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Lambdas" sheetId="10" state="visible" r:id="rId10"/>
    <sheet xmlns:r="http://schemas.openxmlformats.org/officeDocument/2006/relationships" name="MTInputs" sheetId="11" state="visible" r:id="rId11"/>
    <sheet xmlns:r="http://schemas.openxmlformats.org/officeDocument/2006/relationships" name="Inputs" sheetId="12" state="visible" r:id="rId12"/>
    <sheet xmlns:r="http://schemas.openxmlformats.org/officeDocument/2006/relationships" name="Inputs_prices" sheetId="13" state="visible" r:id="rId13"/>
    <sheet xmlns:r="http://schemas.openxmlformats.org/officeDocument/2006/relationships" name="Inputs_power" sheetId="14" state="visible" r:id="rId14"/>
    <sheet xmlns:r="http://schemas.openxmlformats.org/officeDocument/2006/relationships" name="Variables" sheetId="15" state="visible" r:id="rId15"/>
    <sheet xmlns:r="http://schemas.openxmlformats.org/officeDocument/2006/relationships" name="Mapping" sheetId="16" state="visible" r:id="rId16"/>
    <sheet xmlns:r="http://schemas.openxmlformats.org/officeDocument/2006/relationships" name="DATA-&gt;" sheetId="17" state="visible" r:id="rId17"/>
    <sheet xmlns:r="http://schemas.openxmlformats.org/officeDocument/2006/relationships" name="Countries" sheetId="18" state="visible" r:id="rId18"/>
    <sheet xmlns:r="http://schemas.openxmlformats.org/officeDocument/2006/relationships" name="Elasticities" sheetId="19" state="visible" r:id="rId19"/>
    <sheet xmlns:r="http://schemas.openxmlformats.org/officeDocument/2006/relationships" name="Prices_dom" sheetId="20" state="visible" r:id="rId20"/>
    <sheet xmlns:r="http://schemas.openxmlformats.org/officeDocument/2006/relationships" name="Prices_int" sheetId="21" state="visible" r:id="rId21"/>
    <sheet xmlns:r="http://schemas.openxmlformats.org/officeDocument/2006/relationships" name="PriceAssump" sheetId="22" state="visible" r:id="rId22"/>
    <sheet xmlns:r="http://schemas.openxmlformats.org/officeDocument/2006/relationships" name="EnergyCons" sheetId="23" state="visible" r:id="rId23"/>
    <sheet xmlns:r="http://schemas.openxmlformats.org/officeDocument/2006/relationships" name="WEO" sheetId="24" state="visible" r:id="rId24"/>
    <sheet xmlns:r="http://schemas.openxmlformats.org/officeDocument/2006/relationships" name="EF_GHG" sheetId="25" state="visible" r:id="rId25"/>
    <sheet xmlns:r="http://schemas.openxmlformats.org/officeDocument/2006/relationships" name="PowerTech" sheetId="26" state="visible" r:id="rId26"/>
    <sheet xmlns:r="http://schemas.openxmlformats.org/officeDocument/2006/relationships" name="PowerPaths" sheetId="27" state="visible" r:id="rId27"/>
    <sheet xmlns:r="http://schemas.openxmlformats.org/officeDocument/2006/relationships" name="PowerParams" sheetId="28" state="visible" r:id="rId28"/>
    <sheet xmlns:r="http://schemas.openxmlformats.org/officeDocument/2006/relationships" name="PowerDemand" sheetId="29" state="visible" r:id="rId29"/>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PATHYEARS" comment="Years along a policy path: year - y0, held at y1 - y0 after the target year unless cont">_xlfn.LAMBDA(_xlpm.year,_xlpm.y0,_xlpm.y1,_xlpm.cont,IF(_xlpm.cont,_xlpm.year,MIN(_xlpm.year,_xlpm.y1))-_xlpm.y0)</definedName>
    <definedName name="NOMFACTOR" comment="Nominal-to-real factor of the carbon price inputs: the CPI index if they are nominal, else 1">_xlfn.LAMBDA(_xlpm.basis,_xlpm.cpi_index,IF(LEFT(_xlpm.basis,7)="Nominal",_xlpm.cpi_index,1))</definedName>
    <definedName name="ETSON" comment="1 if the new ETS applies (Yes) and has started, else 0">_xlfn.LAMBDA(_xlpm.apply,_xlpm.year,_xlpm.start_year,IF(AND(LEFT(_xlpm.apply,3)="Yes",_xlpm.year&gt;=_xlpm.start_year),1,0))</definedName>
    <definedName name="ETSPRICE" comment="ETS permit price ($/tCO2) once a new ETS applies: override row if the override switch is Yes (blank cell: carbon price path), else the fast estimate">_xlfn.LAMBDA(_xlpm.ets_on,_xlpm.override,_xlpm.override_price,_xlpm.estimate,_xlpm.carbon_price,IF(_xlpm.ets_on=1,IF(LEFT(_xlpm.override,3)="Yes",IF(_xlpm.override_price="",_xlpm.carbon_price,_xlpm.override_price),_xlpm.estimate),0))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PICK" comment="Value of the Settings volatility table (legacy ETS+LTS) for an MTInputs label (Medium, High, Low, Zero; a trailing * ignored)">_xlfn.LAMBDA(_xlpm.label,_xlpm.values,INDEX(_xlpm.values,MATCH(SUBSTITUTE(_xlpm.label,"*",""),Settings!$C$16:$F$16,0)))</definedName>
    <definedName name="VOLADJ" comment="ETS volatility adjustment: (1 + carbon tax policy risk x impact) / (1 + ETS volatility x impact)">_xlfn.LAMBDA(_xlpm.volatility,_xlpm.impact,_xlpm.ct_risk,(1+_xlpm.ct_risk*_xlpm.impact)/(1+_xlpm.volatility*_xlpm.impact))</definedName>
    <definedName name="COVERED" comment="Covered emissions: SUMPRODUCT(emissions by ETS sector, effective coverage)">_xlfn.LAMBDA(_xlpm.emissions,_xlpm.coverage,SUMPRODUCT(_xlpm.emissions,_xlpm.coverage))</definedName>
    <definedName name="CAPCHANGE" comment="Relative change of the ETS cap: linear from the start to the target year, flat after">_xlfn.LAMBDA(_xlpm.year,_xlpm.y0,_xlpm.y1,_xlpm.change_start,_xlpm.change_target,_xlpm.change_start+(_xlpm.change_target-_xlpm.change_start)/MAX(_xlpm.y1-_xlpm.y0,1)*(MIN(_xlpm.year,_xlpm.y1)-_xlpm.y0))</definedName>
    <definedName name="ETSCAP" comment="ETS cap: baseline covered emissions x (1 + relative change); after the target year constant if the continuation is Constant, else the relative change is kept">_xlfn.LAMBDA(_xlpm.ets_on,_xlpm.year,_xlpm.y1,_xlpm.cont,_xlpm.base,_xlpm.change,_xlpm.cap_prev,IF(_xlpm.ets_on=1,IF(AND(_xlpm.year&gt;_xlpm.y1,LEFT(_xlpm.cont,8)="Constant"),_xlpm.cap_prev,_xlpm.base*(1+_xlpm.change)),0))</definedName>
    <definedName name="ETSSEMI" comment="Effective covered semi-elasticity: baseline-weighted sector semi-elasticities x allocation effectiveness (auctioned 1, OBR obr_eff)">_xlfn.LAMBDA(_xlpm.emissions,_xlpm.coverage,_xlpm.semi,_xlpm.obr,_xlpm.obr_eff,_xlpm.base,IF(_xlpm.base&gt;0,SUMPRODUCT(_xlpm.emissions,_xlpm.coverage,_xlpm.semi,1-(1-_xlpm.obr_eff)*_xlpm.obr)/_xlpm.base,0))</definedName>
    <definedName name="ETSESTIMATE" comment="Fast ETS price estimate: LN(cap / baseline covered emissions) / (semi-elasticity x volatility adjustment), 0 if the cap does not bind">_xlfn.LAMBDA(_xlpm.ets_on,_xlpm.cap,_xlpm.base,_xlpm.semi,_xlpm.vadj,IF(AND(_xlpm.ets_on=1,_xlpm.cap&gt;0,_xlpm.cap&lt;_xlpm.base,_xlpm.semi&lt;0,_xlpm.vadj&gt;0),LN(_xlpm.cap/_xlpm.base)/(_xlpm.semi*_xlpm.vadj),0))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_xlfn.LAMBDA(_xlpm.ets_on,_xlpm.covered,IF(_xlpm.ets_on=1,IF(_xlpm.covered,1,0),0))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Inputs_prices, row pos), then fixed part + floating part x gp(t)/gp(t-1)">_xlfn.LAMBDA(_xlpm.year,_xlpm.pos,_xlpm.fix_sp,_xlpm.sp_prev,_xlpm.gp_now,_xlpm.gp_prev,IF(_xlpm.year&lt;=Settings!$C$10,IFERROR(INDEX(Inputs_prices!$U$7:$X$18,_xlpm.pos,MATCH(_xlpm.year,Inputs_prices!$U$6:$X$6,0)),0),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pos,_xlpm.txo_last,_xlpm.sp_last,_xlpm.sp_now,_xlpm.pcc,IF(_xlpm.year&lt;=Settings!$C$10,IFERROR(INDEX(Inputs_prices!$Y$7:$AB$18,_xlpm.pos,MATCH(_xlpm.year,Inputs_prices!$Y$6:$AB$6,0)),0),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SECTORTAX" comment="Carbon tax rate of a sector ($/tCO2): carbon price x sector coverage, not where the new ETS covers">_xlfn.LAMBDA(_xlpm.price,_xlpm.sector_cov,_xlpm.ets_cov,_xlpm.price*_xlpm.sector_cov*(1-_xlpm.ets_cov))</definedName>
    <definedName name="SECTORETS" comment="ETS cost rate of a sector in the fuel price ($/tCO2): tax-equivalent price x effective ETS coverage x auctioned share (1 - OBR)">_xlfn.LAMBDA(_xlpm.price,_xlpm.ets_cov,_xlpm.obr,_xlpm.price*_xlpm.ets_cov*(1-_xlpm.obr))</definedName>
    <definedName name="CARBONTAX" comment="New carbon tax ($/GJ): carbon tax rate of the sector x EF x fuel coverage">_xlfn.LAMBDA(_xlpm.rate,_xlpm.ef,_xlpm.fuel_cov,_xlpm.rate*_xlpm.ef*_xlpm.fuel_cov)</definedName>
    <definedName name="ETSCOST" comment="New ETS in the fuel price ($/GJ): ETS cost rate of the sector x EF; ETS rate x effective coverage and auctioned share are in the rate. Legacy: tax-equivalent price x EF x effective ETS coverage x auctioned share (1 - OBR)">_xlfn.LAMBDA(_xlpm.rate,_xlpm.ef,_xlpm.rate*_xlpm.ef)</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TOTAL" comment="Shadow price on the efficiency margin of a sector ($/tCO2): sector shadow price x share impacting efficiency + ETS tax-equivalent price x ETS coverage x OBR share">_xlfn.LAMBDA(_xlpm.sector_price,_xlpm.share,_xlpm.ets_price,_xlpm.ets_cov,_xlpm.obr,_xlpm.sector_price*_xlpm.share+_xlpm.ets_price*_xlpm.ets_cov*_xlpm.obr)</definedName>
    <definedName name="SHADOWGJ" comment="Shadow price per unit of energy: shadow price ($/tCO2) x emission factor (tCO2 per GJ or per kWh)">_xlfn.LAMBDA(_xlpm.shadow_price,_xlpm.ef,_xlpm.shadow_price*_xlpm.ef)</definedName>
    <definedName name="KWHPOLICY" comment="New policy cost per kWh generated: tCO2/kWh x (carbon tax x fuel coverage + ETS cost) + fuel price reform x its kWh factor">_xlfn.LAMBDA(_xlpm.tco2_kwh,_xlpm.ct_rate,_xlpm.fuel_cov,_xlpm.ets_rate,_xlpm.reform,_xlpm.reform_factor,_xlpm.tco2_kwh*(_xlpm.ct_rate*_xlpm.fuel_cov+_xlpm.ets_rate)+_xlpm.reform*_xlpm.reform_factor)</definedName>
    <definedName name="FLOATTAX" comment="Floating part of excise and other taxes: (sp_L - sp + txo_L (1 - pcc)) x (1 - pcc) (legacy)">_xlfn.LAMBDA(_xlpm.txo_last,_xlpm.sp_last,_xlpm.sp_now,_xlpm.pcc,(_xlpm.sp_last-_xlpm.sp_now+_xlpm.txo_last*(1-_xlpm.pcc))*(1-_xlpm.pcc))</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 AEEI factor = (1/(1+alpha))^(1+eps_U), efficiency exponent = eps_F x (1+eps_U) (Inputs)">_xlfn.LAMBDA(_xlpm.f_prev,_xlpm.p_now,_xlpm.p_prev,_xlpm.shp_now,_xlpm.shp_prev,_xlpm.gdp_g,_xlpm.eps_y,_xlpm.eps_u,_xlpm.eff_exp,_xlpm.aeei_factor,_xlpm.f_prev*_xlpm.aeei_factor*(1+_xlpm.gdp_g)^_xlpm.eps_y*(_xlpm.p_now/_xlpm.p_prev)^_xlpm.eps_u*((_xlpm.p_now+_xlpm.shp_now)/(_xlpm.p_prev+_xlpm.shp_prev))^_xlpm.eff_exp)</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_xlfn.LAMBDA(_xlpm.fixed_part,_xlpm.fuel_price,_xlpm.gj_per_kwh,_xlpm.fixed_part+_xlpm.fuel_price*_xlpm.gj_per_kwh)</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_xlfn.LAMBDA(_xlpm.alloc,_xlpm.hours,_xlpm.vre,_xlpm.cph,_xlpm.lt_start,_xlpm.lt_cost,_xlpm.lt_alloc,_xlpm.alloc*_xlpm.hours*_xlpm.vre*_xlpm.cph+2*MAX(0,_xlpm.vre-_xlpm.lt_start)/(1-_xlpm.lt_start)^2*_xlpm.lt_cost*_xlpm.lt_alloc)</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Inputs_power, row pos), then the previous price + pass-through x change in supply cost x (1 + VAT)">_xlfn.LAMBDA(_xlpm.year,_xlpm.pos,_xlpm.price_prev,_xlpm.pass,_xlpm.sc_now,_xlpm.sc_prev,_xlpm.vat_rate,IF(_xlpm.year&lt;=Settings!$C$10,IFERROR(INDEX(Inputs_power!$J$19:$M$20,_xlpm.pos,MATCH(_xlpm.year,Inputs_power!$J$18:$M$18,0)),0),_xlpm.price_prev+_xlpm.pass*(_xlpm.sc_now-_xlpm.sc_prev)*(1+_xlpm.vat_rate)))</definedName>
    <definedName name="ENDUSERPOWER" comment="End-user electricity price: price before new policies + average new policy cost (no VAT on it)">_xlfn.LAMBDA(_xlpm.pre_policy_p,_xlpm.policy_cost,_xlpm.pass,_xlpm.vat_rate,_xlpm.pre_policy_p+_xlpm.policy_cost*_xlpm.pass*(1+_xlpm.vat_rate))</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_xlfn.LAMBDA(_xlpm.unit_value,_xlpm.factor,_xlpm.consumption,_xlpm.unit_value*_xlpm.factor*_xlpm.consumption)</definedName>
    <definedName name="REBATE" comment="Feebate rebate per kWh generated: -SUMPRODUCT(shadow price per kWh, base-year generation shares)">_xlfn.LAMBDA(_xlpm.fees,_xlpm.shares,-SUMPRODUCT(_xlpm.fees,_xlpm.shares))</definedName>
    <definedName name="VARTOTAL" comment="Total variable cost: before new policies + new policy cost + shadow price + rebate">_xlfn.LAMBDA(_xlpm.base_cost,_xlpm.policy_cost,_xlpm.shadow,_xlpm.rebate,_xlpm.base_cost+_xlpm.policy_cost+_xlpm.shadow+_xlpm.rebate)</definedName>
    <definedName name="INVCOST" comment="Levelised investment cost: MAX(levelised fixed + levelised variable cost, minimum)">_xlfn.LAMBDA(_xlpm.levelised_fixed,_xlpm.levelised_var,_xlpm.minimum,MAX(_xlpm.levelised_fixed+_xlpm.levelised_var,_xlpm.minimum))</definedName>
    <definedName name="CONSUMPTION" comment="Electricity consumption (GWh) of a price group: (w_total x total + w_res x residential demand) x GWh per ktoe">_xlfn.LAMBDA(_xlpm.total,_xlpm.res,_xlpm.w_total,_xlpm.w_res,_xlpm.gwh_per_ktoe,(_xlpm.w_total*_xlpm.total+_xlpm.w_res*_xlpm.res)*_xlpm.gwh_per_ktoe)</definedName>
    <definedName name="PRICEMIX" comment="Price used by a demand group: weighted residential and industrial price">_xlfn.LAMBDA(_xlpm.w_res,_xlpm.p_res,_xlpm.p_ind,_xlpm.w_res*_xlpm.p_res+(1-_xlpm.w_res)*_xlpm.p_ind)</definedName>
    <definedName name="DEMANDMULT" comment="Growth multiple of electricity demand: efficiency multiple x GDP term x price term x (1 + shock x switch)">_xlfn.LAMBDA(_xlpm.eff_mult,_xlpm.gdp_g,_xlpm.eps_y,_xlpm.income,_xlpm.p_now,_xlpm.p_prev,_xlpm.eps_p,_xlpm.shock,_xlpm.shock_on,_xlpm.eff_mult*(1+_xlpm.gdp_g)^(_xlpm.eps_y*_xlpm.income)*(_xlpm.p_now/_xlpm.p_prev)^_xlpm.eps_p*(1+_xlpm.shock*_xlpm.shock_on))</definedName>
    <definedName name="GROW" comment="Previous value x multiple">_xlfn.LAMBDA(_xlpm.prev,_xlpm.multiple,_xlpm.prev*_xlpm.multiple)</definedName>
    <definedName name="SCALE" comment="Value x factor">_xlfn.LAMBDA(_xlpm.value,_xlpm.factor,_xlpm.value*_xlpm.factor)</definedName>
    <definedName name="RESIDUAL" comment="MAX(total - part, 0)">_xlfn.LAMBDA(_xlpm.total,_xlpm.part,MAX(_xlpm.total-_xlpm.part,0))</definedName>
    <definedName name="FLOORMIN" comment="Lowest value among flagged members (flag = 1), at least the floor">_xlfn.LAMBDA(_xlpm.values,_xlpm.flags,_xlpm.min_value,MAX(_xlfn.MINIFS(_xlpm.values,_xlpm.flags,1),_xlpm.min_value))</definedName>
    <definedName name="MINDISPATCH" comment="Minimum generation of coal or gas: what is still needed if the other runs at its maximum">_xlfn.LAMBDA(_xlpm.flag,_xlpm.required,_xlpm.max_all,_xlpm.max_own,_xlpm.flag*MIN(MAX(_xlpm.required-(_xlpm.max_all-_xlpm.max_own),0),_xlpm.max_own))</definedName>
    <definedName name="LOGITW" comment="Logit weight: flag x EXP(-K x cost / lowest cost)">_xlfn.LAMBDA(_xlpm.flag,_xlpm.k,_xlpm.cost,_xlpm.lowest,_xlpm.flag*EXP(-_xlpm.k*_xlpm.cost/_xlpm.lowest))</definedName>
    <definedName name="DISPATCH" comment="Generation: coal and gas MIN(maximum, minimum + remainder x logit share); other types their effective capacity">_xlfn.LAMBDA(_xlpm.flag,_xlpm.fixed_output,_xlpm.max_gen,_xlpm.min_gen,_xlpm.remainder,_xlpm.weight,_xlpm.weight_sum,IF(_xlpm.flag=1,MIN(_xlpm.max_gen,_xlpm.min_gen+_xlpm.remainder*_xlpm.weight/_xlpm.weight_sum),_xlpm.fixed_output))</definedName>
    <definedName name="INCREASE" comment="MAX(0, value - previous value)">_xlfn.LAMBDA(_xlpm.value_now,_xlpm.value_prev,MAX(0,_xlpm.value_now-_xlpm.value_prev))</definedName>
    <definedName name="SHARE" comment="Part / total (0 if the total is 0)">_xlfn.LAMBDA(_xlpm.part,_xlpm.total,IF(_xlpm.total=0,0,_xlpm.part/_xlpm.total))</definedName>
    <definedName name="CARRY" comment="Capacity: last year less last year's retirements plus last year's new investment">_xlfn.LAMBDA(_xlpm.cap_prev,_xlpm.ret_prev,_xlpm.inv_prev,_xlpm.cap_prev-_xlpm.ret_prev+_xlpm.inv_prev)</definedName>
    <definedName name="RETIRE" comment="Retirement: MIN(planned retirement (data, if switched on) or capacity x rate, + early retirement (coal), capacity)">_xlfn.LAMBDA(_xlpm.cap,_xlpm.ret_rate,_xlpm.early_flag,_xlpm.early,_xlpm.planned_on,_xlpm.planned,MIN(IF(_xlpm.planned_on=1,_xlpm.planned,_xlpm.cap*_xlpm.ret_rate)+_xlpm.early_flag*_xlpm.early,_xlpm.cap))</definedName>
    <definedName name="EARLYROOM" comment="Room for early coal retirement: maximum wind and solar additions less demand increase and retirements">_xlfn.LAMBDA(_xlpm.add_wind,_xlpm.add_solar,_xlpm.demand_increase,_xlpm.retirements,MAX(0,_xlpm.add_wind+_xlpm.add_solar-_xlpm.demand_increase-(_xlpm.retirements)))</definedName>
    <definedName name="LOWEST3" comment="Lowest of three values">_xlfn.LAMBDA(_xlpm.a,_xlpm.b,_xlpm.c,MIN(_xlpm.a,_xlpm.b,_xlpm.c))</definedName>
    <definedName name="COALSHARE" comment="Coal share of the early-retirement logit: EXP(-K c_coal / lowest) / (sum over coal, wind, solar), written as 1 / (1 + EXP(-K (c_wind - c_coal) / lowest) + EXP(-K (c_solar - c_coal) / lowest))">_xlfn.LAMBDA(_xlpm.k,_xlpm.c_coal,_xlpm.c_wind,_xlpm.c_solar,_xlpm.lowest,1/(1+EXP(-_xlpm.k*(_xlpm.c_wind-_xlpm.c_coal)/_xlpm.lowest)+EXP(-_xlpm.k*(_xlpm.c_solar-_xlpm.c_coal)/_xlpm.lowest)))</definedName>
    <definedName name="EARLYRET" comment="Cost-based early coal retirement (nameplate): MIN(coal effective capacity x maximum share, room) x (1 - logit share of coal) / capacity factor x factor">_xlfn.LAMBDA(_xlpm.coal_eff,_xlpm.max_share,_xlpm.room,_xlpm.coal_share,_xlpm.factor,_xlpm.cf_coal,MAX(0,MIN(_xlpm.coal_eff*_xlpm.max_share,_xlpm.room)*(1-_xlpm.coal_share))/_xlpm.cf_coal*_xlpm.factor)</definedName>
    <definedName name="DIFF" comment="Difference">_xlfn.LAMBDA(_xlpm.minuend,_xlpm.subtrahend,_xlpm.minuend-_xlpm.subtrahend)</definedName>
    <definedName name="PERMITTED" comment="1 if new investment is permitted (Yes) and the year is at least the start year">_xlfn.LAMBDA(_xlpm.outcome,_xlpm.start,_xlpm.year,IF(AND(_xlpm.outcome="Yes",_xlpm.year&gt;=_xlpm.start),1,0))</definedName>
    <definedName name="SCALEUP" comment="Maximum effective investment: scale-up rate x total effective capacity x permit">_xlfn.LAMBDA(_xlpm.up_rate,_xlpm.capacity,_xlpm.permit,_xlpm.up_rate*_xlpm.capacity*_xlpm.permit)</definedName>
    <definedName name="FIRSTROUND" comment="First-round investment: MIN(maximum, need x logit share)">_xlfn.LAMBDA(_xlpm.max_inv,_xlpm.need,_xlpm.share,MIN(_xlpm.max_inv,_xlpm.need*_xlpm.share))</definedName>
    <definedName name="SPACE" comment="Remaining space: (maximum - first round) x permit">_xlfn.LAMBDA(_xlpm.max_inv,_xlpm.first,_xlpm.permit,(_xlpm.max_inv-_xlpm.first)*_xlpm.permit)</definedName>
    <definedName name="CHEAPFILL" comment="Second round, cheapest first: permit x MAX(0, MIN(space, deficit - space of cheaper types))">_xlfn.LAMBDA(_xlpm.permit,_xlpm.space,_xlpm.deficit,_xlpm.cheaper_space,_xlpm.permit*MAX(0,MIN(_xlpm.space,_xlpm.deficit-_xlpm.cheaper_space)))</definedName>
    <definedName name="ADDED" comment="First + second round">_xlfn.LAMBDA(_xlpm.round_1,_xlpm.round_2,_xlpm.round_1+_xlpm.round_2)</definedName>
    <definedName name="INVSPEND" comment="Investment (USD million): nameplate MW x capital cost ($/kW) / 1000">_xlfn.LAMBDA(_xlpm.nameplate,_xlpm.capex,_xlpm.nameplate*_xlpm.capex/1000)</definedName>
    <definedName name="VINTSHARE" comment="Share of new investment in the stock after retirements: new / (cap + new - ret)">_xlfn.LAMBDA(_xlpm.new,_xlpm.cap,_xlpm.ret,IF(_xlpm.cap+_xlpm.new-_xlpm.ret=0,0,_xlpm.new/(_xlpm.cap+_xlpm.new-_xlpm.ret)))</definedName>
    <definedName name="WEOVal">WEO!$F$4:$AZ$1000</definedName>
    <definedName name="WEOKey">WEO!$A$4:$A$1000</definedName>
    <definedName name="WEOYear">WEO!$F$3:$AZ$3</definedName>
    <definedName name="ElaVal">Elasticities!$F$4:$I$200</definedName>
    <definedName name="ElaKey">Elasticities!$A$4:$A$200</definedName>
    <definedName name="ElaGroup">Elasticities!$F$3:$I$3</definedName>
    <definedName name="EFVal">EF_GHG!$E$4:$E$1000</definedName>
    <definedName name="EFKey">EF_GHG!$A$4:$A$1000</definedName>
    <definedName name="ConsVal">EnergyCons!$F$4:$F$5000</definedName>
    <definedName name="ConsKey">EnergyCons!$A$4:$A$5000</definedName>
    <definedName name="PIntVal">Prices_int!$F$4:$AD$100</definedName>
    <definedName name="PIntKey">Prices_int!$A$4:$A$100</definedName>
    <definedName name="PIntYear">Prices_int!$F$3:$AD$3</definedName>
    <definedName name="PDomVal">Prices_dom!$A$6:$CU$2000</definedName>
    <definedName name="PDomKey">Prices_dom!$A$6:$A$2000</definedName>
    <definedName name="PDomHdr">Prices_dom!$A$5:$CU$5</definedName>
    <definedName name="PPathVal">PowerPaths!$E$4:$W$200</definedName>
    <definedName name="PPathKey">PowerPaths!$A$4:$A$200</definedName>
    <definedName name="PPathYear">PowerPaths!$E$3:$W$3</definedName>
    <definedName name="PTechVal">PowerTech!$A$4:$Z$50</definedName>
    <definedName name="PTechKey">PowerTech!$A$4:$A$50</definedName>
    <definedName name="PTechHdr">PowerTech!$A$3:$Z$3</definedName>
    <definedName name="PParVal">PowerParams!$B$4:$B$50</definedName>
    <definedName name="PParKey">PowerParams!$A$4:$A$50</definedName>
    <definedName name="VarKey">Variables!$A$5:$A$205</definedName>
    <definedName name="VarLab">Variables!$B$5:$B$205</definedName>
    <definedName name="VarUnit">Variables!$C$5:$C$205</definedName>
    <definedName name="VarSfx">Variables!$D$5:$D$205</definedName>
    <definedName name="VarSrc">Variables!$E$5:$E$205</definedName>
    <definedName name="VarEnd">Variables!$K$5:$K$205</definedName>
    <definedName name="SubKey">Mapping!$A$5:$A$20</definedName>
    <definedName name="FuelKey">Mapping!$A$30:$A$37</definedName>
    <definedName name="SecKey">Mapping!$A$5:$A$26</definedName>
    <definedName name="SecLab">Mapping!$B$5:$B$26</definedName>
    <definedName name="FuelKeyL">Mapping!$A$30:$A$46</definedName>
    <definedName name="FuelLab">Mapping!$B$30:$B$46</definedName>
    <definedName name="MemKey">Mapping!$A$80:$A$293</definedName>
    <definedName name="MemLab">Mapping!$D$80:$D$293</definedName>
    <definedName name="SecVar">Mitigation!$A$907:$A$2533</definedName>
    <definedName name="SecFuel">Mitigation!$B$907:$B$2533</definedName>
    <definedName name="SecSub">Mitigation!$C$907:$C$2533</definedName>
    <definedName name="SemiEl">Mitigation!$E$154:$E$170</definedName>
    <definedName name="MitAll">Mitigation!$A$1:$ZZ$5000</definedName>
    <definedName name="MitScen">Mitigation!$A$5:$ZZ$5</definedName>
    <definedName name="MitDesc">Mitigation!$H$1:$H$5000</definedName>
    <definedName name="MitUnit">Mitigation!$I$1:$I$5000</definedName>
    <definedName name="SRScen">StoredResults!$A$6:$A$5000</definedName>
    <definedName name="SRName">StoredResults!$B$6:$B$5000</definedName>
    <definedName name="SRCode">StoredResults!$C$6:$C$5000</definedName>
    <definedName name="SRDesc">StoredResults!$E$6:$E$5000</definedName>
    <definedName name="SRUnit">StoredResults!$F$6:$F$5000</definedName>
    <definedName name="SRVal">StoredResults!$H$6:$Z$5000</definedName>
    <definedName name="SRYear">StoredResults!$H$5:$Z$5</definedName>
    <definedName name="CodePrefix">Settings!$C$20</definedName>
    <definedName name="CPIRes">Settings!$C$22</definedName>
    <definedName name="DeflRes">Settings!$C$23</definedName>
    <definedName name="PDomBase">Settings!$C$24</definedName>
    <definedName name="PDomLast">Settings!$C$25</definedName>
    <definedName name="OBREff">Settings!$C$14</definedName>
  </definedNames>
  <calcPr calcId="124519" fullCalcOnLoad="1"/>
</workbook>
</file>

<file path=xl/styles.xml><?xml version="1.0" encoding="utf-8"?>
<styleSheet xmlns="http://schemas.openxmlformats.org/spreadsheetml/2006/main">
  <numFmts count="8">
    <numFmt numFmtId="164" formatCode="0.000"/>
    <numFmt numFmtId="165" formatCode="0.0%"/>
    <numFmt numFmtId="166" formatCode="0.0000"/>
    <numFmt numFmtId="167" formatCode="#,##0.0"/>
    <numFmt numFmtId="168" formatCode="0.000000"/>
    <numFmt numFmtId="169" formatCode="0.0E+00"/>
    <numFmt numFmtId="170" formatCode="0.0000000"/>
    <numFmt numFmtId="171" formatCode="#,##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b val="1"/>
      <i val="1"/>
      <sz val="9"/>
    </font>
    <font>
      <name val="Arial"/>
      <i val="1"/>
      <sz val="9"/>
    </font>
    <font>
      <name val="Arial"/>
      <color rgb="009C0006"/>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F2F2F2"/>
        <bgColor rgb="00F2F2F2"/>
      </patternFill>
    </fill>
    <fill>
      <patternFill patternType="solid">
        <fgColor rgb="00EEECE1"/>
        <bgColor rgb="00EEECE1"/>
      </patternFill>
    </fill>
    <fill>
      <patternFill patternType="solid">
        <fgColor rgb="00FFF2CC"/>
        <bgColor rgb="00FFF2CC"/>
      </patternFill>
    </fill>
  </fills>
  <borders count="1">
    <border>
      <left/>
      <right/>
      <top/>
      <bottom/>
      <diagonal/>
    </border>
  </borders>
  <cellStyleXfs count="1">
    <xf numFmtId="0" fontId="0" fillId="0" borderId="0"/>
  </cellStyleXfs>
  <cellXfs count="96">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5" fontId="2" fillId="10" borderId="0" pivotButton="0" quotePrefix="0" xfId="0"/>
    <xf numFmtId="165" fontId="2" fillId="0" borderId="0" pivotButton="0" quotePrefix="0" xfId="0"/>
    <xf numFmtId="0" fontId="2" fillId="0" borderId="0" pivotButton="0" quotePrefix="0" xfId="0"/>
    <xf numFmtId="166" fontId="2" fillId="10" borderId="0" pivotButton="0" quotePrefix="0" xfId="0"/>
    <xf numFmtId="166"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0" fontId="9"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70" fontId="2" fillId="3" borderId="0" pivotButton="0" quotePrefix="0" xfId="0"/>
    <xf numFmtId="171" fontId="2" fillId="3" borderId="0" pivotButton="0" quotePrefix="0" xfId="0"/>
    <xf numFmtId="171" fontId="3" fillId="10" borderId="0" pivotButton="0" quotePrefix="0" xfId="0"/>
    <xf numFmtId="171" fontId="3" fillId="0" borderId="0" pivotButton="0" quotePrefix="0" xfId="0"/>
    <xf numFmtId="170" fontId="3" fillId="10" borderId="0" pivotButton="0" quotePrefix="0" xfId="0"/>
    <xf numFmtId="170" fontId="3" fillId="0" borderId="0" pivotButton="0" quotePrefix="0" xfId="0"/>
    <xf numFmtId="0" fontId="2" fillId="10" borderId="0" pivotButton="0" quotePrefix="0" xfId="0"/>
    <xf numFmtId="49" fontId="2" fillId="10" borderId="0" pivotButton="0" quotePrefix="0" xfId="0"/>
    <xf numFmtId="49" fontId="2" fillId="0" borderId="0" pivotButton="0" quotePrefix="0" xfId="0"/>
    <xf numFmtId="0" fontId="2" fillId="11" borderId="0" pivotButton="0" quotePrefix="0" xfId="0"/>
    <xf numFmtId="164" fontId="2" fillId="0" borderId="0" pivotButton="0" quotePrefix="0" xfId="0"/>
    <xf numFmtId="164" fontId="2" fillId="10" borderId="0" pivotButton="0" quotePrefix="0" xfId="0"/>
    <xf numFmtId="164" fontId="2" fillId="12" borderId="0" pivotButton="0" quotePrefix="0" xfId="0"/>
    <xf numFmtId="167" fontId="2" fillId="10" borderId="0" pivotButton="0" quotePrefix="0" xfId="0"/>
    <xf numFmtId="167" fontId="2" fillId="0" borderId="0" pivotButton="0" quotePrefix="0" xfId="0"/>
    <xf numFmtId="168" fontId="2" fillId="0" borderId="0" pivotButton="0" quotePrefix="0" xfId="0"/>
    <xf numFmtId="3" fontId="2" fillId="10" borderId="0" pivotButton="0" quotePrefix="0" xfId="0"/>
    <xf numFmtId="3" fontId="2" fillId="0" borderId="0" pivotButton="0" quotePrefix="0" xfId="0"/>
    <xf numFmtId="168" fontId="2" fillId="3" borderId="0" pivotButton="0" quotePrefix="0" xfId="0"/>
    <xf numFmtId="166" fontId="3" fillId="10" borderId="0" pivotButton="0" quotePrefix="0" xfId="0"/>
    <xf numFmtId="166" fontId="3" fillId="0" borderId="0" pivotButton="0" quotePrefix="0" xfId="0"/>
    <xf numFmtId="166" fontId="2" fillId="12" borderId="0" pivotButton="0" quotePrefix="0" xfId="0"/>
    <xf numFmtId="3" fontId="3" fillId="10" borderId="0" pivotButton="0" quotePrefix="0" xfId="0"/>
    <xf numFmtId="3" fontId="3" fillId="0" borderId="0" pivotButton="0" quotePrefix="0" xfId="0"/>
    <xf numFmtId="4" fontId="2" fillId="10" borderId="0" pivotButton="0" quotePrefix="0" xfId="0"/>
    <xf numFmtId="4" fontId="2" fillId="0" borderId="0" pivotButton="0" quotePrefix="0" xfId="0"/>
    <xf numFmtId="164" fontId="3" fillId="10" borderId="0" pivotButton="0" quotePrefix="0" xfId="0"/>
    <xf numFmtId="164" fontId="3" fillId="0" borderId="0" pivotButton="0" quotePrefix="0" xfId="0"/>
    <xf numFmtId="0" fontId="10" fillId="0" borderId="0" pivotButton="0" quotePrefix="0" xfId="0"/>
    <xf numFmtId="167" fontId="3" fillId="10" borderId="0" pivotButton="0" quotePrefix="0" xfId="0"/>
    <xf numFmtId="167" fontId="3" fillId="0" borderId="0" pivotButton="0" quotePrefix="0" xfId="0"/>
    <xf numFmtId="0" fontId="10" fillId="9" borderId="0" pivotButton="0" quotePrefix="0" xfId="0"/>
    <xf numFmtId="167" fontId="10" fillId="10" borderId="0" pivotButton="0" quotePrefix="0" xfId="0"/>
    <xf numFmtId="167" fontId="10" fillId="0" borderId="0" pivotButton="0" quotePrefix="0" xfId="0"/>
    <xf numFmtId="164" fontId="2" fillId="13" borderId="0" pivotButton="0" quotePrefix="0" xfId="0"/>
    <xf numFmtId="10" fontId="2" fillId="10" borderId="0" pivotButton="0" quotePrefix="0" xfId="0"/>
    <xf numFmtId="10" fontId="2" fillId="0" borderId="0" pivotButton="0" quotePrefix="0" xfId="0"/>
    <xf numFmtId="4" fontId="3" fillId="10" borderId="0" pivotButton="0" quotePrefix="0" xfId="0"/>
    <xf numFmtId="4" fontId="3" fillId="0" borderId="0" pivotButton="0" quotePrefix="0" xfId="0"/>
    <xf numFmtId="165" fontId="3" fillId="10" borderId="0" pivotButton="0" quotePrefix="0" xfId="0"/>
    <xf numFmtId="165" fontId="3" fillId="0" borderId="0" pivotButton="0" quotePrefix="0" xfId="0"/>
    <xf numFmtId="171" fontId="2" fillId="10" borderId="0" pivotButton="0" quotePrefix="0" xfId="0"/>
    <xf numFmtId="171" fontId="2" fillId="0" borderId="0" pivotButton="0" quotePrefix="0" xfId="0"/>
    <xf numFmtId="0" fontId="3" fillId="3" borderId="0" pivotButton="0" quotePrefix="0" xfId="0"/>
    <xf numFmtId="1" fontId="3" fillId="12" borderId="0" pivotButton="0" quotePrefix="0" xfId="0"/>
    <xf numFmtId="1" fontId="8" fillId="8"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11"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4" fontId="2" fillId="3" borderId="0" pivotButton="0" quotePrefix="0" xfId="0"/>
    <xf numFmtId="1" fontId="4" fillId="4" borderId="0" pivotButton="0" quotePrefix="0" xfId="0"/>
    <xf numFmtId="165" fontId="4" fillId="4" borderId="0" pivotButton="0" quotePrefix="0" xfId="0"/>
    <xf numFmtId="2" fontId="4" fillId="4" borderId="0" pivotButton="0" quotePrefix="0" xfId="0"/>
    <xf numFmtId="164" fontId="4" fillId="4" borderId="0" pivotButton="0" quotePrefix="0" xfId="0"/>
    <xf numFmtId="169" fontId="2" fillId="0" borderId="0" pivotButton="0" quotePrefix="0" xfId="0"/>
    <xf numFmtId="166" fontId="2" fillId="3" borderId="0" pivotButton="0" quotePrefix="0" xfId="0"/>
    <xf numFmtId="167"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styles" Target="styles.xml" Id="rId30"/><Relationship Type="http://schemas.openxmlformats.org/officeDocument/2006/relationships/theme" Target="theme/theme1.xml" Id="rId31"/><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'MTOutputs'!$F$66:$X$66</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'MTOutputs'!$F$60:$X$60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'MTOutputs'!$F$76:$X$76</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'MTOutputs'!$F$24:$X$24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'MTOutputs'!$F$77:$X$77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pPr>
              <a:defRPr/>
            </a:pPr>
            <a:r>
              <a:t>Power generation,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'MTOutputs'!$F$36:$X$36</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'MTOutputs'!$F$89:$X$89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MWy (average MW)</a:t>
                </a:r>
              </a:p>
            </rich>
          </tx>
        </title>
        <majorTickMark val="none"/>
        <minorTickMark val="none"/>
        <crossAx val="10"/>
      </valAx>
    </plotArea>
    <legend>
      <legendPos val="b"/>
    </legend>
    <plotVisOnly val="1"/>
    <dispBlanksAs val="gap"/>
  </chart>
</chartSpace>
</file>

<file path=xl/charts/chart6.xml><?xml version="1.0" encoding="utf-8"?>
<chartSpace xmlns="http://schemas.openxmlformats.org/drawingml/2006/chart">
  <chart>
    <title>
      <tx>
        <rich>
          <a:bodyPr xmlns:a="http://schemas.openxmlformats.org/drawingml/2006/main"/>
          <a:p xmlns:a="http://schemas.openxmlformats.org/drawingml/2006/main">
            <a:pPr>
              <a:defRPr/>
            </a:pPr>
            <a:r>
              <a:t>Power CO2 emissions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'MTOutputs'!$F$35:$X$35</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'MTOutputs'!$F$88:$X$88</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Variable renewable share of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'MTOutputs'!$F$37:$X$37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'MTOutputs'!$F$90:$X$90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share</a:t>
                </a:r>
              </a:p>
            </rich>
          </tx>
        </title>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Residential electricity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'MTOutputs'!$F$32:$X$32</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'MTOutputs'!$F$85:$X$85</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USD/kWh, real 2026</a:t>
                </a:r>
              </a:p>
            </rich>
          </tx>
        </title>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Nameplate capacity,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'MTOutputs'!$F$46:$X$46</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'MTOutputs'!$F$99:$X$99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a:t>
                </a:r>
              </a:p>
            </rich>
          </tx>
        </title>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Electricity demand,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'MTOutputs'!$F$40:$X$40</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'MTOutputs'!$F$93:$X$93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chart" Target="/xl/charts/chart10.xml" Id="rId10"/></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0</col>
      <colOff>0</colOff>
      <row>36</row>
      <rowOff>0</rowOff>
    </from>
    <ext cx="5400000" cy="2700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oneCellAnchor>
    <from>
      <col>10</col>
      <colOff>0</colOff>
      <row>36</row>
      <rowOff>0</rowOff>
    </from>
    <ext cx="5400000" cy="2700000"/>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oneCellAnchor>
  <oneCellAnchor>
    <from>
      <col>0</col>
      <colOff>0</colOff>
      <row>52</row>
      <rowOff>0</rowOff>
    </from>
    <ext cx="5400000" cy="2700000"/>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oneCellAnchor>
  <oneCellAnchor>
    <from>
      <col>10</col>
      <colOff>0</colOff>
      <row>52</row>
      <rowOff>0</rowOff>
    </from>
    <ext cx="5400000" cy="2700000"/>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oneCellAnchor>
  <oneCellAnchor>
    <from>
      <col>0</col>
      <colOff>0</colOff>
      <row>68</row>
      <rowOff>0</rowOff>
    </from>
    <ext cx="5400000" cy="2700000"/>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oneCellAnchor>
  <oneCellAnchor>
    <from>
      <col>10</col>
      <colOff>0</colOff>
      <row>68</row>
      <rowOff>0</rowOff>
    </from>
    <ext cx="5400000" cy="2700000"/>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264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v1.08 -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INDEX(VarLab,MATCH($A7,VarKey,0))&amp;INDEX(MemLab,MATCH($C7&amp;"|"&amp;$B7,MemKey,0))</f>
        <v/>
      </c>
      <c r="I7" s="1">
        <f>INDEX(VarUnit,MATCH($A7,VarKey,0))</f>
        <v/>
      </c>
      <c r="J7" s="1">
        <f>INDEX(VarSrc,MATCH($A7,VarKey,0))</f>
        <v/>
      </c>
      <c r="K7" s="11">
        <f>CodePrefix&amp;$A7&amp;IF($C7="","","."&amp;$C7&amp;"."&amp;$B7)&amp;INDEX(VarEnd,MATCH($A7,VarKey,0))&amp;K$5</f>
        <v/>
      </c>
      <c r="L7" s="12">
        <f>INDEX(WEOVal,MATCH(Settings!$C$4&amp;"|gdp_growth",WEOKey,0),MATCH(L$4,WEOYear,0))</f>
        <v/>
      </c>
      <c r="M7" s="13">
        <f>INDEX(WEOVal,MATCH(Settings!$C$4&amp;"|gdp_growth",WEOKey,0),MATCH(M$4,WEOYear,0))</f>
        <v/>
      </c>
      <c r="N7" s="13">
        <f>INDEX(WEOVal,MATCH(Settings!$C$4&amp;"|gdp_growth",WEOKey,0),MATCH(N$4,WEOYear,0))</f>
        <v/>
      </c>
      <c r="O7" s="13">
        <f>INDEX(WEOVal,MATCH(Settings!$C$4&amp;"|gdp_growth",WEOKey,0),MATCH(O$4,WEOYear,0))</f>
        <v/>
      </c>
      <c r="P7" s="13">
        <f>INDEX(WEOVal,MATCH(Settings!$C$4&amp;"|gdp_growth",WEOKey,0),MATCH(P$4,WEOYear,0))</f>
        <v/>
      </c>
      <c r="Q7" s="13">
        <f>INDEX(WEOVal,MATCH(Settings!$C$4&amp;"|gdp_growth",WEOKey,0),MATCH(Q$4,WEOYear,0))</f>
        <v/>
      </c>
      <c r="R7" s="13">
        <f>INDEX(WEOVal,MATCH(Settings!$C$4&amp;"|gdp_growth",WEOKey,0),MATCH(R$4,WEOYear,0))</f>
        <v/>
      </c>
      <c r="S7" s="13">
        <f>INDEX(WEOVal,MATCH(Settings!$C$4&amp;"|gdp_growth",WEOKey,0),MATCH(S$4,WEOYear,0))</f>
        <v/>
      </c>
      <c r="T7" s="13">
        <f>INDEX(WEOVal,MATCH(Settings!$C$4&amp;"|gdp_growth",WEOKey,0),MATCH(T$4,WEOYear,0))</f>
        <v/>
      </c>
      <c r="U7" s="13">
        <f>INDEX(WEOVal,MATCH(Settings!$C$4&amp;"|gdp_growth",WEOKey,0),MATCH(U$4,WEOYear,0))</f>
        <v/>
      </c>
      <c r="V7" s="13">
        <f>INDEX(WEOVal,MATCH(Settings!$C$4&amp;"|gdp_growth",WEOKey,0),MATCH(V$4,WEOYear,0))</f>
        <v/>
      </c>
      <c r="W7" s="13">
        <f>INDEX(WEOVal,MATCH(Settings!$C$4&amp;"|gdp_growth",WEOKey,0),MATCH(W$4,WEOYear,0))</f>
        <v/>
      </c>
      <c r="X7" s="13">
        <f>INDEX(WEOVal,MATCH(Settings!$C$4&amp;"|gdp_growth",WEOKey,0),MATCH(X$4,WEOYear,0))</f>
        <v/>
      </c>
      <c r="Y7" s="13">
        <f>INDEX(WEOVal,MATCH(Settings!$C$4&amp;"|gdp_growth",WEOKey,0),MATCH(Y$4,WEOYear,0))</f>
        <v/>
      </c>
      <c r="Z7" s="13">
        <f>INDEX(WEOVal,MATCH(Settings!$C$4&amp;"|gdp_growth",WEOKey,0),MATCH(Z$4,WEOYear,0))</f>
        <v/>
      </c>
      <c r="AA7" s="13">
        <f>INDEX(WEOVal,MATCH(Settings!$C$4&amp;"|gdp_growth",WEOKey,0),MATCH(AA$4,WEOYear,0))</f>
        <v/>
      </c>
      <c r="AB7" s="13">
        <f>INDEX(WEOVal,MATCH(Settings!$C$4&amp;"|gdp_growth",WEOKey,0),MATCH(AB$4,WEOYear,0))</f>
        <v/>
      </c>
      <c r="AC7" s="13">
        <f>INDEX(WEOVal,MATCH(Settings!$C$4&amp;"|gdp_growth",WEOKey,0),MATCH(AC$4,WEOYear,0))</f>
        <v/>
      </c>
      <c r="AD7" s="13">
        <f>INDEX(WEOVal,MATCH(Settings!$C$4&amp;"|gdp_growth",WEOKey,0),MATCH(AD$4,WEOYear,0))</f>
        <v/>
      </c>
      <c r="AF7" s="11">
        <f>CodePrefix&amp;$A7&amp;IF($C7="","","."&amp;$C7&amp;"."&amp;$B7)&amp;INDEX(VarEnd,MATCH($A7,VarKey,0))&amp;AF$5</f>
        <v/>
      </c>
      <c r="AG7" s="12">
        <f>INDEX(WEOVal,MATCH(Settings!$C$4&amp;"|gdp_growth",WEOKey,0),MATCH(AG$4,WEOYear,0))</f>
        <v/>
      </c>
      <c r="AH7" s="13">
        <f>INDEX(WEOVal,MATCH(Settings!$C$4&amp;"|gdp_growth",WEOKey,0),MATCH(AH$4,WEOYear,0))</f>
        <v/>
      </c>
      <c r="AI7" s="13">
        <f>INDEX(WEOVal,MATCH(Settings!$C$4&amp;"|gdp_growth",WEOKey,0),MATCH(AI$4,WEOYear,0))</f>
        <v/>
      </c>
      <c r="AJ7" s="13">
        <f>INDEX(WEOVal,MATCH(Settings!$C$4&amp;"|gdp_growth",WEOKey,0),MATCH(AJ$4,WEOYear,0))</f>
        <v/>
      </c>
      <c r="AK7" s="13">
        <f>INDEX(WEOVal,MATCH(Settings!$C$4&amp;"|gdp_growth",WEOKey,0),MATCH(AK$4,WEOYear,0))</f>
        <v/>
      </c>
      <c r="AL7" s="13">
        <f>INDEX(WEOVal,MATCH(Settings!$C$4&amp;"|gdp_growth",WEOKey,0),MATCH(AL$4,WEOYear,0))</f>
        <v/>
      </c>
      <c r="AM7" s="13">
        <f>INDEX(WEOVal,MATCH(Settings!$C$4&amp;"|gdp_growth",WEOKey,0),MATCH(AM$4,WEOYear,0))</f>
        <v/>
      </c>
      <c r="AN7" s="13">
        <f>INDEX(WEOVal,MATCH(Settings!$C$4&amp;"|gdp_growth",WEOKey,0),MATCH(AN$4,WEOYear,0))</f>
        <v/>
      </c>
      <c r="AO7" s="13">
        <f>INDEX(WEOVal,MATCH(Settings!$C$4&amp;"|gdp_growth",WEOKey,0),MATCH(AO$4,WEOYear,0))</f>
        <v/>
      </c>
      <c r="AP7" s="13">
        <f>INDEX(WEOVal,MATCH(Settings!$C$4&amp;"|gdp_growth",WEOKey,0),MATCH(AP$4,WEOYear,0))</f>
        <v/>
      </c>
      <c r="AQ7" s="13">
        <f>INDEX(WEOVal,MATCH(Settings!$C$4&amp;"|gdp_growth",WEOKey,0),MATCH(AQ$4,WEOYear,0))</f>
        <v/>
      </c>
      <c r="AR7" s="13">
        <f>INDEX(WEOVal,MATCH(Settings!$C$4&amp;"|gdp_growth",WEOKey,0),MATCH(AR$4,WEOYear,0))</f>
        <v/>
      </c>
      <c r="AS7" s="13">
        <f>INDEX(WEOVal,MATCH(Settings!$C$4&amp;"|gdp_growth",WEOKey,0),MATCH(AS$4,WEOYear,0))</f>
        <v/>
      </c>
      <c r="AT7" s="13">
        <f>INDEX(WEOVal,MATCH(Settings!$C$4&amp;"|gdp_growth",WEOKey,0),MATCH(AT$4,WEOYear,0))</f>
        <v/>
      </c>
      <c r="AU7" s="13">
        <f>INDEX(WEOVal,MATCH(Settings!$C$4&amp;"|gdp_growth",WEOKey,0),MATCH(AU$4,WEOYear,0))</f>
        <v/>
      </c>
      <c r="AV7" s="13">
        <f>INDEX(WEOVal,MATCH(Settings!$C$4&amp;"|gdp_growth",WEOKey,0),MATCH(AV$4,WEOYear,0))</f>
        <v/>
      </c>
      <c r="AW7" s="13">
        <f>INDEX(WEOVal,MATCH(Settings!$C$4&amp;"|gdp_growth",WEOKey,0),MATCH(AW$4,WEOYear,0))</f>
        <v/>
      </c>
      <c r="AX7" s="13">
        <f>INDEX(WEOVal,MATCH(Settings!$C$4&amp;"|gdp_growth",WEOKey,0),MATCH(AX$4,WEOYear,0))</f>
        <v/>
      </c>
      <c r="AY7" s="13">
        <f>INDEX(WEOVal,MATCH(Settings!$C$4&amp;"|gdp_growth",WEOKey,0),MATCH(AY$4,WEOYear,0))</f>
        <v/>
      </c>
    </row>
    <row r="8">
      <c r="A8" s="14" t="inlineStr">
        <is>
          <t>infl</t>
        </is>
      </c>
      <c r="B8" s="14" t="inlineStr"/>
      <c r="C8" s="14" t="inlineStr"/>
      <c r="H8" s="14">
        <f>INDEX(VarLab,MATCH($A8,VarKey,0))&amp;INDEX(MemLab,MATCH($C8&amp;"|"&amp;$B8,MemKey,0))</f>
        <v/>
      </c>
      <c r="I8" s="14">
        <f>INDEX(VarUnit,MATCH($A8,VarKey,0))</f>
        <v/>
      </c>
      <c r="J8" s="14">
        <f>INDEX(VarSrc,MATCH($A8,VarKey,0))</f>
        <v/>
      </c>
      <c r="K8" s="11">
        <f>CodePrefix&amp;$A8&amp;IF($C8="","","."&amp;$C8&amp;"."&amp;$B8)&amp;INDEX(VarEnd,MATCH($A8,VarKey,0))&amp;K$5</f>
        <v/>
      </c>
      <c r="L8" s="15">
        <f>CPIRes/INDEX(WEOVal,MATCH("USA|pcpi",WEOKey,0),MATCH(L$4,WEOYear,0))</f>
        <v/>
      </c>
      <c r="M8" s="16">
        <f>CPIRes/INDEX(WEOVal,MATCH("USA|pcpi",WEOKey,0),MATCH(M$4,WEOYear,0))</f>
        <v/>
      </c>
      <c r="N8" s="16">
        <f>CPIRes/INDEX(WEOVal,MATCH("USA|pcpi",WEOKey,0),MATCH(N$4,WEOYear,0))</f>
        <v/>
      </c>
      <c r="O8" s="16">
        <f>CPIRes/INDEX(WEOVal,MATCH("USA|pcpi",WEOKey,0),MATCH(O$4,WEOYear,0))</f>
        <v/>
      </c>
      <c r="P8" s="16">
        <f>CPIRes/INDEX(WEOVal,MATCH("USA|pcpi",WEOKey,0),MATCH(P$4,WEOYear,0))</f>
        <v/>
      </c>
      <c r="Q8" s="16">
        <f>CPIRes/INDEX(WEOVal,MATCH("USA|pcpi",WEOKey,0),MATCH(Q$4,WEOYear,0))</f>
        <v/>
      </c>
      <c r="R8" s="16">
        <f>CPIRes/INDEX(WEOVal,MATCH("USA|pcpi",WEOKey,0),MATCH(R$4,WEOYear,0))</f>
        <v/>
      </c>
      <c r="S8" s="16">
        <f>CPIRes/INDEX(WEOVal,MATCH("USA|pcpi",WEOKey,0),MATCH(S$4,WEOYear,0))</f>
        <v/>
      </c>
      <c r="T8" s="16">
        <f>CPIRes/INDEX(WEOVal,MATCH("USA|pcpi",WEOKey,0),MATCH(T$4,WEOYear,0))</f>
        <v/>
      </c>
      <c r="U8" s="16">
        <f>CPIRes/INDEX(WEOVal,MATCH("USA|pcpi",WEOKey,0),MATCH(U$4,WEOYear,0))</f>
        <v/>
      </c>
      <c r="V8" s="16">
        <f>CPIRes/INDEX(WEOVal,MATCH("USA|pcpi",WEOKey,0),MATCH(V$4,WEOYear,0))</f>
        <v/>
      </c>
      <c r="W8" s="16">
        <f>CPIRes/INDEX(WEOVal,MATCH("USA|pcpi",WEOKey,0),MATCH(W$4,WEOYear,0))</f>
        <v/>
      </c>
      <c r="X8" s="16">
        <f>CPIRes/INDEX(WEOVal,MATCH("USA|pcpi",WEOKey,0),MATCH(X$4,WEOYear,0))</f>
        <v/>
      </c>
      <c r="Y8" s="16">
        <f>CPIRes/INDEX(WEOVal,MATCH("USA|pcpi",WEOKey,0),MATCH(Y$4,WEOYear,0))</f>
        <v/>
      </c>
      <c r="Z8" s="16">
        <f>CPIRes/INDEX(WEOVal,MATCH("USA|pcpi",WEOKey,0),MATCH(Z$4,WEOYear,0))</f>
        <v/>
      </c>
      <c r="AA8" s="16">
        <f>CPIRes/INDEX(WEOVal,MATCH("USA|pcpi",WEOKey,0),MATCH(AA$4,WEOYear,0))</f>
        <v/>
      </c>
      <c r="AB8" s="16">
        <f>CPIRes/INDEX(WEOVal,MATCH("USA|pcpi",WEOKey,0),MATCH(AB$4,WEOYear,0))</f>
        <v/>
      </c>
      <c r="AC8" s="16">
        <f>CPIRes/INDEX(WEOVal,MATCH("USA|pcpi",WEOKey,0),MATCH(AC$4,WEOYear,0))</f>
        <v/>
      </c>
      <c r="AD8" s="16">
        <f>CPIRes/INDEX(WEOVal,MATCH("USA|pcpi",WEOKey,0),MATCH(AD$4,WEOYear,0))</f>
        <v/>
      </c>
      <c r="AF8" s="11">
        <f>CodePrefix&amp;$A8&amp;IF($C8="","","."&amp;$C8&amp;"."&amp;$B8)&amp;INDEX(VarEnd,MATCH($A8,VarKey,0))&amp;AF$5</f>
        <v/>
      </c>
      <c r="AG8" s="15">
        <f>CPIRes/INDEX(WEOVal,MATCH("USA|pcpi",WEOKey,0),MATCH(AG$4,WEOYear,0))</f>
        <v/>
      </c>
      <c r="AH8" s="16">
        <f>CPIRes/INDEX(WEOVal,MATCH("USA|pcpi",WEOKey,0),MATCH(AH$4,WEOYear,0))</f>
        <v/>
      </c>
      <c r="AI8" s="16">
        <f>CPIRes/INDEX(WEOVal,MATCH("USA|pcpi",WEOKey,0),MATCH(AI$4,WEOYear,0))</f>
        <v/>
      </c>
      <c r="AJ8" s="16">
        <f>CPIRes/INDEX(WEOVal,MATCH("USA|pcpi",WEOKey,0),MATCH(AJ$4,WEOYear,0))</f>
        <v/>
      </c>
      <c r="AK8" s="16">
        <f>CPIRes/INDEX(WEOVal,MATCH("USA|pcpi",WEOKey,0),MATCH(AK$4,WEOYear,0))</f>
        <v/>
      </c>
      <c r="AL8" s="16">
        <f>CPIRes/INDEX(WEOVal,MATCH("USA|pcpi",WEOKey,0),MATCH(AL$4,WEOYear,0))</f>
        <v/>
      </c>
      <c r="AM8" s="16">
        <f>CPIRes/INDEX(WEOVal,MATCH("USA|pcpi",WEOKey,0),MATCH(AM$4,WEOYear,0))</f>
        <v/>
      </c>
      <c r="AN8" s="16">
        <f>CPIRes/INDEX(WEOVal,MATCH("USA|pcpi",WEOKey,0),MATCH(AN$4,WEOYear,0))</f>
        <v/>
      </c>
      <c r="AO8" s="16">
        <f>CPIRes/INDEX(WEOVal,MATCH("USA|pcpi",WEOKey,0),MATCH(AO$4,WEOYear,0))</f>
        <v/>
      </c>
      <c r="AP8" s="16">
        <f>CPIRes/INDEX(WEOVal,MATCH("USA|pcpi",WEOKey,0),MATCH(AP$4,WEOYear,0))</f>
        <v/>
      </c>
      <c r="AQ8" s="16">
        <f>CPIRes/INDEX(WEOVal,MATCH("USA|pcpi",WEOKey,0),MATCH(AQ$4,WEOYear,0))</f>
        <v/>
      </c>
      <c r="AR8" s="16">
        <f>CPIRes/INDEX(WEOVal,MATCH("USA|pcpi",WEOKey,0),MATCH(AR$4,WEOYear,0))</f>
        <v/>
      </c>
      <c r="AS8" s="16">
        <f>CPIRes/INDEX(WEOVal,MATCH("USA|pcpi",WEOKey,0),MATCH(AS$4,WEOYear,0))</f>
        <v/>
      </c>
      <c r="AT8" s="16">
        <f>CPIRes/INDEX(WEOVal,MATCH("USA|pcpi",WEOKey,0),MATCH(AT$4,WEOYear,0))</f>
        <v/>
      </c>
      <c r="AU8" s="16">
        <f>CPIRes/INDEX(WEOVal,MATCH("USA|pcpi",WEOKey,0),MATCH(AU$4,WEOYear,0))</f>
        <v/>
      </c>
      <c r="AV8" s="16">
        <f>CPIRes/INDEX(WEOVal,MATCH("USA|pcpi",WEOKey,0),MATCH(AV$4,WEOYear,0))</f>
        <v/>
      </c>
      <c r="AW8" s="16">
        <f>CPIRes/INDEX(WEOVal,MATCH("USA|pcpi",WEOKey,0),MATCH(AW$4,WEOYear,0))</f>
        <v/>
      </c>
      <c r="AX8" s="16">
        <f>CPIRes/INDEX(WEOVal,MATCH("USA|pcpi",WEOKey,0),MATCH(AX$4,WEOYear,0))</f>
        <v/>
      </c>
      <c r="AY8" s="16">
        <f>CPIRes/INDEX(WEOVal,MATCH("USA|pcpi",WEOKey,0),MATCH(AY$4,WEOYear,0))</f>
        <v/>
      </c>
    </row>
    <row r="9">
      <c r="A9" s="14" t="inlineStr">
        <is>
          <t>defl</t>
        </is>
      </c>
      <c r="B9" s="14" t="inlineStr"/>
      <c r="C9" s="14" t="inlineStr"/>
      <c r="H9" s="14">
        <f>INDEX(VarLab,MATCH($A9,VarKey,0))&amp;INDEX(MemLab,MATCH($C9&amp;"|"&amp;$B9,MemKey,0))</f>
        <v/>
      </c>
      <c r="I9" s="14">
        <f>INDEX(VarUnit,MATCH($A9,VarKey,0))</f>
        <v/>
      </c>
      <c r="J9" s="14">
        <f>INDEX(VarSrc,MATCH($A9,VarKey,0))</f>
        <v/>
      </c>
      <c r="K9" s="11">
        <f>CodePrefix&amp;$A9&amp;IF($C9="","","."&amp;$C9&amp;"."&amp;$B9)&amp;INDEX(VarEnd,MATCH($A9,VarKey,0))&amp;K$5</f>
        <v/>
      </c>
      <c r="L9" s="15">
        <f>DeflRes/INDEX(WEOVal,MATCH("USA|ngdp_d",WEOKey,0),MATCH(L$4,WEOYear,0))</f>
        <v/>
      </c>
      <c r="M9" s="16">
        <f>DeflRes/INDEX(WEOVal,MATCH("USA|ngdp_d",WEOKey,0),MATCH(M$4,WEOYear,0))</f>
        <v/>
      </c>
      <c r="N9" s="16">
        <f>DeflRes/INDEX(WEOVal,MATCH("USA|ngdp_d",WEOKey,0),MATCH(N$4,WEOYear,0))</f>
        <v/>
      </c>
      <c r="O9" s="16">
        <f>DeflRes/INDEX(WEOVal,MATCH("USA|ngdp_d",WEOKey,0),MATCH(O$4,WEOYear,0))</f>
        <v/>
      </c>
      <c r="P9" s="16">
        <f>DeflRes/INDEX(WEOVal,MATCH("USA|ngdp_d",WEOKey,0),MATCH(P$4,WEOYear,0))</f>
        <v/>
      </c>
      <c r="Q9" s="16">
        <f>DeflRes/INDEX(WEOVal,MATCH("USA|ngdp_d",WEOKey,0),MATCH(Q$4,WEOYear,0))</f>
        <v/>
      </c>
      <c r="R9" s="16">
        <f>DeflRes/INDEX(WEOVal,MATCH("USA|ngdp_d",WEOKey,0),MATCH(R$4,WEOYear,0))</f>
        <v/>
      </c>
      <c r="S9" s="16">
        <f>DeflRes/INDEX(WEOVal,MATCH("USA|ngdp_d",WEOKey,0),MATCH(S$4,WEOYear,0))</f>
        <v/>
      </c>
      <c r="T9" s="16">
        <f>DeflRes/INDEX(WEOVal,MATCH("USA|ngdp_d",WEOKey,0),MATCH(T$4,WEOYear,0))</f>
        <v/>
      </c>
      <c r="U9" s="16">
        <f>DeflRes/INDEX(WEOVal,MATCH("USA|ngdp_d",WEOKey,0),MATCH(U$4,WEOYear,0))</f>
        <v/>
      </c>
      <c r="V9" s="16">
        <f>DeflRes/INDEX(WEOVal,MATCH("USA|ngdp_d",WEOKey,0),MATCH(V$4,WEOYear,0))</f>
        <v/>
      </c>
      <c r="W9" s="16">
        <f>DeflRes/INDEX(WEOVal,MATCH("USA|ngdp_d",WEOKey,0),MATCH(W$4,WEOYear,0))</f>
        <v/>
      </c>
      <c r="X9" s="16">
        <f>DeflRes/INDEX(WEOVal,MATCH("USA|ngdp_d",WEOKey,0),MATCH(X$4,WEOYear,0))</f>
        <v/>
      </c>
      <c r="Y9" s="16">
        <f>DeflRes/INDEX(WEOVal,MATCH("USA|ngdp_d",WEOKey,0),MATCH(Y$4,WEOYear,0))</f>
        <v/>
      </c>
      <c r="Z9" s="16">
        <f>DeflRes/INDEX(WEOVal,MATCH("USA|ngdp_d",WEOKey,0),MATCH(Z$4,WEOYear,0))</f>
        <v/>
      </c>
      <c r="AA9" s="16">
        <f>DeflRes/INDEX(WEOVal,MATCH("USA|ngdp_d",WEOKey,0),MATCH(AA$4,WEOYear,0))</f>
        <v/>
      </c>
      <c r="AB9" s="16">
        <f>DeflRes/INDEX(WEOVal,MATCH("USA|ngdp_d",WEOKey,0),MATCH(AB$4,WEOYear,0))</f>
        <v/>
      </c>
      <c r="AC9" s="16">
        <f>DeflRes/INDEX(WEOVal,MATCH("USA|ngdp_d",WEOKey,0),MATCH(AC$4,WEOYear,0))</f>
        <v/>
      </c>
      <c r="AD9" s="16">
        <f>DeflRes/INDEX(WEOVal,MATCH("USA|ngdp_d",WEOKey,0),MATCH(AD$4,WEOYear,0))</f>
        <v/>
      </c>
      <c r="AF9" s="11">
        <f>CodePrefix&amp;$A9&amp;IF($C9="","","."&amp;$C9&amp;"."&amp;$B9)&amp;INDEX(VarEnd,MATCH($A9,VarKey,0))&amp;AF$5</f>
        <v/>
      </c>
      <c r="AG9" s="15">
        <f>DeflRes/INDEX(WEOVal,MATCH("USA|ngdp_d",WEOKey,0),MATCH(AG$4,WEOYear,0))</f>
        <v/>
      </c>
      <c r="AH9" s="16">
        <f>DeflRes/INDEX(WEOVal,MATCH("USA|ngdp_d",WEOKey,0),MATCH(AH$4,WEOYear,0))</f>
        <v/>
      </c>
      <c r="AI9" s="16">
        <f>DeflRes/INDEX(WEOVal,MATCH("USA|ngdp_d",WEOKey,0),MATCH(AI$4,WEOYear,0))</f>
        <v/>
      </c>
      <c r="AJ9" s="16">
        <f>DeflRes/INDEX(WEOVal,MATCH("USA|ngdp_d",WEOKey,0),MATCH(AJ$4,WEOYear,0))</f>
        <v/>
      </c>
      <c r="AK9" s="16">
        <f>DeflRes/INDEX(WEOVal,MATCH("USA|ngdp_d",WEOKey,0),MATCH(AK$4,WEOYear,0))</f>
        <v/>
      </c>
      <c r="AL9" s="16">
        <f>DeflRes/INDEX(WEOVal,MATCH("USA|ngdp_d",WEOKey,0),MATCH(AL$4,WEOYear,0))</f>
        <v/>
      </c>
      <c r="AM9" s="16">
        <f>DeflRes/INDEX(WEOVal,MATCH("USA|ngdp_d",WEOKey,0),MATCH(AM$4,WEOYear,0))</f>
        <v/>
      </c>
      <c r="AN9" s="16">
        <f>DeflRes/INDEX(WEOVal,MATCH("USA|ngdp_d",WEOKey,0),MATCH(AN$4,WEOYear,0))</f>
        <v/>
      </c>
      <c r="AO9" s="16">
        <f>DeflRes/INDEX(WEOVal,MATCH("USA|ngdp_d",WEOKey,0),MATCH(AO$4,WEOYear,0))</f>
        <v/>
      </c>
      <c r="AP9" s="16">
        <f>DeflRes/INDEX(WEOVal,MATCH("USA|ngdp_d",WEOKey,0),MATCH(AP$4,WEOYear,0))</f>
        <v/>
      </c>
      <c r="AQ9" s="16">
        <f>DeflRes/INDEX(WEOVal,MATCH("USA|ngdp_d",WEOKey,0),MATCH(AQ$4,WEOYear,0))</f>
        <v/>
      </c>
      <c r="AR9" s="16">
        <f>DeflRes/INDEX(WEOVal,MATCH("USA|ngdp_d",WEOKey,0),MATCH(AR$4,WEOYear,0))</f>
        <v/>
      </c>
      <c r="AS9" s="16">
        <f>DeflRes/INDEX(WEOVal,MATCH("USA|ngdp_d",WEOKey,0),MATCH(AS$4,WEOYear,0))</f>
        <v/>
      </c>
      <c r="AT9" s="16">
        <f>DeflRes/INDEX(WEOVal,MATCH("USA|ngdp_d",WEOKey,0),MATCH(AT$4,WEOYear,0))</f>
        <v/>
      </c>
      <c r="AU9" s="16">
        <f>DeflRes/INDEX(WEOVal,MATCH("USA|ngdp_d",WEOKey,0),MATCH(AU$4,WEOYear,0))</f>
        <v/>
      </c>
      <c r="AV9" s="16">
        <f>DeflRes/INDEX(WEOVal,MATCH("USA|ngdp_d",WEOKey,0),MATCH(AV$4,WEOYear,0))</f>
        <v/>
      </c>
      <c r="AW9" s="16">
        <f>DeflRes/INDEX(WEOVal,MATCH("USA|ngdp_d",WEOKey,0),MATCH(AW$4,WEOYear,0))</f>
        <v/>
      </c>
      <c r="AX9" s="16">
        <f>DeflRes/INDEX(WEOVal,MATCH("USA|ngdp_d",WEOKey,0),MATCH(AX$4,WEOYear,0))</f>
        <v/>
      </c>
      <c r="AY9" s="16">
        <f>DeflRes/INDEX(WEOVal,MATCH("USA|ngdp_d",WEOKey,0),MATCH(AY$4,WEOYear,0))</f>
        <v/>
      </c>
    </row>
    <row r="10"/>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INDEX(VarLab,MATCH($A12,VarKey,0))&amp;INDEX(MemLab,MATCH($C12&amp;"|"&amp;$B12,MemKey,0))</f>
        <v/>
      </c>
      <c r="I12" s="1">
        <f>INDEX(VarUnit,MATCH($A12,VarKey,0))</f>
        <v/>
      </c>
      <c r="J12" s="1">
        <f>INDEX(VarSrc,MATCH($A12,VarKey,0))</f>
        <v/>
      </c>
      <c r="K12" s="17">
        <f>CodePrefix&amp;$A12&amp;IF($C12="","","."&amp;$C12&amp;"."&amp;$B12)&amp;INDEX(VarEnd,MATCH($A12,VarKey,0))&amp;K$5</f>
        <v/>
      </c>
      <c r="L12" s="18">
        <f>IF(L$4&lt;L$14,0,L$15+(L$16-L$15)/MAX(L$17-L$14,1)*L$20)*L$21</f>
        <v/>
      </c>
      <c r="M12" s="19">
        <f>IF(M$4&lt;M$14,0,M$15+(M$16-M$15)/MAX(M$17-M$14,1)*M$20)*M$21</f>
        <v/>
      </c>
      <c r="N12" s="19">
        <f>IF(N$4&lt;N$14,0,N$15+(N$16-N$15)/MAX(N$17-N$14,1)*N$20)*N$21</f>
        <v/>
      </c>
      <c r="O12" s="19">
        <f>IF(O$4&lt;O$14,0,O$15+(O$16-O$15)/MAX(O$17-O$14,1)*O$20)*O$21</f>
        <v/>
      </c>
      <c r="P12" s="19">
        <f>IF(P$4&lt;P$14,0,P$15+(P$16-P$15)/MAX(P$17-P$14,1)*P$20)*P$21</f>
        <v/>
      </c>
      <c r="Q12" s="19">
        <f>IF(Q$4&lt;Q$14,0,Q$15+(Q$16-Q$15)/MAX(Q$17-Q$14,1)*Q$20)*Q$21</f>
        <v/>
      </c>
      <c r="R12" s="19">
        <f>IF(R$4&lt;R$14,0,R$15+(R$16-R$15)/MAX(R$17-R$14,1)*R$20)*R$21</f>
        <v/>
      </c>
      <c r="S12" s="19">
        <f>IF(S$4&lt;S$14,0,S$15+(S$16-S$15)/MAX(S$17-S$14,1)*S$20)*S$21</f>
        <v/>
      </c>
      <c r="T12" s="19">
        <f>IF(T$4&lt;T$14,0,T$15+(T$16-T$15)/MAX(T$17-T$14,1)*T$20)*T$21</f>
        <v/>
      </c>
      <c r="U12" s="19">
        <f>IF(U$4&lt;U$14,0,U$15+(U$16-U$15)/MAX(U$17-U$14,1)*U$20)*U$21</f>
        <v/>
      </c>
      <c r="V12" s="19">
        <f>IF(V$4&lt;V$14,0,V$15+(V$16-V$15)/MAX(V$17-V$14,1)*V$20)*V$21</f>
        <v/>
      </c>
      <c r="W12" s="19">
        <f>IF(W$4&lt;W$14,0,W$15+(W$16-W$15)/MAX(W$17-W$14,1)*W$20)*W$21</f>
        <v/>
      </c>
      <c r="X12" s="19">
        <f>IF(X$4&lt;X$14,0,X$15+(X$16-X$15)/MAX(X$17-X$14,1)*X$20)*X$21</f>
        <v/>
      </c>
      <c r="Y12" s="19">
        <f>IF(Y$4&lt;Y$14,0,Y$15+(Y$16-Y$15)/MAX(Y$17-Y$14,1)*Y$20)*Y$21</f>
        <v/>
      </c>
      <c r="Z12" s="19">
        <f>IF(Z$4&lt;Z$14,0,Z$15+(Z$16-Z$15)/MAX(Z$17-Z$14,1)*Z$20)*Z$21</f>
        <v/>
      </c>
      <c r="AA12" s="19">
        <f>IF(AA$4&lt;AA$14,0,AA$15+(AA$16-AA$15)/MAX(AA$17-AA$14,1)*AA$20)*AA$21</f>
        <v/>
      </c>
      <c r="AB12" s="19">
        <f>IF(AB$4&lt;AB$14,0,AB$15+(AB$16-AB$15)/MAX(AB$17-AB$14,1)*AB$20)*AB$21</f>
        <v/>
      </c>
      <c r="AC12" s="19">
        <f>IF(AC$4&lt;AC$14,0,AC$15+(AC$16-AC$15)/MAX(AC$17-AC$14,1)*AC$20)*AC$21</f>
        <v/>
      </c>
      <c r="AD12" s="19">
        <f>IF(AD$4&lt;AD$14,0,AD$15+(AD$16-AD$15)/MAX(AD$17-AD$14,1)*AD$20)*AD$21</f>
        <v/>
      </c>
      <c r="AF12" s="17">
        <f>CodePrefix&amp;$A12&amp;IF($C12="","","."&amp;$C12&amp;"."&amp;$B12)&amp;INDEX(VarEnd,MATCH($A12,VarKey,0))&amp;AF$5</f>
        <v/>
      </c>
      <c r="AG12" s="18">
        <f>IF(AG$4&lt;AG$14,0,AG$15+(AG$16-AG$15)/MAX(AG$17-AG$14,1)*AG$20)*AG$21</f>
        <v/>
      </c>
      <c r="AH12" s="19">
        <f>IF(AH$4&lt;AH$14,0,AH$15+(AH$16-AH$15)/MAX(AH$17-AH$14,1)*AH$20)*AH$21</f>
        <v/>
      </c>
      <c r="AI12" s="19">
        <f>IF(AI$4&lt;AI$14,0,AI$15+(AI$16-AI$15)/MAX(AI$17-AI$14,1)*AI$20)*AI$21</f>
        <v/>
      </c>
      <c r="AJ12" s="19">
        <f>IF(AJ$4&lt;AJ$14,0,AJ$15+(AJ$16-AJ$15)/MAX(AJ$17-AJ$14,1)*AJ$20)*AJ$21</f>
        <v/>
      </c>
      <c r="AK12" s="19">
        <f>IF(AK$4&lt;AK$14,0,AK$15+(AK$16-AK$15)/MAX(AK$17-AK$14,1)*AK$20)*AK$21</f>
        <v/>
      </c>
      <c r="AL12" s="19">
        <f>IF(AL$4&lt;AL$14,0,AL$15+(AL$16-AL$15)/MAX(AL$17-AL$14,1)*AL$20)*AL$21</f>
        <v/>
      </c>
      <c r="AM12" s="19">
        <f>IF(AM$4&lt;AM$14,0,AM$15+(AM$16-AM$15)/MAX(AM$17-AM$14,1)*AM$20)*AM$21</f>
        <v/>
      </c>
      <c r="AN12" s="19">
        <f>IF(AN$4&lt;AN$14,0,AN$15+(AN$16-AN$15)/MAX(AN$17-AN$14,1)*AN$20)*AN$21</f>
        <v/>
      </c>
      <c r="AO12" s="19">
        <f>IF(AO$4&lt;AO$14,0,AO$15+(AO$16-AO$15)/MAX(AO$17-AO$14,1)*AO$20)*AO$21</f>
        <v/>
      </c>
      <c r="AP12" s="19">
        <f>IF(AP$4&lt;AP$14,0,AP$15+(AP$16-AP$15)/MAX(AP$17-AP$14,1)*AP$20)*AP$21</f>
        <v/>
      </c>
      <c r="AQ12" s="19">
        <f>IF(AQ$4&lt;AQ$14,0,AQ$15+(AQ$16-AQ$15)/MAX(AQ$17-AQ$14,1)*AQ$20)*AQ$21</f>
        <v/>
      </c>
      <c r="AR12" s="19">
        <f>IF(AR$4&lt;AR$14,0,AR$15+(AR$16-AR$15)/MAX(AR$17-AR$14,1)*AR$20)*AR$21</f>
        <v/>
      </c>
      <c r="AS12" s="19">
        <f>IF(AS$4&lt;AS$14,0,AS$15+(AS$16-AS$15)/MAX(AS$17-AS$14,1)*AS$20)*AS$21</f>
        <v/>
      </c>
      <c r="AT12" s="19">
        <f>IF(AT$4&lt;AT$14,0,AT$15+(AT$16-AT$15)/MAX(AT$17-AT$14,1)*AT$20)*AT$21</f>
        <v/>
      </c>
      <c r="AU12" s="19">
        <f>IF(AU$4&lt;AU$14,0,AU$15+(AU$16-AU$15)/MAX(AU$17-AU$14,1)*AU$20)*AU$21</f>
        <v/>
      </c>
      <c r="AV12" s="19">
        <f>IF(AV$4&lt;AV$14,0,AV$15+(AV$16-AV$15)/MAX(AV$17-AV$14,1)*AV$20)*AV$21</f>
        <v/>
      </c>
      <c r="AW12" s="19">
        <f>IF(AW$4&lt;AW$14,0,AW$15+(AW$16-AW$15)/MAX(AW$17-AW$14,1)*AW$20)*AW$21</f>
        <v/>
      </c>
      <c r="AX12" s="19">
        <f>IF(AX$4&lt;AX$14,0,AX$15+(AX$16-AX$15)/MAX(AX$17-AX$14,1)*AX$20)*AX$21</f>
        <v/>
      </c>
      <c r="AY12" s="19">
        <f>IF(AY$4&lt;AY$14,0,AY$15+(AY$16-AY$15)/MAX(AY$17-AY$14,1)*AY$20)*AY$21</f>
        <v/>
      </c>
    </row>
    <row r="13" hidden="1" outlineLevel="1">
      <c r="H13" s="20" t="inlineStr">
        <is>
          <t>Carbon tax (MTInputs rows 18-21, 265, 266)</t>
        </is>
      </c>
    </row>
    <row r="14" hidden="1" outlineLevel="1">
      <c r="A14" s="14" t="inlineStr">
        <is>
          <t>CPIntro</t>
        </is>
      </c>
      <c r="B14" s="14" t="inlineStr"/>
      <c r="C14" s="14" t="inlineStr"/>
      <c r="D14" s="21" t="n">
        <v>18</v>
      </c>
      <c r="H14" s="14">
        <f>INDEX(VarLab,MATCH($A14,VarKey,0))&amp;INDEX(MemLab,MATCH($C14&amp;"|"&amp;$B14,MemKey,0))</f>
        <v/>
      </c>
      <c r="I14" s="14">
        <f>INDEX(VarUnit,MATCH($A14,VarKey,0))</f>
        <v/>
      </c>
      <c r="J14" s="14">
        <f>INDEX(VarSrc,MATCH($A14,VarKey,0))</f>
        <v/>
      </c>
      <c r="K14" s="11">
        <f>CodePrefix&amp;$A14&amp;IF($C14="","","."&amp;$C14&amp;"."&amp;$B14)&amp;INDEX(VarEnd,MATCH($A14,VarKey,0))&amp;K$5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CodePrefix&amp;$A14&amp;IF($C14="","","."&amp;$C14&amp;"."&amp;$B14)&amp;INDEX(VarEnd,MATCH($A14,VarKey,0))&amp;AF$5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1" t="n">
        <v>19</v>
      </c>
      <c r="H15" s="14">
        <f>INDEX(VarLab,MATCH($A15,VarKey,0))&amp;INDEX(MemLab,MATCH($C15&amp;"|"&amp;$B15,MemKey,0))</f>
        <v/>
      </c>
      <c r="I15" s="14">
        <f>INDEX(VarUnit,MATCH($A15,VarKey,0))</f>
        <v/>
      </c>
      <c r="J15" s="14">
        <f>INDEX(VarSrc,MATCH($A15,VarKey,0))</f>
        <v/>
      </c>
      <c r="K15" s="11">
        <f>CodePrefix&amp;$A15&amp;IF($C15="","","."&amp;$C15&amp;"."&amp;$B15)&amp;INDEX(VarEnd,MATCH($A15,VarKey,0))&amp;K$5</f>
        <v/>
      </c>
      <c r="L15" s="22">
        <f>INDEX(MTInputs!$J$1:$AZ$415,$D15,MATCH(L$5,MTInputs!$J$5:$AZ$5,0))</f>
        <v/>
      </c>
      <c r="M15" s="23">
        <f>INDEX(MTInputs!$J$1:$AZ$415,$D15,MATCH(M$5,MTInputs!$J$5:$AZ$5,0))</f>
        <v/>
      </c>
      <c r="N15" s="23">
        <f>INDEX(MTInputs!$J$1:$AZ$415,$D15,MATCH(N$5,MTInputs!$J$5:$AZ$5,0))</f>
        <v/>
      </c>
      <c r="O15" s="23">
        <f>INDEX(MTInputs!$J$1:$AZ$415,$D15,MATCH(O$5,MTInputs!$J$5:$AZ$5,0))</f>
        <v/>
      </c>
      <c r="P15" s="23">
        <f>INDEX(MTInputs!$J$1:$AZ$415,$D15,MATCH(P$5,MTInputs!$J$5:$AZ$5,0))</f>
        <v/>
      </c>
      <c r="Q15" s="23">
        <f>INDEX(MTInputs!$J$1:$AZ$415,$D15,MATCH(Q$5,MTInputs!$J$5:$AZ$5,0))</f>
        <v/>
      </c>
      <c r="R15" s="23">
        <f>INDEX(MTInputs!$J$1:$AZ$415,$D15,MATCH(R$5,MTInputs!$J$5:$AZ$5,0))</f>
        <v/>
      </c>
      <c r="S15" s="23">
        <f>INDEX(MTInputs!$J$1:$AZ$415,$D15,MATCH(S$5,MTInputs!$J$5:$AZ$5,0))</f>
        <v/>
      </c>
      <c r="T15" s="23">
        <f>INDEX(MTInputs!$J$1:$AZ$415,$D15,MATCH(T$5,MTInputs!$J$5:$AZ$5,0))</f>
        <v/>
      </c>
      <c r="U15" s="23">
        <f>INDEX(MTInputs!$J$1:$AZ$415,$D15,MATCH(U$5,MTInputs!$J$5:$AZ$5,0))</f>
        <v/>
      </c>
      <c r="V15" s="23">
        <f>INDEX(MTInputs!$J$1:$AZ$415,$D15,MATCH(V$5,MTInputs!$J$5:$AZ$5,0))</f>
        <v/>
      </c>
      <c r="W15" s="23">
        <f>INDEX(MTInputs!$J$1:$AZ$415,$D15,MATCH(W$5,MTInputs!$J$5:$AZ$5,0))</f>
        <v/>
      </c>
      <c r="X15" s="23">
        <f>INDEX(MTInputs!$J$1:$AZ$415,$D15,MATCH(X$5,MTInputs!$J$5:$AZ$5,0))</f>
        <v/>
      </c>
      <c r="Y15" s="23">
        <f>INDEX(MTInputs!$J$1:$AZ$415,$D15,MATCH(Y$5,MTInputs!$J$5:$AZ$5,0))</f>
        <v/>
      </c>
      <c r="Z15" s="23">
        <f>INDEX(MTInputs!$J$1:$AZ$415,$D15,MATCH(Z$5,MTInputs!$J$5:$AZ$5,0))</f>
        <v/>
      </c>
      <c r="AA15" s="23">
        <f>INDEX(MTInputs!$J$1:$AZ$415,$D15,MATCH(AA$5,MTInputs!$J$5:$AZ$5,0))</f>
        <v/>
      </c>
      <c r="AB15" s="23">
        <f>INDEX(MTInputs!$J$1:$AZ$415,$D15,MATCH(AB$5,MTInputs!$J$5:$AZ$5,0))</f>
        <v/>
      </c>
      <c r="AC15" s="23">
        <f>INDEX(MTInputs!$J$1:$AZ$415,$D15,MATCH(AC$5,MTInputs!$J$5:$AZ$5,0))</f>
        <v/>
      </c>
      <c r="AD15" s="23">
        <f>INDEX(MTInputs!$J$1:$AZ$415,$D15,MATCH(AD$5,MTInputs!$J$5:$AZ$5,0))</f>
        <v/>
      </c>
      <c r="AF15" s="11">
        <f>CodePrefix&amp;$A15&amp;IF($C15="","","."&amp;$C15&amp;"."&amp;$B15)&amp;INDEX(VarEnd,MATCH($A15,VarKey,0))&amp;AF$5</f>
        <v/>
      </c>
      <c r="AG15" s="22">
        <f>INDEX(MTInputs!$J$1:$AZ$415,$D15,MATCH(AG$5,MTInputs!$J$5:$AZ$5,0))</f>
        <v/>
      </c>
      <c r="AH15" s="23">
        <f>INDEX(MTInputs!$J$1:$AZ$415,$D15,MATCH(AH$5,MTInputs!$J$5:$AZ$5,0))</f>
        <v/>
      </c>
      <c r="AI15" s="23">
        <f>INDEX(MTInputs!$J$1:$AZ$415,$D15,MATCH(AI$5,MTInputs!$J$5:$AZ$5,0))</f>
        <v/>
      </c>
      <c r="AJ15" s="23">
        <f>INDEX(MTInputs!$J$1:$AZ$415,$D15,MATCH(AJ$5,MTInputs!$J$5:$AZ$5,0))</f>
        <v/>
      </c>
      <c r="AK15" s="23">
        <f>INDEX(MTInputs!$J$1:$AZ$415,$D15,MATCH(AK$5,MTInputs!$J$5:$AZ$5,0))</f>
        <v/>
      </c>
      <c r="AL15" s="23">
        <f>INDEX(MTInputs!$J$1:$AZ$415,$D15,MATCH(AL$5,MTInputs!$J$5:$AZ$5,0))</f>
        <v/>
      </c>
      <c r="AM15" s="23">
        <f>INDEX(MTInputs!$J$1:$AZ$415,$D15,MATCH(AM$5,MTInputs!$J$5:$AZ$5,0))</f>
        <v/>
      </c>
      <c r="AN15" s="23">
        <f>INDEX(MTInputs!$J$1:$AZ$415,$D15,MATCH(AN$5,MTInputs!$J$5:$AZ$5,0))</f>
        <v/>
      </c>
      <c r="AO15" s="23">
        <f>INDEX(MTInputs!$J$1:$AZ$415,$D15,MATCH(AO$5,MTInputs!$J$5:$AZ$5,0))</f>
        <v/>
      </c>
      <c r="AP15" s="23">
        <f>INDEX(MTInputs!$J$1:$AZ$415,$D15,MATCH(AP$5,MTInputs!$J$5:$AZ$5,0))</f>
        <v/>
      </c>
      <c r="AQ15" s="23">
        <f>INDEX(MTInputs!$J$1:$AZ$415,$D15,MATCH(AQ$5,MTInputs!$J$5:$AZ$5,0))</f>
        <v/>
      </c>
      <c r="AR15" s="23">
        <f>INDEX(MTInputs!$J$1:$AZ$415,$D15,MATCH(AR$5,MTInputs!$J$5:$AZ$5,0))</f>
        <v/>
      </c>
      <c r="AS15" s="23">
        <f>INDEX(MTInputs!$J$1:$AZ$415,$D15,MATCH(AS$5,MTInputs!$J$5:$AZ$5,0))</f>
        <v/>
      </c>
      <c r="AT15" s="23">
        <f>INDEX(MTInputs!$J$1:$AZ$415,$D15,MATCH(AT$5,MTInputs!$J$5:$AZ$5,0))</f>
        <v/>
      </c>
      <c r="AU15" s="23">
        <f>INDEX(MTInputs!$J$1:$AZ$415,$D15,MATCH(AU$5,MTInputs!$J$5:$AZ$5,0))</f>
        <v/>
      </c>
      <c r="AV15" s="23">
        <f>INDEX(MTInputs!$J$1:$AZ$415,$D15,MATCH(AV$5,MTInputs!$J$5:$AZ$5,0))</f>
        <v/>
      </c>
      <c r="AW15" s="23">
        <f>INDEX(MTInputs!$J$1:$AZ$415,$D15,MATCH(AW$5,MTInputs!$J$5:$AZ$5,0))</f>
        <v/>
      </c>
      <c r="AX15" s="23">
        <f>INDEX(MTInputs!$J$1:$AZ$415,$D15,MATCH(AX$5,MTInputs!$J$5:$AZ$5,0))</f>
        <v/>
      </c>
      <c r="AY15" s="23">
        <f>INDEX(MTInputs!$J$1:$AZ$415,$D15,MATCH(AY$5,MTInputs!$J$5:$AZ$5,0))</f>
        <v/>
      </c>
    </row>
    <row r="16" hidden="1" outlineLevel="1">
      <c r="A16" s="14" t="inlineStr">
        <is>
          <t>CPLevelTarget</t>
        </is>
      </c>
      <c r="B16" s="14" t="inlineStr"/>
      <c r="C16" s="14" t="inlineStr"/>
      <c r="D16" s="21" t="n">
        <v>20</v>
      </c>
      <c r="H16" s="14">
        <f>INDEX(VarLab,MATCH($A16,VarKey,0))&amp;INDEX(MemLab,MATCH($C16&amp;"|"&amp;$B16,MemKey,0))</f>
        <v/>
      </c>
      <c r="I16" s="14">
        <f>INDEX(VarUnit,MATCH($A16,VarKey,0))</f>
        <v/>
      </c>
      <c r="J16" s="14">
        <f>INDEX(VarSrc,MATCH($A16,VarKey,0))</f>
        <v/>
      </c>
      <c r="K16" s="11">
        <f>CodePrefix&amp;$A16&amp;IF($C16="","","."&amp;$C16&amp;"."&amp;$B16)&amp;INDEX(VarEnd,MATCH($A16,VarKey,0))&amp;K$5</f>
        <v/>
      </c>
      <c r="L16" s="22">
        <f>INDEX(MTInputs!$J$1:$AZ$415,$D16,MATCH(L$5,MTInputs!$J$5:$AZ$5,0))</f>
        <v/>
      </c>
      <c r="M16" s="23">
        <f>INDEX(MTInputs!$J$1:$AZ$415,$D16,MATCH(M$5,MTInputs!$J$5:$AZ$5,0))</f>
        <v/>
      </c>
      <c r="N16" s="23">
        <f>INDEX(MTInputs!$J$1:$AZ$415,$D16,MATCH(N$5,MTInputs!$J$5:$AZ$5,0))</f>
        <v/>
      </c>
      <c r="O16" s="23">
        <f>INDEX(MTInputs!$J$1:$AZ$415,$D16,MATCH(O$5,MTInputs!$J$5:$AZ$5,0))</f>
        <v/>
      </c>
      <c r="P16" s="23">
        <f>INDEX(MTInputs!$J$1:$AZ$415,$D16,MATCH(P$5,MTInputs!$J$5:$AZ$5,0))</f>
        <v/>
      </c>
      <c r="Q16" s="23">
        <f>INDEX(MTInputs!$J$1:$AZ$415,$D16,MATCH(Q$5,MTInputs!$J$5:$AZ$5,0))</f>
        <v/>
      </c>
      <c r="R16" s="23">
        <f>INDEX(MTInputs!$J$1:$AZ$415,$D16,MATCH(R$5,MTInputs!$J$5:$AZ$5,0))</f>
        <v/>
      </c>
      <c r="S16" s="23">
        <f>INDEX(MTInputs!$J$1:$AZ$415,$D16,MATCH(S$5,MTInputs!$J$5:$AZ$5,0))</f>
        <v/>
      </c>
      <c r="T16" s="23">
        <f>INDEX(MTInputs!$J$1:$AZ$415,$D16,MATCH(T$5,MTInputs!$J$5:$AZ$5,0))</f>
        <v/>
      </c>
      <c r="U16" s="23">
        <f>INDEX(MTInputs!$J$1:$AZ$415,$D16,MATCH(U$5,MTInputs!$J$5:$AZ$5,0))</f>
        <v/>
      </c>
      <c r="V16" s="23">
        <f>INDEX(MTInputs!$J$1:$AZ$415,$D16,MATCH(V$5,MTInputs!$J$5:$AZ$5,0))</f>
        <v/>
      </c>
      <c r="W16" s="23">
        <f>INDEX(MTInputs!$J$1:$AZ$415,$D16,MATCH(W$5,MTInputs!$J$5:$AZ$5,0))</f>
        <v/>
      </c>
      <c r="X16" s="23">
        <f>INDEX(MTInputs!$J$1:$AZ$415,$D16,MATCH(X$5,MTInputs!$J$5:$AZ$5,0))</f>
        <v/>
      </c>
      <c r="Y16" s="23">
        <f>INDEX(MTInputs!$J$1:$AZ$415,$D16,MATCH(Y$5,MTInputs!$J$5:$AZ$5,0))</f>
        <v/>
      </c>
      <c r="Z16" s="23">
        <f>INDEX(MTInputs!$J$1:$AZ$415,$D16,MATCH(Z$5,MTInputs!$J$5:$AZ$5,0))</f>
        <v/>
      </c>
      <c r="AA16" s="23">
        <f>INDEX(MTInputs!$J$1:$AZ$415,$D16,MATCH(AA$5,MTInputs!$J$5:$AZ$5,0))</f>
        <v/>
      </c>
      <c r="AB16" s="23">
        <f>INDEX(MTInputs!$J$1:$AZ$415,$D16,MATCH(AB$5,MTInputs!$J$5:$AZ$5,0))</f>
        <v/>
      </c>
      <c r="AC16" s="23">
        <f>INDEX(MTInputs!$J$1:$AZ$415,$D16,MATCH(AC$5,MTInputs!$J$5:$AZ$5,0))</f>
        <v/>
      </c>
      <c r="AD16" s="23">
        <f>INDEX(MTInputs!$J$1:$AZ$415,$D16,MATCH(AD$5,MTInputs!$J$5:$AZ$5,0))</f>
        <v/>
      </c>
      <c r="AF16" s="11">
        <f>CodePrefix&amp;$A16&amp;IF($C16="","","."&amp;$C16&amp;"."&amp;$B16)&amp;INDEX(VarEnd,MATCH($A16,VarKey,0))&amp;AF$5</f>
        <v/>
      </c>
      <c r="AG16" s="22">
        <f>INDEX(MTInputs!$J$1:$AZ$415,$D16,MATCH(AG$5,MTInputs!$J$5:$AZ$5,0))</f>
        <v/>
      </c>
      <c r="AH16" s="23">
        <f>INDEX(MTInputs!$J$1:$AZ$415,$D16,MATCH(AH$5,MTInputs!$J$5:$AZ$5,0))</f>
        <v/>
      </c>
      <c r="AI16" s="23">
        <f>INDEX(MTInputs!$J$1:$AZ$415,$D16,MATCH(AI$5,MTInputs!$J$5:$AZ$5,0))</f>
        <v/>
      </c>
      <c r="AJ16" s="23">
        <f>INDEX(MTInputs!$J$1:$AZ$415,$D16,MATCH(AJ$5,MTInputs!$J$5:$AZ$5,0))</f>
        <v/>
      </c>
      <c r="AK16" s="23">
        <f>INDEX(MTInputs!$J$1:$AZ$415,$D16,MATCH(AK$5,MTInputs!$J$5:$AZ$5,0))</f>
        <v/>
      </c>
      <c r="AL16" s="23">
        <f>INDEX(MTInputs!$J$1:$AZ$415,$D16,MATCH(AL$5,MTInputs!$J$5:$AZ$5,0))</f>
        <v/>
      </c>
      <c r="AM16" s="23">
        <f>INDEX(MTInputs!$J$1:$AZ$415,$D16,MATCH(AM$5,MTInputs!$J$5:$AZ$5,0))</f>
        <v/>
      </c>
      <c r="AN16" s="23">
        <f>INDEX(MTInputs!$J$1:$AZ$415,$D16,MATCH(AN$5,MTInputs!$J$5:$AZ$5,0))</f>
        <v/>
      </c>
      <c r="AO16" s="23">
        <f>INDEX(MTInputs!$J$1:$AZ$415,$D16,MATCH(AO$5,MTInputs!$J$5:$AZ$5,0))</f>
        <v/>
      </c>
      <c r="AP16" s="23">
        <f>INDEX(MTInputs!$J$1:$AZ$415,$D16,MATCH(AP$5,MTInputs!$J$5:$AZ$5,0))</f>
        <v/>
      </c>
      <c r="AQ16" s="23">
        <f>INDEX(MTInputs!$J$1:$AZ$415,$D16,MATCH(AQ$5,MTInputs!$J$5:$AZ$5,0))</f>
        <v/>
      </c>
      <c r="AR16" s="23">
        <f>INDEX(MTInputs!$J$1:$AZ$415,$D16,MATCH(AR$5,MTInputs!$J$5:$AZ$5,0))</f>
        <v/>
      </c>
      <c r="AS16" s="23">
        <f>INDEX(MTInputs!$J$1:$AZ$415,$D16,MATCH(AS$5,MTInputs!$J$5:$AZ$5,0))</f>
        <v/>
      </c>
      <c r="AT16" s="23">
        <f>INDEX(MTInputs!$J$1:$AZ$415,$D16,MATCH(AT$5,MTInputs!$J$5:$AZ$5,0))</f>
        <v/>
      </c>
      <c r="AU16" s="23">
        <f>INDEX(MTInputs!$J$1:$AZ$415,$D16,MATCH(AU$5,MTInputs!$J$5:$AZ$5,0))</f>
        <v/>
      </c>
      <c r="AV16" s="23">
        <f>INDEX(MTInputs!$J$1:$AZ$415,$D16,MATCH(AV$5,MTInputs!$J$5:$AZ$5,0))</f>
        <v/>
      </c>
      <c r="AW16" s="23">
        <f>INDEX(MTInputs!$J$1:$AZ$415,$D16,MATCH(AW$5,MTInputs!$J$5:$AZ$5,0))</f>
        <v/>
      </c>
      <c r="AX16" s="23">
        <f>INDEX(MTInputs!$J$1:$AZ$415,$D16,MATCH(AX$5,MTInputs!$J$5:$AZ$5,0))</f>
        <v/>
      </c>
      <c r="AY16" s="23">
        <f>INDEX(MTInputs!$J$1:$AZ$415,$D16,MATCH(AY$5,MTInputs!$J$5:$AZ$5,0))</f>
        <v/>
      </c>
    </row>
    <row r="17" hidden="1" outlineLevel="1">
      <c r="A17" s="14" t="inlineStr">
        <is>
          <t>CPOutro</t>
        </is>
      </c>
      <c r="B17" s="14" t="inlineStr"/>
      <c r="C17" s="14" t="inlineStr"/>
      <c r="D17" s="21" t="n">
        <v>21</v>
      </c>
      <c r="H17" s="14">
        <f>INDEX(VarLab,MATCH($A17,VarKey,0))&amp;INDEX(MemLab,MATCH($C17&amp;"|"&amp;$B17,MemKey,0))</f>
        <v/>
      </c>
      <c r="I17" s="14">
        <f>INDEX(VarUnit,MATCH($A17,VarKey,0))</f>
        <v/>
      </c>
      <c r="J17" s="14">
        <f>INDEX(VarSrc,MATCH($A17,VarKey,0))</f>
        <v/>
      </c>
      <c r="K17" s="11">
        <f>CodePrefix&amp;$A17&amp;IF($C17="","","."&amp;$C17&amp;"."&amp;$B17)&amp;INDEX(VarEnd,MATCH($A17,VarKey,0))&amp;K$5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CodePrefix&amp;$A17&amp;IF($C17="","","."&amp;$C17&amp;"."&amp;$B17)&amp;INDEX(VarEnd,MATCH($A17,VarKey,0))&amp;AF$5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1" t="n">
        <v>265</v>
      </c>
      <c r="H18" s="14">
        <f>INDEX(VarLab,MATCH($A18,VarKey,0))&amp;INDEX(MemLab,MATCH($C18&amp;"|"&amp;$B18,MemKey,0))</f>
        <v/>
      </c>
      <c r="I18" s="14">
        <f>INDEX(VarUnit,MATCH($A18,VarKey,0))</f>
        <v/>
      </c>
      <c r="J18" s="14">
        <f>INDEX(VarSrc,MATCH($A18,VarKey,0))</f>
        <v/>
      </c>
      <c r="K18" s="11">
        <f>CodePrefix&amp;$A18&amp;IF($C18="","","."&amp;$C18&amp;"."&amp;$B18)&amp;INDEX(VarEnd,MATCH($A18,VarKey,0))&amp;K$5</f>
        <v/>
      </c>
      <c r="L18" s="22">
        <f>INDEX(MTInputs!$J$1:$AZ$415,$D18,MATCH(L$5,MTInputs!$J$5:$AZ$5,0))</f>
        <v/>
      </c>
      <c r="M18" s="23">
        <f>INDEX(MTInputs!$J$1:$AZ$415,$D18,MATCH(M$5,MTInputs!$J$5:$AZ$5,0))</f>
        <v/>
      </c>
      <c r="N18" s="23">
        <f>INDEX(MTInputs!$J$1:$AZ$415,$D18,MATCH(N$5,MTInputs!$J$5:$AZ$5,0))</f>
        <v/>
      </c>
      <c r="O18" s="23">
        <f>INDEX(MTInputs!$J$1:$AZ$415,$D18,MATCH(O$5,MTInputs!$J$5:$AZ$5,0))</f>
        <v/>
      </c>
      <c r="P18" s="23">
        <f>INDEX(MTInputs!$J$1:$AZ$415,$D18,MATCH(P$5,MTInputs!$J$5:$AZ$5,0))</f>
        <v/>
      </c>
      <c r="Q18" s="23">
        <f>INDEX(MTInputs!$J$1:$AZ$415,$D18,MATCH(Q$5,MTInputs!$J$5:$AZ$5,0))</f>
        <v/>
      </c>
      <c r="R18" s="23">
        <f>INDEX(MTInputs!$J$1:$AZ$415,$D18,MATCH(R$5,MTInputs!$J$5:$AZ$5,0))</f>
        <v/>
      </c>
      <c r="S18" s="23">
        <f>INDEX(MTInputs!$J$1:$AZ$415,$D18,MATCH(S$5,MTInputs!$J$5:$AZ$5,0))</f>
        <v/>
      </c>
      <c r="T18" s="23">
        <f>INDEX(MTInputs!$J$1:$AZ$415,$D18,MATCH(T$5,MTInputs!$J$5:$AZ$5,0))</f>
        <v/>
      </c>
      <c r="U18" s="23">
        <f>INDEX(MTInputs!$J$1:$AZ$415,$D18,MATCH(U$5,MTInputs!$J$5:$AZ$5,0))</f>
        <v/>
      </c>
      <c r="V18" s="23">
        <f>INDEX(MTInputs!$J$1:$AZ$415,$D18,MATCH(V$5,MTInputs!$J$5:$AZ$5,0))</f>
        <v/>
      </c>
      <c r="W18" s="23">
        <f>INDEX(MTInputs!$J$1:$AZ$415,$D18,MATCH(W$5,MTInputs!$J$5:$AZ$5,0))</f>
        <v/>
      </c>
      <c r="X18" s="23">
        <f>INDEX(MTInputs!$J$1:$AZ$415,$D18,MATCH(X$5,MTInputs!$J$5:$AZ$5,0))</f>
        <v/>
      </c>
      <c r="Y18" s="23">
        <f>INDEX(MTInputs!$J$1:$AZ$415,$D18,MATCH(Y$5,MTInputs!$J$5:$AZ$5,0))</f>
        <v/>
      </c>
      <c r="Z18" s="23">
        <f>INDEX(MTInputs!$J$1:$AZ$415,$D18,MATCH(Z$5,MTInputs!$J$5:$AZ$5,0))</f>
        <v/>
      </c>
      <c r="AA18" s="23">
        <f>INDEX(MTInputs!$J$1:$AZ$415,$D18,MATCH(AA$5,MTInputs!$J$5:$AZ$5,0))</f>
        <v/>
      </c>
      <c r="AB18" s="23">
        <f>INDEX(MTInputs!$J$1:$AZ$415,$D18,MATCH(AB$5,MTInputs!$J$5:$AZ$5,0))</f>
        <v/>
      </c>
      <c r="AC18" s="23">
        <f>INDEX(MTInputs!$J$1:$AZ$415,$D18,MATCH(AC$5,MTInputs!$J$5:$AZ$5,0))</f>
        <v/>
      </c>
      <c r="AD18" s="23">
        <f>INDEX(MTInputs!$J$1:$AZ$415,$D18,MATCH(AD$5,MTInputs!$J$5:$AZ$5,0))</f>
        <v/>
      </c>
      <c r="AF18" s="11">
        <f>CodePrefix&amp;$A18&amp;IF($C18="","","."&amp;$C18&amp;"."&amp;$B18)&amp;INDEX(VarEnd,MATCH($A18,VarKey,0))&amp;AF$5</f>
        <v/>
      </c>
      <c r="AG18" s="22">
        <f>INDEX(MTInputs!$J$1:$AZ$415,$D18,MATCH(AG$5,MTInputs!$J$5:$AZ$5,0))</f>
        <v/>
      </c>
      <c r="AH18" s="23">
        <f>INDEX(MTInputs!$J$1:$AZ$415,$D18,MATCH(AH$5,MTInputs!$J$5:$AZ$5,0))</f>
        <v/>
      </c>
      <c r="AI18" s="23">
        <f>INDEX(MTInputs!$J$1:$AZ$415,$D18,MATCH(AI$5,MTInputs!$J$5:$AZ$5,0))</f>
        <v/>
      </c>
      <c r="AJ18" s="23">
        <f>INDEX(MTInputs!$J$1:$AZ$415,$D18,MATCH(AJ$5,MTInputs!$J$5:$AZ$5,0))</f>
        <v/>
      </c>
      <c r="AK18" s="23">
        <f>INDEX(MTInputs!$J$1:$AZ$415,$D18,MATCH(AK$5,MTInputs!$J$5:$AZ$5,0))</f>
        <v/>
      </c>
      <c r="AL18" s="23">
        <f>INDEX(MTInputs!$J$1:$AZ$415,$D18,MATCH(AL$5,MTInputs!$J$5:$AZ$5,0))</f>
        <v/>
      </c>
      <c r="AM18" s="23">
        <f>INDEX(MTInputs!$J$1:$AZ$415,$D18,MATCH(AM$5,MTInputs!$J$5:$AZ$5,0))</f>
        <v/>
      </c>
      <c r="AN18" s="23">
        <f>INDEX(MTInputs!$J$1:$AZ$415,$D18,MATCH(AN$5,MTInputs!$J$5:$AZ$5,0))</f>
        <v/>
      </c>
      <c r="AO18" s="23">
        <f>INDEX(MTInputs!$J$1:$AZ$415,$D18,MATCH(AO$5,MTInputs!$J$5:$AZ$5,0))</f>
        <v/>
      </c>
      <c r="AP18" s="23">
        <f>INDEX(MTInputs!$J$1:$AZ$415,$D18,MATCH(AP$5,MTInputs!$J$5:$AZ$5,0))</f>
        <v/>
      </c>
      <c r="AQ18" s="23">
        <f>INDEX(MTInputs!$J$1:$AZ$415,$D18,MATCH(AQ$5,MTInputs!$J$5:$AZ$5,0))</f>
        <v/>
      </c>
      <c r="AR18" s="23">
        <f>INDEX(MTInputs!$J$1:$AZ$415,$D18,MATCH(AR$5,MTInputs!$J$5:$AZ$5,0))</f>
        <v/>
      </c>
      <c r="AS18" s="23">
        <f>INDEX(MTInputs!$J$1:$AZ$415,$D18,MATCH(AS$5,MTInputs!$J$5:$AZ$5,0))</f>
        <v/>
      </c>
      <c r="AT18" s="23">
        <f>INDEX(MTInputs!$J$1:$AZ$415,$D18,MATCH(AT$5,MTInputs!$J$5:$AZ$5,0))</f>
        <v/>
      </c>
      <c r="AU18" s="23">
        <f>INDEX(MTInputs!$J$1:$AZ$415,$D18,MATCH(AU$5,MTInputs!$J$5:$AZ$5,0))</f>
        <v/>
      </c>
      <c r="AV18" s="23">
        <f>INDEX(MTInputs!$J$1:$AZ$415,$D18,MATCH(AV$5,MTInputs!$J$5:$AZ$5,0))</f>
        <v/>
      </c>
      <c r="AW18" s="23">
        <f>INDEX(MTInputs!$J$1:$AZ$415,$D18,MATCH(AW$5,MTInputs!$J$5:$AZ$5,0))</f>
        <v/>
      </c>
      <c r="AX18" s="23">
        <f>INDEX(MTInputs!$J$1:$AZ$415,$D18,MATCH(AX$5,MTInputs!$J$5:$AZ$5,0))</f>
        <v/>
      </c>
      <c r="AY18" s="23">
        <f>INDEX(MTInputs!$J$1:$AZ$415,$D18,MATCH(AY$5,MTInputs!$J$5:$AZ$5,0))</f>
        <v/>
      </c>
    </row>
    <row r="19" hidden="1" outlineLevel="1">
      <c r="A19" s="14" t="inlineStr">
        <is>
          <t>NomorReal</t>
        </is>
      </c>
      <c r="B19" s="14" t="inlineStr"/>
      <c r="C19" s="14" t="inlineStr"/>
      <c r="D19" s="21" t="n">
        <v>266</v>
      </c>
      <c r="H19" s="14">
        <f>INDEX(VarLab,MATCH($A19,VarKey,0))&amp;INDEX(MemLab,MATCH($C19&amp;"|"&amp;$B19,MemKey,0))</f>
        <v/>
      </c>
      <c r="I19" s="14">
        <f>INDEX(VarUnit,MATCH($A19,VarKey,0))</f>
        <v/>
      </c>
      <c r="J19" s="14">
        <f>INDEX(VarSrc,MATCH($A19,VarKey,0))</f>
        <v/>
      </c>
      <c r="K19" s="11">
        <f>CodePrefix&amp;$A19&amp;IF($C19="","","."&amp;$C19&amp;"."&amp;$B19)&amp;INDEX(VarEnd,MATCH($A19,VarKey,0))&amp;K$5</f>
        <v/>
      </c>
      <c r="L19" s="22">
        <f>INDEX(MTInputs!$J$1:$AZ$415,$D19,MATCH(L$5,MTInputs!$J$5:$AZ$5,0))</f>
        <v/>
      </c>
      <c r="M19" s="23">
        <f>INDEX(MTInputs!$J$1:$AZ$415,$D19,MATCH(M$5,MTInputs!$J$5:$AZ$5,0))</f>
        <v/>
      </c>
      <c r="N19" s="23">
        <f>INDEX(MTInputs!$J$1:$AZ$415,$D19,MATCH(N$5,MTInputs!$J$5:$AZ$5,0))</f>
        <v/>
      </c>
      <c r="O19" s="23">
        <f>INDEX(MTInputs!$J$1:$AZ$415,$D19,MATCH(O$5,MTInputs!$J$5:$AZ$5,0))</f>
        <v/>
      </c>
      <c r="P19" s="23">
        <f>INDEX(MTInputs!$J$1:$AZ$415,$D19,MATCH(P$5,MTInputs!$J$5:$AZ$5,0))</f>
        <v/>
      </c>
      <c r="Q19" s="23">
        <f>INDEX(MTInputs!$J$1:$AZ$415,$D19,MATCH(Q$5,MTInputs!$J$5:$AZ$5,0))</f>
        <v/>
      </c>
      <c r="R19" s="23">
        <f>INDEX(MTInputs!$J$1:$AZ$415,$D19,MATCH(R$5,MTInputs!$J$5:$AZ$5,0))</f>
        <v/>
      </c>
      <c r="S19" s="23">
        <f>INDEX(MTInputs!$J$1:$AZ$415,$D19,MATCH(S$5,MTInputs!$J$5:$AZ$5,0))</f>
        <v/>
      </c>
      <c r="T19" s="23">
        <f>INDEX(MTInputs!$J$1:$AZ$415,$D19,MATCH(T$5,MTInputs!$J$5:$AZ$5,0))</f>
        <v/>
      </c>
      <c r="U19" s="23">
        <f>INDEX(MTInputs!$J$1:$AZ$415,$D19,MATCH(U$5,MTInputs!$J$5:$AZ$5,0))</f>
        <v/>
      </c>
      <c r="V19" s="23">
        <f>INDEX(MTInputs!$J$1:$AZ$415,$D19,MATCH(V$5,MTInputs!$J$5:$AZ$5,0))</f>
        <v/>
      </c>
      <c r="W19" s="23">
        <f>INDEX(MTInputs!$J$1:$AZ$415,$D19,MATCH(W$5,MTInputs!$J$5:$AZ$5,0))</f>
        <v/>
      </c>
      <c r="X19" s="23">
        <f>INDEX(MTInputs!$J$1:$AZ$415,$D19,MATCH(X$5,MTInputs!$J$5:$AZ$5,0))</f>
        <v/>
      </c>
      <c r="Y19" s="23">
        <f>INDEX(MTInputs!$J$1:$AZ$415,$D19,MATCH(Y$5,MTInputs!$J$5:$AZ$5,0))</f>
        <v/>
      </c>
      <c r="Z19" s="23">
        <f>INDEX(MTInputs!$J$1:$AZ$415,$D19,MATCH(Z$5,MTInputs!$J$5:$AZ$5,0))</f>
        <v/>
      </c>
      <c r="AA19" s="23">
        <f>INDEX(MTInputs!$J$1:$AZ$415,$D19,MATCH(AA$5,MTInputs!$J$5:$AZ$5,0))</f>
        <v/>
      </c>
      <c r="AB19" s="23">
        <f>INDEX(MTInputs!$J$1:$AZ$415,$D19,MATCH(AB$5,MTInputs!$J$5:$AZ$5,0))</f>
        <v/>
      </c>
      <c r="AC19" s="23">
        <f>INDEX(MTInputs!$J$1:$AZ$415,$D19,MATCH(AC$5,MTInputs!$J$5:$AZ$5,0))</f>
        <v/>
      </c>
      <c r="AD19" s="23">
        <f>INDEX(MTInputs!$J$1:$AZ$415,$D19,MATCH(AD$5,MTInputs!$J$5:$AZ$5,0))</f>
        <v/>
      </c>
      <c r="AF19" s="11">
        <f>CodePrefix&amp;$A19&amp;IF($C19="","","."&amp;$C19&amp;"."&amp;$B19)&amp;INDEX(VarEnd,MATCH($A19,VarKey,0))&amp;AF$5</f>
        <v/>
      </c>
      <c r="AG19" s="22">
        <f>INDEX(MTInputs!$J$1:$AZ$415,$D19,MATCH(AG$5,MTInputs!$J$5:$AZ$5,0))</f>
        <v/>
      </c>
      <c r="AH19" s="23">
        <f>INDEX(MTInputs!$J$1:$AZ$415,$D19,MATCH(AH$5,MTInputs!$J$5:$AZ$5,0))</f>
        <v/>
      </c>
      <c r="AI19" s="23">
        <f>INDEX(MTInputs!$J$1:$AZ$415,$D19,MATCH(AI$5,MTInputs!$J$5:$AZ$5,0))</f>
        <v/>
      </c>
      <c r="AJ19" s="23">
        <f>INDEX(MTInputs!$J$1:$AZ$415,$D19,MATCH(AJ$5,MTInputs!$J$5:$AZ$5,0))</f>
        <v/>
      </c>
      <c r="AK19" s="23">
        <f>INDEX(MTInputs!$J$1:$AZ$415,$D19,MATCH(AK$5,MTInputs!$J$5:$AZ$5,0))</f>
        <v/>
      </c>
      <c r="AL19" s="23">
        <f>INDEX(MTInputs!$J$1:$AZ$415,$D19,MATCH(AL$5,MTInputs!$J$5:$AZ$5,0))</f>
        <v/>
      </c>
      <c r="AM19" s="23">
        <f>INDEX(MTInputs!$J$1:$AZ$415,$D19,MATCH(AM$5,MTInputs!$J$5:$AZ$5,0))</f>
        <v/>
      </c>
      <c r="AN19" s="23">
        <f>INDEX(MTInputs!$J$1:$AZ$415,$D19,MATCH(AN$5,MTInputs!$J$5:$AZ$5,0))</f>
        <v/>
      </c>
      <c r="AO19" s="23">
        <f>INDEX(MTInputs!$J$1:$AZ$415,$D19,MATCH(AO$5,MTInputs!$J$5:$AZ$5,0))</f>
        <v/>
      </c>
      <c r="AP19" s="23">
        <f>INDEX(MTInputs!$J$1:$AZ$415,$D19,MATCH(AP$5,MTInputs!$J$5:$AZ$5,0))</f>
        <v/>
      </c>
      <c r="AQ19" s="23">
        <f>INDEX(MTInputs!$J$1:$AZ$415,$D19,MATCH(AQ$5,MTInputs!$J$5:$AZ$5,0))</f>
        <v/>
      </c>
      <c r="AR19" s="23">
        <f>INDEX(MTInputs!$J$1:$AZ$415,$D19,MATCH(AR$5,MTInputs!$J$5:$AZ$5,0))</f>
        <v/>
      </c>
      <c r="AS19" s="23">
        <f>INDEX(MTInputs!$J$1:$AZ$415,$D19,MATCH(AS$5,MTInputs!$J$5:$AZ$5,0))</f>
        <v/>
      </c>
      <c r="AT19" s="23">
        <f>INDEX(MTInputs!$J$1:$AZ$415,$D19,MATCH(AT$5,MTInputs!$J$5:$AZ$5,0))</f>
        <v/>
      </c>
      <c r="AU19" s="23">
        <f>INDEX(MTInputs!$J$1:$AZ$415,$D19,MATCH(AU$5,MTInputs!$J$5:$AZ$5,0))</f>
        <v/>
      </c>
      <c r="AV19" s="23">
        <f>INDEX(MTInputs!$J$1:$AZ$415,$D19,MATCH(AV$5,MTInputs!$J$5:$AZ$5,0))</f>
        <v/>
      </c>
      <c r="AW19" s="23">
        <f>INDEX(MTInputs!$J$1:$AZ$415,$D19,MATCH(AW$5,MTInputs!$J$5:$AZ$5,0))</f>
        <v/>
      </c>
      <c r="AX19" s="23">
        <f>INDEX(MTInputs!$J$1:$AZ$415,$D19,MATCH(AX$5,MTInputs!$J$5:$AZ$5,0))</f>
        <v/>
      </c>
      <c r="AY19" s="23">
        <f>INDEX(MTInputs!$J$1:$AZ$415,$D19,MATCH(AY$5,MTInputs!$J$5:$AZ$5,0))</f>
        <v/>
      </c>
    </row>
    <row r="20" hidden="1" outlineLevel="1">
      <c r="A20" s="1" t="inlineStr">
        <is>
          <t>cp.t</t>
        </is>
      </c>
      <c r="B20" s="1" t="inlineStr"/>
      <c r="C20" s="1" t="inlineStr"/>
      <c r="H20" s="1">
        <f>INDEX(VarLab,MATCH($A20,VarKey,0))&amp;INDEX(MemLab,MATCH($C20&amp;"|"&amp;$B20,MemKey,0))</f>
        <v/>
      </c>
      <c r="I20" s="1">
        <f>INDEX(VarUnit,MATCH($A20,VarKey,0))</f>
        <v/>
      </c>
      <c r="J20" s="1">
        <f>INDEX(VarSrc,MATCH($A20,VarKey,0))</f>
        <v/>
      </c>
      <c r="K20" s="17">
        <f>CodePrefix&amp;$A20&amp;IF($C20="","","."&amp;$C20&amp;"."&amp;$B20)&amp;INDEX(VarEnd,MATCH($A20,VarKey,0))&amp;K$5</f>
        <v/>
      </c>
      <c r="L20" s="18">
        <f>IF(L$18="Linear*",L$4,MIN(L$4,L$17))-L$14</f>
        <v/>
      </c>
      <c r="M20" s="19">
        <f>IF(M$18="Linear*",M$4,MIN(M$4,M$17))-M$14</f>
        <v/>
      </c>
      <c r="N20" s="19">
        <f>IF(N$18="Linear*",N$4,MIN(N$4,N$17))-N$14</f>
        <v/>
      </c>
      <c r="O20" s="19">
        <f>IF(O$18="Linear*",O$4,MIN(O$4,O$17))-O$14</f>
        <v/>
      </c>
      <c r="P20" s="19">
        <f>IF(P$18="Linear*",P$4,MIN(P$4,P$17))-P$14</f>
        <v/>
      </c>
      <c r="Q20" s="19">
        <f>IF(Q$18="Linear*",Q$4,MIN(Q$4,Q$17))-Q$14</f>
        <v/>
      </c>
      <c r="R20" s="19">
        <f>IF(R$18="Linear*",R$4,MIN(R$4,R$17))-R$14</f>
        <v/>
      </c>
      <c r="S20" s="19">
        <f>IF(S$18="Linear*",S$4,MIN(S$4,S$17))-S$14</f>
        <v/>
      </c>
      <c r="T20" s="19">
        <f>IF(T$18="Linear*",T$4,MIN(T$4,T$17))-T$14</f>
        <v/>
      </c>
      <c r="U20" s="19">
        <f>IF(U$18="Linear*",U$4,MIN(U$4,U$17))-U$14</f>
        <v/>
      </c>
      <c r="V20" s="19">
        <f>IF(V$18="Linear*",V$4,MIN(V$4,V$17))-V$14</f>
        <v/>
      </c>
      <c r="W20" s="19">
        <f>IF(W$18="Linear*",W$4,MIN(W$4,W$17))-W$14</f>
        <v/>
      </c>
      <c r="X20" s="19">
        <f>IF(X$18="Linear*",X$4,MIN(X$4,X$17))-X$14</f>
        <v/>
      </c>
      <c r="Y20" s="19">
        <f>IF(Y$18="Linear*",Y$4,MIN(Y$4,Y$17))-Y$14</f>
        <v/>
      </c>
      <c r="Z20" s="19">
        <f>IF(Z$18="Linear*",Z$4,MIN(Z$4,Z$17))-Z$14</f>
        <v/>
      </c>
      <c r="AA20" s="19">
        <f>IF(AA$18="Linear*",AA$4,MIN(AA$4,AA$17))-AA$14</f>
        <v/>
      </c>
      <c r="AB20" s="19">
        <f>IF(AB$18="Linear*",AB$4,MIN(AB$4,AB$17))-AB$14</f>
        <v/>
      </c>
      <c r="AC20" s="19">
        <f>IF(AC$18="Linear*",AC$4,MIN(AC$4,AC$17))-AC$14</f>
        <v/>
      </c>
      <c r="AD20" s="19">
        <f>IF(AD$18="Linear*",AD$4,MIN(AD$4,AD$17))-AD$14</f>
        <v/>
      </c>
      <c r="AF20" s="17">
        <f>CodePrefix&amp;$A20&amp;IF($C20="","","."&amp;$C20&amp;"."&amp;$B20)&amp;INDEX(VarEnd,MATCH($A20,VarKey,0))&amp;AF$5</f>
        <v/>
      </c>
      <c r="AG20" s="18">
        <f>IF(AG$18="Linear*",AG$4,MIN(AG$4,AG$17))-AG$14</f>
        <v/>
      </c>
      <c r="AH20" s="19">
        <f>IF(AH$18="Linear*",AH$4,MIN(AH$4,AH$17))-AH$14</f>
        <v/>
      </c>
      <c r="AI20" s="19">
        <f>IF(AI$18="Linear*",AI$4,MIN(AI$4,AI$17))-AI$14</f>
        <v/>
      </c>
      <c r="AJ20" s="19">
        <f>IF(AJ$18="Linear*",AJ$4,MIN(AJ$4,AJ$17))-AJ$14</f>
        <v/>
      </c>
      <c r="AK20" s="19">
        <f>IF(AK$18="Linear*",AK$4,MIN(AK$4,AK$17))-AK$14</f>
        <v/>
      </c>
      <c r="AL20" s="19">
        <f>IF(AL$18="Linear*",AL$4,MIN(AL$4,AL$17))-AL$14</f>
        <v/>
      </c>
      <c r="AM20" s="19">
        <f>IF(AM$18="Linear*",AM$4,MIN(AM$4,AM$17))-AM$14</f>
        <v/>
      </c>
      <c r="AN20" s="19">
        <f>IF(AN$18="Linear*",AN$4,MIN(AN$4,AN$17))-AN$14</f>
        <v/>
      </c>
      <c r="AO20" s="19">
        <f>IF(AO$18="Linear*",AO$4,MIN(AO$4,AO$17))-AO$14</f>
        <v/>
      </c>
      <c r="AP20" s="19">
        <f>IF(AP$18="Linear*",AP$4,MIN(AP$4,AP$17))-AP$14</f>
        <v/>
      </c>
      <c r="AQ20" s="19">
        <f>IF(AQ$18="Linear*",AQ$4,MIN(AQ$4,AQ$17))-AQ$14</f>
        <v/>
      </c>
      <c r="AR20" s="19">
        <f>IF(AR$18="Linear*",AR$4,MIN(AR$4,AR$17))-AR$14</f>
        <v/>
      </c>
      <c r="AS20" s="19">
        <f>IF(AS$18="Linear*",AS$4,MIN(AS$4,AS$17))-AS$14</f>
        <v/>
      </c>
      <c r="AT20" s="19">
        <f>IF(AT$18="Linear*",AT$4,MIN(AT$4,AT$17))-AT$14</f>
        <v/>
      </c>
      <c r="AU20" s="19">
        <f>IF(AU$18="Linear*",AU$4,MIN(AU$4,AU$17))-AU$14</f>
        <v/>
      </c>
      <c r="AV20" s="19">
        <f>IF(AV$18="Linear*",AV$4,MIN(AV$4,AV$17))-AV$14</f>
        <v/>
      </c>
      <c r="AW20" s="19">
        <f>IF(AW$18="Linear*",AW$4,MIN(AW$4,AW$17))-AW$14</f>
        <v/>
      </c>
      <c r="AX20" s="19">
        <f>IF(AX$18="Linear*",AX$4,MIN(AX$4,AX$17))-AX$14</f>
        <v/>
      </c>
      <c r="AY20" s="19">
        <f>IF(AY$18="Linear*",AY$4,MIN(AY$4,AY$17))-AY$14</f>
        <v/>
      </c>
    </row>
    <row r="21" hidden="1" outlineLevel="1">
      <c r="A21" s="1" t="inlineStr">
        <is>
          <t>cp.nom</t>
        </is>
      </c>
      <c r="B21" s="1" t="inlineStr"/>
      <c r="C21" s="1" t="inlineStr"/>
      <c r="H21" s="1">
        <f>INDEX(VarLab,MATCH($A21,VarKey,0))&amp;INDEX(MemLab,MATCH($C21&amp;"|"&amp;$B21,MemKey,0))</f>
        <v/>
      </c>
      <c r="I21" s="1">
        <f>INDEX(VarUnit,MATCH($A21,VarKey,0))</f>
        <v/>
      </c>
      <c r="J21" s="1">
        <f>INDEX(VarSrc,MATCH($A21,VarKey,0))</f>
        <v/>
      </c>
      <c r="K21" s="17">
        <f>CodePrefix&amp;$A21&amp;IF($C21="","","."&amp;$C21&amp;"."&amp;$B21)&amp;INDEX(VarEnd,MATCH($A21,VarKey,0))&amp;K$5</f>
        <v/>
      </c>
      <c r="L21" s="18">
        <f>IF(LEFT(L$19,7)="Nominal",L$8,1)</f>
        <v/>
      </c>
      <c r="M21" s="19">
        <f>IF(LEFT(M$19,7)="Nominal",M$8,1)</f>
        <v/>
      </c>
      <c r="N21" s="19">
        <f>IF(LEFT(N$19,7)="Nominal",N$8,1)</f>
        <v/>
      </c>
      <c r="O21" s="19">
        <f>IF(LEFT(O$19,7)="Nominal",O$8,1)</f>
        <v/>
      </c>
      <c r="P21" s="19">
        <f>IF(LEFT(P$19,7)="Nominal",P$8,1)</f>
        <v/>
      </c>
      <c r="Q21" s="19">
        <f>IF(LEFT(Q$19,7)="Nominal",Q$8,1)</f>
        <v/>
      </c>
      <c r="R21" s="19">
        <f>IF(LEFT(R$19,7)="Nominal",R$8,1)</f>
        <v/>
      </c>
      <c r="S21" s="19">
        <f>IF(LEFT(S$19,7)="Nominal",S$8,1)</f>
        <v/>
      </c>
      <c r="T21" s="19">
        <f>IF(LEFT(T$19,7)="Nominal",T$8,1)</f>
        <v/>
      </c>
      <c r="U21" s="19">
        <f>IF(LEFT(U$19,7)="Nominal",U$8,1)</f>
        <v/>
      </c>
      <c r="V21" s="19">
        <f>IF(LEFT(V$19,7)="Nominal",V$8,1)</f>
        <v/>
      </c>
      <c r="W21" s="19">
        <f>IF(LEFT(W$19,7)="Nominal",W$8,1)</f>
        <v/>
      </c>
      <c r="X21" s="19">
        <f>IF(LEFT(X$19,7)="Nominal",X$8,1)</f>
        <v/>
      </c>
      <c r="Y21" s="19">
        <f>IF(LEFT(Y$19,7)="Nominal",Y$8,1)</f>
        <v/>
      </c>
      <c r="Z21" s="19">
        <f>IF(LEFT(Z$19,7)="Nominal",Z$8,1)</f>
        <v/>
      </c>
      <c r="AA21" s="19">
        <f>IF(LEFT(AA$19,7)="Nominal",AA$8,1)</f>
        <v/>
      </c>
      <c r="AB21" s="19">
        <f>IF(LEFT(AB$19,7)="Nominal",AB$8,1)</f>
        <v/>
      </c>
      <c r="AC21" s="19">
        <f>IF(LEFT(AC$19,7)="Nominal",AC$8,1)</f>
        <v/>
      </c>
      <c r="AD21" s="19">
        <f>IF(LEFT(AD$19,7)="Nominal",AD$8,1)</f>
        <v/>
      </c>
      <c r="AF21" s="17">
        <f>CodePrefix&amp;$A21&amp;IF($C21="","","."&amp;$C21&amp;"."&amp;$B21)&amp;INDEX(VarEnd,MATCH($A21,VarKey,0))&amp;AF$5</f>
        <v/>
      </c>
      <c r="AG21" s="18">
        <f>IF(LEFT(AG$19,7)="Nominal",AG$8,1)</f>
        <v/>
      </c>
      <c r="AH21" s="19">
        <f>IF(LEFT(AH$19,7)="Nominal",AH$8,1)</f>
        <v/>
      </c>
      <c r="AI21" s="19">
        <f>IF(LEFT(AI$19,7)="Nominal",AI$8,1)</f>
        <v/>
      </c>
      <c r="AJ21" s="19">
        <f>IF(LEFT(AJ$19,7)="Nominal",AJ$8,1)</f>
        <v/>
      </c>
      <c r="AK21" s="19">
        <f>IF(LEFT(AK$19,7)="Nominal",AK$8,1)</f>
        <v/>
      </c>
      <c r="AL21" s="19">
        <f>IF(LEFT(AL$19,7)="Nominal",AL$8,1)</f>
        <v/>
      </c>
      <c r="AM21" s="19">
        <f>IF(LEFT(AM$19,7)="Nominal",AM$8,1)</f>
        <v/>
      </c>
      <c r="AN21" s="19">
        <f>IF(LEFT(AN$19,7)="Nominal",AN$8,1)</f>
        <v/>
      </c>
      <c r="AO21" s="19">
        <f>IF(LEFT(AO$19,7)="Nominal",AO$8,1)</f>
        <v/>
      </c>
      <c r="AP21" s="19">
        <f>IF(LEFT(AP$19,7)="Nominal",AP$8,1)</f>
        <v/>
      </c>
      <c r="AQ21" s="19">
        <f>IF(LEFT(AQ$19,7)="Nominal",AQ$8,1)</f>
        <v/>
      </c>
      <c r="AR21" s="19">
        <f>IF(LEFT(AR$19,7)="Nominal",AR$8,1)</f>
        <v/>
      </c>
      <c r="AS21" s="19">
        <f>IF(LEFT(AS$19,7)="Nominal",AS$8,1)</f>
        <v/>
      </c>
      <c r="AT21" s="19">
        <f>IF(LEFT(AT$19,7)="Nominal",AT$8,1)</f>
        <v/>
      </c>
      <c r="AU21" s="19">
        <f>IF(LEFT(AU$19,7)="Nominal",AU$8,1)</f>
        <v/>
      </c>
      <c r="AV21" s="19">
        <f>IF(LEFT(AV$19,7)="Nominal",AV$8,1)</f>
        <v/>
      </c>
      <c r="AW21" s="19">
        <f>IF(LEFT(AW$19,7)="Nominal",AW$8,1)</f>
        <v/>
      </c>
      <c r="AX21" s="19">
        <f>IF(LEFT(AX$19,7)="Nominal",AX$8,1)</f>
        <v/>
      </c>
      <c r="AY21" s="19">
        <f>IF(LEFT(AY$19,7)="Nominal",AY$8,1)</f>
        <v/>
      </c>
    </row>
    <row r="22" hidden="1" outlineLevel="1">
      <c r="H22" s="20" t="inlineStr">
        <is>
          <t>Carbon tax coverage: fuels (MTInputs rows 23-29)</t>
        </is>
      </c>
    </row>
    <row r="23" hidden="1" outlineLevel="1">
      <c r="A23" s="14" t="inlineStr">
        <is>
          <t>ctcov</t>
        </is>
      </c>
      <c r="B23" s="14" t="inlineStr">
        <is>
          <t>coa</t>
        </is>
      </c>
      <c r="C23" s="14" t="inlineStr">
        <is>
          <t>all</t>
        </is>
      </c>
      <c r="D23" s="21" t="n">
        <v>23</v>
      </c>
      <c r="H23" s="14">
        <f>INDEX(VarLab,MATCH($A23,VarKey,0))&amp;INDEX(MemLab,MATCH($C23&amp;"|"&amp;$B23,MemKey,0))</f>
        <v/>
      </c>
      <c r="I23" s="14">
        <f>INDEX(VarUnit,MATCH($A23,VarKey,0))</f>
        <v/>
      </c>
      <c r="J23" s="14">
        <f>INDEX(VarSrc,MATCH($A23,VarKey,0))</f>
        <v/>
      </c>
      <c r="K23" s="11">
        <f>CodePrefix&amp;$A23&amp;IF($C23="","","."&amp;$C23&amp;"."&amp;$B23)&amp;INDEX(VarEnd,MATCH($A23,VarKey,0))&amp;K$5</f>
        <v/>
      </c>
      <c r="L23" s="22">
        <f>INDEX(MTInputs!$J$1:$AZ$415,$D23,MATCH(L$5,MTInputs!$J$5:$AZ$5,0))</f>
        <v/>
      </c>
      <c r="M23" s="23">
        <f>INDEX(MTInputs!$J$1:$AZ$415,$D23,MATCH(M$5,MTInputs!$J$5:$AZ$5,0))</f>
        <v/>
      </c>
      <c r="N23" s="23">
        <f>INDEX(MTInputs!$J$1:$AZ$415,$D23,MATCH(N$5,MTInputs!$J$5:$AZ$5,0))</f>
        <v/>
      </c>
      <c r="O23" s="23">
        <f>INDEX(MTInputs!$J$1:$AZ$415,$D23,MATCH(O$5,MTInputs!$J$5:$AZ$5,0))</f>
        <v/>
      </c>
      <c r="P23" s="23">
        <f>INDEX(MTInputs!$J$1:$AZ$415,$D23,MATCH(P$5,MTInputs!$J$5:$AZ$5,0))</f>
        <v/>
      </c>
      <c r="Q23" s="23">
        <f>INDEX(MTInputs!$J$1:$AZ$415,$D23,MATCH(Q$5,MTInputs!$J$5:$AZ$5,0))</f>
        <v/>
      </c>
      <c r="R23" s="23">
        <f>INDEX(MTInputs!$J$1:$AZ$415,$D23,MATCH(R$5,MTInputs!$J$5:$AZ$5,0))</f>
        <v/>
      </c>
      <c r="S23" s="23">
        <f>INDEX(MTInputs!$J$1:$AZ$415,$D23,MATCH(S$5,MTInputs!$J$5:$AZ$5,0))</f>
        <v/>
      </c>
      <c r="T23" s="23">
        <f>INDEX(MTInputs!$J$1:$AZ$415,$D23,MATCH(T$5,MTInputs!$J$5:$AZ$5,0))</f>
        <v/>
      </c>
      <c r="U23" s="23">
        <f>INDEX(MTInputs!$J$1:$AZ$415,$D23,MATCH(U$5,MTInputs!$J$5:$AZ$5,0))</f>
        <v/>
      </c>
      <c r="V23" s="23">
        <f>INDEX(MTInputs!$J$1:$AZ$415,$D23,MATCH(V$5,MTInputs!$J$5:$AZ$5,0))</f>
        <v/>
      </c>
      <c r="W23" s="23">
        <f>INDEX(MTInputs!$J$1:$AZ$415,$D23,MATCH(W$5,MTInputs!$J$5:$AZ$5,0))</f>
        <v/>
      </c>
      <c r="X23" s="23">
        <f>INDEX(MTInputs!$J$1:$AZ$415,$D23,MATCH(X$5,MTInputs!$J$5:$AZ$5,0))</f>
        <v/>
      </c>
      <c r="Y23" s="23">
        <f>INDEX(MTInputs!$J$1:$AZ$415,$D23,MATCH(Y$5,MTInputs!$J$5:$AZ$5,0))</f>
        <v/>
      </c>
      <c r="Z23" s="23">
        <f>INDEX(MTInputs!$J$1:$AZ$415,$D23,MATCH(Z$5,MTInputs!$J$5:$AZ$5,0))</f>
        <v/>
      </c>
      <c r="AA23" s="23">
        <f>INDEX(MTInputs!$J$1:$AZ$415,$D23,MATCH(AA$5,MTInputs!$J$5:$AZ$5,0))</f>
        <v/>
      </c>
      <c r="AB23" s="23">
        <f>INDEX(MTInputs!$J$1:$AZ$415,$D23,MATCH(AB$5,MTInputs!$J$5:$AZ$5,0))</f>
        <v/>
      </c>
      <c r="AC23" s="23">
        <f>INDEX(MTInputs!$J$1:$AZ$415,$D23,MATCH(AC$5,MTInputs!$J$5:$AZ$5,0))</f>
        <v/>
      </c>
      <c r="AD23" s="23">
        <f>INDEX(MTInputs!$J$1:$AZ$415,$D23,MATCH(AD$5,MTInputs!$J$5:$AZ$5,0))</f>
        <v/>
      </c>
      <c r="AF23" s="11">
        <f>CodePrefix&amp;$A23&amp;IF($C23="","","."&amp;$C23&amp;"."&amp;$B23)&amp;INDEX(VarEnd,MATCH($A23,VarKey,0))&amp;AF$5</f>
        <v/>
      </c>
      <c r="AG23" s="22">
        <f>INDEX(MTInputs!$J$1:$AZ$415,$D23,MATCH(AG$5,MTInputs!$J$5:$AZ$5,0))</f>
        <v/>
      </c>
      <c r="AH23" s="23">
        <f>INDEX(MTInputs!$J$1:$AZ$415,$D23,MATCH(AH$5,MTInputs!$J$5:$AZ$5,0))</f>
        <v/>
      </c>
      <c r="AI23" s="23">
        <f>INDEX(MTInputs!$J$1:$AZ$415,$D23,MATCH(AI$5,MTInputs!$J$5:$AZ$5,0))</f>
        <v/>
      </c>
      <c r="AJ23" s="23">
        <f>INDEX(MTInputs!$J$1:$AZ$415,$D23,MATCH(AJ$5,MTInputs!$J$5:$AZ$5,0))</f>
        <v/>
      </c>
      <c r="AK23" s="23">
        <f>INDEX(MTInputs!$J$1:$AZ$415,$D23,MATCH(AK$5,MTInputs!$J$5:$AZ$5,0))</f>
        <v/>
      </c>
      <c r="AL23" s="23">
        <f>INDEX(MTInputs!$J$1:$AZ$415,$D23,MATCH(AL$5,MTInputs!$J$5:$AZ$5,0))</f>
        <v/>
      </c>
      <c r="AM23" s="23">
        <f>INDEX(MTInputs!$J$1:$AZ$415,$D23,MATCH(AM$5,MTInputs!$J$5:$AZ$5,0))</f>
        <v/>
      </c>
      <c r="AN23" s="23">
        <f>INDEX(MTInputs!$J$1:$AZ$415,$D23,MATCH(AN$5,MTInputs!$J$5:$AZ$5,0))</f>
        <v/>
      </c>
      <c r="AO23" s="23">
        <f>INDEX(MTInputs!$J$1:$AZ$415,$D23,MATCH(AO$5,MTInputs!$J$5:$AZ$5,0))</f>
        <v/>
      </c>
      <c r="AP23" s="23">
        <f>INDEX(MTInputs!$J$1:$AZ$415,$D23,MATCH(AP$5,MTInputs!$J$5:$AZ$5,0))</f>
        <v/>
      </c>
      <c r="AQ23" s="23">
        <f>INDEX(MTInputs!$J$1:$AZ$415,$D23,MATCH(AQ$5,MTInputs!$J$5:$AZ$5,0))</f>
        <v/>
      </c>
      <c r="AR23" s="23">
        <f>INDEX(MTInputs!$J$1:$AZ$415,$D23,MATCH(AR$5,MTInputs!$J$5:$AZ$5,0))</f>
        <v/>
      </c>
      <c r="AS23" s="23">
        <f>INDEX(MTInputs!$J$1:$AZ$415,$D23,MATCH(AS$5,MTInputs!$J$5:$AZ$5,0))</f>
        <v/>
      </c>
      <c r="AT23" s="23">
        <f>INDEX(MTInputs!$J$1:$AZ$415,$D23,MATCH(AT$5,MTInputs!$J$5:$AZ$5,0))</f>
        <v/>
      </c>
      <c r="AU23" s="23">
        <f>INDEX(MTInputs!$J$1:$AZ$415,$D23,MATCH(AU$5,MTInputs!$J$5:$AZ$5,0))</f>
        <v/>
      </c>
      <c r="AV23" s="23">
        <f>INDEX(MTInputs!$J$1:$AZ$415,$D23,MATCH(AV$5,MTInputs!$J$5:$AZ$5,0))</f>
        <v/>
      </c>
      <c r="AW23" s="23">
        <f>INDEX(MTInputs!$J$1:$AZ$415,$D23,MATCH(AW$5,MTInputs!$J$5:$AZ$5,0))</f>
        <v/>
      </c>
      <c r="AX23" s="23">
        <f>INDEX(MTInputs!$J$1:$AZ$415,$D23,MATCH(AX$5,MTInputs!$J$5:$AZ$5,0))</f>
        <v/>
      </c>
      <c r="AY23" s="23">
        <f>INDEX(MTInputs!$J$1:$AZ$415,$D23,MATCH(AY$5,MTInputs!$J$5:$AZ$5,0))</f>
        <v/>
      </c>
    </row>
    <row r="24" hidden="1" outlineLevel="1">
      <c r="A24" s="14" t="inlineStr">
        <is>
          <t>ctcov</t>
        </is>
      </c>
      <c r="B24" s="14" t="inlineStr">
        <is>
          <t>nga</t>
        </is>
      </c>
      <c r="C24" s="14" t="inlineStr">
        <is>
          <t>all</t>
        </is>
      </c>
      <c r="D24" s="21" t="n">
        <v>24</v>
      </c>
      <c r="H24" s="14">
        <f>INDEX(VarLab,MATCH($A24,VarKey,0))&amp;INDEX(MemLab,MATCH($C24&amp;"|"&amp;$B24,MemKey,0))</f>
        <v/>
      </c>
      <c r="I24" s="14">
        <f>INDEX(VarUnit,MATCH($A24,VarKey,0))</f>
        <v/>
      </c>
      <c r="J24" s="14">
        <f>INDEX(VarSrc,MATCH($A24,VarKey,0))</f>
        <v/>
      </c>
      <c r="K24" s="11">
        <f>CodePrefix&amp;$A24&amp;IF($C24="","","."&amp;$C24&amp;"."&amp;$B24)&amp;INDEX(VarEnd,MATCH($A24,VarKey,0))&amp;K$5</f>
        <v/>
      </c>
      <c r="L24" s="22">
        <f>INDEX(MTInputs!$J$1:$AZ$415,$D24,MATCH(L$5,MTInputs!$J$5:$AZ$5,0))</f>
        <v/>
      </c>
      <c r="M24" s="23">
        <f>INDEX(MTInputs!$J$1:$AZ$415,$D24,MATCH(M$5,MTInputs!$J$5:$AZ$5,0))</f>
        <v/>
      </c>
      <c r="N24" s="23">
        <f>INDEX(MTInputs!$J$1:$AZ$415,$D24,MATCH(N$5,MTInputs!$J$5:$AZ$5,0))</f>
        <v/>
      </c>
      <c r="O24" s="23">
        <f>INDEX(MTInputs!$J$1:$AZ$415,$D24,MATCH(O$5,MTInputs!$J$5:$AZ$5,0))</f>
        <v/>
      </c>
      <c r="P24" s="23">
        <f>INDEX(MTInputs!$J$1:$AZ$415,$D24,MATCH(P$5,MTInputs!$J$5:$AZ$5,0))</f>
        <v/>
      </c>
      <c r="Q24" s="23">
        <f>INDEX(MTInputs!$J$1:$AZ$415,$D24,MATCH(Q$5,MTInputs!$J$5:$AZ$5,0))</f>
        <v/>
      </c>
      <c r="R24" s="23">
        <f>INDEX(MTInputs!$J$1:$AZ$415,$D24,MATCH(R$5,MTInputs!$J$5:$AZ$5,0))</f>
        <v/>
      </c>
      <c r="S24" s="23">
        <f>INDEX(MTInputs!$J$1:$AZ$415,$D24,MATCH(S$5,MTInputs!$J$5:$AZ$5,0))</f>
        <v/>
      </c>
      <c r="T24" s="23">
        <f>INDEX(MTInputs!$J$1:$AZ$415,$D24,MATCH(T$5,MTInputs!$J$5:$AZ$5,0))</f>
        <v/>
      </c>
      <c r="U24" s="23">
        <f>INDEX(MTInputs!$J$1:$AZ$415,$D24,MATCH(U$5,MTInputs!$J$5:$AZ$5,0))</f>
        <v/>
      </c>
      <c r="V24" s="23">
        <f>INDEX(MTInputs!$J$1:$AZ$415,$D24,MATCH(V$5,MTInputs!$J$5:$AZ$5,0))</f>
        <v/>
      </c>
      <c r="W24" s="23">
        <f>INDEX(MTInputs!$J$1:$AZ$415,$D24,MATCH(W$5,MTInputs!$J$5:$AZ$5,0))</f>
        <v/>
      </c>
      <c r="X24" s="23">
        <f>INDEX(MTInputs!$J$1:$AZ$415,$D24,MATCH(X$5,MTInputs!$J$5:$AZ$5,0))</f>
        <v/>
      </c>
      <c r="Y24" s="23">
        <f>INDEX(MTInputs!$J$1:$AZ$415,$D24,MATCH(Y$5,MTInputs!$J$5:$AZ$5,0))</f>
        <v/>
      </c>
      <c r="Z24" s="23">
        <f>INDEX(MTInputs!$J$1:$AZ$415,$D24,MATCH(Z$5,MTInputs!$J$5:$AZ$5,0))</f>
        <v/>
      </c>
      <c r="AA24" s="23">
        <f>INDEX(MTInputs!$J$1:$AZ$415,$D24,MATCH(AA$5,MTInputs!$J$5:$AZ$5,0))</f>
        <v/>
      </c>
      <c r="AB24" s="23">
        <f>INDEX(MTInputs!$J$1:$AZ$415,$D24,MATCH(AB$5,MTInputs!$J$5:$AZ$5,0))</f>
        <v/>
      </c>
      <c r="AC24" s="23">
        <f>INDEX(MTInputs!$J$1:$AZ$415,$D24,MATCH(AC$5,MTInputs!$J$5:$AZ$5,0))</f>
        <v/>
      </c>
      <c r="AD24" s="23">
        <f>INDEX(MTInputs!$J$1:$AZ$415,$D24,MATCH(AD$5,MTInputs!$J$5:$AZ$5,0))</f>
        <v/>
      </c>
      <c r="AF24" s="11">
        <f>CodePrefix&amp;$A24&amp;IF($C24="","","."&amp;$C24&amp;"."&amp;$B24)&amp;INDEX(VarEnd,MATCH($A24,VarKey,0))&amp;AF$5</f>
        <v/>
      </c>
      <c r="AG24" s="22">
        <f>INDEX(MTInputs!$J$1:$AZ$415,$D24,MATCH(AG$5,MTInputs!$J$5:$AZ$5,0))</f>
        <v/>
      </c>
      <c r="AH24" s="23">
        <f>INDEX(MTInputs!$J$1:$AZ$415,$D24,MATCH(AH$5,MTInputs!$J$5:$AZ$5,0))</f>
        <v/>
      </c>
      <c r="AI24" s="23">
        <f>INDEX(MTInputs!$J$1:$AZ$415,$D24,MATCH(AI$5,MTInputs!$J$5:$AZ$5,0))</f>
        <v/>
      </c>
      <c r="AJ24" s="23">
        <f>INDEX(MTInputs!$J$1:$AZ$415,$D24,MATCH(AJ$5,MTInputs!$J$5:$AZ$5,0))</f>
        <v/>
      </c>
      <c r="AK24" s="23">
        <f>INDEX(MTInputs!$J$1:$AZ$415,$D24,MATCH(AK$5,MTInputs!$J$5:$AZ$5,0))</f>
        <v/>
      </c>
      <c r="AL24" s="23">
        <f>INDEX(MTInputs!$J$1:$AZ$415,$D24,MATCH(AL$5,MTInputs!$J$5:$AZ$5,0))</f>
        <v/>
      </c>
      <c r="AM24" s="23">
        <f>INDEX(MTInputs!$J$1:$AZ$415,$D24,MATCH(AM$5,MTInputs!$J$5:$AZ$5,0))</f>
        <v/>
      </c>
      <c r="AN24" s="23">
        <f>INDEX(MTInputs!$J$1:$AZ$415,$D24,MATCH(AN$5,MTInputs!$J$5:$AZ$5,0))</f>
        <v/>
      </c>
      <c r="AO24" s="23">
        <f>INDEX(MTInputs!$J$1:$AZ$415,$D24,MATCH(AO$5,MTInputs!$J$5:$AZ$5,0))</f>
        <v/>
      </c>
      <c r="AP24" s="23">
        <f>INDEX(MTInputs!$J$1:$AZ$415,$D24,MATCH(AP$5,MTInputs!$J$5:$AZ$5,0))</f>
        <v/>
      </c>
      <c r="AQ24" s="23">
        <f>INDEX(MTInputs!$J$1:$AZ$415,$D24,MATCH(AQ$5,MTInputs!$J$5:$AZ$5,0))</f>
        <v/>
      </c>
      <c r="AR24" s="23">
        <f>INDEX(MTInputs!$J$1:$AZ$415,$D24,MATCH(AR$5,MTInputs!$J$5:$AZ$5,0))</f>
        <v/>
      </c>
      <c r="AS24" s="23">
        <f>INDEX(MTInputs!$J$1:$AZ$415,$D24,MATCH(AS$5,MTInputs!$J$5:$AZ$5,0))</f>
        <v/>
      </c>
      <c r="AT24" s="23">
        <f>INDEX(MTInputs!$J$1:$AZ$415,$D24,MATCH(AT$5,MTInputs!$J$5:$AZ$5,0))</f>
        <v/>
      </c>
      <c r="AU24" s="23">
        <f>INDEX(MTInputs!$J$1:$AZ$415,$D24,MATCH(AU$5,MTInputs!$J$5:$AZ$5,0))</f>
        <v/>
      </c>
      <c r="AV24" s="23">
        <f>INDEX(MTInputs!$J$1:$AZ$415,$D24,MATCH(AV$5,MTInputs!$J$5:$AZ$5,0))</f>
        <v/>
      </c>
      <c r="AW24" s="23">
        <f>INDEX(MTInputs!$J$1:$AZ$415,$D24,MATCH(AW$5,MTInputs!$J$5:$AZ$5,0))</f>
        <v/>
      </c>
      <c r="AX24" s="23">
        <f>INDEX(MTInputs!$J$1:$AZ$415,$D24,MATCH(AX$5,MTInputs!$J$5:$AZ$5,0))</f>
        <v/>
      </c>
      <c r="AY24" s="23">
        <f>INDEX(MTInputs!$J$1:$AZ$415,$D24,MATCH(AY$5,MTInputs!$J$5:$AZ$5,0))</f>
        <v/>
      </c>
    </row>
    <row r="25" hidden="1" outlineLevel="1">
      <c r="A25" s="14" t="inlineStr">
        <is>
          <t>ctcov</t>
        </is>
      </c>
      <c r="B25" s="14" t="inlineStr">
        <is>
          <t>gso</t>
        </is>
      </c>
      <c r="C25" s="14" t="inlineStr">
        <is>
          <t>all</t>
        </is>
      </c>
      <c r="D25" s="21" t="n">
        <v>25</v>
      </c>
      <c r="H25" s="14">
        <f>INDEX(VarLab,MATCH($A25,VarKey,0))&amp;INDEX(MemLab,MATCH($C25&amp;"|"&amp;$B25,MemKey,0))</f>
        <v/>
      </c>
      <c r="I25" s="14">
        <f>INDEX(VarUnit,MATCH($A25,VarKey,0))</f>
        <v/>
      </c>
      <c r="J25" s="14">
        <f>INDEX(VarSrc,MATCH($A25,VarKey,0))</f>
        <v/>
      </c>
      <c r="K25" s="11">
        <f>CodePrefix&amp;$A25&amp;IF($C25="","","."&amp;$C25&amp;"."&amp;$B25)&amp;INDEX(VarEnd,MATCH($A25,VarKey,0))&amp;K$5</f>
        <v/>
      </c>
      <c r="L25" s="22">
        <f>INDEX(MTInputs!$J$1:$AZ$415,$D25,MATCH(L$5,MTInputs!$J$5:$AZ$5,0))</f>
        <v/>
      </c>
      <c r="M25" s="23">
        <f>INDEX(MTInputs!$J$1:$AZ$415,$D25,MATCH(M$5,MTInputs!$J$5:$AZ$5,0))</f>
        <v/>
      </c>
      <c r="N25" s="23">
        <f>INDEX(MTInputs!$J$1:$AZ$415,$D25,MATCH(N$5,MTInputs!$J$5:$AZ$5,0))</f>
        <v/>
      </c>
      <c r="O25" s="23">
        <f>INDEX(MTInputs!$J$1:$AZ$415,$D25,MATCH(O$5,MTInputs!$J$5:$AZ$5,0))</f>
        <v/>
      </c>
      <c r="P25" s="23">
        <f>INDEX(MTInputs!$J$1:$AZ$415,$D25,MATCH(P$5,MTInputs!$J$5:$AZ$5,0))</f>
        <v/>
      </c>
      <c r="Q25" s="23">
        <f>INDEX(MTInputs!$J$1:$AZ$415,$D25,MATCH(Q$5,MTInputs!$J$5:$AZ$5,0))</f>
        <v/>
      </c>
      <c r="R25" s="23">
        <f>INDEX(MTInputs!$J$1:$AZ$415,$D25,MATCH(R$5,MTInputs!$J$5:$AZ$5,0))</f>
        <v/>
      </c>
      <c r="S25" s="23">
        <f>INDEX(MTInputs!$J$1:$AZ$415,$D25,MATCH(S$5,MTInputs!$J$5:$AZ$5,0))</f>
        <v/>
      </c>
      <c r="T25" s="23">
        <f>INDEX(MTInputs!$J$1:$AZ$415,$D25,MATCH(T$5,MTInputs!$J$5:$AZ$5,0))</f>
        <v/>
      </c>
      <c r="U25" s="23">
        <f>INDEX(MTInputs!$J$1:$AZ$415,$D25,MATCH(U$5,MTInputs!$J$5:$AZ$5,0))</f>
        <v/>
      </c>
      <c r="V25" s="23">
        <f>INDEX(MTInputs!$J$1:$AZ$415,$D25,MATCH(V$5,MTInputs!$J$5:$AZ$5,0))</f>
        <v/>
      </c>
      <c r="W25" s="23">
        <f>INDEX(MTInputs!$J$1:$AZ$415,$D25,MATCH(W$5,MTInputs!$J$5:$AZ$5,0))</f>
        <v/>
      </c>
      <c r="X25" s="23">
        <f>INDEX(MTInputs!$J$1:$AZ$415,$D25,MATCH(X$5,MTInputs!$J$5:$AZ$5,0))</f>
        <v/>
      </c>
      <c r="Y25" s="23">
        <f>INDEX(MTInputs!$J$1:$AZ$415,$D25,MATCH(Y$5,MTInputs!$J$5:$AZ$5,0))</f>
        <v/>
      </c>
      <c r="Z25" s="23">
        <f>INDEX(MTInputs!$J$1:$AZ$415,$D25,MATCH(Z$5,MTInputs!$J$5:$AZ$5,0))</f>
        <v/>
      </c>
      <c r="AA25" s="23">
        <f>INDEX(MTInputs!$J$1:$AZ$415,$D25,MATCH(AA$5,MTInputs!$J$5:$AZ$5,0))</f>
        <v/>
      </c>
      <c r="AB25" s="23">
        <f>INDEX(MTInputs!$J$1:$AZ$415,$D25,MATCH(AB$5,MTInputs!$J$5:$AZ$5,0))</f>
        <v/>
      </c>
      <c r="AC25" s="23">
        <f>INDEX(MTInputs!$J$1:$AZ$415,$D25,MATCH(AC$5,MTInputs!$J$5:$AZ$5,0))</f>
        <v/>
      </c>
      <c r="AD25" s="23">
        <f>INDEX(MTInputs!$J$1:$AZ$415,$D25,MATCH(AD$5,MTInputs!$J$5:$AZ$5,0))</f>
        <v/>
      </c>
      <c r="AF25" s="11">
        <f>CodePrefix&amp;$A25&amp;IF($C25="","","."&amp;$C25&amp;"."&amp;$B25)&amp;INDEX(VarEnd,MATCH($A25,VarKey,0))&amp;AF$5</f>
        <v/>
      </c>
      <c r="AG25" s="22">
        <f>INDEX(MTInputs!$J$1:$AZ$415,$D25,MATCH(AG$5,MTInputs!$J$5:$AZ$5,0))</f>
        <v/>
      </c>
      <c r="AH25" s="23">
        <f>INDEX(MTInputs!$J$1:$AZ$415,$D25,MATCH(AH$5,MTInputs!$J$5:$AZ$5,0))</f>
        <v/>
      </c>
      <c r="AI25" s="23">
        <f>INDEX(MTInputs!$J$1:$AZ$415,$D25,MATCH(AI$5,MTInputs!$J$5:$AZ$5,0))</f>
        <v/>
      </c>
      <c r="AJ25" s="23">
        <f>INDEX(MTInputs!$J$1:$AZ$415,$D25,MATCH(AJ$5,MTInputs!$J$5:$AZ$5,0))</f>
        <v/>
      </c>
      <c r="AK25" s="23">
        <f>INDEX(MTInputs!$J$1:$AZ$415,$D25,MATCH(AK$5,MTInputs!$J$5:$AZ$5,0))</f>
        <v/>
      </c>
      <c r="AL25" s="23">
        <f>INDEX(MTInputs!$J$1:$AZ$415,$D25,MATCH(AL$5,MTInputs!$J$5:$AZ$5,0))</f>
        <v/>
      </c>
      <c r="AM25" s="23">
        <f>INDEX(MTInputs!$J$1:$AZ$415,$D25,MATCH(AM$5,MTInputs!$J$5:$AZ$5,0))</f>
        <v/>
      </c>
      <c r="AN25" s="23">
        <f>INDEX(MTInputs!$J$1:$AZ$415,$D25,MATCH(AN$5,MTInputs!$J$5:$AZ$5,0))</f>
        <v/>
      </c>
      <c r="AO25" s="23">
        <f>INDEX(MTInputs!$J$1:$AZ$415,$D25,MATCH(AO$5,MTInputs!$J$5:$AZ$5,0))</f>
        <v/>
      </c>
      <c r="AP25" s="23">
        <f>INDEX(MTInputs!$J$1:$AZ$415,$D25,MATCH(AP$5,MTInputs!$J$5:$AZ$5,0))</f>
        <v/>
      </c>
      <c r="AQ25" s="23">
        <f>INDEX(MTInputs!$J$1:$AZ$415,$D25,MATCH(AQ$5,MTInputs!$J$5:$AZ$5,0))</f>
        <v/>
      </c>
      <c r="AR25" s="23">
        <f>INDEX(MTInputs!$J$1:$AZ$415,$D25,MATCH(AR$5,MTInputs!$J$5:$AZ$5,0))</f>
        <v/>
      </c>
      <c r="AS25" s="23">
        <f>INDEX(MTInputs!$J$1:$AZ$415,$D25,MATCH(AS$5,MTInputs!$J$5:$AZ$5,0))</f>
        <v/>
      </c>
      <c r="AT25" s="23">
        <f>INDEX(MTInputs!$J$1:$AZ$415,$D25,MATCH(AT$5,MTInputs!$J$5:$AZ$5,0))</f>
        <v/>
      </c>
      <c r="AU25" s="23">
        <f>INDEX(MTInputs!$J$1:$AZ$415,$D25,MATCH(AU$5,MTInputs!$J$5:$AZ$5,0))</f>
        <v/>
      </c>
      <c r="AV25" s="23">
        <f>INDEX(MTInputs!$J$1:$AZ$415,$D25,MATCH(AV$5,MTInputs!$J$5:$AZ$5,0))</f>
        <v/>
      </c>
      <c r="AW25" s="23">
        <f>INDEX(MTInputs!$J$1:$AZ$415,$D25,MATCH(AW$5,MTInputs!$J$5:$AZ$5,0))</f>
        <v/>
      </c>
      <c r="AX25" s="23">
        <f>INDEX(MTInputs!$J$1:$AZ$415,$D25,MATCH(AX$5,MTInputs!$J$5:$AZ$5,0))</f>
        <v/>
      </c>
      <c r="AY25" s="23">
        <f>INDEX(MTInputs!$J$1:$AZ$415,$D25,MATCH(AY$5,MTInputs!$J$5:$AZ$5,0))</f>
        <v/>
      </c>
    </row>
    <row r="26" hidden="1" outlineLevel="1">
      <c r="A26" s="14" t="inlineStr">
        <is>
          <t>ctcov</t>
        </is>
      </c>
      <c r="B26" s="14" t="inlineStr">
        <is>
          <t>die</t>
        </is>
      </c>
      <c r="C26" s="14" t="inlineStr">
        <is>
          <t>all</t>
        </is>
      </c>
      <c r="D26" s="21" t="n">
        <v>26</v>
      </c>
      <c r="H26" s="14">
        <f>INDEX(VarLab,MATCH($A26,VarKey,0))&amp;INDEX(MemLab,MATCH($C26&amp;"|"&amp;$B26,MemKey,0))</f>
        <v/>
      </c>
      <c r="I26" s="14">
        <f>INDEX(VarUnit,MATCH($A26,VarKey,0))</f>
        <v/>
      </c>
      <c r="J26" s="14">
        <f>INDEX(VarSrc,MATCH($A26,VarKey,0))</f>
        <v/>
      </c>
      <c r="K26" s="11">
        <f>CodePrefix&amp;$A26&amp;IF($C26="","","."&amp;$C26&amp;"."&amp;$B26)&amp;INDEX(VarEnd,MATCH($A26,VarKey,0))&amp;K$5</f>
        <v/>
      </c>
      <c r="L26" s="22">
        <f>INDEX(MTInputs!$J$1:$AZ$415,$D26,MATCH(L$5,MTInputs!$J$5:$AZ$5,0))</f>
        <v/>
      </c>
      <c r="M26" s="23">
        <f>INDEX(MTInputs!$J$1:$AZ$415,$D26,MATCH(M$5,MTInputs!$J$5:$AZ$5,0))</f>
        <v/>
      </c>
      <c r="N26" s="23">
        <f>INDEX(MTInputs!$J$1:$AZ$415,$D26,MATCH(N$5,MTInputs!$J$5:$AZ$5,0))</f>
        <v/>
      </c>
      <c r="O26" s="23">
        <f>INDEX(MTInputs!$J$1:$AZ$415,$D26,MATCH(O$5,MTInputs!$J$5:$AZ$5,0))</f>
        <v/>
      </c>
      <c r="P26" s="23">
        <f>INDEX(MTInputs!$J$1:$AZ$415,$D26,MATCH(P$5,MTInputs!$J$5:$AZ$5,0))</f>
        <v/>
      </c>
      <c r="Q26" s="23">
        <f>INDEX(MTInputs!$J$1:$AZ$415,$D26,MATCH(Q$5,MTInputs!$J$5:$AZ$5,0))</f>
        <v/>
      </c>
      <c r="R26" s="23">
        <f>INDEX(MTInputs!$J$1:$AZ$415,$D26,MATCH(R$5,MTInputs!$J$5:$AZ$5,0))</f>
        <v/>
      </c>
      <c r="S26" s="23">
        <f>INDEX(MTInputs!$J$1:$AZ$415,$D26,MATCH(S$5,MTInputs!$J$5:$AZ$5,0))</f>
        <v/>
      </c>
      <c r="T26" s="23">
        <f>INDEX(MTInputs!$J$1:$AZ$415,$D26,MATCH(T$5,MTInputs!$J$5:$AZ$5,0))</f>
        <v/>
      </c>
      <c r="U26" s="23">
        <f>INDEX(MTInputs!$J$1:$AZ$415,$D26,MATCH(U$5,MTInputs!$J$5:$AZ$5,0))</f>
        <v/>
      </c>
      <c r="V26" s="23">
        <f>INDEX(MTInputs!$J$1:$AZ$415,$D26,MATCH(V$5,MTInputs!$J$5:$AZ$5,0))</f>
        <v/>
      </c>
      <c r="W26" s="23">
        <f>INDEX(MTInputs!$J$1:$AZ$415,$D26,MATCH(W$5,MTInputs!$J$5:$AZ$5,0))</f>
        <v/>
      </c>
      <c r="X26" s="23">
        <f>INDEX(MTInputs!$J$1:$AZ$415,$D26,MATCH(X$5,MTInputs!$J$5:$AZ$5,0))</f>
        <v/>
      </c>
      <c r="Y26" s="23">
        <f>INDEX(MTInputs!$J$1:$AZ$415,$D26,MATCH(Y$5,MTInputs!$J$5:$AZ$5,0))</f>
        <v/>
      </c>
      <c r="Z26" s="23">
        <f>INDEX(MTInputs!$J$1:$AZ$415,$D26,MATCH(Z$5,MTInputs!$J$5:$AZ$5,0))</f>
        <v/>
      </c>
      <c r="AA26" s="23">
        <f>INDEX(MTInputs!$J$1:$AZ$415,$D26,MATCH(AA$5,MTInputs!$J$5:$AZ$5,0))</f>
        <v/>
      </c>
      <c r="AB26" s="23">
        <f>INDEX(MTInputs!$J$1:$AZ$415,$D26,MATCH(AB$5,MTInputs!$J$5:$AZ$5,0))</f>
        <v/>
      </c>
      <c r="AC26" s="23">
        <f>INDEX(MTInputs!$J$1:$AZ$415,$D26,MATCH(AC$5,MTInputs!$J$5:$AZ$5,0))</f>
        <v/>
      </c>
      <c r="AD26" s="23">
        <f>INDEX(MTInputs!$J$1:$AZ$415,$D26,MATCH(AD$5,MTInputs!$J$5:$AZ$5,0))</f>
        <v/>
      </c>
      <c r="AF26" s="11">
        <f>CodePrefix&amp;$A26&amp;IF($C26="","","."&amp;$C26&amp;"."&amp;$B26)&amp;INDEX(VarEnd,MATCH($A26,VarKey,0))&amp;AF$5</f>
        <v/>
      </c>
      <c r="AG26" s="22">
        <f>INDEX(MTInputs!$J$1:$AZ$415,$D26,MATCH(AG$5,MTInputs!$J$5:$AZ$5,0))</f>
        <v/>
      </c>
      <c r="AH26" s="23">
        <f>INDEX(MTInputs!$J$1:$AZ$415,$D26,MATCH(AH$5,MTInputs!$J$5:$AZ$5,0))</f>
        <v/>
      </c>
      <c r="AI26" s="23">
        <f>INDEX(MTInputs!$J$1:$AZ$415,$D26,MATCH(AI$5,MTInputs!$J$5:$AZ$5,0))</f>
        <v/>
      </c>
      <c r="AJ26" s="23">
        <f>INDEX(MTInputs!$J$1:$AZ$415,$D26,MATCH(AJ$5,MTInputs!$J$5:$AZ$5,0))</f>
        <v/>
      </c>
      <c r="AK26" s="23">
        <f>INDEX(MTInputs!$J$1:$AZ$415,$D26,MATCH(AK$5,MTInputs!$J$5:$AZ$5,0))</f>
        <v/>
      </c>
      <c r="AL26" s="23">
        <f>INDEX(MTInputs!$J$1:$AZ$415,$D26,MATCH(AL$5,MTInputs!$J$5:$AZ$5,0))</f>
        <v/>
      </c>
      <c r="AM26" s="23">
        <f>INDEX(MTInputs!$J$1:$AZ$415,$D26,MATCH(AM$5,MTInputs!$J$5:$AZ$5,0))</f>
        <v/>
      </c>
      <c r="AN26" s="23">
        <f>INDEX(MTInputs!$J$1:$AZ$415,$D26,MATCH(AN$5,MTInputs!$J$5:$AZ$5,0))</f>
        <v/>
      </c>
      <c r="AO26" s="23">
        <f>INDEX(MTInputs!$J$1:$AZ$415,$D26,MATCH(AO$5,MTInputs!$J$5:$AZ$5,0))</f>
        <v/>
      </c>
      <c r="AP26" s="23">
        <f>INDEX(MTInputs!$J$1:$AZ$415,$D26,MATCH(AP$5,MTInputs!$J$5:$AZ$5,0))</f>
        <v/>
      </c>
      <c r="AQ26" s="23">
        <f>INDEX(MTInputs!$J$1:$AZ$415,$D26,MATCH(AQ$5,MTInputs!$J$5:$AZ$5,0))</f>
        <v/>
      </c>
      <c r="AR26" s="23">
        <f>INDEX(MTInputs!$J$1:$AZ$415,$D26,MATCH(AR$5,MTInputs!$J$5:$AZ$5,0))</f>
        <v/>
      </c>
      <c r="AS26" s="23">
        <f>INDEX(MTInputs!$J$1:$AZ$415,$D26,MATCH(AS$5,MTInputs!$J$5:$AZ$5,0))</f>
        <v/>
      </c>
      <c r="AT26" s="23">
        <f>INDEX(MTInputs!$J$1:$AZ$415,$D26,MATCH(AT$5,MTInputs!$J$5:$AZ$5,0))</f>
        <v/>
      </c>
      <c r="AU26" s="23">
        <f>INDEX(MTInputs!$J$1:$AZ$415,$D26,MATCH(AU$5,MTInputs!$J$5:$AZ$5,0))</f>
        <v/>
      </c>
      <c r="AV26" s="23">
        <f>INDEX(MTInputs!$J$1:$AZ$415,$D26,MATCH(AV$5,MTInputs!$J$5:$AZ$5,0))</f>
        <v/>
      </c>
      <c r="AW26" s="23">
        <f>INDEX(MTInputs!$J$1:$AZ$415,$D26,MATCH(AW$5,MTInputs!$J$5:$AZ$5,0))</f>
        <v/>
      </c>
      <c r="AX26" s="23">
        <f>INDEX(MTInputs!$J$1:$AZ$415,$D26,MATCH(AX$5,MTInputs!$J$5:$AZ$5,0))</f>
        <v/>
      </c>
      <c r="AY26" s="23">
        <f>INDEX(MTInputs!$J$1:$AZ$415,$D26,MATCH(AY$5,MTInputs!$J$5:$AZ$5,0))</f>
        <v/>
      </c>
    </row>
    <row r="27" hidden="1" outlineLevel="1">
      <c r="A27" s="14" t="inlineStr">
        <is>
          <t>ctcov</t>
        </is>
      </c>
      <c r="B27" s="14" t="inlineStr">
        <is>
          <t>lpg</t>
        </is>
      </c>
      <c r="C27" s="14" t="inlineStr">
        <is>
          <t>all</t>
        </is>
      </c>
      <c r="D27" s="21" t="n">
        <v>27</v>
      </c>
      <c r="H27" s="14">
        <f>INDEX(VarLab,MATCH($A27,VarKey,0))&amp;INDEX(MemLab,MATCH($C27&amp;"|"&amp;$B27,MemKey,0))</f>
        <v/>
      </c>
      <c r="I27" s="14">
        <f>INDEX(VarUnit,MATCH($A27,VarKey,0))</f>
        <v/>
      </c>
      <c r="J27" s="14">
        <f>INDEX(VarSrc,MATCH($A27,VarKey,0))</f>
        <v/>
      </c>
      <c r="K27" s="11">
        <f>CodePrefix&amp;$A27&amp;IF($C27="","","."&amp;$C27&amp;"."&amp;$B27)&amp;INDEX(VarEnd,MATCH($A27,VarKey,0))&amp;K$5</f>
        <v/>
      </c>
      <c r="L27" s="22">
        <f>INDEX(MTInputs!$J$1:$AZ$415,$D27,MATCH(L$5,MTInputs!$J$5:$AZ$5,0))</f>
        <v/>
      </c>
      <c r="M27" s="23">
        <f>INDEX(MTInputs!$J$1:$AZ$415,$D27,MATCH(M$5,MTInputs!$J$5:$AZ$5,0))</f>
        <v/>
      </c>
      <c r="N27" s="23">
        <f>INDEX(MTInputs!$J$1:$AZ$415,$D27,MATCH(N$5,MTInputs!$J$5:$AZ$5,0))</f>
        <v/>
      </c>
      <c r="O27" s="23">
        <f>INDEX(MTInputs!$J$1:$AZ$415,$D27,MATCH(O$5,MTInputs!$J$5:$AZ$5,0))</f>
        <v/>
      </c>
      <c r="P27" s="23">
        <f>INDEX(MTInputs!$J$1:$AZ$415,$D27,MATCH(P$5,MTInputs!$J$5:$AZ$5,0))</f>
        <v/>
      </c>
      <c r="Q27" s="23">
        <f>INDEX(MTInputs!$J$1:$AZ$415,$D27,MATCH(Q$5,MTInputs!$J$5:$AZ$5,0))</f>
        <v/>
      </c>
      <c r="R27" s="23">
        <f>INDEX(MTInputs!$J$1:$AZ$415,$D27,MATCH(R$5,MTInputs!$J$5:$AZ$5,0))</f>
        <v/>
      </c>
      <c r="S27" s="23">
        <f>INDEX(MTInputs!$J$1:$AZ$415,$D27,MATCH(S$5,MTInputs!$J$5:$AZ$5,0))</f>
        <v/>
      </c>
      <c r="T27" s="23">
        <f>INDEX(MTInputs!$J$1:$AZ$415,$D27,MATCH(T$5,MTInputs!$J$5:$AZ$5,0))</f>
        <v/>
      </c>
      <c r="U27" s="23">
        <f>INDEX(MTInputs!$J$1:$AZ$415,$D27,MATCH(U$5,MTInputs!$J$5:$AZ$5,0))</f>
        <v/>
      </c>
      <c r="V27" s="23">
        <f>INDEX(MTInputs!$J$1:$AZ$415,$D27,MATCH(V$5,MTInputs!$J$5:$AZ$5,0))</f>
        <v/>
      </c>
      <c r="W27" s="23">
        <f>INDEX(MTInputs!$J$1:$AZ$415,$D27,MATCH(W$5,MTInputs!$J$5:$AZ$5,0))</f>
        <v/>
      </c>
      <c r="X27" s="23">
        <f>INDEX(MTInputs!$J$1:$AZ$415,$D27,MATCH(X$5,MTInputs!$J$5:$AZ$5,0))</f>
        <v/>
      </c>
      <c r="Y27" s="23">
        <f>INDEX(MTInputs!$J$1:$AZ$415,$D27,MATCH(Y$5,MTInputs!$J$5:$AZ$5,0))</f>
        <v/>
      </c>
      <c r="Z27" s="23">
        <f>INDEX(MTInputs!$J$1:$AZ$415,$D27,MATCH(Z$5,MTInputs!$J$5:$AZ$5,0))</f>
        <v/>
      </c>
      <c r="AA27" s="23">
        <f>INDEX(MTInputs!$J$1:$AZ$415,$D27,MATCH(AA$5,MTInputs!$J$5:$AZ$5,0))</f>
        <v/>
      </c>
      <c r="AB27" s="23">
        <f>INDEX(MTInputs!$J$1:$AZ$415,$D27,MATCH(AB$5,MTInputs!$J$5:$AZ$5,0))</f>
        <v/>
      </c>
      <c r="AC27" s="23">
        <f>INDEX(MTInputs!$J$1:$AZ$415,$D27,MATCH(AC$5,MTInputs!$J$5:$AZ$5,0))</f>
        <v/>
      </c>
      <c r="AD27" s="23">
        <f>INDEX(MTInputs!$J$1:$AZ$415,$D27,MATCH(AD$5,MTInputs!$J$5:$AZ$5,0))</f>
        <v/>
      </c>
      <c r="AF27" s="11">
        <f>CodePrefix&amp;$A27&amp;IF($C27="","","."&amp;$C27&amp;"."&amp;$B27)&amp;INDEX(VarEnd,MATCH($A27,VarKey,0))&amp;AF$5</f>
        <v/>
      </c>
      <c r="AG27" s="22">
        <f>INDEX(MTInputs!$J$1:$AZ$415,$D27,MATCH(AG$5,MTInputs!$J$5:$AZ$5,0))</f>
        <v/>
      </c>
      <c r="AH27" s="23">
        <f>INDEX(MTInputs!$J$1:$AZ$415,$D27,MATCH(AH$5,MTInputs!$J$5:$AZ$5,0))</f>
        <v/>
      </c>
      <c r="AI27" s="23">
        <f>INDEX(MTInputs!$J$1:$AZ$415,$D27,MATCH(AI$5,MTInputs!$J$5:$AZ$5,0))</f>
        <v/>
      </c>
      <c r="AJ27" s="23">
        <f>INDEX(MTInputs!$J$1:$AZ$415,$D27,MATCH(AJ$5,MTInputs!$J$5:$AZ$5,0))</f>
        <v/>
      </c>
      <c r="AK27" s="23">
        <f>INDEX(MTInputs!$J$1:$AZ$415,$D27,MATCH(AK$5,MTInputs!$J$5:$AZ$5,0))</f>
        <v/>
      </c>
      <c r="AL27" s="23">
        <f>INDEX(MTInputs!$J$1:$AZ$415,$D27,MATCH(AL$5,MTInputs!$J$5:$AZ$5,0))</f>
        <v/>
      </c>
      <c r="AM27" s="23">
        <f>INDEX(MTInputs!$J$1:$AZ$415,$D27,MATCH(AM$5,MTInputs!$J$5:$AZ$5,0))</f>
        <v/>
      </c>
      <c r="AN27" s="23">
        <f>INDEX(MTInputs!$J$1:$AZ$415,$D27,MATCH(AN$5,MTInputs!$J$5:$AZ$5,0))</f>
        <v/>
      </c>
      <c r="AO27" s="23">
        <f>INDEX(MTInputs!$J$1:$AZ$415,$D27,MATCH(AO$5,MTInputs!$J$5:$AZ$5,0))</f>
        <v/>
      </c>
      <c r="AP27" s="23">
        <f>INDEX(MTInputs!$J$1:$AZ$415,$D27,MATCH(AP$5,MTInputs!$J$5:$AZ$5,0))</f>
        <v/>
      </c>
      <c r="AQ27" s="23">
        <f>INDEX(MTInputs!$J$1:$AZ$415,$D27,MATCH(AQ$5,MTInputs!$J$5:$AZ$5,0))</f>
        <v/>
      </c>
      <c r="AR27" s="23">
        <f>INDEX(MTInputs!$J$1:$AZ$415,$D27,MATCH(AR$5,MTInputs!$J$5:$AZ$5,0))</f>
        <v/>
      </c>
      <c r="AS27" s="23">
        <f>INDEX(MTInputs!$J$1:$AZ$415,$D27,MATCH(AS$5,MTInputs!$J$5:$AZ$5,0))</f>
        <v/>
      </c>
      <c r="AT27" s="23">
        <f>INDEX(MTInputs!$J$1:$AZ$415,$D27,MATCH(AT$5,MTInputs!$J$5:$AZ$5,0))</f>
        <v/>
      </c>
      <c r="AU27" s="23">
        <f>INDEX(MTInputs!$J$1:$AZ$415,$D27,MATCH(AU$5,MTInputs!$J$5:$AZ$5,0))</f>
        <v/>
      </c>
      <c r="AV27" s="23">
        <f>INDEX(MTInputs!$J$1:$AZ$415,$D27,MATCH(AV$5,MTInputs!$J$5:$AZ$5,0))</f>
        <v/>
      </c>
      <c r="AW27" s="23">
        <f>INDEX(MTInputs!$J$1:$AZ$415,$D27,MATCH(AW$5,MTInputs!$J$5:$AZ$5,0))</f>
        <v/>
      </c>
      <c r="AX27" s="23">
        <f>INDEX(MTInputs!$J$1:$AZ$415,$D27,MATCH(AX$5,MTInputs!$J$5:$AZ$5,0))</f>
        <v/>
      </c>
      <c r="AY27" s="23">
        <f>INDEX(MTInputs!$J$1:$AZ$415,$D27,MATCH(AY$5,MTInputs!$J$5:$AZ$5,0))</f>
        <v/>
      </c>
    </row>
    <row r="28" hidden="1" outlineLevel="1">
      <c r="A28" s="14" t="inlineStr">
        <is>
          <t>ctcov</t>
        </is>
      </c>
      <c r="B28" s="14" t="inlineStr">
        <is>
          <t>ker</t>
        </is>
      </c>
      <c r="C28" s="14" t="inlineStr">
        <is>
          <t>all</t>
        </is>
      </c>
      <c r="D28" s="21" t="n">
        <v>28</v>
      </c>
      <c r="H28" s="14">
        <f>INDEX(VarLab,MATCH($A28,VarKey,0))&amp;INDEX(MemLab,MATCH($C28&amp;"|"&amp;$B28,MemKey,0))</f>
        <v/>
      </c>
      <c r="I28" s="14">
        <f>INDEX(VarUnit,MATCH($A28,VarKey,0))</f>
        <v/>
      </c>
      <c r="J28" s="14">
        <f>INDEX(VarSrc,MATCH($A28,VarKey,0))</f>
        <v/>
      </c>
      <c r="K28" s="11">
        <f>CodePrefix&amp;$A28&amp;IF($C28="","","."&amp;$C28&amp;"."&amp;$B28)&amp;INDEX(VarEnd,MATCH($A28,VarKey,0))&amp;K$5</f>
        <v/>
      </c>
      <c r="L28" s="22">
        <f>INDEX(MTInputs!$J$1:$AZ$415,$D28,MATCH(L$5,MTInputs!$J$5:$AZ$5,0))</f>
        <v/>
      </c>
      <c r="M28" s="23">
        <f>INDEX(MTInputs!$J$1:$AZ$415,$D28,MATCH(M$5,MTInputs!$J$5:$AZ$5,0))</f>
        <v/>
      </c>
      <c r="N28" s="23">
        <f>INDEX(MTInputs!$J$1:$AZ$415,$D28,MATCH(N$5,MTInputs!$J$5:$AZ$5,0))</f>
        <v/>
      </c>
      <c r="O28" s="23">
        <f>INDEX(MTInputs!$J$1:$AZ$415,$D28,MATCH(O$5,MTInputs!$J$5:$AZ$5,0))</f>
        <v/>
      </c>
      <c r="P28" s="23">
        <f>INDEX(MTInputs!$J$1:$AZ$415,$D28,MATCH(P$5,MTInputs!$J$5:$AZ$5,0))</f>
        <v/>
      </c>
      <c r="Q28" s="23">
        <f>INDEX(MTInputs!$J$1:$AZ$415,$D28,MATCH(Q$5,MTInputs!$J$5:$AZ$5,0))</f>
        <v/>
      </c>
      <c r="R28" s="23">
        <f>INDEX(MTInputs!$J$1:$AZ$415,$D28,MATCH(R$5,MTInputs!$J$5:$AZ$5,0))</f>
        <v/>
      </c>
      <c r="S28" s="23">
        <f>INDEX(MTInputs!$J$1:$AZ$415,$D28,MATCH(S$5,MTInputs!$J$5:$AZ$5,0))</f>
        <v/>
      </c>
      <c r="T28" s="23">
        <f>INDEX(MTInputs!$J$1:$AZ$415,$D28,MATCH(T$5,MTInputs!$J$5:$AZ$5,0))</f>
        <v/>
      </c>
      <c r="U28" s="23">
        <f>INDEX(MTInputs!$J$1:$AZ$415,$D28,MATCH(U$5,MTInputs!$J$5:$AZ$5,0))</f>
        <v/>
      </c>
      <c r="V28" s="23">
        <f>INDEX(MTInputs!$J$1:$AZ$415,$D28,MATCH(V$5,MTInputs!$J$5:$AZ$5,0))</f>
        <v/>
      </c>
      <c r="W28" s="23">
        <f>INDEX(MTInputs!$J$1:$AZ$415,$D28,MATCH(W$5,MTInputs!$J$5:$AZ$5,0))</f>
        <v/>
      </c>
      <c r="X28" s="23">
        <f>INDEX(MTInputs!$J$1:$AZ$415,$D28,MATCH(X$5,MTInputs!$J$5:$AZ$5,0))</f>
        <v/>
      </c>
      <c r="Y28" s="23">
        <f>INDEX(MTInputs!$J$1:$AZ$415,$D28,MATCH(Y$5,MTInputs!$J$5:$AZ$5,0))</f>
        <v/>
      </c>
      <c r="Z28" s="23">
        <f>INDEX(MTInputs!$J$1:$AZ$415,$D28,MATCH(Z$5,MTInputs!$J$5:$AZ$5,0))</f>
        <v/>
      </c>
      <c r="AA28" s="23">
        <f>INDEX(MTInputs!$J$1:$AZ$415,$D28,MATCH(AA$5,MTInputs!$J$5:$AZ$5,0))</f>
        <v/>
      </c>
      <c r="AB28" s="23">
        <f>INDEX(MTInputs!$J$1:$AZ$415,$D28,MATCH(AB$5,MTInputs!$J$5:$AZ$5,0))</f>
        <v/>
      </c>
      <c r="AC28" s="23">
        <f>INDEX(MTInputs!$J$1:$AZ$415,$D28,MATCH(AC$5,MTInputs!$J$5:$AZ$5,0))</f>
        <v/>
      </c>
      <c r="AD28" s="23">
        <f>INDEX(MTInputs!$J$1:$AZ$415,$D28,MATCH(AD$5,MTInputs!$J$5:$AZ$5,0))</f>
        <v/>
      </c>
      <c r="AF28" s="11">
        <f>CodePrefix&amp;$A28&amp;IF($C28="","","."&amp;$C28&amp;"."&amp;$B28)&amp;INDEX(VarEnd,MATCH($A28,VarKey,0))&amp;AF$5</f>
        <v/>
      </c>
      <c r="AG28" s="22">
        <f>INDEX(MTInputs!$J$1:$AZ$415,$D28,MATCH(AG$5,MTInputs!$J$5:$AZ$5,0))</f>
        <v/>
      </c>
      <c r="AH28" s="23">
        <f>INDEX(MTInputs!$J$1:$AZ$415,$D28,MATCH(AH$5,MTInputs!$J$5:$AZ$5,0))</f>
        <v/>
      </c>
      <c r="AI28" s="23">
        <f>INDEX(MTInputs!$J$1:$AZ$415,$D28,MATCH(AI$5,MTInputs!$J$5:$AZ$5,0))</f>
        <v/>
      </c>
      <c r="AJ28" s="23">
        <f>INDEX(MTInputs!$J$1:$AZ$415,$D28,MATCH(AJ$5,MTInputs!$J$5:$AZ$5,0))</f>
        <v/>
      </c>
      <c r="AK28" s="23">
        <f>INDEX(MTInputs!$J$1:$AZ$415,$D28,MATCH(AK$5,MTInputs!$J$5:$AZ$5,0))</f>
        <v/>
      </c>
      <c r="AL28" s="23">
        <f>INDEX(MTInputs!$J$1:$AZ$415,$D28,MATCH(AL$5,MTInputs!$J$5:$AZ$5,0))</f>
        <v/>
      </c>
      <c r="AM28" s="23">
        <f>INDEX(MTInputs!$J$1:$AZ$415,$D28,MATCH(AM$5,MTInputs!$J$5:$AZ$5,0))</f>
        <v/>
      </c>
      <c r="AN28" s="23">
        <f>INDEX(MTInputs!$J$1:$AZ$415,$D28,MATCH(AN$5,MTInputs!$J$5:$AZ$5,0))</f>
        <v/>
      </c>
      <c r="AO28" s="23">
        <f>INDEX(MTInputs!$J$1:$AZ$415,$D28,MATCH(AO$5,MTInputs!$J$5:$AZ$5,0))</f>
        <v/>
      </c>
      <c r="AP28" s="23">
        <f>INDEX(MTInputs!$J$1:$AZ$415,$D28,MATCH(AP$5,MTInputs!$J$5:$AZ$5,0))</f>
        <v/>
      </c>
      <c r="AQ28" s="23">
        <f>INDEX(MTInputs!$J$1:$AZ$415,$D28,MATCH(AQ$5,MTInputs!$J$5:$AZ$5,0))</f>
        <v/>
      </c>
      <c r="AR28" s="23">
        <f>INDEX(MTInputs!$J$1:$AZ$415,$D28,MATCH(AR$5,MTInputs!$J$5:$AZ$5,0))</f>
        <v/>
      </c>
      <c r="AS28" s="23">
        <f>INDEX(MTInputs!$J$1:$AZ$415,$D28,MATCH(AS$5,MTInputs!$J$5:$AZ$5,0))</f>
        <v/>
      </c>
      <c r="AT28" s="23">
        <f>INDEX(MTInputs!$J$1:$AZ$415,$D28,MATCH(AT$5,MTInputs!$J$5:$AZ$5,0))</f>
        <v/>
      </c>
      <c r="AU28" s="23">
        <f>INDEX(MTInputs!$J$1:$AZ$415,$D28,MATCH(AU$5,MTInputs!$J$5:$AZ$5,0))</f>
        <v/>
      </c>
      <c r="AV28" s="23">
        <f>INDEX(MTInputs!$J$1:$AZ$415,$D28,MATCH(AV$5,MTInputs!$J$5:$AZ$5,0))</f>
        <v/>
      </c>
      <c r="AW28" s="23">
        <f>INDEX(MTInputs!$J$1:$AZ$415,$D28,MATCH(AW$5,MTInputs!$J$5:$AZ$5,0))</f>
        <v/>
      </c>
      <c r="AX28" s="23">
        <f>INDEX(MTInputs!$J$1:$AZ$415,$D28,MATCH(AX$5,MTInputs!$J$5:$AZ$5,0))</f>
        <v/>
      </c>
      <c r="AY28" s="23">
        <f>INDEX(MTInputs!$J$1:$AZ$415,$D28,MATCH(AY$5,MTInputs!$J$5:$AZ$5,0))</f>
        <v/>
      </c>
    </row>
    <row r="29" hidden="1" outlineLevel="1">
      <c r="A29" s="14" t="inlineStr">
        <is>
          <t>ctcov</t>
        </is>
      </c>
      <c r="B29" s="14" t="inlineStr">
        <is>
          <t>oop</t>
        </is>
      </c>
      <c r="C29" s="14" t="inlineStr">
        <is>
          <t>all</t>
        </is>
      </c>
      <c r="D29" s="21" t="n">
        <v>29</v>
      </c>
      <c r="H29" s="14">
        <f>INDEX(VarLab,MATCH($A29,VarKey,0))&amp;INDEX(MemLab,MATCH($C29&amp;"|"&amp;$B29,MemKey,0))</f>
        <v/>
      </c>
      <c r="I29" s="14">
        <f>INDEX(VarUnit,MATCH($A29,VarKey,0))</f>
        <v/>
      </c>
      <c r="J29" s="14">
        <f>INDEX(VarSrc,MATCH($A29,VarKey,0))</f>
        <v/>
      </c>
      <c r="K29" s="11">
        <f>CodePrefix&amp;$A29&amp;IF($C29="","","."&amp;$C29&amp;"."&amp;$B29)&amp;INDEX(VarEnd,MATCH($A29,VarKey,0))&amp;K$5</f>
        <v/>
      </c>
      <c r="L29" s="22">
        <f>INDEX(MTInputs!$J$1:$AZ$415,$D29,MATCH(L$5,MTInputs!$J$5:$AZ$5,0))</f>
        <v/>
      </c>
      <c r="M29" s="23">
        <f>INDEX(MTInputs!$J$1:$AZ$415,$D29,MATCH(M$5,MTInputs!$J$5:$AZ$5,0))</f>
        <v/>
      </c>
      <c r="N29" s="23">
        <f>INDEX(MTInputs!$J$1:$AZ$415,$D29,MATCH(N$5,MTInputs!$J$5:$AZ$5,0))</f>
        <v/>
      </c>
      <c r="O29" s="23">
        <f>INDEX(MTInputs!$J$1:$AZ$415,$D29,MATCH(O$5,MTInputs!$J$5:$AZ$5,0))</f>
        <v/>
      </c>
      <c r="P29" s="23">
        <f>INDEX(MTInputs!$J$1:$AZ$415,$D29,MATCH(P$5,MTInputs!$J$5:$AZ$5,0))</f>
        <v/>
      </c>
      <c r="Q29" s="23">
        <f>INDEX(MTInputs!$J$1:$AZ$415,$D29,MATCH(Q$5,MTInputs!$J$5:$AZ$5,0))</f>
        <v/>
      </c>
      <c r="R29" s="23">
        <f>INDEX(MTInputs!$J$1:$AZ$415,$D29,MATCH(R$5,MTInputs!$J$5:$AZ$5,0))</f>
        <v/>
      </c>
      <c r="S29" s="23">
        <f>INDEX(MTInputs!$J$1:$AZ$415,$D29,MATCH(S$5,MTInputs!$J$5:$AZ$5,0))</f>
        <v/>
      </c>
      <c r="T29" s="23">
        <f>INDEX(MTInputs!$J$1:$AZ$415,$D29,MATCH(T$5,MTInputs!$J$5:$AZ$5,0))</f>
        <v/>
      </c>
      <c r="U29" s="23">
        <f>INDEX(MTInputs!$J$1:$AZ$415,$D29,MATCH(U$5,MTInputs!$J$5:$AZ$5,0))</f>
        <v/>
      </c>
      <c r="V29" s="23">
        <f>INDEX(MTInputs!$J$1:$AZ$415,$D29,MATCH(V$5,MTInputs!$J$5:$AZ$5,0))</f>
        <v/>
      </c>
      <c r="W29" s="23">
        <f>INDEX(MTInputs!$J$1:$AZ$415,$D29,MATCH(W$5,MTInputs!$J$5:$AZ$5,0))</f>
        <v/>
      </c>
      <c r="X29" s="23">
        <f>INDEX(MTInputs!$J$1:$AZ$415,$D29,MATCH(X$5,MTInputs!$J$5:$AZ$5,0))</f>
        <v/>
      </c>
      <c r="Y29" s="23">
        <f>INDEX(MTInputs!$J$1:$AZ$415,$D29,MATCH(Y$5,MTInputs!$J$5:$AZ$5,0))</f>
        <v/>
      </c>
      <c r="Z29" s="23">
        <f>INDEX(MTInputs!$J$1:$AZ$415,$D29,MATCH(Z$5,MTInputs!$J$5:$AZ$5,0))</f>
        <v/>
      </c>
      <c r="AA29" s="23">
        <f>INDEX(MTInputs!$J$1:$AZ$415,$D29,MATCH(AA$5,MTInputs!$J$5:$AZ$5,0))</f>
        <v/>
      </c>
      <c r="AB29" s="23">
        <f>INDEX(MTInputs!$J$1:$AZ$415,$D29,MATCH(AB$5,MTInputs!$J$5:$AZ$5,0))</f>
        <v/>
      </c>
      <c r="AC29" s="23">
        <f>INDEX(MTInputs!$J$1:$AZ$415,$D29,MATCH(AC$5,MTInputs!$J$5:$AZ$5,0))</f>
        <v/>
      </c>
      <c r="AD29" s="23">
        <f>INDEX(MTInputs!$J$1:$AZ$415,$D29,MATCH(AD$5,MTInputs!$J$5:$AZ$5,0))</f>
        <v/>
      </c>
      <c r="AF29" s="11">
        <f>CodePrefix&amp;$A29&amp;IF($C29="","","."&amp;$C29&amp;"."&amp;$B29)&amp;INDEX(VarEnd,MATCH($A29,VarKey,0))&amp;AF$5</f>
        <v/>
      </c>
      <c r="AG29" s="22">
        <f>INDEX(MTInputs!$J$1:$AZ$415,$D29,MATCH(AG$5,MTInputs!$J$5:$AZ$5,0))</f>
        <v/>
      </c>
      <c r="AH29" s="23">
        <f>INDEX(MTInputs!$J$1:$AZ$415,$D29,MATCH(AH$5,MTInputs!$J$5:$AZ$5,0))</f>
        <v/>
      </c>
      <c r="AI29" s="23">
        <f>INDEX(MTInputs!$J$1:$AZ$415,$D29,MATCH(AI$5,MTInputs!$J$5:$AZ$5,0))</f>
        <v/>
      </c>
      <c r="AJ29" s="23">
        <f>INDEX(MTInputs!$J$1:$AZ$415,$D29,MATCH(AJ$5,MTInputs!$J$5:$AZ$5,0))</f>
        <v/>
      </c>
      <c r="AK29" s="23">
        <f>INDEX(MTInputs!$J$1:$AZ$415,$D29,MATCH(AK$5,MTInputs!$J$5:$AZ$5,0))</f>
        <v/>
      </c>
      <c r="AL29" s="23">
        <f>INDEX(MTInputs!$J$1:$AZ$415,$D29,MATCH(AL$5,MTInputs!$J$5:$AZ$5,0))</f>
        <v/>
      </c>
      <c r="AM29" s="23">
        <f>INDEX(MTInputs!$J$1:$AZ$415,$D29,MATCH(AM$5,MTInputs!$J$5:$AZ$5,0))</f>
        <v/>
      </c>
      <c r="AN29" s="23">
        <f>INDEX(MTInputs!$J$1:$AZ$415,$D29,MATCH(AN$5,MTInputs!$J$5:$AZ$5,0))</f>
        <v/>
      </c>
      <c r="AO29" s="23">
        <f>INDEX(MTInputs!$J$1:$AZ$415,$D29,MATCH(AO$5,MTInputs!$J$5:$AZ$5,0))</f>
        <v/>
      </c>
      <c r="AP29" s="23">
        <f>INDEX(MTInputs!$J$1:$AZ$415,$D29,MATCH(AP$5,MTInputs!$J$5:$AZ$5,0))</f>
        <v/>
      </c>
      <c r="AQ29" s="23">
        <f>INDEX(MTInputs!$J$1:$AZ$415,$D29,MATCH(AQ$5,MTInputs!$J$5:$AZ$5,0))</f>
        <v/>
      </c>
      <c r="AR29" s="23">
        <f>INDEX(MTInputs!$J$1:$AZ$415,$D29,MATCH(AR$5,MTInputs!$J$5:$AZ$5,0))</f>
        <v/>
      </c>
      <c r="AS29" s="23">
        <f>INDEX(MTInputs!$J$1:$AZ$415,$D29,MATCH(AS$5,MTInputs!$J$5:$AZ$5,0))</f>
        <v/>
      </c>
      <c r="AT29" s="23">
        <f>INDEX(MTInputs!$J$1:$AZ$415,$D29,MATCH(AT$5,MTInputs!$J$5:$AZ$5,0))</f>
        <v/>
      </c>
      <c r="AU29" s="23">
        <f>INDEX(MTInputs!$J$1:$AZ$415,$D29,MATCH(AU$5,MTInputs!$J$5:$AZ$5,0))</f>
        <v/>
      </c>
      <c r="AV29" s="23">
        <f>INDEX(MTInputs!$J$1:$AZ$415,$D29,MATCH(AV$5,MTInputs!$J$5:$AZ$5,0))</f>
        <v/>
      </c>
      <c r="AW29" s="23">
        <f>INDEX(MTInputs!$J$1:$AZ$415,$D29,MATCH(AW$5,MTInputs!$J$5:$AZ$5,0))</f>
        <v/>
      </c>
      <c r="AX29" s="23">
        <f>INDEX(MTInputs!$J$1:$AZ$415,$D29,MATCH(AX$5,MTInputs!$J$5:$AZ$5,0))</f>
        <v/>
      </c>
      <c r="AY29" s="23">
        <f>INDEX(MTInputs!$J$1:$AZ$415,$D29,MATCH(AY$5,MTInputs!$J$5:$AZ$5,0))</f>
        <v/>
      </c>
    </row>
    <row r="30" hidden="1" outlineLevel="1">
      <c r="A30" s="14" t="inlineStr">
        <is>
          <t>ctcov</t>
        </is>
      </c>
      <c r="B30" s="14" t="inlineStr">
        <is>
          <t>bio</t>
        </is>
      </c>
      <c r="C30" s="14" t="inlineStr">
        <is>
          <t>all</t>
        </is>
      </c>
      <c r="H30" s="14">
        <f>INDEX(VarLab,MATCH($A30,VarKey,0))&amp;INDEX(MemLab,MATCH($C30&amp;"|"&amp;$B30,MemKey,0))</f>
        <v/>
      </c>
      <c r="I30" s="14">
        <f>INDEX(VarUnit,MATCH($A30,VarKey,0))</f>
        <v/>
      </c>
      <c r="J30" s="14">
        <f>INDEX(VarSrc,MATCH($A30,VarKey,0))</f>
        <v/>
      </c>
      <c r="K30" s="11">
        <f>CodePrefix&amp;$A30&amp;IF($C30="","","."&amp;$C30&amp;"."&amp;$B30)&amp;INDEX(VarEnd,MATCH($A30,VarKey,0))&amp;K$5</f>
        <v/>
      </c>
      <c r="L30" s="21" t="b">
        <v>1</v>
      </c>
      <c r="M30" s="21" t="b">
        <v>1</v>
      </c>
      <c r="N30" s="21" t="b">
        <v>1</v>
      </c>
      <c r="O30" s="21" t="b">
        <v>1</v>
      </c>
      <c r="P30" s="21" t="b">
        <v>1</v>
      </c>
      <c r="Q30" s="21" t="b">
        <v>1</v>
      </c>
      <c r="R30" s="21" t="b">
        <v>1</v>
      </c>
      <c r="S30" s="21" t="b">
        <v>1</v>
      </c>
      <c r="T30" s="21" t="b">
        <v>1</v>
      </c>
      <c r="U30" s="21" t="b">
        <v>1</v>
      </c>
      <c r="V30" s="21" t="b">
        <v>1</v>
      </c>
      <c r="W30" s="21" t="b">
        <v>1</v>
      </c>
      <c r="X30" s="21" t="b">
        <v>1</v>
      </c>
      <c r="Y30" s="21" t="b">
        <v>1</v>
      </c>
      <c r="Z30" s="21" t="b">
        <v>1</v>
      </c>
      <c r="AA30" s="21" t="b">
        <v>1</v>
      </c>
      <c r="AB30" s="21" t="b">
        <v>1</v>
      </c>
      <c r="AC30" s="21" t="b">
        <v>1</v>
      </c>
      <c r="AD30" s="21" t="b">
        <v>1</v>
      </c>
      <c r="AF30" s="11">
        <f>CodePrefix&amp;$A30&amp;IF($C30="","","."&amp;$C30&amp;"."&amp;$B30)&amp;INDEX(VarEnd,MATCH($A30,VarKey,0))&amp;AF$5</f>
        <v/>
      </c>
      <c r="AG30" s="21" t="b">
        <v>1</v>
      </c>
      <c r="AH30" s="21" t="b">
        <v>1</v>
      </c>
      <c r="AI30" s="21" t="b">
        <v>1</v>
      </c>
      <c r="AJ30" s="21" t="b">
        <v>1</v>
      </c>
      <c r="AK30" s="21" t="b">
        <v>1</v>
      </c>
      <c r="AL30" s="21" t="b">
        <v>1</v>
      </c>
      <c r="AM30" s="21" t="b">
        <v>1</v>
      </c>
      <c r="AN30" s="21" t="b">
        <v>1</v>
      </c>
      <c r="AO30" s="21" t="b">
        <v>1</v>
      </c>
      <c r="AP30" s="21" t="b">
        <v>1</v>
      </c>
      <c r="AQ30" s="21" t="b">
        <v>1</v>
      </c>
      <c r="AR30" s="21" t="b">
        <v>1</v>
      </c>
      <c r="AS30" s="21" t="b">
        <v>1</v>
      </c>
      <c r="AT30" s="21" t="b">
        <v>1</v>
      </c>
      <c r="AU30" s="21" t="b">
        <v>1</v>
      </c>
      <c r="AV30" s="21" t="b">
        <v>1</v>
      </c>
      <c r="AW30" s="21" t="b">
        <v>1</v>
      </c>
      <c r="AX30" s="21" t="b">
        <v>1</v>
      </c>
      <c r="AY30" s="21" t="b">
        <v>1</v>
      </c>
    </row>
    <row r="31" hidden="1" outlineLevel="1">
      <c r="H31" s="20" t="inlineStr">
        <is>
          <t>Carbon tax coverage: sectors (MTInputs rows 31-47)</t>
        </is>
      </c>
    </row>
    <row r="32" hidden="1" outlineLevel="1">
      <c r="A32" s="14" t="inlineStr">
        <is>
          <t>ctcov</t>
        </is>
      </c>
      <c r="B32" s="14" t="inlineStr">
        <is>
          <t>all</t>
        </is>
      </c>
      <c r="C32" s="14" t="inlineStr">
        <is>
          <t>pow</t>
        </is>
      </c>
      <c r="D32" s="21" t="n">
        <v>31</v>
      </c>
      <c r="H32" s="14">
        <f>INDEX(VarLab,MATCH($A32,VarKey,0))&amp;INDEX(MemLab,MATCH($C32&amp;"|"&amp;$B32,MemKey,0))</f>
        <v/>
      </c>
      <c r="I32" s="14">
        <f>INDEX(VarUnit,MATCH($A32,VarKey,0))</f>
        <v/>
      </c>
      <c r="J32" s="14">
        <f>INDEX(VarSrc,MATCH($A32,VarKey,0))</f>
        <v/>
      </c>
      <c r="K32" s="11">
        <f>CodePrefix&amp;$A32&amp;IF($C32="","","."&amp;$C32&amp;"."&amp;$B32)&amp;INDEX(VarEnd,MATCH($A32,VarKey,0))&amp;K$5</f>
        <v/>
      </c>
      <c r="L32" s="22">
        <f>INDEX(MTInputs!$J$1:$AZ$415,$D32,MATCH(L$5,MTInputs!$J$5:$AZ$5,0))</f>
        <v/>
      </c>
      <c r="M32" s="23">
        <f>INDEX(MTInputs!$J$1:$AZ$415,$D32,MATCH(M$5,MTInputs!$J$5:$AZ$5,0))</f>
        <v/>
      </c>
      <c r="N32" s="23">
        <f>INDEX(MTInputs!$J$1:$AZ$415,$D32,MATCH(N$5,MTInputs!$J$5:$AZ$5,0))</f>
        <v/>
      </c>
      <c r="O32" s="23">
        <f>INDEX(MTInputs!$J$1:$AZ$415,$D32,MATCH(O$5,MTInputs!$J$5:$AZ$5,0))</f>
        <v/>
      </c>
      <c r="P32" s="23">
        <f>INDEX(MTInputs!$J$1:$AZ$415,$D32,MATCH(P$5,MTInputs!$J$5:$AZ$5,0))</f>
        <v/>
      </c>
      <c r="Q32" s="23">
        <f>INDEX(MTInputs!$J$1:$AZ$415,$D32,MATCH(Q$5,MTInputs!$J$5:$AZ$5,0))</f>
        <v/>
      </c>
      <c r="R32" s="23">
        <f>INDEX(MTInputs!$J$1:$AZ$415,$D32,MATCH(R$5,MTInputs!$J$5:$AZ$5,0))</f>
        <v/>
      </c>
      <c r="S32" s="23">
        <f>INDEX(MTInputs!$J$1:$AZ$415,$D32,MATCH(S$5,MTInputs!$J$5:$AZ$5,0))</f>
        <v/>
      </c>
      <c r="T32" s="23">
        <f>INDEX(MTInputs!$J$1:$AZ$415,$D32,MATCH(T$5,MTInputs!$J$5:$AZ$5,0))</f>
        <v/>
      </c>
      <c r="U32" s="23">
        <f>INDEX(MTInputs!$J$1:$AZ$415,$D32,MATCH(U$5,MTInputs!$J$5:$AZ$5,0))</f>
        <v/>
      </c>
      <c r="V32" s="23">
        <f>INDEX(MTInputs!$J$1:$AZ$415,$D32,MATCH(V$5,MTInputs!$J$5:$AZ$5,0))</f>
        <v/>
      </c>
      <c r="W32" s="23">
        <f>INDEX(MTInputs!$J$1:$AZ$415,$D32,MATCH(W$5,MTInputs!$J$5:$AZ$5,0))</f>
        <v/>
      </c>
      <c r="X32" s="23">
        <f>INDEX(MTInputs!$J$1:$AZ$415,$D32,MATCH(X$5,MTInputs!$J$5:$AZ$5,0))</f>
        <v/>
      </c>
      <c r="Y32" s="23">
        <f>INDEX(MTInputs!$J$1:$AZ$415,$D32,MATCH(Y$5,MTInputs!$J$5:$AZ$5,0))</f>
        <v/>
      </c>
      <c r="Z32" s="23">
        <f>INDEX(MTInputs!$J$1:$AZ$415,$D32,MATCH(Z$5,MTInputs!$J$5:$AZ$5,0))</f>
        <v/>
      </c>
      <c r="AA32" s="23">
        <f>INDEX(MTInputs!$J$1:$AZ$415,$D32,MATCH(AA$5,MTInputs!$J$5:$AZ$5,0))</f>
        <v/>
      </c>
      <c r="AB32" s="23">
        <f>INDEX(MTInputs!$J$1:$AZ$415,$D32,MATCH(AB$5,MTInputs!$J$5:$AZ$5,0))</f>
        <v/>
      </c>
      <c r="AC32" s="23">
        <f>INDEX(MTInputs!$J$1:$AZ$415,$D32,MATCH(AC$5,MTInputs!$J$5:$AZ$5,0))</f>
        <v/>
      </c>
      <c r="AD32" s="23">
        <f>INDEX(MTInputs!$J$1:$AZ$415,$D32,MATCH(AD$5,MTInputs!$J$5:$AZ$5,0))</f>
        <v/>
      </c>
      <c r="AF32" s="11">
        <f>CodePrefix&amp;$A32&amp;IF($C32="","","."&amp;$C32&amp;"."&amp;$B32)&amp;INDEX(VarEnd,MATCH($A32,VarKey,0))&amp;AF$5</f>
        <v/>
      </c>
      <c r="AG32" s="22">
        <f>INDEX(MTInputs!$J$1:$AZ$415,$D32,MATCH(AG$5,MTInputs!$J$5:$AZ$5,0))</f>
        <v/>
      </c>
      <c r="AH32" s="23">
        <f>INDEX(MTInputs!$J$1:$AZ$415,$D32,MATCH(AH$5,MTInputs!$J$5:$AZ$5,0))</f>
        <v/>
      </c>
      <c r="AI32" s="23">
        <f>INDEX(MTInputs!$J$1:$AZ$415,$D32,MATCH(AI$5,MTInputs!$J$5:$AZ$5,0))</f>
        <v/>
      </c>
      <c r="AJ32" s="23">
        <f>INDEX(MTInputs!$J$1:$AZ$415,$D32,MATCH(AJ$5,MTInputs!$J$5:$AZ$5,0))</f>
        <v/>
      </c>
      <c r="AK32" s="23">
        <f>INDEX(MTInputs!$J$1:$AZ$415,$D32,MATCH(AK$5,MTInputs!$J$5:$AZ$5,0))</f>
        <v/>
      </c>
      <c r="AL32" s="23">
        <f>INDEX(MTInputs!$J$1:$AZ$415,$D32,MATCH(AL$5,MTInputs!$J$5:$AZ$5,0))</f>
        <v/>
      </c>
      <c r="AM32" s="23">
        <f>INDEX(MTInputs!$J$1:$AZ$415,$D32,MATCH(AM$5,MTInputs!$J$5:$AZ$5,0))</f>
        <v/>
      </c>
      <c r="AN32" s="23">
        <f>INDEX(MTInputs!$J$1:$AZ$415,$D32,MATCH(AN$5,MTInputs!$J$5:$AZ$5,0))</f>
        <v/>
      </c>
      <c r="AO32" s="23">
        <f>INDEX(MTInputs!$J$1:$AZ$415,$D32,MATCH(AO$5,MTInputs!$J$5:$AZ$5,0))</f>
        <v/>
      </c>
      <c r="AP32" s="23">
        <f>INDEX(MTInputs!$J$1:$AZ$415,$D32,MATCH(AP$5,MTInputs!$J$5:$AZ$5,0))</f>
        <v/>
      </c>
      <c r="AQ32" s="23">
        <f>INDEX(MTInputs!$J$1:$AZ$415,$D32,MATCH(AQ$5,MTInputs!$J$5:$AZ$5,0))</f>
        <v/>
      </c>
      <c r="AR32" s="23">
        <f>INDEX(MTInputs!$J$1:$AZ$415,$D32,MATCH(AR$5,MTInputs!$J$5:$AZ$5,0))</f>
        <v/>
      </c>
      <c r="AS32" s="23">
        <f>INDEX(MTInputs!$J$1:$AZ$415,$D32,MATCH(AS$5,MTInputs!$J$5:$AZ$5,0))</f>
        <v/>
      </c>
      <c r="AT32" s="23">
        <f>INDEX(MTInputs!$J$1:$AZ$415,$D32,MATCH(AT$5,MTInputs!$J$5:$AZ$5,0))</f>
        <v/>
      </c>
      <c r="AU32" s="23">
        <f>INDEX(MTInputs!$J$1:$AZ$415,$D32,MATCH(AU$5,MTInputs!$J$5:$AZ$5,0))</f>
        <v/>
      </c>
      <c r="AV32" s="23">
        <f>INDEX(MTInputs!$J$1:$AZ$415,$D32,MATCH(AV$5,MTInputs!$J$5:$AZ$5,0))</f>
        <v/>
      </c>
      <c r="AW32" s="23">
        <f>INDEX(MTInputs!$J$1:$AZ$415,$D32,MATCH(AW$5,MTInputs!$J$5:$AZ$5,0))</f>
        <v/>
      </c>
      <c r="AX32" s="23">
        <f>INDEX(MTInputs!$J$1:$AZ$415,$D32,MATCH(AX$5,MTInputs!$J$5:$AZ$5,0))</f>
        <v/>
      </c>
      <c r="AY32" s="23">
        <f>INDEX(MTInputs!$J$1:$AZ$415,$D32,MATCH(AY$5,MTInputs!$J$5:$AZ$5,0))</f>
        <v/>
      </c>
    </row>
    <row r="33" hidden="1" outlineLevel="1">
      <c r="A33" s="14" t="inlineStr">
        <is>
          <t>ctcov</t>
        </is>
      </c>
      <c r="B33" s="14" t="inlineStr">
        <is>
          <t>all</t>
        </is>
      </c>
      <c r="C33" s="14" t="inlineStr">
        <is>
          <t>rod</t>
        </is>
      </c>
      <c r="D33" s="21" t="n">
        <v>32</v>
      </c>
      <c r="H33" s="14">
        <f>INDEX(VarLab,MATCH($A33,VarKey,0))&amp;INDEX(MemLab,MATCH($C33&amp;"|"&amp;$B33,MemKey,0))</f>
        <v/>
      </c>
      <c r="I33" s="14">
        <f>INDEX(VarUnit,MATCH($A33,VarKey,0))</f>
        <v/>
      </c>
      <c r="J33" s="14">
        <f>INDEX(VarSrc,MATCH($A33,VarKey,0))</f>
        <v/>
      </c>
      <c r="K33" s="11">
        <f>CodePrefix&amp;$A33&amp;IF($C33="","","."&amp;$C33&amp;"."&amp;$B33)&amp;INDEX(VarEnd,MATCH($A33,VarKey,0))&amp;K$5</f>
        <v/>
      </c>
      <c r="L33" s="22">
        <f>INDEX(MTInputs!$J$1:$AZ$415,$D33,MATCH(L$5,MTInputs!$J$5:$AZ$5,0))</f>
        <v/>
      </c>
      <c r="M33" s="23">
        <f>INDEX(MTInputs!$J$1:$AZ$415,$D33,MATCH(M$5,MTInputs!$J$5:$AZ$5,0))</f>
        <v/>
      </c>
      <c r="N33" s="23">
        <f>INDEX(MTInputs!$J$1:$AZ$415,$D33,MATCH(N$5,MTInputs!$J$5:$AZ$5,0))</f>
        <v/>
      </c>
      <c r="O33" s="23">
        <f>INDEX(MTInputs!$J$1:$AZ$415,$D33,MATCH(O$5,MTInputs!$J$5:$AZ$5,0))</f>
        <v/>
      </c>
      <c r="P33" s="23">
        <f>INDEX(MTInputs!$J$1:$AZ$415,$D33,MATCH(P$5,MTInputs!$J$5:$AZ$5,0))</f>
        <v/>
      </c>
      <c r="Q33" s="23">
        <f>INDEX(MTInputs!$J$1:$AZ$415,$D33,MATCH(Q$5,MTInputs!$J$5:$AZ$5,0))</f>
        <v/>
      </c>
      <c r="R33" s="23">
        <f>INDEX(MTInputs!$J$1:$AZ$415,$D33,MATCH(R$5,MTInputs!$J$5:$AZ$5,0))</f>
        <v/>
      </c>
      <c r="S33" s="23">
        <f>INDEX(MTInputs!$J$1:$AZ$415,$D33,MATCH(S$5,MTInputs!$J$5:$AZ$5,0))</f>
        <v/>
      </c>
      <c r="T33" s="23">
        <f>INDEX(MTInputs!$J$1:$AZ$415,$D33,MATCH(T$5,MTInputs!$J$5:$AZ$5,0))</f>
        <v/>
      </c>
      <c r="U33" s="23">
        <f>INDEX(MTInputs!$J$1:$AZ$415,$D33,MATCH(U$5,MTInputs!$J$5:$AZ$5,0))</f>
        <v/>
      </c>
      <c r="V33" s="23">
        <f>INDEX(MTInputs!$J$1:$AZ$415,$D33,MATCH(V$5,MTInputs!$J$5:$AZ$5,0))</f>
        <v/>
      </c>
      <c r="W33" s="23">
        <f>INDEX(MTInputs!$J$1:$AZ$415,$D33,MATCH(W$5,MTInputs!$J$5:$AZ$5,0))</f>
        <v/>
      </c>
      <c r="X33" s="23">
        <f>INDEX(MTInputs!$J$1:$AZ$415,$D33,MATCH(X$5,MTInputs!$J$5:$AZ$5,0))</f>
        <v/>
      </c>
      <c r="Y33" s="23">
        <f>INDEX(MTInputs!$J$1:$AZ$415,$D33,MATCH(Y$5,MTInputs!$J$5:$AZ$5,0))</f>
        <v/>
      </c>
      <c r="Z33" s="23">
        <f>INDEX(MTInputs!$J$1:$AZ$415,$D33,MATCH(Z$5,MTInputs!$J$5:$AZ$5,0))</f>
        <v/>
      </c>
      <c r="AA33" s="23">
        <f>INDEX(MTInputs!$J$1:$AZ$415,$D33,MATCH(AA$5,MTInputs!$J$5:$AZ$5,0))</f>
        <v/>
      </c>
      <c r="AB33" s="23">
        <f>INDEX(MTInputs!$J$1:$AZ$415,$D33,MATCH(AB$5,MTInputs!$J$5:$AZ$5,0))</f>
        <v/>
      </c>
      <c r="AC33" s="23">
        <f>INDEX(MTInputs!$J$1:$AZ$415,$D33,MATCH(AC$5,MTInputs!$J$5:$AZ$5,0))</f>
        <v/>
      </c>
      <c r="AD33" s="23">
        <f>INDEX(MTInputs!$J$1:$AZ$415,$D33,MATCH(AD$5,MTInputs!$J$5:$AZ$5,0))</f>
        <v/>
      </c>
      <c r="AF33" s="11">
        <f>CodePrefix&amp;$A33&amp;IF($C33="","","."&amp;$C33&amp;"."&amp;$B33)&amp;INDEX(VarEnd,MATCH($A33,VarKey,0))&amp;AF$5</f>
        <v/>
      </c>
      <c r="AG33" s="22">
        <f>INDEX(MTInputs!$J$1:$AZ$415,$D33,MATCH(AG$5,MTInputs!$J$5:$AZ$5,0))</f>
        <v/>
      </c>
      <c r="AH33" s="23">
        <f>INDEX(MTInputs!$J$1:$AZ$415,$D33,MATCH(AH$5,MTInputs!$J$5:$AZ$5,0))</f>
        <v/>
      </c>
      <c r="AI33" s="23">
        <f>INDEX(MTInputs!$J$1:$AZ$415,$D33,MATCH(AI$5,MTInputs!$J$5:$AZ$5,0))</f>
        <v/>
      </c>
      <c r="AJ33" s="23">
        <f>INDEX(MTInputs!$J$1:$AZ$415,$D33,MATCH(AJ$5,MTInputs!$J$5:$AZ$5,0))</f>
        <v/>
      </c>
      <c r="AK33" s="23">
        <f>INDEX(MTInputs!$J$1:$AZ$415,$D33,MATCH(AK$5,MTInputs!$J$5:$AZ$5,0))</f>
        <v/>
      </c>
      <c r="AL33" s="23">
        <f>INDEX(MTInputs!$J$1:$AZ$415,$D33,MATCH(AL$5,MTInputs!$J$5:$AZ$5,0))</f>
        <v/>
      </c>
      <c r="AM33" s="23">
        <f>INDEX(MTInputs!$J$1:$AZ$415,$D33,MATCH(AM$5,MTInputs!$J$5:$AZ$5,0))</f>
        <v/>
      </c>
      <c r="AN33" s="23">
        <f>INDEX(MTInputs!$J$1:$AZ$415,$D33,MATCH(AN$5,MTInputs!$J$5:$AZ$5,0))</f>
        <v/>
      </c>
      <c r="AO33" s="23">
        <f>INDEX(MTInputs!$J$1:$AZ$415,$D33,MATCH(AO$5,MTInputs!$J$5:$AZ$5,0))</f>
        <v/>
      </c>
      <c r="AP33" s="23">
        <f>INDEX(MTInputs!$J$1:$AZ$415,$D33,MATCH(AP$5,MTInputs!$J$5:$AZ$5,0))</f>
        <v/>
      </c>
      <c r="AQ33" s="23">
        <f>INDEX(MTInputs!$J$1:$AZ$415,$D33,MATCH(AQ$5,MTInputs!$J$5:$AZ$5,0))</f>
        <v/>
      </c>
      <c r="AR33" s="23">
        <f>INDEX(MTInputs!$J$1:$AZ$415,$D33,MATCH(AR$5,MTInputs!$J$5:$AZ$5,0))</f>
        <v/>
      </c>
      <c r="AS33" s="23">
        <f>INDEX(MTInputs!$J$1:$AZ$415,$D33,MATCH(AS$5,MTInputs!$J$5:$AZ$5,0))</f>
        <v/>
      </c>
      <c r="AT33" s="23">
        <f>INDEX(MTInputs!$J$1:$AZ$415,$D33,MATCH(AT$5,MTInputs!$J$5:$AZ$5,0))</f>
        <v/>
      </c>
      <c r="AU33" s="23">
        <f>INDEX(MTInputs!$J$1:$AZ$415,$D33,MATCH(AU$5,MTInputs!$J$5:$AZ$5,0))</f>
        <v/>
      </c>
      <c r="AV33" s="23">
        <f>INDEX(MTInputs!$J$1:$AZ$415,$D33,MATCH(AV$5,MTInputs!$J$5:$AZ$5,0))</f>
        <v/>
      </c>
      <c r="AW33" s="23">
        <f>INDEX(MTInputs!$J$1:$AZ$415,$D33,MATCH(AW$5,MTInputs!$J$5:$AZ$5,0))</f>
        <v/>
      </c>
      <c r="AX33" s="23">
        <f>INDEX(MTInputs!$J$1:$AZ$415,$D33,MATCH(AX$5,MTInputs!$J$5:$AZ$5,0))</f>
        <v/>
      </c>
      <c r="AY33" s="23">
        <f>INDEX(MTInputs!$J$1:$AZ$415,$D33,MATCH(AY$5,MTInputs!$J$5:$AZ$5,0))</f>
        <v/>
      </c>
    </row>
    <row r="34" hidden="1" outlineLevel="1">
      <c r="A34" s="14" t="inlineStr">
        <is>
          <t>ctcov</t>
        </is>
      </c>
      <c r="B34" s="14" t="inlineStr">
        <is>
          <t>all</t>
        </is>
      </c>
      <c r="C34" s="14" t="inlineStr">
        <is>
          <t>ral</t>
        </is>
      </c>
      <c r="D34" s="21" t="n">
        <v>33</v>
      </c>
      <c r="H34" s="14">
        <f>INDEX(VarLab,MATCH($A34,VarKey,0))&amp;INDEX(MemLab,MATCH($C34&amp;"|"&amp;$B34,MemKey,0))</f>
        <v/>
      </c>
      <c r="I34" s="14">
        <f>INDEX(VarUnit,MATCH($A34,VarKey,0))</f>
        <v/>
      </c>
      <c r="J34" s="14">
        <f>INDEX(VarSrc,MATCH($A34,VarKey,0))</f>
        <v/>
      </c>
      <c r="K34" s="11">
        <f>CodePrefix&amp;$A34&amp;IF($C34="","","."&amp;$C34&amp;"."&amp;$B34)&amp;INDEX(VarEnd,MATCH($A34,VarKey,0))&amp;K$5</f>
        <v/>
      </c>
      <c r="L34" s="22">
        <f>INDEX(MTInputs!$J$1:$AZ$415,$D34,MATCH(L$5,MTInputs!$J$5:$AZ$5,0))</f>
        <v/>
      </c>
      <c r="M34" s="23">
        <f>INDEX(MTInputs!$J$1:$AZ$415,$D34,MATCH(M$5,MTInputs!$J$5:$AZ$5,0))</f>
        <v/>
      </c>
      <c r="N34" s="23">
        <f>INDEX(MTInputs!$J$1:$AZ$415,$D34,MATCH(N$5,MTInputs!$J$5:$AZ$5,0))</f>
        <v/>
      </c>
      <c r="O34" s="23">
        <f>INDEX(MTInputs!$J$1:$AZ$415,$D34,MATCH(O$5,MTInputs!$J$5:$AZ$5,0))</f>
        <v/>
      </c>
      <c r="P34" s="23">
        <f>INDEX(MTInputs!$J$1:$AZ$415,$D34,MATCH(P$5,MTInputs!$J$5:$AZ$5,0))</f>
        <v/>
      </c>
      <c r="Q34" s="23">
        <f>INDEX(MTInputs!$J$1:$AZ$415,$D34,MATCH(Q$5,MTInputs!$J$5:$AZ$5,0))</f>
        <v/>
      </c>
      <c r="R34" s="23">
        <f>INDEX(MTInputs!$J$1:$AZ$415,$D34,MATCH(R$5,MTInputs!$J$5:$AZ$5,0))</f>
        <v/>
      </c>
      <c r="S34" s="23">
        <f>INDEX(MTInputs!$J$1:$AZ$415,$D34,MATCH(S$5,MTInputs!$J$5:$AZ$5,0))</f>
        <v/>
      </c>
      <c r="T34" s="23">
        <f>INDEX(MTInputs!$J$1:$AZ$415,$D34,MATCH(T$5,MTInputs!$J$5:$AZ$5,0))</f>
        <v/>
      </c>
      <c r="U34" s="23">
        <f>INDEX(MTInputs!$J$1:$AZ$415,$D34,MATCH(U$5,MTInputs!$J$5:$AZ$5,0))</f>
        <v/>
      </c>
      <c r="V34" s="23">
        <f>INDEX(MTInputs!$J$1:$AZ$415,$D34,MATCH(V$5,MTInputs!$J$5:$AZ$5,0))</f>
        <v/>
      </c>
      <c r="W34" s="23">
        <f>INDEX(MTInputs!$J$1:$AZ$415,$D34,MATCH(W$5,MTInputs!$J$5:$AZ$5,0))</f>
        <v/>
      </c>
      <c r="X34" s="23">
        <f>INDEX(MTInputs!$J$1:$AZ$415,$D34,MATCH(X$5,MTInputs!$J$5:$AZ$5,0))</f>
        <v/>
      </c>
      <c r="Y34" s="23">
        <f>INDEX(MTInputs!$J$1:$AZ$415,$D34,MATCH(Y$5,MTInputs!$J$5:$AZ$5,0))</f>
        <v/>
      </c>
      <c r="Z34" s="23">
        <f>INDEX(MTInputs!$J$1:$AZ$415,$D34,MATCH(Z$5,MTInputs!$J$5:$AZ$5,0))</f>
        <v/>
      </c>
      <c r="AA34" s="23">
        <f>INDEX(MTInputs!$J$1:$AZ$415,$D34,MATCH(AA$5,MTInputs!$J$5:$AZ$5,0))</f>
        <v/>
      </c>
      <c r="AB34" s="23">
        <f>INDEX(MTInputs!$J$1:$AZ$415,$D34,MATCH(AB$5,MTInputs!$J$5:$AZ$5,0))</f>
        <v/>
      </c>
      <c r="AC34" s="23">
        <f>INDEX(MTInputs!$J$1:$AZ$415,$D34,MATCH(AC$5,MTInputs!$J$5:$AZ$5,0))</f>
        <v/>
      </c>
      <c r="AD34" s="23">
        <f>INDEX(MTInputs!$J$1:$AZ$415,$D34,MATCH(AD$5,MTInputs!$J$5:$AZ$5,0))</f>
        <v/>
      </c>
      <c r="AF34" s="11">
        <f>CodePrefix&amp;$A34&amp;IF($C34="","","."&amp;$C34&amp;"."&amp;$B34)&amp;INDEX(VarEnd,MATCH($A34,VarKey,0))&amp;AF$5</f>
        <v/>
      </c>
      <c r="AG34" s="22">
        <f>INDEX(MTInputs!$J$1:$AZ$415,$D34,MATCH(AG$5,MTInputs!$J$5:$AZ$5,0))</f>
        <v/>
      </c>
      <c r="AH34" s="23">
        <f>INDEX(MTInputs!$J$1:$AZ$415,$D34,MATCH(AH$5,MTInputs!$J$5:$AZ$5,0))</f>
        <v/>
      </c>
      <c r="AI34" s="23">
        <f>INDEX(MTInputs!$J$1:$AZ$415,$D34,MATCH(AI$5,MTInputs!$J$5:$AZ$5,0))</f>
        <v/>
      </c>
      <c r="AJ34" s="23">
        <f>INDEX(MTInputs!$J$1:$AZ$415,$D34,MATCH(AJ$5,MTInputs!$J$5:$AZ$5,0))</f>
        <v/>
      </c>
      <c r="AK34" s="23">
        <f>INDEX(MTInputs!$J$1:$AZ$415,$D34,MATCH(AK$5,MTInputs!$J$5:$AZ$5,0))</f>
        <v/>
      </c>
      <c r="AL34" s="23">
        <f>INDEX(MTInputs!$J$1:$AZ$415,$D34,MATCH(AL$5,MTInputs!$J$5:$AZ$5,0))</f>
        <v/>
      </c>
      <c r="AM34" s="23">
        <f>INDEX(MTInputs!$J$1:$AZ$415,$D34,MATCH(AM$5,MTInputs!$J$5:$AZ$5,0))</f>
        <v/>
      </c>
      <c r="AN34" s="23">
        <f>INDEX(MTInputs!$J$1:$AZ$415,$D34,MATCH(AN$5,MTInputs!$J$5:$AZ$5,0))</f>
        <v/>
      </c>
      <c r="AO34" s="23">
        <f>INDEX(MTInputs!$J$1:$AZ$415,$D34,MATCH(AO$5,MTInputs!$J$5:$AZ$5,0))</f>
        <v/>
      </c>
      <c r="AP34" s="23">
        <f>INDEX(MTInputs!$J$1:$AZ$415,$D34,MATCH(AP$5,MTInputs!$J$5:$AZ$5,0))</f>
        <v/>
      </c>
      <c r="AQ34" s="23">
        <f>INDEX(MTInputs!$J$1:$AZ$415,$D34,MATCH(AQ$5,MTInputs!$J$5:$AZ$5,0))</f>
        <v/>
      </c>
      <c r="AR34" s="23">
        <f>INDEX(MTInputs!$J$1:$AZ$415,$D34,MATCH(AR$5,MTInputs!$J$5:$AZ$5,0))</f>
        <v/>
      </c>
      <c r="AS34" s="23">
        <f>INDEX(MTInputs!$J$1:$AZ$415,$D34,MATCH(AS$5,MTInputs!$J$5:$AZ$5,0))</f>
        <v/>
      </c>
      <c r="AT34" s="23">
        <f>INDEX(MTInputs!$J$1:$AZ$415,$D34,MATCH(AT$5,MTInputs!$J$5:$AZ$5,0))</f>
        <v/>
      </c>
      <c r="AU34" s="23">
        <f>INDEX(MTInputs!$J$1:$AZ$415,$D34,MATCH(AU$5,MTInputs!$J$5:$AZ$5,0))</f>
        <v/>
      </c>
      <c r="AV34" s="23">
        <f>INDEX(MTInputs!$J$1:$AZ$415,$D34,MATCH(AV$5,MTInputs!$J$5:$AZ$5,0))</f>
        <v/>
      </c>
      <c r="AW34" s="23">
        <f>INDEX(MTInputs!$J$1:$AZ$415,$D34,MATCH(AW$5,MTInputs!$J$5:$AZ$5,0))</f>
        <v/>
      </c>
      <c r="AX34" s="23">
        <f>INDEX(MTInputs!$J$1:$AZ$415,$D34,MATCH(AX$5,MTInputs!$J$5:$AZ$5,0))</f>
        <v/>
      </c>
      <c r="AY34" s="23">
        <f>INDEX(MTInputs!$J$1:$AZ$415,$D34,MATCH(AY$5,MTInputs!$J$5:$AZ$5,0))</f>
        <v/>
      </c>
    </row>
    <row r="35" hidden="1" outlineLevel="1">
      <c r="A35" s="14" t="inlineStr">
        <is>
          <t>ctcov</t>
        </is>
      </c>
      <c r="B35" s="14" t="inlineStr">
        <is>
          <t>all</t>
        </is>
      </c>
      <c r="C35" s="14" t="inlineStr">
        <is>
          <t>avi</t>
        </is>
      </c>
      <c r="D35" s="21" t="n">
        <v>34</v>
      </c>
      <c r="H35" s="14">
        <f>INDEX(VarLab,MATCH($A35,VarKey,0))&amp;INDEX(MemLab,MATCH($C35&amp;"|"&amp;$B35,MemKey,0))</f>
        <v/>
      </c>
      <c r="I35" s="14">
        <f>INDEX(VarUnit,MATCH($A35,VarKey,0))</f>
        <v/>
      </c>
      <c r="J35" s="14">
        <f>INDEX(VarSrc,MATCH($A35,VarKey,0))</f>
        <v/>
      </c>
      <c r="K35" s="11">
        <f>CodePrefix&amp;$A35&amp;IF($C35="","","."&amp;$C35&amp;"."&amp;$B35)&amp;INDEX(VarEnd,MATCH($A35,VarKey,0))&amp;K$5</f>
        <v/>
      </c>
      <c r="L35" s="22">
        <f>INDEX(MTInputs!$J$1:$AZ$415,$D35,MATCH(L$5,MTInputs!$J$5:$AZ$5,0))</f>
        <v/>
      </c>
      <c r="M35" s="23">
        <f>INDEX(MTInputs!$J$1:$AZ$415,$D35,MATCH(M$5,MTInputs!$J$5:$AZ$5,0))</f>
        <v/>
      </c>
      <c r="N35" s="23">
        <f>INDEX(MTInputs!$J$1:$AZ$415,$D35,MATCH(N$5,MTInputs!$J$5:$AZ$5,0))</f>
        <v/>
      </c>
      <c r="O35" s="23">
        <f>INDEX(MTInputs!$J$1:$AZ$415,$D35,MATCH(O$5,MTInputs!$J$5:$AZ$5,0))</f>
        <v/>
      </c>
      <c r="P35" s="23">
        <f>INDEX(MTInputs!$J$1:$AZ$415,$D35,MATCH(P$5,MTInputs!$J$5:$AZ$5,0))</f>
        <v/>
      </c>
      <c r="Q35" s="23">
        <f>INDEX(MTInputs!$J$1:$AZ$415,$D35,MATCH(Q$5,MTInputs!$J$5:$AZ$5,0))</f>
        <v/>
      </c>
      <c r="R35" s="23">
        <f>INDEX(MTInputs!$J$1:$AZ$415,$D35,MATCH(R$5,MTInputs!$J$5:$AZ$5,0))</f>
        <v/>
      </c>
      <c r="S35" s="23">
        <f>INDEX(MTInputs!$J$1:$AZ$415,$D35,MATCH(S$5,MTInputs!$J$5:$AZ$5,0))</f>
        <v/>
      </c>
      <c r="T35" s="23">
        <f>INDEX(MTInputs!$J$1:$AZ$415,$D35,MATCH(T$5,MTInputs!$J$5:$AZ$5,0))</f>
        <v/>
      </c>
      <c r="U35" s="23">
        <f>INDEX(MTInputs!$J$1:$AZ$415,$D35,MATCH(U$5,MTInputs!$J$5:$AZ$5,0))</f>
        <v/>
      </c>
      <c r="V35" s="23">
        <f>INDEX(MTInputs!$J$1:$AZ$415,$D35,MATCH(V$5,MTInputs!$J$5:$AZ$5,0))</f>
        <v/>
      </c>
      <c r="W35" s="23">
        <f>INDEX(MTInputs!$J$1:$AZ$415,$D35,MATCH(W$5,MTInputs!$J$5:$AZ$5,0))</f>
        <v/>
      </c>
      <c r="X35" s="23">
        <f>INDEX(MTInputs!$J$1:$AZ$415,$D35,MATCH(X$5,MTInputs!$J$5:$AZ$5,0))</f>
        <v/>
      </c>
      <c r="Y35" s="23">
        <f>INDEX(MTInputs!$J$1:$AZ$415,$D35,MATCH(Y$5,MTInputs!$J$5:$AZ$5,0))</f>
        <v/>
      </c>
      <c r="Z35" s="23">
        <f>INDEX(MTInputs!$J$1:$AZ$415,$D35,MATCH(Z$5,MTInputs!$J$5:$AZ$5,0))</f>
        <v/>
      </c>
      <c r="AA35" s="23">
        <f>INDEX(MTInputs!$J$1:$AZ$415,$D35,MATCH(AA$5,MTInputs!$J$5:$AZ$5,0))</f>
        <v/>
      </c>
      <c r="AB35" s="23">
        <f>INDEX(MTInputs!$J$1:$AZ$415,$D35,MATCH(AB$5,MTInputs!$J$5:$AZ$5,0))</f>
        <v/>
      </c>
      <c r="AC35" s="23">
        <f>INDEX(MTInputs!$J$1:$AZ$415,$D35,MATCH(AC$5,MTInputs!$J$5:$AZ$5,0))</f>
        <v/>
      </c>
      <c r="AD35" s="23">
        <f>INDEX(MTInputs!$J$1:$AZ$415,$D35,MATCH(AD$5,MTInputs!$J$5:$AZ$5,0))</f>
        <v/>
      </c>
      <c r="AF35" s="11">
        <f>CodePrefix&amp;$A35&amp;IF($C35="","","."&amp;$C35&amp;"."&amp;$B35)&amp;INDEX(VarEnd,MATCH($A35,VarKey,0))&amp;AF$5</f>
        <v/>
      </c>
      <c r="AG35" s="22">
        <f>INDEX(MTInputs!$J$1:$AZ$415,$D35,MATCH(AG$5,MTInputs!$J$5:$AZ$5,0))</f>
        <v/>
      </c>
      <c r="AH35" s="23">
        <f>INDEX(MTInputs!$J$1:$AZ$415,$D35,MATCH(AH$5,MTInputs!$J$5:$AZ$5,0))</f>
        <v/>
      </c>
      <c r="AI35" s="23">
        <f>INDEX(MTInputs!$J$1:$AZ$415,$D35,MATCH(AI$5,MTInputs!$J$5:$AZ$5,0))</f>
        <v/>
      </c>
      <c r="AJ35" s="23">
        <f>INDEX(MTInputs!$J$1:$AZ$415,$D35,MATCH(AJ$5,MTInputs!$J$5:$AZ$5,0))</f>
        <v/>
      </c>
      <c r="AK35" s="23">
        <f>INDEX(MTInputs!$J$1:$AZ$415,$D35,MATCH(AK$5,MTInputs!$J$5:$AZ$5,0))</f>
        <v/>
      </c>
      <c r="AL35" s="23">
        <f>INDEX(MTInputs!$J$1:$AZ$415,$D35,MATCH(AL$5,MTInputs!$J$5:$AZ$5,0))</f>
        <v/>
      </c>
      <c r="AM35" s="23">
        <f>INDEX(MTInputs!$J$1:$AZ$415,$D35,MATCH(AM$5,MTInputs!$J$5:$AZ$5,0))</f>
        <v/>
      </c>
      <c r="AN35" s="23">
        <f>INDEX(MTInputs!$J$1:$AZ$415,$D35,MATCH(AN$5,MTInputs!$J$5:$AZ$5,0))</f>
        <v/>
      </c>
      <c r="AO35" s="23">
        <f>INDEX(MTInputs!$J$1:$AZ$415,$D35,MATCH(AO$5,MTInputs!$J$5:$AZ$5,0))</f>
        <v/>
      </c>
      <c r="AP35" s="23">
        <f>INDEX(MTInputs!$J$1:$AZ$415,$D35,MATCH(AP$5,MTInputs!$J$5:$AZ$5,0))</f>
        <v/>
      </c>
      <c r="AQ35" s="23">
        <f>INDEX(MTInputs!$J$1:$AZ$415,$D35,MATCH(AQ$5,MTInputs!$J$5:$AZ$5,0))</f>
        <v/>
      </c>
      <c r="AR35" s="23">
        <f>INDEX(MTInputs!$J$1:$AZ$415,$D35,MATCH(AR$5,MTInputs!$J$5:$AZ$5,0))</f>
        <v/>
      </c>
      <c r="AS35" s="23">
        <f>INDEX(MTInputs!$J$1:$AZ$415,$D35,MATCH(AS$5,MTInputs!$J$5:$AZ$5,0))</f>
        <v/>
      </c>
      <c r="AT35" s="23">
        <f>INDEX(MTInputs!$J$1:$AZ$415,$D35,MATCH(AT$5,MTInputs!$J$5:$AZ$5,0))</f>
        <v/>
      </c>
      <c r="AU35" s="23">
        <f>INDEX(MTInputs!$J$1:$AZ$415,$D35,MATCH(AU$5,MTInputs!$J$5:$AZ$5,0))</f>
        <v/>
      </c>
      <c r="AV35" s="23">
        <f>INDEX(MTInputs!$J$1:$AZ$415,$D35,MATCH(AV$5,MTInputs!$J$5:$AZ$5,0))</f>
        <v/>
      </c>
      <c r="AW35" s="23">
        <f>INDEX(MTInputs!$J$1:$AZ$415,$D35,MATCH(AW$5,MTInputs!$J$5:$AZ$5,0))</f>
        <v/>
      </c>
      <c r="AX35" s="23">
        <f>INDEX(MTInputs!$J$1:$AZ$415,$D35,MATCH(AX$5,MTInputs!$J$5:$AZ$5,0))</f>
        <v/>
      </c>
      <c r="AY35" s="23">
        <f>INDEX(MTInputs!$J$1:$AZ$415,$D35,MATCH(AY$5,MTInputs!$J$5:$AZ$5,0))</f>
        <v/>
      </c>
    </row>
    <row r="36" hidden="1" outlineLevel="1">
      <c r="A36" s="14" t="inlineStr">
        <is>
          <t>ctcov</t>
        </is>
      </c>
      <c r="B36" s="14" t="inlineStr">
        <is>
          <t>all</t>
        </is>
      </c>
      <c r="C36" s="14" t="inlineStr">
        <is>
          <t>nav</t>
        </is>
      </c>
      <c r="D36" s="21" t="n">
        <v>35</v>
      </c>
      <c r="H36" s="14">
        <f>INDEX(VarLab,MATCH($A36,VarKey,0))&amp;INDEX(MemLab,MATCH($C36&amp;"|"&amp;$B36,MemKey,0))</f>
        <v/>
      </c>
      <c r="I36" s="14">
        <f>INDEX(VarUnit,MATCH($A36,VarKey,0))</f>
        <v/>
      </c>
      <c r="J36" s="14">
        <f>INDEX(VarSrc,MATCH($A36,VarKey,0))</f>
        <v/>
      </c>
      <c r="K36" s="11">
        <f>CodePrefix&amp;$A36&amp;IF($C36="","","."&amp;$C36&amp;"."&amp;$B36)&amp;INDEX(VarEnd,MATCH($A36,VarKey,0))&amp;K$5</f>
        <v/>
      </c>
      <c r="L36" s="22">
        <f>INDEX(MTInputs!$J$1:$AZ$415,$D36,MATCH(L$5,MTInputs!$J$5:$AZ$5,0))</f>
        <v/>
      </c>
      <c r="M36" s="23">
        <f>INDEX(MTInputs!$J$1:$AZ$415,$D36,MATCH(M$5,MTInputs!$J$5:$AZ$5,0))</f>
        <v/>
      </c>
      <c r="N36" s="23">
        <f>INDEX(MTInputs!$J$1:$AZ$415,$D36,MATCH(N$5,MTInputs!$J$5:$AZ$5,0))</f>
        <v/>
      </c>
      <c r="O36" s="23">
        <f>INDEX(MTInputs!$J$1:$AZ$415,$D36,MATCH(O$5,MTInputs!$J$5:$AZ$5,0))</f>
        <v/>
      </c>
      <c r="P36" s="23">
        <f>INDEX(MTInputs!$J$1:$AZ$415,$D36,MATCH(P$5,MTInputs!$J$5:$AZ$5,0))</f>
        <v/>
      </c>
      <c r="Q36" s="23">
        <f>INDEX(MTInputs!$J$1:$AZ$415,$D36,MATCH(Q$5,MTInputs!$J$5:$AZ$5,0))</f>
        <v/>
      </c>
      <c r="R36" s="23">
        <f>INDEX(MTInputs!$J$1:$AZ$415,$D36,MATCH(R$5,MTInputs!$J$5:$AZ$5,0))</f>
        <v/>
      </c>
      <c r="S36" s="23">
        <f>INDEX(MTInputs!$J$1:$AZ$415,$D36,MATCH(S$5,MTInputs!$J$5:$AZ$5,0))</f>
        <v/>
      </c>
      <c r="T36" s="23">
        <f>INDEX(MTInputs!$J$1:$AZ$415,$D36,MATCH(T$5,MTInputs!$J$5:$AZ$5,0))</f>
        <v/>
      </c>
      <c r="U36" s="23">
        <f>INDEX(MTInputs!$J$1:$AZ$415,$D36,MATCH(U$5,MTInputs!$J$5:$AZ$5,0))</f>
        <v/>
      </c>
      <c r="V36" s="23">
        <f>INDEX(MTInputs!$J$1:$AZ$415,$D36,MATCH(V$5,MTInputs!$J$5:$AZ$5,0))</f>
        <v/>
      </c>
      <c r="W36" s="23">
        <f>INDEX(MTInputs!$J$1:$AZ$415,$D36,MATCH(W$5,MTInputs!$J$5:$AZ$5,0))</f>
        <v/>
      </c>
      <c r="X36" s="23">
        <f>INDEX(MTInputs!$J$1:$AZ$415,$D36,MATCH(X$5,MTInputs!$J$5:$AZ$5,0))</f>
        <v/>
      </c>
      <c r="Y36" s="23">
        <f>INDEX(MTInputs!$J$1:$AZ$415,$D36,MATCH(Y$5,MTInputs!$J$5:$AZ$5,0))</f>
        <v/>
      </c>
      <c r="Z36" s="23">
        <f>INDEX(MTInputs!$J$1:$AZ$415,$D36,MATCH(Z$5,MTInputs!$J$5:$AZ$5,0))</f>
        <v/>
      </c>
      <c r="AA36" s="23">
        <f>INDEX(MTInputs!$J$1:$AZ$415,$D36,MATCH(AA$5,MTInputs!$J$5:$AZ$5,0))</f>
        <v/>
      </c>
      <c r="AB36" s="23">
        <f>INDEX(MTInputs!$J$1:$AZ$415,$D36,MATCH(AB$5,MTInputs!$J$5:$AZ$5,0))</f>
        <v/>
      </c>
      <c r="AC36" s="23">
        <f>INDEX(MTInputs!$J$1:$AZ$415,$D36,MATCH(AC$5,MTInputs!$J$5:$AZ$5,0))</f>
        <v/>
      </c>
      <c r="AD36" s="23">
        <f>INDEX(MTInputs!$J$1:$AZ$415,$D36,MATCH(AD$5,MTInputs!$J$5:$AZ$5,0))</f>
        <v/>
      </c>
      <c r="AF36" s="11">
        <f>CodePrefix&amp;$A36&amp;IF($C36="","","."&amp;$C36&amp;"."&amp;$B36)&amp;INDEX(VarEnd,MATCH($A36,VarKey,0))&amp;AF$5</f>
        <v/>
      </c>
      <c r="AG36" s="22">
        <f>INDEX(MTInputs!$J$1:$AZ$415,$D36,MATCH(AG$5,MTInputs!$J$5:$AZ$5,0))</f>
        <v/>
      </c>
      <c r="AH36" s="23">
        <f>INDEX(MTInputs!$J$1:$AZ$415,$D36,MATCH(AH$5,MTInputs!$J$5:$AZ$5,0))</f>
        <v/>
      </c>
      <c r="AI36" s="23">
        <f>INDEX(MTInputs!$J$1:$AZ$415,$D36,MATCH(AI$5,MTInputs!$J$5:$AZ$5,0))</f>
        <v/>
      </c>
      <c r="AJ36" s="23">
        <f>INDEX(MTInputs!$J$1:$AZ$415,$D36,MATCH(AJ$5,MTInputs!$J$5:$AZ$5,0))</f>
        <v/>
      </c>
      <c r="AK36" s="23">
        <f>INDEX(MTInputs!$J$1:$AZ$415,$D36,MATCH(AK$5,MTInputs!$J$5:$AZ$5,0))</f>
        <v/>
      </c>
      <c r="AL36" s="23">
        <f>INDEX(MTInputs!$J$1:$AZ$415,$D36,MATCH(AL$5,MTInputs!$J$5:$AZ$5,0))</f>
        <v/>
      </c>
      <c r="AM36" s="23">
        <f>INDEX(MTInputs!$J$1:$AZ$415,$D36,MATCH(AM$5,MTInputs!$J$5:$AZ$5,0))</f>
        <v/>
      </c>
      <c r="AN36" s="23">
        <f>INDEX(MTInputs!$J$1:$AZ$415,$D36,MATCH(AN$5,MTInputs!$J$5:$AZ$5,0))</f>
        <v/>
      </c>
      <c r="AO36" s="23">
        <f>INDEX(MTInputs!$J$1:$AZ$415,$D36,MATCH(AO$5,MTInputs!$J$5:$AZ$5,0))</f>
        <v/>
      </c>
      <c r="AP36" s="23">
        <f>INDEX(MTInputs!$J$1:$AZ$415,$D36,MATCH(AP$5,MTInputs!$J$5:$AZ$5,0))</f>
        <v/>
      </c>
      <c r="AQ36" s="23">
        <f>INDEX(MTInputs!$J$1:$AZ$415,$D36,MATCH(AQ$5,MTInputs!$J$5:$AZ$5,0))</f>
        <v/>
      </c>
      <c r="AR36" s="23">
        <f>INDEX(MTInputs!$J$1:$AZ$415,$D36,MATCH(AR$5,MTInputs!$J$5:$AZ$5,0))</f>
        <v/>
      </c>
      <c r="AS36" s="23">
        <f>INDEX(MTInputs!$J$1:$AZ$415,$D36,MATCH(AS$5,MTInputs!$J$5:$AZ$5,0))</f>
        <v/>
      </c>
      <c r="AT36" s="23">
        <f>INDEX(MTInputs!$J$1:$AZ$415,$D36,MATCH(AT$5,MTInputs!$J$5:$AZ$5,0))</f>
        <v/>
      </c>
      <c r="AU36" s="23">
        <f>INDEX(MTInputs!$J$1:$AZ$415,$D36,MATCH(AU$5,MTInputs!$J$5:$AZ$5,0))</f>
        <v/>
      </c>
      <c r="AV36" s="23">
        <f>INDEX(MTInputs!$J$1:$AZ$415,$D36,MATCH(AV$5,MTInputs!$J$5:$AZ$5,0))</f>
        <v/>
      </c>
      <c r="AW36" s="23">
        <f>INDEX(MTInputs!$J$1:$AZ$415,$D36,MATCH(AW$5,MTInputs!$J$5:$AZ$5,0))</f>
        <v/>
      </c>
      <c r="AX36" s="23">
        <f>INDEX(MTInputs!$J$1:$AZ$415,$D36,MATCH(AX$5,MTInputs!$J$5:$AZ$5,0))</f>
        <v/>
      </c>
      <c r="AY36" s="23">
        <f>INDEX(MTInputs!$J$1:$AZ$415,$D36,MATCH(AY$5,MTInputs!$J$5:$AZ$5,0))</f>
        <v/>
      </c>
    </row>
    <row r="37" hidden="1" outlineLevel="1">
      <c r="A37" s="14" t="inlineStr">
        <is>
          <t>ctcov</t>
        </is>
      </c>
      <c r="B37" s="14" t="inlineStr">
        <is>
          <t>all</t>
        </is>
      </c>
      <c r="C37" s="14" t="inlineStr">
        <is>
          <t>res</t>
        </is>
      </c>
      <c r="D37" s="21" t="n">
        <v>36</v>
      </c>
      <c r="H37" s="14">
        <f>INDEX(VarLab,MATCH($A37,VarKey,0))&amp;INDEX(MemLab,MATCH($C37&amp;"|"&amp;$B37,MemKey,0))</f>
        <v/>
      </c>
      <c r="I37" s="14">
        <f>INDEX(VarUnit,MATCH($A37,VarKey,0))</f>
        <v/>
      </c>
      <c r="J37" s="14">
        <f>INDEX(VarSrc,MATCH($A37,VarKey,0))</f>
        <v/>
      </c>
      <c r="K37" s="11">
        <f>CodePrefix&amp;$A37&amp;IF($C37="","","."&amp;$C37&amp;"."&amp;$B37)&amp;INDEX(VarEnd,MATCH($A37,VarKey,0))&amp;K$5</f>
        <v/>
      </c>
      <c r="L37" s="22">
        <f>INDEX(MTInputs!$J$1:$AZ$415,$D37,MATCH(L$5,MTInputs!$J$5:$AZ$5,0))</f>
        <v/>
      </c>
      <c r="M37" s="23">
        <f>INDEX(MTInputs!$J$1:$AZ$415,$D37,MATCH(M$5,MTInputs!$J$5:$AZ$5,0))</f>
        <v/>
      </c>
      <c r="N37" s="23">
        <f>INDEX(MTInputs!$J$1:$AZ$415,$D37,MATCH(N$5,MTInputs!$J$5:$AZ$5,0))</f>
        <v/>
      </c>
      <c r="O37" s="23">
        <f>INDEX(MTInputs!$J$1:$AZ$415,$D37,MATCH(O$5,MTInputs!$J$5:$AZ$5,0))</f>
        <v/>
      </c>
      <c r="P37" s="23">
        <f>INDEX(MTInputs!$J$1:$AZ$415,$D37,MATCH(P$5,MTInputs!$J$5:$AZ$5,0))</f>
        <v/>
      </c>
      <c r="Q37" s="23">
        <f>INDEX(MTInputs!$J$1:$AZ$415,$D37,MATCH(Q$5,MTInputs!$J$5:$AZ$5,0))</f>
        <v/>
      </c>
      <c r="R37" s="23">
        <f>INDEX(MTInputs!$J$1:$AZ$415,$D37,MATCH(R$5,MTInputs!$J$5:$AZ$5,0))</f>
        <v/>
      </c>
      <c r="S37" s="23">
        <f>INDEX(MTInputs!$J$1:$AZ$415,$D37,MATCH(S$5,MTInputs!$J$5:$AZ$5,0))</f>
        <v/>
      </c>
      <c r="T37" s="23">
        <f>INDEX(MTInputs!$J$1:$AZ$415,$D37,MATCH(T$5,MTInputs!$J$5:$AZ$5,0))</f>
        <v/>
      </c>
      <c r="U37" s="23">
        <f>INDEX(MTInputs!$J$1:$AZ$415,$D37,MATCH(U$5,MTInputs!$J$5:$AZ$5,0))</f>
        <v/>
      </c>
      <c r="V37" s="23">
        <f>INDEX(MTInputs!$J$1:$AZ$415,$D37,MATCH(V$5,MTInputs!$J$5:$AZ$5,0))</f>
        <v/>
      </c>
      <c r="W37" s="23">
        <f>INDEX(MTInputs!$J$1:$AZ$415,$D37,MATCH(W$5,MTInputs!$J$5:$AZ$5,0))</f>
        <v/>
      </c>
      <c r="X37" s="23">
        <f>INDEX(MTInputs!$J$1:$AZ$415,$D37,MATCH(X$5,MTInputs!$J$5:$AZ$5,0))</f>
        <v/>
      </c>
      <c r="Y37" s="23">
        <f>INDEX(MTInputs!$J$1:$AZ$415,$D37,MATCH(Y$5,MTInputs!$J$5:$AZ$5,0))</f>
        <v/>
      </c>
      <c r="Z37" s="23">
        <f>INDEX(MTInputs!$J$1:$AZ$415,$D37,MATCH(Z$5,MTInputs!$J$5:$AZ$5,0))</f>
        <v/>
      </c>
      <c r="AA37" s="23">
        <f>INDEX(MTInputs!$J$1:$AZ$415,$D37,MATCH(AA$5,MTInputs!$J$5:$AZ$5,0))</f>
        <v/>
      </c>
      <c r="AB37" s="23">
        <f>INDEX(MTInputs!$J$1:$AZ$415,$D37,MATCH(AB$5,MTInputs!$J$5:$AZ$5,0))</f>
        <v/>
      </c>
      <c r="AC37" s="23">
        <f>INDEX(MTInputs!$J$1:$AZ$415,$D37,MATCH(AC$5,MTInputs!$J$5:$AZ$5,0))</f>
        <v/>
      </c>
      <c r="AD37" s="23">
        <f>INDEX(MTInputs!$J$1:$AZ$415,$D37,MATCH(AD$5,MTInputs!$J$5:$AZ$5,0))</f>
        <v/>
      </c>
      <c r="AF37" s="11">
        <f>CodePrefix&amp;$A37&amp;IF($C37="","","."&amp;$C37&amp;"."&amp;$B37)&amp;INDEX(VarEnd,MATCH($A37,VarKey,0))&amp;AF$5</f>
        <v/>
      </c>
      <c r="AG37" s="22">
        <f>INDEX(MTInputs!$J$1:$AZ$415,$D37,MATCH(AG$5,MTInputs!$J$5:$AZ$5,0))</f>
        <v/>
      </c>
      <c r="AH37" s="23">
        <f>INDEX(MTInputs!$J$1:$AZ$415,$D37,MATCH(AH$5,MTInputs!$J$5:$AZ$5,0))</f>
        <v/>
      </c>
      <c r="AI37" s="23">
        <f>INDEX(MTInputs!$J$1:$AZ$415,$D37,MATCH(AI$5,MTInputs!$J$5:$AZ$5,0))</f>
        <v/>
      </c>
      <c r="AJ37" s="23">
        <f>INDEX(MTInputs!$J$1:$AZ$415,$D37,MATCH(AJ$5,MTInputs!$J$5:$AZ$5,0))</f>
        <v/>
      </c>
      <c r="AK37" s="23">
        <f>INDEX(MTInputs!$J$1:$AZ$415,$D37,MATCH(AK$5,MTInputs!$J$5:$AZ$5,0))</f>
        <v/>
      </c>
      <c r="AL37" s="23">
        <f>INDEX(MTInputs!$J$1:$AZ$415,$D37,MATCH(AL$5,MTInputs!$J$5:$AZ$5,0))</f>
        <v/>
      </c>
      <c r="AM37" s="23">
        <f>INDEX(MTInputs!$J$1:$AZ$415,$D37,MATCH(AM$5,MTInputs!$J$5:$AZ$5,0))</f>
        <v/>
      </c>
      <c r="AN37" s="23">
        <f>INDEX(MTInputs!$J$1:$AZ$415,$D37,MATCH(AN$5,MTInputs!$J$5:$AZ$5,0))</f>
        <v/>
      </c>
      <c r="AO37" s="23">
        <f>INDEX(MTInputs!$J$1:$AZ$415,$D37,MATCH(AO$5,MTInputs!$J$5:$AZ$5,0))</f>
        <v/>
      </c>
      <c r="AP37" s="23">
        <f>INDEX(MTInputs!$J$1:$AZ$415,$D37,MATCH(AP$5,MTInputs!$J$5:$AZ$5,0))</f>
        <v/>
      </c>
      <c r="AQ37" s="23">
        <f>INDEX(MTInputs!$J$1:$AZ$415,$D37,MATCH(AQ$5,MTInputs!$J$5:$AZ$5,0))</f>
        <v/>
      </c>
      <c r="AR37" s="23">
        <f>INDEX(MTInputs!$J$1:$AZ$415,$D37,MATCH(AR$5,MTInputs!$J$5:$AZ$5,0))</f>
        <v/>
      </c>
      <c r="AS37" s="23">
        <f>INDEX(MTInputs!$J$1:$AZ$415,$D37,MATCH(AS$5,MTInputs!$J$5:$AZ$5,0))</f>
        <v/>
      </c>
      <c r="AT37" s="23">
        <f>INDEX(MTInputs!$J$1:$AZ$415,$D37,MATCH(AT$5,MTInputs!$J$5:$AZ$5,0))</f>
        <v/>
      </c>
      <c r="AU37" s="23">
        <f>INDEX(MTInputs!$J$1:$AZ$415,$D37,MATCH(AU$5,MTInputs!$J$5:$AZ$5,0))</f>
        <v/>
      </c>
      <c r="AV37" s="23">
        <f>INDEX(MTInputs!$J$1:$AZ$415,$D37,MATCH(AV$5,MTInputs!$J$5:$AZ$5,0))</f>
        <v/>
      </c>
      <c r="AW37" s="23">
        <f>INDEX(MTInputs!$J$1:$AZ$415,$D37,MATCH(AW$5,MTInputs!$J$5:$AZ$5,0))</f>
        <v/>
      </c>
      <c r="AX37" s="23">
        <f>INDEX(MTInputs!$J$1:$AZ$415,$D37,MATCH(AX$5,MTInputs!$J$5:$AZ$5,0))</f>
        <v/>
      </c>
      <c r="AY37" s="23">
        <f>INDEX(MTInputs!$J$1:$AZ$415,$D37,MATCH(AY$5,MTInputs!$J$5:$AZ$5,0))</f>
        <v/>
      </c>
    </row>
    <row r="38" hidden="1" outlineLevel="1">
      <c r="A38" s="14" t="inlineStr">
        <is>
          <t>ctcov</t>
        </is>
      </c>
      <c r="B38" s="14" t="inlineStr">
        <is>
          <t>all</t>
        </is>
      </c>
      <c r="C38" s="14" t="inlineStr">
        <is>
          <t>foo</t>
        </is>
      </c>
      <c r="D38" s="21" t="n">
        <v>37</v>
      </c>
      <c r="H38" s="14">
        <f>INDEX(VarLab,MATCH($A38,VarKey,0))&amp;INDEX(MemLab,MATCH($C38&amp;"|"&amp;$B38,MemKey,0))</f>
        <v/>
      </c>
      <c r="I38" s="14">
        <f>INDEX(VarUnit,MATCH($A38,VarKey,0))</f>
        <v/>
      </c>
      <c r="J38" s="14">
        <f>INDEX(VarSrc,MATCH($A38,VarKey,0))</f>
        <v/>
      </c>
      <c r="K38" s="11">
        <f>CodePrefix&amp;$A38&amp;IF($C38="","","."&amp;$C38&amp;"."&amp;$B38)&amp;INDEX(VarEnd,MATCH($A38,VarKey,0))&amp;K$5</f>
        <v/>
      </c>
      <c r="L38" s="22">
        <f>INDEX(MTInputs!$J$1:$AZ$415,$D38,MATCH(L$5,MTInputs!$J$5:$AZ$5,0))</f>
        <v/>
      </c>
      <c r="M38" s="23">
        <f>INDEX(MTInputs!$J$1:$AZ$415,$D38,MATCH(M$5,MTInputs!$J$5:$AZ$5,0))</f>
        <v/>
      </c>
      <c r="N38" s="23">
        <f>INDEX(MTInputs!$J$1:$AZ$415,$D38,MATCH(N$5,MTInputs!$J$5:$AZ$5,0))</f>
        <v/>
      </c>
      <c r="O38" s="23">
        <f>INDEX(MTInputs!$J$1:$AZ$415,$D38,MATCH(O$5,MTInputs!$J$5:$AZ$5,0))</f>
        <v/>
      </c>
      <c r="P38" s="23">
        <f>INDEX(MTInputs!$J$1:$AZ$415,$D38,MATCH(P$5,MTInputs!$J$5:$AZ$5,0))</f>
        <v/>
      </c>
      <c r="Q38" s="23">
        <f>INDEX(MTInputs!$J$1:$AZ$415,$D38,MATCH(Q$5,MTInputs!$J$5:$AZ$5,0))</f>
        <v/>
      </c>
      <c r="R38" s="23">
        <f>INDEX(MTInputs!$J$1:$AZ$415,$D38,MATCH(R$5,MTInputs!$J$5:$AZ$5,0))</f>
        <v/>
      </c>
      <c r="S38" s="23">
        <f>INDEX(MTInputs!$J$1:$AZ$415,$D38,MATCH(S$5,MTInputs!$J$5:$AZ$5,0))</f>
        <v/>
      </c>
      <c r="T38" s="23">
        <f>INDEX(MTInputs!$J$1:$AZ$415,$D38,MATCH(T$5,MTInputs!$J$5:$AZ$5,0))</f>
        <v/>
      </c>
      <c r="U38" s="23">
        <f>INDEX(MTInputs!$J$1:$AZ$415,$D38,MATCH(U$5,MTInputs!$J$5:$AZ$5,0))</f>
        <v/>
      </c>
      <c r="V38" s="23">
        <f>INDEX(MTInputs!$J$1:$AZ$415,$D38,MATCH(V$5,MTInputs!$J$5:$AZ$5,0))</f>
        <v/>
      </c>
      <c r="W38" s="23">
        <f>INDEX(MTInputs!$J$1:$AZ$415,$D38,MATCH(W$5,MTInputs!$J$5:$AZ$5,0))</f>
        <v/>
      </c>
      <c r="X38" s="23">
        <f>INDEX(MTInputs!$J$1:$AZ$415,$D38,MATCH(X$5,MTInputs!$J$5:$AZ$5,0))</f>
        <v/>
      </c>
      <c r="Y38" s="23">
        <f>INDEX(MTInputs!$J$1:$AZ$415,$D38,MATCH(Y$5,MTInputs!$J$5:$AZ$5,0))</f>
        <v/>
      </c>
      <c r="Z38" s="23">
        <f>INDEX(MTInputs!$J$1:$AZ$415,$D38,MATCH(Z$5,MTInputs!$J$5:$AZ$5,0))</f>
        <v/>
      </c>
      <c r="AA38" s="23">
        <f>INDEX(MTInputs!$J$1:$AZ$415,$D38,MATCH(AA$5,MTInputs!$J$5:$AZ$5,0))</f>
        <v/>
      </c>
      <c r="AB38" s="23">
        <f>INDEX(MTInputs!$J$1:$AZ$415,$D38,MATCH(AB$5,MTInputs!$J$5:$AZ$5,0))</f>
        <v/>
      </c>
      <c r="AC38" s="23">
        <f>INDEX(MTInputs!$J$1:$AZ$415,$D38,MATCH(AC$5,MTInputs!$J$5:$AZ$5,0))</f>
        <v/>
      </c>
      <c r="AD38" s="23">
        <f>INDEX(MTInputs!$J$1:$AZ$415,$D38,MATCH(AD$5,MTInputs!$J$5:$AZ$5,0))</f>
        <v/>
      </c>
      <c r="AF38" s="11">
        <f>CodePrefix&amp;$A38&amp;IF($C38="","","."&amp;$C38&amp;"."&amp;$B38)&amp;INDEX(VarEnd,MATCH($A38,VarKey,0))&amp;AF$5</f>
        <v/>
      </c>
      <c r="AG38" s="22">
        <f>INDEX(MTInputs!$J$1:$AZ$415,$D38,MATCH(AG$5,MTInputs!$J$5:$AZ$5,0))</f>
        <v/>
      </c>
      <c r="AH38" s="23">
        <f>INDEX(MTInputs!$J$1:$AZ$415,$D38,MATCH(AH$5,MTInputs!$J$5:$AZ$5,0))</f>
        <v/>
      </c>
      <c r="AI38" s="23">
        <f>INDEX(MTInputs!$J$1:$AZ$415,$D38,MATCH(AI$5,MTInputs!$J$5:$AZ$5,0))</f>
        <v/>
      </c>
      <c r="AJ38" s="23">
        <f>INDEX(MTInputs!$J$1:$AZ$415,$D38,MATCH(AJ$5,MTInputs!$J$5:$AZ$5,0))</f>
        <v/>
      </c>
      <c r="AK38" s="23">
        <f>INDEX(MTInputs!$J$1:$AZ$415,$D38,MATCH(AK$5,MTInputs!$J$5:$AZ$5,0))</f>
        <v/>
      </c>
      <c r="AL38" s="23">
        <f>INDEX(MTInputs!$J$1:$AZ$415,$D38,MATCH(AL$5,MTInputs!$J$5:$AZ$5,0))</f>
        <v/>
      </c>
      <c r="AM38" s="23">
        <f>INDEX(MTInputs!$J$1:$AZ$415,$D38,MATCH(AM$5,MTInputs!$J$5:$AZ$5,0))</f>
        <v/>
      </c>
      <c r="AN38" s="23">
        <f>INDEX(MTInputs!$J$1:$AZ$415,$D38,MATCH(AN$5,MTInputs!$J$5:$AZ$5,0))</f>
        <v/>
      </c>
      <c r="AO38" s="23">
        <f>INDEX(MTInputs!$J$1:$AZ$415,$D38,MATCH(AO$5,MTInputs!$J$5:$AZ$5,0))</f>
        <v/>
      </c>
      <c r="AP38" s="23">
        <f>INDEX(MTInputs!$J$1:$AZ$415,$D38,MATCH(AP$5,MTInputs!$J$5:$AZ$5,0))</f>
        <v/>
      </c>
      <c r="AQ38" s="23">
        <f>INDEX(MTInputs!$J$1:$AZ$415,$D38,MATCH(AQ$5,MTInputs!$J$5:$AZ$5,0))</f>
        <v/>
      </c>
      <c r="AR38" s="23">
        <f>INDEX(MTInputs!$J$1:$AZ$415,$D38,MATCH(AR$5,MTInputs!$J$5:$AZ$5,0))</f>
        <v/>
      </c>
      <c r="AS38" s="23">
        <f>INDEX(MTInputs!$J$1:$AZ$415,$D38,MATCH(AS$5,MTInputs!$J$5:$AZ$5,0))</f>
        <v/>
      </c>
      <c r="AT38" s="23">
        <f>INDEX(MTInputs!$J$1:$AZ$415,$D38,MATCH(AT$5,MTInputs!$J$5:$AZ$5,0))</f>
        <v/>
      </c>
      <c r="AU38" s="23">
        <f>INDEX(MTInputs!$J$1:$AZ$415,$D38,MATCH(AU$5,MTInputs!$J$5:$AZ$5,0))</f>
        <v/>
      </c>
      <c r="AV38" s="23">
        <f>INDEX(MTInputs!$J$1:$AZ$415,$D38,MATCH(AV$5,MTInputs!$J$5:$AZ$5,0))</f>
        <v/>
      </c>
      <c r="AW38" s="23">
        <f>INDEX(MTInputs!$J$1:$AZ$415,$D38,MATCH(AW$5,MTInputs!$J$5:$AZ$5,0))</f>
        <v/>
      </c>
      <c r="AX38" s="23">
        <f>INDEX(MTInputs!$J$1:$AZ$415,$D38,MATCH(AX$5,MTInputs!$J$5:$AZ$5,0))</f>
        <v/>
      </c>
      <c r="AY38" s="23">
        <f>INDEX(MTInputs!$J$1:$AZ$415,$D38,MATCH(AY$5,MTInputs!$J$5:$AZ$5,0))</f>
        <v/>
      </c>
    </row>
    <row r="39" hidden="1" outlineLevel="1">
      <c r="A39" s="14" t="inlineStr">
        <is>
          <t>ctcov</t>
        </is>
      </c>
      <c r="B39" s="14" t="inlineStr">
        <is>
          <t>all</t>
        </is>
      </c>
      <c r="C39" s="14" t="inlineStr">
        <is>
          <t>srv</t>
        </is>
      </c>
      <c r="D39" s="21" t="n">
        <v>38</v>
      </c>
      <c r="H39" s="14">
        <f>INDEX(VarLab,MATCH($A39,VarKey,0))&amp;INDEX(MemLab,MATCH($C39&amp;"|"&amp;$B39,MemKey,0))</f>
        <v/>
      </c>
      <c r="I39" s="14">
        <f>INDEX(VarUnit,MATCH($A39,VarKey,0))</f>
        <v/>
      </c>
      <c r="J39" s="14">
        <f>INDEX(VarSrc,MATCH($A39,VarKey,0))</f>
        <v/>
      </c>
      <c r="K39" s="11">
        <f>CodePrefix&amp;$A39&amp;IF($C39="","","."&amp;$C39&amp;"."&amp;$B39)&amp;INDEX(VarEnd,MATCH($A39,VarKey,0))&amp;K$5</f>
        <v/>
      </c>
      <c r="L39" s="22">
        <f>INDEX(MTInputs!$J$1:$AZ$415,$D39,MATCH(L$5,MTInputs!$J$5:$AZ$5,0))</f>
        <v/>
      </c>
      <c r="M39" s="23">
        <f>INDEX(MTInputs!$J$1:$AZ$415,$D39,MATCH(M$5,MTInputs!$J$5:$AZ$5,0))</f>
        <v/>
      </c>
      <c r="N39" s="23">
        <f>INDEX(MTInputs!$J$1:$AZ$415,$D39,MATCH(N$5,MTInputs!$J$5:$AZ$5,0))</f>
        <v/>
      </c>
      <c r="O39" s="23">
        <f>INDEX(MTInputs!$J$1:$AZ$415,$D39,MATCH(O$5,MTInputs!$J$5:$AZ$5,0))</f>
        <v/>
      </c>
      <c r="P39" s="23">
        <f>INDEX(MTInputs!$J$1:$AZ$415,$D39,MATCH(P$5,MTInputs!$J$5:$AZ$5,0))</f>
        <v/>
      </c>
      <c r="Q39" s="23">
        <f>INDEX(MTInputs!$J$1:$AZ$415,$D39,MATCH(Q$5,MTInputs!$J$5:$AZ$5,0))</f>
        <v/>
      </c>
      <c r="R39" s="23">
        <f>INDEX(MTInputs!$J$1:$AZ$415,$D39,MATCH(R$5,MTInputs!$J$5:$AZ$5,0))</f>
        <v/>
      </c>
      <c r="S39" s="23">
        <f>INDEX(MTInputs!$J$1:$AZ$415,$D39,MATCH(S$5,MTInputs!$J$5:$AZ$5,0))</f>
        <v/>
      </c>
      <c r="T39" s="23">
        <f>INDEX(MTInputs!$J$1:$AZ$415,$D39,MATCH(T$5,MTInputs!$J$5:$AZ$5,0))</f>
        <v/>
      </c>
      <c r="U39" s="23">
        <f>INDEX(MTInputs!$J$1:$AZ$415,$D39,MATCH(U$5,MTInputs!$J$5:$AZ$5,0))</f>
        <v/>
      </c>
      <c r="V39" s="23">
        <f>INDEX(MTInputs!$J$1:$AZ$415,$D39,MATCH(V$5,MTInputs!$J$5:$AZ$5,0))</f>
        <v/>
      </c>
      <c r="W39" s="23">
        <f>INDEX(MTInputs!$J$1:$AZ$415,$D39,MATCH(W$5,MTInputs!$J$5:$AZ$5,0))</f>
        <v/>
      </c>
      <c r="X39" s="23">
        <f>INDEX(MTInputs!$J$1:$AZ$415,$D39,MATCH(X$5,MTInputs!$J$5:$AZ$5,0))</f>
        <v/>
      </c>
      <c r="Y39" s="23">
        <f>INDEX(MTInputs!$J$1:$AZ$415,$D39,MATCH(Y$5,MTInputs!$J$5:$AZ$5,0))</f>
        <v/>
      </c>
      <c r="Z39" s="23">
        <f>INDEX(MTInputs!$J$1:$AZ$415,$D39,MATCH(Z$5,MTInputs!$J$5:$AZ$5,0))</f>
        <v/>
      </c>
      <c r="AA39" s="23">
        <f>INDEX(MTInputs!$J$1:$AZ$415,$D39,MATCH(AA$5,MTInputs!$J$5:$AZ$5,0))</f>
        <v/>
      </c>
      <c r="AB39" s="23">
        <f>INDEX(MTInputs!$J$1:$AZ$415,$D39,MATCH(AB$5,MTInputs!$J$5:$AZ$5,0))</f>
        <v/>
      </c>
      <c r="AC39" s="23">
        <f>INDEX(MTInputs!$J$1:$AZ$415,$D39,MATCH(AC$5,MTInputs!$J$5:$AZ$5,0))</f>
        <v/>
      </c>
      <c r="AD39" s="23">
        <f>INDEX(MTInputs!$J$1:$AZ$415,$D39,MATCH(AD$5,MTInputs!$J$5:$AZ$5,0))</f>
        <v/>
      </c>
      <c r="AF39" s="11">
        <f>CodePrefix&amp;$A39&amp;IF($C39="","","."&amp;$C39&amp;"."&amp;$B39)&amp;INDEX(VarEnd,MATCH($A39,VarKey,0))&amp;AF$5</f>
        <v/>
      </c>
      <c r="AG39" s="22">
        <f>INDEX(MTInputs!$J$1:$AZ$415,$D39,MATCH(AG$5,MTInputs!$J$5:$AZ$5,0))</f>
        <v/>
      </c>
      <c r="AH39" s="23">
        <f>INDEX(MTInputs!$J$1:$AZ$415,$D39,MATCH(AH$5,MTInputs!$J$5:$AZ$5,0))</f>
        <v/>
      </c>
      <c r="AI39" s="23">
        <f>INDEX(MTInputs!$J$1:$AZ$415,$D39,MATCH(AI$5,MTInputs!$J$5:$AZ$5,0))</f>
        <v/>
      </c>
      <c r="AJ39" s="23">
        <f>INDEX(MTInputs!$J$1:$AZ$415,$D39,MATCH(AJ$5,MTInputs!$J$5:$AZ$5,0))</f>
        <v/>
      </c>
      <c r="AK39" s="23">
        <f>INDEX(MTInputs!$J$1:$AZ$415,$D39,MATCH(AK$5,MTInputs!$J$5:$AZ$5,0))</f>
        <v/>
      </c>
      <c r="AL39" s="23">
        <f>INDEX(MTInputs!$J$1:$AZ$415,$D39,MATCH(AL$5,MTInputs!$J$5:$AZ$5,0))</f>
        <v/>
      </c>
      <c r="AM39" s="23">
        <f>INDEX(MTInputs!$J$1:$AZ$415,$D39,MATCH(AM$5,MTInputs!$J$5:$AZ$5,0))</f>
        <v/>
      </c>
      <c r="AN39" s="23">
        <f>INDEX(MTInputs!$J$1:$AZ$415,$D39,MATCH(AN$5,MTInputs!$J$5:$AZ$5,0))</f>
        <v/>
      </c>
      <c r="AO39" s="23">
        <f>INDEX(MTInputs!$J$1:$AZ$415,$D39,MATCH(AO$5,MTInputs!$J$5:$AZ$5,0))</f>
        <v/>
      </c>
      <c r="AP39" s="23">
        <f>INDEX(MTInputs!$J$1:$AZ$415,$D39,MATCH(AP$5,MTInputs!$J$5:$AZ$5,0))</f>
        <v/>
      </c>
      <c r="AQ39" s="23">
        <f>INDEX(MTInputs!$J$1:$AZ$415,$D39,MATCH(AQ$5,MTInputs!$J$5:$AZ$5,0))</f>
        <v/>
      </c>
      <c r="AR39" s="23">
        <f>INDEX(MTInputs!$J$1:$AZ$415,$D39,MATCH(AR$5,MTInputs!$J$5:$AZ$5,0))</f>
        <v/>
      </c>
      <c r="AS39" s="23">
        <f>INDEX(MTInputs!$J$1:$AZ$415,$D39,MATCH(AS$5,MTInputs!$J$5:$AZ$5,0))</f>
        <v/>
      </c>
      <c r="AT39" s="23">
        <f>INDEX(MTInputs!$J$1:$AZ$415,$D39,MATCH(AT$5,MTInputs!$J$5:$AZ$5,0))</f>
        <v/>
      </c>
      <c r="AU39" s="23">
        <f>INDEX(MTInputs!$J$1:$AZ$415,$D39,MATCH(AU$5,MTInputs!$J$5:$AZ$5,0))</f>
        <v/>
      </c>
      <c r="AV39" s="23">
        <f>INDEX(MTInputs!$J$1:$AZ$415,$D39,MATCH(AV$5,MTInputs!$J$5:$AZ$5,0))</f>
        <v/>
      </c>
      <c r="AW39" s="23">
        <f>INDEX(MTInputs!$J$1:$AZ$415,$D39,MATCH(AW$5,MTInputs!$J$5:$AZ$5,0))</f>
        <v/>
      </c>
      <c r="AX39" s="23">
        <f>INDEX(MTInputs!$J$1:$AZ$415,$D39,MATCH(AX$5,MTInputs!$J$5:$AZ$5,0))</f>
        <v/>
      </c>
      <c r="AY39" s="23">
        <f>INDEX(MTInputs!$J$1:$AZ$415,$D39,MATCH(AY$5,MTInputs!$J$5:$AZ$5,0))</f>
        <v/>
      </c>
    </row>
    <row r="40" hidden="1" outlineLevel="1">
      <c r="A40" s="14" t="inlineStr">
        <is>
          <t>ctcov</t>
        </is>
      </c>
      <c r="B40" s="14" t="inlineStr">
        <is>
          <t>all</t>
        </is>
      </c>
      <c r="C40" s="14" t="inlineStr">
        <is>
          <t>mch</t>
        </is>
      </c>
      <c r="D40" s="21" t="n">
        <v>39</v>
      </c>
      <c r="H40" s="14">
        <f>INDEX(VarLab,MATCH($A40,VarKey,0))&amp;INDEX(MemLab,MATCH($C40&amp;"|"&amp;$B40,MemKey,0))</f>
        <v/>
      </c>
      <c r="I40" s="14">
        <f>INDEX(VarUnit,MATCH($A40,VarKey,0))</f>
        <v/>
      </c>
      <c r="J40" s="14">
        <f>INDEX(VarSrc,MATCH($A40,VarKey,0))</f>
        <v/>
      </c>
      <c r="K40" s="11">
        <f>CodePrefix&amp;$A40&amp;IF($C40="","","."&amp;$C40&amp;"."&amp;$B40)&amp;INDEX(VarEnd,MATCH($A40,VarKey,0))&amp;K$5</f>
        <v/>
      </c>
      <c r="L40" s="22">
        <f>INDEX(MTInputs!$J$1:$AZ$415,$D40,MATCH(L$5,MTInputs!$J$5:$AZ$5,0))</f>
        <v/>
      </c>
      <c r="M40" s="23">
        <f>INDEX(MTInputs!$J$1:$AZ$415,$D40,MATCH(M$5,MTInputs!$J$5:$AZ$5,0))</f>
        <v/>
      </c>
      <c r="N40" s="23">
        <f>INDEX(MTInputs!$J$1:$AZ$415,$D40,MATCH(N$5,MTInputs!$J$5:$AZ$5,0))</f>
        <v/>
      </c>
      <c r="O40" s="23">
        <f>INDEX(MTInputs!$J$1:$AZ$415,$D40,MATCH(O$5,MTInputs!$J$5:$AZ$5,0))</f>
        <v/>
      </c>
      <c r="P40" s="23">
        <f>INDEX(MTInputs!$J$1:$AZ$415,$D40,MATCH(P$5,MTInputs!$J$5:$AZ$5,0))</f>
        <v/>
      </c>
      <c r="Q40" s="23">
        <f>INDEX(MTInputs!$J$1:$AZ$415,$D40,MATCH(Q$5,MTInputs!$J$5:$AZ$5,0))</f>
        <v/>
      </c>
      <c r="R40" s="23">
        <f>INDEX(MTInputs!$J$1:$AZ$415,$D40,MATCH(R$5,MTInputs!$J$5:$AZ$5,0))</f>
        <v/>
      </c>
      <c r="S40" s="23">
        <f>INDEX(MTInputs!$J$1:$AZ$415,$D40,MATCH(S$5,MTInputs!$J$5:$AZ$5,0))</f>
        <v/>
      </c>
      <c r="T40" s="23">
        <f>INDEX(MTInputs!$J$1:$AZ$415,$D40,MATCH(T$5,MTInputs!$J$5:$AZ$5,0))</f>
        <v/>
      </c>
      <c r="U40" s="23">
        <f>INDEX(MTInputs!$J$1:$AZ$415,$D40,MATCH(U$5,MTInputs!$J$5:$AZ$5,0))</f>
        <v/>
      </c>
      <c r="V40" s="23">
        <f>INDEX(MTInputs!$J$1:$AZ$415,$D40,MATCH(V$5,MTInputs!$J$5:$AZ$5,0))</f>
        <v/>
      </c>
      <c r="W40" s="23">
        <f>INDEX(MTInputs!$J$1:$AZ$415,$D40,MATCH(W$5,MTInputs!$J$5:$AZ$5,0))</f>
        <v/>
      </c>
      <c r="X40" s="23">
        <f>INDEX(MTInputs!$J$1:$AZ$415,$D40,MATCH(X$5,MTInputs!$J$5:$AZ$5,0))</f>
        <v/>
      </c>
      <c r="Y40" s="23">
        <f>INDEX(MTInputs!$J$1:$AZ$415,$D40,MATCH(Y$5,MTInputs!$J$5:$AZ$5,0))</f>
        <v/>
      </c>
      <c r="Z40" s="23">
        <f>INDEX(MTInputs!$J$1:$AZ$415,$D40,MATCH(Z$5,MTInputs!$J$5:$AZ$5,0))</f>
        <v/>
      </c>
      <c r="AA40" s="23">
        <f>INDEX(MTInputs!$J$1:$AZ$415,$D40,MATCH(AA$5,MTInputs!$J$5:$AZ$5,0))</f>
        <v/>
      </c>
      <c r="AB40" s="23">
        <f>INDEX(MTInputs!$J$1:$AZ$415,$D40,MATCH(AB$5,MTInputs!$J$5:$AZ$5,0))</f>
        <v/>
      </c>
      <c r="AC40" s="23">
        <f>INDEX(MTInputs!$J$1:$AZ$415,$D40,MATCH(AC$5,MTInputs!$J$5:$AZ$5,0))</f>
        <v/>
      </c>
      <c r="AD40" s="23">
        <f>INDEX(MTInputs!$J$1:$AZ$415,$D40,MATCH(AD$5,MTInputs!$J$5:$AZ$5,0))</f>
        <v/>
      </c>
      <c r="AF40" s="11">
        <f>CodePrefix&amp;$A40&amp;IF($C40="","","."&amp;$C40&amp;"."&amp;$B40)&amp;INDEX(VarEnd,MATCH($A40,VarKey,0))&amp;AF$5</f>
        <v/>
      </c>
      <c r="AG40" s="22">
        <f>INDEX(MTInputs!$J$1:$AZ$415,$D40,MATCH(AG$5,MTInputs!$J$5:$AZ$5,0))</f>
        <v/>
      </c>
      <c r="AH40" s="23">
        <f>INDEX(MTInputs!$J$1:$AZ$415,$D40,MATCH(AH$5,MTInputs!$J$5:$AZ$5,0))</f>
        <v/>
      </c>
      <c r="AI40" s="23">
        <f>INDEX(MTInputs!$J$1:$AZ$415,$D40,MATCH(AI$5,MTInputs!$J$5:$AZ$5,0))</f>
        <v/>
      </c>
      <c r="AJ40" s="23">
        <f>INDEX(MTInputs!$J$1:$AZ$415,$D40,MATCH(AJ$5,MTInputs!$J$5:$AZ$5,0))</f>
        <v/>
      </c>
      <c r="AK40" s="23">
        <f>INDEX(MTInputs!$J$1:$AZ$415,$D40,MATCH(AK$5,MTInputs!$J$5:$AZ$5,0))</f>
        <v/>
      </c>
      <c r="AL40" s="23">
        <f>INDEX(MTInputs!$J$1:$AZ$415,$D40,MATCH(AL$5,MTInputs!$J$5:$AZ$5,0))</f>
        <v/>
      </c>
      <c r="AM40" s="23">
        <f>INDEX(MTInputs!$J$1:$AZ$415,$D40,MATCH(AM$5,MTInputs!$J$5:$AZ$5,0))</f>
        <v/>
      </c>
      <c r="AN40" s="23">
        <f>INDEX(MTInputs!$J$1:$AZ$415,$D40,MATCH(AN$5,MTInputs!$J$5:$AZ$5,0))</f>
        <v/>
      </c>
      <c r="AO40" s="23">
        <f>INDEX(MTInputs!$J$1:$AZ$415,$D40,MATCH(AO$5,MTInputs!$J$5:$AZ$5,0))</f>
        <v/>
      </c>
      <c r="AP40" s="23">
        <f>INDEX(MTInputs!$J$1:$AZ$415,$D40,MATCH(AP$5,MTInputs!$J$5:$AZ$5,0))</f>
        <v/>
      </c>
      <c r="AQ40" s="23">
        <f>INDEX(MTInputs!$J$1:$AZ$415,$D40,MATCH(AQ$5,MTInputs!$J$5:$AZ$5,0))</f>
        <v/>
      </c>
      <c r="AR40" s="23">
        <f>INDEX(MTInputs!$J$1:$AZ$415,$D40,MATCH(AR$5,MTInputs!$J$5:$AZ$5,0))</f>
        <v/>
      </c>
      <c r="AS40" s="23">
        <f>INDEX(MTInputs!$J$1:$AZ$415,$D40,MATCH(AS$5,MTInputs!$J$5:$AZ$5,0))</f>
        <v/>
      </c>
      <c r="AT40" s="23">
        <f>INDEX(MTInputs!$J$1:$AZ$415,$D40,MATCH(AT$5,MTInputs!$J$5:$AZ$5,0))</f>
        <v/>
      </c>
      <c r="AU40" s="23">
        <f>INDEX(MTInputs!$J$1:$AZ$415,$D40,MATCH(AU$5,MTInputs!$J$5:$AZ$5,0))</f>
        <v/>
      </c>
      <c r="AV40" s="23">
        <f>INDEX(MTInputs!$J$1:$AZ$415,$D40,MATCH(AV$5,MTInputs!$J$5:$AZ$5,0))</f>
        <v/>
      </c>
      <c r="AW40" s="23">
        <f>INDEX(MTInputs!$J$1:$AZ$415,$D40,MATCH(AW$5,MTInputs!$J$5:$AZ$5,0))</f>
        <v/>
      </c>
      <c r="AX40" s="23">
        <f>INDEX(MTInputs!$J$1:$AZ$415,$D40,MATCH(AX$5,MTInputs!$J$5:$AZ$5,0))</f>
        <v/>
      </c>
      <c r="AY40" s="23">
        <f>INDEX(MTInputs!$J$1:$AZ$415,$D40,MATCH(AY$5,MTInputs!$J$5:$AZ$5,0))</f>
        <v/>
      </c>
    </row>
    <row r="41" hidden="1" outlineLevel="1">
      <c r="A41" s="14" t="inlineStr">
        <is>
          <t>ctcov</t>
        </is>
      </c>
      <c r="B41" s="14" t="inlineStr">
        <is>
          <t>all</t>
        </is>
      </c>
      <c r="C41" s="14" t="inlineStr">
        <is>
          <t>irn</t>
        </is>
      </c>
      <c r="D41" s="21" t="n">
        <v>40</v>
      </c>
      <c r="H41" s="14">
        <f>INDEX(VarLab,MATCH($A41,VarKey,0))&amp;INDEX(MemLab,MATCH($C41&amp;"|"&amp;$B41,MemKey,0))</f>
        <v/>
      </c>
      <c r="I41" s="14">
        <f>INDEX(VarUnit,MATCH($A41,VarKey,0))</f>
        <v/>
      </c>
      <c r="J41" s="14">
        <f>INDEX(VarSrc,MATCH($A41,VarKey,0))</f>
        <v/>
      </c>
      <c r="K41" s="11">
        <f>CodePrefix&amp;$A41&amp;IF($C41="","","."&amp;$C41&amp;"."&amp;$B41)&amp;INDEX(VarEnd,MATCH($A41,VarKey,0))&amp;K$5</f>
        <v/>
      </c>
      <c r="L41" s="22">
        <f>INDEX(MTInputs!$J$1:$AZ$415,$D41,MATCH(L$5,MTInputs!$J$5:$AZ$5,0))</f>
        <v/>
      </c>
      <c r="M41" s="23">
        <f>INDEX(MTInputs!$J$1:$AZ$415,$D41,MATCH(M$5,MTInputs!$J$5:$AZ$5,0))</f>
        <v/>
      </c>
      <c r="N41" s="23">
        <f>INDEX(MTInputs!$J$1:$AZ$415,$D41,MATCH(N$5,MTInputs!$J$5:$AZ$5,0))</f>
        <v/>
      </c>
      <c r="O41" s="23">
        <f>INDEX(MTInputs!$J$1:$AZ$415,$D41,MATCH(O$5,MTInputs!$J$5:$AZ$5,0))</f>
        <v/>
      </c>
      <c r="P41" s="23">
        <f>INDEX(MTInputs!$J$1:$AZ$415,$D41,MATCH(P$5,MTInputs!$J$5:$AZ$5,0))</f>
        <v/>
      </c>
      <c r="Q41" s="23">
        <f>INDEX(MTInputs!$J$1:$AZ$415,$D41,MATCH(Q$5,MTInputs!$J$5:$AZ$5,0))</f>
        <v/>
      </c>
      <c r="R41" s="23">
        <f>INDEX(MTInputs!$J$1:$AZ$415,$D41,MATCH(R$5,MTInputs!$J$5:$AZ$5,0))</f>
        <v/>
      </c>
      <c r="S41" s="23">
        <f>INDEX(MTInputs!$J$1:$AZ$415,$D41,MATCH(S$5,MTInputs!$J$5:$AZ$5,0))</f>
        <v/>
      </c>
      <c r="T41" s="23">
        <f>INDEX(MTInputs!$J$1:$AZ$415,$D41,MATCH(T$5,MTInputs!$J$5:$AZ$5,0))</f>
        <v/>
      </c>
      <c r="U41" s="23">
        <f>INDEX(MTInputs!$J$1:$AZ$415,$D41,MATCH(U$5,MTInputs!$J$5:$AZ$5,0))</f>
        <v/>
      </c>
      <c r="V41" s="23">
        <f>INDEX(MTInputs!$J$1:$AZ$415,$D41,MATCH(V$5,MTInputs!$J$5:$AZ$5,0))</f>
        <v/>
      </c>
      <c r="W41" s="23">
        <f>INDEX(MTInputs!$J$1:$AZ$415,$D41,MATCH(W$5,MTInputs!$J$5:$AZ$5,0))</f>
        <v/>
      </c>
      <c r="X41" s="23">
        <f>INDEX(MTInputs!$J$1:$AZ$415,$D41,MATCH(X$5,MTInputs!$J$5:$AZ$5,0))</f>
        <v/>
      </c>
      <c r="Y41" s="23">
        <f>INDEX(MTInputs!$J$1:$AZ$415,$D41,MATCH(Y$5,MTInputs!$J$5:$AZ$5,0))</f>
        <v/>
      </c>
      <c r="Z41" s="23">
        <f>INDEX(MTInputs!$J$1:$AZ$415,$D41,MATCH(Z$5,MTInputs!$J$5:$AZ$5,0))</f>
        <v/>
      </c>
      <c r="AA41" s="23">
        <f>INDEX(MTInputs!$J$1:$AZ$415,$D41,MATCH(AA$5,MTInputs!$J$5:$AZ$5,0))</f>
        <v/>
      </c>
      <c r="AB41" s="23">
        <f>INDEX(MTInputs!$J$1:$AZ$415,$D41,MATCH(AB$5,MTInputs!$J$5:$AZ$5,0))</f>
        <v/>
      </c>
      <c r="AC41" s="23">
        <f>INDEX(MTInputs!$J$1:$AZ$415,$D41,MATCH(AC$5,MTInputs!$J$5:$AZ$5,0))</f>
        <v/>
      </c>
      <c r="AD41" s="23">
        <f>INDEX(MTInputs!$J$1:$AZ$415,$D41,MATCH(AD$5,MTInputs!$J$5:$AZ$5,0))</f>
        <v/>
      </c>
      <c r="AF41" s="11">
        <f>CodePrefix&amp;$A41&amp;IF($C41="","","."&amp;$C41&amp;"."&amp;$B41)&amp;INDEX(VarEnd,MATCH($A41,VarKey,0))&amp;AF$5</f>
        <v/>
      </c>
      <c r="AG41" s="22">
        <f>INDEX(MTInputs!$J$1:$AZ$415,$D41,MATCH(AG$5,MTInputs!$J$5:$AZ$5,0))</f>
        <v/>
      </c>
      <c r="AH41" s="23">
        <f>INDEX(MTInputs!$J$1:$AZ$415,$D41,MATCH(AH$5,MTInputs!$J$5:$AZ$5,0))</f>
        <v/>
      </c>
      <c r="AI41" s="23">
        <f>INDEX(MTInputs!$J$1:$AZ$415,$D41,MATCH(AI$5,MTInputs!$J$5:$AZ$5,0))</f>
        <v/>
      </c>
      <c r="AJ41" s="23">
        <f>INDEX(MTInputs!$J$1:$AZ$415,$D41,MATCH(AJ$5,MTInputs!$J$5:$AZ$5,0))</f>
        <v/>
      </c>
      <c r="AK41" s="23">
        <f>INDEX(MTInputs!$J$1:$AZ$415,$D41,MATCH(AK$5,MTInputs!$J$5:$AZ$5,0))</f>
        <v/>
      </c>
      <c r="AL41" s="23">
        <f>INDEX(MTInputs!$J$1:$AZ$415,$D41,MATCH(AL$5,MTInputs!$J$5:$AZ$5,0))</f>
        <v/>
      </c>
      <c r="AM41" s="23">
        <f>INDEX(MTInputs!$J$1:$AZ$415,$D41,MATCH(AM$5,MTInputs!$J$5:$AZ$5,0))</f>
        <v/>
      </c>
      <c r="AN41" s="23">
        <f>INDEX(MTInputs!$J$1:$AZ$415,$D41,MATCH(AN$5,MTInputs!$J$5:$AZ$5,0))</f>
        <v/>
      </c>
      <c r="AO41" s="23">
        <f>INDEX(MTInputs!$J$1:$AZ$415,$D41,MATCH(AO$5,MTInputs!$J$5:$AZ$5,0))</f>
        <v/>
      </c>
      <c r="AP41" s="23">
        <f>INDEX(MTInputs!$J$1:$AZ$415,$D41,MATCH(AP$5,MTInputs!$J$5:$AZ$5,0))</f>
        <v/>
      </c>
      <c r="AQ41" s="23">
        <f>INDEX(MTInputs!$J$1:$AZ$415,$D41,MATCH(AQ$5,MTInputs!$J$5:$AZ$5,0))</f>
        <v/>
      </c>
      <c r="AR41" s="23">
        <f>INDEX(MTInputs!$J$1:$AZ$415,$D41,MATCH(AR$5,MTInputs!$J$5:$AZ$5,0))</f>
        <v/>
      </c>
      <c r="AS41" s="23">
        <f>INDEX(MTInputs!$J$1:$AZ$415,$D41,MATCH(AS$5,MTInputs!$J$5:$AZ$5,0))</f>
        <v/>
      </c>
      <c r="AT41" s="23">
        <f>INDEX(MTInputs!$J$1:$AZ$415,$D41,MATCH(AT$5,MTInputs!$J$5:$AZ$5,0))</f>
        <v/>
      </c>
      <c r="AU41" s="23">
        <f>INDEX(MTInputs!$J$1:$AZ$415,$D41,MATCH(AU$5,MTInputs!$J$5:$AZ$5,0))</f>
        <v/>
      </c>
      <c r="AV41" s="23">
        <f>INDEX(MTInputs!$J$1:$AZ$415,$D41,MATCH(AV$5,MTInputs!$J$5:$AZ$5,0))</f>
        <v/>
      </c>
      <c r="AW41" s="23">
        <f>INDEX(MTInputs!$J$1:$AZ$415,$D41,MATCH(AW$5,MTInputs!$J$5:$AZ$5,0))</f>
        <v/>
      </c>
      <c r="AX41" s="23">
        <f>INDEX(MTInputs!$J$1:$AZ$415,$D41,MATCH(AX$5,MTInputs!$J$5:$AZ$5,0))</f>
        <v/>
      </c>
      <c r="AY41" s="23">
        <f>INDEX(MTInputs!$J$1:$AZ$415,$D41,MATCH(AY$5,MTInputs!$J$5:$AZ$5,0))</f>
        <v/>
      </c>
    </row>
    <row r="42" hidden="1" outlineLevel="1">
      <c r="A42" s="14" t="inlineStr">
        <is>
          <t>ctcov</t>
        </is>
      </c>
      <c r="B42" s="14" t="inlineStr">
        <is>
          <t>all</t>
        </is>
      </c>
      <c r="C42" s="14" t="inlineStr">
        <is>
          <t>nfm</t>
        </is>
      </c>
      <c r="D42" s="21" t="n">
        <v>41</v>
      </c>
      <c r="H42" s="14">
        <f>INDEX(VarLab,MATCH($A42,VarKey,0))&amp;INDEX(MemLab,MATCH($C42&amp;"|"&amp;$B42,MemKey,0))</f>
        <v/>
      </c>
      <c r="I42" s="14">
        <f>INDEX(VarUnit,MATCH($A42,VarKey,0))</f>
        <v/>
      </c>
      <c r="J42" s="14">
        <f>INDEX(VarSrc,MATCH($A42,VarKey,0))</f>
        <v/>
      </c>
      <c r="K42" s="11">
        <f>CodePrefix&amp;$A42&amp;IF($C42="","","."&amp;$C42&amp;"."&amp;$B42)&amp;INDEX(VarEnd,MATCH($A42,VarKey,0))&amp;K$5</f>
        <v/>
      </c>
      <c r="L42" s="22">
        <f>INDEX(MTInputs!$J$1:$AZ$415,$D42,MATCH(L$5,MTInputs!$J$5:$AZ$5,0))</f>
        <v/>
      </c>
      <c r="M42" s="23">
        <f>INDEX(MTInputs!$J$1:$AZ$415,$D42,MATCH(M$5,MTInputs!$J$5:$AZ$5,0))</f>
        <v/>
      </c>
      <c r="N42" s="23">
        <f>INDEX(MTInputs!$J$1:$AZ$415,$D42,MATCH(N$5,MTInputs!$J$5:$AZ$5,0))</f>
        <v/>
      </c>
      <c r="O42" s="23">
        <f>INDEX(MTInputs!$J$1:$AZ$415,$D42,MATCH(O$5,MTInputs!$J$5:$AZ$5,0))</f>
        <v/>
      </c>
      <c r="P42" s="23">
        <f>INDEX(MTInputs!$J$1:$AZ$415,$D42,MATCH(P$5,MTInputs!$J$5:$AZ$5,0))</f>
        <v/>
      </c>
      <c r="Q42" s="23">
        <f>INDEX(MTInputs!$J$1:$AZ$415,$D42,MATCH(Q$5,MTInputs!$J$5:$AZ$5,0))</f>
        <v/>
      </c>
      <c r="R42" s="23">
        <f>INDEX(MTInputs!$J$1:$AZ$415,$D42,MATCH(R$5,MTInputs!$J$5:$AZ$5,0))</f>
        <v/>
      </c>
      <c r="S42" s="23">
        <f>INDEX(MTInputs!$J$1:$AZ$415,$D42,MATCH(S$5,MTInputs!$J$5:$AZ$5,0))</f>
        <v/>
      </c>
      <c r="T42" s="23">
        <f>INDEX(MTInputs!$J$1:$AZ$415,$D42,MATCH(T$5,MTInputs!$J$5:$AZ$5,0))</f>
        <v/>
      </c>
      <c r="U42" s="23">
        <f>INDEX(MTInputs!$J$1:$AZ$415,$D42,MATCH(U$5,MTInputs!$J$5:$AZ$5,0))</f>
        <v/>
      </c>
      <c r="V42" s="23">
        <f>INDEX(MTInputs!$J$1:$AZ$415,$D42,MATCH(V$5,MTInputs!$J$5:$AZ$5,0))</f>
        <v/>
      </c>
      <c r="W42" s="23">
        <f>INDEX(MTInputs!$J$1:$AZ$415,$D42,MATCH(W$5,MTInputs!$J$5:$AZ$5,0))</f>
        <v/>
      </c>
      <c r="X42" s="23">
        <f>INDEX(MTInputs!$J$1:$AZ$415,$D42,MATCH(X$5,MTInputs!$J$5:$AZ$5,0))</f>
        <v/>
      </c>
      <c r="Y42" s="23">
        <f>INDEX(MTInputs!$J$1:$AZ$415,$D42,MATCH(Y$5,MTInputs!$J$5:$AZ$5,0))</f>
        <v/>
      </c>
      <c r="Z42" s="23">
        <f>INDEX(MTInputs!$J$1:$AZ$415,$D42,MATCH(Z$5,MTInputs!$J$5:$AZ$5,0))</f>
        <v/>
      </c>
      <c r="AA42" s="23">
        <f>INDEX(MTInputs!$J$1:$AZ$415,$D42,MATCH(AA$5,MTInputs!$J$5:$AZ$5,0))</f>
        <v/>
      </c>
      <c r="AB42" s="23">
        <f>INDEX(MTInputs!$J$1:$AZ$415,$D42,MATCH(AB$5,MTInputs!$J$5:$AZ$5,0))</f>
        <v/>
      </c>
      <c r="AC42" s="23">
        <f>INDEX(MTInputs!$J$1:$AZ$415,$D42,MATCH(AC$5,MTInputs!$J$5:$AZ$5,0))</f>
        <v/>
      </c>
      <c r="AD42" s="23">
        <f>INDEX(MTInputs!$J$1:$AZ$415,$D42,MATCH(AD$5,MTInputs!$J$5:$AZ$5,0))</f>
        <v/>
      </c>
      <c r="AF42" s="11">
        <f>CodePrefix&amp;$A42&amp;IF($C42="","","."&amp;$C42&amp;"."&amp;$B42)&amp;INDEX(VarEnd,MATCH($A42,VarKey,0))&amp;AF$5</f>
        <v/>
      </c>
      <c r="AG42" s="22">
        <f>INDEX(MTInputs!$J$1:$AZ$415,$D42,MATCH(AG$5,MTInputs!$J$5:$AZ$5,0))</f>
        <v/>
      </c>
      <c r="AH42" s="23">
        <f>INDEX(MTInputs!$J$1:$AZ$415,$D42,MATCH(AH$5,MTInputs!$J$5:$AZ$5,0))</f>
        <v/>
      </c>
      <c r="AI42" s="23">
        <f>INDEX(MTInputs!$J$1:$AZ$415,$D42,MATCH(AI$5,MTInputs!$J$5:$AZ$5,0))</f>
        <v/>
      </c>
      <c r="AJ42" s="23">
        <f>INDEX(MTInputs!$J$1:$AZ$415,$D42,MATCH(AJ$5,MTInputs!$J$5:$AZ$5,0))</f>
        <v/>
      </c>
      <c r="AK42" s="23">
        <f>INDEX(MTInputs!$J$1:$AZ$415,$D42,MATCH(AK$5,MTInputs!$J$5:$AZ$5,0))</f>
        <v/>
      </c>
      <c r="AL42" s="23">
        <f>INDEX(MTInputs!$J$1:$AZ$415,$D42,MATCH(AL$5,MTInputs!$J$5:$AZ$5,0))</f>
        <v/>
      </c>
      <c r="AM42" s="23">
        <f>INDEX(MTInputs!$J$1:$AZ$415,$D42,MATCH(AM$5,MTInputs!$J$5:$AZ$5,0))</f>
        <v/>
      </c>
      <c r="AN42" s="23">
        <f>INDEX(MTInputs!$J$1:$AZ$415,$D42,MATCH(AN$5,MTInputs!$J$5:$AZ$5,0))</f>
        <v/>
      </c>
      <c r="AO42" s="23">
        <f>INDEX(MTInputs!$J$1:$AZ$415,$D42,MATCH(AO$5,MTInputs!$J$5:$AZ$5,0))</f>
        <v/>
      </c>
      <c r="AP42" s="23">
        <f>INDEX(MTInputs!$J$1:$AZ$415,$D42,MATCH(AP$5,MTInputs!$J$5:$AZ$5,0))</f>
        <v/>
      </c>
      <c r="AQ42" s="23">
        <f>INDEX(MTInputs!$J$1:$AZ$415,$D42,MATCH(AQ$5,MTInputs!$J$5:$AZ$5,0))</f>
        <v/>
      </c>
      <c r="AR42" s="23">
        <f>INDEX(MTInputs!$J$1:$AZ$415,$D42,MATCH(AR$5,MTInputs!$J$5:$AZ$5,0))</f>
        <v/>
      </c>
      <c r="AS42" s="23">
        <f>INDEX(MTInputs!$J$1:$AZ$415,$D42,MATCH(AS$5,MTInputs!$J$5:$AZ$5,0))</f>
        <v/>
      </c>
      <c r="AT42" s="23">
        <f>INDEX(MTInputs!$J$1:$AZ$415,$D42,MATCH(AT$5,MTInputs!$J$5:$AZ$5,0))</f>
        <v/>
      </c>
      <c r="AU42" s="23">
        <f>INDEX(MTInputs!$J$1:$AZ$415,$D42,MATCH(AU$5,MTInputs!$J$5:$AZ$5,0))</f>
        <v/>
      </c>
      <c r="AV42" s="23">
        <f>INDEX(MTInputs!$J$1:$AZ$415,$D42,MATCH(AV$5,MTInputs!$J$5:$AZ$5,0))</f>
        <v/>
      </c>
      <c r="AW42" s="23">
        <f>INDEX(MTInputs!$J$1:$AZ$415,$D42,MATCH(AW$5,MTInputs!$J$5:$AZ$5,0))</f>
        <v/>
      </c>
      <c r="AX42" s="23">
        <f>INDEX(MTInputs!$J$1:$AZ$415,$D42,MATCH(AX$5,MTInputs!$J$5:$AZ$5,0))</f>
        <v/>
      </c>
      <c r="AY42" s="23">
        <f>INDEX(MTInputs!$J$1:$AZ$415,$D42,MATCH(AY$5,MTInputs!$J$5:$AZ$5,0))</f>
        <v/>
      </c>
    </row>
    <row r="43" hidden="1" outlineLevel="1">
      <c r="A43" s="14" t="inlineStr">
        <is>
          <t>ctcov</t>
        </is>
      </c>
      <c r="B43" s="14" t="inlineStr">
        <is>
          <t>all</t>
        </is>
      </c>
      <c r="C43" s="14" t="inlineStr">
        <is>
          <t>mac</t>
        </is>
      </c>
      <c r="D43" s="21" t="n">
        <v>42</v>
      </c>
      <c r="H43" s="14">
        <f>INDEX(VarLab,MATCH($A43,VarKey,0))&amp;INDEX(MemLab,MATCH($C43&amp;"|"&amp;$B43,MemKey,0))</f>
        <v/>
      </c>
      <c r="I43" s="14">
        <f>INDEX(VarUnit,MATCH($A43,VarKey,0))</f>
        <v/>
      </c>
      <c r="J43" s="14">
        <f>INDEX(VarSrc,MATCH($A43,VarKey,0))</f>
        <v/>
      </c>
      <c r="K43" s="11">
        <f>CodePrefix&amp;$A43&amp;IF($C43="","","."&amp;$C43&amp;"."&amp;$B43)&amp;INDEX(VarEnd,MATCH($A43,VarKey,0))&amp;K$5</f>
        <v/>
      </c>
      <c r="L43" s="22">
        <f>INDEX(MTInputs!$J$1:$AZ$415,$D43,MATCH(L$5,MTInputs!$J$5:$AZ$5,0))</f>
        <v/>
      </c>
      <c r="M43" s="23">
        <f>INDEX(MTInputs!$J$1:$AZ$415,$D43,MATCH(M$5,MTInputs!$J$5:$AZ$5,0))</f>
        <v/>
      </c>
      <c r="N43" s="23">
        <f>INDEX(MTInputs!$J$1:$AZ$415,$D43,MATCH(N$5,MTInputs!$J$5:$AZ$5,0))</f>
        <v/>
      </c>
      <c r="O43" s="23">
        <f>INDEX(MTInputs!$J$1:$AZ$415,$D43,MATCH(O$5,MTInputs!$J$5:$AZ$5,0))</f>
        <v/>
      </c>
      <c r="P43" s="23">
        <f>INDEX(MTInputs!$J$1:$AZ$415,$D43,MATCH(P$5,MTInputs!$J$5:$AZ$5,0))</f>
        <v/>
      </c>
      <c r="Q43" s="23">
        <f>INDEX(MTInputs!$J$1:$AZ$415,$D43,MATCH(Q$5,MTInputs!$J$5:$AZ$5,0))</f>
        <v/>
      </c>
      <c r="R43" s="23">
        <f>INDEX(MTInputs!$J$1:$AZ$415,$D43,MATCH(R$5,MTInputs!$J$5:$AZ$5,0))</f>
        <v/>
      </c>
      <c r="S43" s="23">
        <f>INDEX(MTInputs!$J$1:$AZ$415,$D43,MATCH(S$5,MTInputs!$J$5:$AZ$5,0))</f>
        <v/>
      </c>
      <c r="T43" s="23">
        <f>INDEX(MTInputs!$J$1:$AZ$415,$D43,MATCH(T$5,MTInputs!$J$5:$AZ$5,0))</f>
        <v/>
      </c>
      <c r="U43" s="23">
        <f>INDEX(MTInputs!$J$1:$AZ$415,$D43,MATCH(U$5,MTInputs!$J$5:$AZ$5,0))</f>
        <v/>
      </c>
      <c r="V43" s="23">
        <f>INDEX(MTInputs!$J$1:$AZ$415,$D43,MATCH(V$5,MTInputs!$J$5:$AZ$5,0))</f>
        <v/>
      </c>
      <c r="W43" s="23">
        <f>INDEX(MTInputs!$J$1:$AZ$415,$D43,MATCH(W$5,MTInputs!$J$5:$AZ$5,0))</f>
        <v/>
      </c>
      <c r="X43" s="23">
        <f>INDEX(MTInputs!$J$1:$AZ$415,$D43,MATCH(X$5,MTInputs!$J$5:$AZ$5,0))</f>
        <v/>
      </c>
      <c r="Y43" s="23">
        <f>INDEX(MTInputs!$J$1:$AZ$415,$D43,MATCH(Y$5,MTInputs!$J$5:$AZ$5,0))</f>
        <v/>
      </c>
      <c r="Z43" s="23">
        <f>INDEX(MTInputs!$J$1:$AZ$415,$D43,MATCH(Z$5,MTInputs!$J$5:$AZ$5,0))</f>
        <v/>
      </c>
      <c r="AA43" s="23">
        <f>INDEX(MTInputs!$J$1:$AZ$415,$D43,MATCH(AA$5,MTInputs!$J$5:$AZ$5,0))</f>
        <v/>
      </c>
      <c r="AB43" s="23">
        <f>INDEX(MTInputs!$J$1:$AZ$415,$D43,MATCH(AB$5,MTInputs!$J$5:$AZ$5,0))</f>
        <v/>
      </c>
      <c r="AC43" s="23">
        <f>INDEX(MTInputs!$J$1:$AZ$415,$D43,MATCH(AC$5,MTInputs!$J$5:$AZ$5,0))</f>
        <v/>
      </c>
      <c r="AD43" s="23">
        <f>INDEX(MTInputs!$J$1:$AZ$415,$D43,MATCH(AD$5,MTInputs!$J$5:$AZ$5,0))</f>
        <v/>
      </c>
      <c r="AF43" s="11">
        <f>CodePrefix&amp;$A43&amp;IF($C43="","","."&amp;$C43&amp;"."&amp;$B43)&amp;INDEX(VarEnd,MATCH($A43,VarKey,0))&amp;AF$5</f>
        <v/>
      </c>
      <c r="AG43" s="22">
        <f>INDEX(MTInputs!$J$1:$AZ$415,$D43,MATCH(AG$5,MTInputs!$J$5:$AZ$5,0))</f>
        <v/>
      </c>
      <c r="AH43" s="23">
        <f>INDEX(MTInputs!$J$1:$AZ$415,$D43,MATCH(AH$5,MTInputs!$J$5:$AZ$5,0))</f>
        <v/>
      </c>
      <c r="AI43" s="23">
        <f>INDEX(MTInputs!$J$1:$AZ$415,$D43,MATCH(AI$5,MTInputs!$J$5:$AZ$5,0))</f>
        <v/>
      </c>
      <c r="AJ43" s="23">
        <f>INDEX(MTInputs!$J$1:$AZ$415,$D43,MATCH(AJ$5,MTInputs!$J$5:$AZ$5,0))</f>
        <v/>
      </c>
      <c r="AK43" s="23">
        <f>INDEX(MTInputs!$J$1:$AZ$415,$D43,MATCH(AK$5,MTInputs!$J$5:$AZ$5,0))</f>
        <v/>
      </c>
      <c r="AL43" s="23">
        <f>INDEX(MTInputs!$J$1:$AZ$415,$D43,MATCH(AL$5,MTInputs!$J$5:$AZ$5,0))</f>
        <v/>
      </c>
      <c r="AM43" s="23">
        <f>INDEX(MTInputs!$J$1:$AZ$415,$D43,MATCH(AM$5,MTInputs!$J$5:$AZ$5,0))</f>
        <v/>
      </c>
      <c r="AN43" s="23">
        <f>INDEX(MTInputs!$J$1:$AZ$415,$D43,MATCH(AN$5,MTInputs!$J$5:$AZ$5,0))</f>
        <v/>
      </c>
      <c r="AO43" s="23">
        <f>INDEX(MTInputs!$J$1:$AZ$415,$D43,MATCH(AO$5,MTInputs!$J$5:$AZ$5,0))</f>
        <v/>
      </c>
      <c r="AP43" s="23">
        <f>INDEX(MTInputs!$J$1:$AZ$415,$D43,MATCH(AP$5,MTInputs!$J$5:$AZ$5,0))</f>
        <v/>
      </c>
      <c r="AQ43" s="23">
        <f>INDEX(MTInputs!$J$1:$AZ$415,$D43,MATCH(AQ$5,MTInputs!$J$5:$AZ$5,0))</f>
        <v/>
      </c>
      <c r="AR43" s="23">
        <f>INDEX(MTInputs!$J$1:$AZ$415,$D43,MATCH(AR$5,MTInputs!$J$5:$AZ$5,0))</f>
        <v/>
      </c>
      <c r="AS43" s="23">
        <f>INDEX(MTInputs!$J$1:$AZ$415,$D43,MATCH(AS$5,MTInputs!$J$5:$AZ$5,0))</f>
        <v/>
      </c>
      <c r="AT43" s="23">
        <f>INDEX(MTInputs!$J$1:$AZ$415,$D43,MATCH(AT$5,MTInputs!$J$5:$AZ$5,0))</f>
        <v/>
      </c>
      <c r="AU43" s="23">
        <f>INDEX(MTInputs!$J$1:$AZ$415,$D43,MATCH(AU$5,MTInputs!$J$5:$AZ$5,0))</f>
        <v/>
      </c>
      <c r="AV43" s="23">
        <f>INDEX(MTInputs!$J$1:$AZ$415,$D43,MATCH(AV$5,MTInputs!$J$5:$AZ$5,0))</f>
        <v/>
      </c>
      <c r="AW43" s="23">
        <f>INDEX(MTInputs!$J$1:$AZ$415,$D43,MATCH(AW$5,MTInputs!$J$5:$AZ$5,0))</f>
        <v/>
      </c>
      <c r="AX43" s="23">
        <f>INDEX(MTInputs!$J$1:$AZ$415,$D43,MATCH(AX$5,MTInputs!$J$5:$AZ$5,0))</f>
        <v/>
      </c>
      <c r="AY43" s="23">
        <f>INDEX(MTInputs!$J$1:$AZ$415,$D43,MATCH(AY$5,MTInputs!$J$5:$AZ$5,0))</f>
        <v/>
      </c>
    </row>
    <row r="44" hidden="1" outlineLevel="1">
      <c r="A44" s="14" t="inlineStr">
        <is>
          <t>ctcov</t>
        </is>
      </c>
      <c r="B44" s="14" t="inlineStr">
        <is>
          <t>all</t>
        </is>
      </c>
      <c r="C44" s="14" t="inlineStr">
        <is>
          <t>cem</t>
        </is>
      </c>
      <c r="D44" s="21" t="n">
        <v>43</v>
      </c>
      <c r="H44" s="14">
        <f>INDEX(VarLab,MATCH($A44,VarKey,0))&amp;INDEX(MemLab,MATCH($C44&amp;"|"&amp;$B44,MemKey,0))</f>
        <v/>
      </c>
      <c r="I44" s="14">
        <f>INDEX(VarUnit,MATCH($A44,VarKey,0))</f>
        <v/>
      </c>
      <c r="J44" s="14">
        <f>INDEX(VarSrc,MATCH($A44,VarKey,0))</f>
        <v/>
      </c>
      <c r="K44" s="11">
        <f>CodePrefix&amp;$A44&amp;IF($C44="","","."&amp;$C44&amp;"."&amp;$B44)&amp;INDEX(VarEnd,MATCH($A44,VarKey,0))&amp;K$5</f>
        <v/>
      </c>
      <c r="L44" s="22">
        <f>INDEX(MTInputs!$J$1:$AZ$415,$D44,MATCH(L$5,MTInputs!$J$5:$AZ$5,0))</f>
        <v/>
      </c>
      <c r="M44" s="23">
        <f>INDEX(MTInputs!$J$1:$AZ$415,$D44,MATCH(M$5,MTInputs!$J$5:$AZ$5,0))</f>
        <v/>
      </c>
      <c r="N44" s="23">
        <f>INDEX(MTInputs!$J$1:$AZ$415,$D44,MATCH(N$5,MTInputs!$J$5:$AZ$5,0))</f>
        <v/>
      </c>
      <c r="O44" s="23">
        <f>INDEX(MTInputs!$J$1:$AZ$415,$D44,MATCH(O$5,MTInputs!$J$5:$AZ$5,0))</f>
        <v/>
      </c>
      <c r="P44" s="23">
        <f>INDEX(MTInputs!$J$1:$AZ$415,$D44,MATCH(P$5,MTInputs!$J$5:$AZ$5,0))</f>
        <v/>
      </c>
      <c r="Q44" s="23">
        <f>INDEX(MTInputs!$J$1:$AZ$415,$D44,MATCH(Q$5,MTInputs!$J$5:$AZ$5,0))</f>
        <v/>
      </c>
      <c r="R44" s="23">
        <f>INDEX(MTInputs!$J$1:$AZ$415,$D44,MATCH(R$5,MTInputs!$J$5:$AZ$5,0))</f>
        <v/>
      </c>
      <c r="S44" s="23">
        <f>INDEX(MTInputs!$J$1:$AZ$415,$D44,MATCH(S$5,MTInputs!$J$5:$AZ$5,0))</f>
        <v/>
      </c>
      <c r="T44" s="23">
        <f>INDEX(MTInputs!$J$1:$AZ$415,$D44,MATCH(T$5,MTInputs!$J$5:$AZ$5,0))</f>
        <v/>
      </c>
      <c r="U44" s="23">
        <f>INDEX(MTInputs!$J$1:$AZ$415,$D44,MATCH(U$5,MTInputs!$J$5:$AZ$5,0))</f>
        <v/>
      </c>
      <c r="V44" s="23">
        <f>INDEX(MTInputs!$J$1:$AZ$415,$D44,MATCH(V$5,MTInputs!$J$5:$AZ$5,0))</f>
        <v/>
      </c>
      <c r="W44" s="23">
        <f>INDEX(MTInputs!$J$1:$AZ$415,$D44,MATCH(W$5,MTInputs!$J$5:$AZ$5,0))</f>
        <v/>
      </c>
      <c r="X44" s="23">
        <f>INDEX(MTInputs!$J$1:$AZ$415,$D44,MATCH(X$5,MTInputs!$J$5:$AZ$5,0))</f>
        <v/>
      </c>
      <c r="Y44" s="23">
        <f>INDEX(MTInputs!$J$1:$AZ$415,$D44,MATCH(Y$5,MTInputs!$J$5:$AZ$5,0))</f>
        <v/>
      </c>
      <c r="Z44" s="23">
        <f>INDEX(MTInputs!$J$1:$AZ$415,$D44,MATCH(Z$5,MTInputs!$J$5:$AZ$5,0))</f>
        <v/>
      </c>
      <c r="AA44" s="23">
        <f>INDEX(MTInputs!$J$1:$AZ$415,$D44,MATCH(AA$5,MTInputs!$J$5:$AZ$5,0))</f>
        <v/>
      </c>
      <c r="AB44" s="23">
        <f>INDEX(MTInputs!$J$1:$AZ$415,$D44,MATCH(AB$5,MTInputs!$J$5:$AZ$5,0))</f>
        <v/>
      </c>
      <c r="AC44" s="23">
        <f>INDEX(MTInputs!$J$1:$AZ$415,$D44,MATCH(AC$5,MTInputs!$J$5:$AZ$5,0))</f>
        <v/>
      </c>
      <c r="AD44" s="23">
        <f>INDEX(MTInputs!$J$1:$AZ$415,$D44,MATCH(AD$5,MTInputs!$J$5:$AZ$5,0))</f>
        <v/>
      </c>
      <c r="AF44" s="11">
        <f>CodePrefix&amp;$A44&amp;IF($C44="","","."&amp;$C44&amp;"."&amp;$B44)&amp;INDEX(VarEnd,MATCH($A44,VarKey,0))&amp;AF$5</f>
        <v/>
      </c>
      <c r="AG44" s="22">
        <f>INDEX(MTInputs!$J$1:$AZ$415,$D44,MATCH(AG$5,MTInputs!$J$5:$AZ$5,0))</f>
        <v/>
      </c>
      <c r="AH44" s="23">
        <f>INDEX(MTInputs!$J$1:$AZ$415,$D44,MATCH(AH$5,MTInputs!$J$5:$AZ$5,0))</f>
        <v/>
      </c>
      <c r="AI44" s="23">
        <f>INDEX(MTInputs!$J$1:$AZ$415,$D44,MATCH(AI$5,MTInputs!$J$5:$AZ$5,0))</f>
        <v/>
      </c>
      <c r="AJ44" s="23">
        <f>INDEX(MTInputs!$J$1:$AZ$415,$D44,MATCH(AJ$5,MTInputs!$J$5:$AZ$5,0))</f>
        <v/>
      </c>
      <c r="AK44" s="23">
        <f>INDEX(MTInputs!$J$1:$AZ$415,$D44,MATCH(AK$5,MTInputs!$J$5:$AZ$5,0))</f>
        <v/>
      </c>
      <c r="AL44" s="23">
        <f>INDEX(MTInputs!$J$1:$AZ$415,$D44,MATCH(AL$5,MTInputs!$J$5:$AZ$5,0))</f>
        <v/>
      </c>
      <c r="AM44" s="23">
        <f>INDEX(MTInputs!$J$1:$AZ$415,$D44,MATCH(AM$5,MTInputs!$J$5:$AZ$5,0))</f>
        <v/>
      </c>
      <c r="AN44" s="23">
        <f>INDEX(MTInputs!$J$1:$AZ$415,$D44,MATCH(AN$5,MTInputs!$J$5:$AZ$5,0))</f>
        <v/>
      </c>
      <c r="AO44" s="23">
        <f>INDEX(MTInputs!$J$1:$AZ$415,$D44,MATCH(AO$5,MTInputs!$J$5:$AZ$5,0))</f>
        <v/>
      </c>
      <c r="AP44" s="23">
        <f>INDEX(MTInputs!$J$1:$AZ$415,$D44,MATCH(AP$5,MTInputs!$J$5:$AZ$5,0))</f>
        <v/>
      </c>
      <c r="AQ44" s="23">
        <f>INDEX(MTInputs!$J$1:$AZ$415,$D44,MATCH(AQ$5,MTInputs!$J$5:$AZ$5,0))</f>
        <v/>
      </c>
      <c r="AR44" s="23">
        <f>INDEX(MTInputs!$J$1:$AZ$415,$D44,MATCH(AR$5,MTInputs!$J$5:$AZ$5,0))</f>
        <v/>
      </c>
      <c r="AS44" s="23">
        <f>INDEX(MTInputs!$J$1:$AZ$415,$D44,MATCH(AS$5,MTInputs!$J$5:$AZ$5,0))</f>
        <v/>
      </c>
      <c r="AT44" s="23">
        <f>INDEX(MTInputs!$J$1:$AZ$415,$D44,MATCH(AT$5,MTInputs!$J$5:$AZ$5,0))</f>
        <v/>
      </c>
      <c r="AU44" s="23">
        <f>INDEX(MTInputs!$J$1:$AZ$415,$D44,MATCH(AU$5,MTInputs!$J$5:$AZ$5,0))</f>
        <v/>
      </c>
      <c r="AV44" s="23">
        <f>INDEX(MTInputs!$J$1:$AZ$415,$D44,MATCH(AV$5,MTInputs!$J$5:$AZ$5,0))</f>
        <v/>
      </c>
      <c r="AW44" s="23">
        <f>INDEX(MTInputs!$J$1:$AZ$415,$D44,MATCH(AW$5,MTInputs!$J$5:$AZ$5,0))</f>
        <v/>
      </c>
      <c r="AX44" s="23">
        <f>INDEX(MTInputs!$J$1:$AZ$415,$D44,MATCH(AX$5,MTInputs!$J$5:$AZ$5,0))</f>
        <v/>
      </c>
      <c r="AY44" s="23">
        <f>INDEX(MTInputs!$J$1:$AZ$415,$D44,MATCH(AY$5,MTInputs!$J$5:$AZ$5,0))</f>
        <v/>
      </c>
    </row>
    <row r="45" hidden="1" outlineLevel="1">
      <c r="A45" s="14" t="inlineStr">
        <is>
          <t>ctcov</t>
        </is>
      </c>
      <c r="B45" s="14" t="inlineStr">
        <is>
          <t>all</t>
        </is>
      </c>
      <c r="C45" s="14" t="inlineStr">
        <is>
          <t>omn</t>
        </is>
      </c>
      <c r="D45" s="21" t="n">
        <v>44</v>
      </c>
      <c r="H45" s="14">
        <f>INDEX(VarLab,MATCH($A45,VarKey,0))&amp;INDEX(MemLab,MATCH($C45&amp;"|"&amp;$B45,MemKey,0))</f>
        <v/>
      </c>
      <c r="I45" s="14">
        <f>INDEX(VarUnit,MATCH($A45,VarKey,0))</f>
        <v/>
      </c>
      <c r="J45" s="14">
        <f>INDEX(VarSrc,MATCH($A45,VarKey,0))</f>
        <v/>
      </c>
      <c r="K45" s="11">
        <f>CodePrefix&amp;$A45&amp;IF($C45="","","."&amp;$C45&amp;"."&amp;$B45)&amp;INDEX(VarEnd,MATCH($A45,VarKey,0))&amp;K$5</f>
        <v/>
      </c>
      <c r="L45" s="22">
        <f>INDEX(MTInputs!$J$1:$AZ$415,$D45,MATCH(L$5,MTInputs!$J$5:$AZ$5,0))</f>
        <v/>
      </c>
      <c r="M45" s="23">
        <f>INDEX(MTInputs!$J$1:$AZ$415,$D45,MATCH(M$5,MTInputs!$J$5:$AZ$5,0))</f>
        <v/>
      </c>
      <c r="N45" s="23">
        <f>INDEX(MTInputs!$J$1:$AZ$415,$D45,MATCH(N$5,MTInputs!$J$5:$AZ$5,0))</f>
        <v/>
      </c>
      <c r="O45" s="23">
        <f>INDEX(MTInputs!$J$1:$AZ$415,$D45,MATCH(O$5,MTInputs!$J$5:$AZ$5,0))</f>
        <v/>
      </c>
      <c r="P45" s="23">
        <f>INDEX(MTInputs!$J$1:$AZ$415,$D45,MATCH(P$5,MTInputs!$J$5:$AZ$5,0))</f>
        <v/>
      </c>
      <c r="Q45" s="23">
        <f>INDEX(MTInputs!$J$1:$AZ$415,$D45,MATCH(Q$5,MTInputs!$J$5:$AZ$5,0))</f>
        <v/>
      </c>
      <c r="R45" s="23">
        <f>INDEX(MTInputs!$J$1:$AZ$415,$D45,MATCH(R$5,MTInputs!$J$5:$AZ$5,0))</f>
        <v/>
      </c>
      <c r="S45" s="23">
        <f>INDEX(MTInputs!$J$1:$AZ$415,$D45,MATCH(S$5,MTInputs!$J$5:$AZ$5,0))</f>
        <v/>
      </c>
      <c r="T45" s="23">
        <f>INDEX(MTInputs!$J$1:$AZ$415,$D45,MATCH(T$5,MTInputs!$J$5:$AZ$5,0))</f>
        <v/>
      </c>
      <c r="U45" s="23">
        <f>INDEX(MTInputs!$J$1:$AZ$415,$D45,MATCH(U$5,MTInputs!$J$5:$AZ$5,0))</f>
        <v/>
      </c>
      <c r="V45" s="23">
        <f>INDEX(MTInputs!$J$1:$AZ$415,$D45,MATCH(V$5,MTInputs!$J$5:$AZ$5,0))</f>
        <v/>
      </c>
      <c r="W45" s="23">
        <f>INDEX(MTInputs!$J$1:$AZ$415,$D45,MATCH(W$5,MTInputs!$J$5:$AZ$5,0))</f>
        <v/>
      </c>
      <c r="X45" s="23">
        <f>INDEX(MTInputs!$J$1:$AZ$415,$D45,MATCH(X$5,MTInputs!$J$5:$AZ$5,0))</f>
        <v/>
      </c>
      <c r="Y45" s="23">
        <f>INDEX(MTInputs!$J$1:$AZ$415,$D45,MATCH(Y$5,MTInputs!$J$5:$AZ$5,0))</f>
        <v/>
      </c>
      <c r="Z45" s="23">
        <f>INDEX(MTInputs!$J$1:$AZ$415,$D45,MATCH(Z$5,MTInputs!$J$5:$AZ$5,0))</f>
        <v/>
      </c>
      <c r="AA45" s="23">
        <f>INDEX(MTInputs!$J$1:$AZ$415,$D45,MATCH(AA$5,MTInputs!$J$5:$AZ$5,0))</f>
        <v/>
      </c>
      <c r="AB45" s="23">
        <f>INDEX(MTInputs!$J$1:$AZ$415,$D45,MATCH(AB$5,MTInputs!$J$5:$AZ$5,0))</f>
        <v/>
      </c>
      <c r="AC45" s="23">
        <f>INDEX(MTInputs!$J$1:$AZ$415,$D45,MATCH(AC$5,MTInputs!$J$5:$AZ$5,0))</f>
        <v/>
      </c>
      <c r="AD45" s="23">
        <f>INDEX(MTInputs!$J$1:$AZ$415,$D45,MATCH(AD$5,MTInputs!$J$5:$AZ$5,0))</f>
        <v/>
      </c>
      <c r="AF45" s="11">
        <f>CodePrefix&amp;$A45&amp;IF($C45="","","."&amp;$C45&amp;"."&amp;$B45)&amp;INDEX(VarEnd,MATCH($A45,VarKey,0))&amp;AF$5</f>
        <v/>
      </c>
      <c r="AG45" s="22">
        <f>INDEX(MTInputs!$J$1:$AZ$415,$D45,MATCH(AG$5,MTInputs!$J$5:$AZ$5,0))</f>
        <v/>
      </c>
      <c r="AH45" s="23">
        <f>INDEX(MTInputs!$J$1:$AZ$415,$D45,MATCH(AH$5,MTInputs!$J$5:$AZ$5,0))</f>
        <v/>
      </c>
      <c r="AI45" s="23">
        <f>INDEX(MTInputs!$J$1:$AZ$415,$D45,MATCH(AI$5,MTInputs!$J$5:$AZ$5,0))</f>
        <v/>
      </c>
      <c r="AJ45" s="23">
        <f>INDEX(MTInputs!$J$1:$AZ$415,$D45,MATCH(AJ$5,MTInputs!$J$5:$AZ$5,0))</f>
        <v/>
      </c>
      <c r="AK45" s="23">
        <f>INDEX(MTInputs!$J$1:$AZ$415,$D45,MATCH(AK$5,MTInputs!$J$5:$AZ$5,0))</f>
        <v/>
      </c>
      <c r="AL45" s="23">
        <f>INDEX(MTInputs!$J$1:$AZ$415,$D45,MATCH(AL$5,MTInputs!$J$5:$AZ$5,0))</f>
        <v/>
      </c>
      <c r="AM45" s="23">
        <f>INDEX(MTInputs!$J$1:$AZ$415,$D45,MATCH(AM$5,MTInputs!$J$5:$AZ$5,0))</f>
        <v/>
      </c>
      <c r="AN45" s="23">
        <f>INDEX(MTInputs!$J$1:$AZ$415,$D45,MATCH(AN$5,MTInputs!$J$5:$AZ$5,0))</f>
        <v/>
      </c>
      <c r="AO45" s="23">
        <f>INDEX(MTInputs!$J$1:$AZ$415,$D45,MATCH(AO$5,MTInputs!$J$5:$AZ$5,0))</f>
        <v/>
      </c>
      <c r="AP45" s="23">
        <f>INDEX(MTInputs!$J$1:$AZ$415,$D45,MATCH(AP$5,MTInputs!$J$5:$AZ$5,0))</f>
        <v/>
      </c>
      <c r="AQ45" s="23">
        <f>INDEX(MTInputs!$J$1:$AZ$415,$D45,MATCH(AQ$5,MTInputs!$J$5:$AZ$5,0))</f>
        <v/>
      </c>
      <c r="AR45" s="23">
        <f>INDEX(MTInputs!$J$1:$AZ$415,$D45,MATCH(AR$5,MTInputs!$J$5:$AZ$5,0))</f>
        <v/>
      </c>
      <c r="AS45" s="23">
        <f>INDEX(MTInputs!$J$1:$AZ$415,$D45,MATCH(AS$5,MTInputs!$J$5:$AZ$5,0))</f>
        <v/>
      </c>
      <c r="AT45" s="23">
        <f>INDEX(MTInputs!$J$1:$AZ$415,$D45,MATCH(AT$5,MTInputs!$J$5:$AZ$5,0))</f>
        <v/>
      </c>
      <c r="AU45" s="23">
        <f>INDEX(MTInputs!$J$1:$AZ$415,$D45,MATCH(AU$5,MTInputs!$J$5:$AZ$5,0))</f>
        <v/>
      </c>
      <c r="AV45" s="23">
        <f>INDEX(MTInputs!$J$1:$AZ$415,$D45,MATCH(AV$5,MTInputs!$J$5:$AZ$5,0))</f>
        <v/>
      </c>
      <c r="AW45" s="23">
        <f>INDEX(MTInputs!$J$1:$AZ$415,$D45,MATCH(AW$5,MTInputs!$J$5:$AZ$5,0))</f>
        <v/>
      </c>
      <c r="AX45" s="23">
        <f>INDEX(MTInputs!$J$1:$AZ$415,$D45,MATCH(AX$5,MTInputs!$J$5:$AZ$5,0))</f>
        <v/>
      </c>
      <c r="AY45" s="23">
        <f>INDEX(MTInputs!$J$1:$AZ$415,$D45,MATCH(AY$5,MTInputs!$J$5:$AZ$5,0))</f>
        <v/>
      </c>
    </row>
    <row r="46" hidden="1" outlineLevel="1">
      <c r="A46" s="14" t="inlineStr">
        <is>
          <t>ctcov</t>
        </is>
      </c>
      <c r="B46" s="14" t="inlineStr">
        <is>
          <t>all</t>
        </is>
      </c>
      <c r="C46" s="14" t="inlineStr">
        <is>
          <t>cst</t>
        </is>
      </c>
      <c r="D46" s="21" t="n">
        <v>45</v>
      </c>
      <c r="H46" s="14">
        <f>INDEX(VarLab,MATCH($A46,VarKey,0))&amp;INDEX(MemLab,MATCH($C46&amp;"|"&amp;$B46,MemKey,0))</f>
        <v/>
      </c>
      <c r="I46" s="14">
        <f>INDEX(VarUnit,MATCH($A46,VarKey,0))</f>
        <v/>
      </c>
      <c r="J46" s="14">
        <f>INDEX(VarSrc,MATCH($A46,VarKey,0))</f>
        <v/>
      </c>
      <c r="K46" s="11">
        <f>CodePrefix&amp;$A46&amp;IF($C46="","","."&amp;$C46&amp;"."&amp;$B46)&amp;INDEX(VarEnd,MATCH($A46,VarKey,0))&amp;K$5</f>
        <v/>
      </c>
      <c r="L46" s="22">
        <f>INDEX(MTInputs!$J$1:$AZ$415,$D46,MATCH(L$5,MTInputs!$J$5:$AZ$5,0))</f>
        <v/>
      </c>
      <c r="M46" s="23">
        <f>INDEX(MTInputs!$J$1:$AZ$415,$D46,MATCH(M$5,MTInputs!$J$5:$AZ$5,0))</f>
        <v/>
      </c>
      <c r="N46" s="23">
        <f>INDEX(MTInputs!$J$1:$AZ$415,$D46,MATCH(N$5,MTInputs!$J$5:$AZ$5,0))</f>
        <v/>
      </c>
      <c r="O46" s="23">
        <f>INDEX(MTInputs!$J$1:$AZ$415,$D46,MATCH(O$5,MTInputs!$J$5:$AZ$5,0))</f>
        <v/>
      </c>
      <c r="P46" s="23">
        <f>INDEX(MTInputs!$J$1:$AZ$415,$D46,MATCH(P$5,MTInputs!$J$5:$AZ$5,0))</f>
        <v/>
      </c>
      <c r="Q46" s="23">
        <f>INDEX(MTInputs!$J$1:$AZ$415,$D46,MATCH(Q$5,MTInputs!$J$5:$AZ$5,0))</f>
        <v/>
      </c>
      <c r="R46" s="23">
        <f>INDEX(MTInputs!$J$1:$AZ$415,$D46,MATCH(R$5,MTInputs!$J$5:$AZ$5,0))</f>
        <v/>
      </c>
      <c r="S46" s="23">
        <f>INDEX(MTInputs!$J$1:$AZ$415,$D46,MATCH(S$5,MTInputs!$J$5:$AZ$5,0))</f>
        <v/>
      </c>
      <c r="T46" s="23">
        <f>INDEX(MTInputs!$J$1:$AZ$415,$D46,MATCH(T$5,MTInputs!$J$5:$AZ$5,0))</f>
        <v/>
      </c>
      <c r="U46" s="23">
        <f>INDEX(MTInputs!$J$1:$AZ$415,$D46,MATCH(U$5,MTInputs!$J$5:$AZ$5,0))</f>
        <v/>
      </c>
      <c r="V46" s="23">
        <f>INDEX(MTInputs!$J$1:$AZ$415,$D46,MATCH(V$5,MTInputs!$J$5:$AZ$5,0))</f>
        <v/>
      </c>
      <c r="W46" s="23">
        <f>INDEX(MTInputs!$J$1:$AZ$415,$D46,MATCH(W$5,MTInputs!$J$5:$AZ$5,0))</f>
        <v/>
      </c>
      <c r="X46" s="23">
        <f>INDEX(MTInputs!$J$1:$AZ$415,$D46,MATCH(X$5,MTInputs!$J$5:$AZ$5,0))</f>
        <v/>
      </c>
      <c r="Y46" s="23">
        <f>INDEX(MTInputs!$J$1:$AZ$415,$D46,MATCH(Y$5,MTInputs!$J$5:$AZ$5,0))</f>
        <v/>
      </c>
      <c r="Z46" s="23">
        <f>INDEX(MTInputs!$J$1:$AZ$415,$D46,MATCH(Z$5,MTInputs!$J$5:$AZ$5,0))</f>
        <v/>
      </c>
      <c r="AA46" s="23">
        <f>INDEX(MTInputs!$J$1:$AZ$415,$D46,MATCH(AA$5,MTInputs!$J$5:$AZ$5,0))</f>
        <v/>
      </c>
      <c r="AB46" s="23">
        <f>INDEX(MTInputs!$J$1:$AZ$415,$D46,MATCH(AB$5,MTInputs!$J$5:$AZ$5,0))</f>
        <v/>
      </c>
      <c r="AC46" s="23">
        <f>INDEX(MTInputs!$J$1:$AZ$415,$D46,MATCH(AC$5,MTInputs!$J$5:$AZ$5,0))</f>
        <v/>
      </c>
      <c r="AD46" s="23">
        <f>INDEX(MTInputs!$J$1:$AZ$415,$D46,MATCH(AD$5,MTInputs!$J$5:$AZ$5,0))</f>
        <v/>
      </c>
      <c r="AF46" s="11">
        <f>CodePrefix&amp;$A46&amp;IF($C46="","","."&amp;$C46&amp;"."&amp;$B46)&amp;INDEX(VarEnd,MATCH($A46,VarKey,0))&amp;AF$5</f>
        <v/>
      </c>
      <c r="AG46" s="22">
        <f>INDEX(MTInputs!$J$1:$AZ$415,$D46,MATCH(AG$5,MTInputs!$J$5:$AZ$5,0))</f>
        <v/>
      </c>
      <c r="AH46" s="23">
        <f>INDEX(MTInputs!$J$1:$AZ$415,$D46,MATCH(AH$5,MTInputs!$J$5:$AZ$5,0))</f>
        <v/>
      </c>
      <c r="AI46" s="23">
        <f>INDEX(MTInputs!$J$1:$AZ$415,$D46,MATCH(AI$5,MTInputs!$J$5:$AZ$5,0))</f>
        <v/>
      </c>
      <c r="AJ46" s="23">
        <f>INDEX(MTInputs!$J$1:$AZ$415,$D46,MATCH(AJ$5,MTInputs!$J$5:$AZ$5,0))</f>
        <v/>
      </c>
      <c r="AK46" s="23">
        <f>INDEX(MTInputs!$J$1:$AZ$415,$D46,MATCH(AK$5,MTInputs!$J$5:$AZ$5,0))</f>
        <v/>
      </c>
      <c r="AL46" s="23">
        <f>INDEX(MTInputs!$J$1:$AZ$415,$D46,MATCH(AL$5,MTInputs!$J$5:$AZ$5,0))</f>
        <v/>
      </c>
      <c r="AM46" s="23">
        <f>INDEX(MTInputs!$J$1:$AZ$415,$D46,MATCH(AM$5,MTInputs!$J$5:$AZ$5,0))</f>
        <v/>
      </c>
      <c r="AN46" s="23">
        <f>INDEX(MTInputs!$J$1:$AZ$415,$D46,MATCH(AN$5,MTInputs!$J$5:$AZ$5,0))</f>
        <v/>
      </c>
      <c r="AO46" s="23">
        <f>INDEX(MTInputs!$J$1:$AZ$415,$D46,MATCH(AO$5,MTInputs!$J$5:$AZ$5,0))</f>
        <v/>
      </c>
      <c r="AP46" s="23">
        <f>INDEX(MTInputs!$J$1:$AZ$415,$D46,MATCH(AP$5,MTInputs!$J$5:$AZ$5,0))</f>
        <v/>
      </c>
      <c r="AQ46" s="23">
        <f>INDEX(MTInputs!$J$1:$AZ$415,$D46,MATCH(AQ$5,MTInputs!$J$5:$AZ$5,0))</f>
        <v/>
      </c>
      <c r="AR46" s="23">
        <f>INDEX(MTInputs!$J$1:$AZ$415,$D46,MATCH(AR$5,MTInputs!$J$5:$AZ$5,0))</f>
        <v/>
      </c>
      <c r="AS46" s="23">
        <f>INDEX(MTInputs!$J$1:$AZ$415,$D46,MATCH(AS$5,MTInputs!$J$5:$AZ$5,0))</f>
        <v/>
      </c>
      <c r="AT46" s="23">
        <f>INDEX(MTInputs!$J$1:$AZ$415,$D46,MATCH(AT$5,MTInputs!$J$5:$AZ$5,0))</f>
        <v/>
      </c>
      <c r="AU46" s="23">
        <f>INDEX(MTInputs!$J$1:$AZ$415,$D46,MATCH(AU$5,MTInputs!$J$5:$AZ$5,0))</f>
        <v/>
      </c>
      <c r="AV46" s="23">
        <f>INDEX(MTInputs!$J$1:$AZ$415,$D46,MATCH(AV$5,MTInputs!$J$5:$AZ$5,0))</f>
        <v/>
      </c>
      <c r="AW46" s="23">
        <f>INDEX(MTInputs!$J$1:$AZ$415,$D46,MATCH(AW$5,MTInputs!$J$5:$AZ$5,0))</f>
        <v/>
      </c>
      <c r="AX46" s="23">
        <f>INDEX(MTInputs!$J$1:$AZ$415,$D46,MATCH(AX$5,MTInputs!$J$5:$AZ$5,0))</f>
        <v/>
      </c>
      <c r="AY46" s="23">
        <f>INDEX(MTInputs!$J$1:$AZ$415,$D46,MATCH(AY$5,MTInputs!$J$5:$AZ$5,0))</f>
        <v/>
      </c>
    </row>
    <row r="47" hidden="1" outlineLevel="1">
      <c r="A47" s="14" t="inlineStr">
        <is>
          <t>ctcov</t>
        </is>
      </c>
      <c r="B47" s="14" t="inlineStr">
        <is>
          <t>all</t>
        </is>
      </c>
      <c r="C47" s="14" t="inlineStr">
        <is>
          <t>ftr</t>
        </is>
      </c>
      <c r="D47" s="21" t="n">
        <v>46</v>
      </c>
      <c r="H47" s="14">
        <f>INDEX(VarLab,MATCH($A47,VarKey,0))&amp;INDEX(MemLab,MATCH($C47&amp;"|"&amp;$B47,MemKey,0))</f>
        <v/>
      </c>
      <c r="I47" s="14">
        <f>INDEX(VarUnit,MATCH($A47,VarKey,0))</f>
        <v/>
      </c>
      <c r="J47" s="14">
        <f>INDEX(VarSrc,MATCH($A47,VarKey,0))</f>
        <v/>
      </c>
      <c r="K47" s="11">
        <f>CodePrefix&amp;$A47&amp;IF($C47="","","."&amp;$C47&amp;"."&amp;$B47)&amp;INDEX(VarEnd,MATCH($A47,VarKey,0))&amp;K$5</f>
        <v/>
      </c>
      <c r="L47" s="22">
        <f>INDEX(MTInputs!$J$1:$AZ$415,$D47,MATCH(L$5,MTInputs!$J$5:$AZ$5,0))</f>
        <v/>
      </c>
      <c r="M47" s="23">
        <f>INDEX(MTInputs!$J$1:$AZ$415,$D47,MATCH(M$5,MTInputs!$J$5:$AZ$5,0))</f>
        <v/>
      </c>
      <c r="N47" s="23">
        <f>INDEX(MTInputs!$J$1:$AZ$415,$D47,MATCH(N$5,MTInputs!$J$5:$AZ$5,0))</f>
        <v/>
      </c>
      <c r="O47" s="23">
        <f>INDEX(MTInputs!$J$1:$AZ$415,$D47,MATCH(O$5,MTInputs!$J$5:$AZ$5,0))</f>
        <v/>
      </c>
      <c r="P47" s="23">
        <f>INDEX(MTInputs!$J$1:$AZ$415,$D47,MATCH(P$5,MTInputs!$J$5:$AZ$5,0))</f>
        <v/>
      </c>
      <c r="Q47" s="23">
        <f>INDEX(MTInputs!$J$1:$AZ$415,$D47,MATCH(Q$5,MTInputs!$J$5:$AZ$5,0))</f>
        <v/>
      </c>
      <c r="R47" s="23">
        <f>INDEX(MTInputs!$J$1:$AZ$415,$D47,MATCH(R$5,MTInputs!$J$5:$AZ$5,0))</f>
        <v/>
      </c>
      <c r="S47" s="23">
        <f>INDEX(MTInputs!$J$1:$AZ$415,$D47,MATCH(S$5,MTInputs!$J$5:$AZ$5,0))</f>
        <v/>
      </c>
      <c r="T47" s="23">
        <f>INDEX(MTInputs!$J$1:$AZ$415,$D47,MATCH(T$5,MTInputs!$J$5:$AZ$5,0))</f>
        <v/>
      </c>
      <c r="U47" s="23">
        <f>INDEX(MTInputs!$J$1:$AZ$415,$D47,MATCH(U$5,MTInputs!$J$5:$AZ$5,0))</f>
        <v/>
      </c>
      <c r="V47" s="23">
        <f>INDEX(MTInputs!$J$1:$AZ$415,$D47,MATCH(V$5,MTInputs!$J$5:$AZ$5,0))</f>
        <v/>
      </c>
      <c r="W47" s="23">
        <f>INDEX(MTInputs!$J$1:$AZ$415,$D47,MATCH(W$5,MTInputs!$J$5:$AZ$5,0))</f>
        <v/>
      </c>
      <c r="X47" s="23">
        <f>INDEX(MTInputs!$J$1:$AZ$415,$D47,MATCH(X$5,MTInputs!$J$5:$AZ$5,0))</f>
        <v/>
      </c>
      <c r="Y47" s="23">
        <f>INDEX(MTInputs!$J$1:$AZ$415,$D47,MATCH(Y$5,MTInputs!$J$5:$AZ$5,0))</f>
        <v/>
      </c>
      <c r="Z47" s="23">
        <f>INDEX(MTInputs!$J$1:$AZ$415,$D47,MATCH(Z$5,MTInputs!$J$5:$AZ$5,0))</f>
        <v/>
      </c>
      <c r="AA47" s="23">
        <f>INDEX(MTInputs!$J$1:$AZ$415,$D47,MATCH(AA$5,MTInputs!$J$5:$AZ$5,0))</f>
        <v/>
      </c>
      <c r="AB47" s="23">
        <f>INDEX(MTInputs!$J$1:$AZ$415,$D47,MATCH(AB$5,MTInputs!$J$5:$AZ$5,0))</f>
        <v/>
      </c>
      <c r="AC47" s="23">
        <f>INDEX(MTInputs!$J$1:$AZ$415,$D47,MATCH(AC$5,MTInputs!$J$5:$AZ$5,0))</f>
        <v/>
      </c>
      <c r="AD47" s="23">
        <f>INDEX(MTInputs!$J$1:$AZ$415,$D47,MATCH(AD$5,MTInputs!$J$5:$AZ$5,0))</f>
        <v/>
      </c>
      <c r="AF47" s="11">
        <f>CodePrefix&amp;$A47&amp;IF($C47="","","."&amp;$C47&amp;"."&amp;$B47)&amp;INDEX(VarEnd,MATCH($A47,VarKey,0))&amp;AF$5</f>
        <v/>
      </c>
      <c r="AG47" s="22">
        <f>INDEX(MTInputs!$J$1:$AZ$415,$D47,MATCH(AG$5,MTInputs!$J$5:$AZ$5,0))</f>
        <v/>
      </c>
      <c r="AH47" s="23">
        <f>INDEX(MTInputs!$J$1:$AZ$415,$D47,MATCH(AH$5,MTInputs!$J$5:$AZ$5,0))</f>
        <v/>
      </c>
      <c r="AI47" s="23">
        <f>INDEX(MTInputs!$J$1:$AZ$415,$D47,MATCH(AI$5,MTInputs!$J$5:$AZ$5,0))</f>
        <v/>
      </c>
      <c r="AJ47" s="23">
        <f>INDEX(MTInputs!$J$1:$AZ$415,$D47,MATCH(AJ$5,MTInputs!$J$5:$AZ$5,0))</f>
        <v/>
      </c>
      <c r="AK47" s="23">
        <f>INDEX(MTInputs!$J$1:$AZ$415,$D47,MATCH(AK$5,MTInputs!$J$5:$AZ$5,0))</f>
        <v/>
      </c>
      <c r="AL47" s="23">
        <f>INDEX(MTInputs!$J$1:$AZ$415,$D47,MATCH(AL$5,MTInputs!$J$5:$AZ$5,0))</f>
        <v/>
      </c>
      <c r="AM47" s="23">
        <f>INDEX(MTInputs!$J$1:$AZ$415,$D47,MATCH(AM$5,MTInputs!$J$5:$AZ$5,0))</f>
        <v/>
      </c>
      <c r="AN47" s="23">
        <f>INDEX(MTInputs!$J$1:$AZ$415,$D47,MATCH(AN$5,MTInputs!$J$5:$AZ$5,0))</f>
        <v/>
      </c>
      <c r="AO47" s="23">
        <f>INDEX(MTInputs!$J$1:$AZ$415,$D47,MATCH(AO$5,MTInputs!$J$5:$AZ$5,0))</f>
        <v/>
      </c>
      <c r="AP47" s="23">
        <f>INDEX(MTInputs!$J$1:$AZ$415,$D47,MATCH(AP$5,MTInputs!$J$5:$AZ$5,0))</f>
        <v/>
      </c>
      <c r="AQ47" s="23">
        <f>INDEX(MTInputs!$J$1:$AZ$415,$D47,MATCH(AQ$5,MTInputs!$J$5:$AZ$5,0))</f>
        <v/>
      </c>
      <c r="AR47" s="23">
        <f>INDEX(MTInputs!$J$1:$AZ$415,$D47,MATCH(AR$5,MTInputs!$J$5:$AZ$5,0))</f>
        <v/>
      </c>
      <c r="AS47" s="23">
        <f>INDEX(MTInputs!$J$1:$AZ$415,$D47,MATCH(AS$5,MTInputs!$J$5:$AZ$5,0))</f>
        <v/>
      </c>
      <c r="AT47" s="23">
        <f>INDEX(MTInputs!$J$1:$AZ$415,$D47,MATCH(AT$5,MTInputs!$J$5:$AZ$5,0))</f>
        <v/>
      </c>
      <c r="AU47" s="23">
        <f>INDEX(MTInputs!$J$1:$AZ$415,$D47,MATCH(AU$5,MTInputs!$J$5:$AZ$5,0))</f>
        <v/>
      </c>
      <c r="AV47" s="23">
        <f>INDEX(MTInputs!$J$1:$AZ$415,$D47,MATCH(AV$5,MTInputs!$J$5:$AZ$5,0))</f>
        <v/>
      </c>
      <c r="AW47" s="23">
        <f>INDEX(MTInputs!$J$1:$AZ$415,$D47,MATCH(AW$5,MTInputs!$J$5:$AZ$5,0))</f>
        <v/>
      </c>
      <c r="AX47" s="23">
        <f>INDEX(MTInputs!$J$1:$AZ$415,$D47,MATCH(AX$5,MTInputs!$J$5:$AZ$5,0))</f>
        <v/>
      </c>
      <c r="AY47" s="23">
        <f>INDEX(MTInputs!$J$1:$AZ$415,$D47,MATCH(AY$5,MTInputs!$J$5:$AZ$5,0))</f>
        <v/>
      </c>
    </row>
    <row r="48" hidden="1" outlineLevel="1">
      <c r="A48" s="14" t="inlineStr">
        <is>
          <t>ctcov</t>
        </is>
      </c>
      <c r="B48" s="14" t="inlineStr">
        <is>
          <t>all</t>
        </is>
      </c>
      <c r="C48" s="14" t="inlineStr">
        <is>
          <t>oen</t>
        </is>
      </c>
      <c r="D48" s="21" t="n">
        <v>47</v>
      </c>
      <c r="H48" s="14">
        <f>INDEX(VarLab,MATCH($A48,VarKey,0))&amp;INDEX(MemLab,MATCH($C48&amp;"|"&amp;$B48,MemKey,0))</f>
        <v/>
      </c>
      <c r="I48" s="14">
        <f>INDEX(VarUnit,MATCH($A48,VarKey,0))</f>
        <v/>
      </c>
      <c r="J48" s="14">
        <f>INDEX(VarSrc,MATCH($A48,VarKey,0))</f>
        <v/>
      </c>
      <c r="K48" s="11">
        <f>CodePrefix&amp;$A48&amp;IF($C48="","","."&amp;$C48&amp;"."&amp;$B48)&amp;INDEX(VarEnd,MATCH($A48,VarKey,0))&amp;K$5</f>
        <v/>
      </c>
      <c r="L48" s="22">
        <f>INDEX(MTInputs!$J$1:$AZ$415,$D48,MATCH(L$5,MTInputs!$J$5:$AZ$5,0))</f>
        <v/>
      </c>
      <c r="M48" s="23">
        <f>INDEX(MTInputs!$J$1:$AZ$415,$D48,MATCH(M$5,MTInputs!$J$5:$AZ$5,0))</f>
        <v/>
      </c>
      <c r="N48" s="23">
        <f>INDEX(MTInputs!$J$1:$AZ$415,$D48,MATCH(N$5,MTInputs!$J$5:$AZ$5,0))</f>
        <v/>
      </c>
      <c r="O48" s="23">
        <f>INDEX(MTInputs!$J$1:$AZ$415,$D48,MATCH(O$5,MTInputs!$J$5:$AZ$5,0))</f>
        <v/>
      </c>
      <c r="P48" s="23">
        <f>INDEX(MTInputs!$J$1:$AZ$415,$D48,MATCH(P$5,MTInputs!$J$5:$AZ$5,0))</f>
        <v/>
      </c>
      <c r="Q48" s="23">
        <f>INDEX(MTInputs!$J$1:$AZ$415,$D48,MATCH(Q$5,MTInputs!$J$5:$AZ$5,0))</f>
        <v/>
      </c>
      <c r="R48" s="23">
        <f>INDEX(MTInputs!$J$1:$AZ$415,$D48,MATCH(R$5,MTInputs!$J$5:$AZ$5,0))</f>
        <v/>
      </c>
      <c r="S48" s="23">
        <f>INDEX(MTInputs!$J$1:$AZ$415,$D48,MATCH(S$5,MTInputs!$J$5:$AZ$5,0))</f>
        <v/>
      </c>
      <c r="T48" s="23">
        <f>INDEX(MTInputs!$J$1:$AZ$415,$D48,MATCH(T$5,MTInputs!$J$5:$AZ$5,0))</f>
        <v/>
      </c>
      <c r="U48" s="23">
        <f>INDEX(MTInputs!$J$1:$AZ$415,$D48,MATCH(U$5,MTInputs!$J$5:$AZ$5,0))</f>
        <v/>
      </c>
      <c r="V48" s="23">
        <f>INDEX(MTInputs!$J$1:$AZ$415,$D48,MATCH(V$5,MTInputs!$J$5:$AZ$5,0))</f>
        <v/>
      </c>
      <c r="W48" s="23">
        <f>INDEX(MTInputs!$J$1:$AZ$415,$D48,MATCH(W$5,MTInputs!$J$5:$AZ$5,0))</f>
        <v/>
      </c>
      <c r="X48" s="23">
        <f>INDEX(MTInputs!$J$1:$AZ$415,$D48,MATCH(X$5,MTInputs!$J$5:$AZ$5,0))</f>
        <v/>
      </c>
      <c r="Y48" s="23">
        <f>INDEX(MTInputs!$J$1:$AZ$415,$D48,MATCH(Y$5,MTInputs!$J$5:$AZ$5,0))</f>
        <v/>
      </c>
      <c r="Z48" s="23">
        <f>INDEX(MTInputs!$J$1:$AZ$415,$D48,MATCH(Z$5,MTInputs!$J$5:$AZ$5,0))</f>
        <v/>
      </c>
      <c r="AA48" s="23">
        <f>INDEX(MTInputs!$J$1:$AZ$415,$D48,MATCH(AA$5,MTInputs!$J$5:$AZ$5,0))</f>
        <v/>
      </c>
      <c r="AB48" s="23">
        <f>INDEX(MTInputs!$J$1:$AZ$415,$D48,MATCH(AB$5,MTInputs!$J$5:$AZ$5,0))</f>
        <v/>
      </c>
      <c r="AC48" s="23">
        <f>INDEX(MTInputs!$J$1:$AZ$415,$D48,MATCH(AC$5,MTInputs!$J$5:$AZ$5,0))</f>
        <v/>
      </c>
      <c r="AD48" s="23">
        <f>INDEX(MTInputs!$J$1:$AZ$415,$D48,MATCH(AD$5,MTInputs!$J$5:$AZ$5,0))</f>
        <v/>
      </c>
      <c r="AF48" s="11">
        <f>CodePrefix&amp;$A48&amp;IF($C48="","","."&amp;$C48&amp;"."&amp;$B48)&amp;INDEX(VarEnd,MATCH($A48,VarKey,0))&amp;AF$5</f>
        <v/>
      </c>
      <c r="AG48" s="22">
        <f>INDEX(MTInputs!$J$1:$AZ$415,$D48,MATCH(AG$5,MTInputs!$J$5:$AZ$5,0))</f>
        <v/>
      </c>
      <c r="AH48" s="23">
        <f>INDEX(MTInputs!$J$1:$AZ$415,$D48,MATCH(AH$5,MTInputs!$J$5:$AZ$5,0))</f>
        <v/>
      </c>
      <c r="AI48" s="23">
        <f>INDEX(MTInputs!$J$1:$AZ$415,$D48,MATCH(AI$5,MTInputs!$J$5:$AZ$5,0))</f>
        <v/>
      </c>
      <c r="AJ48" s="23">
        <f>INDEX(MTInputs!$J$1:$AZ$415,$D48,MATCH(AJ$5,MTInputs!$J$5:$AZ$5,0))</f>
        <v/>
      </c>
      <c r="AK48" s="23">
        <f>INDEX(MTInputs!$J$1:$AZ$415,$D48,MATCH(AK$5,MTInputs!$J$5:$AZ$5,0))</f>
        <v/>
      </c>
      <c r="AL48" s="23">
        <f>INDEX(MTInputs!$J$1:$AZ$415,$D48,MATCH(AL$5,MTInputs!$J$5:$AZ$5,0))</f>
        <v/>
      </c>
      <c r="AM48" s="23">
        <f>INDEX(MTInputs!$J$1:$AZ$415,$D48,MATCH(AM$5,MTInputs!$J$5:$AZ$5,0))</f>
        <v/>
      </c>
      <c r="AN48" s="23">
        <f>INDEX(MTInputs!$J$1:$AZ$415,$D48,MATCH(AN$5,MTInputs!$J$5:$AZ$5,0))</f>
        <v/>
      </c>
      <c r="AO48" s="23">
        <f>INDEX(MTInputs!$J$1:$AZ$415,$D48,MATCH(AO$5,MTInputs!$J$5:$AZ$5,0))</f>
        <v/>
      </c>
      <c r="AP48" s="23">
        <f>INDEX(MTInputs!$J$1:$AZ$415,$D48,MATCH(AP$5,MTInputs!$J$5:$AZ$5,0))</f>
        <v/>
      </c>
      <c r="AQ48" s="23">
        <f>INDEX(MTInputs!$J$1:$AZ$415,$D48,MATCH(AQ$5,MTInputs!$J$5:$AZ$5,0))</f>
        <v/>
      </c>
      <c r="AR48" s="23">
        <f>INDEX(MTInputs!$J$1:$AZ$415,$D48,MATCH(AR$5,MTInputs!$J$5:$AZ$5,0))</f>
        <v/>
      </c>
      <c r="AS48" s="23">
        <f>INDEX(MTInputs!$J$1:$AZ$415,$D48,MATCH(AS$5,MTInputs!$J$5:$AZ$5,0))</f>
        <v/>
      </c>
      <c r="AT48" s="23">
        <f>INDEX(MTInputs!$J$1:$AZ$415,$D48,MATCH(AT$5,MTInputs!$J$5:$AZ$5,0))</f>
        <v/>
      </c>
      <c r="AU48" s="23">
        <f>INDEX(MTInputs!$J$1:$AZ$415,$D48,MATCH(AU$5,MTInputs!$J$5:$AZ$5,0))</f>
        <v/>
      </c>
      <c r="AV48" s="23">
        <f>INDEX(MTInputs!$J$1:$AZ$415,$D48,MATCH(AV$5,MTInputs!$J$5:$AZ$5,0))</f>
        <v/>
      </c>
      <c r="AW48" s="23">
        <f>INDEX(MTInputs!$J$1:$AZ$415,$D48,MATCH(AW$5,MTInputs!$J$5:$AZ$5,0))</f>
        <v/>
      </c>
      <c r="AX48" s="23">
        <f>INDEX(MTInputs!$J$1:$AZ$415,$D48,MATCH(AX$5,MTInputs!$J$5:$AZ$5,0))</f>
        <v/>
      </c>
      <c r="AY48" s="23">
        <f>INDEX(MTInputs!$J$1:$AZ$415,$D48,MATCH(AY$5,MTInputs!$J$5:$AZ$5,0))</f>
        <v/>
      </c>
    </row>
    <row r="49" hidden="1" outlineLevel="1">
      <c r="H49" s="20" t="inlineStr">
        <is>
          <t>Fuel price reform (MTInputs rows 140-169; increases in price units)</t>
        </is>
      </c>
    </row>
    <row r="50" hidden="1" outlineLevel="1">
      <c r="A50" s="14" t="inlineStr">
        <is>
          <t>fpr.yr0</t>
        </is>
      </c>
      <c r="B50" s="14" t="inlineStr"/>
      <c r="C50" s="14" t="inlineStr"/>
      <c r="D50" s="21" t="n">
        <v>140</v>
      </c>
      <c r="H50" s="14">
        <f>INDEX(VarLab,MATCH($A50,VarKey,0))&amp;INDEX(MemLab,MATCH($C50&amp;"|"&amp;$B50,MemKey,0))</f>
        <v/>
      </c>
      <c r="I50" s="14">
        <f>INDEX(VarUnit,MATCH($A50,VarKey,0))</f>
        <v/>
      </c>
      <c r="J50" s="14">
        <f>INDEX(VarSrc,MATCH($A50,VarKey,0))</f>
        <v/>
      </c>
      <c r="K50" s="11">
        <f>CodePrefix&amp;$A50&amp;IF($C50="","","."&amp;$C50&amp;"."&amp;$B50)&amp;INDEX(VarEnd,MATCH($A50,VarKey,0))&amp;K$5</f>
        <v/>
      </c>
      <c r="L50" s="9">
        <f>INDEX(MTInputs!$J$1:$AZ$415,$D50,MATCH(L$5,MTInputs!$J$5:$AZ$5,0))</f>
        <v/>
      </c>
      <c r="M50" s="10">
        <f>INDEX(MTInputs!$J$1:$AZ$415,$D50,MATCH(M$5,MTInputs!$J$5:$AZ$5,0))</f>
        <v/>
      </c>
      <c r="N50" s="10">
        <f>INDEX(MTInputs!$J$1:$AZ$415,$D50,MATCH(N$5,MTInputs!$J$5:$AZ$5,0))</f>
        <v/>
      </c>
      <c r="O50" s="10">
        <f>INDEX(MTInputs!$J$1:$AZ$415,$D50,MATCH(O$5,MTInputs!$J$5:$AZ$5,0))</f>
        <v/>
      </c>
      <c r="P50" s="10">
        <f>INDEX(MTInputs!$J$1:$AZ$415,$D50,MATCH(P$5,MTInputs!$J$5:$AZ$5,0))</f>
        <v/>
      </c>
      <c r="Q50" s="10">
        <f>INDEX(MTInputs!$J$1:$AZ$415,$D50,MATCH(Q$5,MTInputs!$J$5:$AZ$5,0))</f>
        <v/>
      </c>
      <c r="R50" s="10">
        <f>INDEX(MTInputs!$J$1:$AZ$415,$D50,MATCH(R$5,MTInputs!$J$5:$AZ$5,0))</f>
        <v/>
      </c>
      <c r="S50" s="10">
        <f>INDEX(MTInputs!$J$1:$AZ$415,$D50,MATCH(S$5,MTInputs!$J$5:$AZ$5,0))</f>
        <v/>
      </c>
      <c r="T50" s="10">
        <f>INDEX(MTInputs!$J$1:$AZ$415,$D50,MATCH(T$5,MTInputs!$J$5:$AZ$5,0))</f>
        <v/>
      </c>
      <c r="U50" s="10">
        <f>INDEX(MTInputs!$J$1:$AZ$415,$D50,MATCH(U$5,MTInputs!$J$5:$AZ$5,0))</f>
        <v/>
      </c>
      <c r="V50" s="10">
        <f>INDEX(MTInputs!$J$1:$AZ$415,$D50,MATCH(V$5,MTInputs!$J$5:$AZ$5,0))</f>
        <v/>
      </c>
      <c r="W50" s="10">
        <f>INDEX(MTInputs!$J$1:$AZ$415,$D50,MATCH(W$5,MTInputs!$J$5:$AZ$5,0))</f>
        <v/>
      </c>
      <c r="X50" s="10">
        <f>INDEX(MTInputs!$J$1:$AZ$415,$D50,MATCH(X$5,MTInputs!$J$5:$AZ$5,0))</f>
        <v/>
      </c>
      <c r="Y50" s="10">
        <f>INDEX(MTInputs!$J$1:$AZ$415,$D50,MATCH(Y$5,MTInputs!$J$5:$AZ$5,0))</f>
        <v/>
      </c>
      <c r="Z50" s="10">
        <f>INDEX(MTInputs!$J$1:$AZ$415,$D50,MATCH(Z$5,MTInputs!$J$5:$AZ$5,0))</f>
        <v/>
      </c>
      <c r="AA50" s="10">
        <f>INDEX(MTInputs!$J$1:$AZ$415,$D50,MATCH(AA$5,MTInputs!$J$5:$AZ$5,0))</f>
        <v/>
      </c>
      <c r="AB50" s="10">
        <f>INDEX(MTInputs!$J$1:$AZ$415,$D50,MATCH(AB$5,MTInputs!$J$5:$AZ$5,0))</f>
        <v/>
      </c>
      <c r="AC50" s="10">
        <f>INDEX(MTInputs!$J$1:$AZ$415,$D50,MATCH(AC$5,MTInputs!$J$5:$AZ$5,0))</f>
        <v/>
      </c>
      <c r="AD50" s="10">
        <f>INDEX(MTInputs!$J$1:$AZ$415,$D50,MATCH(AD$5,MTInputs!$J$5:$AZ$5,0))</f>
        <v/>
      </c>
      <c r="AF50" s="11">
        <f>CodePrefix&amp;$A50&amp;IF($C50="","","."&amp;$C50&amp;"."&amp;$B50)&amp;INDEX(VarEnd,MATCH($A50,VarKey,0))&amp;AF$5</f>
        <v/>
      </c>
      <c r="AG50" s="9">
        <f>INDEX(MTInputs!$J$1:$AZ$415,$D50,MATCH(AG$5,MTInputs!$J$5:$AZ$5,0))</f>
        <v/>
      </c>
      <c r="AH50" s="10">
        <f>INDEX(MTInputs!$J$1:$AZ$415,$D50,MATCH(AH$5,MTInputs!$J$5:$AZ$5,0))</f>
        <v/>
      </c>
      <c r="AI50" s="10">
        <f>INDEX(MTInputs!$J$1:$AZ$415,$D50,MATCH(AI$5,MTInputs!$J$5:$AZ$5,0))</f>
        <v/>
      </c>
      <c r="AJ50" s="10">
        <f>INDEX(MTInputs!$J$1:$AZ$415,$D50,MATCH(AJ$5,MTInputs!$J$5:$AZ$5,0))</f>
        <v/>
      </c>
      <c r="AK50" s="10">
        <f>INDEX(MTInputs!$J$1:$AZ$415,$D50,MATCH(AK$5,MTInputs!$J$5:$AZ$5,0))</f>
        <v/>
      </c>
      <c r="AL50" s="10">
        <f>INDEX(MTInputs!$J$1:$AZ$415,$D50,MATCH(AL$5,MTInputs!$J$5:$AZ$5,0))</f>
        <v/>
      </c>
      <c r="AM50" s="10">
        <f>INDEX(MTInputs!$J$1:$AZ$415,$D50,MATCH(AM$5,MTInputs!$J$5:$AZ$5,0))</f>
        <v/>
      </c>
      <c r="AN50" s="10">
        <f>INDEX(MTInputs!$J$1:$AZ$415,$D50,MATCH(AN$5,MTInputs!$J$5:$AZ$5,0))</f>
        <v/>
      </c>
      <c r="AO50" s="10">
        <f>INDEX(MTInputs!$J$1:$AZ$415,$D50,MATCH(AO$5,MTInputs!$J$5:$AZ$5,0))</f>
        <v/>
      </c>
      <c r="AP50" s="10">
        <f>INDEX(MTInputs!$J$1:$AZ$415,$D50,MATCH(AP$5,MTInputs!$J$5:$AZ$5,0))</f>
        <v/>
      </c>
      <c r="AQ50" s="10">
        <f>INDEX(MTInputs!$J$1:$AZ$415,$D50,MATCH(AQ$5,MTInputs!$J$5:$AZ$5,0))</f>
        <v/>
      </c>
      <c r="AR50" s="10">
        <f>INDEX(MTInputs!$J$1:$AZ$415,$D50,MATCH(AR$5,MTInputs!$J$5:$AZ$5,0))</f>
        <v/>
      </c>
      <c r="AS50" s="10">
        <f>INDEX(MTInputs!$J$1:$AZ$415,$D50,MATCH(AS$5,MTInputs!$J$5:$AZ$5,0))</f>
        <v/>
      </c>
      <c r="AT50" s="10">
        <f>INDEX(MTInputs!$J$1:$AZ$415,$D50,MATCH(AT$5,MTInputs!$J$5:$AZ$5,0))</f>
        <v/>
      </c>
      <c r="AU50" s="10">
        <f>INDEX(MTInputs!$J$1:$AZ$415,$D50,MATCH(AU$5,MTInputs!$J$5:$AZ$5,0))</f>
        <v/>
      </c>
      <c r="AV50" s="10">
        <f>INDEX(MTInputs!$J$1:$AZ$415,$D50,MATCH(AV$5,MTInputs!$J$5:$AZ$5,0))</f>
        <v/>
      </c>
      <c r="AW50" s="10">
        <f>INDEX(MTInputs!$J$1:$AZ$415,$D50,MATCH(AW$5,MTInputs!$J$5:$AZ$5,0))</f>
        <v/>
      </c>
      <c r="AX50" s="10">
        <f>INDEX(MTInputs!$J$1:$AZ$415,$D50,MATCH(AX$5,MTInputs!$J$5:$AZ$5,0))</f>
        <v/>
      </c>
      <c r="AY50" s="10">
        <f>INDEX(MTInputs!$J$1:$AZ$415,$D50,MATCH(AY$5,MTInputs!$J$5:$AZ$5,0))</f>
        <v/>
      </c>
    </row>
    <row r="51" hidden="1" outlineLevel="1">
      <c r="A51" s="14" t="inlineStr">
        <is>
          <t>fpr.yr1</t>
        </is>
      </c>
      <c r="B51" s="14" t="inlineStr"/>
      <c r="C51" s="14" t="inlineStr"/>
      <c r="D51" s="21" t="n">
        <v>141</v>
      </c>
      <c r="H51" s="14">
        <f>INDEX(VarLab,MATCH($A51,VarKey,0))&amp;INDEX(MemLab,MATCH($C51&amp;"|"&amp;$B51,MemKey,0))</f>
        <v/>
      </c>
      <c r="I51" s="14">
        <f>INDEX(VarUnit,MATCH($A51,VarKey,0))</f>
        <v/>
      </c>
      <c r="J51" s="14">
        <f>INDEX(VarSrc,MATCH($A51,VarKey,0))</f>
        <v/>
      </c>
      <c r="K51" s="11">
        <f>CodePrefix&amp;$A51&amp;IF($C51="","","."&amp;$C51&amp;"."&amp;$B51)&amp;INDEX(VarEnd,MATCH($A51,VarKey,0))&amp;K$5</f>
        <v/>
      </c>
      <c r="L51" s="9">
        <f>INDEX(MTInputs!$J$1:$AZ$415,$D51,MATCH(L$5,MTInputs!$J$5:$AZ$5,0))</f>
        <v/>
      </c>
      <c r="M51" s="10">
        <f>INDEX(MTInputs!$J$1:$AZ$415,$D51,MATCH(M$5,MTInputs!$J$5:$AZ$5,0))</f>
        <v/>
      </c>
      <c r="N51" s="10">
        <f>INDEX(MTInputs!$J$1:$AZ$415,$D51,MATCH(N$5,MTInputs!$J$5:$AZ$5,0))</f>
        <v/>
      </c>
      <c r="O51" s="10">
        <f>INDEX(MTInputs!$J$1:$AZ$415,$D51,MATCH(O$5,MTInputs!$J$5:$AZ$5,0))</f>
        <v/>
      </c>
      <c r="P51" s="10">
        <f>INDEX(MTInputs!$J$1:$AZ$415,$D51,MATCH(P$5,MTInputs!$J$5:$AZ$5,0))</f>
        <v/>
      </c>
      <c r="Q51" s="10">
        <f>INDEX(MTInputs!$J$1:$AZ$415,$D51,MATCH(Q$5,MTInputs!$J$5:$AZ$5,0))</f>
        <v/>
      </c>
      <c r="R51" s="10">
        <f>INDEX(MTInputs!$J$1:$AZ$415,$D51,MATCH(R$5,MTInputs!$J$5:$AZ$5,0))</f>
        <v/>
      </c>
      <c r="S51" s="10">
        <f>INDEX(MTInputs!$J$1:$AZ$415,$D51,MATCH(S$5,MTInputs!$J$5:$AZ$5,0))</f>
        <v/>
      </c>
      <c r="T51" s="10">
        <f>INDEX(MTInputs!$J$1:$AZ$415,$D51,MATCH(T$5,MTInputs!$J$5:$AZ$5,0))</f>
        <v/>
      </c>
      <c r="U51" s="10">
        <f>INDEX(MTInputs!$J$1:$AZ$415,$D51,MATCH(U$5,MTInputs!$J$5:$AZ$5,0))</f>
        <v/>
      </c>
      <c r="V51" s="10">
        <f>INDEX(MTInputs!$J$1:$AZ$415,$D51,MATCH(V$5,MTInputs!$J$5:$AZ$5,0))</f>
        <v/>
      </c>
      <c r="W51" s="10">
        <f>INDEX(MTInputs!$J$1:$AZ$415,$D51,MATCH(W$5,MTInputs!$J$5:$AZ$5,0))</f>
        <v/>
      </c>
      <c r="X51" s="10">
        <f>INDEX(MTInputs!$J$1:$AZ$415,$D51,MATCH(X$5,MTInputs!$J$5:$AZ$5,0))</f>
        <v/>
      </c>
      <c r="Y51" s="10">
        <f>INDEX(MTInputs!$J$1:$AZ$415,$D51,MATCH(Y$5,MTInputs!$J$5:$AZ$5,0))</f>
        <v/>
      </c>
      <c r="Z51" s="10">
        <f>INDEX(MTInputs!$J$1:$AZ$415,$D51,MATCH(Z$5,MTInputs!$J$5:$AZ$5,0))</f>
        <v/>
      </c>
      <c r="AA51" s="10">
        <f>INDEX(MTInputs!$J$1:$AZ$415,$D51,MATCH(AA$5,MTInputs!$J$5:$AZ$5,0))</f>
        <v/>
      </c>
      <c r="AB51" s="10">
        <f>INDEX(MTInputs!$J$1:$AZ$415,$D51,MATCH(AB$5,MTInputs!$J$5:$AZ$5,0))</f>
        <v/>
      </c>
      <c r="AC51" s="10">
        <f>INDEX(MTInputs!$J$1:$AZ$415,$D51,MATCH(AC$5,MTInputs!$J$5:$AZ$5,0))</f>
        <v/>
      </c>
      <c r="AD51" s="10">
        <f>INDEX(MTInputs!$J$1:$AZ$415,$D51,MATCH(AD$5,MTInputs!$J$5:$AZ$5,0))</f>
        <v/>
      </c>
      <c r="AF51" s="11">
        <f>CodePrefix&amp;$A51&amp;IF($C51="","","."&amp;$C51&amp;"."&amp;$B51)&amp;INDEX(VarEnd,MATCH($A51,VarKey,0))&amp;AF$5</f>
        <v/>
      </c>
      <c r="AG51" s="9">
        <f>INDEX(MTInputs!$J$1:$AZ$415,$D51,MATCH(AG$5,MTInputs!$J$5:$AZ$5,0))</f>
        <v/>
      </c>
      <c r="AH51" s="10">
        <f>INDEX(MTInputs!$J$1:$AZ$415,$D51,MATCH(AH$5,MTInputs!$J$5:$AZ$5,0))</f>
        <v/>
      </c>
      <c r="AI51" s="10">
        <f>INDEX(MTInputs!$J$1:$AZ$415,$D51,MATCH(AI$5,MTInputs!$J$5:$AZ$5,0))</f>
        <v/>
      </c>
      <c r="AJ51" s="10">
        <f>INDEX(MTInputs!$J$1:$AZ$415,$D51,MATCH(AJ$5,MTInputs!$J$5:$AZ$5,0))</f>
        <v/>
      </c>
      <c r="AK51" s="10">
        <f>INDEX(MTInputs!$J$1:$AZ$415,$D51,MATCH(AK$5,MTInputs!$J$5:$AZ$5,0))</f>
        <v/>
      </c>
      <c r="AL51" s="10">
        <f>INDEX(MTInputs!$J$1:$AZ$415,$D51,MATCH(AL$5,MTInputs!$J$5:$AZ$5,0))</f>
        <v/>
      </c>
      <c r="AM51" s="10">
        <f>INDEX(MTInputs!$J$1:$AZ$415,$D51,MATCH(AM$5,MTInputs!$J$5:$AZ$5,0))</f>
        <v/>
      </c>
      <c r="AN51" s="10">
        <f>INDEX(MTInputs!$J$1:$AZ$415,$D51,MATCH(AN$5,MTInputs!$J$5:$AZ$5,0))</f>
        <v/>
      </c>
      <c r="AO51" s="10">
        <f>INDEX(MTInputs!$J$1:$AZ$415,$D51,MATCH(AO$5,MTInputs!$J$5:$AZ$5,0))</f>
        <v/>
      </c>
      <c r="AP51" s="10">
        <f>INDEX(MTInputs!$J$1:$AZ$415,$D51,MATCH(AP$5,MTInputs!$J$5:$AZ$5,0))</f>
        <v/>
      </c>
      <c r="AQ51" s="10">
        <f>INDEX(MTInputs!$J$1:$AZ$415,$D51,MATCH(AQ$5,MTInputs!$J$5:$AZ$5,0))</f>
        <v/>
      </c>
      <c r="AR51" s="10">
        <f>INDEX(MTInputs!$J$1:$AZ$415,$D51,MATCH(AR$5,MTInputs!$J$5:$AZ$5,0))</f>
        <v/>
      </c>
      <c r="AS51" s="10">
        <f>INDEX(MTInputs!$J$1:$AZ$415,$D51,MATCH(AS$5,MTInputs!$J$5:$AZ$5,0))</f>
        <v/>
      </c>
      <c r="AT51" s="10">
        <f>INDEX(MTInputs!$J$1:$AZ$415,$D51,MATCH(AT$5,MTInputs!$J$5:$AZ$5,0))</f>
        <v/>
      </c>
      <c r="AU51" s="10">
        <f>INDEX(MTInputs!$J$1:$AZ$415,$D51,MATCH(AU$5,MTInputs!$J$5:$AZ$5,0))</f>
        <v/>
      </c>
      <c r="AV51" s="10">
        <f>INDEX(MTInputs!$J$1:$AZ$415,$D51,MATCH(AV$5,MTInputs!$J$5:$AZ$5,0))</f>
        <v/>
      </c>
      <c r="AW51" s="10">
        <f>INDEX(MTInputs!$J$1:$AZ$415,$D51,MATCH(AW$5,MTInputs!$J$5:$AZ$5,0))</f>
        <v/>
      </c>
      <c r="AX51" s="10">
        <f>INDEX(MTInputs!$J$1:$AZ$415,$D51,MATCH(AX$5,MTInputs!$J$5:$AZ$5,0))</f>
        <v/>
      </c>
      <c r="AY51" s="10">
        <f>INDEX(MTInputs!$J$1:$AZ$415,$D51,MATCH(AY$5,MTInputs!$J$5:$AZ$5,0))</f>
        <v/>
      </c>
    </row>
    <row r="52" hidden="1" outlineLevel="1">
      <c r="A52" s="14" t="inlineStr">
        <is>
          <t>fpr.s</t>
        </is>
      </c>
      <c r="B52" s="14" t="inlineStr">
        <is>
          <t>coa</t>
        </is>
      </c>
      <c r="C52" s="14" t="inlineStr">
        <is>
          <t>pow</t>
        </is>
      </c>
      <c r="D52" s="21" t="n">
        <v>142</v>
      </c>
      <c r="H52" s="14">
        <f>INDEX(VarLab,MATCH($A52,VarKey,0))&amp;INDEX(MemLab,MATCH($C52&amp;"|"&amp;$B52,MemKey,0))</f>
        <v/>
      </c>
      <c r="I52" s="14">
        <f>INDEX(VarUnit,MATCH($A52,VarKey,0))</f>
        <v/>
      </c>
      <c r="J52" s="14">
        <f>INDEX(VarSrc,MATCH($A52,VarKey,0))</f>
        <v/>
      </c>
      <c r="K52" s="11">
        <f>CodePrefix&amp;$A52&amp;IF($C52="","","."&amp;$C52&amp;"."&amp;$B52)&amp;INDEX(VarEnd,MATCH($A52,VarKey,0))&amp;K$5</f>
        <v/>
      </c>
      <c r="L52" s="22">
        <f>INDEX(MTInputs!$J$1:$AZ$415,$D52,MATCH(L$5,MTInputs!$J$5:$AZ$5,0))</f>
        <v/>
      </c>
      <c r="M52" s="23">
        <f>INDEX(MTInputs!$J$1:$AZ$415,$D52,MATCH(M$5,MTInputs!$J$5:$AZ$5,0))</f>
        <v/>
      </c>
      <c r="N52" s="23">
        <f>INDEX(MTInputs!$J$1:$AZ$415,$D52,MATCH(N$5,MTInputs!$J$5:$AZ$5,0))</f>
        <v/>
      </c>
      <c r="O52" s="23">
        <f>INDEX(MTInputs!$J$1:$AZ$415,$D52,MATCH(O$5,MTInputs!$J$5:$AZ$5,0))</f>
        <v/>
      </c>
      <c r="P52" s="23">
        <f>INDEX(MTInputs!$J$1:$AZ$415,$D52,MATCH(P$5,MTInputs!$J$5:$AZ$5,0))</f>
        <v/>
      </c>
      <c r="Q52" s="23">
        <f>INDEX(MTInputs!$J$1:$AZ$415,$D52,MATCH(Q$5,MTInputs!$J$5:$AZ$5,0))</f>
        <v/>
      </c>
      <c r="R52" s="23">
        <f>INDEX(MTInputs!$J$1:$AZ$415,$D52,MATCH(R$5,MTInputs!$J$5:$AZ$5,0))</f>
        <v/>
      </c>
      <c r="S52" s="23">
        <f>INDEX(MTInputs!$J$1:$AZ$415,$D52,MATCH(S$5,MTInputs!$J$5:$AZ$5,0))</f>
        <v/>
      </c>
      <c r="T52" s="23">
        <f>INDEX(MTInputs!$J$1:$AZ$415,$D52,MATCH(T$5,MTInputs!$J$5:$AZ$5,0))</f>
        <v/>
      </c>
      <c r="U52" s="23">
        <f>INDEX(MTInputs!$J$1:$AZ$415,$D52,MATCH(U$5,MTInputs!$J$5:$AZ$5,0))</f>
        <v/>
      </c>
      <c r="V52" s="23">
        <f>INDEX(MTInputs!$J$1:$AZ$415,$D52,MATCH(V$5,MTInputs!$J$5:$AZ$5,0))</f>
        <v/>
      </c>
      <c r="W52" s="23">
        <f>INDEX(MTInputs!$J$1:$AZ$415,$D52,MATCH(W$5,MTInputs!$J$5:$AZ$5,0))</f>
        <v/>
      </c>
      <c r="X52" s="23">
        <f>INDEX(MTInputs!$J$1:$AZ$415,$D52,MATCH(X$5,MTInputs!$J$5:$AZ$5,0))</f>
        <v/>
      </c>
      <c r="Y52" s="23">
        <f>INDEX(MTInputs!$J$1:$AZ$415,$D52,MATCH(Y$5,MTInputs!$J$5:$AZ$5,0))</f>
        <v/>
      </c>
      <c r="Z52" s="23">
        <f>INDEX(MTInputs!$J$1:$AZ$415,$D52,MATCH(Z$5,MTInputs!$J$5:$AZ$5,0))</f>
        <v/>
      </c>
      <c r="AA52" s="23">
        <f>INDEX(MTInputs!$J$1:$AZ$415,$D52,MATCH(AA$5,MTInputs!$J$5:$AZ$5,0))</f>
        <v/>
      </c>
      <c r="AB52" s="23">
        <f>INDEX(MTInputs!$J$1:$AZ$415,$D52,MATCH(AB$5,MTInputs!$J$5:$AZ$5,0))</f>
        <v/>
      </c>
      <c r="AC52" s="23">
        <f>INDEX(MTInputs!$J$1:$AZ$415,$D52,MATCH(AC$5,MTInputs!$J$5:$AZ$5,0))</f>
        <v/>
      </c>
      <c r="AD52" s="23">
        <f>INDEX(MTInputs!$J$1:$AZ$415,$D52,MATCH(AD$5,MTInputs!$J$5:$AZ$5,0))</f>
        <v/>
      </c>
      <c r="AF52" s="11">
        <f>CodePrefix&amp;$A52&amp;IF($C52="","","."&amp;$C52&amp;"."&amp;$B52)&amp;INDEX(VarEnd,MATCH($A52,VarKey,0))&amp;AF$5</f>
        <v/>
      </c>
      <c r="AG52" s="22">
        <f>INDEX(MTInputs!$J$1:$AZ$415,$D52,MATCH(AG$5,MTInputs!$J$5:$AZ$5,0))</f>
        <v/>
      </c>
      <c r="AH52" s="23">
        <f>INDEX(MTInputs!$J$1:$AZ$415,$D52,MATCH(AH$5,MTInputs!$J$5:$AZ$5,0))</f>
        <v/>
      </c>
      <c r="AI52" s="23">
        <f>INDEX(MTInputs!$J$1:$AZ$415,$D52,MATCH(AI$5,MTInputs!$J$5:$AZ$5,0))</f>
        <v/>
      </c>
      <c r="AJ52" s="23">
        <f>INDEX(MTInputs!$J$1:$AZ$415,$D52,MATCH(AJ$5,MTInputs!$J$5:$AZ$5,0))</f>
        <v/>
      </c>
      <c r="AK52" s="23">
        <f>INDEX(MTInputs!$J$1:$AZ$415,$D52,MATCH(AK$5,MTInputs!$J$5:$AZ$5,0))</f>
        <v/>
      </c>
      <c r="AL52" s="23">
        <f>INDEX(MTInputs!$J$1:$AZ$415,$D52,MATCH(AL$5,MTInputs!$J$5:$AZ$5,0))</f>
        <v/>
      </c>
      <c r="AM52" s="23">
        <f>INDEX(MTInputs!$J$1:$AZ$415,$D52,MATCH(AM$5,MTInputs!$J$5:$AZ$5,0))</f>
        <v/>
      </c>
      <c r="AN52" s="23">
        <f>INDEX(MTInputs!$J$1:$AZ$415,$D52,MATCH(AN$5,MTInputs!$J$5:$AZ$5,0))</f>
        <v/>
      </c>
      <c r="AO52" s="23">
        <f>INDEX(MTInputs!$J$1:$AZ$415,$D52,MATCH(AO$5,MTInputs!$J$5:$AZ$5,0))</f>
        <v/>
      </c>
      <c r="AP52" s="23">
        <f>INDEX(MTInputs!$J$1:$AZ$415,$D52,MATCH(AP$5,MTInputs!$J$5:$AZ$5,0))</f>
        <v/>
      </c>
      <c r="AQ52" s="23">
        <f>INDEX(MTInputs!$J$1:$AZ$415,$D52,MATCH(AQ$5,MTInputs!$J$5:$AZ$5,0))</f>
        <v/>
      </c>
      <c r="AR52" s="23">
        <f>INDEX(MTInputs!$J$1:$AZ$415,$D52,MATCH(AR$5,MTInputs!$J$5:$AZ$5,0))</f>
        <v/>
      </c>
      <c r="AS52" s="23">
        <f>INDEX(MTInputs!$J$1:$AZ$415,$D52,MATCH(AS$5,MTInputs!$J$5:$AZ$5,0))</f>
        <v/>
      </c>
      <c r="AT52" s="23">
        <f>INDEX(MTInputs!$J$1:$AZ$415,$D52,MATCH(AT$5,MTInputs!$J$5:$AZ$5,0))</f>
        <v/>
      </c>
      <c r="AU52" s="23">
        <f>INDEX(MTInputs!$J$1:$AZ$415,$D52,MATCH(AU$5,MTInputs!$J$5:$AZ$5,0))</f>
        <v/>
      </c>
      <c r="AV52" s="23">
        <f>INDEX(MTInputs!$J$1:$AZ$415,$D52,MATCH(AV$5,MTInputs!$J$5:$AZ$5,0))</f>
        <v/>
      </c>
      <c r="AW52" s="23">
        <f>INDEX(MTInputs!$J$1:$AZ$415,$D52,MATCH(AW$5,MTInputs!$J$5:$AZ$5,0))</f>
        <v/>
      </c>
      <c r="AX52" s="23">
        <f>INDEX(MTInputs!$J$1:$AZ$415,$D52,MATCH(AX$5,MTInputs!$J$5:$AZ$5,0))</f>
        <v/>
      </c>
      <c r="AY52" s="23">
        <f>INDEX(MTInputs!$J$1:$AZ$415,$D52,MATCH(AY$5,MTInputs!$J$5:$AZ$5,0))</f>
        <v/>
      </c>
    </row>
    <row r="53" hidden="1" outlineLevel="1">
      <c r="A53" s="14" t="inlineStr">
        <is>
          <t>fpr.s</t>
        </is>
      </c>
      <c r="B53" s="14" t="inlineStr">
        <is>
          <t>coa</t>
        </is>
      </c>
      <c r="C53" s="14" t="inlineStr">
        <is>
          <t>res</t>
        </is>
      </c>
      <c r="D53" s="21" t="n">
        <v>143</v>
      </c>
      <c r="H53" s="14">
        <f>INDEX(VarLab,MATCH($A53,VarKey,0))&amp;INDEX(MemLab,MATCH($C53&amp;"|"&amp;$B53,MemKey,0))</f>
        <v/>
      </c>
      <c r="I53" s="14">
        <f>INDEX(VarUnit,MATCH($A53,VarKey,0))</f>
        <v/>
      </c>
      <c r="J53" s="14">
        <f>INDEX(VarSrc,MATCH($A53,VarKey,0))</f>
        <v/>
      </c>
      <c r="K53" s="11">
        <f>CodePrefix&amp;$A53&amp;IF($C53="","","."&amp;$C53&amp;"."&amp;$B53)&amp;INDEX(VarEnd,MATCH($A53,VarKey,0))&amp;K$5</f>
        <v/>
      </c>
      <c r="L53" s="22">
        <f>INDEX(MTInputs!$J$1:$AZ$415,$D53,MATCH(L$5,MTInputs!$J$5:$AZ$5,0))</f>
        <v/>
      </c>
      <c r="M53" s="23">
        <f>INDEX(MTInputs!$J$1:$AZ$415,$D53,MATCH(M$5,MTInputs!$J$5:$AZ$5,0))</f>
        <v/>
      </c>
      <c r="N53" s="23">
        <f>INDEX(MTInputs!$J$1:$AZ$415,$D53,MATCH(N$5,MTInputs!$J$5:$AZ$5,0))</f>
        <v/>
      </c>
      <c r="O53" s="23">
        <f>INDEX(MTInputs!$J$1:$AZ$415,$D53,MATCH(O$5,MTInputs!$J$5:$AZ$5,0))</f>
        <v/>
      </c>
      <c r="P53" s="23">
        <f>INDEX(MTInputs!$J$1:$AZ$415,$D53,MATCH(P$5,MTInputs!$J$5:$AZ$5,0))</f>
        <v/>
      </c>
      <c r="Q53" s="23">
        <f>INDEX(MTInputs!$J$1:$AZ$415,$D53,MATCH(Q$5,MTInputs!$J$5:$AZ$5,0))</f>
        <v/>
      </c>
      <c r="R53" s="23">
        <f>INDEX(MTInputs!$J$1:$AZ$415,$D53,MATCH(R$5,MTInputs!$J$5:$AZ$5,0))</f>
        <v/>
      </c>
      <c r="S53" s="23">
        <f>INDEX(MTInputs!$J$1:$AZ$415,$D53,MATCH(S$5,MTInputs!$J$5:$AZ$5,0))</f>
        <v/>
      </c>
      <c r="T53" s="23">
        <f>INDEX(MTInputs!$J$1:$AZ$415,$D53,MATCH(T$5,MTInputs!$J$5:$AZ$5,0))</f>
        <v/>
      </c>
      <c r="U53" s="23">
        <f>INDEX(MTInputs!$J$1:$AZ$415,$D53,MATCH(U$5,MTInputs!$J$5:$AZ$5,0))</f>
        <v/>
      </c>
      <c r="V53" s="23">
        <f>INDEX(MTInputs!$J$1:$AZ$415,$D53,MATCH(V$5,MTInputs!$J$5:$AZ$5,0))</f>
        <v/>
      </c>
      <c r="W53" s="23">
        <f>INDEX(MTInputs!$J$1:$AZ$415,$D53,MATCH(W$5,MTInputs!$J$5:$AZ$5,0))</f>
        <v/>
      </c>
      <c r="X53" s="23">
        <f>INDEX(MTInputs!$J$1:$AZ$415,$D53,MATCH(X$5,MTInputs!$J$5:$AZ$5,0))</f>
        <v/>
      </c>
      <c r="Y53" s="23">
        <f>INDEX(MTInputs!$J$1:$AZ$415,$D53,MATCH(Y$5,MTInputs!$J$5:$AZ$5,0))</f>
        <v/>
      </c>
      <c r="Z53" s="23">
        <f>INDEX(MTInputs!$J$1:$AZ$415,$D53,MATCH(Z$5,MTInputs!$J$5:$AZ$5,0))</f>
        <v/>
      </c>
      <c r="AA53" s="23">
        <f>INDEX(MTInputs!$J$1:$AZ$415,$D53,MATCH(AA$5,MTInputs!$J$5:$AZ$5,0))</f>
        <v/>
      </c>
      <c r="AB53" s="23">
        <f>INDEX(MTInputs!$J$1:$AZ$415,$D53,MATCH(AB$5,MTInputs!$J$5:$AZ$5,0))</f>
        <v/>
      </c>
      <c r="AC53" s="23">
        <f>INDEX(MTInputs!$J$1:$AZ$415,$D53,MATCH(AC$5,MTInputs!$J$5:$AZ$5,0))</f>
        <v/>
      </c>
      <c r="AD53" s="23">
        <f>INDEX(MTInputs!$J$1:$AZ$415,$D53,MATCH(AD$5,MTInputs!$J$5:$AZ$5,0))</f>
        <v/>
      </c>
      <c r="AF53" s="11">
        <f>CodePrefix&amp;$A53&amp;IF($C53="","","."&amp;$C53&amp;"."&amp;$B53)&amp;INDEX(VarEnd,MATCH($A53,VarKey,0))&amp;AF$5</f>
        <v/>
      </c>
      <c r="AG53" s="22">
        <f>INDEX(MTInputs!$J$1:$AZ$415,$D53,MATCH(AG$5,MTInputs!$J$5:$AZ$5,0))</f>
        <v/>
      </c>
      <c r="AH53" s="23">
        <f>INDEX(MTInputs!$J$1:$AZ$415,$D53,MATCH(AH$5,MTInputs!$J$5:$AZ$5,0))</f>
        <v/>
      </c>
      <c r="AI53" s="23">
        <f>INDEX(MTInputs!$J$1:$AZ$415,$D53,MATCH(AI$5,MTInputs!$J$5:$AZ$5,0))</f>
        <v/>
      </c>
      <c r="AJ53" s="23">
        <f>INDEX(MTInputs!$J$1:$AZ$415,$D53,MATCH(AJ$5,MTInputs!$J$5:$AZ$5,0))</f>
        <v/>
      </c>
      <c r="AK53" s="23">
        <f>INDEX(MTInputs!$J$1:$AZ$415,$D53,MATCH(AK$5,MTInputs!$J$5:$AZ$5,0))</f>
        <v/>
      </c>
      <c r="AL53" s="23">
        <f>INDEX(MTInputs!$J$1:$AZ$415,$D53,MATCH(AL$5,MTInputs!$J$5:$AZ$5,0))</f>
        <v/>
      </c>
      <c r="AM53" s="23">
        <f>INDEX(MTInputs!$J$1:$AZ$415,$D53,MATCH(AM$5,MTInputs!$J$5:$AZ$5,0))</f>
        <v/>
      </c>
      <c r="AN53" s="23">
        <f>INDEX(MTInputs!$J$1:$AZ$415,$D53,MATCH(AN$5,MTInputs!$J$5:$AZ$5,0))</f>
        <v/>
      </c>
      <c r="AO53" s="23">
        <f>INDEX(MTInputs!$J$1:$AZ$415,$D53,MATCH(AO$5,MTInputs!$J$5:$AZ$5,0))</f>
        <v/>
      </c>
      <c r="AP53" s="23">
        <f>INDEX(MTInputs!$J$1:$AZ$415,$D53,MATCH(AP$5,MTInputs!$J$5:$AZ$5,0))</f>
        <v/>
      </c>
      <c r="AQ53" s="23">
        <f>INDEX(MTInputs!$J$1:$AZ$415,$D53,MATCH(AQ$5,MTInputs!$J$5:$AZ$5,0))</f>
        <v/>
      </c>
      <c r="AR53" s="23">
        <f>INDEX(MTInputs!$J$1:$AZ$415,$D53,MATCH(AR$5,MTInputs!$J$5:$AZ$5,0))</f>
        <v/>
      </c>
      <c r="AS53" s="23">
        <f>INDEX(MTInputs!$J$1:$AZ$415,$D53,MATCH(AS$5,MTInputs!$J$5:$AZ$5,0))</f>
        <v/>
      </c>
      <c r="AT53" s="23">
        <f>INDEX(MTInputs!$J$1:$AZ$415,$D53,MATCH(AT$5,MTInputs!$J$5:$AZ$5,0))</f>
        <v/>
      </c>
      <c r="AU53" s="23">
        <f>INDEX(MTInputs!$J$1:$AZ$415,$D53,MATCH(AU$5,MTInputs!$J$5:$AZ$5,0))</f>
        <v/>
      </c>
      <c r="AV53" s="23">
        <f>INDEX(MTInputs!$J$1:$AZ$415,$D53,MATCH(AV$5,MTInputs!$J$5:$AZ$5,0))</f>
        <v/>
      </c>
      <c r="AW53" s="23">
        <f>INDEX(MTInputs!$J$1:$AZ$415,$D53,MATCH(AW$5,MTInputs!$J$5:$AZ$5,0))</f>
        <v/>
      </c>
      <c r="AX53" s="23">
        <f>INDEX(MTInputs!$J$1:$AZ$415,$D53,MATCH(AX$5,MTInputs!$J$5:$AZ$5,0))</f>
        <v/>
      </c>
      <c r="AY53" s="23">
        <f>INDEX(MTInputs!$J$1:$AZ$415,$D53,MATCH(AY$5,MTInputs!$J$5:$AZ$5,0))</f>
        <v/>
      </c>
    </row>
    <row r="54" hidden="1" outlineLevel="1">
      <c r="A54" s="14" t="inlineStr">
        <is>
          <t>fpr.s</t>
        </is>
      </c>
      <c r="B54" s="14" t="inlineStr">
        <is>
          <t>coa</t>
        </is>
      </c>
      <c r="C54" s="14" t="inlineStr">
        <is>
          <t>ind</t>
        </is>
      </c>
      <c r="D54" s="21" t="n">
        <v>144</v>
      </c>
      <c r="H54" s="14">
        <f>INDEX(VarLab,MATCH($A54,VarKey,0))&amp;INDEX(MemLab,MATCH($C54&amp;"|"&amp;$B54,MemKey,0))</f>
        <v/>
      </c>
      <c r="I54" s="14">
        <f>INDEX(VarUnit,MATCH($A54,VarKey,0))</f>
        <v/>
      </c>
      <c r="J54" s="14">
        <f>INDEX(VarSrc,MATCH($A54,VarKey,0))</f>
        <v/>
      </c>
      <c r="K54" s="11">
        <f>CodePrefix&amp;$A54&amp;IF($C54="","","."&amp;$C54&amp;"."&amp;$B54)&amp;INDEX(VarEnd,MATCH($A54,VarKey,0))&amp;K$5</f>
        <v/>
      </c>
      <c r="L54" s="22">
        <f>INDEX(MTInputs!$J$1:$AZ$415,$D54,MATCH(L$5,MTInputs!$J$5:$AZ$5,0))</f>
        <v/>
      </c>
      <c r="M54" s="23">
        <f>INDEX(MTInputs!$J$1:$AZ$415,$D54,MATCH(M$5,MTInputs!$J$5:$AZ$5,0))</f>
        <v/>
      </c>
      <c r="N54" s="23">
        <f>INDEX(MTInputs!$J$1:$AZ$415,$D54,MATCH(N$5,MTInputs!$J$5:$AZ$5,0))</f>
        <v/>
      </c>
      <c r="O54" s="23">
        <f>INDEX(MTInputs!$J$1:$AZ$415,$D54,MATCH(O$5,MTInputs!$J$5:$AZ$5,0))</f>
        <v/>
      </c>
      <c r="P54" s="23">
        <f>INDEX(MTInputs!$J$1:$AZ$415,$D54,MATCH(P$5,MTInputs!$J$5:$AZ$5,0))</f>
        <v/>
      </c>
      <c r="Q54" s="23">
        <f>INDEX(MTInputs!$J$1:$AZ$415,$D54,MATCH(Q$5,MTInputs!$J$5:$AZ$5,0))</f>
        <v/>
      </c>
      <c r="R54" s="23">
        <f>INDEX(MTInputs!$J$1:$AZ$415,$D54,MATCH(R$5,MTInputs!$J$5:$AZ$5,0))</f>
        <v/>
      </c>
      <c r="S54" s="23">
        <f>INDEX(MTInputs!$J$1:$AZ$415,$D54,MATCH(S$5,MTInputs!$J$5:$AZ$5,0))</f>
        <v/>
      </c>
      <c r="T54" s="23">
        <f>INDEX(MTInputs!$J$1:$AZ$415,$D54,MATCH(T$5,MTInputs!$J$5:$AZ$5,0))</f>
        <v/>
      </c>
      <c r="U54" s="23">
        <f>INDEX(MTInputs!$J$1:$AZ$415,$D54,MATCH(U$5,MTInputs!$J$5:$AZ$5,0))</f>
        <v/>
      </c>
      <c r="V54" s="23">
        <f>INDEX(MTInputs!$J$1:$AZ$415,$D54,MATCH(V$5,MTInputs!$J$5:$AZ$5,0))</f>
        <v/>
      </c>
      <c r="W54" s="23">
        <f>INDEX(MTInputs!$J$1:$AZ$415,$D54,MATCH(W$5,MTInputs!$J$5:$AZ$5,0))</f>
        <v/>
      </c>
      <c r="X54" s="23">
        <f>INDEX(MTInputs!$J$1:$AZ$415,$D54,MATCH(X$5,MTInputs!$J$5:$AZ$5,0))</f>
        <v/>
      </c>
      <c r="Y54" s="23">
        <f>INDEX(MTInputs!$J$1:$AZ$415,$D54,MATCH(Y$5,MTInputs!$J$5:$AZ$5,0))</f>
        <v/>
      </c>
      <c r="Z54" s="23">
        <f>INDEX(MTInputs!$J$1:$AZ$415,$D54,MATCH(Z$5,MTInputs!$J$5:$AZ$5,0))</f>
        <v/>
      </c>
      <c r="AA54" s="23">
        <f>INDEX(MTInputs!$J$1:$AZ$415,$D54,MATCH(AA$5,MTInputs!$J$5:$AZ$5,0))</f>
        <v/>
      </c>
      <c r="AB54" s="23">
        <f>INDEX(MTInputs!$J$1:$AZ$415,$D54,MATCH(AB$5,MTInputs!$J$5:$AZ$5,0))</f>
        <v/>
      </c>
      <c r="AC54" s="23">
        <f>INDEX(MTInputs!$J$1:$AZ$415,$D54,MATCH(AC$5,MTInputs!$J$5:$AZ$5,0))</f>
        <v/>
      </c>
      <c r="AD54" s="23">
        <f>INDEX(MTInputs!$J$1:$AZ$415,$D54,MATCH(AD$5,MTInputs!$J$5:$AZ$5,0))</f>
        <v/>
      </c>
      <c r="AF54" s="11">
        <f>CodePrefix&amp;$A54&amp;IF($C54="","","."&amp;$C54&amp;"."&amp;$B54)&amp;INDEX(VarEnd,MATCH($A54,VarKey,0))&amp;AF$5</f>
        <v/>
      </c>
      <c r="AG54" s="22">
        <f>INDEX(MTInputs!$J$1:$AZ$415,$D54,MATCH(AG$5,MTInputs!$J$5:$AZ$5,0))</f>
        <v/>
      </c>
      <c r="AH54" s="23">
        <f>INDEX(MTInputs!$J$1:$AZ$415,$D54,MATCH(AH$5,MTInputs!$J$5:$AZ$5,0))</f>
        <v/>
      </c>
      <c r="AI54" s="23">
        <f>INDEX(MTInputs!$J$1:$AZ$415,$D54,MATCH(AI$5,MTInputs!$J$5:$AZ$5,0))</f>
        <v/>
      </c>
      <c r="AJ54" s="23">
        <f>INDEX(MTInputs!$J$1:$AZ$415,$D54,MATCH(AJ$5,MTInputs!$J$5:$AZ$5,0))</f>
        <v/>
      </c>
      <c r="AK54" s="23">
        <f>INDEX(MTInputs!$J$1:$AZ$415,$D54,MATCH(AK$5,MTInputs!$J$5:$AZ$5,0))</f>
        <v/>
      </c>
      <c r="AL54" s="23">
        <f>INDEX(MTInputs!$J$1:$AZ$415,$D54,MATCH(AL$5,MTInputs!$J$5:$AZ$5,0))</f>
        <v/>
      </c>
      <c r="AM54" s="23">
        <f>INDEX(MTInputs!$J$1:$AZ$415,$D54,MATCH(AM$5,MTInputs!$J$5:$AZ$5,0))</f>
        <v/>
      </c>
      <c r="AN54" s="23">
        <f>INDEX(MTInputs!$J$1:$AZ$415,$D54,MATCH(AN$5,MTInputs!$J$5:$AZ$5,0))</f>
        <v/>
      </c>
      <c r="AO54" s="23">
        <f>INDEX(MTInputs!$J$1:$AZ$415,$D54,MATCH(AO$5,MTInputs!$J$5:$AZ$5,0))</f>
        <v/>
      </c>
      <c r="AP54" s="23">
        <f>INDEX(MTInputs!$J$1:$AZ$415,$D54,MATCH(AP$5,MTInputs!$J$5:$AZ$5,0))</f>
        <v/>
      </c>
      <c r="AQ54" s="23">
        <f>INDEX(MTInputs!$J$1:$AZ$415,$D54,MATCH(AQ$5,MTInputs!$J$5:$AZ$5,0))</f>
        <v/>
      </c>
      <c r="AR54" s="23">
        <f>INDEX(MTInputs!$J$1:$AZ$415,$D54,MATCH(AR$5,MTInputs!$J$5:$AZ$5,0))</f>
        <v/>
      </c>
      <c r="AS54" s="23">
        <f>INDEX(MTInputs!$J$1:$AZ$415,$D54,MATCH(AS$5,MTInputs!$J$5:$AZ$5,0))</f>
        <v/>
      </c>
      <c r="AT54" s="23">
        <f>INDEX(MTInputs!$J$1:$AZ$415,$D54,MATCH(AT$5,MTInputs!$J$5:$AZ$5,0))</f>
        <v/>
      </c>
      <c r="AU54" s="23">
        <f>INDEX(MTInputs!$J$1:$AZ$415,$D54,MATCH(AU$5,MTInputs!$J$5:$AZ$5,0))</f>
        <v/>
      </c>
      <c r="AV54" s="23">
        <f>INDEX(MTInputs!$J$1:$AZ$415,$D54,MATCH(AV$5,MTInputs!$J$5:$AZ$5,0))</f>
        <v/>
      </c>
      <c r="AW54" s="23">
        <f>INDEX(MTInputs!$J$1:$AZ$415,$D54,MATCH(AW$5,MTInputs!$J$5:$AZ$5,0))</f>
        <v/>
      </c>
      <c r="AX54" s="23">
        <f>INDEX(MTInputs!$J$1:$AZ$415,$D54,MATCH(AX$5,MTInputs!$J$5:$AZ$5,0))</f>
        <v/>
      </c>
      <c r="AY54" s="23">
        <f>INDEX(MTInputs!$J$1:$AZ$415,$D54,MATCH(AY$5,MTInputs!$J$5:$AZ$5,0))</f>
        <v/>
      </c>
    </row>
    <row r="55" hidden="1" outlineLevel="1">
      <c r="A55" s="14" t="inlineStr">
        <is>
          <t>fpr.s</t>
        </is>
      </c>
      <c r="B55" s="14" t="inlineStr">
        <is>
          <t>nga</t>
        </is>
      </c>
      <c r="C55" s="14" t="inlineStr">
        <is>
          <t>pow</t>
        </is>
      </c>
      <c r="D55" s="21" t="n">
        <v>145</v>
      </c>
      <c r="H55" s="14">
        <f>INDEX(VarLab,MATCH($A55,VarKey,0))&amp;INDEX(MemLab,MATCH($C55&amp;"|"&amp;$B55,MemKey,0))</f>
        <v/>
      </c>
      <c r="I55" s="14">
        <f>INDEX(VarUnit,MATCH($A55,VarKey,0))</f>
        <v/>
      </c>
      <c r="J55" s="14">
        <f>INDEX(VarSrc,MATCH($A55,VarKey,0))</f>
        <v/>
      </c>
      <c r="K55" s="11">
        <f>CodePrefix&amp;$A55&amp;IF($C55="","","."&amp;$C55&amp;"."&amp;$B55)&amp;INDEX(VarEnd,MATCH($A55,VarKey,0))&amp;K$5</f>
        <v/>
      </c>
      <c r="L55" s="22">
        <f>INDEX(MTInputs!$J$1:$AZ$415,$D55,MATCH(L$5,MTInputs!$J$5:$AZ$5,0))</f>
        <v/>
      </c>
      <c r="M55" s="23">
        <f>INDEX(MTInputs!$J$1:$AZ$415,$D55,MATCH(M$5,MTInputs!$J$5:$AZ$5,0))</f>
        <v/>
      </c>
      <c r="N55" s="23">
        <f>INDEX(MTInputs!$J$1:$AZ$415,$D55,MATCH(N$5,MTInputs!$J$5:$AZ$5,0))</f>
        <v/>
      </c>
      <c r="O55" s="23">
        <f>INDEX(MTInputs!$J$1:$AZ$415,$D55,MATCH(O$5,MTInputs!$J$5:$AZ$5,0))</f>
        <v/>
      </c>
      <c r="P55" s="23">
        <f>INDEX(MTInputs!$J$1:$AZ$415,$D55,MATCH(P$5,MTInputs!$J$5:$AZ$5,0))</f>
        <v/>
      </c>
      <c r="Q55" s="23">
        <f>INDEX(MTInputs!$J$1:$AZ$415,$D55,MATCH(Q$5,MTInputs!$J$5:$AZ$5,0))</f>
        <v/>
      </c>
      <c r="R55" s="23">
        <f>INDEX(MTInputs!$J$1:$AZ$415,$D55,MATCH(R$5,MTInputs!$J$5:$AZ$5,0))</f>
        <v/>
      </c>
      <c r="S55" s="23">
        <f>INDEX(MTInputs!$J$1:$AZ$415,$D55,MATCH(S$5,MTInputs!$J$5:$AZ$5,0))</f>
        <v/>
      </c>
      <c r="T55" s="23">
        <f>INDEX(MTInputs!$J$1:$AZ$415,$D55,MATCH(T$5,MTInputs!$J$5:$AZ$5,0))</f>
        <v/>
      </c>
      <c r="U55" s="23">
        <f>INDEX(MTInputs!$J$1:$AZ$415,$D55,MATCH(U$5,MTInputs!$J$5:$AZ$5,0))</f>
        <v/>
      </c>
      <c r="V55" s="23">
        <f>INDEX(MTInputs!$J$1:$AZ$415,$D55,MATCH(V$5,MTInputs!$J$5:$AZ$5,0))</f>
        <v/>
      </c>
      <c r="W55" s="23">
        <f>INDEX(MTInputs!$J$1:$AZ$415,$D55,MATCH(W$5,MTInputs!$J$5:$AZ$5,0))</f>
        <v/>
      </c>
      <c r="X55" s="23">
        <f>INDEX(MTInputs!$J$1:$AZ$415,$D55,MATCH(X$5,MTInputs!$J$5:$AZ$5,0))</f>
        <v/>
      </c>
      <c r="Y55" s="23">
        <f>INDEX(MTInputs!$J$1:$AZ$415,$D55,MATCH(Y$5,MTInputs!$J$5:$AZ$5,0))</f>
        <v/>
      </c>
      <c r="Z55" s="23">
        <f>INDEX(MTInputs!$J$1:$AZ$415,$D55,MATCH(Z$5,MTInputs!$J$5:$AZ$5,0))</f>
        <v/>
      </c>
      <c r="AA55" s="23">
        <f>INDEX(MTInputs!$J$1:$AZ$415,$D55,MATCH(AA$5,MTInputs!$J$5:$AZ$5,0))</f>
        <v/>
      </c>
      <c r="AB55" s="23">
        <f>INDEX(MTInputs!$J$1:$AZ$415,$D55,MATCH(AB$5,MTInputs!$J$5:$AZ$5,0))</f>
        <v/>
      </c>
      <c r="AC55" s="23">
        <f>INDEX(MTInputs!$J$1:$AZ$415,$D55,MATCH(AC$5,MTInputs!$J$5:$AZ$5,0))</f>
        <v/>
      </c>
      <c r="AD55" s="23">
        <f>INDEX(MTInputs!$J$1:$AZ$415,$D55,MATCH(AD$5,MTInputs!$J$5:$AZ$5,0))</f>
        <v/>
      </c>
      <c r="AF55" s="11">
        <f>CodePrefix&amp;$A55&amp;IF($C55="","","."&amp;$C55&amp;"."&amp;$B55)&amp;INDEX(VarEnd,MATCH($A55,VarKey,0))&amp;AF$5</f>
        <v/>
      </c>
      <c r="AG55" s="22">
        <f>INDEX(MTInputs!$J$1:$AZ$415,$D55,MATCH(AG$5,MTInputs!$J$5:$AZ$5,0))</f>
        <v/>
      </c>
      <c r="AH55" s="23">
        <f>INDEX(MTInputs!$J$1:$AZ$415,$D55,MATCH(AH$5,MTInputs!$J$5:$AZ$5,0))</f>
        <v/>
      </c>
      <c r="AI55" s="23">
        <f>INDEX(MTInputs!$J$1:$AZ$415,$D55,MATCH(AI$5,MTInputs!$J$5:$AZ$5,0))</f>
        <v/>
      </c>
      <c r="AJ55" s="23">
        <f>INDEX(MTInputs!$J$1:$AZ$415,$D55,MATCH(AJ$5,MTInputs!$J$5:$AZ$5,0))</f>
        <v/>
      </c>
      <c r="AK55" s="23">
        <f>INDEX(MTInputs!$J$1:$AZ$415,$D55,MATCH(AK$5,MTInputs!$J$5:$AZ$5,0))</f>
        <v/>
      </c>
      <c r="AL55" s="23">
        <f>INDEX(MTInputs!$J$1:$AZ$415,$D55,MATCH(AL$5,MTInputs!$J$5:$AZ$5,0))</f>
        <v/>
      </c>
      <c r="AM55" s="23">
        <f>INDEX(MTInputs!$J$1:$AZ$415,$D55,MATCH(AM$5,MTInputs!$J$5:$AZ$5,0))</f>
        <v/>
      </c>
      <c r="AN55" s="23">
        <f>INDEX(MTInputs!$J$1:$AZ$415,$D55,MATCH(AN$5,MTInputs!$J$5:$AZ$5,0))</f>
        <v/>
      </c>
      <c r="AO55" s="23">
        <f>INDEX(MTInputs!$J$1:$AZ$415,$D55,MATCH(AO$5,MTInputs!$J$5:$AZ$5,0))</f>
        <v/>
      </c>
      <c r="AP55" s="23">
        <f>INDEX(MTInputs!$J$1:$AZ$415,$D55,MATCH(AP$5,MTInputs!$J$5:$AZ$5,0))</f>
        <v/>
      </c>
      <c r="AQ55" s="23">
        <f>INDEX(MTInputs!$J$1:$AZ$415,$D55,MATCH(AQ$5,MTInputs!$J$5:$AZ$5,0))</f>
        <v/>
      </c>
      <c r="AR55" s="23">
        <f>INDEX(MTInputs!$J$1:$AZ$415,$D55,MATCH(AR$5,MTInputs!$J$5:$AZ$5,0))</f>
        <v/>
      </c>
      <c r="AS55" s="23">
        <f>INDEX(MTInputs!$J$1:$AZ$415,$D55,MATCH(AS$5,MTInputs!$J$5:$AZ$5,0))</f>
        <v/>
      </c>
      <c r="AT55" s="23">
        <f>INDEX(MTInputs!$J$1:$AZ$415,$D55,MATCH(AT$5,MTInputs!$J$5:$AZ$5,0))</f>
        <v/>
      </c>
      <c r="AU55" s="23">
        <f>INDEX(MTInputs!$J$1:$AZ$415,$D55,MATCH(AU$5,MTInputs!$J$5:$AZ$5,0))</f>
        <v/>
      </c>
      <c r="AV55" s="23">
        <f>INDEX(MTInputs!$J$1:$AZ$415,$D55,MATCH(AV$5,MTInputs!$J$5:$AZ$5,0))</f>
        <v/>
      </c>
      <c r="AW55" s="23">
        <f>INDEX(MTInputs!$J$1:$AZ$415,$D55,MATCH(AW$5,MTInputs!$J$5:$AZ$5,0))</f>
        <v/>
      </c>
      <c r="AX55" s="23">
        <f>INDEX(MTInputs!$J$1:$AZ$415,$D55,MATCH(AX$5,MTInputs!$J$5:$AZ$5,0))</f>
        <v/>
      </c>
      <c r="AY55" s="23">
        <f>INDEX(MTInputs!$J$1:$AZ$415,$D55,MATCH(AY$5,MTInputs!$J$5:$AZ$5,0))</f>
        <v/>
      </c>
    </row>
    <row r="56" hidden="1" outlineLevel="1">
      <c r="A56" s="14" t="inlineStr">
        <is>
          <t>fpr.s</t>
        </is>
      </c>
      <c r="B56" s="14" t="inlineStr">
        <is>
          <t>nga</t>
        </is>
      </c>
      <c r="C56" s="14" t="inlineStr">
        <is>
          <t>res</t>
        </is>
      </c>
      <c r="D56" s="21" t="n">
        <v>146</v>
      </c>
      <c r="H56" s="14">
        <f>INDEX(VarLab,MATCH($A56,VarKey,0))&amp;INDEX(MemLab,MATCH($C56&amp;"|"&amp;$B56,MemKey,0))</f>
        <v/>
      </c>
      <c r="I56" s="14">
        <f>INDEX(VarUnit,MATCH($A56,VarKey,0))</f>
        <v/>
      </c>
      <c r="J56" s="14">
        <f>INDEX(VarSrc,MATCH($A56,VarKey,0))</f>
        <v/>
      </c>
      <c r="K56" s="11">
        <f>CodePrefix&amp;$A56&amp;IF($C56="","","."&amp;$C56&amp;"."&amp;$B56)&amp;INDEX(VarEnd,MATCH($A56,VarKey,0))&amp;K$5</f>
        <v/>
      </c>
      <c r="L56" s="22">
        <f>INDEX(MTInputs!$J$1:$AZ$415,$D56,MATCH(L$5,MTInputs!$J$5:$AZ$5,0))</f>
        <v/>
      </c>
      <c r="M56" s="23">
        <f>INDEX(MTInputs!$J$1:$AZ$415,$D56,MATCH(M$5,MTInputs!$J$5:$AZ$5,0))</f>
        <v/>
      </c>
      <c r="N56" s="23">
        <f>INDEX(MTInputs!$J$1:$AZ$415,$D56,MATCH(N$5,MTInputs!$J$5:$AZ$5,0))</f>
        <v/>
      </c>
      <c r="O56" s="23">
        <f>INDEX(MTInputs!$J$1:$AZ$415,$D56,MATCH(O$5,MTInputs!$J$5:$AZ$5,0))</f>
        <v/>
      </c>
      <c r="P56" s="23">
        <f>INDEX(MTInputs!$J$1:$AZ$415,$D56,MATCH(P$5,MTInputs!$J$5:$AZ$5,0))</f>
        <v/>
      </c>
      <c r="Q56" s="23">
        <f>INDEX(MTInputs!$J$1:$AZ$415,$D56,MATCH(Q$5,MTInputs!$J$5:$AZ$5,0))</f>
        <v/>
      </c>
      <c r="R56" s="23">
        <f>INDEX(MTInputs!$J$1:$AZ$415,$D56,MATCH(R$5,MTInputs!$J$5:$AZ$5,0))</f>
        <v/>
      </c>
      <c r="S56" s="23">
        <f>INDEX(MTInputs!$J$1:$AZ$415,$D56,MATCH(S$5,MTInputs!$J$5:$AZ$5,0))</f>
        <v/>
      </c>
      <c r="T56" s="23">
        <f>INDEX(MTInputs!$J$1:$AZ$415,$D56,MATCH(T$5,MTInputs!$J$5:$AZ$5,0))</f>
        <v/>
      </c>
      <c r="U56" s="23">
        <f>INDEX(MTInputs!$J$1:$AZ$415,$D56,MATCH(U$5,MTInputs!$J$5:$AZ$5,0))</f>
        <v/>
      </c>
      <c r="V56" s="23">
        <f>INDEX(MTInputs!$J$1:$AZ$415,$D56,MATCH(V$5,MTInputs!$J$5:$AZ$5,0))</f>
        <v/>
      </c>
      <c r="W56" s="23">
        <f>INDEX(MTInputs!$J$1:$AZ$415,$D56,MATCH(W$5,MTInputs!$J$5:$AZ$5,0))</f>
        <v/>
      </c>
      <c r="X56" s="23">
        <f>INDEX(MTInputs!$J$1:$AZ$415,$D56,MATCH(X$5,MTInputs!$J$5:$AZ$5,0))</f>
        <v/>
      </c>
      <c r="Y56" s="23">
        <f>INDEX(MTInputs!$J$1:$AZ$415,$D56,MATCH(Y$5,MTInputs!$J$5:$AZ$5,0))</f>
        <v/>
      </c>
      <c r="Z56" s="23">
        <f>INDEX(MTInputs!$J$1:$AZ$415,$D56,MATCH(Z$5,MTInputs!$J$5:$AZ$5,0))</f>
        <v/>
      </c>
      <c r="AA56" s="23">
        <f>INDEX(MTInputs!$J$1:$AZ$415,$D56,MATCH(AA$5,MTInputs!$J$5:$AZ$5,0))</f>
        <v/>
      </c>
      <c r="AB56" s="23">
        <f>INDEX(MTInputs!$J$1:$AZ$415,$D56,MATCH(AB$5,MTInputs!$J$5:$AZ$5,0))</f>
        <v/>
      </c>
      <c r="AC56" s="23">
        <f>INDEX(MTInputs!$J$1:$AZ$415,$D56,MATCH(AC$5,MTInputs!$J$5:$AZ$5,0))</f>
        <v/>
      </c>
      <c r="AD56" s="23">
        <f>INDEX(MTInputs!$J$1:$AZ$415,$D56,MATCH(AD$5,MTInputs!$J$5:$AZ$5,0))</f>
        <v/>
      </c>
      <c r="AF56" s="11">
        <f>CodePrefix&amp;$A56&amp;IF($C56="","","."&amp;$C56&amp;"."&amp;$B56)&amp;INDEX(VarEnd,MATCH($A56,VarKey,0))&amp;AF$5</f>
        <v/>
      </c>
      <c r="AG56" s="22">
        <f>INDEX(MTInputs!$J$1:$AZ$415,$D56,MATCH(AG$5,MTInputs!$J$5:$AZ$5,0))</f>
        <v/>
      </c>
      <c r="AH56" s="23">
        <f>INDEX(MTInputs!$J$1:$AZ$415,$D56,MATCH(AH$5,MTInputs!$J$5:$AZ$5,0))</f>
        <v/>
      </c>
      <c r="AI56" s="23">
        <f>INDEX(MTInputs!$J$1:$AZ$415,$D56,MATCH(AI$5,MTInputs!$J$5:$AZ$5,0))</f>
        <v/>
      </c>
      <c r="AJ56" s="23">
        <f>INDEX(MTInputs!$J$1:$AZ$415,$D56,MATCH(AJ$5,MTInputs!$J$5:$AZ$5,0))</f>
        <v/>
      </c>
      <c r="AK56" s="23">
        <f>INDEX(MTInputs!$J$1:$AZ$415,$D56,MATCH(AK$5,MTInputs!$J$5:$AZ$5,0))</f>
        <v/>
      </c>
      <c r="AL56" s="23">
        <f>INDEX(MTInputs!$J$1:$AZ$415,$D56,MATCH(AL$5,MTInputs!$J$5:$AZ$5,0))</f>
        <v/>
      </c>
      <c r="AM56" s="23">
        <f>INDEX(MTInputs!$J$1:$AZ$415,$D56,MATCH(AM$5,MTInputs!$J$5:$AZ$5,0))</f>
        <v/>
      </c>
      <c r="AN56" s="23">
        <f>INDEX(MTInputs!$J$1:$AZ$415,$D56,MATCH(AN$5,MTInputs!$J$5:$AZ$5,0))</f>
        <v/>
      </c>
      <c r="AO56" s="23">
        <f>INDEX(MTInputs!$J$1:$AZ$415,$D56,MATCH(AO$5,MTInputs!$J$5:$AZ$5,0))</f>
        <v/>
      </c>
      <c r="AP56" s="23">
        <f>INDEX(MTInputs!$J$1:$AZ$415,$D56,MATCH(AP$5,MTInputs!$J$5:$AZ$5,0))</f>
        <v/>
      </c>
      <c r="AQ56" s="23">
        <f>INDEX(MTInputs!$J$1:$AZ$415,$D56,MATCH(AQ$5,MTInputs!$J$5:$AZ$5,0))</f>
        <v/>
      </c>
      <c r="AR56" s="23">
        <f>INDEX(MTInputs!$J$1:$AZ$415,$D56,MATCH(AR$5,MTInputs!$J$5:$AZ$5,0))</f>
        <v/>
      </c>
      <c r="AS56" s="23">
        <f>INDEX(MTInputs!$J$1:$AZ$415,$D56,MATCH(AS$5,MTInputs!$J$5:$AZ$5,0))</f>
        <v/>
      </c>
      <c r="AT56" s="23">
        <f>INDEX(MTInputs!$J$1:$AZ$415,$D56,MATCH(AT$5,MTInputs!$J$5:$AZ$5,0))</f>
        <v/>
      </c>
      <c r="AU56" s="23">
        <f>INDEX(MTInputs!$J$1:$AZ$415,$D56,MATCH(AU$5,MTInputs!$J$5:$AZ$5,0))</f>
        <v/>
      </c>
      <c r="AV56" s="23">
        <f>INDEX(MTInputs!$J$1:$AZ$415,$D56,MATCH(AV$5,MTInputs!$J$5:$AZ$5,0))</f>
        <v/>
      </c>
      <c r="AW56" s="23">
        <f>INDEX(MTInputs!$J$1:$AZ$415,$D56,MATCH(AW$5,MTInputs!$J$5:$AZ$5,0))</f>
        <v/>
      </c>
      <c r="AX56" s="23">
        <f>INDEX(MTInputs!$J$1:$AZ$415,$D56,MATCH(AX$5,MTInputs!$J$5:$AZ$5,0))</f>
        <v/>
      </c>
      <c r="AY56" s="23">
        <f>INDEX(MTInputs!$J$1:$AZ$415,$D56,MATCH(AY$5,MTInputs!$J$5:$AZ$5,0))</f>
        <v/>
      </c>
    </row>
    <row r="57" hidden="1" outlineLevel="1">
      <c r="A57" s="14" t="inlineStr">
        <is>
          <t>fpr.s</t>
        </is>
      </c>
      <c r="B57" s="14" t="inlineStr">
        <is>
          <t>nga</t>
        </is>
      </c>
      <c r="C57" s="14" t="inlineStr">
        <is>
          <t>ind</t>
        </is>
      </c>
      <c r="D57" s="21" t="n">
        <v>147</v>
      </c>
      <c r="H57" s="14">
        <f>INDEX(VarLab,MATCH($A57,VarKey,0))&amp;INDEX(MemLab,MATCH($C57&amp;"|"&amp;$B57,MemKey,0))</f>
        <v/>
      </c>
      <c r="I57" s="14">
        <f>INDEX(VarUnit,MATCH($A57,VarKey,0))</f>
        <v/>
      </c>
      <c r="J57" s="14">
        <f>INDEX(VarSrc,MATCH($A57,VarKey,0))</f>
        <v/>
      </c>
      <c r="K57" s="11">
        <f>CodePrefix&amp;$A57&amp;IF($C57="","","."&amp;$C57&amp;"."&amp;$B57)&amp;INDEX(VarEnd,MATCH($A57,VarKey,0))&amp;K$5</f>
        <v/>
      </c>
      <c r="L57" s="22">
        <f>INDEX(MTInputs!$J$1:$AZ$415,$D57,MATCH(L$5,MTInputs!$J$5:$AZ$5,0))</f>
        <v/>
      </c>
      <c r="M57" s="23">
        <f>INDEX(MTInputs!$J$1:$AZ$415,$D57,MATCH(M$5,MTInputs!$J$5:$AZ$5,0))</f>
        <v/>
      </c>
      <c r="N57" s="23">
        <f>INDEX(MTInputs!$J$1:$AZ$415,$D57,MATCH(N$5,MTInputs!$J$5:$AZ$5,0))</f>
        <v/>
      </c>
      <c r="O57" s="23">
        <f>INDEX(MTInputs!$J$1:$AZ$415,$D57,MATCH(O$5,MTInputs!$J$5:$AZ$5,0))</f>
        <v/>
      </c>
      <c r="P57" s="23">
        <f>INDEX(MTInputs!$J$1:$AZ$415,$D57,MATCH(P$5,MTInputs!$J$5:$AZ$5,0))</f>
        <v/>
      </c>
      <c r="Q57" s="23">
        <f>INDEX(MTInputs!$J$1:$AZ$415,$D57,MATCH(Q$5,MTInputs!$J$5:$AZ$5,0))</f>
        <v/>
      </c>
      <c r="R57" s="23">
        <f>INDEX(MTInputs!$J$1:$AZ$415,$D57,MATCH(R$5,MTInputs!$J$5:$AZ$5,0))</f>
        <v/>
      </c>
      <c r="S57" s="23">
        <f>INDEX(MTInputs!$J$1:$AZ$415,$D57,MATCH(S$5,MTInputs!$J$5:$AZ$5,0))</f>
        <v/>
      </c>
      <c r="T57" s="23">
        <f>INDEX(MTInputs!$J$1:$AZ$415,$D57,MATCH(T$5,MTInputs!$J$5:$AZ$5,0))</f>
        <v/>
      </c>
      <c r="U57" s="23">
        <f>INDEX(MTInputs!$J$1:$AZ$415,$D57,MATCH(U$5,MTInputs!$J$5:$AZ$5,0))</f>
        <v/>
      </c>
      <c r="V57" s="23">
        <f>INDEX(MTInputs!$J$1:$AZ$415,$D57,MATCH(V$5,MTInputs!$J$5:$AZ$5,0))</f>
        <v/>
      </c>
      <c r="W57" s="23">
        <f>INDEX(MTInputs!$J$1:$AZ$415,$D57,MATCH(W$5,MTInputs!$J$5:$AZ$5,0))</f>
        <v/>
      </c>
      <c r="X57" s="23">
        <f>INDEX(MTInputs!$J$1:$AZ$415,$D57,MATCH(X$5,MTInputs!$J$5:$AZ$5,0))</f>
        <v/>
      </c>
      <c r="Y57" s="23">
        <f>INDEX(MTInputs!$J$1:$AZ$415,$D57,MATCH(Y$5,MTInputs!$J$5:$AZ$5,0))</f>
        <v/>
      </c>
      <c r="Z57" s="23">
        <f>INDEX(MTInputs!$J$1:$AZ$415,$D57,MATCH(Z$5,MTInputs!$J$5:$AZ$5,0))</f>
        <v/>
      </c>
      <c r="AA57" s="23">
        <f>INDEX(MTInputs!$J$1:$AZ$415,$D57,MATCH(AA$5,MTInputs!$J$5:$AZ$5,0))</f>
        <v/>
      </c>
      <c r="AB57" s="23">
        <f>INDEX(MTInputs!$J$1:$AZ$415,$D57,MATCH(AB$5,MTInputs!$J$5:$AZ$5,0))</f>
        <v/>
      </c>
      <c r="AC57" s="23">
        <f>INDEX(MTInputs!$J$1:$AZ$415,$D57,MATCH(AC$5,MTInputs!$J$5:$AZ$5,0))</f>
        <v/>
      </c>
      <c r="AD57" s="23">
        <f>INDEX(MTInputs!$J$1:$AZ$415,$D57,MATCH(AD$5,MTInputs!$J$5:$AZ$5,0))</f>
        <v/>
      </c>
      <c r="AF57" s="11">
        <f>CodePrefix&amp;$A57&amp;IF($C57="","","."&amp;$C57&amp;"."&amp;$B57)&amp;INDEX(VarEnd,MATCH($A57,VarKey,0))&amp;AF$5</f>
        <v/>
      </c>
      <c r="AG57" s="22">
        <f>INDEX(MTInputs!$J$1:$AZ$415,$D57,MATCH(AG$5,MTInputs!$J$5:$AZ$5,0))</f>
        <v/>
      </c>
      <c r="AH57" s="23">
        <f>INDEX(MTInputs!$J$1:$AZ$415,$D57,MATCH(AH$5,MTInputs!$J$5:$AZ$5,0))</f>
        <v/>
      </c>
      <c r="AI57" s="23">
        <f>INDEX(MTInputs!$J$1:$AZ$415,$D57,MATCH(AI$5,MTInputs!$J$5:$AZ$5,0))</f>
        <v/>
      </c>
      <c r="AJ57" s="23">
        <f>INDEX(MTInputs!$J$1:$AZ$415,$D57,MATCH(AJ$5,MTInputs!$J$5:$AZ$5,0))</f>
        <v/>
      </c>
      <c r="AK57" s="23">
        <f>INDEX(MTInputs!$J$1:$AZ$415,$D57,MATCH(AK$5,MTInputs!$J$5:$AZ$5,0))</f>
        <v/>
      </c>
      <c r="AL57" s="23">
        <f>INDEX(MTInputs!$J$1:$AZ$415,$D57,MATCH(AL$5,MTInputs!$J$5:$AZ$5,0))</f>
        <v/>
      </c>
      <c r="AM57" s="23">
        <f>INDEX(MTInputs!$J$1:$AZ$415,$D57,MATCH(AM$5,MTInputs!$J$5:$AZ$5,0))</f>
        <v/>
      </c>
      <c r="AN57" s="23">
        <f>INDEX(MTInputs!$J$1:$AZ$415,$D57,MATCH(AN$5,MTInputs!$J$5:$AZ$5,0))</f>
        <v/>
      </c>
      <c r="AO57" s="23">
        <f>INDEX(MTInputs!$J$1:$AZ$415,$D57,MATCH(AO$5,MTInputs!$J$5:$AZ$5,0))</f>
        <v/>
      </c>
      <c r="AP57" s="23">
        <f>INDEX(MTInputs!$J$1:$AZ$415,$D57,MATCH(AP$5,MTInputs!$J$5:$AZ$5,0))</f>
        <v/>
      </c>
      <c r="AQ57" s="23">
        <f>INDEX(MTInputs!$J$1:$AZ$415,$D57,MATCH(AQ$5,MTInputs!$J$5:$AZ$5,0))</f>
        <v/>
      </c>
      <c r="AR57" s="23">
        <f>INDEX(MTInputs!$J$1:$AZ$415,$D57,MATCH(AR$5,MTInputs!$J$5:$AZ$5,0))</f>
        <v/>
      </c>
      <c r="AS57" s="23">
        <f>INDEX(MTInputs!$J$1:$AZ$415,$D57,MATCH(AS$5,MTInputs!$J$5:$AZ$5,0))</f>
        <v/>
      </c>
      <c r="AT57" s="23">
        <f>INDEX(MTInputs!$J$1:$AZ$415,$D57,MATCH(AT$5,MTInputs!$J$5:$AZ$5,0))</f>
        <v/>
      </c>
      <c r="AU57" s="23">
        <f>INDEX(MTInputs!$J$1:$AZ$415,$D57,MATCH(AU$5,MTInputs!$J$5:$AZ$5,0))</f>
        <v/>
      </c>
      <c r="AV57" s="23">
        <f>INDEX(MTInputs!$J$1:$AZ$415,$D57,MATCH(AV$5,MTInputs!$J$5:$AZ$5,0))</f>
        <v/>
      </c>
      <c r="AW57" s="23">
        <f>INDEX(MTInputs!$J$1:$AZ$415,$D57,MATCH(AW$5,MTInputs!$J$5:$AZ$5,0))</f>
        <v/>
      </c>
      <c r="AX57" s="23">
        <f>INDEX(MTInputs!$J$1:$AZ$415,$D57,MATCH(AX$5,MTInputs!$J$5:$AZ$5,0))</f>
        <v/>
      </c>
      <c r="AY57" s="23">
        <f>INDEX(MTInputs!$J$1:$AZ$415,$D57,MATCH(AY$5,MTInputs!$J$5:$AZ$5,0))</f>
        <v/>
      </c>
    </row>
    <row r="58" hidden="1" outlineLevel="1">
      <c r="A58" s="14" t="inlineStr">
        <is>
          <t>fpr.s</t>
        </is>
      </c>
      <c r="B58" s="14" t="inlineStr">
        <is>
          <t>ecy</t>
        </is>
      </c>
      <c r="C58" s="14" t="inlineStr">
        <is>
          <t>res</t>
        </is>
      </c>
      <c r="D58" s="21" t="n">
        <v>148</v>
      </c>
      <c r="H58" s="14">
        <f>INDEX(VarLab,MATCH($A58,VarKey,0))&amp;INDEX(MemLab,MATCH($C58&amp;"|"&amp;$B58,MemKey,0))</f>
        <v/>
      </c>
      <c r="I58" s="14">
        <f>INDEX(VarUnit,MATCH($A58,VarKey,0))</f>
        <v/>
      </c>
      <c r="J58" s="14">
        <f>INDEX(VarSrc,MATCH($A58,VarKey,0))</f>
        <v/>
      </c>
      <c r="K58" s="11">
        <f>CodePrefix&amp;$A58&amp;IF($C58="","","."&amp;$C58&amp;"."&amp;$B58)&amp;INDEX(VarEnd,MATCH($A58,VarKey,0))&amp;K$5</f>
        <v/>
      </c>
      <c r="L58" s="22">
        <f>INDEX(MTInputs!$J$1:$AZ$415,$D58,MATCH(L$5,MTInputs!$J$5:$AZ$5,0))</f>
        <v/>
      </c>
      <c r="M58" s="23">
        <f>INDEX(MTInputs!$J$1:$AZ$415,$D58,MATCH(M$5,MTInputs!$J$5:$AZ$5,0))</f>
        <v/>
      </c>
      <c r="N58" s="23">
        <f>INDEX(MTInputs!$J$1:$AZ$415,$D58,MATCH(N$5,MTInputs!$J$5:$AZ$5,0))</f>
        <v/>
      </c>
      <c r="O58" s="23">
        <f>INDEX(MTInputs!$J$1:$AZ$415,$D58,MATCH(O$5,MTInputs!$J$5:$AZ$5,0))</f>
        <v/>
      </c>
      <c r="P58" s="23">
        <f>INDEX(MTInputs!$J$1:$AZ$415,$D58,MATCH(P$5,MTInputs!$J$5:$AZ$5,0))</f>
        <v/>
      </c>
      <c r="Q58" s="23">
        <f>INDEX(MTInputs!$J$1:$AZ$415,$D58,MATCH(Q$5,MTInputs!$J$5:$AZ$5,0))</f>
        <v/>
      </c>
      <c r="R58" s="23">
        <f>INDEX(MTInputs!$J$1:$AZ$415,$D58,MATCH(R$5,MTInputs!$J$5:$AZ$5,0))</f>
        <v/>
      </c>
      <c r="S58" s="23">
        <f>INDEX(MTInputs!$J$1:$AZ$415,$D58,MATCH(S$5,MTInputs!$J$5:$AZ$5,0))</f>
        <v/>
      </c>
      <c r="T58" s="23">
        <f>INDEX(MTInputs!$J$1:$AZ$415,$D58,MATCH(T$5,MTInputs!$J$5:$AZ$5,0))</f>
        <v/>
      </c>
      <c r="U58" s="23">
        <f>INDEX(MTInputs!$J$1:$AZ$415,$D58,MATCH(U$5,MTInputs!$J$5:$AZ$5,0))</f>
        <v/>
      </c>
      <c r="V58" s="23">
        <f>INDEX(MTInputs!$J$1:$AZ$415,$D58,MATCH(V$5,MTInputs!$J$5:$AZ$5,0))</f>
        <v/>
      </c>
      <c r="W58" s="23">
        <f>INDEX(MTInputs!$J$1:$AZ$415,$D58,MATCH(W$5,MTInputs!$J$5:$AZ$5,0))</f>
        <v/>
      </c>
      <c r="X58" s="23">
        <f>INDEX(MTInputs!$J$1:$AZ$415,$D58,MATCH(X$5,MTInputs!$J$5:$AZ$5,0))</f>
        <v/>
      </c>
      <c r="Y58" s="23">
        <f>INDEX(MTInputs!$J$1:$AZ$415,$D58,MATCH(Y$5,MTInputs!$J$5:$AZ$5,0))</f>
        <v/>
      </c>
      <c r="Z58" s="23">
        <f>INDEX(MTInputs!$J$1:$AZ$415,$D58,MATCH(Z$5,MTInputs!$J$5:$AZ$5,0))</f>
        <v/>
      </c>
      <c r="AA58" s="23">
        <f>INDEX(MTInputs!$J$1:$AZ$415,$D58,MATCH(AA$5,MTInputs!$J$5:$AZ$5,0))</f>
        <v/>
      </c>
      <c r="AB58" s="23">
        <f>INDEX(MTInputs!$J$1:$AZ$415,$D58,MATCH(AB$5,MTInputs!$J$5:$AZ$5,0))</f>
        <v/>
      </c>
      <c r="AC58" s="23">
        <f>INDEX(MTInputs!$J$1:$AZ$415,$D58,MATCH(AC$5,MTInputs!$J$5:$AZ$5,0))</f>
        <v/>
      </c>
      <c r="AD58" s="23">
        <f>INDEX(MTInputs!$J$1:$AZ$415,$D58,MATCH(AD$5,MTInputs!$J$5:$AZ$5,0))</f>
        <v/>
      </c>
      <c r="AF58" s="11">
        <f>CodePrefix&amp;$A58&amp;IF($C58="","","."&amp;$C58&amp;"."&amp;$B58)&amp;INDEX(VarEnd,MATCH($A58,VarKey,0))&amp;AF$5</f>
        <v/>
      </c>
      <c r="AG58" s="22">
        <f>INDEX(MTInputs!$J$1:$AZ$415,$D58,MATCH(AG$5,MTInputs!$J$5:$AZ$5,0))</f>
        <v/>
      </c>
      <c r="AH58" s="23">
        <f>INDEX(MTInputs!$J$1:$AZ$415,$D58,MATCH(AH$5,MTInputs!$J$5:$AZ$5,0))</f>
        <v/>
      </c>
      <c r="AI58" s="23">
        <f>INDEX(MTInputs!$J$1:$AZ$415,$D58,MATCH(AI$5,MTInputs!$J$5:$AZ$5,0))</f>
        <v/>
      </c>
      <c r="AJ58" s="23">
        <f>INDEX(MTInputs!$J$1:$AZ$415,$D58,MATCH(AJ$5,MTInputs!$J$5:$AZ$5,0))</f>
        <v/>
      </c>
      <c r="AK58" s="23">
        <f>INDEX(MTInputs!$J$1:$AZ$415,$D58,MATCH(AK$5,MTInputs!$J$5:$AZ$5,0))</f>
        <v/>
      </c>
      <c r="AL58" s="23">
        <f>INDEX(MTInputs!$J$1:$AZ$415,$D58,MATCH(AL$5,MTInputs!$J$5:$AZ$5,0))</f>
        <v/>
      </c>
      <c r="AM58" s="23">
        <f>INDEX(MTInputs!$J$1:$AZ$415,$D58,MATCH(AM$5,MTInputs!$J$5:$AZ$5,0))</f>
        <v/>
      </c>
      <c r="AN58" s="23">
        <f>INDEX(MTInputs!$J$1:$AZ$415,$D58,MATCH(AN$5,MTInputs!$J$5:$AZ$5,0))</f>
        <v/>
      </c>
      <c r="AO58" s="23">
        <f>INDEX(MTInputs!$J$1:$AZ$415,$D58,MATCH(AO$5,MTInputs!$J$5:$AZ$5,0))</f>
        <v/>
      </c>
      <c r="AP58" s="23">
        <f>INDEX(MTInputs!$J$1:$AZ$415,$D58,MATCH(AP$5,MTInputs!$J$5:$AZ$5,0))</f>
        <v/>
      </c>
      <c r="AQ58" s="23">
        <f>INDEX(MTInputs!$J$1:$AZ$415,$D58,MATCH(AQ$5,MTInputs!$J$5:$AZ$5,0))</f>
        <v/>
      </c>
      <c r="AR58" s="23">
        <f>INDEX(MTInputs!$J$1:$AZ$415,$D58,MATCH(AR$5,MTInputs!$J$5:$AZ$5,0))</f>
        <v/>
      </c>
      <c r="AS58" s="23">
        <f>INDEX(MTInputs!$J$1:$AZ$415,$D58,MATCH(AS$5,MTInputs!$J$5:$AZ$5,0))</f>
        <v/>
      </c>
      <c r="AT58" s="23">
        <f>INDEX(MTInputs!$J$1:$AZ$415,$D58,MATCH(AT$5,MTInputs!$J$5:$AZ$5,0))</f>
        <v/>
      </c>
      <c r="AU58" s="23">
        <f>INDEX(MTInputs!$J$1:$AZ$415,$D58,MATCH(AU$5,MTInputs!$J$5:$AZ$5,0))</f>
        <v/>
      </c>
      <c r="AV58" s="23">
        <f>INDEX(MTInputs!$J$1:$AZ$415,$D58,MATCH(AV$5,MTInputs!$J$5:$AZ$5,0))</f>
        <v/>
      </c>
      <c r="AW58" s="23">
        <f>INDEX(MTInputs!$J$1:$AZ$415,$D58,MATCH(AW$5,MTInputs!$J$5:$AZ$5,0))</f>
        <v/>
      </c>
      <c r="AX58" s="23">
        <f>INDEX(MTInputs!$J$1:$AZ$415,$D58,MATCH(AX$5,MTInputs!$J$5:$AZ$5,0))</f>
        <v/>
      </c>
      <c r="AY58" s="23">
        <f>INDEX(MTInputs!$J$1:$AZ$415,$D58,MATCH(AY$5,MTInputs!$J$5:$AZ$5,0))</f>
        <v/>
      </c>
    </row>
    <row r="59" hidden="1" outlineLevel="1">
      <c r="A59" s="14" t="inlineStr">
        <is>
          <t>fpr.s</t>
        </is>
      </c>
      <c r="B59" s="14" t="inlineStr">
        <is>
          <t>ecy</t>
        </is>
      </c>
      <c r="C59" s="14" t="inlineStr">
        <is>
          <t>ind</t>
        </is>
      </c>
      <c r="D59" s="21" t="n">
        <v>149</v>
      </c>
      <c r="H59" s="14">
        <f>INDEX(VarLab,MATCH($A59,VarKey,0))&amp;INDEX(MemLab,MATCH($C59&amp;"|"&amp;$B59,MemKey,0))</f>
        <v/>
      </c>
      <c r="I59" s="14">
        <f>INDEX(VarUnit,MATCH($A59,VarKey,0))</f>
        <v/>
      </c>
      <c r="J59" s="14">
        <f>INDEX(VarSrc,MATCH($A59,VarKey,0))</f>
        <v/>
      </c>
      <c r="K59" s="11">
        <f>CodePrefix&amp;$A59&amp;IF($C59="","","."&amp;$C59&amp;"."&amp;$B59)&amp;INDEX(VarEnd,MATCH($A59,VarKey,0))&amp;K$5</f>
        <v/>
      </c>
      <c r="L59" s="22">
        <f>INDEX(MTInputs!$J$1:$AZ$415,$D59,MATCH(L$5,MTInputs!$J$5:$AZ$5,0))</f>
        <v/>
      </c>
      <c r="M59" s="23">
        <f>INDEX(MTInputs!$J$1:$AZ$415,$D59,MATCH(M$5,MTInputs!$J$5:$AZ$5,0))</f>
        <v/>
      </c>
      <c r="N59" s="23">
        <f>INDEX(MTInputs!$J$1:$AZ$415,$D59,MATCH(N$5,MTInputs!$J$5:$AZ$5,0))</f>
        <v/>
      </c>
      <c r="O59" s="23">
        <f>INDEX(MTInputs!$J$1:$AZ$415,$D59,MATCH(O$5,MTInputs!$J$5:$AZ$5,0))</f>
        <v/>
      </c>
      <c r="P59" s="23">
        <f>INDEX(MTInputs!$J$1:$AZ$415,$D59,MATCH(P$5,MTInputs!$J$5:$AZ$5,0))</f>
        <v/>
      </c>
      <c r="Q59" s="23">
        <f>INDEX(MTInputs!$J$1:$AZ$415,$D59,MATCH(Q$5,MTInputs!$J$5:$AZ$5,0))</f>
        <v/>
      </c>
      <c r="R59" s="23">
        <f>INDEX(MTInputs!$J$1:$AZ$415,$D59,MATCH(R$5,MTInputs!$J$5:$AZ$5,0))</f>
        <v/>
      </c>
      <c r="S59" s="23">
        <f>INDEX(MTInputs!$J$1:$AZ$415,$D59,MATCH(S$5,MTInputs!$J$5:$AZ$5,0))</f>
        <v/>
      </c>
      <c r="T59" s="23">
        <f>INDEX(MTInputs!$J$1:$AZ$415,$D59,MATCH(T$5,MTInputs!$J$5:$AZ$5,0))</f>
        <v/>
      </c>
      <c r="U59" s="23">
        <f>INDEX(MTInputs!$J$1:$AZ$415,$D59,MATCH(U$5,MTInputs!$J$5:$AZ$5,0))</f>
        <v/>
      </c>
      <c r="V59" s="23">
        <f>INDEX(MTInputs!$J$1:$AZ$415,$D59,MATCH(V$5,MTInputs!$J$5:$AZ$5,0))</f>
        <v/>
      </c>
      <c r="W59" s="23">
        <f>INDEX(MTInputs!$J$1:$AZ$415,$D59,MATCH(W$5,MTInputs!$J$5:$AZ$5,0))</f>
        <v/>
      </c>
      <c r="X59" s="23">
        <f>INDEX(MTInputs!$J$1:$AZ$415,$D59,MATCH(X$5,MTInputs!$J$5:$AZ$5,0))</f>
        <v/>
      </c>
      <c r="Y59" s="23">
        <f>INDEX(MTInputs!$J$1:$AZ$415,$D59,MATCH(Y$5,MTInputs!$J$5:$AZ$5,0))</f>
        <v/>
      </c>
      <c r="Z59" s="23">
        <f>INDEX(MTInputs!$J$1:$AZ$415,$D59,MATCH(Z$5,MTInputs!$J$5:$AZ$5,0))</f>
        <v/>
      </c>
      <c r="AA59" s="23">
        <f>INDEX(MTInputs!$J$1:$AZ$415,$D59,MATCH(AA$5,MTInputs!$J$5:$AZ$5,0))</f>
        <v/>
      </c>
      <c r="AB59" s="23">
        <f>INDEX(MTInputs!$J$1:$AZ$415,$D59,MATCH(AB$5,MTInputs!$J$5:$AZ$5,0))</f>
        <v/>
      </c>
      <c r="AC59" s="23">
        <f>INDEX(MTInputs!$J$1:$AZ$415,$D59,MATCH(AC$5,MTInputs!$J$5:$AZ$5,0))</f>
        <v/>
      </c>
      <c r="AD59" s="23">
        <f>INDEX(MTInputs!$J$1:$AZ$415,$D59,MATCH(AD$5,MTInputs!$J$5:$AZ$5,0))</f>
        <v/>
      </c>
      <c r="AF59" s="11">
        <f>CodePrefix&amp;$A59&amp;IF($C59="","","."&amp;$C59&amp;"."&amp;$B59)&amp;INDEX(VarEnd,MATCH($A59,VarKey,0))&amp;AF$5</f>
        <v/>
      </c>
      <c r="AG59" s="22">
        <f>INDEX(MTInputs!$J$1:$AZ$415,$D59,MATCH(AG$5,MTInputs!$J$5:$AZ$5,0))</f>
        <v/>
      </c>
      <c r="AH59" s="23">
        <f>INDEX(MTInputs!$J$1:$AZ$415,$D59,MATCH(AH$5,MTInputs!$J$5:$AZ$5,0))</f>
        <v/>
      </c>
      <c r="AI59" s="23">
        <f>INDEX(MTInputs!$J$1:$AZ$415,$D59,MATCH(AI$5,MTInputs!$J$5:$AZ$5,0))</f>
        <v/>
      </c>
      <c r="AJ59" s="23">
        <f>INDEX(MTInputs!$J$1:$AZ$415,$D59,MATCH(AJ$5,MTInputs!$J$5:$AZ$5,0))</f>
        <v/>
      </c>
      <c r="AK59" s="23">
        <f>INDEX(MTInputs!$J$1:$AZ$415,$D59,MATCH(AK$5,MTInputs!$J$5:$AZ$5,0))</f>
        <v/>
      </c>
      <c r="AL59" s="23">
        <f>INDEX(MTInputs!$J$1:$AZ$415,$D59,MATCH(AL$5,MTInputs!$J$5:$AZ$5,0))</f>
        <v/>
      </c>
      <c r="AM59" s="23">
        <f>INDEX(MTInputs!$J$1:$AZ$415,$D59,MATCH(AM$5,MTInputs!$J$5:$AZ$5,0))</f>
        <v/>
      </c>
      <c r="AN59" s="23">
        <f>INDEX(MTInputs!$J$1:$AZ$415,$D59,MATCH(AN$5,MTInputs!$J$5:$AZ$5,0))</f>
        <v/>
      </c>
      <c r="AO59" s="23">
        <f>INDEX(MTInputs!$J$1:$AZ$415,$D59,MATCH(AO$5,MTInputs!$J$5:$AZ$5,0))</f>
        <v/>
      </c>
      <c r="AP59" s="23">
        <f>INDEX(MTInputs!$J$1:$AZ$415,$D59,MATCH(AP$5,MTInputs!$J$5:$AZ$5,0))</f>
        <v/>
      </c>
      <c r="AQ59" s="23">
        <f>INDEX(MTInputs!$J$1:$AZ$415,$D59,MATCH(AQ$5,MTInputs!$J$5:$AZ$5,0))</f>
        <v/>
      </c>
      <c r="AR59" s="23">
        <f>INDEX(MTInputs!$J$1:$AZ$415,$D59,MATCH(AR$5,MTInputs!$J$5:$AZ$5,0))</f>
        <v/>
      </c>
      <c r="AS59" s="23">
        <f>INDEX(MTInputs!$J$1:$AZ$415,$D59,MATCH(AS$5,MTInputs!$J$5:$AZ$5,0))</f>
        <v/>
      </c>
      <c r="AT59" s="23">
        <f>INDEX(MTInputs!$J$1:$AZ$415,$D59,MATCH(AT$5,MTInputs!$J$5:$AZ$5,0))</f>
        <v/>
      </c>
      <c r="AU59" s="23">
        <f>INDEX(MTInputs!$J$1:$AZ$415,$D59,MATCH(AU$5,MTInputs!$J$5:$AZ$5,0))</f>
        <v/>
      </c>
      <c r="AV59" s="23">
        <f>INDEX(MTInputs!$J$1:$AZ$415,$D59,MATCH(AV$5,MTInputs!$J$5:$AZ$5,0))</f>
        <v/>
      </c>
      <c r="AW59" s="23">
        <f>INDEX(MTInputs!$J$1:$AZ$415,$D59,MATCH(AW$5,MTInputs!$J$5:$AZ$5,0))</f>
        <v/>
      </c>
      <c r="AX59" s="23">
        <f>INDEX(MTInputs!$J$1:$AZ$415,$D59,MATCH(AX$5,MTInputs!$J$5:$AZ$5,0))</f>
        <v/>
      </c>
      <c r="AY59" s="23">
        <f>INDEX(MTInputs!$J$1:$AZ$415,$D59,MATCH(AY$5,MTInputs!$J$5:$AZ$5,0))</f>
        <v/>
      </c>
    </row>
    <row r="60" hidden="1" outlineLevel="1">
      <c r="A60" s="14" t="inlineStr">
        <is>
          <t>fpr.s</t>
        </is>
      </c>
      <c r="B60" s="14" t="inlineStr">
        <is>
          <t>gso</t>
        </is>
      </c>
      <c r="C60" s="14" t="inlineStr">
        <is>
          <t>all</t>
        </is>
      </c>
      <c r="D60" s="21" t="n">
        <v>150</v>
      </c>
      <c r="H60" s="14">
        <f>INDEX(VarLab,MATCH($A60,VarKey,0))&amp;INDEX(MemLab,MATCH($C60&amp;"|"&amp;$B60,MemKey,0))</f>
        <v/>
      </c>
      <c r="I60" s="14">
        <f>INDEX(VarUnit,MATCH($A60,VarKey,0))</f>
        <v/>
      </c>
      <c r="J60" s="14">
        <f>INDEX(VarSrc,MATCH($A60,VarKey,0))</f>
        <v/>
      </c>
      <c r="K60" s="11">
        <f>CodePrefix&amp;$A60&amp;IF($C60="","","."&amp;$C60&amp;"."&amp;$B60)&amp;INDEX(VarEnd,MATCH($A60,VarKey,0))&amp;K$5</f>
        <v/>
      </c>
      <c r="L60" s="22">
        <f>INDEX(MTInputs!$J$1:$AZ$415,$D60,MATCH(L$5,MTInputs!$J$5:$AZ$5,0))</f>
        <v/>
      </c>
      <c r="M60" s="23">
        <f>INDEX(MTInputs!$J$1:$AZ$415,$D60,MATCH(M$5,MTInputs!$J$5:$AZ$5,0))</f>
        <v/>
      </c>
      <c r="N60" s="23">
        <f>INDEX(MTInputs!$J$1:$AZ$415,$D60,MATCH(N$5,MTInputs!$J$5:$AZ$5,0))</f>
        <v/>
      </c>
      <c r="O60" s="23">
        <f>INDEX(MTInputs!$J$1:$AZ$415,$D60,MATCH(O$5,MTInputs!$J$5:$AZ$5,0))</f>
        <v/>
      </c>
      <c r="P60" s="23">
        <f>INDEX(MTInputs!$J$1:$AZ$415,$D60,MATCH(P$5,MTInputs!$J$5:$AZ$5,0))</f>
        <v/>
      </c>
      <c r="Q60" s="23">
        <f>INDEX(MTInputs!$J$1:$AZ$415,$D60,MATCH(Q$5,MTInputs!$J$5:$AZ$5,0))</f>
        <v/>
      </c>
      <c r="R60" s="23">
        <f>INDEX(MTInputs!$J$1:$AZ$415,$D60,MATCH(R$5,MTInputs!$J$5:$AZ$5,0))</f>
        <v/>
      </c>
      <c r="S60" s="23">
        <f>INDEX(MTInputs!$J$1:$AZ$415,$D60,MATCH(S$5,MTInputs!$J$5:$AZ$5,0))</f>
        <v/>
      </c>
      <c r="T60" s="23">
        <f>INDEX(MTInputs!$J$1:$AZ$415,$D60,MATCH(T$5,MTInputs!$J$5:$AZ$5,0))</f>
        <v/>
      </c>
      <c r="U60" s="23">
        <f>INDEX(MTInputs!$J$1:$AZ$415,$D60,MATCH(U$5,MTInputs!$J$5:$AZ$5,0))</f>
        <v/>
      </c>
      <c r="V60" s="23">
        <f>INDEX(MTInputs!$J$1:$AZ$415,$D60,MATCH(V$5,MTInputs!$J$5:$AZ$5,0))</f>
        <v/>
      </c>
      <c r="W60" s="23">
        <f>INDEX(MTInputs!$J$1:$AZ$415,$D60,MATCH(W$5,MTInputs!$J$5:$AZ$5,0))</f>
        <v/>
      </c>
      <c r="X60" s="23">
        <f>INDEX(MTInputs!$J$1:$AZ$415,$D60,MATCH(X$5,MTInputs!$J$5:$AZ$5,0))</f>
        <v/>
      </c>
      <c r="Y60" s="23">
        <f>INDEX(MTInputs!$J$1:$AZ$415,$D60,MATCH(Y$5,MTInputs!$J$5:$AZ$5,0))</f>
        <v/>
      </c>
      <c r="Z60" s="23">
        <f>INDEX(MTInputs!$J$1:$AZ$415,$D60,MATCH(Z$5,MTInputs!$J$5:$AZ$5,0))</f>
        <v/>
      </c>
      <c r="AA60" s="23">
        <f>INDEX(MTInputs!$J$1:$AZ$415,$D60,MATCH(AA$5,MTInputs!$J$5:$AZ$5,0))</f>
        <v/>
      </c>
      <c r="AB60" s="23">
        <f>INDEX(MTInputs!$J$1:$AZ$415,$D60,MATCH(AB$5,MTInputs!$J$5:$AZ$5,0))</f>
        <v/>
      </c>
      <c r="AC60" s="23">
        <f>INDEX(MTInputs!$J$1:$AZ$415,$D60,MATCH(AC$5,MTInputs!$J$5:$AZ$5,0))</f>
        <v/>
      </c>
      <c r="AD60" s="23">
        <f>INDEX(MTInputs!$J$1:$AZ$415,$D60,MATCH(AD$5,MTInputs!$J$5:$AZ$5,0))</f>
        <v/>
      </c>
      <c r="AF60" s="11">
        <f>CodePrefix&amp;$A60&amp;IF($C60="","","."&amp;$C60&amp;"."&amp;$B60)&amp;INDEX(VarEnd,MATCH($A60,VarKey,0))&amp;AF$5</f>
        <v/>
      </c>
      <c r="AG60" s="22">
        <f>INDEX(MTInputs!$J$1:$AZ$415,$D60,MATCH(AG$5,MTInputs!$J$5:$AZ$5,0))</f>
        <v/>
      </c>
      <c r="AH60" s="23">
        <f>INDEX(MTInputs!$J$1:$AZ$415,$D60,MATCH(AH$5,MTInputs!$J$5:$AZ$5,0))</f>
        <v/>
      </c>
      <c r="AI60" s="23">
        <f>INDEX(MTInputs!$J$1:$AZ$415,$D60,MATCH(AI$5,MTInputs!$J$5:$AZ$5,0))</f>
        <v/>
      </c>
      <c r="AJ60" s="23">
        <f>INDEX(MTInputs!$J$1:$AZ$415,$D60,MATCH(AJ$5,MTInputs!$J$5:$AZ$5,0))</f>
        <v/>
      </c>
      <c r="AK60" s="23">
        <f>INDEX(MTInputs!$J$1:$AZ$415,$D60,MATCH(AK$5,MTInputs!$J$5:$AZ$5,0))</f>
        <v/>
      </c>
      <c r="AL60" s="23">
        <f>INDEX(MTInputs!$J$1:$AZ$415,$D60,MATCH(AL$5,MTInputs!$J$5:$AZ$5,0))</f>
        <v/>
      </c>
      <c r="AM60" s="23">
        <f>INDEX(MTInputs!$J$1:$AZ$415,$D60,MATCH(AM$5,MTInputs!$J$5:$AZ$5,0))</f>
        <v/>
      </c>
      <c r="AN60" s="23">
        <f>INDEX(MTInputs!$J$1:$AZ$415,$D60,MATCH(AN$5,MTInputs!$J$5:$AZ$5,0))</f>
        <v/>
      </c>
      <c r="AO60" s="23">
        <f>INDEX(MTInputs!$J$1:$AZ$415,$D60,MATCH(AO$5,MTInputs!$J$5:$AZ$5,0))</f>
        <v/>
      </c>
      <c r="AP60" s="23">
        <f>INDEX(MTInputs!$J$1:$AZ$415,$D60,MATCH(AP$5,MTInputs!$J$5:$AZ$5,0))</f>
        <v/>
      </c>
      <c r="AQ60" s="23">
        <f>INDEX(MTInputs!$J$1:$AZ$415,$D60,MATCH(AQ$5,MTInputs!$J$5:$AZ$5,0))</f>
        <v/>
      </c>
      <c r="AR60" s="23">
        <f>INDEX(MTInputs!$J$1:$AZ$415,$D60,MATCH(AR$5,MTInputs!$J$5:$AZ$5,0))</f>
        <v/>
      </c>
      <c r="AS60" s="23">
        <f>INDEX(MTInputs!$J$1:$AZ$415,$D60,MATCH(AS$5,MTInputs!$J$5:$AZ$5,0))</f>
        <v/>
      </c>
      <c r="AT60" s="23">
        <f>INDEX(MTInputs!$J$1:$AZ$415,$D60,MATCH(AT$5,MTInputs!$J$5:$AZ$5,0))</f>
        <v/>
      </c>
      <c r="AU60" s="23">
        <f>INDEX(MTInputs!$J$1:$AZ$415,$D60,MATCH(AU$5,MTInputs!$J$5:$AZ$5,0))</f>
        <v/>
      </c>
      <c r="AV60" s="23">
        <f>INDEX(MTInputs!$J$1:$AZ$415,$D60,MATCH(AV$5,MTInputs!$J$5:$AZ$5,0))</f>
        <v/>
      </c>
      <c r="AW60" s="23">
        <f>INDEX(MTInputs!$J$1:$AZ$415,$D60,MATCH(AW$5,MTInputs!$J$5:$AZ$5,0))</f>
        <v/>
      </c>
      <c r="AX60" s="23">
        <f>INDEX(MTInputs!$J$1:$AZ$415,$D60,MATCH(AX$5,MTInputs!$J$5:$AZ$5,0))</f>
        <v/>
      </c>
      <c r="AY60" s="23">
        <f>INDEX(MTInputs!$J$1:$AZ$415,$D60,MATCH(AY$5,MTInputs!$J$5:$AZ$5,0))</f>
        <v/>
      </c>
    </row>
    <row r="61" hidden="1" outlineLevel="1">
      <c r="A61" s="14" t="inlineStr">
        <is>
          <t>fpr.s</t>
        </is>
      </c>
      <c r="B61" s="14" t="inlineStr">
        <is>
          <t>die</t>
        </is>
      </c>
      <c r="C61" s="14" t="inlineStr">
        <is>
          <t>all</t>
        </is>
      </c>
      <c r="D61" s="21" t="n">
        <v>151</v>
      </c>
      <c r="H61" s="14">
        <f>INDEX(VarLab,MATCH($A61,VarKey,0))&amp;INDEX(MemLab,MATCH($C61&amp;"|"&amp;$B61,MemKey,0))</f>
        <v/>
      </c>
      <c r="I61" s="14">
        <f>INDEX(VarUnit,MATCH($A61,VarKey,0))</f>
        <v/>
      </c>
      <c r="J61" s="14">
        <f>INDEX(VarSrc,MATCH($A61,VarKey,0))</f>
        <v/>
      </c>
      <c r="K61" s="11">
        <f>CodePrefix&amp;$A61&amp;IF($C61="","","."&amp;$C61&amp;"."&amp;$B61)&amp;INDEX(VarEnd,MATCH($A61,VarKey,0))&amp;K$5</f>
        <v/>
      </c>
      <c r="L61" s="22">
        <f>INDEX(MTInputs!$J$1:$AZ$415,$D61,MATCH(L$5,MTInputs!$J$5:$AZ$5,0))</f>
        <v/>
      </c>
      <c r="M61" s="23">
        <f>INDEX(MTInputs!$J$1:$AZ$415,$D61,MATCH(M$5,MTInputs!$J$5:$AZ$5,0))</f>
        <v/>
      </c>
      <c r="N61" s="23">
        <f>INDEX(MTInputs!$J$1:$AZ$415,$D61,MATCH(N$5,MTInputs!$J$5:$AZ$5,0))</f>
        <v/>
      </c>
      <c r="O61" s="23">
        <f>INDEX(MTInputs!$J$1:$AZ$415,$D61,MATCH(O$5,MTInputs!$J$5:$AZ$5,0))</f>
        <v/>
      </c>
      <c r="P61" s="23">
        <f>INDEX(MTInputs!$J$1:$AZ$415,$D61,MATCH(P$5,MTInputs!$J$5:$AZ$5,0))</f>
        <v/>
      </c>
      <c r="Q61" s="23">
        <f>INDEX(MTInputs!$J$1:$AZ$415,$D61,MATCH(Q$5,MTInputs!$J$5:$AZ$5,0))</f>
        <v/>
      </c>
      <c r="R61" s="23">
        <f>INDEX(MTInputs!$J$1:$AZ$415,$D61,MATCH(R$5,MTInputs!$J$5:$AZ$5,0))</f>
        <v/>
      </c>
      <c r="S61" s="23">
        <f>INDEX(MTInputs!$J$1:$AZ$415,$D61,MATCH(S$5,MTInputs!$J$5:$AZ$5,0))</f>
        <v/>
      </c>
      <c r="T61" s="23">
        <f>INDEX(MTInputs!$J$1:$AZ$415,$D61,MATCH(T$5,MTInputs!$J$5:$AZ$5,0))</f>
        <v/>
      </c>
      <c r="U61" s="23">
        <f>INDEX(MTInputs!$J$1:$AZ$415,$D61,MATCH(U$5,MTInputs!$J$5:$AZ$5,0))</f>
        <v/>
      </c>
      <c r="V61" s="23">
        <f>INDEX(MTInputs!$J$1:$AZ$415,$D61,MATCH(V$5,MTInputs!$J$5:$AZ$5,0))</f>
        <v/>
      </c>
      <c r="W61" s="23">
        <f>INDEX(MTInputs!$J$1:$AZ$415,$D61,MATCH(W$5,MTInputs!$J$5:$AZ$5,0))</f>
        <v/>
      </c>
      <c r="X61" s="23">
        <f>INDEX(MTInputs!$J$1:$AZ$415,$D61,MATCH(X$5,MTInputs!$J$5:$AZ$5,0))</f>
        <v/>
      </c>
      <c r="Y61" s="23">
        <f>INDEX(MTInputs!$J$1:$AZ$415,$D61,MATCH(Y$5,MTInputs!$J$5:$AZ$5,0))</f>
        <v/>
      </c>
      <c r="Z61" s="23">
        <f>INDEX(MTInputs!$J$1:$AZ$415,$D61,MATCH(Z$5,MTInputs!$J$5:$AZ$5,0))</f>
        <v/>
      </c>
      <c r="AA61" s="23">
        <f>INDEX(MTInputs!$J$1:$AZ$415,$D61,MATCH(AA$5,MTInputs!$J$5:$AZ$5,0))</f>
        <v/>
      </c>
      <c r="AB61" s="23">
        <f>INDEX(MTInputs!$J$1:$AZ$415,$D61,MATCH(AB$5,MTInputs!$J$5:$AZ$5,0))</f>
        <v/>
      </c>
      <c r="AC61" s="23">
        <f>INDEX(MTInputs!$J$1:$AZ$415,$D61,MATCH(AC$5,MTInputs!$J$5:$AZ$5,0))</f>
        <v/>
      </c>
      <c r="AD61" s="23">
        <f>INDEX(MTInputs!$J$1:$AZ$415,$D61,MATCH(AD$5,MTInputs!$J$5:$AZ$5,0))</f>
        <v/>
      </c>
      <c r="AF61" s="11">
        <f>CodePrefix&amp;$A61&amp;IF($C61="","","."&amp;$C61&amp;"."&amp;$B61)&amp;INDEX(VarEnd,MATCH($A61,VarKey,0))&amp;AF$5</f>
        <v/>
      </c>
      <c r="AG61" s="22">
        <f>INDEX(MTInputs!$J$1:$AZ$415,$D61,MATCH(AG$5,MTInputs!$J$5:$AZ$5,0))</f>
        <v/>
      </c>
      <c r="AH61" s="23">
        <f>INDEX(MTInputs!$J$1:$AZ$415,$D61,MATCH(AH$5,MTInputs!$J$5:$AZ$5,0))</f>
        <v/>
      </c>
      <c r="AI61" s="23">
        <f>INDEX(MTInputs!$J$1:$AZ$415,$D61,MATCH(AI$5,MTInputs!$J$5:$AZ$5,0))</f>
        <v/>
      </c>
      <c r="AJ61" s="23">
        <f>INDEX(MTInputs!$J$1:$AZ$415,$D61,MATCH(AJ$5,MTInputs!$J$5:$AZ$5,0))</f>
        <v/>
      </c>
      <c r="AK61" s="23">
        <f>INDEX(MTInputs!$J$1:$AZ$415,$D61,MATCH(AK$5,MTInputs!$J$5:$AZ$5,0))</f>
        <v/>
      </c>
      <c r="AL61" s="23">
        <f>INDEX(MTInputs!$J$1:$AZ$415,$D61,MATCH(AL$5,MTInputs!$J$5:$AZ$5,0))</f>
        <v/>
      </c>
      <c r="AM61" s="23">
        <f>INDEX(MTInputs!$J$1:$AZ$415,$D61,MATCH(AM$5,MTInputs!$J$5:$AZ$5,0))</f>
        <v/>
      </c>
      <c r="AN61" s="23">
        <f>INDEX(MTInputs!$J$1:$AZ$415,$D61,MATCH(AN$5,MTInputs!$J$5:$AZ$5,0))</f>
        <v/>
      </c>
      <c r="AO61" s="23">
        <f>INDEX(MTInputs!$J$1:$AZ$415,$D61,MATCH(AO$5,MTInputs!$J$5:$AZ$5,0))</f>
        <v/>
      </c>
      <c r="AP61" s="23">
        <f>INDEX(MTInputs!$J$1:$AZ$415,$D61,MATCH(AP$5,MTInputs!$J$5:$AZ$5,0))</f>
        <v/>
      </c>
      <c r="AQ61" s="23">
        <f>INDEX(MTInputs!$J$1:$AZ$415,$D61,MATCH(AQ$5,MTInputs!$J$5:$AZ$5,0))</f>
        <v/>
      </c>
      <c r="AR61" s="23">
        <f>INDEX(MTInputs!$J$1:$AZ$415,$D61,MATCH(AR$5,MTInputs!$J$5:$AZ$5,0))</f>
        <v/>
      </c>
      <c r="AS61" s="23">
        <f>INDEX(MTInputs!$J$1:$AZ$415,$D61,MATCH(AS$5,MTInputs!$J$5:$AZ$5,0))</f>
        <v/>
      </c>
      <c r="AT61" s="23">
        <f>INDEX(MTInputs!$J$1:$AZ$415,$D61,MATCH(AT$5,MTInputs!$J$5:$AZ$5,0))</f>
        <v/>
      </c>
      <c r="AU61" s="23">
        <f>INDEX(MTInputs!$J$1:$AZ$415,$D61,MATCH(AU$5,MTInputs!$J$5:$AZ$5,0))</f>
        <v/>
      </c>
      <c r="AV61" s="23">
        <f>INDEX(MTInputs!$J$1:$AZ$415,$D61,MATCH(AV$5,MTInputs!$J$5:$AZ$5,0))</f>
        <v/>
      </c>
      <c r="AW61" s="23">
        <f>INDEX(MTInputs!$J$1:$AZ$415,$D61,MATCH(AW$5,MTInputs!$J$5:$AZ$5,0))</f>
        <v/>
      </c>
      <c r="AX61" s="23">
        <f>INDEX(MTInputs!$J$1:$AZ$415,$D61,MATCH(AX$5,MTInputs!$J$5:$AZ$5,0))</f>
        <v/>
      </c>
      <c r="AY61" s="23">
        <f>INDEX(MTInputs!$J$1:$AZ$415,$D61,MATCH(AY$5,MTInputs!$J$5:$AZ$5,0))</f>
        <v/>
      </c>
    </row>
    <row r="62" hidden="1" outlineLevel="1">
      <c r="A62" s="14" t="inlineStr">
        <is>
          <t>fpr.s</t>
        </is>
      </c>
      <c r="B62" s="14" t="inlineStr">
        <is>
          <t>lpg</t>
        </is>
      </c>
      <c r="C62" s="14" t="inlineStr">
        <is>
          <t>all</t>
        </is>
      </c>
      <c r="D62" s="21" t="n">
        <v>152</v>
      </c>
      <c r="H62" s="14">
        <f>INDEX(VarLab,MATCH($A62,VarKey,0))&amp;INDEX(MemLab,MATCH($C62&amp;"|"&amp;$B62,MemKey,0))</f>
        <v/>
      </c>
      <c r="I62" s="14">
        <f>INDEX(VarUnit,MATCH($A62,VarKey,0))</f>
        <v/>
      </c>
      <c r="J62" s="14">
        <f>INDEX(VarSrc,MATCH($A62,VarKey,0))</f>
        <v/>
      </c>
      <c r="K62" s="11">
        <f>CodePrefix&amp;$A62&amp;IF($C62="","","."&amp;$C62&amp;"."&amp;$B62)&amp;INDEX(VarEnd,MATCH($A62,VarKey,0))&amp;K$5</f>
        <v/>
      </c>
      <c r="L62" s="22">
        <f>INDEX(MTInputs!$J$1:$AZ$415,$D62,MATCH(L$5,MTInputs!$J$5:$AZ$5,0))</f>
        <v/>
      </c>
      <c r="M62" s="23">
        <f>INDEX(MTInputs!$J$1:$AZ$415,$D62,MATCH(M$5,MTInputs!$J$5:$AZ$5,0))</f>
        <v/>
      </c>
      <c r="N62" s="23">
        <f>INDEX(MTInputs!$J$1:$AZ$415,$D62,MATCH(N$5,MTInputs!$J$5:$AZ$5,0))</f>
        <v/>
      </c>
      <c r="O62" s="23">
        <f>INDEX(MTInputs!$J$1:$AZ$415,$D62,MATCH(O$5,MTInputs!$J$5:$AZ$5,0))</f>
        <v/>
      </c>
      <c r="P62" s="23">
        <f>INDEX(MTInputs!$J$1:$AZ$415,$D62,MATCH(P$5,MTInputs!$J$5:$AZ$5,0))</f>
        <v/>
      </c>
      <c r="Q62" s="23">
        <f>INDEX(MTInputs!$J$1:$AZ$415,$D62,MATCH(Q$5,MTInputs!$J$5:$AZ$5,0))</f>
        <v/>
      </c>
      <c r="R62" s="23">
        <f>INDEX(MTInputs!$J$1:$AZ$415,$D62,MATCH(R$5,MTInputs!$J$5:$AZ$5,0))</f>
        <v/>
      </c>
      <c r="S62" s="23">
        <f>INDEX(MTInputs!$J$1:$AZ$415,$D62,MATCH(S$5,MTInputs!$J$5:$AZ$5,0))</f>
        <v/>
      </c>
      <c r="T62" s="23">
        <f>INDEX(MTInputs!$J$1:$AZ$415,$D62,MATCH(T$5,MTInputs!$J$5:$AZ$5,0))</f>
        <v/>
      </c>
      <c r="U62" s="23">
        <f>INDEX(MTInputs!$J$1:$AZ$415,$D62,MATCH(U$5,MTInputs!$J$5:$AZ$5,0))</f>
        <v/>
      </c>
      <c r="V62" s="23">
        <f>INDEX(MTInputs!$J$1:$AZ$415,$D62,MATCH(V$5,MTInputs!$J$5:$AZ$5,0))</f>
        <v/>
      </c>
      <c r="W62" s="23">
        <f>INDEX(MTInputs!$J$1:$AZ$415,$D62,MATCH(W$5,MTInputs!$J$5:$AZ$5,0))</f>
        <v/>
      </c>
      <c r="X62" s="23">
        <f>INDEX(MTInputs!$J$1:$AZ$415,$D62,MATCH(X$5,MTInputs!$J$5:$AZ$5,0))</f>
        <v/>
      </c>
      <c r="Y62" s="23">
        <f>INDEX(MTInputs!$J$1:$AZ$415,$D62,MATCH(Y$5,MTInputs!$J$5:$AZ$5,0))</f>
        <v/>
      </c>
      <c r="Z62" s="23">
        <f>INDEX(MTInputs!$J$1:$AZ$415,$D62,MATCH(Z$5,MTInputs!$J$5:$AZ$5,0))</f>
        <v/>
      </c>
      <c r="AA62" s="23">
        <f>INDEX(MTInputs!$J$1:$AZ$415,$D62,MATCH(AA$5,MTInputs!$J$5:$AZ$5,0))</f>
        <v/>
      </c>
      <c r="AB62" s="23">
        <f>INDEX(MTInputs!$J$1:$AZ$415,$D62,MATCH(AB$5,MTInputs!$J$5:$AZ$5,0))</f>
        <v/>
      </c>
      <c r="AC62" s="23">
        <f>INDEX(MTInputs!$J$1:$AZ$415,$D62,MATCH(AC$5,MTInputs!$J$5:$AZ$5,0))</f>
        <v/>
      </c>
      <c r="AD62" s="23">
        <f>INDEX(MTInputs!$J$1:$AZ$415,$D62,MATCH(AD$5,MTInputs!$J$5:$AZ$5,0))</f>
        <v/>
      </c>
      <c r="AF62" s="11">
        <f>CodePrefix&amp;$A62&amp;IF($C62="","","."&amp;$C62&amp;"."&amp;$B62)&amp;INDEX(VarEnd,MATCH($A62,VarKey,0))&amp;AF$5</f>
        <v/>
      </c>
      <c r="AG62" s="22">
        <f>INDEX(MTInputs!$J$1:$AZ$415,$D62,MATCH(AG$5,MTInputs!$J$5:$AZ$5,0))</f>
        <v/>
      </c>
      <c r="AH62" s="23">
        <f>INDEX(MTInputs!$J$1:$AZ$415,$D62,MATCH(AH$5,MTInputs!$J$5:$AZ$5,0))</f>
        <v/>
      </c>
      <c r="AI62" s="23">
        <f>INDEX(MTInputs!$J$1:$AZ$415,$D62,MATCH(AI$5,MTInputs!$J$5:$AZ$5,0))</f>
        <v/>
      </c>
      <c r="AJ62" s="23">
        <f>INDEX(MTInputs!$J$1:$AZ$415,$D62,MATCH(AJ$5,MTInputs!$J$5:$AZ$5,0))</f>
        <v/>
      </c>
      <c r="AK62" s="23">
        <f>INDEX(MTInputs!$J$1:$AZ$415,$D62,MATCH(AK$5,MTInputs!$J$5:$AZ$5,0))</f>
        <v/>
      </c>
      <c r="AL62" s="23">
        <f>INDEX(MTInputs!$J$1:$AZ$415,$D62,MATCH(AL$5,MTInputs!$J$5:$AZ$5,0))</f>
        <v/>
      </c>
      <c r="AM62" s="23">
        <f>INDEX(MTInputs!$J$1:$AZ$415,$D62,MATCH(AM$5,MTInputs!$J$5:$AZ$5,0))</f>
        <v/>
      </c>
      <c r="AN62" s="23">
        <f>INDEX(MTInputs!$J$1:$AZ$415,$D62,MATCH(AN$5,MTInputs!$J$5:$AZ$5,0))</f>
        <v/>
      </c>
      <c r="AO62" s="23">
        <f>INDEX(MTInputs!$J$1:$AZ$415,$D62,MATCH(AO$5,MTInputs!$J$5:$AZ$5,0))</f>
        <v/>
      </c>
      <c r="AP62" s="23">
        <f>INDEX(MTInputs!$J$1:$AZ$415,$D62,MATCH(AP$5,MTInputs!$J$5:$AZ$5,0))</f>
        <v/>
      </c>
      <c r="AQ62" s="23">
        <f>INDEX(MTInputs!$J$1:$AZ$415,$D62,MATCH(AQ$5,MTInputs!$J$5:$AZ$5,0))</f>
        <v/>
      </c>
      <c r="AR62" s="23">
        <f>INDEX(MTInputs!$J$1:$AZ$415,$D62,MATCH(AR$5,MTInputs!$J$5:$AZ$5,0))</f>
        <v/>
      </c>
      <c r="AS62" s="23">
        <f>INDEX(MTInputs!$J$1:$AZ$415,$D62,MATCH(AS$5,MTInputs!$J$5:$AZ$5,0))</f>
        <v/>
      </c>
      <c r="AT62" s="23">
        <f>INDEX(MTInputs!$J$1:$AZ$415,$D62,MATCH(AT$5,MTInputs!$J$5:$AZ$5,0))</f>
        <v/>
      </c>
      <c r="AU62" s="23">
        <f>INDEX(MTInputs!$J$1:$AZ$415,$D62,MATCH(AU$5,MTInputs!$J$5:$AZ$5,0))</f>
        <v/>
      </c>
      <c r="AV62" s="23">
        <f>INDEX(MTInputs!$J$1:$AZ$415,$D62,MATCH(AV$5,MTInputs!$J$5:$AZ$5,0))</f>
        <v/>
      </c>
      <c r="AW62" s="23">
        <f>INDEX(MTInputs!$J$1:$AZ$415,$D62,MATCH(AW$5,MTInputs!$J$5:$AZ$5,0))</f>
        <v/>
      </c>
      <c r="AX62" s="23">
        <f>INDEX(MTInputs!$J$1:$AZ$415,$D62,MATCH(AX$5,MTInputs!$J$5:$AZ$5,0))</f>
        <v/>
      </c>
      <c r="AY62" s="23">
        <f>INDEX(MTInputs!$J$1:$AZ$415,$D62,MATCH(AY$5,MTInputs!$J$5:$AZ$5,0))</f>
        <v/>
      </c>
    </row>
    <row r="63" hidden="1" outlineLevel="1">
      <c r="A63" s="14" t="inlineStr">
        <is>
          <t>fpr.s</t>
        </is>
      </c>
      <c r="B63" s="14" t="inlineStr">
        <is>
          <t>ker</t>
        </is>
      </c>
      <c r="C63" s="14" t="inlineStr">
        <is>
          <t>all</t>
        </is>
      </c>
      <c r="D63" s="21" t="n">
        <v>153</v>
      </c>
      <c r="H63" s="14">
        <f>INDEX(VarLab,MATCH($A63,VarKey,0))&amp;INDEX(MemLab,MATCH($C63&amp;"|"&amp;$B63,MemKey,0))</f>
        <v/>
      </c>
      <c r="I63" s="14">
        <f>INDEX(VarUnit,MATCH($A63,VarKey,0))</f>
        <v/>
      </c>
      <c r="J63" s="14">
        <f>INDEX(VarSrc,MATCH($A63,VarKey,0))</f>
        <v/>
      </c>
      <c r="K63" s="11">
        <f>CodePrefix&amp;$A63&amp;IF($C63="","","."&amp;$C63&amp;"."&amp;$B63)&amp;INDEX(VarEnd,MATCH($A63,VarKey,0))&amp;K$5</f>
        <v/>
      </c>
      <c r="L63" s="22">
        <f>INDEX(MTInputs!$J$1:$AZ$415,$D63,MATCH(L$5,MTInputs!$J$5:$AZ$5,0))</f>
        <v/>
      </c>
      <c r="M63" s="23">
        <f>INDEX(MTInputs!$J$1:$AZ$415,$D63,MATCH(M$5,MTInputs!$J$5:$AZ$5,0))</f>
        <v/>
      </c>
      <c r="N63" s="23">
        <f>INDEX(MTInputs!$J$1:$AZ$415,$D63,MATCH(N$5,MTInputs!$J$5:$AZ$5,0))</f>
        <v/>
      </c>
      <c r="O63" s="23">
        <f>INDEX(MTInputs!$J$1:$AZ$415,$D63,MATCH(O$5,MTInputs!$J$5:$AZ$5,0))</f>
        <v/>
      </c>
      <c r="P63" s="23">
        <f>INDEX(MTInputs!$J$1:$AZ$415,$D63,MATCH(P$5,MTInputs!$J$5:$AZ$5,0))</f>
        <v/>
      </c>
      <c r="Q63" s="23">
        <f>INDEX(MTInputs!$J$1:$AZ$415,$D63,MATCH(Q$5,MTInputs!$J$5:$AZ$5,0))</f>
        <v/>
      </c>
      <c r="R63" s="23">
        <f>INDEX(MTInputs!$J$1:$AZ$415,$D63,MATCH(R$5,MTInputs!$J$5:$AZ$5,0))</f>
        <v/>
      </c>
      <c r="S63" s="23">
        <f>INDEX(MTInputs!$J$1:$AZ$415,$D63,MATCH(S$5,MTInputs!$J$5:$AZ$5,0))</f>
        <v/>
      </c>
      <c r="T63" s="23">
        <f>INDEX(MTInputs!$J$1:$AZ$415,$D63,MATCH(T$5,MTInputs!$J$5:$AZ$5,0))</f>
        <v/>
      </c>
      <c r="U63" s="23">
        <f>INDEX(MTInputs!$J$1:$AZ$415,$D63,MATCH(U$5,MTInputs!$J$5:$AZ$5,0))</f>
        <v/>
      </c>
      <c r="V63" s="23">
        <f>INDEX(MTInputs!$J$1:$AZ$415,$D63,MATCH(V$5,MTInputs!$J$5:$AZ$5,0))</f>
        <v/>
      </c>
      <c r="W63" s="23">
        <f>INDEX(MTInputs!$J$1:$AZ$415,$D63,MATCH(W$5,MTInputs!$J$5:$AZ$5,0))</f>
        <v/>
      </c>
      <c r="X63" s="23">
        <f>INDEX(MTInputs!$J$1:$AZ$415,$D63,MATCH(X$5,MTInputs!$J$5:$AZ$5,0))</f>
        <v/>
      </c>
      <c r="Y63" s="23">
        <f>INDEX(MTInputs!$J$1:$AZ$415,$D63,MATCH(Y$5,MTInputs!$J$5:$AZ$5,0))</f>
        <v/>
      </c>
      <c r="Z63" s="23">
        <f>INDEX(MTInputs!$J$1:$AZ$415,$D63,MATCH(Z$5,MTInputs!$J$5:$AZ$5,0))</f>
        <v/>
      </c>
      <c r="AA63" s="23">
        <f>INDEX(MTInputs!$J$1:$AZ$415,$D63,MATCH(AA$5,MTInputs!$J$5:$AZ$5,0))</f>
        <v/>
      </c>
      <c r="AB63" s="23">
        <f>INDEX(MTInputs!$J$1:$AZ$415,$D63,MATCH(AB$5,MTInputs!$J$5:$AZ$5,0))</f>
        <v/>
      </c>
      <c r="AC63" s="23">
        <f>INDEX(MTInputs!$J$1:$AZ$415,$D63,MATCH(AC$5,MTInputs!$J$5:$AZ$5,0))</f>
        <v/>
      </c>
      <c r="AD63" s="23">
        <f>INDEX(MTInputs!$J$1:$AZ$415,$D63,MATCH(AD$5,MTInputs!$J$5:$AZ$5,0))</f>
        <v/>
      </c>
      <c r="AF63" s="11">
        <f>CodePrefix&amp;$A63&amp;IF($C63="","","."&amp;$C63&amp;"."&amp;$B63)&amp;INDEX(VarEnd,MATCH($A63,VarKey,0))&amp;AF$5</f>
        <v/>
      </c>
      <c r="AG63" s="22">
        <f>INDEX(MTInputs!$J$1:$AZ$415,$D63,MATCH(AG$5,MTInputs!$J$5:$AZ$5,0))</f>
        <v/>
      </c>
      <c r="AH63" s="23">
        <f>INDEX(MTInputs!$J$1:$AZ$415,$D63,MATCH(AH$5,MTInputs!$J$5:$AZ$5,0))</f>
        <v/>
      </c>
      <c r="AI63" s="23">
        <f>INDEX(MTInputs!$J$1:$AZ$415,$D63,MATCH(AI$5,MTInputs!$J$5:$AZ$5,0))</f>
        <v/>
      </c>
      <c r="AJ63" s="23">
        <f>INDEX(MTInputs!$J$1:$AZ$415,$D63,MATCH(AJ$5,MTInputs!$J$5:$AZ$5,0))</f>
        <v/>
      </c>
      <c r="AK63" s="23">
        <f>INDEX(MTInputs!$J$1:$AZ$415,$D63,MATCH(AK$5,MTInputs!$J$5:$AZ$5,0))</f>
        <v/>
      </c>
      <c r="AL63" s="23">
        <f>INDEX(MTInputs!$J$1:$AZ$415,$D63,MATCH(AL$5,MTInputs!$J$5:$AZ$5,0))</f>
        <v/>
      </c>
      <c r="AM63" s="23">
        <f>INDEX(MTInputs!$J$1:$AZ$415,$D63,MATCH(AM$5,MTInputs!$J$5:$AZ$5,0))</f>
        <v/>
      </c>
      <c r="AN63" s="23">
        <f>INDEX(MTInputs!$J$1:$AZ$415,$D63,MATCH(AN$5,MTInputs!$J$5:$AZ$5,0))</f>
        <v/>
      </c>
      <c r="AO63" s="23">
        <f>INDEX(MTInputs!$J$1:$AZ$415,$D63,MATCH(AO$5,MTInputs!$J$5:$AZ$5,0))</f>
        <v/>
      </c>
      <c r="AP63" s="23">
        <f>INDEX(MTInputs!$J$1:$AZ$415,$D63,MATCH(AP$5,MTInputs!$J$5:$AZ$5,0))</f>
        <v/>
      </c>
      <c r="AQ63" s="23">
        <f>INDEX(MTInputs!$J$1:$AZ$415,$D63,MATCH(AQ$5,MTInputs!$J$5:$AZ$5,0))</f>
        <v/>
      </c>
      <c r="AR63" s="23">
        <f>INDEX(MTInputs!$J$1:$AZ$415,$D63,MATCH(AR$5,MTInputs!$J$5:$AZ$5,0))</f>
        <v/>
      </c>
      <c r="AS63" s="23">
        <f>INDEX(MTInputs!$J$1:$AZ$415,$D63,MATCH(AS$5,MTInputs!$J$5:$AZ$5,0))</f>
        <v/>
      </c>
      <c r="AT63" s="23">
        <f>INDEX(MTInputs!$J$1:$AZ$415,$D63,MATCH(AT$5,MTInputs!$J$5:$AZ$5,0))</f>
        <v/>
      </c>
      <c r="AU63" s="23">
        <f>INDEX(MTInputs!$J$1:$AZ$415,$D63,MATCH(AU$5,MTInputs!$J$5:$AZ$5,0))</f>
        <v/>
      </c>
      <c r="AV63" s="23">
        <f>INDEX(MTInputs!$J$1:$AZ$415,$D63,MATCH(AV$5,MTInputs!$J$5:$AZ$5,0))</f>
        <v/>
      </c>
      <c r="AW63" s="23">
        <f>INDEX(MTInputs!$J$1:$AZ$415,$D63,MATCH(AW$5,MTInputs!$J$5:$AZ$5,0))</f>
        <v/>
      </c>
      <c r="AX63" s="23">
        <f>INDEX(MTInputs!$J$1:$AZ$415,$D63,MATCH(AX$5,MTInputs!$J$5:$AZ$5,0))</f>
        <v/>
      </c>
      <c r="AY63" s="23">
        <f>INDEX(MTInputs!$J$1:$AZ$415,$D63,MATCH(AY$5,MTInputs!$J$5:$AZ$5,0))</f>
        <v/>
      </c>
    </row>
    <row r="64" hidden="1" outlineLevel="1">
      <c r="A64" s="14" t="inlineStr">
        <is>
          <t>fpr.s</t>
        </is>
      </c>
      <c r="B64" s="14" t="inlineStr">
        <is>
          <t>oop</t>
        </is>
      </c>
      <c r="C64" s="14" t="inlineStr">
        <is>
          <t>all</t>
        </is>
      </c>
      <c r="D64" s="21" t="n">
        <v>154</v>
      </c>
      <c r="H64" s="14">
        <f>INDEX(VarLab,MATCH($A64,VarKey,0))&amp;INDEX(MemLab,MATCH($C64&amp;"|"&amp;$B64,MemKey,0))</f>
        <v/>
      </c>
      <c r="I64" s="14">
        <f>INDEX(VarUnit,MATCH($A64,VarKey,0))</f>
        <v/>
      </c>
      <c r="J64" s="14">
        <f>INDEX(VarSrc,MATCH($A64,VarKey,0))</f>
        <v/>
      </c>
      <c r="K64" s="11">
        <f>CodePrefix&amp;$A64&amp;IF($C64="","","."&amp;$C64&amp;"."&amp;$B64)&amp;INDEX(VarEnd,MATCH($A64,VarKey,0))&amp;K$5</f>
        <v/>
      </c>
      <c r="L64" s="22">
        <f>INDEX(MTInputs!$J$1:$AZ$415,$D64,MATCH(L$5,MTInputs!$J$5:$AZ$5,0))</f>
        <v/>
      </c>
      <c r="M64" s="23">
        <f>INDEX(MTInputs!$J$1:$AZ$415,$D64,MATCH(M$5,MTInputs!$J$5:$AZ$5,0))</f>
        <v/>
      </c>
      <c r="N64" s="23">
        <f>INDEX(MTInputs!$J$1:$AZ$415,$D64,MATCH(N$5,MTInputs!$J$5:$AZ$5,0))</f>
        <v/>
      </c>
      <c r="O64" s="23">
        <f>INDEX(MTInputs!$J$1:$AZ$415,$D64,MATCH(O$5,MTInputs!$J$5:$AZ$5,0))</f>
        <v/>
      </c>
      <c r="P64" s="23">
        <f>INDEX(MTInputs!$J$1:$AZ$415,$D64,MATCH(P$5,MTInputs!$J$5:$AZ$5,0))</f>
        <v/>
      </c>
      <c r="Q64" s="23">
        <f>INDEX(MTInputs!$J$1:$AZ$415,$D64,MATCH(Q$5,MTInputs!$J$5:$AZ$5,0))</f>
        <v/>
      </c>
      <c r="R64" s="23">
        <f>INDEX(MTInputs!$J$1:$AZ$415,$D64,MATCH(R$5,MTInputs!$J$5:$AZ$5,0))</f>
        <v/>
      </c>
      <c r="S64" s="23">
        <f>INDEX(MTInputs!$J$1:$AZ$415,$D64,MATCH(S$5,MTInputs!$J$5:$AZ$5,0))</f>
        <v/>
      </c>
      <c r="T64" s="23">
        <f>INDEX(MTInputs!$J$1:$AZ$415,$D64,MATCH(T$5,MTInputs!$J$5:$AZ$5,0))</f>
        <v/>
      </c>
      <c r="U64" s="23">
        <f>INDEX(MTInputs!$J$1:$AZ$415,$D64,MATCH(U$5,MTInputs!$J$5:$AZ$5,0))</f>
        <v/>
      </c>
      <c r="V64" s="23">
        <f>INDEX(MTInputs!$J$1:$AZ$415,$D64,MATCH(V$5,MTInputs!$J$5:$AZ$5,0))</f>
        <v/>
      </c>
      <c r="W64" s="23">
        <f>INDEX(MTInputs!$J$1:$AZ$415,$D64,MATCH(W$5,MTInputs!$J$5:$AZ$5,0))</f>
        <v/>
      </c>
      <c r="X64" s="23">
        <f>INDEX(MTInputs!$J$1:$AZ$415,$D64,MATCH(X$5,MTInputs!$J$5:$AZ$5,0))</f>
        <v/>
      </c>
      <c r="Y64" s="23">
        <f>INDEX(MTInputs!$J$1:$AZ$415,$D64,MATCH(Y$5,MTInputs!$J$5:$AZ$5,0))</f>
        <v/>
      </c>
      <c r="Z64" s="23">
        <f>INDEX(MTInputs!$J$1:$AZ$415,$D64,MATCH(Z$5,MTInputs!$J$5:$AZ$5,0))</f>
        <v/>
      </c>
      <c r="AA64" s="23">
        <f>INDEX(MTInputs!$J$1:$AZ$415,$D64,MATCH(AA$5,MTInputs!$J$5:$AZ$5,0))</f>
        <v/>
      </c>
      <c r="AB64" s="23">
        <f>INDEX(MTInputs!$J$1:$AZ$415,$D64,MATCH(AB$5,MTInputs!$J$5:$AZ$5,0))</f>
        <v/>
      </c>
      <c r="AC64" s="23">
        <f>INDEX(MTInputs!$J$1:$AZ$415,$D64,MATCH(AC$5,MTInputs!$J$5:$AZ$5,0))</f>
        <v/>
      </c>
      <c r="AD64" s="23">
        <f>INDEX(MTInputs!$J$1:$AZ$415,$D64,MATCH(AD$5,MTInputs!$J$5:$AZ$5,0))</f>
        <v/>
      </c>
      <c r="AF64" s="11">
        <f>CodePrefix&amp;$A64&amp;IF($C64="","","."&amp;$C64&amp;"."&amp;$B64)&amp;INDEX(VarEnd,MATCH($A64,VarKey,0))&amp;AF$5</f>
        <v/>
      </c>
      <c r="AG64" s="22">
        <f>INDEX(MTInputs!$J$1:$AZ$415,$D64,MATCH(AG$5,MTInputs!$J$5:$AZ$5,0))</f>
        <v/>
      </c>
      <c r="AH64" s="23">
        <f>INDEX(MTInputs!$J$1:$AZ$415,$D64,MATCH(AH$5,MTInputs!$J$5:$AZ$5,0))</f>
        <v/>
      </c>
      <c r="AI64" s="23">
        <f>INDEX(MTInputs!$J$1:$AZ$415,$D64,MATCH(AI$5,MTInputs!$J$5:$AZ$5,0))</f>
        <v/>
      </c>
      <c r="AJ64" s="23">
        <f>INDEX(MTInputs!$J$1:$AZ$415,$D64,MATCH(AJ$5,MTInputs!$J$5:$AZ$5,0))</f>
        <v/>
      </c>
      <c r="AK64" s="23">
        <f>INDEX(MTInputs!$J$1:$AZ$415,$D64,MATCH(AK$5,MTInputs!$J$5:$AZ$5,0))</f>
        <v/>
      </c>
      <c r="AL64" s="23">
        <f>INDEX(MTInputs!$J$1:$AZ$415,$D64,MATCH(AL$5,MTInputs!$J$5:$AZ$5,0))</f>
        <v/>
      </c>
      <c r="AM64" s="23">
        <f>INDEX(MTInputs!$J$1:$AZ$415,$D64,MATCH(AM$5,MTInputs!$J$5:$AZ$5,0))</f>
        <v/>
      </c>
      <c r="AN64" s="23">
        <f>INDEX(MTInputs!$J$1:$AZ$415,$D64,MATCH(AN$5,MTInputs!$J$5:$AZ$5,0))</f>
        <v/>
      </c>
      <c r="AO64" s="23">
        <f>INDEX(MTInputs!$J$1:$AZ$415,$D64,MATCH(AO$5,MTInputs!$J$5:$AZ$5,0))</f>
        <v/>
      </c>
      <c r="AP64" s="23">
        <f>INDEX(MTInputs!$J$1:$AZ$415,$D64,MATCH(AP$5,MTInputs!$J$5:$AZ$5,0))</f>
        <v/>
      </c>
      <c r="AQ64" s="23">
        <f>INDEX(MTInputs!$J$1:$AZ$415,$D64,MATCH(AQ$5,MTInputs!$J$5:$AZ$5,0))</f>
        <v/>
      </c>
      <c r="AR64" s="23">
        <f>INDEX(MTInputs!$J$1:$AZ$415,$D64,MATCH(AR$5,MTInputs!$J$5:$AZ$5,0))</f>
        <v/>
      </c>
      <c r="AS64" s="23">
        <f>INDEX(MTInputs!$J$1:$AZ$415,$D64,MATCH(AS$5,MTInputs!$J$5:$AZ$5,0))</f>
        <v/>
      </c>
      <c r="AT64" s="23">
        <f>INDEX(MTInputs!$J$1:$AZ$415,$D64,MATCH(AT$5,MTInputs!$J$5:$AZ$5,0))</f>
        <v/>
      </c>
      <c r="AU64" s="23">
        <f>INDEX(MTInputs!$J$1:$AZ$415,$D64,MATCH(AU$5,MTInputs!$J$5:$AZ$5,0))</f>
        <v/>
      </c>
      <c r="AV64" s="23">
        <f>INDEX(MTInputs!$J$1:$AZ$415,$D64,MATCH(AV$5,MTInputs!$J$5:$AZ$5,0))</f>
        <v/>
      </c>
      <c r="AW64" s="23">
        <f>INDEX(MTInputs!$J$1:$AZ$415,$D64,MATCH(AW$5,MTInputs!$J$5:$AZ$5,0))</f>
        <v/>
      </c>
      <c r="AX64" s="23">
        <f>INDEX(MTInputs!$J$1:$AZ$415,$D64,MATCH(AX$5,MTInputs!$J$5:$AZ$5,0))</f>
        <v/>
      </c>
      <c r="AY64" s="23">
        <f>INDEX(MTInputs!$J$1:$AZ$415,$D64,MATCH(AY$5,MTInputs!$J$5:$AZ$5,0))</f>
        <v/>
      </c>
    </row>
    <row r="65" hidden="1" outlineLevel="1">
      <c r="A65" s="14" t="inlineStr">
        <is>
          <t>fpr.s</t>
        </is>
      </c>
      <c r="B65" s="14" t="inlineStr">
        <is>
          <t>bio</t>
        </is>
      </c>
      <c r="C65" s="14" t="inlineStr">
        <is>
          <t>all</t>
        </is>
      </c>
      <c r="D65" s="21" t="n">
        <v>155</v>
      </c>
      <c r="H65" s="14">
        <f>INDEX(VarLab,MATCH($A65,VarKey,0))&amp;INDEX(MemLab,MATCH($C65&amp;"|"&amp;$B65,MemKey,0))</f>
        <v/>
      </c>
      <c r="I65" s="14">
        <f>INDEX(VarUnit,MATCH($A65,VarKey,0))</f>
        <v/>
      </c>
      <c r="J65" s="14">
        <f>INDEX(VarSrc,MATCH($A65,VarKey,0))</f>
        <v/>
      </c>
      <c r="K65" s="11">
        <f>CodePrefix&amp;$A65&amp;IF($C65="","","."&amp;$C65&amp;"."&amp;$B65)&amp;INDEX(VarEnd,MATCH($A65,VarKey,0))&amp;K$5</f>
        <v/>
      </c>
      <c r="L65" s="22">
        <f>INDEX(MTInputs!$J$1:$AZ$415,$D65,MATCH(L$5,MTInputs!$J$5:$AZ$5,0))</f>
        <v/>
      </c>
      <c r="M65" s="23">
        <f>INDEX(MTInputs!$J$1:$AZ$415,$D65,MATCH(M$5,MTInputs!$J$5:$AZ$5,0))</f>
        <v/>
      </c>
      <c r="N65" s="23">
        <f>INDEX(MTInputs!$J$1:$AZ$415,$D65,MATCH(N$5,MTInputs!$J$5:$AZ$5,0))</f>
        <v/>
      </c>
      <c r="O65" s="23">
        <f>INDEX(MTInputs!$J$1:$AZ$415,$D65,MATCH(O$5,MTInputs!$J$5:$AZ$5,0))</f>
        <v/>
      </c>
      <c r="P65" s="23">
        <f>INDEX(MTInputs!$J$1:$AZ$415,$D65,MATCH(P$5,MTInputs!$J$5:$AZ$5,0))</f>
        <v/>
      </c>
      <c r="Q65" s="23">
        <f>INDEX(MTInputs!$J$1:$AZ$415,$D65,MATCH(Q$5,MTInputs!$J$5:$AZ$5,0))</f>
        <v/>
      </c>
      <c r="R65" s="23">
        <f>INDEX(MTInputs!$J$1:$AZ$415,$D65,MATCH(R$5,MTInputs!$J$5:$AZ$5,0))</f>
        <v/>
      </c>
      <c r="S65" s="23">
        <f>INDEX(MTInputs!$J$1:$AZ$415,$D65,MATCH(S$5,MTInputs!$J$5:$AZ$5,0))</f>
        <v/>
      </c>
      <c r="T65" s="23">
        <f>INDEX(MTInputs!$J$1:$AZ$415,$D65,MATCH(T$5,MTInputs!$J$5:$AZ$5,0))</f>
        <v/>
      </c>
      <c r="U65" s="23">
        <f>INDEX(MTInputs!$J$1:$AZ$415,$D65,MATCH(U$5,MTInputs!$J$5:$AZ$5,0))</f>
        <v/>
      </c>
      <c r="V65" s="23">
        <f>INDEX(MTInputs!$J$1:$AZ$415,$D65,MATCH(V$5,MTInputs!$J$5:$AZ$5,0))</f>
        <v/>
      </c>
      <c r="W65" s="23">
        <f>INDEX(MTInputs!$J$1:$AZ$415,$D65,MATCH(W$5,MTInputs!$J$5:$AZ$5,0))</f>
        <v/>
      </c>
      <c r="X65" s="23">
        <f>INDEX(MTInputs!$J$1:$AZ$415,$D65,MATCH(X$5,MTInputs!$J$5:$AZ$5,0))</f>
        <v/>
      </c>
      <c r="Y65" s="23">
        <f>INDEX(MTInputs!$J$1:$AZ$415,$D65,MATCH(Y$5,MTInputs!$J$5:$AZ$5,0))</f>
        <v/>
      </c>
      <c r="Z65" s="23">
        <f>INDEX(MTInputs!$J$1:$AZ$415,$D65,MATCH(Z$5,MTInputs!$J$5:$AZ$5,0))</f>
        <v/>
      </c>
      <c r="AA65" s="23">
        <f>INDEX(MTInputs!$J$1:$AZ$415,$D65,MATCH(AA$5,MTInputs!$J$5:$AZ$5,0))</f>
        <v/>
      </c>
      <c r="AB65" s="23">
        <f>INDEX(MTInputs!$J$1:$AZ$415,$D65,MATCH(AB$5,MTInputs!$J$5:$AZ$5,0))</f>
        <v/>
      </c>
      <c r="AC65" s="23">
        <f>INDEX(MTInputs!$J$1:$AZ$415,$D65,MATCH(AC$5,MTInputs!$J$5:$AZ$5,0))</f>
        <v/>
      </c>
      <c r="AD65" s="23">
        <f>INDEX(MTInputs!$J$1:$AZ$415,$D65,MATCH(AD$5,MTInputs!$J$5:$AZ$5,0))</f>
        <v/>
      </c>
      <c r="AF65" s="11">
        <f>CodePrefix&amp;$A65&amp;IF($C65="","","."&amp;$C65&amp;"."&amp;$B65)&amp;INDEX(VarEnd,MATCH($A65,VarKey,0))&amp;AF$5</f>
        <v/>
      </c>
      <c r="AG65" s="22">
        <f>INDEX(MTInputs!$J$1:$AZ$415,$D65,MATCH(AG$5,MTInputs!$J$5:$AZ$5,0))</f>
        <v/>
      </c>
      <c r="AH65" s="23">
        <f>INDEX(MTInputs!$J$1:$AZ$415,$D65,MATCH(AH$5,MTInputs!$J$5:$AZ$5,0))</f>
        <v/>
      </c>
      <c r="AI65" s="23">
        <f>INDEX(MTInputs!$J$1:$AZ$415,$D65,MATCH(AI$5,MTInputs!$J$5:$AZ$5,0))</f>
        <v/>
      </c>
      <c r="AJ65" s="23">
        <f>INDEX(MTInputs!$J$1:$AZ$415,$D65,MATCH(AJ$5,MTInputs!$J$5:$AZ$5,0))</f>
        <v/>
      </c>
      <c r="AK65" s="23">
        <f>INDEX(MTInputs!$J$1:$AZ$415,$D65,MATCH(AK$5,MTInputs!$J$5:$AZ$5,0))</f>
        <v/>
      </c>
      <c r="AL65" s="23">
        <f>INDEX(MTInputs!$J$1:$AZ$415,$D65,MATCH(AL$5,MTInputs!$J$5:$AZ$5,0))</f>
        <v/>
      </c>
      <c r="AM65" s="23">
        <f>INDEX(MTInputs!$J$1:$AZ$415,$D65,MATCH(AM$5,MTInputs!$J$5:$AZ$5,0))</f>
        <v/>
      </c>
      <c r="AN65" s="23">
        <f>INDEX(MTInputs!$J$1:$AZ$415,$D65,MATCH(AN$5,MTInputs!$J$5:$AZ$5,0))</f>
        <v/>
      </c>
      <c r="AO65" s="23">
        <f>INDEX(MTInputs!$J$1:$AZ$415,$D65,MATCH(AO$5,MTInputs!$J$5:$AZ$5,0))</f>
        <v/>
      </c>
      <c r="AP65" s="23">
        <f>INDEX(MTInputs!$J$1:$AZ$415,$D65,MATCH(AP$5,MTInputs!$J$5:$AZ$5,0))</f>
        <v/>
      </c>
      <c r="AQ65" s="23">
        <f>INDEX(MTInputs!$J$1:$AZ$415,$D65,MATCH(AQ$5,MTInputs!$J$5:$AZ$5,0))</f>
        <v/>
      </c>
      <c r="AR65" s="23">
        <f>INDEX(MTInputs!$J$1:$AZ$415,$D65,MATCH(AR$5,MTInputs!$J$5:$AZ$5,0))</f>
        <v/>
      </c>
      <c r="AS65" s="23">
        <f>INDEX(MTInputs!$J$1:$AZ$415,$D65,MATCH(AS$5,MTInputs!$J$5:$AZ$5,0))</f>
        <v/>
      </c>
      <c r="AT65" s="23">
        <f>INDEX(MTInputs!$J$1:$AZ$415,$D65,MATCH(AT$5,MTInputs!$J$5:$AZ$5,0))</f>
        <v/>
      </c>
      <c r="AU65" s="23">
        <f>INDEX(MTInputs!$J$1:$AZ$415,$D65,MATCH(AU$5,MTInputs!$J$5:$AZ$5,0))</f>
        <v/>
      </c>
      <c r="AV65" s="23">
        <f>INDEX(MTInputs!$J$1:$AZ$415,$D65,MATCH(AV$5,MTInputs!$J$5:$AZ$5,0))</f>
        <v/>
      </c>
      <c r="AW65" s="23">
        <f>INDEX(MTInputs!$J$1:$AZ$415,$D65,MATCH(AW$5,MTInputs!$J$5:$AZ$5,0))</f>
        <v/>
      </c>
      <c r="AX65" s="23">
        <f>INDEX(MTInputs!$J$1:$AZ$415,$D65,MATCH(AX$5,MTInputs!$J$5:$AZ$5,0))</f>
        <v/>
      </c>
      <c r="AY65" s="23">
        <f>INDEX(MTInputs!$J$1:$AZ$415,$D65,MATCH(AY$5,MTInputs!$J$5:$AZ$5,0))</f>
        <v/>
      </c>
    </row>
    <row r="66" hidden="1" outlineLevel="1">
      <c r="A66" s="14" t="inlineStr">
        <is>
          <t>fpr.f</t>
        </is>
      </c>
      <c r="B66" s="14" t="inlineStr">
        <is>
          <t>coa</t>
        </is>
      </c>
      <c r="C66" s="14" t="inlineStr">
        <is>
          <t>pow</t>
        </is>
      </c>
      <c r="D66" s="21" t="n">
        <v>156</v>
      </c>
      <c r="H66" s="14">
        <f>INDEX(VarLab,MATCH($A66,VarKey,0))&amp;INDEX(MemLab,MATCH($C66&amp;"|"&amp;$B66,MemKey,0))</f>
        <v/>
      </c>
      <c r="I66" s="14">
        <f>INDEX(VarUnit,MATCH($A66,VarKey,0))</f>
        <v/>
      </c>
      <c r="J66" s="14">
        <f>INDEX(VarSrc,MATCH($A66,VarKey,0))</f>
        <v/>
      </c>
      <c r="K66" s="11">
        <f>CodePrefix&amp;$A66&amp;IF($C66="","","."&amp;$C66&amp;"."&amp;$B66)&amp;INDEX(VarEnd,MATCH($A66,VarKey,0))&amp;K$5</f>
        <v/>
      </c>
      <c r="L66" s="22">
        <f>INDEX(MTInputs!$J$1:$AZ$415,$D66,MATCH(L$5,MTInputs!$J$5:$AZ$5,0))</f>
        <v/>
      </c>
      <c r="M66" s="23">
        <f>INDEX(MTInputs!$J$1:$AZ$415,$D66,MATCH(M$5,MTInputs!$J$5:$AZ$5,0))</f>
        <v/>
      </c>
      <c r="N66" s="23">
        <f>INDEX(MTInputs!$J$1:$AZ$415,$D66,MATCH(N$5,MTInputs!$J$5:$AZ$5,0))</f>
        <v/>
      </c>
      <c r="O66" s="23">
        <f>INDEX(MTInputs!$J$1:$AZ$415,$D66,MATCH(O$5,MTInputs!$J$5:$AZ$5,0))</f>
        <v/>
      </c>
      <c r="P66" s="23">
        <f>INDEX(MTInputs!$J$1:$AZ$415,$D66,MATCH(P$5,MTInputs!$J$5:$AZ$5,0))</f>
        <v/>
      </c>
      <c r="Q66" s="23">
        <f>INDEX(MTInputs!$J$1:$AZ$415,$D66,MATCH(Q$5,MTInputs!$J$5:$AZ$5,0))</f>
        <v/>
      </c>
      <c r="R66" s="23">
        <f>INDEX(MTInputs!$J$1:$AZ$415,$D66,MATCH(R$5,MTInputs!$J$5:$AZ$5,0))</f>
        <v/>
      </c>
      <c r="S66" s="23">
        <f>INDEX(MTInputs!$J$1:$AZ$415,$D66,MATCH(S$5,MTInputs!$J$5:$AZ$5,0))</f>
        <v/>
      </c>
      <c r="T66" s="23">
        <f>INDEX(MTInputs!$J$1:$AZ$415,$D66,MATCH(T$5,MTInputs!$J$5:$AZ$5,0))</f>
        <v/>
      </c>
      <c r="U66" s="23">
        <f>INDEX(MTInputs!$J$1:$AZ$415,$D66,MATCH(U$5,MTInputs!$J$5:$AZ$5,0))</f>
        <v/>
      </c>
      <c r="V66" s="23">
        <f>INDEX(MTInputs!$J$1:$AZ$415,$D66,MATCH(V$5,MTInputs!$J$5:$AZ$5,0))</f>
        <v/>
      </c>
      <c r="W66" s="23">
        <f>INDEX(MTInputs!$J$1:$AZ$415,$D66,MATCH(W$5,MTInputs!$J$5:$AZ$5,0))</f>
        <v/>
      </c>
      <c r="X66" s="23">
        <f>INDEX(MTInputs!$J$1:$AZ$415,$D66,MATCH(X$5,MTInputs!$J$5:$AZ$5,0))</f>
        <v/>
      </c>
      <c r="Y66" s="23">
        <f>INDEX(MTInputs!$J$1:$AZ$415,$D66,MATCH(Y$5,MTInputs!$J$5:$AZ$5,0))</f>
        <v/>
      </c>
      <c r="Z66" s="23">
        <f>INDEX(MTInputs!$J$1:$AZ$415,$D66,MATCH(Z$5,MTInputs!$J$5:$AZ$5,0))</f>
        <v/>
      </c>
      <c r="AA66" s="23">
        <f>INDEX(MTInputs!$J$1:$AZ$415,$D66,MATCH(AA$5,MTInputs!$J$5:$AZ$5,0))</f>
        <v/>
      </c>
      <c r="AB66" s="23">
        <f>INDEX(MTInputs!$J$1:$AZ$415,$D66,MATCH(AB$5,MTInputs!$J$5:$AZ$5,0))</f>
        <v/>
      </c>
      <c r="AC66" s="23">
        <f>INDEX(MTInputs!$J$1:$AZ$415,$D66,MATCH(AC$5,MTInputs!$J$5:$AZ$5,0))</f>
        <v/>
      </c>
      <c r="AD66" s="23">
        <f>INDEX(MTInputs!$J$1:$AZ$415,$D66,MATCH(AD$5,MTInputs!$J$5:$AZ$5,0))</f>
        <v/>
      </c>
      <c r="AF66" s="11">
        <f>CodePrefix&amp;$A66&amp;IF($C66="","","."&amp;$C66&amp;"."&amp;$B66)&amp;INDEX(VarEnd,MATCH($A66,VarKey,0))&amp;AF$5</f>
        <v/>
      </c>
      <c r="AG66" s="22">
        <f>INDEX(MTInputs!$J$1:$AZ$415,$D66,MATCH(AG$5,MTInputs!$J$5:$AZ$5,0))</f>
        <v/>
      </c>
      <c r="AH66" s="23">
        <f>INDEX(MTInputs!$J$1:$AZ$415,$D66,MATCH(AH$5,MTInputs!$J$5:$AZ$5,0))</f>
        <v/>
      </c>
      <c r="AI66" s="23">
        <f>INDEX(MTInputs!$J$1:$AZ$415,$D66,MATCH(AI$5,MTInputs!$J$5:$AZ$5,0))</f>
        <v/>
      </c>
      <c r="AJ66" s="23">
        <f>INDEX(MTInputs!$J$1:$AZ$415,$D66,MATCH(AJ$5,MTInputs!$J$5:$AZ$5,0))</f>
        <v/>
      </c>
      <c r="AK66" s="23">
        <f>INDEX(MTInputs!$J$1:$AZ$415,$D66,MATCH(AK$5,MTInputs!$J$5:$AZ$5,0))</f>
        <v/>
      </c>
      <c r="AL66" s="23">
        <f>INDEX(MTInputs!$J$1:$AZ$415,$D66,MATCH(AL$5,MTInputs!$J$5:$AZ$5,0))</f>
        <v/>
      </c>
      <c r="AM66" s="23">
        <f>INDEX(MTInputs!$J$1:$AZ$415,$D66,MATCH(AM$5,MTInputs!$J$5:$AZ$5,0))</f>
        <v/>
      </c>
      <c r="AN66" s="23">
        <f>INDEX(MTInputs!$J$1:$AZ$415,$D66,MATCH(AN$5,MTInputs!$J$5:$AZ$5,0))</f>
        <v/>
      </c>
      <c r="AO66" s="23">
        <f>INDEX(MTInputs!$J$1:$AZ$415,$D66,MATCH(AO$5,MTInputs!$J$5:$AZ$5,0))</f>
        <v/>
      </c>
      <c r="AP66" s="23">
        <f>INDEX(MTInputs!$J$1:$AZ$415,$D66,MATCH(AP$5,MTInputs!$J$5:$AZ$5,0))</f>
        <v/>
      </c>
      <c r="AQ66" s="23">
        <f>INDEX(MTInputs!$J$1:$AZ$415,$D66,MATCH(AQ$5,MTInputs!$J$5:$AZ$5,0))</f>
        <v/>
      </c>
      <c r="AR66" s="23">
        <f>INDEX(MTInputs!$J$1:$AZ$415,$D66,MATCH(AR$5,MTInputs!$J$5:$AZ$5,0))</f>
        <v/>
      </c>
      <c r="AS66" s="23">
        <f>INDEX(MTInputs!$J$1:$AZ$415,$D66,MATCH(AS$5,MTInputs!$J$5:$AZ$5,0))</f>
        <v/>
      </c>
      <c r="AT66" s="23">
        <f>INDEX(MTInputs!$J$1:$AZ$415,$D66,MATCH(AT$5,MTInputs!$J$5:$AZ$5,0))</f>
        <v/>
      </c>
      <c r="AU66" s="23">
        <f>INDEX(MTInputs!$J$1:$AZ$415,$D66,MATCH(AU$5,MTInputs!$J$5:$AZ$5,0))</f>
        <v/>
      </c>
      <c r="AV66" s="23">
        <f>INDEX(MTInputs!$J$1:$AZ$415,$D66,MATCH(AV$5,MTInputs!$J$5:$AZ$5,0))</f>
        <v/>
      </c>
      <c r="AW66" s="23">
        <f>INDEX(MTInputs!$J$1:$AZ$415,$D66,MATCH(AW$5,MTInputs!$J$5:$AZ$5,0))</f>
        <v/>
      </c>
      <c r="AX66" s="23">
        <f>INDEX(MTInputs!$J$1:$AZ$415,$D66,MATCH(AX$5,MTInputs!$J$5:$AZ$5,0))</f>
        <v/>
      </c>
      <c r="AY66" s="23">
        <f>INDEX(MTInputs!$J$1:$AZ$415,$D66,MATCH(AY$5,MTInputs!$J$5:$AZ$5,0))</f>
        <v/>
      </c>
    </row>
    <row r="67" hidden="1" outlineLevel="1">
      <c r="A67" s="14" t="inlineStr">
        <is>
          <t>fpr.f</t>
        </is>
      </c>
      <c r="B67" s="14" t="inlineStr">
        <is>
          <t>coa</t>
        </is>
      </c>
      <c r="C67" s="14" t="inlineStr">
        <is>
          <t>res</t>
        </is>
      </c>
      <c r="D67" s="21" t="n">
        <v>157</v>
      </c>
      <c r="H67" s="14">
        <f>INDEX(VarLab,MATCH($A67,VarKey,0))&amp;INDEX(MemLab,MATCH($C67&amp;"|"&amp;$B67,MemKey,0))</f>
        <v/>
      </c>
      <c r="I67" s="14">
        <f>INDEX(VarUnit,MATCH($A67,VarKey,0))</f>
        <v/>
      </c>
      <c r="J67" s="14">
        <f>INDEX(VarSrc,MATCH($A67,VarKey,0))</f>
        <v/>
      </c>
      <c r="K67" s="11">
        <f>CodePrefix&amp;$A67&amp;IF($C67="","","."&amp;$C67&amp;"."&amp;$B67)&amp;INDEX(VarEnd,MATCH($A67,VarKey,0))&amp;K$5</f>
        <v/>
      </c>
      <c r="L67" s="22">
        <f>INDEX(MTInputs!$J$1:$AZ$415,$D67,MATCH(L$5,MTInputs!$J$5:$AZ$5,0))</f>
        <v/>
      </c>
      <c r="M67" s="23">
        <f>INDEX(MTInputs!$J$1:$AZ$415,$D67,MATCH(M$5,MTInputs!$J$5:$AZ$5,0))</f>
        <v/>
      </c>
      <c r="N67" s="23">
        <f>INDEX(MTInputs!$J$1:$AZ$415,$D67,MATCH(N$5,MTInputs!$J$5:$AZ$5,0))</f>
        <v/>
      </c>
      <c r="O67" s="23">
        <f>INDEX(MTInputs!$J$1:$AZ$415,$D67,MATCH(O$5,MTInputs!$J$5:$AZ$5,0))</f>
        <v/>
      </c>
      <c r="P67" s="23">
        <f>INDEX(MTInputs!$J$1:$AZ$415,$D67,MATCH(P$5,MTInputs!$J$5:$AZ$5,0))</f>
        <v/>
      </c>
      <c r="Q67" s="23">
        <f>INDEX(MTInputs!$J$1:$AZ$415,$D67,MATCH(Q$5,MTInputs!$J$5:$AZ$5,0))</f>
        <v/>
      </c>
      <c r="R67" s="23">
        <f>INDEX(MTInputs!$J$1:$AZ$415,$D67,MATCH(R$5,MTInputs!$J$5:$AZ$5,0))</f>
        <v/>
      </c>
      <c r="S67" s="23">
        <f>INDEX(MTInputs!$J$1:$AZ$415,$D67,MATCH(S$5,MTInputs!$J$5:$AZ$5,0))</f>
        <v/>
      </c>
      <c r="T67" s="23">
        <f>INDEX(MTInputs!$J$1:$AZ$415,$D67,MATCH(T$5,MTInputs!$J$5:$AZ$5,0))</f>
        <v/>
      </c>
      <c r="U67" s="23">
        <f>INDEX(MTInputs!$J$1:$AZ$415,$D67,MATCH(U$5,MTInputs!$J$5:$AZ$5,0))</f>
        <v/>
      </c>
      <c r="V67" s="23">
        <f>INDEX(MTInputs!$J$1:$AZ$415,$D67,MATCH(V$5,MTInputs!$J$5:$AZ$5,0))</f>
        <v/>
      </c>
      <c r="W67" s="23">
        <f>INDEX(MTInputs!$J$1:$AZ$415,$D67,MATCH(W$5,MTInputs!$J$5:$AZ$5,0))</f>
        <v/>
      </c>
      <c r="X67" s="23">
        <f>INDEX(MTInputs!$J$1:$AZ$415,$D67,MATCH(X$5,MTInputs!$J$5:$AZ$5,0))</f>
        <v/>
      </c>
      <c r="Y67" s="23">
        <f>INDEX(MTInputs!$J$1:$AZ$415,$D67,MATCH(Y$5,MTInputs!$J$5:$AZ$5,0))</f>
        <v/>
      </c>
      <c r="Z67" s="23">
        <f>INDEX(MTInputs!$J$1:$AZ$415,$D67,MATCH(Z$5,MTInputs!$J$5:$AZ$5,0))</f>
        <v/>
      </c>
      <c r="AA67" s="23">
        <f>INDEX(MTInputs!$J$1:$AZ$415,$D67,MATCH(AA$5,MTInputs!$J$5:$AZ$5,0))</f>
        <v/>
      </c>
      <c r="AB67" s="23">
        <f>INDEX(MTInputs!$J$1:$AZ$415,$D67,MATCH(AB$5,MTInputs!$J$5:$AZ$5,0))</f>
        <v/>
      </c>
      <c r="AC67" s="23">
        <f>INDEX(MTInputs!$J$1:$AZ$415,$D67,MATCH(AC$5,MTInputs!$J$5:$AZ$5,0))</f>
        <v/>
      </c>
      <c r="AD67" s="23">
        <f>INDEX(MTInputs!$J$1:$AZ$415,$D67,MATCH(AD$5,MTInputs!$J$5:$AZ$5,0))</f>
        <v/>
      </c>
      <c r="AF67" s="11">
        <f>CodePrefix&amp;$A67&amp;IF($C67="","","."&amp;$C67&amp;"."&amp;$B67)&amp;INDEX(VarEnd,MATCH($A67,VarKey,0))&amp;AF$5</f>
        <v/>
      </c>
      <c r="AG67" s="22">
        <f>INDEX(MTInputs!$J$1:$AZ$415,$D67,MATCH(AG$5,MTInputs!$J$5:$AZ$5,0))</f>
        <v/>
      </c>
      <c r="AH67" s="23">
        <f>INDEX(MTInputs!$J$1:$AZ$415,$D67,MATCH(AH$5,MTInputs!$J$5:$AZ$5,0))</f>
        <v/>
      </c>
      <c r="AI67" s="23">
        <f>INDEX(MTInputs!$J$1:$AZ$415,$D67,MATCH(AI$5,MTInputs!$J$5:$AZ$5,0))</f>
        <v/>
      </c>
      <c r="AJ67" s="23">
        <f>INDEX(MTInputs!$J$1:$AZ$415,$D67,MATCH(AJ$5,MTInputs!$J$5:$AZ$5,0))</f>
        <v/>
      </c>
      <c r="AK67" s="23">
        <f>INDEX(MTInputs!$J$1:$AZ$415,$D67,MATCH(AK$5,MTInputs!$J$5:$AZ$5,0))</f>
        <v/>
      </c>
      <c r="AL67" s="23">
        <f>INDEX(MTInputs!$J$1:$AZ$415,$D67,MATCH(AL$5,MTInputs!$J$5:$AZ$5,0))</f>
        <v/>
      </c>
      <c r="AM67" s="23">
        <f>INDEX(MTInputs!$J$1:$AZ$415,$D67,MATCH(AM$5,MTInputs!$J$5:$AZ$5,0))</f>
        <v/>
      </c>
      <c r="AN67" s="23">
        <f>INDEX(MTInputs!$J$1:$AZ$415,$D67,MATCH(AN$5,MTInputs!$J$5:$AZ$5,0))</f>
        <v/>
      </c>
      <c r="AO67" s="23">
        <f>INDEX(MTInputs!$J$1:$AZ$415,$D67,MATCH(AO$5,MTInputs!$J$5:$AZ$5,0))</f>
        <v/>
      </c>
      <c r="AP67" s="23">
        <f>INDEX(MTInputs!$J$1:$AZ$415,$D67,MATCH(AP$5,MTInputs!$J$5:$AZ$5,0))</f>
        <v/>
      </c>
      <c r="AQ67" s="23">
        <f>INDEX(MTInputs!$J$1:$AZ$415,$D67,MATCH(AQ$5,MTInputs!$J$5:$AZ$5,0))</f>
        <v/>
      </c>
      <c r="AR67" s="23">
        <f>INDEX(MTInputs!$J$1:$AZ$415,$D67,MATCH(AR$5,MTInputs!$J$5:$AZ$5,0))</f>
        <v/>
      </c>
      <c r="AS67" s="23">
        <f>INDEX(MTInputs!$J$1:$AZ$415,$D67,MATCH(AS$5,MTInputs!$J$5:$AZ$5,0))</f>
        <v/>
      </c>
      <c r="AT67" s="23">
        <f>INDEX(MTInputs!$J$1:$AZ$415,$D67,MATCH(AT$5,MTInputs!$J$5:$AZ$5,0))</f>
        <v/>
      </c>
      <c r="AU67" s="23">
        <f>INDEX(MTInputs!$J$1:$AZ$415,$D67,MATCH(AU$5,MTInputs!$J$5:$AZ$5,0))</f>
        <v/>
      </c>
      <c r="AV67" s="23">
        <f>INDEX(MTInputs!$J$1:$AZ$415,$D67,MATCH(AV$5,MTInputs!$J$5:$AZ$5,0))</f>
        <v/>
      </c>
      <c r="AW67" s="23">
        <f>INDEX(MTInputs!$J$1:$AZ$415,$D67,MATCH(AW$5,MTInputs!$J$5:$AZ$5,0))</f>
        <v/>
      </c>
      <c r="AX67" s="23">
        <f>INDEX(MTInputs!$J$1:$AZ$415,$D67,MATCH(AX$5,MTInputs!$J$5:$AZ$5,0))</f>
        <v/>
      </c>
      <c r="AY67" s="23">
        <f>INDEX(MTInputs!$J$1:$AZ$415,$D67,MATCH(AY$5,MTInputs!$J$5:$AZ$5,0))</f>
        <v/>
      </c>
    </row>
    <row r="68" hidden="1" outlineLevel="1">
      <c r="A68" s="14" t="inlineStr">
        <is>
          <t>fpr.f</t>
        </is>
      </c>
      <c r="B68" s="14" t="inlineStr">
        <is>
          <t>coa</t>
        </is>
      </c>
      <c r="C68" s="14" t="inlineStr">
        <is>
          <t>ind</t>
        </is>
      </c>
      <c r="D68" s="21" t="n">
        <v>158</v>
      </c>
      <c r="H68" s="14">
        <f>INDEX(VarLab,MATCH($A68,VarKey,0))&amp;INDEX(MemLab,MATCH($C68&amp;"|"&amp;$B68,MemKey,0))</f>
        <v/>
      </c>
      <c r="I68" s="14">
        <f>INDEX(VarUnit,MATCH($A68,VarKey,0))</f>
        <v/>
      </c>
      <c r="J68" s="14">
        <f>INDEX(VarSrc,MATCH($A68,VarKey,0))</f>
        <v/>
      </c>
      <c r="K68" s="11">
        <f>CodePrefix&amp;$A68&amp;IF($C68="","","."&amp;$C68&amp;"."&amp;$B68)&amp;INDEX(VarEnd,MATCH($A68,VarKey,0))&amp;K$5</f>
        <v/>
      </c>
      <c r="L68" s="22">
        <f>INDEX(MTInputs!$J$1:$AZ$415,$D68,MATCH(L$5,MTInputs!$J$5:$AZ$5,0))</f>
        <v/>
      </c>
      <c r="M68" s="23">
        <f>INDEX(MTInputs!$J$1:$AZ$415,$D68,MATCH(M$5,MTInputs!$J$5:$AZ$5,0))</f>
        <v/>
      </c>
      <c r="N68" s="23">
        <f>INDEX(MTInputs!$J$1:$AZ$415,$D68,MATCH(N$5,MTInputs!$J$5:$AZ$5,0))</f>
        <v/>
      </c>
      <c r="O68" s="23">
        <f>INDEX(MTInputs!$J$1:$AZ$415,$D68,MATCH(O$5,MTInputs!$J$5:$AZ$5,0))</f>
        <v/>
      </c>
      <c r="P68" s="23">
        <f>INDEX(MTInputs!$J$1:$AZ$415,$D68,MATCH(P$5,MTInputs!$J$5:$AZ$5,0))</f>
        <v/>
      </c>
      <c r="Q68" s="23">
        <f>INDEX(MTInputs!$J$1:$AZ$415,$D68,MATCH(Q$5,MTInputs!$J$5:$AZ$5,0))</f>
        <v/>
      </c>
      <c r="R68" s="23">
        <f>INDEX(MTInputs!$J$1:$AZ$415,$D68,MATCH(R$5,MTInputs!$J$5:$AZ$5,0))</f>
        <v/>
      </c>
      <c r="S68" s="23">
        <f>INDEX(MTInputs!$J$1:$AZ$415,$D68,MATCH(S$5,MTInputs!$J$5:$AZ$5,0))</f>
        <v/>
      </c>
      <c r="T68" s="23">
        <f>INDEX(MTInputs!$J$1:$AZ$415,$D68,MATCH(T$5,MTInputs!$J$5:$AZ$5,0))</f>
        <v/>
      </c>
      <c r="U68" s="23">
        <f>INDEX(MTInputs!$J$1:$AZ$415,$D68,MATCH(U$5,MTInputs!$J$5:$AZ$5,0))</f>
        <v/>
      </c>
      <c r="V68" s="23">
        <f>INDEX(MTInputs!$J$1:$AZ$415,$D68,MATCH(V$5,MTInputs!$J$5:$AZ$5,0))</f>
        <v/>
      </c>
      <c r="W68" s="23">
        <f>INDEX(MTInputs!$J$1:$AZ$415,$D68,MATCH(W$5,MTInputs!$J$5:$AZ$5,0))</f>
        <v/>
      </c>
      <c r="X68" s="23">
        <f>INDEX(MTInputs!$J$1:$AZ$415,$D68,MATCH(X$5,MTInputs!$J$5:$AZ$5,0))</f>
        <v/>
      </c>
      <c r="Y68" s="23">
        <f>INDEX(MTInputs!$J$1:$AZ$415,$D68,MATCH(Y$5,MTInputs!$J$5:$AZ$5,0))</f>
        <v/>
      </c>
      <c r="Z68" s="23">
        <f>INDEX(MTInputs!$J$1:$AZ$415,$D68,MATCH(Z$5,MTInputs!$J$5:$AZ$5,0))</f>
        <v/>
      </c>
      <c r="AA68" s="23">
        <f>INDEX(MTInputs!$J$1:$AZ$415,$D68,MATCH(AA$5,MTInputs!$J$5:$AZ$5,0))</f>
        <v/>
      </c>
      <c r="AB68" s="23">
        <f>INDEX(MTInputs!$J$1:$AZ$415,$D68,MATCH(AB$5,MTInputs!$J$5:$AZ$5,0))</f>
        <v/>
      </c>
      <c r="AC68" s="23">
        <f>INDEX(MTInputs!$J$1:$AZ$415,$D68,MATCH(AC$5,MTInputs!$J$5:$AZ$5,0))</f>
        <v/>
      </c>
      <c r="AD68" s="23">
        <f>INDEX(MTInputs!$J$1:$AZ$415,$D68,MATCH(AD$5,MTInputs!$J$5:$AZ$5,0))</f>
        <v/>
      </c>
      <c r="AF68" s="11">
        <f>CodePrefix&amp;$A68&amp;IF($C68="","","."&amp;$C68&amp;"."&amp;$B68)&amp;INDEX(VarEnd,MATCH($A68,VarKey,0))&amp;AF$5</f>
        <v/>
      </c>
      <c r="AG68" s="22">
        <f>INDEX(MTInputs!$J$1:$AZ$415,$D68,MATCH(AG$5,MTInputs!$J$5:$AZ$5,0))</f>
        <v/>
      </c>
      <c r="AH68" s="23">
        <f>INDEX(MTInputs!$J$1:$AZ$415,$D68,MATCH(AH$5,MTInputs!$J$5:$AZ$5,0))</f>
        <v/>
      </c>
      <c r="AI68" s="23">
        <f>INDEX(MTInputs!$J$1:$AZ$415,$D68,MATCH(AI$5,MTInputs!$J$5:$AZ$5,0))</f>
        <v/>
      </c>
      <c r="AJ68" s="23">
        <f>INDEX(MTInputs!$J$1:$AZ$415,$D68,MATCH(AJ$5,MTInputs!$J$5:$AZ$5,0))</f>
        <v/>
      </c>
      <c r="AK68" s="23">
        <f>INDEX(MTInputs!$J$1:$AZ$415,$D68,MATCH(AK$5,MTInputs!$J$5:$AZ$5,0))</f>
        <v/>
      </c>
      <c r="AL68" s="23">
        <f>INDEX(MTInputs!$J$1:$AZ$415,$D68,MATCH(AL$5,MTInputs!$J$5:$AZ$5,0))</f>
        <v/>
      </c>
      <c r="AM68" s="23">
        <f>INDEX(MTInputs!$J$1:$AZ$415,$D68,MATCH(AM$5,MTInputs!$J$5:$AZ$5,0))</f>
        <v/>
      </c>
      <c r="AN68" s="23">
        <f>INDEX(MTInputs!$J$1:$AZ$415,$D68,MATCH(AN$5,MTInputs!$J$5:$AZ$5,0))</f>
        <v/>
      </c>
      <c r="AO68" s="23">
        <f>INDEX(MTInputs!$J$1:$AZ$415,$D68,MATCH(AO$5,MTInputs!$J$5:$AZ$5,0))</f>
        <v/>
      </c>
      <c r="AP68" s="23">
        <f>INDEX(MTInputs!$J$1:$AZ$415,$D68,MATCH(AP$5,MTInputs!$J$5:$AZ$5,0))</f>
        <v/>
      </c>
      <c r="AQ68" s="23">
        <f>INDEX(MTInputs!$J$1:$AZ$415,$D68,MATCH(AQ$5,MTInputs!$J$5:$AZ$5,0))</f>
        <v/>
      </c>
      <c r="AR68" s="23">
        <f>INDEX(MTInputs!$J$1:$AZ$415,$D68,MATCH(AR$5,MTInputs!$J$5:$AZ$5,0))</f>
        <v/>
      </c>
      <c r="AS68" s="23">
        <f>INDEX(MTInputs!$J$1:$AZ$415,$D68,MATCH(AS$5,MTInputs!$J$5:$AZ$5,0))</f>
        <v/>
      </c>
      <c r="AT68" s="23">
        <f>INDEX(MTInputs!$J$1:$AZ$415,$D68,MATCH(AT$5,MTInputs!$J$5:$AZ$5,0))</f>
        <v/>
      </c>
      <c r="AU68" s="23">
        <f>INDEX(MTInputs!$J$1:$AZ$415,$D68,MATCH(AU$5,MTInputs!$J$5:$AZ$5,0))</f>
        <v/>
      </c>
      <c r="AV68" s="23">
        <f>INDEX(MTInputs!$J$1:$AZ$415,$D68,MATCH(AV$5,MTInputs!$J$5:$AZ$5,0))</f>
        <v/>
      </c>
      <c r="AW68" s="23">
        <f>INDEX(MTInputs!$J$1:$AZ$415,$D68,MATCH(AW$5,MTInputs!$J$5:$AZ$5,0))</f>
        <v/>
      </c>
      <c r="AX68" s="23">
        <f>INDEX(MTInputs!$J$1:$AZ$415,$D68,MATCH(AX$5,MTInputs!$J$5:$AZ$5,0))</f>
        <v/>
      </c>
      <c r="AY68" s="23">
        <f>INDEX(MTInputs!$J$1:$AZ$415,$D68,MATCH(AY$5,MTInputs!$J$5:$AZ$5,0))</f>
        <v/>
      </c>
    </row>
    <row r="69" hidden="1" outlineLevel="1">
      <c r="A69" s="14" t="inlineStr">
        <is>
          <t>fpr.f</t>
        </is>
      </c>
      <c r="B69" s="14" t="inlineStr">
        <is>
          <t>nga</t>
        </is>
      </c>
      <c r="C69" s="14" t="inlineStr">
        <is>
          <t>pow</t>
        </is>
      </c>
      <c r="D69" s="21" t="n">
        <v>159</v>
      </c>
      <c r="H69" s="14">
        <f>INDEX(VarLab,MATCH($A69,VarKey,0))&amp;INDEX(MemLab,MATCH($C69&amp;"|"&amp;$B69,MemKey,0))</f>
        <v/>
      </c>
      <c r="I69" s="14">
        <f>INDEX(VarUnit,MATCH($A69,VarKey,0))</f>
        <v/>
      </c>
      <c r="J69" s="14">
        <f>INDEX(VarSrc,MATCH($A69,VarKey,0))</f>
        <v/>
      </c>
      <c r="K69" s="11">
        <f>CodePrefix&amp;$A69&amp;IF($C69="","","."&amp;$C69&amp;"."&amp;$B69)&amp;INDEX(VarEnd,MATCH($A69,VarKey,0))&amp;K$5</f>
        <v/>
      </c>
      <c r="L69" s="22">
        <f>INDEX(MTInputs!$J$1:$AZ$415,$D69,MATCH(L$5,MTInputs!$J$5:$AZ$5,0))</f>
        <v/>
      </c>
      <c r="M69" s="23">
        <f>INDEX(MTInputs!$J$1:$AZ$415,$D69,MATCH(M$5,MTInputs!$J$5:$AZ$5,0))</f>
        <v/>
      </c>
      <c r="N69" s="23">
        <f>INDEX(MTInputs!$J$1:$AZ$415,$D69,MATCH(N$5,MTInputs!$J$5:$AZ$5,0))</f>
        <v/>
      </c>
      <c r="O69" s="23">
        <f>INDEX(MTInputs!$J$1:$AZ$415,$D69,MATCH(O$5,MTInputs!$J$5:$AZ$5,0))</f>
        <v/>
      </c>
      <c r="P69" s="23">
        <f>INDEX(MTInputs!$J$1:$AZ$415,$D69,MATCH(P$5,MTInputs!$J$5:$AZ$5,0))</f>
        <v/>
      </c>
      <c r="Q69" s="23">
        <f>INDEX(MTInputs!$J$1:$AZ$415,$D69,MATCH(Q$5,MTInputs!$J$5:$AZ$5,0))</f>
        <v/>
      </c>
      <c r="R69" s="23">
        <f>INDEX(MTInputs!$J$1:$AZ$415,$D69,MATCH(R$5,MTInputs!$J$5:$AZ$5,0))</f>
        <v/>
      </c>
      <c r="S69" s="23">
        <f>INDEX(MTInputs!$J$1:$AZ$415,$D69,MATCH(S$5,MTInputs!$J$5:$AZ$5,0))</f>
        <v/>
      </c>
      <c r="T69" s="23">
        <f>INDEX(MTInputs!$J$1:$AZ$415,$D69,MATCH(T$5,MTInputs!$J$5:$AZ$5,0))</f>
        <v/>
      </c>
      <c r="U69" s="23">
        <f>INDEX(MTInputs!$J$1:$AZ$415,$D69,MATCH(U$5,MTInputs!$J$5:$AZ$5,0))</f>
        <v/>
      </c>
      <c r="V69" s="23">
        <f>INDEX(MTInputs!$J$1:$AZ$415,$D69,MATCH(V$5,MTInputs!$J$5:$AZ$5,0))</f>
        <v/>
      </c>
      <c r="W69" s="23">
        <f>INDEX(MTInputs!$J$1:$AZ$415,$D69,MATCH(W$5,MTInputs!$J$5:$AZ$5,0))</f>
        <v/>
      </c>
      <c r="X69" s="23">
        <f>INDEX(MTInputs!$J$1:$AZ$415,$D69,MATCH(X$5,MTInputs!$J$5:$AZ$5,0))</f>
        <v/>
      </c>
      <c r="Y69" s="23">
        <f>INDEX(MTInputs!$J$1:$AZ$415,$D69,MATCH(Y$5,MTInputs!$J$5:$AZ$5,0))</f>
        <v/>
      </c>
      <c r="Z69" s="23">
        <f>INDEX(MTInputs!$J$1:$AZ$415,$D69,MATCH(Z$5,MTInputs!$J$5:$AZ$5,0))</f>
        <v/>
      </c>
      <c r="AA69" s="23">
        <f>INDEX(MTInputs!$J$1:$AZ$415,$D69,MATCH(AA$5,MTInputs!$J$5:$AZ$5,0))</f>
        <v/>
      </c>
      <c r="AB69" s="23">
        <f>INDEX(MTInputs!$J$1:$AZ$415,$D69,MATCH(AB$5,MTInputs!$J$5:$AZ$5,0))</f>
        <v/>
      </c>
      <c r="AC69" s="23">
        <f>INDEX(MTInputs!$J$1:$AZ$415,$D69,MATCH(AC$5,MTInputs!$J$5:$AZ$5,0))</f>
        <v/>
      </c>
      <c r="AD69" s="23">
        <f>INDEX(MTInputs!$J$1:$AZ$415,$D69,MATCH(AD$5,MTInputs!$J$5:$AZ$5,0))</f>
        <v/>
      </c>
      <c r="AF69" s="11">
        <f>CodePrefix&amp;$A69&amp;IF($C69="","","."&amp;$C69&amp;"."&amp;$B69)&amp;INDEX(VarEnd,MATCH($A69,VarKey,0))&amp;AF$5</f>
        <v/>
      </c>
      <c r="AG69" s="22">
        <f>INDEX(MTInputs!$J$1:$AZ$415,$D69,MATCH(AG$5,MTInputs!$J$5:$AZ$5,0))</f>
        <v/>
      </c>
      <c r="AH69" s="23">
        <f>INDEX(MTInputs!$J$1:$AZ$415,$D69,MATCH(AH$5,MTInputs!$J$5:$AZ$5,0))</f>
        <v/>
      </c>
      <c r="AI69" s="23">
        <f>INDEX(MTInputs!$J$1:$AZ$415,$D69,MATCH(AI$5,MTInputs!$J$5:$AZ$5,0))</f>
        <v/>
      </c>
      <c r="AJ69" s="23">
        <f>INDEX(MTInputs!$J$1:$AZ$415,$D69,MATCH(AJ$5,MTInputs!$J$5:$AZ$5,0))</f>
        <v/>
      </c>
      <c r="AK69" s="23">
        <f>INDEX(MTInputs!$J$1:$AZ$415,$D69,MATCH(AK$5,MTInputs!$J$5:$AZ$5,0))</f>
        <v/>
      </c>
      <c r="AL69" s="23">
        <f>INDEX(MTInputs!$J$1:$AZ$415,$D69,MATCH(AL$5,MTInputs!$J$5:$AZ$5,0))</f>
        <v/>
      </c>
      <c r="AM69" s="23">
        <f>INDEX(MTInputs!$J$1:$AZ$415,$D69,MATCH(AM$5,MTInputs!$J$5:$AZ$5,0))</f>
        <v/>
      </c>
      <c r="AN69" s="23">
        <f>INDEX(MTInputs!$J$1:$AZ$415,$D69,MATCH(AN$5,MTInputs!$J$5:$AZ$5,0))</f>
        <v/>
      </c>
      <c r="AO69" s="23">
        <f>INDEX(MTInputs!$J$1:$AZ$415,$D69,MATCH(AO$5,MTInputs!$J$5:$AZ$5,0))</f>
        <v/>
      </c>
      <c r="AP69" s="23">
        <f>INDEX(MTInputs!$J$1:$AZ$415,$D69,MATCH(AP$5,MTInputs!$J$5:$AZ$5,0))</f>
        <v/>
      </c>
      <c r="AQ69" s="23">
        <f>INDEX(MTInputs!$J$1:$AZ$415,$D69,MATCH(AQ$5,MTInputs!$J$5:$AZ$5,0))</f>
        <v/>
      </c>
      <c r="AR69" s="23">
        <f>INDEX(MTInputs!$J$1:$AZ$415,$D69,MATCH(AR$5,MTInputs!$J$5:$AZ$5,0))</f>
        <v/>
      </c>
      <c r="AS69" s="23">
        <f>INDEX(MTInputs!$J$1:$AZ$415,$D69,MATCH(AS$5,MTInputs!$J$5:$AZ$5,0))</f>
        <v/>
      </c>
      <c r="AT69" s="23">
        <f>INDEX(MTInputs!$J$1:$AZ$415,$D69,MATCH(AT$5,MTInputs!$J$5:$AZ$5,0))</f>
        <v/>
      </c>
      <c r="AU69" s="23">
        <f>INDEX(MTInputs!$J$1:$AZ$415,$D69,MATCH(AU$5,MTInputs!$J$5:$AZ$5,0))</f>
        <v/>
      </c>
      <c r="AV69" s="23">
        <f>INDEX(MTInputs!$J$1:$AZ$415,$D69,MATCH(AV$5,MTInputs!$J$5:$AZ$5,0))</f>
        <v/>
      </c>
      <c r="AW69" s="23">
        <f>INDEX(MTInputs!$J$1:$AZ$415,$D69,MATCH(AW$5,MTInputs!$J$5:$AZ$5,0))</f>
        <v/>
      </c>
      <c r="AX69" s="23">
        <f>INDEX(MTInputs!$J$1:$AZ$415,$D69,MATCH(AX$5,MTInputs!$J$5:$AZ$5,0))</f>
        <v/>
      </c>
      <c r="AY69" s="23">
        <f>INDEX(MTInputs!$J$1:$AZ$415,$D69,MATCH(AY$5,MTInputs!$J$5:$AZ$5,0))</f>
        <v/>
      </c>
    </row>
    <row r="70" hidden="1" outlineLevel="1">
      <c r="A70" s="14" t="inlineStr">
        <is>
          <t>fpr.f</t>
        </is>
      </c>
      <c r="B70" s="14" t="inlineStr">
        <is>
          <t>nga</t>
        </is>
      </c>
      <c r="C70" s="14" t="inlineStr">
        <is>
          <t>res</t>
        </is>
      </c>
      <c r="D70" s="21" t="n">
        <v>160</v>
      </c>
      <c r="H70" s="14">
        <f>INDEX(VarLab,MATCH($A70,VarKey,0))&amp;INDEX(MemLab,MATCH($C70&amp;"|"&amp;$B70,MemKey,0))</f>
        <v/>
      </c>
      <c r="I70" s="14">
        <f>INDEX(VarUnit,MATCH($A70,VarKey,0))</f>
        <v/>
      </c>
      <c r="J70" s="14">
        <f>INDEX(VarSrc,MATCH($A70,VarKey,0))</f>
        <v/>
      </c>
      <c r="K70" s="11">
        <f>CodePrefix&amp;$A70&amp;IF($C70="","","."&amp;$C70&amp;"."&amp;$B70)&amp;INDEX(VarEnd,MATCH($A70,VarKey,0))&amp;K$5</f>
        <v/>
      </c>
      <c r="L70" s="22">
        <f>INDEX(MTInputs!$J$1:$AZ$415,$D70,MATCH(L$5,MTInputs!$J$5:$AZ$5,0))</f>
        <v/>
      </c>
      <c r="M70" s="23">
        <f>INDEX(MTInputs!$J$1:$AZ$415,$D70,MATCH(M$5,MTInputs!$J$5:$AZ$5,0))</f>
        <v/>
      </c>
      <c r="N70" s="23">
        <f>INDEX(MTInputs!$J$1:$AZ$415,$D70,MATCH(N$5,MTInputs!$J$5:$AZ$5,0))</f>
        <v/>
      </c>
      <c r="O70" s="23">
        <f>INDEX(MTInputs!$J$1:$AZ$415,$D70,MATCH(O$5,MTInputs!$J$5:$AZ$5,0))</f>
        <v/>
      </c>
      <c r="P70" s="23">
        <f>INDEX(MTInputs!$J$1:$AZ$415,$D70,MATCH(P$5,MTInputs!$J$5:$AZ$5,0))</f>
        <v/>
      </c>
      <c r="Q70" s="23">
        <f>INDEX(MTInputs!$J$1:$AZ$415,$D70,MATCH(Q$5,MTInputs!$J$5:$AZ$5,0))</f>
        <v/>
      </c>
      <c r="R70" s="23">
        <f>INDEX(MTInputs!$J$1:$AZ$415,$D70,MATCH(R$5,MTInputs!$J$5:$AZ$5,0))</f>
        <v/>
      </c>
      <c r="S70" s="23">
        <f>INDEX(MTInputs!$J$1:$AZ$415,$D70,MATCH(S$5,MTInputs!$J$5:$AZ$5,0))</f>
        <v/>
      </c>
      <c r="T70" s="23">
        <f>INDEX(MTInputs!$J$1:$AZ$415,$D70,MATCH(T$5,MTInputs!$J$5:$AZ$5,0))</f>
        <v/>
      </c>
      <c r="U70" s="23">
        <f>INDEX(MTInputs!$J$1:$AZ$415,$D70,MATCH(U$5,MTInputs!$J$5:$AZ$5,0))</f>
        <v/>
      </c>
      <c r="V70" s="23">
        <f>INDEX(MTInputs!$J$1:$AZ$415,$D70,MATCH(V$5,MTInputs!$J$5:$AZ$5,0))</f>
        <v/>
      </c>
      <c r="W70" s="23">
        <f>INDEX(MTInputs!$J$1:$AZ$415,$D70,MATCH(W$5,MTInputs!$J$5:$AZ$5,0))</f>
        <v/>
      </c>
      <c r="X70" s="23">
        <f>INDEX(MTInputs!$J$1:$AZ$415,$D70,MATCH(X$5,MTInputs!$J$5:$AZ$5,0))</f>
        <v/>
      </c>
      <c r="Y70" s="23">
        <f>INDEX(MTInputs!$J$1:$AZ$415,$D70,MATCH(Y$5,MTInputs!$J$5:$AZ$5,0))</f>
        <v/>
      </c>
      <c r="Z70" s="23">
        <f>INDEX(MTInputs!$J$1:$AZ$415,$D70,MATCH(Z$5,MTInputs!$J$5:$AZ$5,0))</f>
        <v/>
      </c>
      <c r="AA70" s="23">
        <f>INDEX(MTInputs!$J$1:$AZ$415,$D70,MATCH(AA$5,MTInputs!$J$5:$AZ$5,0))</f>
        <v/>
      </c>
      <c r="AB70" s="23">
        <f>INDEX(MTInputs!$J$1:$AZ$415,$D70,MATCH(AB$5,MTInputs!$J$5:$AZ$5,0))</f>
        <v/>
      </c>
      <c r="AC70" s="23">
        <f>INDEX(MTInputs!$J$1:$AZ$415,$D70,MATCH(AC$5,MTInputs!$J$5:$AZ$5,0))</f>
        <v/>
      </c>
      <c r="AD70" s="23">
        <f>INDEX(MTInputs!$J$1:$AZ$415,$D70,MATCH(AD$5,MTInputs!$J$5:$AZ$5,0))</f>
        <v/>
      </c>
      <c r="AF70" s="11">
        <f>CodePrefix&amp;$A70&amp;IF($C70="","","."&amp;$C70&amp;"."&amp;$B70)&amp;INDEX(VarEnd,MATCH($A70,VarKey,0))&amp;AF$5</f>
        <v/>
      </c>
      <c r="AG70" s="22">
        <f>INDEX(MTInputs!$J$1:$AZ$415,$D70,MATCH(AG$5,MTInputs!$J$5:$AZ$5,0))</f>
        <v/>
      </c>
      <c r="AH70" s="23">
        <f>INDEX(MTInputs!$J$1:$AZ$415,$D70,MATCH(AH$5,MTInputs!$J$5:$AZ$5,0))</f>
        <v/>
      </c>
      <c r="AI70" s="23">
        <f>INDEX(MTInputs!$J$1:$AZ$415,$D70,MATCH(AI$5,MTInputs!$J$5:$AZ$5,0))</f>
        <v/>
      </c>
      <c r="AJ70" s="23">
        <f>INDEX(MTInputs!$J$1:$AZ$415,$D70,MATCH(AJ$5,MTInputs!$J$5:$AZ$5,0))</f>
        <v/>
      </c>
      <c r="AK70" s="23">
        <f>INDEX(MTInputs!$J$1:$AZ$415,$D70,MATCH(AK$5,MTInputs!$J$5:$AZ$5,0))</f>
        <v/>
      </c>
      <c r="AL70" s="23">
        <f>INDEX(MTInputs!$J$1:$AZ$415,$D70,MATCH(AL$5,MTInputs!$J$5:$AZ$5,0))</f>
        <v/>
      </c>
      <c r="AM70" s="23">
        <f>INDEX(MTInputs!$J$1:$AZ$415,$D70,MATCH(AM$5,MTInputs!$J$5:$AZ$5,0))</f>
        <v/>
      </c>
      <c r="AN70" s="23">
        <f>INDEX(MTInputs!$J$1:$AZ$415,$D70,MATCH(AN$5,MTInputs!$J$5:$AZ$5,0))</f>
        <v/>
      </c>
      <c r="AO70" s="23">
        <f>INDEX(MTInputs!$J$1:$AZ$415,$D70,MATCH(AO$5,MTInputs!$J$5:$AZ$5,0))</f>
        <v/>
      </c>
      <c r="AP70" s="23">
        <f>INDEX(MTInputs!$J$1:$AZ$415,$D70,MATCH(AP$5,MTInputs!$J$5:$AZ$5,0))</f>
        <v/>
      </c>
      <c r="AQ70" s="23">
        <f>INDEX(MTInputs!$J$1:$AZ$415,$D70,MATCH(AQ$5,MTInputs!$J$5:$AZ$5,0))</f>
        <v/>
      </c>
      <c r="AR70" s="23">
        <f>INDEX(MTInputs!$J$1:$AZ$415,$D70,MATCH(AR$5,MTInputs!$J$5:$AZ$5,0))</f>
        <v/>
      </c>
      <c r="AS70" s="23">
        <f>INDEX(MTInputs!$J$1:$AZ$415,$D70,MATCH(AS$5,MTInputs!$J$5:$AZ$5,0))</f>
        <v/>
      </c>
      <c r="AT70" s="23">
        <f>INDEX(MTInputs!$J$1:$AZ$415,$D70,MATCH(AT$5,MTInputs!$J$5:$AZ$5,0))</f>
        <v/>
      </c>
      <c r="AU70" s="23">
        <f>INDEX(MTInputs!$J$1:$AZ$415,$D70,MATCH(AU$5,MTInputs!$J$5:$AZ$5,0))</f>
        <v/>
      </c>
      <c r="AV70" s="23">
        <f>INDEX(MTInputs!$J$1:$AZ$415,$D70,MATCH(AV$5,MTInputs!$J$5:$AZ$5,0))</f>
        <v/>
      </c>
      <c r="AW70" s="23">
        <f>INDEX(MTInputs!$J$1:$AZ$415,$D70,MATCH(AW$5,MTInputs!$J$5:$AZ$5,0))</f>
        <v/>
      </c>
      <c r="AX70" s="23">
        <f>INDEX(MTInputs!$J$1:$AZ$415,$D70,MATCH(AX$5,MTInputs!$J$5:$AZ$5,0))</f>
        <v/>
      </c>
      <c r="AY70" s="23">
        <f>INDEX(MTInputs!$J$1:$AZ$415,$D70,MATCH(AY$5,MTInputs!$J$5:$AZ$5,0))</f>
        <v/>
      </c>
    </row>
    <row r="71" hidden="1" outlineLevel="1">
      <c r="A71" s="14" t="inlineStr">
        <is>
          <t>fpr.f</t>
        </is>
      </c>
      <c r="B71" s="14" t="inlineStr">
        <is>
          <t>nga</t>
        </is>
      </c>
      <c r="C71" s="14" t="inlineStr">
        <is>
          <t>ind</t>
        </is>
      </c>
      <c r="D71" s="21" t="n">
        <v>161</v>
      </c>
      <c r="H71" s="14">
        <f>INDEX(VarLab,MATCH($A71,VarKey,0))&amp;INDEX(MemLab,MATCH($C71&amp;"|"&amp;$B71,MemKey,0))</f>
        <v/>
      </c>
      <c r="I71" s="14">
        <f>INDEX(VarUnit,MATCH($A71,VarKey,0))</f>
        <v/>
      </c>
      <c r="J71" s="14">
        <f>INDEX(VarSrc,MATCH($A71,VarKey,0))</f>
        <v/>
      </c>
      <c r="K71" s="11">
        <f>CodePrefix&amp;$A71&amp;IF($C71="","","."&amp;$C71&amp;"."&amp;$B71)&amp;INDEX(VarEnd,MATCH($A71,VarKey,0))&amp;K$5</f>
        <v/>
      </c>
      <c r="L71" s="22">
        <f>INDEX(MTInputs!$J$1:$AZ$415,$D71,MATCH(L$5,MTInputs!$J$5:$AZ$5,0))</f>
        <v/>
      </c>
      <c r="M71" s="23">
        <f>INDEX(MTInputs!$J$1:$AZ$415,$D71,MATCH(M$5,MTInputs!$J$5:$AZ$5,0))</f>
        <v/>
      </c>
      <c r="N71" s="23">
        <f>INDEX(MTInputs!$J$1:$AZ$415,$D71,MATCH(N$5,MTInputs!$J$5:$AZ$5,0))</f>
        <v/>
      </c>
      <c r="O71" s="23">
        <f>INDEX(MTInputs!$J$1:$AZ$415,$D71,MATCH(O$5,MTInputs!$J$5:$AZ$5,0))</f>
        <v/>
      </c>
      <c r="P71" s="23">
        <f>INDEX(MTInputs!$J$1:$AZ$415,$D71,MATCH(P$5,MTInputs!$J$5:$AZ$5,0))</f>
        <v/>
      </c>
      <c r="Q71" s="23">
        <f>INDEX(MTInputs!$J$1:$AZ$415,$D71,MATCH(Q$5,MTInputs!$J$5:$AZ$5,0))</f>
        <v/>
      </c>
      <c r="R71" s="23">
        <f>INDEX(MTInputs!$J$1:$AZ$415,$D71,MATCH(R$5,MTInputs!$J$5:$AZ$5,0))</f>
        <v/>
      </c>
      <c r="S71" s="23">
        <f>INDEX(MTInputs!$J$1:$AZ$415,$D71,MATCH(S$5,MTInputs!$J$5:$AZ$5,0))</f>
        <v/>
      </c>
      <c r="T71" s="23">
        <f>INDEX(MTInputs!$J$1:$AZ$415,$D71,MATCH(T$5,MTInputs!$J$5:$AZ$5,0))</f>
        <v/>
      </c>
      <c r="U71" s="23">
        <f>INDEX(MTInputs!$J$1:$AZ$415,$D71,MATCH(U$5,MTInputs!$J$5:$AZ$5,0))</f>
        <v/>
      </c>
      <c r="V71" s="23">
        <f>INDEX(MTInputs!$J$1:$AZ$415,$D71,MATCH(V$5,MTInputs!$J$5:$AZ$5,0))</f>
        <v/>
      </c>
      <c r="W71" s="23">
        <f>INDEX(MTInputs!$J$1:$AZ$415,$D71,MATCH(W$5,MTInputs!$J$5:$AZ$5,0))</f>
        <v/>
      </c>
      <c r="X71" s="23">
        <f>INDEX(MTInputs!$J$1:$AZ$415,$D71,MATCH(X$5,MTInputs!$J$5:$AZ$5,0))</f>
        <v/>
      </c>
      <c r="Y71" s="23">
        <f>INDEX(MTInputs!$J$1:$AZ$415,$D71,MATCH(Y$5,MTInputs!$J$5:$AZ$5,0))</f>
        <v/>
      </c>
      <c r="Z71" s="23">
        <f>INDEX(MTInputs!$J$1:$AZ$415,$D71,MATCH(Z$5,MTInputs!$J$5:$AZ$5,0))</f>
        <v/>
      </c>
      <c r="AA71" s="23">
        <f>INDEX(MTInputs!$J$1:$AZ$415,$D71,MATCH(AA$5,MTInputs!$J$5:$AZ$5,0))</f>
        <v/>
      </c>
      <c r="AB71" s="23">
        <f>INDEX(MTInputs!$J$1:$AZ$415,$D71,MATCH(AB$5,MTInputs!$J$5:$AZ$5,0))</f>
        <v/>
      </c>
      <c r="AC71" s="23">
        <f>INDEX(MTInputs!$J$1:$AZ$415,$D71,MATCH(AC$5,MTInputs!$J$5:$AZ$5,0))</f>
        <v/>
      </c>
      <c r="AD71" s="23">
        <f>INDEX(MTInputs!$J$1:$AZ$415,$D71,MATCH(AD$5,MTInputs!$J$5:$AZ$5,0))</f>
        <v/>
      </c>
      <c r="AF71" s="11">
        <f>CodePrefix&amp;$A71&amp;IF($C71="","","."&amp;$C71&amp;"."&amp;$B71)&amp;INDEX(VarEnd,MATCH($A71,VarKey,0))&amp;AF$5</f>
        <v/>
      </c>
      <c r="AG71" s="22">
        <f>INDEX(MTInputs!$J$1:$AZ$415,$D71,MATCH(AG$5,MTInputs!$J$5:$AZ$5,0))</f>
        <v/>
      </c>
      <c r="AH71" s="23">
        <f>INDEX(MTInputs!$J$1:$AZ$415,$D71,MATCH(AH$5,MTInputs!$J$5:$AZ$5,0))</f>
        <v/>
      </c>
      <c r="AI71" s="23">
        <f>INDEX(MTInputs!$J$1:$AZ$415,$D71,MATCH(AI$5,MTInputs!$J$5:$AZ$5,0))</f>
        <v/>
      </c>
      <c r="AJ71" s="23">
        <f>INDEX(MTInputs!$J$1:$AZ$415,$D71,MATCH(AJ$5,MTInputs!$J$5:$AZ$5,0))</f>
        <v/>
      </c>
      <c r="AK71" s="23">
        <f>INDEX(MTInputs!$J$1:$AZ$415,$D71,MATCH(AK$5,MTInputs!$J$5:$AZ$5,0))</f>
        <v/>
      </c>
      <c r="AL71" s="23">
        <f>INDEX(MTInputs!$J$1:$AZ$415,$D71,MATCH(AL$5,MTInputs!$J$5:$AZ$5,0))</f>
        <v/>
      </c>
      <c r="AM71" s="23">
        <f>INDEX(MTInputs!$J$1:$AZ$415,$D71,MATCH(AM$5,MTInputs!$J$5:$AZ$5,0))</f>
        <v/>
      </c>
      <c r="AN71" s="23">
        <f>INDEX(MTInputs!$J$1:$AZ$415,$D71,MATCH(AN$5,MTInputs!$J$5:$AZ$5,0))</f>
        <v/>
      </c>
      <c r="AO71" s="23">
        <f>INDEX(MTInputs!$J$1:$AZ$415,$D71,MATCH(AO$5,MTInputs!$J$5:$AZ$5,0))</f>
        <v/>
      </c>
      <c r="AP71" s="23">
        <f>INDEX(MTInputs!$J$1:$AZ$415,$D71,MATCH(AP$5,MTInputs!$J$5:$AZ$5,0))</f>
        <v/>
      </c>
      <c r="AQ71" s="23">
        <f>INDEX(MTInputs!$J$1:$AZ$415,$D71,MATCH(AQ$5,MTInputs!$J$5:$AZ$5,0))</f>
        <v/>
      </c>
      <c r="AR71" s="23">
        <f>INDEX(MTInputs!$J$1:$AZ$415,$D71,MATCH(AR$5,MTInputs!$J$5:$AZ$5,0))</f>
        <v/>
      </c>
      <c r="AS71" s="23">
        <f>INDEX(MTInputs!$J$1:$AZ$415,$D71,MATCH(AS$5,MTInputs!$J$5:$AZ$5,0))</f>
        <v/>
      </c>
      <c r="AT71" s="23">
        <f>INDEX(MTInputs!$J$1:$AZ$415,$D71,MATCH(AT$5,MTInputs!$J$5:$AZ$5,0))</f>
        <v/>
      </c>
      <c r="AU71" s="23">
        <f>INDEX(MTInputs!$J$1:$AZ$415,$D71,MATCH(AU$5,MTInputs!$J$5:$AZ$5,0))</f>
        <v/>
      </c>
      <c r="AV71" s="23">
        <f>INDEX(MTInputs!$J$1:$AZ$415,$D71,MATCH(AV$5,MTInputs!$J$5:$AZ$5,0))</f>
        <v/>
      </c>
      <c r="AW71" s="23">
        <f>INDEX(MTInputs!$J$1:$AZ$415,$D71,MATCH(AW$5,MTInputs!$J$5:$AZ$5,0))</f>
        <v/>
      </c>
      <c r="AX71" s="23">
        <f>INDEX(MTInputs!$J$1:$AZ$415,$D71,MATCH(AX$5,MTInputs!$J$5:$AZ$5,0))</f>
        <v/>
      </c>
      <c r="AY71" s="23">
        <f>INDEX(MTInputs!$J$1:$AZ$415,$D71,MATCH(AY$5,MTInputs!$J$5:$AZ$5,0))</f>
        <v/>
      </c>
    </row>
    <row r="72" hidden="1" outlineLevel="1">
      <c r="A72" s="14" t="inlineStr">
        <is>
          <t>fpr.f</t>
        </is>
      </c>
      <c r="B72" s="14" t="inlineStr">
        <is>
          <t>ecy</t>
        </is>
      </c>
      <c r="C72" s="14" t="inlineStr">
        <is>
          <t>res</t>
        </is>
      </c>
      <c r="D72" s="21" t="n">
        <v>162</v>
      </c>
      <c r="H72" s="14">
        <f>INDEX(VarLab,MATCH($A72,VarKey,0))&amp;INDEX(MemLab,MATCH($C72&amp;"|"&amp;$B72,MemKey,0))</f>
        <v/>
      </c>
      <c r="I72" s="14">
        <f>INDEX(VarUnit,MATCH($A72,VarKey,0))</f>
        <v/>
      </c>
      <c r="J72" s="14">
        <f>INDEX(VarSrc,MATCH($A72,VarKey,0))</f>
        <v/>
      </c>
      <c r="K72" s="11">
        <f>CodePrefix&amp;$A72&amp;IF($C72="","","."&amp;$C72&amp;"."&amp;$B72)&amp;INDEX(VarEnd,MATCH($A72,VarKey,0))&amp;K$5</f>
        <v/>
      </c>
      <c r="L72" s="22">
        <f>INDEX(MTInputs!$J$1:$AZ$415,$D72,MATCH(L$5,MTInputs!$J$5:$AZ$5,0))</f>
        <v/>
      </c>
      <c r="M72" s="23">
        <f>INDEX(MTInputs!$J$1:$AZ$415,$D72,MATCH(M$5,MTInputs!$J$5:$AZ$5,0))</f>
        <v/>
      </c>
      <c r="N72" s="23">
        <f>INDEX(MTInputs!$J$1:$AZ$415,$D72,MATCH(N$5,MTInputs!$J$5:$AZ$5,0))</f>
        <v/>
      </c>
      <c r="O72" s="23">
        <f>INDEX(MTInputs!$J$1:$AZ$415,$D72,MATCH(O$5,MTInputs!$J$5:$AZ$5,0))</f>
        <v/>
      </c>
      <c r="P72" s="23">
        <f>INDEX(MTInputs!$J$1:$AZ$415,$D72,MATCH(P$5,MTInputs!$J$5:$AZ$5,0))</f>
        <v/>
      </c>
      <c r="Q72" s="23">
        <f>INDEX(MTInputs!$J$1:$AZ$415,$D72,MATCH(Q$5,MTInputs!$J$5:$AZ$5,0))</f>
        <v/>
      </c>
      <c r="R72" s="23">
        <f>INDEX(MTInputs!$J$1:$AZ$415,$D72,MATCH(R$5,MTInputs!$J$5:$AZ$5,0))</f>
        <v/>
      </c>
      <c r="S72" s="23">
        <f>INDEX(MTInputs!$J$1:$AZ$415,$D72,MATCH(S$5,MTInputs!$J$5:$AZ$5,0))</f>
        <v/>
      </c>
      <c r="T72" s="23">
        <f>INDEX(MTInputs!$J$1:$AZ$415,$D72,MATCH(T$5,MTInputs!$J$5:$AZ$5,0))</f>
        <v/>
      </c>
      <c r="U72" s="23">
        <f>INDEX(MTInputs!$J$1:$AZ$415,$D72,MATCH(U$5,MTInputs!$J$5:$AZ$5,0))</f>
        <v/>
      </c>
      <c r="V72" s="23">
        <f>INDEX(MTInputs!$J$1:$AZ$415,$D72,MATCH(V$5,MTInputs!$J$5:$AZ$5,0))</f>
        <v/>
      </c>
      <c r="W72" s="23">
        <f>INDEX(MTInputs!$J$1:$AZ$415,$D72,MATCH(W$5,MTInputs!$J$5:$AZ$5,0))</f>
        <v/>
      </c>
      <c r="X72" s="23">
        <f>INDEX(MTInputs!$J$1:$AZ$415,$D72,MATCH(X$5,MTInputs!$J$5:$AZ$5,0))</f>
        <v/>
      </c>
      <c r="Y72" s="23">
        <f>INDEX(MTInputs!$J$1:$AZ$415,$D72,MATCH(Y$5,MTInputs!$J$5:$AZ$5,0))</f>
        <v/>
      </c>
      <c r="Z72" s="23">
        <f>INDEX(MTInputs!$J$1:$AZ$415,$D72,MATCH(Z$5,MTInputs!$J$5:$AZ$5,0))</f>
        <v/>
      </c>
      <c r="AA72" s="23">
        <f>INDEX(MTInputs!$J$1:$AZ$415,$D72,MATCH(AA$5,MTInputs!$J$5:$AZ$5,0))</f>
        <v/>
      </c>
      <c r="AB72" s="23">
        <f>INDEX(MTInputs!$J$1:$AZ$415,$D72,MATCH(AB$5,MTInputs!$J$5:$AZ$5,0))</f>
        <v/>
      </c>
      <c r="AC72" s="23">
        <f>INDEX(MTInputs!$J$1:$AZ$415,$D72,MATCH(AC$5,MTInputs!$J$5:$AZ$5,0))</f>
        <v/>
      </c>
      <c r="AD72" s="23">
        <f>INDEX(MTInputs!$J$1:$AZ$415,$D72,MATCH(AD$5,MTInputs!$J$5:$AZ$5,0))</f>
        <v/>
      </c>
      <c r="AF72" s="11">
        <f>CodePrefix&amp;$A72&amp;IF($C72="","","."&amp;$C72&amp;"."&amp;$B72)&amp;INDEX(VarEnd,MATCH($A72,VarKey,0))&amp;AF$5</f>
        <v/>
      </c>
      <c r="AG72" s="22">
        <f>INDEX(MTInputs!$J$1:$AZ$415,$D72,MATCH(AG$5,MTInputs!$J$5:$AZ$5,0))</f>
        <v/>
      </c>
      <c r="AH72" s="23">
        <f>INDEX(MTInputs!$J$1:$AZ$415,$D72,MATCH(AH$5,MTInputs!$J$5:$AZ$5,0))</f>
        <v/>
      </c>
      <c r="AI72" s="23">
        <f>INDEX(MTInputs!$J$1:$AZ$415,$D72,MATCH(AI$5,MTInputs!$J$5:$AZ$5,0))</f>
        <v/>
      </c>
      <c r="AJ72" s="23">
        <f>INDEX(MTInputs!$J$1:$AZ$415,$D72,MATCH(AJ$5,MTInputs!$J$5:$AZ$5,0))</f>
        <v/>
      </c>
      <c r="AK72" s="23">
        <f>INDEX(MTInputs!$J$1:$AZ$415,$D72,MATCH(AK$5,MTInputs!$J$5:$AZ$5,0))</f>
        <v/>
      </c>
      <c r="AL72" s="23">
        <f>INDEX(MTInputs!$J$1:$AZ$415,$D72,MATCH(AL$5,MTInputs!$J$5:$AZ$5,0))</f>
        <v/>
      </c>
      <c r="AM72" s="23">
        <f>INDEX(MTInputs!$J$1:$AZ$415,$D72,MATCH(AM$5,MTInputs!$J$5:$AZ$5,0))</f>
        <v/>
      </c>
      <c r="AN72" s="23">
        <f>INDEX(MTInputs!$J$1:$AZ$415,$D72,MATCH(AN$5,MTInputs!$J$5:$AZ$5,0))</f>
        <v/>
      </c>
      <c r="AO72" s="23">
        <f>INDEX(MTInputs!$J$1:$AZ$415,$D72,MATCH(AO$5,MTInputs!$J$5:$AZ$5,0))</f>
        <v/>
      </c>
      <c r="AP72" s="23">
        <f>INDEX(MTInputs!$J$1:$AZ$415,$D72,MATCH(AP$5,MTInputs!$J$5:$AZ$5,0))</f>
        <v/>
      </c>
      <c r="AQ72" s="23">
        <f>INDEX(MTInputs!$J$1:$AZ$415,$D72,MATCH(AQ$5,MTInputs!$J$5:$AZ$5,0))</f>
        <v/>
      </c>
      <c r="AR72" s="23">
        <f>INDEX(MTInputs!$J$1:$AZ$415,$D72,MATCH(AR$5,MTInputs!$J$5:$AZ$5,0))</f>
        <v/>
      </c>
      <c r="AS72" s="23">
        <f>INDEX(MTInputs!$J$1:$AZ$415,$D72,MATCH(AS$5,MTInputs!$J$5:$AZ$5,0))</f>
        <v/>
      </c>
      <c r="AT72" s="23">
        <f>INDEX(MTInputs!$J$1:$AZ$415,$D72,MATCH(AT$5,MTInputs!$J$5:$AZ$5,0))</f>
        <v/>
      </c>
      <c r="AU72" s="23">
        <f>INDEX(MTInputs!$J$1:$AZ$415,$D72,MATCH(AU$5,MTInputs!$J$5:$AZ$5,0))</f>
        <v/>
      </c>
      <c r="AV72" s="23">
        <f>INDEX(MTInputs!$J$1:$AZ$415,$D72,MATCH(AV$5,MTInputs!$J$5:$AZ$5,0))</f>
        <v/>
      </c>
      <c r="AW72" s="23">
        <f>INDEX(MTInputs!$J$1:$AZ$415,$D72,MATCH(AW$5,MTInputs!$J$5:$AZ$5,0))</f>
        <v/>
      </c>
      <c r="AX72" s="23">
        <f>INDEX(MTInputs!$J$1:$AZ$415,$D72,MATCH(AX$5,MTInputs!$J$5:$AZ$5,0))</f>
        <v/>
      </c>
      <c r="AY72" s="23">
        <f>INDEX(MTInputs!$J$1:$AZ$415,$D72,MATCH(AY$5,MTInputs!$J$5:$AZ$5,0))</f>
        <v/>
      </c>
    </row>
    <row r="73" hidden="1" outlineLevel="1">
      <c r="A73" s="14" t="inlineStr">
        <is>
          <t>fpr.f</t>
        </is>
      </c>
      <c r="B73" s="14" t="inlineStr">
        <is>
          <t>ecy</t>
        </is>
      </c>
      <c r="C73" s="14" t="inlineStr">
        <is>
          <t>ind</t>
        </is>
      </c>
      <c r="D73" s="21" t="n">
        <v>163</v>
      </c>
      <c r="H73" s="14">
        <f>INDEX(VarLab,MATCH($A73,VarKey,0))&amp;INDEX(MemLab,MATCH($C73&amp;"|"&amp;$B73,MemKey,0))</f>
        <v/>
      </c>
      <c r="I73" s="14">
        <f>INDEX(VarUnit,MATCH($A73,VarKey,0))</f>
        <v/>
      </c>
      <c r="J73" s="14">
        <f>INDEX(VarSrc,MATCH($A73,VarKey,0))</f>
        <v/>
      </c>
      <c r="K73" s="11">
        <f>CodePrefix&amp;$A73&amp;IF($C73="","","."&amp;$C73&amp;"."&amp;$B73)&amp;INDEX(VarEnd,MATCH($A73,VarKey,0))&amp;K$5</f>
        <v/>
      </c>
      <c r="L73" s="22">
        <f>INDEX(MTInputs!$J$1:$AZ$415,$D73,MATCH(L$5,MTInputs!$J$5:$AZ$5,0))</f>
        <v/>
      </c>
      <c r="M73" s="23">
        <f>INDEX(MTInputs!$J$1:$AZ$415,$D73,MATCH(M$5,MTInputs!$J$5:$AZ$5,0))</f>
        <v/>
      </c>
      <c r="N73" s="23">
        <f>INDEX(MTInputs!$J$1:$AZ$415,$D73,MATCH(N$5,MTInputs!$J$5:$AZ$5,0))</f>
        <v/>
      </c>
      <c r="O73" s="23">
        <f>INDEX(MTInputs!$J$1:$AZ$415,$D73,MATCH(O$5,MTInputs!$J$5:$AZ$5,0))</f>
        <v/>
      </c>
      <c r="P73" s="23">
        <f>INDEX(MTInputs!$J$1:$AZ$415,$D73,MATCH(P$5,MTInputs!$J$5:$AZ$5,0))</f>
        <v/>
      </c>
      <c r="Q73" s="23">
        <f>INDEX(MTInputs!$J$1:$AZ$415,$D73,MATCH(Q$5,MTInputs!$J$5:$AZ$5,0))</f>
        <v/>
      </c>
      <c r="R73" s="23">
        <f>INDEX(MTInputs!$J$1:$AZ$415,$D73,MATCH(R$5,MTInputs!$J$5:$AZ$5,0))</f>
        <v/>
      </c>
      <c r="S73" s="23">
        <f>INDEX(MTInputs!$J$1:$AZ$415,$D73,MATCH(S$5,MTInputs!$J$5:$AZ$5,0))</f>
        <v/>
      </c>
      <c r="T73" s="23">
        <f>INDEX(MTInputs!$J$1:$AZ$415,$D73,MATCH(T$5,MTInputs!$J$5:$AZ$5,0))</f>
        <v/>
      </c>
      <c r="U73" s="23">
        <f>INDEX(MTInputs!$J$1:$AZ$415,$D73,MATCH(U$5,MTInputs!$J$5:$AZ$5,0))</f>
        <v/>
      </c>
      <c r="V73" s="23">
        <f>INDEX(MTInputs!$J$1:$AZ$415,$D73,MATCH(V$5,MTInputs!$J$5:$AZ$5,0))</f>
        <v/>
      </c>
      <c r="W73" s="23">
        <f>INDEX(MTInputs!$J$1:$AZ$415,$D73,MATCH(W$5,MTInputs!$J$5:$AZ$5,0))</f>
        <v/>
      </c>
      <c r="X73" s="23">
        <f>INDEX(MTInputs!$J$1:$AZ$415,$D73,MATCH(X$5,MTInputs!$J$5:$AZ$5,0))</f>
        <v/>
      </c>
      <c r="Y73" s="23">
        <f>INDEX(MTInputs!$J$1:$AZ$415,$D73,MATCH(Y$5,MTInputs!$J$5:$AZ$5,0))</f>
        <v/>
      </c>
      <c r="Z73" s="23">
        <f>INDEX(MTInputs!$J$1:$AZ$415,$D73,MATCH(Z$5,MTInputs!$J$5:$AZ$5,0))</f>
        <v/>
      </c>
      <c r="AA73" s="23">
        <f>INDEX(MTInputs!$J$1:$AZ$415,$D73,MATCH(AA$5,MTInputs!$J$5:$AZ$5,0))</f>
        <v/>
      </c>
      <c r="AB73" s="23">
        <f>INDEX(MTInputs!$J$1:$AZ$415,$D73,MATCH(AB$5,MTInputs!$J$5:$AZ$5,0))</f>
        <v/>
      </c>
      <c r="AC73" s="23">
        <f>INDEX(MTInputs!$J$1:$AZ$415,$D73,MATCH(AC$5,MTInputs!$J$5:$AZ$5,0))</f>
        <v/>
      </c>
      <c r="AD73" s="23">
        <f>INDEX(MTInputs!$J$1:$AZ$415,$D73,MATCH(AD$5,MTInputs!$J$5:$AZ$5,0))</f>
        <v/>
      </c>
      <c r="AF73" s="11">
        <f>CodePrefix&amp;$A73&amp;IF($C73="","","."&amp;$C73&amp;"."&amp;$B73)&amp;INDEX(VarEnd,MATCH($A73,VarKey,0))&amp;AF$5</f>
        <v/>
      </c>
      <c r="AG73" s="22">
        <f>INDEX(MTInputs!$J$1:$AZ$415,$D73,MATCH(AG$5,MTInputs!$J$5:$AZ$5,0))</f>
        <v/>
      </c>
      <c r="AH73" s="23">
        <f>INDEX(MTInputs!$J$1:$AZ$415,$D73,MATCH(AH$5,MTInputs!$J$5:$AZ$5,0))</f>
        <v/>
      </c>
      <c r="AI73" s="23">
        <f>INDEX(MTInputs!$J$1:$AZ$415,$D73,MATCH(AI$5,MTInputs!$J$5:$AZ$5,0))</f>
        <v/>
      </c>
      <c r="AJ73" s="23">
        <f>INDEX(MTInputs!$J$1:$AZ$415,$D73,MATCH(AJ$5,MTInputs!$J$5:$AZ$5,0))</f>
        <v/>
      </c>
      <c r="AK73" s="23">
        <f>INDEX(MTInputs!$J$1:$AZ$415,$D73,MATCH(AK$5,MTInputs!$J$5:$AZ$5,0))</f>
        <v/>
      </c>
      <c r="AL73" s="23">
        <f>INDEX(MTInputs!$J$1:$AZ$415,$D73,MATCH(AL$5,MTInputs!$J$5:$AZ$5,0))</f>
        <v/>
      </c>
      <c r="AM73" s="23">
        <f>INDEX(MTInputs!$J$1:$AZ$415,$D73,MATCH(AM$5,MTInputs!$J$5:$AZ$5,0))</f>
        <v/>
      </c>
      <c r="AN73" s="23">
        <f>INDEX(MTInputs!$J$1:$AZ$415,$D73,MATCH(AN$5,MTInputs!$J$5:$AZ$5,0))</f>
        <v/>
      </c>
      <c r="AO73" s="23">
        <f>INDEX(MTInputs!$J$1:$AZ$415,$D73,MATCH(AO$5,MTInputs!$J$5:$AZ$5,0))</f>
        <v/>
      </c>
      <c r="AP73" s="23">
        <f>INDEX(MTInputs!$J$1:$AZ$415,$D73,MATCH(AP$5,MTInputs!$J$5:$AZ$5,0))</f>
        <v/>
      </c>
      <c r="AQ73" s="23">
        <f>INDEX(MTInputs!$J$1:$AZ$415,$D73,MATCH(AQ$5,MTInputs!$J$5:$AZ$5,0))</f>
        <v/>
      </c>
      <c r="AR73" s="23">
        <f>INDEX(MTInputs!$J$1:$AZ$415,$D73,MATCH(AR$5,MTInputs!$J$5:$AZ$5,0))</f>
        <v/>
      </c>
      <c r="AS73" s="23">
        <f>INDEX(MTInputs!$J$1:$AZ$415,$D73,MATCH(AS$5,MTInputs!$J$5:$AZ$5,0))</f>
        <v/>
      </c>
      <c r="AT73" s="23">
        <f>INDEX(MTInputs!$J$1:$AZ$415,$D73,MATCH(AT$5,MTInputs!$J$5:$AZ$5,0))</f>
        <v/>
      </c>
      <c r="AU73" s="23">
        <f>INDEX(MTInputs!$J$1:$AZ$415,$D73,MATCH(AU$5,MTInputs!$J$5:$AZ$5,0))</f>
        <v/>
      </c>
      <c r="AV73" s="23">
        <f>INDEX(MTInputs!$J$1:$AZ$415,$D73,MATCH(AV$5,MTInputs!$J$5:$AZ$5,0))</f>
        <v/>
      </c>
      <c r="AW73" s="23">
        <f>INDEX(MTInputs!$J$1:$AZ$415,$D73,MATCH(AW$5,MTInputs!$J$5:$AZ$5,0))</f>
        <v/>
      </c>
      <c r="AX73" s="23">
        <f>INDEX(MTInputs!$J$1:$AZ$415,$D73,MATCH(AX$5,MTInputs!$J$5:$AZ$5,0))</f>
        <v/>
      </c>
      <c r="AY73" s="23">
        <f>INDEX(MTInputs!$J$1:$AZ$415,$D73,MATCH(AY$5,MTInputs!$J$5:$AZ$5,0))</f>
        <v/>
      </c>
    </row>
    <row r="74" hidden="1" outlineLevel="1">
      <c r="A74" s="14" t="inlineStr">
        <is>
          <t>fpr.f</t>
        </is>
      </c>
      <c r="B74" s="14" t="inlineStr">
        <is>
          <t>gso</t>
        </is>
      </c>
      <c r="C74" s="14" t="inlineStr">
        <is>
          <t>all</t>
        </is>
      </c>
      <c r="D74" s="21" t="n">
        <v>164</v>
      </c>
      <c r="H74" s="14">
        <f>INDEX(VarLab,MATCH($A74,VarKey,0))&amp;INDEX(MemLab,MATCH($C74&amp;"|"&amp;$B74,MemKey,0))</f>
        <v/>
      </c>
      <c r="I74" s="14">
        <f>INDEX(VarUnit,MATCH($A74,VarKey,0))</f>
        <v/>
      </c>
      <c r="J74" s="14">
        <f>INDEX(VarSrc,MATCH($A74,VarKey,0))</f>
        <v/>
      </c>
      <c r="K74" s="11">
        <f>CodePrefix&amp;$A74&amp;IF($C74="","","."&amp;$C74&amp;"."&amp;$B74)&amp;INDEX(VarEnd,MATCH($A74,VarKey,0))&amp;K$5</f>
        <v/>
      </c>
      <c r="L74" s="22">
        <f>INDEX(MTInputs!$J$1:$AZ$415,$D74,MATCH(L$5,MTInputs!$J$5:$AZ$5,0))</f>
        <v/>
      </c>
      <c r="M74" s="23">
        <f>INDEX(MTInputs!$J$1:$AZ$415,$D74,MATCH(M$5,MTInputs!$J$5:$AZ$5,0))</f>
        <v/>
      </c>
      <c r="N74" s="23">
        <f>INDEX(MTInputs!$J$1:$AZ$415,$D74,MATCH(N$5,MTInputs!$J$5:$AZ$5,0))</f>
        <v/>
      </c>
      <c r="O74" s="23">
        <f>INDEX(MTInputs!$J$1:$AZ$415,$D74,MATCH(O$5,MTInputs!$J$5:$AZ$5,0))</f>
        <v/>
      </c>
      <c r="P74" s="23">
        <f>INDEX(MTInputs!$J$1:$AZ$415,$D74,MATCH(P$5,MTInputs!$J$5:$AZ$5,0))</f>
        <v/>
      </c>
      <c r="Q74" s="23">
        <f>INDEX(MTInputs!$J$1:$AZ$415,$D74,MATCH(Q$5,MTInputs!$J$5:$AZ$5,0))</f>
        <v/>
      </c>
      <c r="R74" s="23">
        <f>INDEX(MTInputs!$J$1:$AZ$415,$D74,MATCH(R$5,MTInputs!$J$5:$AZ$5,0))</f>
        <v/>
      </c>
      <c r="S74" s="23">
        <f>INDEX(MTInputs!$J$1:$AZ$415,$D74,MATCH(S$5,MTInputs!$J$5:$AZ$5,0))</f>
        <v/>
      </c>
      <c r="T74" s="23">
        <f>INDEX(MTInputs!$J$1:$AZ$415,$D74,MATCH(T$5,MTInputs!$J$5:$AZ$5,0))</f>
        <v/>
      </c>
      <c r="U74" s="23">
        <f>INDEX(MTInputs!$J$1:$AZ$415,$D74,MATCH(U$5,MTInputs!$J$5:$AZ$5,0))</f>
        <v/>
      </c>
      <c r="V74" s="23">
        <f>INDEX(MTInputs!$J$1:$AZ$415,$D74,MATCH(V$5,MTInputs!$J$5:$AZ$5,0))</f>
        <v/>
      </c>
      <c r="W74" s="23">
        <f>INDEX(MTInputs!$J$1:$AZ$415,$D74,MATCH(W$5,MTInputs!$J$5:$AZ$5,0))</f>
        <v/>
      </c>
      <c r="X74" s="23">
        <f>INDEX(MTInputs!$J$1:$AZ$415,$D74,MATCH(X$5,MTInputs!$J$5:$AZ$5,0))</f>
        <v/>
      </c>
      <c r="Y74" s="23">
        <f>INDEX(MTInputs!$J$1:$AZ$415,$D74,MATCH(Y$5,MTInputs!$J$5:$AZ$5,0))</f>
        <v/>
      </c>
      <c r="Z74" s="23">
        <f>INDEX(MTInputs!$J$1:$AZ$415,$D74,MATCH(Z$5,MTInputs!$J$5:$AZ$5,0))</f>
        <v/>
      </c>
      <c r="AA74" s="23">
        <f>INDEX(MTInputs!$J$1:$AZ$415,$D74,MATCH(AA$5,MTInputs!$J$5:$AZ$5,0))</f>
        <v/>
      </c>
      <c r="AB74" s="23">
        <f>INDEX(MTInputs!$J$1:$AZ$415,$D74,MATCH(AB$5,MTInputs!$J$5:$AZ$5,0))</f>
        <v/>
      </c>
      <c r="AC74" s="23">
        <f>INDEX(MTInputs!$J$1:$AZ$415,$D74,MATCH(AC$5,MTInputs!$J$5:$AZ$5,0))</f>
        <v/>
      </c>
      <c r="AD74" s="23">
        <f>INDEX(MTInputs!$J$1:$AZ$415,$D74,MATCH(AD$5,MTInputs!$J$5:$AZ$5,0))</f>
        <v/>
      </c>
      <c r="AF74" s="11">
        <f>CodePrefix&amp;$A74&amp;IF($C74="","","."&amp;$C74&amp;"."&amp;$B74)&amp;INDEX(VarEnd,MATCH($A74,VarKey,0))&amp;AF$5</f>
        <v/>
      </c>
      <c r="AG74" s="22">
        <f>INDEX(MTInputs!$J$1:$AZ$415,$D74,MATCH(AG$5,MTInputs!$J$5:$AZ$5,0))</f>
        <v/>
      </c>
      <c r="AH74" s="23">
        <f>INDEX(MTInputs!$J$1:$AZ$415,$D74,MATCH(AH$5,MTInputs!$J$5:$AZ$5,0))</f>
        <v/>
      </c>
      <c r="AI74" s="23">
        <f>INDEX(MTInputs!$J$1:$AZ$415,$D74,MATCH(AI$5,MTInputs!$J$5:$AZ$5,0))</f>
        <v/>
      </c>
      <c r="AJ74" s="23">
        <f>INDEX(MTInputs!$J$1:$AZ$415,$D74,MATCH(AJ$5,MTInputs!$J$5:$AZ$5,0))</f>
        <v/>
      </c>
      <c r="AK74" s="23">
        <f>INDEX(MTInputs!$J$1:$AZ$415,$D74,MATCH(AK$5,MTInputs!$J$5:$AZ$5,0))</f>
        <v/>
      </c>
      <c r="AL74" s="23">
        <f>INDEX(MTInputs!$J$1:$AZ$415,$D74,MATCH(AL$5,MTInputs!$J$5:$AZ$5,0))</f>
        <v/>
      </c>
      <c r="AM74" s="23">
        <f>INDEX(MTInputs!$J$1:$AZ$415,$D74,MATCH(AM$5,MTInputs!$J$5:$AZ$5,0))</f>
        <v/>
      </c>
      <c r="AN74" s="23">
        <f>INDEX(MTInputs!$J$1:$AZ$415,$D74,MATCH(AN$5,MTInputs!$J$5:$AZ$5,0))</f>
        <v/>
      </c>
      <c r="AO74" s="23">
        <f>INDEX(MTInputs!$J$1:$AZ$415,$D74,MATCH(AO$5,MTInputs!$J$5:$AZ$5,0))</f>
        <v/>
      </c>
      <c r="AP74" s="23">
        <f>INDEX(MTInputs!$J$1:$AZ$415,$D74,MATCH(AP$5,MTInputs!$J$5:$AZ$5,0))</f>
        <v/>
      </c>
      <c r="AQ74" s="23">
        <f>INDEX(MTInputs!$J$1:$AZ$415,$D74,MATCH(AQ$5,MTInputs!$J$5:$AZ$5,0))</f>
        <v/>
      </c>
      <c r="AR74" s="23">
        <f>INDEX(MTInputs!$J$1:$AZ$415,$D74,MATCH(AR$5,MTInputs!$J$5:$AZ$5,0))</f>
        <v/>
      </c>
      <c r="AS74" s="23">
        <f>INDEX(MTInputs!$J$1:$AZ$415,$D74,MATCH(AS$5,MTInputs!$J$5:$AZ$5,0))</f>
        <v/>
      </c>
      <c r="AT74" s="23">
        <f>INDEX(MTInputs!$J$1:$AZ$415,$D74,MATCH(AT$5,MTInputs!$J$5:$AZ$5,0))</f>
        <v/>
      </c>
      <c r="AU74" s="23">
        <f>INDEX(MTInputs!$J$1:$AZ$415,$D74,MATCH(AU$5,MTInputs!$J$5:$AZ$5,0))</f>
        <v/>
      </c>
      <c r="AV74" s="23">
        <f>INDEX(MTInputs!$J$1:$AZ$415,$D74,MATCH(AV$5,MTInputs!$J$5:$AZ$5,0))</f>
        <v/>
      </c>
      <c r="AW74" s="23">
        <f>INDEX(MTInputs!$J$1:$AZ$415,$D74,MATCH(AW$5,MTInputs!$J$5:$AZ$5,0))</f>
        <v/>
      </c>
      <c r="AX74" s="23">
        <f>INDEX(MTInputs!$J$1:$AZ$415,$D74,MATCH(AX$5,MTInputs!$J$5:$AZ$5,0))</f>
        <v/>
      </c>
      <c r="AY74" s="23">
        <f>INDEX(MTInputs!$J$1:$AZ$415,$D74,MATCH(AY$5,MTInputs!$J$5:$AZ$5,0))</f>
        <v/>
      </c>
    </row>
    <row r="75" hidden="1" outlineLevel="1">
      <c r="A75" s="14" t="inlineStr">
        <is>
          <t>fpr.f</t>
        </is>
      </c>
      <c r="B75" s="14" t="inlineStr">
        <is>
          <t>die</t>
        </is>
      </c>
      <c r="C75" s="14" t="inlineStr">
        <is>
          <t>all</t>
        </is>
      </c>
      <c r="D75" s="21" t="n">
        <v>165</v>
      </c>
      <c r="H75" s="14">
        <f>INDEX(VarLab,MATCH($A75,VarKey,0))&amp;INDEX(MemLab,MATCH($C75&amp;"|"&amp;$B75,MemKey,0))</f>
        <v/>
      </c>
      <c r="I75" s="14">
        <f>INDEX(VarUnit,MATCH($A75,VarKey,0))</f>
        <v/>
      </c>
      <c r="J75" s="14">
        <f>INDEX(VarSrc,MATCH($A75,VarKey,0))</f>
        <v/>
      </c>
      <c r="K75" s="11">
        <f>CodePrefix&amp;$A75&amp;IF($C75="","","."&amp;$C75&amp;"."&amp;$B75)&amp;INDEX(VarEnd,MATCH($A75,VarKey,0))&amp;K$5</f>
        <v/>
      </c>
      <c r="L75" s="22">
        <f>INDEX(MTInputs!$J$1:$AZ$415,$D75,MATCH(L$5,MTInputs!$J$5:$AZ$5,0))</f>
        <v/>
      </c>
      <c r="M75" s="23">
        <f>INDEX(MTInputs!$J$1:$AZ$415,$D75,MATCH(M$5,MTInputs!$J$5:$AZ$5,0))</f>
        <v/>
      </c>
      <c r="N75" s="23">
        <f>INDEX(MTInputs!$J$1:$AZ$415,$D75,MATCH(N$5,MTInputs!$J$5:$AZ$5,0))</f>
        <v/>
      </c>
      <c r="O75" s="23">
        <f>INDEX(MTInputs!$J$1:$AZ$415,$D75,MATCH(O$5,MTInputs!$J$5:$AZ$5,0))</f>
        <v/>
      </c>
      <c r="P75" s="23">
        <f>INDEX(MTInputs!$J$1:$AZ$415,$D75,MATCH(P$5,MTInputs!$J$5:$AZ$5,0))</f>
        <v/>
      </c>
      <c r="Q75" s="23">
        <f>INDEX(MTInputs!$J$1:$AZ$415,$D75,MATCH(Q$5,MTInputs!$J$5:$AZ$5,0))</f>
        <v/>
      </c>
      <c r="R75" s="23">
        <f>INDEX(MTInputs!$J$1:$AZ$415,$D75,MATCH(R$5,MTInputs!$J$5:$AZ$5,0))</f>
        <v/>
      </c>
      <c r="S75" s="23">
        <f>INDEX(MTInputs!$J$1:$AZ$415,$D75,MATCH(S$5,MTInputs!$J$5:$AZ$5,0))</f>
        <v/>
      </c>
      <c r="T75" s="23">
        <f>INDEX(MTInputs!$J$1:$AZ$415,$D75,MATCH(T$5,MTInputs!$J$5:$AZ$5,0))</f>
        <v/>
      </c>
      <c r="U75" s="23">
        <f>INDEX(MTInputs!$J$1:$AZ$415,$D75,MATCH(U$5,MTInputs!$J$5:$AZ$5,0))</f>
        <v/>
      </c>
      <c r="V75" s="23">
        <f>INDEX(MTInputs!$J$1:$AZ$415,$D75,MATCH(V$5,MTInputs!$J$5:$AZ$5,0))</f>
        <v/>
      </c>
      <c r="W75" s="23">
        <f>INDEX(MTInputs!$J$1:$AZ$415,$D75,MATCH(W$5,MTInputs!$J$5:$AZ$5,0))</f>
        <v/>
      </c>
      <c r="X75" s="23">
        <f>INDEX(MTInputs!$J$1:$AZ$415,$D75,MATCH(X$5,MTInputs!$J$5:$AZ$5,0))</f>
        <v/>
      </c>
      <c r="Y75" s="23">
        <f>INDEX(MTInputs!$J$1:$AZ$415,$D75,MATCH(Y$5,MTInputs!$J$5:$AZ$5,0))</f>
        <v/>
      </c>
      <c r="Z75" s="23">
        <f>INDEX(MTInputs!$J$1:$AZ$415,$D75,MATCH(Z$5,MTInputs!$J$5:$AZ$5,0))</f>
        <v/>
      </c>
      <c r="AA75" s="23">
        <f>INDEX(MTInputs!$J$1:$AZ$415,$D75,MATCH(AA$5,MTInputs!$J$5:$AZ$5,0))</f>
        <v/>
      </c>
      <c r="AB75" s="23">
        <f>INDEX(MTInputs!$J$1:$AZ$415,$D75,MATCH(AB$5,MTInputs!$J$5:$AZ$5,0))</f>
        <v/>
      </c>
      <c r="AC75" s="23">
        <f>INDEX(MTInputs!$J$1:$AZ$415,$D75,MATCH(AC$5,MTInputs!$J$5:$AZ$5,0))</f>
        <v/>
      </c>
      <c r="AD75" s="23">
        <f>INDEX(MTInputs!$J$1:$AZ$415,$D75,MATCH(AD$5,MTInputs!$J$5:$AZ$5,0))</f>
        <v/>
      </c>
      <c r="AF75" s="11">
        <f>CodePrefix&amp;$A75&amp;IF($C75="","","."&amp;$C75&amp;"."&amp;$B75)&amp;INDEX(VarEnd,MATCH($A75,VarKey,0))&amp;AF$5</f>
        <v/>
      </c>
      <c r="AG75" s="22">
        <f>INDEX(MTInputs!$J$1:$AZ$415,$D75,MATCH(AG$5,MTInputs!$J$5:$AZ$5,0))</f>
        <v/>
      </c>
      <c r="AH75" s="23">
        <f>INDEX(MTInputs!$J$1:$AZ$415,$D75,MATCH(AH$5,MTInputs!$J$5:$AZ$5,0))</f>
        <v/>
      </c>
      <c r="AI75" s="23">
        <f>INDEX(MTInputs!$J$1:$AZ$415,$D75,MATCH(AI$5,MTInputs!$J$5:$AZ$5,0))</f>
        <v/>
      </c>
      <c r="AJ75" s="23">
        <f>INDEX(MTInputs!$J$1:$AZ$415,$D75,MATCH(AJ$5,MTInputs!$J$5:$AZ$5,0))</f>
        <v/>
      </c>
      <c r="AK75" s="23">
        <f>INDEX(MTInputs!$J$1:$AZ$415,$D75,MATCH(AK$5,MTInputs!$J$5:$AZ$5,0))</f>
        <v/>
      </c>
      <c r="AL75" s="23">
        <f>INDEX(MTInputs!$J$1:$AZ$415,$D75,MATCH(AL$5,MTInputs!$J$5:$AZ$5,0))</f>
        <v/>
      </c>
      <c r="AM75" s="23">
        <f>INDEX(MTInputs!$J$1:$AZ$415,$D75,MATCH(AM$5,MTInputs!$J$5:$AZ$5,0))</f>
        <v/>
      </c>
      <c r="AN75" s="23">
        <f>INDEX(MTInputs!$J$1:$AZ$415,$D75,MATCH(AN$5,MTInputs!$J$5:$AZ$5,0))</f>
        <v/>
      </c>
      <c r="AO75" s="23">
        <f>INDEX(MTInputs!$J$1:$AZ$415,$D75,MATCH(AO$5,MTInputs!$J$5:$AZ$5,0))</f>
        <v/>
      </c>
      <c r="AP75" s="23">
        <f>INDEX(MTInputs!$J$1:$AZ$415,$D75,MATCH(AP$5,MTInputs!$J$5:$AZ$5,0))</f>
        <v/>
      </c>
      <c r="AQ75" s="23">
        <f>INDEX(MTInputs!$J$1:$AZ$415,$D75,MATCH(AQ$5,MTInputs!$J$5:$AZ$5,0))</f>
        <v/>
      </c>
      <c r="AR75" s="23">
        <f>INDEX(MTInputs!$J$1:$AZ$415,$D75,MATCH(AR$5,MTInputs!$J$5:$AZ$5,0))</f>
        <v/>
      </c>
      <c r="AS75" s="23">
        <f>INDEX(MTInputs!$J$1:$AZ$415,$D75,MATCH(AS$5,MTInputs!$J$5:$AZ$5,0))</f>
        <v/>
      </c>
      <c r="AT75" s="23">
        <f>INDEX(MTInputs!$J$1:$AZ$415,$D75,MATCH(AT$5,MTInputs!$J$5:$AZ$5,0))</f>
        <v/>
      </c>
      <c r="AU75" s="23">
        <f>INDEX(MTInputs!$J$1:$AZ$415,$D75,MATCH(AU$5,MTInputs!$J$5:$AZ$5,0))</f>
        <v/>
      </c>
      <c r="AV75" s="23">
        <f>INDEX(MTInputs!$J$1:$AZ$415,$D75,MATCH(AV$5,MTInputs!$J$5:$AZ$5,0))</f>
        <v/>
      </c>
      <c r="AW75" s="23">
        <f>INDEX(MTInputs!$J$1:$AZ$415,$D75,MATCH(AW$5,MTInputs!$J$5:$AZ$5,0))</f>
        <v/>
      </c>
      <c r="AX75" s="23">
        <f>INDEX(MTInputs!$J$1:$AZ$415,$D75,MATCH(AX$5,MTInputs!$J$5:$AZ$5,0))</f>
        <v/>
      </c>
      <c r="AY75" s="23">
        <f>INDEX(MTInputs!$J$1:$AZ$415,$D75,MATCH(AY$5,MTInputs!$J$5:$AZ$5,0))</f>
        <v/>
      </c>
    </row>
    <row r="76" hidden="1" outlineLevel="1">
      <c r="A76" s="14" t="inlineStr">
        <is>
          <t>fpr.f</t>
        </is>
      </c>
      <c r="B76" s="14" t="inlineStr">
        <is>
          <t>lpg</t>
        </is>
      </c>
      <c r="C76" s="14" t="inlineStr">
        <is>
          <t>all</t>
        </is>
      </c>
      <c r="D76" s="21" t="n">
        <v>166</v>
      </c>
      <c r="H76" s="14">
        <f>INDEX(VarLab,MATCH($A76,VarKey,0))&amp;INDEX(MemLab,MATCH($C76&amp;"|"&amp;$B76,MemKey,0))</f>
        <v/>
      </c>
      <c r="I76" s="14">
        <f>INDEX(VarUnit,MATCH($A76,VarKey,0))</f>
        <v/>
      </c>
      <c r="J76" s="14">
        <f>INDEX(VarSrc,MATCH($A76,VarKey,0))</f>
        <v/>
      </c>
      <c r="K76" s="11">
        <f>CodePrefix&amp;$A76&amp;IF($C76="","","."&amp;$C76&amp;"."&amp;$B76)&amp;INDEX(VarEnd,MATCH($A76,VarKey,0))&amp;K$5</f>
        <v/>
      </c>
      <c r="L76" s="22">
        <f>INDEX(MTInputs!$J$1:$AZ$415,$D76,MATCH(L$5,MTInputs!$J$5:$AZ$5,0))</f>
        <v/>
      </c>
      <c r="M76" s="23">
        <f>INDEX(MTInputs!$J$1:$AZ$415,$D76,MATCH(M$5,MTInputs!$J$5:$AZ$5,0))</f>
        <v/>
      </c>
      <c r="N76" s="23">
        <f>INDEX(MTInputs!$J$1:$AZ$415,$D76,MATCH(N$5,MTInputs!$J$5:$AZ$5,0))</f>
        <v/>
      </c>
      <c r="O76" s="23">
        <f>INDEX(MTInputs!$J$1:$AZ$415,$D76,MATCH(O$5,MTInputs!$J$5:$AZ$5,0))</f>
        <v/>
      </c>
      <c r="P76" s="23">
        <f>INDEX(MTInputs!$J$1:$AZ$415,$D76,MATCH(P$5,MTInputs!$J$5:$AZ$5,0))</f>
        <v/>
      </c>
      <c r="Q76" s="23">
        <f>INDEX(MTInputs!$J$1:$AZ$415,$D76,MATCH(Q$5,MTInputs!$J$5:$AZ$5,0))</f>
        <v/>
      </c>
      <c r="R76" s="23">
        <f>INDEX(MTInputs!$J$1:$AZ$415,$D76,MATCH(R$5,MTInputs!$J$5:$AZ$5,0))</f>
        <v/>
      </c>
      <c r="S76" s="23">
        <f>INDEX(MTInputs!$J$1:$AZ$415,$D76,MATCH(S$5,MTInputs!$J$5:$AZ$5,0))</f>
        <v/>
      </c>
      <c r="T76" s="23">
        <f>INDEX(MTInputs!$J$1:$AZ$415,$D76,MATCH(T$5,MTInputs!$J$5:$AZ$5,0))</f>
        <v/>
      </c>
      <c r="U76" s="23">
        <f>INDEX(MTInputs!$J$1:$AZ$415,$D76,MATCH(U$5,MTInputs!$J$5:$AZ$5,0))</f>
        <v/>
      </c>
      <c r="V76" s="23">
        <f>INDEX(MTInputs!$J$1:$AZ$415,$D76,MATCH(V$5,MTInputs!$J$5:$AZ$5,0))</f>
        <v/>
      </c>
      <c r="W76" s="23">
        <f>INDEX(MTInputs!$J$1:$AZ$415,$D76,MATCH(W$5,MTInputs!$J$5:$AZ$5,0))</f>
        <v/>
      </c>
      <c r="X76" s="23">
        <f>INDEX(MTInputs!$J$1:$AZ$415,$D76,MATCH(X$5,MTInputs!$J$5:$AZ$5,0))</f>
        <v/>
      </c>
      <c r="Y76" s="23">
        <f>INDEX(MTInputs!$J$1:$AZ$415,$D76,MATCH(Y$5,MTInputs!$J$5:$AZ$5,0))</f>
        <v/>
      </c>
      <c r="Z76" s="23">
        <f>INDEX(MTInputs!$J$1:$AZ$415,$D76,MATCH(Z$5,MTInputs!$J$5:$AZ$5,0))</f>
        <v/>
      </c>
      <c r="AA76" s="23">
        <f>INDEX(MTInputs!$J$1:$AZ$415,$D76,MATCH(AA$5,MTInputs!$J$5:$AZ$5,0))</f>
        <v/>
      </c>
      <c r="AB76" s="23">
        <f>INDEX(MTInputs!$J$1:$AZ$415,$D76,MATCH(AB$5,MTInputs!$J$5:$AZ$5,0))</f>
        <v/>
      </c>
      <c r="AC76" s="23">
        <f>INDEX(MTInputs!$J$1:$AZ$415,$D76,MATCH(AC$5,MTInputs!$J$5:$AZ$5,0))</f>
        <v/>
      </c>
      <c r="AD76" s="23">
        <f>INDEX(MTInputs!$J$1:$AZ$415,$D76,MATCH(AD$5,MTInputs!$J$5:$AZ$5,0))</f>
        <v/>
      </c>
      <c r="AF76" s="11">
        <f>CodePrefix&amp;$A76&amp;IF($C76="","","."&amp;$C76&amp;"."&amp;$B76)&amp;INDEX(VarEnd,MATCH($A76,VarKey,0))&amp;AF$5</f>
        <v/>
      </c>
      <c r="AG76" s="22">
        <f>INDEX(MTInputs!$J$1:$AZ$415,$D76,MATCH(AG$5,MTInputs!$J$5:$AZ$5,0))</f>
        <v/>
      </c>
      <c r="AH76" s="23">
        <f>INDEX(MTInputs!$J$1:$AZ$415,$D76,MATCH(AH$5,MTInputs!$J$5:$AZ$5,0))</f>
        <v/>
      </c>
      <c r="AI76" s="23">
        <f>INDEX(MTInputs!$J$1:$AZ$415,$D76,MATCH(AI$5,MTInputs!$J$5:$AZ$5,0))</f>
        <v/>
      </c>
      <c r="AJ76" s="23">
        <f>INDEX(MTInputs!$J$1:$AZ$415,$D76,MATCH(AJ$5,MTInputs!$J$5:$AZ$5,0))</f>
        <v/>
      </c>
      <c r="AK76" s="23">
        <f>INDEX(MTInputs!$J$1:$AZ$415,$D76,MATCH(AK$5,MTInputs!$J$5:$AZ$5,0))</f>
        <v/>
      </c>
      <c r="AL76" s="23">
        <f>INDEX(MTInputs!$J$1:$AZ$415,$D76,MATCH(AL$5,MTInputs!$J$5:$AZ$5,0))</f>
        <v/>
      </c>
      <c r="AM76" s="23">
        <f>INDEX(MTInputs!$J$1:$AZ$415,$D76,MATCH(AM$5,MTInputs!$J$5:$AZ$5,0))</f>
        <v/>
      </c>
      <c r="AN76" s="23">
        <f>INDEX(MTInputs!$J$1:$AZ$415,$D76,MATCH(AN$5,MTInputs!$J$5:$AZ$5,0))</f>
        <v/>
      </c>
      <c r="AO76" s="23">
        <f>INDEX(MTInputs!$J$1:$AZ$415,$D76,MATCH(AO$5,MTInputs!$J$5:$AZ$5,0))</f>
        <v/>
      </c>
      <c r="AP76" s="23">
        <f>INDEX(MTInputs!$J$1:$AZ$415,$D76,MATCH(AP$5,MTInputs!$J$5:$AZ$5,0))</f>
        <v/>
      </c>
      <c r="AQ76" s="23">
        <f>INDEX(MTInputs!$J$1:$AZ$415,$D76,MATCH(AQ$5,MTInputs!$J$5:$AZ$5,0))</f>
        <v/>
      </c>
      <c r="AR76" s="23">
        <f>INDEX(MTInputs!$J$1:$AZ$415,$D76,MATCH(AR$5,MTInputs!$J$5:$AZ$5,0))</f>
        <v/>
      </c>
      <c r="AS76" s="23">
        <f>INDEX(MTInputs!$J$1:$AZ$415,$D76,MATCH(AS$5,MTInputs!$J$5:$AZ$5,0))</f>
        <v/>
      </c>
      <c r="AT76" s="23">
        <f>INDEX(MTInputs!$J$1:$AZ$415,$D76,MATCH(AT$5,MTInputs!$J$5:$AZ$5,0))</f>
        <v/>
      </c>
      <c r="AU76" s="23">
        <f>INDEX(MTInputs!$J$1:$AZ$415,$D76,MATCH(AU$5,MTInputs!$J$5:$AZ$5,0))</f>
        <v/>
      </c>
      <c r="AV76" s="23">
        <f>INDEX(MTInputs!$J$1:$AZ$415,$D76,MATCH(AV$5,MTInputs!$J$5:$AZ$5,0))</f>
        <v/>
      </c>
      <c r="AW76" s="23">
        <f>INDEX(MTInputs!$J$1:$AZ$415,$D76,MATCH(AW$5,MTInputs!$J$5:$AZ$5,0))</f>
        <v/>
      </c>
      <c r="AX76" s="23">
        <f>INDEX(MTInputs!$J$1:$AZ$415,$D76,MATCH(AX$5,MTInputs!$J$5:$AZ$5,0))</f>
        <v/>
      </c>
      <c r="AY76" s="23">
        <f>INDEX(MTInputs!$J$1:$AZ$415,$D76,MATCH(AY$5,MTInputs!$J$5:$AZ$5,0))</f>
        <v/>
      </c>
    </row>
    <row r="77" hidden="1" outlineLevel="1">
      <c r="A77" s="14" t="inlineStr">
        <is>
          <t>fpr.f</t>
        </is>
      </c>
      <c r="B77" s="14" t="inlineStr">
        <is>
          <t>ker</t>
        </is>
      </c>
      <c r="C77" s="14" t="inlineStr">
        <is>
          <t>all</t>
        </is>
      </c>
      <c r="D77" s="21" t="n">
        <v>167</v>
      </c>
      <c r="H77" s="14">
        <f>INDEX(VarLab,MATCH($A77,VarKey,0))&amp;INDEX(MemLab,MATCH($C77&amp;"|"&amp;$B77,MemKey,0))</f>
        <v/>
      </c>
      <c r="I77" s="14">
        <f>INDEX(VarUnit,MATCH($A77,VarKey,0))</f>
        <v/>
      </c>
      <c r="J77" s="14">
        <f>INDEX(VarSrc,MATCH($A77,VarKey,0))</f>
        <v/>
      </c>
      <c r="K77" s="11">
        <f>CodePrefix&amp;$A77&amp;IF($C77="","","."&amp;$C77&amp;"."&amp;$B77)&amp;INDEX(VarEnd,MATCH($A77,VarKey,0))&amp;K$5</f>
        <v/>
      </c>
      <c r="L77" s="22">
        <f>INDEX(MTInputs!$J$1:$AZ$415,$D77,MATCH(L$5,MTInputs!$J$5:$AZ$5,0))</f>
        <v/>
      </c>
      <c r="M77" s="23">
        <f>INDEX(MTInputs!$J$1:$AZ$415,$D77,MATCH(M$5,MTInputs!$J$5:$AZ$5,0))</f>
        <v/>
      </c>
      <c r="N77" s="23">
        <f>INDEX(MTInputs!$J$1:$AZ$415,$D77,MATCH(N$5,MTInputs!$J$5:$AZ$5,0))</f>
        <v/>
      </c>
      <c r="O77" s="23">
        <f>INDEX(MTInputs!$J$1:$AZ$415,$D77,MATCH(O$5,MTInputs!$J$5:$AZ$5,0))</f>
        <v/>
      </c>
      <c r="P77" s="23">
        <f>INDEX(MTInputs!$J$1:$AZ$415,$D77,MATCH(P$5,MTInputs!$J$5:$AZ$5,0))</f>
        <v/>
      </c>
      <c r="Q77" s="23">
        <f>INDEX(MTInputs!$J$1:$AZ$415,$D77,MATCH(Q$5,MTInputs!$J$5:$AZ$5,0))</f>
        <v/>
      </c>
      <c r="R77" s="23">
        <f>INDEX(MTInputs!$J$1:$AZ$415,$D77,MATCH(R$5,MTInputs!$J$5:$AZ$5,0))</f>
        <v/>
      </c>
      <c r="S77" s="23">
        <f>INDEX(MTInputs!$J$1:$AZ$415,$D77,MATCH(S$5,MTInputs!$J$5:$AZ$5,0))</f>
        <v/>
      </c>
      <c r="T77" s="23">
        <f>INDEX(MTInputs!$J$1:$AZ$415,$D77,MATCH(T$5,MTInputs!$J$5:$AZ$5,0))</f>
        <v/>
      </c>
      <c r="U77" s="23">
        <f>INDEX(MTInputs!$J$1:$AZ$415,$D77,MATCH(U$5,MTInputs!$J$5:$AZ$5,0))</f>
        <v/>
      </c>
      <c r="V77" s="23">
        <f>INDEX(MTInputs!$J$1:$AZ$415,$D77,MATCH(V$5,MTInputs!$J$5:$AZ$5,0))</f>
        <v/>
      </c>
      <c r="W77" s="23">
        <f>INDEX(MTInputs!$J$1:$AZ$415,$D77,MATCH(W$5,MTInputs!$J$5:$AZ$5,0))</f>
        <v/>
      </c>
      <c r="X77" s="23">
        <f>INDEX(MTInputs!$J$1:$AZ$415,$D77,MATCH(X$5,MTInputs!$J$5:$AZ$5,0))</f>
        <v/>
      </c>
      <c r="Y77" s="23">
        <f>INDEX(MTInputs!$J$1:$AZ$415,$D77,MATCH(Y$5,MTInputs!$J$5:$AZ$5,0))</f>
        <v/>
      </c>
      <c r="Z77" s="23">
        <f>INDEX(MTInputs!$J$1:$AZ$415,$D77,MATCH(Z$5,MTInputs!$J$5:$AZ$5,0))</f>
        <v/>
      </c>
      <c r="AA77" s="23">
        <f>INDEX(MTInputs!$J$1:$AZ$415,$D77,MATCH(AA$5,MTInputs!$J$5:$AZ$5,0))</f>
        <v/>
      </c>
      <c r="AB77" s="23">
        <f>INDEX(MTInputs!$J$1:$AZ$415,$D77,MATCH(AB$5,MTInputs!$J$5:$AZ$5,0))</f>
        <v/>
      </c>
      <c r="AC77" s="23">
        <f>INDEX(MTInputs!$J$1:$AZ$415,$D77,MATCH(AC$5,MTInputs!$J$5:$AZ$5,0))</f>
        <v/>
      </c>
      <c r="AD77" s="23">
        <f>INDEX(MTInputs!$J$1:$AZ$415,$D77,MATCH(AD$5,MTInputs!$J$5:$AZ$5,0))</f>
        <v/>
      </c>
      <c r="AF77" s="11">
        <f>CodePrefix&amp;$A77&amp;IF($C77="","","."&amp;$C77&amp;"."&amp;$B77)&amp;INDEX(VarEnd,MATCH($A77,VarKey,0))&amp;AF$5</f>
        <v/>
      </c>
      <c r="AG77" s="22">
        <f>INDEX(MTInputs!$J$1:$AZ$415,$D77,MATCH(AG$5,MTInputs!$J$5:$AZ$5,0))</f>
        <v/>
      </c>
      <c r="AH77" s="23">
        <f>INDEX(MTInputs!$J$1:$AZ$415,$D77,MATCH(AH$5,MTInputs!$J$5:$AZ$5,0))</f>
        <v/>
      </c>
      <c r="AI77" s="23">
        <f>INDEX(MTInputs!$J$1:$AZ$415,$D77,MATCH(AI$5,MTInputs!$J$5:$AZ$5,0))</f>
        <v/>
      </c>
      <c r="AJ77" s="23">
        <f>INDEX(MTInputs!$J$1:$AZ$415,$D77,MATCH(AJ$5,MTInputs!$J$5:$AZ$5,0))</f>
        <v/>
      </c>
      <c r="AK77" s="23">
        <f>INDEX(MTInputs!$J$1:$AZ$415,$D77,MATCH(AK$5,MTInputs!$J$5:$AZ$5,0))</f>
        <v/>
      </c>
      <c r="AL77" s="23">
        <f>INDEX(MTInputs!$J$1:$AZ$415,$D77,MATCH(AL$5,MTInputs!$J$5:$AZ$5,0))</f>
        <v/>
      </c>
      <c r="AM77" s="23">
        <f>INDEX(MTInputs!$J$1:$AZ$415,$D77,MATCH(AM$5,MTInputs!$J$5:$AZ$5,0))</f>
        <v/>
      </c>
      <c r="AN77" s="23">
        <f>INDEX(MTInputs!$J$1:$AZ$415,$D77,MATCH(AN$5,MTInputs!$J$5:$AZ$5,0))</f>
        <v/>
      </c>
      <c r="AO77" s="23">
        <f>INDEX(MTInputs!$J$1:$AZ$415,$D77,MATCH(AO$5,MTInputs!$J$5:$AZ$5,0))</f>
        <v/>
      </c>
      <c r="AP77" s="23">
        <f>INDEX(MTInputs!$J$1:$AZ$415,$D77,MATCH(AP$5,MTInputs!$J$5:$AZ$5,0))</f>
        <v/>
      </c>
      <c r="AQ77" s="23">
        <f>INDEX(MTInputs!$J$1:$AZ$415,$D77,MATCH(AQ$5,MTInputs!$J$5:$AZ$5,0))</f>
        <v/>
      </c>
      <c r="AR77" s="23">
        <f>INDEX(MTInputs!$J$1:$AZ$415,$D77,MATCH(AR$5,MTInputs!$J$5:$AZ$5,0))</f>
        <v/>
      </c>
      <c r="AS77" s="23">
        <f>INDEX(MTInputs!$J$1:$AZ$415,$D77,MATCH(AS$5,MTInputs!$J$5:$AZ$5,0))</f>
        <v/>
      </c>
      <c r="AT77" s="23">
        <f>INDEX(MTInputs!$J$1:$AZ$415,$D77,MATCH(AT$5,MTInputs!$J$5:$AZ$5,0))</f>
        <v/>
      </c>
      <c r="AU77" s="23">
        <f>INDEX(MTInputs!$J$1:$AZ$415,$D77,MATCH(AU$5,MTInputs!$J$5:$AZ$5,0))</f>
        <v/>
      </c>
      <c r="AV77" s="23">
        <f>INDEX(MTInputs!$J$1:$AZ$415,$D77,MATCH(AV$5,MTInputs!$J$5:$AZ$5,0))</f>
        <v/>
      </c>
      <c r="AW77" s="23">
        <f>INDEX(MTInputs!$J$1:$AZ$415,$D77,MATCH(AW$5,MTInputs!$J$5:$AZ$5,0))</f>
        <v/>
      </c>
      <c r="AX77" s="23">
        <f>INDEX(MTInputs!$J$1:$AZ$415,$D77,MATCH(AX$5,MTInputs!$J$5:$AZ$5,0))</f>
        <v/>
      </c>
      <c r="AY77" s="23">
        <f>INDEX(MTInputs!$J$1:$AZ$415,$D77,MATCH(AY$5,MTInputs!$J$5:$AZ$5,0))</f>
        <v/>
      </c>
    </row>
    <row r="78" hidden="1" outlineLevel="1">
      <c r="A78" s="14" t="inlineStr">
        <is>
          <t>fpr.f</t>
        </is>
      </c>
      <c r="B78" s="14" t="inlineStr">
        <is>
          <t>oop</t>
        </is>
      </c>
      <c r="C78" s="14" t="inlineStr">
        <is>
          <t>all</t>
        </is>
      </c>
      <c r="D78" s="21" t="n">
        <v>168</v>
      </c>
      <c r="H78" s="14">
        <f>INDEX(VarLab,MATCH($A78,VarKey,0))&amp;INDEX(MemLab,MATCH($C78&amp;"|"&amp;$B78,MemKey,0))</f>
        <v/>
      </c>
      <c r="I78" s="14">
        <f>INDEX(VarUnit,MATCH($A78,VarKey,0))</f>
        <v/>
      </c>
      <c r="J78" s="14">
        <f>INDEX(VarSrc,MATCH($A78,VarKey,0))</f>
        <v/>
      </c>
      <c r="K78" s="11">
        <f>CodePrefix&amp;$A78&amp;IF($C78="","","."&amp;$C78&amp;"."&amp;$B78)&amp;INDEX(VarEnd,MATCH($A78,VarKey,0))&amp;K$5</f>
        <v/>
      </c>
      <c r="L78" s="22">
        <f>INDEX(MTInputs!$J$1:$AZ$415,$D78,MATCH(L$5,MTInputs!$J$5:$AZ$5,0))</f>
        <v/>
      </c>
      <c r="M78" s="23">
        <f>INDEX(MTInputs!$J$1:$AZ$415,$D78,MATCH(M$5,MTInputs!$J$5:$AZ$5,0))</f>
        <v/>
      </c>
      <c r="N78" s="23">
        <f>INDEX(MTInputs!$J$1:$AZ$415,$D78,MATCH(N$5,MTInputs!$J$5:$AZ$5,0))</f>
        <v/>
      </c>
      <c r="O78" s="23">
        <f>INDEX(MTInputs!$J$1:$AZ$415,$D78,MATCH(O$5,MTInputs!$J$5:$AZ$5,0))</f>
        <v/>
      </c>
      <c r="P78" s="23">
        <f>INDEX(MTInputs!$J$1:$AZ$415,$D78,MATCH(P$5,MTInputs!$J$5:$AZ$5,0))</f>
        <v/>
      </c>
      <c r="Q78" s="23">
        <f>INDEX(MTInputs!$J$1:$AZ$415,$D78,MATCH(Q$5,MTInputs!$J$5:$AZ$5,0))</f>
        <v/>
      </c>
      <c r="R78" s="23">
        <f>INDEX(MTInputs!$J$1:$AZ$415,$D78,MATCH(R$5,MTInputs!$J$5:$AZ$5,0))</f>
        <v/>
      </c>
      <c r="S78" s="23">
        <f>INDEX(MTInputs!$J$1:$AZ$415,$D78,MATCH(S$5,MTInputs!$J$5:$AZ$5,0))</f>
        <v/>
      </c>
      <c r="T78" s="23">
        <f>INDEX(MTInputs!$J$1:$AZ$415,$D78,MATCH(T$5,MTInputs!$J$5:$AZ$5,0))</f>
        <v/>
      </c>
      <c r="U78" s="23">
        <f>INDEX(MTInputs!$J$1:$AZ$415,$D78,MATCH(U$5,MTInputs!$J$5:$AZ$5,0))</f>
        <v/>
      </c>
      <c r="V78" s="23">
        <f>INDEX(MTInputs!$J$1:$AZ$415,$D78,MATCH(V$5,MTInputs!$J$5:$AZ$5,0))</f>
        <v/>
      </c>
      <c r="W78" s="23">
        <f>INDEX(MTInputs!$J$1:$AZ$415,$D78,MATCH(W$5,MTInputs!$J$5:$AZ$5,0))</f>
        <v/>
      </c>
      <c r="X78" s="23">
        <f>INDEX(MTInputs!$J$1:$AZ$415,$D78,MATCH(X$5,MTInputs!$J$5:$AZ$5,0))</f>
        <v/>
      </c>
      <c r="Y78" s="23">
        <f>INDEX(MTInputs!$J$1:$AZ$415,$D78,MATCH(Y$5,MTInputs!$J$5:$AZ$5,0))</f>
        <v/>
      </c>
      <c r="Z78" s="23">
        <f>INDEX(MTInputs!$J$1:$AZ$415,$D78,MATCH(Z$5,MTInputs!$J$5:$AZ$5,0))</f>
        <v/>
      </c>
      <c r="AA78" s="23">
        <f>INDEX(MTInputs!$J$1:$AZ$415,$D78,MATCH(AA$5,MTInputs!$J$5:$AZ$5,0))</f>
        <v/>
      </c>
      <c r="AB78" s="23">
        <f>INDEX(MTInputs!$J$1:$AZ$415,$D78,MATCH(AB$5,MTInputs!$J$5:$AZ$5,0))</f>
        <v/>
      </c>
      <c r="AC78" s="23">
        <f>INDEX(MTInputs!$J$1:$AZ$415,$D78,MATCH(AC$5,MTInputs!$J$5:$AZ$5,0))</f>
        <v/>
      </c>
      <c r="AD78" s="23">
        <f>INDEX(MTInputs!$J$1:$AZ$415,$D78,MATCH(AD$5,MTInputs!$J$5:$AZ$5,0))</f>
        <v/>
      </c>
      <c r="AF78" s="11">
        <f>CodePrefix&amp;$A78&amp;IF($C78="","","."&amp;$C78&amp;"."&amp;$B78)&amp;INDEX(VarEnd,MATCH($A78,VarKey,0))&amp;AF$5</f>
        <v/>
      </c>
      <c r="AG78" s="22">
        <f>INDEX(MTInputs!$J$1:$AZ$415,$D78,MATCH(AG$5,MTInputs!$J$5:$AZ$5,0))</f>
        <v/>
      </c>
      <c r="AH78" s="23">
        <f>INDEX(MTInputs!$J$1:$AZ$415,$D78,MATCH(AH$5,MTInputs!$J$5:$AZ$5,0))</f>
        <v/>
      </c>
      <c r="AI78" s="23">
        <f>INDEX(MTInputs!$J$1:$AZ$415,$D78,MATCH(AI$5,MTInputs!$J$5:$AZ$5,0))</f>
        <v/>
      </c>
      <c r="AJ78" s="23">
        <f>INDEX(MTInputs!$J$1:$AZ$415,$D78,MATCH(AJ$5,MTInputs!$J$5:$AZ$5,0))</f>
        <v/>
      </c>
      <c r="AK78" s="23">
        <f>INDEX(MTInputs!$J$1:$AZ$415,$D78,MATCH(AK$5,MTInputs!$J$5:$AZ$5,0))</f>
        <v/>
      </c>
      <c r="AL78" s="23">
        <f>INDEX(MTInputs!$J$1:$AZ$415,$D78,MATCH(AL$5,MTInputs!$J$5:$AZ$5,0))</f>
        <v/>
      </c>
      <c r="AM78" s="23">
        <f>INDEX(MTInputs!$J$1:$AZ$415,$D78,MATCH(AM$5,MTInputs!$J$5:$AZ$5,0))</f>
        <v/>
      </c>
      <c r="AN78" s="23">
        <f>INDEX(MTInputs!$J$1:$AZ$415,$D78,MATCH(AN$5,MTInputs!$J$5:$AZ$5,0))</f>
        <v/>
      </c>
      <c r="AO78" s="23">
        <f>INDEX(MTInputs!$J$1:$AZ$415,$D78,MATCH(AO$5,MTInputs!$J$5:$AZ$5,0))</f>
        <v/>
      </c>
      <c r="AP78" s="23">
        <f>INDEX(MTInputs!$J$1:$AZ$415,$D78,MATCH(AP$5,MTInputs!$J$5:$AZ$5,0))</f>
        <v/>
      </c>
      <c r="AQ78" s="23">
        <f>INDEX(MTInputs!$J$1:$AZ$415,$D78,MATCH(AQ$5,MTInputs!$J$5:$AZ$5,0))</f>
        <v/>
      </c>
      <c r="AR78" s="23">
        <f>INDEX(MTInputs!$J$1:$AZ$415,$D78,MATCH(AR$5,MTInputs!$J$5:$AZ$5,0))</f>
        <v/>
      </c>
      <c r="AS78" s="23">
        <f>INDEX(MTInputs!$J$1:$AZ$415,$D78,MATCH(AS$5,MTInputs!$J$5:$AZ$5,0))</f>
        <v/>
      </c>
      <c r="AT78" s="23">
        <f>INDEX(MTInputs!$J$1:$AZ$415,$D78,MATCH(AT$5,MTInputs!$J$5:$AZ$5,0))</f>
        <v/>
      </c>
      <c r="AU78" s="23">
        <f>INDEX(MTInputs!$J$1:$AZ$415,$D78,MATCH(AU$5,MTInputs!$J$5:$AZ$5,0))</f>
        <v/>
      </c>
      <c r="AV78" s="23">
        <f>INDEX(MTInputs!$J$1:$AZ$415,$D78,MATCH(AV$5,MTInputs!$J$5:$AZ$5,0))</f>
        <v/>
      </c>
      <c r="AW78" s="23">
        <f>INDEX(MTInputs!$J$1:$AZ$415,$D78,MATCH(AW$5,MTInputs!$J$5:$AZ$5,0))</f>
        <v/>
      </c>
      <c r="AX78" s="23">
        <f>INDEX(MTInputs!$J$1:$AZ$415,$D78,MATCH(AX$5,MTInputs!$J$5:$AZ$5,0))</f>
        <v/>
      </c>
      <c r="AY78" s="23">
        <f>INDEX(MTInputs!$J$1:$AZ$415,$D78,MATCH(AY$5,MTInputs!$J$5:$AZ$5,0))</f>
        <v/>
      </c>
    </row>
    <row r="79" hidden="1" outlineLevel="1">
      <c r="A79" s="14" t="inlineStr">
        <is>
          <t>fpr.f</t>
        </is>
      </c>
      <c r="B79" s="14" t="inlineStr">
        <is>
          <t>bio</t>
        </is>
      </c>
      <c r="C79" s="14" t="inlineStr">
        <is>
          <t>all</t>
        </is>
      </c>
      <c r="D79" s="21" t="n">
        <v>169</v>
      </c>
      <c r="H79" s="14">
        <f>INDEX(VarLab,MATCH($A79,VarKey,0))&amp;INDEX(MemLab,MATCH($C79&amp;"|"&amp;$B79,MemKey,0))</f>
        <v/>
      </c>
      <c r="I79" s="14">
        <f>INDEX(VarUnit,MATCH($A79,VarKey,0))</f>
        <v/>
      </c>
      <c r="J79" s="14">
        <f>INDEX(VarSrc,MATCH($A79,VarKey,0))</f>
        <v/>
      </c>
      <c r="K79" s="11">
        <f>CodePrefix&amp;$A79&amp;IF($C79="","","."&amp;$C79&amp;"."&amp;$B79)&amp;INDEX(VarEnd,MATCH($A79,VarKey,0))&amp;K$5</f>
        <v/>
      </c>
      <c r="L79" s="22">
        <f>INDEX(MTInputs!$J$1:$AZ$415,$D79,MATCH(L$5,MTInputs!$J$5:$AZ$5,0))</f>
        <v/>
      </c>
      <c r="M79" s="23">
        <f>INDEX(MTInputs!$J$1:$AZ$415,$D79,MATCH(M$5,MTInputs!$J$5:$AZ$5,0))</f>
        <v/>
      </c>
      <c r="N79" s="23">
        <f>INDEX(MTInputs!$J$1:$AZ$415,$D79,MATCH(N$5,MTInputs!$J$5:$AZ$5,0))</f>
        <v/>
      </c>
      <c r="O79" s="23">
        <f>INDEX(MTInputs!$J$1:$AZ$415,$D79,MATCH(O$5,MTInputs!$J$5:$AZ$5,0))</f>
        <v/>
      </c>
      <c r="P79" s="23">
        <f>INDEX(MTInputs!$J$1:$AZ$415,$D79,MATCH(P$5,MTInputs!$J$5:$AZ$5,0))</f>
        <v/>
      </c>
      <c r="Q79" s="23">
        <f>INDEX(MTInputs!$J$1:$AZ$415,$D79,MATCH(Q$5,MTInputs!$J$5:$AZ$5,0))</f>
        <v/>
      </c>
      <c r="R79" s="23">
        <f>INDEX(MTInputs!$J$1:$AZ$415,$D79,MATCH(R$5,MTInputs!$J$5:$AZ$5,0))</f>
        <v/>
      </c>
      <c r="S79" s="23">
        <f>INDEX(MTInputs!$J$1:$AZ$415,$D79,MATCH(S$5,MTInputs!$J$5:$AZ$5,0))</f>
        <v/>
      </c>
      <c r="T79" s="23">
        <f>INDEX(MTInputs!$J$1:$AZ$415,$D79,MATCH(T$5,MTInputs!$J$5:$AZ$5,0))</f>
        <v/>
      </c>
      <c r="U79" s="23">
        <f>INDEX(MTInputs!$J$1:$AZ$415,$D79,MATCH(U$5,MTInputs!$J$5:$AZ$5,0))</f>
        <v/>
      </c>
      <c r="V79" s="23">
        <f>INDEX(MTInputs!$J$1:$AZ$415,$D79,MATCH(V$5,MTInputs!$J$5:$AZ$5,0))</f>
        <v/>
      </c>
      <c r="W79" s="23">
        <f>INDEX(MTInputs!$J$1:$AZ$415,$D79,MATCH(W$5,MTInputs!$J$5:$AZ$5,0))</f>
        <v/>
      </c>
      <c r="X79" s="23">
        <f>INDEX(MTInputs!$J$1:$AZ$415,$D79,MATCH(X$5,MTInputs!$J$5:$AZ$5,0))</f>
        <v/>
      </c>
      <c r="Y79" s="23">
        <f>INDEX(MTInputs!$J$1:$AZ$415,$D79,MATCH(Y$5,MTInputs!$J$5:$AZ$5,0))</f>
        <v/>
      </c>
      <c r="Z79" s="23">
        <f>INDEX(MTInputs!$J$1:$AZ$415,$D79,MATCH(Z$5,MTInputs!$J$5:$AZ$5,0))</f>
        <v/>
      </c>
      <c r="AA79" s="23">
        <f>INDEX(MTInputs!$J$1:$AZ$415,$D79,MATCH(AA$5,MTInputs!$J$5:$AZ$5,0))</f>
        <v/>
      </c>
      <c r="AB79" s="23">
        <f>INDEX(MTInputs!$J$1:$AZ$415,$D79,MATCH(AB$5,MTInputs!$J$5:$AZ$5,0))</f>
        <v/>
      </c>
      <c r="AC79" s="23">
        <f>INDEX(MTInputs!$J$1:$AZ$415,$D79,MATCH(AC$5,MTInputs!$J$5:$AZ$5,0))</f>
        <v/>
      </c>
      <c r="AD79" s="23">
        <f>INDEX(MTInputs!$J$1:$AZ$415,$D79,MATCH(AD$5,MTInputs!$J$5:$AZ$5,0))</f>
        <v/>
      </c>
      <c r="AF79" s="11">
        <f>CodePrefix&amp;$A79&amp;IF($C79="","","."&amp;$C79&amp;"."&amp;$B79)&amp;INDEX(VarEnd,MATCH($A79,VarKey,0))&amp;AF$5</f>
        <v/>
      </c>
      <c r="AG79" s="22">
        <f>INDEX(MTInputs!$J$1:$AZ$415,$D79,MATCH(AG$5,MTInputs!$J$5:$AZ$5,0))</f>
        <v/>
      </c>
      <c r="AH79" s="23">
        <f>INDEX(MTInputs!$J$1:$AZ$415,$D79,MATCH(AH$5,MTInputs!$J$5:$AZ$5,0))</f>
        <v/>
      </c>
      <c r="AI79" s="23">
        <f>INDEX(MTInputs!$J$1:$AZ$415,$D79,MATCH(AI$5,MTInputs!$J$5:$AZ$5,0))</f>
        <v/>
      </c>
      <c r="AJ79" s="23">
        <f>INDEX(MTInputs!$J$1:$AZ$415,$D79,MATCH(AJ$5,MTInputs!$J$5:$AZ$5,0))</f>
        <v/>
      </c>
      <c r="AK79" s="23">
        <f>INDEX(MTInputs!$J$1:$AZ$415,$D79,MATCH(AK$5,MTInputs!$J$5:$AZ$5,0))</f>
        <v/>
      </c>
      <c r="AL79" s="23">
        <f>INDEX(MTInputs!$J$1:$AZ$415,$D79,MATCH(AL$5,MTInputs!$J$5:$AZ$5,0))</f>
        <v/>
      </c>
      <c r="AM79" s="23">
        <f>INDEX(MTInputs!$J$1:$AZ$415,$D79,MATCH(AM$5,MTInputs!$J$5:$AZ$5,0))</f>
        <v/>
      </c>
      <c r="AN79" s="23">
        <f>INDEX(MTInputs!$J$1:$AZ$415,$D79,MATCH(AN$5,MTInputs!$J$5:$AZ$5,0))</f>
        <v/>
      </c>
      <c r="AO79" s="23">
        <f>INDEX(MTInputs!$J$1:$AZ$415,$D79,MATCH(AO$5,MTInputs!$J$5:$AZ$5,0))</f>
        <v/>
      </c>
      <c r="AP79" s="23">
        <f>INDEX(MTInputs!$J$1:$AZ$415,$D79,MATCH(AP$5,MTInputs!$J$5:$AZ$5,0))</f>
        <v/>
      </c>
      <c r="AQ79" s="23">
        <f>INDEX(MTInputs!$J$1:$AZ$415,$D79,MATCH(AQ$5,MTInputs!$J$5:$AZ$5,0))</f>
        <v/>
      </c>
      <c r="AR79" s="23">
        <f>INDEX(MTInputs!$J$1:$AZ$415,$D79,MATCH(AR$5,MTInputs!$J$5:$AZ$5,0))</f>
        <v/>
      </c>
      <c r="AS79" s="23">
        <f>INDEX(MTInputs!$J$1:$AZ$415,$D79,MATCH(AS$5,MTInputs!$J$5:$AZ$5,0))</f>
        <v/>
      </c>
      <c r="AT79" s="23">
        <f>INDEX(MTInputs!$J$1:$AZ$415,$D79,MATCH(AT$5,MTInputs!$J$5:$AZ$5,0))</f>
        <v/>
      </c>
      <c r="AU79" s="23">
        <f>INDEX(MTInputs!$J$1:$AZ$415,$D79,MATCH(AU$5,MTInputs!$J$5:$AZ$5,0))</f>
        <v/>
      </c>
      <c r="AV79" s="23">
        <f>INDEX(MTInputs!$J$1:$AZ$415,$D79,MATCH(AV$5,MTInputs!$J$5:$AZ$5,0))</f>
        <v/>
      </c>
      <c r="AW79" s="23">
        <f>INDEX(MTInputs!$J$1:$AZ$415,$D79,MATCH(AW$5,MTInputs!$J$5:$AZ$5,0))</f>
        <v/>
      </c>
      <c r="AX79" s="23">
        <f>INDEX(MTInputs!$J$1:$AZ$415,$D79,MATCH(AX$5,MTInputs!$J$5:$AZ$5,0))</f>
        <v/>
      </c>
      <c r="AY79" s="23">
        <f>INDEX(MTInputs!$J$1:$AZ$415,$D79,MATCH(AY$5,MTInputs!$J$5:$AZ$5,0))</f>
        <v/>
      </c>
    </row>
    <row r="80" hidden="1" outlineLevel="1">
      <c r="A80" s="1" t="inlineStr">
        <is>
          <t>fpr</t>
        </is>
      </c>
      <c r="B80" s="1" t="inlineStr">
        <is>
          <t>coa</t>
        </is>
      </c>
      <c r="C80" s="1" t="inlineStr">
        <is>
          <t>pow</t>
        </is>
      </c>
      <c r="H80" s="1">
        <f>INDEX(VarLab,MATCH($A80,VarKey,0))&amp;INDEX(MemLab,MATCH($C80&amp;"|"&amp;$B80,MemKey,0))</f>
        <v/>
      </c>
      <c r="I80" s="1">
        <f>INDEX(VarUnit,MATCH($A80,VarKey,0))</f>
        <v/>
      </c>
      <c r="J80" s="1">
        <f>INDEX(VarSrc,MATCH($A80,VarKey,0))</f>
        <v/>
      </c>
      <c r="K80" s="17">
        <f>CodePrefix&amp;$A80&amp;IF($C80="","","."&amp;$C80&amp;"."&amp;$B80)&amp;INDEX(VarEnd,MATCH($A80,VarKey,0))&amp;K$5</f>
        <v/>
      </c>
      <c r="L80" s="18">
        <f>IF(L$4&lt;L$50,0,L52+(L66-L52)/MAX(L$51-L$50,1)*(L$4-L$50))</f>
        <v/>
      </c>
      <c r="M80" s="19">
        <f>IF(M$4&lt;M$50,0,M52+(M66-M52)/MAX(M$51-M$50,1)*(M$4-M$50))</f>
        <v/>
      </c>
      <c r="N80" s="19">
        <f>IF(N$4&lt;N$50,0,N52+(N66-N52)/MAX(N$51-N$50,1)*(N$4-N$50))</f>
        <v/>
      </c>
      <c r="O80" s="19">
        <f>IF(O$4&lt;O$50,0,O52+(O66-O52)/MAX(O$51-O$50,1)*(O$4-O$50))</f>
        <v/>
      </c>
      <c r="P80" s="19">
        <f>IF(P$4&lt;P$50,0,P52+(P66-P52)/MAX(P$51-P$50,1)*(P$4-P$50))</f>
        <v/>
      </c>
      <c r="Q80" s="19">
        <f>IF(Q$4&lt;Q$50,0,Q52+(Q66-Q52)/MAX(Q$51-Q$50,1)*(Q$4-Q$50))</f>
        <v/>
      </c>
      <c r="R80" s="19">
        <f>IF(R$4&lt;R$50,0,R52+(R66-R52)/MAX(R$51-R$50,1)*(R$4-R$50))</f>
        <v/>
      </c>
      <c r="S80" s="19">
        <f>IF(S$4&lt;S$50,0,S52+(S66-S52)/MAX(S$51-S$50,1)*(S$4-S$50))</f>
        <v/>
      </c>
      <c r="T80" s="19">
        <f>IF(T$4&lt;T$50,0,T52+(T66-T52)/MAX(T$51-T$50,1)*(T$4-T$50))</f>
        <v/>
      </c>
      <c r="U80" s="19">
        <f>IF(U$4&lt;U$50,0,U52+(U66-U52)/MAX(U$51-U$50,1)*(U$4-U$50))</f>
        <v/>
      </c>
      <c r="V80" s="19">
        <f>IF(V$4&lt;V$50,0,V52+(V66-V52)/MAX(V$51-V$50,1)*(V$4-V$50))</f>
        <v/>
      </c>
      <c r="W80" s="19">
        <f>IF(W$4&lt;W$50,0,W52+(W66-W52)/MAX(W$51-W$50,1)*(W$4-W$50))</f>
        <v/>
      </c>
      <c r="X80" s="19">
        <f>IF(X$4&lt;X$50,0,X52+(X66-X52)/MAX(X$51-X$50,1)*(X$4-X$50))</f>
        <v/>
      </c>
      <c r="Y80" s="19">
        <f>IF(Y$4&lt;Y$50,0,Y52+(Y66-Y52)/MAX(Y$51-Y$50,1)*(Y$4-Y$50))</f>
        <v/>
      </c>
      <c r="Z80" s="19">
        <f>IF(Z$4&lt;Z$50,0,Z52+(Z66-Z52)/MAX(Z$51-Z$50,1)*(Z$4-Z$50))</f>
        <v/>
      </c>
      <c r="AA80" s="19">
        <f>IF(AA$4&lt;AA$50,0,AA52+(AA66-AA52)/MAX(AA$51-AA$50,1)*(AA$4-AA$50))</f>
        <v/>
      </c>
      <c r="AB80" s="19">
        <f>IF(AB$4&lt;AB$50,0,AB52+(AB66-AB52)/MAX(AB$51-AB$50,1)*(AB$4-AB$50))</f>
        <v/>
      </c>
      <c r="AC80" s="19">
        <f>IF(AC$4&lt;AC$50,0,AC52+(AC66-AC52)/MAX(AC$51-AC$50,1)*(AC$4-AC$50))</f>
        <v/>
      </c>
      <c r="AD80" s="19">
        <f>IF(AD$4&lt;AD$50,0,AD52+(AD66-AD52)/MAX(AD$51-AD$50,1)*(AD$4-AD$50))</f>
        <v/>
      </c>
      <c r="AF80" s="17">
        <f>CodePrefix&amp;$A80&amp;IF($C80="","","."&amp;$C80&amp;"."&amp;$B80)&amp;INDEX(VarEnd,MATCH($A80,VarKey,0))&amp;AF$5</f>
        <v/>
      </c>
      <c r="AG80" s="18">
        <f>IF(AG$4&lt;AG$50,0,AG52+(AG66-AG52)/MAX(AG$51-AG$50,1)*(AG$4-AG$50))</f>
        <v/>
      </c>
      <c r="AH80" s="19">
        <f>IF(AH$4&lt;AH$50,0,AH52+(AH66-AH52)/MAX(AH$51-AH$50,1)*(AH$4-AH$50))</f>
        <v/>
      </c>
      <c r="AI80" s="19">
        <f>IF(AI$4&lt;AI$50,0,AI52+(AI66-AI52)/MAX(AI$51-AI$50,1)*(AI$4-AI$50))</f>
        <v/>
      </c>
      <c r="AJ80" s="19">
        <f>IF(AJ$4&lt;AJ$50,0,AJ52+(AJ66-AJ52)/MAX(AJ$51-AJ$50,1)*(AJ$4-AJ$50))</f>
        <v/>
      </c>
      <c r="AK80" s="19">
        <f>IF(AK$4&lt;AK$50,0,AK52+(AK66-AK52)/MAX(AK$51-AK$50,1)*(AK$4-AK$50))</f>
        <v/>
      </c>
      <c r="AL80" s="19">
        <f>IF(AL$4&lt;AL$50,0,AL52+(AL66-AL52)/MAX(AL$51-AL$50,1)*(AL$4-AL$50))</f>
        <v/>
      </c>
      <c r="AM80" s="19">
        <f>IF(AM$4&lt;AM$50,0,AM52+(AM66-AM52)/MAX(AM$51-AM$50,1)*(AM$4-AM$50))</f>
        <v/>
      </c>
      <c r="AN80" s="19">
        <f>IF(AN$4&lt;AN$50,0,AN52+(AN66-AN52)/MAX(AN$51-AN$50,1)*(AN$4-AN$50))</f>
        <v/>
      </c>
      <c r="AO80" s="19">
        <f>IF(AO$4&lt;AO$50,0,AO52+(AO66-AO52)/MAX(AO$51-AO$50,1)*(AO$4-AO$50))</f>
        <v/>
      </c>
      <c r="AP80" s="19">
        <f>IF(AP$4&lt;AP$50,0,AP52+(AP66-AP52)/MAX(AP$51-AP$50,1)*(AP$4-AP$50))</f>
        <v/>
      </c>
      <c r="AQ80" s="19">
        <f>IF(AQ$4&lt;AQ$50,0,AQ52+(AQ66-AQ52)/MAX(AQ$51-AQ$50,1)*(AQ$4-AQ$50))</f>
        <v/>
      </c>
      <c r="AR80" s="19">
        <f>IF(AR$4&lt;AR$50,0,AR52+(AR66-AR52)/MAX(AR$51-AR$50,1)*(AR$4-AR$50))</f>
        <v/>
      </c>
      <c r="AS80" s="19">
        <f>IF(AS$4&lt;AS$50,0,AS52+(AS66-AS52)/MAX(AS$51-AS$50,1)*(AS$4-AS$50))</f>
        <v/>
      </c>
      <c r="AT80" s="19">
        <f>IF(AT$4&lt;AT$50,0,AT52+(AT66-AT52)/MAX(AT$51-AT$50,1)*(AT$4-AT$50))</f>
        <v/>
      </c>
      <c r="AU80" s="19">
        <f>IF(AU$4&lt;AU$50,0,AU52+(AU66-AU52)/MAX(AU$51-AU$50,1)*(AU$4-AU$50))</f>
        <v/>
      </c>
      <c r="AV80" s="19">
        <f>IF(AV$4&lt;AV$50,0,AV52+(AV66-AV52)/MAX(AV$51-AV$50,1)*(AV$4-AV$50))</f>
        <v/>
      </c>
      <c r="AW80" s="19">
        <f>IF(AW$4&lt;AW$50,0,AW52+(AW66-AW52)/MAX(AW$51-AW$50,1)*(AW$4-AW$50))</f>
        <v/>
      </c>
      <c r="AX80" s="19">
        <f>IF(AX$4&lt;AX$50,0,AX52+(AX66-AX52)/MAX(AX$51-AX$50,1)*(AX$4-AX$50))</f>
        <v/>
      </c>
      <c r="AY80" s="19">
        <f>IF(AY$4&lt;AY$50,0,AY52+(AY66-AY52)/MAX(AY$51-AY$50,1)*(AY$4-AY$50))</f>
        <v/>
      </c>
    </row>
    <row r="81" hidden="1" outlineLevel="1">
      <c r="A81" s="1" t="inlineStr">
        <is>
          <t>fpr</t>
        </is>
      </c>
      <c r="B81" s="1" t="inlineStr">
        <is>
          <t>coa</t>
        </is>
      </c>
      <c r="C81" s="1" t="inlineStr">
        <is>
          <t>res</t>
        </is>
      </c>
      <c r="H81" s="1">
        <f>INDEX(VarLab,MATCH($A81,VarKey,0))&amp;INDEX(MemLab,MATCH($C81&amp;"|"&amp;$B81,MemKey,0))</f>
        <v/>
      </c>
      <c r="I81" s="1">
        <f>INDEX(VarUnit,MATCH($A81,VarKey,0))</f>
        <v/>
      </c>
      <c r="J81" s="1">
        <f>INDEX(VarSrc,MATCH($A81,VarKey,0))</f>
        <v/>
      </c>
      <c r="K81" s="17">
        <f>CodePrefix&amp;$A81&amp;IF($C81="","","."&amp;$C81&amp;"."&amp;$B81)&amp;INDEX(VarEnd,MATCH($A81,VarKey,0))&amp;K$5</f>
        <v/>
      </c>
      <c r="L81" s="18">
        <f>IF(L$4&lt;L$50,0,L53+(L67-L53)/MAX(L$51-L$50,1)*(L$4-L$50))</f>
        <v/>
      </c>
      <c r="M81" s="19">
        <f>IF(M$4&lt;M$50,0,M53+(M67-M53)/MAX(M$51-M$50,1)*(M$4-M$50))</f>
        <v/>
      </c>
      <c r="N81" s="19">
        <f>IF(N$4&lt;N$50,0,N53+(N67-N53)/MAX(N$51-N$50,1)*(N$4-N$50))</f>
        <v/>
      </c>
      <c r="O81" s="19">
        <f>IF(O$4&lt;O$50,0,O53+(O67-O53)/MAX(O$51-O$50,1)*(O$4-O$50))</f>
        <v/>
      </c>
      <c r="P81" s="19">
        <f>IF(P$4&lt;P$50,0,P53+(P67-P53)/MAX(P$51-P$50,1)*(P$4-P$50))</f>
        <v/>
      </c>
      <c r="Q81" s="19">
        <f>IF(Q$4&lt;Q$50,0,Q53+(Q67-Q53)/MAX(Q$51-Q$50,1)*(Q$4-Q$50))</f>
        <v/>
      </c>
      <c r="R81" s="19">
        <f>IF(R$4&lt;R$50,0,R53+(R67-R53)/MAX(R$51-R$50,1)*(R$4-R$50))</f>
        <v/>
      </c>
      <c r="S81" s="19">
        <f>IF(S$4&lt;S$50,0,S53+(S67-S53)/MAX(S$51-S$50,1)*(S$4-S$50))</f>
        <v/>
      </c>
      <c r="T81" s="19">
        <f>IF(T$4&lt;T$50,0,T53+(T67-T53)/MAX(T$51-T$50,1)*(T$4-T$50))</f>
        <v/>
      </c>
      <c r="U81" s="19">
        <f>IF(U$4&lt;U$50,0,U53+(U67-U53)/MAX(U$51-U$50,1)*(U$4-U$50))</f>
        <v/>
      </c>
      <c r="V81" s="19">
        <f>IF(V$4&lt;V$50,0,V53+(V67-V53)/MAX(V$51-V$50,1)*(V$4-V$50))</f>
        <v/>
      </c>
      <c r="W81" s="19">
        <f>IF(W$4&lt;W$50,0,W53+(W67-W53)/MAX(W$51-W$50,1)*(W$4-W$50))</f>
        <v/>
      </c>
      <c r="X81" s="19">
        <f>IF(X$4&lt;X$50,0,X53+(X67-X53)/MAX(X$51-X$50,1)*(X$4-X$50))</f>
        <v/>
      </c>
      <c r="Y81" s="19">
        <f>IF(Y$4&lt;Y$50,0,Y53+(Y67-Y53)/MAX(Y$51-Y$50,1)*(Y$4-Y$50))</f>
        <v/>
      </c>
      <c r="Z81" s="19">
        <f>IF(Z$4&lt;Z$50,0,Z53+(Z67-Z53)/MAX(Z$51-Z$50,1)*(Z$4-Z$50))</f>
        <v/>
      </c>
      <c r="AA81" s="19">
        <f>IF(AA$4&lt;AA$50,0,AA53+(AA67-AA53)/MAX(AA$51-AA$50,1)*(AA$4-AA$50))</f>
        <v/>
      </c>
      <c r="AB81" s="19">
        <f>IF(AB$4&lt;AB$50,0,AB53+(AB67-AB53)/MAX(AB$51-AB$50,1)*(AB$4-AB$50))</f>
        <v/>
      </c>
      <c r="AC81" s="19">
        <f>IF(AC$4&lt;AC$50,0,AC53+(AC67-AC53)/MAX(AC$51-AC$50,1)*(AC$4-AC$50))</f>
        <v/>
      </c>
      <c r="AD81" s="19">
        <f>IF(AD$4&lt;AD$50,0,AD53+(AD67-AD53)/MAX(AD$51-AD$50,1)*(AD$4-AD$50))</f>
        <v/>
      </c>
      <c r="AF81" s="17">
        <f>CodePrefix&amp;$A81&amp;IF($C81="","","."&amp;$C81&amp;"."&amp;$B81)&amp;INDEX(VarEnd,MATCH($A81,VarKey,0))&amp;AF$5</f>
        <v/>
      </c>
      <c r="AG81" s="18">
        <f>IF(AG$4&lt;AG$50,0,AG53+(AG67-AG53)/MAX(AG$51-AG$50,1)*(AG$4-AG$50))</f>
        <v/>
      </c>
      <c r="AH81" s="19">
        <f>IF(AH$4&lt;AH$50,0,AH53+(AH67-AH53)/MAX(AH$51-AH$50,1)*(AH$4-AH$50))</f>
        <v/>
      </c>
      <c r="AI81" s="19">
        <f>IF(AI$4&lt;AI$50,0,AI53+(AI67-AI53)/MAX(AI$51-AI$50,1)*(AI$4-AI$50))</f>
        <v/>
      </c>
      <c r="AJ81" s="19">
        <f>IF(AJ$4&lt;AJ$50,0,AJ53+(AJ67-AJ53)/MAX(AJ$51-AJ$50,1)*(AJ$4-AJ$50))</f>
        <v/>
      </c>
      <c r="AK81" s="19">
        <f>IF(AK$4&lt;AK$50,0,AK53+(AK67-AK53)/MAX(AK$51-AK$50,1)*(AK$4-AK$50))</f>
        <v/>
      </c>
      <c r="AL81" s="19">
        <f>IF(AL$4&lt;AL$50,0,AL53+(AL67-AL53)/MAX(AL$51-AL$50,1)*(AL$4-AL$50))</f>
        <v/>
      </c>
      <c r="AM81" s="19">
        <f>IF(AM$4&lt;AM$50,0,AM53+(AM67-AM53)/MAX(AM$51-AM$50,1)*(AM$4-AM$50))</f>
        <v/>
      </c>
      <c r="AN81" s="19">
        <f>IF(AN$4&lt;AN$50,0,AN53+(AN67-AN53)/MAX(AN$51-AN$50,1)*(AN$4-AN$50))</f>
        <v/>
      </c>
      <c r="AO81" s="19">
        <f>IF(AO$4&lt;AO$50,0,AO53+(AO67-AO53)/MAX(AO$51-AO$50,1)*(AO$4-AO$50))</f>
        <v/>
      </c>
      <c r="AP81" s="19">
        <f>IF(AP$4&lt;AP$50,0,AP53+(AP67-AP53)/MAX(AP$51-AP$50,1)*(AP$4-AP$50))</f>
        <v/>
      </c>
      <c r="AQ81" s="19">
        <f>IF(AQ$4&lt;AQ$50,0,AQ53+(AQ67-AQ53)/MAX(AQ$51-AQ$50,1)*(AQ$4-AQ$50))</f>
        <v/>
      </c>
      <c r="AR81" s="19">
        <f>IF(AR$4&lt;AR$50,0,AR53+(AR67-AR53)/MAX(AR$51-AR$50,1)*(AR$4-AR$50))</f>
        <v/>
      </c>
      <c r="AS81" s="19">
        <f>IF(AS$4&lt;AS$50,0,AS53+(AS67-AS53)/MAX(AS$51-AS$50,1)*(AS$4-AS$50))</f>
        <v/>
      </c>
      <c r="AT81" s="19">
        <f>IF(AT$4&lt;AT$50,0,AT53+(AT67-AT53)/MAX(AT$51-AT$50,1)*(AT$4-AT$50))</f>
        <v/>
      </c>
      <c r="AU81" s="19">
        <f>IF(AU$4&lt;AU$50,0,AU53+(AU67-AU53)/MAX(AU$51-AU$50,1)*(AU$4-AU$50))</f>
        <v/>
      </c>
      <c r="AV81" s="19">
        <f>IF(AV$4&lt;AV$50,0,AV53+(AV67-AV53)/MAX(AV$51-AV$50,1)*(AV$4-AV$50))</f>
        <v/>
      </c>
      <c r="AW81" s="19">
        <f>IF(AW$4&lt;AW$50,0,AW53+(AW67-AW53)/MAX(AW$51-AW$50,1)*(AW$4-AW$50))</f>
        <v/>
      </c>
      <c r="AX81" s="19">
        <f>IF(AX$4&lt;AX$50,0,AX53+(AX67-AX53)/MAX(AX$51-AX$50,1)*(AX$4-AX$50))</f>
        <v/>
      </c>
      <c r="AY81" s="19">
        <f>IF(AY$4&lt;AY$50,0,AY53+(AY67-AY53)/MAX(AY$51-AY$50,1)*(AY$4-AY$50))</f>
        <v/>
      </c>
    </row>
    <row r="82" hidden="1" outlineLevel="1">
      <c r="A82" s="1" t="inlineStr">
        <is>
          <t>fpr</t>
        </is>
      </c>
      <c r="B82" s="1" t="inlineStr">
        <is>
          <t>coa</t>
        </is>
      </c>
      <c r="C82" s="1" t="inlineStr">
        <is>
          <t>ind</t>
        </is>
      </c>
      <c r="H82" s="1">
        <f>INDEX(VarLab,MATCH($A82,VarKey,0))&amp;INDEX(MemLab,MATCH($C82&amp;"|"&amp;$B82,MemKey,0))</f>
        <v/>
      </c>
      <c r="I82" s="1">
        <f>INDEX(VarUnit,MATCH($A82,VarKey,0))</f>
        <v/>
      </c>
      <c r="J82" s="1">
        <f>INDEX(VarSrc,MATCH($A82,VarKey,0))</f>
        <v/>
      </c>
      <c r="K82" s="17">
        <f>CodePrefix&amp;$A82&amp;IF($C82="","","."&amp;$C82&amp;"."&amp;$B82)&amp;INDEX(VarEnd,MATCH($A82,VarKey,0))&amp;K$5</f>
        <v/>
      </c>
      <c r="L82" s="18">
        <f>IF(L$4&lt;L$50,0,L54+(L68-L54)/MAX(L$51-L$50,1)*(L$4-L$50))</f>
        <v/>
      </c>
      <c r="M82" s="19">
        <f>IF(M$4&lt;M$50,0,M54+(M68-M54)/MAX(M$51-M$50,1)*(M$4-M$50))</f>
        <v/>
      </c>
      <c r="N82" s="19">
        <f>IF(N$4&lt;N$50,0,N54+(N68-N54)/MAX(N$51-N$50,1)*(N$4-N$50))</f>
        <v/>
      </c>
      <c r="O82" s="19">
        <f>IF(O$4&lt;O$50,0,O54+(O68-O54)/MAX(O$51-O$50,1)*(O$4-O$50))</f>
        <v/>
      </c>
      <c r="P82" s="19">
        <f>IF(P$4&lt;P$50,0,P54+(P68-P54)/MAX(P$51-P$50,1)*(P$4-P$50))</f>
        <v/>
      </c>
      <c r="Q82" s="19">
        <f>IF(Q$4&lt;Q$50,0,Q54+(Q68-Q54)/MAX(Q$51-Q$50,1)*(Q$4-Q$50))</f>
        <v/>
      </c>
      <c r="R82" s="19">
        <f>IF(R$4&lt;R$50,0,R54+(R68-R54)/MAX(R$51-R$50,1)*(R$4-R$50))</f>
        <v/>
      </c>
      <c r="S82" s="19">
        <f>IF(S$4&lt;S$50,0,S54+(S68-S54)/MAX(S$51-S$50,1)*(S$4-S$50))</f>
        <v/>
      </c>
      <c r="T82" s="19">
        <f>IF(T$4&lt;T$50,0,T54+(T68-T54)/MAX(T$51-T$50,1)*(T$4-T$50))</f>
        <v/>
      </c>
      <c r="U82" s="19">
        <f>IF(U$4&lt;U$50,0,U54+(U68-U54)/MAX(U$51-U$50,1)*(U$4-U$50))</f>
        <v/>
      </c>
      <c r="V82" s="19">
        <f>IF(V$4&lt;V$50,0,V54+(V68-V54)/MAX(V$51-V$50,1)*(V$4-V$50))</f>
        <v/>
      </c>
      <c r="W82" s="19">
        <f>IF(W$4&lt;W$50,0,W54+(W68-W54)/MAX(W$51-W$50,1)*(W$4-W$50))</f>
        <v/>
      </c>
      <c r="X82" s="19">
        <f>IF(X$4&lt;X$50,0,X54+(X68-X54)/MAX(X$51-X$50,1)*(X$4-X$50))</f>
        <v/>
      </c>
      <c r="Y82" s="19">
        <f>IF(Y$4&lt;Y$50,0,Y54+(Y68-Y54)/MAX(Y$51-Y$50,1)*(Y$4-Y$50))</f>
        <v/>
      </c>
      <c r="Z82" s="19">
        <f>IF(Z$4&lt;Z$50,0,Z54+(Z68-Z54)/MAX(Z$51-Z$50,1)*(Z$4-Z$50))</f>
        <v/>
      </c>
      <c r="AA82" s="19">
        <f>IF(AA$4&lt;AA$50,0,AA54+(AA68-AA54)/MAX(AA$51-AA$50,1)*(AA$4-AA$50))</f>
        <v/>
      </c>
      <c r="AB82" s="19">
        <f>IF(AB$4&lt;AB$50,0,AB54+(AB68-AB54)/MAX(AB$51-AB$50,1)*(AB$4-AB$50))</f>
        <v/>
      </c>
      <c r="AC82" s="19">
        <f>IF(AC$4&lt;AC$50,0,AC54+(AC68-AC54)/MAX(AC$51-AC$50,1)*(AC$4-AC$50))</f>
        <v/>
      </c>
      <c r="AD82" s="19">
        <f>IF(AD$4&lt;AD$50,0,AD54+(AD68-AD54)/MAX(AD$51-AD$50,1)*(AD$4-AD$50))</f>
        <v/>
      </c>
      <c r="AF82" s="17">
        <f>CodePrefix&amp;$A82&amp;IF($C82="","","."&amp;$C82&amp;"."&amp;$B82)&amp;INDEX(VarEnd,MATCH($A82,VarKey,0))&amp;AF$5</f>
        <v/>
      </c>
      <c r="AG82" s="18">
        <f>IF(AG$4&lt;AG$50,0,AG54+(AG68-AG54)/MAX(AG$51-AG$50,1)*(AG$4-AG$50))</f>
        <v/>
      </c>
      <c r="AH82" s="19">
        <f>IF(AH$4&lt;AH$50,0,AH54+(AH68-AH54)/MAX(AH$51-AH$50,1)*(AH$4-AH$50))</f>
        <v/>
      </c>
      <c r="AI82" s="19">
        <f>IF(AI$4&lt;AI$50,0,AI54+(AI68-AI54)/MAX(AI$51-AI$50,1)*(AI$4-AI$50))</f>
        <v/>
      </c>
      <c r="AJ82" s="19">
        <f>IF(AJ$4&lt;AJ$50,0,AJ54+(AJ68-AJ54)/MAX(AJ$51-AJ$50,1)*(AJ$4-AJ$50))</f>
        <v/>
      </c>
      <c r="AK82" s="19">
        <f>IF(AK$4&lt;AK$50,0,AK54+(AK68-AK54)/MAX(AK$51-AK$50,1)*(AK$4-AK$50))</f>
        <v/>
      </c>
      <c r="AL82" s="19">
        <f>IF(AL$4&lt;AL$50,0,AL54+(AL68-AL54)/MAX(AL$51-AL$50,1)*(AL$4-AL$50))</f>
        <v/>
      </c>
      <c r="AM82" s="19">
        <f>IF(AM$4&lt;AM$50,0,AM54+(AM68-AM54)/MAX(AM$51-AM$50,1)*(AM$4-AM$50))</f>
        <v/>
      </c>
      <c r="AN82" s="19">
        <f>IF(AN$4&lt;AN$50,0,AN54+(AN68-AN54)/MAX(AN$51-AN$50,1)*(AN$4-AN$50))</f>
        <v/>
      </c>
      <c r="AO82" s="19">
        <f>IF(AO$4&lt;AO$50,0,AO54+(AO68-AO54)/MAX(AO$51-AO$50,1)*(AO$4-AO$50))</f>
        <v/>
      </c>
      <c r="AP82" s="19">
        <f>IF(AP$4&lt;AP$50,0,AP54+(AP68-AP54)/MAX(AP$51-AP$50,1)*(AP$4-AP$50))</f>
        <v/>
      </c>
      <c r="AQ82" s="19">
        <f>IF(AQ$4&lt;AQ$50,0,AQ54+(AQ68-AQ54)/MAX(AQ$51-AQ$50,1)*(AQ$4-AQ$50))</f>
        <v/>
      </c>
      <c r="AR82" s="19">
        <f>IF(AR$4&lt;AR$50,0,AR54+(AR68-AR54)/MAX(AR$51-AR$50,1)*(AR$4-AR$50))</f>
        <v/>
      </c>
      <c r="AS82" s="19">
        <f>IF(AS$4&lt;AS$50,0,AS54+(AS68-AS54)/MAX(AS$51-AS$50,1)*(AS$4-AS$50))</f>
        <v/>
      </c>
      <c r="AT82" s="19">
        <f>IF(AT$4&lt;AT$50,0,AT54+(AT68-AT54)/MAX(AT$51-AT$50,1)*(AT$4-AT$50))</f>
        <v/>
      </c>
      <c r="AU82" s="19">
        <f>IF(AU$4&lt;AU$50,0,AU54+(AU68-AU54)/MAX(AU$51-AU$50,1)*(AU$4-AU$50))</f>
        <v/>
      </c>
      <c r="AV82" s="19">
        <f>IF(AV$4&lt;AV$50,0,AV54+(AV68-AV54)/MAX(AV$51-AV$50,1)*(AV$4-AV$50))</f>
        <v/>
      </c>
      <c r="AW82" s="19">
        <f>IF(AW$4&lt;AW$50,0,AW54+(AW68-AW54)/MAX(AW$51-AW$50,1)*(AW$4-AW$50))</f>
        <v/>
      </c>
      <c r="AX82" s="19">
        <f>IF(AX$4&lt;AX$50,0,AX54+(AX68-AX54)/MAX(AX$51-AX$50,1)*(AX$4-AX$50))</f>
        <v/>
      </c>
      <c r="AY82" s="19">
        <f>IF(AY$4&lt;AY$50,0,AY54+(AY68-AY54)/MAX(AY$51-AY$50,1)*(AY$4-AY$50))</f>
        <v/>
      </c>
    </row>
    <row r="83" hidden="1" outlineLevel="1">
      <c r="A83" s="1" t="inlineStr">
        <is>
          <t>fpr</t>
        </is>
      </c>
      <c r="B83" s="1" t="inlineStr">
        <is>
          <t>nga</t>
        </is>
      </c>
      <c r="C83" s="1" t="inlineStr">
        <is>
          <t>pow</t>
        </is>
      </c>
      <c r="H83" s="1">
        <f>INDEX(VarLab,MATCH($A83,VarKey,0))&amp;INDEX(MemLab,MATCH($C83&amp;"|"&amp;$B83,MemKey,0))</f>
        <v/>
      </c>
      <c r="I83" s="1">
        <f>INDEX(VarUnit,MATCH($A83,VarKey,0))</f>
        <v/>
      </c>
      <c r="J83" s="1">
        <f>INDEX(VarSrc,MATCH($A83,VarKey,0))</f>
        <v/>
      </c>
      <c r="K83" s="17">
        <f>CodePrefix&amp;$A83&amp;IF($C83="","","."&amp;$C83&amp;"."&amp;$B83)&amp;INDEX(VarEnd,MATCH($A83,VarKey,0))&amp;K$5</f>
        <v/>
      </c>
      <c r="L83" s="18">
        <f>IF(L$4&lt;L$50,0,L55+(L69-L55)/MAX(L$51-L$50,1)*(L$4-L$50))</f>
        <v/>
      </c>
      <c r="M83" s="19">
        <f>IF(M$4&lt;M$50,0,M55+(M69-M55)/MAX(M$51-M$50,1)*(M$4-M$50))</f>
        <v/>
      </c>
      <c r="N83" s="19">
        <f>IF(N$4&lt;N$50,0,N55+(N69-N55)/MAX(N$51-N$50,1)*(N$4-N$50))</f>
        <v/>
      </c>
      <c r="O83" s="19">
        <f>IF(O$4&lt;O$50,0,O55+(O69-O55)/MAX(O$51-O$50,1)*(O$4-O$50))</f>
        <v/>
      </c>
      <c r="P83" s="19">
        <f>IF(P$4&lt;P$50,0,P55+(P69-P55)/MAX(P$51-P$50,1)*(P$4-P$50))</f>
        <v/>
      </c>
      <c r="Q83" s="19">
        <f>IF(Q$4&lt;Q$50,0,Q55+(Q69-Q55)/MAX(Q$51-Q$50,1)*(Q$4-Q$50))</f>
        <v/>
      </c>
      <c r="R83" s="19">
        <f>IF(R$4&lt;R$50,0,R55+(R69-R55)/MAX(R$51-R$50,1)*(R$4-R$50))</f>
        <v/>
      </c>
      <c r="S83" s="19">
        <f>IF(S$4&lt;S$50,0,S55+(S69-S55)/MAX(S$51-S$50,1)*(S$4-S$50))</f>
        <v/>
      </c>
      <c r="T83" s="19">
        <f>IF(T$4&lt;T$50,0,T55+(T69-T55)/MAX(T$51-T$50,1)*(T$4-T$50))</f>
        <v/>
      </c>
      <c r="U83" s="19">
        <f>IF(U$4&lt;U$50,0,U55+(U69-U55)/MAX(U$51-U$50,1)*(U$4-U$50))</f>
        <v/>
      </c>
      <c r="V83" s="19">
        <f>IF(V$4&lt;V$50,0,V55+(V69-V55)/MAX(V$51-V$50,1)*(V$4-V$50))</f>
        <v/>
      </c>
      <c r="W83" s="19">
        <f>IF(W$4&lt;W$50,0,W55+(W69-W55)/MAX(W$51-W$50,1)*(W$4-W$50))</f>
        <v/>
      </c>
      <c r="X83" s="19">
        <f>IF(X$4&lt;X$50,0,X55+(X69-X55)/MAX(X$51-X$50,1)*(X$4-X$50))</f>
        <v/>
      </c>
      <c r="Y83" s="19">
        <f>IF(Y$4&lt;Y$50,0,Y55+(Y69-Y55)/MAX(Y$51-Y$50,1)*(Y$4-Y$50))</f>
        <v/>
      </c>
      <c r="Z83" s="19">
        <f>IF(Z$4&lt;Z$50,0,Z55+(Z69-Z55)/MAX(Z$51-Z$50,1)*(Z$4-Z$50))</f>
        <v/>
      </c>
      <c r="AA83" s="19">
        <f>IF(AA$4&lt;AA$50,0,AA55+(AA69-AA55)/MAX(AA$51-AA$50,1)*(AA$4-AA$50))</f>
        <v/>
      </c>
      <c r="AB83" s="19">
        <f>IF(AB$4&lt;AB$50,0,AB55+(AB69-AB55)/MAX(AB$51-AB$50,1)*(AB$4-AB$50))</f>
        <v/>
      </c>
      <c r="AC83" s="19">
        <f>IF(AC$4&lt;AC$50,0,AC55+(AC69-AC55)/MAX(AC$51-AC$50,1)*(AC$4-AC$50))</f>
        <v/>
      </c>
      <c r="AD83" s="19">
        <f>IF(AD$4&lt;AD$50,0,AD55+(AD69-AD55)/MAX(AD$51-AD$50,1)*(AD$4-AD$50))</f>
        <v/>
      </c>
      <c r="AF83" s="17">
        <f>CodePrefix&amp;$A83&amp;IF($C83="","","."&amp;$C83&amp;"."&amp;$B83)&amp;INDEX(VarEnd,MATCH($A83,VarKey,0))&amp;AF$5</f>
        <v/>
      </c>
      <c r="AG83" s="18">
        <f>IF(AG$4&lt;AG$50,0,AG55+(AG69-AG55)/MAX(AG$51-AG$50,1)*(AG$4-AG$50))</f>
        <v/>
      </c>
      <c r="AH83" s="19">
        <f>IF(AH$4&lt;AH$50,0,AH55+(AH69-AH55)/MAX(AH$51-AH$50,1)*(AH$4-AH$50))</f>
        <v/>
      </c>
      <c r="AI83" s="19">
        <f>IF(AI$4&lt;AI$50,0,AI55+(AI69-AI55)/MAX(AI$51-AI$50,1)*(AI$4-AI$50))</f>
        <v/>
      </c>
      <c r="AJ83" s="19">
        <f>IF(AJ$4&lt;AJ$50,0,AJ55+(AJ69-AJ55)/MAX(AJ$51-AJ$50,1)*(AJ$4-AJ$50))</f>
        <v/>
      </c>
      <c r="AK83" s="19">
        <f>IF(AK$4&lt;AK$50,0,AK55+(AK69-AK55)/MAX(AK$51-AK$50,1)*(AK$4-AK$50))</f>
        <v/>
      </c>
      <c r="AL83" s="19">
        <f>IF(AL$4&lt;AL$50,0,AL55+(AL69-AL55)/MAX(AL$51-AL$50,1)*(AL$4-AL$50))</f>
        <v/>
      </c>
      <c r="AM83" s="19">
        <f>IF(AM$4&lt;AM$50,0,AM55+(AM69-AM55)/MAX(AM$51-AM$50,1)*(AM$4-AM$50))</f>
        <v/>
      </c>
      <c r="AN83" s="19">
        <f>IF(AN$4&lt;AN$50,0,AN55+(AN69-AN55)/MAX(AN$51-AN$50,1)*(AN$4-AN$50))</f>
        <v/>
      </c>
      <c r="AO83" s="19">
        <f>IF(AO$4&lt;AO$50,0,AO55+(AO69-AO55)/MAX(AO$51-AO$50,1)*(AO$4-AO$50))</f>
        <v/>
      </c>
      <c r="AP83" s="19">
        <f>IF(AP$4&lt;AP$50,0,AP55+(AP69-AP55)/MAX(AP$51-AP$50,1)*(AP$4-AP$50))</f>
        <v/>
      </c>
      <c r="AQ83" s="19">
        <f>IF(AQ$4&lt;AQ$50,0,AQ55+(AQ69-AQ55)/MAX(AQ$51-AQ$50,1)*(AQ$4-AQ$50))</f>
        <v/>
      </c>
      <c r="AR83" s="19">
        <f>IF(AR$4&lt;AR$50,0,AR55+(AR69-AR55)/MAX(AR$51-AR$50,1)*(AR$4-AR$50))</f>
        <v/>
      </c>
      <c r="AS83" s="19">
        <f>IF(AS$4&lt;AS$50,0,AS55+(AS69-AS55)/MAX(AS$51-AS$50,1)*(AS$4-AS$50))</f>
        <v/>
      </c>
      <c r="AT83" s="19">
        <f>IF(AT$4&lt;AT$50,0,AT55+(AT69-AT55)/MAX(AT$51-AT$50,1)*(AT$4-AT$50))</f>
        <v/>
      </c>
      <c r="AU83" s="19">
        <f>IF(AU$4&lt;AU$50,0,AU55+(AU69-AU55)/MAX(AU$51-AU$50,1)*(AU$4-AU$50))</f>
        <v/>
      </c>
      <c r="AV83" s="19">
        <f>IF(AV$4&lt;AV$50,0,AV55+(AV69-AV55)/MAX(AV$51-AV$50,1)*(AV$4-AV$50))</f>
        <v/>
      </c>
      <c r="AW83" s="19">
        <f>IF(AW$4&lt;AW$50,0,AW55+(AW69-AW55)/MAX(AW$51-AW$50,1)*(AW$4-AW$50))</f>
        <v/>
      </c>
      <c r="AX83" s="19">
        <f>IF(AX$4&lt;AX$50,0,AX55+(AX69-AX55)/MAX(AX$51-AX$50,1)*(AX$4-AX$50))</f>
        <v/>
      </c>
      <c r="AY83" s="19">
        <f>IF(AY$4&lt;AY$50,0,AY55+(AY69-AY55)/MAX(AY$51-AY$50,1)*(AY$4-AY$50))</f>
        <v/>
      </c>
    </row>
    <row r="84" hidden="1" outlineLevel="1">
      <c r="A84" s="1" t="inlineStr">
        <is>
          <t>fpr</t>
        </is>
      </c>
      <c r="B84" s="1" t="inlineStr">
        <is>
          <t>nga</t>
        </is>
      </c>
      <c r="C84" s="1" t="inlineStr">
        <is>
          <t>res</t>
        </is>
      </c>
      <c r="H84" s="1">
        <f>INDEX(VarLab,MATCH($A84,VarKey,0))&amp;INDEX(MemLab,MATCH($C84&amp;"|"&amp;$B84,MemKey,0))</f>
        <v/>
      </c>
      <c r="I84" s="1">
        <f>INDEX(VarUnit,MATCH($A84,VarKey,0))</f>
        <v/>
      </c>
      <c r="J84" s="1">
        <f>INDEX(VarSrc,MATCH($A84,VarKey,0))</f>
        <v/>
      </c>
      <c r="K84" s="17">
        <f>CodePrefix&amp;$A84&amp;IF($C84="","","."&amp;$C84&amp;"."&amp;$B84)&amp;INDEX(VarEnd,MATCH($A84,VarKey,0))&amp;K$5</f>
        <v/>
      </c>
      <c r="L84" s="18">
        <f>IF(L$4&lt;L$50,0,L56+(L70-L56)/MAX(L$51-L$50,1)*(L$4-L$50))</f>
        <v/>
      </c>
      <c r="M84" s="19">
        <f>IF(M$4&lt;M$50,0,M56+(M70-M56)/MAX(M$51-M$50,1)*(M$4-M$50))</f>
        <v/>
      </c>
      <c r="N84" s="19">
        <f>IF(N$4&lt;N$50,0,N56+(N70-N56)/MAX(N$51-N$50,1)*(N$4-N$50))</f>
        <v/>
      </c>
      <c r="O84" s="19">
        <f>IF(O$4&lt;O$50,0,O56+(O70-O56)/MAX(O$51-O$50,1)*(O$4-O$50))</f>
        <v/>
      </c>
      <c r="P84" s="19">
        <f>IF(P$4&lt;P$50,0,P56+(P70-P56)/MAX(P$51-P$50,1)*(P$4-P$50))</f>
        <v/>
      </c>
      <c r="Q84" s="19">
        <f>IF(Q$4&lt;Q$50,0,Q56+(Q70-Q56)/MAX(Q$51-Q$50,1)*(Q$4-Q$50))</f>
        <v/>
      </c>
      <c r="R84" s="19">
        <f>IF(R$4&lt;R$50,0,R56+(R70-R56)/MAX(R$51-R$50,1)*(R$4-R$50))</f>
        <v/>
      </c>
      <c r="S84" s="19">
        <f>IF(S$4&lt;S$50,0,S56+(S70-S56)/MAX(S$51-S$50,1)*(S$4-S$50))</f>
        <v/>
      </c>
      <c r="T84" s="19">
        <f>IF(T$4&lt;T$50,0,T56+(T70-T56)/MAX(T$51-T$50,1)*(T$4-T$50))</f>
        <v/>
      </c>
      <c r="U84" s="19">
        <f>IF(U$4&lt;U$50,0,U56+(U70-U56)/MAX(U$51-U$50,1)*(U$4-U$50))</f>
        <v/>
      </c>
      <c r="V84" s="19">
        <f>IF(V$4&lt;V$50,0,V56+(V70-V56)/MAX(V$51-V$50,1)*(V$4-V$50))</f>
        <v/>
      </c>
      <c r="W84" s="19">
        <f>IF(W$4&lt;W$50,0,W56+(W70-W56)/MAX(W$51-W$50,1)*(W$4-W$50))</f>
        <v/>
      </c>
      <c r="X84" s="19">
        <f>IF(X$4&lt;X$50,0,X56+(X70-X56)/MAX(X$51-X$50,1)*(X$4-X$50))</f>
        <v/>
      </c>
      <c r="Y84" s="19">
        <f>IF(Y$4&lt;Y$50,0,Y56+(Y70-Y56)/MAX(Y$51-Y$50,1)*(Y$4-Y$50))</f>
        <v/>
      </c>
      <c r="Z84" s="19">
        <f>IF(Z$4&lt;Z$50,0,Z56+(Z70-Z56)/MAX(Z$51-Z$50,1)*(Z$4-Z$50))</f>
        <v/>
      </c>
      <c r="AA84" s="19">
        <f>IF(AA$4&lt;AA$50,0,AA56+(AA70-AA56)/MAX(AA$51-AA$50,1)*(AA$4-AA$50))</f>
        <v/>
      </c>
      <c r="AB84" s="19">
        <f>IF(AB$4&lt;AB$50,0,AB56+(AB70-AB56)/MAX(AB$51-AB$50,1)*(AB$4-AB$50))</f>
        <v/>
      </c>
      <c r="AC84" s="19">
        <f>IF(AC$4&lt;AC$50,0,AC56+(AC70-AC56)/MAX(AC$51-AC$50,1)*(AC$4-AC$50))</f>
        <v/>
      </c>
      <c r="AD84" s="19">
        <f>IF(AD$4&lt;AD$50,0,AD56+(AD70-AD56)/MAX(AD$51-AD$50,1)*(AD$4-AD$50))</f>
        <v/>
      </c>
      <c r="AF84" s="17">
        <f>CodePrefix&amp;$A84&amp;IF($C84="","","."&amp;$C84&amp;"."&amp;$B84)&amp;INDEX(VarEnd,MATCH($A84,VarKey,0))&amp;AF$5</f>
        <v/>
      </c>
      <c r="AG84" s="18">
        <f>IF(AG$4&lt;AG$50,0,AG56+(AG70-AG56)/MAX(AG$51-AG$50,1)*(AG$4-AG$50))</f>
        <v/>
      </c>
      <c r="AH84" s="19">
        <f>IF(AH$4&lt;AH$50,0,AH56+(AH70-AH56)/MAX(AH$51-AH$50,1)*(AH$4-AH$50))</f>
        <v/>
      </c>
      <c r="AI84" s="19">
        <f>IF(AI$4&lt;AI$50,0,AI56+(AI70-AI56)/MAX(AI$51-AI$50,1)*(AI$4-AI$50))</f>
        <v/>
      </c>
      <c r="AJ84" s="19">
        <f>IF(AJ$4&lt;AJ$50,0,AJ56+(AJ70-AJ56)/MAX(AJ$51-AJ$50,1)*(AJ$4-AJ$50))</f>
        <v/>
      </c>
      <c r="AK84" s="19">
        <f>IF(AK$4&lt;AK$50,0,AK56+(AK70-AK56)/MAX(AK$51-AK$50,1)*(AK$4-AK$50))</f>
        <v/>
      </c>
      <c r="AL84" s="19">
        <f>IF(AL$4&lt;AL$50,0,AL56+(AL70-AL56)/MAX(AL$51-AL$50,1)*(AL$4-AL$50))</f>
        <v/>
      </c>
      <c r="AM84" s="19">
        <f>IF(AM$4&lt;AM$50,0,AM56+(AM70-AM56)/MAX(AM$51-AM$50,1)*(AM$4-AM$50))</f>
        <v/>
      </c>
      <c r="AN84" s="19">
        <f>IF(AN$4&lt;AN$50,0,AN56+(AN70-AN56)/MAX(AN$51-AN$50,1)*(AN$4-AN$50))</f>
        <v/>
      </c>
      <c r="AO84" s="19">
        <f>IF(AO$4&lt;AO$50,0,AO56+(AO70-AO56)/MAX(AO$51-AO$50,1)*(AO$4-AO$50))</f>
        <v/>
      </c>
      <c r="AP84" s="19">
        <f>IF(AP$4&lt;AP$50,0,AP56+(AP70-AP56)/MAX(AP$51-AP$50,1)*(AP$4-AP$50))</f>
        <v/>
      </c>
      <c r="AQ84" s="19">
        <f>IF(AQ$4&lt;AQ$50,0,AQ56+(AQ70-AQ56)/MAX(AQ$51-AQ$50,1)*(AQ$4-AQ$50))</f>
        <v/>
      </c>
      <c r="AR84" s="19">
        <f>IF(AR$4&lt;AR$50,0,AR56+(AR70-AR56)/MAX(AR$51-AR$50,1)*(AR$4-AR$50))</f>
        <v/>
      </c>
      <c r="AS84" s="19">
        <f>IF(AS$4&lt;AS$50,0,AS56+(AS70-AS56)/MAX(AS$51-AS$50,1)*(AS$4-AS$50))</f>
        <v/>
      </c>
      <c r="AT84" s="19">
        <f>IF(AT$4&lt;AT$50,0,AT56+(AT70-AT56)/MAX(AT$51-AT$50,1)*(AT$4-AT$50))</f>
        <v/>
      </c>
      <c r="AU84" s="19">
        <f>IF(AU$4&lt;AU$50,0,AU56+(AU70-AU56)/MAX(AU$51-AU$50,1)*(AU$4-AU$50))</f>
        <v/>
      </c>
      <c r="AV84" s="19">
        <f>IF(AV$4&lt;AV$50,0,AV56+(AV70-AV56)/MAX(AV$51-AV$50,1)*(AV$4-AV$50))</f>
        <v/>
      </c>
      <c r="AW84" s="19">
        <f>IF(AW$4&lt;AW$50,0,AW56+(AW70-AW56)/MAX(AW$51-AW$50,1)*(AW$4-AW$50))</f>
        <v/>
      </c>
      <c r="AX84" s="19">
        <f>IF(AX$4&lt;AX$50,0,AX56+(AX70-AX56)/MAX(AX$51-AX$50,1)*(AX$4-AX$50))</f>
        <v/>
      </c>
      <c r="AY84" s="19">
        <f>IF(AY$4&lt;AY$50,0,AY56+(AY70-AY56)/MAX(AY$51-AY$50,1)*(AY$4-AY$50))</f>
        <v/>
      </c>
    </row>
    <row r="85" hidden="1" outlineLevel="1">
      <c r="A85" s="1" t="inlineStr">
        <is>
          <t>fpr</t>
        </is>
      </c>
      <c r="B85" s="1" t="inlineStr">
        <is>
          <t>nga</t>
        </is>
      </c>
      <c r="C85" s="1" t="inlineStr">
        <is>
          <t>ind</t>
        </is>
      </c>
      <c r="H85" s="1">
        <f>INDEX(VarLab,MATCH($A85,VarKey,0))&amp;INDEX(MemLab,MATCH($C85&amp;"|"&amp;$B85,MemKey,0))</f>
        <v/>
      </c>
      <c r="I85" s="1">
        <f>INDEX(VarUnit,MATCH($A85,VarKey,0))</f>
        <v/>
      </c>
      <c r="J85" s="1">
        <f>INDEX(VarSrc,MATCH($A85,VarKey,0))</f>
        <v/>
      </c>
      <c r="K85" s="17">
        <f>CodePrefix&amp;$A85&amp;IF($C85="","","."&amp;$C85&amp;"."&amp;$B85)&amp;INDEX(VarEnd,MATCH($A85,VarKey,0))&amp;K$5</f>
        <v/>
      </c>
      <c r="L85" s="18">
        <f>IF(L$4&lt;L$50,0,L57+(L71-L57)/MAX(L$51-L$50,1)*(L$4-L$50))</f>
        <v/>
      </c>
      <c r="M85" s="19">
        <f>IF(M$4&lt;M$50,0,M57+(M71-M57)/MAX(M$51-M$50,1)*(M$4-M$50))</f>
        <v/>
      </c>
      <c r="N85" s="19">
        <f>IF(N$4&lt;N$50,0,N57+(N71-N57)/MAX(N$51-N$50,1)*(N$4-N$50))</f>
        <v/>
      </c>
      <c r="O85" s="19">
        <f>IF(O$4&lt;O$50,0,O57+(O71-O57)/MAX(O$51-O$50,1)*(O$4-O$50))</f>
        <v/>
      </c>
      <c r="P85" s="19">
        <f>IF(P$4&lt;P$50,0,P57+(P71-P57)/MAX(P$51-P$50,1)*(P$4-P$50))</f>
        <v/>
      </c>
      <c r="Q85" s="19">
        <f>IF(Q$4&lt;Q$50,0,Q57+(Q71-Q57)/MAX(Q$51-Q$50,1)*(Q$4-Q$50))</f>
        <v/>
      </c>
      <c r="R85" s="19">
        <f>IF(R$4&lt;R$50,0,R57+(R71-R57)/MAX(R$51-R$50,1)*(R$4-R$50))</f>
        <v/>
      </c>
      <c r="S85" s="19">
        <f>IF(S$4&lt;S$50,0,S57+(S71-S57)/MAX(S$51-S$50,1)*(S$4-S$50))</f>
        <v/>
      </c>
      <c r="T85" s="19">
        <f>IF(T$4&lt;T$50,0,T57+(T71-T57)/MAX(T$51-T$50,1)*(T$4-T$50))</f>
        <v/>
      </c>
      <c r="U85" s="19">
        <f>IF(U$4&lt;U$50,0,U57+(U71-U57)/MAX(U$51-U$50,1)*(U$4-U$50))</f>
        <v/>
      </c>
      <c r="V85" s="19">
        <f>IF(V$4&lt;V$50,0,V57+(V71-V57)/MAX(V$51-V$50,1)*(V$4-V$50))</f>
        <v/>
      </c>
      <c r="W85" s="19">
        <f>IF(W$4&lt;W$50,0,W57+(W71-W57)/MAX(W$51-W$50,1)*(W$4-W$50))</f>
        <v/>
      </c>
      <c r="X85" s="19">
        <f>IF(X$4&lt;X$50,0,X57+(X71-X57)/MAX(X$51-X$50,1)*(X$4-X$50))</f>
        <v/>
      </c>
      <c r="Y85" s="19">
        <f>IF(Y$4&lt;Y$50,0,Y57+(Y71-Y57)/MAX(Y$51-Y$50,1)*(Y$4-Y$50))</f>
        <v/>
      </c>
      <c r="Z85" s="19">
        <f>IF(Z$4&lt;Z$50,0,Z57+(Z71-Z57)/MAX(Z$51-Z$50,1)*(Z$4-Z$50))</f>
        <v/>
      </c>
      <c r="AA85" s="19">
        <f>IF(AA$4&lt;AA$50,0,AA57+(AA71-AA57)/MAX(AA$51-AA$50,1)*(AA$4-AA$50))</f>
        <v/>
      </c>
      <c r="AB85" s="19">
        <f>IF(AB$4&lt;AB$50,0,AB57+(AB71-AB57)/MAX(AB$51-AB$50,1)*(AB$4-AB$50))</f>
        <v/>
      </c>
      <c r="AC85" s="19">
        <f>IF(AC$4&lt;AC$50,0,AC57+(AC71-AC57)/MAX(AC$51-AC$50,1)*(AC$4-AC$50))</f>
        <v/>
      </c>
      <c r="AD85" s="19">
        <f>IF(AD$4&lt;AD$50,0,AD57+(AD71-AD57)/MAX(AD$51-AD$50,1)*(AD$4-AD$50))</f>
        <v/>
      </c>
      <c r="AF85" s="17">
        <f>CodePrefix&amp;$A85&amp;IF($C85="","","."&amp;$C85&amp;"."&amp;$B85)&amp;INDEX(VarEnd,MATCH($A85,VarKey,0))&amp;AF$5</f>
        <v/>
      </c>
      <c r="AG85" s="18">
        <f>IF(AG$4&lt;AG$50,0,AG57+(AG71-AG57)/MAX(AG$51-AG$50,1)*(AG$4-AG$50))</f>
        <v/>
      </c>
      <c r="AH85" s="19">
        <f>IF(AH$4&lt;AH$50,0,AH57+(AH71-AH57)/MAX(AH$51-AH$50,1)*(AH$4-AH$50))</f>
        <v/>
      </c>
      <c r="AI85" s="19">
        <f>IF(AI$4&lt;AI$50,0,AI57+(AI71-AI57)/MAX(AI$51-AI$50,1)*(AI$4-AI$50))</f>
        <v/>
      </c>
      <c r="AJ85" s="19">
        <f>IF(AJ$4&lt;AJ$50,0,AJ57+(AJ71-AJ57)/MAX(AJ$51-AJ$50,1)*(AJ$4-AJ$50))</f>
        <v/>
      </c>
      <c r="AK85" s="19">
        <f>IF(AK$4&lt;AK$50,0,AK57+(AK71-AK57)/MAX(AK$51-AK$50,1)*(AK$4-AK$50))</f>
        <v/>
      </c>
      <c r="AL85" s="19">
        <f>IF(AL$4&lt;AL$50,0,AL57+(AL71-AL57)/MAX(AL$51-AL$50,1)*(AL$4-AL$50))</f>
        <v/>
      </c>
      <c r="AM85" s="19">
        <f>IF(AM$4&lt;AM$50,0,AM57+(AM71-AM57)/MAX(AM$51-AM$50,1)*(AM$4-AM$50))</f>
        <v/>
      </c>
      <c r="AN85" s="19">
        <f>IF(AN$4&lt;AN$50,0,AN57+(AN71-AN57)/MAX(AN$51-AN$50,1)*(AN$4-AN$50))</f>
        <v/>
      </c>
      <c r="AO85" s="19">
        <f>IF(AO$4&lt;AO$50,0,AO57+(AO71-AO57)/MAX(AO$51-AO$50,1)*(AO$4-AO$50))</f>
        <v/>
      </c>
      <c r="AP85" s="19">
        <f>IF(AP$4&lt;AP$50,0,AP57+(AP71-AP57)/MAX(AP$51-AP$50,1)*(AP$4-AP$50))</f>
        <v/>
      </c>
      <c r="AQ85" s="19">
        <f>IF(AQ$4&lt;AQ$50,0,AQ57+(AQ71-AQ57)/MAX(AQ$51-AQ$50,1)*(AQ$4-AQ$50))</f>
        <v/>
      </c>
      <c r="AR85" s="19">
        <f>IF(AR$4&lt;AR$50,0,AR57+(AR71-AR57)/MAX(AR$51-AR$50,1)*(AR$4-AR$50))</f>
        <v/>
      </c>
      <c r="AS85" s="19">
        <f>IF(AS$4&lt;AS$50,0,AS57+(AS71-AS57)/MAX(AS$51-AS$50,1)*(AS$4-AS$50))</f>
        <v/>
      </c>
      <c r="AT85" s="19">
        <f>IF(AT$4&lt;AT$50,0,AT57+(AT71-AT57)/MAX(AT$51-AT$50,1)*(AT$4-AT$50))</f>
        <v/>
      </c>
      <c r="AU85" s="19">
        <f>IF(AU$4&lt;AU$50,0,AU57+(AU71-AU57)/MAX(AU$51-AU$50,1)*(AU$4-AU$50))</f>
        <v/>
      </c>
      <c r="AV85" s="19">
        <f>IF(AV$4&lt;AV$50,0,AV57+(AV71-AV57)/MAX(AV$51-AV$50,1)*(AV$4-AV$50))</f>
        <v/>
      </c>
      <c r="AW85" s="19">
        <f>IF(AW$4&lt;AW$50,0,AW57+(AW71-AW57)/MAX(AW$51-AW$50,1)*(AW$4-AW$50))</f>
        <v/>
      </c>
      <c r="AX85" s="19">
        <f>IF(AX$4&lt;AX$50,0,AX57+(AX71-AX57)/MAX(AX$51-AX$50,1)*(AX$4-AX$50))</f>
        <v/>
      </c>
      <c r="AY85" s="19">
        <f>IF(AY$4&lt;AY$50,0,AY57+(AY71-AY57)/MAX(AY$51-AY$50,1)*(AY$4-AY$50))</f>
        <v/>
      </c>
    </row>
    <row r="86" hidden="1" outlineLevel="1">
      <c r="A86" s="1" t="inlineStr">
        <is>
          <t>fpr</t>
        </is>
      </c>
      <c r="B86" s="1" t="inlineStr">
        <is>
          <t>ecy</t>
        </is>
      </c>
      <c r="C86" s="1" t="inlineStr">
        <is>
          <t>res</t>
        </is>
      </c>
      <c r="H86" s="1">
        <f>INDEX(VarLab,MATCH($A86,VarKey,0))&amp;INDEX(MemLab,MATCH($C86&amp;"|"&amp;$B86,MemKey,0))</f>
        <v/>
      </c>
      <c r="I86" s="1">
        <f>INDEX(VarUnit,MATCH($A86,VarKey,0))</f>
        <v/>
      </c>
      <c r="J86" s="1">
        <f>INDEX(VarSrc,MATCH($A86,VarKey,0))</f>
        <v/>
      </c>
      <c r="K86" s="17">
        <f>CodePrefix&amp;$A86&amp;IF($C86="","","."&amp;$C86&amp;"."&amp;$B86)&amp;INDEX(VarEnd,MATCH($A86,VarKey,0))&amp;K$5</f>
        <v/>
      </c>
      <c r="L86" s="18">
        <f>IF(L$4&lt;L$50,0,L58+(L72-L58)/MAX(L$51-L$50,1)*(L$4-L$50))</f>
        <v/>
      </c>
      <c r="M86" s="19">
        <f>IF(M$4&lt;M$50,0,M58+(M72-M58)/MAX(M$51-M$50,1)*(M$4-M$50))</f>
        <v/>
      </c>
      <c r="N86" s="19">
        <f>IF(N$4&lt;N$50,0,N58+(N72-N58)/MAX(N$51-N$50,1)*(N$4-N$50))</f>
        <v/>
      </c>
      <c r="O86" s="19">
        <f>IF(O$4&lt;O$50,0,O58+(O72-O58)/MAX(O$51-O$50,1)*(O$4-O$50))</f>
        <v/>
      </c>
      <c r="P86" s="19">
        <f>IF(P$4&lt;P$50,0,P58+(P72-P58)/MAX(P$51-P$50,1)*(P$4-P$50))</f>
        <v/>
      </c>
      <c r="Q86" s="19">
        <f>IF(Q$4&lt;Q$50,0,Q58+(Q72-Q58)/MAX(Q$51-Q$50,1)*(Q$4-Q$50))</f>
        <v/>
      </c>
      <c r="R86" s="19">
        <f>IF(R$4&lt;R$50,0,R58+(R72-R58)/MAX(R$51-R$50,1)*(R$4-R$50))</f>
        <v/>
      </c>
      <c r="S86" s="19">
        <f>IF(S$4&lt;S$50,0,S58+(S72-S58)/MAX(S$51-S$50,1)*(S$4-S$50))</f>
        <v/>
      </c>
      <c r="T86" s="19">
        <f>IF(T$4&lt;T$50,0,T58+(T72-T58)/MAX(T$51-T$50,1)*(T$4-T$50))</f>
        <v/>
      </c>
      <c r="U86" s="19">
        <f>IF(U$4&lt;U$50,0,U58+(U72-U58)/MAX(U$51-U$50,1)*(U$4-U$50))</f>
        <v/>
      </c>
      <c r="V86" s="19">
        <f>IF(V$4&lt;V$50,0,V58+(V72-V58)/MAX(V$51-V$50,1)*(V$4-V$50))</f>
        <v/>
      </c>
      <c r="W86" s="19">
        <f>IF(W$4&lt;W$50,0,W58+(W72-W58)/MAX(W$51-W$50,1)*(W$4-W$50))</f>
        <v/>
      </c>
      <c r="X86" s="19">
        <f>IF(X$4&lt;X$50,0,X58+(X72-X58)/MAX(X$51-X$50,1)*(X$4-X$50))</f>
        <v/>
      </c>
      <c r="Y86" s="19">
        <f>IF(Y$4&lt;Y$50,0,Y58+(Y72-Y58)/MAX(Y$51-Y$50,1)*(Y$4-Y$50))</f>
        <v/>
      </c>
      <c r="Z86" s="19">
        <f>IF(Z$4&lt;Z$50,0,Z58+(Z72-Z58)/MAX(Z$51-Z$50,1)*(Z$4-Z$50))</f>
        <v/>
      </c>
      <c r="AA86" s="19">
        <f>IF(AA$4&lt;AA$50,0,AA58+(AA72-AA58)/MAX(AA$51-AA$50,1)*(AA$4-AA$50))</f>
        <v/>
      </c>
      <c r="AB86" s="19">
        <f>IF(AB$4&lt;AB$50,0,AB58+(AB72-AB58)/MAX(AB$51-AB$50,1)*(AB$4-AB$50))</f>
        <v/>
      </c>
      <c r="AC86" s="19">
        <f>IF(AC$4&lt;AC$50,0,AC58+(AC72-AC58)/MAX(AC$51-AC$50,1)*(AC$4-AC$50))</f>
        <v/>
      </c>
      <c r="AD86" s="19">
        <f>IF(AD$4&lt;AD$50,0,AD58+(AD72-AD58)/MAX(AD$51-AD$50,1)*(AD$4-AD$50))</f>
        <v/>
      </c>
      <c r="AF86" s="17">
        <f>CodePrefix&amp;$A86&amp;IF($C86="","","."&amp;$C86&amp;"."&amp;$B86)&amp;INDEX(VarEnd,MATCH($A86,VarKey,0))&amp;AF$5</f>
        <v/>
      </c>
      <c r="AG86" s="18">
        <f>IF(AG$4&lt;AG$50,0,AG58+(AG72-AG58)/MAX(AG$51-AG$50,1)*(AG$4-AG$50))</f>
        <v/>
      </c>
      <c r="AH86" s="19">
        <f>IF(AH$4&lt;AH$50,0,AH58+(AH72-AH58)/MAX(AH$51-AH$50,1)*(AH$4-AH$50))</f>
        <v/>
      </c>
      <c r="AI86" s="19">
        <f>IF(AI$4&lt;AI$50,0,AI58+(AI72-AI58)/MAX(AI$51-AI$50,1)*(AI$4-AI$50))</f>
        <v/>
      </c>
      <c r="AJ86" s="19">
        <f>IF(AJ$4&lt;AJ$50,0,AJ58+(AJ72-AJ58)/MAX(AJ$51-AJ$50,1)*(AJ$4-AJ$50))</f>
        <v/>
      </c>
      <c r="AK86" s="19">
        <f>IF(AK$4&lt;AK$50,0,AK58+(AK72-AK58)/MAX(AK$51-AK$50,1)*(AK$4-AK$50))</f>
        <v/>
      </c>
      <c r="AL86" s="19">
        <f>IF(AL$4&lt;AL$50,0,AL58+(AL72-AL58)/MAX(AL$51-AL$50,1)*(AL$4-AL$50))</f>
        <v/>
      </c>
      <c r="AM86" s="19">
        <f>IF(AM$4&lt;AM$50,0,AM58+(AM72-AM58)/MAX(AM$51-AM$50,1)*(AM$4-AM$50))</f>
        <v/>
      </c>
      <c r="AN86" s="19">
        <f>IF(AN$4&lt;AN$50,0,AN58+(AN72-AN58)/MAX(AN$51-AN$50,1)*(AN$4-AN$50))</f>
        <v/>
      </c>
      <c r="AO86" s="19">
        <f>IF(AO$4&lt;AO$50,0,AO58+(AO72-AO58)/MAX(AO$51-AO$50,1)*(AO$4-AO$50))</f>
        <v/>
      </c>
      <c r="AP86" s="19">
        <f>IF(AP$4&lt;AP$50,0,AP58+(AP72-AP58)/MAX(AP$51-AP$50,1)*(AP$4-AP$50))</f>
        <v/>
      </c>
      <c r="AQ86" s="19">
        <f>IF(AQ$4&lt;AQ$50,0,AQ58+(AQ72-AQ58)/MAX(AQ$51-AQ$50,1)*(AQ$4-AQ$50))</f>
        <v/>
      </c>
      <c r="AR86" s="19">
        <f>IF(AR$4&lt;AR$50,0,AR58+(AR72-AR58)/MAX(AR$51-AR$50,1)*(AR$4-AR$50))</f>
        <v/>
      </c>
      <c r="AS86" s="19">
        <f>IF(AS$4&lt;AS$50,0,AS58+(AS72-AS58)/MAX(AS$51-AS$50,1)*(AS$4-AS$50))</f>
        <v/>
      </c>
      <c r="AT86" s="19">
        <f>IF(AT$4&lt;AT$50,0,AT58+(AT72-AT58)/MAX(AT$51-AT$50,1)*(AT$4-AT$50))</f>
        <v/>
      </c>
      <c r="AU86" s="19">
        <f>IF(AU$4&lt;AU$50,0,AU58+(AU72-AU58)/MAX(AU$51-AU$50,1)*(AU$4-AU$50))</f>
        <v/>
      </c>
      <c r="AV86" s="19">
        <f>IF(AV$4&lt;AV$50,0,AV58+(AV72-AV58)/MAX(AV$51-AV$50,1)*(AV$4-AV$50))</f>
        <v/>
      </c>
      <c r="AW86" s="19">
        <f>IF(AW$4&lt;AW$50,0,AW58+(AW72-AW58)/MAX(AW$51-AW$50,1)*(AW$4-AW$50))</f>
        <v/>
      </c>
      <c r="AX86" s="19">
        <f>IF(AX$4&lt;AX$50,0,AX58+(AX72-AX58)/MAX(AX$51-AX$50,1)*(AX$4-AX$50))</f>
        <v/>
      </c>
      <c r="AY86" s="19">
        <f>IF(AY$4&lt;AY$50,0,AY58+(AY72-AY58)/MAX(AY$51-AY$50,1)*(AY$4-AY$50))</f>
        <v/>
      </c>
    </row>
    <row r="87" hidden="1" outlineLevel="1">
      <c r="A87" s="1" t="inlineStr">
        <is>
          <t>fpr</t>
        </is>
      </c>
      <c r="B87" s="1" t="inlineStr">
        <is>
          <t>ecy</t>
        </is>
      </c>
      <c r="C87" s="1" t="inlineStr">
        <is>
          <t>ind</t>
        </is>
      </c>
      <c r="H87" s="1">
        <f>INDEX(VarLab,MATCH($A87,VarKey,0))&amp;INDEX(MemLab,MATCH($C87&amp;"|"&amp;$B87,MemKey,0))</f>
        <v/>
      </c>
      <c r="I87" s="1">
        <f>INDEX(VarUnit,MATCH($A87,VarKey,0))</f>
        <v/>
      </c>
      <c r="J87" s="1">
        <f>INDEX(VarSrc,MATCH($A87,VarKey,0))</f>
        <v/>
      </c>
      <c r="K87" s="17">
        <f>CodePrefix&amp;$A87&amp;IF($C87="","","."&amp;$C87&amp;"."&amp;$B87)&amp;INDEX(VarEnd,MATCH($A87,VarKey,0))&amp;K$5</f>
        <v/>
      </c>
      <c r="L87" s="18">
        <f>IF(L$4&lt;L$50,0,L59+(L73-L59)/MAX(L$51-L$50,1)*(L$4-L$50))</f>
        <v/>
      </c>
      <c r="M87" s="19">
        <f>IF(M$4&lt;M$50,0,M59+(M73-M59)/MAX(M$51-M$50,1)*(M$4-M$50))</f>
        <v/>
      </c>
      <c r="N87" s="19">
        <f>IF(N$4&lt;N$50,0,N59+(N73-N59)/MAX(N$51-N$50,1)*(N$4-N$50))</f>
        <v/>
      </c>
      <c r="O87" s="19">
        <f>IF(O$4&lt;O$50,0,O59+(O73-O59)/MAX(O$51-O$50,1)*(O$4-O$50))</f>
        <v/>
      </c>
      <c r="P87" s="19">
        <f>IF(P$4&lt;P$50,0,P59+(P73-P59)/MAX(P$51-P$50,1)*(P$4-P$50))</f>
        <v/>
      </c>
      <c r="Q87" s="19">
        <f>IF(Q$4&lt;Q$50,0,Q59+(Q73-Q59)/MAX(Q$51-Q$50,1)*(Q$4-Q$50))</f>
        <v/>
      </c>
      <c r="R87" s="19">
        <f>IF(R$4&lt;R$50,0,R59+(R73-R59)/MAX(R$51-R$50,1)*(R$4-R$50))</f>
        <v/>
      </c>
      <c r="S87" s="19">
        <f>IF(S$4&lt;S$50,0,S59+(S73-S59)/MAX(S$51-S$50,1)*(S$4-S$50))</f>
        <v/>
      </c>
      <c r="T87" s="19">
        <f>IF(T$4&lt;T$50,0,T59+(T73-T59)/MAX(T$51-T$50,1)*(T$4-T$50))</f>
        <v/>
      </c>
      <c r="U87" s="19">
        <f>IF(U$4&lt;U$50,0,U59+(U73-U59)/MAX(U$51-U$50,1)*(U$4-U$50))</f>
        <v/>
      </c>
      <c r="V87" s="19">
        <f>IF(V$4&lt;V$50,0,V59+(V73-V59)/MAX(V$51-V$50,1)*(V$4-V$50))</f>
        <v/>
      </c>
      <c r="W87" s="19">
        <f>IF(W$4&lt;W$50,0,W59+(W73-W59)/MAX(W$51-W$50,1)*(W$4-W$50))</f>
        <v/>
      </c>
      <c r="X87" s="19">
        <f>IF(X$4&lt;X$50,0,X59+(X73-X59)/MAX(X$51-X$50,1)*(X$4-X$50))</f>
        <v/>
      </c>
      <c r="Y87" s="19">
        <f>IF(Y$4&lt;Y$50,0,Y59+(Y73-Y59)/MAX(Y$51-Y$50,1)*(Y$4-Y$50))</f>
        <v/>
      </c>
      <c r="Z87" s="19">
        <f>IF(Z$4&lt;Z$50,0,Z59+(Z73-Z59)/MAX(Z$51-Z$50,1)*(Z$4-Z$50))</f>
        <v/>
      </c>
      <c r="AA87" s="19">
        <f>IF(AA$4&lt;AA$50,0,AA59+(AA73-AA59)/MAX(AA$51-AA$50,1)*(AA$4-AA$50))</f>
        <v/>
      </c>
      <c r="AB87" s="19">
        <f>IF(AB$4&lt;AB$50,0,AB59+(AB73-AB59)/MAX(AB$51-AB$50,1)*(AB$4-AB$50))</f>
        <v/>
      </c>
      <c r="AC87" s="19">
        <f>IF(AC$4&lt;AC$50,0,AC59+(AC73-AC59)/MAX(AC$51-AC$50,1)*(AC$4-AC$50))</f>
        <v/>
      </c>
      <c r="AD87" s="19">
        <f>IF(AD$4&lt;AD$50,0,AD59+(AD73-AD59)/MAX(AD$51-AD$50,1)*(AD$4-AD$50))</f>
        <v/>
      </c>
      <c r="AF87" s="17">
        <f>CodePrefix&amp;$A87&amp;IF($C87="","","."&amp;$C87&amp;"."&amp;$B87)&amp;INDEX(VarEnd,MATCH($A87,VarKey,0))&amp;AF$5</f>
        <v/>
      </c>
      <c r="AG87" s="18">
        <f>IF(AG$4&lt;AG$50,0,AG59+(AG73-AG59)/MAX(AG$51-AG$50,1)*(AG$4-AG$50))</f>
        <v/>
      </c>
      <c r="AH87" s="19">
        <f>IF(AH$4&lt;AH$50,0,AH59+(AH73-AH59)/MAX(AH$51-AH$50,1)*(AH$4-AH$50))</f>
        <v/>
      </c>
      <c r="AI87" s="19">
        <f>IF(AI$4&lt;AI$50,0,AI59+(AI73-AI59)/MAX(AI$51-AI$50,1)*(AI$4-AI$50))</f>
        <v/>
      </c>
      <c r="AJ87" s="19">
        <f>IF(AJ$4&lt;AJ$50,0,AJ59+(AJ73-AJ59)/MAX(AJ$51-AJ$50,1)*(AJ$4-AJ$50))</f>
        <v/>
      </c>
      <c r="AK87" s="19">
        <f>IF(AK$4&lt;AK$50,0,AK59+(AK73-AK59)/MAX(AK$51-AK$50,1)*(AK$4-AK$50))</f>
        <v/>
      </c>
      <c r="AL87" s="19">
        <f>IF(AL$4&lt;AL$50,0,AL59+(AL73-AL59)/MAX(AL$51-AL$50,1)*(AL$4-AL$50))</f>
        <v/>
      </c>
      <c r="AM87" s="19">
        <f>IF(AM$4&lt;AM$50,0,AM59+(AM73-AM59)/MAX(AM$51-AM$50,1)*(AM$4-AM$50))</f>
        <v/>
      </c>
      <c r="AN87" s="19">
        <f>IF(AN$4&lt;AN$50,0,AN59+(AN73-AN59)/MAX(AN$51-AN$50,1)*(AN$4-AN$50))</f>
        <v/>
      </c>
      <c r="AO87" s="19">
        <f>IF(AO$4&lt;AO$50,0,AO59+(AO73-AO59)/MAX(AO$51-AO$50,1)*(AO$4-AO$50))</f>
        <v/>
      </c>
      <c r="AP87" s="19">
        <f>IF(AP$4&lt;AP$50,0,AP59+(AP73-AP59)/MAX(AP$51-AP$50,1)*(AP$4-AP$50))</f>
        <v/>
      </c>
      <c r="AQ87" s="19">
        <f>IF(AQ$4&lt;AQ$50,0,AQ59+(AQ73-AQ59)/MAX(AQ$51-AQ$50,1)*(AQ$4-AQ$50))</f>
        <v/>
      </c>
      <c r="AR87" s="19">
        <f>IF(AR$4&lt;AR$50,0,AR59+(AR73-AR59)/MAX(AR$51-AR$50,1)*(AR$4-AR$50))</f>
        <v/>
      </c>
      <c r="AS87" s="19">
        <f>IF(AS$4&lt;AS$50,0,AS59+(AS73-AS59)/MAX(AS$51-AS$50,1)*(AS$4-AS$50))</f>
        <v/>
      </c>
      <c r="AT87" s="19">
        <f>IF(AT$4&lt;AT$50,0,AT59+(AT73-AT59)/MAX(AT$51-AT$50,1)*(AT$4-AT$50))</f>
        <v/>
      </c>
      <c r="AU87" s="19">
        <f>IF(AU$4&lt;AU$50,0,AU59+(AU73-AU59)/MAX(AU$51-AU$50,1)*(AU$4-AU$50))</f>
        <v/>
      </c>
      <c r="AV87" s="19">
        <f>IF(AV$4&lt;AV$50,0,AV59+(AV73-AV59)/MAX(AV$51-AV$50,1)*(AV$4-AV$50))</f>
        <v/>
      </c>
      <c r="AW87" s="19">
        <f>IF(AW$4&lt;AW$50,0,AW59+(AW73-AW59)/MAX(AW$51-AW$50,1)*(AW$4-AW$50))</f>
        <v/>
      </c>
      <c r="AX87" s="19">
        <f>IF(AX$4&lt;AX$50,0,AX59+(AX73-AX59)/MAX(AX$51-AX$50,1)*(AX$4-AX$50))</f>
        <v/>
      </c>
      <c r="AY87" s="19">
        <f>IF(AY$4&lt;AY$50,0,AY59+(AY73-AY59)/MAX(AY$51-AY$50,1)*(AY$4-AY$50))</f>
        <v/>
      </c>
    </row>
    <row r="88" hidden="1" outlineLevel="1">
      <c r="A88" s="1" t="inlineStr">
        <is>
          <t>fpr</t>
        </is>
      </c>
      <c r="B88" s="1" t="inlineStr">
        <is>
          <t>gso</t>
        </is>
      </c>
      <c r="C88" s="1" t="inlineStr">
        <is>
          <t>all</t>
        </is>
      </c>
      <c r="H88" s="1">
        <f>INDEX(VarLab,MATCH($A88,VarKey,0))&amp;INDEX(MemLab,MATCH($C88&amp;"|"&amp;$B88,MemKey,0))</f>
        <v/>
      </c>
      <c r="I88" s="1">
        <f>INDEX(VarUnit,MATCH($A88,VarKey,0))</f>
        <v/>
      </c>
      <c r="J88" s="1">
        <f>INDEX(VarSrc,MATCH($A88,VarKey,0))</f>
        <v/>
      </c>
      <c r="K88" s="17">
        <f>CodePrefix&amp;$A88&amp;IF($C88="","","."&amp;$C88&amp;"."&amp;$B88)&amp;INDEX(VarEnd,MATCH($A88,VarKey,0))&amp;K$5</f>
        <v/>
      </c>
      <c r="L88" s="18">
        <f>IF(L$4&lt;L$50,0,L60+(L74-L60)/MAX(L$51-L$50,1)*(L$4-L$50))</f>
        <v/>
      </c>
      <c r="M88" s="19">
        <f>IF(M$4&lt;M$50,0,M60+(M74-M60)/MAX(M$51-M$50,1)*(M$4-M$50))</f>
        <v/>
      </c>
      <c r="N88" s="19">
        <f>IF(N$4&lt;N$50,0,N60+(N74-N60)/MAX(N$51-N$50,1)*(N$4-N$50))</f>
        <v/>
      </c>
      <c r="O88" s="19">
        <f>IF(O$4&lt;O$50,0,O60+(O74-O60)/MAX(O$51-O$50,1)*(O$4-O$50))</f>
        <v/>
      </c>
      <c r="P88" s="19">
        <f>IF(P$4&lt;P$50,0,P60+(P74-P60)/MAX(P$51-P$50,1)*(P$4-P$50))</f>
        <v/>
      </c>
      <c r="Q88" s="19">
        <f>IF(Q$4&lt;Q$50,0,Q60+(Q74-Q60)/MAX(Q$51-Q$50,1)*(Q$4-Q$50))</f>
        <v/>
      </c>
      <c r="R88" s="19">
        <f>IF(R$4&lt;R$50,0,R60+(R74-R60)/MAX(R$51-R$50,1)*(R$4-R$50))</f>
        <v/>
      </c>
      <c r="S88" s="19">
        <f>IF(S$4&lt;S$50,0,S60+(S74-S60)/MAX(S$51-S$50,1)*(S$4-S$50))</f>
        <v/>
      </c>
      <c r="T88" s="19">
        <f>IF(T$4&lt;T$50,0,T60+(T74-T60)/MAX(T$51-T$50,1)*(T$4-T$50))</f>
        <v/>
      </c>
      <c r="U88" s="19">
        <f>IF(U$4&lt;U$50,0,U60+(U74-U60)/MAX(U$51-U$50,1)*(U$4-U$50))</f>
        <v/>
      </c>
      <c r="V88" s="19">
        <f>IF(V$4&lt;V$50,0,V60+(V74-V60)/MAX(V$51-V$50,1)*(V$4-V$50))</f>
        <v/>
      </c>
      <c r="W88" s="19">
        <f>IF(W$4&lt;W$50,0,W60+(W74-W60)/MAX(W$51-W$50,1)*(W$4-W$50))</f>
        <v/>
      </c>
      <c r="X88" s="19">
        <f>IF(X$4&lt;X$50,0,X60+(X74-X60)/MAX(X$51-X$50,1)*(X$4-X$50))</f>
        <v/>
      </c>
      <c r="Y88" s="19">
        <f>IF(Y$4&lt;Y$50,0,Y60+(Y74-Y60)/MAX(Y$51-Y$50,1)*(Y$4-Y$50))</f>
        <v/>
      </c>
      <c r="Z88" s="19">
        <f>IF(Z$4&lt;Z$50,0,Z60+(Z74-Z60)/MAX(Z$51-Z$50,1)*(Z$4-Z$50))</f>
        <v/>
      </c>
      <c r="AA88" s="19">
        <f>IF(AA$4&lt;AA$50,0,AA60+(AA74-AA60)/MAX(AA$51-AA$50,1)*(AA$4-AA$50))</f>
        <v/>
      </c>
      <c r="AB88" s="19">
        <f>IF(AB$4&lt;AB$50,0,AB60+(AB74-AB60)/MAX(AB$51-AB$50,1)*(AB$4-AB$50))</f>
        <v/>
      </c>
      <c r="AC88" s="19">
        <f>IF(AC$4&lt;AC$50,0,AC60+(AC74-AC60)/MAX(AC$51-AC$50,1)*(AC$4-AC$50))</f>
        <v/>
      </c>
      <c r="AD88" s="19">
        <f>IF(AD$4&lt;AD$50,0,AD60+(AD74-AD60)/MAX(AD$51-AD$50,1)*(AD$4-AD$50))</f>
        <v/>
      </c>
      <c r="AF88" s="17">
        <f>CodePrefix&amp;$A88&amp;IF($C88="","","."&amp;$C88&amp;"."&amp;$B88)&amp;INDEX(VarEnd,MATCH($A88,VarKey,0))&amp;AF$5</f>
        <v/>
      </c>
      <c r="AG88" s="18">
        <f>IF(AG$4&lt;AG$50,0,AG60+(AG74-AG60)/MAX(AG$51-AG$50,1)*(AG$4-AG$50))</f>
        <v/>
      </c>
      <c r="AH88" s="19">
        <f>IF(AH$4&lt;AH$50,0,AH60+(AH74-AH60)/MAX(AH$51-AH$50,1)*(AH$4-AH$50))</f>
        <v/>
      </c>
      <c r="AI88" s="19">
        <f>IF(AI$4&lt;AI$50,0,AI60+(AI74-AI60)/MAX(AI$51-AI$50,1)*(AI$4-AI$50))</f>
        <v/>
      </c>
      <c r="AJ88" s="19">
        <f>IF(AJ$4&lt;AJ$50,0,AJ60+(AJ74-AJ60)/MAX(AJ$51-AJ$50,1)*(AJ$4-AJ$50))</f>
        <v/>
      </c>
      <c r="AK88" s="19">
        <f>IF(AK$4&lt;AK$50,0,AK60+(AK74-AK60)/MAX(AK$51-AK$50,1)*(AK$4-AK$50))</f>
        <v/>
      </c>
      <c r="AL88" s="19">
        <f>IF(AL$4&lt;AL$50,0,AL60+(AL74-AL60)/MAX(AL$51-AL$50,1)*(AL$4-AL$50))</f>
        <v/>
      </c>
      <c r="AM88" s="19">
        <f>IF(AM$4&lt;AM$50,0,AM60+(AM74-AM60)/MAX(AM$51-AM$50,1)*(AM$4-AM$50))</f>
        <v/>
      </c>
      <c r="AN88" s="19">
        <f>IF(AN$4&lt;AN$50,0,AN60+(AN74-AN60)/MAX(AN$51-AN$50,1)*(AN$4-AN$50))</f>
        <v/>
      </c>
      <c r="AO88" s="19">
        <f>IF(AO$4&lt;AO$50,0,AO60+(AO74-AO60)/MAX(AO$51-AO$50,1)*(AO$4-AO$50))</f>
        <v/>
      </c>
      <c r="AP88" s="19">
        <f>IF(AP$4&lt;AP$50,0,AP60+(AP74-AP60)/MAX(AP$51-AP$50,1)*(AP$4-AP$50))</f>
        <v/>
      </c>
      <c r="AQ88" s="19">
        <f>IF(AQ$4&lt;AQ$50,0,AQ60+(AQ74-AQ60)/MAX(AQ$51-AQ$50,1)*(AQ$4-AQ$50))</f>
        <v/>
      </c>
      <c r="AR88" s="19">
        <f>IF(AR$4&lt;AR$50,0,AR60+(AR74-AR60)/MAX(AR$51-AR$50,1)*(AR$4-AR$50))</f>
        <v/>
      </c>
      <c r="AS88" s="19">
        <f>IF(AS$4&lt;AS$50,0,AS60+(AS74-AS60)/MAX(AS$51-AS$50,1)*(AS$4-AS$50))</f>
        <v/>
      </c>
      <c r="AT88" s="19">
        <f>IF(AT$4&lt;AT$50,0,AT60+(AT74-AT60)/MAX(AT$51-AT$50,1)*(AT$4-AT$50))</f>
        <v/>
      </c>
      <c r="AU88" s="19">
        <f>IF(AU$4&lt;AU$50,0,AU60+(AU74-AU60)/MAX(AU$51-AU$50,1)*(AU$4-AU$50))</f>
        <v/>
      </c>
      <c r="AV88" s="19">
        <f>IF(AV$4&lt;AV$50,0,AV60+(AV74-AV60)/MAX(AV$51-AV$50,1)*(AV$4-AV$50))</f>
        <v/>
      </c>
      <c r="AW88" s="19">
        <f>IF(AW$4&lt;AW$50,0,AW60+(AW74-AW60)/MAX(AW$51-AW$50,1)*(AW$4-AW$50))</f>
        <v/>
      </c>
      <c r="AX88" s="19">
        <f>IF(AX$4&lt;AX$50,0,AX60+(AX74-AX60)/MAX(AX$51-AX$50,1)*(AX$4-AX$50))</f>
        <v/>
      </c>
      <c r="AY88" s="19">
        <f>IF(AY$4&lt;AY$50,0,AY60+(AY74-AY60)/MAX(AY$51-AY$50,1)*(AY$4-AY$50))</f>
        <v/>
      </c>
    </row>
    <row r="89" hidden="1" outlineLevel="1">
      <c r="A89" s="1" t="inlineStr">
        <is>
          <t>fpr</t>
        </is>
      </c>
      <c r="B89" s="1" t="inlineStr">
        <is>
          <t>die</t>
        </is>
      </c>
      <c r="C89" s="1" t="inlineStr">
        <is>
          <t>all</t>
        </is>
      </c>
      <c r="H89" s="1">
        <f>INDEX(VarLab,MATCH($A89,VarKey,0))&amp;INDEX(MemLab,MATCH($C89&amp;"|"&amp;$B89,MemKey,0))</f>
        <v/>
      </c>
      <c r="I89" s="1">
        <f>INDEX(VarUnit,MATCH($A89,VarKey,0))</f>
        <v/>
      </c>
      <c r="J89" s="1">
        <f>INDEX(VarSrc,MATCH($A89,VarKey,0))</f>
        <v/>
      </c>
      <c r="K89" s="17">
        <f>CodePrefix&amp;$A89&amp;IF($C89="","","."&amp;$C89&amp;"."&amp;$B89)&amp;INDEX(VarEnd,MATCH($A89,VarKey,0))&amp;K$5</f>
        <v/>
      </c>
      <c r="L89" s="18">
        <f>IF(L$4&lt;L$50,0,L61+(L75-L61)/MAX(L$51-L$50,1)*(L$4-L$50))</f>
        <v/>
      </c>
      <c r="M89" s="19">
        <f>IF(M$4&lt;M$50,0,M61+(M75-M61)/MAX(M$51-M$50,1)*(M$4-M$50))</f>
        <v/>
      </c>
      <c r="N89" s="19">
        <f>IF(N$4&lt;N$50,0,N61+(N75-N61)/MAX(N$51-N$50,1)*(N$4-N$50))</f>
        <v/>
      </c>
      <c r="O89" s="19">
        <f>IF(O$4&lt;O$50,0,O61+(O75-O61)/MAX(O$51-O$50,1)*(O$4-O$50))</f>
        <v/>
      </c>
      <c r="P89" s="19">
        <f>IF(P$4&lt;P$50,0,P61+(P75-P61)/MAX(P$51-P$50,1)*(P$4-P$50))</f>
        <v/>
      </c>
      <c r="Q89" s="19">
        <f>IF(Q$4&lt;Q$50,0,Q61+(Q75-Q61)/MAX(Q$51-Q$50,1)*(Q$4-Q$50))</f>
        <v/>
      </c>
      <c r="R89" s="19">
        <f>IF(R$4&lt;R$50,0,R61+(R75-R61)/MAX(R$51-R$50,1)*(R$4-R$50))</f>
        <v/>
      </c>
      <c r="S89" s="19">
        <f>IF(S$4&lt;S$50,0,S61+(S75-S61)/MAX(S$51-S$50,1)*(S$4-S$50))</f>
        <v/>
      </c>
      <c r="T89" s="19">
        <f>IF(T$4&lt;T$50,0,T61+(T75-T61)/MAX(T$51-T$50,1)*(T$4-T$50))</f>
        <v/>
      </c>
      <c r="U89" s="19">
        <f>IF(U$4&lt;U$50,0,U61+(U75-U61)/MAX(U$51-U$50,1)*(U$4-U$50))</f>
        <v/>
      </c>
      <c r="V89" s="19">
        <f>IF(V$4&lt;V$50,0,V61+(V75-V61)/MAX(V$51-V$50,1)*(V$4-V$50))</f>
        <v/>
      </c>
      <c r="W89" s="19">
        <f>IF(W$4&lt;W$50,0,W61+(W75-W61)/MAX(W$51-W$50,1)*(W$4-W$50))</f>
        <v/>
      </c>
      <c r="X89" s="19">
        <f>IF(X$4&lt;X$50,0,X61+(X75-X61)/MAX(X$51-X$50,1)*(X$4-X$50))</f>
        <v/>
      </c>
      <c r="Y89" s="19">
        <f>IF(Y$4&lt;Y$50,0,Y61+(Y75-Y61)/MAX(Y$51-Y$50,1)*(Y$4-Y$50))</f>
        <v/>
      </c>
      <c r="Z89" s="19">
        <f>IF(Z$4&lt;Z$50,0,Z61+(Z75-Z61)/MAX(Z$51-Z$50,1)*(Z$4-Z$50))</f>
        <v/>
      </c>
      <c r="AA89" s="19">
        <f>IF(AA$4&lt;AA$50,0,AA61+(AA75-AA61)/MAX(AA$51-AA$50,1)*(AA$4-AA$50))</f>
        <v/>
      </c>
      <c r="AB89" s="19">
        <f>IF(AB$4&lt;AB$50,0,AB61+(AB75-AB61)/MAX(AB$51-AB$50,1)*(AB$4-AB$50))</f>
        <v/>
      </c>
      <c r="AC89" s="19">
        <f>IF(AC$4&lt;AC$50,0,AC61+(AC75-AC61)/MAX(AC$51-AC$50,1)*(AC$4-AC$50))</f>
        <v/>
      </c>
      <c r="AD89" s="19">
        <f>IF(AD$4&lt;AD$50,0,AD61+(AD75-AD61)/MAX(AD$51-AD$50,1)*(AD$4-AD$50))</f>
        <v/>
      </c>
      <c r="AF89" s="17">
        <f>CodePrefix&amp;$A89&amp;IF($C89="","","."&amp;$C89&amp;"."&amp;$B89)&amp;INDEX(VarEnd,MATCH($A89,VarKey,0))&amp;AF$5</f>
        <v/>
      </c>
      <c r="AG89" s="18">
        <f>IF(AG$4&lt;AG$50,0,AG61+(AG75-AG61)/MAX(AG$51-AG$50,1)*(AG$4-AG$50))</f>
        <v/>
      </c>
      <c r="AH89" s="19">
        <f>IF(AH$4&lt;AH$50,0,AH61+(AH75-AH61)/MAX(AH$51-AH$50,1)*(AH$4-AH$50))</f>
        <v/>
      </c>
      <c r="AI89" s="19">
        <f>IF(AI$4&lt;AI$50,0,AI61+(AI75-AI61)/MAX(AI$51-AI$50,1)*(AI$4-AI$50))</f>
        <v/>
      </c>
      <c r="AJ89" s="19">
        <f>IF(AJ$4&lt;AJ$50,0,AJ61+(AJ75-AJ61)/MAX(AJ$51-AJ$50,1)*(AJ$4-AJ$50))</f>
        <v/>
      </c>
      <c r="AK89" s="19">
        <f>IF(AK$4&lt;AK$50,0,AK61+(AK75-AK61)/MAX(AK$51-AK$50,1)*(AK$4-AK$50))</f>
        <v/>
      </c>
      <c r="AL89" s="19">
        <f>IF(AL$4&lt;AL$50,0,AL61+(AL75-AL61)/MAX(AL$51-AL$50,1)*(AL$4-AL$50))</f>
        <v/>
      </c>
      <c r="AM89" s="19">
        <f>IF(AM$4&lt;AM$50,0,AM61+(AM75-AM61)/MAX(AM$51-AM$50,1)*(AM$4-AM$50))</f>
        <v/>
      </c>
      <c r="AN89" s="19">
        <f>IF(AN$4&lt;AN$50,0,AN61+(AN75-AN61)/MAX(AN$51-AN$50,1)*(AN$4-AN$50))</f>
        <v/>
      </c>
      <c r="AO89" s="19">
        <f>IF(AO$4&lt;AO$50,0,AO61+(AO75-AO61)/MAX(AO$51-AO$50,1)*(AO$4-AO$50))</f>
        <v/>
      </c>
      <c r="AP89" s="19">
        <f>IF(AP$4&lt;AP$50,0,AP61+(AP75-AP61)/MAX(AP$51-AP$50,1)*(AP$4-AP$50))</f>
        <v/>
      </c>
      <c r="AQ89" s="19">
        <f>IF(AQ$4&lt;AQ$50,0,AQ61+(AQ75-AQ61)/MAX(AQ$51-AQ$50,1)*(AQ$4-AQ$50))</f>
        <v/>
      </c>
      <c r="AR89" s="19">
        <f>IF(AR$4&lt;AR$50,0,AR61+(AR75-AR61)/MAX(AR$51-AR$50,1)*(AR$4-AR$50))</f>
        <v/>
      </c>
      <c r="AS89" s="19">
        <f>IF(AS$4&lt;AS$50,0,AS61+(AS75-AS61)/MAX(AS$51-AS$50,1)*(AS$4-AS$50))</f>
        <v/>
      </c>
      <c r="AT89" s="19">
        <f>IF(AT$4&lt;AT$50,0,AT61+(AT75-AT61)/MAX(AT$51-AT$50,1)*(AT$4-AT$50))</f>
        <v/>
      </c>
      <c r="AU89" s="19">
        <f>IF(AU$4&lt;AU$50,0,AU61+(AU75-AU61)/MAX(AU$51-AU$50,1)*(AU$4-AU$50))</f>
        <v/>
      </c>
      <c r="AV89" s="19">
        <f>IF(AV$4&lt;AV$50,0,AV61+(AV75-AV61)/MAX(AV$51-AV$50,1)*(AV$4-AV$50))</f>
        <v/>
      </c>
      <c r="AW89" s="19">
        <f>IF(AW$4&lt;AW$50,0,AW61+(AW75-AW61)/MAX(AW$51-AW$50,1)*(AW$4-AW$50))</f>
        <v/>
      </c>
      <c r="AX89" s="19">
        <f>IF(AX$4&lt;AX$50,0,AX61+(AX75-AX61)/MAX(AX$51-AX$50,1)*(AX$4-AX$50))</f>
        <v/>
      </c>
      <c r="AY89" s="19">
        <f>IF(AY$4&lt;AY$50,0,AY61+(AY75-AY61)/MAX(AY$51-AY$50,1)*(AY$4-AY$50))</f>
        <v/>
      </c>
    </row>
    <row r="90" hidden="1" outlineLevel="1">
      <c r="A90" s="1" t="inlineStr">
        <is>
          <t>fpr</t>
        </is>
      </c>
      <c r="B90" s="1" t="inlineStr">
        <is>
          <t>lpg</t>
        </is>
      </c>
      <c r="C90" s="1" t="inlineStr">
        <is>
          <t>all</t>
        </is>
      </c>
      <c r="H90" s="1">
        <f>INDEX(VarLab,MATCH($A90,VarKey,0))&amp;INDEX(MemLab,MATCH($C90&amp;"|"&amp;$B90,MemKey,0))</f>
        <v/>
      </c>
      <c r="I90" s="1">
        <f>INDEX(VarUnit,MATCH($A90,VarKey,0))</f>
        <v/>
      </c>
      <c r="J90" s="1">
        <f>INDEX(VarSrc,MATCH($A90,VarKey,0))</f>
        <v/>
      </c>
      <c r="K90" s="17">
        <f>CodePrefix&amp;$A90&amp;IF($C90="","","."&amp;$C90&amp;"."&amp;$B90)&amp;INDEX(VarEnd,MATCH($A90,VarKey,0))&amp;K$5</f>
        <v/>
      </c>
      <c r="L90" s="18">
        <f>IF(L$4&lt;L$50,0,L62+(L76-L62)/MAX(L$51-L$50,1)*(L$4-L$50))</f>
        <v/>
      </c>
      <c r="M90" s="19">
        <f>IF(M$4&lt;M$50,0,M62+(M76-M62)/MAX(M$51-M$50,1)*(M$4-M$50))</f>
        <v/>
      </c>
      <c r="N90" s="19">
        <f>IF(N$4&lt;N$50,0,N62+(N76-N62)/MAX(N$51-N$50,1)*(N$4-N$50))</f>
        <v/>
      </c>
      <c r="O90" s="19">
        <f>IF(O$4&lt;O$50,0,O62+(O76-O62)/MAX(O$51-O$50,1)*(O$4-O$50))</f>
        <v/>
      </c>
      <c r="P90" s="19">
        <f>IF(P$4&lt;P$50,0,P62+(P76-P62)/MAX(P$51-P$50,1)*(P$4-P$50))</f>
        <v/>
      </c>
      <c r="Q90" s="19">
        <f>IF(Q$4&lt;Q$50,0,Q62+(Q76-Q62)/MAX(Q$51-Q$50,1)*(Q$4-Q$50))</f>
        <v/>
      </c>
      <c r="R90" s="19">
        <f>IF(R$4&lt;R$50,0,R62+(R76-R62)/MAX(R$51-R$50,1)*(R$4-R$50))</f>
        <v/>
      </c>
      <c r="S90" s="19">
        <f>IF(S$4&lt;S$50,0,S62+(S76-S62)/MAX(S$51-S$50,1)*(S$4-S$50))</f>
        <v/>
      </c>
      <c r="T90" s="19">
        <f>IF(T$4&lt;T$50,0,T62+(T76-T62)/MAX(T$51-T$50,1)*(T$4-T$50))</f>
        <v/>
      </c>
      <c r="U90" s="19">
        <f>IF(U$4&lt;U$50,0,U62+(U76-U62)/MAX(U$51-U$50,1)*(U$4-U$50))</f>
        <v/>
      </c>
      <c r="V90" s="19">
        <f>IF(V$4&lt;V$50,0,V62+(V76-V62)/MAX(V$51-V$50,1)*(V$4-V$50))</f>
        <v/>
      </c>
      <c r="W90" s="19">
        <f>IF(W$4&lt;W$50,0,W62+(W76-W62)/MAX(W$51-W$50,1)*(W$4-W$50))</f>
        <v/>
      </c>
      <c r="X90" s="19">
        <f>IF(X$4&lt;X$50,0,X62+(X76-X62)/MAX(X$51-X$50,1)*(X$4-X$50))</f>
        <v/>
      </c>
      <c r="Y90" s="19">
        <f>IF(Y$4&lt;Y$50,0,Y62+(Y76-Y62)/MAX(Y$51-Y$50,1)*(Y$4-Y$50))</f>
        <v/>
      </c>
      <c r="Z90" s="19">
        <f>IF(Z$4&lt;Z$50,0,Z62+(Z76-Z62)/MAX(Z$51-Z$50,1)*(Z$4-Z$50))</f>
        <v/>
      </c>
      <c r="AA90" s="19">
        <f>IF(AA$4&lt;AA$50,0,AA62+(AA76-AA62)/MAX(AA$51-AA$50,1)*(AA$4-AA$50))</f>
        <v/>
      </c>
      <c r="AB90" s="19">
        <f>IF(AB$4&lt;AB$50,0,AB62+(AB76-AB62)/MAX(AB$51-AB$50,1)*(AB$4-AB$50))</f>
        <v/>
      </c>
      <c r="AC90" s="19">
        <f>IF(AC$4&lt;AC$50,0,AC62+(AC76-AC62)/MAX(AC$51-AC$50,1)*(AC$4-AC$50))</f>
        <v/>
      </c>
      <c r="AD90" s="19">
        <f>IF(AD$4&lt;AD$50,0,AD62+(AD76-AD62)/MAX(AD$51-AD$50,1)*(AD$4-AD$50))</f>
        <v/>
      </c>
      <c r="AF90" s="17">
        <f>CodePrefix&amp;$A90&amp;IF($C90="","","."&amp;$C90&amp;"."&amp;$B90)&amp;INDEX(VarEnd,MATCH($A90,VarKey,0))&amp;AF$5</f>
        <v/>
      </c>
      <c r="AG90" s="18">
        <f>IF(AG$4&lt;AG$50,0,AG62+(AG76-AG62)/MAX(AG$51-AG$50,1)*(AG$4-AG$50))</f>
        <v/>
      </c>
      <c r="AH90" s="19">
        <f>IF(AH$4&lt;AH$50,0,AH62+(AH76-AH62)/MAX(AH$51-AH$50,1)*(AH$4-AH$50))</f>
        <v/>
      </c>
      <c r="AI90" s="19">
        <f>IF(AI$4&lt;AI$50,0,AI62+(AI76-AI62)/MAX(AI$51-AI$50,1)*(AI$4-AI$50))</f>
        <v/>
      </c>
      <c r="AJ90" s="19">
        <f>IF(AJ$4&lt;AJ$50,0,AJ62+(AJ76-AJ62)/MAX(AJ$51-AJ$50,1)*(AJ$4-AJ$50))</f>
        <v/>
      </c>
      <c r="AK90" s="19">
        <f>IF(AK$4&lt;AK$50,0,AK62+(AK76-AK62)/MAX(AK$51-AK$50,1)*(AK$4-AK$50))</f>
        <v/>
      </c>
      <c r="AL90" s="19">
        <f>IF(AL$4&lt;AL$50,0,AL62+(AL76-AL62)/MAX(AL$51-AL$50,1)*(AL$4-AL$50))</f>
        <v/>
      </c>
      <c r="AM90" s="19">
        <f>IF(AM$4&lt;AM$50,0,AM62+(AM76-AM62)/MAX(AM$51-AM$50,1)*(AM$4-AM$50))</f>
        <v/>
      </c>
      <c r="AN90" s="19">
        <f>IF(AN$4&lt;AN$50,0,AN62+(AN76-AN62)/MAX(AN$51-AN$50,1)*(AN$4-AN$50))</f>
        <v/>
      </c>
      <c r="AO90" s="19">
        <f>IF(AO$4&lt;AO$50,0,AO62+(AO76-AO62)/MAX(AO$51-AO$50,1)*(AO$4-AO$50))</f>
        <v/>
      </c>
      <c r="AP90" s="19">
        <f>IF(AP$4&lt;AP$50,0,AP62+(AP76-AP62)/MAX(AP$51-AP$50,1)*(AP$4-AP$50))</f>
        <v/>
      </c>
      <c r="AQ90" s="19">
        <f>IF(AQ$4&lt;AQ$50,0,AQ62+(AQ76-AQ62)/MAX(AQ$51-AQ$50,1)*(AQ$4-AQ$50))</f>
        <v/>
      </c>
      <c r="AR90" s="19">
        <f>IF(AR$4&lt;AR$50,0,AR62+(AR76-AR62)/MAX(AR$51-AR$50,1)*(AR$4-AR$50))</f>
        <v/>
      </c>
      <c r="AS90" s="19">
        <f>IF(AS$4&lt;AS$50,0,AS62+(AS76-AS62)/MAX(AS$51-AS$50,1)*(AS$4-AS$50))</f>
        <v/>
      </c>
      <c r="AT90" s="19">
        <f>IF(AT$4&lt;AT$50,0,AT62+(AT76-AT62)/MAX(AT$51-AT$50,1)*(AT$4-AT$50))</f>
        <v/>
      </c>
      <c r="AU90" s="19">
        <f>IF(AU$4&lt;AU$50,0,AU62+(AU76-AU62)/MAX(AU$51-AU$50,1)*(AU$4-AU$50))</f>
        <v/>
      </c>
      <c r="AV90" s="19">
        <f>IF(AV$4&lt;AV$50,0,AV62+(AV76-AV62)/MAX(AV$51-AV$50,1)*(AV$4-AV$50))</f>
        <v/>
      </c>
      <c r="AW90" s="19">
        <f>IF(AW$4&lt;AW$50,0,AW62+(AW76-AW62)/MAX(AW$51-AW$50,1)*(AW$4-AW$50))</f>
        <v/>
      </c>
      <c r="AX90" s="19">
        <f>IF(AX$4&lt;AX$50,0,AX62+(AX76-AX62)/MAX(AX$51-AX$50,1)*(AX$4-AX$50))</f>
        <v/>
      </c>
      <c r="AY90" s="19">
        <f>IF(AY$4&lt;AY$50,0,AY62+(AY76-AY62)/MAX(AY$51-AY$50,1)*(AY$4-AY$50))</f>
        <v/>
      </c>
    </row>
    <row r="91" hidden="1" outlineLevel="1">
      <c r="A91" s="1" t="inlineStr">
        <is>
          <t>fpr</t>
        </is>
      </c>
      <c r="B91" s="1" t="inlineStr">
        <is>
          <t>ker</t>
        </is>
      </c>
      <c r="C91" s="1" t="inlineStr">
        <is>
          <t>all</t>
        </is>
      </c>
      <c r="H91" s="1">
        <f>INDEX(VarLab,MATCH($A91,VarKey,0))&amp;INDEX(MemLab,MATCH($C91&amp;"|"&amp;$B91,MemKey,0))</f>
        <v/>
      </c>
      <c r="I91" s="1">
        <f>INDEX(VarUnit,MATCH($A91,VarKey,0))</f>
        <v/>
      </c>
      <c r="J91" s="1">
        <f>INDEX(VarSrc,MATCH($A91,VarKey,0))</f>
        <v/>
      </c>
      <c r="K91" s="17">
        <f>CodePrefix&amp;$A91&amp;IF($C91="","","."&amp;$C91&amp;"."&amp;$B91)&amp;INDEX(VarEnd,MATCH($A91,VarKey,0))&amp;K$5</f>
        <v/>
      </c>
      <c r="L91" s="18">
        <f>IF(L$4&lt;L$50,0,L63+(L77-L63)/MAX(L$51-L$50,1)*(L$4-L$50))</f>
        <v/>
      </c>
      <c r="M91" s="19">
        <f>IF(M$4&lt;M$50,0,M63+(M77-M63)/MAX(M$51-M$50,1)*(M$4-M$50))</f>
        <v/>
      </c>
      <c r="N91" s="19">
        <f>IF(N$4&lt;N$50,0,N63+(N77-N63)/MAX(N$51-N$50,1)*(N$4-N$50))</f>
        <v/>
      </c>
      <c r="O91" s="19">
        <f>IF(O$4&lt;O$50,0,O63+(O77-O63)/MAX(O$51-O$50,1)*(O$4-O$50))</f>
        <v/>
      </c>
      <c r="P91" s="19">
        <f>IF(P$4&lt;P$50,0,P63+(P77-P63)/MAX(P$51-P$50,1)*(P$4-P$50))</f>
        <v/>
      </c>
      <c r="Q91" s="19">
        <f>IF(Q$4&lt;Q$50,0,Q63+(Q77-Q63)/MAX(Q$51-Q$50,1)*(Q$4-Q$50))</f>
        <v/>
      </c>
      <c r="R91" s="19">
        <f>IF(R$4&lt;R$50,0,R63+(R77-R63)/MAX(R$51-R$50,1)*(R$4-R$50))</f>
        <v/>
      </c>
      <c r="S91" s="19">
        <f>IF(S$4&lt;S$50,0,S63+(S77-S63)/MAX(S$51-S$50,1)*(S$4-S$50))</f>
        <v/>
      </c>
      <c r="T91" s="19">
        <f>IF(T$4&lt;T$50,0,T63+(T77-T63)/MAX(T$51-T$50,1)*(T$4-T$50))</f>
        <v/>
      </c>
      <c r="U91" s="19">
        <f>IF(U$4&lt;U$50,0,U63+(U77-U63)/MAX(U$51-U$50,1)*(U$4-U$50))</f>
        <v/>
      </c>
      <c r="V91" s="19">
        <f>IF(V$4&lt;V$50,0,V63+(V77-V63)/MAX(V$51-V$50,1)*(V$4-V$50))</f>
        <v/>
      </c>
      <c r="W91" s="19">
        <f>IF(W$4&lt;W$50,0,W63+(W77-W63)/MAX(W$51-W$50,1)*(W$4-W$50))</f>
        <v/>
      </c>
      <c r="X91" s="19">
        <f>IF(X$4&lt;X$50,0,X63+(X77-X63)/MAX(X$51-X$50,1)*(X$4-X$50))</f>
        <v/>
      </c>
      <c r="Y91" s="19">
        <f>IF(Y$4&lt;Y$50,0,Y63+(Y77-Y63)/MAX(Y$51-Y$50,1)*(Y$4-Y$50))</f>
        <v/>
      </c>
      <c r="Z91" s="19">
        <f>IF(Z$4&lt;Z$50,0,Z63+(Z77-Z63)/MAX(Z$51-Z$50,1)*(Z$4-Z$50))</f>
        <v/>
      </c>
      <c r="AA91" s="19">
        <f>IF(AA$4&lt;AA$50,0,AA63+(AA77-AA63)/MAX(AA$51-AA$50,1)*(AA$4-AA$50))</f>
        <v/>
      </c>
      <c r="AB91" s="19">
        <f>IF(AB$4&lt;AB$50,0,AB63+(AB77-AB63)/MAX(AB$51-AB$50,1)*(AB$4-AB$50))</f>
        <v/>
      </c>
      <c r="AC91" s="19">
        <f>IF(AC$4&lt;AC$50,0,AC63+(AC77-AC63)/MAX(AC$51-AC$50,1)*(AC$4-AC$50))</f>
        <v/>
      </c>
      <c r="AD91" s="19">
        <f>IF(AD$4&lt;AD$50,0,AD63+(AD77-AD63)/MAX(AD$51-AD$50,1)*(AD$4-AD$50))</f>
        <v/>
      </c>
      <c r="AF91" s="17">
        <f>CodePrefix&amp;$A91&amp;IF($C91="","","."&amp;$C91&amp;"."&amp;$B91)&amp;INDEX(VarEnd,MATCH($A91,VarKey,0))&amp;AF$5</f>
        <v/>
      </c>
      <c r="AG91" s="18">
        <f>IF(AG$4&lt;AG$50,0,AG63+(AG77-AG63)/MAX(AG$51-AG$50,1)*(AG$4-AG$50))</f>
        <v/>
      </c>
      <c r="AH91" s="19">
        <f>IF(AH$4&lt;AH$50,0,AH63+(AH77-AH63)/MAX(AH$51-AH$50,1)*(AH$4-AH$50))</f>
        <v/>
      </c>
      <c r="AI91" s="19">
        <f>IF(AI$4&lt;AI$50,0,AI63+(AI77-AI63)/MAX(AI$51-AI$50,1)*(AI$4-AI$50))</f>
        <v/>
      </c>
      <c r="AJ91" s="19">
        <f>IF(AJ$4&lt;AJ$50,0,AJ63+(AJ77-AJ63)/MAX(AJ$51-AJ$50,1)*(AJ$4-AJ$50))</f>
        <v/>
      </c>
      <c r="AK91" s="19">
        <f>IF(AK$4&lt;AK$50,0,AK63+(AK77-AK63)/MAX(AK$51-AK$50,1)*(AK$4-AK$50))</f>
        <v/>
      </c>
      <c r="AL91" s="19">
        <f>IF(AL$4&lt;AL$50,0,AL63+(AL77-AL63)/MAX(AL$51-AL$50,1)*(AL$4-AL$50))</f>
        <v/>
      </c>
      <c r="AM91" s="19">
        <f>IF(AM$4&lt;AM$50,0,AM63+(AM77-AM63)/MAX(AM$51-AM$50,1)*(AM$4-AM$50))</f>
        <v/>
      </c>
      <c r="AN91" s="19">
        <f>IF(AN$4&lt;AN$50,0,AN63+(AN77-AN63)/MAX(AN$51-AN$50,1)*(AN$4-AN$50))</f>
        <v/>
      </c>
      <c r="AO91" s="19">
        <f>IF(AO$4&lt;AO$50,0,AO63+(AO77-AO63)/MAX(AO$51-AO$50,1)*(AO$4-AO$50))</f>
        <v/>
      </c>
      <c r="AP91" s="19">
        <f>IF(AP$4&lt;AP$50,0,AP63+(AP77-AP63)/MAX(AP$51-AP$50,1)*(AP$4-AP$50))</f>
        <v/>
      </c>
      <c r="AQ91" s="19">
        <f>IF(AQ$4&lt;AQ$50,0,AQ63+(AQ77-AQ63)/MAX(AQ$51-AQ$50,1)*(AQ$4-AQ$50))</f>
        <v/>
      </c>
      <c r="AR91" s="19">
        <f>IF(AR$4&lt;AR$50,0,AR63+(AR77-AR63)/MAX(AR$51-AR$50,1)*(AR$4-AR$50))</f>
        <v/>
      </c>
      <c r="AS91" s="19">
        <f>IF(AS$4&lt;AS$50,0,AS63+(AS77-AS63)/MAX(AS$51-AS$50,1)*(AS$4-AS$50))</f>
        <v/>
      </c>
      <c r="AT91" s="19">
        <f>IF(AT$4&lt;AT$50,0,AT63+(AT77-AT63)/MAX(AT$51-AT$50,1)*(AT$4-AT$50))</f>
        <v/>
      </c>
      <c r="AU91" s="19">
        <f>IF(AU$4&lt;AU$50,0,AU63+(AU77-AU63)/MAX(AU$51-AU$50,1)*(AU$4-AU$50))</f>
        <v/>
      </c>
      <c r="AV91" s="19">
        <f>IF(AV$4&lt;AV$50,0,AV63+(AV77-AV63)/MAX(AV$51-AV$50,1)*(AV$4-AV$50))</f>
        <v/>
      </c>
      <c r="AW91" s="19">
        <f>IF(AW$4&lt;AW$50,0,AW63+(AW77-AW63)/MAX(AW$51-AW$50,1)*(AW$4-AW$50))</f>
        <v/>
      </c>
      <c r="AX91" s="19">
        <f>IF(AX$4&lt;AX$50,0,AX63+(AX77-AX63)/MAX(AX$51-AX$50,1)*(AX$4-AX$50))</f>
        <v/>
      </c>
      <c r="AY91" s="19">
        <f>IF(AY$4&lt;AY$50,0,AY63+(AY77-AY63)/MAX(AY$51-AY$50,1)*(AY$4-AY$50))</f>
        <v/>
      </c>
    </row>
    <row r="92" hidden="1" outlineLevel="1">
      <c r="A92" s="1" t="inlineStr">
        <is>
          <t>fpr</t>
        </is>
      </c>
      <c r="B92" s="1" t="inlineStr">
        <is>
          <t>oop</t>
        </is>
      </c>
      <c r="C92" s="1" t="inlineStr">
        <is>
          <t>all</t>
        </is>
      </c>
      <c r="H92" s="1">
        <f>INDEX(VarLab,MATCH($A92,VarKey,0))&amp;INDEX(MemLab,MATCH($C92&amp;"|"&amp;$B92,MemKey,0))</f>
        <v/>
      </c>
      <c r="I92" s="1">
        <f>INDEX(VarUnit,MATCH($A92,VarKey,0))</f>
        <v/>
      </c>
      <c r="J92" s="1">
        <f>INDEX(VarSrc,MATCH($A92,VarKey,0))</f>
        <v/>
      </c>
      <c r="K92" s="17">
        <f>CodePrefix&amp;$A92&amp;IF($C92="","","."&amp;$C92&amp;"."&amp;$B92)&amp;INDEX(VarEnd,MATCH($A92,VarKey,0))&amp;K$5</f>
        <v/>
      </c>
      <c r="L92" s="18">
        <f>IF(L$4&lt;L$50,0,L64+(L78-L64)/MAX(L$51-L$50,1)*(L$4-L$50))</f>
        <v/>
      </c>
      <c r="M92" s="19">
        <f>IF(M$4&lt;M$50,0,M64+(M78-M64)/MAX(M$51-M$50,1)*(M$4-M$50))</f>
        <v/>
      </c>
      <c r="N92" s="19">
        <f>IF(N$4&lt;N$50,0,N64+(N78-N64)/MAX(N$51-N$50,1)*(N$4-N$50))</f>
        <v/>
      </c>
      <c r="O92" s="19">
        <f>IF(O$4&lt;O$50,0,O64+(O78-O64)/MAX(O$51-O$50,1)*(O$4-O$50))</f>
        <v/>
      </c>
      <c r="P92" s="19">
        <f>IF(P$4&lt;P$50,0,P64+(P78-P64)/MAX(P$51-P$50,1)*(P$4-P$50))</f>
        <v/>
      </c>
      <c r="Q92" s="19">
        <f>IF(Q$4&lt;Q$50,0,Q64+(Q78-Q64)/MAX(Q$51-Q$50,1)*(Q$4-Q$50))</f>
        <v/>
      </c>
      <c r="R92" s="19">
        <f>IF(R$4&lt;R$50,0,R64+(R78-R64)/MAX(R$51-R$50,1)*(R$4-R$50))</f>
        <v/>
      </c>
      <c r="S92" s="19">
        <f>IF(S$4&lt;S$50,0,S64+(S78-S64)/MAX(S$51-S$50,1)*(S$4-S$50))</f>
        <v/>
      </c>
      <c r="T92" s="19">
        <f>IF(T$4&lt;T$50,0,T64+(T78-T64)/MAX(T$51-T$50,1)*(T$4-T$50))</f>
        <v/>
      </c>
      <c r="U92" s="19">
        <f>IF(U$4&lt;U$50,0,U64+(U78-U64)/MAX(U$51-U$50,1)*(U$4-U$50))</f>
        <v/>
      </c>
      <c r="V92" s="19">
        <f>IF(V$4&lt;V$50,0,V64+(V78-V64)/MAX(V$51-V$50,1)*(V$4-V$50))</f>
        <v/>
      </c>
      <c r="W92" s="19">
        <f>IF(W$4&lt;W$50,0,W64+(W78-W64)/MAX(W$51-W$50,1)*(W$4-W$50))</f>
        <v/>
      </c>
      <c r="X92" s="19">
        <f>IF(X$4&lt;X$50,0,X64+(X78-X64)/MAX(X$51-X$50,1)*(X$4-X$50))</f>
        <v/>
      </c>
      <c r="Y92" s="19">
        <f>IF(Y$4&lt;Y$50,0,Y64+(Y78-Y64)/MAX(Y$51-Y$50,1)*(Y$4-Y$50))</f>
        <v/>
      </c>
      <c r="Z92" s="19">
        <f>IF(Z$4&lt;Z$50,0,Z64+(Z78-Z64)/MAX(Z$51-Z$50,1)*(Z$4-Z$50))</f>
        <v/>
      </c>
      <c r="AA92" s="19">
        <f>IF(AA$4&lt;AA$50,0,AA64+(AA78-AA64)/MAX(AA$51-AA$50,1)*(AA$4-AA$50))</f>
        <v/>
      </c>
      <c r="AB92" s="19">
        <f>IF(AB$4&lt;AB$50,0,AB64+(AB78-AB64)/MAX(AB$51-AB$50,1)*(AB$4-AB$50))</f>
        <v/>
      </c>
      <c r="AC92" s="19">
        <f>IF(AC$4&lt;AC$50,0,AC64+(AC78-AC64)/MAX(AC$51-AC$50,1)*(AC$4-AC$50))</f>
        <v/>
      </c>
      <c r="AD92" s="19">
        <f>IF(AD$4&lt;AD$50,0,AD64+(AD78-AD64)/MAX(AD$51-AD$50,1)*(AD$4-AD$50))</f>
        <v/>
      </c>
      <c r="AF92" s="17">
        <f>CodePrefix&amp;$A92&amp;IF($C92="","","."&amp;$C92&amp;"."&amp;$B92)&amp;INDEX(VarEnd,MATCH($A92,VarKey,0))&amp;AF$5</f>
        <v/>
      </c>
      <c r="AG92" s="18">
        <f>IF(AG$4&lt;AG$50,0,AG64+(AG78-AG64)/MAX(AG$51-AG$50,1)*(AG$4-AG$50))</f>
        <v/>
      </c>
      <c r="AH92" s="19">
        <f>IF(AH$4&lt;AH$50,0,AH64+(AH78-AH64)/MAX(AH$51-AH$50,1)*(AH$4-AH$50))</f>
        <v/>
      </c>
      <c r="AI92" s="19">
        <f>IF(AI$4&lt;AI$50,0,AI64+(AI78-AI64)/MAX(AI$51-AI$50,1)*(AI$4-AI$50))</f>
        <v/>
      </c>
      <c r="AJ92" s="19">
        <f>IF(AJ$4&lt;AJ$50,0,AJ64+(AJ78-AJ64)/MAX(AJ$51-AJ$50,1)*(AJ$4-AJ$50))</f>
        <v/>
      </c>
      <c r="AK92" s="19">
        <f>IF(AK$4&lt;AK$50,0,AK64+(AK78-AK64)/MAX(AK$51-AK$50,1)*(AK$4-AK$50))</f>
        <v/>
      </c>
      <c r="AL92" s="19">
        <f>IF(AL$4&lt;AL$50,0,AL64+(AL78-AL64)/MAX(AL$51-AL$50,1)*(AL$4-AL$50))</f>
        <v/>
      </c>
      <c r="AM92" s="19">
        <f>IF(AM$4&lt;AM$50,0,AM64+(AM78-AM64)/MAX(AM$51-AM$50,1)*(AM$4-AM$50))</f>
        <v/>
      </c>
      <c r="AN92" s="19">
        <f>IF(AN$4&lt;AN$50,0,AN64+(AN78-AN64)/MAX(AN$51-AN$50,1)*(AN$4-AN$50))</f>
        <v/>
      </c>
      <c r="AO92" s="19">
        <f>IF(AO$4&lt;AO$50,0,AO64+(AO78-AO64)/MAX(AO$51-AO$50,1)*(AO$4-AO$50))</f>
        <v/>
      </c>
      <c r="AP92" s="19">
        <f>IF(AP$4&lt;AP$50,0,AP64+(AP78-AP64)/MAX(AP$51-AP$50,1)*(AP$4-AP$50))</f>
        <v/>
      </c>
      <c r="AQ92" s="19">
        <f>IF(AQ$4&lt;AQ$50,0,AQ64+(AQ78-AQ64)/MAX(AQ$51-AQ$50,1)*(AQ$4-AQ$50))</f>
        <v/>
      </c>
      <c r="AR92" s="19">
        <f>IF(AR$4&lt;AR$50,0,AR64+(AR78-AR64)/MAX(AR$51-AR$50,1)*(AR$4-AR$50))</f>
        <v/>
      </c>
      <c r="AS92" s="19">
        <f>IF(AS$4&lt;AS$50,0,AS64+(AS78-AS64)/MAX(AS$51-AS$50,1)*(AS$4-AS$50))</f>
        <v/>
      </c>
      <c r="AT92" s="19">
        <f>IF(AT$4&lt;AT$50,0,AT64+(AT78-AT64)/MAX(AT$51-AT$50,1)*(AT$4-AT$50))</f>
        <v/>
      </c>
      <c r="AU92" s="19">
        <f>IF(AU$4&lt;AU$50,0,AU64+(AU78-AU64)/MAX(AU$51-AU$50,1)*(AU$4-AU$50))</f>
        <v/>
      </c>
      <c r="AV92" s="19">
        <f>IF(AV$4&lt;AV$50,0,AV64+(AV78-AV64)/MAX(AV$51-AV$50,1)*(AV$4-AV$50))</f>
        <v/>
      </c>
      <c r="AW92" s="19">
        <f>IF(AW$4&lt;AW$50,0,AW64+(AW78-AW64)/MAX(AW$51-AW$50,1)*(AW$4-AW$50))</f>
        <v/>
      </c>
      <c r="AX92" s="19">
        <f>IF(AX$4&lt;AX$50,0,AX64+(AX78-AX64)/MAX(AX$51-AX$50,1)*(AX$4-AX$50))</f>
        <v/>
      </c>
      <c r="AY92" s="19">
        <f>IF(AY$4&lt;AY$50,0,AY64+(AY78-AY64)/MAX(AY$51-AY$50,1)*(AY$4-AY$50))</f>
        <v/>
      </c>
    </row>
    <row r="93" hidden="1" outlineLevel="1">
      <c r="A93" s="1" t="inlineStr">
        <is>
          <t>fpr</t>
        </is>
      </c>
      <c r="B93" s="1" t="inlineStr">
        <is>
          <t>bio</t>
        </is>
      </c>
      <c r="C93" s="1" t="inlineStr">
        <is>
          <t>all</t>
        </is>
      </c>
      <c r="H93" s="1">
        <f>INDEX(VarLab,MATCH($A93,VarKey,0))&amp;INDEX(MemLab,MATCH($C93&amp;"|"&amp;$B93,MemKey,0))</f>
        <v/>
      </c>
      <c r="I93" s="1">
        <f>INDEX(VarUnit,MATCH($A93,VarKey,0))</f>
        <v/>
      </c>
      <c r="J93" s="1">
        <f>INDEX(VarSrc,MATCH($A93,VarKey,0))</f>
        <v/>
      </c>
      <c r="K93" s="17">
        <f>CodePrefix&amp;$A93&amp;IF($C93="","","."&amp;$C93&amp;"."&amp;$B93)&amp;INDEX(VarEnd,MATCH($A93,VarKey,0))&amp;K$5</f>
        <v/>
      </c>
      <c r="L93" s="18">
        <f>IF(L$4&lt;L$50,0,L65+(L79-L65)/MAX(L$51-L$50,1)*(L$4-L$50))</f>
        <v/>
      </c>
      <c r="M93" s="19">
        <f>IF(M$4&lt;M$50,0,M65+(M79-M65)/MAX(M$51-M$50,1)*(M$4-M$50))</f>
        <v/>
      </c>
      <c r="N93" s="19">
        <f>IF(N$4&lt;N$50,0,N65+(N79-N65)/MAX(N$51-N$50,1)*(N$4-N$50))</f>
        <v/>
      </c>
      <c r="O93" s="19">
        <f>IF(O$4&lt;O$50,0,O65+(O79-O65)/MAX(O$51-O$50,1)*(O$4-O$50))</f>
        <v/>
      </c>
      <c r="P93" s="19">
        <f>IF(P$4&lt;P$50,0,P65+(P79-P65)/MAX(P$51-P$50,1)*(P$4-P$50))</f>
        <v/>
      </c>
      <c r="Q93" s="19">
        <f>IF(Q$4&lt;Q$50,0,Q65+(Q79-Q65)/MAX(Q$51-Q$50,1)*(Q$4-Q$50))</f>
        <v/>
      </c>
      <c r="R93" s="19">
        <f>IF(R$4&lt;R$50,0,R65+(R79-R65)/MAX(R$51-R$50,1)*(R$4-R$50))</f>
        <v/>
      </c>
      <c r="S93" s="19">
        <f>IF(S$4&lt;S$50,0,S65+(S79-S65)/MAX(S$51-S$50,1)*(S$4-S$50))</f>
        <v/>
      </c>
      <c r="T93" s="19">
        <f>IF(T$4&lt;T$50,0,T65+(T79-T65)/MAX(T$51-T$50,1)*(T$4-T$50))</f>
        <v/>
      </c>
      <c r="U93" s="19">
        <f>IF(U$4&lt;U$50,0,U65+(U79-U65)/MAX(U$51-U$50,1)*(U$4-U$50))</f>
        <v/>
      </c>
      <c r="V93" s="19">
        <f>IF(V$4&lt;V$50,0,V65+(V79-V65)/MAX(V$51-V$50,1)*(V$4-V$50))</f>
        <v/>
      </c>
      <c r="W93" s="19">
        <f>IF(W$4&lt;W$50,0,W65+(W79-W65)/MAX(W$51-W$50,1)*(W$4-W$50))</f>
        <v/>
      </c>
      <c r="X93" s="19">
        <f>IF(X$4&lt;X$50,0,X65+(X79-X65)/MAX(X$51-X$50,1)*(X$4-X$50))</f>
        <v/>
      </c>
      <c r="Y93" s="19">
        <f>IF(Y$4&lt;Y$50,0,Y65+(Y79-Y65)/MAX(Y$51-Y$50,1)*(Y$4-Y$50))</f>
        <v/>
      </c>
      <c r="Z93" s="19">
        <f>IF(Z$4&lt;Z$50,0,Z65+(Z79-Z65)/MAX(Z$51-Z$50,1)*(Z$4-Z$50))</f>
        <v/>
      </c>
      <c r="AA93" s="19">
        <f>IF(AA$4&lt;AA$50,0,AA65+(AA79-AA65)/MAX(AA$51-AA$50,1)*(AA$4-AA$50))</f>
        <v/>
      </c>
      <c r="AB93" s="19">
        <f>IF(AB$4&lt;AB$50,0,AB65+(AB79-AB65)/MAX(AB$51-AB$50,1)*(AB$4-AB$50))</f>
        <v/>
      </c>
      <c r="AC93" s="19">
        <f>IF(AC$4&lt;AC$50,0,AC65+(AC79-AC65)/MAX(AC$51-AC$50,1)*(AC$4-AC$50))</f>
        <v/>
      </c>
      <c r="AD93" s="19">
        <f>IF(AD$4&lt;AD$50,0,AD65+(AD79-AD65)/MAX(AD$51-AD$50,1)*(AD$4-AD$50))</f>
        <v/>
      </c>
      <c r="AF93" s="17">
        <f>CodePrefix&amp;$A93&amp;IF($C93="","","."&amp;$C93&amp;"."&amp;$B93)&amp;INDEX(VarEnd,MATCH($A93,VarKey,0))&amp;AF$5</f>
        <v/>
      </c>
      <c r="AG93" s="18">
        <f>IF(AG$4&lt;AG$50,0,AG65+(AG79-AG65)/MAX(AG$51-AG$50,1)*(AG$4-AG$50))</f>
        <v/>
      </c>
      <c r="AH93" s="19">
        <f>IF(AH$4&lt;AH$50,0,AH65+(AH79-AH65)/MAX(AH$51-AH$50,1)*(AH$4-AH$50))</f>
        <v/>
      </c>
      <c r="AI93" s="19">
        <f>IF(AI$4&lt;AI$50,0,AI65+(AI79-AI65)/MAX(AI$51-AI$50,1)*(AI$4-AI$50))</f>
        <v/>
      </c>
      <c r="AJ93" s="19">
        <f>IF(AJ$4&lt;AJ$50,0,AJ65+(AJ79-AJ65)/MAX(AJ$51-AJ$50,1)*(AJ$4-AJ$50))</f>
        <v/>
      </c>
      <c r="AK93" s="19">
        <f>IF(AK$4&lt;AK$50,0,AK65+(AK79-AK65)/MAX(AK$51-AK$50,1)*(AK$4-AK$50))</f>
        <v/>
      </c>
      <c r="AL93" s="19">
        <f>IF(AL$4&lt;AL$50,0,AL65+(AL79-AL65)/MAX(AL$51-AL$50,1)*(AL$4-AL$50))</f>
        <v/>
      </c>
      <c r="AM93" s="19">
        <f>IF(AM$4&lt;AM$50,0,AM65+(AM79-AM65)/MAX(AM$51-AM$50,1)*(AM$4-AM$50))</f>
        <v/>
      </c>
      <c r="AN93" s="19">
        <f>IF(AN$4&lt;AN$50,0,AN65+(AN79-AN65)/MAX(AN$51-AN$50,1)*(AN$4-AN$50))</f>
        <v/>
      </c>
      <c r="AO93" s="19">
        <f>IF(AO$4&lt;AO$50,0,AO65+(AO79-AO65)/MAX(AO$51-AO$50,1)*(AO$4-AO$50))</f>
        <v/>
      </c>
      <c r="AP93" s="19">
        <f>IF(AP$4&lt;AP$50,0,AP65+(AP79-AP65)/MAX(AP$51-AP$50,1)*(AP$4-AP$50))</f>
        <v/>
      </c>
      <c r="AQ93" s="19">
        <f>IF(AQ$4&lt;AQ$50,0,AQ65+(AQ79-AQ65)/MAX(AQ$51-AQ$50,1)*(AQ$4-AQ$50))</f>
        <v/>
      </c>
      <c r="AR93" s="19">
        <f>IF(AR$4&lt;AR$50,0,AR65+(AR79-AR65)/MAX(AR$51-AR$50,1)*(AR$4-AR$50))</f>
        <v/>
      </c>
      <c r="AS93" s="19">
        <f>IF(AS$4&lt;AS$50,0,AS65+(AS79-AS65)/MAX(AS$51-AS$50,1)*(AS$4-AS$50))</f>
        <v/>
      </c>
      <c r="AT93" s="19">
        <f>IF(AT$4&lt;AT$50,0,AT65+(AT79-AT65)/MAX(AT$51-AT$50,1)*(AT$4-AT$50))</f>
        <v/>
      </c>
      <c r="AU93" s="19">
        <f>IF(AU$4&lt;AU$50,0,AU65+(AU79-AU65)/MAX(AU$51-AU$50,1)*(AU$4-AU$50))</f>
        <v/>
      </c>
      <c r="AV93" s="19">
        <f>IF(AV$4&lt;AV$50,0,AV65+(AV79-AV65)/MAX(AV$51-AV$50,1)*(AV$4-AV$50))</f>
        <v/>
      </c>
      <c r="AW93" s="19">
        <f>IF(AW$4&lt;AW$50,0,AW65+(AW79-AW65)/MAX(AW$51-AW$50,1)*(AW$4-AW$50))</f>
        <v/>
      </c>
      <c r="AX93" s="19">
        <f>IF(AX$4&lt;AX$50,0,AX65+(AX79-AX65)/MAX(AX$51-AX$50,1)*(AX$4-AX$50))</f>
        <v/>
      </c>
      <c r="AY93" s="19">
        <f>IF(AY$4&lt;AY$50,0,AY65+(AY79-AY65)/MAX(AY$51-AY$50,1)*(AY$4-AY$50))</f>
        <v/>
      </c>
    </row>
    <row r="94" hidden="1" outlineLevel="1">
      <c r="H94" s="20" t="inlineStr">
        <is>
          <t>New ETS (MTInputs rows 84-97: cap relative to baseline, years, price override, volatility; replaces the carbon tax in covered sectors)</t>
        </is>
      </c>
    </row>
    <row r="95" hidden="1" outlineLevel="1">
      <c r="A95" s="14" t="inlineStr">
        <is>
          <t>D_NewETS</t>
        </is>
      </c>
      <c r="B95" s="14" t="inlineStr"/>
      <c r="C95" s="14" t="inlineStr"/>
      <c r="D95" s="21" t="n">
        <v>84</v>
      </c>
      <c r="H95" s="14">
        <f>INDEX(VarLab,MATCH($A95,VarKey,0))&amp;INDEX(MemLab,MATCH($C95&amp;"|"&amp;$B95,MemKey,0))</f>
        <v/>
      </c>
      <c r="I95" s="14">
        <f>INDEX(VarUnit,MATCH($A95,VarKey,0))</f>
        <v/>
      </c>
      <c r="J95" s="14">
        <f>INDEX(VarSrc,MATCH($A95,VarKey,0))</f>
        <v/>
      </c>
      <c r="K95" s="11">
        <f>CodePrefix&amp;$A95&amp;IF($C95="","","."&amp;$C95&amp;"."&amp;$B95)&amp;INDEX(VarEnd,MATCH($A95,VarKey,0))&amp;K$5</f>
        <v/>
      </c>
      <c r="L95" s="22">
        <f>INDEX(MTInputs!$J$1:$AZ$415,$D95,MATCH(L$5,MTInputs!$J$5:$AZ$5,0))</f>
        <v/>
      </c>
      <c r="M95" s="23">
        <f>INDEX(MTInputs!$J$1:$AZ$415,$D95,MATCH(M$5,MTInputs!$J$5:$AZ$5,0))</f>
        <v/>
      </c>
      <c r="N95" s="23">
        <f>INDEX(MTInputs!$J$1:$AZ$415,$D95,MATCH(N$5,MTInputs!$J$5:$AZ$5,0))</f>
        <v/>
      </c>
      <c r="O95" s="23">
        <f>INDEX(MTInputs!$J$1:$AZ$415,$D95,MATCH(O$5,MTInputs!$J$5:$AZ$5,0))</f>
        <v/>
      </c>
      <c r="P95" s="23">
        <f>INDEX(MTInputs!$J$1:$AZ$415,$D95,MATCH(P$5,MTInputs!$J$5:$AZ$5,0))</f>
        <v/>
      </c>
      <c r="Q95" s="23">
        <f>INDEX(MTInputs!$J$1:$AZ$415,$D95,MATCH(Q$5,MTInputs!$J$5:$AZ$5,0))</f>
        <v/>
      </c>
      <c r="R95" s="23">
        <f>INDEX(MTInputs!$J$1:$AZ$415,$D95,MATCH(R$5,MTInputs!$J$5:$AZ$5,0))</f>
        <v/>
      </c>
      <c r="S95" s="23">
        <f>INDEX(MTInputs!$J$1:$AZ$415,$D95,MATCH(S$5,MTInputs!$J$5:$AZ$5,0))</f>
        <v/>
      </c>
      <c r="T95" s="23">
        <f>INDEX(MTInputs!$J$1:$AZ$415,$D95,MATCH(T$5,MTInputs!$J$5:$AZ$5,0))</f>
        <v/>
      </c>
      <c r="U95" s="23">
        <f>INDEX(MTInputs!$J$1:$AZ$415,$D95,MATCH(U$5,MTInputs!$J$5:$AZ$5,0))</f>
        <v/>
      </c>
      <c r="V95" s="23">
        <f>INDEX(MTInputs!$J$1:$AZ$415,$D95,MATCH(V$5,MTInputs!$J$5:$AZ$5,0))</f>
        <v/>
      </c>
      <c r="W95" s="23">
        <f>INDEX(MTInputs!$J$1:$AZ$415,$D95,MATCH(W$5,MTInputs!$J$5:$AZ$5,0))</f>
        <v/>
      </c>
      <c r="X95" s="23">
        <f>INDEX(MTInputs!$J$1:$AZ$415,$D95,MATCH(X$5,MTInputs!$J$5:$AZ$5,0))</f>
        <v/>
      </c>
      <c r="Y95" s="23">
        <f>INDEX(MTInputs!$J$1:$AZ$415,$D95,MATCH(Y$5,MTInputs!$J$5:$AZ$5,0))</f>
        <v/>
      </c>
      <c r="Z95" s="23">
        <f>INDEX(MTInputs!$J$1:$AZ$415,$D95,MATCH(Z$5,MTInputs!$J$5:$AZ$5,0))</f>
        <v/>
      </c>
      <c r="AA95" s="23">
        <f>INDEX(MTInputs!$J$1:$AZ$415,$D95,MATCH(AA$5,MTInputs!$J$5:$AZ$5,0))</f>
        <v/>
      </c>
      <c r="AB95" s="23">
        <f>INDEX(MTInputs!$J$1:$AZ$415,$D95,MATCH(AB$5,MTInputs!$J$5:$AZ$5,0))</f>
        <v/>
      </c>
      <c r="AC95" s="23">
        <f>INDEX(MTInputs!$J$1:$AZ$415,$D95,MATCH(AC$5,MTInputs!$J$5:$AZ$5,0))</f>
        <v/>
      </c>
      <c r="AD95" s="23">
        <f>INDEX(MTInputs!$J$1:$AZ$415,$D95,MATCH(AD$5,MTInputs!$J$5:$AZ$5,0))</f>
        <v/>
      </c>
      <c r="AF95" s="11">
        <f>CodePrefix&amp;$A95&amp;IF($C95="","","."&amp;$C95&amp;"."&amp;$B95)&amp;INDEX(VarEnd,MATCH($A95,VarKey,0))&amp;AF$5</f>
        <v/>
      </c>
      <c r="AG95" s="22">
        <f>INDEX(MTInputs!$J$1:$AZ$415,$D95,MATCH(AG$5,MTInputs!$J$5:$AZ$5,0))</f>
        <v/>
      </c>
      <c r="AH95" s="23">
        <f>INDEX(MTInputs!$J$1:$AZ$415,$D95,MATCH(AH$5,MTInputs!$J$5:$AZ$5,0))</f>
        <v/>
      </c>
      <c r="AI95" s="23">
        <f>INDEX(MTInputs!$J$1:$AZ$415,$D95,MATCH(AI$5,MTInputs!$J$5:$AZ$5,0))</f>
        <v/>
      </c>
      <c r="AJ95" s="23">
        <f>INDEX(MTInputs!$J$1:$AZ$415,$D95,MATCH(AJ$5,MTInputs!$J$5:$AZ$5,0))</f>
        <v/>
      </c>
      <c r="AK95" s="23">
        <f>INDEX(MTInputs!$J$1:$AZ$415,$D95,MATCH(AK$5,MTInputs!$J$5:$AZ$5,0))</f>
        <v/>
      </c>
      <c r="AL95" s="23">
        <f>INDEX(MTInputs!$J$1:$AZ$415,$D95,MATCH(AL$5,MTInputs!$J$5:$AZ$5,0))</f>
        <v/>
      </c>
      <c r="AM95" s="23">
        <f>INDEX(MTInputs!$J$1:$AZ$415,$D95,MATCH(AM$5,MTInputs!$J$5:$AZ$5,0))</f>
        <v/>
      </c>
      <c r="AN95" s="23">
        <f>INDEX(MTInputs!$J$1:$AZ$415,$D95,MATCH(AN$5,MTInputs!$J$5:$AZ$5,0))</f>
        <v/>
      </c>
      <c r="AO95" s="23">
        <f>INDEX(MTInputs!$J$1:$AZ$415,$D95,MATCH(AO$5,MTInputs!$J$5:$AZ$5,0))</f>
        <v/>
      </c>
      <c r="AP95" s="23">
        <f>INDEX(MTInputs!$J$1:$AZ$415,$D95,MATCH(AP$5,MTInputs!$J$5:$AZ$5,0))</f>
        <v/>
      </c>
      <c r="AQ95" s="23">
        <f>INDEX(MTInputs!$J$1:$AZ$415,$D95,MATCH(AQ$5,MTInputs!$J$5:$AZ$5,0))</f>
        <v/>
      </c>
      <c r="AR95" s="23">
        <f>INDEX(MTInputs!$J$1:$AZ$415,$D95,MATCH(AR$5,MTInputs!$J$5:$AZ$5,0))</f>
        <v/>
      </c>
      <c r="AS95" s="23">
        <f>INDEX(MTInputs!$J$1:$AZ$415,$D95,MATCH(AS$5,MTInputs!$J$5:$AZ$5,0))</f>
        <v/>
      </c>
      <c r="AT95" s="23">
        <f>INDEX(MTInputs!$J$1:$AZ$415,$D95,MATCH(AT$5,MTInputs!$J$5:$AZ$5,0))</f>
        <v/>
      </c>
      <c r="AU95" s="23">
        <f>INDEX(MTInputs!$J$1:$AZ$415,$D95,MATCH(AU$5,MTInputs!$J$5:$AZ$5,0))</f>
        <v/>
      </c>
      <c r="AV95" s="23">
        <f>INDEX(MTInputs!$J$1:$AZ$415,$D95,MATCH(AV$5,MTInputs!$J$5:$AZ$5,0))</f>
        <v/>
      </c>
      <c r="AW95" s="23">
        <f>INDEX(MTInputs!$J$1:$AZ$415,$D95,MATCH(AW$5,MTInputs!$J$5:$AZ$5,0))</f>
        <v/>
      </c>
      <c r="AX95" s="23">
        <f>INDEX(MTInputs!$J$1:$AZ$415,$D95,MATCH(AX$5,MTInputs!$J$5:$AZ$5,0))</f>
        <v/>
      </c>
      <c r="AY95" s="23">
        <f>INDEX(MTInputs!$J$1:$AZ$415,$D95,MATCH(AY$5,MTInputs!$J$5:$AZ$5,0))</f>
        <v/>
      </c>
    </row>
    <row r="96" hidden="1" outlineLevel="1">
      <c r="A96" s="14" t="inlineStr">
        <is>
          <t>D_ETSChangeRelStart</t>
        </is>
      </c>
      <c r="B96" s="14" t="inlineStr"/>
      <c r="C96" s="14" t="inlineStr"/>
      <c r="D96" s="21" t="n">
        <v>85</v>
      </c>
      <c r="H96" s="14">
        <f>INDEX(VarLab,MATCH($A96,VarKey,0))&amp;INDEX(MemLab,MATCH($C96&amp;"|"&amp;$B96,MemKey,0))</f>
        <v/>
      </c>
      <c r="I96" s="14">
        <f>INDEX(VarUnit,MATCH($A96,VarKey,0))</f>
        <v/>
      </c>
      <c r="J96" s="14">
        <f>INDEX(VarSrc,MATCH($A96,VarKey,0))</f>
        <v/>
      </c>
      <c r="K96" s="11">
        <f>CodePrefix&amp;$A96&amp;IF($C96="","","."&amp;$C96&amp;"."&amp;$B96)&amp;INDEX(VarEnd,MATCH($A96,VarKey,0))&amp;K$5</f>
        <v/>
      </c>
      <c r="L96" s="22">
        <f>INDEX(MTInputs!$J$1:$AZ$415,$D96,MATCH(L$5,MTInputs!$J$5:$AZ$5,0))</f>
        <v/>
      </c>
      <c r="M96" s="23">
        <f>INDEX(MTInputs!$J$1:$AZ$415,$D96,MATCH(M$5,MTInputs!$J$5:$AZ$5,0))</f>
        <v/>
      </c>
      <c r="N96" s="23">
        <f>INDEX(MTInputs!$J$1:$AZ$415,$D96,MATCH(N$5,MTInputs!$J$5:$AZ$5,0))</f>
        <v/>
      </c>
      <c r="O96" s="23">
        <f>INDEX(MTInputs!$J$1:$AZ$415,$D96,MATCH(O$5,MTInputs!$J$5:$AZ$5,0))</f>
        <v/>
      </c>
      <c r="P96" s="23">
        <f>INDEX(MTInputs!$J$1:$AZ$415,$D96,MATCH(P$5,MTInputs!$J$5:$AZ$5,0))</f>
        <v/>
      </c>
      <c r="Q96" s="23">
        <f>INDEX(MTInputs!$J$1:$AZ$415,$D96,MATCH(Q$5,MTInputs!$J$5:$AZ$5,0))</f>
        <v/>
      </c>
      <c r="R96" s="23">
        <f>INDEX(MTInputs!$J$1:$AZ$415,$D96,MATCH(R$5,MTInputs!$J$5:$AZ$5,0))</f>
        <v/>
      </c>
      <c r="S96" s="23">
        <f>INDEX(MTInputs!$J$1:$AZ$415,$D96,MATCH(S$5,MTInputs!$J$5:$AZ$5,0))</f>
        <v/>
      </c>
      <c r="T96" s="23">
        <f>INDEX(MTInputs!$J$1:$AZ$415,$D96,MATCH(T$5,MTInputs!$J$5:$AZ$5,0))</f>
        <v/>
      </c>
      <c r="U96" s="23">
        <f>INDEX(MTInputs!$J$1:$AZ$415,$D96,MATCH(U$5,MTInputs!$J$5:$AZ$5,0))</f>
        <v/>
      </c>
      <c r="V96" s="23">
        <f>INDEX(MTInputs!$J$1:$AZ$415,$D96,MATCH(V$5,MTInputs!$J$5:$AZ$5,0))</f>
        <v/>
      </c>
      <c r="W96" s="23">
        <f>INDEX(MTInputs!$J$1:$AZ$415,$D96,MATCH(W$5,MTInputs!$J$5:$AZ$5,0))</f>
        <v/>
      </c>
      <c r="X96" s="23">
        <f>INDEX(MTInputs!$J$1:$AZ$415,$D96,MATCH(X$5,MTInputs!$J$5:$AZ$5,0))</f>
        <v/>
      </c>
      <c r="Y96" s="23">
        <f>INDEX(MTInputs!$J$1:$AZ$415,$D96,MATCH(Y$5,MTInputs!$J$5:$AZ$5,0))</f>
        <v/>
      </c>
      <c r="Z96" s="23">
        <f>INDEX(MTInputs!$J$1:$AZ$415,$D96,MATCH(Z$5,MTInputs!$J$5:$AZ$5,0))</f>
        <v/>
      </c>
      <c r="AA96" s="23">
        <f>INDEX(MTInputs!$J$1:$AZ$415,$D96,MATCH(AA$5,MTInputs!$J$5:$AZ$5,0))</f>
        <v/>
      </c>
      <c r="AB96" s="23">
        <f>INDEX(MTInputs!$J$1:$AZ$415,$D96,MATCH(AB$5,MTInputs!$J$5:$AZ$5,0))</f>
        <v/>
      </c>
      <c r="AC96" s="23">
        <f>INDEX(MTInputs!$J$1:$AZ$415,$D96,MATCH(AC$5,MTInputs!$J$5:$AZ$5,0))</f>
        <v/>
      </c>
      <c r="AD96" s="23">
        <f>INDEX(MTInputs!$J$1:$AZ$415,$D96,MATCH(AD$5,MTInputs!$J$5:$AZ$5,0))</f>
        <v/>
      </c>
      <c r="AF96" s="11">
        <f>CodePrefix&amp;$A96&amp;IF($C96="","","."&amp;$C96&amp;"."&amp;$B96)&amp;INDEX(VarEnd,MATCH($A96,VarKey,0))&amp;AF$5</f>
        <v/>
      </c>
      <c r="AG96" s="22">
        <f>INDEX(MTInputs!$J$1:$AZ$415,$D96,MATCH(AG$5,MTInputs!$J$5:$AZ$5,0))</f>
        <v/>
      </c>
      <c r="AH96" s="23">
        <f>INDEX(MTInputs!$J$1:$AZ$415,$D96,MATCH(AH$5,MTInputs!$J$5:$AZ$5,0))</f>
        <v/>
      </c>
      <c r="AI96" s="23">
        <f>INDEX(MTInputs!$J$1:$AZ$415,$D96,MATCH(AI$5,MTInputs!$J$5:$AZ$5,0))</f>
        <v/>
      </c>
      <c r="AJ96" s="23">
        <f>INDEX(MTInputs!$J$1:$AZ$415,$D96,MATCH(AJ$5,MTInputs!$J$5:$AZ$5,0))</f>
        <v/>
      </c>
      <c r="AK96" s="23">
        <f>INDEX(MTInputs!$J$1:$AZ$415,$D96,MATCH(AK$5,MTInputs!$J$5:$AZ$5,0))</f>
        <v/>
      </c>
      <c r="AL96" s="23">
        <f>INDEX(MTInputs!$J$1:$AZ$415,$D96,MATCH(AL$5,MTInputs!$J$5:$AZ$5,0))</f>
        <v/>
      </c>
      <c r="AM96" s="23">
        <f>INDEX(MTInputs!$J$1:$AZ$415,$D96,MATCH(AM$5,MTInputs!$J$5:$AZ$5,0))</f>
        <v/>
      </c>
      <c r="AN96" s="23">
        <f>INDEX(MTInputs!$J$1:$AZ$415,$D96,MATCH(AN$5,MTInputs!$J$5:$AZ$5,0))</f>
        <v/>
      </c>
      <c r="AO96" s="23">
        <f>INDEX(MTInputs!$J$1:$AZ$415,$D96,MATCH(AO$5,MTInputs!$J$5:$AZ$5,0))</f>
        <v/>
      </c>
      <c r="AP96" s="23">
        <f>INDEX(MTInputs!$J$1:$AZ$415,$D96,MATCH(AP$5,MTInputs!$J$5:$AZ$5,0))</f>
        <v/>
      </c>
      <c r="AQ96" s="23">
        <f>INDEX(MTInputs!$J$1:$AZ$415,$D96,MATCH(AQ$5,MTInputs!$J$5:$AZ$5,0))</f>
        <v/>
      </c>
      <c r="AR96" s="23">
        <f>INDEX(MTInputs!$J$1:$AZ$415,$D96,MATCH(AR$5,MTInputs!$J$5:$AZ$5,0))</f>
        <v/>
      </c>
      <c r="AS96" s="23">
        <f>INDEX(MTInputs!$J$1:$AZ$415,$D96,MATCH(AS$5,MTInputs!$J$5:$AZ$5,0))</f>
        <v/>
      </c>
      <c r="AT96" s="23">
        <f>INDEX(MTInputs!$J$1:$AZ$415,$D96,MATCH(AT$5,MTInputs!$J$5:$AZ$5,0))</f>
        <v/>
      </c>
      <c r="AU96" s="23">
        <f>INDEX(MTInputs!$J$1:$AZ$415,$D96,MATCH(AU$5,MTInputs!$J$5:$AZ$5,0))</f>
        <v/>
      </c>
      <c r="AV96" s="23">
        <f>INDEX(MTInputs!$J$1:$AZ$415,$D96,MATCH(AV$5,MTInputs!$J$5:$AZ$5,0))</f>
        <v/>
      </c>
      <c r="AW96" s="23">
        <f>INDEX(MTInputs!$J$1:$AZ$415,$D96,MATCH(AW$5,MTInputs!$J$5:$AZ$5,0))</f>
        <v/>
      </c>
      <c r="AX96" s="23">
        <f>INDEX(MTInputs!$J$1:$AZ$415,$D96,MATCH(AX$5,MTInputs!$J$5:$AZ$5,0))</f>
        <v/>
      </c>
      <c r="AY96" s="23">
        <f>INDEX(MTInputs!$J$1:$AZ$415,$D96,MATCH(AY$5,MTInputs!$J$5:$AZ$5,0))</f>
        <v/>
      </c>
    </row>
    <row r="97" hidden="1" outlineLevel="1">
      <c r="A97" s="14" t="inlineStr">
        <is>
          <t>D_ETSChangeRelTarget</t>
        </is>
      </c>
      <c r="B97" s="14" t="inlineStr"/>
      <c r="C97" s="14" t="inlineStr"/>
      <c r="D97" s="21" t="n">
        <v>86</v>
      </c>
      <c r="H97" s="14">
        <f>INDEX(VarLab,MATCH($A97,VarKey,0))&amp;INDEX(MemLab,MATCH($C97&amp;"|"&amp;$B97,MemKey,0))</f>
        <v/>
      </c>
      <c r="I97" s="14">
        <f>INDEX(VarUnit,MATCH($A97,VarKey,0))</f>
        <v/>
      </c>
      <c r="J97" s="14">
        <f>INDEX(VarSrc,MATCH($A97,VarKey,0))</f>
        <v/>
      </c>
      <c r="K97" s="11">
        <f>CodePrefix&amp;$A97&amp;IF($C97="","","."&amp;$C97&amp;"."&amp;$B97)&amp;INDEX(VarEnd,MATCH($A97,VarKey,0))&amp;K$5</f>
        <v/>
      </c>
      <c r="L97" s="22">
        <f>INDEX(MTInputs!$J$1:$AZ$415,$D97,MATCH(L$5,MTInputs!$J$5:$AZ$5,0))</f>
        <v/>
      </c>
      <c r="M97" s="23">
        <f>INDEX(MTInputs!$J$1:$AZ$415,$D97,MATCH(M$5,MTInputs!$J$5:$AZ$5,0))</f>
        <v/>
      </c>
      <c r="N97" s="23">
        <f>INDEX(MTInputs!$J$1:$AZ$415,$D97,MATCH(N$5,MTInputs!$J$5:$AZ$5,0))</f>
        <v/>
      </c>
      <c r="O97" s="23">
        <f>INDEX(MTInputs!$J$1:$AZ$415,$D97,MATCH(O$5,MTInputs!$J$5:$AZ$5,0))</f>
        <v/>
      </c>
      <c r="P97" s="23">
        <f>INDEX(MTInputs!$J$1:$AZ$415,$D97,MATCH(P$5,MTInputs!$J$5:$AZ$5,0))</f>
        <v/>
      </c>
      <c r="Q97" s="23">
        <f>INDEX(MTInputs!$J$1:$AZ$415,$D97,MATCH(Q$5,MTInputs!$J$5:$AZ$5,0))</f>
        <v/>
      </c>
      <c r="R97" s="23">
        <f>INDEX(MTInputs!$J$1:$AZ$415,$D97,MATCH(R$5,MTInputs!$J$5:$AZ$5,0))</f>
        <v/>
      </c>
      <c r="S97" s="23">
        <f>INDEX(MTInputs!$J$1:$AZ$415,$D97,MATCH(S$5,MTInputs!$J$5:$AZ$5,0))</f>
        <v/>
      </c>
      <c r="T97" s="23">
        <f>INDEX(MTInputs!$J$1:$AZ$415,$D97,MATCH(T$5,MTInputs!$J$5:$AZ$5,0))</f>
        <v/>
      </c>
      <c r="U97" s="23">
        <f>INDEX(MTInputs!$J$1:$AZ$415,$D97,MATCH(U$5,MTInputs!$J$5:$AZ$5,0))</f>
        <v/>
      </c>
      <c r="V97" s="23">
        <f>INDEX(MTInputs!$J$1:$AZ$415,$D97,MATCH(V$5,MTInputs!$J$5:$AZ$5,0))</f>
        <v/>
      </c>
      <c r="W97" s="23">
        <f>INDEX(MTInputs!$J$1:$AZ$415,$D97,MATCH(W$5,MTInputs!$J$5:$AZ$5,0))</f>
        <v/>
      </c>
      <c r="X97" s="23">
        <f>INDEX(MTInputs!$J$1:$AZ$415,$D97,MATCH(X$5,MTInputs!$J$5:$AZ$5,0))</f>
        <v/>
      </c>
      <c r="Y97" s="23">
        <f>INDEX(MTInputs!$J$1:$AZ$415,$D97,MATCH(Y$5,MTInputs!$J$5:$AZ$5,0))</f>
        <v/>
      </c>
      <c r="Z97" s="23">
        <f>INDEX(MTInputs!$J$1:$AZ$415,$D97,MATCH(Z$5,MTInputs!$J$5:$AZ$5,0))</f>
        <v/>
      </c>
      <c r="AA97" s="23">
        <f>INDEX(MTInputs!$J$1:$AZ$415,$D97,MATCH(AA$5,MTInputs!$J$5:$AZ$5,0))</f>
        <v/>
      </c>
      <c r="AB97" s="23">
        <f>INDEX(MTInputs!$J$1:$AZ$415,$D97,MATCH(AB$5,MTInputs!$J$5:$AZ$5,0))</f>
        <v/>
      </c>
      <c r="AC97" s="23">
        <f>INDEX(MTInputs!$J$1:$AZ$415,$D97,MATCH(AC$5,MTInputs!$J$5:$AZ$5,0))</f>
        <v/>
      </c>
      <c r="AD97" s="23">
        <f>INDEX(MTInputs!$J$1:$AZ$415,$D97,MATCH(AD$5,MTInputs!$J$5:$AZ$5,0))</f>
        <v/>
      </c>
      <c r="AF97" s="11">
        <f>CodePrefix&amp;$A97&amp;IF($C97="","","."&amp;$C97&amp;"."&amp;$B97)&amp;INDEX(VarEnd,MATCH($A97,VarKey,0))&amp;AF$5</f>
        <v/>
      </c>
      <c r="AG97" s="22">
        <f>INDEX(MTInputs!$J$1:$AZ$415,$D97,MATCH(AG$5,MTInputs!$J$5:$AZ$5,0))</f>
        <v/>
      </c>
      <c r="AH97" s="23">
        <f>INDEX(MTInputs!$J$1:$AZ$415,$D97,MATCH(AH$5,MTInputs!$J$5:$AZ$5,0))</f>
        <v/>
      </c>
      <c r="AI97" s="23">
        <f>INDEX(MTInputs!$J$1:$AZ$415,$D97,MATCH(AI$5,MTInputs!$J$5:$AZ$5,0))</f>
        <v/>
      </c>
      <c r="AJ97" s="23">
        <f>INDEX(MTInputs!$J$1:$AZ$415,$D97,MATCH(AJ$5,MTInputs!$J$5:$AZ$5,0))</f>
        <v/>
      </c>
      <c r="AK97" s="23">
        <f>INDEX(MTInputs!$J$1:$AZ$415,$D97,MATCH(AK$5,MTInputs!$J$5:$AZ$5,0))</f>
        <v/>
      </c>
      <c r="AL97" s="23">
        <f>INDEX(MTInputs!$J$1:$AZ$415,$D97,MATCH(AL$5,MTInputs!$J$5:$AZ$5,0))</f>
        <v/>
      </c>
      <c r="AM97" s="23">
        <f>INDEX(MTInputs!$J$1:$AZ$415,$D97,MATCH(AM$5,MTInputs!$J$5:$AZ$5,0))</f>
        <v/>
      </c>
      <c r="AN97" s="23">
        <f>INDEX(MTInputs!$J$1:$AZ$415,$D97,MATCH(AN$5,MTInputs!$J$5:$AZ$5,0))</f>
        <v/>
      </c>
      <c r="AO97" s="23">
        <f>INDEX(MTInputs!$J$1:$AZ$415,$D97,MATCH(AO$5,MTInputs!$J$5:$AZ$5,0))</f>
        <v/>
      </c>
      <c r="AP97" s="23">
        <f>INDEX(MTInputs!$J$1:$AZ$415,$D97,MATCH(AP$5,MTInputs!$J$5:$AZ$5,0))</f>
        <v/>
      </c>
      <c r="AQ97" s="23">
        <f>INDEX(MTInputs!$J$1:$AZ$415,$D97,MATCH(AQ$5,MTInputs!$J$5:$AZ$5,0))</f>
        <v/>
      </c>
      <c r="AR97" s="23">
        <f>INDEX(MTInputs!$J$1:$AZ$415,$D97,MATCH(AR$5,MTInputs!$J$5:$AZ$5,0))</f>
        <v/>
      </c>
      <c r="AS97" s="23">
        <f>INDEX(MTInputs!$J$1:$AZ$415,$D97,MATCH(AS$5,MTInputs!$J$5:$AZ$5,0))</f>
        <v/>
      </c>
      <c r="AT97" s="23">
        <f>INDEX(MTInputs!$J$1:$AZ$415,$D97,MATCH(AT$5,MTInputs!$J$5:$AZ$5,0))</f>
        <v/>
      </c>
      <c r="AU97" s="23">
        <f>INDEX(MTInputs!$J$1:$AZ$415,$D97,MATCH(AU$5,MTInputs!$J$5:$AZ$5,0))</f>
        <v/>
      </c>
      <c r="AV97" s="23">
        <f>INDEX(MTInputs!$J$1:$AZ$415,$D97,MATCH(AV$5,MTInputs!$J$5:$AZ$5,0))</f>
        <v/>
      </c>
      <c r="AW97" s="23">
        <f>INDEX(MTInputs!$J$1:$AZ$415,$D97,MATCH(AW$5,MTInputs!$J$5:$AZ$5,0))</f>
        <v/>
      </c>
      <c r="AX97" s="23">
        <f>INDEX(MTInputs!$J$1:$AZ$415,$D97,MATCH(AX$5,MTInputs!$J$5:$AZ$5,0))</f>
        <v/>
      </c>
      <c r="AY97" s="23">
        <f>INDEX(MTInputs!$J$1:$AZ$415,$D97,MATCH(AY$5,MTInputs!$J$5:$AZ$5,0))</f>
        <v/>
      </c>
    </row>
    <row r="98" hidden="1" outlineLevel="1">
      <c r="A98" s="14" t="inlineStr">
        <is>
          <t>D_ETSCapCont</t>
        </is>
      </c>
      <c r="B98" s="14" t="inlineStr"/>
      <c r="C98" s="14" t="inlineStr"/>
      <c r="D98" s="21" t="n">
        <v>87</v>
      </c>
      <c r="H98" s="14">
        <f>INDEX(VarLab,MATCH($A98,VarKey,0))&amp;INDEX(MemLab,MATCH($C98&amp;"|"&amp;$B98,MemKey,0))</f>
        <v/>
      </c>
      <c r="I98" s="14">
        <f>INDEX(VarUnit,MATCH($A98,VarKey,0))</f>
        <v/>
      </c>
      <c r="J98" s="14">
        <f>INDEX(VarSrc,MATCH($A98,VarKey,0))</f>
        <v/>
      </c>
      <c r="K98" s="11">
        <f>CodePrefix&amp;$A98&amp;IF($C98="","","."&amp;$C98&amp;"."&amp;$B98)&amp;INDEX(VarEnd,MATCH($A98,VarKey,0))&amp;K$5</f>
        <v/>
      </c>
      <c r="L98" s="22">
        <f>INDEX(MTInputs!$J$1:$AZ$415,$D98,MATCH(L$5,MTInputs!$J$5:$AZ$5,0))</f>
        <v/>
      </c>
      <c r="M98" s="23">
        <f>INDEX(MTInputs!$J$1:$AZ$415,$D98,MATCH(M$5,MTInputs!$J$5:$AZ$5,0))</f>
        <v/>
      </c>
      <c r="N98" s="23">
        <f>INDEX(MTInputs!$J$1:$AZ$415,$D98,MATCH(N$5,MTInputs!$J$5:$AZ$5,0))</f>
        <v/>
      </c>
      <c r="O98" s="23">
        <f>INDEX(MTInputs!$J$1:$AZ$415,$D98,MATCH(O$5,MTInputs!$J$5:$AZ$5,0))</f>
        <v/>
      </c>
      <c r="P98" s="23">
        <f>INDEX(MTInputs!$J$1:$AZ$415,$D98,MATCH(P$5,MTInputs!$J$5:$AZ$5,0))</f>
        <v/>
      </c>
      <c r="Q98" s="23">
        <f>INDEX(MTInputs!$J$1:$AZ$415,$D98,MATCH(Q$5,MTInputs!$J$5:$AZ$5,0))</f>
        <v/>
      </c>
      <c r="R98" s="23">
        <f>INDEX(MTInputs!$J$1:$AZ$415,$D98,MATCH(R$5,MTInputs!$J$5:$AZ$5,0))</f>
        <v/>
      </c>
      <c r="S98" s="23">
        <f>INDEX(MTInputs!$J$1:$AZ$415,$D98,MATCH(S$5,MTInputs!$J$5:$AZ$5,0))</f>
        <v/>
      </c>
      <c r="T98" s="23">
        <f>INDEX(MTInputs!$J$1:$AZ$415,$D98,MATCH(T$5,MTInputs!$J$5:$AZ$5,0))</f>
        <v/>
      </c>
      <c r="U98" s="23">
        <f>INDEX(MTInputs!$J$1:$AZ$415,$D98,MATCH(U$5,MTInputs!$J$5:$AZ$5,0))</f>
        <v/>
      </c>
      <c r="V98" s="23">
        <f>INDEX(MTInputs!$J$1:$AZ$415,$D98,MATCH(V$5,MTInputs!$J$5:$AZ$5,0))</f>
        <v/>
      </c>
      <c r="W98" s="23">
        <f>INDEX(MTInputs!$J$1:$AZ$415,$D98,MATCH(W$5,MTInputs!$J$5:$AZ$5,0))</f>
        <v/>
      </c>
      <c r="X98" s="23">
        <f>INDEX(MTInputs!$J$1:$AZ$415,$D98,MATCH(X$5,MTInputs!$J$5:$AZ$5,0))</f>
        <v/>
      </c>
      <c r="Y98" s="23">
        <f>INDEX(MTInputs!$J$1:$AZ$415,$D98,MATCH(Y$5,MTInputs!$J$5:$AZ$5,0))</f>
        <v/>
      </c>
      <c r="Z98" s="23">
        <f>INDEX(MTInputs!$J$1:$AZ$415,$D98,MATCH(Z$5,MTInputs!$J$5:$AZ$5,0))</f>
        <v/>
      </c>
      <c r="AA98" s="23">
        <f>INDEX(MTInputs!$J$1:$AZ$415,$D98,MATCH(AA$5,MTInputs!$J$5:$AZ$5,0))</f>
        <v/>
      </c>
      <c r="AB98" s="23">
        <f>INDEX(MTInputs!$J$1:$AZ$415,$D98,MATCH(AB$5,MTInputs!$J$5:$AZ$5,0))</f>
        <v/>
      </c>
      <c r="AC98" s="23">
        <f>INDEX(MTInputs!$J$1:$AZ$415,$D98,MATCH(AC$5,MTInputs!$J$5:$AZ$5,0))</f>
        <v/>
      </c>
      <c r="AD98" s="23">
        <f>INDEX(MTInputs!$J$1:$AZ$415,$D98,MATCH(AD$5,MTInputs!$J$5:$AZ$5,0))</f>
        <v/>
      </c>
      <c r="AF98" s="11">
        <f>CodePrefix&amp;$A98&amp;IF($C98="","","."&amp;$C98&amp;"."&amp;$B98)&amp;INDEX(VarEnd,MATCH($A98,VarKey,0))&amp;AF$5</f>
        <v/>
      </c>
      <c r="AG98" s="22">
        <f>INDEX(MTInputs!$J$1:$AZ$415,$D98,MATCH(AG$5,MTInputs!$J$5:$AZ$5,0))</f>
        <v/>
      </c>
      <c r="AH98" s="23">
        <f>INDEX(MTInputs!$J$1:$AZ$415,$D98,MATCH(AH$5,MTInputs!$J$5:$AZ$5,0))</f>
        <v/>
      </c>
      <c r="AI98" s="23">
        <f>INDEX(MTInputs!$J$1:$AZ$415,$D98,MATCH(AI$5,MTInputs!$J$5:$AZ$5,0))</f>
        <v/>
      </c>
      <c r="AJ98" s="23">
        <f>INDEX(MTInputs!$J$1:$AZ$415,$D98,MATCH(AJ$5,MTInputs!$J$5:$AZ$5,0))</f>
        <v/>
      </c>
      <c r="AK98" s="23">
        <f>INDEX(MTInputs!$J$1:$AZ$415,$D98,MATCH(AK$5,MTInputs!$J$5:$AZ$5,0))</f>
        <v/>
      </c>
      <c r="AL98" s="23">
        <f>INDEX(MTInputs!$J$1:$AZ$415,$D98,MATCH(AL$5,MTInputs!$J$5:$AZ$5,0))</f>
        <v/>
      </c>
      <c r="AM98" s="23">
        <f>INDEX(MTInputs!$J$1:$AZ$415,$D98,MATCH(AM$5,MTInputs!$J$5:$AZ$5,0))</f>
        <v/>
      </c>
      <c r="AN98" s="23">
        <f>INDEX(MTInputs!$J$1:$AZ$415,$D98,MATCH(AN$5,MTInputs!$J$5:$AZ$5,0))</f>
        <v/>
      </c>
      <c r="AO98" s="23">
        <f>INDEX(MTInputs!$J$1:$AZ$415,$D98,MATCH(AO$5,MTInputs!$J$5:$AZ$5,0))</f>
        <v/>
      </c>
      <c r="AP98" s="23">
        <f>INDEX(MTInputs!$J$1:$AZ$415,$D98,MATCH(AP$5,MTInputs!$J$5:$AZ$5,0))</f>
        <v/>
      </c>
      <c r="AQ98" s="23">
        <f>INDEX(MTInputs!$J$1:$AZ$415,$D98,MATCH(AQ$5,MTInputs!$J$5:$AZ$5,0))</f>
        <v/>
      </c>
      <c r="AR98" s="23">
        <f>INDEX(MTInputs!$J$1:$AZ$415,$D98,MATCH(AR$5,MTInputs!$J$5:$AZ$5,0))</f>
        <v/>
      </c>
      <c r="AS98" s="23">
        <f>INDEX(MTInputs!$J$1:$AZ$415,$D98,MATCH(AS$5,MTInputs!$J$5:$AZ$5,0))</f>
        <v/>
      </c>
      <c r="AT98" s="23">
        <f>INDEX(MTInputs!$J$1:$AZ$415,$D98,MATCH(AT$5,MTInputs!$J$5:$AZ$5,0))</f>
        <v/>
      </c>
      <c r="AU98" s="23">
        <f>INDEX(MTInputs!$J$1:$AZ$415,$D98,MATCH(AU$5,MTInputs!$J$5:$AZ$5,0))</f>
        <v/>
      </c>
      <c r="AV98" s="23">
        <f>INDEX(MTInputs!$J$1:$AZ$415,$D98,MATCH(AV$5,MTInputs!$J$5:$AZ$5,0))</f>
        <v/>
      </c>
      <c r="AW98" s="23">
        <f>INDEX(MTInputs!$J$1:$AZ$415,$D98,MATCH(AW$5,MTInputs!$J$5:$AZ$5,0))</f>
        <v/>
      </c>
      <c r="AX98" s="23">
        <f>INDEX(MTInputs!$J$1:$AZ$415,$D98,MATCH(AX$5,MTInputs!$J$5:$AZ$5,0))</f>
        <v/>
      </c>
      <c r="AY98" s="23">
        <f>INDEX(MTInputs!$J$1:$AZ$415,$D98,MATCH(AY$5,MTInputs!$J$5:$AZ$5,0))</f>
        <v/>
      </c>
    </row>
    <row r="99" hidden="1" outlineLevel="1">
      <c r="A99" s="14" t="inlineStr">
        <is>
          <t>D_ETSIntro</t>
        </is>
      </c>
      <c r="B99" s="14" t="inlineStr"/>
      <c r="C99" s="14" t="inlineStr"/>
      <c r="D99" s="21" t="n">
        <v>88</v>
      </c>
      <c r="H99" s="14">
        <f>INDEX(VarLab,MATCH($A99,VarKey,0))&amp;INDEX(MemLab,MATCH($C99&amp;"|"&amp;$B99,MemKey,0))</f>
        <v/>
      </c>
      <c r="I99" s="14">
        <f>INDEX(VarUnit,MATCH($A99,VarKey,0))</f>
        <v/>
      </c>
      <c r="J99" s="14">
        <f>INDEX(VarSrc,MATCH($A99,VarKey,0))</f>
        <v/>
      </c>
      <c r="K99" s="11">
        <f>CodePrefix&amp;$A99&amp;IF($C99="","","."&amp;$C99&amp;"."&amp;$B99)&amp;INDEX(VarEnd,MATCH($A99,VarKey,0))&amp;K$5</f>
        <v/>
      </c>
      <c r="L99" s="22">
        <f>INDEX(MTInputs!$J$1:$AZ$415,$D99,MATCH(L$5,MTInputs!$J$5:$AZ$5,0))</f>
        <v/>
      </c>
      <c r="M99" s="23">
        <f>INDEX(MTInputs!$J$1:$AZ$415,$D99,MATCH(M$5,MTInputs!$J$5:$AZ$5,0))</f>
        <v/>
      </c>
      <c r="N99" s="23">
        <f>INDEX(MTInputs!$J$1:$AZ$415,$D99,MATCH(N$5,MTInputs!$J$5:$AZ$5,0))</f>
        <v/>
      </c>
      <c r="O99" s="23">
        <f>INDEX(MTInputs!$J$1:$AZ$415,$D99,MATCH(O$5,MTInputs!$J$5:$AZ$5,0))</f>
        <v/>
      </c>
      <c r="P99" s="23">
        <f>INDEX(MTInputs!$J$1:$AZ$415,$D99,MATCH(P$5,MTInputs!$J$5:$AZ$5,0))</f>
        <v/>
      </c>
      <c r="Q99" s="23">
        <f>INDEX(MTInputs!$J$1:$AZ$415,$D99,MATCH(Q$5,MTInputs!$J$5:$AZ$5,0))</f>
        <v/>
      </c>
      <c r="R99" s="23">
        <f>INDEX(MTInputs!$J$1:$AZ$415,$D99,MATCH(R$5,MTInputs!$J$5:$AZ$5,0))</f>
        <v/>
      </c>
      <c r="S99" s="23">
        <f>INDEX(MTInputs!$J$1:$AZ$415,$D99,MATCH(S$5,MTInputs!$J$5:$AZ$5,0))</f>
        <v/>
      </c>
      <c r="T99" s="23">
        <f>INDEX(MTInputs!$J$1:$AZ$415,$D99,MATCH(T$5,MTInputs!$J$5:$AZ$5,0))</f>
        <v/>
      </c>
      <c r="U99" s="23">
        <f>INDEX(MTInputs!$J$1:$AZ$415,$D99,MATCH(U$5,MTInputs!$J$5:$AZ$5,0))</f>
        <v/>
      </c>
      <c r="V99" s="23">
        <f>INDEX(MTInputs!$J$1:$AZ$415,$D99,MATCH(V$5,MTInputs!$J$5:$AZ$5,0))</f>
        <v/>
      </c>
      <c r="W99" s="23">
        <f>INDEX(MTInputs!$J$1:$AZ$415,$D99,MATCH(W$5,MTInputs!$J$5:$AZ$5,0))</f>
        <v/>
      </c>
      <c r="X99" s="23">
        <f>INDEX(MTInputs!$J$1:$AZ$415,$D99,MATCH(X$5,MTInputs!$J$5:$AZ$5,0))</f>
        <v/>
      </c>
      <c r="Y99" s="23">
        <f>INDEX(MTInputs!$J$1:$AZ$415,$D99,MATCH(Y$5,MTInputs!$J$5:$AZ$5,0))</f>
        <v/>
      </c>
      <c r="Z99" s="23">
        <f>INDEX(MTInputs!$J$1:$AZ$415,$D99,MATCH(Z$5,MTInputs!$J$5:$AZ$5,0))</f>
        <v/>
      </c>
      <c r="AA99" s="23">
        <f>INDEX(MTInputs!$J$1:$AZ$415,$D99,MATCH(AA$5,MTInputs!$J$5:$AZ$5,0))</f>
        <v/>
      </c>
      <c r="AB99" s="23">
        <f>INDEX(MTInputs!$J$1:$AZ$415,$D99,MATCH(AB$5,MTInputs!$J$5:$AZ$5,0))</f>
        <v/>
      </c>
      <c r="AC99" s="23">
        <f>INDEX(MTInputs!$J$1:$AZ$415,$D99,MATCH(AC$5,MTInputs!$J$5:$AZ$5,0))</f>
        <v/>
      </c>
      <c r="AD99" s="23">
        <f>INDEX(MTInputs!$J$1:$AZ$415,$D99,MATCH(AD$5,MTInputs!$J$5:$AZ$5,0))</f>
        <v/>
      </c>
      <c r="AF99" s="11">
        <f>CodePrefix&amp;$A99&amp;IF($C99="","","."&amp;$C99&amp;"."&amp;$B99)&amp;INDEX(VarEnd,MATCH($A99,VarKey,0))&amp;AF$5</f>
        <v/>
      </c>
      <c r="AG99" s="22">
        <f>INDEX(MTInputs!$J$1:$AZ$415,$D99,MATCH(AG$5,MTInputs!$J$5:$AZ$5,0))</f>
        <v/>
      </c>
      <c r="AH99" s="23">
        <f>INDEX(MTInputs!$J$1:$AZ$415,$D99,MATCH(AH$5,MTInputs!$J$5:$AZ$5,0))</f>
        <v/>
      </c>
      <c r="AI99" s="23">
        <f>INDEX(MTInputs!$J$1:$AZ$415,$D99,MATCH(AI$5,MTInputs!$J$5:$AZ$5,0))</f>
        <v/>
      </c>
      <c r="AJ99" s="23">
        <f>INDEX(MTInputs!$J$1:$AZ$415,$D99,MATCH(AJ$5,MTInputs!$J$5:$AZ$5,0))</f>
        <v/>
      </c>
      <c r="AK99" s="23">
        <f>INDEX(MTInputs!$J$1:$AZ$415,$D99,MATCH(AK$5,MTInputs!$J$5:$AZ$5,0))</f>
        <v/>
      </c>
      <c r="AL99" s="23">
        <f>INDEX(MTInputs!$J$1:$AZ$415,$D99,MATCH(AL$5,MTInputs!$J$5:$AZ$5,0))</f>
        <v/>
      </c>
      <c r="AM99" s="23">
        <f>INDEX(MTInputs!$J$1:$AZ$415,$D99,MATCH(AM$5,MTInputs!$J$5:$AZ$5,0))</f>
        <v/>
      </c>
      <c r="AN99" s="23">
        <f>INDEX(MTInputs!$J$1:$AZ$415,$D99,MATCH(AN$5,MTInputs!$J$5:$AZ$5,0))</f>
        <v/>
      </c>
      <c r="AO99" s="23">
        <f>INDEX(MTInputs!$J$1:$AZ$415,$D99,MATCH(AO$5,MTInputs!$J$5:$AZ$5,0))</f>
        <v/>
      </c>
      <c r="AP99" s="23">
        <f>INDEX(MTInputs!$J$1:$AZ$415,$D99,MATCH(AP$5,MTInputs!$J$5:$AZ$5,0))</f>
        <v/>
      </c>
      <c r="AQ99" s="23">
        <f>INDEX(MTInputs!$J$1:$AZ$415,$D99,MATCH(AQ$5,MTInputs!$J$5:$AZ$5,0))</f>
        <v/>
      </c>
      <c r="AR99" s="23">
        <f>INDEX(MTInputs!$J$1:$AZ$415,$D99,MATCH(AR$5,MTInputs!$J$5:$AZ$5,0))</f>
        <v/>
      </c>
      <c r="AS99" s="23">
        <f>INDEX(MTInputs!$J$1:$AZ$415,$D99,MATCH(AS$5,MTInputs!$J$5:$AZ$5,0))</f>
        <v/>
      </c>
      <c r="AT99" s="23">
        <f>INDEX(MTInputs!$J$1:$AZ$415,$D99,MATCH(AT$5,MTInputs!$J$5:$AZ$5,0))</f>
        <v/>
      </c>
      <c r="AU99" s="23">
        <f>INDEX(MTInputs!$J$1:$AZ$415,$D99,MATCH(AU$5,MTInputs!$J$5:$AZ$5,0))</f>
        <v/>
      </c>
      <c r="AV99" s="23">
        <f>INDEX(MTInputs!$J$1:$AZ$415,$D99,MATCH(AV$5,MTInputs!$J$5:$AZ$5,0))</f>
        <v/>
      </c>
      <c r="AW99" s="23">
        <f>INDEX(MTInputs!$J$1:$AZ$415,$D99,MATCH(AW$5,MTInputs!$J$5:$AZ$5,0))</f>
        <v/>
      </c>
      <c r="AX99" s="23">
        <f>INDEX(MTInputs!$J$1:$AZ$415,$D99,MATCH(AX$5,MTInputs!$J$5:$AZ$5,0))</f>
        <v/>
      </c>
      <c r="AY99" s="23">
        <f>INDEX(MTInputs!$J$1:$AZ$415,$D99,MATCH(AY$5,MTInputs!$J$5:$AZ$5,0))</f>
        <v/>
      </c>
    </row>
    <row r="100" hidden="1" outlineLevel="1">
      <c r="A100" s="14" t="inlineStr">
        <is>
          <t>D_ETSOutro</t>
        </is>
      </c>
      <c r="B100" s="14" t="inlineStr"/>
      <c r="C100" s="14" t="inlineStr"/>
      <c r="D100" s="21" t="n">
        <v>89</v>
      </c>
      <c r="H100" s="14">
        <f>INDEX(VarLab,MATCH($A100,VarKey,0))&amp;INDEX(MemLab,MATCH($C100&amp;"|"&amp;$B100,MemKey,0))</f>
        <v/>
      </c>
      <c r="I100" s="14">
        <f>INDEX(VarUnit,MATCH($A100,VarKey,0))</f>
        <v/>
      </c>
      <c r="J100" s="14">
        <f>INDEX(VarSrc,MATCH($A100,VarKey,0))</f>
        <v/>
      </c>
      <c r="K100" s="11">
        <f>CodePrefix&amp;$A100&amp;IF($C100="","","."&amp;$C100&amp;"."&amp;$B100)&amp;INDEX(VarEnd,MATCH($A100,VarKey,0))&amp;K$5</f>
        <v/>
      </c>
      <c r="L100" s="22">
        <f>INDEX(MTInputs!$J$1:$AZ$415,$D100,MATCH(L$5,MTInputs!$J$5:$AZ$5,0))</f>
        <v/>
      </c>
      <c r="M100" s="23">
        <f>INDEX(MTInputs!$J$1:$AZ$415,$D100,MATCH(M$5,MTInputs!$J$5:$AZ$5,0))</f>
        <v/>
      </c>
      <c r="N100" s="23">
        <f>INDEX(MTInputs!$J$1:$AZ$415,$D100,MATCH(N$5,MTInputs!$J$5:$AZ$5,0))</f>
        <v/>
      </c>
      <c r="O100" s="23">
        <f>INDEX(MTInputs!$J$1:$AZ$415,$D100,MATCH(O$5,MTInputs!$J$5:$AZ$5,0))</f>
        <v/>
      </c>
      <c r="P100" s="23">
        <f>INDEX(MTInputs!$J$1:$AZ$415,$D100,MATCH(P$5,MTInputs!$J$5:$AZ$5,0))</f>
        <v/>
      </c>
      <c r="Q100" s="23">
        <f>INDEX(MTInputs!$J$1:$AZ$415,$D100,MATCH(Q$5,MTInputs!$J$5:$AZ$5,0))</f>
        <v/>
      </c>
      <c r="R100" s="23">
        <f>INDEX(MTInputs!$J$1:$AZ$415,$D100,MATCH(R$5,MTInputs!$J$5:$AZ$5,0))</f>
        <v/>
      </c>
      <c r="S100" s="23">
        <f>INDEX(MTInputs!$J$1:$AZ$415,$D100,MATCH(S$5,MTInputs!$J$5:$AZ$5,0))</f>
        <v/>
      </c>
      <c r="T100" s="23">
        <f>INDEX(MTInputs!$J$1:$AZ$415,$D100,MATCH(T$5,MTInputs!$J$5:$AZ$5,0))</f>
        <v/>
      </c>
      <c r="U100" s="23">
        <f>INDEX(MTInputs!$J$1:$AZ$415,$D100,MATCH(U$5,MTInputs!$J$5:$AZ$5,0))</f>
        <v/>
      </c>
      <c r="V100" s="23">
        <f>INDEX(MTInputs!$J$1:$AZ$415,$D100,MATCH(V$5,MTInputs!$J$5:$AZ$5,0))</f>
        <v/>
      </c>
      <c r="W100" s="23">
        <f>INDEX(MTInputs!$J$1:$AZ$415,$D100,MATCH(W$5,MTInputs!$J$5:$AZ$5,0))</f>
        <v/>
      </c>
      <c r="X100" s="23">
        <f>INDEX(MTInputs!$J$1:$AZ$415,$D100,MATCH(X$5,MTInputs!$J$5:$AZ$5,0))</f>
        <v/>
      </c>
      <c r="Y100" s="23">
        <f>INDEX(MTInputs!$J$1:$AZ$415,$D100,MATCH(Y$5,MTInputs!$J$5:$AZ$5,0))</f>
        <v/>
      </c>
      <c r="Z100" s="23">
        <f>INDEX(MTInputs!$J$1:$AZ$415,$D100,MATCH(Z$5,MTInputs!$J$5:$AZ$5,0))</f>
        <v/>
      </c>
      <c r="AA100" s="23">
        <f>INDEX(MTInputs!$J$1:$AZ$415,$D100,MATCH(AA$5,MTInputs!$J$5:$AZ$5,0))</f>
        <v/>
      </c>
      <c r="AB100" s="23">
        <f>INDEX(MTInputs!$J$1:$AZ$415,$D100,MATCH(AB$5,MTInputs!$J$5:$AZ$5,0))</f>
        <v/>
      </c>
      <c r="AC100" s="23">
        <f>INDEX(MTInputs!$J$1:$AZ$415,$D100,MATCH(AC$5,MTInputs!$J$5:$AZ$5,0))</f>
        <v/>
      </c>
      <c r="AD100" s="23">
        <f>INDEX(MTInputs!$J$1:$AZ$415,$D100,MATCH(AD$5,MTInputs!$J$5:$AZ$5,0))</f>
        <v/>
      </c>
      <c r="AF100" s="11">
        <f>CodePrefix&amp;$A100&amp;IF($C100="","","."&amp;$C100&amp;"."&amp;$B100)&amp;INDEX(VarEnd,MATCH($A100,VarKey,0))&amp;AF$5</f>
        <v/>
      </c>
      <c r="AG100" s="22">
        <f>INDEX(MTInputs!$J$1:$AZ$415,$D100,MATCH(AG$5,MTInputs!$J$5:$AZ$5,0))</f>
        <v/>
      </c>
      <c r="AH100" s="23">
        <f>INDEX(MTInputs!$J$1:$AZ$415,$D100,MATCH(AH$5,MTInputs!$J$5:$AZ$5,0))</f>
        <v/>
      </c>
      <c r="AI100" s="23">
        <f>INDEX(MTInputs!$J$1:$AZ$415,$D100,MATCH(AI$5,MTInputs!$J$5:$AZ$5,0))</f>
        <v/>
      </c>
      <c r="AJ100" s="23">
        <f>INDEX(MTInputs!$J$1:$AZ$415,$D100,MATCH(AJ$5,MTInputs!$J$5:$AZ$5,0))</f>
        <v/>
      </c>
      <c r="AK100" s="23">
        <f>INDEX(MTInputs!$J$1:$AZ$415,$D100,MATCH(AK$5,MTInputs!$J$5:$AZ$5,0))</f>
        <v/>
      </c>
      <c r="AL100" s="23">
        <f>INDEX(MTInputs!$J$1:$AZ$415,$D100,MATCH(AL$5,MTInputs!$J$5:$AZ$5,0))</f>
        <v/>
      </c>
      <c r="AM100" s="23">
        <f>INDEX(MTInputs!$J$1:$AZ$415,$D100,MATCH(AM$5,MTInputs!$J$5:$AZ$5,0))</f>
        <v/>
      </c>
      <c r="AN100" s="23">
        <f>INDEX(MTInputs!$J$1:$AZ$415,$D100,MATCH(AN$5,MTInputs!$J$5:$AZ$5,0))</f>
        <v/>
      </c>
      <c r="AO100" s="23">
        <f>INDEX(MTInputs!$J$1:$AZ$415,$D100,MATCH(AO$5,MTInputs!$J$5:$AZ$5,0))</f>
        <v/>
      </c>
      <c r="AP100" s="23">
        <f>INDEX(MTInputs!$J$1:$AZ$415,$D100,MATCH(AP$5,MTInputs!$J$5:$AZ$5,0))</f>
        <v/>
      </c>
      <c r="AQ100" s="23">
        <f>INDEX(MTInputs!$J$1:$AZ$415,$D100,MATCH(AQ$5,MTInputs!$J$5:$AZ$5,0))</f>
        <v/>
      </c>
      <c r="AR100" s="23">
        <f>INDEX(MTInputs!$J$1:$AZ$415,$D100,MATCH(AR$5,MTInputs!$J$5:$AZ$5,0))</f>
        <v/>
      </c>
      <c r="AS100" s="23">
        <f>INDEX(MTInputs!$J$1:$AZ$415,$D100,MATCH(AS$5,MTInputs!$J$5:$AZ$5,0))</f>
        <v/>
      </c>
      <c r="AT100" s="23">
        <f>INDEX(MTInputs!$J$1:$AZ$415,$D100,MATCH(AT$5,MTInputs!$J$5:$AZ$5,0))</f>
        <v/>
      </c>
      <c r="AU100" s="23">
        <f>INDEX(MTInputs!$J$1:$AZ$415,$D100,MATCH(AU$5,MTInputs!$J$5:$AZ$5,0))</f>
        <v/>
      </c>
      <c r="AV100" s="23">
        <f>INDEX(MTInputs!$J$1:$AZ$415,$D100,MATCH(AV$5,MTInputs!$J$5:$AZ$5,0))</f>
        <v/>
      </c>
      <c r="AW100" s="23">
        <f>INDEX(MTInputs!$J$1:$AZ$415,$D100,MATCH(AW$5,MTInputs!$J$5:$AZ$5,0))</f>
        <v/>
      </c>
      <c r="AX100" s="23">
        <f>INDEX(MTInputs!$J$1:$AZ$415,$D100,MATCH(AX$5,MTInputs!$J$5:$AZ$5,0))</f>
        <v/>
      </c>
      <c r="AY100" s="23">
        <f>INDEX(MTInputs!$J$1:$AZ$415,$D100,MATCH(AY$5,MTInputs!$J$5:$AZ$5,0))</f>
        <v/>
      </c>
    </row>
    <row r="101" hidden="1" outlineLevel="1">
      <c r="A101" s="14" t="inlineStr">
        <is>
          <t>D_ETSPriceOverride</t>
        </is>
      </c>
      <c r="B101" s="14" t="inlineStr"/>
      <c r="C101" s="14" t="inlineStr"/>
      <c r="D101" s="21" t="n">
        <v>93</v>
      </c>
      <c r="H101" s="14">
        <f>INDEX(VarLab,MATCH($A101,VarKey,0))&amp;INDEX(MemLab,MATCH($C101&amp;"|"&amp;$B101,MemKey,0))</f>
        <v/>
      </c>
      <c r="I101" s="14">
        <f>INDEX(VarUnit,MATCH($A101,VarKey,0))</f>
        <v/>
      </c>
      <c r="J101" s="14">
        <f>INDEX(VarSrc,MATCH($A101,VarKey,0))</f>
        <v/>
      </c>
      <c r="K101" s="11">
        <f>CodePrefix&amp;$A101&amp;IF($C101="","","."&amp;$C101&amp;"."&amp;$B101)&amp;INDEX(VarEnd,MATCH($A101,VarKey,0))&amp;K$5</f>
        <v/>
      </c>
      <c r="L101" s="22">
        <f>INDEX(MTInputs!$J$1:$AZ$415,$D101,MATCH(L$5,MTInputs!$J$5:$AZ$5,0))</f>
        <v/>
      </c>
      <c r="M101" s="23">
        <f>INDEX(MTInputs!$J$1:$AZ$415,$D101,MATCH(M$5,MTInputs!$J$5:$AZ$5,0))</f>
        <v/>
      </c>
      <c r="N101" s="23">
        <f>INDEX(MTInputs!$J$1:$AZ$415,$D101,MATCH(N$5,MTInputs!$J$5:$AZ$5,0))</f>
        <v/>
      </c>
      <c r="O101" s="23">
        <f>INDEX(MTInputs!$J$1:$AZ$415,$D101,MATCH(O$5,MTInputs!$J$5:$AZ$5,0))</f>
        <v/>
      </c>
      <c r="P101" s="23">
        <f>INDEX(MTInputs!$J$1:$AZ$415,$D101,MATCH(P$5,MTInputs!$J$5:$AZ$5,0))</f>
        <v/>
      </c>
      <c r="Q101" s="23">
        <f>INDEX(MTInputs!$J$1:$AZ$415,$D101,MATCH(Q$5,MTInputs!$J$5:$AZ$5,0))</f>
        <v/>
      </c>
      <c r="R101" s="23">
        <f>INDEX(MTInputs!$J$1:$AZ$415,$D101,MATCH(R$5,MTInputs!$J$5:$AZ$5,0))</f>
        <v/>
      </c>
      <c r="S101" s="23">
        <f>INDEX(MTInputs!$J$1:$AZ$415,$D101,MATCH(S$5,MTInputs!$J$5:$AZ$5,0))</f>
        <v/>
      </c>
      <c r="T101" s="23">
        <f>INDEX(MTInputs!$J$1:$AZ$415,$D101,MATCH(T$5,MTInputs!$J$5:$AZ$5,0))</f>
        <v/>
      </c>
      <c r="U101" s="23">
        <f>INDEX(MTInputs!$J$1:$AZ$415,$D101,MATCH(U$5,MTInputs!$J$5:$AZ$5,0))</f>
        <v/>
      </c>
      <c r="V101" s="23">
        <f>INDEX(MTInputs!$J$1:$AZ$415,$D101,MATCH(V$5,MTInputs!$J$5:$AZ$5,0))</f>
        <v/>
      </c>
      <c r="W101" s="23">
        <f>INDEX(MTInputs!$J$1:$AZ$415,$D101,MATCH(W$5,MTInputs!$J$5:$AZ$5,0))</f>
        <v/>
      </c>
      <c r="X101" s="23">
        <f>INDEX(MTInputs!$J$1:$AZ$415,$D101,MATCH(X$5,MTInputs!$J$5:$AZ$5,0))</f>
        <v/>
      </c>
      <c r="Y101" s="23">
        <f>INDEX(MTInputs!$J$1:$AZ$415,$D101,MATCH(Y$5,MTInputs!$J$5:$AZ$5,0))</f>
        <v/>
      </c>
      <c r="Z101" s="23">
        <f>INDEX(MTInputs!$J$1:$AZ$415,$D101,MATCH(Z$5,MTInputs!$J$5:$AZ$5,0))</f>
        <v/>
      </c>
      <c r="AA101" s="23">
        <f>INDEX(MTInputs!$J$1:$AZ$415,$D101,MATCH(AA$5,MTInputs!$J$5:$AZ$5,0))</f>
        <v/>
      </c>
      <c r="AB101" s="23">
        <f>INDEX(MTInputs!$J$1:$AZ$415,$D101,MATCH(AB$5,MTInputs!$J$5:$AZ$5,0))</f>
        <v/>
      </c>
      <c r="AC101" s="23">
        <f>INDEX(MTInputs!$J$1:$AZ$415,$D101,MATCH(AC$5,MTInputs!$J$5:$AZ$5,0))</f>
        <v/>
      </c>
      <c r="AD101" s="23">
        <f>INDEX(MTInputs!$J$1:$AZ$415,$D101,MATCH(AD$5,MTInputs!$J$5:$AZ$5,0))</f>
        <v/>
      </c>
      <c r="AF101" s="11">
        <f>CodePrefix&amp;$A101&amp;IF($C101="","","."&amp;$C101&amp;"."&amp;$B101)&amp;INDEX(VarEnd,MATCH($A101,VarKey,0))&amp;AF$5</f>
        <v/>
      </c>
      <c r="AG101" s="22">
        <f>INDEX(MTInputs!$J$1:$AZ$415,$D101,MATCH(AG$5,MTInputs!$J$5:$AZ$5,0))</f>
        <v/>
      </c>
      <c r="AH101" s="23">
        <f>INDEX(MTInputs!$J$1:$AZ$415,$D101,MATCH(AH$5,MTInputs!$J$5:$AZ$5,0))</f>
        <v/>
      </c>
      <c r="AI101" s="23">
        <f>INDEX(MTInputs!$J$1:$AZ$415,$D101,MATCH(AI$5,MTInputs!$J$5:$AZ$5,0))</f>
        <v/>
      </c>
      <c r="AJ101" s="23">
        <f>INDEX(MTInputs!$J$1:$AZ$415,$D101,MATCH(AJ$5,MTInputs!$J$5:$AZ$5,0))</f>
        <v/>
      </c>
      <c r="AK101" s="23">
        <f>INDEX(MTInputs!$J$1:$AZ$415,$D101,MATCH(AK$5,MTInputs!$J$5:$AZ$5,0))</f>
        <v/>
      </c>
      <c r="AL101" s="23">
        <f>INDEX(MTInputs!$J$1:$AZ$415,$D101,MATCH(AL$5,MTInputs!$J$5:$AZ$5,0))</f>
        <v/>
      </c>
      <c r="AM101" s="23">
        <f>INDEX(MTInputs!$J$1:$AZ$415,$D101,MATCH(AM$5,MTInputs!$J$5:$AZ$5,0))</f>
        <v/>
      </c>
      <c r="AN101" s="23">
        <f>INDEX(MTInputs!$J$1:$AZ$415,$D101,MATCH(AN$5,MTInputs!$J$5:$AZ$5,0))</f>
        <v/>
      </c>
      <c r="AO101" s="23">
        <f>INDEX(MTInputs!$J$1:$AZ$415,$D101,MATCH(AO$5,MTInputs!$J$5:$AZ$5,0))</f>
        <v/>
      </c>
      <c r="AP101" s="23">
        <f>INDEX(MTInputs!$J$1:$AZ$415,$D101,MATCH(AP$5,MTInputs!$J$5:$AZ$5,0))</f>
        <v/>
      </c>
      <c r="AQ101" s="23">
        <f>INDEX(MTInputs!$J$1:$AZ$415,$D101,MATCH(AQ$5,MTInputs!$J$5:$AZ$5,0))</f>
        <v/>
      </c>
      <c r="AR101" s="23">
        <f>INDEX(MTInputs!$J$1:$AZ$415,$D101,MATCH(AR$5,MTInputs!$J$5:$AZ$5,0))</f>
        <v/>
      </c>
      <c r="AS101" s="23">
        <f>INDEX(MTInputs!$J$1:$AZ$415,$D101,MATCH(AS$5,MTInputs!$J$5:$AZ$5,0))</f>
        <v/>
      </c>
      <c r="AT101" s="23">
        <f>INDEX(MTInputs!$J$1:$AZ$415,$D101,MATCH(AT$5,MTInputs!$J$5:$AZ$5,0))</f>
        <v/>
      </c>
      <c r="AU101" s="23">
        <f>INDEX(MTInputs!$J$1:$AZ$415,$D101,MATCH(AU$5,MTInputs!$J$5:$AZ$5,0))</f>
        <v/>
      </c>
      <c r="AV101" s="23">
        <f>INDEX(MTInputs!$J$1:$AZ$415,$D101,MATCH(AV$5,MTInputs!$J$5:$AZ$5,0))</f>
        <v/>
      </c>
      <c r="AW101" s="23">
        <f>INDEX(MTInputs!$J$1:$AZ$415,$D101,MATCH(AW$5,MTInputs!$J$5:$AZ$5,0))</f>
        <v/>
      </c>
      <c r="AX101" s="23">
        <f>INDEX(MTInputs!$J$1:$AZ$415,$D101,MATCH(AX$5,MTInputs!$J$5:$AZ$5,0))</f>
        <v/>
      </c>
      <c r="AY101" s="23">
        <f>INDEX(MTInputs!$J$1:$AZ$415,$D101,MATCH(AY$5,MTInputs!$J$5:$AZ$5,0))</f>
        <v/>
      </c>
    </row>
    <row r="102" hidden="1" outlineLevel="1">
      <c r="A102" s="14" t="inlineStr">
        <is>
          <t>D_ETSVolatility</t>
        </is>
      </c>
      <c r="B102" s="14" t="inlineStr"/>
      <c r="C102" s="14" t="inlineStr"/>
      <c r="D102" s="21" t="n">
        <v>95</v>
      </c>
      <c r="H102" s="14">
        <f>INDEX(VarLab,MATCH($A102,VarKey,0))&amp;INDEX(MemLab,MATCH($C102&amp;"|"&amp;$B102,MemKey,0))</f>
        <v/>
      </c>
      <c r="I102" s="14">
        <f>INDEX(VarUnit,MATCH($A102,VarKey,0))</f>
        <v/>
      </c>
      <c r="J102" s="14">
        <f>INDEX(VarSrc,MATCH($A102,VarKey,0))</f>
        <v/>
      </c>
      <c r="K102" s="11">
        <f>CodePrefix&amp;$A102&amp;IF($C102="","","."&amp;$C102&amp;"."&amp;$B102)&amp;INDEX(VarEnd,MATCH($A102,VarKey,0))&amp;K$5</f>
        <v/>
      </c>
      <c r="L102" s="22">
        <f>INDEX(MTInputs!$J$1:$AZ$415,$D102,MATCH(L$5,MTInputs!$J$5:$AZ$5,0))</f>
        <v/>
      </c>
      <c r="M102" s="23">
        <f>INDEX(MTInputs!$J$1:$AZ$415,$D102,MATCH(M$5,MTInputs!$J$5:$AZ$5,0))</f>
        <v/>
      </c>
      <c r="N102" s="23">
        <f>INDEX(MTInputs!$J$1:$AZ$415,$D102,MATCH(N$5,MTInputs!$J$5:$AZ$5,0))</f>
        <v/>
      </c>
      <c r="O102" s="23">
        <f>INDEX(MTInputs!$J$1:$AZ$415,$D102,MATCH(O$5,MTInputs!$J$5:$AZ$5,0))</f>
        <v/>
      </c>
      <c r="P102" s="23">
        <f>INDEX(MTInputs!$J$1:$AZ$415,$D102,MATCH(P$5,MTInputs!$J$5:$AZ$5,0))</f>
        <v/>
      </c>
      <c r="Q102" s="23">
        <f>INDEX(MTInputs!$J$1:$AZ$415,$D102,MATCH(Q$5,MTInputs!$J$5:$AZ$5,0))</f>
        <v/>
      </c>
      <c r="R102" s="23">
        <f>INDEX(MTInputs!$J$1:$AZ$415,$D102,MATCH(R$5,MTInputs!$J$5:$AZ$5,0))</f>
        <v/>
      </c>
      <c r="S102" s="23">
        <f>INDEX(MTInputs!$J$1:$AZ$415,$D102,MATCH(S$5,MTInputs!$J$5:$AZ$5,0))</f>
        <v/>
      </c>
      <c r="T102" s="23">
        <f>INDEX(MTInputs!$J$1:$AZ$415,$D102,MATCH(T$5,MTInputs!$J$5:$AZ$5,0))</f>
        <v/>
      </c>
      <c r="U102" s="23">
        <f>INDEX(MTInputs!$J$1:$AZ$415,$D102,MATCH(U$5,MTInputs!$J$5:$AZ$5,0))</f>
        <v/>
      </c>
      <c r="V102" s="23">
        <f>INDEX(MTInputs!$J$1:$AZ$415,$D102,MATCH(V$5,MTInputs!$J$5:$AZ$5,0))</f>
        <v/>
      </c>
      <c r="W102" s="23">
        <f>INDEX(MTInputs!$J$1:$AZ$415,$D102,MATCH(W$5,MTInputs!$J$5:$AZ$5,0))</f>
        <v/>
      </c>
      <c r="X102" s="23">
        <f>INDEX(MTInputs!$J$1:$AZ$415,$D102,MATCH(X$5,MTInputs!$J$5:$AZ$5,0))</f>
        <v/>
      </c>
      <c r="Y102" s="23">
        <f>INDEX(MTInputs!$J$1:$AZ$415,$D102,MATCH(Y$5,MTInputs!$J$5:$AZ$5,0))</f>
        <v/>
      </c>
      <c r="Z102" s="23">
        <f>INDEX(MTInputs!$J$1:$AZ$415,$D102,MATCH(Z$5,MTInputs!$J$5:$AZ$5,0))</f>
        <v/>
      </c>
      <c r="AA102" s="23">
        <f>INDEX(MTInputs!$J$1:$AZ$415,$D102,MATCH(AA$5,MTInputs!$J$5:$AZ$5,0))</f>
        <v/>
      </c>
      <c r="AB102" s="23">
        <f>INDEX(MTInputs!$J$1:$AZ$415,$D102,MATCH(AB$5,MTInputs!$J$5:$AZ$5,0))</f>
        <v/>
      </c>
      <c r="AC102" s="23">
        <f>INDEX(MTInputs!$J$1:$AZ$415,$D102,MATCH(AC$5,MTInputs!$J$5:$AZ$5,0))</f>
        <v/>
      </c>
      <c r="AD102" s="23">
        <f>INDEX(MTInputs!$J$1:$AZ$415,$D102,MATCH(AD$5,MTInputs!$J$5:$AZ$5,0))</f>
        <v/>
      </c>
      <c r="AF102" s="11">
        <f>CodePrefix&amp;$A102&amp;IF($C102="","","."&amp;$C102&amp;"."&amp;$B102)&amp;INDEX(VarEnd,MATCH($A102,VarKey,0))&amp;AF$5</f>
        <v/>
      </c>
      <c r="AG102" s="22">
        <f>INDEX(MTInputs!$J$1:$AZ$415,$D102,MATCH(AG$5,MTInputs!$J$5:$AZ$5,0))</f>
        <v/>
      </c>
      <c r="AH102" s="23">
        <f>INDEX(MTInputs!$J$1:$AZ$415,$D102,MATCH(AH$5,MTInputs!$J$5:$AZ$5,0))</f>
        <v/>
      </c>
      <c r="AI102" s="23">
        <f>INDEX(MTInputs!$J$1:$AZ$415,$D102,MATCH(AI$5,MTInputs!$J$5:$AZ$5,0))</f>
        <v/>
      </c>
      <c r="AJ102" s="23">
        <f>INDEX(MTInputs!$J$1:$AZ$415,$D102,MATCH(AJ$5,MTInputs!$J$5:$AZ$5,0))</f>
        <v/>
      </c>
      <c r="AK102" s="23">
        <f>INDEX(MTInputs!$J$1:$AZ$415,$D102,MATCH(AK$5,MTInputs!$J$5:$AZ$5,0))</f>
        <v/>
      </c>
      <c r="AL102" s="23">
        <f>INDEX(MTInputs!$J$1:$AZ$415,$D102,MATCH(AL$5,MTInputs!$J$5:$AZ$5,0))</f>
        <v/>
      </c>
      <c r="AM102" s="23">
        <f>INDEX(MTInputs!$J$1:$AZ$415,$D102,MATCH(AM$5,MTInputs!$J$5:$AZ$5,0))</f>
        <v/>
      </c>
      <c r="AN102" s="23">
        <f>INDEX(MTInputs!$J$1:$AZ$415,$D102,MATCH(AN$5,MTInputs!$J$5:$AZ$5,0))</f>
        <v/>
      </c>
      <c r="AO102" s="23">
        <f>INDEX(MTInputs!$J$1:$AZ$415,$D102,MATCH(AO$5,MTInputs!$J$5:$AZ$5,0))</f>
        <v/>
      </c>
      <c r="AP102" s="23">
        <f>INDEX(MTInputs!$J$1:$AZ$415,$D102,MATCH(AP$5,MTInputs!$J$5:$AZ$5,0))</f>
        <v/>
      </c>
      <c r="AQ102" s="23">
        <f>INDEX(MTInputs!$J$1:$AZ$415,$D102,MATCH(AQ$5,MTInputs!$J$5:$AZ$5,0))</f>
        <v/>
      </c>
      <c r="AR102" s="23">
        <f>INDEX(MTInputs!$J$1:$AZ$415,$D102,MATCH(AR$5,MTInputs!$J$5:$AZ$5,0))</f>
        <v/>
      </c>
      <c r="AS102" s="23">
        <f>INDEX(MTInputs!$J$1:$AZ$415,$D102,MATCH(AS$5,MTInputs!$J$5:$AZ$5,0))</f>
        <v/>
      </c>
      <c r="AT102" s="23">
        <f>INDEX(MTInputs!$J$1:$AZ$415,$D102,MATCH(AT$5,MTInputs!$J$5:$AZ$5,0))</f>
        <v/>
      </c>
      <c r="AU102" s="23">
        <f>INDEX(MTInputs!$J$1:$AZ$415,$D102,MATCH(AU$5,MTInputs!$J$5:$AZ$5,0))</f>
        <v/>
      </c>
      <c r="AV102" s="23">
        <f>INDEX(MTInputs!$J$1:$AZ$415,$D102,MATCH(AV$5,MTInputs!$J$5:$AZ$5,0))</f>
        <v/>
      </c>
      <c r="AW102" s="23">
        <f>INDEX(MTInputs!$J$1:$AZ$415,$D102,MATCH(AW$5,MTInputs!$J$5:$AZ$5,0))</f>
        <v/>
      </c>
      <c r="AX102" s="23">
        <f>INDEX(MTInputs!$J$1:$AZ$415,$D102,MATCH(AX$5,MTInputs!$J$5:$AZ$5,0))</f>
        <v/>
      </c>
      <c r="AY102" s="23">
        <f>INDEX(MTInputs!$J$1:$AZ$415,$D102,MATCH(AY$5,MTInputs!$J$5:$AZ$5,0))</f>
        <v/>
      </c>
    </row>
    <row r="103" hidden="1" outlineLevel="1">
      <c r="A103" s="14" t="inlineStr">
        <is>
          <t>D_ETSVolImpact</t>
        </is>
      </c>
      <c r="B103" s="14" t="inlineStr"/>
      <c r="C103" s="14" t="inlineStr"/>
      <c r="D103" s="21" t="n">
        <v>96</v>
      </c>
      <c r="H103" s="14">
        <f>INDEX(VarLab,MATCH($A103,VarKey,0))&amp;INDEX(MemLab,MATCH($C103&amp;"|"&amp;$B103,MemKey,0))</f>
        <v/>
      </c>
      <c r="I103" s="14">
        <f>INDEX(VarUnit,MATCH($A103,VarKey,0))</f>
        <v/>
      </c>
      <c r="J103" s="14">
        <f>INDEX(VarSrc,MATCH($A103,VarKey,0))</f>
        <v/>
      </c>
      <c r="K103" s="11">
        <f>CodePrefix&amp;$A103&amp;IF($C103="","","."&amp;$C103&amp;"."&amp;$B103)&amp;INDEX(VarEnd,MATCH($A103,VarKey,0))&amp;K$5</f>
        <v/>
      </c>
      <c r="L103" s="22">
        <f>INDEX(MTInputs!$J$1:$AZ$415,$D103,MATCH(L$5,MTInputs!$J$5:$AZ$5,0))</f>
        <v/>
      </c>
      <c r="M103" s="23">
        <f>INDEX(MTInputs!$J$1:$AZ$415,$D103,MATCH(M$5,MTInputs!$J$5:$AZ$5,0))</f>
        <v/>
      </c>
      <c r="N103" s="23">
        <f>INDEX(MTInputs!$J$1:$AZ$415,$D103,MATCH(N$5,MTInputs!$J$5:$AZ$5,0))</f>
        <v/>
      </c>
      <c r="O103" s="23">
        <f>INDEX(MTInputs!$J$1:$AZ$415,$D103,MATCH(O$5,MTInputs!$J$5:$AZ$5,0))</f>
        <v/>
      </c>
      <c r="P103" s="23">
        <f>INDEX(MTInputs!$J$1:$AZ$415,$D103,MATCH(P$5,MTInputs!$J$5:$AZ$5,0))</f>
        <v/>
      </c>
      <c r="Q103" s="23">
        <f>INDEX(MTInputs!$J$1:$AZ$415,$D103,MATCH(Q$5,MTInputs!$J$5:$AZ$5,0))</f>
        <v/>
      </c>
      <c r="R103" s="23">
        <f>INDEX(MTInputs!$J$1:$AZ$415,$D103,MATCH(R$5,MTInputs!$J$5:$AZ$5,0))</f>
        <v/>
      </c>
      <c r="S103" s="23">
        <f>INDEX(MTInputs!$J$1:$AZ$415,$D103,MATCH(S$5,MTInputs!$J$5:$AZ$5,0))</f>
        <v/>
      </c>
      <c r="T103" s="23">
        <f>INDEX(MTInputs!$J$1:$AZ$415,$D103,MATCH(T$5,MTInputs!$J$5:$AZ$5,0))</f>
        <v/>
      </c>
      <c r="U103" s="23">
        <f>INDEX(MTInputs!$J$1:$AZ$415,$D103,MATCH(U$5,MTInputs!$J$5:$AZ$5,0))</f>
        <v/>
      </c>
      <c r="V103" s="23">
        <f>INDEX(MTInputs!$J$1:$AZ$415,$D103,MATCH(V$5,MTInputs!$J$5:$AZ$5,0))</f>
        <v/>
      </c>
      <c r="W103" s="23">
        <f>INDEX(MTInputs!$J$1:$AZ$415,$D103,MATCH(W$5,MTInputs!$J$5:$AZ$5,0))</f>
        <v/>
      </c>
      <c r="X103" s="23">
        <f>INDEX(MTInputs!$J$1:$AZ$415,$D103,MATCH(X$5,MTInputs!$J$5:$AZ$5,0))</f>
        <v/>
      </c>
      <c r="Y103" s="23">
        <f>INDEX(MTInputs!$J$1:$AZ$415,$D103,MATCH(Y$5,MTInputs!$J$5:$AZ$5,0))</f>
        <v/>
      </c>
      <c r="Z103" s="23">
        <f>INDEX(MTInputs!$J$1:$AZ$415,$D103,MATCH(Z$5,MTInputs!$J$5:$AZ$5,0))</f>
        <v/>
      </c>
      <c r="AA103" s="23">
        <f>INDEX(MTInputs!$J$1:$AZ$415,$D103,MATCH(AA$5,MTInputs!$J$5:$AZ$5,0))</f>
        <v/>
      </c>
      <c r="AB103" s="23">
        <f>INDEX(MTInputs!$J$1:$AZ$415,$D103,MATCH(AB$5,MTInputs!$J$5:$AZ$5,0))</f>
        <v/>
      </c>
      <c r="AC103" s="23">
        <f>INDEX(MTInputs!$J$1:$AZ$415,$D103,MATCH(AC$5,MTInputs!$J$5:$AZ$5,0))</f>
        <v/>
      </c>
      <c r="AD103" s="23">
        <f>INDEX(MTInputs!$J$1:$AZ$415,$D103,MATCH(AD$5,MTInputs!$J$5:$AZ$5,0))</f>
        <v/>
      </c>
      <c r="AF103" s="11">
        <f>CodePrefix&amp;$A103&amp;IF($C103="","","."&amp;$C103&amp;"."&amp;$B103)&amp;INDEX(VarEnd,MATCH($A103,VarKey,0))&amp;AF$5</f>
        <v/>
      </c>
      <c r="AG103" s="22">
        <f>INDEX(MTInputs!$J$1:$AZ$415,$D103,MATCH(AG$5,MTInputs!$J$5:$AZ$5,0))</f>
        <v/>
      </c>
      <c r="AH103" s="23">
        <f>INDEX(MTInputs!$J$1:$AZ$415,$D103,MATCH(AH$5,MTInputs!$J$5:$AZ$5,0))</f>
        <v/>
      </c>
      <c r="AI103" s="23">
        <f>INDEX(MTInputs!$J$1:$AZ$415,$D103,MATCH(AI$5,MTInputs!$J$5:$AZ$5,0))</f>
        <v/>
      </c>
      <c r="AJ103" s="23">
        <f>INDEX(MTInputs!$J$1:$AZ$415,$D103,MATCH(AJ$5,MTInputs!$J$5:$AZ$5,0))</f>
        <v/>
      </c>
      <c r="AK103" s="23">
        <f>INDEX(MTInputs!$J$1:$AZ$415,$D103,MATCH(AK$5,MTInputs!$J$5:$AZ$5,0))</f>
        <v/>
      </c>
      <c r="AL103" s="23">
        <f>INDEX(MTInputs!$J$1:$AZ$415,$D103,MATCH(AL$5,MTInputs!$J$5:$AZ$5,0))</f>
        <v/>
      </c>
      <c r="AM103" s="23">
        <f>INDEX(MTInputs!$J$1:$AZ$415,$D103,MATCH(AM$5,MTInputs!$J$5:$AZ$5,0))</f>
        <v/>
      </c>
      <c r="AN103" s="23">
        <f>INDEX(MTInputs!$J$1:$AZ$415,$D103,MATCH(AN$5,MTInputs!$J$5:$AZ$5,0))</f>
        <v/>
      </c>
      <c r="AO103" s="23">
        <f>INDEX(MTInputs!$J$1:$AZ$415,$D103,MATCH(AO$5,MTInputs!$J$5:$AZ$5,0))</f>
        <v/>
      </c>
      <c r="AP103" s="23">
        <f>INDEX(MTInputs!$J$1:$AZ$415,$D103,MATCH(AP$5,MTInputs!$J$5:$AZ$5,0))</f>
        <v/>
      </c>
      <c r="AQ103" s="23">
        <f>INDEX(MTInputs!$J$1:$AZ$415,$D103,MATCH(AQ$5,MTInputs!$J$5:$AZ$5,0))</f>
        <v/>
      </c>
      <c r="AR103" s="23">
        <f>INDEX(MTInputs!$J$1:$AZ$415,$D103,MATCH(AR$5,MTInputs!$J$5:$AZ$5,0))</f>
        <v/>
      </c>
      <c r="AS103" s="23">
        <f>INDEX(MTInputs!$J$1:$AZ$415,$D103,MATCH(AS$5,MTInputs!$J$5:$AZ$5,0))</f>
        <v/>
      </c>
      <c r="AT103" s="23">
        <f>INDEX(MTInputs!$J$1:$AZ$415,$D103,MATCH(AT$5,MTInputs!$J$5:$AZ$5,0))</f>
        <v/>
      </c>
      <c r="AU103" s="23">
        <f>INDEX(MTInputs!$J$1:$AZ$415,$D103,MATCH(AU$5,MTInputs!$J$5:$AZ$5,0))</f>
        <v/>
      </c>
      <c r="AV103" s="23">
        <f>INDEX(MTInputs!$J$1:$AZ$415,$D103,MATCH(AV$5,MTInputs!$J$5:$AZ$5,0))</f>
        <v/>
      </c>
      <c r="AW103" s="23">
        <f>INDEX(MTInputs!$J$1:$AZ$415,$D103,MATCH(AW$5,MTInputs!$J$5:$AZ$5,0))</f>
        <v/>
      </c>
      <c r="AX103" s="23">
        <f>INDEX(MTInputs!$J$1:$AZ$415,$D103,MATCH(AX$5,MTInputs!$J$5:$AZ$5,0))</f>
        <v/>
      </c>
      <c r="AY103" s="23">
        <f>INDEX(MTInputs!$J$1:$AZ$415,$D103,MATCH(AY$5,MTInputs!$J$5:$AZ$5,0))</f>
        <v/>
      </c>
    </row>
    <row r="104" hidden="1" outlineLevel="1">
      <c r="A104" s="14" t="inlineStr">
        <is>
          <t>D_ETSCTRisk</t>
        </is>
      </c>
      <c r="B104" s="14" t="inlineStr"/>
      <c r="C104" s="14" t="inlineStr"/>
      <c r="D104" s="21" t="n">
        <v>97</v>
      </c>
      <c r="H104" s="14">
        <f>INDEX(VarLab,MATCH($A104,VarKey,0))&amp;INDEX(MemLab,MATCH($C104&amp;"|"&amp;$B104,MemKey,0))</f>
        <v/>
      </c>
      <c r="I104" s="14">
        <f>INDEX(VarUnit,MATCH($A104,VarKey,0))</f>
        <v/>
      </c>
      <c r="J104" s="14">
        <f>INDEX(VarSrc,MATCH($A104,VarKey,0))</f>
        <v/>
      </c>
      <c r="K104" s="11">
        <f>CodePrefix&amp;$A104&amp;IF($C104="","","."&amp;$C104&amp;"."&amp;$B104)&amp;INDEX(VarEnd,MATCH($A104,VarKey,0))&amp;K$5</f>
        <v/>
      </c>
      <c r="L104" s="22">
        <f>INDEX(MTInputs!$J$1:$AZ$415,$D104,MATCH(L$5,MTInputs!$J$5:$AZ$5,0))</f>
        <v/>
      </c>
      <c r="M104" s="23">
        <f>INDEX(MTInputs!$J$1:$AZ$415,$D104,MATCH(M$5,MTInputs!$J$5:$AZ$5,0))</f>
        <v/>
      </c>
      <c r="N104" s="23">
        <f>INDEX(MTInputs!$J$1:$AZ$415,$D104,MATCH(N$5,MTInputs!$J$5:$AZ$5,0))</f>
        <v/>
      </c>
      <c r="O104" s="23">
        <f>INDEX(MTInputs!$J$1:$AZ$415,$D104,MATCH(O$5,MTInputs!$J$5:$AZ$5,0))</f>
        <v/>
      </c>
      <c r="P104" s="23">
        <f>INDEX(MTInputs!$J$1:$AZ$415,$D104,MATCH(P$5,MTInputs!$J$5:$AZ$5,0))</f>
        <v/>
      </c>
      <c r="Q104" s="23">
        <f>INDEX(MTInputs!$J$1:$AZ$415,$D104,MATCH(Q$5,MTInputs!$J$5:$AZ$5,0))</f>
        <v/>
      </c>
      <c r="R104" s="23">
        <f>INDEX(MTInputs!$J$1:$AZ$415,$D104,MATCH(R$5,MTInputs!$J$5:$AZ$5,0))</f>
        <v/>
      </c>
      <c r="S104" s="23">
        <f>INDEX(MTInputs!$J$1:$AZ$415,$D104,MATCH(S$5,MTInputs!$J$5:$AZ$5,0))</f>
        <v/>
      </c>
      <c r="T104" s="23">
        <f>INDEX(MTInputs!$J$1:$AZ$415,$D104,MATCH(T$5,MTInputs!$J$5:$AZ$5,0))</f>
        <v/>
      </c>
      <c r="U104" s="23">
        <f>INDEX(MTInputs!$J$1:$AZ$415,$D104,MATCH(U$5,MTInputs!$J$5:$AZ$5,0))</f>
        <v/>
      </c>
      <c r="V104" s="23">
        <f>INDEX(MTInputs!$J$1:$AZ$415,$D104,MATCH(V$5,MTInputs!$J$5:$AZ$5,0))</f>
        <v/>
      </c>
      <c r="W104" s="23">
        <f>INDEX(MTInputs!$J$1:$AZ$415,$D104,MATCH(W$5,MTInputs!$J$5:$AZ$5,0))</f>
        <v/>
      </c>
      <c r="X104" s="23">
        <f>INDEX(MTInputs!$J$1:$AZ$415,$D104,MATCH(X$5,MTInputs!$J$5:$AZ$5,0))</f>
        <v/>
      </c>
      <c r="Y104" s="23">
        <f>INDEX(MTInputs!$J$1:$AZ$415,$D104,MATCH(Y$5,MTInputs!$J$5:$AZ$5,0))</f>
        <v/>
      </c>
      <c r="Z104" s="23">
        <f>INDEX(MTInputs!$J$1:$AZ$415,$D104,MATCH(Z$5,MTInputs!$J$5:$AZ$5,0))</f>
        <v/>
      </c>
      <c r="AA104" s="23">
        <f>INDEX(MTInputs!$J$1:$AZ$415,$D104,MATCH(AA$5,MTInputs!$J$5:$AZ$5,0))</f>
        <v/>
      </c>
      <c r="AB104" s="23">
        <f>INDEX(MTInputs!$J$1:$AZ$415,$D104,MATCH(AB$5,MTInputs!$J$5:$AZ$5,0))</f>
        <v/>
      </c>
      <c r="AC104" s="23">
        <f>INDEX(MTInputs!$J$1:$AZ$415,$D104,MATCH(AC$5,MTInputs!$J$5:$AZ$5,0))</f>
        <v/>
      </c>
      <c r="AD104" s="23">
        <f>INDEX(MTInputs!$J$1:$AZ$415,$D104,MATCH(AD$5,MTInputs!$J$5:$AZ$5,0))</f>
        <v/>
      </c>
      <c r="AF104" s="11">
        <f>CodePrefix&amp;$A104&amp;IF($C104="","","."&amp;$C104&amp;"."&amp;$B104)&amp;INDEX(VarEnd,MATCH($A104,VarKey,0))&amp;AF$5</f>
        <v/>
      </c>
      <c r="AG104" s="22">
        <f>INDEX(MTInputs!$J$1:$AZ$415,$D104,MATCH(AG$5,MTInputs!$J$5:$AZ$5,0))</f>
        <v/>
      </c>
      <c r="AH104" s="23">
        <f>INDEX(MTInputs!$J$1:$AZ$415,$D104,MATCH(AH$5,MTInputs!$J$5:$AZ$5,0))</f>
        <v/>
      </c>
      <c r="AI104" s="23">
        <f>INDEX(MTInputs!$J$1:$AZ$415,$D104,MATCH(AI$5,MTInputs!$J$5:$AZ$5,0))</f>
        <v/>
      </c>
      <c r="AJ104" s="23">
        <f>INDEX(MTInputs!$J$1:$AZ$415,$D104,MATCH(AJ$5,MTInputs!$J$5:$AZ$5,0))</f>
        <v/>
      </c>
      <c r="AK104" s="23">
        <f>INDEX(MTInputs!$J$1:$AZ$415,$D104,MATCH(AK$5,MTInputs!$J$5:$AZ$5,0))</f>
        <v/>
      </c>
      <c r="AL104" s="23">
        <f>INDEX(MTInputs!$J$1:$AZ$415,$D104,MATCH(AL$5,MTInputs!$J$5:$AZ$5,0))</f>
        <v/>
      </c>
      <c r="AM104" s="23">
        <f>INDEX(MTInputs!$J$1:$AZ$415,$D104,MATCH(AM$5,MTInputs!$J$5:$AZ$5,0))</f>
        <v/>
      </c>
      <c r="AN104" s="23">
        <f>INDEX(MTInputs!$J$1:$AZ$415,$D104,MATCH(AN$5,MTInputs!$J$5:$AZ$5,0))</f>
        <v/>
      </c>
      <c r="AO104" s="23">
        <f>INDEX(MTInputs!$J$1:$AZ$415,$D104,MATCH(AO$5,MTInputs!$J$5:$AZ$5,0))</f>
        <v/>
      </c>
      <c r="AP104" s="23">
        <f>INDEX(MTInputs!$J$1:$AZ$415,$D104,MATCH(AP$5,MTInputs!$J$5:$AZ$5,0))</f>
        <v/>
      </c>
      <c r="AQ104" s="23">
        <f>INDEX(MTInputs!$J$1:$AZ$415,$D104,MATCH(AQ$5,MTInputs!$J$5:$AZ$5,0))</f>
        <v/>
      </c>
      <c r="AR104" s="23">
        <f>INDEX(MTInputs!$J$1:$AZ$415,$D104,MATCH(AR$5,MTInputs!$J$5:$AZ$5,0))</f>
        <v/>
      </c>
      <c r="AS104" s="23">
        <f>INDEX(MTInputs!$J$1:$AZ$415,$D104,MATCH(AS$5,MTInputs!$J$5:$AZ$5,0))</f>
        <v/>
      </c>
      <c r="AT104" s="23">
        <f>INDEX(MTInputs!$J$1:$AZ$415,$D104,MATCH(AT$5,MTInputs!$J$5:$AZ$5,0))</f>
        <v/>
      </c>
      <c r="AU104" s="23">
        <f>INDEX(MTInputs!$J$1:$AZ$415,$D104,MATCH(AU$5,MTInputs!$J$5:$AZ$5,0))</f>
        <v/>
      </c>
      <c r="AV104" s="23">
        <f>INDEX(MTInputs!$J$1:$AZ$415,$D104,MATCH(AV$5,MTInputs!$J$5:$AZ$5,0))</f>
        <v/>
      </c>
      <c r="AW104" s="23">
        <f>INDEX(MTInputs!$J$1:$AZ$415,$D104,MATCH(AW$5,MTInputs!$J$5:$AZ$5,0))</f>
        <v/>
      </c>
      <c r="AX104" s="23">
        <f>INDEX(MTInputs!$J$1:$AZ$415,$D104,MATCH(AX$5,MTInputs!$J$5:$AZ$5,0))</f>
        <v/>
      </c>
      <c r="AY104" s="23">
        <f>INDEX(MTInputs!$J$1:$AZ$415,$D104,MATCH(AY$5,MTInputs!$J$5:$AZ$5,0))</f>
        <v/>
      </c>
    </row>
    <row r="105" hidden="1" outlineLevel="1">
      <c r="A105" s="1" t="inlineStr">
        <is>
          <t>ets.on</t>
        </is>
      </c>
      <c r="B105" s="1" t="inlineStr"/>
      <c r="C105" s="1" t="inlineStr"/>
      <c r="H105" s="1">
        <f>INDEX(VarLab,MATCH($A105,VarKey,0))&amp;INDEX(MemLab,MATCH($C105&amp;"|"&amp;$B105,MemKey,0))</f>
        <v/>
      </c>
      <c r="I105" s="1">
        <f>INDEX(VarUnit,MATCH($A105,VarKey,0))</f>
        <v/>
      </c>
      <c r="J105" s="1">
        <f>INDEX(VarSrc,MATCH($A105,VarKey,0))</f>
        <v/>
      </c>
      <c r="K105" s="17">
        <f>CodePrefix&amp;$A105&amp;IF($C105="","","."&amp;$C105&amp;"."&amp;$B105)&amp;INDEX(VarEnd,MATCH($A105,VarKey,0))&amp;K$5</f>
        <v/>
      </c>
      <c r="L105" s="18">
        <f>IF(AND(LEFT(L$95,3)="Yes",L$4&gt;=L$99),1,0)</f>
        <v/>
      </c>
      <c r="M105" s="19">
        <f>IF(AND(LEFT(M$95,3)="Yes",M$4&gt;=M$99),1,0)</f>
        <v/>
      </c>
      <c r="N105" s="19">
        <f>IF(AND(LEFT(N$95,3)="Yes",N$4&gt;=N$99),1,0)</f>
        <v/>
      </c>
      <c r="O105" s="19">
        <f>IF(AND(LEFT(O$95,3)="Yes",O$4&gt;=O$99),1,0)</f>
        <v/>
      </c>
      <c r="P105" s="19">
        <f>IF(AND(LEFT(P$95,3)="Yes",P$4&gt;=P$99),1,0)</f>
        <v/>
      </c>
      <c r="Q105" s="19">
        <f>IF(AND(LEFT(Q$95,3)="Yes",Q$4&gt;=Q$99),1,0)</f>
        <v/>
      </c>
      <c r="R105" s="19">
        <f>IF(AND(LEFT(R$95,3)="Yes",R$4&gt;=R$99),1,0)</f>
        <v/>
      </c>
      <c r="S105" s="19">
        <f>IF(AND(LEFT(S$95,3)="Yes",S$4&gt;=S$99),1,0)</f>
        <v/>
      </c>
      <c r="T105" s="19">
        <f>IF(AND(LEFT(T$95,3)="Yes",T$4&gt;=T$99),1,0)</f>
        <v/>
      </c>
      <c r="U105" s="19">
        <f>IF(AND(LEFT(U$95,3)="Yes",U$4&gt;=U$99),1,0)</f>
        <v/>
      </c>
      <c r="V105" s="19">
        <f>IF(AND(LEFT(V$95,3)="Yes",V$4&gt;=V$99),1,0)</f>
        <v/>
      </c>
      <c r="W105" s="19">
        <f>IF(AND(LEFT(W$95,3)="Yes",W$4&gt;=W$99),1,0)</f>
        <v/>
      </c>
      <c r="X105" s="19">
        <f>IF(AND(LEFT(X$95,3)="Yes",X$4&gt;=X$99),1,0)</f>
        <v/>
      </c>
      <c r="Y105" s="19">
        <f>IF(AND(LEFT(Y$95,3)="Yes",Y$4&gt;=Y$99),1,0)</f>
        <v/>
      </c>
      <c r="Z105" s="19">
        <f>IF(AND(LEFT(Z$95,3)="Yes",Z$4&gt;=Z$99),1,0)</f>
        <v/>
      </c>
      <c r="AA105" s="19">
        <f>IF(AND(LEFT(AA$95,3)="Yes",AA$4&gt;=AA$99),1,0)</f>
        <v/>
      </c>
      <c r="AB105" s="19">
        <f>IF(AND(LEFT(AB$95,3)="Yes",AB$4&gt;=AB$99),1,0)</f>
        <v/>
      </c>
      <c r="AC105" s="19">
        <f>IF(AND(LEFT(AC$95,3)="Yes",AC$4&gt;=AC$99),1,0)</f>
        <v/>
      </c>
      <c r="AD105" s="19">
        <f>IF(AND(LEFT(AD$95,3)="Yes",AD$4&gt;=AD$99),1,0)</f>
        <v/>
      </c>
      <c r="AF105" s="17">
        <f>CodePrefix&amp;$A105&amp;IF($C105="","","."&amp;$C105&amp;"."&amp;$B105)&amp;INDEX(VarEnd,MATCH($A105,VarKey,0))&amp;AF$5</f>
        <v/>
      </c>
      <c r="AG105" s="18">
        <f>IF(AND(LEFT(AG$95,3)="Yes",AG$4&gt;=AG$99),1,0)</f>
        <v/>
      </c>
      <c r="AH105" s="19">
        <f>IF(AND(LEFT(AH$95,3)="Yes",AH$4&gt;=AH$99),1,0)</f>
        <v/>
      </c>
      <c r="AI105" s="19">
        <f>IF(AND(LEFT(AI$95,3)="Yes",AI$4&gt;=AI$99),1,0)</f>
        <v/>
      </c>
      <c r="AJ105" s="19">
        <f>IF(AND(LEFT(AJ$95,3)="Yes",AJ$4&gt;=AJ$99),1,0)</f>
        <v/>
      </c>
      <c r="AK105" s="19">
        <f>IF(AND(LEFT(AK$95,3)="Yes",AK$4&gt;=AK$99),1,0)</f>
        <v/>
      </c>
      <c r="AL105" s="19">
        <f>IF(AND(LEFT(AL$95,3)="Yes",AL$4&gt;=AL$99),1,0)</f>
        <v/>
      </c>
      <c r="AM105" s="19">
        <f>IF(AND(LEFT(AM$95,3)="Yes",AM$4&gt;=AM$99),1,0)</f>
        <v/>
      </c>
      <c r="AN105" s="19">
        <f>IF(AND(LEFT(AN$95,3)="Yes",AN$4&gt;=AN$99),1,0)</f>
        <v/>
      </c>
      <c r="AO105" s="19">
        <f>IF(AND(LEFT(AO$95,3)="Yes",AO$4&gt;=AO$99),1,0)</f>
        <v/>
      </c>
      <c r="AP105" s="19">
        <f>IF(AND(LEFT(AP$95,3)="Yes",AP$4&gt;=AP$99),1,0)</f>
        <v/>
      </c>
      <c r="AQ105" s="19">
        <f>IF(AND(LEFT(AQ$95,3)="Yes",AQ$4&gt;=AQ$99),1,0)</f>
        <v/>
      </c>
      <c r="AR105" s="19">
        <f>IF(AND(LEFT(AR$95,3)="Yes",AR$4&gt;=AR$99),1,0)</f>
        <v/>
      </c>
      <c r="AS105" s="19">
        <f>IF(AND(LEFT(AS$95,3)="Yes",AS$4&gt;=AS$99),1,0)</f>
        <v/>
      </c>
      <c r="AT105" s="19">
        <f>IF(AND(LEFT(AT$95,3)="Yes",AT$4&gt;=AT$99),1,0)</f>
        <v/>
      </c>
      <c r="AU105" s="19">
        <f>IF(AND(LEFT(AU$95,3)="Yes",AU$4&gt;=AU$99),1,0)</f>
        <v/>
      </c>
      <c r="AV105" s="19">
        <f>IF(AND(LEFT(AV$95,3)="Yes",AV$4&gt;=AV$99),1,0)</f>
        <v/>
      </c>
      <c r="AW105" s="19">
        <f>IF(AND(LEFT(AW$95,3)="Yes",AW$4&gt;=AW$99),1,0)</f>
        <v/>
      </c>
      <c r="AX105" s="19">
        <f>IF(AND(LEFT(AX$95,3)="Yes",AX$4&gt;=AX$99),1,0)</f>
        <v/>
      </c>
      <c r="AY105" s="19">
        <f>IF(AND(LEFT(AY$95,3)="Yes",AY$4&gt;=AY$99),1,0)</f>
        <v/>
      </c>
    </row>
    <row r="106" hidden="1" outlineLevel="1">
      <c r="H106" s="20" t="inlineStr">
        <is>
          <t>ETS sector coverage (MTInputs rows 99-115) and effective coverage (ETS applied and started)</t>
        </is>
      </c>
    </row>
    <row r="107" hidden="1" outlineLevel="1">
      <c r="A107" s="14" t="inlineStr">
        <is>
          <t>etscov</t>
        </is>
      </c>
      <c r="B107" s="14" t="inlineStr">
        <is>
          <t>all</t>
        </is>
      </c>
      <c r="C107" s="14" t="inlineStr">
        <is>
          <t>pow</t>
        </is>
      </c>
      <c r="D107" s="21" t="n">
        <v>99</v>
      </c>
      <c r="H107" s="14">
        <f>INDEX(VarLab,MATCH($A107,VarKey,0))&amp;INDEX(MemLab,MATCH($C107&amp;"|"&amp;$B107,MemKey,0))</f>
        <v/>
      </c>
      <c r="I107" s="14">
        <f>INDEX(VarUnit,MATCH($A107,VarKey,0))</f>
        <v/>
      </c>
      <c r="J107" s="14">
        <f>INDEX(VarSrc,MATCH($A107,VarKey,0))</f>
        <v/>
      </c>
      <c r="K107" s="11">
        <f>CodePrefix&amp;$A107&amp;IF($C107="","","."&amp;$C107&amp;"."&amp;$B107)&amp;INDEX(VarEnd,MATCH($A107,VarKey,0))&amp;K$5</f>
        <v/>
      </c>
      <c r="L107" s="22">
        <f>INDEX(MTInputs!$J$1:$AZ$415,$D107,MATCH(L$5,MTInputs!$J$5:$AZ$5,0))</f>
        <v/>
      </c>
      <c r="M107" s="23">
        <f>INDEX(MTInputs!$J$1:$AZ$415,$D107,MATCH(M$5,MTInputs!$J$5:$AZ$5,0))</f>
        <v/>
      </c>
      <c r="N107" s="23">
        <f>INDEX(MTInputs!$J$1:$AZ$415,$D107,MATCH(N$5,MTInputs!$J$5:$AZ$5,0))</f>
        <v/>
      </c>
      <c r="O107" s="23">
        <f>INDEX(MTInputs!$J$1:$AZ$415,$D107,MATCH(O$5,MTInputs!$J$5:$AZ$5,0))</f>
        <v/>
      </c>
      <c r="P107" s="23">
        <f>INDEX(MTInputs!$J$1:$AZ$415,$D107,MATCH(P$5,MTInputs!$J$5:$AZ$5,0))</f>
        <v/>
      </c>
      <c r="Q107" s="23">
        <f>INDEX(MTInputs!$J$1:$AZ$415,$D107,MATCH(Q$5,MTInputs!$J$5:$AZ$5,0))</f>
        <v/>
      </c>
      <c r="R107" s="23">
        <f>INDEX(MTInputs!$J$1:$AZ$415,$D107,MATCH(R$5,MTInputs!$J$5:$AZ$5,0))</f>
        <v/>
      </c>
      <c r="S107" s="23">
        <f>INDEX(MTInputs!$J$1:$AZ$415,$D107,MATCH(S$5,MTInputs!$J$5:$AZ$5,0))</f>
        <v/>
      </c>
      <c r="T107" s="23">
        <f>INDEX(MTInputs!$J$1:$AZ$415,$D107,MATCH(T$5,MTInputs!$J$5:$AZ$5,0))</f>
        <v/>
      </c>
      <c r="U107" s="23">
        <f>INDEX(MTInputs!$J$1:$AZ$415,$D107,MATCH(U$5,MTInputs!$J$5:$AZ$5,0))</f>
        <v/>
      </c>
      <c r="V107" s="23">
        <f>INDEX(MTInputs!$J$1:$AZ$415,$D107,MATCH(V$5,MTInputs!$J$5:$AZ$5,0))</f>
        <v/>
      </c>
      <c r="W107" s="23">
        <f>INDEX(MTInputs!$J$1:$AZ$415,$D107,MATCH(W$5,MTInputs!$J$5:$AZ$5,0))</f>
        <v/>
      </c>
      <c r="X107" s="23">
        <f>INDEX(MTInputs!$J$1:$AZ$415,$D107,MATCH(X$5,MTInputs!$J$5:$AZ$5,0))</f>
        <v/>
      </c>
      <c r="Y107" s="23">
        <f>INDEX(MTInputs!$J$1:$AZ$415,$D107,MATCH(Y$5,MTInputs!$J$5:$AZ$5,0))</f>
        <v/>
      </c>
      <c r="Z107" s="23">
        <f>INDEX(MTInputs!$J$1:$AZ$415,$D107,MATCH(Z$5,MTInputs!$J$5:$AZ$5,0))</f>
        <v/>
      </c>
      <c r="AA107" s="23">
        <f>INDEX(MTInputs!$J$1:$AZ$415,$D107,MATCH(AA$5,MTInputs!$J$5:$AZ$5,0))</f>
        <v/>
      </c>
      <c r="AB107" s="23">
        <f>INDEX(MTInputs!$J$1:$AZ$415,$D107,MATCH(AB$5,MTInputs!$J$5:$AZ$5,0))</f>
        <v/>
      </c>
      <c r="AC107" s="23">
        <f>INDEX(MTInputs!$J$1:$AZ$415,$D107,MATCH(AC$5,MTInputs!$J$5:$AZ$5,0))</f>
        <v/>
      </c>
      <c r="AD107" s="23">
        <f>INDEX(MTInputs!$J$1:$AZ$415,$D107,MATCH(AD$5,MTInputs!$J$5:$AZ$5,0))</f>
        <v/>
      </c>
      <c r="AF107" s="11">
        <f>CodePrefix&amp;$A107&amp;IF($C107="","","."&amp;$C107&amp;"."&amp;$B107)&amp;INDEX(VarEnd,MATCH($A107,VarKey,0))&amp;AF$5</f>
        <v/>
      </c>
      <c r="AG107" s="22">
        <f>INDEX(MTInputs!$J$1:$AZ$415,$D107,MATCH(AG$5,MTInputs!$J$5:$AZ$5,0))</f>
        <v/>
      </c>
      <c r="AH107" s="23">
        <f>INDEX(MTInputs!$J$1:$AZ$415,$D107,MATCH(AH$5,MTInputs!$J$5:$AZ$5,0))</f>
        <v/>
      </c>
      <c r="AI107" s="23">
        <f>INDEX(MTInputs!$J$1:$AZ$415,$D107,MATCH(AI$5,MTInputs!$J$5:$AZ$5,0))</f>
        <v/>
      </c>
      <c r="AJ107" s="23">
        <f>INDEX(MTInputs!$J$1:$AZ$415,$D107,MATCH(AJ$5,MTInputs!$J$5:$AZ$5,0))</f>
        <v/>
      </c>
      <c r="AK107" s="23">
        <f>INDEX(MTInputs!$J$1:$AZ$415,$D107,MATCH(AK$5,MTInputs!$J$5:$AZ$5,0))</f>
        <v/>
      </c>
      <c r="AL107" s="23">
        <f>INDEX(MTInputs!$J$1:$AZ$415,$D107,MATCH(AL$5,MTInputs!$J$5:$AZ$5,0))</f>
        <v/>
      </c>
      <c r="AM107" s="23">
        <f>INDEX(MTInputs!$J$1:$AZ$415,$D107,MATCH(AM$5,MTInputs!$J$5:$AZ$5,0))</f>
        <v/>
      </c>
      <c r="AN107" s="23">
        <f>INDEX(MTInputs!$J$1:$AZ$415,$D107,MATCH(AN$5,MTInputs!$J$5:$AZ$5,0))</f>
        <v/>
      </c>
      <c r="AO107" s="23">
        <f>INDEX(MTInputs!$J$1:$AZ$415,$D107,MATCH(AO$5,MTInputs!$J$5:$AZ$5,0))</f>
        <v/>
      </c>
      <c r="AP107" s="23">
        <f>INDEX(MTInputs!$J$1:$AZ$415,$D107,MATCH(AP$5,MTInputs!$J$5:$AZ$5,0))</f>
        <v/>
      </c>
      <c r="AQ107" s="23">
        <f>INDEX(MTInputs!$J$1:$AZ$415,$D107,MATCH(AQ$5,MTInputs!$J$5:$AZ$5,0))</f>
        <v/>
      </c>
      <c r="AR107" s="23">
        <f>INDEX(MTInputs!$J$1:$AZ$415,$D107,MATCH(AR$5,MTInputs!$J$5:$AZ$5,0))</f>
        <v/>
      </c>
      <c r="AS107" s="23">
        <f>INDEX(MTInputs!$J$1:$AZ$415,$D107,MATCH(AS$5,MTInputs!$J$5:$AZ$5,0))</f>
        <v/>
      </c>
      <c r="AT107" s="23">
        <f>INDEX(MTInputs!$J$1:$AZ$415,$D107,MATCH(AT$5,MTInputs!$J$5:$AZ$5,0))</f>
        <v/>
      </c>
      <c r="AU107" s="23">
        <f>INDEX(MTInputs!$J$1:$AZ$415,$D107,MATCH(AU$5,MTInputs!$J$5:$AZ$5,0))</f>
        <v/>
      </c>
      <c r="AV107" s="23">
        <f>INDEX(MTInputs!$J$1:$AZ$415,$D107,MATCH(AV$5,MTInputs!$J$5:$AZ$5,0))</f>
        <v/>
      </c>
      <c r="AW107" s="23">
        <f>INDEX(MTInputs!$J$1:$AZ$415,$D107,MATCH(AW$5,MTInputs!$J$5:$AZ$5,0))</f>
        <v/>
      </c>
      <c r="AX107" s="23">
        <f>INDEX(MTInputs!$J$1:$AZ$415,$D107,MATCH(AX$5,MTInputs!$J$5:$AZ$5,0))</f>
        <v/>
      </c>
      <c r="AY107" s="23">
        <f>INDEX(MTInputs!$J$1:$AZ$415,$D107,MATCH(AY$5,MTInputs!$J$5:$AZ$5,0))</f>
        <v/>
      </c>
    </row>
    <row r="108" hidden="1" outlineLevel="1">
      <c r="A108" s="14" t="inlineStr">
        <is>
          <t>etscov</t>
        </is>
      </c>
      <c r="B108" s="14" t="inlineStr">
        <is>
          <t>all</t>
        </is>
      </c>
      <c r="C108" s="14" t="inlineStr">
        <is>
          <t>rod</t>
        </is>
      </c>
      <c r="D108" s="21" t="n">
        <v>100</v>
      </c>
      <c r="H108" s="14">
        <f>INDEX(VarLab,MATCH($A108,VarKey,0))&amp;INDEX(MemLab,MATCH($C108&amp;"|"&amp;$B108,MemKey,0))</f>
        <v/>
      </c>
      <c r="I108" s="14">
        <f>INDEX(VarUnit,MATCH($A108,VarKey,0))</f>
        <v/>
      </c>
      <c r="J108" s="14">
        <f>INDEX(VarSrc,MATCH($A108,VarKey,0))</f>
        <v/>
      </c>
      <c r="K108" s="11">
        <f>CodePrefix&amp;$A108&amp;IF($C108="","","."&amp;$C108&amp;"."&amp;$B108)&amp;INDEX(VarEnd,MATCH($A108,VarKey,0))&amp;K$5</f>
        <v/>
      </c>
      <c r="L108" s="22">
        <f>INDEX(MTInputs!$J$1:$AZ$415,$D108,MATCH(L$5,MTInputs!$J$5:$AZ$5,0))</f>
        <v/>
      </c>
      <c r="M108" s="23">
        <f>INDEX(MTInputs!$J$1:$AZ$415,$D108,MATCH(M$5,MTInputs!$J$5:$AZ$5,0))</f>
        <v/>
      </c>
      <c r="N108" s="23">
        <f>INDEX(MTInputs!$J$1:$AZ$415,$D108,MATCH(N$5,MTInputs!$J$5:$AZ$5,0))</f>
        <v/>
      </c>
      <c r="O108" s="23">
        <f>INDEX(MTInputs!$J$1:$AZ$415,$D108,MATCH(O$5,MTInputs!$J$5:$AZ$5,0))</f>
        <v/>
      </c>
      <c r="P108" s="23">
        <f>INDEX(MTInputs!$J$1:$AZ$415,$D108,MATCH(P$5,MTInputs!$J$5:$AZ$5,0))</f>
        <v/>
      </c>
      <c r="Q108" s="23">
        <f>INDEX(MTInputs!$J$1:$AZ$415,$D108,MATCH(Q$5,MTInputs!$J$5:$AZ$5,0))</f>
        <v/>
      </c>
      <c r="R108" s="23">
        <f>INDEX(MTInputs!$J$1:$AZ$415,$D108,MATCH(R$5,MTInputs!$J$5:$AZ$5,0))</f>
        <v/>
      </c>
      <c r="S108" s="23">
        <f>INDEX(MTInputs!$J$1:$AZ$415,$D108,MATCH(S$5,MTInputs!$J$5:$AZ$5,0))</f>
        <v/>
      </c>
      <c r="T108" s="23">
        <f>INDEX(MTInputs!$J$1:$AZ$415,$D108,MATCH(T$5,MTInputs!$J$5:$AZ$5,0))</f>
        <v/>
      </c>
      <c r="U108" s="23">
        <f>INDEX(MTInputs!$J$1:$AZ$415,$D108,MATCH(U$5,MTInputs!$J$5:$AZ$5,0))</f>
        <v/>
      </c>
      <c r="V108" s="23">
        <f>INDEX(MTInputs!$J$1:$AZ$415,$D108,MATCH(V$5,MTInputs!$J$5:$AZ$5,0))</f>
        <v/>
      </c>
      <c r="W108" s="23">
        <f>INDEX(MTInputs!$J$1:$AZ$415,$D108,MATCH(W$5,MTInputs!$J$5:$AZ$5,0))</f>
        <v/>
      </c>
      <c r="X108" s="23">
        <f>INDEX(MTInputs!$J$1:$AZ$415,$D108,MATCH(X$5,MTInputs!$J$5:$AZ$5,0))</f>
        <v/>
      </c>
      <c r="Y108" s="23">
        <f>INDEX(MTInputs!$J$1:$AZ$415,$D108,MATCH(Y$5,MTInputs!$J$5:$AZ$5,0))</f>
        <v/>
      </c>
      <c r="Z108" s="23">
        <f>INDEX(MTInputs!$J$1:$AZ$415,$D108,MATCH(Z$5,MTInputs!$J$5:$AZ$5,0))</f>
        <v/>
      </c>
      <c r="AA108" s="23">
        <f>INDEX(MTInputs!$J$1:$AZ$415,$D108,MATCH(AA$5,MTInputs!$J$5:$AZ$5,0))</f>
        <v/>
      </c>
      <c r="AB108" s="23">
        <f>INDEX(MTInputs!$J$1:$AZ$415,$D108,MATCH(AB$5,MTInputs!$J$5:$AZ$5,0))</f>
        <v/>
      </c>
      <c r="AC108" s="23">
        <f>INDEX(MTInputs!$J$1:$AZ$415,$D108,MATCH(AC$5,MTInputs!$J$5:$AZ$5,0))</f>
        <v/>
      </c>
      <c r="AD108" s="23">
        <f>INDEX(MTInputs!$J$1:$AZ$415,$D108,MATCH(AD$5,MTInputs!$J$5:$AZ$5,0))</f>
        <v/>
      </c>
      <c r="AF108" s="11">
        <f>CodePrefix&amp;$A108&amp;IF($C108="","","."&amp;$C108&amp;"."&amp;$B108)&amp;INDEX(VarEnd,MATCH($A108,VarKey,0))&amp;AF$5</f>
        <v/>
      </c>
      <c r="AG108" s="22">
        <f>INDEX(MTInputs!$J$1:$AZ$415,$D108,MATCH(AG$5,MTInputs!$J$5:$AZ$5,0))</f>
        <v/>
      </c>
      <c r="AH108" s="23">
        <f>INDEX(MTInputs!$J$1:$AZ$415,$D108,MATCH(AH$5,MTInputs!$J$5:$AZ$5,0))</f>
        <v/>
      </c>
      <c r="AI108" s="23">
        <f>INDEX(MTInputs!$J$1:$AZ$415,$D108,MATCH(AI$5,MTInputs!$J$5:$AZ$5,0))</f>
        <v/>
      </c>
      <c r="AJ108" s="23">
        <f>INDEX(MTInputs!$J$1:$AZ$415,$D108,MATCH(AJ$5,MTInputs!$J$5:$AZ$5,0))</f>
        <v/>
      </c>
      <c r="AK108" s="23">
        <f>INDEX(MTInputs!$J$1:$AZ$415,$D108,MATCH(AK$5,MTInputs!$J$5:$AZ$5,0))</f>
        <v/>
      </c>
      <c r="AL108" s="23">
        <f>INDEX(MTInputs!$J$1:$AZ$415,$D108,MATCH(AL$5,MTInputs!$J$5:$AZ$5,0))</f>
        <v/>
      </c>
      <c r="AM108" s="23">
        <f>INDEX(MTInputs!$J$1:$AZ$415,$D108,MATCH(AM$5,MTInputs!$J$5:$AZ$5,0))</f>
        <v/>
      </c>
      <c r="AN108" s="23">
        <f>INDEX(MTInputs!$J$1:$AZ$415,$D108,MATCH(AN$5,MTInputs!$J$5:$AZ$5,0))</f>
        <v/>
      </c>
      <c r="AO108" s="23">
        <f>INDEX(MTInputs!$J$1:$AZ$415,$D108,MATCH(AO$5,MTInputs!$J$5:$AZ$5,0))</f>
        <v/>
      </c>
      <c r="AP108" s="23">
        <f>INDEX(MTInputs!$J$1:$AZ$415,$D108,MATCH(AP$5,MTInputs!$J$5:$AZ$5,0))</f>
        <v/>
      </c>
      <c r="AQ108" s="23">
        <f>INDEX(MTInputs!$J$1:$AZ$415,$D108,MATCH(AQ$5,MTInputs!$J$5:$AZ$5,0))</f>
        <v/>
      </c>
      <c r="AR108" s="23">
        <f>INDEX(MTInputs!$J$1:$AZ$415,$D108,MATCH(AR$5,MTInputs!$J$5:$AZ$5,0))</f>
        <v/>
      </c>
      <c r="AS108" s="23">
        <f>INDEX(MTInputs!$J$1:$AZ$415,$D108,MATCH(AS$5,MTInputs!$J$5:$AZ$5,0))</f>
        <v/>
      </c>
      <c r="AT108" s="23">
        <f>INDEX(MTInputs!$J$1:$AZ$415,$D108,MATCH(AT$5,MTInputs!$J$5:$AZ$5,0))</f>
        <v/>
      </c>
      <c r="AU108" s="23">
        <f>INDEX(MTInputs!$J$1:$AZ$415,$D108,MATCH(AU$5,MTInputs!$J$5:$AZ$5,0))</f>
        <v/>
      </c>
      <c r="AV108" s="23">
        <f>INDEX(MTInputs!$J$1:$AZ$415,$D108,MATCH(AV$5,MTInputs!$J$5:$AZ$5,0))</f>
        <v/>
      </c>
      <c r="AW108" s="23">
        <f>INDEX(MTInputs!$J$1:$AZ$415,$D108,MATCH(AW$5,MTInputs!$J$5:$AZ$5,0))</f>
        <v/>
      </c>
      <c r="AX108" s="23">
        <f>INDEX(MTInputs!$J$1:$AZ$415,$D108,MATCH(AX$5,MTInputs!$J$5:$AZ$5,0))</f>
        <v/>
      </c>
      <c r="AY108" s="23">
        <f>INDEX(MTInputs!$J$1:$AZ$415,$D108,MATCH(AY$5,MTInputs!$J$5:$AZ$5,0))</f>
        <v/>
      </c>
    </row>
    <row r="109" hidden="1" outlineLevel="1">
      <c r="A109" s="14" t="inlineStr">
        <is>
          <t>etscov</t>
        </is>
      </c>
      <c r="B109" s="14" t="inlineStr">
        <is>
          <t>all</t>
        </is>
      </c>
      <c r="C109" s="14" t="inlineStr">
        <is>
          <t>ral</t>
        </is>
      </c>
      <c r="D109" s="21" t="n">
        <v>101</v>
      </c>
      <c r="H109" s="14">
        <f>INDEX(VarLab,MATCH($A109,VarKey,0))&amp;INDEX(MemLab,MATCH($C109&amp;"|"&amp;$B109,MemKey,0))</f>
        <v/>
      </c>
      <c r="I109" s="14">
        <f>INDEX(VarUnit,MATCH($A109,VarKey,0))</f>
        <v/>
      </c>
      <c r="J109" s="14">
        <f>INDEX(VarSrc,MATCH($A109,VarKey,0))</f>
        <v/>
      </c>
      <c r="K109" s="11">
        <f>CodePrefix&amp;$A109&amp;IF($C109="","","."&amp;$C109&amp;"."&amp;$B109)&amp;INDEX(VarEnd,MATCH($A109,VarKey,0))&amp;K$5</f>
        <v/>
      </c>
      <c r="L109" s="22">
        <f>INDEX(MTInputs!$J$1:$AZ$415,$D109,MATCH(L$5,MTInputs!$J$5:$AZ$5,0))</f>
        <v/>
      </c>
      <c r="M109" s="23">
        <f>INDEX(MTInputs!$J$1:$AZ$415,$D109,MATCH(M$5,MTInputs!$J$5:$AZ$5,0))</f>
        <v/>
      </c>
      <c r="N109" s="23">
        <f>INDEX(MTInputs!$J$1:$AZ$415,$D109,MATCH(N$5,MTInputs!$J$5:$AZ$5,0))</f>
        <v/>
      </c>
      <c r="O109" s="23">
        <f>INDEX(MTInputs!$J$1:$AZ$415,$D109,MATCH(O$5,MTInputs!$J$5:$AZ$5,0))</f>
        <v/>
      </c>
      <c r="P109" s="23">
        <f>INDEX(MTInputs!$J$1:$AZ$415,$D109,MATCH(P$5,MTInputs!$J$5:$AZ$5,0))</f>
        <v/>
      </c>
      <c r="Q109" s="23">
        <f>INDEX(MTInputs!$J$1:$AZ$415,$D109,MATCH(Q$5,MTInputs!$J$5:$AZ$5,0))</f>
        <v/>
      </c>
      <c r="R109" s="23">
        <f>INDEX(MTInputs!$J$1:$AZ$415,$D109,MATCH(R$5,MTInputs!$J$5:$AZ$5,0))</f>
        <v/>
      </c>
      <c r="S109" s="23">
        <f>INDEX(MTInputs!$J$1:$AZ$415,$D109,MATCH(S$5,MTInputs!$J$5:$AZ$5,0))</f>
        <v/>
      </c>
      <c r="T109" s="23">
        <f>INDEX(MTInputs!$J$1:$AZ$415,$D109,MATCH(T$5,MTInputs!$J$5:$AZ$5,0))</f>
        <v/>
      </c>
      <c r="U109" s="23">
        <f>INDEX(MTInputs!$J$1:$AZ$415,$D109,MATCH(U$5,MTInputs!$J$5:$AZ$5,0))</f>
        <v/>
      </c>
      <c r="V109" s="23">
        <f>INDEX(MTInputs!$J$1:$AZ$415,$D109,MATCH(V$5,MTInputs!$J$5:$AZ$5,0))</f>
        <v/>
      </c>
      <c r="W109" s="23">
        <f>INDEX(MTInputs!$J$1:$AZ$415,$D109,MATCH(W$5,MTInputs!$J$5:$AZ$5,0))</f>
        <v/>
      </c>
      <c r="X109" s="23">
        <f>INDEX(MTInputs!$J$1:$AZ$415,$D109,MATCH(X$5,MTInputs!$J$5:$AZ$5,0))</f>
        <v/>
      </c>
      <c r="Y109" s="23">
        <f>INDEX(MTInputs!$J$1:$AZ$415,$D109,MATCH(Y$5,MTInputs!$J$5:$AZ$5,0))</f>
        <v/>
      </c>
      <c r="Z109" s="23">
        <f>INDEX(MTInputs!$J$1:$AZ$415,$D109,MATCH(Z$5,MTInputs!$J$5:$AZ$5,0))</f>
        <v/>
      </c>
      <c r="AA109" s="23">
        <f>INDEX(MTInputs!$J$1:$AZ$415,$D109,MATCH(AA$5,MTInputs!$J$5:$AZ$5,0))</f>
        <v/>
      </c>
      <c r="AB109" s="23">
        <f>INDEX(MTInputs!$J$1:$AZ$415,$D109,MATCH(AB$5,MTInputs!$J$5:$AZ$5,0))</f>
        <v/>
      </c>
      <c r="AC109" s="23">
        <f>INDEX(MTInputs!$J$1:$AZ$415,$D109,MATCH(AC$5,MTInputs!$J$5:$AZ$5,0))</f>
        <v/>
      </c>
      <c r="AD109" s="23">
        <f>INDEX(MTInputs!$J$1:$AZ$415,$D109,MATCH(AD$5,MTInputs!$J$5:$AZ$5,0))</f>
        <v/>
      </c>
      <c r="AF109" s="11">
        <f>CodePrefix&amp;$A109&amp;IF($C109="","","."&amp;$C109&amp;"."&amp;$B109)&amp;INDEX(VarEnd,MATCH($A109,VarKey,0))&amp;AF$5</f>
        <v/>
      </c>
      <c r="AG109" s="22">
        <f>INDEX(MTInputs!$J$1:$AZ$415,$D109,MATCH(AG$5,MTInputs!$J$5:$AZ$5,0))</f>
        <v/>
      </c>
      <c r="AH109" s="23">
        <f>INDEX(MTInputs!$J$1:$AZ$415,$D109,MATCH(AH$5,MTInputs!$J$5:$AZ$5,0))</f>
        <v/>
      </c>
      <c r="AI109" s="23">
        <f>INDEX(MTInputs!$J$1:$AZ$415,$D109,MATCH(AI$5,MTInputs!$J$5:$AZ$5,0))</f>
        <v/>
      </c>
      <c r="AJ109" s="23">
        <f>INDEX(MTInputs!$J$1:$AZ$415,$D109,MATCH(AJ$5,MTInputs!$J$5:$AZ$5,0))</f>
        <v/>
      </c>
      <c r="AK109" s="23">
        <f>INDEX(MTInputs!$J$1:$AZ$415,$D109,MATCH(AK$5,MTInputs!$J$5:$AZ$5,0))</f>
        <v/>
      </c>
      <c r="AL109" s="23">
        <f>INDEX(MTInputs!$J$1:$AZ$415,$D109,MATCH(AL$5,MTInputs!$J$5:$AZ$5,0))</f>
        <v/>
      </c>
      <c r="AM109" s="23">
        <f>INDEX(MTInputs!$J$1:$AZ$415,$D109,MATCH(AM$5,MTInputs!$J$5:$AZ$5,0))</f>
        <v/>
      </c>
      <c r="AN109" s="23">
        <f>INDEX(MTInputs!$J$1:$AZ$415,$D109,MATCH(AN$5,MTInputs!$J$5:$AZ$5,0))</f>
        <v/>
      </c>
      <c r="AO109" s="23">
        <f>INDEX(MTInputs!$J$1:$AZ$415,$D109,MATCH(AO$5,MTInputs!$J$5:$AZ$5,0))</f>
        <v/>
      </c>
      <c r="AP109" s="23">
        <f>INDEX(MTInputs!$J$1:$AZ$415,$D109,MATCH(AP$5,MTInputs!$J$5:$AZ$5,0))</f>
        <v/>
      </c>
      <c r="AQ109" s="23">
        <f>INDEX(MTInputs!$J$1:$AZ$415,$D109,MATCH(AQ$5,MTInputs!$J$5:$AZ$5,0))</f>
        <v/>
      </c>
      <c r="AR109" s="23">
        <f>INDEX(MTInputs!$J$1:$AZ$415,$D109,MATCH(AR$5,MTInputs!$J$5:$AZ$5,0))</f>
        <v/>
      </c>
      <c r="AS109" s="23">
        <f>INDEX(MTInputs!$J$1:$AZ$415,$D109,MATCH(AS$5,MTInputs!$J$5:$AZ$5,0))</f>
        <v/>
      </c>
      <c r="AT109" s="23">
        <f>INDEX(MTInputs!$J$1:$AZ$415,$D109,MATCH(AT$5,MTInputs!$J$5:$AZ$5,0))</f>
        <v/>
      </c>
      <c r="AU109" s="23">
        <f>INDEX(MTInputs!$J$1:$AZ$415,$D109,MATCH(AU$5,MTInputs!$J$5:$AZ$5,0))</f>
        <v/>
      </c>
      <c r="AV109" s="23">
        <f>INDEX(MTInputs!$J$1:$AZ$415,$D109,MATCH(AV$5,MTInputs!$J$5:$AZ$5,0))</f>
        <v/>
      </c>
      <c r="AW109" s="23">
        <f>INDEX(MTInputs!$J$1:$AZ$415,$D109,MATCH(AW$5,MTInputs!$J$5:$AZ$5,0))</f>
        <v/>
      </c>
      <c r="AX109" s="23">
        <f>INDEX(MTInputs!$J$1:$AZ$415,$D109,MATCH(AX$5,MTInputs!$J$5:$AZ$5,0))</f>
        <v/>
      </c>
      <c r="AY109" s="23">
        <f>INDEX(MTInputs!$J$1:$AZ$415,$D109,MATCH(AY$5,MTInputs!$J$5:$AZ$5,0))</f>
        <v/>
      </c>
    </row>
    <row r="110" hidden="1" outlineLevel="1">
      <c r="A110" s="14" t="inlineStr">
        <is>
          <t>etscov</t>
        </is>
      </c>
      <c r="B110" s="14" t="inlineStr">
        <is>
          <t>all</t>
        </is>
      </c>
      <c r="C110" s="14" t="inlineStr">
        <is>
          <t>avi</t>
        </is>
      </c>
      <c r="D110" s="21" t="n">
        <v>102</v>
      </c>
      <c r="H110" s="14">
        <f>INDEX(VarLab,MATCH($A110,VarKey,0))&amp;INDEX(MemLab,MATCH($C110&amp;"|"&amp;$B110,MemKey,0))</f>
        <v/>
      </c>
      <c r="I110" s="14">
        <f>INDEX(VarUnit,MATCH($A110,VarKey,0))</f>
        <v/>
      </c>
      <c r="J110" s="14">
        <f>INDEX(VarSrc,MATCH($A110,VarKey,0))</f>
        <v/>
      </c>
      <c r="K110" s="11">
        <f>CodePrefix&amp;$A110&amp;IF($C110="","","."&amp;$C110&amp;"."&amp;$B110)&amp;INDEX(VarEnd,MATCH($A110,VarKey,0))&amp;K$5</f>
        <v/>
      </c>
      <c r="L110" s="22">
        <f>INDEX(MTInputs!$J$1:$AZ$415,$D110,MATCH(L$5,MTInputs!$J$5:$AZ$5,0))</f>
        <v/>
      </c>
      <c r="M110" s="23">
        <f>INDEX(MTInputs!$J$1:$AZ$415,$D110,MATCH(M$5,MTInputs!$J$5:$AZ$5,0))</f>
        <v/>
      </c>
      <c r="N110" s="23">
        <f>INDEX(MTInputs!$J$1:$AZ$415,$D110,MATCH(N$5,MTInputs!$J$5:$AZ$5,0))</f>
        <v/>
      </c>
      <c r="O110" s="23">
        <f>INDEX(MTInputs!$J$1:$AZ$415,$D110,MATCH(O$5,MTInputs!$J$5:$AZ$5,0))</f>
        <v/>
      </c>
      <c r="P110" s="23">
        <f>INDEX(MTInputs!$J$1:$AZ$415,$D110,MATCH(P$5,MTInputs!$J$5:$AZ$5,0))</f>
        <v/>
      </c>
      <c r="Q110" s="23">
        <f>INDEX(MTInputs!$J$1:$AZ$415,$D110,MATCH(Q$5,MTInputs!$J$5:$AZ$5,0))</f>
        <v/>
      </c>
      <c r="R110" s="23">
        <f>INDEX(MTInputs!$J$1:$AZ$415,$D110,MATCH(R$5,MTInputs!$J$5:$AZ$5,0))</f>
        <v/>
      </c>
      <c r="S110" s="23">
        <f>INDEX(MTInputs!$J$1:$AZ$415,$D110,MATCH(S$5,MTInputs!$J$5:$AZ$5,0))</f>
        <v/>
      </c>
      <c r="T110" s="23">
        <f>INDEX(MTInputs!$J$1:$AZ$415,$D110,MATCH(T$5,MTInputs!$J$5:$AZ$5,0))</f>
        <v/>
      </c>
      <c r="U110" s="23">
        <f>INDEX(MTInputs!$J$1:$AZ$415,$D110,MATCH(U$5,MTInputs!$J$5:$AZ$5,0))</f>
        <v/>
      </c>
      <c r="V110" s="23">
        <f>INDEX(MTInputs!$J$1:$AZ$415,$D110,MATCH(V$5,MTInputs!$J$5:$AZ$5,0))</f>
        <v/>
      </c>
      <c r="W110" s="23">
        <f>INDEX(MTInputs!$J$1:$AZ$415,$D110,MATCH(W$5,MTInputs!$J$5:$AZ$5,0))</f>
        <v/>
      </c>
      <c r="X110" s="23">
        <f>INDEX(MTInputs!$J$1:$AZ$415,$D110,MATCH(X$5,MTInputs!$J$5:$AZ$5,0))</f>
        <v/>
      </c>
      <c r="Y110" s="23">
        <f>INDEX(MTInputs!$J$1:$AZ$415,$D110,MATCH(Y$5,MTInputs!$J$5:$AZ$5,0))</f>
        <v/>
      </c>
      <c r="Z110" s="23">
        <f>INDEX(MTInputs!$J$1:$AZ$415,$D110,MATCH(Z$5,MTInputs!$J$5:$AZ$5,0))</f>
        <v/>
      </c>
      <c r="AA110" s="23">
        <f>INDEX(MTInputs!$J$1:$AZ$415,$D110,MATCH(AA$5,MTInputs!$J$5:$AZ$5,0))</f>
        <v/>
      </c>
      <c r="AB110" s="23">
        <f>INDEX(MTInputs!$J$1:$AZ$415,$D110,MATCH(AB$5,MTInputs!$J$5:$AZ$5,0))</f>
        <v/>
      </c>
      <c r="AC110" s="23">
        <f>INDEX(MTInputs!$J$1:$AZ$415,$D110,MATCH(AC$5,MTInputs!$J$5:$AZ$5,0))</f>
        <v/>
      </c>
      <c r="AD110" s="23">
        <f>INDEX(MTInputs!$J$1:$AZ$415,$D110,MATCH(AD$5,MTInputs!$J$5:$AZ$5,0))</f>
        <v/>
      </c>
      <c r="AF110" s="11">
        <f>CodePrefix&amp;$A110&amp;IF($C110="","","."&amp;$C110&amp;"."&amp;$B110)&amp;INDEX(VarEnd,MATCH($A110,VarKey,0))&amp;AF$5</f>
        <v/>
      </c>
      <c r="AG110" s="22">
        <f>INDEX(MTInputs!$J$1:$AZ$415,$D110,MATCH(AG$5,MTInputs!$J$5:$AZ$5,0))</f>
        <v/>
      </c>
      <c r="AH110" s="23">
        <f>INDEX(MTInputs!$J$1:$AZ$415,$D110,MATCH(AH$5,MTInputs!$J$5:$AZ$5,0))</f>
        <v/>
      </c>
      <c r="AI110" s="23">
        <f>INDEX(MTInputs!$J$1:$AZ$415,$D110,MATCH(AI$5,MTInputs!$J$5:$AZ$5,0))</f>
        <v/>
      </c>
      <c r="AJ110" s="23">
        <f>INDEX(MTInputs!$J$1:$AZ$415,$D110,MATCH(AJ$5,MTInputs!$J$5:$AZ$5,0))</f>
        <v/>
      </c>
      <c r="AK110" s="23">
        <f>INDEX(MTInputs!$J$1:$AZ$415,$D110,MATCH(AK$5,MTInputs!$J$5:$AZ$5,0))</f>
        <v/>
      </c>
      <c r="AL110" s="23">
        <f>INDEX(MTInputs!$J$1:$AZ$415,$D110,MATCH(AL$5,MTInputs!$J$5:$AZ$5,0))</f>
        <v/>
      </c>
      <c r="AM110" s="23">
        <f>INDEX(MTInputs!$J$1:$AZ$415,$D110,MATCH(AM$5,MTInputs!$J$5:$AZ$5,0))</f>
        <v/>
      </c>
      <c r="AN110" s="23">
        <f>INDEX(MTInputs!$J$1:$AZ$415,$D110,MATCH(AN$5,MTInputs!$J$5:$AZ$5,0))</f>
        <v/>
      </c>
      <c r="AO110" s="23">
        <f>INDEX(MTInputs!$J$1:$AZ$415,$D110,MATCH(AO$5,MTInputs!$J$5:$AZ$5,0))</f>
        <v/>
      </c>
      <c r="AP110" s="23">
        <f>INDEX(MTInputs!$J$1:$AZ$415,$D110,MATCH(AP$5,MTInputs!$J$5:$AZ$5,0))</f>
        <v/>
      </c>
      <c r="AQ110" s="23">
        <f>INDEX(MTInputs!$J$1:$AZ$415,$D110,MATCH(AQ$5,MTInputs!$J$5:$AZ$5,0))</f>
        <v/>
      </c>
      <c r="AR110" s="23">
        <f>INDEX(MTInputs!$J$1:$AZ$415,$D110,MATCH(AR$5,MTInputs!$J$5:$AZ$5,0))</f>
        <v/>
      </c>
      <c r="AS110" s="23">
        <f>INDEX(MTInputs!$J$1:$AZ$415,$D110,MATCH(AS$5,MTInputs!$J$5:$AZ$5,0))</f>
        <v/>
      </c>
      <c r="AT110" s="23">
        <f>INDEX(MTInputs!$J$1:$AZ$415,$D110,MATCH(AT$5,MTInputs!$J$5:$AZ$5,0))</f>
        <v/>
      </c>
      <c r="AU110" s="23">
        <f>INDEX(MTInputs!$J$1:$AZ$415,$D110,MATCH(AU$5,MTInputs!$J$5:$AZ$5,0))</f>
        <v/>
      </c>
      <c r="AV110" s="23">
        <f>INDEX(MTInputs!$J$1:$AZ$415,$D110,MATCH(AV$5,MTInputs!$J$5:$AZ$5,0))</f>
        <v/>
      </c>
      <c r="AW110" s="23">
        <f>INDEX(MTInputs!$J$1:$AZ$415,$D110,MATCH(AW$5,MTInputs!$J$5:$AZ$5,0))</f>
        <v/>
      </c>
      <c r="AX110" s="23">
        <f>INDEX(MTInputs!$J$1:$AZ$415,$D110,MATCH(AX$5,MTInputs!$J$5:$AZ$5,0))</f>
        <v/>
      </c>
      <c r="AY110" s="23">
        <f>INDEX(MTInputs!$J$1:$AZ$415,$D110,MATCH(AY$5,MTInputs!$J$5:$AZ$5,0))</f>
        <v/>
      </c>
    </row>
    <row r="111" hidden="1" outlineLevel="1">
      <c r="A111" s="14" t="inlineStr">
        <is>
          <t>etscov</t>
        </is>
      </c>
      <c r="B111" s="14" t="inlineStr">
        <is>
          <t>all</t>
        </is>
      </c>
      <c r="C111" s="14" t="inlineStr">
        <is>
          <t>nav</t>
        </is>
      </c>
      <c r="D111" s="21" t="n">
        <v>103</v>
      </c>
      <c r="H111" s="14">
        <f>INDEX(VarLab,MATCH($A111,VarKey,0))&amp;INDEX(MemLab,MATCH($C111&amp;"|"&amp;$B111,MemKey,0))</f>
        <v/>
      </c>
      <c r="I111" s="14">
        <f>INDEX(VarUnit,MATCH($A111,VarKey,0))</f>
        <v/>
      </c>
      <c r="J111" s="14">
        <f>INDEX(VarSrc,MATCH($A111,VarKey,0))</f>
        <v/>
      </c>
      <c r="K111" s="11">
        <f>CodePrefix&amp;$A111&amp;IF($C111="","","."&amp;$C111&amp;"."&amp;$B111)&amp;INDEX(VarEnd,MATCH($A111,VarKey,0))&amp;K$5</f>
        <v/>
      </c>
      <c r="L111" s="22">
        <f>INDEX(MTInputs!$J$1:$AZ$415,$D111,MATCH(L$5,MTInputs!$J$5:$AZ$5,0))</f>
        <v/>
      </c>
      <c r="M111" s="23">
        <f>INDEX(MTInputs!$J$1:$AZ$415,$D111,MATCH(M$5,MTInputs!$J$5:$AZ$5,0))</f>
        <v/>
      </c>
      <c r="N111" s="23">
        <f>INDEX(MTInputs!$J$1:$AZ$415,$D111,MATCH(N$5,MTInputs!$J$5:$AZ$5,0))</f>
        <v/>
      </c>
      <c r="O111" s="23">
        <f>INDEX(MTInputs!$J$1:$AZ$415,$D111,MATCH(O$5,MTInputs!$J$5:$AZ$5,0))</f>
        <v/>
      </c>
      <c r="P111" s="23">
        <f>INDEX(MTInputs!$J$1:$AZ$415,$D111,MATCH(P$5,MTInputs!$J$5:$AZ$5,0))</f>
        <v/>
      </c>
      <c r="Q111" s="23">
        <f>INDEX(MTInputs!$J$1:$AZ$415,$D111,MATCH(Q$5,MTInputs!$J$5:$AZ$5,0))</f>
        <v/>
      </c>
      <c r="R111" s="23">
        <f>INDEX(MTInputs!$J$1:$AZ$415,$D111,MATCH(R$5,MTInputs!$J$5:$AZ$5,0))</f>
        <v/>
      </c>
      <c r="S111" s="23">
        <f>INDEX(MTInputs!$J$1:$AZ$415,$D111,MATCH(S$5,MTInputs!$J$5:$AZ$5,0))</f>
        <v/>
      </c>
      <c r="T111" s="23">
        <f>INDEX(MTInputs!$J$1:$AZ$415,$D111,MATCH(T$5,MTInputs!$J$5:$AZ$5,0))</f>
        <v/>
      </c>
      <c r="U111" s="23">
        <f>INDEX(MTInputs!$J$1:$AZ$415,$D111,MATCH(U$5,MTInputs!$J$5:$AZ$5,0))</f>
        <v/>
      </c>
      <c r="V111" s="23">
        <f>INDEX(MTInputs!$J$1:$AZ$415,$D111,MATCH(V$5,MTInputs!$J$5:$AZ$5,0))</f>
        <v/>
      </c>
      <c r="W111" s="23">
        <f>INDEX(MTInputs!$J$1:$AZ$415,$D111,MATCH(W$5,MTInputs!$J$5:$AZ$5,0))</f>
        <v/>
      </c>
      <c r="X111" s="23">
        <f>INDEX(MTInputs!$J$1:$AZ$415,$D111,MATCH(X$5,MTInputs!$J$5:$AZ$5,0))</f>
        <v/>
      </c>
      <c r="Y111" s="23">
        <f>INDEX(MTInputs!$J$1:$AZ$415,$D111,MATCH(Y$5,MTInputs!$J$5:$AZ$5,0))</f>
        <v/>
      </c>
      <c r="Z111" s="23">
        <f>INDEX(MTInputs!$J$1:$AZ$415,$D111,MATCH(Z$5,MTInputs!$J$5:$AZ$5,0))</f>
        <v/>
      </c>
      <c r="AA111" s="23">
        <f>INDEX(MTInputs!$J$1:$AZ$415,$D111,MATCH(AA$5,MTInputs!$J$5:$AZ$5,0))</f>
        <v/>
      </c>
      <c r="AB111" s="23">
        <f>INDEX(MTInputs!$J$1:$AZ$415,$D111,MATCH(AB$5,MTInputs!$J$5:$AZ$5,0))</f>
        <v/>
      </c>
      <c r="AC111" s="23">
        <f>INDEX(MTInputs!$J$1:$AZ$415,$D111,MATCH(AC$5,MTInputs!$J$5:$AZ$5,0))</f>
        <v/>
      </c>
      <c r="AD111" s="23">
        <f>INDEX(MTInputs!$J$1:$AZ$415,$D111,MATCH(AD$5,MTInputs!$J$5:$AZ$5,0))</f>
        <v/>
      </c>
      <c r="AF111" s="11">
        <f>CodePrefix&amp;$A111&amp;IF($C111="","","."&amp;$C111&amp;"."&amp;$B111)&amp;INDEX(VarEnd,MATCH($A111,VarKey,0))&amp;AF$5</f>
        <v/>
      </c>
      <c r="AG111" s="22">
        <f>INDEX(MTInputs!$J$1:$AZ$415,$D111,MATCH(AG$5,MTInputs!$J$5:$AZ$5,0))</f>
        <v/>
      </c>
      <c r="AH111" s="23">
        <f>INDEX(MTInputs!$J$1:$AZ$415,$D111,MATCH(AH$5,MTInputs!$J$5:$AZ$5,0))</f>
        <v/>
      </c>
      <c r="AI111" s="23">
        <f>INDEX(MTInputs!$J$1:$AZ$415,$D111,MATCH(AI$5,MTInputs!$J$5:$AZ$5,0))</f>
        <v/>
      </c>
      <c r="AJ111" s="23">
        <f>INDEX(MTInputs!$J$1:$AZ$415,$D111,MATCH(AJ$5,MTInputs!$J$5:$AZ$5,0))</f>
        <v/>
      </c>
      <c r="AK111" s="23">
        <f>INDEX(MTInputs!$J$1:$AZ$415,$D111,MATCH(AK$5,MTInputs!$J$5:$AZ$5,0))</f>
        <v/>
      </c>
      <c r="AL111" s="23">
        <f>INDEX(MTInputs!$J$1:$AZ$415,$D111,MATCH(AL$5,MTInputs!$J$5:$AZ$5,0))</f>
        <v/>
      </c>
      <c r="AM111" s="23">
        <f>INDEX(MTInputs!$J$1:$AZ$415,$D111,MATCH(AM$5,MTInputs!$J$5:$AZ$5,0))</f>
        <v/>
      </c>
      <c r="AN111" s="23">
        <f>INDEX(MTInputs!$J$1:$AZ$415,$D111,MATCH(AN$5,MTInputs!$J$5:$AZ$5,0))</f>
        <v/>
      </c>
      <c r="AO111" s="23">
        <f>INDEX(MTInputs!$J$1:$AZ$415,$D111,MATCH(AO$5,MTInputs!$J$5:$AZ$5,0))</f>
        <v/>
      </c>
      <c r="AP111" s="23">
        <f>INDEX(MTInputs!$J$1:$AZ$415,$D111,MATCH(AP$5,MTInputs!$J$5:$AZ$5,0))</f>
        <v/>
      </c>
      <c r="AQ111" s="23">
        <f>INDEX(MTInputs!$J$1:$AZ$415,$D111,MATCH(AQ$5,MTInputs!$J$5:$AZ$5,0))</f>
        <v/>
      </c>
      <c r="AR111" s="23">
        <f>INDEX(MTInputs!$J$1:$AZ$415,$D111,MATCH(AR$5,MTInputs!$J$5:$AZ$5,0))</f>
        <v/>
      </c>
      <c r="AS111" s="23">
        <f>INDEX(MTInputs!$J$1:$AZ$415,$D111,MATCH(AS$5,MTInputs!$J$5:$AZ$5,0))</f>
        <v/>
      </c>
      <c r="AT111" s="23">
        <f>INDEX(MTInputs!$J$1:$AZ$415,$D111,MATCH(AT$5,MTInputs!$J$5:$AZ$5,0))</f>
        <v/>
      </c>
      <c r="AU111" s="23">
        <f>INDEX(MTInputs!$J$1:$AZ$415,$D111,MATCH(AU$5,MTInputs!$J$5:$AZ$5,0))</f>
        <v/>
      </c>
      <c r="AV111" s="23">
        <f>INDEX(MTInputs!$J$1:$AZ$415,$D111,MATCH(AV$5,MTInputs!$J$5:$AZ$5,0))</f>
        <v/>
      </c>
      <c r="AW111" s="23">
        <f>INDEX(MTInputs!$J$1:$AZ$415,$D111,MATCH(AW$5,MTInputs!$J$5:$AZ$5,0))</f>
        <v/>
      </c>
      <c r="AX111" s="23">
        <f>INDEX(MTInputs!$J$1:$AZ$415,$D111,MATCH(AX$5,MTInputs!$J$5:$AZ$5,0))</f>
        <v/>
      </c>
      <c r="AY111" s="23">
        <f>INDEX(MTInputs!$J$1:$AZ$415,$D111,MATCH(AY$5,MTInputs!$J$5:$AZ$5,0))</f>
        <v/>
      </c>
    </row>
    <row r="112" hidden="1" outlineLevel="1">
      <c r="A112" s="14" t="inlineStr">
        <is>
          <t>etscov</t>
        </is>
      </c>
      <c r="B112" s="14" t="inlineStr">
        <is>
          <t>all</t>
        </is>
      </c>
      <c r="C112" s="14" t="inlineStr">
        <is>
          <t>res</t>
        </is>
      </c>
      <c r="D112" s="21" t="n">
        <v>104</v>
      </c>
      <c r="H112" s="14">
        <f>INDEX(VarLab,MATCH($A112,VarKey,0))&amp;INDEX(MemLab,MATCH($C112&amp;"|"&amp;$B112,MemKey,0))</f>
        <v/>
      </c>
      <c r="I112" s="14">
        <f>INDEX(VarUnit,MATCH($A112,VarKey,0))</f>
        <v/>
      </c>
      <c r="J112" s="14">
        <f>INDEX(VarSrc,MATCH($A112,VarKey,0))</f>
        <v/>
      </c>
      <c r="K112" s="11">
        <f>CodePrefix&amp;$A112&amp;IF($C112="","","."&amp;$C112&amp;"."&amp;$B112)&amp;INDEX(VarEnd,MATCH($A112,VarKey,0))&amp;K$5</f>
        <v/>
      </c>
      <c r="L112" s="22">
        <f>INDEX(MTInputs!$J$1:$AZ$415,$D112,MATCH(L$5,MTInputs!$J$5:$AZ$5,0))</f>
        <v/>
      </c>
      <c r="M112" s="23">
        <f>INDEX(MTInputs!$J$1:$AZ$415,$D112,MATCH(M$5,MTInputs!$J$5:$AZ$5,0))</f>
        <v/>
      </c>
      <c r="N112" s="23">
        <f>INDEX(MTInputs!$J$1:$AZ$415,$D112,MATCH(N$5,MTInputs!$J$5:$AZ$5,0))</f>
        <v/>
      </c>
      <c r="O112" s="23">
        <f>INDEX(MTInputs!$J$1:$AZ$415,$D112,MATCH(O$5,MTInputs!$J$5:$AZ$5,0))</f>
        <v/>
      </c>
      <c r="P112" s="23">
        <f>INDEX(MTInputs!$J$1:$AZ$415,$D112,MATCH(P$5,MTInputs!$J$5:$AZ$5,0))</f>
        <v/>
      </c>
      <c r="Q112" s="23">
        <f>INDEX(MTInputs!$J$1:$AZ$415,$D112,MATCH(Q$5,MTInputs!$J$5:$AZ$5,0))</f>
        <v/>
      </c>
      <c r="R112" s="23">
        <f>INDEX(MTInputs!$J$1:$AZ$415,$D112,MATCH(R$5,MTInputs!$J$5:$AZ$5,0))</f>
        <v/>
      </c>
      <c r="S112" s="23">
        <f>INDEX(MTInputs!$J$1:$AZ$415,$D112,MATCH(S$5,MTInputs!$J$5:$AZ$5,0))</f>
        <v/>
      </c>
      <c r="T112" s="23">
        <f>INDEX(MTInputs!$J$1:$AZ$415,$D112,MATCH(T$5,MTInputs!$J$5:$AZ$5,0))</f>
        <v/>
      </c>
      <c r="U112" s="23">
        <f>INDEX(MTInputs!$J$1:$AZ$415,$D112,MATCH(U$5,MTInputs!$J$5:$AZ$5,0))</f>
        <v/>
      </c>
      <c r="V112" s="23">
        <f>INDEX(MTInputs!$J$1:$AZ$415,$D112,MATCH(V$5,MTInputs!$J$5:$AZ$5,0))</f>
        <v/>
      </c>
      <c r="W112" s="23">
        <f>INDEX(MTInputs!$J$1:$AZ$415,$D112,MATCH(W$5,MTInputs!$J$5:$AZ$5,0))</f>
        <v/>
      </c>
      <c r="X112" s="23">
        <f>INDEX(MTInputs!$J$1:$AZ$415,$D112,MATCH(X$5,MTInputs!$J$5:$AZ$5,0))</f>
        <v/>
      </c>
      <c r="Y112" s="23">
        <f>INDEX(MTInputs!$J$1:$AZ$415,$D112,MATCH(Y$5,MTInputs!$J$5:$AZ$5,0))</f>
        <v/>
      </c>
      <c r="Z112" s="23">
        <f>INDEX(MTInputs!$J$1:$AZ$415,$D112,MATCH(Z$5,MTInputs!$J$5:$AZ$5,0))</f>
        <v/>
      </c>
      <c r="AA112" s="23">
        <f>INDEX(MTInputs!$J$1:$AZ$415,$D112,MATCH(AA$5,MTInputs!$J$5:$AZ$5,0))</f>
        <v/>
      </c>
      <c r="AB112" s="23">
        <f>INDEX(MTInputs!$J$1:$AZ$415,$D112,MATCH(AB$5,MTInputs!$J$5:$AZ$5,0))</f>
        <v/>
      </c>
      <c r="AC112" s="23">
        <f>INDEX(MTInputs!$J$1:$AZ$415,$D112,MATCH(AC$5,MTInputs!$J$5:$AZ$5,0))</f>
        <v/>
      </c>
      <c r="AD112" s="23">
        <f>INDEX(MTInputs!$J$1:$AZ$415,$D112,MATCH(AD$5,MTInputs!$J$5:$AZ$5,0))</f>
        <v/>
      </c>
      <c r="AF112" s="11">
        <f>CodePrefix&amp;$A112&amp;IF($C112="","","."&amp;$C112&amp;"."&amp;$B112)&amp;INDEX(VarEnd,MATCH($A112,VarKey,0))&amp;AF$5</f>
        <v/>
      </c>
      <c r="AG112" s="22">
        <f>INDEX(MTInputs!$J$1:$AZ$415,$D112,MATCH(AG$5,MTInputs!$J$5:$AZ$5,0))</f>
        <v/>
      </c>
      <c r="AH112" s="23">
        <f>INDEX(MTInputs!$J$1:$AZ$415,$D112,MATCH(AH$5,MTInputs!$J$5:$AZ$5,0))</f>
        <v/>
      </c>
      <c r="AI112" s="23">
        <f>INDEX(MTInputs!$J$1:$AZ$415,$D112,MATCH(AI$5,MTInputs!$J$5:$AZ$5,0))</f>
        <v/>
      </c>
      <c r="AJ112" s="23">
        <f>INDEX(MTInputs!$J$1:$AZ$415,$D112,MATCH(AJ$5,MTInputs!$J$5:$AZ$5,0))</f>
        <v/>
      </c>
      <c r="AK112" s="23">
        <f>INDEX(MTInputs!$J$1:$AZ$415,$D112,MATCH(AK$5,MTInputs!$J$5:$AZ$5,0))</f>
        <v/>
      </c>
      <c r="AL112" s="23">
        <f>INDEX(MTInputs!$J$1:$AZ$415,$D112,MATCH(AL$5,MTInputs!$J$5:$AZ$5,0))</f>
        <v/>
      </c>
      <c r="AM112" s="23">
        <f>INDEX(MTInputs!$J$1:$AZ$415,$D112,MATCH(AM$5,MTInputs!$J$5:$AZ$5,0))</f>
        <v/>
      </c>
      <c r="AN112" s="23">
        <f>INDEX(MTInputs!$J$1:$AZ$415,$D112,MATCH(AN$5,MTInputs!$J$5:$AZ$5,0))</f>
        <v/>
      </c>
      <c r="AO112" s="23">
        <f>INDEX(MTInputs!$J$1:$AZ$415,$D112,MATCH(AO$5,MTInputs!$J$5:$AZ$5,0))</f>
        <v/>
      </c>
      <c r="AP112" s="23">
        <f>INDEX(MTInputs!$J$1:$AZ$415,$D112,MATCH(AP$5,MTInputs!$J$5:$AZ$5,0))</f>
        <v/>
      </c>
      <c r="AQ112" s="23">
        <f>INDEX(MTInputs!$J$1:$AZ$415,$D112,MATCH(AQ$5,MTInputs!$J$5:$AZ$5,0))</f>
        <v/>
      </c>
      <c r="AR112" s="23">
        <f>INDEX(MTInputs!$J$1:$AZ$415,$D112,MATCH(AR$5,MTInputs!$J$5:$AZ$5,0))</f>
        <v/>
      </c>
      <c r="AS112" s="23">
        <f>INDEX(MTInputs!$J$1:$AZ$415,$D112,MATCH(AS$5,MTInputs!$J$5:$AZ$5,0))</f>
        <v/>
      </c>
      <c r="AT112" s="23">
        <f>INDEX(MTInputs!$J$1:$AZ$415,$D112,MATCH(AT$5,MTInputs!$J$5:$AZ$5,0))</f>
        <v/>
      </c>
      <c r="AU112" s="23">
        <f>INDEX(MTInputs!$J$1:$AZ$415,$D112,MATCH(AU$5,MTInputs!$J$5:$AZ$5,0))</f>
        <v/>
      </c>
      <c r="AV112" s="23">
        <f>INDEX(MTInputs!$J$1:$AZ$415,$D112,MATCH(AV$5,MTInputs!$J$5:$AZ$5,0))</f>
        <v/>
      </c>
      <c r="AW112" s="23">
        <f>INDEX(MTInputs!$J$1:$AZ$415,$D112,MATCH(AW$5,MTInputs!$J$5:$AZ$5,0))</f>
        <v/>
      </c>
      <c r="AX112" s="23">
        <f>INDEX(MTInputs!$J$1:$AZ$415,$D112,MATCH(AX$5,MTInputs!$J$5:$AZ$5,0))</f>
        <v/>
      </c>
      <c r="AY112" s="23">
        <f>INDEX(MTInputs!$J$1:$AZ$415,$D112,MATCH(AY$5,MTInputs!$J$5:$AZ$5,0))</f>
        <v/>
      </c>
    </row>
    <row r="113" hidden="1" outlineLevel="1">
      <c r="A113" s="14" t="inlineStr">
        <is>
          <t>etscov</t>
        </is>
      </c>
      <c r="B113" s="14" t="inlineStr">
        <is>
          <t>all</t>
        </is>
      </c>
      <c r="C113" s="14" t="inlineStr">
        <is>
          <t>foo</t>
        </is>
      </c>
      <c r="D113" s="21" t="n">
        <v>105</v>
      </c>
      <c r="H113" s="14">
        <f>INDEX(VarLab,MATCH($A113,VarKey,0))&amp;INDEX(MemLab,MATCH($C113&amp;"|"&amp;$B113,MemKey,0))</f>
        <v/>
      </c>
      <c r="I113" s="14">
        <f>INDEX(VarUnit,MATCH($A113,VarKey,0))</f>
        <v/>
      </c>
      <c r="J113" s="14">
        <f>INDEX(VarSrc,MATCH($A113,VarKey,0))</f>
        <v/>
      </c>
      <c r="K113" s="11">
        <f>CodePrefix&amp;$A113&amp;IF($C113="","","."&amp;$C113&amp;"."&amp;$B113)&amp;INDEX(VarEnd,MATCH($A113,VarKey,0))&amp;K$5</f>
        <v/>
      </c>
      <c r="L113" s="22">
        <f>INDEX(MTInputs!$J$1:$AZ$415,$D113,MATCH(L$5,MTInputs!$J$5:$AZ$5,0))</f>
        <v/>
      </c>
      <c r="M113" s="23">
        <f>INDEX(MTInputs!$J$1:$AZ$415,$D113,MATCH(M$5,MTInputs!$J$5:$AZ$5,0))</f>
        <v/>
      </c>
      <c r="N113" s="23">
        <f>INDEX(MTInputs!$J$1:$AZ$415,$D113,MATCH(N$5,MTInputs!$J$5:$AZ$5,0))</f>
        <v/>
      </c>
      <c r="O113" s="23">
        <f>INDEX(MTInputs!$J$1:$AZ$415,$D113,MATCH(O$5,MTInputs!$J$5:$AZ$5,0))</f>
        <v/>
      </c>
      <c r="P113" s="23">
        <f>INDEX(MTInputs!$J$1:$AZ$415,$D113,MATCH(P$5,MTInputs!$J$5:$AZ$5,0))</f>
        <v/>
      </c>
      <c r="Q113" s="23">
        <f>INDEX(MTInputs!$J$1:$AZ$415,$D113,MATCH(Q$5,MTInputs!$J$5:$AZ$5,0))</f>
        <v/>
      </c>
      <c r="R113" s="23">
        <f>INDEX(MTInputs!$J$1:$AZ$415,$D113,MATCH(R$5,MTInputs!$J$5:$AZ$5,0))</f>
        <v/>
      </c>
      <c r="S113" s="23">
        <f>INDEX(MTInputs!$J$1:$AZ$415,$D113,MATCH(S$5,MTInputs!$J$5:$AZ$5,0))</f>
        <v/>
      </c>
      <c r="T113" s="23">
        <f>INDEX(MTInputs!$J$1:$AZ$415,$D113,MATCH(T$5,MTInputs!$J$5:$AZ$5,0))</f>
        <v/>
      </c>
      <c r="U113" s="23">
        <f>INDEX(MTInputs!$J$1:$AZ$415,$D113,MATCH(U$5,MTInputs!$J$5:$AZ$5,0))</f>
        <v/>
      </c>
      <c r="V113" s="23">
        <f>INDEX(MTInputs!$J$1:$AZ$415,$D113,MATCH(V$5,MTInputs!$J$5:$AZ$5,0))</f>
        <v/>
      </c>
      <c r="W113" s="23">
        <f>INDEX(MTInputs!$J$1:$AZ$415,$D113,MATCH(W$5,MTInputs!$J$5:$AZ$5,0))</f>
        <v/>
      </c>
      <c r="X113" s="23">
        <f>INDEX(MTInputs!$J$1:$AZ$415,$D113,MATCH(X$5,MTInputs!$J$5:$AZ$5,0))</f>
        <v/>
      </c>
      <c r="Y113" s="23">
        <f>INDEX(MTInputs!$J$1:$AZ$415,$D113,MATCH(Y$5,MTInputs!$J$5:$AZ$5,0))</f>
        <v/>
      </c>
      <c r="Z113" s="23">
        <f>INDEX(MTInputs!$J$1:$AZ$415,$D113,MATCH(Z$5,MTInputs!$J$5:$AZ$5,0))</f>
        <v/>
      </c>
      <c r="AA113" s="23">
        <f>INDEX(MTInputs!$J$1:$AZ$415,$D113,MATCH(AA$5,MTInputs!$J$5:$AZ$5,0))</f>
        <v/>
      </c>
      <c r="AB113" s="23">
        <f>INDEX(MTInputs!$J$1:$AZ$415,$D113,MATCH(AB$5,MTInputs!$J$5:$AZ$5,0))</f>
        <v/>
      </c>
      <c r="AC113" s="23">
        <f>INDEX(MTInputs!$J$1:$AZ$415,$D113,MATCH(AC$5,MTInputs!$J$5:$AZ$5,0))</f>
        <v/>
      </c>
      <c r="AD113" s="23">
        <f>INDEX(MTInputs!$J$1:$AZ$415,$D113,MATCH(AD$5,MTInputs!$J$5:$AZ$5,0))</f>
        <v/>
      </c>
      <c r="AF113" s="11">
        <f>CodePrefix&amp;$A113&amp;IF($C113="","","."&amp;$C113&amp;"."&amp;$B113)&amp;INDEX(VarEnd,MATCH($A113,VarKey,0))&amp;AF$5</f>
        <v/>
      </c>
      <c r="AG113" s="22">
        <f>INDEX(MTInputs!$J$1:$AZ$415,$D113,MATCH(AG$5,MTInputs!$J$5:$AZ$5,0))</f>
        <v/>
      </c>
      <c r="AH113" s="23">
        <f>INDEX(MTInputs!$J$1:$AZ$415,$D113,MATCH(AH$5,MTInputs!$J$5:$AZ$5,0))</f>
        <v/>
      </c>
      <c r="AI113" s="23">
        <f>INDEX(MTInputs!$J$1:$AZ$415,$D113,MATCH(AI$5,MTInputs!$J$5:$AZ$5,0))</f>
        <v/>
      </c>
      <c r="AJ113" s="23">
        <f>INDEX(MTInputs!$J$1:$AZ$415,$D113,MATCH(AJ$5,MTInputs!$J$5:$AZ$5,0))</f>
        <v/>
      </c>
      <c r="AK113" s="23">
        <f>INDEX(MTInputs!$J$1:$AZ$415,$D113,MATCH(AK$5,MTInputs!$J$5:$AZ$5,0))</f>
        <v/>
      </c>
      <c r="AL113" s="23">
        <f>INDEX(MTInputs!$J$1:$AZ$415,$D113,MATCH(AL$5,MTInputs!$J$5:$AZ$5,0))</f>
        <v/>
      </c>
      <c r="AM113" s="23">
        <f>INDEX(MTInputs!$J$1:$AZ$415,$D113,MATCH(AM$5,MTInputs!$J$5:$AZ$5,0))</f>
        <v/>
      </c>
      <c r="AN113" s="23">
        <f>INDEX(MTInputs!$J$1:$AZ$415,$D113,MATCH(AN$5,MTInputs!$J$5:$AZ$5,0))</f>
        <v/>
      </c>
      <c r="AO113" s="23">
        <f>INDEX(MTInputs!$J$1:$AZ$415,$D113,MATCH(AO$5,MTInputs!$J$5:$AZ$5,0))</f>
        <v/>
      </c>
      <c r="AP113" s="23">
        <f>INDEX(MTInputs!$J$1:$AZ$415,$D113,MATCH(AP$5,MTInputs!$J$5:$AZ$5,0))</f>
        <v/>
      </c>
      <c r="AQ113" s="23">
        <f>INDEX(MTInputs!$J$1:$AZ$415,$D113,MATCH(AQ$5,MTInputs!$J$5:$AZ$5,0))</f>
        <v/>
      </c>
      <c r="AR113" s="23">
        <f>INDEX(MTInputs!$J$1:$AZ$415,$D113,MATCH(AR$5,MTInputs!$J$5:$AZ$5,0))</f>
        <v/>
      </c>
      <c r="AS113" s="23">
        <f>INDEX(MTInputs!$J$1:$AZ$415,$D113,MATCH(AS$5,MTInputs!$J$5:$AZ$5,0))</f>
        <v/>
      </c>
      <c r="AT113" s="23">
        <f>INDEX(MTInputs!$J$1:$AZ$415,$D113,MATCH(AT$5,MTInputs!$J$5:$AZ$5,0))</f>
        <v/>
      </c>
      <c r="AU113" s="23">
        <f>INDEX(MTInputs!$J$1:$AZ$415,$D113,MATCH(AU$5,MTInputs!$J$5:$AZ$5,0))</f>
        <v/>
      </c>
      <c r="AV113" s="23">
        <f>INDEX(MTInputs!$J$1:$AZ$415,$D113,MATCH(AV$5,MTInputs!$J$5:$AZ$5,0))</f>
        <v/>
      </c>
      <c r="AW113" s="23">
        <f>INDEX(MTInputs!$J$1:$AZ$415,$D113,MATCH(AW$5,MTInputs!$J$5:$AZ$5,0))</f>
        <v/>
      </c>
      <c r="AX113" s="23">
        <f>INDEX(MTInputs!$J$1:$AZ$415,$D113,MATCH(AX$5,MTInputs!$J$5:$AZ$5,0))</f>
        <v/>
      </c>
      <c r="AY113" s="23">
        <f>INDEX(MTInputs!$J$1:$AZ$415,$D113,MATCH(AY$5,MTInputs!$J$5:$AZ$5,0))</f>
        <v/>
      </c>
    </row>
    <row r="114" hidden="1" outlineLevel="1">
      <c r="A114" s="14" t="inlineStr">
        <is>
          <t>etscov</t>
        </is>
      </c>
      <c r="B114" s="14" t="inlineStr">
        <is>
          <t>all</t>
        </is>
      </c>
      <c r="C114" s="14" t="inlineStr">
        <is>
          <t>srv</t>
        </is>
      </c>
      <c r="D114" s="21" t="n">
        <v>106</v>
      </c>
      <c r="H114" s="14">
        <f>INDEX(VarLab,MATCH($A114,VarKey,0))&amp;INDEX(MemLab,MATCH($C114&amp;"|"&amp;$B114,MemKey,0))</f>
        <v/>
      </c>
      <c r="I114" s="14">
        <f>INDEX(VarUnit,MATCH($A114,VarKey,0))</f>
        <v/>
      </c>
      <c r="J114" s="14">
        <f>INDEX(VarSrc,MATCH($A114,VarKey,0))</f>
        <v/>
      </c>
      <c r="K114" s="11">
        <f>CodePrefix&amp;$A114&amp;IF($C114="","","."&amp;$C114&amp;"."&amp;$B114)&amp;INDEX(VarEnd,MATCH($A114,VarKey,0))&amp;K$5</f>
        <v/>
      </c>
      <c r="L114" s="22">
        <f>INDEX(MTInputs!$J$1:$AZ$415,$D114,MATCH(L$5,MTInputs!$J$5:$AZ$5,0))</f>
        <v/>
      </c>
      <c r="M114" s="23">
        <f>INDEX(MTInputs!$J$1:$AZ$415,$D114,MATCH(M$5,MTInputs!$J$5:$AZ$5,0))</f>
        <v/>
      </c>
      <c r="N114" s="23">
        <f>INDEX(MTInputs!$J$1:$AZ$415,$D114,MATCH(N$5,MTInputs!$J$5:$AZ$5,0))</f>
        <v/>
      </c>
      <c r="O114" s="23">
        <f>INDEX(MTInputs!$J$1:$AZ$415,$D114,MATCH(O$5,MTInputs!$J$5:$AZ$5,0))</f>
        <v/>
      </c>
      <c r="P114" s="23">
        <f>INDEX(MTInputs!$J$1:$AZ$415,$D114,MATCH(P$5,MTInputs!$J$5:$AZ$5,0))</f>
        <v/>
      </c>
      <c r="Q114" s="23">
        <f>INDEX(MTInputs!$J$1:$AZ$415,$D114,MATCH(Q$5,MTInputs!$J$5:$AZ$5,0))</f>
        <v/>
      </c>
      <c r="R114" s="23">
        <f>INDEX(MTInputs!$J$1:$AZ$415,$D114,MATCH(R$5,MTInputs!$J$5:$AZ$5,0))</f>
        <v/>
      </c>
      <c r="S114" s="23">
        <f>INDEX(MTInputs!$J$1:$AZ$415,$D114,MATCH(S$5,MTInputs!$J$5:$AZ$5,0))</f>
        <v/>
      </c>
      <c r="T114" s="23">
        <f>INDEX(MTInputs!$J$1:$AZ$415,$D114,MATCH(T$5,MTInputs!$J$5:$AZ$5,0))</f>
        <v/>
      </c>
      <c r="U114" s="23">
        <f>INDEX(MTInputs!$J$1:$AZ$415,$D114,MATCH(U$5,MTInputs!$J$5:$AZ$5,0))</f>
        <v/>
      </c>
      <c r="V114" s="23">
        <f>INDEX(MTInputs!$J$1:$AZ$415,$D114,MATCH(V$5,MTInputs!$J$5:$AZ$5,0))</f>
        <v/>
      </c>
      <c r="W114" s="23">
        <f>INDEX(MTInputs!$J$1:$AZ$415,$D114,MATCH(W$5,MTInputs!$J$5:$AZ$5,0))</f>
        <v/>
      </c>
      <c r="X114" s="23">
        <f>INDEX(MTInputs!$J$1:$AZ$415,$D114,MATCH(X$5,MTInputs!$J$5:$AZ$5,0))</f>
        <v/>
      </c>
      <c r="Y114" s="23">
        <f>INDEX(MTInputs!$J$1:$AZ$415,$D114,MATCH(Y$5,MTInputs!$J$5:$AZ$5,0))</f>
        <v/>
      </c>
      <c r="Z114" s="23">
        <f>INDEX(MTInputs!$J$1:$AZ$415,$D114,MATCH(Z$5,MTInputs!$J$5:$AZ$5,0))</f>
        <v/>
      </c>
      <c r="AA114" s="23">
        <f>INDEX(MTInputs!$J$1:$AZ$415,$D114,MATCH(AA$5,MTInputs!$J$5:$AZ$5,0))</f>
        <v/>
      </c>
      <c r="AB114" s="23">
        <f>INDEX(MTInputs!$J$1:$AZ$415,$D114,MATCH(AB$5,MTInputs!$J$5:$AZ$5,0))</f>
        <v/>
      </c>
      <c r="AC114" s="23">
        <f>INDEX(MTInputs!$J$1:$AZ$415,$D114,MATCH(AC$5,MTInputs!$J$5:$AZ$5,0))</f>
        <v/>
      </c>
      <c r="AD114" s="23">
        <f>INDEX(MTInputs!$J$1:$AZ$415,$D114,MATCH(AD$5,MTInputs!$J$5:$AZ$5,0))</f>
        <v/>
      </c>
      <c r="AF114" s="11">
        <f>CodePrefix&amp;$A114&amp;IF($C114="","","."&amp;$C114&amp;"."&amp;$B114)&amp;INDEX(VarEnd,MATCH($A114,VarKey,0))&amp;AF$5</f>
        <v/>
      </c>
      <c r="AG114" s="22">
        <f>INDEX(MTInputs!$J$1:$AZ$415,$D114,MATCH(AG$5,MTInputs!$J$5:$AZ$5,0))</f>
        <v/>
      </c>
      <c r="AH114" s="23">
        <f>INDEX(MTInputs!$J$1:$AZ$415,$D114,MATCH(AH$5,MTInputs!$J$5:$AZ$5,0))</f>
        <v/>
      </c>
      <c r="AI114" s="23">
        <f>INDEX(MTInputs!$J$1:$AZ$415,$D114,MATCH(AI$5,MTInputs!$J$5:$AZ$5,0))</f>
        <v/>
      </c>
      <c r="AJ114" s="23">
        <f>INDEX(MTInputs!$J$1:$AZ$415,$D114,MATCH(AJ$5,MTInputs!$J$5:$AZ$5,0))</f>
        <v/>
      </c>
      <c r="AK114" s="23">
        <f>INDEX(MTInputs!$J$1:$AZ$415,$D114,MATCH(AK$5,MTInputs!$J$5:$AZ$5,0))</f>
        <v/>
      </c>
      <c r="AL114" s="23">
        <f>INDEX(MTInputs!$J$1:$AZ$415,$D114,MATCH(AL$5,MTInputs!$J$5:$AZ$5,0))</f>
        <v/>
      </c>
      <c r="AM114" s="23">
        <f>INDEX(MTInputs!$J$1:$AZ$415,$D114,MATCH(AM$5,MTInputs!$J$5:$AZ$5,0))</f>
        <v/>
      </c>
      <c r="AN114" s="23">
        <f>INDEX(MTInputs!$J$1:$AZ$415,$D114,MATCH(AN$5,MTInputs!$J$5:$AZ$5,0))</f>
        <v/>
      </c>
      <c r="AO114" s="23">
        <f>INDEX(MTInputs!$J$1:$AZ$415,$D114,MATCH(AO$5,MTInputs!$J$5:$AZ$5,0))</f>
        <v/>
      </c>
      <c r="AP114" s="23">
        <f>INDEX(MTInputs!$J$1:$AZ$415,$D114,MATCH(AP$5,MTInputs!$J$5:$AZ$5,0))</f>
        <v/>
      </c>
      <c r="AQ114" s="23">
        <f>INDEX(MTInputs!$J$1:$AZ$415,$D114,MATCH(AQ$5,MTInputs!$J$5:$AZ$5,0))</f>
        <v/>
      </c>
      <c r="AR114" s="23">
        <f>INDEX(MTInputs!$J$1:$AZ$415,$D114,MATCH(AR$5,MTInputs!$J$5:$AZ$5,0))</f>
        <v/>
      </c>
      <c r="AS114" s="23">
        <f>INDEX(MTInputs!$J$1:$AZ$415,$D114,MATCH(AS$5,MTInputs!$J$5:$AZ$5,0))</f>
        <v/>
      </c>
      <c r="AT114" s="23">
        <f>INDEX(MTInputs!$J$1:$AZ$415,$D114,MATCH(AT$5,MTInputs!$J$5:$AZ$5,0))</f>
        <v/>
      </c>
      <c r="AU114" s="23">
        <f>INDEX(MTInputs!$J$1:$AZ$415,$D114,MATCH(AU$5,MTInputs!$J$5:$AZ$5,0))</f>
        <v/>
      </c>
      <c r="AV114" s="23">
        <f>INDEX(MTInputs!$J$1:$AZ$415,$D114,MATCH(AV$5,MTInputs!$J$5:$AZ$5,0))</f>
        <v/>
      </c>
      <c r="AW114" s="23">
        <f>INDEX(MTInputs!$J$1:$AZ$415,$D114,MATCH(AW$5,MTInputs!$J$5:$AZ$5,0))</f>
        <v/>
      </c>
      <c r="AX114" s="23">
        <f>INDEX(MTInputs!$J$1:$AZ$415,$D114,MATCH(AX$5,MTInputs!$J$5:$AZ$5,0))</f>
        <v/>
      </c>
      <c r="AY114" s="23">
        <f>INDEX(MTInputs!$J$1:$AZ$415,$D114,MATCH(AY$5,MTInputs!$J$5:$AZ$5,0))</f>
        <v/>
      </c>
    </row>
    <row r="115" hidden="1" outlineLevel="1">
      <c r="A115" s="14" t="inlineStr">
        <is>
          <t>etscov</t>
        </is>
      </c>
      <c r="B115" s="14" t="inlineStr">
        <is>
          <t>all</t>
        </is>
      </c>
      <c r="C115" s="14" t="inlineStr">
        <is>
          <t>mch</t>
        </is>
      </c>
      <c r="D115" s="21" t="n">
        <v>107</v>
      </c>
      <c r="H115" s="14">
        <f>INDEX(VarLab,MATCH($A115,VarKey,0))&amp;INDEX(MemLab,MATCH($C115&amp;"|"&amp;$B115,MemKey,0))</f>
        <v/>
      </c>
      <c r="I115" s="14">
        <f>INDEX(VarUnit,MATCH($A115,VarKey,0))</f>
        <v/>
      </c>
      <c r="J115" s="14">
        <f>INDEX(VarSrc,MATCH($A115,VarKey,0))</f>
        <v/>
      </c>
      <c r="K115" s="11">
        <f>CodePrefix&amp;$A115&amp;IF($C115="","","."&amp;$C115&amp;"."&amp;$B115)&amp;INDEX(VarEnd,MATCH($A115,VarKey,0))&amp;K$5</f>
        <v/>
      </c>
      <c r="L115" s="22">
        <f>INDEX(MTInputs!$J$1:$AZ$415,$D115,MATCH(L$5,MTInputs!$J$5:$AZ$5,0))</f>
        <v/>
      </c>
      <c r="M115" s="23">
        <f>INDEX(MTInputs!$J$1:$AZ$415,$D115,MATCH(M$5,MTInputs!$J$5:$AZ$5,0))</f>
        <v/>
      </c>
      <c r="N115" s="23">
        <f>INDEX(MTInputs!$J$1:$AZ$415,$D115,MATCH(N$5,MTInputs!$J$5:$AZ$5,0))</f>
        <v/>
      </c>
      <c r="O115" s="23">
        <f>INDEX(MTInputs!$J$1:$AZ$415,$D115,MATCH(O$5,MTInputs!$J$5:$AZ$5,0))</f>
        <v/>
      </c>
      <c r="P115" s="23">
        <f>INDEX(MTInputs!$J$1:$AZ$415,$D115,MATCH(P$5,MTInputs!$J$5:$AZ$5,0))</f>
        <v/>
      </c>
      <c r="Q115" s="23">
        <f>INDEX(MTInputs!$J$1:$AZ$415,$D115,MATCH(Q$5,MTInputs!$J$5:$AZ$5,0))</f>
        <v/>
      </c>
      <c r="R115" s="23">
        <f>INDEX(MTInputs!$J$1:$AZ$415,$D115,MATCH(R$5,MTInputs!$J$5:$AZ$5,0))</f>
        <v/>
      </c>
      <c r="S115" s="23">
        <f>INDEX(MTInputs!$J$1:$AZ$415,$D115,MATCH(S$5,MTInputs!$J$5:$AZ$5,0))</f>
        <v/>
      </c>
      <c r="T115" s="23">
        <f>INDEX(MTInputs!$J$1:$AZ$415,$D115,MATCH(T$5,MTInputs!$J$5:$AZ$5,0))</f>
        <v/>
      </c>
      <c r="U115" s="23">
        <f>INDEX(MTInputs!$J$1:$AZ$415,$D115,MATCH(U$5,MTInputs!$J$5:$AZ$5,0))</f>
        <v/>
      </c>
      <c r="V115" s="23">
        <f>INDEX(MTInputs!$J$1:$AZ$415,$D115,MATCH(V$5,MTInputs!$J$5:$AZ$5,0))</f>
        <v/>
      </c>
      <c r="W115" s="23">
        <f>INDEX(MTInputs!$J$1:$AZ$415,$D115,MATCH(W$5,MTInputs!$J$5:$AZ$5,0))</f>
        <v/>
      </c>
      <c r="X115" s="23">
        <f>INDEX(MTInputs!$J$1:$AZ$415,$D115,MATCH(X$5,MTInputs!$J$5:$AZ$5,0))</f>
        <v/>
      </c>
      <c r="Y115" s="23">
        <f>INDEX(MTInputs!$J$1:$AZ$415,$D115,MATCH(Y$5,MTInputs!$J$5:$AZ$5,0))</f>
        <v/>
      </c>
      <c r="Z115" s="23">
        <f>INDEX(MTInputs!$J$1:$AZ$415,$D115,MATCH(Z$5,MTInputs!$J$5:$AZ$5,0))</f>
        <v/>
      </c>
      <c r="AA115" s="23">
        <f>INDEX(MTInputs!$J$1:$AZ$415,$D115,MATCH(AA$5,MTInputs!$J$5:$AZ$5,0))</f>
        <v/>
      </c>
      <c r="AB115" s="23">
        <f>INDEX(MTInputs!$J$1:$AZ$415,$D115,MATCH(AB$5,MTInputs!$J$5:$AZ$5,0))</f>
        <v/>
      </c>
      <c r="AC115" s="23">
        <f>INDEX(MTInputs!$J$1:$AZ$415,$D115,MATCH(AC$5,MTInputs!$J$5:$AZ$5,0))</f>
        <v/>
      </c>
      <c r="AD115" s="23">
        <f>INDEX(MTInputs!$J$1:$AZ$415,$D115,MATCH(AD$5,MTInputs!$J$5:$AZ$5,0))</f>
        <v/>
      </c>
      <c r="AF115" s="11">
        <f>CodePrefix&amp;$A115&amp;IF($C115="","","."&amp;$C115&amp;"."&amp;$B115)&amp;INDEX(VarEnd,MATCH($A115,VarKey,0))&amp;AF$5</f>
        <v/>
      </c>
      <c r="AG115" s="22">
        <f>INDEX(MTInputs!$J$1:$AZ$415,$D115,MATCH(AG$5,MTInputs!$J$5:$AZ$5,0))</f>
        <v/>
      </c>
      <c r="AH115" s="23">
        <f>INDEX(MTInputs!$J$1:$AZ$415,$D115,MATCH(AH$5,MTInputs!$J$5:$AZ$5,0))</f>
        <v/>
      </c>
      <c r="AI115" s="23">
        <f>INDEX(MTInputs!$J$1:$AZ$415,$D115,MATCH(AI$5,MTInputs!$J$5:$AZ$5,0))</f>
        <v/>
      </c>
      <c r="AJ115" s="23">
        <f>INDEX(MTInputs!$J$1:$AZ$415,$D115,MATCH(AJ$5,MTInputs!$J$5:$AZ$5,0))</f>
        <v/>
      </c>
      <c r="AK115" s="23">
        <f>INDEX(MTInputs!$J$1:$AZ$415,$D115,MATCH(AK$5,MTInputs!$J$5:$AZ$5,0))</f>
        <v/>
      </c>
      <c r="AL115" s="23">
        <f>INDEX(MTInputs!$J$1:$AZ$415,$D115,MATCH(AL$5,MTInputs!$J$5:$AZ$5,0))</f>
        <v/>
      </c>
      <c r="AM115" s="23">
        <f>INDEX(MTInputs!$J$1:$AZ$415,$D115,MATCH(AM$5,MTInputs!$J$5:$AZ$5,0))</f>
        <v/>
      </c>
      <c r="AN115" s="23">
        <f>INDEX(MTInputs!$J$1:$AZ$415,$D115,MATCH(AN$5,MTInputs!$J$5:$AZ$5,0))</f>
        <v/>
      </c>
      <c r="AO115" s="23">
        <f>INDEX(MTInputs!$J$1:$AZ$415,$D115,MATCH(AO$5,MTInputs!$J$5:$AZ$5,0))</f>
        <v/>
      </c>
      <c r="AP115" s="23">
        <f>INDEX(MTInputs!$J$1:$AZ$415,$D115,MATCH(AP$5,MTInputs!$J$5:$AZ$5,0))</f>
        <v/>
      </c>
      <c r="AQ115" s="23">
        <f>INDEX(MTInputs!$J$1:$AZ$415,$D115,MATCH(AQ$5,MTInputs!$J$5:$AZ$5,0))</f>
        <v/>
      </c>
      <c r="AR115" s="23">
        <f>INDEX(MTInputs!$J$1:$AZ$415,$D115,MATCH(AR$5,MTInputs!$J$5:$AZ$5,0))</f>
        <v/>
      </c>
      <c r="AS115" s="23">
        <f>INDEX(MTInputs!$J$1:$AZ$415,$D115,MATCH(AS$5,MTInputs!$J$5:$AZ$5,0))</f>
        <v/>
      </c>
      <c r="AT115" s="23">
        <f>INDEX(MTInputs!$J$1:$AZ$415,$D115,MATCH(AT$5,MTInputs!$J$5:$AZ$5,0))</f>
        <v/>
      </c>
      <c r="AU115" s="23">
        <f>INDEX(MTInputs!$J$1:$AZ$415,$D115,MATCH(AU$5,MTInputs!$J$5:$AZ$5,0))</f>
        <v/>
      </c>
      <c r="AV115" s="23">
        <f>INDEX(MTInputs!$J$1:$AZ$415,$D115,MATCH(AV$5,MTInputs!$J$5:$AZ$5,0))</f>
        <v/>
      </c>
      <c r="AW115" s="23">
        <f>INDEX(MTInputs!$J$1:$AZ$415,$D115,MATCH(AW$5,MTInputs!$J$5:$AZ$5,0))</f>
        <v/>
      </c>
      <c r="AX115" s="23">
        <f>INDEX(MTInputs!$J$1:$AZ$415,$D115,MATCH(AX$5,MTInputs!$J$5:$AZ$5,0))</f>
        <v/>
      </c>
      <c r="AY115" s="23">
        <f>INDEX(MTInputs!$J$1:$AZ$415,$D115,MATCH(AY$5,MTInputs!$J$5:$AZ$5,0))</f>
        <v/>
      </c>
    </row>
    <row r="116" hidden="1" outlineLevel="1">
      <c r="A116" s="14" t="inlineStr">
        <is>
          <t>etscov</t>
        </is>
      </c>
      <c r="B116" s="14" t="inlineStr">
        <is>
          <t>all</t>
        </is>
      </c>
      <c r="C116" s="14" t="inlineStr">
        <is>
          <t>irn</t>
        </is>
      </c>
      <c r="D116" s="21" t="n">
        <v>108</v>
      </c>
      <c r="H116" s="14">
        <f>INDEX(VarLab,MATCH($A116,VarKey,0))&amp;INDEX(MemLab,MATCH($C116&amp;"|"&amp;$B116,MemKey,0))</f>
        <v/>
      </c>
      <c r="I116" s="14">
        <f>INDEX(VarUnit,MATCH($A116,VarKey,0))</f>
        <v/>
      </c>
      <c r="J116" s="14">
        <f>INDEX(VarSrc,MATCH($A116,VarKey,0))</f>
        <v/>
      </c>
      <c r="K116" s="11">
        <f>CodePrefix&amp;$A116&amp;IF($C116="","","."&amp;$C116&amp;"."&amp;$B116)&amp;INDEX(VarEnd,MATCH($A116,VarKey,0))&amp;K$5</f>
        <v/>
      </c>
      <c r="L116" s="22">
        <f>INDEX(MTInputs!$J$1:$AZ$415,$D116,MATCH(L$5,MTInputs!$J$5:$AZ$5,0))</f>
        <v/>
      </c>
      <c r="M116" s="23">
        <f>INDEX(MTInputs!$J$1:$AZ$415,$D116,MATCH(M$5,MTInputs!$J$5:$AZ$5,0))</f>
        <v/>
      </c>
      <c r="N116" s="23">
        <f>INDEX(MTInputs!$J$1:$AZ$415,$D116,MATCH(N$5,MTInputs!$J$5:$AZ$5,0))</f>
        <v/>
      </c>
      <c r="O116" s="23">
        <f>INDEX(MTInputs!$J$1:$AZ$415,$D116,MATCH(O$5,MTInputs!$J$5:$AZ$5,0))</f>
        <v/>
      </c>
      <c r="P116" s="23">
        <f>INDEX(MTInputs!$J$1:$AZ$415,$D116,MATCH(P$5,MTInputs!$J$5:$AZ$5,0))</f>
        <v/>
      </c>
      <c r="Q116" s="23">
        <f>INDEX(MTInputs!$J$1:$AZ$415,$D116,MATCH(Q$5,MTInputs!$J$5:$AZ$5,0))</f>
        <v/>
      </c>
      <c r="R116" s="23">
        <f>INDEX(MTInputs!$J$1:$AZ$415,$D116,MATCH(R$5,MTInputs!$J$5:$AZ$5,0))</f>
        <v/>
      </c>
      <c r="S116" s="23">
        <f>INDEX(MTInputs!$J$1:$AZ$415,$D116,MATCH(S$5,MTInputs!$J$5:$AZ$5,0))</f>
        <v/>
      </c>
      <c r="T116" s="23">
        <f>INDEX(MTInputs!$J$1:$AZ$415,$D116,MATCH(T$5,MTInputs!$J$5:$AZ$5,0))</f>
        <v/>
      </c>
      <c r="U116" s="23">
        <f>INDEX(MTInputs!$J$1:$AZ$415,$D116,MATCH(U$5,MTInputs!$J$5:$AZ$5,0))</f>
        <v/>
      </c>
      <c r="V116" s="23">
        <f>INDEX(MTInputs!$J$1:$AZ$415,$D116,MATCH(V$5,MTInputs!$J$5:$AZ$5,0))</f>
        <v/>
      </c>
      <c r="W116" s="23">
        <f>INDEX(MTInputs!$J$1:$AZ$415,$D116,MATCH(W$5,MTInputs!$J$5:$AZ$5,0))</f>
        <v/>
      </c>
      <c r="X116" s="23">
        <f>INDEX(MTInputs!$J$1:$AZ$415,$D116,MATCH(X$5,MTInputs!$J$5:$AZ$5,0))</f>
        <v/>
      </c>
      <c r="Y116" s="23">
        <f>INDEX(MTInputs!$J$1:$AZ$415,$D116,MATCH(Y$5,MTInputs!$J$5:$AZ$5,0))</f>
        <v/>
      </c>
      <c r="Z116" s="23">
        <f>INDEX(MTInputs!$J$1:$AZ$415,$D116,MATCH(Z$5,MTInputs!$J$5:$AZ$5,0))</f>
        <v/>
      </c>
      <c r="AA116" s="23">
        <f>INDEX(MTInputs!$J$1:$AZ$415,$D116,MATCH(AA$5,MTInputs!$J$5:$AZ$5,0))</f>
        <v/>
      </c>
      <c r="AB116" s="23">
        <f>INDEX(MTInputs!$J$1:$AZ$415,$D116,MATCH(AB$5,MTInputs!$J$5:$AZ$5,0))</f>
        <v/>
      </c>
      <c r="AC116" s="23">
        <f>INDEX(MTInputs!$J$1:$AZ$415,$D116,MATCH(AC$5,MTInputs!$J$5:$AZ$5,0))</f>
        <v/>
      </c>
      <c r="AD116" s="23">
        <f>INDEX(MTInputs!$J$1:$AZ$415,$D116,MATCH(AD$5,MTInputs!$J$5:$AZ$5,0))</f>
        <v/>
      </c>
      <c r="AF116" s="11">
        <f>CodePrefix&amp;$A116&amp;IF($C116="","","."&amp;$C116&amp;"."&amp;$B116)&amp;INDEX(VarEnd,MATCH($A116,VarKey,0))&amp;AF$5</f>
        <v/>
      </c>
      <c r="AG116" s="22">
        <f>INDEX(MTInputs!$J$1:$AZ$415,$D116,MATCH(AG$5,MTInputs!$J$5:$AZ$5,0))</f>
        <v/>
      </c>
      <c r="AH116" s="23">
        <f>INDEX(MTInputs!$J$1:$AZ$415,$D116,MATCH(AH$5,MTInputs!$J$5:$AZ$5,0))</f>
        <v/>
      </c>
      <c r="AI116" s="23">
        <f>INDEX(MTInputs!$J$1:$AZ$415,$D116,MATCH(AI$5,MTInputs!$J$5:$AZ$5,0))</f>
        <v/>
      </c>
      <c r="AJ116" s="23">
        <f>INDEX(MTInputs!$J$1:$AZ$415,$D116,MATCH(AJ$5,MTInputs!$J$5:$AZ$5,0))</f>
        <v/>
      </c>
      <c r="AK116" s="23">
        <f>INDEX(MTInputs!$J$1:$AZ$415,$D116,MATCH(AK$5,MTInputs!$J$5:$AZ$5,0))</f>
        <v/>
      </c>
      <c r="AL116" s="23">
        <f>INDEX(MTInputs!$J$1:$AZ$415,$D116,MATCH(AL$5,MTInputs!$J$5:$AZ$5,0))</f>
        <v/>
      </c>
      <c r="AM116" s="23">
        <f>INDEX(MTInputs!$J$1:$AZ$415,$D116,MATCH(AM$5,MTInputs!$J$5:$AZ$5,0))</f>
        <v/>
      </c>
      <c r="AN116" s="23">
        <f>INDEX(MTInputs!$J$1:$AZ$415,$D116,MATCH(AN$5,MTInputs!$J$5:$AZ$5,0))</f>
        <v/>
      </c>
      <c r="AO116" s="23">
        <f>INDEX(MTInputs!$J$1:$AZ$415,$D116,MATCH(AO$5,MTInputs!$J$5:$AZ$5,0))</f>
        <v/>
      </c>
      <c r="AP116" s="23">
        <f>INDEX(MTInputs!$J$1:$AZ$415,$D116,MATCH(AP$5,MTInputs!$J$5:$AZ$5,0))</f>
        <v/>
      </c>
      <c r="AQ116" s="23">
        <f>INDEX(MTInputs!$J$1:$AZ$415,$D116,MATCH(AQ$5,MTInputs!$J$5:$AZ$5,0))</f>
        <v/>
      </c>
      <c r="AR116" s="23">
        <f>INDEX(MTInputs!$J$1:$AZ$415,$D116,MATCH(AR$5,MTInputs!$J$5:$AZ$5,0))</f>
        <v/>
      </c>
      <c r="AS116" s="23">
        <f>INDEX(MTInputs!$J$1:$AZ$415,$D116,MATCH(AS$5,MTInputs!$J$5:$AZ$5,0))</f>
        <v/>
      </c>
      <c r="AT116" s="23">
        <f>INDEX(MTInputs!$J$1:$AZ$415,$D116,MATCH(AT$5,MTInputs!$J$5:$AZ$5,0))</f>
        <v/>
      </c>
      <c r="AU116" s="23">
        <f>INDEX(MTInputs!$J$1:$AZ$415,$D116,MATCH(AU$5,MTInputs!$J$5:$AZ$5,0))</f>
        <v/>
      </c>
      <c r="AV116" s="23">
        <f>INDEX(MTInputs!$J$1:$AZ$415,$D116,MATCH(AV$5,MTInputs!$J$5:$AZ$5,0))</f>
        <v/>
      </c>
      <c r="AW116" s="23">
        <f>INDEX(MTInputs!$J$1:$AZ$415,$D116,MATCH(AW$5,MTInputs!$J$5:$AZ$5,0))</f>
        <v/>
      </c>
      <c r="AX116" s="23">
        <f>INDEX(MTInputs!$J$1:$AZ$415,$D116,MATCH(AX$5,MTInputs!$J$5:$AZ$5,0))</f>
        <v/>
      </c>
      <c r="AY116" s="23">
        <f>INDEX(MTInputs!$J$1:$AZ$415,$D116,MATCH(AY$5,MTInputs!$J$5:$AZ$5,0))</f>
        <v/>
      </c>
    </row>
    <row r="117" hidden="1" outlineLevel="1">
      <c r="A117" s="14" t="inlineStr">
        <is>
          <t>etscov</t>
        </is>
      </c>
      <c r="B117" s="14" t="inlineStr">
        <is>
          <t>all</t>
        </is>
      </c>
      <c r="C117" s="14" t="inlineStr">
        <is>
          <t>nfm</t>
        </is>
      </c>
      <c r="D117" s="21" t="n">
        <v>109</v>
      </c>
      <c r="H117" s="14">
        <f>INDEX(VarLab,MATCH($A117,VarKey,0))&amp;INDEX(MemLab,MATCH($C117&amp;"|"&amp;$B117,MemKey,0))</f>
        <v/>
      </c>
      <c r="I117" s="14">
        <f>INDEX(VarUnit,MATCH($A117,VarKey,0))</f>
        <v/>
      </c>
      <c r="J117" s="14">
        <f>INDEX(VarSrc,MATCH($A117,VarKey,0))</f>
        <v/>
      </c>
      <c r="K117" s="11">
        <f>CodePrefix&amp;$A117&amp;IF($C117="","","."&amp;$C117&amp;"."&amp;$B117)&amp;INDEX(VarEnd,MATCH($A117,VarKey,0))&amp;K$5</f>
        <v/>
      </c>
      <c r="L117" s="22">
        <f>INDEX(MTInputs!$J$1:$AZ$415,$D117,MATCH(L$5,MTInputs!$J$5:$AZ$5,0))</f>
        <v/>
      </c>
      <c r="M117" s="23">
        <f>INDEX(MTInputs!$J$1:$AZ$415,$D117,MATCH(M$5,MTInputs!$J$5:$AZ$5,0))</f>
        <v/>
      </c>
      <c r="N117" s="23">
        <f>INDEX(MTInputs!$J$1:$AZ$415,$D117,MATCH(N$5,MTInputs!$J$5:$AZ$5,0))</f>
        <v/>
      </c>
      <c r="O117" s="23">
        <f>INDEX(MTInputs!$J$1:$AZ$415,$D117,MATCH(O$5,MTInputs!$J$5:$AZ$5,0))</f>
        <v/>
      </c>
      <c r="P117" s="23">
        <f>INDEX(MTInputs!$J$1:$AZ$415,$D117,MATCH(P$5,MTInputs!$J$5:$AZ$5,0))</f>
        <v/>
      </c>
      <c r="Q117" s="23">
        <f>INDEX(MTInputs!$J$1:$AZ$415,$D117,MATCH(Q$5,MTInputs!$J$5:$AZ$5,0))</f>
        <v/>
      </c>
      <c r="R117" s="23">
        <f>INDEX(MTInputs!$J$1:$AZ$415,$D117,MATCH(R$5,MTInputs!$J$5:$AZ$5,0))</f>
        <v/>
      </c>
      <c r="S117" s="23">
        <f>INDEX(MTInputs!$J$1:$AZ$415,$D117,MATCH(S$5,MTInputs!$J$5:$AZ$5,0))</f>
        <v/>
      </c>
      <c r="T117" s="23">
        <f>INDEX(MTInputs!$J$1:$AZ$415,$D117,MATCH(T$5,MTInputs!$J$5:$AZ$5,0))</f>
        <v/>
      </c>
      <c r="U117" s="23">
        <f>INDEX(MTInputs!$J$1:$AZ$415,$D117,MATCH(U$5,MTInputs!$J$5:$AZ$5,0))</f>
        <v/>
      </c>
      <c r="V117" s="23">
        <f>INDEX(MTInputs!$J$1:$AZ$415,$D117,MATCH(V$5,MTInputs!$J$5:$AZ$5,0))</f>
        <v/>
      </c>
      <c r="W117" s="23">
        <f>INDEX(MTInputs!$J$1:$AZ$415,$D117,MATCH(W$5,MTInputs!$J$5:$AZ$5,0))</f>
        <v/>
      </c>
      <c r="X117" s="23">
        <f>INDEX(MTInputs!$J$1:$AZ$415,$D117,MATCH(X$5,MTInputs!$J$5:$AZ$5,0))</f>
        <v/>
      </c>
      <c r="Y117" s="23">
        <f>INDEX(MTInputs!$J$1:$AZ$415,$D117,MATCH(Y$5,MTInputs!$J$5:$AZ$5,0))</f>
        <v/>
      </c>
      <c r="Z117" s="23">
        <f>INDEX(MTInputs!$J$1:$AZ$415,$D117,MATCH(Z$5,MTInputs!$J$5:$AZ$5,0))</f>
        <v/>
      </c>
      <c r="AA117" s="23">
        <f>INDEX(MTInputs!$J$1:$AZ$415,$D117,MATCH(AA$5,MTInputs!$J$5:$AZ$5,0))</f>
        <v/>
      </c>
      <c r="AB117" s="23">
        <f>INDEX(MTInputs!$J$1:$AZ$415,$D117,MATCH(AB$5,MTInputs!$J$5:$AZ$5,0))</f>
        <v/>
      </c>
      <c r="AC117" s="23">
        <f>INDEX(MTInputs!$J$1:$AZ$415,$D117,MATCH(AC$5,MTInputs!$J$5:$AZ$5,0))</f>
        <v/>
      </c>
      <c r="AD117" s="23">
        <f>INDEX(MTInputs!$J$1:$AZ$415,$D117,MATCH(AD$5,MTInputs!$J$5:$AZ$5,0))</f>
        <v/>
      </c>
      <c r="AF117" s="11">
        <f>CodePrefix&amp;$A117&amp;IF($C117="","","."&amp;$C117&amp;"."&amp;$B117)&amp;INDEX(VarEnd,MATCH($A117,VarKey,0))&amp;AF$5</f>
        <v/>
      </c>
      <c r="AG117" s="22">
        <f>INDEX(MTInputs!$J$1:$AZ$415,$D117,MATCH(AG$5,MTInputs!$J$5:$AZ$5,0))</f>
        <v/>
      </c>
      <c r="AH117" s="23">
        <f>INDEX(MTInputs!$J$1:$AZ$415,$D117,MATCH(AH$5,MTInputs!$J$5:$AZ$5,0))</f>
        <v/>
      </c>
      <c r="AI117" s="23">
        <f>INDEX(MTInputs!$J$1:$AZ$415,$D117,MATCH(AI$5,MTInputs!$J$5:$AZ$5,0))</f>
        <v/>
      </c>
      <c r="AJ117" s="23">
        <f>INDEX(MTInputs!$J$1:$AZ$415,$D117,MATCH(AJ$5,MTInputs!$J$5:$AZ$5,0))</f>
        <v/>
      </c>
      <c r="AK117" s="23">
        <f>INDEX(MTInputs!$J$1:$AZ$415,$D117,MATCH(AK$5,MTInputs!$J$5:$AZ$5,0))</f>
        <v/>
      </c>
      <c r="AL117" s="23">
        <f>INDEX(MTInputs!$J$1:$AZ$415,$D117,MATCH(AL$5,MTInputs!$J$5:$AZ$5,0))</f>
        <v/>
      </c>
      <c r="AM117" s="23">
        <f>INDEX(MTInputs!$J$1:$AZ$415,$D117,MATCH(AM$5,MTInputs!$J$5:$AZ$5,0))</f>
        <v/>
      </c>
      <c r="AN117" s="23">
        <f>INDEX(MTInputs!$J$1:$AZ$415,$D117,MATCH(AN$5,MTInputs!$J$5:$AZ$5,0))</f>
        <v/>
      </c>
      <c r="AO117" s="23">
        <f>INDEX(MTInputs!$J$1:$AZ$415,$D117,MATCH(AO$5,MTInputs!$J$5:$AZ$5,0))</f>
        <v/>
      </c>
      <c r="AP117" s="23">
        <f>INDEX(MTInputs!$J$1:$AZ$415,$D117,MATCH(AP$5,MTInputs!$J$5:$AZ$5,0))</f>
        <v/>
      </c>
      <c r="AQ117" s="23">
        <f>INDEX(MTInputs!$J$1:$AZ$415,$D117,MATCH(AQ$5,MTInputs!$J$5:$AZ$5,0))</f>
        <v/>
      </c>
      <c r="AR117" s="23">
        <f>INDEX(MTInputs!$J$1:$AZ$415,$D117,MATCH(AR$5,MTInputs!$J$5:$AZ$5,0))</f>
        <v/>
      </c>
      <c r="AS117" s="23">
        <f>INDEX(MTInputs!$J$1:$AZ$415,$D117,MATCH(AS$5,MTInputs!$J$5:$AZ$5,0))</f>
        <v/>
      </c>
      <c r="AT117" s="23">
        <f>INDEX(MTInputs!$J$1:$AZ$415,$D117,MATCH(AT$5,MTInputs!$J$5:$AZ$5,0))</f>
        <v/>
      </c>
      <c r="AU117" s="23">
        <f>INDEX(MTInputs!$J$1:$AZ$415,$D117,MATCH(AU$5,MTInputs!$J$5:$AZ$5,0))</f>
        <v/>
      </c>
      <c r="AV117" s="23">
        <f>INDEX(MTInputs!$J$1:$AZ$415,$D117,MATCH(AV$5,MTInputs!$J$5:$AZ$5,0))</f>
        <v/>
      </c>
      <c r="AW117" s="23">
        <f>INDEX(MTInputs!$J$1:$AZ$415,$D117,MATCH(AW$5,MTInputs!$J$5:$AZ$5,0))</f>
        <v/>
      </c>
      <c r="AX117" s="23">
        <f>INDEX(MTInputs!$J$1:$AZ$415,$D117,MATCH(AX$5,MTInputs!$J$5:$AZ$5,0))</f>
        <v/>
      </c>
      <c r="AY117" s="23">
        <f>INDEX(MTInputs!$J$1:$AZ$415,$D117,MATCH(AY$5,MTInputs!$J$5:$AZ$5,0))</f>
        <v/>
      </c>
    </row>
    <row r="118" hidden="1" outlineLevel="1">
      <c r="A118" s="14" t="inlineStr">
        <is>
          <t>etscov</t>
        </is>
      </c>
      <c r="B118" s="14" t="inlineStr">
        <is>
          <t>all</t>
        </is>
      </c>
      <c r="C118" s="14" t="inlineStr">
        <is>
          <t>mac</t>
        </is>
      </c>
      <c r="D118" s="21" t="n">
        <v>110</v>
      </c>
      <c r="H118" s="14">
        <f>INDEX(VarLab,MATCH($A118,VarKey,0))&amp;INDEX(MemLab,MATCH($C118&amp;"|"&amp;$B118,MemKey,0))</f>
        <v/>
      </c>
      <c r="I118" s="14">
        <f>INDEX(VarUnit,MATCH($A118,VarKey,0))</f>
        <v/>
      </c>
      <c r="J118" s="14">
        <f>INDEX(VarSrc,MATCH($A118,VarKey,0))</f>
        <v/>
      </c>
      <c r="K118" s="11">
        <f>CodePrefix&amp;$A118&amp;IF($C118="","","."&amp;$C118&amp;"."&amp;$B118)&amp;INDEX(VarEnd,MATCH($A118,VarKey,0))&amp;K$5</f>
        <v/>
      </c>
      <c r="L118" s="22">
        <f>INDEX(MTInputs!$J$1:$AZ$415,$D118,MATCH(L$5,MTInputs!$J$5:$AZ$5,0))</f>
        <v/>
      </c>
      <c r="M118" s="23">
        <f>INDEX(MTInputs!$J$1:$AZ$415,$D118,MATCH(M$5,MTInputs!$J$5:$AZ$5,0))</f>
        <v/>
      </c>
      <c r="N118" s="23">
        <f>INDEX(MTInputs!$J$1:$AZ$415,$D118,MATCH(N$5,MTInputs!$J$5:$AZ$5,0))</f>
        <v/>
      </c>
      <c r="O118" s="23">
        <f>INDEX(MTInputs!$J$1:$AZ$415,$D118,MATCH(O$5,MTInputs!$J$5:$AZ$5,0))</f>
        <v/>
      </c>
      <c r="P118" s="23">
        <f>INDEX(MTInputs!$J$1:$AZ$415,$D118,MATCH(P$5,MTInputs!$J$5:$AZ$5,0))</f>
        <v/>
      </c>
      <c r="Q118" s="23">
        <f>INDEX(MTInputs!$J$1:$AZ$415,$D118,MATCH(Q$5,MTInputs!$J$5:$AZ$5,0))</f>
        <v/>
      </c>
      <c r="R118" s="23">
        <f>INDEX(MTInputs!$J$1:$AZ$415,$D118,MATCH(R$5,MTInputs!$J$5:$AZ$5,0))</f>
        <v/>
      </c>
      <c r="S118" s="23">
        <f>INDEX(MTInputs!$J$1:$AZ$415,$D118,MATCH(S$5,MTInputs!$J$5:$AZ$5,0))</f>
        <v/>
      </c>
      <c r="T118" s="23">
        <f>INDEX(MTInputs!$J$1:$AZ$415,$D118,MATCH(T$5,MTInputs!$J$5:$AZ$5,0))</f>
        <v/>
      </c>
      <c r="U118" s="23">
        <f>INDEX(MTInputs!$J$1:$AZ$415,$D118,MATCH(U$5,MTInputs!$J$5:$AZ$5,0))</f>
        <v/>
      </c>
      <c r="V118" s="23">
        <f>INDEX(MTInputs!$J$1:$AZ$415,$D118,MATCH(V$5,MTInputs!$J$5:$AZ$5,0))</f>
        <v/>
      </c>
      <c r="W118" s="23">
        <f>INDEX(MTInputs!$J$1:$AZ$415,$D118,MATCH(W$5,MTInputs!$J$5:$AZ$5,0))</f>
        <v/>
      </c>
      <c r="X118" s="23">
        <f>INDEX(MTInputs!$J$1:$AZ$415,$D118,MATCH(X$5,MTInputs!$J$5:$AZ$5,0))</f>
        <v/>
      </c>
      <c r="Y118" s="23">
        <f>INDEX(MTInputs!$J$1:$AZ$415,$D118,MATCH(Y$5,MTInputs!$J$5:$AZ$5,0))</f>
        <v/>
      </c>
      <c r="Z118" s="23">
        <f>INDEX(MTInputs!$J$1:$AZ$415,$D118,MATCH(Z$5,MTInputs!$J$5:$AZ$5,0))</f>
        <v/>
      </c>
      <c r="AA118" s="23">
        <f>INDEX(MTInputs!$J$1:$AZ$415,$D118,MATCH(AA$5,MTInputs!$J$5:$AZ$5,0))</f>
        <v/>
      </c>
      <c r="AB118" s="23">
        <f>INDEX(MTInputs!$J$1:$AZ$415,$D118,MATCH(AB$5,MTInputs!$J$5:$AZ$5,0))</f>
        <v/>
      </c>
      <c r="AC118" s="23">
        <f>INDEX(MTInputs!$J$1:$AZ$415,$D118,MATCH(AC$5,MTInputs!$J$5:$AZ$5,0))</f>
        <v/>
      </c>
      <c r="AD118" s="23">
        <f>INDEX(MTInputs!$J$1:$AZ$415,$D118,MATCH(AD$5,MTInputs!$J$5:$AZ$5,0))</f>
        <v/>
      </c>
      <c r="AF118" s="11">
        <f>CodePrefix&amp;$A118&amp;IF($C118="","","."&amp;$C118&amp;"."&amp;$B118)&amp;INDEX(VarEnd,MATCH($A118,VarKey,0))&amp;AF$5</f>
        <v/>
      </c>
      <c r="AG118" s="22">
        <f>INDEX(MTInputs!$J$1:$AZ$415,$D118,MATCH(AG$5,MTInputs!$J$5:$AZ$5,0))</f>
        <v/>
      </c>
      <c r="AH118" s="23">
        <f>INDEX(MTInputs!$J$1:$AZ$415,$D118,MATCH(AH$5,MTInputs!$J$5:$AZ$5,0))</f>
        <v/>
      </c>
      <c r="AI118" s="23">
        <f>INDEX(MTInputs!$J$1:$AZ$415,$D118,MATCH(AI$5,MTInputs!$J$5:$AZ$5,0))</f>
        <v/>
      </c>
      <c r="AJ118" s="23">
        <f>INDEX(MTInputs!$J$1:$AZ$415,$D118,MATCH(AJ$5,MTInputs!$J$5:$AZ$5,0))</f>
        <v/>
      </c>
      <c r="AK118" s="23">
        <f>INDEX(MTInputs!$J$1:$AZ$415,$D118,MATCH(AK$5,MTInputs!$J$5:$AZ$5,0))</f>
        <v/>
      </c>
      <c r="AL118" s="23">
        <f>INDEX(MTInputs!$J$1:$AZ$415,$D118,MATCH(AL$5,MTInputs!$J$5:$AZ$5,0))</f>
        <v/>
      </c>
      <c r="AM118" s="23">
        <f>INDEX(MTInputs!$J$1:$AZ$415,$D118,MATCH(AM$5,MTInputs!$J$5:$AZ$5,0))</f>
        <v/>
      </c>
      <c r="AN118" s="23">
        <f>INDEX(MTInputs!$J$1:$AZ$415,$D118,MATCH(AN$5,MTInputs!$J$5:$AZ$5,0))</f>
        <v/>
      </c>
      <c r="AO118" s="23">
        <f>INDEX(MTInputs!$J$1:$AZ$415,$D118,MATCH(AO$5,MTInputs!$J$5:$AZ$5,0))</f>
        <v/>
      </c>
      <c r="AP118" s="23">
        <f>INDEX(MTInputs!$J$1:$AZ$415,$D118,MATCH(AP$5,MTInputs!$J$5:$AZ$5,0))</f>
        <v/>
      </c>
      <c r="AQ118" s="23">
        <f>INDEX(MTInputs!$J$1:$AZ$415,$D118,MATCH(AQ$5,MTInputs!$J$5:$AZ$5,0))</f>
        <v/>
      </c>
      <c r="AR118" s="23">
        <f>INDEX(MTInputs!$J$1:$AZ$415,$D118,MATCH(AR$5,MTInputs!$J$5:$AZ$5,0))</f>
        <v/>
      </c>
      <c r="AS118" s="23">
        <f>INDEX(MTInputs!$J$1:$AZ$415,$D118,MATCH(AS$5,MTInputs!$J$5:$AZ$5,0))</f>
        <v/>
      </c>
      <c r="AT118" s="23">
        <f>INDEX(MTInputs!$J$1:$AZ$415,$D118,MATCH(AT$5,MTInputs!$J$5:$AZ$5,0))</f>
        <v/>
      </c>
      <c r="AU118" s="23">
        <f>INDEX(MTInputs!$J$1:$AZ$415,$D118,MATCH(AU$5,MTInputs!$J$5:$AZ$5,0))</f>
        <v/>
      </c>
      <c r="AV118" s="23">
        <f>INDEX(MTInputs!$J$1:$AZ$415,$D118,MATCH(AV$5,MTInputs!$J$5:$AZ$5,0))</f>
        <v/>
      </c>
      <c r="AW118" s="23">
        <f>INDEX(MTInputs!$J$1:$AZ$415,$D118,MATCH(AW$5,MTInputs!$J$5:$AZ$5,0))</f>
        <v/>
      </c>
      <c r="AX118" s="23">
        <f>INDEX(MTInputs!$J$1:$AZ$415,$D118,MATCH(AX$5,MTInputs!$J$5:$AZ$5,0))</f>
        <v/>
      </c>
      <c r="AY118" s="23">
        <f>INDEX(MTInputs!$J$1:$AZ$415,$D118,MATCH(AY$5,MTInputs!$J$5:$AZ$5,0))</f>
        <v/>
      </c>
    </row>
    <row r="119" hidden="1" outlineLevel="1">
      <c r="A119" s="14" t="inlineStr">
        <is>
          <t>etscov</t>
        </is>
      </c>
      <c r="B119" s="14" t="inlineStr">
        <is>
          <t>all</t>
        </is>
      </c>
      <c r="C119" s="14" t="inlineStr">
        <is>
          <t>cem</t>
        </is>
      </c>
      <c r="D119" s="21" t="n">
        <v>111</v>
      </c>
      <c r="H119" s="14">
        <f>INDEX(VarLab,MATCH($A119,VarKey,0))&amp;INDEX(MemLab,MATCH($C119&amp;"|"&amp;$B119,MemKey,0))</f>
        <v/>
      </c>
      <c r="I119" s="14">
        <f>INDEX(VarUnit,MATCH($A119,VarKey,0))</f>
        <v/>
      </c>
      <c r="J119" s="14">
        <f>INDEX(VarSrc,MATCH($A119,VarKey,0))</f>
        <v/>
      </c>
      <c r="K119" s="11">
        <f>CodePrefix&amp;$A119&amp;IF($C119="","","."&amp;$C119&amp;"."&amp;$B119)&amp;INDEX(VarEnd,MATCH($A119,VarKey,0))&amp;K$5</f>
        <v/>
      </c>
      <c r="L119" s="22">
        <f>INDEX(MTInputs!$J$1:$AZ$415,$D119,MATCH(L$5,MTInputs!$J$5:$AZ$5,0))</f>
        <v/>
      </c>
      <c r="M119" s="23">
        <f>INDEX(MTInputs!$J$1:$AZ$415,$D119,MATCH(M$5,MTInputs!$J$5:$AZ$5,0))</f>
        <v/>
      </c>
      <c r="N119" s="23">
        <f>INDEX(MTInputs!$J$1:$AZ$415,$D119,MATCH(N$5,MTInputs!$J$5:$AZ$5,0))</f>
        <v/>
      </c>
      <c r="O119" s="23">
        <f>INDEX(MTInputs!$J$1:$AZ$415,$D119,MATCH(O$5,MTInputs!$J$5:$AZ$5,0))</f>
        <v/>
      </c>
      <c r="P119" s="23">
        <f>INDEX(MTInputs!$J$1:$AZ$415,$D119,MATCH(P$5,MTInputs!$J$5:$AZ$5,0))</f>
        <v/>
      </c>
      <c r="Q119" s="23">
        <f>INDEX(MTInputs!$J$1:$AZ$415,$D119,MATCH(Q$5,MTInputs!$J$5:$AZ$5,0))</f>
        <v/>
      </c>
      <c r="R119" s="23">
        <f>INDEX(MTInputs!$J$1:$AZ$415,$D119,MATCH(R$5,MTInputs!$J$5:$AZ$5,0))</f>
        <v/>
      </c>
      <c r="S119" s="23">
        <f>INDEX(MTInputs!$J$1:$AZ$415,$D119,MATCH(S$5,MTInputs!$J$5:$AZ$5,0))</f>
        <v/>
      </c>
      <c r="T119" s="23">
        <f>INDEX(MTInputs!$J$1:$AZ$415,$D119,MATCH(T$5,MTInputs!$J$5:$AZ$5,0))</f>
        <v/>
      </c>
      <c r="U119" s="23">
        <f>INDEX(MTInputs!$J$1:$AZ$415,$D119,MATCH(U$5,MTInputs!$J$5:$AZ$5,0))</f>
        <v/>
      </c>
      <c r="V119" s="23">
        <f>INDEX(MTInputs!$J$1:$AZ$415,$D119,MATCH(V$5,MTInputs!$J$5:$AZ$5,0))</f>
        <v/>
      </c>
      <c r="W119" s="23">
        <f>INDEX(MTInputs!$J$1:$AZ$415,$D119,MATCH(W$5,MTInputs!$J$5:$AZ$5,0))</f>
        <v/>
      </c>
      <c r="X119" s="23">
        <f>INDEX(MTInputs!$J$1:$AZ$415,$D119,MATCH(X$5,MTInputs!$J$5:$AZ$5,0))</f>
        <v/>
      </c>
      <c r="Y119" s="23">
        <f>INDEX(MTInputs!$J$1:$AZ$415,$D119,MATCH(Y$5,MTInputs!$J$5:$AZ$5,0))</f>
        <v/>
      </c>
      <c r="Z119" s="23">
        <f>INDEX(MTInputs!$J$1:$AZ$415,$D119,MATCH(Z$5,MTInputs!$J$5:$AZ$5,0))</f>
        <v/>
      </c>
      <c r="AA119" s="23">
        <f>INDEX(MTInputs!$J$1:$AZ$415,$D119,MATCH(AA$5,MTInputs!$J$5:$AZ$5,0))</f>
        <v/>
      </c>
      <c r="AB119" s="23">
        <f>INDEX(MTInputs!$J$1:$AZ$415,$D119,MATCH(AB$5,MTInputs!$J$5:$AZ$5,0))</f>
        <v/>
      </c>
      <c r="AC119" s="23">
        <f>INDEX(MTInputs!$J$1:$AZ$415,$D119,MATCH(AC$5,MTInputs!$J$5:$AZ$5,0))</f>
        <v/>
      </c>
      <c r="AD119" s="23">
        <f>INDEX(MTInputs!$J$1:$AZ$415,$D119,MATCH(AD$5,MTInputs!$J$5:$AZ$5,0))</f>
        <v/>
      </c>
      <c r="AF119" s="11">
        <f>CodePrefix&amp;$A119&amp;IF($C119="","","."&amp;$C119&amp;"."&amp;$B119)&amp;INDEX(VarEnd,MATCH($A119,VarKey,0))&amp;AF$5</f>
        <v/>
      </c>
      <c r="AG119" s="22">
        <f>INDEX(MTInputs!$J$1:$AZ$415,$D119,MATCH(AG$5,MTInputs!$J$5:$AZ$5,0))</f>
        <v/>
      </c>
      <c r="AH119" s="23">
        <f>INDEX(MTInputs!$J$1:$AZ$415,$D119,MATCH(AH$5,MTInputs!$J$5:$AZ$5,0))</f>
        <v/>
      </c>
      <c r="AI119" s="23">
        <f>INDEX(MTInputs!$J$1:$AZ$415,$D119,MATCH(AI$5,MTInputs!$J$5:$AZ$5,0))</f>
        <v/>
      </c>
      <c r="AJ119" s="23">
        <f>INDEX(MTInputs!$J$1:$AZ$415,$D119,MATCH(AJ$5,MTInputs!$J$5:$AZ$5,0))</f>
        <v/>
      </c>
      <c r="AK119" s="23">
        <f>INDEX(MTInputs!$J$1:$AZ$415,$D119,MATCH(AK$5,MTInputs!$J$5:$AZ$5,0))</f>
        <v/>
      </c>
      <c r="AL119" s="23">
        <f>INDEX(MTInputs!$J$1:$AZ$415,$D119,MATCH(AL$5,MTInputs!$J$5:$AZ$5,0))</f>
        <v/>
      </c>
      <c r="AM119" s="23">
        <f>INDEX(MTInputs!$J$1:$AZ$415,$D119,MATCH(AM$5,MTInputs!$J$5:$AZ$5,0))</f>
        <v/>
      </c>
      <c r="AN119" s="23">
        <f>INDEX(MTInputs!$J$1:$AZ$415,$D119,MATCH(AN$5,MTInputs!$J$5:$AZ$5,0))</f>
        <v/>
      </c>
      <c r="AO119" s="23">
        <f>INDEX(MTInputs!$J$1:$AZ$415,$D119,MATCH(AO$5,MTInputs!$J$5:$AZ$5,0))</f>
        <v/>
      </c>
      <c r="AP119" s="23">
        <f>INDEX(MTInputs!$J$1:$AZ$415,$D119,MATCH(AP$5,MTInputs!$J$5:$AZ$5,0))</f>
        <v/>
      </c>
      <c r="AQ119" s="23">
        <f>INDEX(MTInputs!$J$1:$AZ$415,$D119,MATCH(AQ$5,MTInputs!$J$5:$AZ$5,0))</f>
        <v/>
      </c>
      <c r="AR119" s="23">
        <f>INDEX(MTInputs!$J$1:$AZ$415,$D119,MATCH(AR$5,MTInputs!$J$5:$AZ$5,0))</f>
        <v/>
      </c>
      <c r="AS119" s="23">
        <f>INDEX(MTInputs!$J$1:$AZ$415,$D119,MATCH(AS$5,MTInputs!$J$5:$AZ$5,0))</f>
        <v/>
      </c>
      <c r="AT119" s="23">
        <f>INDEX(MTInputs!$J$1:$AZ$415,$D119,MATCH(AT$5,MTInputs!$J$5:$AZ$5,0))</f>
        <v/>
      </c>
      <c r="AU119" s="23">
        <f>INDEX(MTInputs!$J$1:$AZ$415,$D119,MATCH(AU$5,MTInputs!$J$5:$AZ$5,0))</f>
        <v/>
      </c>
      <c r="AV119" s="23">
        <f>INDEX(MTInputs!$J$1:$AZ$415,$D119,MATCH(AV$5,MTInputs!$J$5:$AZ$5,0))</f>
        <v/>
      </c>
      <c r="AW119" s="23">
        <f>INDEX(MTInputs!$J$1:$AZ$415,$D119,MATCH(AW$5,MTInputs!$J$5:$AZ$5,0))</f>
        <v/>
      </c>
      <c r="AX119" s="23">
        <f>INDEX(MTInputs!$J$1:$AZ$415,$D119,MATCH(AX$5,MTInputs!$J$5:$AZ$5,0))</f>
        <v/>
      </c>
      <c r="AY119" s="23">
        <f>INDEX(MTInputs!$J$1:$AZ$415,$D119,MATCH(AY$5,MTInputs!$J$5:$AZ$5,0))</f>
        <v/>
      </c>
    </row>
    <row r="120" hidden="1" outlineLevel="1">
      <c r="A120" s="14" t="inlineStr">
        <is>
          <t>etscov</t>
        </is>
      </c>
      <c r="B120" s="14" t="inlineStr">
        <is>
          <t>all</t>
        </is>
      </c>
      <c r="C120" s="14" t="inlineStr">
        <is>
          <t>omn</t>
        </is>
      </c>
      <c r="D120" s="21" t="n">
        <v>112</v>
      </c>
      <c r="H120" s="14">
        <f>INDEX(VarLab,MATCH($A120,VarKey,0))&amp;INDEX(MemLab,MATCH($C120&amp;"|"&amp;$B120,MemKey,0))</f>
        <v/>
      </c>
      <c r="I120" s="14">
        <f>INDEX(VarUnit,MATCH($A120,VarKey,0))</f>
        <v/>
      </c>
      <c r="J120" s="14">
        <f>INDEX(VarSrc,MATCH($A120,VarKey,0))</f>
        <v/>
      </c>
      <c r="K120" s="11">
        <f>CodePrefix&amp;$A120&amp;IF($C120="","","."&amp;$C120&amp;"."&amp;$B120)&amp;INDEX(VarEnd,MATCH($A120,VarKey,0))&amp;K$5</f>
        <v/>
      </c>
      <c r="L120" s="22">
        <f>INDEX(MTInputs!$J$1:$AZ$415,$D120,MATCH(L$5,MTInputs!$J$5:$AZ$5,0))</f>
        <v/>
      </c>
      <c r="M120" s="23">
        <f>INDEX(MTInputs!$J$1:$AZ$415,$D120,MATCH(M$5,MTInputs!$J$5:$AZ$5,0))</f>
        <v/>
      </c>
      <c r="N120" s="23">
        <f>INDEX(MTInputs!$J$1:$AZ$415,$D120,MATCH(N$5,MTInputs!$J$5:$AZ$5,0))</f>
        <v/>
      </c>
      <c r="O120" s="23">
        <f>INDEX(MTInputs!$J$1:$AZ$415,$D120,MATCH(O$5,MTInputs!$J$5:$AZ$5,0))</f>
        <v/>
      </c>
      <c r="P120" s="23">
        <f>INDEX(MTInputs!$J$1:$AZ$415,$D120,MATCH(P$5,MTInputs!$J$5:$AZ$5,0))</f>
        <v/>
      </c>
      <c r="Q120" s="23">
        <f>INDEX(MTInputs!$J$1:$AZ$415,$D120,MATCH(Q$5,MTInputs!$J$5:$AZ$5,0))</f>
        <v/>
      </c>
      <c r="R120" s="23">
        <f>INDEX(MTInputs!$J$1:$AZ$415,$D120,MATCH(R$5,MTInputs!$J$5:$AZ$5,0))</f>
        <v/>
      </c>
      <c r="S120" s="23">
        <f>INDEX(MTInputs!$J$1:$AZ$415,$D120,MATCH(S$5,MTInputs!$J$5:$AZ$5,0))</f>
        <v/>
      </c>
      <c r="T120" s="23">
        <f>INDEX(MTInputs!$J$1:$AZ$415,$D120,MATCH(T$5,MTInputs!$J$5:$AZ$5,0))</f>
        <v/>
      </c>
      <c r="U120" s="23">
        <f>INDEX(MTInputs!$J$1:$AZ$415,$D120,MATCH(U$5,MTInputs!$J$5:$AZ$5,0))</f>
        <v/>
      </c>
      <c r="V120" s="23">
        <f>INDEX(MTInputs!$J$1:$AZ$415,$D120,MATCH(V$5,MTInputs!$J$5:$AZ$5,0))</f>
        <v/>
      </c>
      <c r="W120" s="23">
        <f>INDEX(MTInputs!$J$1:$AZ$415,$D120,MATCH(W$5,MTInputs!$J$5:$AZ$5,0))</f>
        <v/>
      </c>
      <c r="X120" s="23">
        <f>INDEX(MTInputs!$J$1:$AZ$415,$D120,MATCH(X$5,MTInputs!$J$5:$AZ$5,0))</f>
        <v/>
      </c>
      <c r="Y120" s="23">
        <f>INDEX(MTInputs!$J$1:$AZ$415,$D120,MATCH(Y$5,MTInputs!$J$5:$AZ$5,0))</f>
        <v/>
      </c>
      <c r="Z120" s="23">
        <f>INDEX(MTInputs!$J$1:$AZ$415,$D120,MATCH(Z$5,MTInputs!$J$5:$AZ$5,0))</f>
        <v/>
      </c>
      <c r="AA120" s="23">
        <f>INDEX(MTInputs!$J$1:$AZ$415,$D120,MATCH(AA$5,MTInputs!$J$5:$AZ$5,0))</f>
        <v/>
      </c>
      <c r="AB120" s="23">
        <f>INDEX(MTInputs!$J$1:$AZ$415,$D120,MATCH(AB$5,MTInputs!$J$5:$AZ$5,0))</f>
        <v/>
      </c>
      <c r="AC120" s="23">
        <f>INDEX(MTInputs!$J$1:$AZ$415,$D120,MATCH(AC$5,MTInputs!$J$5:$AZ$5,0))</f>
        <v/>
      </c>
      <c r="AD120" s="23">
        <f>INDEX(MTInputs!$J$1:$AZ$415,$D120,MATCH(AD$5,MTInputs!$J$5:$AZ$5,0))</f>
        <v/>
      </c>
      <c r="AF120" s="11">
        <f>CodePrefix&amp;$A120&amp;IF($C120="","","."&amp;$C120&amp;"."&amp;$B120)&amp;INDEX(VarEnd,MATCH($A120,VarKey,0))&amp;AF$5</f>
        <v/>
      </c>
      <c r="AG120" s="22">
        <f>INDEX(MTInputs!$J$1:$AZ$415,$D120,MATCH(AG$5,MTInputs!$J$5:$AZ$5,0))</f>
        <v/>
      </c>
      <c r="AH120" s="23">
        <f>INDEX(MTInputs!$J$1:$AZ$415,$D120,MATCH(AH$5,MTInputs!$J$5:$AZ$5,0))</f>
        <v/>
      </c>
      <c r="AI120" s="23">
        <f>INDEX(MTInputs!$J$1:$AZ$415,$D120,MATCH(AI$5,MTInputs!$J$5:$AZ$5,0))</f>
        <v/>
      </c>
      <c r="AJ120" s="23">
        <f>INDEX(MTInputs!$J$1:$AZ$415,$D120,MATCH(AJ$5,MTInputs!$J$5:$AZ$5,0))</f>
        <v/>
      </c>
      <c r="AK120" s="23">
        <f>INDEX(MTInputs!$J$1:$AZ$415,$D120,MATCH(AK$5,MTInputs!$J$5:$AZ$5,0))</f>
        <v/>
      </c>
      <c r="AL120" s="23">
        <f>INDEX(MTInputs!$J$1:$AZ$415,$D120,MATCH(AL$5,MTInputs!$J$5:$AZ$5,0))</f>
        <v/>
      </c>
      <c r="AM120" s="23">
        <f>INDEX(MTInputs!$J$1:$AZ$415,$D120,MATCH(AM$5,MTInputs!$J$5:$AZ$5,0))</f>
        <v/>
      </c>
      <c r="AN120" s="23">
        <f>INDEX(MTInputs!$J$1:$AZ$415,$D120,MATCH(AN$5,MTInputs!$J$5:$AZ$5,0))</f>
        <v/>
      </c>
      <c r="AO120" s="23">
        <f>INDEX(MTInputs!$J$1:$AZ$415,$D120,MATCH(AO$5,MTInputs!$J$5:$AZ$5,0))</f>
        <v/>
      </c>
      <c r="AP120" s="23">
        <f>INDEX(MTInputs!$J$1:$AZ$415,$D120,MATCH(AP$5,MTInputs!$J$5:$AZ$5,0))</f>
        <v/>
      </c>
      <c r="AQ120" s="23">
        <f>INDEX(MTInputs!$J$1:$AZ$415,$D120,MATCH(AQ$5,MTInputs!$J$5:$AZ$5,0))</f>
        <v/>
      </c>
      <c r="AR120" s="23">
        <f>INDEX(MTInputs!$J$1:$AZ$415,$D120,MATCH(AR$5,MTInputs!$J$5:$AZ$5,0))</f>
        <v/>
      </c>
      <c r="AS120" s="23">
        <f>INDEX(MTInputs!$J$1:$AZ$415,$D120,MATCH(AS$5,MTInputs!$J$5:$AZ$5,0))</f>
        <v/>
      </c>
      <c r="AT120" s="23">
        <f>INDEX(MTInputs!$J$1:$AZ$415,$D120,MATCH(AT$5,MTInputs!$J$5:$AZ$5,0))</f>
        <v/>
      </c>
      <c r="AU120" s="23">
        <f>INDEX(MTInputs!$J$1:$AZ$415,$D120,MATCH(AU$5,MTInputs!$J$5:$AZ$5,0))</f>
        <v/>
      </c>
      <c r="AV120" s="23">
        <f>INDEX(MTInputs!$J$1:$AZ$415,$D120,MATCH(AV$5,MTInputs!$J$5:$AZ$5,0))</f>
        <v/>
      </c>
      <c r="AW120" s="23">
        <f>INDEX(MTInputs!$J$1:$AZ$415,$D120,MATCH(AW$5,MTInputs!$J$5:$AZ$5,0))</f>
        <v/>
      </c>
      <c r="AX120" s="23">
        <f>INDEX(MTInputs!$J$1:$AZ$415,$D120,MATCH(AX$5,MTInputs!$J$5:$AZ$5,0))</f>
        <v/>
      </c>
      <c r="AY120" s="23">
        <f>INDEX(MTInputs!$J$1:$AZ$415,$D120,MATCH(AY$5,MTInputs!$J$5:$AZ$5,0))</f>
        <v/>
      </c>
    </row>
    <row r="121" hidden="1" outlineLevel="1">
      <c r="A121" s="14" t="inlineStr">
        <is>
          <t>etscov</t>
        </is>
      </c>
      <c r="B121" s="14" t="inlineStr">
        <is>
          <t>all</t>
        </is>
      </c>
      <c r="C121" s="14" t="inlineStr">
        <is>
          <t>cst</t>
        </is>
      </c>
      <c r="D121" s="21" t="n">
        <v>113</v>
      </c>
      <c r="H121" s="14">
        <f>INDEX(VarLab,MATCH($A121,VarKey,0))&amp;INDEX(MemLab,MATCH($C121&amp;"|"&amp;$B121,MemKey,0))</f>
        <v/>
      </c>
      <c r="I121" s="14">
        <f>INDEX(VarUnit,MATCH($A121,VarKey,0))</f>
        <v/>
      </c>
      <c r="J121" s="14">
        <f>INDEX(VarSrc,MATCH($A121,VarKey,0))</f>
        <v/>
      </c>
      <c r="K121" s="11">
        <f>CodePrefix&amp;$A121&amp;IF($C121="","","."&amp;$C121&amp;"."&amp;$B121)&amp;INDEX(VarEnd,MATCH($A121,VarKey,0))&amp;K$5</f>
        <v/>
      </c>
      <c r="L121" s="22">
        <f>INDEX(MTInputs!$J$1:$AZ$415,$D121,MATCH(L$5,MTInputs!$J$5:$AZ$5,0))</f>
        <v/>
      </c>
      <c r="M121" s="23">
        <f>INDEX(MTInputs!$J$1:$AZ$415,$D121,MATCH(M$5,MTInputs!$J$5:$AZ$5,0))</f>
        <v/>
      </c>
      <c r="N121" s="23">
        <f>INDEX(MTInputs!$J$1:$AZ$415,$D121,MATCH(N$5,MTInputs!$J$5:$AZ$5,0))</f>
        <v/>
      </c>
      <c r="O121" s="23">
        <f>INDEX(MTInputs!$J$1:$AZ$415,$D121,MATCH(O$5,MTInputs!$J$5:$AZ$5,0))</f>
        <v/>
      </c>
      <c r="P121" s="23">
        <f>INDEX(MTInputs!$J$1:$AZ$415,$D121,MATCH(P$5,MTInputs!$J$5:$AZ$5,0))</f>
        <v/>
      </c>
      <c r="Q121" s="23">
        <f>INDEX(MTInputs!$J$1:$AZ$415,$D121,MATCH(Q$5,MTInputs!$J$5:$AZ$5,0))</f>
        <v/>
      </c>
      <c r="R121" s="23">
        <f>INDEX(MTInputs!$J$1:$AZ$415,$D121,MATCH(R$5,MTInputs!$J$5:$AZ$5,0))</f>
        <v/>
      </c>
      <c r="S121" s="23">
        <f>INDEX(MTInputs!$J$1:$AZ$415,$D121,MATCH(S$5,MTInputs!$J$5:$AZ$5,0))</f>
        <v/>
      </c>
      <c r="T121" s="23">
        <f>INDEX(MTInputs!$J$1:$AZ$415,$D121,MATCH(T$5,MTInputs!$J$5:$AZ$5,0))</f>
        <v/>
      </c>
      <c r="U121" s="23">
        <f>INDEX(MTInputs!$J$1:$AZ$415,$D121,MATCH(U$5,MTInputs!$J$5:$AZ$5,0))</f>
        <v/>
      </c>
      <c r="V121" s="23">
        <f>INDEX(MTInputs!$J$1:$AZ$415,$D121,MATCH(V$5,MTInputs!$J$5:$AZ$5,0))</f>
        <v/>
      </c>
      <c r="W121" s="23">
        <f>INDEX(MTInputs!$J$1:$AZ$415,$D121,MATCH(W$5,MTInputs!$J$5:$AZ$5,0))</f>
        <v/>
      </c>
      <c r="X121" s="23">
        <f>INDEX(MTInputs!$J$1:$AZ$415,$D121,MATCH(X$5,MTInputs!$J$5:$AZ$5,0))</f>
        <v/>
      </c>
      <c r="Y121" s="23">
        <f>INDEX(MTInputs!$J$1:$AZ$415,$D121,MATCH(Y$5,MTInputs!$J$5:$AZ$5,0))</f>
        <v/>
      </c>
      <c r="Z121" s="23">
        <f>INDEX(MTInputs!$J$1:$AZ$415,$D121,MATCH(Z$5,MTInputs!$J$5:$AZ$5,0))</f>
        <v/>
      </c>
      <c r="AA121" s="23">
        <f>INDEX(MTInputs!$J$1:$AZ$415,$D121,MATCH(AA$5,MTInputs!$J$5:$AZ$5,0))</f>
        <v/>
      </c>
      <c r="AB121" s="23">
        <f>INDEX(MTInputs!$J$1:$AZ$415,$D121,MATCH(AB$5,MTInputs!$J$5:$AZ$5,0))</f>
        <v/>
      </c>
      <c r="AC121" s="23">
        <f>INDEX(MTInputs!$J$1:$AZ$415,$D121,MATCH(AC$5,MTInputs!$J$5:$AZ$5,0))</f>
        <v/>
      </c>
      <c r="AD121" s="23">
        <f>INDEX(MTInputs!$J$1:$AZ$415,$D121,MATCH(AD$5,MTInputs!$J$5:$AZ$5,0))</f>
        <v/>
      </c>
      <c r="AF121" s="11">
        <f>CodePrefix&amp;$A121&amp;IF($C121="","","."&amp;$C121&amp;"."&amp;$B121)&amp;INDEX(VarEnd,MATCH($A121,VarKey,0))&amp;AF$5</f>
        <v/>
      </c>
      <c r="AG121" s="22">
        <f>INDEX(MTInputs!$J$1:$AZ$415,$D121,MATCH(AG$5,MTInputs!$J$5:$AZ$5,0))</f>
        <v/>
      </c>
      <c r="AH121" s="23">
        <f>INDEX(MTInputs!$J$1:$AZ$415,$D121,MATCH(AH$5,MTInputs!$J$5:$AZ$5,0))</f>
        <v/>
      </c>
      <c r="AI121" s="23">
        <f>INDEX(MTInputs!$J$1:$AZ$415,$D121,MATCH(AI$5,MTInputs!$J$5:$AZ$5,0))</f>
        <v/>
      </c>
      <c r="AJ121" s="23">
        <f>INDEX(MTInputs!$J$1:$AZ$415,$D121,MATCH(AJ$5,MTInputs!$J$5:$AZ$5,0))</f>
        <v/>
      </c>
      <c r="AK121" s="23">
        <f>INDEX(MTInputs!$J$1:$AZ$415,$D121,MATCH(AK$5,MTInputs!$J$5:$AZ$5,0))</f>
        <v/>
      </c>
      <c r="AL121" s="23">
        <f>INDEX(MTInputs!$J$1:$AZ$415,$D121,MATCH(AL$5,MTInputs!$J$5:$AZ$5,0))</f>
        <v/>
      </c>
      <c r="AM121" s="23">
        <f>INDEX(MTInputs!$J$1:$AZ$415,$D121,MATCH(AM$5,MTInputs!$J$5:$AZ$5,0))</f>
        <v/>
      </c>
      <c r="AN121" s="23">
        <f>INDEX(MTInputs!$J$1:$AZ$415,$D121,MATCH(AN$5,MTInputs!$J$5:$AZ$5,0))</f>
        <v/>
      </c>
      <c r="AO121" s="23">
        <f>INDEX(MTInputs!$J$1:$AZ$415,$D121,MATCH(AO$5,MTInputs!$J$5:$AZ$5,0))</f>
        <v/>
      </c>
      <c r="AP121" s="23">
        <f>INDEX(MTInputs!$J$1:$AZ$415,$D121,MATCH(AP$5,MTInputs!$J$5:$AZ$5,0))</f>
        <v/>
      </c>
      <c r="AQ121" s="23">
        <f>INDEX(MTInputs!$J$1:$AZ$415,$D121,MATCH(AQ$5,MTInputs!$J$5:$AZ$5,0))</f>
        <v/>
      </c>
      <c r="AR121" s="23">
        <f>INDEX(MTInputs!$J$1:$AZ$415,$D121,MATCH(AR$5,MTInputs!$J$5:$AZ$5,0))</f>
        <v/>
      </c>
      <c r="AS121" s="23">
        <f>INDEX(MTInputs!$J$1:$AZ$415,$D121,MATCH(AS$5,MTInputs!$J$5:$AZ$5,0))</f>
        <v/>
      </c>
      <c r="AT121" s="23">
        <f>INDEX(MTInputs!$J$1:$AZ$415,$D121,MATCH(AT$5,MTInputs!$J$5:$AZ$5,0))</f>
        <v/>
      </c>
      <c r="AU121" s="23">
        <f>INDEX(MTInputs!$J$1:$AZ$415,$D121,MATCH(AU$5,MTInputs!$J$5:$AZ$5,0))</f>
        <v/>
      </c>
      <c r="AV121" s="23">
        <f>INDEX(MTInputs!$J$1:$AZ$415,$D121,MATCH(AV$5,MTInputs!$J$5:$AZ$5,0))</f>
        <v/>
      </c>
      <c r="AW121" s="23">
        <f>INDEX(MTInputs!$J$1:$AZ$415,$D121,MATCH(AW$5,MTInputs!$J$5:$AZ$5,0))</f>
        <v/>
      </c>
      <c r="AX121" s="23">
        <f>INDEX(MTInputs!$J$1:$AZ$415,$D121,MATCH(AX$5,MTInputs!$J$5:$AZ$5,0))</f>
        <v/>
      </c>
      <c r="AY121" s="23">
        <f>INDEX(MTInputs!$J$1:$AZ$415,$D121,MATCH(AY$5,MTInputs!$J$5:$AZ$5,0))</f>
        <v/>
      </c>
    </row>
    <row r="122" hidden="1" outlineLevel="1">
      <c r="A122" s="14" t="inlineStr">
        <is>
          <t>etscov</t>
        </is>
      </c>
      <c r="B122" s="14" t="inlineStr">
        <is>
          <t>all</t>
        </is>
      </c>
      <c r="C122" s="14" t="inlineStr">
        <is>
          <t>ftr</t>
        </is>
      </c>
      <c r="D122" s="21" t="n">
        <v>114</v>
      </c>
      <c r="H122" s="14">
        <f>INDEX(VarLab,MATCH($A122,VarKey,0))&amp;INDEX(MemLab,MATCH($C122&amp;"|"&amp;$B122,MemKey,0))</f>
        <v/>
      </c>
      <c r="I122" s="14">
        <f>INDEX(VarUnit,MATCH($A122,VarKey,0))</f>
        <v/>
      </c>
      <c r="J122" s="14">
        <f>INDEX(VarSrc,MATCH($A122,VarKey,0))</f>
        <v/>
      </c>
      <c r="K122" s="11">
        <f>CodePrefix&amp;$A122&amp;IF($C122="","","."&amp;$C122&amp;"."&amp;$B122)&amp;INDEX(VarEnd,MATCH($A122,VarKey,0))&amp;K$5</f>
        <v/>
      </c>
      <c r="L122" s="22">
        <f>INDEX(MTInputs!$J$1:$AZ$415,$D122,MATCH(L$5,MTInputs!$J$5:$AZ$5,0))</f>
        <v/>
      </c>
      <c r="M122" s="23">
        <f>INDEX(MTInputs!$J$1:$AZ$415,$D122,MATCH(M$5,MTInputs!$J$5:$AZ$5,0))</f>
        <v/>
      </c>
      <c r="N122" s="23">
        <f>INDEX(MTInputs!$J$1:$AZ$415,$D122,MATCH(N$5,MTInputs!$J$5:$AZ$5,0))</f>
        <v/>
      </c>
      <c r="O122" s="23">
        <f>INDEX(MTInputs!$J$1:$AZ$415,$D122,MATCH(O$5,MTInputs!$J$5:$AZ$5,0))</f>
        <v/>
      </c>
      <c r="P122" s="23">
        <f>INDEX(MTInputs!$J$1:$AZ$415,$D122,MATCH(P$5,MTInputs!$J$5:$AZ$5,0))</f>
        <v/>
      </c>
      <c r="Q122" s="23">
        <f>INDEX(MTInputs!$J$1:$AZ$415,$D122,MATCH(Q$5,MTInputs!$J$5:$AZ$5,0))</f>
        <v/>
      </c>
      <c r="R122" s="23">
        <f>INDEX(MTInputs!$J$1:$AZ$415,$D122,MATCH(R$5,MTInputs!$J$5:$AZ$5,0))</f>
        <v/>
      </c>
      <c r="S122" s="23">
        <f>INDEX(MTInputs!$J$1:$AZ$415,$D122,MATCH(S$5,MTInputs!$J$5:$AZ$5,0))</f>
        <v/>
      </c>
      <c r="T122" s="23">
        <f>INDEX(MTInputs!$J$1:$AZ$415,$D122,MATCH(T$5,MTInputs!$J$5:$AZ$5,0))</f>
        <v/>
      </c>
      <c r="U122" s="23">
        <f>INDEX(MTInputs!$J$1:$AZ$415,$D122,MATCH(U$5,MTInputs!$J$5:$AZ$5,0))</f>
        <v/>
      </c>
      <c r="V122" s="23">
        <f>INDEX(MTInputs!$J$1:$AZ$415,$D122,MATCH(V$5,MTInputs!$J$5:$AZ$5,0))</f>
        <v/>
      </c>
      <c r="W122" s="23">
        <f>INDEX(MTInputs!$J$1:$AZ$415,$D122,MATCH(W$5,MTInputs!$J$5:$AZ$5,0))</f>
        <v/>
      </c>
      <c r="X122" s="23">
        <f>INDEX(MTInputs!$J$1:$AZ$415,$D122,MATCH(X$5,MTInputs!$J$5:$AZ$5,0))</f>
        <v/>
      </c>
      <c r="Y122" s="23">
        <f>INDEX(MTInputs!$J$1:$AZ$415,$D122,MATCH(Y$5,MTInputs!$J$5:$AZ$5,0))</f>
        <v/>
      </c>
      <c r="Z122" s="23">
        <f>INDEX(MTInputs!$J$1:$AZ$415,$D122,MATCH(Z$5,MTInputs!$J$5:$AZ$5,0))</f>
        <v/>
      </c>
      <c r="AA122" s="23">
        <f>INDEX(MTInputs!$J$1:$AZ$415,$D122,MATCH(AA$5,MTInputs!$J$5:$AZ$5,0))</f>
        <v/>
      </c>
      <c r="AB122" s="23">
        <f>INDEX(MTInputs!$J$1:$AZ$415,$D122,MATCH(AB$5,MTInputs!$J$5:$AZ$5,0))</f>
        <v/>
      </c>
      <c r="AC122" s="23">
        <f>INDEX(MTInputs!$J$1:$AZ$415,$D122,MATCH(AC$5,MTInputs!$J$5:$AZ$5,0))</f>
        <v/>
      </c>
      <c r="AD122" s="23">
        <f>INDEX(MTInputs!$J$1:$AZ$415,$D122,MATCH(AD$5,MTInputs!$J$5:$AZ$5,0))</f>
        <v/>
      </c>
      <c r="AF122" s="11">
        <f>CodePrefix&amp;$A122&amp;IF($C122="","","."&amp;$C122&amp;"."&amp;$B122)&amp;INDEX(VarEnd,MATCH($A122,VarKey,0))&amp;AF$5</f>
        <v/>
      </c>
      <c r="AG122" s="22">
        <f>INDEX(MTInputs!$J$1:$AZ$415,$D122,MATCH(AG$5,MTInputs!$J$5:$AZ$5,0))</f>
        <v/>
      </c>
      <c r="AH122" s="23">
        <f>INDEX(MTInputs!$J$1:$AZ$415,$D122,MATCH(AH$5,MTInputs!$J$5:$AZ$5,0))</f>
        <v/>
      </c>
      <c r="AI122" s="23">
        <f>INDEX(MTInputs!$J$1:$AZ$415,$D122,MATCH(AI$5,MTInputs!$J$5:$AZ$5,0))</f>
        <v/>
      </c>
      <c r="AJ122" s="23">
        <f>INDEX(MTInputs!$J$1:$AZ$415,$D122,MATCH(AJ$5,MTInputs!$J$5:$AZ$5,0))</f>
        <v/>
      </c>
      <c r="AK122" s="23">
        <f>INDEX(MTInputs!$J$1:$AZ$415,$D122,MATCH(AK$5,MTInputs!$J$5:$AZ$5,0))</f>
        <v/>
      </c>
      <c r="AL122" s="23">
        <f>INDEX(MTInputs!$J$1:$AZ$415,$D122,MATCH(AL$5,MTInputs!$J$5:$AZ$5,0))</f>
        <v/>
      </c>
      <c r="AM122" s="23">
        <f>INDEX(MTInputs!$J$1:$AZ$415,$D122,MATCH(AM$5,MTInputs!$J$5:$AZ$5,0))</f>
        <v/>
      </c>
      <c r="AN122" s="23">
        <f>INDEX(MTInputs!$J$1:$AZ$415,$D122,MATCH(AN$5,MTInputs!$J$5:$AZ$5,0))</f>
        <v/>
      </c>
      <c r="AO122" s="23">
        <f>INDEX(MTInputs!$J$1:$AZ$415,$D122,MATCH(AO$5,MTInputs!$J$5:$AZ$5,0))</f>
        <v/>
      </c>
      <c r="AP122" s="23">
        <f>INDEX(MTInputs!$J$1:$AZ$415,$D122,MATCH(AP$5,MTInputs!$J$5:$AZ$5,0))</f>
        <v/>
      </c>
      <c r="AQ122" s="23">
        <f>INDEX(MTInputs!$J$1:$AZ$415,$D122,MATCH(AQ$5,MTInputs!$J$5:$AZ$5,0))</f>
        <v/>
      </c>
      <c r="AR122" s="23">
        <f>INDEX(MTInputs!$J$1:$AZ$415,$D122,MATCH(AR$5,MTInputs!$J$5:$AZ$5,0))</f>
        <v/>
      </c>
      <c r="AS122" s="23">
        <f>INDEX(MTInputs!$J$1:$AZ$415,$D122,MATCH(AS$5,MTInputs!$J$5:$AZ$5,0))</f>
        <v/>
      </c>
      <c r="AT122" s="23">
        <f>INDEX(MTInputs!$J$1:$AZ$415,$D122,MATCH(AT$5,MTInputs!$J$5:$AZ$5,0))</f>
        <v/>
      </c>
      <c r="AU122" s="23">
        <f>INDEX(MTInputs!$J$1:$AZ$415,$D122,MATCH(AU$5,MTInputs!$J$5:$AZ$5,0))</f>
        <v/>
      </c>
      <c r="AV122" s="23">
        <f>INDEX(MTInputs!$J$1:$AZ$415,$D122,MATCH(AV$5,MTInputs!$J$5:$AZ$5,0))</f>
        <v/>
      </c>
      <c r="AW122" s="23">
        <f>INDEX(MTInputs!$J$1:$AZ$415,$D122,MATCH(AW$5,MTInputs!$J$5:$AZ$5,0))</f>
        <v/>
      </c>
      <c r="AX122" s="23">
        <f>INDEX(MTInputs!$J$1:$AZ$415,$D122,MATCH(AX$5,MTInputs!$J$5:$AZ$5,0))</f>
        <v/>
      </c>
      <c r="AY122" s="23">
        <f>INDEX(MTInputs!$J$1:$AZ$415,$D122,MATCH(AY$5,MTInputs!$J$5:$AZ$5,0))</f>
        <v/>
      </c>
    </row>
    <row r="123" hidden="1" outlineLevel="1">
      <c r="A123" s="14" t="inlineStr">
        <is>
          <t>etscov</t>
        </is>
      </c>
      <c r="B123" s="14" t="inlineStr">
        <is>
          <t>all</t>
        </is>
      </c>
      <c r="C123" s="14" t="inlineStr">
        <is>
          <t>oen</t>
        </is>
      </c>
      <c r="D123" s="21" t="n">
        <v>115</v>
      </c>
      <c r="H123" s="14">
        <f>INDEX(VarLab,MATCH($A123,VarKey,0))&amp;INDEX(MemLab,MATCH($C123&amp;"|"&amp;$B123,MemKey,0))</f>
        <v/>
      </c>
      <c r="I123" s="14">
        <f>INDEX(VarUnit,MATCH($A123,VarKey,0))</f>
        <v/>
      </c>
      <c r="J123" s="14">
        <f>INDEX(VarSrc,MATCH($A123,VarKey,0))</f>
        <v/>
      </c>
      <c r="K123" s="11">
        <f>CodePrefix&amp;$A123&amp;IF($C123="","","."&amp;$C123&amp;"."&amp;$B123)&amp;INDEX(VarEnd,MATCH($A123,VarKey,0))&amp;K$5</f>
        <v/>
      </c>
      <c r="L123" s="22">
        <f>INDEX(MTInputs!$J$1:$AZ$415,$D123,MATCH(L$5,MTInputs!$J$5:$AZ$5,0))</f>
        <v/>
      </c>
      <c r="M123" s="23">
        <f>INDEX(MTInputs!$J$1:$AZ$415,$D123,MATCH(M$5,MTInputs!$J$5:$AZ$5,0))</f>
        <v/>
      </c>
      <c r="N123" s="23">
        <f>INDEX(MTInputs!$J$1:$AZ$415,$D123,MATCH(N$5,MTInputs!$J$5:$AZ$5,0))</f>
        <v/>
      </c>
      <c r="O123" s="23">
        <f>INDEX(MTInputs!$J$1:$AZ$415,$D123,MATCH(O$5,MTInputs!$J$5:$AZ$5,0))</f>
        <v/>
      </c>
      <c r="P123" s="23">
        <f>INDEX(MTInputs!$J$1:$AZ$415,$D123,MATCH(P$5,MTInputs!$J$5:$AZ$5,0))</f>
        <v/>
      </c>
      <c r="Q123" s="23">
        <f>INDEX(MTInputs!$J$1:$AZ$415,$D123,MATCH(Q$5,MTInputs!$J$5:$AZ$5,0))</f>
        <v/>
      </c>
      <c r="R123" s="23">
        <f>INDEX(MTInputs!$J$1:$AZ$415,$D123,MATCH(R$5,MTInputs!$J$5:$AZ$5,0))</f>
        <v/>
      </c>
      <c r="S123" s="23">
        <f>INDEX(MTInputs!$J$1:$AZ$415,$D123,MATCH(S$5,MTInputs!$J$5:$AZ$5,0))</f>
        <v/>
      </c>
      <c r="T123" s="23">
        <f>INDEX(MTInputs!$J$1:$AZ$415,$D123,MATCH(T$5,MTInputs!$J$5:$AZ$5,0))</f>
        <v/>
      </c>
      <c r="U123" s="23">
        <f>INDEX(MTInputs!$J$1:$AZ$415,$D123,MATCH(U$5,MTInputs!$J$5:$AZ$5,0))</f>
        <v/>
      </c>
      <c r="V123" s="23">
        <f>INDEX(MTInputs!$J$1:$AZ$415,$D123,MATCH(V$5,MTInputs!$J$5:$AZ$5,0))</f>
        <v/>
      </c>
      <c r="W123" s="23">
        <f>INDEX(MTInputs!$J$1:$AZ$415,$D123,MATCH(W$5,MTInputs!$J$5:$AZ$5,0))</f>
        <v/>
      </c>
      <c r="X123" s="23">
        <f>INDEX(MTInputs!$J$1:$AZ$415,$D123,MATCH(X$5,MTInputs!$J$5:$AZ$5,0))</f>
        <v/>
      </c>
      <c r="Y123" s="23">
        <f>INDEX(MTInputs!$J$1:$AZ$415,$D123,MATCH(Y$5,MTInputs!$J$5:$AZ$5,0))</f>
        <v/>
      </c>
      <c r="Z123" s="23">
        <f>INDEX(MTInputs!$J$1:$AZ$415,$D123,MATCH(Z$5,MTInputs!$J$5:$AZ$5,0))</f>
        <v/>
      </c>
      <c r="AA123" s="23">
        <f>INDEX(MTInputs!$J$1:$AZ$415,$D123,MATCH(AA$5,MTInputs!$J$5:$AZ$5,0))</f>
        <v/>
      </c>
      <c r="AB123" s="23">
        <f>INDEX(MTInputs!$J$1:$AZ$415,$D123,MATCH(AB$5,MTInputs!$J$5:$AZ$5,0))</f>
        <v/>
      </c>
      <c r="AC123" s="23">
        <f>INDEX(MTInputs!$J$1:$AZ$415,$D123,MATCH(AC$5,MTInputs!$J$5:$AZ$5,0))</f>
        <v/>
      </c>
      <c r="AD123" s="23">
        <f>INDEX(MTInputs!$J$1:$AZ$415,$D123,MATCH(AD$5,MTInputs!$J$5:$AZ$5,0))</f>
        <v/>
      </c>
      <c r="AF123" s="11">
        <f>CodePrefix&amp;$A123&amp;IF($C123="","","."&amp;$C123&amp;"."&amp;$B123)&amp;INDEX(VarEnd,MATCH($A123,VarKey,0))&amp;AF$5</f>
        <v/>
      </c>
      <c r="AG123" s="22">
        <f>INDEX(MTInputs!$J$1:$AZ$415,$D123,MATCH(AG$5,MTInputs!$J$5:$AZ$5,0))</f>
        <v/>
      </c>
      <c r="AH123" s="23">
        <f>INDEX(MTInputs!$J$1:$AZ$415,$D123,MATCH(AH$5,MTInputs!$J$5:$AZ$5,0))</f>
        <v/>
      </c>
      <c r="AI123" s="23">
        <f>INDEX(MTInputs!$J$1:$AZ$415,$D123,MATCH(AI$5,MTInputs!$J$5:$AZ$5,0))</f>
        <v/>
      </c>
      <c r="AJ123" s="23">
        <f>INDEX(MTInputs!$J$1:$AZ$415,$D123,MATCH(AJ$5,MTInputs!$J$5:$AZ$5,0))</f>
        <v/>
      </c>
      <c r="AK123" s="23">
        <f>INDEX(MTInputs!$J$1:$AZ$415,$D123,MATCH(AK$5,MTInputs!$J$5:$AZ$5,0))</f>
        <v/>
      </c>
      <c r="AL123" s="23">
        <f>INDEX(MTInputs!$J$1:$AZ$415,$D123,MATCH(AL$5,MTInputs!$J$5:$AZ$5,0))</f>
        <v/>
      </c>
      <c r="AM123" s="23">
        <f>INDEX(MTInputs!$J$1:$AZ$415,$D123,MATCH(AM$5,MTInputs!$J$5:$AZ$5,0))</f>
        <v/>
      </c>
      <c r="AN123" s="23">
        <f>INDEX(MTInputs!$J$1:$AZ$415,$D123,MATCH(AN$5,MTInputs!$J$5:$AZ$5,0))</f>
        <v/>
      </c>
      <c r="AO123" s="23">
        <f>INDEX(MTInputs!$J$1:$AZ$415,$D123,MATCH(AO$5,MTInputs!$J$5:$AZ$5,0))</f>
        <v/>
      </c>
      <c r="AP123" s="23">
        <f>INDEX(MTInputs!$J$1:$AZ$415,$D123,MATCH(AP$5,MTInputs!$J$5:$AZ$5,0))</f>
        <v/>
      </c>
      <c r="AQ123" s="23">
        <f>INDEX(MTInputs!$J$1:$AZ$415,$D123,MATCH(AQ$5,MTInputs!$J$5:$AZ$5,0))</f>
        <v/>
      </c>
      <c r="AR123" s="23">
        <f>INDEX(MTInputs!$J$1:$AZ$415,$D123,MATCH(AR$5,MTInputs!$J$5:$AZ$5,0))</f>
        <v/>
      </c>
      <c r="AS123" s="23">
        <f>INDEX(MTInputs!$J$1:$AZ$415,$D123,MATCH(AS$5,MTInputs!$J$5:$AZ$5,0))</f>
        <v/>
      </c>
      <c r="AT123" s="23">
        <f>INDEX(MTInputs!$J$1:$AZ$415,$D123,MATCH(AT$5,MTInputs!$J$5:$AZ$5,0))</f>
        <v/>
      </c>
      <c r="AU123" s="23">
        <f>INDEX(MTInputs!$J$1:$AZ$415,$D123,MATCH(AU$5,MTInputs!$J$5:$AZ$5,0))</f>
        <v/>
      </c>
      <c r="AV123" s="23">
        <f>INDEX(MTInputs!$J$1:$AZ$415,$D123,MATCH(AV$5,MTInputs!$J$5:$AZ$5,0))</f>
        <v/>
      </c>
      <c r="AW123" s="23">
        <f>INDEX(MTInputs!$J$1:$AZ$415,$D123,MATCH(AW$5,MTInputs!$J$5:$AZ$5,0))</f>
        <v/>
      </c>
      <c r="AX123" s="23">
        <f>INDEX(MTInputs!$J$1:$AZ$415,$D123,MATCH(AX$5,MTInputs!$J$5:$AZ$5,0))</f>
        <v/>
      </c>
      <c r="AY123" s="23">
        <f>INDEX(MTInputs!$J$1:$AZ$415,$D123,MATCH(AY$5,MTInputs!$J$5:$AZ$5,0))</f>
        <v/>
      </c>
    </row>
    <row r="124" hidden="1" outlineLevel="1">
      <c r="A124" s="1" t="inlineStr">
        <is>
          <t>etsc</t>
        </is>
      </c>
      <c r="B124" s="1" t="inlineStr">
        <is>
          <t>all</t>
        </is>
      </c>
      <c r="C124" s="1" t="inlineStr">
        <is>
          <t>pow</t>
        </is>
      </c>
      <c r="H124" s="1">
        <f>INDEX(VarLab,MATCH($A124,VarKey,0))&amp;INDEX(MemLab,MATCH($C124&amp;"|"&amp;$B124,MemKey,0))</f>
        <v/>
      </c>
      <c r="I124" s="1">
        <f>INDEX(VarUnit,MATCH($A124,VarKey,0))</f>
        <v/>
      </c>
      <c r="J124" s="1">
        <f>INDEX(VarSrc,MATCH($A124,VarKey,0))</f>
        <v/>
      </c>
      <c r="K124" s="17">
        <f>CodePrefix&amp;$A124&amp;IF($C124="","","."&amp;$C124&amp;"."&amp;$B124)&amp;INDEX(VarEnd,MATCH($A124,VarKey,0))&amp;K$5</f>
        <v/>
      </c>
      <c r="L124" s="18">
        <f>IF(L$105=1,IF(L107,1,0),0)</f>
        <v/>
      </c>
      <c r="M124" s="19">
        <f>IF(M$105=1,IF(M107,1,0),0)</f>
        <v/>
      </c>
      <c r="N124" s="19">
        <f>IF(N$105=1,IF(N107,1,0),0)</f>
        <v/>
      </c>
      <c r="O124" s="19">
        <f>IF(O$105=1,IF(O107,1,0),0)</f>
        <v/>
      </c>
      <c r="P124" s="19">
        <f>IF(P$105=1,IF(P107,1,0),0)</f>
        <v/>
      </c>
      <c r="Q124" s="19">
        <f>IF(Q$105=1,IF(Q107,1,0),0)</f>
        <v/>
      </c>
      <c r="R124" s="19">
        <f>IF(R$105=1,IF(R107,1,0),0)</f>
        <v/>
      </c>
      <c r="S124" s="19">
        <f>IF(S$105=1,IF(S107,1,0),0)</f>
        <v/>
      </c>
      <c r="T124" s="19">
        <f>IF(T$105=1,IF(T107,1,0),0)</f>
        <v/>
      </c>
      <c r="U124" s="19">
        <f>IF(U$105=1,IF(U107,1,0),0)</f>
        <v/>
      </c>
      <c r="V124" s="19">
        <f>IF(V$105=1,IF(V107,1,0),0)</f>
        <v/>
      </c>
      <c r="W124" s="19">
        <f>IF(W$105=1,IF(W107,1,0),0)</f>
        <v/>
      </c>
      <c r="X124" s="19">
        <f>IF(X$105=1,IF(X107,1,0),0)</f>
        <v/>
      </c>
      <c r="Y124" s="19">
        <f>IF(Y$105=1,IF(Y107,1,0),0)</f>
        <v/>
      </c>
      <c r="Z124" s="19">
        <f>IF(Z$105=1,IF(Z107,1,0),0)</f>
        <v/>
      </c>
      <c r="AA124" s="19">
        <f>IF(AA$105=1,IF(AA107,1,0),0)</f>
        <v/>
      </c>
      <c r="AB124" s="19">
        <f>IF(AB$105=1,IF(AB107,1,0),0)</f>
        <v/>
      </c>
      <c r="AC124" s="19">
        <f>IF(AC$105=1,IF(AC107,1,0),0)</f>
        <v/>
      </c>
      <c r="AD124" s="19">
        <f>IF(AD$105=1,IF(AD107,1,0),0)</f>
        <v/>
      </c>
      <c r="AF124" s="17">
        <f>CodePrefix&amp;$A124&amp;IF($C124="","","."&amp;$C124&amp;"."&amp;$B124)&amp;INDEX(VarEnd,MATCH($A124,VarKey,0))&amp;AF$5</f>
        <v/>
      </c>
      <c r="AG124" s="18">
        <f>IF(AG$105=1,IF(AG107,1,0),0)</f>
        <v/>
      </c>
      <c r="AH124" s="19">
        <f>IF(AH$105=1,IF(AH107,1,0),0)</f>
        <v/>
      </c>
      <c r="AI124" s="19">
        <f>IF(AI$105=1,IF(AI107,1,0),0)</f>
        <v/>
      </c>
      <c r="AJ124" s="19">
        <f>IF(AJ$105=1,IF(AJ107,1,0),0)</f>
        <v/>
      </c>
      <c r="AK124" s="19">
        <f>IF(AK$105=1,IF(AK107,1,0),0)</f>
        <v/>
      </c>
      <c r="AL124" s="19">
        <f>IF(AL$105=1,IF(AL107,1,0),0)</f>
        <v/>
      </c>
      <c r="AM124" s="19">
        <f>IF(AM$105=1,IF(AM107,1,0),0)</f>
        <v/>
      </c>
      <c r="AN124" s="19">
        <f>IF(AN$105=1,IF(AN107,1,0),0)</f>
        <v/>
      </c>
      <c r="AO124" s="19">
        <f>IF(AO$105=1,IF(AO107,1,0),0)</f>
        <v/>
      </c>
      <c r="AP124" s="19">
        <f>IF(AP$105=1,IF(AP107,1,0),0)</f>
        <v/>
      </c>
      <c r="AQ124" s="19">
        <f>IF(AQ$105=1,IF(AQ107,1,0),0)</f>
        <v/>
      </c>
      <c r="AR124" s="19">
        <f>IF(AR$105=1,IF(AR107,1,0),0)</f>
        <v/>
      </c>
      <c r="AS124" s="19">
        <f>IF(AS$105=1,IF(AS107,1,0),0)</f>
        <v/>
      </c>
      <c r="AT124" s="19">
        <f>IF(AT$105=1,IF(AT107,1,0),0)</f>
        <v/>
      </c>
      <c r="AU124" s="19">
        <f>IF(AU$105=1,IF(AU107,1,0),0)</f>
        <v/>
      </c>
      <c r="AV124" s="19">
        <f>IF(AV$105=1,IF(AV107,1,0),0)</f>
        <v/>
      </c>
      <c r="AW124" s="19">
        <f>IF(AW$105=1,IF(AW107,1,0),0)</f>
        <v/>
      </c>
      <c r="AX124" s="19">
        <f>IF(AX$105=1,IF(AX107,1,0),0)</f>
        <v/>
      </c>
      <c r="AY124" s="19">
        <f>IF(AY$105=1,IF(AY107,1,0),0)</f>
        <v/>
      </c>
    </row>
    <row r="125" hidden="1" outlineLevel="1">
      <c r="A125" s="1" t="inlineStr">
        <is>
          <t>etsc</t>
        </is>
      </c>
      <c r="B125" s="1" t="inlineStr">
        <is>
          <t>all</t>
        </is>
      </c>
      <c r="C125" s="1" t="inlineStr">
        <is>
          <t>rod</t>
        </is>
      </c>
      <c r="H125" s="1">
        <f>INDEX(VarLab,MATCH($A125,VarKey,0))&amp;INDEX(MemLab,MATCH($C125&amp;"|"&amp;$B125,MemKey,0))</f>
        <v/>
      </c>
      <c r="I125" s="1">
        <f>INDEX(VarUnit,MATCH($A125,VarKey,0))</f>
        <v/>
      </c>
      <c r="J125" s="1">
        <f>INDEX(VarSrc,MATCH($A125,VarKey,0))</f>
        <v/>
      </c>
      <c r="K125" s="17">
        <f>CodePrefix&amp;$A125&amp;IF($C125="","","."&amp;$C125&amp;"."&amp;$B125)&amp;INDEX(VarEnd,MATCH($A125,VarKey,0))&amp;K$5</f>
        <v/>
      </c>
      <c r="L125" s="18">
        <f>IF(L$105=1,IF(L108,1,0),0)</f>
        <v/>
      </c>
      <c r="M125" s="19">
        <f>IF(M$105=1,IF(M108,1,0),0)</f>
        <v/>
      </c>
      <c r="N125" s="19">
        <f>IF(N$105=1,IF(N108,1,0),0)</f>
        <v/>
      </c>
      <c r="O125" s="19">
        <f>IF(O$105=1,IF(O108,1,0),0)</f>
        <v/>
      </c>
      <c r="P125" s="19">
        <f>IF(P$105=1,IF(P108,1,0),0)</f>
        <v/>
      </c>
      <c r="Q125" s="19">
        <f>IF(Q$105=1,IF(Q108,1,0),0)</f>
        <v/>
      </c>
      <c r="R125" s="19">
        <f>IF(R$105=1,IF(R108,1,0),0)</f>
        <v/>
      </c>
      <c r="S125" s="19">
        <f>IF(S$105=1,IF(S108,1,0),0)</f>
        <v/>
      </c>
      <c r="T125" s="19">
        <f>IF(T$105=1,IF(T108,1,0),0)</f>
        <v/>
      </c>
      <c r="U125" s="19">
        <f>IF(U$105=1,IF(U108,1,0),0)</f>
        <v/>
      </c>
      <c r="V125" s="19">
        <f>IF(V$105=1,IF(V108,1,0),0)</f>
        <v/>
      </c>
      <c r="W125" s="19">
        <f>IF(W$105=1,IF(W108,1,0),0)</f>
        <v/>
      </c>
      <c r="X125" s="19">
        <f>IF(X$105=1,IF(X108,1,0),0)</f>
        <v/>
      </c>
      <c r="Y125" s="19">
        <f>IF(Y$105=1,IF(Y108,1,0),0)</f>
        <v/>
      </c>
      <c r="Z125" s="19">
        <f>IF(Z$105=1,IF(Z108,1,0),0)</f>
        <v/>
      </c>
      <c r="AA125" s="19">
        <f>IF(AA$105=1,IF(AA108,1,0),0)</f>
        <v/>
      </c>
      <c r="AB125" s="19">
        <f>IF(AB$105=1,IF(AB108,1,0),0)</f>
        <v/>
      </c>
      <c r="AC125" s="19">
        <f>IF(AC$105=1,IF(AC108,1,0),0)</f>
        <v/>
      </c>
      <c r="AD125" s="19">
        <f>IF(AD$105=1,IF(AD108,1,0),0)</f>
        <v/>
      </c>
      <c r="AF125" s="17">
        <f>CodePrefix&amp;$A125&amp;IF($C125="","","."&amp;$C125&amp;"."&amp;$B125)&amp;INDEX(VarEnd,MATCH($A125,VarKey,0))&amp;AF$5</f>
        <v/>
      </c>
      <c r="AG125" s="18">
        <f>IF(AG$105=1,IF(AG108,1,0),0)</f>
        <v/>
      </c>
      <c r="AH125" s="19">
        <f>IF(AH$105=1,IF(AH108,1,0),0)</f>
        <v/>
      </c>
      <c r="AI125" s="19">
        <f>IF(AI$105=1,IF(AI108,1,0),0)</f>
        <v/>
      </c>
      <c r="AJ125" s="19">
        <f>IF(AJ$105=1,IF(AJ108,1,0),0)</f>
        <v/>
      </c>
      <c r="AK125" s="19">
        <f>IF(AK$105=1,IF(AK108,1,0),0)</f>
        <v/>
      </c>
      <c r="AL125" s="19">
        <f>IF(AL$105=1,IF(AL108,1,0),0)</f>
        <v/>
      </c>
      <c r="AM125" s="19">
        <f>IF(AM$105=1,IF(AM108,1,0),0)</f>
        <v/>
      </c>
      <c r="AN125" s="19">
        <f>IF(AN$105=1,IF(AN108,1,0),0)</f>
        <v/>
      </c>
      <c r="AO125" s="19">
        <f>IF(AO$105=1,IF(AO108,1,0),0)</f>
        <v/>
      </c>
      <c r="AP125" s="19">
        <f>IF(AP$105=1,IF(AP108,1,0),0)</f>
        <v/>
      </c>
      <c r="AQ125" s="19">
        <f>IF(AQ$105=1,IF(AQ108,1,0),0)</f>
        <v/>
      </c>
      <c r="AR125" s="19">
        <f>IF(AR$105=1,IF(AR108,1,0),0)</f>
        <v/>
      </c>
      <c r="AS125" s="19">
        <f>IF(AS$105=1,IF(AS108,1,0),0)</f>
        <v/>
      </c>
      <c r="AT125" s="19">
        <f>IF(AT$105=1,IF(AT108,1,0),0)</f>
        <v/>
      </c>
      <c r="AU125" s="19">
        <f>IF(AU$105=1,IF(AU108,1,0),0)</f>
        <v/>
      </c>
      <c r="AV125" s="19">
        <f>IF(AV$105=1,IF(AV108,1,0),0)</f>
        <v/>
      </c>
      <c r="AW125" s="19">
        <f>IF(AW$105=1,IF(AW108,1,0),0)</f>
        <v/>
      </c>
      <c r="AX125" s="19">
        <f>IF(AX$105=1,IF(AX108,1,0),0)</f>
        <v/>
      </c>
      <c r="AY125" s="19">
        <f>IF(AY$105=1,IF(AY108,1,0),0)</f>
        <v/>
      </c>
    </row>
    <row r="126" hidden="1" outlineLevel="1">
      <c r="A126" s="1" t="inlineStr">
        <is>
          <t>etsc</t>
        </is>
      </c>
      <c r="B126" s="1" t="inlineStr">
        <is>
          <t>all</t>
        </is>
      </c>
      <c r="C126" s="1" t="inlineStr">
        <is>
          <t>ral</t>
        </is>
      </c>
      <c r="H126" s="1">
        <f>INDEX(VarLab,MATCH($A126,VarKey,0))&amp;INDEX(MemLab,MATCH($C126&amp;"|"&amp;$B126,MemKey,0))</f>
        <v/>
      </c>
      <c r="I126" s="1">
        <f>INDEX(VarUnit,MATCH($A126,VarKey,0))</f>
        <v/>
      </c>
      <c r="J126" s="1">
        <f>INDEX(VarSrc,MATCH($A126,VarKey,0))</f>
        <v/>
      </c>
      <c r="K126" s="17">
        <f>CodePrefix&amp;$A126&amp;IF($C126="","","."&amp;$C126&amp;"."&amp;$B126)&amp;INDEX(VarEnd,MATCH($A126,VarKey,0))&amp;K$5</f>
        <v/>
      </c>
      <c r="L126" s="18">
        <f>IF(L$105=1,IF(L109,1,0),0)</f>
        <v/>
      </c>
      <c r="M126" s="19">
        <f>IF(M$105=1,IF(M109,1,0),0)</f>
        <v/>
      </c>
      <c r="N126" s="19">
        <f>IF(N$105=1,IF(N109,1,0),0)</f>
        <v/>
      </c>
      <c r="O126" s="19">
        <f>IF(O$105=1,IF(O109,1,0),0)</f>
        <v/>
      </c>
      <c r="P126" s="19">
        <f>IF(P$105=1,IF(P109,1,0),0)</f>
        <v/>
      </c>
      <c r="Q126" s="19">
        <f>IF(Q$105=1,IF(Q109,1,0),0)</f>
        <v/>
      </c>
      <c r="R126" s="19">
        <f>IF(R$105=1,IF(R109,1,0),0)</f>
        <v/>
      </c>
      <c r="S126" s="19">
        <f>IF(S$105=1,IF(S109,1,0),0)</f>
        <v/>
      </c>
      <c r="T126" s="19">
        <f>IF(T$105=1,IF(T109,1,0),0)</f>
        <v/>
      </c>
      <c r="U126" s="19">
        <f>IF(U$105=1,IF(U109,1,0),0)</f>
        <v/>
      </c>
      <c r="V126" s="19">
        <f>IF(V$105=1,IF(V109,1,0),0)</f>
        <v/>
      </c>
      <c r="W126" s="19">
        <f>IF(W$105=1,IF(W109,1,0),0)</f>
        <v/>
      </c>
      <c r="X126" s="19">
        <f>IF(X$105=1,IF(X109,1,0),0)</f>
        <v/>
      </c>
      <c r="Y126" s="19">
        <f>IF(Y$105=1,IF(Y109,1,0),0)</f>
        <v/>
      </c>
      <c r="Z126" s="19">
        <f>IF(Z$105=1,IF(Z109,1,0),0)</f>
        <v/>
      </c>
      <c r="AA126" s="19">
        <f>IF(AA$105=1,IF(AA109,1,0),0)</f>
        <v/>
      </c>
      <c r="AB126" s="19">
        <f>IF(AB$105=1,IF(AB109,1,0),0)</f>
        <v/>
      </c>
      <c r="AC126" s="19">
        <f>IF(AC$105=1,IF(AC109,1,0),0)</f>
        <v/>
      </c>
      <c r="AD126" s="19">
        <f>IF(AD$105=1,IF(AD109,1,0),0)</f>
        <v/>
      </c>
      <c r="AF126" s="17">
        <f>CodePrefix&amp;$A126&amp;IF($C126="","","."&amp;$C126&amp;"."&amp;$B126)&amp;INDEX(VarEnd,MATCH($A126,VarKey,0))&amp;AF$5</f>
        <v/>
      </c>
      <c r="AG126" s="18">
        <f>IF(AG$105=1,IF(AG109,1,0),0)</f>
        <v/>
      </c>
      <c r="AH126" s="19">
        <f>IF(AH$105=1,IF(AH109,1,0),0)</f>
        <v/>
      </c>
      <c r="AI126" s="19">
        <f>IF(AI$105=1,IF(AI109,1,0),0)</f>
        <v/>
      </c>
      <c r="AJ126" s="19">
        <f>IF(AJ$105=1,IF(AJ109,1,0),0)</f>
        <v/>
      </c>
      <c r="AK126" s="19">
        <f>IF(AK$105=1,IF(AK109,1,0),0)</f>
        <v/>
      </c>
      <c r="AL126" s="19">
        <f>IF(AL$105=1,IF(AL109,1,0),0)</f>
        <v/>
      </c>
      <c r="AM126" s="19">
        <f>IF(AM$105=1,IF(AM109,1,0),0)</f>
        <v/>
      </c>
      <c r="AN126" s="19">
        <f>IF(AN$105=1,IF(AN109,1,0),0)</f>
        <v/>
      </c>
      <c r="AO126" s="19">
        <f>IF(AO$105=1,IF(AO109,1,0),0)</f>
        <v/>
      </c>
      <c r="AP126" s="19">
        <f>IF(AP$105=1,IF(AP109,1,0),0)</f>
        <v/>
      </c>
      <c r="AQ126" s="19">
        <f>IF(AQ$105=1,IF(AQ109,1,0),0)</f>
        <v/>
      </c>
      <c r="AR126" s="19">
        <f>IF(AR$105=1,IF(AR109,1,0),0)</f>
        <v/>
      </c>
      <c r="AS126" s="19">
        <f>IF(AS$105=1,IF(AS109,1,0),0)</f>
        <v/>
      </c>
      <c r="AT126" s="19">
        <f>IF(AT$105=1,IF(AT109,1,0),0)</f>
        <v/>
      </c>
      <c r="AU126" s="19">
        <f>IF(AU$105=1,IF(AU109,1,0),0)</f>
        <v/>
      </c>
      <c r="AV126" s="19">
        <f>IF(AV$105=1,IF(AV109,1,0),0)</f>
        <v/>
      </c>
      <c r="AW126" s="19">
        <f>IF(AW$105=1,IF(AW109,1,0),0)</f>
        <v/>
      </c>
      <c r="AX126" s="19">
        <f>IF(AX$105=1,IF(AX109,1,0),0)</f>
        <v/>
      </c>
      <c r="AY126" s="19">
        <f>IF(AY$105=1,IF(AY109,1,0),0)</f>
        <v/>
      </c>
    </row>
    <row r="127" hidden="1" outlineLevel="1">
      <c r="A127" s="1" t="inlineStr">
        <is>
          <t>etsc</t>
        </is>
      </c>
      <c r="B127" s="1" t="inlineStr">
        <is>
          <t>all</t>
        </is>
      </c>
      <c r="C127" s="1" t="inlineStr">
        <is>
          <t>avi</t>
        </is>
      </c>
      <c r="H127" s="1">
        <f>INDEX(VarLab,MATCH($A127,VarKey,0))&amp;INDEX(MemLab,MATCH($C127&amp;"|"&amp;$B127,MemKey,0))</f>
        <v/>
      </c>
      <c r="I127" s="1">
        <f>INDEX(VarUnit,MATCH($A127,VarKey,0))</f>
        <v/>
      </c>
      <c r="J127" s="1">
        <f>INDEX(VarSrc,MATCH($A127,VarKey,0))</f>
        <v/>
      </c>
      <c r="K127" s="17">
        <f>CodePrefix&amp;$A127&amp;IF($C127="","","."&amp;$C127&amp;"."&amp;$B127)&amp;INDEX(VarEnd,MATCH($A127,VarKey,0))&amp;K$5</f>
        <v/>
      </c>
      <c r="L127" s="18">
        <f>IF(L$105=1,IF(L110,1,0),0)</f>
        <v/>
      </c>
      <c r="M127" s="19">
        <f>IF(M$105=1,IF(M110,1,0),0)</f>
        <v/>
      </c>
      <c r="N127" s="19">
        <f>IF(N$105=1,IF(N110,1,0),0)</f>
        <v/>
      </c>
      <c r="O127" s="19">
        <f>IF(O$105=1,IF(O110,1,0),0)</f>
        <v/>
      </c>
      <c r="P127" s="19">
        <f>IF(P$105=1,IF(P110,1,0),0)</f>
        <v/>
      </c>
      <c r="Q127" s="19">
        <f>IF(Q$105=1,IF(Q110,1,0),0)</f>
        <v/>
      </c>
      <c r="R127" s="19">
        <f>IF(R$105=1,IF(R110,1,0),0)</f>
        <v/>
      </c>
      <c r="S127" s="19">
        <f>IF(S$105=1,IF(S110,1,0),0)</f>
        <v/>
      </c>
      <c r="T127" s="19">
        <f>IF(T$105=1,IF(T110,1,0),0)</f>
        <v/>
      </c>
      <c r="U127" s="19">
        <f>IF(U$105=1,IF(U110,1,0),0)</f>
        <v/>
      </c>
      <c r="V127" s="19">
        <f>IF(V$105=1,IF(V110,1,0),0)</f>
        <v/>
      </c>
      <c r="W127" s="19">
        <f>IF(W$105=1,IF(W110,1,0),0)</f>
        <v/>
      </c>
      <c r="X127" s="19">
        <f>IF(X$105=1,IF(X110,1,0),0)</f>
        <v/>
      </c>
      <c r="Y127" s="19">
        <f>IF(Y$105=1,IF(Y110,1,0),0)</f>
        <v/>
      </c>
      <c r="Z127" s="19">
        <f>IF(Z$105=1,IF(Z110,1,0),0)</f>
        <v/>
      </c>
      <c r="AA127" s="19">
        <f>IF(AA$105=1,IF(AA110,1,0),0)</f>
        <v/>
      </c>
      <c r="AB127" s="19">
        <f>IF(AB$105=1,IF(AB110,1,0),0)</f>
        <v/>
      </c>
      <c r="AC127" s="19">
        <f>IF(AC$105=1,IF(AC110,1,0),0)</f>
        <v/>
      </c>
      <c r="AD127" s="19">
        <f>IF(AD$105=1,IF(AD110,1,0),0)</f>
        <v/>
      </c>
      <c r="AF127" s="17">
        <f>CodePrefix&amp;$A127&amp;IF($C127="","","."&amp;$C127&amp;"."&amp;$B127)&amp;INDEX(VarEnd,MATCH($A127,VarKey,0))&amp;AF$5</f>
        <v/>
      </c>
      <c r="AG127" s="18">
        <f>IF(AG$105=1,IF(AG110,1,0),0)</f>
        <v/>
      </c>
      <c r="AH127" s="19">
        <f>IF(AH$105=1,IF(AH110,1,0),0)</f>
        <v/>
      </c>
      <c r="AI127" s="19">
        <f>IF(AI$105=1,IF(AI110,1,0),0)</f>
        <v/>
      </c>
      <c r="AJ127" s="19">
        <f>IF(AJ$105=1,IF(AJ110,1,0),0)</f>
        <v/>
      </c>
      <c r="AK127" s="19">
        <f>IF(AK$105=1,IF(AK110,1,0),0)</f>
        <v/>
      </c>
      <c r="AL127" s="19">
        <f>IF(AL$105=1,IF(AL110,1,0),0)</f>
        <v/>
      </c>
      <c r="AM127" s="19">
        <f>IF(AM$105=1,IF(AM110,1,0),0)</f>
        <v/>
      </c>
      <c r="AN127" s="19">
        <f>IF(AN$105=1,IF(AN110,1,0),0)</f>
        <v/>
      </c>
      <c r="AO127" s="19">
        <f>IF(AO$105=1,IF(AO110,1,0),0)</f>
        <v/>
      </c>
      <c r="AP127" s="19">
        <f>IF(AP$105=1,IF(AP110,1,0),0)</f>
        <v/>
      </c>
      <c r="AQ127" s="19">
        <f>IF(AQ$105=1,IF(AQ110,1,0),0)</f>
        <v/>
      </c>
      <c r="AR127" s="19">
        <f>IF(AR$105=1,IF(AR110,1,0),0)</f>
        <v/>
      </c>
      <c r="AS127" s="19">
        <f>IF(AS$105=1,IF(AS110,1,0),0)</f>
        <v/>
      </c>
      <c r="AT127" s="19">
        <f>IF(AT$105=1,IF(AT110,1,0),0)</f>
        <v/>
      </c>
      <c r="AU127" s="19">
        <f>IF(AU$105=1,IF(AU110,1,0),0)</f>
        <v/>
      </c>
      <c r="AV127" s="19">
        <f>IF(AV$105=1,IF(AV110,1,0),0)</f>
        <v/>
      </c>
      <c r="AW127" s="19">
        <f>IF(AW$105=1,IF(AW110,1,0),0)</f>
        <v/>
      </c>
      <c r="AX127" s="19">
        <f>IF(AX$105=1,IF(AX110,1,0),0)</f>
        <v/>
      </c>
      <c r="AY127" s="19">
        <f>IF(AY$105=1,IF(AY110,1,0),0)</f>
        <v/>
      </c>
    </row>
    <row r="128" hidden="1" outlineLevel="1">
      <c r="A128" s="1" t="inlineStr">
        <is>
          <t>etsc</t>
        </is>
      </c>
      <c r="B128" s="1" t="inlineStr">
        <is>
          <t>all</t>
        </is>
      </c>
      <c r="C128" s="1" t="inlineStr">
        <is>
          <t>nav</t>
        </is>
      </c>
      <c r="H128" s="1">
        <f>INDEX(VarLab,MATCH($A128,VarKey,0))&amp;INDEX(MemLab,MATCH($C128&amp;"|"&amp;$B128,MemKey,0))</f>
        <v/>
      </c>
      <c r="I128" s="1">
        <f>INDEX(VarUnit,MATCH($A128,VarKey,0))</f>
        <v/>
      </c>
      <c r="J128" s="1">
        <f>INDEX(VarSrc,MATCH($A128,VarKey,0))</f>
        <v/>
      </c>
      <c r="K128" s="17">
        <f>CodePrefix&amp;$A128&amp;IF($C128="","","."&amp;$C128&amp;"."&amp;$B128)&amp;INDEX(VarEnd,MATCH($A128,VarKey,0))&amp;K$5</f>
        <v/>
      </c>
      <c r="L128" s="18">
        <f>IF(L$105=1,IF(L111,1,0),0)</f>
        <v/>
      </c>
      <c r="M128" s="19">
        <f>IF(M$105=1,IF(M111,1,0),0)</f>
        <v/>
      </c>
      <c r="N128" s="19">
        <f>IF(N$105=1,IF(N111,1,0),0)</f>
        <v/>
      </c>
      <c r="O128" s="19">
        <f>IF(O$105=1,IF(O111,1,0),0)</f>
        <v/>
      </c>
      <c r="P128" s="19">
        <f>IF(P$105=1,IF(P111,1,0),0)</f>
        <v/>
      </c>
      <c r="Q128" s="19">
        <f>IF(Q$105=1,IF(Q111,1,0),0)</f>
        <v/>
      </c>
      <c r="R128" s="19">
        <f>IF(R$105=1,IF(R111,1,0),0)</f>
        <v/>
      </c>
      <c r="S128" s="19">
        <f>IF(S$105=1,IF(S111,1,0),0)</f>
        <v/>
      </c>
      <c r="T128" s="19">
        <f>IF(T$105=1,IF(T111,1,0),0)</f>
        <v/>
      </c>
      <c r="U128" s="19">
        <f>IF(U$105=1,IF(U111,1,0),0)</f>
        <v/>
      </c>
      <c r="V128" s="19">
        <f>IF(V$105=1,IF(V111,1,0),0)</f>
        <v/>
      </c>
      <c r="W128" s="19">
        <f>IF(W$105=1,IF(W111,1,0),0)</f>
        <v/>
      </c>
      <c r="X128" s="19">
        <f>IF(X$105=1,IF(X111,1,0),0)</f>
        <v/>
      </c>
      <c r="Y128" s="19">
        <f>IF(Y$105=1,IF(Y111,1,0),0)</f>
        <v/>
      </c>
      <c r="Z128" s="19">
        <f>IF(Z$105=1,IF(Z111,1,0),0)</f>
        <v/>
      </c>
      <c r="AA128" s="19">
        <f>IF(AA$105=1,IF(AA111,1,0),0)</f>
        <v/>
      </c>
      <c r="AB128" s="19">
        <f>IF(AB$105=1,IF(AB111,1,0),0)</f>
        <v/>
      </c>
      <c r="AC128" s="19">
        <f>IF(AC$105=1,IF(AC111,1,0),0)</f>
        <v/>
      </c>
      <c r="AD128" s="19">
        <f>IF(AD$105=1,IF(AD111,1,0),0)</f>
        <v/>
      </c>
      <c r="AF128" s="17">
        <f>CodePrefix&amp;$A128&amp;IF($C128="","","."&amp;$C128&amp;"."&amp;$B128)&amp;INDEX(VarEnd,MATCH($A128,VarKey,0))&amp;AF$5</f>
        <v/>
      </c>
      <c r="AG128" s="18">
        <f>IF(AG$105=1,IF(AG111,1,0),0)</f>
        <v/>
      </c>
      <c r="AH128" s="19">
        <f>IF(AH$105=1,IF(AH111,1,0),0)</f>
        <v/>
      </c>
      <c r="AI128" s="19">
        <f>IF(AI$105=1,IF(AI111,1,0),0)</f>
        <v/>
      </c>
      <c r="AJ128" s="19">
        <f>IF(AJ$105=1,IF(AJ111,1,0),0)</f>
        <v/>
      </c>
      <c r="AK128" s="19">
        <f>IF(AK$105=1,IF(AK111,1,0),0)</f>
        <v/>
      </c>
      <c r="AL128" s="19">
        <f>IF(AL$105=1,IF(AL111,1,0),0)</f>
        <v/>
      </c>
      <c r="AM128" s="19">
        <f>IF(AM$105=1,IF(AM111,1,0),0)</f>
        <v/>
      </c>
      <c r="AN128" s="19">
        <f>IF(AN$105=1,IF(AN111,1,0),0)</f>
        <v/>
      </c>
      <c r="AO128" s="19">
        <f>IF(AO$105=1,IF(AO111,1,0),0)</f>
        <v/>
      </c>
      <c r="AP128" s="19">
        <f>IF(AP$105=1,IF(AP111,1,0),0)</f>
        <v/>
      </c>
      <c r="AQ128" s="19">
        <f>IF(AQ$105=1,IF(AQ111,1,0),0)</f>
        <v/>
      </c>
      <c r="AR128" s="19">
        <f>IF(AR$105=1,IF(AR111,1,0),0)</f>
        <v/>
      </c>
      <c r="AS128" s="19">
        <f>IF(AS$105=1,IF(AS111,1,0),0)</f>
        <v/>
      </c>
      <c r="AT128" s="19">
        <f>IF(AT$105=1,IF(AT111,1,0),0)</f>
        <v/>
      </c>
      <c r="AU128" s="19">
        <f>IF(AU$105=1,IF(AU111,1,0),0)</f>
        <v/>
      </c>
      <c r="AV128" s="19">
        <f>IF(AV$105=1,IF(AV111,1,0),0)</f>
        <v/>
      </c>
      <c r="AW128" s="19">
        <f>IF(AW$105=1,IF(AW111,1,0),0)</f>
        <v/>
      </c>
      <c r="AX128" s="19">
        <f>IF(AX$105=1,IF(AX111,1,0),0)</f>
        <v/>
      </c>
      <c r="AY128" s="19">
        <f>IF(AY$105=1,IF(AY111,1,0),0)</f>
        <v/>
      </c>
    </row>
    <row r="129" hidden="1" outlineLevel="1">
      <c r="A129" s="1" t="inlineStr">
        <is>
          <t>etsc</t>
        </is>
      </c>
      <c r="B129" s="1" t="inlineStr">
        <is>
          <t>all</t>
        </is>
      </c>
      <c r="C129" s="1" t="inlineStr">
        <is>
          <t>res</t>
        </is>
      </c>
      <c r="H129" s="1">
        <f>INDEX(VarLab,MATCH($A129,VarKey,0))&amp;INDEX(MemLab,MATCH($C129&amp;"|"&amp;$B129,MemKey,0))</f>
        <v/>
      </c>
      <c r="I129" s="1">
        <f>INDEX(VarUnit,MATCH($A129,VarKey,0))</f>
        <v/>
      </c>
      <c r="J129" s="1">
        <f>INDEX(VarSrc,MATCH($A129,VarKey,0))</f>
        <v/>
      </c>
      <c r="K129" s="17">
        <f>CodePrefix&amp;$A129&amp;IF($C129="","","."&amp;$C129&amp;"."&amp;$B129)&amp;INDEX(VarEnd,MATCH($A129,VarKey,0))&amp;K$5</f>
        <v/>
      </c>
      <c r="L129" s="18">
        <f>IF(L$105=1,IF(L112,1,0),0)</f>
        <v/>
      </c>
      <c r="M129" s="19">
        <f>IF(M$105=1,IF(M112,1,0),0)</f>
        <v/>
      </c>
      <c r="N129" s="19">
        <f>IF(N$105=1,IF(N112,1,0),0)</f>
        <v/>
      </c>
      <c r="O129" s="19">
        <f>IF(O$105=1,IF(O112,1,0),0)</f>
        <v/>
      </c>
      <c r="P129" s="19">
        <f>IF(P$105=1,IF(P112,1,0),0)</f>
        <v/>
      </c>
      <c r="Q129" s="19">
        <f>IF(Q$105=1,IF(Q112,1,0),0)</f>
        <v/>
      </c>
      <c r="R129" s="19">
        <f>IF(R$105=1,IF(R112,1,0),0)</f>
        <v/>
      </c>
      <c r="S129" s="19">
        <f>IF(S$105=1,IF(S112,1,0),0)</f>
        <v/>
      </c>
      <c r="T129" s="19">
        <f>IF(T$105=1,IF(T112,1,0),0)</f>
        <v/>
      </c>
      <c r="U129" s="19">
        <f>IF(U$105=1,IF(U112,1,0),0)</f>
        <v/>
      </c>
      <c r="V129" s="19">
        <f>IF(V$105=1,IF(V112,1,0),0)</f>
        <v/>
      </c>
      <c r="W129" s="19">
        <f>IF(W$105=1,IF(W112,1,0),0)</f>
        <v/>
      </c>
      <c r="X129" s="19">
        <f>IF(X$105=1,IF(X112,1,0),0)</f>
        <v/>
      </c>
      <c r="Y129" s="19">
        <f>IF(Y$105=1,IF(Y112,1,0),0)</f>
        <v/>
      </c>
      <c r="Z129" s="19">
        <f>IF(Z$105=1,IF(Z112,1,0),0)</f>
        <v/>
      </c>
      <c r="AA129" s="19">
        <f>IF(AA$105=1,IF(AA112,1,0),0)</f>
        <v/>
      </c>
      <c r="AB129" s="19">
        <f>IF(AB$105=1,IF(AB112,1,0),0)</f>
        <v/>
      </c>
      <c r="AC129" s="19">
        <f>IF(AC$105=1,IF(AC112,1,0),0)</f>
        <v/>
      </c>
      <c r="AD129" s="19">
        <f>IF(AD$105=1,IF(AD112,1,0),0)</f>
        <v/>
      </c>
      <c r="AF129" s="17">
        <f>CodePrefix&amp;$A129&amp;IF($C129="","","."&amp;$C129&amp;"."&amp;$B129)&amp;INDEX(VarEnd,MATCH($A129,VarKey,0))&amp;AF$5</f>
        <v/>
      </c>
      <c r="AG129" s="18">
        <f>IF(AG$105=1,IF(AG112,1,0),0)</f>
        <v/>
      </c>
      <c r="AH129" s="19">
        <f>IF(AH$105=1,IF(AH112,1,0),0)</f>
        <v/>
      </c>
      <c r="AI129" s="19">
        <f>IF(AI$105=1,IF(AI112,1,0),0)</f>
        <v/>
      </c>
      <c r="AJ129" s="19">
        <f>IF(AJ$105=1,IF(AJ112,1,0),0)</f>
        <v/>
      </c>
      <c r="AK129" s="19">
        <f>IF(AK$105=1,IF(AK112,1,0),0)</f>
        <v/>
      </c>
      <c r="AL129" s="19">
        <f>IF(AL$105=1,IF(AL112,1,0),0)</f>
        <v/>
      </c>
      <c r="AM129" s="19">
        <f>IF(AM$105=1,IF(AM112,1,0),0)</f>
        <v/>
      </c>
      <c r="AN129" s="19">
        <f>IF(AN$105=1,IF(AN112,1,0),0)</f>
        <v/>
      </c>
      <c r="AO129" s="19">
        <f>IF(AO$105=1,IF(AO112,1,0),0)</f>
        <v/>
      </c>
      <c r="AP129" s="19">
        <f>IF(AP$105=1,IF(AP112,1,0),0)</f>
        <v/>
      </c>
      <c r="AQ129" s="19">
        <f>IF(AQ$105=1,IF(AQ112,1,0),0)</f>
        <v/>
      </c>
      <c r="AR129" s="19">
        <f>IF(AR$105=1,IF(AR112,1,0),0)</f>
        <v/>
      </c>
      <c r="AS129" s="19">
        <f>IF(AS$105=1,IF(AS112,1,0),0)</f>
        <v/>
      </c>
      <c r="AT129" s="19">
        <f>IF(AT$105=1,IF(AT112,1,0),0)</f>
        <v/>
      </c>
      <c r="AU129" s="19">
        <f>IF(AU$105=1,IF(AU112,1,0),0)</f>
        <v/>
      </c>
      <c r="AV129" s="19">
        <f>IF(AV$105=1,IF(AV112,1,0),0)</f>
        <v/>
      </c>
      <c r="AW129" s="19">
        <f>IF(AW$105=1,IF(AW112,1,0),0)</f>
        <v/>
      </c>
      <c r="AX129" s="19">
        <f>IF(AX$105=1,IF(AX112,1,0),0)</f>
        <v/>
      </c>
      <c r="AY129" s="19">
        <f>IF(AY$105=1,IF(AY112,1,0),0)</f>
        <v/>
      </c>
    </row>
    <row r="130" hidden="1" outlineLevel="1">
      <c r="A130" s="1" t="inlineStr">
        <is>
          <t>etsc</t>
        </is>
      </c>
      <c r="B130" s="1" t="inlineStr">
        <is>
          <t>all</t>
        </is>
      </c>
      <c r="C130" s="1" t="inlineStr">
        <is>
          <t>foo</t>
        </is>
      </c>
      <c r="H130" s="1">
        <f>INDEX(VarLab,MATCH($A130,VarKey,0))&amp;INDEX(MemLab,MATCH($C130&amp;"|"&amp;$B130,MemKey,0))</f>
        <v/>
      </c>
      <c r="I130" s="1">
        <f>INDEX(VarUnit,MATCH($A130,VarKey,0))</f>
        <v/>
      </c>
      <c r="J130" s="1">
        <f>INDEX(VarSrc,MATCH($A130,VarKey,0))</f>
        <v/>
      </c>
      <c r="K130" s="17">
        <f>CodePrefix&amp;$A130&amp;IF($C130="","","."&amp;$C130&amp;"."&amp;$B130)&amp;INDEX(VarEnd,MATCH($A130,VarKey,0))&amp;K$5</f>
        <v/>
      </c>
      <c r="L130" s="18">
        <f>IF(L$105=1,IF(L113,1,0),0)</f>
        <v/>
      </c>
      <c r="M130" s="19">
        <f>IF(M$105=1,IF(M113,1,0),0)</f>
        <v/>
      </c>
      <c r="N130" s="19">
        <f>IF(N$105=1,IF(N113,1,0),0)</f>
        <v/>
      </c>
      <c r="O130" s="19">
        <f>IF(O$105=1,IF(O113,1,0),0)</f>
        <v/>
      </c>
      <c r="P130" s="19">
        <f>IF(P$105=1,IF(P113,1,0),0)</f>
        <v/>
      </c>
      <c r="Q130" s="19">
        <f>IF(Q$105=1,IF(Q113,1,0),0)</f>
        <v/>
      </c>
      <c r="R130" s="19">
        <f>IF(R$105=1,IF(R113,1,0),0)</f>
        <v/>
      </c>
      <c r="S130" s="19">
        <f>IF(S$105=1,IF(S113,1,0),0)</f>
        <v/>
      </c>
      <c r="T130" s="19">
        <f>IF(T$105=1,IF(T113,1,0),0)</f>
        <v/>
      </c>
      <c r="U130" s="19">
        <f>IF(U$105=1,IF(U113,1,0),0)</f>
        <v/>
      </c>
      <c r="V130" s="19">
        <f>IF(V$105=1,IF(V113,1,0),0)</f>
        <v/>
      </c>
      <c r="W130" s="19">
        <f>IF(W$105=1,IF(W113,1,0),0)</f>
        <v/>
      </c>
      <c r="X130" s="19">
        <f>IF(X$105=1,IF(X113,1,0),0)</f>
        <v/>
      </c>
      <c r="Y130" s="19">
        <f>IF(Y$105=1,IF(Y113,1,0),0)</f>
        <v/>
      </c>
      <c r="Z130" s="19">
        <f>IF(Z$105=1,IF(Z113,1,0),0)</f>
        <v/>
      </c>
      <c r="AA130" s="19">
        <f>IF(AA$105=1,IF(AA113,1,0),0)</f>
        <v/>
      </c>
      <c r="AB130" s="19">
        <f>IF(AB$105=1,IF(AB113,1,0),0)</f>
        <v/>
      </c>
      <c r="AC130" s="19">
        <f>IF(AC$105=1,IF(AC113,1,0),0)</f>
        <v/>
      </c>
      <c r="AD130" s="19">
        <f>IF(AD$105=1,IF(AD113,1,0),0)</f>
        <v/>
      </c>
      <c r="AF130" s="17">
        <f>CodePrefix&amp;$A130&amp;IF($C130="","","."&amp;$C130&amp;"."&amp;$B130)&amp;INDEX(VarEnd,MATCH($A130,VarKey,0))&amp;AF$5</f>
        <v/>
      </c>
      <c r="AG130" s="18">
        <f>IF(AG$105=1,IF(AG113,1,0),0)</f>
        <v/>
      </c>
      <c r="AH130" s="19">
        <f>IF(AH$105=1,IF(AH113,1,0),0)</f>
        <v/>
      </c>
      <c r="AI130" s="19">
        <f>IF(AI$105=1,IF(AI113,1,0),0)</f>
        <v/>
      </c>
      <c r="AJ130" s="19">
        <f>IF(AJ$105=1,IF(AJ113,1,0),0)</f>
        <v/>
      </c>
      <c r="AK130" s="19">
        <f>IF(AK$105=1,IF(AK113,1,0),0)</f>
        <v/>
      </c>
      <c r="AL130" s="19">
        <f>IF(AL$105=1,IF(AL113,1,0),0)</f>
        <v/>
      </c>
      <c r="AM130" s="19">
        <f>IF(AM$105=1,IF(AM113,1,0),0)</f>
        <v/>
      </c>
      <c r="AN130" s="19">
        <f>IF(AN$105=1,IF(AN113,1,0),0)</f>
        <v/>
      </c>
      <c r="AO130" s="19">
        <f>IF(AO$105=1,IF(AO113,1,0),0)</f>
        <v/>
      </c>
      <c r="AP130" s="19">
        <f>IF(AP$105=1,IF(AP113,1,0),0)</f>
        <v/>
      </c>
      <c r="AQ130" s="19">
        <f>IF(AQ$105=1,IF(AQ113,1,0),0)</f>
        <v/>
      </c>
      <c r="AR130" s="19">
        <f>IF(AR$105=1,IF(AR113,1,0),0)</f>
        <v/>
      </c>
      <c r="AS130" s="19">
        <f>IF(AS$105=1,IF(AS113,1,0),0)</f>
        <v/>
      </c>
      <c r="AT130" s="19">
        <f>IF(AT$105=1,IF(AT113,1,0),0)</f>
        <v/>
      </c>
      <c r="AU130" s="19">
        <f>IF(AU$105=1,IF(AU113,1,0),0)</f>
        <v/>
      </c>
      <c r="AV130" s="19">
        <f>IF(AV$105=1,IF(AV113,1,0),0)</f>
        <v/>
      </c>
      <c r="AW130" s="19">
        <f>IF(AW$105=1,IF(AW113,1,0),0)</f>
        <v/>
      </c>
      <c r="AX130" s="19">
        <f>IF(AX$105=1,IF(AX113,1,0),0)</f>
        <v/>
      </c>
      <c r="AY130" s="19">
        <f>IF(AY$105=1,IF(AY113,1,0),0)</f>
        <v/>
      </c>
    </row>
    <row r="131" hidden="1" outlineLevel="1">
      <c r="A131" s="1" t="inlineStr">
        <is>
          <t>etsc</t>
        </is>
      </c>
      <c r="B131" s="1" t="inlineStr">
        <is>
          <t>all</t>
        </is>
      </c>
      <c r="C131" s="1" t="inlineStr">
        <is>
          <t>srv</t>
        </is>
      </c>
      <c r="H131" s="1">
        <f>INDEX(VarLab,MATCH($A131,VarKey,0))&amp;INDEX(MemLab,MATCH($C131&amp;"|"&amp;$B131,MemKey,0))</f>
        <v/>
      </c>
      <c r="I131" s="1">
        <f>INDEX(VarUnit,MATCH($A131,VarKey,0))</f>
        <v/>
      </c>
      <c r="J131" s="1">
        <f>INDEX(VarSrc,MATCH($A131,VarKey,0))</f>
        <v/>
      </c>
      <c r="K131" s="17">
        <f>CodePrefix&amp;$A131&amp;IF($C131="","","."&amp;$C131&amp;"."&amp;$B131)&amp;INDEX(VarEnd,MATCH($A131,VarKey,0))&amp;K$5</f>
        <v/>
      </c>
      <c r="L131" s="18">
        <f>IF(L$105=1,IF(L114,1,0),0)</f>
        <v/>
      </c>
      <c r="M131" s="19">
        <f>IF(M$105=1,IF(M114,1,0),0)</f>
        <v/>
      </c>
      <c r="N131" s="19">
        <f>IF(N$105=1,IF(N114,1,0),0)</f>
        <v/>
      </c>
      <c r="O131" s="19">
        <f>IF(O$105=1,IF(O114,1,0),0)</f>
        <v/>
      </c>
      <c r="P131" s="19">
        <f>IF(P$105=1,IF(P114,1,0),0)</f>
        <v/>
      </c>
      <c r="Q131" s="19">
        <f>IF(Q$105=1,IF(Q114,1,0),0)</f>
        <v/>
      </c>
      <c r="R131" s="19">
        <f>IF(R$105=1,IF(R114,1,0),0)</f>
        <v/>
      </c>
      <c r="S131" s="19">
        <f>IF(S$105=1,IF(S114,1,0),0)</f>
        <v/>
      </c>
      <c r="T131" s="19">
        <f>IF(T$105=1,IF(T114,1,0),0)</f>
        <v/>
      </c>
      <c r="U131" s="19">
        <f>IF(U$105=1,IF(U114,1,0),0)</f>
        <v/>
      </c>
      <c r="V131" s="19">
        <f>IF(V$105=1,IF(V114,1,0),0)</f>
        <v/>
      </c>
      <c r="W131" s="19">
        <f>IF(W$105=1,IF(W114,1,0),0)</f>
        <v/>
      </c>
      <c r="X131" s="19">
        <f>IF(X$105=1,IF(X114,1,0),0)</f>
        <v/>
      </c>
      <c r="Y131" s="19">
        <f>IF(Y$105=1,IF(Y114,1,0),0)</f>
        <v/>
      </c>
      <c r="Z131" s="19">
        <f>IF(Z$105=1,IF(Z114,1,0),0)</f>
        <v/>
      </c>
      <c r="AA131" s="19">
        <f>IF(AA$105=1,IF(AA114,1,0),0)</f>
        <v/>
      </c>
      <c r="AB131" s="19">
        <f>IF(AB$105=1,IF(AB114,1,0),0)</f>
        <v/>
      </c>
      <c r="AC131" s="19">
        <f>IF(AC$105=1,IF(AC114,1,0),0)</f>
        <v/>
      </c>
      <c r="AD131" s="19">
        <f>IF(AD$105=1,IF(AD114,1,0),0)</f>
        <v/>
      </c>
      <c r="AF131" s="17">
        <f>CodePrefix&amp;$A131&amp;IF($C131="","","."&amp;$C131&amp;"."&amp;$B131)&amp;INDEX(VarEnd,MATCH($A131,VarKey,0))&amp;AF$5</f>
        <v/>
      </c>
      <c r="AG131" s="18">
        <f>IF(AG$105=1,IF(AG114,1,0),0)</f>
        <v/>
      </c>
      <c r="AH131" s="19">
        <f>IF(AH$105=1,IF(AH114,1,0),0)</f>
        <v/>
      </c>
      <c r="AI131" s="19">
        <f>IF(AI$105=1,IF(AI114,1,0),0)</f>
        <v/>
      </c>
      <c r="AJ131" s="19">
        <f>IF(AJ$105=1,IF(AJ114,1,0),0)</f>
        <v/>
      </c>
      <c r="AK131" s="19">
        <f>IF(AK$105=1,IF(AK114,1,0),0)</f>
        <v/>
      </c>
      <c r="AL131" s="19">
        <f>IF(AL$105=1,IF(AL114,1,0),0)</f>
        <v/>
      </c>
      <c r="AM131" s="19">
        <f>IF(AM$105=1,IF(AM114,1,0),0)</f>
        <v/>
      </c>
      <c r="AN131" s="19">
        <f>IF(AN$105=1,IF(AN114,1,0),0)</f>
        <v/>
      </c>
      <c r="AO131" s="19">
        <f>IF(AO$105=1,IF(AO114,1,0),0)</f>
        <v/>
      </c>
      <c r="AP131" s="19">
        <f>IF(AP$105=1,IF(AP114,1,0),0)</f>
        <v/>
      </c>
      <c r="AQ131" s="19">
        <f>IF(AQ$105=1,IF(AQ114,1,0),0)</f>
        <v/>
      </c>
      <c r="AR131" s="19">
        <f>IF(AR$105=1,IF(AR114,1,0),0)</f>
        <v/>
      </c>
      <c r="AS131" s="19">
        <f>IF(AS$105=1,IF(AS114,1,0),0)</f>
        <v/>
      </c>
      <c r="AT131" s="19">
        <f>IF(AT$105=1,IF(AT114,1,0),0)</f>
        <v/>
      </c>
      <c r="AU131" s="19">
        <f>IF(AU$105=1,IF(AU114,1,0),0)</f>
        <v/>
      </c>
      <c r="AV131" s="19">
        <f>IF(AV$105=1,IF(AV114,1,0),0)</f>
        <v/>
      </c>
      <c r="AW131" s="19">
        <f>IF(AW$105=1,IF(AW114,1,0),0)</f>
        <v/>
      </c>
      <c r="AX131" s="19">
        <f>IF(AX$105=1,IF(AX114,1,0),0)</f>
        <v/>
      </c>
      <c r="AY131" s="19">
        <f>IF(AY$105=1,IF(AY114,1,0),0)</f>
        <v/>
      </c>
    </row>
    <row r="132" hidden="1" outlineLevel="1">
      <c r="A132" s="1" t="inlineStr">
        <is>
          <t>etsc</t>
        </is>
      </c>
      <c r="B132" s="1" t="inlineStr">
        <is>
          <t>all</t>
        </is>
      </c>
      <c r="C132" s="1" t="inlineStr">
        <is>
          <t>mch</t>
        </is>
      </c>
      <c r="H132" s="1">
        <f>INDEX(VarLab,MATCH($A132,VarKey,0))&amp;INDEX(MemLab,MATCH($C132&amp;"|"&amp;$B132,MemKey,0))</f>
        <v/>
      </c>
      <c r="I132" s="1">
        <f>INDEX(VarUnit,MATCH($A132,VarKey,0))</f>
        <v/>
      </c>
      <c r="J132" s="1">
        <f>INDEX(VarSrc,MATCH($A132,VarKey,0))</f>
        <v/>
      </c>
      <c r="K132" s="17">
        <f>CodePrefix&amp;$A132&amp;IF($C132="","","."&amp;$C132&amp;"."&amp;$B132)&amp;INDEX(VarEnd,MATCH($A132,VarKey,0))&amp;K$5</f>
        <v/>
      </c>
      <c r="L132" s="18">
        <f>IF(L$105=1,IF(L115,1,0),0)</f>
        <v/>
      </c>
      <c r="M132" s="19">
        <f>IF(M$105=1,IF(M115,1,0),0)</f>
        <v/>
      </c>
      <c r="N132" s="19">
        <f>IF(N$105=1,IF(N115,1,0),0)</f>
        <v/>
      </c>
      <c r="O132" s="19">
        <f>IF(O$105=1,IF(O115,1,0),0)</f>
        <v/>
      </c>
      <c r="P132" s="19">
        <f>IF(P$105=1,IF(P115,1,0),0)</f>
        <v/>
      </c>
      <c r="Q132" s="19">
        <f>IF(Q$105=1,IF(Q115,1,0),0)</f>
        <v/>
      </c>
      <c r="R132" s="19">
        <f>IF(R$105=1,IF(R115,1,0),0)</f>
        <v/>
      </c>
      <c r="S132" s="19">
        <f>IF(S$105=1,IF(S115,1,0),0)</f>
        <v/>
      </c>
      <c r="T132" s="19">
        <f>IF(T$105=1,IF(T115,1,0),0)</f>
        <v/>
      </c>
      <c r="U132" s="19">
        <f>IF(U$105=1,IF(U115,1,0),0)</f>
        <v/>
      </c>
      <c r="V132" s="19">
        <f>IF(V$105=1,IF(V115,1,0),0)</f>
        <v/>
      </c>
      <c r="W132" s="19">
        <f>IF(W$105=1,IF(W115,1,0),0)</f>
        <v/>
      </c>
      <c r="X132" s="19">
        <f>IF(X$105=1,IF(X115,1,0),0)</f>
        <v/>
      </c>
      <c r="Y132" s="19">
        <f>IF(Y$105=1,IF(Y115,1,0),0)</f>
        <v/>
      </c>
      <c r="Z132" s="19">
        <f>IF(Z$105=1,IF(Z115,1,0),0)</f>
        <v/>
      </c>
      <c r="AA132" s="19">
        <f>IF(AA$105=1,IF(AA115,1,0),0)</f>
        <v/>
      </c>
      <c r="AB132" s="19">
        <f>IF(AB$105=1,IF(AB115,1,0),0)</f>
        <v/>
      </c>
      <c r="AC132" s="19">
        <f>IF(AC$105=1,IF(AC115,1,0),0)</f>
        <v/>
      </c>
      <c r="AD132" s="19">
        <f>IF(AD$105=1,IF(AD115,1,0),0)</f>
        <v/>
      </c>
      <c r="AF132" s="17">
        <f>CodePrefix&amp;$A132&amp;IF($C132="","","."&amp;$C132&amp;"."&amp;$B132)&amp;INDEX(VarEnd,MATCH($A132,VarKey,0))&amp;AF$5</f>
        <v/>
      </c>
      <c r="AG132" s="18">
        <f>IF(AG$105=1,IF(AG115,1,0),0)</f>
        <v/>
      </c>
      <c r="AH132" s="19">
        <f>IF(AH$105=1,IF(AH115,1,0),0)</f>
        <v/>
      </c>
      <c r="AI132" s="19">
        <f>IF(AI$105=1,IF(AI115,1,0),0)</f>
        <v/>
      </c>
      <c r="AJ132" s="19">
        <f>IF(AJ$105=1,IF(AJ115,1,0),0)</f>
        <v/>
      </c>
      <c r="AK132" s="19">
        <f>IF(AK$105=1,IF(AK115,1,0),0)</f>
        <v/>
      </c>
      <c r="AL132" s="19">
        <f>IF(AL$105=1,IF(AL115,1,0),0)</f>
        <v/>
      </c>
      <c r="AM132" s="19">
        <f>IF(AM$105=1,IF(AM115,1,0),0)</f>
        <v/>
      </c>
      <c r="AN132" s="19">
        <f>IF(AN$105=1,IF(AN115,1,0),0)</f>
        <v/>
      </c>
      <c r="AO132" s="19">
        <f>IF(AO$105=1,IF(AO115,1,0),0)</f>
        <v/>
      </c>
      <c r="AP132" s="19">
        <f>IF(AP$105=1,IF(AP115,1,0),0)</f>
        <v/>
      </c>
      <c r="AQ132" s="19">
        <f>IF(AQ$105=1,IF(AQ115,1,0),0)</f>
        <v/>
      </c>
      <c r="AR132" s="19">
        <f>IF(AR$105=1,IF(AR115,1,0),0)</f>
        <v/>
      </c>
      <c r="AS132" s="19">
        <f>IF(AS$105=1,IF(AS115,1,0),0)</f>
        <v/>
      </c>
      <c r="AT132" s="19">
        <f>IF(AT$105=1,IF(AT115,1,0),0)</f>
        <v/>
      </c>
      <c r="AU132" s="19">
        <f>IF(AU$105=1,IF(AU115,1,0),0)</f>
        <v/>
      </c>
      <c r="AV132" s="19">
        <f>IF(AV$105=1,IF(AV115,1,0),0)</f>
        <v/>
      </c>
      <c r="AW132" s="19">
        <f>IF(AW$105=1,IF(AW115,1,0),0)</f>
        <v/>
      </c>
      <c r="AX132" s="19">
        <f>IF(AX$105=1,IF(AX115,1,0),0)</f>
        <v/>
      </c>
      <c r="AY132" s="19">
        <f>IF(AY$105=1,IF(AY115,1,0),0)</f>
        <v/>
      </c>
    </row>
    <row r="133" hidden="1" outlineLevel="1">
      <c r="A133" s="1" t="inlineStr">
        <is>
          <t>etsc</t>
        </is>
      </c>
      <c r="B133" s="1" t="inlineStr">
        <is>
          <t>all</t>
        </is>
      </c>
      <c r="C133" s="1" t="inlineStr">
        <is>
          <t>irn</t>
        </is>
      </c>
      <c r="H133" s="1">
        <f>INDEX(VarLab,MATCH($A133,VarKey,0))&amp;INDEX(MemLab,MATCH($C133&amp;"|"&amp;$B133,MemKey,0))</f>
        <v/>
      </c>
      <c r="I133" s="1">
        <f>INDEX(VarUnit,MATCH($A133,VarKey,0))</f>
        <v/>
      </c>
      <c r="J133" s="1">
        <f>INDEX(VarSrc,MATCH($A133,VarKey,0))</f>
        <v/>
      </c>
      <c r="K133" s="17">
        <f>CodePrefix&amp;$A133&amp;IF($C133="","","."&amp;$C133&amp;"."&amp;$B133)&amp;INDEX(VarEnd,MATCH($A133,VarKey,0))&amp;K$5</f>
        <v/>
      </c>
      <c r="L133" s="18">
        <f>IF(L$105=1,IF(L116,1,0),0)</f>
        <v/>
      </c>
      <c r="M133" s="19">
        <f>IF(M$105=1,IF(M116,1,0),0)</f>
        <v/>
      </c>
      <c r="N133" s="19">
        <f>IF(N$105=1,IF(N116,1,0),0)</f>
        <v/>
      </c>
      <c r="O133" s="19">
        <f>IF(O$105=1,IF(O116,1,0),0)</f>
        <v/>
      </c>
      <c r="P133" s="19">
        <f>IF(P$105=1,IF(P116,1,0),0)</f>
        <v/>
      </c>
      <c r="Q133" s="19">
        <f>IF(Q$105=1,IF(Q116,1,0),0)</f>
        <v/>
      </c>
      <c r="R133" s="19">
        <f>IF(R$105=1,IF(R116,1,0),0)</f>
        <v/>
      </c>
      <c r="S133" s="19">
        <f>IF(S$105=1,IF(S116,1,0),0)</f>
        <v/>
      </c>
      <c r="T133" s="19">
        <f>IF(T$105=1,IF(T116,1,0),0)</f>
        <v/>
      </c>
      <c r="U133" s="19">
        <f>IF(U$105=1,IF(U116,1,0),0)</f>
        <v/>
      </c>
      <c r="V133" s="19">
        <f>IF(V$105=1,IF(V116,1,0),0)</f>
        <v/>
      </c>
      <c r="W133" s="19">
        <f>IF(W$105=1,IF(W116,1,0),0)</f>
        <v/>
      </c>
      <c r="X133" s="19">
        <f>IF(X$105=1,IF(X116,1,0),0)</f>
        <v/>
      </c>
      <c r="Y133" s="19">
        <f>IF(Y$105=1,IF(Y116,1,0),0)</f>
        <v/>
      </c>
      <c r="Z133" s="19">
        <f>IF(Z$105=1,IF(Z116,1,0),0)</f>
        <v/>
      </c>
      <c r="AA133" s="19">
        <f>IF(AA$105=1,IF(AA116,1,0),0)</f>
        <v/>
      </c>
      <c r="AB133" s="19">
        <f>IF(AB$105=1,IF(AB116,1,0),0)</f>
        <v/>
      </c>
      <c r="AC133" s="19">
        <f>IF(AC$105=1,IF(AC116,1,0),0)</f>
        <v/>
      </c>
      <c r="AD133" s="19">
        <f>IF(AD$105=1,IF(AD116,1,0),0)</f>
        <v/>
      </c>
      <c r="AF133" s="17">
        <f>CodePrefix&amp;$A133&amp;IF($C133="","","."&amp;$C133&amp;"."&amp;$B133)&amp;INDEX(VarEnd,MATCH($A133,VarKey,0))&amp;AF$5</f>
        <v/>
      </c>
      <c r="AG133" s="18">
        <f>IF(AG$105=1,IF(AG116,1,0),0)</f>
        <v/>
      </c>
      <c r="AH133" s="19">
        <f>IF(AH$105=1,IF(AH116,1,0),0)</f>
        <v/>
      </c>
      <c r="AI133" s="19">
        <f>IF(AI$105=1,IF(AI116,1,0),0)</f>
        <v/>
      </c>
      <c r="AJ133" s="19">
        <f>IF(AJ$105=1,IF(AJ116,1,0),0)</f>
        <v/>
      </c>
      <c r="AK133" s="19">
        <f>IF(AK$105=1,IF(AK116,1,0),0)</f>
        <v/>
      </c>
      <c r="AL133" s="19">
        <f>IF(AL$105=1,IF(AL116,1,0),0)</f>
        <v/>
      </c>
      <c r="AM133" s="19">
        <f>IF(AM$105=1,IF(AM116,1,0),0)</f>
        <v/>
      </c>
      <c r="AN133" s="19">
        <f>IF(AN$105=1,IF(AN116,1,0),0)</f>
        <v/>
      </c>
      <c r="AO133" s="19">
        <f>IF(AO$105=1,IF(AO116,1,0),0)</f>
        <v/>
      </c>
      <c r="AP133" s="19">
        <f>IF(AP$105=1,IF(AP116,1,0),0)</f>
        <v/>
      </c>
      <c r="AQ133" s="19">
        <f>IF(AQ$105=1,IF(AQ116,1,0),0)</f>
        <v/>
      </c>
      <c r="AR133" s="19">
        <f>IF(AR$105=1,IF(AR116,1,0),0)</f>
        <v/>
      </c>
      <c r="AS133" s="19">
        <f>IF(AS$105=1,IF(AS116,1,0),0)</f>
        <v/>
      </c>
      <c r="AT133" s="19">
        <f>IF(AT$105=1,IF(AT116,1,0),0)</f>
        <v/>
      </c>
      <c r="AU133" s="19">
        <f>IF(AU$105=1,IF(AU116,1,0),0)</f>
        <v/>
      </c>
      <c r="AV133" s="19">
        <f>IF(AV$105=1,IF(AV116,1,0),0)</f>
        <v/>
      </c>
      <c r="AW133" s="19">
        <f>IF(AW$105=1,IF(AW116,1,0),0)</f>
        <v/>
      </c>
      <c r="AX133" s="19">
        <f>IF(AX$105=1,IF(AX116,1,0),0)</f>
        <v/>
      </c>
      <c r="AY133" s="19">
        <f>IF(AY$105=1,IF(AY116,1,0),0)</f>
        <v/>
      </c>
    </row>
    <row r="134" hidden="1" outlineLevel="1">
      <c r="A134" s="1" t="inlineStr">
        <is>
          <t>etsc</t>
        </is>
      </c>
      <c r="B134" s="1" t="inlineStr">
        <is>
          <t>all</t>
        </is>
      </c>
      <c r="C134" s="1" t="inlineStr">
        <is>
          <t>nfm</t>
        </is>
      </c>
      <c r="H134" s="1">
        <f>INDEX(VarLab,MATCH($A134,VarKey,0))&amp;INDEX(MemLab,MATCH($C134&amp;"|"&amp;$B134,MemKey,0))</f>
        <v/>
      </c>
      <c r="I134" s="1">
        <f>INDEX(VarUnit,MATCH($A134,VarKey,0))</f>
        <v/>
      </c>
      <c r="J134" s="1">
        <f>INDEX(VarSrc,MATCH($A134,VarKey,0))</f>
        <v/>
      </c>
      <c r="K134" s="17">
        <f>CodePrefix&amp;$A134&amp;IF($C134="","","."&amp;$C134&amp;"."&amp;$B134)&amp;INDEX(VarEnd,MATCH($A134,VarKey,0))&amp;K$5</f>
        <v/>
      </c>
      <c r="L134" s="18">
        <f>IF(L$105=1,IF(L117,1,0),0)</f>
        <v/>
      </c>
      <c r="M134" s="19">
        <f>IF(M$105=1,IF(M117,1,0),0)</f>
        <v/>
      </c>
      <c r="N134" s="19">
        <f>IF(N$105=1,IF(N117,1,0),0)</f>
        <v/>
      </c>
      <c r="O134" s="19">
        <f>IF(O$105=1,IF(O117,1,0),0)</f>
        <v/>
      </c>
      <c r="P134" s="19">
        <f>IF(P$105=1,IF(P117,1,0),0)</f>
        <v/>
      </c>
      <c r="Q134" s="19">
        <f>IF(Q$105=1,IF(Q117,1,0),0)</f>
        <v/>
      </c>
      <c r="R134" s="19">
        <f>IF(R$105=1,IF(R117,1,0),0)</f>
        <v/>
      </c>
      <c r="S134" s="19">
        <f>IF(S$105=1,IF(S117,1,0),0)</f>
        <v/>
      </c>
      <c r="T134" s="19">
        <f>IF(T$105=1,IF(T117,1,0),0)</f>
        <v/>
      </c>
      <c r="U134" s="19">
        <f>IF(U$105=1,IF(U117,1,0),0)</f>
        <v/>
      </c>
      <c r="V134" s="19">
        <f>IF(V$105=1,IF(V117,1,0),0)</f>
        <v/>
      </c>
      <c r="W134" s="19">
        <f>IF(W$105=1,IF(W117,1,0),0)</f>
        <v/>
      </c>
      <c r="X134" s="19">
        <f>IF(X$105=1,IF(X117,1,0),0)</f>
        <v/>
      </c>
      <c r="Y134" s="19">
        <f>IF(Y$105=1,IF(Y117,1,0),0)</f>
        <v/>
      </c>
      <c r="Z134" s="19">
        <f>IF(Z$105=1,IF(Z117,1,0),0)</f>
        <v/>
      </c>
      <c r="AA134" s="19">
        <f>IF(AA$105=1,IF(AA117,1,0),0)</f>
        <v/>
      </c>
      <c r="AB134" s="19">
        <f>IF(AB$105=1,IF(AB117,1,0),0)</f>
        <v/>
      </c>
      <c r="AC134" s="19">
        <f>IF(AC$105=1,IF(AC117,1,0),0)</f>
        <v/>
      </c>
      <c r="AD134" s="19">
        <f>IF(AD$105=1,IF(AD117,1,0),0)</f>
        <v/>
      </c>
      <c r="AF134" s="17">
        <f>CodePrefix&amp;$A134&amp;IF($C134="","","."&amp;$C134&amp;"."&amp;$B134)&amp;INDEX(VarEnd,MATCH($A134,VarKey,0))&amp;AF$5</f>
        <v/>
      </c>
      <c r="AG134" s="18">
        <f>IF(AG$105=1,IF(AG117,1,0),0)</f>
        <v/>
      </c>
      <c r="AH134" s="19">
        <f>IF(AH$105=1,IF(AH117,1,0),0)</f>
        <v/>
      </c>
      <c r="AI134" s="19">
        <f>IF(AI$105=1,IF(AI117,1,0),0)</f>
        <v/>
      </c>
      <c r="AJ134" s="19">
        <f>IF(AJ$105=1,IF(AJ117,1,0),0)</f>
        <v/>
      </c>
      <c r="AK134" s="19">
        <f>IF(AK$105=1,IF(AK117,1,0),0)</f>
        <v/>
      </c>
      <c r="AL134" s="19">
        <f>IF(AL$105=1,IF(AL117,1,0),0)</f>
        <v/>
      </c>
      <c r="AM134" s="19">
        <f>IF(AM$105=1,IF(AM117,1,0),0)</f>
        <v/>
      </c>
      <c r="AN134" s="19">
        <f>IF(AN$105=1,IF(AN117,1,0),0)</f>
        <v/>
      </c>
      <c r="AO134" s="19">
        <f>IF(AO$105=1,IF(AO117,1,0),0)</f>
        <v/>
      </c>
      <c r="AP134" s="19">
        <f>IF(AP$105=1,IF(AP117,1,0),0)</f>
        <v/>
      </c>
      <c r="AQ134" s="19">
        <f>IF(AQ$105=1,IF(AQ117,1,0),0)</f>
        <v/>
      </c>
      <c r="AR134" s="19">
        <f>IF(AR$105=1,IF(AR117,1,0),0)</f>
        <v/>
      </c>
      <c r="AS134" s="19">
        <f>IF(AS$105=1,IF(AS117,1,0),0)</f>
        <v/>
      </c>
      <c r="AT134" s="19">
        <f>IF(AT$105=1,IF(AT117,1,0),0)</f>
        <v/>
      </c>
      <c r="AU134" s="19">
        <f>IF(AU$105=1,IF(AU117,1,0),0)</f>
        <v/>
      </c>
      <c r="AV134" s="19">
        <f>IF(AV$105=1,IF(AV117,1,0),0)</f>
        <v/>
      </c>
      <c r="AW134" s="19">
        <f>IF(AW$105=1,IF(AW117,1,0),0)</f>
        <v/>
      </c>
      <c r="AX134" s="19">
        <f>IF(AX$105=1,IF(AX117,1,0),0)</f>
        <v/>
      </c>
      <c r="AY134" s="19">
        <f>IF(AY$105=1,IF(AY117,1,0),0)</f>
        <v/>
      </c>
    </row>
    <row r="135" hidden="1" outlineLevel="1">
      <c r="A135" s="1" t="inlineStr">
        <is>
          <t>etsc</t>
        </is>
      </c>
      <c r="B135" s="1" t="inlineStr">
        <is>
          <t>all</t>
        </is>
      </c>
      <c r="C135" s="1" t="inlineStr">
        <is>
          <t>mac</t>
        </is>
      </c>
      <c r="H135" s="1">
        <f>INDEX(VarLab,MATCH($A135,VarKey,0))&amp;INDEX(MemLab,MATCH($C135&amp;"|"&amp;$B135,MemKey,0))</f>
        <v/>
      </c>
      <c r="I135" s="1">
        <f>INDEX(VarUnit,MATCH($A135,VarKey,0))</f>
        <v/>
      </c>
      <c r="J135" s="1">
        <f>INDEX(VarSrc,MATCH($A135,VarKey,0))</f>
        <v/>
      </c>
      <c r="K135" s="17">
        <f>CodePrefix&amp;$A135&amp;IF($C135="","","."&amp;$C135&amp;"."&amp;$B135)&amp;INDEX(VarEnd,MATCH($A135,VarKey,0))&amp;K$5</f>
        <v/>
      </c>
      <c r="L135" s="18">
        <f>IF(L$105=1,IF(L118,1,0),0)</f>
        <v/>
      </c>
      <c r="M135" s="19">
        <f>IF(M$105=1,IF(M118,1,0),0)</f>
        <v/>
      </c>
      <c r="N135" s="19">
        <f>IF(N$105=1,IF(N118,1,0),0)</f>
        <v/>
      </c>
      <c r="O135" s="19">
        <f>IF(O$105=1,IF(O118,1,0),0)</f>
        <v/>
      </c>
      <c r="P135" s="19">
        <f>IF(P$105=1,IF(P118,1,0),0)</f>
        <v/>
      </c>
      <c r="Q135" s="19">
        <f>IF(Q$105=1,IF(Q118,1,0),0)</f>
        <v/>
      </c>
      <c r="R135" s="19">
        <f>IF(R$105=1,IF(R118,1,0),0)</f>
        <v/>
      </c>
      <c r="S135" s="19">
        <f>IF(S$105=1,IF(S118,1,0),0)</f>
        <v/>
      </c>
      <c r="T135" s="19">
        <f>IF(T$105=1,IF(T118,1,0),0)</f>
        <v/>
      </c>
      <c r="U135" s="19">
        <f>IF(U$105=1,IF(U118,1,0),0)</f>
        <v/>
      </c>
      <c r="V135" s="19">
        <f>IF(V$105=1,IF(V118,1,0),0)</f>
        <v/>
      </c>
      <c r="W135" s="19">
        <f>IF(W$105=1,IF(W118,1,0),0)</f>
        <v/>
      </c>
      <c r="X135" s="19">
        <f>IF(X$105=1,IF(X118,1,0),0)</f>
        <v/>
      </c>
      <c r="Y135" s="19">
        <f>IF(Y$105=1,IF(Y118,1,0),0)</f>
        <v/>
      </c>
      <c r="Z135" s="19">
        <f>IF(Z$105=1,IF(Z118,1,0),0)</f>
        <v/>
      </c>
      <c r="AA135" s="19">
        <f>IF(AA$105=1,IF(AA118,1,0),0)</f>
        <v/>
      </c>
      <c r="AB135" s="19">
        <f>IF(AB$105=1,IF(AB118,1,0),0)</f>
        <v/>
      </c>
      <c r="AC135" s="19">
        <f>IF(AC$105=1,IF(AC118,1,0),0)</f>
        <v/>
      </c>
      <c r="AD135" s="19">
        <f>IF(AD$105=1,IF(AD118,1,0),0)</f>
        <v/>
      </c>
      <c r="AF135" s="17">
        <f>CodePrefix&amp;$A135&amp;IF($C135="","","."&amp;$C135&amp;"."&amp;$B135)&amp;INDEX(VarEnd,MATCH($A135,VarKey,0))&amp;AF$5</f>
        <v/>
      </c>
      <c r="AG135" s="18">
        <f>IF(AG$105=1,IF(AG118,1,0),0)</f>
        <v/>
      </c>
      <c r="AH135" s="19">
        <f>IF(AH$105=1,IF(AH118,1,0),0)</f>
        <v/>
      </c>
      <c r="AI135" s="19">
        <f>IF(AI$105=1,IF(AI118,1,0),0)</f>
        <v/>
      </c>
      <c r="AJ135" s="19">
        <f>IF(AJ$105=1,IF(AJ118,1,0),0)</f>
        <v/>
      </c>
      <c r="AK135" s="19">
        <f>IF(AK$105=1,IF(AK118,1,0),0)</f>
        <v/>
      </c>
      <c r="AL135" s="19">
        <f>IF(AL$105=1,IF(AL118,1,0),0)</f>
        <v/>
      </c>
      <c r="AM135" s="19">
        <f>IF(AM$105=1,IF(AM118,1,0),0)</f>
        <v/>
      </c>
      <c r="AN135" s="19">
        <f>IF(AN$105=1,IF(AN118,1,0),0)</f>
        <v/>
      </c>
      <c r="AO135" s="19">
        <f>IF(AO$105=1,IF(AO118,1,0),0)</f>
        <v/>
      </c>
      <c r="AP135" s="19">
        <f>IF(AP$105=1,IF(AP118,1,0),0)</f>
        <v/>
      </c>
      <c r="AQ135" s="19">
        <f>IF(AQ$105=1,IF(AQ118,1,0),0)</f>
        <v/>
      </c>
      <c r="AR135" s="19">
        <f>IF(AR$105=1,IF(AR118,1,0),0)</f>
        <v/>
      </c>
      <c r="AS135" s="19">
        <f>IF(AS$105=1,IF(AS118,1,0),0)</f>
        <v/>
      </c>
      <c r="AT135" s="19">
        <f>IF(AT$105=1,IF(AT118,1,0),0)</f>
        <v/>
      </c>
      <c r="AU135" s="19">
        <f>IF(AU$105=1,IF(AU118,1,0),0)</f>
        <v/>
      </c>
      <c r="AV135" s="19">
        <f>IF(AV$105=1,IF(AV118,1,0),0)</f>
        <v/>
      </c>
      <c r="AW135" s="19">
        <f>IF(AW$105=1,IF(AW118,1,0),0)</f>
        <v/>
      </c>
      <c r="AX135" s="19">
        <f>IF(AX$105=1,IF(AX118,1,0),0)</f>
        <v/>
      </c>
      <c r="AY135" s="19">
        <f>IF(AY$105=1,IF(AY118,1,0),0)</f>
        <v/>
      </c>
    </row>
    <row r="136" hidden="1" outlineLevel="1">
      <c r="A136" s="1" t="inlineStr">
        <is>
          <t>etsc</t>
        </is>
      </c>
      <c r="B136" s="1" t="inlineStr">
        <is>
          <t>all</t>
        </is>
      </c>
      <c r="C136" s="1" t="inlineStr">
        <is>
          <t>cem</t>
        </is>
      </c>
      <c r="H136" s="1">
        <f>INDEX(VarLab,MATCH($A136,VarKey,0))&amp;INDEX(MemLab,MATCH($C136&amp;"|"&amp;$B136,MemKey,0))</f>
        <v/>
      </c>
      <c r="I136" s="1">
        <f>INDEX(VarUnit,MATCH($A136,VarKey,0))</f>
        <v/>
      </c>
      <c r="J136" s="1">
        <f>INDEX(VarSrc,MATCH($A136,VarKey,0))</f>
        <v/>
      </c>
      <c r="K136" s="17">
        <f>CodePrefix&amp;$A136&amp;IF($C136="","","."&amp;$C136&amp;"."&amp;$B136)&amp;INDEX(VarEnd,MATCH($A136,VarKey,0))&amp;K$5</f>
        <v/>
      </c>
      <c r="L136" s="18">
        <f>IF(L$105=1,IF(L119,1,0),0)</f>
        <v/>
      </c>
      <c r="M136" s="19">
        <f>IF(M$105=1,IF(M119,1,0),0)</f>
        <v/>
      </c>
      <c r="N136" s="19">
        <f>IF(N$105=1,IF(N119,1,0),0)</f>
        <v/>
      </c>
      <c r="O136" s="19">
        <f>IF(O$105=1,IF(O119,1,0),0)</f>
        <v/>
      </c>
      <c r="P136" s="19">
        <f>IF(P$105=1,IF(P119,1,0),0)</f>
        <v/>
      </c>
      <c r="Q136" s="19">
        <f>IF(Q$105=1,IF(Q119,1,0),0)</f>
        <v/>
      </c>
      <c r="R136" s="19">
        <f>IF(R$105=1,IF(R119,1,0),0)</f>
        <v/>
      </c>
      <c r="S136" s="19">
        <f>IF(S$105=1,IF(S119,1,0),0)</f>
        <v/>
      </c>
      <c r="T136" s="19">
        <f>IF(T$105=1,IF(T119,1,0),0)</f>
        <v/>
      </c>
      <c r="U136" s="19">
        <f>IF(U$105=1,IF(U119,1,0),0)</f>
        <v/>
      </c>
      <c r="V136" s="19">
        <f>IF(V$105=1,IF(V119,1,0),0)</f>
        <v/>
      </c>
      <c r="W136" s="19">
        <f>IF(W$105=1,IF(W119,1,0),0)</f>
        <v/>
      </c>
      <c r="X136" s="19">
        <f>IF(X$105=1,IF(X119,1,0),0)</f>
        <v/>
      </c>
      <c r="Y136" s="19">
        <f>IF(Y$105=1,IF(Y119,1,0),0)</f>
        <v/>
      </c>
      <c r="Z136" s="19">
        <f>IF(Z$105=1,IF(Z119,1,0),0)</f>
        <v/>
      </c>
      <c r="AA136" s="19">
        <f>IF(AA$105=1,IF(AA119,1,0),0)</f>
        <v/>
      </c>
      <c r="AB136" s="19">
        <f>IF(AB$105=1,IF(AB119,1,0),0)</f>
        <v/>
      </c>
      <c r="AC136" s="19">
        <f>IF(AC$105=1,IF(AC119,1,0),0)</f>
        <v/>
      </c>
      <c r="AD136" s="19">
        <f>IF(AD$105=1,IF(AD119,1,0),0)</f>
        <v/>
      </c>
      <c r="AF136" s="17">
        <f>CodePrefix&amp;$A136&amp;IF($C136="","","."&amp;$C136&amp;"."&amp;$B136)&amp;INDEX(VarEnd,MATCH($A136,VarKey,0))&amp;AF$5</f>
        <v/>
      </c>
      <c r="AG136" s="18">
        <f>IF(AG$105=1,IF(AG119,1,0),0)</f>
        <v/>
      </c>
      <c r="AH136" s="19">
        <f>IF(AH$105=1,IF(AH119,1,0),0)</f>
        <v/>
      </c>
      <c r="AI136" s="19">
        <f>IF(AI$105=1,IF(AI119,1,0),0)</f>
        <v/>
      </c>
      <c r="AJ136" s="19">
        <f>IF(AJ$105=1,IF(AJ119,1,0),0)</f>
        <v/>
      </c>
      <c r="AK136" s="19">
        <f>IF(AK$105=1,IF(AK119,1,0),0)</f>
        <v/>
      </c>
      <c r="AL136" s="19">
        <f>IF(AL$105=1,IF(AL119,1,0),0)</f>
        <v/>
      </c>
      <c r="AM136" s="19">
        <f>IF(AM$105=1,IF(AM119,1,0),0)</f>
        <v/>
      </c>
      <c r="AN136" s="19">
        <f>IF(AN$105=1,IF(AN119,1,0),0)</f>
        <v/>
      </c>
      <c r="AO136" s="19">
        <f>IF(AO$105=1,IF(AO119,1,0),0)</f>
        <v/>
      </c>
      <c r="AP136" s="19">
        <f>IF(AP$105=1,IF(AP119,1,0),0)</f>
        <v/>
      </c>
      <c r="AQ136" s="19">
        <f>IF(AQ$105=1,IF(AQ119,1,0),0)</f>
        <v/>
      </c>
      <c r="AR136" s="19">
        <f>IF(AR$105=1,IF(AR119,1,0),0)</f>
        <v/>
      </c>
      <c r="AS136" s="19">
        <f>IF(AS$105=1,IF(AS119,1,0),0)</f>
        <v/>
      </c>
      <c r="AT136" s="19">
        <f>IF(AT$105=1,IF(AT119,1,0),0)</f>
        <v/>
      </c>
      <c r="AU136" s="19">
        <f>IF(AU$105=1,IF(AU119,1,0),0)</f>
        <v/>
      </c>
      <c r="AV136" s="19">
        <f>IF(AV$105=1,IF(AV119,1,0),0)</f>
        <v/>
      </c>
      <c r="AW136" s="19">
        <f>IF(AW$105=1,IF(AW119,1,0),0)</f>
        <v/>
      </c>
      <c r="AX136" s="19">
        <f>IF(AX$105=1,IF(AX119,1,0),0)</f>
        <v/>
      </c>
      <c r="AY136" s="19">
        <f>IF(AY$105=1,IF(AY119,1,0),0)</f>
        <v/>
      </c>
    </row>
    <row r="137" hidden="1" outlineLevel="1">
      <c r="A137" s="1" t="inlineStr">
        <is>
          <t>etsc</t>
        </is>
      </c>
      <c r="B137" s="1" t="inlineStr">
        <is>
          <t>all</t>
        </is>
      </c>
      <c r="C137" s="1" t="inlineStr">
        <is>
          <t>omn</t>
        </is>
      </c>
      <c r="H137" s="1">
        <f>INDEX(VarLab,MATCH($A137,VarKey,0))&amp;INDEX(MemLab,MATCH($C137&amp;"|"&amp;$B137,MemKey,0))</f>
        <v/>
      </c>
      <c r="I137" s="1">
        <f>INDEX(VarUnit,MATCH($A137,VarKey,0))</f>
        <v/>
      </c>
      <c r="J137" s="1">
        <f>INDEX(VarSrc,MATCH($A137,VarKey,0))</f>
        <v/>
      </c>
      <c r="K137" s="17">
        <f>CodePrefix&amp;$A137&amp;IF($C137="","","."&amp;$C137&amp;"."&amp;$B137)&amp;INDEX(VarEnd,MATCH($A137,VarKey,0))&amp;K$5</f>
        <v/>
      </c>
      <c r="L137" s="18">
        <f>IF(L$105=1,IF(L120,1,0),0)</f>
        <v/>
      </c>
      <c r="M137" s="19">
        <f>IF(M$105=1,IF(M120,1,0),0)</f>
        <v/>
      </c>
      <c r="N137" s="19">
        <f>IF(N$105=1,IF(N120,1,0),0)</f>
        <v/>
      </c>
      <c r="O137" s="19">
        <f>IF(O$105=1,IF(O120,1,0),0)</f>
        <v/>
      </c>
      <c r="P137" s="19">
        <f>IF(P$105=1,IF(P120,1,0),0)</f>
        <v/>
      </c>
      <c r="Q137" s="19">
        <f>IF(Q$105=1,IF(Q120,1,0),0)</f>
        <v/>
      </c>
      <c r="R137" s="19">
        <f>IF(R$105=1,IF(R120,1,0),0)</f>
        <v/>
      </c>
      <c r="S137" s="19">
        <f>IF(S$105=1,IF(S120,1,0),0)</f>
        <v/>
      </c>
      <c r="T137" s="19">
        <f>IF(T$105=1,IF(T120,1,0),0)</f>
        <v/>
      </c>
      <c r="U137" s="19">
        <f>IF(U$105=1,IF(U120,1,0),0)</f>
        <v/>
      </c>
      <c r="V137" s="19">
        <f>IF(V$105=1,IF(V120,1,0),0)</f>
        <v/>
      </c>
      <c r="W137" s="19">
        <f>IF(W$105=1,IF(W120,1,0),0)</f>
        <v/>
      </c>
      <c r="X137" s="19">
        <f>IF(X$105=1,IF(X120,1,0),0)</f>
        <v/>
      </c>
      <c r="Y137" s="19">
        <f>IF(Y$105=1,IF(Y120,1,0),0)</f>
        <v/>
      </c>
      <c r="Z137" s="19">
        <f>IF(Z$105=1,IF(Z120,1,0),0)</f>
        <v/>
      </c>
      <c r="AA137" s="19">
        <f>IF(AA$105=1,IF(AA120,1,0),0)</f>
        <v/>
      </c>
      <c r="AB137" s="19">
        <f>IF(AB$105=1,IF(AB120,1,0),0)</f>
        <v/>
      </c>
      <c r="AC137" s="19">
        <f>IF(AC$105=1,IF(AC120,1,0),0)</f>
        <v/>
      </c>
      <c r="AD137" s="19">
        <f>IF(AD$105=1,IF(AD120,1,0),0)</f>
        <v/>
      </c>
      <c r="AF137" s="17">
        <f>CodePrefix&amp;$A137&amp;IF($C137="","","."&amp;$C137&amp;"."&amp;$B137)&amp;INDEX(VarEnd,MATCH($A137,VarKey,0))&amp;AF$5</f>
        <v/>
      </c>
      <c r="AG137" s="18">
        <f>IF(AG$105=1,IF(AG120,1,0),0)</f>
        <v/>
      </c>
      <c r="AH137" s="19">
        <f>IF(AH$105=1,IF(AH120,1,0),0)</f>
        <v/>
      </c>
      <c r="AI137" s="19">
        <f>IF(AI$105=1,IF(AI120,1,0),0)</f>
        <v/>
      </c>
      <c r="AJ137" s="19">
        <f>IF(AJ$105=1,IF(AJ120,1,0),0)</f>
        <v/>
      </c>
      <c r="AK137" s="19">
        <f>IF(AK$105=1,IF(AK120,1,0),0)</f>
        <v/>
      </c>
      <c r="AL137" s="19">
        <f>IF(AL$105=1,IF(AL120,1,0),0)</f>
        <v/>
      </c>
      <c r="AM137" s="19">
        <f>IF(AM$105=1,IF(AM120,1,0),0)</f>
        <v/>
      </c>
      <c r="AN137" s="19">
        <f>IF(AN$105=1,IF(AN120,1,0),0)</f>
        <v/>
      </c>
      <c r="AO137" s="19">
        <f>IF(AO$105=1,IF(AO120,1,0),0)</f>
        <v/>
      </c>
      <c r="AP137" s="19">
        <f>IF(AP$105=1,IF(AP120,1,0),0)</f>
        <v/>
      </c>
      <c r="AQ137" s="19">
        <f>IF(AQ$105=1,IF(AQ120,1,0),0)</f>
        <v/>
      </c>
      <c r="AR137" s="19">
        <f>IF(AR$105=1,IF(AR120,1,0),0)</f>
        <v/>
      </c>
      <c r="AS137" s="19">
        <f>IF(AS$105=1,IF(AS120,1,0),0)</f>
        <v/>
      </c>
      <c r="AT137" s="19">
        <f>IF(AT$105=1,IF(AT120,1,0),0)</f>
        <v/>
      </c>
      <c r="AU137" s="19">
        <f>IF(AU$105=1,IF(AU120,1,0),0)</f>
        <v/>
      </c>
      <c r="AV137" s="19">
        <f>IF(AV$105=1,IF(AV120,1,0),0)</f>
        <v/>
      </c>
      <c r="AW137" s="19">
        <f>IF(AW$105=1,IF(AW120,1,0),0)</f>
        <v/>
      </c>
      <c r="AX137" s="19">
        <f>IF(AX$105=1,IF(AX120,1,0),0)</f>
        <v/>
      </c>
      <c r="AY137" s="19">
        <f>IF(AY$105=1,IF(AY120,1,0),0)</f>
        <v/>
      </c>
    </row>
    <row r="138" hidden="1" outlineLevel="1">
      <c r="A138" s="1" t="inlineStr">
        <is>
          <t>etsc</t>
        </is>
      </c>
      <c r="B138" s="1" t="inlineStr">
        <is>
          <t>all</t>
        </is>
      </c>
      <c r="C138" s="1" t="inlineStr">
        <is>
          <t>cst</t>
        </is>
      </c>
      <c r="H138" s="1">
        <f>INDEX(VarLab,MATCH($A138,VarKey,0))&amp;INDEX(MemLab,MATCH($C138&amp;"|"&amp;$B138,MemKey,0))</f>
        <v/>
      </c>
      <c r="I138" s="1">
        <f>INDEX(VarUnit,MATCH($A138,VarKey,0))</f>
        <v/>
      </c>
      <c r="J138" s="1">
        <f>INDEX(VarSrc,MATCH($A138,VarKey,0))</f>
        <v/>
      </c>
      <c r="K138" s="17">
        <f>CodePrefix&amp;$A138&amp;IF($C138="","","."&amp;$C138&amp;"."&amp;$B138)&amp;INDEX(VarEnd,MATCH($A138,VarKey,0))&amp;K$5</f>
        <v/>
      </c>
      <c r="L138" s="18">
        <f>IF(L$105=1,IF(L121,1,0),0)</f>
        <v/>
      </c>
      <c r="M138" s="19">
        <f>IF(M$105=1,IF(M121,1,0),0)</f>
        <v/>
      </c>
      <c r="N138" s="19">
        <f>IF(N$105=1,IF(N121,1,0),0)</f>
        <v/>
      </c>
      <c r="O138" s="19">
        <f>IF(O$105=1,IF(O121,1,0),0)</f>
        <v/>
      </c>
      <c r="P138" s="19">
        <f>IF(P$105=1,IF(P121,1,0),0)</f>
        <v/>
      </c>
      <c r="Q138" s="19">
        <f>IF(Q$105=1,IF(Q121,1,0),0)</f>
        <v/>
      </c>
      <c r="R138" s="19">
        <f>IF(R$105=1,IF(R121,1,0),0)</f>
        <v/>
      </c>
      <c r="S138" s="19">
        <f>IF(S$105=1,IF(S121,1,0),0)</f>
        <v/>
      </c>
      <c r="T138" s="19">
        <f>IF(T$105=1,IF(T121,1,0),0)</f>
        <v/>
      </c>
      <c r="U138" s="19">
        <f>IF(U$105=1,IF(U121,1,0),0)</f>
        <v/>
      </c>
      <c r="V138" s="19">
        <f>IF(V$105=1,IF(V121,1,0),0)</f>
        <v/>
      </c>
      <c r="W138" s="19">
        <f>IF(W$105=1,IF(W121,1,0),0)</f>
        <v/>
      </c>
      <c r="X138" s="19">
        <f>IF(X$105=1,IF(X121,1,0),0)</f>
        <v/>
      </c>
      <c r="Y138" s="19">
        <f>IF(Y$105=1,IF(Y121,1,0),0)</f>
        <v/>
      </c>
      <c r="Z138" s="19">
        <f>IF(Z$105=1,IF(Z121,1,0),0)</f>
        <v/>
      </c>
      <c r="AA138" s="19">
        <f>IF(AA$105=1,IF(AA121,1,0),0)</f>
        <v/>
      </c>
      <c r="AB138" s="19">
        <f>IF(AB$105=1,IF(AB121,1,0),0)</f>
        <v/>
      </c>
      <c r="AC138" s="19">
        <f>IF(AC$105=1,IF(AC121,1,0),0)</f>
        <v/>
      </c>
      <c r="AD138" s="19">
        <f>IF(AD$105=1,IF(AD121,1,0),0)</f>
        <v/>
      </c>
      <c r="AF138" s="17">
        <f>CodePrefix&amp;$A138&amp;IF($C138="","","."&amp;$C138&amp;"."&amp;$B138)&amp;INDEX(VarEnd,MATCH($A138,VarKey,0))&amp;AF$5</f>
        <v/>
      </c>
      <c r="AG138" s="18">
        <f>IF(AG$105=1,IF(AG121,1,0),0)</f>
        <v/>
      </c>
      <c r="AH138" s="19">
        <f>IF(AH$105=1,IF(AH121,1,0),0)</f>
        <v/>
      </c>
      <c r="AI138" s="19">
        <f>IF(AI$105=1,IF(AI121,1,0),0)</f>
        <v/>
      </c>
      <c r="AJ138" s="19">
        <f>IF(AJ$105=1,IF(AJ121,1,0),0)</f>
        <v/>
      </c>
      <c r="AK138" s="19">
        <f>IF(AK$105=1,IF(AK121,1,0),0)</f>
        <v/>
      </c>
      <c r="AL138" s="19">
        <f>IF(AL$105=1,IF(AL121,1,0),0)</f>
        <v/>
      </c>
      <c r="AM138" s="19">
        <f>IF(AM$105=1,IF(AM121,1,0),0)</f>
        <v/>
      </c>
      <c r="AN138" s="19">
        <f>IF(AN$105=1,IF(AN121,1,0),0)</f>
        <v/>
      </c>
      <c r="AO138" s="19">
        <f>IF(AO$105=1,IF(AO121,1,0),0)</f>
        <v/>
      </c>
      <c r="AP138" s="19">
        <f>IF(AP$105=1,IF(AP121,1,0),0)</f>
        <v/>
      </c>
      <c r="AQ138" s="19">
        <f>IF(AQ$105=1,IF(AQ121,1,0),0)</f>
        <v/>
      </c>
      <c r="AR138" s="19">
        <f>IF(AR$105=1,IF(AR121,1,0),0)</f>
        <v/>
      </c>
      <c r="AS138" s="19">
        <f>IF(AS$105=1,IF(AS121,1,0),0)</f>
        <v/>
      </c>
      <c r="AT138" s="19">
        <f>IF(AT$105=1,IF(AT121,1,0),0)</f>
        <v/>
      </c>
      <c r="AU138" s="19">
        <f>IF(AU$105=1,IF(AU121,1,0),0)</f>
        <v/>
      </c>
      <c r="AV138" s="19">
        <f>IF(AV$105=1,IF(AV121,1,0),0)</f>
        <v/>
      </c>
      <c r="AW138" s="19">
        <f>IF(AW$105=1,IF(AW121,1,0),0)</f>
        <v/>
      </c>
      <c r="AX138" s="19">
        <f>IF(AX$105=1,IF(AX121,1,0),0)</f>
        <v/>
      </c>
      <c r="AY138" s="19">
        <f>IF(AY$105=1,IF(AY121,1,0),0)</f>
        <v/>
      </c>
    </row>
    <row r="139" hidden="1" outlineLevel="1">
      <c r="A139" s="1" t="inlineStr">
        <is>
          <t>etsc</t>
        </is>
      </c>
      <c r="B139" s="1" t="inlineStr">
        <is>
          <t>all</t>
        </is>
      </c>
      <c r="C139" s="1" t="inlineStr">
        <is>
          <t>ftr</t>
        </is>
      </c>
      <c r="H139" s="1">
        <f>INDEX(VarLab,MATCH($A139,VarKey,0))&amp;INDEX(MemLab,MATCH($C139&amp;"|"&amp;$B139,MemKey,0))</f>
        <v/>
      </c>
      <c r="I139" s="1">
        <f>INDEX(VarUnit,MATCH($A139,VarKey,0))</f>
        <v/>
      </c>
      <c r="J139" s="1">
        <f>INDEX(VarSrc,MATCH($A139,VarKey,0))</f>
        <v/>
      </c>
      <c r="K139" s="17">
        <f>CodePrefix&amp;$A139&amp;IF($C139="","","."&amp;$C139&amp;"."&amp;$B139)&amp;INDEX(VarEnd,MATCH($A139,VarKey,0))&amp;K$5</f>
        <v/>
      </c>
      <c r="L139" s="18">
        <f>IF(L$105=1,IF(L122,1,0),0)</f>
        <v/>
      </c>
      <c r="M139" s="19">
        <f>IF(M$105=1,IF(M122,1,0),0)</f>
        <v/>
      </c>
      <c r="N139" s="19">
        <f>IF(N$105=1,IF(N122,1,0),0)</f>
        <v/>
      </c>
      <c r="O139" s="19">
        <f>IF(O$105=1,IF(O122,1,0),0)</f>
        <v/>
      </c>
      <c r="P139" s="19">
        <f>IF(P$105=1,IF(P122,1,0),0)</f>
        <v/>
      </c>
      <c r="Q139" s="19">
        <f>IF(Q$105=1,IF(Q122,1,0),0)</f>
        <v/>
      </c>
      <c r="R139" s="19">
        <f>IF(R$105=1,IF(R122,1,0),0)</f>
        <v/>
      </c>
      <c r="S139" s="19">
        <f>IF(S$105=1,IF(S122,1,0),0)</f>
        <v/>
      </c>
      <c r="T139" s="19">
        <f>IF(T$105=1,IF(T122,1,0),0)</f>
        <v/>
      </c>
      <c r="U139" s="19">
        <f>IF(U$105=1,IF(U122,1,0),0)</f>
        <v/>
      </c>
      <c r="V139" s="19">
        <f>IF(V$105=1,IF(V122,1,0),0)</f>
        <v/>
      </c>
      <c r="W139" s="19">
        <f>IF(W$105=1,IF(W122,1,0),0)</f>
        <v/>
      </c>
      <c r="X139" s="19">
        <f>IF(X$105=1,IF(X122,1,0),0)</f>
        <v/>
      </c>
      <c r="Y139" s="19">
        <f>IF(Y$105=1,IF(Y122,1,0),0)</f>
        <v/>
      </c>
      <c r="Z139" s="19">
        <f>IF(Z$105=1,IF(Z122,1,0),0)</f>
        <v/>
      </c>
      <c r="AA139" s="19">
        <f>IF(AA$105=1,IF(AA122,1,0),0)</f>
        <v/>
      </c>
      <c r="AB139" s="19">
        <f>IF(AB$105=1,IF(AB122,1,0),0)</f>
        <v/>
      </c>
      <c r="AC139" s="19">
        <f>IF(AC$105=1,IF(AC122,1,0),0)</f>
        <v/>
      </c>
      <c r="AD139" s="19">
        <f>IF(AD$105=1,IF(AD122,1,0),0)</f>
        <v/>
      </c>
      <c r="AF139" s="17">
        <f>CodePrefix&amp;$A139&amp;IF($C139="","","."&amp;$C139&amp;"."&amp;$B139)&amp;INDEX(VarEnd,MATCH($A139,VarKey,0))&amp;AF$5</f>
        <v/>
      </c>
      <c r="AG139" s="18">
        <f>IF(AG$105=1,IF(AG122,1,0),0)</f>
        <v/>
      </c>
      <c r="AH139" s="19">
        <f>IF(AH$105=1,IF(AH122,1,0),0)</f>
        <v/>
      </c>
      <c r="AI139" s="19">
        <f>IF(AI$105=1,IF(AI122,1,0),0)</f>
        <v/>
      </c>
      <c r="AJ139" s="19">
        <f>IF(AJ$105=1,IF(AJ122,1,0),0)</f>
        <v/>
      </c>
      <c r="AK139" s="19">
        <f>IF(AK$105=1,IF(AK122,1,0),0)</f>
        <v/>
      </c>
      <c r="AL139" s="19">
        <f>IF(AL$105=1,IF(AL122,1,0),0)</f>
        <v/>
      </c>
      <c r="AM139" s="19">
        <f>IF(AM$105=1,IF(AM122,1,0),0)</f>
        <v/>
      </c>
      <c r="AN139" s="19">
        <f>IF(AN$105=1,IF(AN122,1,0),0)</f>
        <v/>
      </c>
      <c r="AO139" s="19">
        <f>IF(AO$105=1,IF(AO122,1,0),0)</f>
        <v/>
      </c>
      <c r="AP139" s="19">
        <f>IF(AP$105=1,IF(AP122,1,0),0)</f>
        <v/>
      </c>
      <c r="AQ139" s="19">
        <f>IF(AQ$105=1,IF(AQ122,1,0),0)</f>
        <v/>
      </c>
      <c r="AR139" s="19">
        <f>IF(AR$105=1,IF(AR122,1,0),0)</f>
        <v/>
      </c>
      <c r="AS139" s="19">
        <f>IF(AS$105=1,IF(AS122,1,0),0)</f>
        <v/>
      </c>
      <c r="AT139" s="19">
        <f>IF(AT$105=1,IF(AT122,1,0),0)</f>
        <v/>
      </c>
      <c r="AU139" s="19">
        <f>IF(AU$105=1,IF(AU122,1,0),0)</f>
        <v/>
      </c>
      <c r="AV139" s="19">
        <f>IF(AV$105=1,IF(AV122,1,0),0)</f>
        <v/>
      </c>
      <c r="AW139" s="19">
        <f>IF(AW$105=1,IF(AW122,1,0),0)</f>
        <v/>
      </c>
      <c r="AX139" s="19">
        <f>IF(AX$105=1,IF(AX122,1,0),0)</f>
        <v/>
      </c>
      <c r="AY139" s="19">
        <f>IF(AY$105=1,IF(AY122,1,0),0)</f>
        <v/>
      </c>
    </row>
    <row r="140" hidden="1" outlineLevel="1">
      <c r="A140" s="1" t="inlineStr">
        <is>
          <t>etsc</t>
        </is>
      </c>
      <c r="B140" s="1" t="inlineStr">
        <is>
          <t>all</t>
        </is>
      </c>
      <c r="C140" s="1" t="inlineStr">
        <is>
          <t>oen</t>
        </is>
      </c>
      <c r="H140" s="1">
        <f>INDEX(VarLab,MATCH($A140,VarKey,0))&amp;INDEX(MemLab,MATCH($C140&amp;"|"&amp;$B140,MemKey,0))</f>
        <v/>
      </c>
      <c r="I140" s="1">
        <f>INDEX(VarUnit,MATCH($A140,VarKey,0))</f>
        <v/>
      </c>
      <c r="J140" s="1">
        <f>INDEX(VarSrc,MATCH($A140,VarKey,0))</f>
        <v/>
      </c>
      <c r="K140" s="17">
        <f>CodePrefix&amp;$A140&amp;IF($C140="","","."&amp;$C140&amp;"."&amp;$B140)&amp;INDEX(VarEnd,MATCH($A140,VarKey,0))&amp;K$5</f>
        <v/>
      </c>
      <c r="L140" s="18">
        <f>IF(L$105=1,IF(L123,1,0),0)</f>
        <v/>
      </c>
      <c r="M140" s="19">
        <f>IF(M$105=1,IF(M123,1,0),0)</f>
        <v/>
      </c>
      <c r="N140" s="19">
        <f>IF(N$105=1,IF(N123,1,0),0)</f>
        <v/>
      </c>
      <c r="O140" s="19">
        <f>IF(O$105=1,IF(O123,1,0),0)</f>
        <v/>
      </c>
      <c r="P140" s="19">
        <f>IF(P$105=1,IF(P123,1,0),0)</f>
        <v/>
      </c>
      <c r="Q140" s="19">
        <f>IF(Q$105=1,IF(Q123,1,0),0)</f>
        <v/>
      </c>
      <c r="R140" s="19">
        <f>IF(R$105=1,IF(R123,1,0),0)</f>
        <v/>
      </c>
      <c r="S140" s="19">
        <f>IF(S$105=1,IF(S123,1,0),0)</f>
        <v/>
      </c>
      <c r="T140" s="19">
        <f>IF(T$105=1,IF(T123,1,0),0)</f>
        <v/>
      </c>
      <c r="U140" s="19">
        <f>IF(U$105=1,IF(U123,1,0),0)</f>
        <v/>
      </c>
      <c r="V140" s="19">
        <f>IF(V$105=1,IF(V123,1,0),0)</f>
        <v/>
      </c>
      <c r="W140" s="19">
        <f>IF(W$105=1,IF(W123,1,0),0)</f>
        <v/>
      </c>
      <c r="X140" s="19">
        <f>IF(X$105=1,IF(X123,1,0),0)</f>
        <v/>
      </c>
      <c r="Y140" s="19">
        <f>IF(Y$105=1,IF(Y123,1,0),0)</f>
        <v/>
      </c>
      <c r="Z140" s="19">
        <f>IF(Z$105=1,IF(Z123,1,0),0)</f>
        <v/>
      </c>
      <c r="AA140" s="19">
        <f>IF(AA$105=1,IF(AA123,1,0),0)</f>
        <v/>
      </c>
      <c r="AB140" s="19">
        <f>IF(AB$105=1,IF(AB123,1,0),0)</f>
        <v/>
      </c>
      <c r="AC140" s="19">
        <f>IF(AC$105=1,IF(AC123,1,0),0)</f>
        <v/>
      </c>
      <c r="AD140" s="19">
        <f>IF(AD$105=1,IF(AD123,1,0),0)</f>
        <v/>
      </c>
      <c r="AF140" s="17">
        <f>CodePrefix&amp;$A140&amp;IF($C140="","","."&amp;$C140&amp;"."&amp;$B140)&amp;INDEX(VarEnd,MATCH($A140,VarKey,0))&amp;AF$5</f>
        <v/>
      </c>
      <c r="AG140" s="18">
        <f>IF(AG$105=1,IF(AG123,1,0),0)</f>
        <v/>
      </c>
      <c r="AH140" s="19">
        <f>IF(AH$105=1,IF(AH123,1,0),0)</f>
        <v/>
      </c>
      <c r="AI140" s="19">
        <f>IF(AI$105=1,IF(AI123,1,0),0)</f>
        <v/>
      </c>
      <c r="AJ140" s="19">
        <f>IF(AJ$105=1,IF(AJ123,1,0),0)</f>
        <v/>
      </c>
      <c r="AK140" s="19">
        <f>IF(AK$105=1,IF(AK123,1,0),0)</f>
        <v/>
      </c>
      <c r="AL140" s="19">
        <f>IF(AL$105=1,IF(AL123,1,0),0)</f>
        <v/>
      </c>
      <c r="AM140" s="19">
        <f>IF(AM$105=1,IF(AM123,1,0),0)</f>
        <v/>
      </c>
      <c r="AN140" s="19">
        <f>IF(AN$105=1,IF(AN123,1,0),0)</f>
        <v/>
      </c>
      <c r="AO140" s="19">
        <f>IF(AO$105=1,IF(AO123,1,0),0)</f>
        <v/>
      </c>
      <c r="AP140" s="19">
        <f>IF(AP$105=1,IF(AP123,1,0),0)</f>
        <v/>
      </c>
      <c r="AQ140" s="19">
        <f>IF(AQ$105=1,IF(AQ123,1,0),0)</f>
        <v/>
      </c>
      <c r="AR140" s="19">
        <f>IF(AR$105=1,IF(AR123,1,0),0)</f>
        <v/>
      </c>
      <c r="AS140" s="19">
        <f>IF(AS$105=1,IF(AS123,1,0),0)</f>
        <v/>
      </c>
      <c r="AT140" s="19">
        <f>IF(AT$105=1,IF(AT123,1,0),0)</f>
        <v/>
      </c>
      <c r="AU140" s="19">
        <f>IF(AU$105=1,IF(AU123,1,0),0)</f>
        <v/>
      </c>
      <c r="AV140" s="19">
        <f>IF(AV$105=1,IF(AV123,1,0),0)</f>
        <v/>
      </c>
      <c r="AW140" s="19">
        <f>IF(AW$105=1,IF(AW123,1,0),0)</f>
        <v/>
      </c>
      <c r="AX140" s="19">
        <f>IF(AX$105=1,IF(AX123,1,0),0)</f>
        <v/>
      </c>
      <c r="AY140" s="19">
        <f>IF(AY$105=1,IF(AY123,1,0),0)</f>
        <v/>
      </c>
    </row>
    <row r="141" hidden="1" outlineLevel="1">
      <c r="H141" s="20" t="inlineStr">
        <is>
          <t>ETS benchmarks by sector group (typed inputs, share of emission intensity allocated free; linear from the start to the target year, flat after); OBR share by sector (D: group, E: semi-elasticity, legacy)</t>
        </is>
      </c>
    </row>
    <row r="142" hidden="1" outlineLevel="1">
      <c r="A142" s="14" t="inlineStr">
        <is>
          <t>etsb.s</t>
        </is>
      </c>
      <c r="B142" s="14" t="inlineStr">
        <is>
          <t>all</t>
        </is>
      </c>
      <c r="C142" s="14" t="inlineStr">
        <is>
          <t>pow</t>
        </is>
      </c>
      <c r="H142" s="14">
        <f>INDEX(VarLab,MATCH($A142,VarKey,0))&amp;INDEX(MemLab,MATCH($C142&amp;"|"&amp;$B142,MemKey,0))</f>
        <v/>
      </c>
      <c r="I142" s="14">
        <f>INDEX(VarUnit,MATCH($A142,VarKey,0))</f>
        <v/>
      </c>
      <c r="J142" s="14">
        <f>INDEX(VarSrc,MATCH($A142,VarKey,0))</f>
        <v/>
      </c>
      <c r="K142" s="11">
        <f>CodePrefix&amp;$A142&amp;IF($C142="","","."&amp;$C142&amp;"."&amp;$B142)&amp;INDEX(VarEnd,MATCH($A142,VarKey,0))&amp;K$5</f>
        <v/>
      </c>
      <c r="L142" s="24" t="n">
        <v>1</v>
      </c>
      <c r="M142" s="24" t="n">
        <v>1</v>
      </c>
      <c r="N142" s="24" t="n">
        <v>1</v>
      </c>
      <c r="O142" s="24" t="n">
        <v>1</v>
      </c>
      <c r="P142" s="24" t="n">
        <v>1</v>
      </c>
      <c r="Q142" s="24" t="n">
        <v>1</v>
      </c>
      <c r="R142" s="24" t="n">
        <v>1</v>
      </c>
      <c r="S142" s="24" t="n">
        <v>1</v>
      </c>
      <c r="T142" s="24" t="n">
        <v>1</v>
      </c>
      <c r="U142" s="24" t="n">
        <v>1</v>
      </c>
      <c r="V142" s="24" t="n">
        <v>1</v>
      </c>
      <c r="W142" s="24" t="n">
        <v>1</v>
      </c>
      <c r="X142" s="24" t="n">
        <v>1</v>
      </c>
      <c r="Y142" s="24" t="n">
        <v>1</v>
      </c>
      <c r="Z142" s="24" t="n">
        <v>1</v>
      </c>
      <c r="AA142" s="24" t="n">
        <v>1</v>
      </c>
      <c r="AB142" s="24" t="n">
        <v>1</v>
      </c>
      <c r="AC142" s="24" t="n">
        <v>1</v>
      </c>
      <c r="AD142" s="24" t="n">
        <v>1</v>
      </c>
      <c r="AF142" s="11">
        <f>CodePrefix&amp;$A142&amp;IF($C142="","","."&amp;$C142&amp;"."&amp;$B142)&amp;INDEX(VarEnd,MATCH($A142,VarKey,0))&amp;AF$5</f>
        <v/>
      </c>
      <c r="AG142" s="24" t="n">
        <v>1</v>
      </c>
      <c r="AH142" s="24" t="n">
        <v>1</v>
      </c>
      <c r="AI142" s="24" t="n">
        <v>1</v>
      </c>
      <c r="AJ142" s="24" t="n">
        <v>1</v>
      </c>
      <c r="AK142" s="24" t="n">
        <v>1</v>
      </c>
      <c r="AL142" s="24" t="n">
        <v>1</v>
      </c>
      <c r="AM142" s="24" t="n">
        <v>1</v>
      </c>
      <c r="AN142" s="24" t="n">
        <v>1</v>
      </c>
      <c r="AO142" s="24" t="n">
        <v>1</v>
      </c>
      <c r="AP142" s="24" t="n">
        <v>1</v>
      </c>
      <c r="AQ142" s="24" t="n">
        <v>1</v>
      </c>
      <c r="AR142" s="24" t="n">
        <v>1</v>
      </c>
      <c r="AS142" s="24" t="n">
        <v>1</v>
      </c>
      <c r="AT142" s="24" t="n">
        <v>1</v>
      </c>
      <c r="AU142" s="24" t="n">
        <v>1</v>
      </c>
      <c r="AV142" s="24" t="n">
        <v>1</v>
      </c>
      <c r="AW142" s="24" t="n">
        <v>1</v>
      </c>
      <c r="AX142" s="24" t="n">
        <v>1</v>
      </c>
      <c r="AY142" s="24" t="n">
        <v>1</v>
      </c>
    </row>
    <row r="143" hidden="1" outlineLevel="1">
      <c r="A143" s="14" t="inlineStr">
        <is>
          <t>etsb.s</t>
        </is>
      </c>
      <c r="B143" s="14" t="inlineStr">
        <is>
          <t>all</t>
        </is>
      </c>
      <c r="C143" s="14" t="inlineStr">
        <is>
          <t>tra</t>
        </is>
      </c>
      <c r="H143" s="14">
        <f>INDEX(VarLab,MATCH($A143,VarKey,0))&amp;INDEX(MemLab,MATCH($C143&amp;"|"&amp;$B143,MemKey,0))</f>
        <v/>
      </c>
      <c r="I143" s="14">
        <f>INDEX(VarUnit,MATCH($A143,VarKey,0))</f>
        <v/>
      </c>
      <c r="J143" s="14">
        <f>INDEX(VarSrc,MATCH($A143,VarKey,0))</f>
        <v/>
      </c>
      <c r="K143" s="11">
        <f>CodePrefix&amp;$A143&amp;IF($C143="","","."&amp;$C143&amp;"."&amp;$B143)&amp;INDEX(VarEnd,MATCH($A143,VarKey,0))&amp;K$5</f>
        <v/>
      </c>
      <c r="L143" s="24" t="n">
        <v>1</v>
      </c>
      <c r="M143" s="24" t="n">
        <v>1</v>
      </c>
      <c r="N143" s="24" t="n">
        <v>1</v>
      </c>
      <c r="O143" s="24" t="n">
        <v>1</v>
      </c>
      <c r="P143" s="24" t="n">
        <v>1</v>
      </c>
      <c r="Q143" s="24" t="n">
        <v>1</v>
      </c>
      <c r="R143" s="24" t="n">
        <v>1</v>
      </c>
      <c r="S143" s="24" t="n">
        <v>1</v>
      </c>
      <c r="T143" s="24" t="n">
        <v>1</v>
      </c>
      <c r="U143" s="24" t="n">
        <v>1</v>
      </c>
      <c r="V143" s="24" t="n">
        <v>1</v>
      </c>
      <c r="W143" s="24" t="n">
        <v>1</v>
      </c>
      <c r="X143" s="24" t="n">
        <v>1</v>
      </c>
      <c r="Y143" s="24" t="n">
        <v>1</v>
      </c>
      <c r="Z143" s="24" t="n">
        <v>1</v>
      </c>
      <c r="AA143" s="24" t="n">
        <v>1</v>
      </c>
      <c r="AB143" s="24" t="n">
        <v>1</v>
      </c>
      <c r="AC143" s="24" t="n">
        <v>1</v>
      </c>
      <c r="AD143" s="24" t="n">
        <v>1</v>
      </c>
      <c r="AF143" s="11">
        <f>CodePrefix&amp;$A143&amp;IF($C143="","","."&amp;$C143&amp;"."&amp;$B143)&amp;INDEX(VarEnd,MATCH($A143,VarKey,0))&amp;AF$5</f>
        <v/>
      </c>
      <c r="AG143" s="24" t="n">
        <v>1</v>
      </c>
      <c r="AH143" s="24" t="n">
        <v>1</v>
      </c>
      <c r="AI143" s="24" t="n">
        <v>1</v>
      </c>
      <c r="AJ143" s="24" t="n">
        <v>1</v>
      </c>
      <c r="AK143" s="24" t="n">
        <v>1</v>
      </c>
      <c r="AL143" s="24" t="n">
        <v>1</v>
      </c>
      <c r="AM143" s="24" t="n">
        <v>1</v>
      </c>
      <c r="AN143" s="24" t="n">
        <v>1</v>
      </c>
      <c r="AO143" s="24" t="n">
        <v>1</v>
      </c>
      <c r="AP143" s="24" t="n">
        <v>1</v>
      </c>
      <c r="AQ143" s="24" t="n">
        <v>1</v>
      </c>
      <c r="AR143" s="24" t="n">
        <v>1</v>
      </c>
      <c r="AS143" s="24" t="n">
        <v>1</v>
      </c>
      <c r="AT143" s="24" t="n">
        <v>1</v>
      </c>
      <c r="AU143" s="24" t="n">
        <v>1</v>
      </c>
      <c r="AV143" s="24" t="n">
        <v>1</v>
      </c>
      <c r="AW143" s="24" t="n">
        <v>1</v>
      </c>
      <c r="AX143" s="24" t="n">
        <v>1</v>
      </c>
      <c r="AY143" s="24" t="n">
        <v>1</v>
      </c>
    </row>
    <row r="144" hidden="1" outlineLevel="1">
      <c r="A144" s="14" t="inlineStr">
        <is>
          <t>etsb.s</t>
        </is>
      </c>
      <c r="B144" s="14" t="inlineStr">
        <is>
          <t>all</t>
        </is>
      </c>
      <c r="C144" s="14" t="inlineStr">
        <is>
          <t>res</t>
        </is>
      </c>
      <c r="H144" s="14">
        <f>INDEX(VarLab,MATCH($A144,VarKey,0))&amp;INDEX(MemLab,MATCH($C144&amp;"|"&amp;$B144,MemKey,0))</f>
        <v/>
      </c>
      <c r="I144" s="14">
        <f>INDEX(VarUnit,MATCH($A144,VarKey,0))</f>
        <v/>
      </c>
      <c r="J144" s="14">
        <f>INDEX(VarSrc,MATCH($A144,VarKey,0))</f>
        <v/>
      </c>
      <c r="K144" s="11">
        <f>CodePrefix&amp;$A144&amp;IF($C144="","","."&amp;$C144&amp;"."&amp;$B144)&amp;INDEX(VarEnd,MATCH($A144,VarKey,0))&amp;K$5</f>
        <v/>
      </c>
      <c r="L144" s="24" t="n">
        <v>1</v>
      </c>
      <c r="M144" s="24" t="n">
        <v>1</v>
      </c>
      <c r="N144" s="24" t="n">
        <v>1</v>
      </c>
      <c r="O144" s="24" t="n">
        <v>1</v>
      </c>
      <c r="P144" s="24" t="n">
        <v>1</v>
      </c>
      <c r="Q144" s="24" t="n">
        <v>1</v>
      </c>
      <c r="R144" s="24" t="n">
        <v>1</v>
      </c>
      <c r="S144" s="24" t="n">
        <v>1</v>
      </c>
      <c r="T144" s="24" t="n">
        <v>1</v>
      </c>
      <c r="U144" s="24" t="n">
        <v>1</v>
      </c>
      <c r="V144" s="24" t="n">
        <v>1</v>
      </c>
      <c r="W144" s="24" t="n">
        <v>1</v>
      </c>
      <c r="X144" s="24" t="n">
        <v>1</v>
      </c>
      <c r="Y144" s="24" t="n">
        <v>1</v>
      </c>
      <c r="Z144" s="24" t="n">
        <v>1</v>
      </c>
      <c r="AA144" s="24" t="n">
        <v>1</v>
      </c>
      <c r="AB144" s="24" t="n">
        <v>1</v>
      </c>
      <c r="AC144" s="24" t="n">
        <v>1</v>
      </c>
      <c r="AD144" s="24" t="n">
        <v>1</v>
      </c>
      <c r="AF144" s="11">
        <f>CodePrefix&amp;$A144&amp;IF($C144="","","."&amp;$C144&amp;"."&amp;$B144)&amp;INDEX(VarEnd,MATCH($A144,VarKey,0))&amp;AF$5</f>
        <v/>
      </c>
      <c r="AG144" s="24" t="n">
        <v>1</v>
      </c>
      <c r="AH144" s="24" t="n">
        <v>1</v>
      </c>
      <c r="AI144" s="24" t="n">
        <v>1</v>
      </c>
      <c r="AJ144" s="24" t="n">
        <v>1</v>
      </c>
      <c r="AK144" s="24" t="n">
        <v>1</v>
      </c>
      <c r="AL144" s="24" t="n">
        <v>1</v>
      </c>
      <c r="AM144" s="24" t="n">
        <v>1</v>
      </c>
      <c r="AN144" s="24" t="n">
        <v>1</v>
      </c>
      <c r="AO144" s="24" t="n">
        <v>1</v>
      </c>
      <c r="AP144" s="24" t="n">
        <v>1</v>
      </c>
      <c r="AQ144" s="24" t="n">
        <v>1</v>
      </c>
      <c r="AR144" s="24" t="n">
        <v>1</v>
      </c>
      <c r="AS144" s="24" t="n">
        <v>1</v>
      </c>
      <c r="AT144" s="24" t="n">
        <v>1</v>
      </c>
      <c r="AU144" s="24" t="n">
        <v>1</v>
      </c>
      <c r="AV144" s="24" t="n">
        <v>1</v>
      </c>
      <c r="AW144" s="24" t="n">
        <v>1</v>
      </c>
      <c r="AX144" s="24" t="n">
        <v>1</v>
      </c>
      <c r="AY144" s="24" t="n">
        <v>1</v>
      </c>
    </row>
    <row r="145" hidden="1" outlineLevel="1">
      <c r="A145" s="14" t="inlineStr">
        <is>
          <t>etsb.s</t>
        </is>
      </c>
      <c r="B145" s="14" t="inlineStr">
        <is>
          <t>all</t>
        </is>
      </c>
      <c r="C145" s="14" t="inlineStr">
        <is>
          <t>ind</t>
        </is>
      </c>
      <c r="H145" s="14">
        <f>INDEX(VarLab,MATCH($A145,VarKey,0))&amp;INDEX(MemLab,MATCH($C145&amp;"|"&amp;$B145,MemKey,0))</f>
        <v/>
      </c>
      <c r="I145" s="14">
        <f>INDEX(VarUnit,MATCH($A145,VarKey,0))</f>
        <v/>
      </c>
      <c r="J145" s="14">
        <f>INDEX(VarSrc,MATCH($A145,VarKey,0))</f>
        <v/>
      </c>
      <c r="K145" s="11">
        <f>CodePrefix&amp;$A145&amp;IF($C145="","","."&amp;$C145&amp;"."&amp;$B145)&amp;INDEX(VarEnd,MATCH($A145,VarKey,0))&amp;K$5</f>
        <v/>
      </c>
      <c r="L145" s="24" t="n">
        <v>1</v>
      </c>
      <c r="M145" s="24" t="n">
        <v>1</v>
      </c>
      <c r="N145" s="24" t="n">
        <v>1</v>
      </c>
      <c r="O145" s="24" t="n">
        <v>1</v>
      </c>
      <c r="P145" s="24" t="n">
        <v>1</v>
      </c>
      <c r="Q145" s="24" t="n">
        <v>1</v>
      </c>
      <c r="R145" s="24" t="n">
        <v>1</v>
      </c>
      <c r="S145" s="24" t="n">
        <v>1</v>
      </c>
      <c r="T145" s="24" t="n">
        <v>1</v>
      </c>
      <c r="U145" s="24" t="n">
        <v>1</v>
      </c>
      <c r="V145" s="24" t="n">
        <v>1</v>
      </c>
      <c r="W145" s="24" t="n">
        <v>1</v>
      </c>
      <c r="X145" s="24" t="n">
        <v>1</v>
      </c>
      <c r="Y145" s="24" t="n">
        <v>1</v>
      </c>
      <c r="Z145" s="24" t="n">
        <v>1</v>
      </c>
      <c r="AA145" s="24" t="n">
        <v>1</v>
      </c>
      <c r="AB145" s="24" t="n">
        <v>1</v>
      </c>
      <c r="AC145" s="24" t="n">
        <v>1</v>
      </c>
      <c r="AD145" s="24" t="n">
        <v>1</v>
      </c>
      <c r="AF145" s="11">
        <f>CodePrefix&amp;$A145&amp;IF($C145="","","."&amp;$C145&amp;"."&amp;$B145)&amp;INDEX(VarEnd,MATCH($A145,VarKey,0))&amp;AF$5</f>
        <v/>
      </c>
      <c r="AG145" s="24" t="n">
        <v>1</v>
      </c>
      <c r="AH145" s="24" t="n">
        <v>1</v>
      </c>
      <c r="AI145" s="24" t="n">
        <v>1</v>
      </c>
      <c r="AJ145" s="24" t="n">
        <v>1</v>
      </c>
      <c r="AK145" s="24" t="n">
        <v>1</v>
      </c>
      <c r="AL145" s="24" t="n">
        <v>1</v>
      </c>
      <c r="AM145" s="24" t="n">
        <v>1</v>
      </c>
      <c r="AN145" s="24" t="n">
        <v>1</v>
      </c>
      <c r="AO145" s="24" t="n">
        <v>1</v>
      </c>
      <c r="AP145" s="24" t="n">
        <v>1</v>
      </c>
      <c r="AQ145" s="24" t="n">
        <v>1</v>
      </c>
      <c r="AR145" s="24" t="n">
        <v>1</v>
      </c>
      <c r="AS145" s="24" t="n">
        <v>1</v>
      </c>
      <c r="AT145" s="24" t="n">
        <v>1</v>
      </c>
      <c r="AU145" s="24" t="n">
        <v>1</v>
      </c>
      <c r="AV145" s="24" t="n">
        <v>1</v>
      </c>
      <c r="AW145" s="24" t="n">
        <v>1</v>
      </c>
      <c r="AX145" s="24" t="n">
        <v>1</v>
      </c>
      <c r="AY145" s="24" t="n">
        <v>1</v>
      </c>
    </row>
    <row r="146" hidden="1" outlineLevel="1">
      <c r="A146" s="14" t="inlineStr">
        <is>
          <t>etsb.t</t>
        </is>
      </c>
      <c r="B146" s="14" t="inlineStr">
        <is>
          <t>all</t>
        </is>
      </c>
      <c r="C146" s="14" t="inlineStr">
        <is>
          <t>pow</t>
        </is>
      </c>
      <c r="H146" s="14">
        <f>INDEX(VarLab,MATCH($A146,VarKey,0))&amp;INDEX(MemLab,MATCH($C146&amp;"|"&amp;$B146,MemKey,0))</f>
        <v/>
      </c>
      <c r="I146" s="14">
        <f>INDEX(VarUnit,MATCH($A146,VarKey,0))</f>
        <v/>
      </c>
      <c r="J146" s="14">
        <f>INDEX(VarSrc,MATCH($A146,VarKey,0))</f>
        <v/>
      </c>
      <c r="K146" s="11">
        <f>CodePrefix&amp;$A146&amp;IF($C146="","","."&amp;$C146&amp;"."&amp;$B146)&amp;INDEX(VarEnd,MATCH($A146,VarKey,0))&amp;K$5</f>
        <v/>
      </c>
      <c r="L146" s="24" t="n">
        <v>0.8</v>
      </c>
      <c r="M146" s="24" t="n">
        <v>0.8</v>
      </c>
      <c r="N146" s="24" t="n">
        <v>0.8</v>
      </c>
      <c r="O146" s="24" t="n">
        <v>0.8</v>
      </c>
      <c r="P146" s="24" t="n">
        <v>0.8</v>
      </c>
      <c r="Q146" s="24" t="n">
        <v>0.8</v>
      </c>
      <c r="R146" s="24" t="n">
        <v>0.8</v>
      </c>
      <c r="S146" s="24" t="n">
        <v>0.8</v>
      </c>
      <c r="T146" s="24" t="n">
        <v>0.8</v>
      </c>
      <c r="U146" s="24" t="n">
        <v>0.8</v>
      </c>
      <c r="V146" s="24" t="n">
        <v>0.8</v>
      </c>
      <c r="W146" s="24" t="n">
        <v>0.8</v>
      </c>
      <c r="X146" s="24" t="n">
        <v>0.8</v>
      </c>
      <c r="Y146" s="24" t="n">
        <v>0.8</v>
      </c>
      <c r="Z146" s="24" t="n">
        <v>0.8</v>
      </c>
      <c r="AA146" s="24" t="n">
        <v>0.8</v>
      </c>
      <c r="AB146" s="24" t="n">
        <v>0.8</v>
      </c>
      <c r="AC146" s="24" t="n">
        <v>0.8</v>
      </c>
      <c r="AD146" s="24" t="n">
        <v>0.8</v>
      </c>
      <c r="AF146" s="11">
        <f>CodePrefix&amp;$A146&amp;IF($C146="","","."&amp;$C146&amp;"."&amp;$B146)&amp;INDEX(VarEnd,MATCH($A146,VarKey,0))&amp;AF$5</f>
        <v/>
      </c>
      <c r="AG146" s="24" t="n">
        <v>0.8</v>
      </c>
      <c r="AH146" s="24" t="n">
        <v>0.8</v>
      </c>
      <c r="AI146" s="24" t="n">
        <v>0.8</v>
      </c>
      <c r="AJ146" s="24" t="n">
        <v>0.8</v>
      </c>
      <c r="AK146" s="24" t="n">
        <v>0.8</v>
      </c>
      <c r="AL146" s="24" t="n">
        <v>0.8</v>
      </c>
      <c r="AM146" s="24" t="n">
        <v>0.8</v>
      </c>
      <c r="AN146" s="24" t="n">
        <v>0.8</v>
      </c>
      <c r="AO146" s="24" t="n">
        <v>0.8</v>
      </c>
      <c r="AP146" s="24" t="n">
        <v>0.8</v>
      </c>
      <c r="AQ146" s="24" t="n">
        <v>0.8</v>
      </c>
      <c r="AR146" s="24" t="n">
        <v>0.8</v>
      </c>
      <c r="AS146" s="24" t="n">
        <v>0.8</v>
      </c>
      <c r="AT146" s="24" t="n">
        <v>0.8</v>
      </c>
      <c r="AU146" s="24" t="n">
        <v>0.8</v>
      </c>
      <c r="AV146" s="24" t="n">
        <v>0.8</v>
      </c>
      <c r="AW146" s="24" t="n">
        <v>0.8</v>
      </c>
      <c r="AX146" s="24" t="n">
        <v>0.8</v>
      </c>
      <c r="AY146" s="24" t="n">
        <v>0.8</v>
      </c>
    </row>
    <row r="147" hidden="1" outlineLevel="1">
      <c r="A147" s="14" t="inlineStr">
        <is>
          <t>etsb.t</t>
        </is>
      </c>
      <c r="B147" s="14" t="inlineStr">
        <is>
          <t>all</t>
        </is>
      </c>
      <c r="C147" s="14" t="inlineStr">
        <is>
          <t>tra</t>
        </is>
      </c>
      <c r="H147" s="14">
        <f>INDEX(VarLab,MATCH($A147,VarKey,0))&amp;INDEX(MemLab,MATCH($C147&amp;"|"&amp;$B147,MemKey,0))</f>
        <v/>
      </c>
      <c r="I147" s="14">
        <f>INDEX(VarUnit,MATCH($A147,VarKey,0))</f>
        <v/>
      </c>
      <c r="J147" s="14">
        <f>INDEX(VarSrc,MATCH($A147,VarKey,0))</f>
        <v/>
      </c>
      <c r="K147" s="11">
        <f>CodePrefix&amp;$A147&amp;IF($C147="","","."&amp;$C147&amp;"."&amp;$B147)&amp;INDEX(VarEnd,MATCH($A147,VarKey,0))&amp;K$5</f>
        <v/>
      </c>
      <c r="L147" s="24" t="n">
        <v>0.8</v>
      </c>
      <c r="M147" s="24" t="n">
        <v>0.8</v>
      </c>
      <c r="N147" s="24" t="n">
        <v>0.8</v>
      </c>
      <c r="O147" s="24" t="n">
        <v>0.8</v>
      </c>
      <c r="P147" s="24" t="n">
        <v>0.8</v>
      </c>
      <c r="Q147" s="24" t="n">
        <v>0.8</v>
      </c>
      <c r="R147" s="24" t="n">
        <v>0.8</v>
      </c>
      <c r="S147" s="24" t="n">
        <v>0.8</v>
      </c>
      <c r="T147" s="24" t="n">
        <v>0.8</v>
      </c>
      <c r="U147" s="24" t="n">
        <v>0.8</v>
      </c>
      <c r="V147" s="24" t="n">
        <v>0.8</v>
      </c>
      <c r="W147" s="24" t="n">
        <v>0.8</v>
      </c>
      <c r="X147" s="24" t="n">
        <v>0.8</v>
      </c>
      <c r="Y147" s="24" t="n">
        <v>0.8</v>
      </c>
      <c r="Z147" s="24" t="n">
        <v>0.8</v>
      </c>
      <c r="AA147" s="24" t="n">
        <v>0.8</v>
      </c>
      <c r="AB147" s="24" t="n">
        <v>0.8</v>
      </c>
      <c r="AC147" s="24" t="n">
        <v>0.8</v>
      </c>
      <c r="AD147" s="24" t="n">
        <v>0.8</v>
      </c>
      <c r="AF147" s="11">
        <f>CodePrefix&amp;$A147&amp;IF($C147="","","."&amp;$C147&amp;"."&amp;$B147)&amp;INDEX(VarEnd,MATCH($A147,VarKey,0))&amp;AF$5</f>
        <v/>
      </c>
      <c r="AG147" s="24" t="n">
        <v>0.8</v>
      </c>
      <c r="AH147" s="24" t="n">
        <v>0.8</v>
      </c>
      <c r="AI147" s="24" t="n">
        <v>0.8</v>
      </c>
      <c r="AJ147" s="24" t="n">
        <v>0.8</v>
      </c>
      <c r="AK147" s="24" t="n">
        <v>0.8</v>
      </c>
      <c r="AL147" s="24" t="n">
        <v>0.8</v>
      </c>
      <c r="AM147" s="24" t="n">
        <v>0.8</v>
      </c>
      <c r="AN147" s="24" t="n">
        <v>0.8</v>
      </c>
      <c r="AO147" s="24" t="n">
        <v>0.8</v>
      </c>
      <c r="AP147" s="24" t="n">
        <v>0.8</v>
      </c>
      <c r="AQ147" s="24" t="n">
        <v>0.8</v>
      </c>
      <c r="AR147" s="24" t="n">
        <v>0.8</v>
      </c>
      <c r="AS147" s="24" t="n">
        <v>0.8</v>
      </c>
      <c r="AT147" s="24" t="n">
        <v>0.8</v>
      </c>
      <c r="AU147" s="24" t="n">
        <v>0.8</v>
      </c>
      <c r="AV147" s="24" t="n">
        <v>0.8</v>
      </c>
      <c r="AW147" s="24" t="n">
        <v>0.8</v>
      </c>
      <c r="AX147" s="24" t="n">
        <v>0.8</v>
      </c>
      <c r="AY147" s="24" t="n">
        <v>0.8</v>
      </c>
    </row>
    <row r="148" hidden="1" outlineLevel="1">
      <c r="A148" s="14" t="inlineStr">
        <is>
          <t>etsb.t</t>
        </is>
      </c>
      <c r="B148" s="14" t="inlineStr">
        <is>
          <t>all</t>
        </is>
      </c>
      <c r="C148" s="14" t="inlineStr">
        <is>
          <t>res</t>
        </is>
      </c>
      <c r="H148" s="14">
        <f>INDEX(VarLab,MATCH($A148,VarKey,0))&amp;INDEX(MemLab,MATCH($C148&amp;"|"&amp;$B148,MemKey,0))</f>
        <v/>
      </c>
      <c r="I148" s="14">
        <f>INDEX(VarUnit,MATCH($A148,VarKey,0))</f>
        <v/>
      </c>
      <c r="J148" s="14">
        <f>INDEX(VarSrc,MATCH($A148,VarKey,0))</f>
        <v/>
      </c>
      <c r="K148" s="11">
        <f>CodePrefix&amp;$A148&amp;IF($C148="","","."&amp;$C148&amp;"."&amp;$B148)&amp;INDEX(VarEnd,MATCH($A148,VarKey,0))&amp;K$5</f>
        <v/>
      </c>
      <c r="L148" s="24" t="n">
        <v>0.8</v>
      </c>
      <c r="M148" s="24" t="n">
        <v>0.8</v>
      </c>
      <c r="N148" s="24" t="n">
        <v>0.8</v>
      </c>
      <c r="O148" s="24" t="n">
        <v>0.8</v>
      </c>
      <c r="P148" s="24" t="n">
        <v>0.8</v>
      </c>
      <c r="Q148" s="24" t="n">
        <v>0.8</v>
      </c>
      <c r="R148" s="24" t="n">
        <v>0.8</v>
      </c>
      <c r="S148" s="24" t="n">
        <v>0.8</v>
      </c>
      <c r="T148" s="24" t="n">
        <v>0.8</v>
      </c>
      <c r="U148" s="24" t="n">
        <v>0.8</v>
      </c>
      <c r="V148" s="24" t="n">
        <v>0.8</v>
      </c>
      <c r="W148" s="24" t="n">
        <v>0.8</v>
      </c>
      <c r="X148" s="24" t="n">
        <v>0.8</v>
      </c>
      <c r="Y148" s="24" t="n">
        <v>0.8</v>
      </c>
      <c r="Z148" s="24" t="n">
        <v>0.8</v>
      </c>
      <c r="AA148" s="24" t="n">
        <v>0.8</v>
      </c>
      <c r="AB148" s="24" t="n">
        <v>0.8</v>
      </c>
      <c r="AC148" s="24" t="n">
        <v>0.8</v>
      </c>
      <c r="AD148" s="24" t="n">
        <v>0.8</v>
      </c>
      <c r="AF148" s="11">
        <f>CodePrefix&amp;$A148&amp;IF($C148="","","."&amp;$C148&amp;"."&amp;$B148)&amp;INDEX(VarEnd,MATCH($A148,VarKey,0))&amp;AF$5</f>
        <v/>
      </c>
      <c r="AG148" s="24" t="n">
        <v>0.8</v>
      </c>
      <c r="AH148" s="24" t="n">
        <v>0.8</v>
      </c>
      <c r="AI148" s="24" t="n">
        <v>0.8</v>
      </c>
      <c r="AJ148" s="24" t="n">
        <v>0.8</v>
      </c>
      <c r="AK148" s="24" t="n">
        <v>0.8</v>
      </c>
      <c r="AL148" s="24" t="n">
        <v>0.8</v>
      </c>
      <c r="AM148" s="24" t="n">
        <v>0.8</v>
      </c>
      <c r="AN148" s="24" t="n">
        <v>0.8</v>
      </c>
      <c r="AO148" s="24" t="n">
        <v>0.8</v>
      </c>
      <c r="AP148" s="24" t="n">
        <v>0.8</v>
      </c>
      <c r="AQ148" s="24" t="n">
        <v>0.8</v>
      </c>
      <c r="AR148" s="24" t="n">
        <v>0.8</v>
      </c>
      <c r="AS148" s="24" t="n">
        <v>0.8</v>
      </c>
      <c r="AT148" s="24" t="n">
        <v>0.8</v>
      </c>
      <c r="AU148" s="24" t="n">
        <v>0.8</v>
      </c>
      <c r="AV148" s="24" t="n">
        <v>0.8</v>
      </c>
      <c r="AW148" s="24" t="n">
        <v>0.8</v>
      </c>
      <c r="AX148" s="24" t="n">
        <v>0.8</v>
      </c>
      <c r="AY148" s="24" t="n">
        <v>0.8</v>
      </c>
    </row>
    <row r="149" hidden="1" outlineLevel="1">
      <c r="A149" s="14" t="inlineStr">
        <is>
          <t>etsb.t</t>
        </is>
      </c>
      <c r="B149" s="14" t="inlineStr">
        <is>
          <t>all</t>
        </is>
      </c>
      <c r="C149" s="14" t="inlineStr">
        <is>
          <t>ind</t>
        </is>
      </c>
      <c r="H149" s="14">
        <f>INDEX(VarLab,MATCH($A149,VarKey,0))&amp;INDEX(MemLab,MATCH($C149&amp;"|"&amp;$B149,MemKey,0))</f>
        <v/>
      </c>
      <c r="I149" s="14">
        <f>INDEX(VarUnit,MATCH($A149,VarKey,0))</f>
        <v/>
      </c>
      <c r="J149" s="14">
        <f>INDEX(VarSrc,MATCH($A149,VarKey,0))</f>
        <v/>
      </c>
      <c r="K149" s="11">
        <f>CodePrefix&amp;$A149&amp;IF($C149="","","."&amp;$C149&amp;"."&amp;$B149)&amp;INDEX(VarEnd,MATCH($A149,VarKey,0))&amp;K$5</f>
        <v/>
      </c>
      <c r="L149" s="24" t="n">
        <v>0.8</v>
      </c>
      <c r="M149" s="24" t="n">
        <v>0.8</v>
      </c>
      <c r="N149" s="24" t="n">
        <v>0.8</v>
      </c>
      <c r="O149" s="24" t="n">
        <v>0.8</v>
      </c>
      <c r="P149" s="24" t="n">
        <v>0.8</v>
      </c>
      <c r="Q149" s="24" t="n">
        <v>0.8</v>
      </c>
      <c r="R149" s="24" t="n">
        <v>0.8</v>
      </c>
      <c r="S149" s="24" t="n">
        <v>0.8</v>
      </c>
      <c r="T149" s="24" t="n">
        <v>0.8</v>
      </c>
      <c r="U149" s="24" t="n">
        <v>0.8</v>
      </c>
      <c r="V149" s="24" t="n">
        <v>0.8</v>
      </c>
      <c r="W149" s="24" t="n">
        <v>0.8</v>
      </c>
      <c r="X149" s="24" t="n">
        <v>0.8</v>
      </c>
      <c r="Y149" s="24" t="n">
        <v>0.8</v>
      </c>
      <c r="Z149" s="24" t="n">
        <v>0.8</v>
      </c>
      <c r="AA149" s="24" t="n">
        <v>0.8</v>
      </c>
      <c r="AB149" s="24" t="n">
        <v>0.8</v>
      </c>
      <c r="AC149" s="24" t="n">
        <v>0.8</v>
      </c>
      <c r="AD149" s="24" t="n">
        <v>0.8</v>
      </c>
      <c r="AF149" s="11">
        <f>CodePrefix&amp;$A149&amp;IF($C149="","","."&amp;$C149&amp;"."&amp;$B149)&amp;INDEX(VarEnd,MATCH($A149,VarKey,0))&amp;AF$5</f>
        <v/>
      </c>
      <c r="AG149" s="24" t="n">
        <v>0.8</v>
      </c>
      <c r="AH149" s="24" t="n">
        <v>0.8</v>
      </c>
      <c r="AI149" s="24" t="n">
        <v>0.8</v>
      </c>
      <c r="AJ149" s="24" t="n">
        <v>0.8</v>
      </c>
      <c r="AK149" s="24" t="n">
        <v>0.8</v>
      </c>
      <c r="AL149" s="24" t="n">
        <v>0.8</v>
      </c>
      <c r="AM149" s="24" t="n">
        <v>0.8</v>
      </c>
      <c r="AN149" s="24" t="n">
        <v>0.8</v>
      </c>
      <c r="AO149" s="24" t="n">
        <v>0.8</v>
      </c>
      <c r="AP149" s="24" t="n">
        <v>0.8</v>
      </c>
      <c r="AQ149" s="24" t="n">
        <v>0.8</v>
      </c>
      <c r="AR149" s="24" t="n">
        <v>0.8</v>
      </c>
      <c r="AS149" s="24" t="n">
        <v>0.8</v>
      </c>
      <c r="AT149" s="24" t="n">
        <v>0.8</v>
      </c>
      <c r="AU149" s="24" t="n">
        <v>0.8</v>
      </c>
      <c r="AV149" s="24" t="n">
        <v>0.8</v>
      </c>
      <c r="AW149" s="24" t="n">
        <v>0.8</v>
      </c>
      <c r="AX149" s="24" t="n">
        <v>0.8</v>
      </c>
      <c r="AY149" s="24" t="n">
        <v>0.8</v>
      </c>
    </row>
    <row r="150" hidden="1" outlineLevel="1">
      <c r="A150" s="1" t="inlineStr">
        <is>
          <t>etsb</t>
        </is>
      </c>
      <c r="B150" s="1" t="inlineStr">
        <is>
          <t>all</t>
        </is>
      </c>
      <c r="C150" s="1" t="inlineStr">
        <is>
          <t>pow</t>
        </is>
      </c>
      <c r="H150" s="1">
        <f>INDEX(VarLab,MATCH($A150,VarKey,0))&amp;INDEX(MemLab,MATCH($C150&amp;"|"&amp;$B150,MemKey,0))</f>
        <v/>
      </c>
      <c r="I150" s="1">
        <f>INDEX(VarUnit,MATCH($A150,VarKey,0))</f>
        <v/>
      </c>
      <c r="J150" s="1">
        <f>INDEX(VarSrc,MATCH($A150,VarKey,0))</f>
        <v/>
      </c>
      <c r="K150" s="17">
        <f>CodePrefix&amp;$A150&amp;IF($C150="","","."&amp;$C150&amp;"."&amp;$B150)&amp;INDEX(VarEnd,MATCH($A150,VarKey,0))&amp;K$5</f>
        <v/>
      </c>
      <c r="L150" s="18">
        <f>IF(L$4&lt;L$99,0,L142+(L146-L142)/MAX(L$100-L$99,1)*(MIN(L$4,L$100)-L$99))</f>
        <v/>
      </c>
      <c r="M150" s="19">
        <f>IF(M$4&lt;M$99,0,M142+(M146-M142)/MAX(M$100-M$99,1)*(MIN(M$4,M$100)-M$99))</f>
        <v/>
      </c>
      <c r="N150" s="19">
        <f>IF(N$4&lt;N$99,0,N142+(N146-N142)/MAX(N$100-N$99,1)*(MIN(N$4,N$100)-N$99))</f>
        <v/>
      </c>
      <c r="O150" s="19">
        <f>IF(O$4&lt;O$99,0,O142+(O146-O142)/MAX(O$100-O$99,1)*(MIN(O$4,O$100)-O$99))</f>
        <v/>
      </c>
      <c r="P150" s="19">
        <f>IF(P$4&lt;P$99,0,P142+(P146-P142)/MAX(P$100-P$99,1)*(MIN(P$4,P$100)-P$99))</f>
        <v/>
      </c>
      <c r="Q150" s="19">
        <f>IF(Q$4&lt;Q$99,0,Q142+(Q146-Q142)/MAX(Q$100-Q$99,1)*(MIN(Q$4,Q$100)-Q$99))</f>
        <v/>
      </c>
      <c r="R150" s="19">
        <f>IF(R$4&lt;R$99,0,R142+(R146-R142)/MAX(R$100-R$99,1)*(MIN(R$4,R$100)-R$99))</f>
        <v/>
      </c>
      <c r="S150" s="19">
        <f>IF(S$4&lt;S$99,0,S142+(S146-S142)/MAX(S$100-S$99,1)*(MIN(S$4,S$100)-S$99))</f>
        <v/>
      </c>
      <c r="T150" s="19">
        <f>IF(T$4&lt;T$99,0,T142+(T146-T142)/MAX(T$100-T$99,1)*(MIN(T$4,T$100)-T$99))</f>
        <v/>
      </c>
      <c r="U150" s="19">
        <f>IF(U$4&lt;U$99,0,U142+(U146-U142)/MAX(U$100-U$99,1)*(MIN(U$4,U$100)-U$99))</f>
        <v/>
      </c>
      <c r="V150" s="19">
        <f>IF(V$4&lt;V$99,0,V142+(V146-V142)/MAX(V$100-V$99,1)*(MIN(V$4,V$100)-V$99))</f>
        <v/>
      </c>
      <c r="W150" s="19">
        <f>IF(W$4&lt;W$99,0,W142+(W146-W142)/MAX(W$100-W$99,1)*(MIN(W$4,W$100)-W$99))</f>
        <v/>
      </c>
      <c r="X150" s="19">
        <f>IF(X$4&lt;X$99,0,X142+(X146-X142)/MAX(X$100-X$99,1)*(MIN(X$4,X$100)-X$99))</f>
        <v/>
      </c>
      <c r="Y150" s="19">
        <f>IF(Y$4&lt;Y$99,0,Y142+(Y146-Y142)/MAX(Y$100-Y$99,1)*(MIN(Y$4,Y$100)-Y$99))</f>
        <v/>
      </c>
      <c r="Z150" s="19">
        <f>IF(Z$4&lt;Z$99,0,Z142+(Z146-Z142)/MAX(Z$100-Z$99,1)*(MIN(Z$4,Z$100)-Z$99))</f>
        <v/>
      </c>
      <c r="AA150" s="19">
        <f>IF(AA$4&lt;AA$99,0,AA142+(AA146-AA142)/MAX(AA$100-AA$99,1)*(MIN(AA$4,AA$100)-AA$99))</f>
        <v/>
      </c>
      <c r="AB150" s="19">
        <f>IF(AB$4&lt;AB$99,0,AB142+(AB146-AB142)/MAX(AB$100-AB$99,1)*(MIN(AB$4,AB$100)-AB$99))</f>
        <v/>
      </c>
      <c r="AC150" s="19">
        <f>IF(AC$4&lt;AC$99,0,AC142+(AC146-AC142)/MAX(AC$100-AC$99,1)*(MIN(AC$4,AC$100)-AC$99))</f>
        <v/>
      </c>
      <c r="AD150" s="19">
        <f>IF(AD$4&lt;AD$99,0,AD142+(AD146-AD142)/MAX(AD$100-AD$99,1)*(MIN(AD$4,AD$100)-AD$99))</f>
        <v/>
      </c>
      <c r="AF150" s="17">
        <f>CodePrefix&amp;$A150&amp;IF($C150="","","."&amp;$C150&amp;"."&amp;$B150)&amp;INDEX(VarEnd,MATCH($A150,VarKey,0))&amp;AF$5</f>
        <v/>
      </c>
      <c r="AG150" s="18">
        <f>IF(AG$4&lt;AG$99,0,AG142+(AG146-AG142)/MAX(AG$100-AG$99,1)*(MIN(AG$4,AG$100)-AG$99))</f>
        <v/>
      </c>
      <c r="AH150" s="19">
        <f>IF(AH$4&lt;AH$99,0,AH142+(AH146-AH142)/MAX(AH$100-AH$99,1)*(MIN(AH$4,AH$100)-AH$99))</f>
        <v/>
      </c>
      <c r="AI150" s="19">
        <f>IF(AI$4&lt;AI$99,0,AI142+(AI146-AI142)/MAX(AI$100-AI$99,1)*(MIN(AI$4,AI$100)-AI$99))</f>
        <v/>
      </c>
      <c r="AJ150" s="19">
        <f>IF(AJ$4&lt;AJ$99,0,AJ142+(AJ146-AJ142)/MAX(AJ$100-AJ$99,1)*(MIN(AJ$4,AJ$100)-AJ$99))</f>
        <v/>
      </c>
      <c r="AK150" s="19">
        <f>IF(AK$4&lt;AK$99,0,AK142+(AK146-AK142)/MAX(AK$100-AK$99,1)*(MIN(AK$4,AK$100)-AK$99))</f>
        <v/>
      </c>
      <c r="AL150" s="19">
        <f>IF(AL$4&lt;AL$99,0,AL142+(AL146-AL142)/MAX(AL$100-AL$99,1)*(MIN(AL$4,AL$100)-AL$99))</f>
        <v/>
      </c>
      <c r="AM150" s="19">
        <f>IF(AM$4&lt;AM$99,0,AM142+(AM146-AM142)/MAX(AM$100-AM$99,1)*(MIN(AM$4,AM$100)-AM$99))</f>
        <v/>
      </c>
      <c r="AN150" s="19">
        <f>IF(AN$4&lt;AN$99,0,AN142+(AN146-AN142)/MAX(AN$100-AN$99,1)*(MIN(AN$4,AN$100)-AN$99))</f>
        <v/>
      </c>
      <c r="AO150" s="19">
        <f>IF(AO$4&lt;AO$99,0,AO142+(AO146-AO142)/MAX(AO$100-AO$99,1)*(MIN(AO$4,AO$100)-AO$99))</f>
        <v/>
      </c>
      <c r="AP150" s="19">
        <f>IF(AP$4&lt;AP$99,0,AP142+(AP146-AP142)/MAX(AP$100-AP$99,1)*(MIN(AP$4,AP$100)-AP$99))</f>
        <v/>
      </c>
      <c r="AQ150" s="19">
        <f>IF(AQ$4&lt;AQ$99,0,AQ142+(AQ146-AQ142)/MAX(AQ$100-AQ$99,1)*(MIN(AQ$4,AQ$100)-AQ$99))</f>
        <v/>
      </c>
      <c r="AR150" s="19">
        <f>IF(AR$4&lt;AR$99,0,AR142+(AR146-AR142)/MAX(AR$100-AR$99,1)*(MIN(AR$4,AR$100)-AR$99))</f>
        <v/>
      </c>
      <c r="AS150" s="19">
        <f>IF(AS$4&lt;AS$99,0,AS142+(AS146-AS142)/MAX(AS$100-AS$99,1)*(MIN(AS$4,AS$100)-AS$99))</f>
        <v/>
      </c>
      <c r="AT150" s="19">
        <f>IF(AT$4&lt;AT$99,0,AT142+(AT146-AT142)/MAX(AT$100-AT$99,1)*(MIN(AT$4,AT$100)-AT$99))</f>
        <v/>
      </c>
      <c r="AU150" s="19">
        <f>IF(AU$4&lt;AU$99,0,AU142+(AU146-AU142)/MAX(AU$100-AU$99,1)*(MIN(AU$4,AU$100)-AU$99))</f>
        <v/>
      </c>
      <c r="AV150" s="19">
        <f>IF(AV$4&lt;AV$99,0,AV142+(AV146-AV142)/MAX(AV$100-AV$99,1)*(MIN(AV$4,AV$100)-AV$99))</f>
        <v/>
      </c>
      <c r="AW150" s="19">
        <f>IF(AW$4&lt;AW$99,0,AW142+(AW146-AW142)/MAX(AW$100-AW$99,1)*(MIN(AW$4,AW$100)-AW$99))</f>
        <v/>
      </c>
      <c r="AX150" s="19">
        <f>IF(AX$4&lt;AX$99,0,AX142+(AX146-AX142)/MAX(AX$100-AX$99,1)*(MIN(AX$4,AX$100)-AX$99))</f>
        <v/>
      </c>
      <c r="AY150" s="19">
        <f>IF(AY$4&lt;AY$99,0,AY142+(AY146-AY142)/MAX(AY$100-AY$99,1)*(MIN(AY$4,AY$100)-AY$99))</f>
        <v/>
      </c>
    </row>
    <row r="151" hidden="1" outlineLevel="1">
      <c r="A151" s="1" t="inlineStr">
        <is>
          <t>etsb</t>
        </is>
      </c>
      <c r="B151" s="1" t="inlineStr">
        <is>
          <t>all</t>
        </is>
      </c>
      <c r="C151" s="1" t="inlineStr">
        <is>
          <t>tra</t>
        </is>
      </c>
      <c r="H151" s="1">
        <f>INDEX(VarLab,MATCH($A151,VarKey,0))&amp;INDEX(MemLab,MATCH($C151&amp;"|"&amp;$B151,MemKey,0))</f>
        <v/>
      </c>
      <c r="I151" s="1">
        <f>INDEX(VarUnit,MATCH($A151,VarKey,0))</f>
        <v/>
      </c>
      <c r="J151" s="1">
        <f>INDEX(VarSrc,MATCH($A151,VarKey,0))</f>
        <v/>
      </c>
      <c r="K151" s="17">
        <f>CodePrefix&amp;$A151&amp;IF($C151="","","."&amp;$C151&amp;"."&amp;$B151)&amp;INDEX(VarEnd,MATCH($A151,VarKey,0))&amp;K$5</f>
        <v/>
      </c>
      <c r="L151" s="18">
        <f>IF(L$4&lt;L$99,0,L143+(L147-L143)/MAX(L$100-L$99,1)*(MIN(L$4,L$100)-L$99))</f>
        <v/>
      </c>
      <c r="M151" s="19">
        <f>IF(M$4&lt;M$99,0,M143+(M147-M143)/MAX(M$100-M$99,1)*(MIN(M$4,M$100)-M$99))</f>
        <v/>
      </c>
      <c r="N151" s="19">
        <f>IF(N$4&lt;N$99,0,N143+(N147-N143)/MAX(N$100-N$99,1)*(MIN(N$4,N$100)-N$99))</f>
        <v/>
      </c>
      <c r="O151" s="19">
        <f>IF(O$4&lt;O$99,0,O143+(O147-O143)/MAX(O$100-O$99,1)*(MIN(O$4,O$100)-O$99))</f>
        <v/>
      </c>
      <c r="P151" s="19">
        <f>IF(P$4&lt;P$99,0,P143+(P147-P143)/MAX(P$100-P$99,1)*(MIN(P$4,P$100)-P$99))</f>
        <v/>
      </c>
      <c r="Q151" s="19">
        <f>IF(Q$4&lt;Q$99,0,Q143+(Q147-Q143)/MAX(Q$100-Q$99,1)*(MIN(Q$4,Q$100)-Q$99))</f>
        <v/>
      </c>
      <c r="R151" s="19">
        <f>IF(R$4&lt;R$99,0,R143+(R147-R143)/MAX(R$100-R$99,1)*(MIN(R$4,R$100)-R$99))</f>
        <v/>
      </c>
      <c r="S151" s="19">
        <f>IF(S$4&lt;S$99,0,S143+(S147-S143)/MAX(S$100-S$99,1)*(MIN(S$4,S$100)-S$99))</f>
        <v/>
      </c>
      <c r="T151" s="19">
        <f>IF(T$4&lt;T$99,0,T143+(T147-T143)/MAX(T$100-T$99,1)*(MIN(T$4,T$100)-T$99))</f>
        <v/>
      </c>
      <c r="U151" s="19">
        <f>IF(U$4&lt;U$99,0,U143+(U147-U143)/MAX(U$100-U$99,1)*(MIN(U$4,U$100)-U$99))</f>
        <v/>
      </c>
      <c r="V151" s="19">
        <f>IF(V$4&lt;V$99,0,V143+(V147-V143)/MAX(V$100-V$99,1)*(MIN(V$4,V$100)-V$99))</f>
        <v/>
      </c>
      <c r="W151" s="19">
        <f>IF(W$4&lt;W$99,0,W143+(W147-W143)/MAX(W$100-W$99,1)*(MIN(W$4,W$100)-W$99))</f>
        <v/>
      </c>
      <c r="X151" s="19">
        <f>IF(X$4&lt;X$99,0,X143+(X147-X143)/MAX(X$100-X$99,1)*(MIN(X$4,X$100)-X$99))</f>
        <v/>
      </c>
      <c r="Y151" s="19">
        <f>IF(Y$4&lt;Y$99,0,Y143+(Y147-Y143)/MAX(Y$100-Y$99,1)*(MIN(Y$4,Y$100)-Y$99))</f>
        <v/>
      </c>
      <c r="Z151" s="19">
        <f>IF(Z$4&lt;Z$99,0,Z143+(Z147-Z143)/MAX(Z$100-Z$99,1)*(MIN(Z$4,Z$100)-Z$99))</f>
        <v/>
      </c>
      <c r="AA151" s="19">
        <f>IF(AA$4&lt;AA$99,0,AA143+(AA147-AA143)/MAX(AA$100-AA$99,1)*(MIN(AA$4,AA$100)-AA$99))</f>
        <v/>
      </c>
      <c r="AB151" s="19">
        <f>IF(AB$4&lt;AB$99,0,AB143+(AB147-AB143)/MAX(AB$100-AB$99,1)*(MIN(AB$4,AB$100)-AB$99))</f>
        <v/>
      </c>
      <c r="AC151" s="19">
        <f>IF(AC$4&lt;AC$99,0,AC143+(AC147-AC143)/MAX(AC$100-AC$99,1)*(MIN(AC$4,AC$100)-AC$99))</f>
        <v/>
      </c>
      <c r="AD151" s="19">
        <f>IF(AD$4&lt;AD$99,0,AD143+(AD147-AD143)/MAX(AD$100-AD$99,1)*(MIN(AD$4,AD$100)-AD$99))</f>
        <v/>
      </c>
      <c r="AF151" s="17">
        <f>CodePrefix&amp;$A151&amp;IF($C151="","","."&amp;$C151&amp;"."&amp;$B151)&amp;INDEX(VarEnd,MATCH($A151,VarKey,0))&amp;AF$5</f>
        <v/>
      </c>
      <c r="AG151" s="18">
        <f>IF(AG$4&lt;AG$99,0,AG143+(AG147-AG143)/MAX(AG$100-AG$99,1)*(MIN(AG$4,AG$100)-AG$99))</f>
        <v/>
      </c>
      <c r="AH151" s="19">
        <f>IF(AH$4&lt;AH$99,0,AH143+(AH147-AH143)/MAX(AH$100-AH$99,1)*(MIN(AH$4,AH$100)-AH$99))</f>
        <v/>
      </c>
      <c r="AI151" s="19">
        <f>IF(AI$4&lt;AI$99,0,AI143+(AI147-AI143)/MAX(AI$100-AI$99,1)*(MIN(AI$4,AI$100)-AI$99))</f>
        <v/>
      </c>
      <c r="AJ151" s="19">
        <f>IF(AJ$4&lt;AJ$99,0,AJ143+(AJ147-AJ143)/MAX(AJ$100-AJ$99,1)*(MIN(AJ$4,AJ$100)-AJ$99))</f>
        <v/>
      </c>
      <c r="AK151" s="19">
        <f>IF(AK$4&lt;AK$99,0,AK143+(AK147-AK143)/MAX(AK$100-AK$99,1)*(MIN(AK$4,AK$100)-AK$99))</f>
        <v/>
      </c>
      <c r="AL151" s="19">
        <f>IF(AL$4&lt;AL$99,0,AL143+(AL147-AL143)/MAX(AL$100-AL$99,1)*(MIN(AL$4,AL$100)-AL$99))</f>
        <v/>
      </c>
      <c r="AM151" s="19">
        <f>IF(AM$4&lt;AM$99,0,AM143+(AM147-AM143)/MAX(AM$100-AM$99,1)*(MIN(AM$4,AM$100)-AM$99))</f>
        <v/>
      </c>
      <c r="AN151" s="19">
        <f>IF(AN$4&lt;AN$99,0,AN143+(AN147-AN143)/MAX(AN$100-AN$99,1)*(MIN(AN$4,AN$100)-AN$99))</f>
        <v/>
      </c>
      <c r="AO151" s="19">
        <f>IF(AO$4&lt;AO$99,0,AO143+(AO147-AO143)/MAX(AO$100-AO$99,1)*(MIN(AO$4,AO$100)-AO$99))</f>
        <v/>
      </c>
      <c r="AP151" s="19">
        <f>IF(AP$4&lt;AP$99,0,AP143+(AP147-AP143)/MAX(AP$100-AP$99,1)*(MIN(AP$4,AP$100)-AP$99))</f>
        <v/>
      </c>
      <c r="AQ151" s="19">
        <f>IF(AQ$4&lt;AQ$99,0,AQ143+(AQ147-AQ143)/MAX(AQ$100-AQ$99,1)*(MIN(AQ$4,AQ$100)-AQ$99))</f>
        <v/>
      </c>
      <c r="AR151" s="19">
        <f>IF(AR$4&lt;AR$99,0,AR143+(AR147-AR143)/MAX(AR$100-AR$99,1)*(MIN(AR$4,AR$100)-AR$99))</f>
        <v/>
      </c>
      <c r="AS151" s="19">
        <f>IF(AS$4&lt;AS$99,0,AS143+(AS147-AS143)/MAX(AS$100-AS$99,1)*(MIN(AS$4,AS$100)-AS$99))</f>
        <v/>
      </c>
      <c r="AT151" s="19">
        <f>IF(AT$4&lt;AT$99,0,AT143+(AT147-AT143)/MAX(AT$100-AT$99,1)*(MIN(AT$4,AT$100)-AT$99))</f>
        <v/>
      </c>
      <c r="AU151" s="19">
        <f>IF(AU$4&lt;AU$99,0,AU143+(AU147-AU143)/MAX(AU$100-AU$99,1)*(MIN(AU$4,AU$100)-AU$99))</f>
        <v/>
      </c>
      <c r="AV151" s="19">
        <f>IF(AV$4&lt;AV$99,0,AV143+(AV147-AV143)/MAX(AV$100-AV$99,1)*(MIN(AV$4,AV$100)-AV$99))</f>
        <v/>
      </c>
      <c r="AW151" s="19">
        <f>IF(AW$4&lt;AW$99,0,AW143+(AW147-AW143)/MAX(AW$100-AW$99,1)*(MIN(AW$4,AW$100)-AW$99))</f>
        <v/>
      </c>
      <c r="AX151" s="19">
        <f>IF(AX$4&lt;AX$99,0,AX143+(AX147-AX143)/MAX(AX$100-AX$99,1)*(MIN(AX$4,AX$100)-AX$99))</f>
        <v/>
      </c>
      <c r="AY151" s="19">
        <f>IF(AY$4&lt;AY$99,0,AY143+(AY147-AY143)/MAX(AY$100-AY$99,1)*(MIN(AY$4,AY$100)-AY$99))</f>
        <v/>
      </c>
    </row>
    <row r="152" hidden="1" outlineLevel="1">
      <c r="A152" s="1" t="inlineStr">
        <is>
          <t>etsb</t>
        </is>
      </c>
      <c r="B152" s="1" t="inlineStr">
        <is>
          <t>all</t>
        </is>
      </c>
      <c r="C152" s="1" t="inlineStr">
        <is>
          <t>res</t>
        </is>
      </c>
      <c r="H152" s="1">
        <f>INDEX(VarLab,MATCH($A152,VarKey,0))&amp;INDEX(MemLab,MATCH($C152&amp;"|"&amp;$B152,MemKey,0))</f>
        <v/>
      </c>
      <c r="I152" s="1">
        <f>INDEX(VarUnit,MATCH($A152,VarKey,0))</f>
        <v/>
      </c>
      <c r="J152" s="1">
        <f>INDEX(VarSrc,MATCH($A152,VarKey,0))</f>
        <v/>
      </c>
      <c r="K152" s="17">
        <f>CodePrefix&amp;$A152&amp;IF($C152="","","."&amp;$C152&amp;"."&amp;$B152)&amp;INDEX(VarEnd,MATCH($A152,VarKey,0))&amp;K$5</f>
        <v/>
      </c>
      <c r="L152" s="18">
        <f>IF(L$4&lt;L$99,0,L144+(L148-L144)/MAX(L$100-L$99,1)*(MIN(L$4,L$100)-L$99))</f>
        <v/>
      </c>
      <c r="M152" s="19">
        <f>IF(M$4&lt;M$99,0,M144+(M148-M144)/MAX(M$100-M$99,1)*(MIN(M$4,M$100)-M$99))</f>
        <v/>
      </c>
      <c r="N152" s="19">
        <f>IF(N$4&lt;N$99,0,N144+(N148-N144)/MAX(N$100-N$99,1)*(MIN(N$4,N$100)-N$99))</f>
        <v/>
      </c>
      <c r="O152" s="19">
        <f>IF(O$4&lt;O$99,0,O144+(O148-O144)/MAX(O$100-O$99,1)*(MIN(O$4,O$100)-O$99))</f>
        <v/>
      </c>
      <c r="P152" s="19">
        <f>IF(P$4&lt;P$99,0,P144+(P148-P144)/MAX(P$100-P$99,1)*(MIN(P$4,P$100)-P$99))</f>
        <v/>
      </c>
      <c r="Q152" s="19">
        <f>IF(Q$4&lt;Q$99,0,Q144+(Q148-Q144)/MAX(Q$100-Q$99,1)*(MIN(Q$4,Q$100)-Q$99))</f>
        <v/>
      </c>
      <c r="R152" s="19">
        <f>IF(R$4&lt;R$99,0,R144+(R148-R144)/MAX(R$100-R$99,1)*(MIN(R$4,R$100)-R$99))</f>
        <v/>
      </c>
      <c r="S152" s="19">
        <f>IF(S$4&lt;S$99,0,S144+(S148-S144)/MAX(S$100-S$99,1)*(MIN(S$4,S$100)-S$99))</f>
        <v/>
      </c>
      <c r="T152" s="19">
        <f>IF(T$4&lt;T$99,0,T144+(T148-T144)/MAX(T$100-T$99,1)*(MIN(T$4,T$100)-T$99))</f>
        <v/>
      </c>
      <c r="U152" s="19">
        <f>IF(U$4&lt;U$99,0,U144+(U148-U144)/MAX(U$100-U$99,1)*(MIN(U$4,U$100)-U$99))</f>
        <v/>
      </c>
      <c r="V152" s="19">
        <f>IF(V$4&lt;V$99,0,V144+(V148-V144)/MAX(V$100-V$99,1)*(MIN(V$4,V$100)-V$99))</f>
        <v/>
      </c>
      <c r="W152" s="19">
        <f>IF(W$4&lt;W$99,0,W144+(W148-W144)/MAX(W$100-W$99,1)*(MIN(W$4,W$100)-W$99))</f>
        <v/>
      </c>
      <c r="X152" s="19">
        <f>IF(X$4&lt;X$99,0,X144+(X148-X144)/MAX(X$100-X$99,1)*(MIN(X$4,X$100)-X$99))</f>
        <v/>
      </c>
      <c r="Y152" s="19">
        <f>IF(Y$4&lt;Y$99,0,Y144+(Y148-Y144)/MAX(Y$100-Y$99,1)*(MIN(Y$4,Y$100)-Y$99))</f>
        <v/>
      </c>
      <c r="Z152" s="19">
        <f>IF(Z$4&lt;Z$99,0,Z144+(Z148-Z144)/MAX(Z$100-Z$99,1)*(MIN(Z$4,Z$100)-Z$99))</f>
        <v/>
      </c>
      <c r="AA152" s="19">
        <f>IF(AA$4&lt;AA$99,0,AA144+(AA148-AA144)/MAX(AA$100-AA$99,1)*(MIN(AA$4,AA$100)-AA$99))</f>
        <v/>
      </c>
      <c r="AB152" s="19">
        <f>IF(AB$4&lt;AB$99,0,AB144+(AB148-AB144)/MAX(AB$100-AB$99,1)*(MIN(AB$4,AB$100)-AB$99))</f>
        <v/>
      </c>
      <c r="AC152" s="19">
        <f>IF(AC$4&lt;AC$99,0,AC144+(AC148-AC144)/MAX(AC$100-AC$99,1)*(MIN(AC$4,AC$100)-AC$99))</f>
        <v/>
      </c>
      <c r="AD152" s="19">
        <f>IF(AD$4&lt;AD$99,0,AD144+(AD148-AD144)/MAX(AD$100-AD$99,1)*(MIN(AD$4,AD$100)-AD$99))</f>
        <v/>
      </c>
      <c r="AF152" s="17">
        <f>CodePrefix&amp;$A152&amp;IF($C152="","","."&amp;$C152&amp;"."&amp;$B152)&amp;INDEX(VarEnd,MATCH($A152,VarKey,0))&amp;AF$5</f>
        <v/>
      </c>
      <c r="AG152" s="18">
        <f>IF(AG$4&lt;AG$99,0,AG144+(AG148-AG144)/MAX(AG$100-AG$99,1)*(MIN(AG$4,AG$100)-AG$99))</f>
        <v/>
      </c>
      <c r="AH152" s="19">
        <f>IF(AH$4&lt;AH$99,0,AH144+(AH148-AH144)/MAX(AH$100-AH$99,1)*(MIN(AH$4,AH$100)-AH$99))</f>
        <v/>
      </c>
      <c r="AI152" s="19">
        <f>IF(AI$4&lt;AI$99,0,AI144+(AI148-AI144)/MAX(AI$100-AI$99,1)*(MIN(AI$4,AI$100)-AI$99))</f>
        <v/>
      </c>
      <c r="AJ152" s="19">
        <f>IF(AJ$4&lt;AJ$99,0,AJ144+(AJ148-AJ144)/MAX(AJ$100-AJ$99,1)*(MIN(AJ$4,AJ$100)-AJ$99))</f>
        <v/>
      </c>
      <c r="AK152" s="19">
        <f>IF(AK$4&lt;AK$99,0,AK144+(AK148-AK144)/MAX(AK$100-AK$99,1)*(MIN(AK$4,AK$100)-AK$99))</f>
        <v/>
      </c>
      <c r="AL152" s="19">
        <f>IF(AL$4&lt;AL$99,0,AL144+(AL148-AL144)/MAX(AL$100-AL$99,1)*(MIN(AL$4,AL$100)-AL$99))</f>
        <v/>
      </c>
      <c r="AM152" s="19">
        <f>IF(AM$4&lt;AM$99,0,AM144+(AM148-AM144)/MAX(AM$100-AM$99,1)*(MIN(AM$4,AM$100)-AM$99))</f>
        <v/>
      </c>
      <c r="AN152" s="19">
        <f>IF(AN$4&lt;AN$99,0,AN144+(AN148-AN144)/MAX(AN$100-AN$99,1)*(MIN(AN$4,AN$100)-AN$99))</f>
        <v/>
      </c>
      <c r="AO152" s="19">
        <f>IF(AO$4&lt;AO$99,0,AO144+(AO148-AO144)/MAX(AO$100-AO$99,1)*(MIN(AO$4,AO$100)-AO$99))</f>
        <v/>
      </c>
      <c r="AP152" s="19">
        <f>IF(AP$4&lt;AP$99,0,AP144+(AP148-AP144)/MAX(AP$100-AP$99,1)*(MIN(AP$4,AP$100)-AP$99))</f>
        <v/>
      </c>
      <c r="AQ152" s="19">
        <f>IF(AQ$4&lt;AQ$99,0,AQ144+(AQ148-AQ144)/MAX(AQ$100-AQ$99,1)*(MIN(AQ$4,AQ$100)-AQ$99))</f>
        <v/>
      </c>
      <c r="AR152" s="19">
        <f>IF(AR$4&lt;AR$99,0,AR144+(AR148-AR144)/MAX(AR$100-AR$99,1)*(MIN(AR$4,AR$100)-AR$99))</f>
        <v/>
      </c>
      <c r="AS152" s="19">
        <f>IF(AS$4&lt;AS$99,0,AS144+(AS148-AS144)/MAX(AS$100-AS$99,1)*(MIN(AS$4,AS$100)-AS$99))</f>
        <v/>
      </c>
      <c r="AT152" s="19">
        <f>IF(AT$4&lt;AT$99,0,AT144+(AT148-AT144)/MAX(AT$100-AT$99,1)*(MIN(AT$4,AT$100)-AT$99))</f>
        <v/>
      </c>
      <c r="AU152" s="19">
        <f>IF(AU$4&lt;AU$99,0,AU144+(AU148-AU144)/MAX(AU$100-AU$99,1)*(MIN(AU$4,AU$100)-AU$99))</f>
        <v/>
      </c>
      <c r="AV152" s="19">
        <f>IF(AV$4&lt;AV$99,0,AV144+(AV148-AV144)/MAX(AV$100-AV$99,1)*(MIN(AV$4,AV$100)-AV$99))</f>
        <v/>
      </c>
      <c r="AW152" s="19">
        <f>IF(AW$4&lt;AW$99,0,AW144+(AW148-AW144)/MAX(AW$100-AW$99,1)*(MIN(AW$4,AW$100)-AW$99))</f>
        <v/>
      </c>
      <c r="AX152" s="19">
        <f>IF(AX$4&lt;AX$99,0,AX144+(AX148-AX144)/MAX(AX$100-AX$99,1)*(MIN(AX$4,AX$100)-AX$99))</f>
        <v/>
      </c>
      <c r="AY152" s="19">
        <f>IF(AY$4&lt;AY$99,0,AY144+(AY148-AY144)/MAX(AY$100-AY$99,1)*(MIN(AY$4,AY$100)-AY$99))</f>
        <v/>
      </c>
    </row>
    <row r="153" hidden="1" outlineLevel="1">
      <c r="A153" s="1" t="inlineStr">
        <is>
          <t>etsb</t>
        </is>
      </c>
      <c r="B153" s="1" t="inlineStr">
        <is>
          <t>all</t>
        </is>
      </c>
      <c r="C153" s="1" t="inlineStr">
        <is>
          <t>ind</t>
        </is>
      </c>
      <c r="H153" s="1">
        <f>INDEX(VarLab,MATCH($A153,VarKey,0))&amp;INDEX(MemLab,MATCH($C153&amp;"|"&amp;$B153,MemKey,0))</f>
        <v/>
      </c>
      <c r="I153" s="1">
        <f>INDEX(VarUnit,MATCH($A153,VarKey,0))</f>
        <v/>
      </c>
      <c r="J153" s="1">
        <f>INDEX(VarSrc,MATCH($A153,VarKey,0))</f>
        <v/>
      </c>
      <c r="K153" s="17">
        <f>CodePrefix&amp;$A153&amp;IF($C153="","","."&amp;$C153&amp;"."&amp;$B153)&amp;INDEX(VarEnd,MATCH($A153,VarKey,0))&amp;K$5</f>
        <v/>
      </c>
      <c r="L153" s="18">
        <f>IF(L$4&lt;L$99,0,L145+(L149-L145)/MAX(L$100-L$99,1)*(MIN(L$4,L$100)-L$99))</f>
        <v/>
      </c>
      <c r="M153" s="19">
        <f>IF(M$4&lt;M$99,0,M145+(M149-M145)/MAX(M$100-M$99,1)*(MIN(M$4,M$100)-M$99))</f>
        <v/>
      </c>
      <c r="N153" s="19">
        <f>IF(N$4&lt;N$99,0,N145+(N149-N145)/MAX(N$100-N$99,1)*(MIN(N$4,N$100)-N$99))</f>
        <v/>
      </c>
      <c r="O153" s="19">
        <f>IF(O$4&lt;O$99,0,O145+(O149-O145)/MAX(O$100-O$99,1)*(MIN(O$4,O$100)-O$99))</f>
        <v/>
      </c>
      <c r="P153" s="19">
        <f>IF(P$4&lt;P$99,0,P145+(P149-P145)/MAX(P$100-P$99,1)*(MIN(P$4,P$100)-P$99))</f>
        <v/>
      </c>
      <c r="Q153" s="19">
        <f>IF(Q$4&lt;Q$99,0,Q145+(Q149-Q145)/MAX(Q$100-Q$99,1)*(MIN(Q$4,Q$100)-Q$99))</f>
        <v/>
      </c>
      <c r="R153" s="19">
        <f>IF(R$4&lt;R$99,0,R145+(R149-R145)/MAX(R$100-R$99,1)*(MIN(R$4,R$100)-R$99))</f>
        <v/>
      </c>
      <c r="S153" s="19">
        <f>IF(S$4&lt;S$99,0,S145+(S149-S145)/MAX(S$100-S$99,1)*(MIN(S$4,S$100)-S$99))</f>
        <v/>
      </c>
      <c r="T153" s="19">
        <f>IF(T$4&lt;T$99,0,T145+(T149-T145)/MAX(T$100-T$99,1)*(MIN(T$4,T$100)-T$99))</f>
        <v/>
      </c>
      <c r="U153" s="19">
        <f>IF(U$4&lt;U$99,0,U145+(U149-U145)/MAX(U$100-U$99,1)*(MIN(U$4,U$100)-U$99))</f>
        <v/>
      </c>
      <c r="V153" s="19">
        <f>IF(V$4&lt;V$99,0,V145+(V149-V145)/MAX(V$100-V$99,1)*(MIN(V$4,V$100)-V$99))</f>
        <v/>
      </c>
      <c r="W153" s="19">
        <f>IF(W$4&lt;W$99,0,W145+(W149-W145)/MAX(W$100-W$99,1)*(MIN(W$4,W$100)-W$99))</f>
        <v/>
      </c>
      <c r="X153" s="19">
        <f>IF(X$4&lt;X$99,0,X145+(X149-X145)/MAX(X$100-X$99,1)*(MIN(X$4,X$100)-X$99))</f>
        <v/>
      </c>
      <c r="Y153" s="19">
        <f>IF(Y$4&lt;Y$99,0,Y145+(Y149-Y145)/MAX(Y$100-Y$99,1)*(MIN(Y$4,Y$100)-Y$99))</f>
        <v/>
      </c>
      <c r="Z153" s="19">
        <f>IF(Z$4&lt;Z$99,0,Z145+(Z149-Z145)/MAX(Z$100-Z$99,1)*(MIN(Z$4,Z$100)-Z$99))</f>
        <v/>
      </c>
      <c r="AA153" s="19">
        <f>IF(AA$4&lt;AA$99,0,AA145+(AA149-AA145)/MAX(AA$100-AA$99,1)*(MIN(AA$4,AA$100)-AA$99))</f>
        <v/>
      </c>
      <c r="AB153" s="19">
        <f>IF(AB$4&lt;AB$99,0,AB145+(AB149-AB145)/MAX(AB$100-AB$99,1)*(MIN(AB$4,AB$100)-AB$99))</f>
        <v/>
      </c>
      <c r="AC153" s="19">
        <f>IF(AC$4&lt;AC$99,0,AC145+(AC149-AC145)/MAX(AC$100-AC$99,1)*(MIN(AC$4,AC$100)-AC$99))</f>
        <v/>
      </c>
      <c r="AD153" s="19">
        <f>IF(AD$4&lt;AD$99,0,AD145+(AD149-AD145)/MAX(AD$100-AD$99,1)*(MIN(AD$4,AD$100)-AD$99))</f>
        <v/>
      </c>
      <c r="AF153" s="17">
        <f>CodePrefix&amp;$A153&amp;IF($C153="","","."&amp;$C153&amp;"."&amp;$B153)&amp;INDEX(VarEnd,MATCH($A153,VarKey,0))&amp;AF$5</f>
        <v/>
      </c>
      <c r="AG153" s="18">
        <f>IF(AG$4&lt;AG$99,0,AG145+(AG149-AG145)/MAX(AG$100-AG$99,1)*(MIN(AG$4,AG$100)-AG$99))</f>
        <v/>
      </c>
      <c r="AH153" s="19">
        <f>IF(AH$4&lt;AH$99,0,AH145+(AH149-AH145)/MAX(AH$100-AH$99,1)*(MIN(AH$4,AH$100)-AH$99))</f>
        <v/>
      </c>
      <c r="AI153" s="19">
        <f>IF(AI$4&lt;AI$99,0,AI145+(AI149-AI145)/MAX(AI$100-AI$99,1)*(MIN(AI$4,AI$100)-AI$99))</f>
        <v/>
      </c>
      <c r="AJ153" s="19">
        <f>IF(AJ$4&lt;AJ$99,0,AJ145+(AJ149-AJ145)/MAX(AJ$100-AJ$99,1)*(MIN(AJ$4,AJ$100)-AJ$99))</f>
        <v/>
      </c>
      <c r="AK153" s="19">
        <f>IF(AK$4&lt;AK$99,0,AK145+(AK149-AK145)/MAX(AK$100-AK$99,1)*(MIN(AK$4,AK$100)-AK$99))</f>
        <v/>
      </c>
      <c r="AL153" s="19">
        <f>IF(AL$4&lt;AL$99,0,AL145+(AL149-AL145)/MAX(AL$100-AL$99,1)*(MIN(AL$4,AL$100)-AL$99))</f>
        <v/>
      </c>
      <c r="AM153" s="19">
        <f>IF(AM$4&lt;AM$99,0,AM145+(AM149-AM145)/MAX(AM$100-AM$99,1)*(MIN(AM$4,AM$100)-AM$99))</f>
        <v/>
      </c>
      <c r="AN153" s="19">
        <f>IF(AN$4&lt;AN$99,0,AN145+(AN149-AN145)/MAX(AN$100-AN$99,1)*(MIN(AN$4,AN$100)-AN$99))</f>
        <v/>
      </c>
      <c r="AO153" s="19">
        <f>IF(AO$4&lt;AO$99,0,AO145+(AO149-AO145)/MAX(AO$100-AO$99,1)*(MIN(AO$4,AO$100)-AO$99))</f>
        <v/>
      </c>
      <c r="AP153" s="19">
        <f>IF(AP$4&lt;AP$99,0,AP145+(AP149-AP145)/MAX(AP$100-AP$99,1)*(MIN(AP$4,AP$100)-AP$99))</f>
        <v/>
      </c>
      <c r="AQ153" s="19">
        <f>IF(AQ$4&lt;AQ$99,0,AQ145+(AQ149-AQ145)/MAX(AQ$100-AQ$99,1)*(MIN(AQ$4,AQ$100)-AQ$99))</f>
        <v/>
      </c>
      <c r="AR153" s="19">
        <f>IF(AR$4&lt;AR$99,0,AR145+(AR149-AR145)/MAX(AR$100-AR$99,1)*(MIN(AR$4,AR$100)-AR$99))</f>
        <v/>
      </c>
      <c r="AS153" s="19">
        <f>IF(AS$4&lt;AS$99,0,AS145+(AS149-AS145)/MAX(AS$100-AS$99,1)*(MIN(AS$4,AS$100)-AS$99))</f>
        <v/>
      </c>
      <c r="AT153" s="19">
        <f>IF(AT$4&lt;AT$99,0,AT145+(AT149-AT145)/MAX(AT$100-AT$99,1)*(MIN(AT$4,AT$100)-AT$99))</f>
        <v/>
      </c>
      <c r="AU153" s="19">
        <f>IF(AU$4&lt;AU$99,0,AU145+(AU149-AU145)/MAX(AU$100-AU$99,1)*(MIN(AU$4,AU$100)-AU$99))</f>
        <v/>
      </c>
      <c r="AV153" s="19">
        <f>IF(AV$4&lt;AV$99,0,AV145+(AV149-AV145)/MAX(AV$100-AV$99,1)*(MIN(AV$4,AV$100)-AV$99))</f>
        <v/>
      </c>
      <c r="AW153" s="19">
        <f>IF(AW$4&lt;AW$99,0,AW145+(AW149-AW145)/MAX(AW$100-AW$99,1)*(MIN(AW$4,AW$100)-AW$99))</f>
        <v/>
      </c>
      <c r="AX153" s="19">
        <f>IF(AX$4&lt;AX$99,0,AX145+(AX149-AX145)/MAX(AX$100-AX$99,1)*(MIN(AX$4,AX$100)-AX$99))</f>
        <v/>
      </c>
      <c r="AY153" s="19">
        <f>IF(AY$4&lt;AY$99,0,AY145+(AY149-AY145)/MAX(AY$100-AY$99,1)*(MIN(AY$4,AY$100)-AY$99))</f>
        <v/>
      </c>
    </row>
    <row r="154" hidden="1" outlineLevel="1">
      <c r="A154" s="1" t="inlineStr">
        <is>
          <t>obr</t>
        </is>
      </c>
      <c r="B154" s="1" t="inlineStr">
        <is>
          <t>all</t>
        </is>
      </c>
      <c r="C154" s="1" t="inlineStr">
        <is>
          <t>pow</t>
        </is>
      </c>
      <c r="D154" s="25" t="n">
        <v>1</v>
      </c>
      <c r="E154" s="26" t="n">
        <v>-0.0027939</v>
      </c>
      <c r="H154" s="1">
        <f>INDEX(VarLab,MATCH($A154,VarKey,0))&amp;INDEX(MemLab,MATCH($C154&amp;"|"&amp;$B154,MemKey,0))</f>
        <v/>
      </c>
      <c r="I154" s="1">
        <f>INDEX(VarUnit,MATCH($A154,VarKey,0))</f>
        <v/>
      </c>
      <c r="J154" s="1">
        <f>INDEX(VarSrc,MATCH($A154,VarKey,0))</f>
        <v/>
      </c>
      <c r="K154" s="17">
        <f>CodePrefix&amp;$A154&amp;IF($C154="","","."&amp;$C154&amp;"."&amp;$B154)&amp;INDEX(VarEnd,MATCH($A154,VarKey,0))&amp;K$5</f>
        <v/>
      </c>
      <c r="L154" s="18">
        <f>MIN(1,MAX(0,INDEX(L$150:L$153,$D154)))</f>
        <v/>
      </c>
      <c r="M154" s="19">
        <f>MIN(1,MAX(0,INDEX(M$150:M$153,$D154)))</f>
        <v/>
      </c>
      <c r="N154" s="19">
        <f>MIN(1,MAX(0,INDEX(N$150:N$153,$D154)))</f>
        <v/>
      </c>
      <c r="O154" s="19">
        <f>MIN(1,MAX(0,INDEX(O$150:O$153,$D154)))</f>
        <v/>
      </c>
      <c r="P154" s="19">
        <f>MIN(1,MAX(0,INDEX(P$150:P$153,$D154)))</f>
        <v/>
      </c>
      <c r="Q154" s="19">
        <f>MIN(1,MAX(0,INDEX(Q$150:Q$153,$D154)))</f>
        <v/>
      </c>
      <c r="R154" s="19">
        <f>MIN(1,MAX(0,INDEX(R$150:R$153,$D154)))</f>
        <v/>
      </c>
      <c r="S154" s="19">
        <f>MIN(1,MAX(0,INDEX(S$150:S$153,$D154)))</f>
        <v/>
      </c>
      <c r="T154" s="19">
        <f>MIN(1,MAX(0,INDEX(T$150:T$153,$D154)))</f>
        <v/>
      </c>
      <c r="U154" s="19">
        <f>MIN(1,MAX(0,INDEX(U$150:U$153,$D154)))</f>
        <v/>
      </c>
      <c r="V154" s="19">
        <f>MIN(1,MAX(0,INDEX(V$150:V$153,$D154)))</f>
        <v/>
      </c>
      <c r="W154" s="19">
        <f>MIN(1,MAX(0,INDEX(W$150:W$153,$D154)))</f>
        <v/>
      </c>
      <c r="X154" s="19">
        <f>MIN(1,MAX(0,INDEX(X$150:X$153,$D154)))</f>
        <v/>
      </c>
      <c r="Y154" s="19">
        <f>MIN(1,MAX(0,INDEX(Y$150:Y$153,$D154)))</f>
        <v/>
      </c>
      <c r="Z154" s="19">
        <f>MIN(1,MAX(0,INDEX(Z$150:Z$153,$D154)))</f>
        <v/>
      </c>
      <c r="AA154" s="19">
        <f>MIN(1,MAX(0,INDEX(AA$150:AA$153,$D154)))</f>
        <v/>
      </c>
      <c r="AB154" s="19">
        <f>MIN(1,MAX(0,INDEX(AB$150:AB$153,$D154)))</f>
        <v/>
      </c>
      <c r="AC154" s="19">
        <f>MIN(1,MAX(0,INDEX(AC$150:AC$153,$D154)))</f>
        <v/>
      </c>
      <c r="AD154" s="19">
        <f>MIN(1,MAX(0,INDEX(AD$150:AD$153,$D154)))</f>
        <v/>
      </c>
      <c r="AF154" s="17">
        <f>CodePrefix&amp;$A154&amp;IF($C154="","","."&amp;$C154&amp;"."&amp;$B154)&amp;INDEX(VarEnd,MATCH($A154,VarKey,0))&amp;AF$5</f>
        <v/>
      </c>
      <c r="AG154" s="18">
        <f>MIN(1,MAX(0,INDEX(AG$150:AG$153,$D154)))</f>
        <v/>
      </c>
      <c r="AH154" s="19">
        <f>MIN(1,MAX(0,INDEX(AH$150:AH$153,$D154)))</f>
        <v/>
      </c>
      <c r="AI154" s="19">
        <f>MIN(1,MAX(0,INDEX(AI$150:AI$153,$D154)))</f>
        <v/>
      </c>
      <c r="AJ154" s="19">
        <f>MIN(1,MAX(0,INDEX(AJ$150:AJ$153,$D154)))</f>
        <v/>
      </c>
      <c r="AK154" s="19">
        <f>MIN(1,MAX(0,INDEX(AK$150:AK$153,$D154)))</f>
        <v/>
      </c>
      <c r="AL154" s="19">
        <f>MIN(1,MAX(0,INDEX(AL$150:AL$153,$D154)))</f>
        <v/>
      </c>
      <c r="AM154" s="19">
        <f>MIN(1,MAX(0,INDEX(AM$150:AM$153,$D154)))</f>
        <v/>
      </c>
      <c r="AN154" s="19">
        <f>MIN(1,MAX(0,INDEX(AN$150:AN$153,$D154)))</f>
        <v/>
      </c>
      <c r="AO154" s="19">
        <f>MIN(1,MAX(0,INDEX(AO$150:AO$153,$D154)))</f>
        <v/>
      </c>
      <c r="AP154" s="19">
        <f>MIN(1,MAX(0,INDEX(AP$150:AP$153,$D154)))</f>
        <v/>
      </c>
      <c r="AQ154" s="19">
        <f>MIN(1,MAX(0,INDEX(AQ$150:AQ$153,$D154)))</f>
        <v/>
      </c>
      <c r="AR154" s="19">
        <f>MIN(1,MAX(0,INDEX(AR$150:AR$153,$D154)))</f>
        <v/>
      </c>
      <c r="AS154" s="19">
        <f>MIN(1,MAX(0,INDEX(AS$150:AS$153,$D154)))</f>
        <v/>
      </c>
      <c r="AT154" s="19">
        <f>MIN(1,MAX(0,INDEX(AT$150:AT$153,$D154)))</f>
        <v/>
      </c>
      <c r="AU154" s="19">
        <f>MIN(1,MAX(0,INDEX(AU$150:AU$153,$D154)))</f>
        <v/>
      </c>
      <c r="AV154" s="19">
        <f>MIN(1,MAX(0,INDEX(AV$150:AV$153,$D154)))</f>
        <v/>
      </c>
      <c r="AW154" s="19">
        <f>MIN(1,MAX(0,INDEX(AW$150:AW$153,$D154)))</f>
        <v/>
      </c>
      <c r="AX154" s="19">
        <f>MIN(1,MAX(0,INDEX(AX$150:AX$153,$D154)))</f>
        <v/>
      </c>
      <c r="AY154" s="19">
        <f>MIN(1,MAX(0,INDEX(AY$150:AY$153,$D154)))</f>
        <v/>
      </c>
    </row>
    <row r="155" hidden="1" outlineLevel="1">
      <c r="A155" s="1" t="inlineStr">
        <is>
          <t>obr</t>
        </is>
      </c>
      <c r="B155" s="1" t="inlineStr">
        <is>
          <t>all</t>
        </is>
      </c>
      <c r="C155" s="1" t="inlineStr">
        <is>
          <t>rod</t>
        </is>
      </c>
      <c r="D155" s="25" t="n">
        <v>2</v>
      </c>
      <c r="E155" s="26" t="n">
        <v>-0.002833</v>
      </c>
      <c r="H155" s="1">
        <f>INDEX(VarLab,MATCH($A155,VarKey,0))&amp;INDEX(MemLab,MATCH($C155&amp;"|"&amp;$B155,MemKey,0))</f>
        <v/>
      </c>
      <c r="I155" s="1">
        <f>INDEX(VarUnit,MATCH($A155,VarKey,0))</f>
        <v/>
      </c>
      <c r="J155" s="1">
        <f>INDEX(VarSrc,MATCH($A155,VarKey,0))</f>
        <v/>
      </c>
      <c r="K155" s="17">
        <f>CodePrefix&amp;$A155&amp;IF($C155="","","."&amp;$C155&amp;"."&amp;$B155)&amp;INDEX(VarEnd,MATCH($A155,VarKey,0))&amp;K$5</f>
        <v/>
      </c>
      <c r="L155" s="18">
        <f>MIN(1,MAX(0,INDEX(L$150:L$153,$D155)))</f>
        <v/>
      </c>
      <c r="M155" s="19">
        <f>MIN(1,MAX(0,INDEX(M$150:M$153,$D155)))</f>
        <v/>
      </c>
      <c r="N155" s="19">
        <f>MIN(1,MAX(0,INDEX(N$150:N$153,$D155)))</f>
        <v/>
      </c>
      <c r="O155" s="19">
        <f>MIN(1,MAX(0,INDEX(O$150:O$153,$D155)))</f>
        <v/>
      </c>
      <c r="P155" s="19">
        <f>MIN(1,MAX(0,INDEX(P$150:P$153,$D155)))</f>
        <v/>
      </c>
      <c r="Q155" s="19">
        <f>MIN(1,MAX(0,INDEX(Q$150:Q$153,$D155)))</f>
        <v/>
      </c>
      <c r="R155" s="19">
        <f>MIN(1,MAX(0,INDEX(R$150:R$153,$D155)))</f>
        <v/>
      </c>
      <c r="S155" s="19">
        <f>MIN(1,MAX(0,INDEX(S$150:S$153,$D155)))</f>
        <v/>
      </c>
      <c r="T155" s="19">
        <f>MIN(1,MAX(0,INDEX(T$150:T$153,$D155)))</f>
        <v/>
      </c>
      <c r="U155" s="19">
        <f>MIN(1,MAX(0,INDEX(U$150:U$153,$D155)))</f>
        <v/>
      </c>
      <c r="V155" s="19">
        <f>MIN(1,MAX(0,INDEX(V$150:V$153,$D155)))</f>
        <v/>
      </c>
      <c r="W155" s="19">
        <f>MIN(1,MAX(0,INDEX(W$150:W$153,$D155)))</f>
        <v/>
      </c>
      <c r="X155" s="19">
        <f>MIN(1,MAX(0,INDEX(X$150:X$153,$D155)))</f>
        <v/>
      </c>
      <c r="Y155" s="19">
        <f>MIN(1,MAX(0,INDEX(Y$150:Y$153,$D155)))</f>
        <v/>
      </c>
      <c r="Z155" s="19">
        <f>MIN(1,MAX(0,INDEX(Z$150:Z$153,$D155)))</f>
        <v/>
      </c>
      <c r="AA155" s="19">
        <f>MIN(1,MAX(0,INDEX(AA$150:AA$153,$D155)))</f>
        <v/>
      </c>
      <c r="AB155" s="19">
        <f>MIN(1,MAX(0,INDEX(AB$150:AB$153,$D155)))</f>
        <v/>
      </c>
      <c r="AC155" s="19">
        <f>MIN(1,MAX(0,INDEX(AC$150:AC$153,$D155)))</f>
        <v/>
      </c>
      <c r="AD155" s="19">
        <f>MIN(1,MAX(0,INDEX(AD$150:AD$153,$D155)))</f>
        <v/>
      </c>
      <c r="AF155" s="17">
        <f>CodePrefix&amp;$A155&amp;IF($C155="","","."&amp;$C155&amp;"."&amp;$B155)&amp;INDEX(VarEnd,MATCH($A155,VarKey,0))&amp;AF$5</f>
        <v/>
      </c>
      <c r="AG155" s="18">
        <f>MIN(1,MAX(0,INDEX(AG$150:AG$153,$D155)))</f>
        <v/>
      </c>
      <c r="AH155" s="19">
        <f>MIN(1,MAX(0,INDEX(AH$150:AH$153,$D155)))</f>
        <v/>
      </c>
      <c r="AI155" s="19">
        <f>MIN(1,MAX(0,INDEX(AI$150:AI$153,$D155)))</f>
        <v/>
      </c>
      <c r="AJ155" s="19">
        <f>MIN(1,MAX(0,INDEX(AJ$150:AJ$153,$D155)))</f>
        <v/>
      </c>
      <c r="AK155" s="19">
        <f>MIN(1,MAX(0,INDEX(AK$150:AK$153,$D155)))</f>
        <v/>
      </c>
      <c r="AL155" s="19">
        <f>MIN(1,MAX(0,INDEX(AL$150:AL$153,$D155)))</f>
        <v/>
      </c>
      <c r="AM155" s="19">
        <f>MIN(1,MAX(0,INDEX(AM$150:AM$153,$D155)))</f>
        <v/>
      </c>
      <c r="AN155" s="19">
        <f>MIN(1,MAX(0,INDEX(AN$150:AN$153,$D155)))</f>
        <v/>
      </c>
      <c r="AO155" s="19">
        <f>MIN(1,MAX(0,INDEX(AO$150:AO$153,$D155)))</f>
        <v/>
      </c>
      <c r="AP155" s="19">
        <f>MIN(1,MAX(0,INDEX(AP$150:AP$153,$D155)))</f>
        <v/>
      </c>
      <c r="AQ155" s="19">
        <f>MIN(1,MAX(0,INDEX(AQ$150:AQ$153,$D155)))</f>
        <v/>
      </c>
      <c r="AR155" s="19">
        <f>MIN(1,MAX(0,INDEX(AR$150:AR$153,$D155)))</f>
        <v/>
      </c>
      <c r="AS155" s="19">
        <f>MIN(1,MAX(0,INDEX(AS$150:AS$153,$D155)))</f>
        <v/>
      </c>
      <c r="AT155" s="19">
        <f>MIN(1,MAX(0,INDEX(AT$150:AT$153,$D155)))</f>
        <v/>
      </c>
      <c r="AU155" s="19">
        <f>MIN(1,MAX(0,INDEX(AU$150:AU$153,$D155)))</f>
        <v/>
      </c>
      <c r="AV155" s="19">
        <f>MIN(1,MAX(0,INDEX(AV$150:AV$153,$D155)))</f>
        <v/>
      </c>
      <c r="AW155" s="19">
        <f>MIN(1,MAX(0,INDEX(AW$150:AW$153,$D155)))</f>
        <v/>
      </c>
      <c r="AX155" s="19">
        <f>MIN(1,MAX(0,INDEX(AX$150:AX$153,$D155)))</f>
        <v/>
      </c>
      <c r="AY155" s="19">
        <f>MIN(1,MAX(0,INDEX(AY$150:AY$153,$D155)))</f>
        <v/>
      </c>
    </row>
    <row r="156" hidden="1" outlineLevel="1">
      <c r="A156" s="1" t="inlineStr">
        <is>
          <t>obr</t>
        </is>
      </c>
      <c r="B156" s="1" t="inlineStr">
        <is>
          <t>all</t>
        </is>
      </c>
      <c r="C156" s="1" t="inlineStr">
        <is>
          <t>ral</t>
        </is>
      </c>
      <c r="D156" s="25" t="n">
        <v>2</v>
      </c>
      <c r="E156" s="26" t="n">
        <v>-0.002833</v>
      </c>
      <c r="H156" s="1">
        <f>INDEX(VarLab,MATCH($A156,VarKey,0))&amp;INDEX(MemLab,MATCH($C156&amp;"|"&amp;$B156,MemKey,0))</f>
        <v/>
      </c>
      <c r="I156" s="1">
        <f>INDEX(VarUnit,MATCH($A156,VarKey,0))</f>
        <v/>
      </c>
      <c r="J156" s="1">
        <f>INDEX(VarSrc,MATCH($A156,VarKey,0))</f>
        <v/>
      </c>
      <c r="K156" s="17">
        <f>CodePrefix&amp;$A156&amp;IF($C156="","","."&amp;$C156&amp;"."&amp;$B156)&amp;INDEX(VarEnd,MATCH($A156,VarKey,0))&amp;K$5</f>
        <v/>
      </c>
      <c r="L156" s="18">
        <f>MIN(1,MAX(0,INDEX(L$150:L$153,$D156)))</f>
        <v/>
      </c>
      <c r="M156" s="19">
        <f>MIN(1,MAX(0,INDEX(M$150:M$153,$D156)))</f>
        <v/>
      </c>
      <c r="N156" s="19">
        <f>MIN(1,MAX(0,INDEX(N$150:N$153,$D156)))</f>
        <v/>
      </c>
      <c r="O156" s="19">
        <f>MIN(1,MAX(0,INDEX(O$150:O$153,$D156)))</f>
        <v/>
      </c>
      <c r="P156" s="19">
        <f>MIN(1,MAX(0,INDEX(P$150:P$153,$D156)))</f>
        <v/>
      </c>
      <c r="Q156" s="19">
        <f>MIN(1,MAX(0,INDEX(Q$150:Q$153,$D156)))</f>
        <v/>
      </c>
      <c r="R156" s="19">
        <f>MIN(1,MAX(0,INDEX(R$150:R$153,$D156)))</f>
        <v/>
      </c>
      <c r="S156" s="19">
        <f>MIN(1,MAX(0,INDEX(S$150:S$153,$D156)))</f>
        <v/>
      </c>
      <c r="T156" s="19">
        <f>MIN(1,MAX(0,INDEX(T$150:T$153,$D156)))</f>
        <v/>
      </c>
      <c r="U156" s="19">
        <f>MIN(1,MAX(0,INDEX(U$150:U$153,$D156)))</f>
        <v/>
      </c>
      <c r="V156" s="19">
        <f>MIN(1,MAX(0,INDEX(V$150:V$153,$D156)))</f>
        <v/>
      </c>
      <c r="W156" s="19">
        <f>MIN(1,MAX(0,INDEX(W$150:W$153,$D156)))</f>
        <v/>
      </c>
      <c r="X156" s="19">
        <f>MIN(1,MAX(0,INDEX(X$150:X$153,$D156)))</f>
        <v/>
      </c>
      <c r="Y156" s="19">
        <f>MIN(1,MAX(0,INDEX(Y$150:Y$153,$D156)))</f>
        <v/>
      </c>
      <c r="Z156" s="19">
        <f>MIN(1,MAX(0,INDEX(Z$150:Z$153,$D156)))</f>
        <v/>
      </c>
      <c r="AA156" s="19">
        <f>MIN(1,MAX(0,INDEX(AA$150:AA$153,$D156)))</f>
        <v/>
      </c>
      <c r="AB156" s="19">
        <f>MIN(1,MAX(0,INDEX(AB$150:AB$153,$D156)))</f>
        <v/>
      </c>
      <c r="AC156" s="19">
        <f>MIN(1,MAX(0,INDEX(AC$150:AC$153,$D156)))</f>
        <v/>
      </c>
      <c r="AD156" s="19">
        <f>MIN(1,MAX(0,INDEX(AD$150:AD$153,$D156)))</f>
        <v/>
      </c>
      <c r="AF156" s="17">
        <f>CodePrefix&amp;$A156&amp;IF($C156="","","."&amp;$C156&amp;"."&amp;$B156)&amp;INDEX(VarEnd,MATCH($A156,VarKey,0))&amp;AF$5</f>
        <v/>
      </c>
      <c r="AG156" s="18">
        <f>MIN(1,MAX(0,INDEX(AG$150:AG$153,$D156)))</f>
        <v/>
      </c>
      <c r="AH156" s="19">
        <f>MIN(1,MAX(0,INDEX(AH$150:AH$153,$D156)))</f>
        <v/>
      </c>
      <c r="AI156" s="19">
        <f>MIN(1,MAX(0,INDEX(AI$150:AI$153,$D156)))</f>
        <v/>
      </c>
      <c r="AJ156" s="19">
        <f>MIN(1,MAX(0,INDEX(AJ$150:AJ$153,$D156)))</f>
        <v/>
      </c>
      <c r="AK156" s="19">
        <f>MIN(1,MAX(0,INDEX(AK$150:AK$153,$D156)))</f>
        <v/>
      </c>
      <c r="AL156" s="19">
        <f>MIN(1,MAX(0,INDEX(AL$150:AL$153,$D156)))</f>
        <v/>
      </c>
      <c r="AM156" s="19">
        <f>MIN(1,MAX(0,INDEX(AM$150:AM$153,$D156)))</f>
        <v/>
      </c>
      <c r="AN156" s="19">
        <f>MIN(1,MAX(0,INDEX(AN$150:AN$153,$D156)))</f>
        <v/>
      </c>
      <c r="AO156" s="19">
        <f>MIN(1,MAX(0,INDEX(AO$150:AO$153,$D156)))</f>
        <v/>
      </c>
      <c r="AP156" s="19">
        <f>MIN(1,MAX(0,INDEX(AP$150:AP$153,$D156)))</f>
        <v/>
      </c>
      <c r="AQ156" s="19">
        <f>MIN(1,MAX(0,INDEX(AQ$150:AQ$153,$D156)))</f>
        <v/>
      </c>
      <c r="AR156" s="19">
        <f>MIN(1,MAX(0,INDEX(AR$150:AR$153,$D156)))</f>
        <v/>
      </c>
      <c r="AS156" s="19">
        <f>MIN(1,MAX(0,INDEX(AS$150:AS$153,$D156)))</f>
        <v/>
      </c>
      <c r="AT156" s="19">
        <f>MIN(1,MAX(0,INDEX(AT$150:AT$153,$D156)))</f>
        <v/>
      </c>
      <c r="AU156" s="19">
        <f>MIN(1,MAX(0,INDEX(AU$150:AU$153,$D156)))</f>
        <v/>
      </c>
      <c r="AV156" s="19">
        <f>MIN(1,MAX(0,INDEX(AV$150:AV$153,$D156)))</f>
        <v/>
      </c>
      <c r="AW156" s="19">
        <f>MIN(1,MAX(0,INDEX(AW$150:AW$153,$D156)))</f>
        <v/>
      </c>
      <c r="AX156" s="19">
        <f>MIN(1,MAX(0,INDEX(AX$150:AX$153,$D156)))</f>
        <v/>
      </c>
      <c r="AY156" s="19">
        <f>MIN(1,MAX(0,INDEX(AY$150:AY$153,$D156)))</f>
        <v/>
      </c>
    </row>
    <row r="157" hidden="1" outlineLevel="1">
      <c r="A157" s="1" t="inlineStr">
        <is>
          <t>obr</t>
        </is>
      </c>
      <c r="B157" s="1" t="inlineStr">
        <is>
          <t>all</t>
        </is>
      </c>
      <c r="C157" s="1" t="inlineStr">
        <is>
          <t>avi</t>
        </is>
      </c>
      <c r="D157" s="25" t="n">
        <v>2</v>
      </c>
      <c r="E157" s="26" t="n">
        <v>-0.002833</v>
      </c>
      <c r="H157" s="1">
        <f>INDEX(VarLab,MATCH($A157,VarKey,0))&amp;INDEX(MemLab,MATCH($C157&amp;"|"&amp;$B157,MemKey,0))</f>
        <v/>
      </c>
      <c r="I157" s="1">
        <f>INDEX(VarUnit,MATCH($A157,VarKey,0))</f>
        <v/>
      </c>
      <c r="J157" s="1">
        <f>INDEX(VarSrc,MATCH($A157,VarKey,0))</f>
        <v/>
      </c>
      <c r="K157" s="17">
        <f>CodePrefix&amp;$A157&amp;IF($C157="","","."&amp;$C157&amp;"."&amp;$B157)&amp;INDEX(VarEnd,MATCH($A157,VarKey,0))&amp;K$5</f>
        <v/>
      </c>
      <c r="L157" s="18">
        <f>MIN(1,MAX(0,INDEX(L$150:L$153,$D157)))</f>
        <v/>
      </c>
      <c r="M157" s="19">
        <f>MIN(1,MAX(0,INDEX(M$150:M$153,$D157)))</f>
        <v/>
      </c>
      <c r="N157" s="19">
        <f>MIN(1,MAX(0,INDEX(N$150:N$153,$D157)))</f>
        <v/>
      </c>
      <c r="O157" s="19">
        <f>MIN(1,MAX(0,INDEX(O$150:O$153,$D157)))</f>
        <v/>
      </c>
      <c r="P157" s="19">
        <f>MIN(1,MAX(0,INDEX(P$150:P$153,$D157)))</f>
        <v/>
      </c>
      <c r="Q157" s="19">
        <f>MIN(1,MAX(0,INDEX(Q$150:Q$153,$D157)))</f>
        <v/>
      </c>
      <c r="R157" s="19">
        <f>MIN(1,MAX(0,INDEX(R$150:R$153,$D157)))</f>
        <v/>
      </c>
      <c r="S157" s="19">
        <f>MIN(1,MAX(0,INDEX(S$150:S$153,$D157)))</f>
        <v/>
      </c>
      <c r="T157" s="19">
        <f>MIN(1,MAX(0,INDEX(T$150:T$153,$D157)))</f>
        <v/>
      </c>
      <c r="U157" s="19">
        <f>MIN(1,MAX(0,INDEX(U$150:U$153,$D157)))</f>
        <v/>
      </c>
      <c r="V157" s="19">
        <f>MIN(1,MAX(0,INDEX(V$150:V$153,$D157)))</f>
        <v/>
      </c>
      <c r="W157" s="19">
        <f>MIN(1,MAX(0,INDEX(W$150:W$153,$D157)))</f>
        <v/>
      </c>
      <c r="X157" s="19">
        <f>MIN(1,MAX(0,INDEX(X$150:X$153,$D157)))</f>
        <v/>
      </c>
      <c r="Y157" s="19">
        <f>MIN(1,MAX(0,INDEX(Y$150:Y$153,$D157)))</f>
        <v/>
      </c>
      <c r="Z157" s="19">
        <f>MIN(1,MAX(0,INDEX(Z$150:Z$153,$D157)))</f>
        <v/>
      </c>
      <c r="AA157" s="19">
        <f>MIN(1,MAX(0,INDEX(AA$150:AA$153,$D157)))</f>
        <v/>
      </c>
      <c r="AB157" s="19">
        <f>MIN(1,MAX(0,INDEX(AB$150:AB$153,$D157)))</f>
        <v/>
      </c>
      <c r="AC157" s="19">
        <f>MIN(1,MAX(0,INDEX(AC$150:AC$153,$D157)))</f>
        <v/>
      </c>
      <c r="AD157" s="19">
        <f>MIN(1,MAX(0,INDEX(AD$150:AD$153,$D157)))</f>
        <v/>
      </c>
      <c r="AF157" s="17">
        <f>CodePrefix&amp;$A157&amp;IF($C157="","","."&amp;$C157&amp;"."&amp;$B157)&amp;INDEX(VarEnd,MATCH($A157,VarKey,0))&amp;AF$5</f>
        <v/>
      </c>
      <c r="AG157" s="18">
        <f>MIN(1,MAX(0,INDEX(AG$150:AG$153,$D157)))</f>
        <v/>
      </c>
      <c r="AH157" s="19">
        <f>MIN(1,MAX(0,INDEX(AH$150:AH$153,$D157)))</f>
        <v/>
      </c>
      <c r="AI157" s="19">
        <f>MIN(1,MAX(0,INDEX(AI$150:AI$153,$D157)))</f>
        <v/>
      </c>
      <c r="AJ157" s="19">
        <f>MIN(1,MAX(0,INDEX(AJ$150:AJ$153,$D157)))</f>
        <v/>
      </c>
      <c r="AK157" s="19">
        <f>MIN(1,MAX(0,INDEX(AK$150:AK$153,$D157)))</f>
        <v/>
      </c>
      <c r="AL157" s="19">
        <f>MIN(1,MAX(0,INDEX(AL$150:AL$153,$D157)))</f>
        <v/>
      </c>
      <c r="AM157" s="19">
        <f>MIN(1,MAX(0,INDEX(AM$150:AM$153,$D157)))</f>
        <v/>
      </c>
      <c r="AN157" s="19">
        <f>MIN(1,MAX(0,INDEX(AN$150:AN$153,$D157)))</f>
        <v/>
      </c>
      <c r="AO157" s="19">
        <f>MIN(1,MAX(0,INDEX(AO$150:AO$153,$D157)))</f>
        <v/>
      </c>
      <c r="AP157" s="19">
        <f>MIN(1,MAX(0,INDEX(AP$150:AP$153,$D157)))</f>
        <v/>
      </c>
      <c r="AQ157" s="19">
        <f>MIN(1,MAX(0,INDEX(AQ$150:AQ$153,$D157)))</f>
        <v/>
      </c>
      <c r="AR157" s="19">
        <f>MIN(1,MAX(0,INDEX(AR$150:AR$153,$D157)))</f>
        <v/>
      </c>
      <c r="AS157" s="19">
        <f>MIN(1,MAX(0,INDEX(AS$150:AS$153,$D157)))</f>
        <v/>
      </c>
      <c r="AT157" s="19">
        <f>MIN(1,MAX(0,INDEX(AT$150:AT$153,$D157)))</f>
        <v/>
      </c>
      <c r="AU157" s="19">
        <f>MIN(1,MAX(0,INDEX(AU$150:AU$153,$D157)))</f>
        <v/>
      </c>
      <c r="AV157" s="19">
        <f>MIN(1,MAX(0,INDEX(AV$150:AV$153,$D157)))</f>
        <v/>
      </c>
      <c r="AW157" s="19">
        <f>MIN(1,MAX(0,INDEX(AW$150:AW$153,$D157)))</f>
        <v/>
      </c>
      <c r="AX157" s="19">
        <f>MIN(1,MAX(0,INDEX(AX$150:AX$153,$D157)))</f>
        <v/>
      </c>
      <c r="AY157" s="19">
        <f>MIN(1,MAX(0,INDEX(AY$150:AY$153,$D157)))</f>
        <v/>
      </c>
    </row>
    <row r="158" hidden="1" outlineLevel="1">
      <c r="A158" s="1" t="inlineStr">
        <is>
          <t>obr</t>
        </is>
      </c>
      <c r="B158" s="1" t="inlineStr">
        <is>
          <t>all</t>
        </is>
      </c>
      <c r="C158" s="1" t="inlineStr">
        <is>
          <t>nav</t>
        </is>
      </c>
      <c r="D158" s="25" t="n">
        <v>2</v>
      </c>
      <c r="E158" s="26" t="n">
        <v>-0.002833</v>
      </c>
      <c r="H158" s="1">
        <f>INDEX(VarLab,MATCH($A158,VarKey,0))&amp;INDEX(MemLab,MATCH($C158&amp;"|"&amp;$B158,MemKey,0))</f>
        <v/>
      </c>
      <c r="I158" s="1">
        <f>INDEX(VarUnit,MATCH($A158,VarKey,0))</f>
        <v/>
      </c>
      <c r="J158" s="1">
        <f>INDEX(VarSrc,MATCH($A158,VarKey,0))</f>
        <v/>
      </c>
      <c r="K158" s="17">
        <f>CodePrefix&amp;$A158&amp;IF($C158="","","."&amp;$C158&amp;"."&amp;$B158)&amp;INDEX(VarEnd,MATCH($A158,VarKey,0))&amp;K$5</f>
        <v/>
      </c>
      <c r="L158" s="18">
        <f>MIN(1,MAX(0,INDEX(L$150:L$153,$D158)))</f>
        <v/>
      </c>
      <c r="M158" s="19">
        <f>MIN(1,MAX(0,INDEX(M$150:M$153,$D158)))</f>
        <v/>
      </c>
      <c r="N158" s="19">
        <f>MIN(1,MAX(0,INDEX(N$150:N$153,$D158)))</f>
        <v/>
      </c>
      <c r="O158" s="19">
        <f>MIN(1,MAX(0,INDEX(O$150:O$153,$D158)))</f>
        <v/>
      </c>
      <c r="P158" s="19">
        <f>MIN(1,MAX(0,INDEX(P$150:P$153,$D158)))</f>
        <v/>
      </c>
      <c r="Q158" s="19">
        <f>MIN(1,MAX(0,INDEX(Q$150:Q$153,$D158)))</f>
        <v/>
      </c>
      <c r="R158" s="19">
        <f>MIN(1,MAX(0,INDEX(R$150:R$153,$D158)))</f>
        <v/>
      </c>
      <c r="S158" s="19">
        <f>MIN(1,MAX(0,INDEX(S$150:S$153,$D158)))</f>
        <v/>
      </c>
      <c r="T158" s="19">
        <f>MIN(1,MAX(0,INDEX(T$150:T$153,$D158)))</f>
        <v/>
      </c>
      <c r="U158" s="19">
        <f>MIN(1,MAX(0,INDEX(U$150:U$153,$D158)))</f>
        <v/>
      </c>
      <c r="V158" s="19">
        <f>MIN(1,MAX(0,INDEX(V$150:V$153,$D158)))</f>
        <v/>
      </c>
      <c r="W158" s="19">
        <f>MIN(1,MAX(0,INDEX(W$150:W$153,$D158)))</f>
        <v/>
      </c>
      <c r="X158" s="19">
        <f>MIN(1,MAX(0,INDEX(X$150:X$153,$D158)))</f>
        <v/>
      </c>
      <c r="Y158" s="19">
        <f>MIN(1,MAX(0,INDEX(Y$150:Y$153,$D158)))</f>
        <v/>
      </c>
      <c r="Z158" s="19">
        <f>MIN(1,MAX(0,INDEX(Z$150:Z$153,$D158)))</f>
        <v/>
      </c>
      <c r="AA158" s="19">
        <f>MIN(1,MAX(0,INDEX(AA$150:AA$153,$D158)))</f>
        <v/>
      </c>
      <c r="AB158" s="19">
        <f>MIN(1,MAX(0,INDEX(AB$150:AB$153,$D158)))</f>
        <v/>
      </c>
      <c r="AC158" s="19">
        <f>MIN(1,MAX(0,INDEX(AC$150:AC$153,$D158)))</f>
        <v/>
      </c>
      <c r="AD158" s="19">
        <f>MIN(1,MAX(0,INDEX(AD$150:AD$153,$D158)))</f>
        <v/>
      </c>
      <c r="AF158" s="17">
        <f>CodePrefix&amp;$A158&amp;IF($C158="","","."&amp;$C158&amp;"."&amp;$B158)&amp;INDEX(VarEnd,MATCH($A158,VarKey,0))&amp;AF$5</f>
        <v/>
      </c>
      <c r="AG158" s="18">
        <f>MIN(1,MAX(0,INDEX(AG$150:AG$153,$D158)))</f>
        <v/>
      </c>
      <c r="AH158" s="19">
        <f>MIN(1,MAX(0,INDEX(AH$150:AH$153,$D158)))</f>
        <v/>
      </c>
      <c r="AI158" s="19">
        <f>MIN(1,MAX(0,INDEX(AI$150:AI$153,$D158)))</f>
        <v/>
      </c>
      <c r="AJ158" s="19">
        <f>MIN(1,MAX(0,INDEX(AJ$150:AJ$153,$D158)))</f>
        <v/>
      </c>
      <c r="AK158" s="19">
        <f>MIN(1,MAX(0,INDEX(AK$150:AK$153,$D158)))</f>
        <v/>
      </c>
      <c r="AL158" s="19">
        <f>MIN(1,MAX(0,INDEX(AL$150:AL$153,$D158)))</f>
        <v/>
      </c>
      <c r="AM158" s="19">
        <f>MIN(1,MAX(0,INDEX(AM$150:AM$153,$D158)))</f>
        <v/>
      </c>
      <c r="AN158" s="19">
        <f>MIN(1,MAX(0,INDEX(AN$150:AN$153,$D158)))</f>
        <v/>
      </c>
      <c r="AO158" s="19">
        <f>MIN(1,MAX(0,INDEX(AO$150:AO$153,$D158)))</f>
        <v/>
      </c>
      <c r="AP158" s="19">
        <f>MIN(1,MAX(0,INDEX(AP$150:AP$153,$D158)))</f>
        <v/>
      </c>
      <c r="AQ158" s="19">
        <f>MIN(1,MAX(0,INDEX(AQ$150:AQ$153,$D158)))</f>
        <v/>
      </c>
      <c r="AR158" s="19">
        <f>MIN(1,MAX(0,INDEX(AR$150:AR$153,$D158)))</f>
        <v/>
      </c>
      <c r="AS158" s="19">
        <f>MIN(1,MAX(0,INDEX(AS$150:AS$153,$D158)))</f>
        <v/>
      </c>
      <c r="AT158" s="19">
        <f>MIN(1,MAX(0,INDEX(AT$150:AT$153,$D158)))</f>
        <v/>
      </c>
      <c r="AU158" s="19">
        <f>MIN(1,MAX(0,INDEX(AU$150:AU$153,$D158)))</f>
        <v/>
      </c>
      <c r="AV158" s="19">
        <f>MIN(1,MAX(0,INDEX(AV$150:AV$153,$D158)))</f>
        <v/>
      </c>
      <c r="AW158" s="19">
        <f>MIN(1,MAX(0,INDEX(AW$150:AW$153,$D158)))</f>
        <v/>
      </c>
      <c r="AX158" s="19">
        <f>MIN(1,MAX(0,INDEX(AX$150:AX$153,$D158)))</f>
        <v/>
      </c>
      <c r="AY158" s="19">
        <f>MIN(1,MAX(0,INDEX(AY$150:AY$153,$D158)))</f>
        <v/>
      </c>
    </row>
    <row r="159" hidden="1" outlineLevel="1">
      <c r="A159" s="1" t="inlineStr">
        <is>
          <t>obr</t>
        </is>
      </c>
      <c r="B159" s="1" t="inlineStr">
        <is>
          <t>all</t>
        </is>
      </c>
      <c r="C159" s="1" t="inlineStr">
        <is>
          <t>res</t>
        </is>
      </c>
      <c r="D159" s="25" t="n">
        <v>3</v>
      </c>
      <c r="E159" s="26" t="n">
        <v>-0.0038637</v>
      </c>
      <c r="H159" s="1">
        <f>INDEX(VarLab,MATCH($A159,VarKey,0))&amp;INDEX(MemLab,MATCH($C159&amp;"|"&amp;$B159,MemKey,0))</f>
        <v/>
      </c>
      <c r="I159" s="1">
        <f>INDEX(VarUnit,MATCH($A159,VarKey,0))</f>
        <v/>
      </c>
      <c r="J159" s="1">
        <f>INDEX(VarSrc,MATCH($A159,VarKey,0))</f>
        <v/>
      </c>
      <c r="K159" s="17">
        <f>CodePrefix&amp;$A159&amp;IF($C159="","","."&amp;$C159&amp;"."&amp;$B159)&amp;INDEX(VarEnd,MATCH($A159,VarKey,0))&amp;K$5</f>
        <v/>
      </c>
      <c r="L159" s="18">
        <f>MIN(1,MAX(0,INDEX(L$150:L$153,$D159)))</f>
        <v/>
      </c>
      <c r="M159" s="19">
        <f>MIN(1,MAX(0,INDEX(M$150:M$153,$D159)))</f>
        <v/>
      </c>
      <c r="N159" s="19">
        <f>MIN(1,MAX(0,INDEX(N$150:N$153,$D159)))</f>
        <v/>
      </c>
      <c r="O159" s="19">
        <f>MIN(1,MAX(0,INDEX(O$150:O$153,$D159)))</f>
        <v/>
      </c>
      <c r="P159" s="19">
        <f>MIN(1,MAX(0,INDEX(P$150:P$153,$D159)))</f>
        <v/>
      </c>
      <c r="Q159" s="19">
        <f>MIN(1,MAX(0,INDEX(Q$150:Q$153,$D159)))</f>
        <v/>
      </c>
      <c r="R159" s="19">
        <f>MIN(1,MAX(0,INDEX(R$150:R$153,$D159)))</f>
        <v/>
      </c>
      <c r="S159" s="19">
        <f>MIN(1,MAX(0,INDEX(S$150:S$153,$D159)))</f>
        <v/>
      </c>
      <c r="T159" s="19">
        <f>MIN(1,MAX(0,INDEX(T$150:T$153,$D159)))</f>
        <v/>
      </c>
      <c r="U159" s="19">
        <f>MIN(1,MAX(0,INDEX(U$150:U$153,$D159)))</f>
        <v/>
      </c>
      <c r="V159" s="19">
        <f>MIN(1,MAX(0,INDEX(V$150:V$153,$D159)))</f>
        <v/>
      </c>
      <c r="W159" s="19">
        <f>MIN(1,MAX(0,INDEX(W$150:W$153,$D159)))</f>
        <v/>
      </c>
      <c r="X159" s="19">
        <f>MIN(1,MAX(0,INDEX(X$150:X$153,$D159)))</f>
        <v/>
      </c>
      <c r="Y159" s="19">
        <f>MIN(1,MAX(0,INDEX(Y$150:Y$153,$D159)))</f>
        <v/>
      </c>
      <c r="Z159" s="19">
        <f>MIN(1,MAX(0,INDEX(Z$150:Z$153,$D159)))</f>
        <v/>
      </c>
      <c r="AA159" s="19">
        <f>MIN(1,MAX(0,INDEX(AA$150:AA$153,$D159)))</f>
        <v/>
      </c>
      <c r="AB159" s="19">
        <f>MIN(1,MAX(0,INDEX(AB$150:AB$153,$D159)))</f>
        <v/>
      </c>
      <c r="AC159" s="19">
        <f>MIN(1,MAX(0,INDEX(AC$150:AC$153,$D159)))</f>
        <v/>
      </c>
      <c r="AD159" s="19">
        <f>MIN(1,MAX(0,INDEX(AD$150:AD$153,$D159)))</f>
        <v/>
      </c>
      <c r="AF159" s="17">
        <f>CodePrefix&amp;$A159&amp;IF($C159="","","."&amp;$C159&amp;"."&amp;$B159)&amp;INDEX(VarEnd,MATCH($A159,VarKey,0))&amp;AF$5</f>
        <v/>
      </c>
      <c r="AG159" s="18">
        <f>MIN(1,MAX(0,INDEX(AG$150:AG$153,$D159)))</f>
        <v/>
      </c>
      <c r="AH159" s="19">
        <f>MIN(1,MAX(0,INDEX(AH$150:AH$153,$D159)))</f>
        <v/>
      </c>
      <c r="AI159" s="19">
        <f>MIN(1,MAX(0,INDEX(AI$150:AI$153,$D159)))</f>
        <v/>
      </c>
      <c r="AJ159" s="19">
        <f>MIN(1,MAX(0,INDEX(AJ$150:AJ$153,$D159)))</f>
        <v/>
      </c>
      <c r="AK159" s="19">
        <f>MIN(1,MAX(0,INDEX(AK$150:AK$153,$D159)))</f>
        <v/>
      </c>
      <c r="AL159" s="19">
        <f>MIN(1,MAX(0,INDEX(AL$150:AL$153,$D159)))</f>
        <v/>
      </c>
      <c r="AM159" s="19">
        <f>MIN(1,MAX(0,INDEX(AM$150:AM$153,$D159)))</f>
        <v/>
      </c>
      <c r="AN159" s="19">
        <f>MIN(1,MAX(0,INDEX(AN$150:AN$153,$D159)))</f>
        <v/>
      </c>
      <c r="AO159" s="19">
        <f>MIN(1,MAX(0,INDEX(AO$150:AO$153,$D159)))</f>
        <v/>
      </c>
      <c r="AP159" s="19">
        <f>MIN(1,MAX(0,INDEX(AP$150:AP$153,$D159)))</f>
        <v/>
      </c>
      <c r="AQ159" s="19">
        <f>MIN(1,MAX(0,INDEX(AQ$150:AQ$153,$D159)))</f>
        <v/>
      </c>
      <c r="AR159" s="19">
        <f>MIN(1,MAX(0,INDEX(AR$150:AR$153,$D159)))</f>
        <v/>
      </c>
      <c r="AS159" s="19">
        <f>MIN(1,MAX(0,INDEX(AS$150:AS$153,$D159)))</f>
        <v/>
      </c>
      <c r="AT159" s="19">
        <f>MIN(1,MAX(0,INDEX(AT$150:AT$153,$D159)))</f>
        <v/>
      </c>
      <c r="AU159" s="19">
        <f>MIN(1,MAX(0,INDEX(AU$150:AU$153,$D159)))</f>
        <v/>
      </c>
      <c r="AV159" s="19">
        <f>MIN(1,MAX(0,INDEX(AV$150:AV$153,$D159)))</f>
        <v/>
      </c>
      <c r="AW159" s="19">
        <f>MIN(1,MAX(0,INDEX(AW$150:AW$153,$D159)))</f>
        <v/>
      </c>
      <c r="AX159" s="19">
        <f>MIN(1,MAX(0,INDEX(AX$150:AX$153,$D159)))</f>
        <v/>
      </c>
      <c r="AY159" s="19">
        <f>MIN(1,MAX(0,INDEX(AY$150:AY$153,$D159)))</f>
        <v/>
      </c>
    </row>
    <row r="160" hidden="1" outlineLevel="1">
      <c r="A160" s="1" t="inlineStr">
        <is>
          <t>obr</t>
        </is>
      </c>
      <c r="B160" s="1" t="inlineStr">
        <is>
          <t>all</t>
        </is>
      </c>
      <c r="C160" s="1" t="inlineStr">
        <is>
          <t>foo</t>
        </is>
      </c>
      <c r="D160" s="25" t="n">
        <v>3</v>
      </c>
      <c r="E160" s="26" t="n">
        <v>-0.0054897</v>
      </c>
      <c r="H160" s="1">
        <f>INDEX(VarLab,MATCH($A160,VarKey,0))&amp;INDEX(MemLab,MATCH($C160&amp;"|"&amp;$B160,MemKey,0))</f>
        <v/>
      </c>
      <c r="I160" s="1">
        <f>INDEX(VarUnit,MATCH($A160,VarKey,0))</f>
        <v/>
      </c>
      <c r="J160" s="1">
        <f>INDEX(VarSrc,MATCH($A160,VarKey,0))</f>
        <v/>
      </c>
      <c r="K160" s="17">
        <f>CodePrefix&amp;$A160&amp;IF($C160="","","."&amp;$C160&amp;"."&amp;$B160)&amp;INDEX(VarEnd,MATCH($A160,VarKey,0))&amp;K$5</f>
        <v/>
      </c>
      <c r="L160" s="18">
        <f>MIN(1,MAX(0,INDEX(L$150:L$153,$D160)))</f>
        <v/>
      </c>
      <c r="M160" s="19">
        <f>MIN(1,MAX(0,INDEX(M$150:M$153,$D160)))</f>
        <v/>
      </c>
      <c r="N160" s="19">
        <f>MIN(1,MAX(0,INDEX(N$150:N$153,$D160)))</f>
        <v/>
      </c>
      <c r="O160" s="19">
        <f>MIN(1,MAX(0,INDEX(O$150:O$153,$D160)))</f>
        <v/>
      </c>
      <c r="P160" s="19">
        <f>MIN(1,MAX(0,INDEX(P$150:P$153,$D160)))</f>
        <v/>
      </c>
      <c r="Q160" s="19">
        <f>MIN(1,MAX(0,INDEX(Q$150:Q$153,$D160)))</f>
        <v/>
      </c>
      <c r="R160" s="19">
        <f>MIN(1,MAX(0,INDEX(R$150:R$153,$D160)))</f>
        <v/>
      </c>
      <c r="S160" s="19">
        <f>MIN(1,MAX(0,INDEX(S$150:S$153,$D160)))</f>
        <v/>
      </c>
      <c r="T160" s="19">
        <f>MIN(1,MAX(0,INDEX(T$150:T$153,$D160)))</f>
        <v/>
      </c>
      <c r="U160" s="19">
        <f>MIN(1,MAX(0,INDEX(U$150:U$153,$D160)))</f>
        <v/>
      </c>
      <c r="V160" s="19">
        <f>MIN(1,MAX(0,INDEX(V$150:V$153,$D160)))</f>
        <v/>
      </c>
      <c r="W160" s="19">
        <f>MIN(1,MAX(0,INDEX(W$150:W$153,$D160)))</f>
        <v/>
      </c>
      <c r="X160" s="19">
        <f>MIN(1,MAX(0,INDEX(X$150:X$153,$D160)))</f>
        <v/>
      </c>
      <c r="Y160" s="19">
        <f>MIN(1,MAX(0,INDEX(Y$150:Y$153,$D160)))</f>
        <v/>
      </c>
      <c r="Z160" s="19">
        <f>MIN(1,MAX(0,INDEX(Z$150:Z$153,$D160)))</f>
        <v/>
      </c>
      <c r="AA160" s="19">
        <f>MIN(1,MAX(0,INDEX(AA$150:AA$153,$D160)))</f>
        <v/>
      </c>
      <c r="AB160" s="19">
        <f>MIN(1,MAX(0,INDEX(AB$150:AB$153,$D160)))</f>
        <v/>
      </c>
      <c r="AC160" s="19">
        <f>MIN(1,MAX(0,INDEX(AC$150:AC$153,$D160)))</f>
        <v/>
      </c>
      <c r="AD160" s="19">
        <f>MIN(1,MAX(0,INDEX(AD$150:AD$153,$D160)))</f>
        <v/>
      </c>
      <c r="AF160" s="17">
        <f>CodePrefix&amp;$A160&amp;IF($C160="","","."&amp;$C160&amp;"."&amp;$B160)&amp;INDEX(VarEnd,MATCH($A160,VarKey,0))&amp;AF$5</f>
        <v/>
      </c>
      <c r="AG160" s="18">
        <f>MIN(1,MAX(0,INDEX(AG$150:AG$153,$D160)))</f>
        <v/>
      </c>
      <c r="AH160" s="19">
        <f>MIN(1,MAX(0,INDEX(AH$150:AH$153,$D160)))</f>
        <v/>
      </c>
      <c r="AI160" s="19">
        <f>MIN(1,MAX(0,INDEX(AI$150:AI$153,$D160)))</f>
        <v/>
      </c>
      <c r="AJ160" s="19">
        <f>MIN(1,MAX(0,INDEX(AJ$150:AJ$153,$D160)))</f>
        <v/>
      </c>
      <c r="AK160" s="19">
        <f>MIN(1,MAX(0,INDEX(AK$150:AK$153,$D160)))</f>
        <v/>
      </c>
      <c r="AL160" s="19">
        <f>MIN(1,MAX(0,INDEX(AL$150:AL$153,$D160)))</f>
        <v/>
      </c>
      <c r="AM160" s="19">
        <f>MIN(1,MAX(0,INDEX(AM$150:AM$153,$D160)))</f>
        <v/>
      </c>
      <c r="AN160" s="19">
        <f>MIN(1,MAX(0,INDEX(AN$150:AN$153,$D160)))</f>
        <v/>
      </c>
      <c r="AO160" s="19">
        <f>MIN(1,MAX(0,INDEX(AO$150:AO$153,$D160)))</f>
        <v/>
      </c>
      <c r="AP160" s="19">
        <f>MIN(1,MAX(0,INDEX(AP$150:AP$153,$D160)))</f>
        <v/>
      </c>
      <c r="AQ160" s="19">
        <f>MIN(1,MAX(0,INDEX(AQ$150:AQ$153,$D160)))</f>
        <v/>
      </c>
      <c r="AR160" s="19">
        <f>MIN(1,MAX(0,INDEX(AR$150:AR$153,$D160)))</f>
        <v/>
      </c>
      <c r="AS160" s="19">
        <f>MIN(1,MAX(0,INDEX(AS$150:AS$153,$D160)))</f>
        <v/>
      </c>
      <c r="AT160" s="19">
        <f>MIN(1,MAX(0,INDEX(AT$150:AT$153,$D160)))</f>
        <v/>
      </c>
      <c r="AU160" s="19">
        <f>MIN(1,MAX(0,INDEX(AU$150:AU$153,$D160)))</f>
        <v/>
      </c>
      <c r="AV160" s="19">
        <f>MIN(1,MAX(0,INDEX(AV$150:AV$153,$D160)))</f>
        <v/>
      </c>
      <c r="AW160" s="19">
        <f>MIN(1,MAX(0,INDEX(AW$150:AW$153,$D160)))</f>
        <v/>
      </c>
      <c r="AX160" s="19">
        <f>MIN(1,MAX(0,INDEX(AX$150:AX$153,$D160)))</f>
        <v/>
      </c>
      <c r="AY160" s="19">
        <f>MIN(1,MAX(0,INDEX(AY$150:AY$153,$D160)))</f>
        <v/>
      </c>
    </row>
    <row r="161" hidden="1" outlineLevel="1">
      <c r="A161" s="1" t="inlineStr">
        <is>
          <t>obr</t>
        </is>
      </c>
      <c r="B161" s="1" t="inlineStr">
        <is>
          <t>all</t>
        </is>
      </c>
      <c r="C161" s="1" t="inlineStr">
        <is>
          <t>srv</t>
        </is>
      </c>
      <c r="D161" s="25" t="n">
        <v>3</v>
      </c>
      <c r="E161" s="26" t="n">
        <v>-0.0054897</v>
      </c>
      <c r="H161" s="1">
        <f>INDEX(VarLab,MATCH($A161,VarKey,0))&amp;INDEX(MemLab,MATCH($C161&amp;"|"&amp;$B161,MemKey,0))</f>
        <v/>
      </c>
      <c r="I161" s="1">
        <f>INDEX(VarUnit,MATCH($A161,VarKey,0))</f>
        <v/>
      </c>
      <c r="J161" s="1">
        <f>INDEX(VarSrc,MATCH($A161,VarKey,0))</f>
        <v/>
      </c>
      <c r="K161" s="17">
        <f>CodePrefix&amp;$A161&amp;IF($C161="","","."&amp;$C161&amp;"."&amp;$B161)&amp;INDEX(VarEnd,MATCH($A161,VarKey,0))&amp;K$5</f>
        <v/>
      </c>
      <c r="L161" s="18">
        <f>MIN(1,MAX(0,INDEX(L$150:L$153,$D161)))</f>
        <v/>
      </c>
      <c r="M161" s="19">
        <f>MIN(1,MAX(0,INDEX(M$150:M$153,$D161)))</f>
        <v/>
      </c>
      <c r="N161" s="19">
        <f>MIN(1,MAX(0,INDEX(N$150:N$153,$D161)))</f>
        <v/>
      </c>
      <c r="O161" s="19">
        <f>MIN(1,MAX(0,INDEX(O$150:O$153,$D161)))</f>
        <v/>
      </c>
      <c r="P161" s="19">
        <f>MIN(1,MAX(0,INDEX(P$150:P$153,$D161)))</f>
        <v/>
      </c>
      <c r="Q161" s="19">
        <f>MIN(1,MAX(0,INDEX(Q$150:Q$153,$D161)))</f>
        <v/>
      </c>
      <c r="R161" s="19">
        <f>MIN(1,MAX(0,INDEX(R$150:R$153,$D161)))</f>
        <v/>
      </c>
      <c r="S161" s="19">
        <f>MIN(1,MAX(0,INDEX(S$150:S$153,$D161)))</f>
        <v/>
      </c>
      <c r="T161" s="19">
        <f>MIN(1,MAX(0,INDEX(T$150:T$153,$D161)))</f>
        <v/>
      </c>
      <c r="U161" s="19">
        <f>MIN(1,MAX(0,INDEX(U$150:U$153,$D161)))</f>
        <v/>
      </c>
      <c r="V161" s="19">
        <f>MIN(1,MAX(0,INDEX(V$150:V$153,$D161)))</f>
        <v/>
      </c>
      <c r="W161" s="19">
        <f>MIN(1,MAX(0,INDEX(W$150:W$153,$D161)))</f>
        <v/>
      </c>
      <c r="X161" s="19">
        <f>MIN(1,MAX(0,INDEX(X$150:X$153,$D161)))</f>
        <v/>
      </c>
      <c r="Y161" s="19">
        <f>MIN(1,MAX(0,INDEX(Y$150:Y$153,$D161)))</f>
        <v/>
      </c>
      <c r="Z161" s="19">
        <f>MIN(1,MAX(0,INDEX(Z$150:Z$153,$D161)))</f>
        <v/>
      </c>
      <c r="AA161" s="19">
        <f>MIN(1,MAX(0,INDEX(AA$150:AA$153,$D161)))</f>
        <v/>
      </c>
      <c r="AB161" s="19">
        <f>MIN(1,MAX(0,INDEX(AB$150:AB$153,$D161)))</f>
        <v/>
      </c>
      <c r="AC161" s="19">
        <f>MIN(1,MAX(0,INDEX(AC$150:AC$153,$D161)))</f>
        <v/>
      </c>
      <c r="AD161" s="19">
        <f>MIN(1,MAX(0,INDEX(AD$150:AD$153,$D161)))</f>
        <v/>
      </c>
      <c r="AF161" s="17">
        <f>CodePrefix&amp;$A161&amp;IF($C161="","","."&amp;$C161&amp;"."&amp;$B161)&amp;INDEX(VarEnd,MATCH($A161,VarKey,0))&amp;AF$5</f>
        <v/>
      </c>
      <c r="AG161" s="18">
        <f>MIN(1,MAX(0,INDEX(AG$150:AG$153,$D161)))</f>
        <v/>
      </c>
      <c r="AH161" s="19">
        <f>MIN(1,MAX(0,INDEX(AH$150:AH$153,$D161)))</f>
        <v/>
      </c>
      <c r="AI161" s="19">
        <f>MIN(1,MAX(0,INDEX(AI$150:AI$153,$D161)))</f>
        <v/>
      </c>
      <c r="AJ161" s="19">
        <f>MIN(1,MAX(0,INDEX(AJ$150:AJ$153,$D161)))</f>
        <v/>
      </c>
      <c r="AK161" s="19">
        <f>MIN(1,MAX(0,INDEX(AK$150:AK$153,$D161)))</f>
        <v/>
      </c>
      <c r="AL161" s="19">
        <f>MIN(1,MAX(0,INDEX(AL$150:AL$153,$D161)))</f>
        <v/>
      </c>
      <c r="AM161" s="19">
        <f>MIN(1,MAX(0,INDEX(AM$150:AM$153,$D161)))</f>
        <v/>
      </c>
      <c r="AN161" s="19">
        <f>MIN(1,MAX(0,INDEX(AN$150:AN$153,$D161)))</f>
        <v/>
      </c>
      <c r="AO161" s="19">
        <f>MIN(1,MAX(0,INDEX(AO$150:AO$153,$D161)))</f>
        <v/>
      </c>
      <c r="AP161" s="19">
        <f>MIN(1,MAX(0,INDEX(AP$150:AP$153,$D161)))</f>
        <v/>
      </c>
      <c r="AQ161" s="19">
        <f>MIN(1,MAX(0,INDEX(AQ$150:AQ$153,$D161)))</f>
        <v/>
      </c>
      <c r="AR161" s="19">
        <f>MIN(1,MAX(0,INDEX(AR$150:AR$153,$D161)))</f>
        <v/>
      </c>
      <c r="AS161" s="19">
        <f>MIN(1,MAX(0,INDEX(AS$150:AS$153,$D161)))</f>
        <v/>
      </c>
      <c r="AT161" s="19">
        <f>MIN(1,MAX(0,INDEX(AT$150:AT$153,$D161)))</f>
        <v/>
      </c>
      <c r="AU161" s="19">
        <f>MIN(1,MAX(0,INDEX(AU$150:AU$153,$D161)))</f>
        <v/>
      </c>
      <c r="AV161" s="19">
        <f>MIN(1,MAX(0,INDEX(AV$150:AV$153,$D161)))</f>
        <v/>
      </c>
      <c r="AW161" s="19">
        <f>MIN(1,MAX(0,INDEX(AW$150:AW$153,$D161)))</f>
        <v/>
      </c>
      <c r="AX161" s="19">
        <f>MIN(1,MAX(0,INDEX(AX$150:AX$153,$D161)))</f>
        <v/>
      </c>
      <c r="AY161" s="19">
        <f>MIN(1,MAX(0,INDEX(AY$150:AY$153,$D161)))</f>
        <v/>
      </c>
    </row>
    <row r="162" hidden="1" outlineLevel="1">
      <c r="A162" s="1" t="inlineStr">
        <is>
          <t>obr</t>
        </is>
      </c>
      <c r="B162" s="1" t="inlineStr">
        <is>
          <t>all</t>
        </is>
      </c>
      <c r="C162" s="1" t="inlineStr">
        <is>
          <t>mch</t>
        </is>
      </c>
      <c r="D162" s="25" t="n">
        <v>4</v>
      </c>
      <c r="E162" s="26" t="n">
        <v>-0.0054897</v>
      </c>
      <c r="H162" s="1">
        <f>INDEX(VarLab,MATCH($A162,VarKey,0))&amp;INDEX(MemLab,MATCH($C162&amp;"|"&amp;$B162,MemKey,0))</f>
        <v/>
      </c>
      <c r="I162" s="1">
        <f>INDEX(VarUnit,MATCH($A162,VarKey,0))</f>
        <v/>
      </c>
      <c r="J162" s="1">
        <f>INDEX(VarSrc,MATCH($A162,VarKey,0))</f>
        <v/>
      </c>
      <c r="K162" s="17">
        <f>CodePrefix&amp;$A162&amp;IF($C162="","","."&amp;$C162&amp;"."&amp;$B162)&amp;INDEX(VarEnd,MATCH($A162,VarKey,0))&amp;K$5</f>
        <v/>
      </c>
      <c r="L162" s="18">
        <f>MIN(1,MAX(0,INDEX(L$150:L$153,$D162)))</f>
        <v/>
      </c>
      <c r="M162" s="19">
        <f>MIN(1,MAX(0,INDEX(M$150:M$153,$D162)))</f>
        <v/>
      </c>
      <c r="N162" s="19">
        <f>MIN(1,MAX(0,INDEX(N$150:N$153,$D162)))</f>
        <v/>
      </c>
      <c r="O162" s="19">
        <f>MIN(1,MAX(0,INDEX(O$150:O$153,$D162)))</f>
        <v/>
      </c>
      <c r="P162" s="19">
        <f>MIN(1,MAX(0,INDEX(P$150:P$153,$D162)))</f>
        <v/>
      </c>
      <c r="Q162" s="19">
        <f>MIN(1,MAX(0,INDEX(Q$150:Q$153,$D162)))</f>
        <v/>
      </c>
      <c r="R162" s="19">
        <f>MIN(1,MAX(0,INDEX(R$150:R$153,$D162)))</f>
        <v/>
      </c>
      <c r="S162" s="19">
        <f>MIN(1,MAX(0,INDEX(S$150:S$153,$D162)))</f>
        <v/>
      </c>
      <c r="T162" s="19">
        <f>MIN(1,MAX(0,INDEX(T$150:T$153,$D162)))</f>
        <v/>
      </c>
      <c r="U162" s="19">
        <f>MIN(1,MAX(0,INDEX(U$150:U$153,$D162)))</f>
        <v/>
      </c>
      <c r="V162" s="19">
        <f>MIN(1,MAX(0,INDEX(V$150:V$153,$D162)))</f>
        <v/>
      </c>
      <c r="W162" s="19">
        <f>MIN(1,MAX(0,INDEX(W$150:W$153,$D162)))</f>
        <v/>
      </c>
      <c r="X162" s="19">
        <f>MIN(1,MAX(0,INDEX(X$150:X$153,$D162)))</f>
        <v/>
      </c>
      <c r="Y162" s="19">
        <f>MIN(1,MAX(0,INDEX(Y$150:Y$153,$D162)))</f>
        <v/>
      </c>
      <c r="Z162" s="19">
        <f>MIN(1,MAX(0,INDEX(Z$150:Z$153,$D162)))</f>
        <v/>
      </c>
      <c r="AA162" s="19">
        <f>MIN(1,MAX(0,INDEX(AA$150:AA$153,$D162)))</f>
        <v/>
      </c>
      <c r="AB162" s="19">
        <f>MIN(1,MAX(0,INDEX(AB$150:AB$153,$D162)))</f>
        <v/>
      </c>
      <c r="AC162" s="19">
        <f>MIN(1,MAX(0,INDEX(AC$150:AC$153,$D162)))</f>
        <v/>
      </c>
      <c r="AD162" s="19">
        <f>MIN(1,MAX(0,INDEX(AD$150:AD$153,$D162)))</f>
        <v/>
      </c>
      <c r="AF162" s="17">
        <f>CodePrefix&amp;$A162&amp;IF($C162="","","."&amp;$C162&amp;"."&amp;$B162)&amp;INDEX(VarEnd,MATCH($A162,VarKey,0))&amp;AF$5</f>
        <v/>
      </c>
      <c r="AG162" s="18">
        <f>MIN(1,MAX(0,INDEX(AG$150:AG$153,$D162)))</f>
        <v/>
      </c>
      <c r="AH162" s="19">
        <f>MIN(1,MAX(0,INDEX(AH$150:AH$153,$D162)))</f>
        <v/>
      </c>
      <c r="AI162" s="19">
        <f>MIN(1,MAX(0,INDEX(AI$150:AI$153,$D162)))</f>
        <v/>
      </c>
      <c r="AJ162" s="19">
        <f>MIN(1,MAX(0,INDEX(AJ$150:AJ$153,$D162)))</f>
        <v/>
      </c>
      <c r="AK162" s="19">
        <f>MIN(1,MAX(0,INDEX(AK$150:AK$153,$D162)))</f>
        <v/>
      </c>
      <c r="AL162" s="19">
        <f>MIN(1,MAX(0,INDEX(AL$150:AL$153,$D162)))</f>
        <v/>
      </c>
      <c r="AM162" s="19">
        <f>MIN(1,MAX(0,INDEX(AM$150:AM$153,$D162)))</f>
        <v/>
      </c>
      <c r="AN162" s="19">
        <f>MIN(1,MAX(0,INDEX(AN$150:AN$153,$D162)))</f>
        <v/>
      </c>
      <c r="AO162" s="19">
        <f>MIN(1,MAX(0,INDEX(AO$150:AO$153,$D162)))</f>
        <v/>
      </c>
      <c r="AP162" s="19">
        <f>MIN(1,MAX(0,INDEX(AP$150:AP$153,$D162)))</f>
        <v/>
      </c>
      <c r="AQ162" s="19">
        <f>MIN(1,MAX(0,INDEX(AQ$150:AQ$153,$D162)))</f>
        <v/>
      </c>
      <c r="AR162" s="19">
        <f>MIN(1,MAX(0,INDEX(AR$150:AR$153,$D162)))</f>
        <v/>
      </c>
      <c r="AS162" s="19">
        <f>MIN(1,MAX(0,INDEX(AS$150:AS$153,$D162)))</f>
        <v/>
      </c>
      <c r="AT162" s="19">
        <f>MIN(1,MAX(0,INDEX(AT$150:AT$153,$D162)))</f>
        <v/>
      </c>
      <c r="AU162" s="19">
        <f>MIN(1,MAX(0,INDEX(AU$150:AU$153,$D162)))</f>
        <v/>
      </c>
      <c r="AV162" s="19">
        <f>MIN(1,MAX(0,INDEX(AV$150:AV$153,$D162)))</f>
        <v/>
      </c>
      <c r="AW162" s="19">
        <f>MIN(1,MAX(0,INDEX(AW$150:AW$153,$D162)))</f>
        <v/>
      </c>
      <c r="AX162" s="19">
        <f>MIN(1,MAX(0,INDEX(AX$150:AX$153,$D162)))</f>
        <v/>
      </c>
      <c r="AY162" s="19">
        <f>MIN(1,MAX(0,INDEX(AY$150:AY$153,$D162)))</f>
        <v/>
      </c>
    </row>
    <row r="163" hidden="1" outlineLevel="1">
      <c r="A163" s="1" t="inlineStr">
        <is>
          <t>obr</t>
        </is>
      </c>
      <c r="B163" s="1" t="inlineStr">
        <is>
          <t>all</t>
        </is>
      </c>
      <c r="C163" s="1" t="inlineStr">
        <is>
          <t>irn</t>
        </is>
      </c>
      <c r="D163" s="25" t="n">
        <v>4</v>
      </c>
      <c r="E163" s="26" t="n">
        <v>-0.0054897</v>
      </c>
      <c r="H163" s="1">
        <f>INDEX(VarLab,MATCH($A163,VarKey,0))&amp;INDEX(MemLab,MATCH($C163&amp;"|"&amp;$B163,MemKey,0))</f>
        <v/>
      </c>
      <c r="I163" s="1">
        <f>INDEX(VarUnit,MATCH($A163,VarKey,0))</f>
        <v/>
      </c>
      <c r="J163" s="1">
        <f>INDEX(VarSrc,MATCH($A163,VarKey,0))</f>
        <v/>
      </c>
      <c r="K163" s="17">
        <f>CodePrefix&amp;$A163&amp;IF($C163="","","."&amp;$C163&amp;"."&amp;$B163)&amp;INDEX(VarEnd,MATCH($A163,VarKey,0))&amp;K$5</f>
        <v/>
      </c>
      <c r="L163" s="18">
        <f>MIN(1,MAX(0,INDEX(L$150:L$153,$D163)))</f>
        <v/>
      </c>
      <c r="M163" s="19">
        <f>MIN(1,MAX(0,INDEX(M$150:M$153,$D163)))</f>
        <v/>
      </c>
      <c r="N163" s="19">
        <f>MIN(1,MAX(0,INDEX(N$150:N$153,$D163)))</f>
        <v/>
      </c>
      <c r="O163" s="19">
        <f>MIN(1,MAX(0,INDEX(O$150:O$153,$D163)))</f>
        <v/>
      </c>
      <c r="P163" s="19">
        <f>MIN(1,MAX(0,INDEX(P$150:P$153,$D163)))</f>
        <v/>
      </c>
      <c r="Q163" s="19">
        <f>MIN(1,MAX(0,INDEX(Q$150:Q$153,$D163)))</f>
        <v/>
      </c>
      <c r="R163" s="19">
        <f>MIN(1,MAX(0,INDEX(R$150:R$153,$D163)))</f>
        <v/>
      </c>
      <c r="S163" s="19">
        <f>MIN(1,MAX(0,INDEX(S$150:S$153,$D163)))</f>
        <v/>
      </c>
      <c r="T163" s="19">
        <f>MIN(1,MAX(0,INDEX(T$150:T$153,$D163)))</f>
        <v/>
      </c>
      <c r="U163" s="19">
        <f>MIN(1,MAX(0,INDEX(U$150:U$153,$D163)))</f>
        <v/>
      </c>
      <c r="V163" s="19">
        <f>MIN(1,MAX(0,INDEX(V$150:V$153,$D163)))</f>
        <v/>
      </c>
      <c r="W163" s="19">
        <f>MIN(1,MAX(0,INDEX(W$150:W$153,$D163)))</f>
        <v/>
      </c>
      <c r="X163" s="19">
        <f>MIN(1,MAX(0,INDEX(X$150:X$153,$D163)))</f>
        <v/>
      </c>
      <c r="Y163" s="19">
        <f>MIN(1,MAX(0,INDEX(Y$150:Y$153,$D163)))</f>
        <v/>
      </c>
      <c r="Z163" s="19">
        <f>MIN(1,MAX(0,INDEX(Z$150:Z$153,$D163)))</f>
        <v/>
      </c>
      <c r="AA163" s="19">
        <f>MIN(1,MAX(0,INDEX(AA$150:AA$153,$D163)))</f>
        <v/>
      </c>
      <c r="AB163" s="19">
        <f>MIN(1,MAX(0,INDEX(AB$150:AB$153,$D163)))</f>
        <v/>
      </c>
      <c r="AC163" s="19">
        <f>MIN(1,MAX(0,INDEX(AC$150:AC$153,$D163)))</f>
        <v/>
      </c>
      <c r="AD163" s="19">
        <f>MIN(1,MAX(0,INDEX(AD$150:AD$153,$D163)))</f>
        <v/>
      </c>
      <c r="AF163" s="17">
        <f>CodePrefix&amp;$A163&amp;IF($C163="","","."&amp;$C163&amp;"."&amp;$B163)&amp;INDEX(VarEnd,MATCH($A163,VarKey,0))&amp;AF$5</f>
        <v/>
      </c>
      <c r="AG163" s="18">
        <f>MIN(1,MAX(0,INDEX(AG$150:AG$153,$D163)))</f>
        <v/>
      </c>
      <c r="AH163" s="19">
        <f>MIN(1,MAX(0,INDEX(AH$150:AH$153,$D163)))</f>
        <v/>
      </c>
      <c r="AI163" s="19">
        <f>MIN(1,MAX(0,INDEX(AI$150:AI$153,$D163)))</f>
        <v/>
      </c>
      <c r="AJ163" s="19">
        <f>MIN(1,MAX(0,INDEX(AJ$150:AJ$153,$D163)))</f>
        <v/>
      </c>
      <c r="AK163" s="19">
        <f>MIN(1,MAX(0,INDEX(AK$150:AK$153,$D163)))</f>
        <v/>
      </c>
      <c r="AL163" s="19">
        <f>MIN(1,MAX(0,INDEX(AL$150:AL$153,$D163)))</f>
        <v/>
      </c>
      <c r="AM163" s="19">
        <f>MIN(1,MAX(0,INDEX(AM$150:AM$153,$D163)))</f>
        <v/>
      </c>
      <c r="AN163" s="19">
        <f>MIN(1,MAX(0,INDEX(AN$150:AN$153,$D163)))</f>
        <v/>
      </c>
      <c r="AO163" s="19">
        <f>MIN(1,MAX(0,INDEX(AO$150:AO$153,$D163)))</f>
        <v/>
      </c>
      <c r="AP163" s="19">
        <f>MIN(1,MAX(0,INDEX(AP$150:AP$153,$D163)))</f>
        <v/>
      </c>
      <c r="AQ163" s="19">
        <f>MIN(1,MAX(0,INDEX(AQ$150:AQ$153,$D163)))</f>
        <v/>
      </c>
      <c r="AR163" s="19">
        <f>MIN(1,MAX(0,INDEX(AR$150:AR$153,$D163)))</f>
        <v/>
      </c>
      <c r="AS163" s="19">
        <f>MIN(1,MAX(0,INDEX(AS$150:AS$153,$D163)))</f>
        <v/>
      </c>
      <c r="AT163" s="19">
        <f>MIN(1,MAX(0,INDEX(AT$150:AT$153,$D163)))</f>
        <v/>
      </c>
      <c r="AU163" s="19">
        <f>MIN(1,MAX(0,INDEX(AU$150:AU$153,$D163)))</f>
        <v/>
      </c>
      <c r="AV163" s="19">
        <f>MIN(1,MAX(0,INDEX(AV$150:AV$153,$D163)))</f>
        <v/>
      </c>
      <c r="AW163" s="19">
        <f>MIN(1,MAX(0,INDEX(AW$150:AW$153,$D163)))</f>
        <v/>
      </c>
      <c r="AX163" s="19">
        <f>MIN(1,MAX(0,INDEX(AX$150:AX$153,$D163)))</f>
        <v/>
      </c>
      <c r="AY163" s="19">
        <f>MIN(1,MAX(0,INDEX(AY$150:AY$153,$D163)))</f>
        <v/>
      </c>
    </row>
    <row r="164" hidden="1" outlineLevel="1">
      <c r="A164" s="1" t="inlineStr">
        <is>
          <t>obr</t>
        </is>
      </c>
      <c r="B164" s="1" t="inlineStr">
        <is>
          <t>all</t>
        </is>
      </c>
      <c r="C164" s="1" t="inlineStr">
        <is>
          <t>nfm</t>
        </is>
      </c>
      <c r="D164" s="25" t="n">
        <v>4</v>
      </c>
      <c r="E164" s="26" t="n">
        <v>-0.0054897</v>
      </c>
      <c r="H164" s="1">
        <f>INDEX(VarLab,MATCH($A164,VarKey,0))&amp;INDEX(MemLab,MATCH($C164&amp;"|"&amp;$B164,MemKey,0))</f>
        <v/>
      </c>
      <c r="I164" s="1">
        <f>INDEX(VarUnit,MATCH($A164,VarKey,0))</f>
        <v/>
      </c>
      <c r="J164" s="1">
        <f>INDEX(VarSrc,MATCH($A164,VarKey,0))</f>
        <v/>
      </c>
      <c r="K164" s="17">
        <f>CodePrefix&amp;$A164&amp;IF($C164="","","."&amp;$C164&amp;"."&amp;$B164)&amp;INDEX(VarEnd,MATCH($A164,VarKey,0))&amp;K$5</f>
        <v/>
      </c>
      <c r="L164" s="18">
        <f>MIN(1,MAX(0,INDEX(L$150:L$153,$D164)))</f>
        <v/>
      </c>
      <c r="M164" s="19">
        <f>MIN(1,MAX(0,INDEX(M$150:M$153,$D164)))</f>
        <v/>
      </c>
      <c r="N164" s="19">
        <f>MIN(1,MAX(0,INDEX(N$150:N$153,$D164)))</f>
        <v/>
      </c>
      <c r="O164" s="19">
        <f>MIN(1,MAX(0,INDEX(O$150:O$153,$D164)))</f>
        <v/>
      </c>
      <c r="P164" s="19">
        <f>MIN(1,MAX(0,INDEX(P$150:P$153,$D164)))</f>
        <v/>
      </c>
      <c r="Q164" s="19">
        <f>MIN(1,MAX(0,INDEX(Q$150:Q$153,$D164)))</f>
        <v/>
      </c>
      <c r="R164" s="19">
        <f>MIN(1,MAX(0,INDEX(R$150:R$153,$D164)))</f>
        <v/>
      </c>
      <c r="S164" s="19">
        <f>MIN(1,MAX(0,INDEX(S$150:S$153,$D164)))</f>
        <v/>
      </c>
      <c r="T164" s="19">
        <f>MIN(1,MAX(0,INDEX(T$150:T$153,$D164)))</f>
        <v/>
      </c>
      <c r="U164" s="19">
        <f>MIN(1,MAX(0,INDEX(U$150:U$153,$D164)))</f>
        <v/>
      </c>
      <c r="V164" s="19">
        <f>MIN(1,MAX(0,INDEX(V$150:V$153,$D164)))</f>
        <v/>
      </c>
      <c r="W164" s="19">
        <f>MIN(1,MAX(0,INDEX(W$150:W$153,$D164)))</f>
        <v/>
      </c>
      <c r="X164" s="19">
        <f>MIN(1,MAX(0,INDEX(X$150:X$153,$D164)))</f>
        <v/>
      </c>
      <c r="Y164" s="19">
        <f>MIN(1,MAX(0,INDEX(Y$150:Y$153,$D164)))</f>
        <v/>
      </c>
      <c r="Z164" s="19">
        <f>MIN(1,MAX(0,INDEX(Z$150:Z$153,$D164)))</f>
        <v/>
      </c>
      <c r="AA164" s="19">
        <f>MIN(1,MAX(0,INDEX(AA$150:AA$153,$D164)))</f>
        <v/>
      </c>
      <c r="AB164" s="19">
        <f>MIN(1,MAX(0,INDEX(AB$150:AB$153,$D164)))</f>
        <v/>
      </c>
      <c r="AC164" s="19">
        <f>MIN(1,MAX(0,INDEX(AC$150:AC$153,$D164)))</f>
        <v/>
      </c>
      <c r="AD164" s="19">
        <f>MIN(1,MAX(0,INDEX(AD$150:AD$153,$D164)))</f>
        <v/>
      </c>
      <c r="AF164" s="17">
        <f>CodePrefix&amp;$A164&amp;IF($C164="","","."&amp;$C164&amp;"."&amp;$B164)&amp;INDEX(VarEnd,MATCH($A164,VarKey,0))&amp;AF$5</f>
        <v/>
      </c>
      <c r="AG164" s="18">
        <f>MIN(1,MAX(0,INDEX(AG$150:AG$153,$D164)))</f>
        <v/>
      </c>
      <c r="AH164" s="19">
        <f>MIN(1,MAX(0,INDEX(AH$150:AH$153,$D164)))</f>
        <v/>
      </c>
      <c r="AI164" s="19">
        <f>MIN(1,MAX(0,INDEX(AI$150:AI$153,$D164)))</f>
        <v/>
      </c>
      <c r="AJ164" s="19">
        <f>MIN(1,MAX(0,INDEX(AJ$150:AJ$153,$D164)))</f>
        <v/>
      </c>
      <c r="AK164" s="19">
        <f>MIN(1,MAX(0,INDEX(AK$150:AK$153,$D164)))</f>
        <v/>
      </c>
      <c r="AL164" s="19">
        <f>MIN(1,MAX(0,INDEX(AL$150:AL$153,$D164)))</f>
        <v/>
      </c>
      <c r="AM164" s="19">
        <f>MIN(1,MAX(0,INDEX(AM$150:AM$153,$D164)))</f>
        <v/>
      </c>
      <c r="AN164" s="19">
        <f>MIN(1,MAX(0,INDEX(AN$150:AN$153,$D164)))</f>
        <v/>
      </c>
      <c r="AO164" s="19">
        <f>MIN(1,MAX(0,INDEX(AO$150:AO$153,$D164)))</f>
        <v/>
      </c>
      <c r="AP164" s="19">
        <f>MIN(1,MAX(0,INDEX(AP$150:AP$153,$D164)))</f>
        <v/>
      </c>
      <c r="AQ164" s="19">
        <f>MIN(1,MAX(0,INDEX(AQ$150:AQ$153,$D164)))</f>
        <v/>
      </c>
      <c r="AR164" s="19">
        <f>MIN(1,MAX(0,INDEX(AR$150:AR$153,$D164)))</f>
        <v/>
      </c>
      <c r="AS164" s="19">
        <f>MIN(1,MAX(0,INDEX(AS$150:AS$153,$D164)))</f>
        <v/>
      </c>
      <c r="AT164" s="19">
        <f>MIN(1,MAX(0,INDEX(AT$150:AT$153,$D164)))</f>
        <v/>
      </c>
      <c r="AU164" s="19">
        <f>MIN(1,MAX(0,INDEX(AU$150:AU$153,$D164)))</f>
        <v/>
      </c>
      <c r="AV164" s="19">
        <f>MIN(1,MAX(0,INDEX(AV$150:AV$153,$D164)))</f>
        <v/>
      </c>
      <c r="AW164" s="19">
        <f>MIN(1,MAX(0,INDEX(AW$150:AW$153,$D164)))</f>
        <v/>
      </c>
      <c r="AX164" s="19">
        <f>MIN(1,MAX(0,INDEX(AX$150:AX$153,$D164)))</f>
        <v/>
      </c>
      <c r="AY164" s="19">
        <f>MIN(1,MAX(0,INDEX(AY$150:AY$153,$D164)))</f>
        <v/>
      </c>
    </row>
    <row r="165" hidden="1" outlineLevel="1">
      <c r="A165" s="1" t="inlineStr">
        <is>
          <t>obr</t>
        </is>
      </c>
      <c r="B165" s="1" t="inlineStr">
        <is>
          <t>all</t>
        </is>
      </c>
      <c r="C165" s="1" t="inlineStr">
        <is>
          <t>mac</t>
        </is>
      </c>
      <c r="D165" s="25" t="n">
        <v>4</v>
      </c>
      <c r="E165" s="26" t="n">
        <v>-0.0054897</v>
      </c>
      <c r="H165" s="1">
        <f>INDEX(VarLab,MATCH($A165,VarKey,0))&amp;INDEX(MemLab,MATCH($C165&amp;"|"&amp;$B165,MemKey,0))</f>
        <v/>
      </c>
      <c r="I165" s="1">
        <f>INDEX(VarUnit,MATCH($A165,VarKey,0))</f>
        <v/>
      </c>
      <c r="J165" s="1">
        <f>INDEX(VarSrc,MATCH($A165,VarKey,0))</f>
        <v/>
      </c>
      <c r="K165" s="17">
        <f>CodePrefix&amp;$A165&amp;IF($C165="","","."&amp;$C165&amp;"."&amp;$B165)&amp;INDEX(VarEnd,MATCH($A165,VarKey,0))&amp;K$5</f>
        <v/>
      </c>
      <c r="L165" s="18">
        <f>MIN(1,MAX(0,INDEX(L$150:L$153,$D165)))</f>
        <v/>
      </c>
      <c r="M165" s="19">
        <f>MIN(1,MAX(0,INDEX(M$150:M$153,$D165)))</f>
        <v/>
      </c>
      <c r="N165" s="19">
        <f>MIN(1,MAX(0,INDEX(N$150:N$153,$D165)))</f>
        <v/>
      </c>
      <c r="O165" s="19">
        <f>MIN(1,MAX(0,INDEX(O$150:O$153,$D165)))</f>
        <v/>
      </c>
      <c r="P165" s="19">
        <f>MIN(1,MAX(0,INDEX(P$150:P$153,$D165)))</f>
        <v/>
      </c>
      <c r="Q165" s="19">
        <f>MIN(1,MAX(0,INDEX(Q$150:Q$153,$D165)))</f>
        <v/>
      </c>
      <c r="R165" s="19">
        <f>MIN(1,MAX(0,INDEX(R$150:R$153,$D165)))</f>
        <v/>
      </c>
      <c r="S165" s="19">
        <f>MIN(1,MAX(0,INDEX(S$150:S$153,$D165)))</f>
        <v/>
      </c>
      <c r="T165" s="19">
        <f>MIN(1,MAX(0,INDEX(T$150:T$153,$D165)))</f>
        <v/>
      </c>
      <c r="U165" s="19">
        <f>MIN(1,MAX(0,INDEX(U$150:U$153,$D165)))</f>
        <v/>
      </c>
      <c r="V165" s="19">
        <f>MIN(1,MAX(0,INDEX(V$150:V$153,$D165)))</f>
        <v/>
      </c>
      <c r="W165" s="19">
        <f>MIN(1,MAX(0,INDEX(W$150:W$153,$D165)))</f>
        <v/>
      </c>
      <c r="X165" s="19">
        <f>MIN(1,MAX(0,INDEX(X$150:X$153,$D165)))</f>
        <v/>
      </c>
      <c r="Y165" s="19">
        <f>MIN(1,MAX(0,INDEX(Y$150:Y$153,$D165)))</f>
        <v/>
      </c>
      <c r="Z165" s="19">
        <f>MIN(1,MAX(0,INDEX(Z$150:Z$153,$D165)))</f>
        <v/>
      </c>
      <c r="AA165" s="19">
        <f>MIN(1,MAX(0,INDEX(AA$150:AA$153,$D165)))</f>
        <v/>
      </c>
      <c r="AB165" s="19">
        <f>MIN(1,MAX(0,INDEX(AB$150:AB$153,$D165)))</f>
        <v/>
      </c>
      <c r="AC165" s="19">
        <f>MIN(1,MAX(0,INDEX(AC$150:AC$153,$D165)))</f>
        <v/>
      </c>
      <c r="AD165" s="19">
        <f>MIN(1,MAX(0,INDEX(AD$150:AD$153,$D165)))</f>
        <v/>
      </c>
      <c r="AF165" s="17">
        <f>CodePrefix&amp;$A165&amp;IF($C165="","","."&amp;$C165&amp;"."&amp;$B165)&amp;INDEX(VarEnd,MATCH($A165,VarKey,0))&amp;AF$5</f>
        <v/>
      </c>
      <c r="AG165" s="18">
        <f>MIN(1,MAX(0,INDEX(AG$150:AG$153,$D165)))</f>
        <v/>
      </c>
      <c r="AH165" s="19">
        <f>MIN(1,MAX(0,INDEX(AH$150:AH$153,$D165)))</f>
        <v/>
      </c>
      <c r="AI165" s="19">
        <f>MIN(1,MAX(0,INDEX(AI$150:AI$153,$D165)))</f>
        <v/>
      </c>
      <c r="AJ165" s="19">
        <f>MIN(1,MAX(0,INDEX(AJ$150:AJ$153,$D165)))</f>
        <v/>
      </c>
      <c r="AK165" s="19">
        <f>MIN(1,MAX(0,INDEX(AK$150:AK$153,$D165)))</f>
        <v/>
      </c>
      <c r="AL165" s="19">
        <f>MIN(1,MAX(0,INDEX(AL$150:AL$153,$D165)))</f>
        <v/>
      </c>
      <c r="AM165" s="19">
        <f>MIN(1,MAX(0,INDEX(AM$150:AM$153,$D165)))</f>
        <v/>
      </c>
      <c r="AN165" s="19">
        <f>MIN(1,MAX(0,INDEX(AN$150:AN$153,$D165)))</f>
        <v/>
      </c>
      <c r="AO165" s="19">
        <f>MIN(1,MAX(0,INDEX(AO$150:AO$153,$D165)))</f>
        <v/>
      </c>
      <c r="AP165" s="19">
        <f>MIN(1,MAX(0,INDEX(AP$150:AP$153,$D165)))</f>
        <v/>
      </c>
      <c r="AQ165" s="19">
        <f>MIN(1,MAX(0,INDEX(AQ$150:AQ$153,$D165)))</f>
        <v/>
      </c>
      <c r="AR165" s="19">
        <f>MIN(1,MAX(0,INDEX(AR$150:AR$153,$D165)))</f>
        <v/>
      </c>
      <c r="AS165" s="19">
        <f>MIN(1,MAX(0,INDEX(AS$150:AS$153,$D165)))</f>
        <v/>
      </c>
      <c r="AT165" s="19">
        <f>MIN(1,MAX(0,INDEX(AT$150:AT$153,$D165)))</f>
        <v/>
      </c>
      <c r="AU165" s="19">
        <f>MIN(1,MAX(0,INDEX(AU$150:AU$153,$D165)))</f>
        <v/>
      </c>
      <c r="AV165" s="19">
        <f>MIN(1,MAX(0,INDEX(AV$150:AV$153,$D165)))</f>
        <v/>
      </c>
      <c r="AW165" s="19">
        <f>MIN(1,MAX(0,INDEX(AW$150:AW$153,$D165)))</f>
        <v/>
      </c>
      <c r="AX165" s="19">
        <f>MIN(1,MAX(0,INDEX(AX$150:AX$153,$D165)))</f>
        <v/>
      </c>
      <c r="AY165" s="19">
        <f>MIN(1,MAX(0,INDEX(AY$150:AY$153,$D165)))</f>
        <v/>
      </c>
    </row>
    <row r="166" hidden="1" outlineLevel="1">
      <c r="A166" s="1" t="inlineStr">
        <is>
          <t>obr</t>
        </is>
      </c>
      <c r="B166" s="1" t="inlineStr">
        <is>
          <t>all</t>
        </is>
      </c>
      <c r="C166" s="1" t="inlineStr">
        <is>
          <t>cem</t>
        </is>
      </c>
      <c r="D166" s="25" t="n">
        <v>4</v>
      </c>
      <c r="E166" s="26" t="n">
        <v>-0.0054897</v>
      </c>
      <c r="H166" s="1">
        <f>INDEX(VarLab,MATCH($A166,VarKey,0))&amp;INDEX(MemLab,MATCH($C166&amp;"|"&amp;$B166,MemKey,0))</f>
        <v/>
      </c>
      <c r="I166" s="1">
        <f>INDEX(VarUnit,MATCH($A166,VarKey,0))</f>
        <v/>
      </c>
      <c r="J166" s="1">
        <f>INDEX(VarSrc,MATCH($A166,VarKey,0))</f>
        <v/>
      </c>
      <c r="K166" s="17">
        <f>CodePrefix&amp;$A166&amp;IF($C166="","","."&amp;$C166&amp;"."&amp;$B166)&amp;INDEX(VarEnd,MATCH($A166,VarKey,0))&amp;K$5</f>
        <v/>
      </c>
      <c r="L166" s="18">
        <f>MIN(1,MAX(0,INDEX(L$150:L$153,$D166)))</f>
        <v/>
      </c>
      <c r="M166" s="19">
        <f>MIN(1,MAX(0,INDEX(M$150:M$153,$D166)))</f>
        <v/>
      </c>
      <c r="N166" s="19">
        <f>MIN(1,MAX(0,INDEX(N$150:N$153,$D166)))</f>
        <v/>
      </c>
      <c r="O166" s="19">
        <f>MIN(1,MAX(0,INDEX(O$150:O$153,$D166)))</f>
        <v/>
      </c>
      <c r="P166" s="19">
        <f>MIN(1,MAX(0,INDEX(P$150:P$153,$D166)))</f>
        <v/>
      </c>
      <c r="Q166" s="19">
        <f>MIN(1,MAX(0,INDEX(Q$150:Q$153,$D166)))</f>
        <v/>
      </c>
      <c r="R166" s="19">
        <f>MIN(1,MAX(0,INDEX(R$150:R$153,$D166)))</f>
        <v/>
      </c>
      <c r="S166" s="19">
        <f>MIN(1,MAX(0,INDEX(S$150:S$153,$D166)))</f>
        <v/>
      </c>
      <c r="T166" s="19">
        <f>MIN(1,MAX(0,INDEX(T$150:T$153,$D166)))</f>
        <v/>
      </c>
      <c r="U166" s="19">
        <f>MIN(1,MAX(0,INDEX(U$150:U$153,$D166)))</f>
        <v/>
      </c>
      <c r="V166" s="19">
        <f>MIN(1,MAX(0,INDEX(V$150:V$153,$D166)))</f>
        <v/>
      </c>
      <c r="W166" s="19">
        <f>MIN(1,MAX(0,INDEX(W$150:W$153,$D166)))</f>
        <v/>
      </c>
      <c r="X166" s="19">
        <f>MIN(1,MAX(0,INDEX(X$150:X$153,$D166)))</f>
        <v/>
      </c>
      <c r="Y166" s="19">
        <f>MIN(1,MAX(0,INDEX(Y$150:Y$153,$D166)))</f>
        <v/>
      </c>
      <c r="Z166" s="19">
        <f>MIN(1,MAX(0,INDEX(Z$150:Z$153,$D166)))</f>
        <v/>
      </c>
      <c r="AA166" s="19">
        <f>MIN(1,MAX(0,INDEX(AA$150:AA$153,$D166)))</f>
        <v/>
      </c>
      <c r="AB166" s="19">
        <f>MIN(1,MAX(0,INDEX(AB$150:AB$153,$D166)))</f>
        <v/>
      </c>
      <c r="AC166" s="19">
        <f>MIN(1,MAX(0,INDEX(AC$150:AC$153,$D166)))</f>
        <v/>
      </c>
      <c r="AD166" s="19">
        <f>MIN(1,MAX(0,INDEX(AD$150:AD$153,$D166)))</f>
        <v/>
      </c>
      <c r="AF166" s="17">
        <f>CodePrefix&amp;$A166&amp;IF($C166="","","."&amp;$C166&amp;"."&amp;$B166)&amp;INDEX(VarEnd,MATCH($A166,VarKey,0))&amp;AF$5</f>
        <v/>
      </c>
      <c r="AG166" s="18">
        <f>MIN(1,MAX(0,INDEX(AG$150:AG$153,$D166)))</f>
        <v/>
      </c>
      <c r="AH166" s="19">
        <f>MIN(1,MAX(0,INDEX(AH$150:AH$153,$D166)))</f>
        <v/>
      </c>
      <c r="AI166" s="19">
        <f>MIN(1,MAX(0,INDEX(AI$150:AI$153,$D166)))</f>
        <v/>
      </c>
      <c r="AJ166" s="19">
        <f>MIN(1,MAX(0,INDEX(AJ$150:AJ$153,$D166)))</f>
        <v/>
      </c>
      <c r="AK166" s="19">
        <f>MIN(1,MAX(0,INDEX(AK$150:AK$153,$D166)))</f>
        <v/>
      </c>
      <c r="AL166" s="19">
        <f>MIN(1,MAX(0,INDEX(AL$150:AL$153,$D166)))</f>
        <v/>
      </c>
      <c r="AM166" s="19">
        <f>MIN(1,MAX(0,INDEX(AM$150:AM$153,$D166)))</f>
        <v/>
      </c>
      <c r="AN166" s="19">
        <f>MIN(1,MAX(0,INDEX(AN$150:AN$153,$D166)))</f>
        <v/>
      </c>
      <c r="AO166" s="19">
        <f>MIN(1,MAX(0,INDEX(AO$150:AO$153,$D166)))</f>
        <v/>
      </c>
      <c r="AP166" s="19">
        <f>MIN(1,MAX(0,INDEX(AP$150:AP$153,$D166)))</f>
        <v/>
      </c>
      <c r="AQ166" s="19">
        <f>MIN(1,MAX(0,INDEX(AQ$150:AQ$153,$D166)))</f>
        <v/>
      </c>
      <c r="AR166" s="19">
        <f>MIN(1,MAX(0,INDEX(AR$150:AR$153,$D166)))</f>
        <v/>
      </c>
      <c r="AS166" s="19">
        <f>MIN(1,MAX(0,INDEX(AS$150:AS$153,$D166)))</f>
        <v/>
      </c>
      <c r="AT166" s="19">
        <f>MIN(1,MAX(0,INDEX(AT$150:AT$153,$D166)))</f>
        <v/>
      </c>
      <c r="AU166" s="19">
        <f>MIN(1,MAX(0,INDEX(AU$150:AU$153,$D166)))</f>
        <v/>
      </c>
      <c r="AV166" s="19">
        <f>MIN(1,MAX(0,INDEX(AV$150:AV$153,$D166)))</f>
        <v/>
      </c>
      <c r="AW166" s="19">
        <f>MIN(1,MAX(0,INDEX(AW$150:AW$153,$D166)))</f>
        <v/>
      </c>
      <c r="AX166" s="19">
        <f>MIN(1,MAX(0,INDEX(AX$150:AX$153,$D166)))</f>
        <v/>
      </c>
      <c r="AY166" s="19">
        <f>MIN(1,MAX(0,INDEX(AY$150:AY$153,$D166)))</f>
        <v/>
      </c>
    </row>
    <row r="167" hidden="1" outlineLevel="1">
      <c r="A167" s="1" t="inlineStr">
        <is>
          <t>obr</t>
        </is>
      </c>
      <c r="B167" s="1" t="inlineStr">
        <is>
          <t>all</t>
        </is>
      </c>
      <c r="C167" s="1" t="inlineStr">
        <is>
          <t>omn</t>
        </is>
      </c>
      <c r="D167" s="25" t="n">
        <v>4</v>
      </c>
      <c r="E167" s="26" t="n">
        <v>-0.0054897</v>
      </c>
      <c r="H167" s="1">
        <f>INDEX(VarLab,MATCH($A167,VarKey,0))&amp;INDEX(MemLab,MATCH($C167&amp;"|"&amp;$B167,MemKey,0))</f>
        <v/>
      </c>
      <c r="I167" s="1">
        <f>INDEX(VarUnit,MATCH($A167,VarKey,0))</f>
        <v/>
      </c>
      <c r="J167" s="1">
        <f>INDEX(VarSrc,MATCH($A167,VarKey,0))</f>
        <v/>
      </c>
      <c r="K167" s="17">
        <f>CodePrefix&amp;$A167&amp;IF($C167="","","."&amp;$C167&amp;"."&amp;$B167)&amp;INDEX(VarEnd,MATCH($A167,VarKey,0))&amp;K$5</f>
        <v/>
      </c>
      <c r="L167" s="18">
        <f>MIN(1,MAX(0,INDEX(L$150:L$153,$D167)))</f>
        <v/>
      </c>
      <c r="M167" s="19">
        <f>MIN(1,MAX(0,INDEX(M$150:M$153,$D167)))</f>
        <v/>
      </c>
      <c r="N167" s="19">
        <f>MIN(1,MAX(0,INDEX(N$150:N$153,$D167)))</f>
        <v/>
      </c>
      <c r="O167" s="19">
        <f>MIN(1,MAX(0,INDEX(O$150:O$153,$D167)))</f>
        <v/>
      </c>
      <c r="P167" s="19">
        <f>MIN(1,MAX(0,INDEX(P$150:P$153,$D167)))</f>
        <v/>
      </c>
      <c r="Q167" s="19">
        <f>MIN(1,MAX(0,INDEX(Q$150:Q$153,$D167)))</f>
        <v/>
      </c>
      <c r="R167" s="19">
        <f>MIN(1,MAX(0,INDEX(R$150:R$153,$D167)))</f>
        <v/>
      </c>
      <c r="S167" s="19">
        <f>MIN(1,MAX(0,INDEX(S$150:S$153,$D167)))</f>
        <v/>
      </c>
      <c r="T167" s="19">
        <f>MIN(1,MAX(0,INDEX(T$150:T$153,$D167)))</f>
        <v/>
      </c>
      <c r="U167" s="19">
        <f>MIN(1,MAX(0,INDEX(U$150:U$153,$D167)))</f>
        <v/>
      </c>
      <c r="V167" s="19">
        <f>MIN(1,MAX(0,INDEX(V$150:V$153,$D167)))</f>
        <v/>
      </c>
      <c r="W167" s="19">
        <f>MIN(1,MAX(0,INDEX(W$150:W$153,$D167)))</f>
        <v/>
      </c>
      <c r="X167" s="19">
        <f>MIN(1,MAX(0,INDEX(X$150:X$153,$D167)))</f>
        <v/>
      </c>
      <c r="Y167" s="19">
        <f>MIN(1,MAX(0,INDEX(Y$150:Y$153,$D167)))</f>
        <v/>
      </c>
      <c r="Z167" s="19">
        <f>MIN(1,MAX(0,INDEX(Z$150:Z$153,$D167)))</f>
        <v/>
      </c>
      <c r="AA167" s="19">
        <f>MIN(1,MAX(0,INDEX(AA$150:AA$153,$D167)))</f>
        <v/>
      </c>
      <c r="AB167" s="19">
        <f>MIN(1,MAX(0,INDEX(AB$150:AB$153,$D167)))</f>
        <v/>
      </c>
      <c r="AC167" s="19">
        <f>MIN(1,MAX(0,INDEX(AC$150:AC$153,$D167)))</f>
        <v/>
      </c>
      <c r="AD167" s="19">
        <f>MIN(1,MAX(0,INDEX(AD$150:AD$153,$D167)))</f>
        <v/>
      </c>
      <c r="AF167" s="17">
        <f>CodePrefix&amp;$A167&amp;IF($C167="","","."&amp;$C167&amp;"."&amp;$B167)&amp;INDEX(VarEnd,MATCH($A167,VarKey,0))&amp;AF$5</f>
        <v/>
      </c>
      <c r="AG167" s="18">
        <f>MIN(1,MAX(0,INDEX(AG$150:AG$153,$D167)))</f>
        <v/>
      </c>
      <c r="AH167" s="19">
        <f>MIN(1,MAX(0,INDEX(AH$150:AH$153,$D167)))</f>
        <v/>
      </c>
      <c r="AI167" s="19">
        <f>MIN(1,MAX(0,INDEX(AI$150:AI$153,$D167)))</f>
        <v/>
      </c>
      <c r="AJ167" s="19">
        <f>MIN(1,MAX(0,INDEX(AJ$150:AJ$153,$D167)))</f>
        <v/>
      </c>
      <c r="AK167" s="19">
        <f>MIN(1,MAX(0,INDEX(AK$150:AK$153,$D167)))</f>
        <v/>
      </c>
      <c r="AL167" s="19">
        <f>MIN(1,MAX(0,INDEX(AL$150:AL$153,$D167)))</f>
        <v/>
      </c>
      <c r="AM167" s="19">
        <f>MIN(1,MAX(0,INDEX(AM$150:AM$153,$D167)))</f>
        <v/>
      </c>
      <c r="AN167" s="19">
        <f>MIN(1,MAX(0,INDEX(AN$150:AN$153,$D167)))</f>
        <v/>
      </c>
      <c r="AO167" s="19">
        <f>MIN(1,MAX(0,INDEX(AO$150:AO$153,$D167)))</f>
        <v/>
      </c>
      <c r="AP167" s="19">
        <f>MIN(1,MAX(0,INDEX(AP$150:AP$153,$D167)))</f>
        <v/>
      </c>
      <c r="AQ167" s="19">
        <f>MIN(1,MAX(0,INDEX(AQ$150:AQ$153,$D167)))</f>
        <v/>
      </c>
      <c r="AR167" s="19">
        <f>MIN(1,MAX(0,INDEX(AR$150:AR$153,$D167)))</f>
        <v/>
      </c>
      <c r="AS167" s="19">
        <f>MIN(1,MAX(0,INDEX(AS$150:AS$153,$D167)))</f>
        <v/>
      </c>
      <c r="AT167" s="19">
        <f>MIN(1,MAX(0,INDEX(AT$150:AT$153,$D167)))</f>
        <v/>
      </c>
      <c r="AU167" s="19">
        <f>MIN(1,MAX(0,INDEX(AU$150:AU$153,$D167)))</f>
        <v/>
      </c>
      <c r="AV167" s="19">
        <f>MIN(1,MAX(0,INDEX(AV$150:AV$153,$D167)))</f>
        <v/>
      </c>
      <c r="AW167" s="19">
        <f>MIN(1,MAX(0,INDEX(AW$150:AW$153,$D167)))</f>
        <v/>
      </c>
      <c r="AX167" s="19">
        <f>MIN(1,MAX(0,INDEX(AX$150:AX$153,$D167)))</f>
        <v/>
      </c>
      <c r="AY167" s="19">
        <f>MIN(1,MAX(0,INDEX(AY$150:AY$153,$D167)))</f>
        <v/>
      </c>
    </row>
    <row r="168" hidden="1" outlineLevel="1">
      <c r="A168" s="1" t="inlineStr">
        <is>
          <t>obr</t>
        </is>
      </c>
      <c r="B168" s="1" t="inlineStr">
        <is>
          <t>all</t>
        </is>
      </c>
      <c r="C168" s="1" t="inlineStr">
        <is>
          <t>cst</t>
        </is>
      </c>
      <c r="D168" s="25" t="n">
        <v>4</v>
      </c>
      <c r="E168" s="26" t="n">
        <v>-0.0054897</v>
      </c>
      <c r="H168" s="1">
        <f>INDEX(VarLab,MATCH($A168,VarKey,0))&amp;INDEX(MemLab,MATCH($C168&amp;"|"&amp;$B168,MemKey,0))</f>
        <v/>
      </c>
      <c r="I168" s="1">
        <f>INDEX(VarUnit,MATCH($A168,VarKey,0))</f>
        <v/>
      </c>
      <c r="J168" s="1">
        <f>INDEX(VarSrc,MATCH($A168,VarKey,0))</f>
        <v/>
      </c>
      <c r="K168" s="17">
        <f>CodePrefix&amp;$A168&amp;IF($C168="","","."&amp;$C168&amp;"."&amp;$B168)&amp;INDEX(VarEnd,MATCH($A168,VarKey,0))&amp;K$5</f>
        <v/>
      </c>
      <c r="L168" s="18">
        <f>MIN(1,MAX(0,INDEX(L$150:L$153,$D168)))</f>
        <v/>
      </c>
      <c r="M168" s="19">
        <f>MIN(1,MAX(0,INDEX(M$150:M$153,$D168)))</f>
        <v/>
      </c>
      <c r="N168" s="19">
        <f>MIN(1,MAX(0,INDEX(N$150:N$153,$D168)))</f>
        <v/>
      </c>
      <c r="O168" s="19">
        <f>MIN(1,MAX(0,INDEX(O$150:O$153,$D168)))</f>
        <v/>
      </c>
      <c r="P168" s="19">
        <f>MIN(1,MAX(0,INDEX(P$150:P$153,$D168)))</f>
        <v/>
      </c>
      <c r="Q168" s="19">
        <f>MIN(1,MAX(0,INDEX(Q$150:Q$153,$D168)))</f>
        <v/>
      </c>
      <c r="R168" s="19">
        <f>MIN(1,MAX(0,INDEX(R$150:R$153,$D168)))</f>
        <v/>
      </c>
      <c r="S168" s="19">
        <f>MIN(1,MAX(0,INDEX(S$150:S$153,$D168)))</f>
        <v/>
      </c>
      <c r="T168" s="19">
        <f>MIN(1,MAX(0,INDEX(T$150:T$153,$D168)))</f>
        <v/>
      </c>
      <c r="U168" s="19">
        <f>MIN(1,MAX(0,INDEX(U$150:U$153,$D168)))</f>
        <v/>
      </c>
      <c r="V168" s="19">
        <f>MIN(1,MAX(0,INDEX(V$150:V$153,$D168)))</f>
        <v/>
      </c>
      <c r="W168" s="19">
        <f>MIN(1,MAX(0,INDEX(W$150:W$153,$D168)))</f>
        <v/>
      </c>
      <c r="X168" s="19">
        <f>MIN(1,MAX(0,INDEX(X$150:X$153,$D168)))</f>
        <v/>
      </c>
      <c r="Y168" s="19">
        <f>MIN(1,MAX(0,INDEX(Y$150:Y$153,$D168)))</f>
        <v/>
      </c>
      <c r="Z168" s="19">
        <f>MIN(1,MAX(0,INDEX(Z$150:Z$153,$D168)))</f>
        <v/>
      </c>
      <c r="AA168" s="19">
        <f>MIN(1,MAX(0,INDEX(AA$150:AA$153,$D168)))</f>
        <v/>
      </c>
      <c r="AB168" s="19">
        <f>MIN(1,MAX(0,INDEX(AB$150:AB$153,$D168)))</f>
        <v/>
      </c>
      <c r="AC168" s="19">
        <f>MIN(1,MAX(0,INDEX(AC$150:AC$153,$D168)))</f>
        <v/>
      </c>
      <c r="AD168" s="19">
        <f>MIN(1,MAX(0,INDEX(AD$150:AD$153,$D168)))</f>
        <v/>
      </c>
      <c r="AF168" s="17">
        <f>CodePrefix&amp;$A168&amp;IF($C168="","","."&amp;$C168&amp;"."&amp;$B168)&amp;INDEX(VarEnd,MATCH($A168,VarKey,0))&amp;AF$5</f>
        <v/>
      </c>
      <c r="AG168" s="18">
        <f>MIN(1,MAX(0,INDEX(AG$150:AG$153,$D168)))</f>
        <v/>
      </c>
      <c r="AH168" s="19">
        <f>MIN(1,MAX(0,INDEX(AH$150:AH$153,$D168)))</f>
        <v/>
      </c>
      <c r="AI168" s="19">
        <f>MIN(1,MAX(0,INDEX(AI$150:AI$153,$D168)))</f>
        <v/>
      </c>
      <c r="AJ168" s="19">
        <f>MIN(1,MAX(0,INDEX(AJ$150:AJ$153,$D168)))</f>
        <v/>
      </c>
      <c r="AK168" s="19">
        <f>MIN(1,MAX(0,INDEX(AK$150:AK$153,$D168)))</f>
        <v/>
      </c>
      <c r="AL168" s="19">
        <f>MIN(1,MAX(0,INDEX(AL$150:AL$153,$D168)))</f>
        <v/>
      </c>
      <c r="AM168" s="19">
        <f>MIN(1,MAX(0,INDEX(AM$150:AM$153,$D168)))</f>
        <v/>
      </c>
      <c r="AN168" s="19">
        <f>MIN(1,MAX(0,INDEX(AN$150:AN$153,$D168)))</f>
        <v/>
      </c>
      <c r="AO168" s="19">
        <f>MIN(1,MAX(0,INDEX(AO$150:AO$153,$D168)))</f>
        <v/>
      </c>
      <c r="AP168" s="19">
        <f>MIN(1,MAX(0,INDEX(AP$150:AP$153,$D168)))</f>
        <v/>
      </c>
      <c r="AQ168" s="19">
        <f>MIN(1,MAX(0,INDEX(AQ$150:AQ$153,$D168)))</f>
        <v/>
      </c>
      <c r="AR168" s="19">
        <f>MIN(1,MAX(0,INDEX(AR$150:AR$153,$D168)))</f>
        <v/>
      </c>
      <c r="AS168" s="19">
        <f>MIN(1,MAX(0,INDEX(AS$150:AS$153,$D168)))</f>
        <v/>
      </c>
      <c r="AT168" s="19">
        <f>MIN(1,MAX(0,INDEX(AT$150:AT$153,$D168)))</f>
        <v/>
      </c>
      <c r="AU168" s="19">
        <f>MIN(1,MAX(0,INDEX(AU$150:AU$153,$D168)))</f>
        <v/>
      </c>
      <c r="AV168" s="19">
        <f>MIN(1,MAX(0,INDEX(AV$150:AV$153,$D168)))</f>
        <v/>
      </c>
      <c r="AW168" s="19">
        <f>MIN(1,MAX(0,INDEX(AW$150:AW$153,$D168)))</f>
        <v/>
      </c>
      <c r="AX168" s="19">
        <f>MIN(1,MAX(0,INDEX(AX$150:AX$153,$D168)))</f>
        <v/>
      </c>
      <c r="AY168" s="19">
        <f>MIN(1,MAX(0,INDEX(AY$150:AY$153,$D168)))</f>
        <v/>
      </c>
    </row>
    <row r="169" hidden="1" outlineLevel="1">
      <c r="A169" s="1" t="inlineStr">
        <is>
          <t>obr</t>
        </is>
      </c>
      <c r="B169" s="1" t="inlineStr">
        <is>
          <t>all</t>
        </is>
      </c>
      <c r="C169" s="1" t="inlineStr">
        <is>
          <t>ftr</t>
        </is>
      </c>
      <c r="D169" s="25" t="n">
        <v>4</v>
      </c>
      <c r="E169" s="26" t="n">
        <v>-0.0054897</v>
      </c>
      <c r="H169" s="1">
        <f>INDEX(VarLab,MATCH($A169,VarKey,0))&amp;INDEX(MemLab,MATCH($C169&amp;"|"&amp;$B169,MemKey,0))</f>
        <v/>
      </c>
      <c r="I169" s="1">
        <f>INDEX(VarUnit,MATCH($A169,VarKey,0))</f>
        <v/>
      </c>
      <c r="J169" s="1">
        <f>INDEX(VarSrc,MATCH($A169,VarKey,0))</f>
        <v/>
      </c>
      <c r="K169" s="17">
        <f>CodePrefix&amp;$A169&amp;IF($C169="","","."&amp;$C169&amp;"."&amp;$B169)&amp;INDEX(VarEnd,MATCH($A169,VarKey,0))&amp;K$5</f>
        <v/>
      </c>
      <c r="L169" s="18">
        <f>MIN(1,MAX(0,INDEX(L$150:L$153,$D169)))</f>
        <v/>
      </c>
      <c r="M169" s="19">
        <f>MIN(1,MAX(0,INDEX(M$150:M$153,$D169)))</f>
        <v/>
      </c>
      <c r="N169" s="19">
        <f>MIN(1,MAX(0,INDEX(N$150:N$153,$D169)))</f>
        <v/>
      </c>
      <c r="O169" s="19">
        <f>MIN(1,MAX(0,INDEX(O$150:O$153,$D169)))</f>
        <v/>
      </c>
      <c r="P169" s="19">
        <f>MIN(1,MAX(0,INDEX(P$150:P$153,$D169)))</f>
        <v/>
      </c>
      <c r="Q169" s="19">
        <f>MIN(1,MAX(0,INDEX(Q$150:Q$153,$D169)))</f>
        <v/>
      </c>
      <c r="R169" s="19">
        <f>MIN(1,MAX(0,INDEX(R$150:R$153,$D169)))</f>
        <v/>
      </c>
      <c r="S169" s="19">
        <f>MIN(1,MAX(0,INDEX(S$150:S$153,$D169)))</f>
        <v/>
      </c>
      <c r="T169" s="19">
        <f>MIN(1,MAX(0,INDEX(T$150:T$153,$D169)))</f>
        <v/>
      </c>
      <c r="U169" s="19">
        <f>MIN(1,MAX(0,INDEX(U$150:U$153,$D169)))</f>
        <v/>
      </c>
      <c r="V169" s="19">
        <f>MIN(1,MAX(0,INDEX(V$150:V$153,$D169)))</f>
        <v/>
      </c>
      <c r="W169" s="19">
        <f>MIN(1,MAX(0,INDEX(W$150:W$153,$D169)))</f>
        <v/>
      </c>
      <c r="X169" s="19">
        <f>MIN(1,MAX(0,INDEX(X$150:X$153,$D169)))</f>
        <v/>
      </c>
      <c r="Y169" s="19">
        <f>MIN(1,MAX(0,INDEX(Y$150:Y$153,$D169)))</f>
        <v/>
      </c>
      <c r="Z169" s="19">
        <f>MIN(1,MAX(0,INDEX(Z$150:Z$153,$D169)))</f>
        <v/>
      </c>
      <c r="AA169" s="19">
        <f>MIN(1,MAX(0,INDEX(AA$150:AA$153,$D169)))</f>
        <v/>
      </c>
      <c r="AB169" s="19">
        <f>MIN(1,MAX(0,INDEX(AB$150:AB$153,$D169)))</f>
        <v/>
      </c>
      <c r="AC169" s="19">
        <f>MIN(1,MAX(0,INDEX(AC$150:AC$153,$D169)))</f>
        <v/>
      </c>
      <c r="AD169" s="19">
        <f>MIN(1,MAX(0,INDEX(AD$150:AD$153,$D169)))</f>
        <v/>
      </c>
      <c r="AF169" s="17">
        <f>CodePrefix&amp;$A169&amp;IF($C169="","","."&amp;$C169&amp;"."&amp;$B169)&amp;INDEX(VarEnd,MATCH($A169,VarKey,0))&amp;AF$5</f>
        <v/>
      </c>
      <c r="AG169" s="18">
        <f>MIN(1,MAX(0,INDEX(AG$150:AG$153,$D169)))</f>
        <v/>
      </c>
      <c r="AH169" s="19">
        <f>MIN(1,MAX(0,INDEX(AH$150:AH$153,$D169)))</f>
        <v/>
      </c>
      <c r="AI169" s="19">
        <f>MIN(1,MAX(0,INDEX(AI$150:AI$153,$D169)))</f>
        <v/>
      </c>
      <c r="AJ169" s="19">
        <f>MIN(1,MAX(0,INDEX(AJ$150:AJ$153,$D169)))</f>
        <v/>
      </c>
      <c r="AK169" s="19">
        <f>MIN(1,MAX(0,INDEX(AK$150:AK$153,$D169)))</f>
        <v/>
      </c>
      <c r="AL169" s="19">
        <f>MIN(1,MAX(0,INDEX(AL$150:AL$153,$D169)))</f>
        <v/>
      </c>
      <c r="AM169" s="19">
        <f>MIN(1,MAX(0,INDEX(AM$150:AM$153,$D169)))</f>
        <v/>
      </c>
      <c r="AN169" s="19">
        <f>MIN(1,MAX(0,INDEX(AN$150:AN$153,$D169)))</f>
        <v/>
      </c>
      <c r="AO169" s="19">
        <f>MIN(1,MAX(0,INDEX(AO$150:AO$153,$D169)))</f>
        <v/>
      </c>
      <c r="AP169" s="19">
        <f>MIN(1,MAX(0,INDEX(AP$150:AP$153,$D169)))</f>
        <v/>
      </c>
      <c r="AQ169" s="19">
        <f>MIN(1,MAX(0,INDEX(AQ$150:AQ$153,$D169)))</f>
        <v/>
      </c>
      <c r="AR169" s="19">
        <f>MIN(1,MAX(0,INDEX(AR$150:AR$153,$D169)))</f>
        <v/>
      </c>
      <c r="AS169" s="19">
        <f>MIN(1,MAX(0,INDEX(AS$150:AS$153,$D169)))</f>
        <v/>
      </c>
      <c r="AT169" s="19">
        <f>MIN(1,MAX(0,INDEX(AT$150:AT$153,$D169)))</f>
        <v/>
      </c>
      <c r="AU169" s="19">
        <f>MIN(1,MAX(0,INDEX(AU$150:AU$153,$D169)))</f>
        <v/>
      </c>
      <c r="AV169" s="19">
        <f>MIN(1,MAX(0,INDEX(AV$150:AV$153,$D169)))</f>
        <v/>
      </c>
      <c r="AW169" s="19">
        <f>MIN(1,MAX(0,INDEX(AW$150:AW$153,$D169)))</f>
        <v/>
      </c>
      <c r="AX169" s="19">
        <f>MIN(1,MAX(0,INDEX(AX$150:AX$153,$D169)))</f>
        <v/>
      </c>
      <c r="AY169" s="19">
        <f>MIN(1,MAX(0,INDEX(AY$150:AY$153,$D169)))</f>
        <v/>
      </c>
    </row>
    <row r="170" hidden="1" outlineLevel="1">
      <c r="A170" s="1" t="inlineStr">
        <is>
          <t>obr</t>
        </is>
      </c>
      <c r="B170" s="1" t="inlineStr">
        <is>
          <t>all</t>
        </is>
      </c>
      <c r="C170" s="1" t="inlineStr">
        <is>
          <t>oen</t>
        </is>
      </c>
      <c r="D170" s="25" t="n">
        <v>4</v>
      </c>
      <c r="E170" s="26" t="n">
        <v>-0.0054897</v>
      </c>
      <c r="H170" s="1">
        <f>INDEX(VarLab,MATCH($A170,VarKey,0))&amp;INDEX(MemLab,MATCH($C170&amp;"|"&amp;$B170,MemKey,0))</f>
        <v/>
      </c>
      <c r="I170" s="1">
        <f>INDEX(VarUnit,MATCH($A170,VarKey,0))</f>
        <v/>
      </c>
      <c r="J170" s="1">
        <f>INDEX(VarSrc,MATCH($A170,VarKey,0))</f>
        <v/>
      </c>
      <c r="K170" s="17">
        <f>CodePrefix&amp;$A170&amp;IF($C170="","","."&amp;$C170&amp;"."&amp;$B170)&amp;INDEX(VarEnd,MATCH($A170,VarKey,0))&amp;K$5</f>
        <v/>
      </c>
      <c r="L170" s="18">
        <f>MIN(1,MAX(0,INDEX(L$150:L$153,$D170)))</f>
        <v/>
      </c>
      <c r="M170" s="19">
        <f>MIN(1,MAX(0,INDEX(M$150:M$153,$D170)))</f>
        <v/>
      </c>
      <c r="N170" s="19">
        <f>MIN(1,MAX(0,INDEX(N$150:N$153,$D170)))</f>
        <v/>
      </c>
      <c r="O170" s="19">
        <f>MIN(1,MAX(0,INDEX(O$150:O$153,$D170)))</f>
        <v/>
      </c>
      <c r="P170" s="19">
        <f>MIN(1,MAX(0,INDEX(P$150:P$153,$D170)))</f>
        <v/>
      </c>
      <c r="Q170" s="19">
        <f>MIN(1,MAX(0,INDEX(Q$150:Q$153,$D170)))</f>
        <v/>
      </c>
      <c r="R170" s="19">
        <f>MIN(1,MAX(0,INDEX(R$150:R$153,$D170)))</f>
        <v/>
      </c>
      <c r="S170" s="19">
        <f>MIN(1,MAX(0,INDEX(S$150:S$153,$D170)))</f>
        <v/>
      </c>
      <c r="T170" s="19">
        <f>MIN(1,MAX(0,INDEX(T$150:T$153,$D170)))</f>
        <v/>
      </c>
      <c r="U170" s="19">
        <f>MIN(1,MAX(0,INDEX(U$150:U$153,$D170)))</f>
        <v/>
      </c>
      <c r="V170" s="19">
        <f>MIN(1,MAX(0,INDEX(V$150:V$153,$D170)))</f>
        <v/>
      </c>
      <c r="W170" s="19">
        <f>MIN(1,MAX(0,INDEX(W$150:W$153,$D170)))</f>
        <v/>
      </c>
      <c r="X170" s="19">
        <f>MIN(1,MAX(0,INDEX(X$150:X$153,$D170)))</f>
        <v/>
      </c>
      <c r="Y170" s="19">
        <f>MIN(1,MAX(0,INDEX(Y$150:Y$153,$D170)))</f>
        <v/>
      </c>
      <c r="Z170" s="19">
        <f>MIN(1,MAX(0,INDEX(Z$150:Z$153,$D170)))</f>
        <v/>
      </c>
      <c r="AA170" s="19">
        <f>MIN(1,MAX(0,INDEX(AA$150:AA$153,$D170)))</f>
        <v/>
      </c>
      <c r="AB170" s="19">
        <f>MIN(1,MAX(0,INDEX(AB$150:AB$153,$D170)))</f>
        <v/>
      </c>
      <c r="AC170" s="19">
        <f>MIN(1,MAX(0,INDEX(AC$150:AC$153,$D170)))</f>
        <v/>
      </c>
      <c r="AD170" s="19">
        <f>MIN(1,MAX(0,INDEX(AD$150:AD$153,$D170)))</f>
        <v/>
      </c>
      <c r="AF170" s="17">
        <f>CodePrefix&amp;$A170&amp;IF($C170="","","."&amp;$C170&amp;"."&amp;$B170)&amp;INDEX(VarEnd,MATCH($A170,VarKey,0))&amp;AF$5</f>
        <v/>
      </c>
      <c r="AG170" s="18">
        <f>MIN(1,MAX(0,INDEX(AG$150:AG$153,$D170)))</f>
        <v/>
      </c>
      <c r="AH170" s="19">
        <f>MIN(1,MAX(0,INDEX(AH$150:AH$153,$D170)))</f>
        <v/>
      </c>
      <c r="AI170" s="19">
        <f>MIN(1,MAX(0,INDEX(AI$150:AI$153,$D170)))</f>
        <v/>
      </c>
      <c r="AJ170" s="19">
        <f>MIN(1,MAX(0,INDEX(AJ$150:AJ$153,$D170)))</f>
        <v/>
      </c>
      <c r="AK170" s="19">
        <f>MIN(1,MAX(0,INDEX(AK$150:AK$153,$D170)))</f>
        <v/>
      </c>
      <c r="AL170" s="19">
        <f>MIN(1,MAX(0,INDEX(AL$150:AL$153,$D170)))</f>
        <v/>
      </c>
      <c r="AM170" s="19">
        <f>MIN(1,MAX(0,INDEX(AM$150:AM$153,$D170)))</f>
        <v/>
      </c>
      <c r="AN170" s="19">
        <f>MIN(1,MAX(0,INDEX(AN$150:AN$153,$D170)))</f>
        <v/>
      </c>
      <c r="AO170" s="19">
        <f>MIN(1,MAX(0,INDEX(AO$150:AO$153,$D170)))</f>
        <v/>
      </c>
      <c r="AP170" s="19">
        <f>MIN(1,MAX(0,INDEX(AP$150:AP$153,$D170)))</f>
        <v/>
      </c>
      <c r="AQ170" s="19">
        <f>MIN(1,MAX(0,INDEX(AQ$150:AQ$153,$D170)))</f>
        <v/>
      </c>
      <c r="AR170" s="19">
        <f>MIN(1,MAX(0,INDEX(AR$150:AR$153,$D170)))</f>
        <v/>
      </c>
      <c r="AS170" s="19">
        <f>MIN(1,MAX(0,INDEX(AS$150:AS$153,$D170)))</f>
        <v/>
      </c>
      <c r="AT170" s="19">
        <f>MIN(1,MAX(0,INDEX(AT$150:AT$153,$D170)))</f>
        <v/>
      </c>
      <c r="AU170" s="19">
        <f>MIN(1,MAX(0,INDEX(AU$150:AU$153,$D170)))</f>
        <v/>
      </c>
      <c r="AV170" s="19">
        <f>MIN(1,MAX(0,INDEX(AV$150:AV$153,$D170)))</f>
        <v/>
      </c>
      <c r="AW170" s="19">
        <f>MIN(1,MAX(0,INDEX(AW$150:AW$153,$D170)))</f>
        <v/>
      </c>
      <c r="AX170" s="19">
        <f>MIN(1,MAX(0,INDEX(AX$150:AX$153,$D170)))</f>
        <v/>
      </c>
      <c r="AY170" s="19">
        <f>MIN(1,MAX(0,INDEX(AY$150:AY$153,$D170)))</f>
        <v/>
      </c>
    </row>
    <row r="171" hidden="1" outlineLevel="1">
      <c r="H171" s="20" t="inlineStr">
        <is>
          <t>Baseline CO2 by ETS sector (MtCO2, data: values of scenario 1 rows co2.sec, section 13; refreshed by the build; check row bco2.chk)</t>
        </is>
      </c>
    </row>
    <row r="172" hidden="1" outlineLevel="1">
      <c r="A172" s="14" t="inlineStr">
        <is>
          <t>bco2</t>
        </is>
      </c>
      <c r="B172" s="14" t="inlineStr">
        <is>
          <t>all</t>
        </is>
      </c>
      <c r="C172" s="14" t="inlineStr">
        <is>
          <t>pow</t>
        </is>
      </c>
      <c r="H172" s="14">
        <f>INDEX(VarLab,MATCH($A172,VarKey,0))&amp;INDEX(MemLab,MATCH($C172&amp;"|"&amp;$B172,MemKey,0))</f>
        <v/>
      </c>
      <c r="I172" s="14">
        <f>INDEX(VarUnit,MATCH($A172,VarKey,0))</f>
        <v/>
      </c>
      <c r="J172" s="14">
        <f>INDEX(VarSrc,MATCH($A172,VarKey,0))</f>
        <v/>
      </c>
      <c r="K172" s="11">
        <f>CodePrefix&amp;$A172&amp;IF($C172="","","."&amp;$C172&amp;"."&amp;$B172)&amp;INDEX(VarEnd,MATCH($A172,VarKey,0))&amp;K$5</f>
        <v/>
      </c>
      <c r="L172" s="27" t="n">
        <v>90.0555728903077</v>
      </c>
      <c r="M172" s="27" t="n">
        <v>109.77204410163</v>
      </c>
      <c r="N172" s="27" t="n">
        <v>109.70809108433</v>
      </c>
      <c r="O172" s="27" t="n">
        <v>117.813034123935</v>
      </c>
      <c r="P172" s="27" t="n">
        <v>110.121816896101</v>
      </c>
      <c r="Q172" s="27" t="n">
        <v>110.797405024706</v>
      </c>
      <c r="R172" s="27" t="n">
        <v>109.531773239745</v>
      </c>
      <c r="S172" s="27" t="n">
        <v>114.330968781803</v>
      </c>
      <c r="T172" s="27" t="n">
        <v>116.130451932679</v>
      </c>
      <c r="U172" s="27" t="n">
        <v>119.480613572625</v>
      </c>
      <c r="V172" s="27" t="n">
        <v>121.787657494203</v>
      </c>
      <c r="W172" s="27" t="n">
        <v>124.792088209756</v>
      </c>
      <c r="X172" s="27" t="n">
        <v>127.520722248757</v>
      </c>
      <c r="Y172" s="27" t="n">
        <v>130.551005767311</v>
      </c>
      <c r="Z172" s="27" t="n">
        <v>133.535204674833</v>
      </c>
      <c r="AA172" s="27" t="n">
        <v>136.671914733295</v>
      </c>
      <c r="AB172" s="27" t="n">
        <v>139.834428386135</v>
      </c>
      <c r="AC172" s="27" t="n">
        <v>143.085462884914</v>
      </c>
      <c r="AD172" s="27" t="n">
        <v>146.332106026283</v>
      </c>
      <c r="AF172" s="11">
        <f>CodePrefix&amp;$A172&amp;IF($C172="","","."&amp;$C172&amp;"."&amp;$B172)&amp;INDEX(VarEnd,MATCH($A172,VarKey,0))&amp;AF$5</f>
        <v/>
      </c>
      <c r="AG172" s="27" t="n">
        <v>90.0555728903077</v>
      </c>
      <c r="AH172" s="27" t="n">
        <v>109.77204410163</v>
      </c>
      <c r="AI172" s="27" t="n">
        <v>109.70809108433</v>
      </c>
      <c r="AJ172" s="27" t="n">
        <v>117.813034123935</v>
      </c>
      <c r="AK172" s="27" t="n">
        <v>110.121816896101</v>
      </c>
      <c r="AL172" s="27" t="n">
        <v>110.797405024706</v>
      </c>
      <c r="AM172" s="27" t="n">
        <v>109.531773239745</v>
      </c>
      <c r="AN172" s="27" t="n">
        <v>114.330968781803</v>
      </c>
      <c r="AO172" s="27" t="n">
        <v>116.130451932679</v>
      </c>
      <c r="AP172" s="27" t="n">
        <v>119.480613572625</v>
      </c>
      <c r="AQ172" s="27" t="n">
        <v>121.787657494203</v>
      </c>
      <c r="AR172" s="27" t="n">
        <v>124.792088209756</v>
      </c>
      <c r="AS172" s="27" t="n">
        <v>127.520722248757</v>
      </c>
      <c r="AT172" s="27" t="n">
        <v>130.551005767311</v>
      </c>
      <c r="AU172" s="27" t="n">
        <v>133.535204674833</v>
      </c>
      <c r="AV172" s="27" t="n">
        <v>136.671914733295</v>
      </c>
      <c r="AW172" s="27" t="n">
        <v>139.834428386135</v>
      </c>
      <c r="AX172" s="27" t="n">
        <v>143.085462884914</v>
      </c>
      <c r="AY172" s="27" t="n">
        <v>146.332106026283</v>
      </c>
    </row>
    <row r="173" hidden="1" outlineLevel="1">
      <c r="A173" s="14" t="inlineStr">
        <is>
          <t>bco2</t>
        </is>
      </c>
      <c r="B173" s="14" t="inlineStr">
        <is>
          <t>all</t>
        </is>
      </c>
      <c r="C173" s="14" t="inlineStr">
        <is>
          <t>rod</t>
        </is>
      </c>
      <c r="H173" s="14">
        <f>INDEX(VarLab,MATCH($A173,VarKey,0))&amp;INDEX(MemLab,MATCH($C173&amp;"|"&amp;$B173,MemKey,0))</f>
        <v/>
      </c>
      <c r="I173" s="14">
        <f>INDEX(VarUnit,MATCH($A173,VarKey,0))</f>
        <v/>
      </c>
      <c r="J173" s="14">
        <f>INDEX(VarSrc,MATCH($A173,VarKey,0))</f>
        <v/>
      </c>
      <c r="K173" s="11">
        <f>CodePrefix&amp;$A173&amp;IF($C173="","","."&amp;$C173&amp;"."&amp;$B173)&amp;INDEX(VarEnd,MATCH($A173,VarKey,0))&amp;K$5</f>
        <v/>
      </c>
      <c r="L173" s="27" t="n">
        <v>52.5221342744396</v>
      </c>
      <c r="M173" s="27" t="n">
        <v>66.4283044394931</v>
      </c>
      <c r="N173" s="27" t="n">
        <v>73.6038040387822</v>
      </c>
      <c r="O173" s="27" t="n">
        <v>75.1677390822651</v>
      </c>
      <c r="P173" s="27" t="n">
        <v>76.6935733874071</v>
      </c>
      <c r="Q173" s="27" t="n">
        <v>78.5339885029816</v>
      </c>
      <c r="R173" s="27" t="n">
        <v>80.7657722221003</v>
      </c>
      <c r="S173" s="27" t="n">
        <v>82.9061350982399</v>
      </c>
      <c r="T173" s="27" t="n">
        <v>84.90452904559569</v>
      </c>
      <c r="U173" s="27" t="n">
        <v>86.92359111577591</v>
      </c>
      <c r="V173" s="27" t="n">
        <v>88.96248490327071</v>
      </c>
      <c r="W173" s="27" t="n">
        <v>91.0203328843687</v>
      </c>
      <c r="X173" s="27" t="n">
        <v>93.09621654651259</v>
      </c>
      <c r="Y173" s="27" t="n">
        <v>95.18917659044</v>
      </c>
      <c r="Z173" s="27" t="n">
        <v>97.29821320661949</v>
      </c>
      <c r="AA173" s="27" t="n">
        <v>99.4222864273508</v>
      </c>
      <c r="AB173" s="27" t="n">
        <v>101.560316555756</v>
      </c>
      <c r="AC173" s="27" t="n">
        <v>103.711184672735</v>
      </c>
      <c r="AD173" s="27" t="n">
        <v>105.873733222802</v>
      </c>
      <c r="AF173" s="11">
        <f>CodePrefix&amp;$A173&amp;IF($C173="","","."&amp;$C173&amp;"."&amp;$B173)&amp;INDEX(VarEnd,MATCH($A173,VarKey,0))&amp;AF$5</f>
        <v/>
      </c>
      <c r="AG173" s="27" t="n">
        <v>52.5221342744396</v>
      </c>
      <c r="AH173" s="27" t="n">
        <v>66.4283044394931</v>
      </c>
      <c r="AI173" s="27" t="n">
        <v>73.6038040387822</v>
      </c>
      <c r="AJ173" s="27" t="n">
        <v>75.1677390822651</v>
      </c>
      <c r="AK173" s="27" t="n">
        <v>76.6935733874071</v>
      </c>
      <c r="AL173" s="27" t="n">
        <v>78.5339885029816</v>
      </c>
      <c r="AM173" s="27" t="n">
        <v>80.7657722221003</v>
      </c>
      <c r="AN173" s="27" t="n">
        <v>82.9061350982399</v>
      </c>
      <c r="AO173" s="27" t="n">
        <v>84.90452904559569</v>
      </c>
      <c r="AP173" s="27" t="n">
        <v>86.92359111577591</v>
      </c>
      <c r="AQ173" s="27" t="n">
        <v>88.96248490327071</v>
      </c>
      <c r="AR173" s="27" t="n">
        <v>91.0203328843687</v>
      </c>
      <c r="AS173" s="27" t="n">
        <v>93.09621654651259</v>
      </c>
      <c r="AT173" s="27" t="n">
        <v>95.18917659044</v>
      </c>
      <c r="AU173" s="27" t="n">
        <v>97.29821320661949</v>
      </c>
      <c r="AV173" s="27" t="n">
        <v>99.4222864273508</v>
      </c>
      <c r="AW173" s="27" t="n">
        <v>101.560316555756</v>
      </c>
      <c r="AX173" s="27" t="n">
        <v>103.711184672735</v>
      </c>
      <c r="AY173" s="27" t="n">
        <v>105.873733222802</v>
      </c>
    </row>
    <row r="174" hidden="1" outlineLevel="1">
      <c r="A174" s="14" t="inlineStr">
        <is>
          <t>bco2</t>
        </is>
      </c>
      <c r="B174" s="14" t="inlineStr">
        <is>
          <t>all</t>
        </is>
      </c>
      <c r="C174" s="14" t="inlineStr">
        <is>
          <t>ral</t>
        </is>
      </c>
      <c r="H174" s="14">
        <f>INDEX(VarLab,MATCH($A174,VarKey,0))&amp;INDEX(MemLab,MATCH($C174&amp;"|"&amp;$B174,MemKey,0))</f>
        <v/>
      </c>
      <c r="I174" s="14">
        <f>INDEX(VarUnit,MATCH($A174,VarKey,0))</f>
        <v/>
      </c>
      <c r="J174" s="14">
        <f>INDEX(VarSrc,MATCH($A174,VarKey,0))</f>
        <v/>
      </c>
      <c r="K174" s="11">
        <f>CodePrefix&amp;$A174&amp;IF($C174="","","."&amp;$C174&amp;"."&amp;$B174)&amp;INDEX(VarEnd,MATCH($A174,VarKey,0))&amp;K$5</f>
        <v/>
      </c>
      <c r="L174" s="27" t="n">
        <v>0</v>
      </c>
      <c r="M174" s="27" t="n">
        <v>0</v>
      </c>
      <c r="N174" s="27" t="n">
        <v>0</v>
      </c>
      <c r="O174" s="27" t="n">
        <v>0</v>
      </c>
      <c r="P174" s="27" t="n">
        <v>0</v>
      </c>
      <c r="Q174" s="27" t="n">
        <v>0</v>
      </c>
      <c r="R174" s="27" t="n">
        <v>0</v>
      </c>
      <c r="S174" s="27" t="n">
        <v>0</v>
      </c>
      <c r="T174" s="27" t="n">
        <v>0</v>
      </c>
      <c r="U174" s="27" t="n">
        <v>0</v>
      </c>
      <c r="V174" s="27" t="n">
        <v>0</v>
      </c>
      <c r="W174" s="27" t="n">
        <v>0</v>
      </c>
      <c r="X174" s="27" t="n">
        <v>0</v>
      </c>
      <c r="Y174" s="27" t="n">
        <v>0</v>
      </c>
      <c r="Z174" s="27" t="n">
        <v>0</v>
      </c>
      <c r="AA174" s="27" t="n">
        <v>0</v>
      </c>
      <c r="AB174" s="27" t="n">
        <v>0</v>
      </c>
      <c r="AC174" s="27" t="n">
        <v>0</v>
      </c>
      <c r="AD174" s="27" t="n">
        <v>0</v>
      </c>
      <c r="AF174" s="11">
        <f>CodePrefix&amp;$A174&amp;IF($C174="","","."&amp;$C174&amp;"."&amp;$B174)&amp;INDEX(VarEnd,MATCH($A174,VarKey,0))&amp;AF$5</f>
        <v/>
      </c>
      <c r="AG174" s="27" t="n">
        <v>0</v>
      </c>
      <c r="AH174" s="27" t="n">
        <v>0</v>
      </c>
      <c r="AI174" s="27" t="n">
        <v>0</v>
      </c>
      <c r="AJ174" s="27" t="n">
        <v>0</v>
      </c>
      <c r="AK174" s="27" t="n">
        <v>0</v>
      </c>
      <c r="AL174" s="27" t="n">
        <v>0</v>
      </c>
      <c r="AM174" s="27" t="n">
        <v>0</v>
      </c>
      <c r="AN174" s="27" t="n">
        <v>0</v>
      </c>
      <c r="AO174" s="27" t="n">
        <v>0</v>
      </c>
      <c r="AP174" s="27" t="n">
        <v>0</v>
      </c>
      <c r="AQ174" s="27" t="n">
        <v>0</v>
      </c>
      <c r="AR174" s="27" t="n">
        <v>0</v>
      </c>
      <c r="AS174" s="27" t="n">
        <v>0</v>
      </c>
      <c r="AT174" s="27" t="n">
        <v>0</v>
      </c>
      <c r="AU174" s="27" t="n">
        <v>0</v>
      </c>
      <c r="AV174" s="27" t="n">
        <v>0</v>
      </c>
      <c r="AW174" s="27" t="n">
        <v>0</v>
      </c>
      <c r="AX174" s="27" t="n">
        <v>0</v>
      </c>
      <c r="AY174" s="27" t="n">
        <v>0</v>
      </c>
    </row>
    <row r="175" hidden="1" outlineLevel="1">
      <c r="A175" s="14" t="inlineStr">
        <is>
          <t>bco2</t>
        </is>
      </c>
      <c r="B175" s="14" t="inlineStr">
        <is>
          <t>all</t>
        </is>
      </c>
      <c r="C175" s="14" t="inlineStr">
        <is>
          <t>avi</t>
        </is>
      </c>
      <c r="H175" s="14">
        <f>INDEX(VarLab,MATCH($A175,VarKey,0))&amp;INDEX(MemLab,MATCH($C175&amp;"|"&amp;$B175,MemKey,0))</f>
        <v/>
      </c>
      <c r="I175" s="14">
        <f>INDEX(VarUnit,MATCH($A175,VarKey,0))</f>
        <v/>
      </c>
      <c r="J175" s="14">
        <f>INDEX(VarSrc,MATCH($A175,VarKey,0))</f>
        <v/>
      </c>
      <c r="K175" s="11">
        <f>CodePrefix&amp;$A175&amp;IF($C175="","","."&amp;$C175&amp;"."&amp;$B175)&amp;INDEX(VarEnd,MATCH($A175,VarKey,0))&amp;K$5</f>
        <v/>
      </c>
      <c r="L175" s="27" t="n">
        <v>0</v>
      </c>
      <c r="M175" s="27" t="n">
        <v>0</v>
      </c>
      <c r="N175" s="27" t="n">
        <v>0</v>
      </c>
      <c r="O175" s="27" t="n">
        <v>0</v>
      </c>
      <c r="P175" s="27" t="n">
        <v>0</v>
      </c>
      <c r="Q175" s="27" t="n">
        <v>0</v>
      </c>
      <c r="R175" s="27" t="n">
        <v>0</v>
      </c>
      <c r="S175" s="27" t="n">
        <v>0</v>
      </c>
      <c r="T175" s="27" t="n">
        <v>0</v>
      </c>
      <c r="U175" s="27" t="n">
        <v>0</v>
      </c>
      <c r="V175" s="27" t="n">
        <v>0</v>
      </c>
      <c r="W175" s="27" t="n">
        <v>0</v>
      </c>
      <c r="X175" s="27" t="n">
        <v>0</v>
      </c>
      <c r="Y175" s="27" t="n">
        <v>0</v>
      </c>
      <c r="Z175" s="27" t="n">
        <v>0</v>
      </c>
      <c r="AA175" s="27" t="n">
        <v>0</v>
      </c>
      <c r="AB175" s="27" t="n">
        <v>0</v>
      </c>
      <c r="AC175" s="27" t="n">
        <v>0</v>
      </c>
      <c r="AD175" s="27" t="n">
        <v>0</v>
      </c>
      <c r="AF175" s="11">
        <f>CodePrefix&amp;$A175&amp;IF($C175="","","."&amp;$C175&amp;"."&amp;$B175)&amp;INDEX(VarEnd,MATCH($A175,VarKey,0))&amp;AF$5</f>
        <v/>
      </c>
      <c r="AG175" s="27" t="n">
        <v>0</v>
      </c>
      <c r="AH175" s="27" t="n">
        <v>0</v>
      </c>
      <c r="AI175" s="27" t="n">
        <v>0</v>
      </c>
      <c r="AJ175" s="27" t="n">
        <v>0</v>
      </c>
      <c r="AK175" s="27" t="n">
        <v>0</v>
      </c>
      <c r="AL175" s="27" t="n">
        <v>0</v>
      </c>
      <c r="AM175" s="27" t="n">
        <v>0</v>
      </c>
      <c r="AN175" s="27" t="n">
        <v>0</v>
      </c>
      <c r="AO175" s="27" t="n">
        <v>0</v>
      </c>
      <c r="AP175" s="27" t="n">
        <v>0</v>
      </c>
      <c r="AQ175" s="27" t="n">
        <v>0</v>
      </c>
      <c r="AR175" s="27" t="n">
        <v>0</v>
      </c>
      <c r="AS175" s="27" t="n">
        <v>0</v>
      </c>
      <c r="AT175" s="27" t="n">
        <v>0</v>
      </c>
      <c r="AU175" s="27" t="n">
        <v>0</v>
      </c>
      <c r="AV175" s="27" t="n">
        <v>0</v>
      </c>
      <c r="AW175" s="27" t="n">
        <v>0</v>
      </c>
      <c r="AX175" s="27" t="n">
        <v>0</v>
      </c>
      <c r="AY175" s="27" t="n">
        <v>0</v>
      </c>
    </row>
    <row r="176" hidden="1" outlineLevel="1">
      <c r="A176" s="14" t="inlineStr">
        <is>
          <t>bco2</t>
        </is>
      </c>
      <c r="B176" s="14" t="inlineStr">
        <is>
          <t>all</t>
        </is>
      </c>
      <c r="C176" s="14" t="inlineStr">
        <is>
          <t>nav</t>
        </is>
      </c>
      <c r="H176" s="14">
        <f>INDEX(VarLab,MATCH($A176,VarKey,0))&amp;INDEX(MemLab,MATCH($C176&amp;"|"&amp;$B176,MemKey,0))</f>
        <v/>
      </c>
      <c r="I176" s="14">
        <f>INDEX(VarUnit,MATCH($A176,VarKey,0))</f>
        <v/>
      </c>
      <c r="J176" s="14">
        <f>INDEX(VarSrc,MATCH($A176,VarKey,0))</f>
        <v/>
      </c>
      <c r="K176" s="11">
        <f>CodePrefix&amp;$A176&amp;IF($C176="","","."&amp;$C176&amp;"."&amp;$B176)&amp;INDEX(VarEnd,MATCH($A176,VarKey,0))&amp;K$5</f>
        <v/>
      </c>
      <c r="L176" s="27" t="n">
        <v>0.861846448934145</v>
      </c>
      <c r="M176" s="27" t="n">
        <v>1.00641075806903</v>
      </c>
      <c r="N176" s="27" t="n">
        <v>1.09607563877478</v>
      </c>
      <c r="O176" s="27" t="n">
        <v>1.12655040007758</v>
      </c>
      <c r="P176" s="27" t="n">
        <v>1.15651749467657</v>
      </c>
      <c r="Q176" s="27" t="n">
        <v>1.19265030055513</v>
      </c>
      <c r="R176" s="27" t="n">
        <v>1.23653499622103</v>
      </c>
      <c r="S176" s="27" t="n">
        <v>1.27903344487792</v>
      </c>
      <c r="T176" s="27" t="n">
        <v>1.31912141002136</v>
      </c>
      <c r="U176" s="27" t="n">
        <v>1.35991413848556</v>
      </c>
      <c r="V176" s="27" t="n">
        <v>1.40139954048564</v>
      </c>
      <c r="W176" s="27" t="n">
        <v>1.44356427291846</v>
      </c>
      <c r="X176" s="27" t="n">
        <v>1.48639372222498</v>
      </c>
      <c r="Y176" s="27" t="n">
        <v>1.52987198937823</v>
      </c>
      <c r="Z176" s="27" t="n">
        <v>1.57398187710191</v>
      </c>
      <c r="AA176" s="27" t="n">
        <v>1.61870487942162</v>
      </c>
      <c r="AB176" s="27" t="n">
        <v>1.66402117364684</v>
      </c>
      <c r="AC176" s="27" t="n">
        <v>1.70990961487787</v>
      </c>
      <c r="AD176" s="27" t="n">
        <v>1.75634773312722</v>
      </c>
      <c r="AF176" s="11">
        <f>CodePrefix&amp;$A176&amp;IF($C176="","","."&amp;$C176&amp;"."&amp;$B176)&amp;INDEX(VarEnd,MATCH($A176,VarKey,0))&amp;AF$5</f>
        <v/>
      </c>
      <c r="AG176" s="27" t="n">
        <v>0.861846448934145</v>
      </c>
      <c r="AH176" s="27" t="n">
        <v>1.00641075806903</v>
      </c>
      <c r="AI176" s="27" t="n">
        <v>1.09607563877478</v>
      </c>
      <c r="AJ176" s="27" t="n">
        <v>1.12655040007758</v>
      </c>
      <c r="AK176" s="27" t="n">
        <v>1.15651749467657</v>
      </c>
      <c r="AL176" s="27" t="n">
        <v>1.19265030055513</v>
      </c>
      <c r="AM176" s="27" t="n">
        <v>1.23653499622103</v>
      </c>
      <c r="AN176" s="27" t="n">
        <v>1.27903344487792</v>
      </c>
      <c r="AO176" s="27" t="n">
        <v>1.31912141002136</v>
      </c>
      <c r="AP176" s="27" t="n">
        <v>1.35991413848556</v>
      </c>
      <c r="AQ176" s="27" t="n">
        <v>1.40139954048564</v>
      </c>
      <c r="AR176" s="27" t="n">
        <v>1.44356427291846</v>
      </c>
      <c r="AS176" s="27" t="n">
        <v>1.48639372222498</v>
      </c>
      <c r="AT176" s="27" t="n">
        <v>1.52987198937823</v>
      </c>
      <c r="AU176" s="27" t="n">
        <v>1.57398187710191</v>
      </c>
      <c r="AV176" s="27" t="n">
        <v>1.61870487942162</v>
      </c>
      <c r="AW176" s="27" t="n">
        <v>1.66402117364684</v>
      </c>
      <c r="AX176" s="27" t="n">
        <v>1.70990961487787</v>
      </c>
      <c r="AY176" s="27" t="n">
        <v>1.75634773312722</v>
      </c>
    </row>
    <row r="177" hidden="1" outlineLevel="1">
      <c r="A177" s="14" t="inlineStr">
        <is>
          <t>bco2</t>
        </is>
      </c>
      <c r="B177" s="14" t="inlineStr">
        <is>
          <t>all</t>
        </is>
      </c>
      <c r="C177" s="14" t="inlineStr">
        <is>
          <t>res</t>
        </is>
      </c>
      <c r="H177" s="14">
        <f>INDEX(VarLab,MATCH($A177,VarKey,0))&amp;INDEX(MemLab,MATCH($C177&amp;"|"&amp;$B177,MemKey,0))</f>
        <v/>
      </c>
      <c r="I177" s="14">
        <f>INDEX(VarUnit,MATCH($A177,VarKey,0))</f>
        <v/>
      </c>
      <c r="J177" s="14">
        <f>INDEX(VarSrc,MATCH($A177,VarKey,0))</f>
        <v/>
      </c>
      <c r="K177" s="11">
        <f>CodePrefix&amp;$A177&amp;IF($C177="","","."&amp;$C177&amp;"."&amp;$B177)&amp;INDEX(VarEnd,MATCH($A177,VarKey,0))&amp;K$5</f>
        <v/>
      </c>
      <c r="L177" s="27" t="n">
        <v>13.9097651046928</v>
      </c>
      <c r="M177" s="27" t="n">
        <v>18.9260559375562</v>
      </c>
      <c r="N177" s="27" t="n">
        <v>21.7010608607895</v>
      </c>
      <c r="O177" s="27" t="n">
        <v>22.0086721356785</v>
      </c>
      <c r="P177" s="27" t="n">
        <v>22.3067647075671</v>
      </c>
      <c r="Q177" s="27" t="n">
        <v>22.6645360361588</v>
      </c>
      <c r="R177" s="27" t="n">
        <v>23.0955238836537</v>
      </c>
      <c r="S177" s="27" t="n">
        <v>23.5059255507827</v>
      </c>
      <c r="T177" s="27" t="n">
        <v>23.8866723758763</v>
      </c>
      <c r="U177" s="27" t="n">
        <v>24.2690416568405</v>
      </c>
      <c r="V177" s="27" t="n">
        <v>24.6528689224724</v>
      </c>
      <c r="W177" s="27" t="n">
        <v>25.038026950377</v>
      </c>
      <c r="X177" s="27" t="n">
        <v>25.42436377418</v>
      </c>
      <c r="Y177" s="27" t="n">
        <v>25.8117234885675</v>
      </c>
      <c r="Z177" s="27" t="n">
        <v>26.1999463193464</v>
      </c>
      <c r="AA177" s="27" t="n">
        <v>26.5888686998777</v>
      </c>
      <c r="AB177" s="27" t="n">
        <v>26.9783233539045</v>
      </c>
      <c r="AC177" s="27" t="n">
        <v>27.3681393847871</v>
      </c>
      <c r="AD177" s="27" t="n">
        <v>27.758142371143</v>
      </c>
      <c r="AF177" s="11">
        <f>CodePrefix&amp;$A177&amp;IF($C177="","","."&amp;$C177&amp;"."&amp;$B177)&amp;INDEX(VarEnd,MATCH($A177,VarKey,0))&amp;AF$5</f>
        <v/>
      </c>
      <c r="AG177" s="27" t="n">
        <v>13.9097651046928</v>
      </c>
      <c r="AH177" s="27" t="n">
        <v>18.9260559375562</v>
      </c>
      <c r="AI177" s="27" t="n">
        <v>21.7010608607895</v>
      </c>
      <c r="AJ177" s="27" t="n">
        <v>22.0086721356785</v>
      </c>
      <c r="AK177" s="27" t="n">
        <v>22.3067647075671</v>
      </c>
      <c r="AL177" s="27" t="n">
        <v>22.6645360361588</v>
      </c>
      <c r="AM177" s="27" t="n">
        <v>23.0955238836537</v>
      </c>
      <c r="AN177" s="27" t="n">
        <v>23.5059255507827</v>
      </c>
      <c r="AO177" s="27" t="n">
        <v>23.8866723758763</v>
      </c>
      <c r="AP177" s="27" t="n">
        <v>24.2690416568405</v>
      </c>
      <c r="AQ177" s="27" t="n">
        <v>24.6528689224724</v>
      </c>
      <c r="AR177" s="27" t="n">
        <v>25.038026950377</v>
      </c>
      <c r="AS177" s="27" t="n">
        <v>25.42436377418</v>
      </c>
      <c r="AT177" s="27" t="n">
        <v>25.8117234885675</v>
      </c>
      <c r="AU177" s="27" t="n">
        <v>26.1999463193464</v>
      </c>
      <c r="AV177" s="27" t="n">
        <v>26.5888686998777</v>
      </c>
      <c r="AW177" s="27" t="n">
        <v>26.9783233539045</v>
      </c>
      <c r="AX177" s="27" t="n">
        <v>27.3681393847871</v>
      </c>
      <c r="AY177" s="27" t="n">
        <v>27.758142371143</v>
      </c>
    </row>
    <row r="178" hidden="1" outlineLevel="1">
      <c r="A178" s="14" t="inlineStr">
        <is>
          <t>bco2</t>
        </is>
      </c>
      <c r="B178" s="14" t="inlineStr">
        <is>
          <t>all</t>
        </is>
      </c>
      <c r="C178" s="14" t="inlineStr">
        <is>
          <t>foo</t>
        </is>
      </c>
      <c r="H178" s="14">
        <f>INDEX(VarLab,MATCH($A178,VarKey,0))&amp;INDEX(MemLab,MATCH($C178&amp;"|"&amp;$B178,MemKey,0))</f>
        <v/>
      </c>
      <c r="I178" s="14">
        <f>INDEX(VarUnit,MATCH($A178,VarKey,0))</f>
        <v/>
      </c>
      <c r="J178" s="14">
        <f>INDEX(VarSrc,MATCH($A178,VarKey,0))</f>
        <v/>
      </c>
      <c r="K178" s="11">
        <f>CodePrefix&amp;$A178&amp;IF($C178="","","."&amp;$C178&amp;"."&amp;$B178)&amp;INDEX(VarEnd,MATCH($A178,VarKey,0))&amp;K$5</f>
        <v/>
      </c>
      <c r="L178" s="27" t="n">
        <v>2.84982907621843</v>
      </c>
      <c r="M178" s="27" t="n">
        <v>3.80088032998096</v>
      </c>
      <c r="N178" s="27" t="n">
        <v>4.16865262755248</v>
      </c>
      <c r="O178" s="27" t="n">
        <v>4.24866243763824</v>
      </c>
      <c r="P178" s="27" t="n">
        <v>4.32703986210839</v>
      </c>
      <c r="Q178" s="27" t="n">
        <v>4.41931569173199</v>
      </c>
      <c r="R178" s="27" t="n">
        <v>4.52874627118082</v>
      </c>
      <c r="S178" s="27" t="n">
        <v>4.63409242674815</v>
      </c>
      <c r="T178" s="27" t="n">
        <v>4.73320954553406</v>
      </c>
      <c r="U178" s="27" t="n">
        <v>4.83322294235752</v>
      </c>
      <c r="V178" s="27" t="n">
        <v>4.9340997551117</v>
      </c>
      <c r="W178" s="27" t="n">
        <v>5.03580572705457</v>
      </c>
      <c r="X178" s="27" t="n">
        <v>5.13830521183808</v>
      </c>
      <c r="Y178" s="27" t="n">
        <v>5.24156118045651</v>
      </c>
      <c r="Z178" s="27" t="n">
        <v>5.34553523014637</v>
      </c>
      <c r="AA178" s="27" t="n">
        <v>5.45018759526717</v>
      </c>
      <c r="AB178" s="27" t="n">
        <v>5.55547716018965</v>
      </c>
      <c r="AC178" s="27" t="n">
        <v>5.66136147421499</v>
      </c>
      <c r="AD178" s="27" t="n">
        <v>5.76779676854536</v>
      </c>
      <c r="AF178" s="11">
        <f>CodePrefix&amp;$A178&amp;IF($C178="","","."&amp;$C178&amp;"."&amp;$B178)&amp;INDEX(VarEnd,MATCH($A178,VarKey,0))&amp;AF$5</f>
        <v/>
      </c>
      <c r="AG178" s="27" t="n">
        <v>2.84982907621843</v>
      </c>
      <c r="AH178" s="27" t="n">
        <v>3.80088032998096</v>
      </c>
      <c r="AI178" s="27" t="n">
        <v>4.16865262755248</v>
      </c>
      <c r="AJ178" s="27" t="n">
        <v>4.24866243763824</v>
      </c>
      <c r="AK178" s="27" t="n">
        <v>4.32703986210839</v>
      </c>
      <c r="AL178" s="27" t="n">
        <v>4.41931569173199</v>
      </c>
      <c r="AM178" s="27" t="n">
        <v>4.52874627118082</v>
      </c>
      <c r="AN178" s="27" t="n">
        <v>4.63409242674815</v>
      </c>
      <c r="AO178" s="27" t="n">
        <v>4.73320954553406</v>
      </c>
      <c r="AP178" s="27" t="n">
        <v>4.83322294235752</v>
      </c>
      <c r="AQ178" s="27" t="n">
        <v>4.9340997551117</v>
      </c>
      <c r="AR178" s="27" t="n">
        <v>5.03580572705457</v>
      </c>
      <c r="AS178" s="27" t="n">
        <v>5.13830521183808</v>
      </c>
      <c r="AT178" s="27" t="n">
        <v>5.24156118045651</v>
      </c>
      <c r="AU178" s="27" t="n">
        <v>5.34553523014637</v>
      </c>
      <c r="AV178" s="27" t="n">
        <v>5.45018759526717</v>
      </c>
      <c r="AW178" s="27" t="n">
        <v>5.55547716018965</v>
      </c>
      <c r="AX178" s="27" t="n">
        <v>5.66136147421499</v>
      </c>
      <c r="AY178" s="27" t="n">
        <v>5.76779676854536</v>
      </c>
    </row>
    <row r="179" hidden="1" outlineLevel="1">
      <c r="A179" s="14" t="inlineStr">
        <is>
          <t>bco2</t>
        </is>
      </c>
      <c r="B179" s="14" t="inlineStr">
        <is>
          <t>all</t>
        </is>
      </c>
      <c r="C179" s="14" t="inlineStr">
        <is>
          <t>srv</t>
        </is>
      </c>
      <c r="H179" s="14">
        <f>INDEX(VarLab,MATCH($A179,VarKey,0))&amp;INDEX(MemLab,MATCH($C179&amp;"|"&amp;$B179,MemKey,0))</f>
        <v/>
      </c>
      <c r="I179" s="14">
        <f>INDEX(VarUnit,MATCH($A179,VarKey,0))</f>
        <v/>
      </c>
      <c r="J179" s="14">
        <f>INDEX(VarSrc,MATCH($A179,VarKey,0))</f>
        <v/>
      </c>
      <c r="K179" s="11">
        <f>CodePrefix&amp;$A179&amp;IF($C179="","","."&amp;$C179&amp;"."&amp;$B179)&amp;INDEX(VarEnd,MATCH($A179,VarKey,0))&amp;K$5</f>
        <v/>
      </c>
      <c r="L179" s="27" t="n">
        <v>0</v>
      </c>
      <c r="M179" s="27" t="n">
        <v>0</v>
      </c>
      <c r="N179" s="27" t="n">
        <v>0</v>
      </c>
      <c r="O179" s="27" t="n">
        <v>0</v>
      </c>
      <c r="P179" s="27" t="n">
        <v>0</v>
      </c>
      <c r="Q179" s="27" t="n">
        <v>0</v>
      </c>
      <c r="R179" s="27" t="n">
        <v>0</v>
      </c>
      <c r="S179" s="27" t="n">
        <v>0</v>
      </c>
      <c r="T179" s="27" t="n">
        <v>0</v>
      </c>
      <c r="U179" s="27" t="n">
        <v>0</v>
      </c>
      <c r="V179" s="27" t="n">
        <v>0</v>
      </c>
      <c r="W179" s="27" t="n">
        <v>0</v>
      </c>
      <c r="X179" s="27" t="n">
        <v>0</v>
      </c>
      <c r="Y179" s="27" t="n">
        <v>0</v>
      </c>
      <c r="Z179" s="27" t="n">
        <v>0</v>
      </c>
      <c r="AA179" s="27" t="n">
        <v>0</v>
      </c>
      <c r="AB179" s="27" t="n">
        <v>0</v>
      </c>
      <c r="AC179" s="27" t="n">
        <v>0</v>
      </c>
      <c r="AD179" s="27" t="n">
        <v>0</v>
      </c>
      <c r="AF179" s="11">
        <f>CodePrefix&amp;$A179&amp;IF($C179="","","."&amp;$C179&amp;"."&amp;$B179)&amp;INDEX(VarEnd,MATCH($A179,VarKey,0))&amp;AF$5</f>
        <v/>
      </c>
      <c r="AG179" s="27" t="n">
        <v>0</v>
      </c>
      <c r="AH179" s="27" t="n">
        <v>0</v>
      </c>
      <c r="AI179" s="27" t="n">
        <v>0</v>
      </c>
      <c r="AJ179" s="27" t="n">
        <v>0</v>
      </c>
      <c r="AK179" s="27" t="n">
        <v>0</v>
      </c>
      <c r="AL179" s="27" t="n">
        <v>0</v>
      </c>
      <c r="AM179" s="27" t="n">
        <v>0</v>
      </c>
      <c r="AN179" s="27" t="n">
        <v>0</v>
      </c>
      <c r="AO179" s="27" t="n">
        <v>0</v>
      </c>
      <c r="AP179" s="27" t="n">
        <v>0</v>
      </c>
      <c r="AQ179" s="27" t="n">
        <v>0</v>
      </c>
      <c r="AR179" s="27" t="n">
        <v>0</v>
      </c>
      <c r="AS179" s="27" t="n">
        <v>0</v>
      </c>
      <c r="AT179" s="27" t="n">
        <v>0</v>
      </c>
      <c r="AU179" s="27" t="n">
        <v>0</v>
      </c>
      <c r="AV179" s="27" t="n">
        <v>0</v>
      </c>
      <c r="AW179" s="27" t="n">
        <v>0</v>
      </c>
      <c r="AX179" s="27" t="n">
        <v>0</v>
      </c>
      <c r="AY179" s="27" t="n">
        <v>0</v>
      </c>
    </row>
    <row r="180" hidden="1" outlineLevel="1">
      <c r="A180" s="14" t="inlineStr">
        <is>
          <t>bco2</t>
        </is>
      </c>
      <c r="B180" s="14" t="inlineStr">
        <is>
          <t>all</t>
        </is>
      </c>
      <c r="C180" s="14" t="inlineStr">
        <is>
          <t>mch</t>
        </is>
      </c>
      <c r="H180" s="14">
        <f>INDEX(VarLab,MATCH($A180,VarKey,0))&amp;INDEX(MemLab,MATCH($C180&amp;"|"&amp;$B180,MemKey,0))</f>
        <v/>
      </c>
      <c r="I180" s="14">
        <f>INDEX(VarUnit,MATCH($A180,VarKey,0))</f>
        <v/>
      </c>
      <c r="J180" s="14">
        <f>INDEX(VarSrc,MATCH($A180,VarKey,0))</f>
        <v/>
      </c>
      <c r="K180" s="11">
        <f>CodePrefix&amp;$A180&amp;IF($C180="","","."&amp;$C180&amp;"."&amp;$B180)&amp;INDEX(VarEnd,MATCH($A180,VarKey,0))&amp;K$5</f>
        <v/>
      </c>
      <c r="L180" s="27" t="n">
        <v>0</v>
      </c>
      <c r="M180" s="27" t="n">
        <v>0</v>
      </c>
      <c r="N180" s="27" t="n">
        <v>0</v>
      </c>
      <c r="O180" s="27" t="n">
        <v>0</v>
      </c>
      <c r="P180" s="27" t="n">
        <v>0</v>
      </c>
      <c r="Q180" s="27" t="n">
        <v>0</v>
      </c>
      <c r="R180" s="27" t="n">
        <v>0</v>
      </c>
      <c r="S180" s="27" t="n">
        <v>0</v>
      </c>
      <c r="T180" s="27" t="n">
        <v>0</v>
      </c>
      <c r="U180" s="27" t="n">
        <v>0</v>
      </c>
      <c r="V180" s="27" t="n">
        <v>0</v>
      </c>
      <c r="W180" s="27" t="n">
        <v>0</v>
      </c>
      <c r="X180" s="27" t="n">
        <v>0</v>
      </c>
      <c r="Y180" s="27" t="n">
        <v>0</v>
      </c>
      <c r="Z180" s="27" t="n">
        <v>0</v>
      </c>
      <c r="AA180" s="27" t="n">
        <v>0</v>
      </c>
      <c r="AB180" s="27" t="n">
        <v>0</v>
      </c>
      <c r="AC180" s="27" t="n">
        <v>0</v>
      </c>
      <c r="AD180" s="27" t="n">
        <v>0</v>
      </c>
      <c r="AF180" s="11">
        <f>CodePrefix&amp;$A180&amp;IF($C180="","","."&amp;$C180&amp;"."&amp;$B180)&amp;INDEX(VarEnd,MATCH($A180,VarKey,0))&amp;AF$5</f>
        <v/>
      </c>
      <c r="AG180" s="27" t="n">
        <v>0</v>
      </c>
      <c r="AH180" s="27" t="n">
        <v>0</v>
      </c>
      <c r="AI180" s="27" t="n">
        <v>0</v>
      </c>
      <c r="AJ180" s="27" t="n">
        <v>0</v>
      </c>
      <c r="AK180" s="27" t="n">
        <v>0</v>
      </c>
      <c r="AL180" s="27" t="n">
        <v>0</v>
      </c>
      <c r="AM180" s="27" t="n">
        <v>0</v>
      </c>
      <c r="AN180" s="27" t="n">
        <v>0</v>
      </c>
      <c r="AO180" s="27" t="n">
        <v>0</v>
      </c>
      <c r="AP180" s="27" t="n">
        <v>0</v>
      </c>
      <c r="AQ180" s="27" t="n">
        <v>0</v>
      </c>
      <c r="AR180" s="27" t="n">
        <v>0</v>
      </c>
      <c r="AS180" s="27" t="n">
        <v>0</v>
      </c>
      <c r="AT180" s="27" t="n">
        <v>0</v>
      </c>
      <c r="AU180" s="27" t="n">
        <v>0</v>
      </c>
      <c r="AV180" s="27" t="n">
        <v>0</v>
      </c>
      <c r="AW180" s="27" t="n">
        <v>0</v>
      </c>
      <c r="AX180" s="27" t="n">
        <v>0</v>
      </c>
      <c r="AY180" s="27" t="n">
        <v>0</v>
      </c>
    </row>
    <row r="181" hidden="1" outlineLevel="1">
      <c r="A181" s="14" t="inlineStr">
        <is>
          <t>bco2</t>
        </is>
      </c>
      <c r="B181" s="14" t="inlineStr">
        <is>
          <t>all</t>
        </is>
      </c>
      <c r="C181" s="14" t="inlineStr">
        <is>
          <t>irn</t>
        </is>
      </c>
      <c r="H181" s="14">
        <f>INDEX(VarLab,MATCH($A181,VarKey,0))&amp;INDEX(MemLab,MATCH($C181&amp;"|"&amp;$B181,MemKey,0))</f>
        <v/>
      </c>
      <c r="I181" s="14">
        <f>INDEX(VarUnit,MATCH($A181,VarKey,0))</f>
        <v/>
      </c>
      <c r="J181" s="14">
        <f>INDEX(VarSrc,MATCH($A181,VarKey,0))</f>
        <v/>
      </c>
      <c r="K181" s="11">
        <f>CodePrefix&amp;$A181&amp;IF($C181="","","."&amp;$C181&amp;"."&amp;$B181)&amp;INDEX(VarEnd,MATCH($A181,VarKey,0))&amp;K$5</f>
        <v/>
      </c>
      <c r="L181" s="27" t="n">
        <v>4.87339753552894</v>
      </c>
      <c r="M181" s="27" t="n">
        <v>5.37136222929781</v>
      </c>
      <c r="N181" s="27" t="n">
        <v>5.50358633226157</v>
      </c>
      <c r="O181" s="27" t="n">
        <v>5.73625440240189</v>
      </c>
      <c r="P181" s="27" t="n">
        <v>5.89776559497432</v>
      </c>
      <c r="Q181" s="27" t="n">
        <v>6.11611217734649</v>
      </c>
      <c r="R181" s="27" t="n">
        <v>6.39010777095866</v>
      </c>
      <c r="S181" s="27" t="n">
        <v>6.65973993560075</v>
      </c>
      <c r="T181" s="27" t="n">
        <v>6.91878500193829</v>
      </c>
      <c r="U181" s="27" t="n">
        <v>7.18499181110858</v>
      </c>
      <c r="V181" s="27" t="n">
        <v>7.45508241015428</v>
      </c>
      <c r="W181" s="27" t="n">
        <v>7.73237135404564</v>
      </c>
      <c r="X181" s="27" t="n">
        <v>8.0168803640415</v>
      </c>
      <c r="Y181" s="27" t="n">
        <v>8.308621019901951</v>
      </c>
      <c r="Z181" s="27" t="n">
        <v>8.607594303272821</v>
      </c>
      <c r="AA181" s="27" t="n">
        <v>8.9137901492431</v>
      </c>
      <c r="AB181" s="27" t="n">
        <v>9.227187007838429</v>
      </c>
      <c r="AC181" s="27" t="n">
        <v>9.54775141725306</v>
      </c>
      <c r="AD181" s="27" t="n">
        <v>9.87543759065465</v>
      </c>
      <c r="AF181" s="11">
        <f>CodePrefix&amp;$A181&amp;IF($C181="","","."&amp;$C181&amp;"."&amp;$B181)&amp;INDEX(VarEnd,MATCH($A181,VarKey,0))&amp;AF$5</f>
        <v/>
      </c>
      <c r="AG181" s="27" t="n">
        <v>4.87339753552894</v>
      </c>
      <c r="AH181" s="27" t="n">
        <v>5.37136222929781</v>
      </c>
      <c r="AI181" s="27" t="n">
        <v>5.50358633226157</v>
      </c>
      <c r="AJ181" s="27" t="n">
        <v>5.73625440240189</v>
      </c>
      <c r="AK181" s="27" t="n">
        <v>5.89776559497432</v>
      </c>
      <c r="AL181" s="27" t="n">
        <v>6.11611217734649</v>
      </c>
      <c r="AM181" s="27" t="n">
        <v>6.39010777095866</v>
      </c>
      <c r="AN181" s="27" t="n">
        <v>6.65973993560075</v>
      </c>
      <c r="AO181" s="27" t="n">
        <v>6.91878500193829</v>
      </c>
      <c r="AP181" s="27" t="n">
        <v>7.18499181110858</v>
      </c>
      <c r="AQ181" s="27" t="n">
        <v>7.45508241015428</v>
      </c>
      <c r="AR181" s="27" t="n">
        <v>7.73237135404564</v>
      </c>
      <c r="AS181" s="27" t="n">
        <v>8.0168803640415</v>
      </c>
      <c r="AT181" s="27" t="n">
        <v>8.308621019901951</v>
      </c>
      <c r="AU181" s="27" t="n">
        <v>8.607594303272821</v>
      </c>
      <c r="AV181" s="27" t="n">
        <v>8.9137901492431</v>
      </c>
      <c r="AW181" s="27" t="n">
        <v>9.227187007838429</v>
      </c>
      <c r="AX181" s="27" t="n">
        <v>9.54775141725306</v>
      </c>
      <c r="AY181" s="27" t="n">
        <v>9.87543759065465</v>
      </c>
    </row>
    <row r="182" hidden="1" outlineLevel="1">
      <c r="A182" s="14" t="inlineStr">
        <is>
          <t>bco2</t>
        </is>
      </c>
      <c r="B182" s="14" t="inlineStr">
        <is>
          <t>all</t>
        </is>
      </c>
      <c r="C182" s="14" t="inlineStr">
        <is>
          <t>nfm</t>
        </is>
      </c>
      <c r="H182" s="14">
        <f>INDEX(VarLab,MATCH($A182,VarKey,0))&amp;INDEX(MemLab,MATCH($C182&amp;"|"&amp;$B182,MemKey,0))</f>
        <v/>
      </c>
      <c r="I182" s="14">
        <f>INDEX(VarUnit,MATCH($A182,VarKey,0))</f>
        <v/>
      </c>
      <c r="J182" s="14">
        <f>INDEX(VarSrc,MATCH($A182,VarKey,0))</f>
        <v/>
      </c>
      <c r="K182" s="11">
        <f>CodePrefix&amp;$A182&amp;IF($C182="","","."&amp;$C182&amp;"."&amp;$B182)&amp;INDEX(VarEnd,MATCH($A182,VarKey,0))&amp;K$5</f>
        <v/>
      </c>
      <c r="L182" s="27" t="n">
        <v>0</v>
      </c>
      <c r="M182" s="27" t="n">
        <v>0</v>
      </c>
      <c r="N182" s="27" t="n">
        <v>0</v>
      </c>
      <c r="O182" s="27" t="n">
        <v>0</v>
      </c>
      <c r="P182" s="27" t="n">
        <v>0</v>
      </c>
      <c r="Q182" s="27" t="n">
        <v>0</v>
      </c>
      <c r="R182" s="27" t="n">
        <v>0</v>
      </c>
      <c r="S182" s="27" t="n">
        <v>0</v>
      </c>
      <c r="T182" s="27" t="n">
        <v>0</v>
      </c>
      <c r="U182" s="27" t="n">
        <v>0</v>
      </c>
      <c r="V182" s="27" t="n">
        <v>0</v>
      </c>
      <c r="W182" s="27" t="n">
        <v>0</v>
      </c>
      <c r="X182" s="27" t="n">
        <v>0</v>
      </c>
      <c r="Y182" s="27" t="n">
        <v>0</v>
      </c>
      <c r="Z182" s="27" t="n">
        <v>0</v>
      </c>
      <c r="AA182" s="27" t="n">
        <v>0</v>
      </c>
      <c r="AB182" s="27" t="n">
        <v>0</v>
      </c>
      <c r="AC182" s="27" t="n">
        <v>0</v>
      </c>
      <c r="AD182" s="27" t="n">
        <v>0</v>
      </c>
      <c r="AF182" s="11">
        <f>CodePrefix&amp;$A182&amp;IF($C182="","","."&amp;$C182&amp;"."&amp;$B182)&amp;INDEX(VarEnd,MATCH($A182,VarKey,0))&amp;AF$5</f>
        <v/>
      </c>
      <c r="AG182" s="27" t="n">
        <v>0</v>
      </c>
      <c r="AH182" s="27" t="n">
        <v>0</v>
      </c>
      <c r="AI182" s="27" t="n">
        <v>0</v>
      </c>
      <c r="AJ182" s="27" t="n">
        <v>0</v>
      </c>
      <c r="AK182" s="27" t="n">
        <v>0</v>
      </c>
      <c r="AL182" s="27" t="n">
        <v>0</v>
      </c>
      <c r="AM182" s="27" t="n">
        <v>0</v>
      </c>
      <c r="AN182" s="27" t="n">
        <v>0</v>
      </c>
      <c r="AO182" s="27" t="n">
        <v>0</v>
      </c>
      <c r="AP182" s="27" t="n">
        <v>0</v>
      </c>
      <c r="AQ182" s="27" t="n">
        <v>0</v>
      </c>
      <c r="AR182" s="27" t="n">
        <v>0</v>
      </c>
      <c r="AS182" s="27" t="n">
        <v>0</v>
      </c>
      <c r="AT182" s="27" t="n">
        <v>0</v>
      </c>
      <c r="AU182" s="27" t="n">
        <v>0</v>
      </c>
      <c r="AV182" s="27" t="n">
        <v>0</v>
      </c>
      <c r="AW182" s="27" t="n">
        <v>0</v>
      </c>
      <c r="AX182" s="27" t="n">
        <v>0</v>
      </c>
      <c r="AY182" s="27" t="n">
        <v>0</v>
      </c>
    </row>
    <row r="183" hidden="1" outlineLevel="1">
      <c r="A183" s="14" t="inlineStr">
        <is>
          <t>bco2</t>
        </is>
      </c>
      <c r="B183" s="14" t="inlineStr">
        <is>
          <t>all</t>
        </is>
      </c>
      <c r="C183" s="14" t="inlineStr">
        <is>
          <t>mac</t>
        </is>
      </c>
      <c r="H183" s="14">
        <f>INDEX(VarLab,MATCH($A183,VarKey,0))&amp;INDEX(MemLab,MATCH($C183&amp;"|"&amp;$B183,MemKey,0))</f>
        <v/>
      </c>
      <c r="I183" s="14">
        <f>INDEX(VarUnit,MATCH($A183,VarKey,0))</f>
        <v/>
      </c>
      <c r="J183" s="14">
        <f>INDEX(VarSrc,MATCH($A183,VarKey,0))</f>
        <v/>
      </c>
      <c r="K183" s="11">
        <f>CodePrefix&amp;$A183&amp;IF($C183="","","."&amp;$C183&amp;"."&amp;$B183)&amp;INDEX(VarEnd,MATCH($A183,VarKey,0))&amp;K$5</f>
        <v/>
      </c>
      <c r="L183" s="27" t="n">
        <v>0</v>
      </c>
      <c r="M183" s="27" t="n">
        <v>0</v>
      </c>
      <c r="N183" s="27" t="n">
        <v>0</v>
      </c>
      <c r="O183" s="27" t="n">
        <v>0</v>
      </c>
      <c r="P183" s="27" t="n">
        <v>0</v>
      </c>
      <c r="Q183" s="27" t="n">
        <v>0</v>
      </c>
      <c r="R183" s="27" t="n">
        <v>0</v>
      </c>
      <c r="S183" s="27" t="n">
        <v>0</v>
      </c>
      <c r="T183" s="27" t="n">
        <v>0</v>
      </c>
      <c r="U183" s="27" t="n">
        <v>0</v>
      </c>
      <c r="V183" s="27" t="n">
        <v>0</v>
      </c>
      <c r="W183" s="27" t="n">
        <v>0</v>
      </c>
      <c r="X183" s="27" t="n">
        <v>0</v>
      </c>
      <c r="Y183" s="27" t="n">
        <v>0</v>
      </c>
      <c r="Z183" s="27" t="n">
        <v>0</v>
      </c>
      <c r="AA183" s="27" t="n">
        <v>0</v>
      </c>
      <c r="AB183" s="27" t="n">
        <v>0</v>
      </c>
      <c r="AC183" s="27" t="n">
        <v>0</v>
      </c>
      <c r="AD183" s="27" t="n">
        <v>0</v>
      </c>
      <c r="AF183" s="11">
        <f>CodePrefix&amp;$A183&amp;IF($C183="","","."&amp;$C183&amp;"."&amp;$B183)&amp;INDEX(VarEnd,MATCH($A183,VarKey,0))&amp;AF$5</f>
        <v/>
      </c>
      <c r="AG183" s="27" t="n">
        <v>0</v>
      </c>
      <c r="AH183" s="27" t="n">
        <v>0</v>
      </c>
      <c r="AI183" s="27" t="n">
        <v>0</v>
      </c>
      <c r="AJ183" s="27" t="n">
        <v>0</v>
      </c>
      <c r="AK183" s="27" t="n">
        <v>0</v>
      </c>
      <c r="AL183" s="27" t="n">
        <v>0</v>
      </c>
      <c r="AM183" s="27" t="n">
        <v>0</v>
      </c>
      <c r="AN183" s="27" t="n">
        <v>0</v>
      </c>
      <c r="AO183" s="27" t="n">
        <v>0</v>
      </c>
      <c r="AP183" s="27" t="n">
        <v>0</v>
      </c>
      <c r="AQ183" s="27" t="n">
        <v>0</v>
      </c>
      <c r="AR183" s="27" t="n">
        <v>0</v>
      </c>
      <c r="AS183" s="27" t="n">
        <v>0</v>
      </c>
      <c r="AT183" s="27" t="n">
        <v>0</v>
      </c>
      <c r="AU183" s="27" t="n">
        <v>0</v>
      </c>
      <c r="AV183" s="27" t="n">
        <v>0</v>
      </c>
      <c r="AW183" s="27" t="n">
        <v>0</v>
      </c>
      <c r="AX183" s="27" t="n">
        <v>0</v>
      </c>
      <c r="AY183" s="27" t="n">
        <v>0</v>
      </c>
    </row>
    <row r="184" hidden="1" outlineLevel="1">
      <c r="A184" s="14" t="inlineStr">
        <is>
          <t>bco2</t>
        </is>
      </c>
      <c r="B184" s="14" t="inlineStr">
        <is>
          <t>all</t>
        </is>
      </c>
      <c r="C184" s="14" t="inlineStr">
        <is>
          <t>cem</t>
        </is>
      </c>
      <c r="H184" s="14">
        <f>INDEX(VarLab,MATCH($A184,VarKey,0))&amp;INDEX(MemLab,MATCH($C184&amp;"|"&amp;$B184,MemKey,0))</f>
        <v/>
      </c>
      <c r="I184" s="14">
        <f>INDEX(VarUnit,MATCH($A184,VarKey,0))</f>
        <v/>
      </c>
      <c r="J184" s="14">
        <f>INDEX(VarSrc,MATCH($A184,VarKey,0))</f>
        <v/>
      </c>
      <c r="K184" s="11">
        <f>CodePrefix&amp;$A184&amp;IF($C184="","","."&amp;$C184&amp;"."&amp;$B184)&amp;INDEX(VarEnd,MATCH($A184,VarKey,0))&amp;K$5</f>
        <v/>
      </c>
      <c r="L184" s="27" t="n">
        <v>10.2078358275608</v>
      </c>
      <c r="M184" s="27" t="n">
        <v>11.6539336075991</v>
      </c>
      <c r="N184" s="27" t="n">
        <v>12.3232470517759</v>
      </c>
      <c r="O184" s="27" t="n">
        <v>12.9229490190539</v>
      </c>
      <c r="P184" s="27" t="n">
        <v>13.0769016814641</v>
      </c>
      <c r="Q184" s="27" t="n">
        <v>13.4153403735304</v>
      </c>
      <c r="R184" s="27" t="n">
        <v>13.8831752107525</v>
      </c>
      <c r="S184" s="27" t="n">
        <v>14.3414570005372</v>
      </c>
      <c r="T184" s="27" t="n">
        <v>14.7803764402285</v>
      </c>
      <c r="U184" s="27" t="n">
        <v>15.2280929753206</v>
      </c>
      <c r="V184" s="27" t="n">
        <v>15.6637241277223</v>
      </c>
      <c r="W184" s="27" t="n">
        <v>16.1078903859395</v>
      </c>
      <c r="X184" s="27" t="n">
        <v>16.5605541540141</v>
      </c>
      <c r="Y184" s="27" t="n">
        <v>17.0216652620882</v>
      </c>
      <c r="Z184" s="27" t="n">
        <v>17.4911605136459</v>
      </c>
      <c r="AA184" s="27" t="n">
        <v>17.9689632443528</v>
      </c>
      <c r="AB184" s="27" t="n">
        <v>18.4549828943588</v>
      </c>
      <c r="AC184" s="27" t="n">
        <v>18.949114595963</v>
      </c>
      <c r="AD184" s="27" t="n">
        <v>19.4512387785697</v>
      </c>
      <c r="AF184" s="11">
        <f>CodePrefix&amp;$A184&amp;IF($C184="","","."&amp;$C184&amp;"."&amp;$B184)&amp;INDEX(VarEnd,MATCH($A184,VarKey,0))&amp;AF$5</f>
        <v/>
      </c>
      <c r="AG184" s="27" t="n">
        <v>10.2078358275608</v>
      </c>
      <c r="AH184" s="27" t="n">
        <v>11.6539336075991</v>
      </c>
      <c r="AI184" s="27" t="n">
        <v>12.3232470517759</v>
      </c>
      <c r="AJ184" s="27" t="n">
        <v>12.9229490190539</v>
      </c>
      <c r="AK184" s="27" t="n">
        <v>13.0769016814641</v>
      </c>
      <c r="AL184" s="27" t="n">
        <v>13.4153403735304</v>
      </c>
      <c r="AM184" s="27" t="n">
        <v>13.8831752107525</v>
      </c>
      <c r="AN184" s="27" t="n">
        <v>14.3414570005372</v>
      </c>
      <c r="AO184" s="27" t="n">
        <v>14.7803764402285</v>
      </c>
      <c r="AP184" s="27" t="n">
        <v>15.2280929753206</v>
      </c>
      <c r="AQ184" s="27" t="n">
        <v>15.6637241277223</v>
      </c>
      <c r="AR184" s="27" t="n">
        <v>16.1078903859395</v>
      </c>
      <c r="AS184" s="27" t="n">
        <v>16.5605541540141</v>
      </c>
      <c r="AT184" s="27" t="n">
        <v>17.0216652620882</v>
      </c>
      <c r="AU184" s="27" t="n">
        <v>17.4911605136459</v>
      </c>
      <c r="AV184" s="27" t="n">
        <v>17.9689632443528</v>
      </c>
      <c r="AW184" s="27" t="n">
        <v>18.4549828943588</v>
      </c>
      <c r="AX184" s="27" t="n">
        <v>18.949114595963</v>
      </c>
      <c r="AY184" s="27" t="n">
        <v>19.4512387785697</v>
      </c>
    </row>
    <row r="185" hidden="1" outlineLevel="1">
      <c r="A185" s="14" t="inlineStr">
        <is>
          <t>bco2</t>
        </is>
      </c>
      <c r="B185" s="14" t="inlineStr">
        <is>
          <t>all</t>
        </is>
      </c>
      <c r="C185" s="14" t="inlineStr">
        <is>
          <t>omn</t>
        </is>
      </c>
      <c r="H185" s="14">
        <f>INDEX(VarLab,MATCH($A185,VarKey,0))&amp;INDEX(MemLab,MATCH($C185&amp;"|"&amp;$B185,MemKey,0))</f>
        <v/>
      </c>
      <c r="I185" s="14">
        <f>INDEX(VarUnit,MATCH($A185,VarKey,0))</f>
        <v/>
      </c>
      <c r="J185" s="14">
        <f>INDEX(VarSrc,MATCH($A185,VarKey,0))</f>
        <v/>
      </c>
      <c r="K185" s="11">
        <f>CodePrefix&amp;$A185&amp;IF($C185="","","."&amp;$C185&amp;"."&amp;$B185)&amp;INDEX(VarEnd,MATCH($A185,VarKey,0))&amp;K$5</f>
        <v/>
      </c>
      <c r="L185" s="27" t="n">
        <v>21.3324378220208</v>
      </c>
      <c r="M185" s="27" t="n">
        <v>29.1173416819179</v>
      </c>
      <c r="N185" s="27" t="n">
        <v>32.6269238610977</v>
      </c>
      <c r="O185" s="27" t="n">
        <v>33.4479177924899</v>
      </c>
      <c r="P185" s="27" t="n">
        <v>34.2592991568354</v>
      </c>
      <c r="Q185" s="27" t="n">
        <v>35.2170796147337</v>
      </c>
      <c r="R185" s="27" t="n">
        <v>36.3578746899038</v>
      </c>
      <c r="S185" s="27" t="n">
        <v>37.4684203496411</v>
      </c>
      <c r="T185" s="27" t="n">
        <v>38.5253139165108</v>
      </c>
      <c r="U185" s="27" t="n">
        <v>39.6012771336638</v>
      </c>
      <c r="V185" s="27" t="n">
        <v>40.6961764488921</v>
      </c>
      <c r="W185" s="27" t="n">
        <v>41.8098529040456</v>
      </c>
      <c r="X185" s="27" t="n">
        <v>42.9421214444922</v>
      </c>
      <c r="Y185" s="27" t="n">
        <v>44.092770253948</v>
      </c>
      <c r="Z185" s="27" t="n">
        <v>45.2615601173413</v>
      </c>
      <c r="AA185" s="27" t="n">
        <v>46.4482238143967</v>
      </c>
      <c r="AB185" s="27" t="n">
        <v>47.6524655466436</v>
      </c>
      <c r="AC185" s="27" t="n">
        <v>48.873960400563</v>
      </c>
      <c r="AD185" s="27" t="n">
        <v>50.112353849583</v>
      </c>
      <c r="AF185" s="11">
        <f>CodePrefix&amp;$A185&amp;IF($C185="","","."&amp;$C185&amp;"."&amp;$B185)&amp;INDEX(VarEnd,MATCH($A185,VarKey,0))&amp;AF$5</f>
        <v/>
      </c>
      <c r="AG185" s="27" t="n">
        <v>21.3324378220208</v>
      </c>
      <c r="AH185" s="27" t="n">
        <v>29.1173416819179</v>
      </c>
      <c r="AI185" s="27" t="n">
        <v>32.6269238610977</v>
      </c>
      <c r="AJ185" s="27" t="n">
        <v>33.4479177924899</v>
      </c>
      <c r="AK185" s="27" t="n">
        <v>34.2592991568354</v>
      </c>
      <c r="AL185" s="27" t="n">
        <v>35.2170796147337</v>
      </c>
      <c r="AM185" s="27" t="n">
        <v>36.3578746899038</v>
      </c>
      <c r="AN185" s="27" t="n">
        <v>37.4684203496411</v>
      </c>
      <c r="AO185" s="27" t="n">
        <v>38.5253139165108</v>
      </c>
      <c r="AP185" s="27" t="n">
        <v>39.6012771336638</v>
      </c>
      <c r="AQ185" s="27" t="n">
        <v>40.6961764488921</v>
      </c>
      <c r="AR185" s="27" t="n">
        <v>41.8098529040456</v>
      </c>
      <c r="AS185" s="27" t="n">
        <v>42.9421214444922</v>
      </c>
      <c r="AT185" s="27" t="n">
        <v>44.092770253948</v>
      </c>
      <c r="AU185" s="27" t="n">
        <v>45.2615601173413</v>
      </c>
      <c r="AV185" s="27" t="n">
        <v>46.4482238143967</v>
      </c>
      <c r="AW185" s="27" t="n">
        <v>47.6524655466436</v>
      </c>
      <c r="AX185" s="27" t="n">
        <v>48.873960400563</v>
      </c>
      <c r="AY185" s="27" t="n">
        <v>50.112353849583</v>
      </c>
    </row>
    <row r="186" hidden="1" outlineLevel="1">
      <c r="A186" s="14" t="inlineStr">
        <is>
          <t>bco2</t>
        </is>
      </c>
      <c r="B186" s="14" t="inlineStr">
        <is>
          <t>all</t>
        </is>
      </c>
      <c r="C186" s="14" t="inlineStr">
        <is>
          <t>cst</t>
        </is>
      </c>
      <c r="H186" s="14">
        <f>INDEX(VarLab,MATCH($A186,VarKey,0))&amp;INDEX(MemLab,MATCH($C186&amp;"|"&amp;$B186,MemKey,0))</f>
        <v/>
      </c>
      <c r="I186" s="14">
        <f>INDEX(VarUnit,MATCH($A186,VarKey,0))</f>
        <v/>
      </c>
      <c r="J186" s="14">
        <f>INDEX(VarSrc,MATCH($A186,VarKey,0))</f>
        <v/>
      </c>
      <c r="K186" s="11">
        <f>CodePrefix&amp;$A186&amp;IF($C186="","","."&amp;$C186&amp;"."&amp;$B186)&amp;INDEX(VarEnd,MATCH($A186,VarKey,0))&amp;K$5</f>
        <v/>
      </c>
      <c r="L186" s="27" t="n">
        <v>0</v>
      </c>
      <c r="M186" s="27" t="n">
        <v>0</v>
      </c>
      <c r="N186" s="27" t="n">
        <v>0</v>
      </c>
      <c r="O186" s="27" t="n">
        <v>0</v>
      </c>
      <c r="P186" s="27" t="n">
        <v>0</v>
      </c>
      <c r="Q186" s="27" t="n">
        <v>0</v>
      </c>
      <c r="R186" s="27" t="n">
        <v>0</v>
      </c>
      <c r="S186" s="27" t="n">
        <v>0</v>
      </c>
      <c r="T186" s="27" t="n">
        <v>0</v>
      </c>
      <c r="U186" s="27" t="n">
        <v>0</v>
      </c>
      <c r="V186" s="27" t="n">
        <v>0</v>
      </c>
      <c r="W186" s="27" t="n">
        <v>0</v>
      </c>
      <c r="X186" s="27" t="n">
        <v>0</v>
      </c>
      <c r="Y186" s="27" t="n">
        <v>0</v>
      </c>
      <c r="Z186" s="27" t="n">
        <v>0</v>
      </c>
      <c r="AA186" s="27" t="n">
        <v>0</v>
      </c>
      <c r="AB186" s="27" t="n">
        <v>0</v>
      </c>
      <c r="AC186" s="27" t="n">
        <v>0</v>
      </c>
      <c r="AD186" s="27" t="n">
        <v>0</v>
      </c>
      <c r="AF186" s="11">
        <f>CodePrefix&amp;$A186&amp;IF($C186="","","."&amp;$C186&amp;"."&amp;$B186)&amp;INDEX(VarEnd,MATCH($A186,VarKey,0))&amp;AF$5</f>
        <v/>
      </c>
      <c r="AG186" s="27" t="n">
        <v>0</v>
      </c>
      <c r="AH186" s="27" t="n">
        <v>0</v>
      </c>
      <c r="AI186" s="27" t="n">
        <v>0</v>
      </c>
      <c r="AJ186" s="27" t="n">
        <v>0</v>
      </c>
      <c r="AK186" s="27" t="n">
        <v>0</v>
      </c>
      <c r="AL186" s="27" t="n">
        <v>0</v>
      </c>
      <c r="AM186" s="27" t="n">
        <v>0</v>
      </c>
      <c r="AN186" s="27" t="n">
        <v>0</v>
      </c>
      <c r="AO186" s="27" t="n">
        <v>0</v>
      </c>
      <c r="AP186" s="27" t="n">
        <v>0</v>
      </c>
      <c r="AQ186" s="27" t="n">
        <v>0</v>
      </c>
      <c r="AR186" s="27" t="n">
        <v>0</v>
      </c>
      <c r="AS186" s="27" t="n">
        <v>0</v>
      </c>
      <c r="AT186" s="27" t="n">
        <v>0</v>
      </c>
      <c r="AU186" s="27" t="n">
        <v>0</v>
      </c>
      <c r="AV186" s="27" t="n">
        <v>0</v>
      </c>
      <c r="AW186" s="27" t="n">
        <v>0</v>
      </c>
      <c r="AX186" s="27" t="n">
        <v>0</v>
      </c>
      <c r="AY186" s="27" t="n">
        <v>0</v>
      </c>
    </row>
    <row r="187" hidden="1" outlineLevel="1">
      <c r="A187" s="14" t="inlineStr">
        <is>
          <t>bco2</t>
        </is>
      </c>
      <c r="B187" s="14" t="inlineStr">
        <is>
          <t>all</t>
        </is>
      </c>
      <c r="C187" s="14" t="inlineStr">
        <is>
          <t>ftr</t>
        </is>
      </c>
      <c r="H187" s="14">
        <f>INDEX(VarLab,MATCH($A187,VarKey,0))&amp;INDEX(MemLab,MATCH($C187&amp;"|"&amp;$B187,MemKey,0))</f>
        <v/>
      </c>
      <c r="I187" s="14">
        <f>INDEX(VarUnit,MATCH($A187,VarKey,0))</f>
        <v/>
      </c>
      <c r="J187" s="14">
        <f>INDEX(VarSrc,MATCH($A187,VarKey,0))</f>
        <v/>
      </c>
      <c r="K187" s="11">
        <f>CodePrefix&amp;$A187&amp;IF($C187="","","."&amp;$C187&amp;"."&amp;$B187)&amp;INDEX(VarEnd,MATCH($A187,VarKey,0))&amp;K$5</f>
        <v/>
      </c>
      <c r="L187" s="27" t="n">
        <v>27.9185577233879</v>
      </c>
      <c r="M187" s="27" t="n">
        <v>34.0847245725079</v>
      </c>
      <c r="N187" s="27" t="n">
        <v>36.0604323478783</v>
      </c>
      <c r="O187" s="27" t="n">
        <v>37.2895611896501</v>
      </c>
      <c r="P187" s="27" t="n">
        <v>38.51277680768</v>
      </c>
      <c r="Q187" s="27" t="n">
        <v>39.9734154884562</v>
      </c>
      <c r="R187" s="27" t="n">
        <v>41.7350880056811</v>
      </c>
      <c r="S187" s="27" t="n">
        <v>43.465398247484</v>
      </c>
      <c r="T187" s="27" t="n">
        <v>45.1247569142451</v>
      </c>
      <c r="U187" s="27" t="n">
        <v>46.828576058396</v>
      </c>
      <c r="V187" s="27" t="n">
        <v>48.577032580613</v>
      </c>
      <c r="W187" s="27" t="n">
        <v>50.3702459050947</v>
      </c>
      <c r="X187" s="27" t="n">
        <v>52.2082753483841</v>
      </c>
      <c r="Y187" s="27" t="n">
        <v>54.0911175261456</v>
      </c>
      <c r="Z187" s="27" t="n">
        <v>56.0187038072718</v>
      </c>
      <c r="AA187" s="27" t="n">
        <v>57.9908978249269</v>
      </c>
      <c r="AB187" s="27" t="n">
        <v>60.0074930543388</v>
      </c>
      <c r="AC187" s="27" t="n">
        <v>62.0682104673249</v>
      </c>
      <c r="AD187" s="27" t="n">
        <v>64.17269627367629</v>
      </c>
      <c r="AF187" s="11">
        <f>CodePrefix&amp;$A187&amp;IF($C187="","","."&amp;$C187&amp;"."&amp;$B187)&amp;INDEX(VarEnd,MATCH($A187,VarKey,0))&amp;AF$5</f>
        <v/>
      </c>
      <c r="AG187" s="27" t="n">
        <v>27.9185577233879</v>
      </c>
      <c r="AH187" s="27" t="n">
        <v>34.0847245725079</v>
      </c>
      <c r="AI187" s="27" t="n">
        <v>36.0604323478783</v>
      </c>
      <c r="AJ187" s="27" t="n">
        <v>37.2895611896501</v>
      </c>
      <c r="AK187" s="27" t="n">
        <v>38.51277680768</v>
      </c>
      <c r="AL187" s="27" t="n">
        <v>39.9734154884562</v>
      </c>
      <c r="AM187" s="27" t="n">
        <v>41.7350880056811</v>
      </c>
      <c r="AN187" s="27" t="n">
        <v>43.465398247484</v>
      </c>
      <c r="AO187" s="27" t="n">
        <v>45.1247569142451</v>
      </c>
      <c r="AP187" s="27" t="n">
        <v>46.828576058396</v>
      </c>
      <c r="AQ187" s="27" t="n">
        <v>48.577032580613</v>
      </c>
      <c r="AR187" s="27" t="n">
        <v>50.3702459050947</v>
      </c>
      <c r="AS187" s="27" t="n">
        <v>52.2082753483841</v>
      </c>
      <c r="AT187" s="27" t="n">
        <v>54.0911175261456</v>
      </c>
      <c r="AU187" s="27" t="n">
        <v>56.0187038072718</v>
      </c>
      <c r="AV187" s="27" t="n">
        <v>57.9908978249269</v>
      </c>
      <c r="AW187" s="27" t="n">
        <v>60.0074930543388</v>
      </c>
      <c r="AX187" s="27" t="n">
        <v>62.0682104673249</v>
      </c>
      <c r="AY187" s="27" t="n">
        <v>64.17269627367629</v>
      </c>
    </row>
    <row r="188" hidden="1" outlineLevel="1">
      <c r="A188" s="14" t="inlineStr">
        <is>
          <t>bco2</t>
        </is>
      </c>
      <c r="B188" s="14" t="inlineStr">
        <is>
          <t>all</t>
        </is>
      </c>
      <c r="C188" s="14" t="inlineStr">
        <is>
          <t>oen</t>
        </is>
      </c>
      <c r="H188" s="14">
        <f>INDEX(VarLab,MATCH($A188,VarKey,0))&amp;INDEX(MemLab,MATCH($C188&amp;"|"&amp;$B188,MemKey,0))</f>
        <v/>
      </c>
      <c r="I188" s="14">
        <f>INDEX(VarUnit,MATCH($A188,VarKey,0))</f>
        <v/>
      </c>
      <c r="J188" s="14">
        <f>INDEX(VarSrc,MATCH($A188,VarKey,0))</f>
        <v/>
      </c>
      <c r="K188" s="11">
        <f>CodePrefix&amp;$A188&amp;IF($C188="","","."&amp;$C188&amp;"."&amp;$B188)&amp;INDEX(VarEnd,MATCH($A188,VarKey,0))&amp;K$5</f>
        <v/>
      </c>
      <c r="L188" s="27" t="n">
        <v>0.323307501285192</v>
      </c>
      <c r="M188" s="27" t="n">
        <v>0.384272631658594</v>
      </c>
      <c r="N188" s="27" t="n">
        <v>0.423375096226274</v>
      </c>
      <c r="O188" s="27" t="n">
        <v>0.436878561770544</v>
      </c>
      <c r="P188" s="27" t="n">
        <v>0.450285164978255</v>
      </c>
      <c r="Q188" s="27" t="n">
        <v>0.466201727883183</v>
      </c>
      <c r="R188" s="27" t="n">
        <v>0.485280112508725</v>
      </c>
      <c r="S188" s="27" t="n">
        <v>0.503956796790976</v>
      </c>
      <c r="T188" s="27" t="n">
        <v>0.521820936475194</v>
      </c>
      <c r="U188" s="27" t="n">
        <v>0.540099212707787</v>
      </c>
      <c r="V188" s="27" t="n">
        <v>0.558790932982584</v>
      </c>
      <c r="W188" s="27" t="n">
        <v>0.57789485704034</v>
      </c>
      <c r="X188" s="27" t="n">
        <v>0.597409179427876</v>
      </c>
      <c r="Y188" s="27" t="n">
        <v>0.617331512626229</v>
      </c>
      <c r="Z188" s="27" t="n">
        <v>0.637658870810869</v>
      </c>
      <c r="AA188" s="27" t="n">
        <v>0.658387654307421</v>
      </c>
      <c r="AB188" s="27" t="n">
        <v>0.679513634806528</v>
      </c>
      <c r="AC188" s="27" t="n">
        <v>0.701031941401471</v>
      </c>
      <c r="AD188" s="27" t="n">
        <v>0.722937047511932</v>
      </c>
      <c r="AF188" s="11">
        <f>CodePrefix&amp;$A188&amp;IF($C188="","","."&amp;$C188&amp;"."&amp;$B188)&amp;INDEX(VarEnd,MATCH($A188,VarKey,0))&amp;AF$5</f>
        <v/>
      </c>
      <c r="AG188" s="27" t="n">
        <v>0.323307501285192</v>
      </c>
      <c r="AH188" s="27" t="n">
        <v>0.384272631658594</v>
      </c>
      <c r="AI188" s="27" t="n">
        <v>0.423375096226274</v>
      </c>
      <c r="AJ188" s="27" t="n">
        <v>0.436878561770544</v>
      </c>
      <c r="AK188" s="27" t="n">
        <v>0.450285164978255</v>
      </c>
      <c r="AL188" s="27" t="n">
        <v>0.466201727883183</v>
      </c>
      <c r="AM188" s="27" t="n">
        <v>0.485280112508725</v>
      </c>
      <c r="AN188" s="27" t="n">
        <v>0.503956796790976</v>
      </c>
      <c r="AO188" s="27" t="n">
        <v>0.521820936475194</v>
      </c>
      <c r="AP188" s="27" t="n">
        <v>0.540099212707787</v>
      </c>
      <c r="AQ188" s="27" t="n">
        <v>0.558790932982584</v>
      </c>
      <c r="AR188" s="27" t="n">
        <v>0.57789485704034</v>
      </c>
      <c r="AS188" s="27" t="n">
        <v>0.597409179427876</v>
      </c>
      <c r="AT188" s="27" t="n">
        <v>0.617331512626229</v>
      </c>
      <c r="AU188" s="27" t="n">
        <v>0.637658870810869</v>
      </c>
      <c r="AV188" s="27" t="n">
        <v>0.658387654307421</v>
      </c>
      <c r="AW188" s="27" t="n">
        <v>0.679513634806528</v>
      </c>
      <c r="AX188" s="27" t="n">
        <v>0.701031941401471</v>
      </c>
      <c r="AY188" s="27" t="n">
        <v>0.722937047511932</v>
      </c>
    </row>
    <row r="189" hidden="1" outlineLevel="1">
      <c r="H189" s="20" t="inlineStr">
        <is>
          <t>ETS price: volatility and impact (Settings table), volatility adjustment, baseline covered emissions, cap change path, cap, effective semi-elasticity, fast estimate, override row (pasted values), price used, tax-equivalent price, revenue factor</t>
        </is>
      </c>
    </row>
    <row r="190" hidden="1" outlineLevel="1">
      <c r="A190" s="1" t="inlineStr">
        <is>
          <t>ets.vol</t>
        </is>
      </c>
      <c r="B190" s="1" t="inlineStr"/>
      <c r="C190" s="1" t="inlineStr"/>
      <c r="H190" s="1">
        <f>INDEX(VarLab,MATCH($A190,VarKey,0))&amp;INDEX(MemLab,MATCH($C190&amp;"|"&amp;$B190,MemKey,0))</f>
        <v/>
      </c>
      <c r="I190" s="1">
        <f>INDEX(VarUnit,MATCH($A190,VarKey,0))</f>
        <v/>
      </c>
      <c r="J190" s="1">
        <f>INDEX(VarSrc,MATCH($A190,VarKey,0))</f>
        <v/>
      </c>
      <c r="K190" s="17">
        <f>CodePrefix&amp;$A190&amp;IF($C190="","","."&amp;$C190&amp;"."&amp;$B190)&amp;INDEX(VarEnd,MATCH($A190,VarKey,0))&amp;K$5</f>
        <v/>
      </c>
      <c r="L190" s="18">
        <f>INDEX(Settings!$C$17:$F$17,MATCH(SUBSTITUTE(L$102,"*",""),Settings!$C$16:$F$16,0))</f>
        <v/>
      </c>
      <c r="M190" s="19">
        <f>INDEX(Settings!$C$17:$F$17,MATCH(SUBSTITUTE(M$102,"*",""),Settings!$C$16:$F$16,0))</f>
        <v/>
      </c>
      <c r="N190" s="19">
        <f>INDEX(Settings!$C$17:$F$17,MATCH(SUBSTITUTE(N$102,"*",""),Settings!$C$16:$F$16,0))</f>
        <v/>
      </c>
      <c r="O190" s="19">
        <f>INDEX(Settings!$C$17:$F$17,MATCH(SUBSTITUTE(O$102,"*",""),Settings!$C$16:$F$16,0))</f>
        <v/>
      </c>
      <c r="P190" s="19">
        <f>INDEX(Settings!$C$17:$F$17,MATCH(SUBSTITUTE(P$102,"*",""),Settings!$C$16:$F$16,0))</f>
        <v/>
      </c>
      <c r="Q190" s="19">
        <f>INDEX(Settings!$C$17:$F$17,MATCH(SUBSTITUTE(Q$102,"*",""),Settings!$C$16:$F$16,0))</f>
        <v/>
      </c>
      <c r="R190" s="19">
        <f>INDEX(Settings!$C$17:$F$17,MATCH(SUBSTITUTE(R$102,"*",""),Settings!$C$16:$F$16,0))</f>
        <v/>
      </c>
      <c r="S190" s="19">
        <f>INDEX(Settings!$C$17:$F$17,MATCH(SUBSTITUTE(S$102,"*",""),Settings!$C$16:$F$16,0))</f>
        <v/>
      </c>
      <c r="T190" s="19">
        <f>INDEX(Settings!$C$17:$F$17,MATCH(SUBSTITUTE(T$102,"*",""),Settings!$C$16:$F$16,0))</f>
        <v/>
      </c>
      <c r="U190" s="19">
        <f>INDEX(Settings!$C$17:$F$17,MATCH(SUBSTITUTE(U$102,"*",""),Settings!$C$16:$F$16,0))</f>
        <v/>
      </c>
      <c r="V190" s="19">
        <f>INDEX(Settings!$C$17:$F$17,MATCH(SUBSTITUTE(V$102,"*",""),Settings!$C$16:$F$16,0))</f>
        <v/>
      </c>
      <c r="W190" s="19">
        <f>INDEX(Settings!$C$17:$F$17,MATCH(SUBSTITUTE(W$102,"*",""),Settings!$C$16:$F$16,0))</f>
        <v/>
      </c>
      <c r="X190" s="19">
        <f>INDEX(Settings!$C$17:$F$17,MATCH(SUBSTITUTE(X$102,"*",""),Settings!$C$16:$F$16,0))</f>
        <v/>
      </c>
      <c r="Y190" s="19">
        <f>INDEX(Settings!$C$17:$F$17,MATCH(SUBSTITUTE(Y$102,"*",""),Settings!$C$16:$F$16,0))</f>
        <v/>
      </c>
      <c r="Z190" s="19">
        <f>INDEX(Settings!$C$17:$F$17,MATCH(SUBSTITUTE(Z$102,"*",""),Settings!$C$16:$F$16,0))</f>
        <v/>
      </c>
      <c r="AA190" s="19">
        <f>INDEX(Settings!$C$17:$F$17,MATCH(SUBSTITUTE(AA$102,"*",""),Settings!$C$16:$F$16,0))</f>
        <v/>
      </c>
      <c r="AB190" s="19">
        <f>INDEX(Settings!$C$17:$F$17,MATCH(SUBSTITUTE(AB$102,"*",""),Settings!$C$16:$F$16,0))</f>
        <v/>
      </c>
      <c r="AC190" s="19">
        <f>INDEX(Settings!$C$17:$F$17,MATCH(SUBSTITUTE(AC$102,"*",""),Settings!$C$16:$F$16,0))</f>
        <v/>
      </c>
      <c r="AD190" s="19">
        <f>INDEX(Settings!$C$17:$F$17,MATCH(SUBSTITUTE(AD$102,"*",""),Settings!$C$16:$F$16,0))</f>
        <v/>
      </c>
      <c r="AF190" s="17">
        <f>CodePrefix&amp;$A190&amp;IF($C190="","","."&amp;$C190&amp;"."&amp;$B190)&amp;INDEX(VarEnd,MATCH($A190,VarKey,0))&amp;AF$5</f>
        <v/>
      </c>
      <c r="AG190" s="18">
        <f>INDEX(Settings!$C$17:$F$17,MATCH(SUBSTITUTE(AG$102,"*",""),Settings!$C$16:$F$16,0))</f>
        <v/>
      </c>
      <c r="AH190" s="19">
        <f>INDEX(Settings!$C$17:$F$17,MATCH(SUBSTITUTE(AH$102,"*",""),Settings!$C$16:$F$16,0))</f>
        <v/>
      </c>
      <c r="AI190" s="19">
        <f>INDEX(Settings!$C$17:$F$17,MATCH(SUBSTITUTE(AI$102,"*",""),Settings!$C$16:$F$16,0))</f>
        <v/>
      </c>
      <c r="AJ190" s="19">
        <f>INDEX(Settings!$C$17:$F$17,MATCH(SUBSTITUTE(AJ$102,"*",""),Settings!$C$16:$F$16,0))</f>
        <v/>
      </c>
      <c r="AK190" s="19">
        <f>INDEX(Settings!$C$17:$F$17,MATCH(SUBSTITUTE(AK$102,"*",""),Settings!$C$16:$F$16,0))</f>
        <v/>
      </c>
      <c r="AL190" s="19">
        <f>INDEX(Settings!$C$17:$F$17,MATCH(SUBSTITUTE(AL$102,"*",""),Settings!$C$16:$F$16,0))</f>
        <v/>
      </c>
      <c r="AM190" s="19">
        <f>INDEX(Settings!$C$17:$F$17,MATCH(SUBSTITUTE(AM$102,"*",""),Settings!$C$16:$F$16,0))</f>
        <v/>
      </c>
      <c r="AN190" s="19">
        <f>INDEX(Settings!$C$17:$F$17,MATCH(SUBSTITUTE(AN$102,"*",""),Settings!$C$16:$F$16,0))</f>
        <v/>
      </c>
      <c r="AO190" s="19">
        <f>INDEX(Settings!$C$17:$F$17,MATCH(SUBSTITUTE(AO$102,"*",""),Settings!$C$16:$F$16,0))</f>
        <v/>
      </c>
      <c r="AP190" s="19">
        <f>INDEX(Settings!$C$17:$F$17,MATCH(SUBSTITUTE(AP$102,"*",""),Settings!$C$16:$F$16,0))</f>
        <v/>
      </c>
      <c r="AQ190" s="19">
        <f>INDEX(Settings!$C$17:$F$17,MATCH(SUBSTITUTE(AQ$102,"*",""),Settings!$C$16:$F$16,0))</f>
        <v/>
      </c>
      <c r="AR190" s="19">
        <f>INDEX(Settings!$C$17:$F$17,MATCH(SUBSTITUTE(AR$102,"*",""),Settings!$C$16:$F$16,0))</f>
        <v/>
      </c>
      <c r="AS190" s="19">
        <f>INDEX(Settings!$C$17:$F$17,MATCH(SUBSTITUTE(AS$102,"*",""),Settings!$C$16:$F$16,0))</f>
        <v/>
      </c>
      <c r="AT190" s="19">
        <f>INDEX(Settings!$C$17:$F$17,MATCH(SUBSTITUTE(AT$102,"*",""),Settings!$C$16:$F$16,0))</f>
        <v/>
      </c>
      <c r="AU190" s="19">
        <f>INDEX(Settings!$C$17:$F$17,MATCH(SUBSTITUTE(AU$102,"*",""),Settings!$C$16:$F$16,0))</f>
        <v/>
      </c>
      <c r="AV190" s="19">
        <f>INDEX(Settings!$C$17:$F$17,MATCH(SUBSTITUTE(AV$102,"*",""),Settings!$C$16:$F$16,0))</f>
        <v/>
      </c>
      <c r="AW190" s="19">
        <f>INDEX(Settings!$C$17:$F$17,MATCH(SUBSTITUTE(AW$102,"*",""),Settings!$C$16:$F$16,0))</f>
        <v/>
      </c>
      <c r="AX190" s="19">
        <f>INDEX(Settings!$C$17:$F$17,MATCH(SUBSTITUTE(AX$102,"*",""),Settings!$C$16:$F$16,0))</f>
        <v/>
      </c>
      <c r="AY190" s="19">
        <f>INDEX(Settings!$C$17:$F$17,MATCH(SUBSTITUTE(AY$102,"*",""),Settings!$C$16:$F$16,0))</f>
        <v/>
      </c>
    </row>
    <row r="191" hidden="1" outlineLevel="1">
      <c r="A191" s="1" t="inlineStr">
        <is>
          <t>ets.imp</t>
        </is>
      </c>
      <c r="B191" s="1" t="inlineStr"/>
      <c r="C191" s="1" t="inlineStr"/>
      <c r="H191" s="1">
        <f>INDEX(VarLab,MATCH($A191,VarKey,0))&amp;INDEX(MemLab,MATCH($C191&amp;"|"&amp;$B191,MemKey,0))</f>
        <v/>
      </c>
      <c r="I191" s="1">
        <f>INDEX(VarUnit,MATCH($A191,VarKey,0))</f>
        <v/>
      </c>
      <c r="J191" s="1">
        <f>INDEX(VarSrc,MATCH($A191,VarKey,0))</f>
        <v/>
      </c>
      <c r="K191" s="17">
        <f>CodePrefix&amp;$A191&amp;IF($C191="","","."&amp;$C191&amp;"."&amp;$B191)&amp;INDEX(VarEnd,MATCH($A191,VarKey,0))&amp;K$5</f>
        <v/>
      </c>
      <c r="L191" s="18">
        <f>INDEX(Settings!$C$18:$F$18,MATCH(SUBSTITUTE(L$103,"*",""),Settings!$C$16:$F$16,0))</f>
        <v/>
      </c>
      <c r="M191" s="19">
        <f>INDEX(Settings!$C$18:$F$18,MATCH(SUBSTITUTE(M$103,"*",""),Settings!$C$16:$F$16,0))</f>
        <v/>
      </c>
      <c r="N191" s="19">
        <f>INDEX(Settings!$C$18:$F$18,MATCH(SUBSTITUTE(N$103,"*",""),Settings!$C$16:$F$16,0))</f>
        <v/>
      </c>
      <c r="O191" s="19">
        <f>INDEX(Settings!$C$18:$F$18,MATCH(SUBSTITUTE(O$103,"*",""),Settings!$C$16:$F$16,0))</f>
        <v/>
      </c>
      <c r="P191" s="19">
        <f>INDEX(Settings!$C$18:$F$18,MATCH(SUBSTITUTE(P$103,"*",""),Settings!$C$16:$F$16,0))</f>
        <v/>
      </c>
      <c r="Q191" s="19">
        <f>INDEX(Settings!$C$18:$F$18,MATCH(SUBSTITUTE(Q$103,"*",""),Settings!$C$16:$F$16,0))</f>
        <v/>
      </c>
      <c r="R191" s="19">
        <f>INDEX(Settings!$C$18:$F$18,MATCH(SUBSTITUTE(R$103,"*",""),Settings!$C$16:$F$16,0))</f>
        <v/>
      </c>
      <c r="S191" s="19">
        <f>INDEX(Settings!$C$18:$F$18,MATCH(SUBSTITUTE(S$103,"*",""),Settings!$C$16:$F$16,0))</f>
        <v/>
      </c>
      <c r="T191" s="19">
        <f>INDEX(Settings!$C$18:$F$18,MATCH(SUBSTITUTE(T$103,"*",""),Settings!$C$16:$F$16,0))</f>
        <v/>
      </c>
      <c r="U191" s="19">
        <f>INDEX(Settings!$C$18:$F$18,MATCH(SUBSTITUTE(U$103,"*",""),Settings!$C$16:$F$16,0))</f>
        <v/>
      </c>
      <c r="V191" s="19">
        <f>INDEX(Settings!$C$18:$F$18,MATCH(SUBSTITUTE(V$103,"*",""),Settings!$C$16:$F$16,0))</f>
        <v/>
      </c>
      <c r="W191" s="19">
        <f>INDEX(Settings!$C$18:$F$18,MATCH(SUBSTITUTE(W$103,"*",""),Settings!$C$16:$F$16,0))</f>
        <v/>
      </c>
      <c r="X191" s="19">
        <f>INDEX(Settings!$C$18:$F$18,MATCH(SUBSTITUTE(X$103,"*",""),Settings!$C$16:$F$16,0))</f>
        <v/>
      </c>
      <c r="Y191" s="19">
        <f>INDEX(Settings!$C$18:$F$18,MATCH(SUBSTITUTE(Y$103,"*",""),Settings!$C$16:$F$16,0))</f>
        <v/>
      </c>
      <c r="Z191" s="19">
        <f>INDEX(Settings!$C$18:$F$18,MATCH(SUBSTITUTE(Z$103,"*",""),Settings!$C$16:$F$16,0))</f>
        <v/>
      </c>
      <c r="AA191" s="19">
        <f>INDEX(Settings!$C$18:$F$18,MATCH(SUBSTITUTE(AA$103,"*",""),Settings!$C$16:$F$16,0))</f>
        <v/>
      </c>
      <c r="AB191" s="19">
        <f>INDEX(Settings!$C$18:$F$18,MATCH(SUBSTITUTE(AB$103,"*",""),Settings!$C$16:$F$16,0))</f>
        <v/>
      </c>
      <c r="AC191" s="19">
        <f>INDEX(Settings!$C$18:$F$18,MATCH(SUBSTITUTE(AC$103,"*",""),Settings!$C$16:$F$16,0))</f>
        <v/>
      </c>
      <c r="AD191" s="19">
        <f>INDEX(Settings!$C$18:$F$18,MATCH(SUBSTITUTE(AD$103,"*",""),Settings!$C$16:$F$16,0))</f>
        <v/>
      </c>
      <c r="AF191" s="17">
        <f>CodePrefix&amp;$A191&amp;IF($C191="","","."&amp;$C191&amp;"."&amp;$B191)&amp;INDEX(VarEnd,MATCH($A191,VarKey,0))&amp;AF$5</f>
        <v/>
      </c>
      <c r="AG191" s="18">
        <f>INDEX(Settings!$C$18:$F$18,MATCH(SUBSTITUTE(AG$103,"*",""),Settings!$C$16:$F$16,0))</f>
        <v/>
      </c>
      <c r="AH191" s="19">
        <f>INDEX(Settings!$C$18:$F$18,MATCH(SUBSTITUTE(AH$103,"*",""),Settings!$C$16:$F$16,0))</f>
        <v/>
      </c>
      <c r="AI191" s="19">
        <f>INDEX(Settings!$C$18:$F$18,MATCH(SUBSTITUTE(AI$103,"*",""),Settings!$C$16:$F$16,0))</f>
        <v/>
      </c>
      <c r="AJ191" s="19">
        <f>INDEX(Settings!$C$18:$F$18,MATCH(SUBSTITUTE(AJ$103,"*",""),Settings!$C$16:$F$16,0))</f>
        <v/>
      </c>
      <c r="AK191" s="19">
        <f>INDEX(Settings!$C$18:$F$18,MATCH(SUBSTITUTE(AK$103,"*",""),Settings!$C$16:$F$16,0))</f>
        <v/>
      </c>
      <c r="AL191" s="19">
        <f>INDEX(Settings!$C$18:$F$18,MATCH(SUBSTITUTE(AL$103,"*",""),Settings!$C$16:$F$16,0))</f>
        <v/>
      </c>
      <c r="AM191" s="19">
        <f>INDEX(Settings!$C$18:$F$18,MATCH(SUBSTITUTE(AM$103,"*",""),Settings!$C$16:$F$16,0))</f>
        <v/>
      </c>
      <c r="AN191" s="19">
        <f>INDEX(Settings!$C$18:$F$18,MATCH(SUBSTITUTE(AN$103,"*",""),Settings!$C$16:$F$16,0))</f>
        <v/>
      </c>
      <c r="AO191" s="19">
        <f>INDEX(Settings!$C$18:$F$18,MATCH(SUBSTITUTE(AO$103,"*",""),Settings!$C$16:$F$16,0))</f>
        <v/>
      </c>
      <c r="AP191" s="19">
        <f>INDEX(Settings!$C$18:$F$18,MATCH(SUBSTITUTE(AP$103,"*",""),Settings!$C$16:$F$16,0))</f>
        <v/>
      </c>
      <c r="AQ191" s="19">
        <f>INDEX(Settings!$C$18:$F$18,MATCH(SUBSTITUTE(AQ$103,"*",""),Settings!$C$16:$F$16,0))</f>
        <v/>
      </c>
      <c r="AR191" s="19">
        <f>INDEX(Settings!$C$18:$F$18,MATCH(SUBSTITUTE(AR$103,"*",""),Settings!$C$16:$F$16,0))</f>
        <v/>
      </c>
      <c r="AS191" s="19">
        <f>INDEX(Settings!$C$18:$F$18,MATCH(SUBSTITUTE(AS$103,"*",""),Settings!$C$16:$F$16,0))</f>
        <v/>
      </c>
      <c r="AT191" s="19">
        <f>INDEX(Settings!$C$18:$F$18,MATCH(SUBSTITUTE(AT$103,"*",""),Settings!$C$16:$F$16,0))</f>
        <v/>
      </c>
      <c r="AU191" s="19">
        <f>INDEX(Settings!$C$18:$F$18,MATCH(SUBSTITUTE(AU$103,"*",""),Settings!$C$16:$F$16,0))</f>
        <v/>
      </c>
      <c r="AV191" s="19">
        <f>INDEX(Settings!$C$18:$F$18,MATCH(SUBSTITUTE(AV$103,"*",""),Settings!$C$16:$F$16,0))</f>
        <v/>
      </c>
      <c r="AW191" s="19">
        <f>INDEX(Settings!$C$18:$F$18,MATCH(SUBSTITUTE(AW$103,"*",""),Settings!$C$16:$F$16,0))</f>
        <v/>
      </c>
      <c r="AX191" s="19">
        <f>INDEX(Settings!$C$18:$F$18,MATCH(SUBSTITUTE(AX$103,"*",""),Settings!$C$16:$F$16,0))</f>
        <v/>
      </c>
      <c r="AY191" s="19">
        <f>INDEX(Settings!$C$18:$F$18,MATCH(SUBSTITUTE(AY$103,"*",""),Settings!$C$16:$F$16,0))</f>
        <v/>
      </c>
    </row>
    <row r="192" hidden="1" outlineLevel="1">
      <c r="A192" s="1" t="inlineStr">
        <is>
          <t>ets.vadj</t>
        </is>
      </c>
      <c r="B192" s="1" t="inlineStr"/>
      <c r="C192" s="1" t="inlineStr"/>
      <c r="H192" s="1">
        <f>INDEX(VarLab,MATCH($A192,VarKey,0))&amp;INDEX(MemLab,MATCH($C192&amp;"|"&amp;$B192,MemKey,0))</f>
        <v/>
      </c>
      <c r="I192" s="1">
        <f>INDEX(VarUnit,MATCH($A192,VarKey,0))</f>
        <v/>
      </c>
      <c r="J192" s="1">
        <f>INDEX(VarSrc,MATCH($A192,VarKey,0))</f>
        <v/>
      </c>
      <c r="K192" s="17">
        <f>CodePrefix&amp;$A192&amp;IF($C192="","","."&amp;$C192&amp;"."&amp;$B192)&amp;INDEX(VarEnd,MATCH($A192,VarKey,0))&amp;K$5</f>
        <v/>
      </c>
      <c r="L192" s="18">
        <f>(1+L$104*L$191)/(1+L$190*L$191)</f>
        <v/>
      </c>
      <c r="M192" s="19">
        <f>(1+M$104*M$191)/(1+M$190*M$191)</f>
        <v/>
      </c>
      <c r="N192" s="19">
        <f>(1+N$104*N$191)/(1+N$190*N$191)</f>
        <v/>
      </c>
      <c r="O192" s="19">
        <f>(1+O$104*O$191)/(1+O$190*O$191)</f>
        <v/>
      </c>
      <c r="P192" s="19">
        <f>(1+P$104*P$191)/(1+P$190*P$191)</f>
        <v/>
      </c>
      <c r="Q192" s="19">
        <f>(1+Q$104*Q$191)/(1+Q$190*Q$191)</f>
        <v/>
      </c>
      <c r="R192" s="19">
        <f>(1+R$104*R$191)/(1+R$190*R$191)</f>
        <v/>
      </c>
      <c r="S192" s="19">
        <f>(1+S$104*S$191)/(1+S$190*S$191)</f>
        <v/>
      </c>
      <c r="T192" s="19">
        <f>(1+T$104*T$191)/(1+T$190*T$191)</f>
        <v/>
      </c>
      <c r="U192" s="19">
        <f>(1+U$104*U$191)/(1+U$190*U$191)</f>
        <v/>
      </c>
      <c r="V192" s="19">
        <f>(1+V$104*V$191)/(1+V$190*V$191)</f>
        <v/>
      </c>
      <c r="W192" s="19">
        <f>(1+W$104*W$191)/(1+W$190*W$191)</f>
        <v/>
      </c>
      <c r="X192" s="19">
        <f>(1+X$104*X$191)/(1+X$190*X$191)</f>
        <v/>
      </c>
      <c r="Y192" s="19">
        <f>(1+Y$104*Y$191)/(1+Y$190*Y$191)</f>
        <v/>
      </c>
      <c r="Z192" s="19">
        <f>(1+Z$104*Z$191)/(1+Z$190*Z$191)</f>
        <v/>
      </c>
      <c r="AA192" s="19">
        <f>(1+AA$104*AA$191)/(1+AA$190*AA$191)</f>
        <v/>
      </c>
      <c r="AB192" s="19">
        <f>(1+AB$104*AB$191)/(1+AB$190*AB$191)</f>
        <v/>
      </c>
      <c r="AC192" s="19">
        <f>(1+AC$104*AC$191)/(1+AC$190*AC$191)</f>
        <v/>
      </c>
      <c r="AD192" s="19">
        <f>(1+AD$104*AD$191)/(1+AD$190*AD$191)</f>
        <v/>
      </c>
      <c r="AF192" s="17">
        <f>CodePrefix&amp;$A192&amp;IF($C192="","","."&amp;$C192&amp;"."&amp;$B192)&amp;INDEX(VarEnd,MATCH($A192,VarKey,0))&amp;AF$5</f>
        <v/>
      </c>
      <c r="AG192" s="18">
        <f>(1+AG$104*AG$191)/(1+AG$190*AG$191)</f>
        <v/>
      </c>
      <c r="AH192" s="19">
        <f>(1+AH$104*AH$191)/(1+AH$190*AH$191)</f>
        <v/>
      </c>
      <c r="AI192" s="19">
        <f>(1+AI$104*AI$191)/(1+AI$190*AI$191)</f>
        <v/>
      </c>
      <c r="AJ192" s="19">
        <f>(1+AJ$104*AJ$191)/(1+AJ$190*AJ$191)</f>
        <v/>
      </c>
      <c r="AK192" s="19">
        <f>(1+AK$104*AK$191)/(1+AK$190*AK$191)</f>
        <v/>
      </c>
      <c r="AL192" s="19">
        <f>(1+AL$104*AL$191)/(1+AL$190*AL$191)</f>
        <v/>
      </c>
      <c r="AM192" s="19">
        <f>(1+AM$104*AM$191)/(1+AM$190*AM$191)</f>
        <v/>
      </c>
      <c r="AN192" s="19">
        <f>(1+AN$104*AN$191)/(1+AN$190*AN$191)</f>
        <v/>
      </c>
      <c r="AO192" s="19">
        <f>(1+AO$104*AO$191)/(1+AO$190*AO$191)</f>
        <v/>
      </c>
      <c r="AP192" s="19">
        <f>(1+AP$104*AP$191)/(1+AP$190*AP$191)</f>
        <v/>
      </c>
      <c r="AQ192" s="19">
        <f>(1+AQ$104*AQ$191)/(1+AQ$190*AQ$191)</f>
        <v/>
      </c>
      <c r="AR192" s="19">
        <f>(1+AR$104*AR$191)/(1+AR$190*AR$191)</f>
        <v/>
      </c>
      <c r="AS192" s="19">
        <f>(1+AS$104*AS$191)/(1+AS$190*AS$191)</f>
        <v/>
      </c>
      <c r="AT192" s="19">
        <f>(1+AT$104*AT$191)/(1+AT$190*AT$191)</f>
        <v/>
      </c>
      <c r="AU192" s="19">
        <f>(1+AU$104*AU$191)/(1+AU$190*AU$191)</f>
        <v/>
      </c>
      <c r="AV192" s="19">
        <f>(1+AV$104*AV$191)/(1+AV$190*AV$191)</f>
        <v/>
      </c>
      <c r="AW192" s="19">
        <f>(1+AW$104*AW$191)/(1+AW$190*AW$191)</f>
        <v/>
      </c>
      <c r="AX192" s="19">
        <f>(1+AX$104*AX$191)/(1+AX$190*AX$191)</f>
        <v/>
      </c>
      <c r="AY192" s="19">
        <f>(1+AY$104*AY$191)/(1+AY$190*AY$191)</f>
        <v/>
      </c>
    </row>
    <row r="193" hidden="1" outlineLevel="1">
      <c r="A193" s="1" t="inlineStr">
        <is>
          <t>ets.bce</t>
        </is>
      </c>
      <c r="B193" s="1" t="inlineStr"/>
      <c r="C193" s="1" t="inlineStr"/>
      <c r="H193" s="1">
        <f>INDEX(VarLab,MATCH($A193,VarKey,0))&amp;INDEX(MemLab,MATCH($C193&amp;"|"&amp;$B193,MemKey,0))</f>
        <v/>
      </c>
      <c r="I193" s="1">
        <f>INDEX(VarUnit,MATCH($A193,VarKey,0))</f>
        <v/>
      </c>
      <c r="J193" s="1">
        <f>INDEX(VarSrc,MATCH($A193,VarKey,0))</f>
        <v/>
      </c>
      <c r="K193" s="17">
        <f>CodePrefix&amp;$A193&amp;IF($C193="","","."&amp;$C193&amp;"."&amp;$B193)&amp;INDEX(VarEnd,MATCH($A193,VarKey,0))&amp;K$5</f>
        <v/>
      </c>
      <c r="L193" s="28">
        <f>SUMPRODUCT(L$172:L$188,L$124:L$140)</f>
        <v/>
      </c>
      <c r="M193" s="29">
        <f>SUMPRODUCT(M$172:M$188,M$124:M$140)</f>
        <v/>
      </c>
      <c r="N193" s="29">
        <f>SUMPRODUCT(N$172:N$188,N$124:N$140)</f>
        <v/>
      </c>
      <c r="O193" s="29">
        <f>SUMPRODUCT(O$172:O$188,O$124:O$140)</f>
        <v/>
      </c>
      <c r="P193" s="29">
        <f>SUMPRODUCT(P$172:P$188,P$124:P$140)</f>
        <v/>
      </c>
      <c r="Q193" s="29">
        <f>SUMPRODUCT(Q$172:Q$188,Q$124:Q$140)</f>
        <v/>
      </c>
      <c r="R193" s="29">
        <f>SUMPRODUCT(R$172:R$188,R$124:R$140)</f>
        <v/>
      </c>
      <c r="S193" s="29">
        <f>SUMPRODUCT(S$172:S$188,S$124:S$140)</f>
        <v/>
      </c>
      <c r="T193" s="29">
        <f>SUMPRODUCT(T$172:T$188,T$124:T$140)</f>
        <v/>
      </c>
      <c r="U193" s="29">
        <f>SUMPRODUCT(U$172:U$188,U$124:U$140)</f>
        <v/>
      </c>
      <c r="V193" s="29">
        <f>SUMPRODUCT(V$172:V$188,V$124:V$140)</f>
        <v/>
      </c>
      <c r="W193" s="29">
        <f>SUMPRODUCT(W$172:W$188,W$124:W$140)</f>
        <v/>
      </c>
      <c r="X193" s="29">
        <f>SUMPRODUCT(X$172:X$188,X$124:X$140)</f>
        <v/>
      </c>
      <c r="Y193" s="29">
        <f>SUMPRODUCT(Y$172:Y$188,Y$124:Y$140)</f>
        <v/>
      </c>
      <c r="Z193" s="29">
        <f>SUMPRODUCT(Z$172:Z$188,Z$124:Z$140)</f>
        <v/>
      </c>
      <c r="AA193" s="29">
        <f>SUMPRODUCT(AA$172:AA$188,AA$124:AA$140)</f>
        <v/>
      </c>
      <c r="AB193" s="29">
        <f>SUMPRODUCT(AB$172:AB$188,AB$124:AB$140)</f>
        <v/>
      </c>
      <c r="AC193" s="29">
        <f>SUMPRODUCT(AC$172:AC$188,AC$124:AC$140)</f>
        <v/>
      </c>
      <c r="AD193" s="29">
        <f>SUMPRODUCT(AD$172:AD$188,AD$124:AD$140)</f>
        <v/>
      </c>
      <c r="AF193" s="17">
        <f>CodePrefix&amp;$A193&amp;IF($C193="","","."&amp;$C193&amp;"."&amp;$B193)&amp;INDEX(VarEnd,MATCH($A193,VarKey,0))&amp;AF$5</f>
        <v/>
      </c>
      <c r="AG193" s="28">
        <f>SUMPRODUCT(AG$172:AG$188,AG$124:AG$140)</f>
        <v/>
      </c>
      <c r="AH193" s="29">
        <f>SUMPRODUCT(AH$172:AH$188,AH$124:AH$140)</f>
        <v/>
      </c>
      <c r="AI193" s="29">
        <f>SUMPRODUCT(AI$172:AI$188,AI$124:AI$140)</f>
        <v/>
      </c>
      <c r="AJ193" s="29">
        <f>SUMPRODUCT(AJ$172:AJ$188,AJ$124:AJ$140)</f>
        <v/>
      </c>
      <c r="AK193" s="29">
        <f>SUMPRODUCT(AK$172:AK$188,AK$124:AK$140)</f>
        <v/>
      </c>
      <c r="AL193" s="29">
        <f>SUMPRODUCT(AL$172:AL$188,AL$124:AL$140)</f>
        <v/>
      </c>
      <c r="AM193" s="29">
        <f>SUMPRODUCT(AM$172:AM$188,AM$124:AM$140)</f>
        <v/>
      </c>
      <c r="AN193" s="29">
        <f>SUMPRODUCT(AN$172:AN$188,AN$124:AN$140)</f>
        <v/>
      </c>
      <c r="AO193" s="29">
        <f>SUMPRODUCT(AO$172:AO$188,AO$124:AO$140)</f>
        <v/>
      </c>
      <c r="AP193" s="29">
        <f>SUMPRODUCT(AP$172:AP$188,AP$124:AP$140)</f>
        <v/>
      </c>
      <c r="AQ193" s="29">
        <f>SUMPRODUCT(AQ$172:AQ$188,AQ$124:AQ$140)</f>
        <v/>
      </c>
      <c r="AR193" s="29">
        <f>SUMPRODUCT(AR$172:AR$188,AR$124:AR$140)</f>
        <v/>
      </c>
      <c r="AS193" s="29">
        <f>SUMPRODUCT(AS$172:AS$188,AS$124:AS$140)</f>
        <v/>
      </c>
      <c r="AT193" s="29">
        <f>SUMPRODUCT(AT$172:AT$188,AT$124:AT$140)</f>
        <v/>
      </c>
      <c r="AU193" s="29">
        <f>SUMPRODUCT(AU$172:AU$188,AU$124:AU$140)</f>
        <v/>
      </c>
      <c r="AV193" s="29">
        <f>SUMPRODUCT(AV$172:AV$188,AV$124:AV$140)</f>
        <v/>
      </c>
      <c r="AW193" s="29">
        <f>SUMPRODUCT(AW$172:AW$188,AW$124:AW$140)</f>
        <v/>
      </c>
      <c r="AX193" s="29">
        <f>SUMPRODUCT(AX$172:AX$188,AX$124:AX$140)</f>
        <v/>
      </c>
      <c r="AY193" s="29">
        <f>SUMPRODUCT(AY$172:AY$188,AY$124:AY$140)</f>
        <v/>
      </c>
    </row>
    <row r="194" hidden="1" outlineLevel="1">
      <c r="A194" s="1" t="inlineStr">
        <is>
          <t>ets.chg</t>
        </is>
      </c>
      <c r="B194" s="1" t="inlineStr"/>
      <c r="C194" s="1" t="inlineStr"/>
      <c r="H194" s="1">
        <f>INDEX(VarLab,MATCH($A194,VarKey,0))&amp;INDEX(MemLab,MATCH($C194&amp;"|"&amp;$B194,MemKey,0))</f>
        <v/>
      </c>
      <c r="I194" s="1">
        <f>INDEX(VarUnit,MATCH($A194,VarKey,0))</f>
        <v/>
      </c>
      <c r="J194" s="1">
        <f>INDEX(VarSrc,MATCH($A194,VarKey,0))</f>
        <v/>
      </c>
      <c r="K194" s="17">
        <f>CodePrefix&amp;$A194&amp;IF($C194="","","."&amp;$C194&amp;"."&amp;$B194)&amp;INDEX(VarEnd,MATCH($A194,VarKey,0))&amp;K$5</f>
        <v/>
      </c>
      <c r="L194" s="18">
        <f>L$96+(L$97-L$96)/MAX(L$100-L$99,1)*(MIN(L$4,L$100)-L$99)</f>
        <v/>
      </c>
      <c r="M194" s="19">
        <f>M$96+(M$97-M$96)/MAX(M$100-M$99,1)*(MIN(M$4,M$100)-M$99)</f>
        <v/>
      </c>
      <c r="N194" s="19">
        <f>N$96+(N$97-N$96)/MAX(N$100-N$99,1)*(MIN(N$4,N$100)-N$99)</f>
        <v/>
      </c>
      <c r="O194" s="19">
        <f>O$96+(O$97-O$96)/MAX(O$100-O$99,1)*(MIN(O$4,O$100)-O$99)</f>
        <v/>
      </c>
      <c r="P194" s="19">
        <f>P$96+(P$97-P$96)/MAX(P$100-P$99,1)*(MIN(P$4,P$100)-P$99)</f>
        <v/>
      </c>
      <c r="Q194" s="19">
        <f>Q$96+(Q$97-Q$96)/MAX(Q$100-Q$99,1)*(MIN(Q$4,Q$100)-Q$99)</f>
        <v/>
      </c>
      <c r="R194" s="19">
        <f>R$96+(R$97-R$96)/MAX(R$100-R$99,1)*(MIN(R$4,R$100)-R$99)</f>
        <v/>
      </c>
      <c r="S194" s="19">
        <f>S$96+(S$97-S$96)/MAX(S$100-S$99,1)*(MIN(S$4,S$100)-S$99)</f>
        <v/>
      </c>
      <c r="T194" s="19">
        <f>T$96+(T$97-T$96)/MAX(T$100-T$99,1)*(MIN(T$4,T$100)-T$99)</f>
        <v/>
      </c>
      <c r="U194" s="19">
        <f>U$96+(U$97-U$96)/MAX(U$100-U$99,1)*(MIN(U$4,U$100)-U$99)</f>
        <v/>
      </c>
      <c r="V194" s="19">
        <f>V$96+(V$97-V$96)/MAX(V$100-V$99,1)*(MIN(V$4,V$100)-V$99)</f>
        <v/>
      </c>
      <c r="W194" s="19">
        <f>W$96+(W$97-W$96)/MAX(W$100-W$99,1)*(MIN(W$4,W$100)-W$99)</f>
        <v/>
      </c>
      <c r="X194" s="19">
        <f>X$96+(X$97-X$96)/MAX(X$100-X$99,1)*(MIN(X$4,X$100)-X$99)</f>
        <v/>
      </c>
      <c r="Y194" s="19">
        <f>Y$96+(Y$97-Y$96)/MAX(Y$100-Y$99,1)*(MIN(Y$4,Y$100)-Y$99)</f>
        <v/>
      </c>
      <c r="Z194" s="19">
        <f>Z$96+(Z$97-Z$96)/MAX(Z$100-Z$99,1)*(MIN(Z$4,Z$100)-Z$99)</f>
        <v/>
      </c>
      <c r="AA194" s="19">
        <f>AA$96+(AA$97-AA$96)/MAX(AA$100-AA$99,1)*(MIN(AA$4,AA$100)-AA$99)</f>
        <v/>
      </c>
      <c r="AB194" s="19">
        <f>AB$96+(AB$97-AB$96)/MAX(AB$100-AB$99,1)*(MIN(AB$4,AB$100)-AB$99)</f>
        <v/>
      </c>
      <c r="AC194" s="19">
        <f>AC$96+(AC$97-AC$96)/MAX(AC$100-AC$99,1)*(MIN(AC$4,AC$100)-AC$99)</f>
        <v/>
      </c>
      <c r="AD194" s="19">
        <f>AD$96+(AD$97-AD$96)/MAX(AD$100-AD$99,1)*(MIN(AD$4,AD$100)-AD$99)</f>
        <v/>
      </c>
      <c r="AF194" s="17">
        <f>CodePrefix&amp;$A194&amp;IF($C194="","","."&amp;$C194&amp;"."&amp;$B194)&amp;INDEX(VarEnd,MATCH($A194,VarKey,0))&amp;AF$5</f>
        <v/>
      </c>
      <c r="AG194" s="18">
        <f>AG$96+(AG$97-AG$96)/MAX(AG$100-AG$99,1)*(MIN(AG$4,AG$100)-AG$99)</f>
        <v/>
      </c>
      <c r="AH194" s="19">
        <f>AH$96+(AH$97-AH$96)/MAX(AH$100-AH$99,1)*(MIN(AH$4,AH$100)-AH$99)</f>
        <v/>
      </c>
      <c r="AI194" s="19">
        <f>AI$96+(AI$97-AI$96)/MAX(AI$100-AI$99,1)*(MIN(AI$4,AI$100)-AI$99)</f>
        <v/>
      </c>
      <c r="AJ194" s="19">
        <f>AJ$96+(AJ$97-AJ$96)/MAX(AJ$100-AJ$99,1)*(MIN(AJ$4,AJ$100)-AJ$99)</f>
        <v/>
      </c>
      <c r="AK194" s="19">
        <f>AK$96+(AK$97-AK$96)/MAX(AK$100-AK$99,1)*(MIN(AK$4,AK$100)-AK$99)</f>
        <v/>
      </c>
      <c r="AL194" s="19">
        <f>AL$96+(AL$97-AL$96)/MAX(AL$100-AL$99,1)*(MIN(AL$4,AL$100)-AL$99)</f>
        <v/>
      </c>
      <c r="AM194" s="19">
        <f>AM$96+(AM$97-AM$96)/MAX(AM$100-AM$99,1)*(MIN(AM$4,AM$100)-AM$99)</f>
        <v/>
      </c>
      <c r="AN194" s="19">
        <f>AN$96+(AN$97-AN$96)/MAX(AN$100-AN$99,1)*(MIN(AN$4,AN$100)-AN$99)</f>
        <v/>
      </c>
      <c r="AO194" s="19">
        <f>AO$96+(AO$97-AO$96)/MAX(AO$100-AO$99,1)*(MIN(AO$4,AO$100)-AO$99)</f>
        <v/>
      </c>
      <c r="AP194" s="19">
        <f>AP$96+(AP$97-AP$96)/MAX(AP$100-AP$99,1)*(MIN(AP$4,AP$100)-AP$99)</f>
        <v/>
      </c>
      <c r="AQ194" s="19">
        <f>AQ$96+(AQ$97-AQ$96)/MAX(AQ$100-AQ$99,1)*(MIN(AQ$4,AQ$100)-AQ$99)</f>
        <v/>
      </c>
      <c r="AR194" s="19">
        <f>AR$96+(AR$97-AR$96)/MAX(AR$100-AR$99,1)*(MIN(AR$4,AR$100)-AR$99)</f>
        <v/>
      </c>
      <c r="AS194" s="19">
        <f>AS$96+(AS$97-AS$96)/MAX(AS$100-AS$99,1)*(MIN(AS$4,AS$100)-AS$99)</f>
        <v/>
      </c>
      <c r="AT194" s="19">
        <f>AT$96+(AT$97-AT$96)/MAX(AT$100-AT$99,1)*(MIN(AT$4,AT$100)-AT$99)</f>
        <v/>
      </c>
      <c r="AU194" s="19">
        <f>AU$96+(AU$97-AU$96)/MAX(AU$100-AU$99,1)*(MIN(AU$4,AU$100)-AU$99)</f>
        <v/>
      </c>
      <c r="AV194" s="19">
        <f>AV$96+(AV$97-AV$96)/MAX(AV$100-AV$99,1)*(MIN(AV$4,AV$100)-AV$99)</f>
        <v/>
      </c>
      <c r="AW194" s="19">
        <f>AW$96+(AW$97-AW$96)/MAX(AW$100-AW$99,1)*(MIN(AW$4,AW$100)-AW$99)</f>
        <v/>
      </c>
      <c r="AX194" s="19">
        <f>AX$96+(AX$97-AX$96)/MAX(AX$100-AX$99,1)*(MIN(AX$4,AX$100)-AX$99)</f>
        <v/>
      </c>
      <c r="AY194" s="19">
        <f>AY$96+(AY$97-AY$96)/MAX(AY$100-AY$99,1)*(MIN(AY$4,AY$100)-AY$99)</f>
        <v/>
      </c>
    </row>
    <row r="195" hidden="1" outlineLevel="1">
      <c r="A195" s="1" t="inlineStr">
        <is>
          <t>ets.cap</t>
        </is>
      </c>
      <c r="B195" s="1" t="inlineStr"/>
      <c r="C195" s="1" t="inlineStr"/>
      <c r="H195" s="1">
        <f>INDEX(VarLab,MATCH($A195,VarKey,0))&amp;INDEX(MemLab,MATCH($C195&amp;"|"&amp;$B195,MemKey,0))</f>
        <v/>
      </c>
      <c r="I195" s="1">
        <f>INDEX(VarUnit,MATCH($A195,VarKey,0))</f>
        <v/>
      </c>
      <c r="J195" s="1">
        <f>INDEX(VarSrc,MATCH($A195,VarKey,0))</f>
        <v/>
      </c>
      <c r="K195" s="17">
        <f>CodePrefix&amp;$A195&amp;IF($C195="","","."&amp;$C195&amp;"."&amp;$B195)&amp;INDEX(VarEnd,MATCH($A195,VarKey,0))&amp;K$5</f>
        <v/>
      </c>
      <c r="L195" s="28">
        <f>IF(L$105=1,IF(AND(L$4&gt;L$100,LEFT(L$98,8)="Constant"),K$195,L$193*(1+L$194)),0)</f>
        <v/>
      </c>
      <c r="M195" s="29">
        <f>IF(M$105=1,IF(AND(M$4&gt;M$100,LEFT(M$98,8)="Constant"),L$195,M$193*(1+M$194)),0)</f>
        <v/>
      </c>
      <c r="N195" s="29">
        <f>IF(N$105=1,IF(AND(N$4&gt;N$100,LEFT(N$98,8)="Constant"),M$195,N$193*(1+N$194)),0)</f>
        <v/>
      </c>
      <c r="O195" s="29">
        <f>IF(O$105=1,IF(AND(O$4&gt;O$100,LEFT(O$98,8)="Constant"),N$195,O$193*(1+O$194)),0)</f>
        <v/>
      </c>
      <c r="P195" s="29">
        <f>IF(P$105=1,IF(AND(P$4&gt;P$100,LEFT(P$98,8)="Constant"),O$195,P$193*(1+P$194)),0)</f>
        <v/>
      </c>
      <c r="Q195" s="29">
        <f>IF(Q$105=1,IF(AND(Q$4&gt;Q$100,LEFT(Q$98,8)="Constant"),P$195,Q$193*(1+Q$194)),0)</f>
        <v/>
      </c>
      <c r="R195" s="29">
        <f>IF(R$105=1,IF(AND(R$4&gt;R$100,LEFT(R$98,8)="Constant"),Q$195,R$193*(1+R$194)),0)</f>
        <v/>
      </c>
      <c r="S195" s="29">
        <f>IF(S$105=1,IF(AND(S$4&gt;S$100,LEFT(S$98,8)="Constant"),R$195,S$193*(1+S$194)),0)</f>
        <v/>
      </c>
      <c r="T195" s="29">
        <f>IF(T$105=1,IF(AND(T$4&gt;T$100,LEFT(T$98,8)="Constant"),S$195,T$193*(1+T$194)),0)</f>
        <v/>
      </c>
      <c r="U195" s="29">
        <f>IF(U$105=1,IF(AND(U$4&gt;U$100,LEFT(U$98,8)="Constant"),T$195,U$193*(1+U$194)),0)</f>
        <v/>
      </c>
      <c r="V195" s="29">
        <f>IF(V$105=1,IF(AND(V$4&gt;V$100,LEFT(V$98,8)="Constant"),U$195,V$193*(1+V$194)),0)</f>
        <v/>
      </c>
      <c r="W195" s="29">
        <f>IF(W$105=1,IF(AND(W$4&gt;W$100,LEFT(W$98,8)="Constant"),V$195,W$193*(1+W$194)),0)</f>
        <v/>
      </c>
      <c r="X195" s="29">
        <f>IF(X$105=1,IF(AND(X$4&gt;X$100,LEFT(X$98,8)="Constant"),W$195,X$193*(1+X$194)),0)</f>
        <v/>
      </c>
      <c r="Y195" s="29">
        <f>IF(Y$105=1,IF(AND(Y$4&gt;Y$100,LEFT(Y$98,8)="Constant"),X$195,Y$193*(1+Y$194)),0)</f>
        <v/>
      </c>
      <c r="Z195" s="29">
        <f>IF(Z$105=1,IF(AND(Z$4&gt;Z$100,LEFT(Z$98,8)="Constant"),Y$195,Z$193*(1+Z$194)),0)</f>
        <v/>
      </c>
      <c r="AA195" s="29">
        <f>IF(AA$105=1,IF(AND(AA$4&gt;AA$100,LEFT(AA$98,8)="Constant"),Z$195,AA$193*(1+AA$194)),0)</f>
        <v/>
      </c>
      <c r="AB195" s="29">
        <f>IF(AB$105=1,IF(AND(AB$4&gt;AB$100,LEFT(AB$98,8)="Constant"),AA$195,AB$193*(1+AB$194)),0)</f>
        <v/>
      </c>
      <c r="AC195" s="29">
        <f>IF(AC$105=1,IF(AND(AC$4&gt;AC$100,LEFT(AC$98,8)="Constant"),AB$195,AC$193*(1+AC$194)),0)</f>
        <v/>
      </c>
      <c r="AD195" s="29">
        <f>IF(AD$105=1,IF(AND(AD$4&gt;AD$100,LEFT(AD$98,8)="Constant"),AC$195,AD$193*(1+AD$194)),0)</f>
        <v/>
      </c>
      <c r="AF195" s="17">
        <f>CodePrefix&amp;$A195&amp;IF($C195="","","."&amp;$C195&amp;"."&amp;$B195)&amp;INDEX(VarEnd,MATCH($A195,VarKey,0))&amp;AF$5</f>
        <v/>
      </c>
      <c r="AG195" s="28">
        <f>IF(AG$105=1,IF(AND(AG$4&gt;AG$100,LEFT(AG$98,8)="Constant"),AF$195,AG$193*(1+AG$194)),0)</f>
        <v/>
      </c>
      <c r="AH195" s="29">
        <f>IF(AH$105=1,IF(AND(AH$4&gt;AH$100,LEFT(AH$98,8)="Constant"),AG$195,AH$193*(1+AH$194)),0)</f>
        <v/>
      </c>
      <c r="AI195" s="29">
        <f>IF(AI$105=1,IF(AND(AI$4&gt;AI$100,LEFT(AI$98,8)="Constant"),AH$195,AI$193*(1+AI$194)),0)</f>
        <v/>
      </c>
      <c r="AJ195" s="29">
        <f>IF(AJ$105=1,IF(AND(AJ$4&gt;AJ$100,LEFT(AJ$98,8)="Constant"),AI$195,AJ$193*(1+AJ$194)),0)</f>
        <v/>
      </c>
      <c r="AK195" s="29">
        <f>IF(AK$105=1,IF(AND(AK$4&gt;AK$100,LEFT(AK$98,8)="Constant"),AJ$195,AK$193*(1+AK$194)),0)</f>
        <v/>
      </c>
      <c r="AL195" s="29">
        <f>IF(AL$105=1,IF(AND(AL$4&gt;AL$100,LEFT(AL$98,8)="Constant"),AK$195,AL$193*(1+AL$194)),0)</f>
        <v/>
      </c>
      <c r="AM195" s="29">
        <f>IF(AM$105=1,IF(AND(AM$4&gt;AM$100,LEFT(AM$98,8)="Constant"),AL$195,AM$193*(1+AM$194)),0)</f>
        <v/>
      </c>
      <c r="AN195" s="29">
        <f>IF(AN$105=1,IF(AND(AN$4&gt;AN$100,LEFT(AN$98,8)="Constant"),AM$195,AN$193*(1+AN$194)),0)</f>
        <v/>
      </c>
      <c r="AO195" s="29">
        <f>IF(AO$105=1,IF(AND(AO$4&gt;AO$100,LEFT(AO$98,8)="Constant"),AN$195,AO$193*(1+AO$194)),0)</f>
        <v/>
      </c>
      <c r="AP195" s="29">
        <f>IF(AP$105=1,IF(AND(AP$4&gt;AP$100,LEFT(AP$98,8)="Constant"),AO$195,AP$193*(1+AP$194)),0)</f>
        <v/>
      </c>
      <c r="AQ195" s="29">
        <f>IF(AQ$105=1,IF(AND(AQ$4&gt;AQ$100,LEFT(AQ$98,8)="Constant"),AP$195,AQ$193*(1+AQ$194)),0)</f>
        <v/>
      </c>
      <c r="AR195" s="29">
        <f>IF(AR$105=1,IF(AND(AR$4&gt;AR$100,LEFT(AR$98,8)="Constant"),AQ$195,AR$193*(1+AR$194)),0)</f>
        <v/>
      </c>
      <c r="AS195" s="29">
        <f>IF(AS$105=1,IF(AND(AS$4&gt;AS$100,LEFT(AS$98,8)="Constant"),AR$195,AS$193*(1+AS$194)),0)</f>
        <v/>
      </c>
      <c r="AT195" s="29">
        <f>IF(AT$105=1,IF(AND(AT$4&gt;AT$100,LEFT(AT$98,8)="Constant"),AS$195,AT$193*(1+AT$194)),0)</f>
        <v/>
      </c>
      <c r="AU195" s="29">
        <f>IF(AU$105=1,IF(AND(AU$4&gt;AU$100,LEFT(AU$98,8)="Constant"),AT$195,AU$193*(1+AU$194)),0)</f>
        <v/>
      </c>
      <c r="AV195" s="29">
        <f>IF(AV$105=1,IF(AND(AV$4&gt;AV$100,LEFT(AV$98,8)="Constant"),AU$195,AV$193*(1+AV$194)),0)</f>
        <v/>
      </c>
      <c r="AW195" s="29">
        <f>IF(AW$105=1,IF(AND(AW$4&gt;AW$100,LEFT(AW$98,8)="Constant"),AV$195,AW$193*(1+AW$194)),0)</f>
        <v/>
      </c>
      <c r="AX195" s="29">
        <f>IF(AX$105=1,IF(AND(AX$4&gt;AX$100,LEFT(AX$98,8)="Constant"),AW$195,AX$193*(1+AX$194)),0)</f>
        <v/>
      </c>
      <c r="AY195" s="29">
        <f>IF(AY$105=1,IF(AND(AY$4&gt;AY$100,LEFT(AY$98,8)="Constant"),AX$195,AY$193*(1+AY$194)),0)</f>
        <v/>
      </c>
    </row>
    <row r="196" hidden="1" outlineLevel="1">
      <c r="A196" s="1" t="inlineStr">
        <is>
          <t>ets.se</t>
        </is>
      </c>
      <c r="B196" s="1" t="inlineStr"/>
      <c r="C196" s="1" t="inlineStr"/>
      <c r="H196" s="1">
        <f>INDEX(VarLab,MATCH($A196,VarKey,0))&amp;INDEX(MemLab,MATCH($C196&amp;"|"&amp;$B196,MemKey,0))</f>
        <v/>
      </c>
      <c r="I196" s="1">
        <f>INDEX(VarUnit,MATCH($A196,VarKey,0))</f>
        <v/>
      </c>
      <c r="J196" s="1">
        <f>INDEX(VarSrc,MATCH($A196,VarKey,0))</f>
        <v/>
      </c>
      <c r="K196" s="17">
        <f>CodePrefix&amp;$A196&amp;IF($C196="","","."&amp;$C196&amp;"."&amp;$B196)&amp;INDEX(VarEnd,MATCH($A196,VarKey,0))&amp;K$5</f>
        <v/>
      </c>
      <c r="L196" s="30">
        <f>IF(L$193&gt;0,SUMPRODUCT(L$172:L$188,L$124:L$140,SemiEl,1-(1-OBREff)*L$154:L$170)/L$193,0)</f>
        <v/>
      </c>
      <c r="M196" s="31">
        <f>IF(M$193&gt;0,SUMPRODUCT(M$172:M$188,M$124:M$140,SemiEl,1-(1-OBREff)*M$154:M$170)/M$193,0)</f>
        <v/>
      </c>
      <c r="N196" s="31">
        <f>IF(N$193&gt;0,SUMPRODUCT(N$172:N$188,N$124:N$140,SemiEl,1-(1-OBREff)*N$154:N$170)/N$193,0)</f>
        <v/>
      </c>
      <c r="O196" s="31">
        <f>IF(O$193&gt;0,SUMPRODUCT(O$172:O$188,O$124:O$140,SemiEl,1-(1-OBREff)*O$154:O$170)/O$193,0)</f>
        <v/>
      </c>
      <c r="P196" s="31">
        <f>IF(P$193&gt;0,SUMPRODUCT(P$172:P$188,P$124:P$140,SemiEl,1-(1-OBREff)*P$154:P$170)/P$193,0)</f>
        <v/>
      </c>
      <c r="Q196" s="31">
        <f>IF(Q$193&gt;0,SUMPRODUCT(Q$172:Q$188,Q$124:Q$140,SemiEl,1-(1-OBREff)*Q$154:Q$170)/Q$193,0)</f>
        <v/>
      </c>
      <c r="R196" s="31">
        <f>IF(R$193&gt;0,SUMPRODUCT(R$172:R$188,R$124:R$140,SemiEl,1-(1-OBREff)*R$154:R$170)/R$193,0)</f>
        <v/>
      </c>
      <c r="S196" s="31">
        <f>IF(S$193&gt;0,SUMPRODUCT(S$172:S$188,S$124:S$140,SemiEl,1-(1-OBREff)*S$154:S$170)/S$193,0)</f>
        <v/>
      </c>
      <c r="T196" s="31">
        <f>IF(T$193&gt;0,SUMPRODUCT(T$172:T$188,T$124:T$140,SemiEl,1-(1-OBREff)*T$154:T$170)/T$193,0)</f>
        <v/>
      </c>
      <c r="U196" s="31">
        <f>IF(U$193&gt;0,SUMPRODUCT(U$172:U$188,U$124:U$140,SemiEl,1-(1-OBREff)*U$154:U$170)/U$193,0)</f>
        <v/>
      </c>
      <c r="V196" s="31">
        <f>IF(V$193&gt;0,SUMPRODUCT(V$172:V$188,V$124:V$140,SemiEl,1-(1-OBREff)*V$154:V$170)/V$193,0)</f>
        <v/>
      </c>
      <c r="W196" s="31">
        <f>IF(W$193&gt;0,SUMPRODUCT(W$172:W$188,W$124:W$140,SemiEl,1-(1-OBREff)*W$154:W$170)/W$193,0)</f>
        <v/>
      </c>
      <c r="X196" s="31">
        <f>IF(X$193&gt;0,SUMPRODUCT(X$172:X$188,X$124:X$140,SemiEl,1-(1-OBREff)*X$154:X$170)/X$193,0)</f>
        <v/>
      </c>
      <c r="Y196" s="31">
        <f>IF(Y$193&gt;0,SUMPRODUCT(Y$172:Y$188,Y$124:Y$140,SemiEl,1-(1-OBREff)*Y$154:Y$170)/Y$193,0)</f>
        <v/>
      </c>
      <c r="Z196" s="31">
        <f>IF(Z$193&gt;0,SUMPRODUCT(Z$172:Z$188,Z$124:Z$140,SemiEl,1-(1-OBREff)*Z$154:Z$170)/Z$193,0)</f>
        <v/>
      </c>
      <c r="AA196" s="31">
        <f>IF(AA$193&gt;0,SUMPRODUCT(AA$172:AA$188,AA$124:AA$140,SemiEl,1-(1-OBREff)*AA$154:AA$170)/AA$193,0)</f>
        <v/>
      </c>
      <c r="AB196" s="31">
        <f>IF(AB$193&gt;0,SUMPRODUCT(AB$172:AB$188,AB$124:AB$140,SemiEl,1-(1-OBREff)*AB$154:AB$170)/AB$193,0)</f>
        <v/>
      </c>
      <c r="AC196" s="31">
        <f>IF(AC$193&gt;0,SUMPRODUCT(AC$172:AC$188,AC$124:AC$140,SemiEl,1-(1-OBREff)*AC$154:AC$170)/AC$193,0)</f>
        <v/>
      </c>
      <c r="AD196" s="31">
        <f>IF(AD$193&gt;0,SUMPRODUCT(AD$172:AD$188,AD$124:AD$140,SemiEl,1-(1-OBREff)*AD$154:AD$170)/AD$193,0)</f>
        <v/>
      </c>
      <c r="AF196" s="17">
        <f>CodePrefix&amp;$A196&amp;IF($C196="","","."&amp;$C196&amp;"."&amp;$B196)&amp;INDEX(VarEnd,MATCH($A196,VarKey,0))&amp;AF$5</f>
        <v/>
      </c>
      <c r="AG196" s="30">
        <f>IF(AG$193&gt;0,SUMPRODUCT(AG$172:AG$188,AG$124:AG$140,SemiEl,1-(1-OBREff)*AG$154:AG$170)/AG$193,0)</f>
        <v/>
      </c>
      <c r="AH196" s="31">
        <f>IF(AH$193&gt;0,SUMPRODUCT(AH$172:AH$188,AH$124:AH$140,SemiEl,1-(1-OBREff)*AH$154:AH$170)/AH$193,0)</f>
        <v/>
      </c>
      <c r="AI196" s="31">
        <f>IF(AI$193&gt;0,SUMPRODUCT(AI$172:AI$188,AI$124:AI$140,SemiEl,1-(1-OBREff)*AI$154:AI$170)/AI$193,0)</f>
        <v/>
      </c>
      <c r="AJ196" s="31">
        <f>IF(AJ$193&gt;0,SUMPRODUCT(AJ$172:AJ$188,AJ$124:AJ$140,SemiEl,1-(1-OBREff)*AJ$154:AJ$170)/AJ$193,0)</f>
        <v/>
      </c>
      <c r="AK196" s="31">
        <f>IF(AK$193&gt;0,SUMPRODUCT(AK$172:AK$188,AK$124:AK$140,SemiEl,1-(1-OBREff)*AK$154:AK$170)/AK$193,0)</f>
        <v/>
      </c>
      <c r="AL196" s="31">
        <f>IF(AL$193&gt;0,SUMPRODUCT(AL$172:AL$188,AL$124:AL$140,SemiEl,1-(1-OBREff)*AL$154:AL$170)/AL$193,0)</f>
        <v/>
      </c>
      <c r="AM196" s="31">
        <f>IF(AM$193&gt;0,SUMPRODUCT(AM$172:AM$188,AM$124:AM$140,SemiEl,1-(1-OBREff)*AM$154:AM$170)/AM$193,0)</f>
        <v/>
      </c>
      <c r="AN196" s="31">
        <f>IF(AN$193&gt;0,SUMPRODUCT(AN$172:AN$188,AN$124:AN$140,SemiEl,1-(1-OBREff)*AN$154:AN$170)/AN$193,0)</f>
        <v/>
      </c>
      <c r="AO196" s="31">
        <f>IF(AO$193&gt;0,SUMPRODUCT(AO$172:AO$188,AO$124:AO$140,SemiEl,1-(1-OBREff)*AO$154:AO$170)/AO$193,0)</f>
        <v/>
      </c>
      <c r="AP196" s="31">
        <f>IF(AP$193&gt;0,SUMPRODUCT(AP$172:AP$188,AP$124:AP$140,SemiEl,1-(1-OBREff)*AP$154:AP$170)/AP$193,0)</f>
        <v/>
      </c>
      <c r="AQ196" s="31">
        <f>IF(AQ$193&gt;0,SUMPRODUCT(AQ$172:AQ$188,AQ$124:AQ$140,SemiEl,1-(1-OBREff)*AQ$154:AQ$170)/AQ$193,0)</f>
        <v/>
      </c>
      <c r="AR196" s="31">
        <f>IF(AR$193&gt;0,SUMPRODUCT(AR$172:AR$188,AR$124:AR$140,SemiEl,1-(1-OBREff)*AR$154:AR$170)/AR$193,0)</f>
        <v/>
      </c>
      <c r="AS196" s="31">
        <f>IF(AS$193&gt;0,SUMPRODUCT(AS$172:AS$188,AS$124:AS$140,SemiEl,1-(1-OBREff)*AS$154:AS$170)/AS$193,0)</f>
        <v/>
      </c>
      <c r="AT196" s="31">
        <f>IF(AT$193&gt;0,SUMPRODUCT(AT$172:AT$188,AT$124:AT$140,SemiEl,1-(1-OBREff)*AT$154:AT$170)/AT$193,0)</f>
        <v/>
      </c>
      <c r="AU196" s="31">
        <f>IF(AU$193&gt;0,SUMPRODUCT(AU$172:AU$188,AU$124:AU$140,SemiEl,1-(1-OBREff)*AU$154:AU$170)/AU$193,0)</f>
        <v/>
      </c>
      <c r="AV196" s="31">
        <f>IF(AV$193&gt;0,SUMPRODUCT(AV$172:AV$188,AV$124:AV$140,SemiEl,1-(1-OBREff)*AV$154:AV$170)/AV$193,0)</f>
        <v/>
      </c>
      <c r="AW196" s="31">
        <f>IF(AW$193&gt;0,SUMPRODUCT(AW$172:AW$188,AW$124:AW$140,SemiEl,1-(1-OBREff)*AW$154:AW$170)/AW$193,0)</f>
        <v/>
      </c>
      <c r="AX196" s="31">
        <f>IF(AX$193&gt;0,SUMPRODUCT(AX$172:AX$188,AX$124:AX$140,SemiEl,1-(1-OBREff)*AX$154:AX$170)/AX$193,0)</f>
        <v/>
      </c>
      <c r="AY196" s="31">
        <f>IF(AY$193&gt;0,SUMPRODUCT(AY$172:AY$188,AY$124:AY$140,SemiEl,1-(1-OBREff)*AY$154:AY$170)/AY$193,0)</f>
        <v/>
      </c>
    </row>
    <row r="197" hidden="1" outlineLevel="1">
      <c r="A197" s="1" t="inlineStr">
        <is>
          <t>ets.est</t>
        </is>
      </c>
      <c r="B197" s="1" t="inlineStr"/>
      <c r="C197" s="1" t="inlineStr"/>
      <c r="H197" s="1">
        <f>INDEX(VarLab,MATCH($A197,VarKey,0))&amp;INDEX(MemLab,MATCH($C197&amp;"|"&amp;$B197,MemKey,0))</f>
        <v/>
      </c>
      <c r="I197" s="1">
        <f>INDEX(VarUnit,MATCH($A197,VarKey,0))</f>
        <v/>
      </c>
      <c r="J197" s="1">
        <f>INDEX(VarSrc,MATCH($A197,VarKey,0))</f>
        <v/>
      </c>
      <c r="K197" s="17">
        <f>CodePrefix&amp;$A197&amp;IF($C197="","","."&amp;$C197&amp;"."&amp;$B197)&amp;INDEX(VarEnd,MATCH($A197,VarKey,0))&amp;K$5</f>
        <v/>
      </c>
      <c r="L197" s="18">
        <f>IF(AND(L$105=1,L$195&gt;0,L$195&lt;L$193,L$196&lt;0,L$192&gt;0),LN(L$195/L$193)/(L$196*L$192),0)</f>
        <v/>
      </c>
      <c r="M197" s="19">
        <f>IF(AND(M$105=1,M$195&gt;0,M$195&lt;M$193,M$196&lt;0,M$192&gt;0),LN(M$195/M$193)/(M$196*M$192),0)</f>
        <v/>
      </c>
      <c r="N197" s="19">
        <f>IF(AND(N$105=1,N$195&gt;0,N$195&lt;N$193,N$196&lt;0,N$192&gt;0),LN(N$195/N$193)/(N$196*N$192),0)</f>
        <v/>
      </c>
      <c r="O197" s="19">
        <f>IF(AND(O$105=1,O$195&gt;0,O$195&lt;O$193,O$196&lt;0,O$192&gt;0),LN(O$195/O$193)/(O$196*O$192),0)</f>
        <v/>
      </c>
      <c r="P197" s="19">
        <f>IF(AND(P$105=1,P$195&gt;0,P$195&lt;P$193,P$196&lt;0,P$192&gt;0),LN(P$195/P$193)/(P$196*P$192),0)</f>
        <v/>
      </c>
      <c r="Q197" s="19">
        <f>IF(AND(Q$105=1,Q$195&gt;0,Q$195&lt;Q$193,Q$196&lt;0,Q$192&gt;0),LN(Q$195/Q$193)/(Q$196*Q$192),0)</f>
        <v/>
      </c>
      <c r="R197" s="19">
        <f>IF(AND(R$105=1,R$195&gt;0,R$195&lt;R$193,R$196&lt;0,R$192&gt;0),LN(R$195/R$193)/(R$196*R$192),0)</f>
        <v/>
      </c>
      <c r="S197" s="19">
        <f>IF(AND(S$105=1,S$195&gt;0,S$195&lt;S$193,S$196&lt;0,S$192&gt;0),LN(S$195/S$193)/(S$196*S$192),0)</f>
        <v/>
      </c>
      <c r="T197" s="19">
        <f>IF(AND(T$105=1,T$195&gt;0,T$195&lt;T$193,T$196&lt;0,T$192&gt;0),LN(T$195/T$193)/(T$196*T$192),0)</f>
        <v/>
      </c>
      <c r="U197" s="19">
        <f>IF(AND(U$105=1,U$195&gt;0,U$195&lt;U$193,U$196&lt;0,U$192&gt;0),LN(U$195/U$193)/(U$196*U$192),0)</f>
        <v/>
      </c>
      <c r="V197" s="19">
        <f>IF(AND(V$105=1,V$195&gt;0,V$195&lt;V$193,V$196&lt;0,V$192&gt;0),LN(V$195/V$193)/(V$196*V$192),0)</f>
        <v/>
      </c>
      <c r="W197" s="19">
        <f>IF(AND(W$105=1,W$195&gt;0,W$195&lt;W$193,W$196&lt;0,W$192&gt;0),LN(W$195/W$193)/(W$196*W$192),0)</f>
        <v/>
      </c>
      <c r="X197" s="19">
        <f>IF(AND(X$105=1,X$195&gt;0,X$195&lt;X$193,X$196&lt;0,X$192&gt;0),LN(X$195/X$193)/(X$196*X$192),0)</f>
        <v/>
      </c>
      <c r="Y197" s="19">
        <f>IF(AND(Y$105=1,Y$195&gt;0,Y$195&lt;Y$193,Y$196&lt;0,Y$192&gt;0),LN(Y$195/Y$193)/(Y$196*Y$192),0)</f>
        <v/>
      </c>
      <c r="Z197" s="19">
        <f>IF(AND(Z$105=1,Z$195&gt;0,Z$195&lt;Z$193,Z$196&lt;0,Z$192&gt;0),LN(Z$195/Z$193)/(Z$196*Z$192),0)</f>
        <v/>
      </c>
      <c r="AA197" s="19">
        <f>IF(AND(AA$105=1,AA$195&gt;0,AA$195&lt;AA$193,AA$196&lt;0,AA$192&gt;0),LN(AA$195/AA$193)/(AA$196*AA$192),0)</f>
        <v/>
      </c>
      <c r="AB197" s="19">
        <f>IF(AND(AB$105=1,AB$195&gt;0,AB$195&lt;AB$193,AB$196&lt;0,AB$192&gt;0),LN(AB$195/AB$193)/(AB$196*AB$192),0)</f>
        <v/>
      </c>
      <c r="AC197" s="19">
        <f>IF(AND(AC$105=1,AC$195&gt;0,AC$195&lt;AC$193,AC$196&lt;0,AC$192&gt;0),LN(AC$195/AC$193)/(AC$196*AC$192),0)</f>
        <v/>
      </c>
      <c r="AD197" s="19">
        <f>IF(AND(AD$105=1,AD$195&gt;0,AD$195&lt;AD$193,AD$196&lt;0,AD$192&gt;0),LN(AD$195/AD$193)/(AD$196*AD$192),0)</f>
        <v/>
      </c>
      <c r="AF197" s="17">
        <f>CodePrefix&amp;$A197&amp;IF($C197="","","."&amp;$C197&amp;"."&amp;$B197)&amp;INDEX(VarEnd,MATCH($A197,VarKey,0))&amp;AF$5</f>
        <v/>
      </c>
      <c r="AG197" s="18">
        <f>IF(AND(AG$105=1,AG$195&gt;0,AG$195&lt;AG$193,AG$196&lt;0,AG$192&gt;0),LN(AG$195/AG$193)/(AG$196*AG$192),0)</f>
        <v/>
      </c>
      <c r="AH197" s="19">
        <f>IF(AND(AH$105=1,AH$195&gt;0,AH$195&lt;AH$193,AH$196&lt;0,AH$192&gt;0),LN(AH$195/AH$193)/(AH$196*AH$192),0)</f>
        <v/>
      </c>
      <c r="AI197" s="19">
        <f>IF(AND(AI$105=1,AI$195&gt;0,AI$195&lt;AI$193,AI$196&lt;0,AI$192&gt;0),LN(AI$195/AI$193)/(AI$196*AI$192),0)</f>
        <v/>
      </c>
      <c r="AJ197" s="19">
        <f>IF(AND(AJ$105=1,AJ$195&gt;0,AJ$195&lt;AJ$193,AJ$196&lt;0,AJ$192&gt;0),LN(AJ$195/AJ$193)/(AJ$196*AJ$192),0)</f>
        <v/>
      </c>
      <c r="AK197" s="19">
        <f>IF(AND(AK$105=1,AK$195&gt;0,AK$195&lt;AK$193,AK$196&lt;0,AK$192&gt;0),LN(AK$195/AK$193)/(AK$196*AK$192),0)</f>
        <v/>
      </c>
      <c r="AL197" s="19">
        <f>IF(AND(AL$105=1,AL$195&gt;0,AL$195&lt;AL$193,AL$196&lt;0,AL$192&gt;0),LN(AL$195/AL$193)/(AL$196*AL$192),0)</f>
        <v/>
      </c>
      <c r="AM197" s="19">
        <f>IF(AND(AM$105=1,AM$195&gt;0,AM$195&lt;AM$193,AM$196&lt;0,AM$192&gt;0),LN(AM$195/AM$193)/(AM$196*AM$192),0)</f>
        <v/>
      </c>
      <c r="AN197" s="19">
        <f>IF(AND(AN$105=1,AN$195&gt;0,AN$195&lt;AN$193,AN$196&lt;0,AN$192&gt;0),LN(AN$195/AN$193)/(AN$196*AN$192),0)</f>
        <v/>
      </c>
      <c r="AO197" s="19">
        <f>IF(AND(AO$105=1,AO$195&gt;0,AO$195&lt;AO$193,AO$196&lt;0,AO$192&gt;0),LN(AO$195/AO$193)/(AO$196*AO$192),0)</f>
        <v/>
      </c>
      <c r="AP197" s="19">
        <f>IF(AND(AP$105=1,AP$195&gt;0,AP$195&lt;AP$193,AP$196&lt;0,AP$192&gt;0),LN(AP$195/AP$193)/(AP$196*AP$192),0)</f>
        <v/>
      </c>
      <c r="AQ197" s="19">
        <f>IF(AND(AQ$105=1,AQ$195&gt;0,AQ$195&lt;AQ$193,AQ$196&lt;0,AQ$192&gt;0),LN(AQ$195/AQ$193)/(AQ$196*AQ$192),0)</f>
        <v/>
      </c>
      <c r="AR197" s="19">
        <f>IF(AND(AR$105=1,AR$195&gt;0,AR$195&lt;AR$193,AR$196&lt;0,AR$192&gt;0),LN(AR$195/AR$193)/(AR$196*AR$192),0)</f>
        <v/>
      </c>
      <c r="AS197" s="19">
        <f>IF(AND(AS$105=1,AS$195&gt;0,AS$195&lt;AS$193,AS$196&lt;0,AS$192&gt;0),LN(AS$195/AS$193)/(AS$196*AS$192),0)</f>
        <v/>
      </c>
      <c r="AT197" s="19">
        <f>IF(AND(AT$105=1,AT$195&gt;0,AT$195&lt;AT$193,AT$196&lt;0,AT$192&gt;0),LN(AT$195/AT$193)/(AT$196*AT$192),0)</f>
        <v/>
      </c>
      <c r="AU197" s="19">
        <f>IF(AND(AU$105=1,AU$195&gt;0,AU$195&lt;AU$193,AU$196&lt;0,AU$192&gt;0),LN(AU$195/AU$193)/(AU$196*AU$192),0)</f>
        <v/>
      </c>
      <c r="AV197" s="19">
        <f>IF(AND(AV$105=1,AV$195&gt;0,AV$195&lt;AV$193,AV$196&lt;0,AV$192&gt;0),LN(AV$195/AV$193)/(AV$196*AV$192),0)</f>
        <v/>
      </c>
      <c r="AW197" s="19">
        <f>IF(AND(AW$105=1,AW$195&gt;0,AW$195&lt;AW$193,AW$196&lt;0,AW$192&gt;0),LN(AW$195/AW$193)/(AW$196*AW$192),0)</f>
        <v/>
      </c>
      <c r="AX197" s="19">
        <f>IF(AND(AX$105=1,AX$195&gt;0,AX$195&lt;AX$193,AX$196&lt;0,AX$192&gt;0),LN(AX$195/AX$193)/(AX$196*AX$192),0)</f>
        <v/>
      </c>
      <c r="AY197" s="19">
        <f>IF(AND(AY$105=1,AY$195&gt;0,AY$195&lt;AY$193,AY$196&lt;0,AY$192&gt;0),LN(AY$195/AY$193)/(AY$196*AY$192),0)</f>
        <v/>
      </c>
    </row>
    <row r="198" hidden="1" outlineLevel="1">
      <c r="A198" s="14" t="inlineStr">
        <is>
          <t>ets.ovr</t>
        </is>
      </c>
      <c r="B198" s="14" t="inlineStr"/>
      <c r="C198" s="14" t="inlineStr"/>
      <c r="H198" s="14">
        <f>INDEX(VarLab,MATCH($A198,VarKey,0))&amp;INDEX(MemLab,MATCH($C198&amp;"|"&amp;$B198,MemKey,0))</f>
        <v/>
      </c>
      <c r="I198" s="14">
        <f>INDEX(VarUnit,MATCH($A198,VarKey,0))</f>
        <v/>
      </c>
      <c r="J198" s="14">
        <f>INDEX(VarSrc,MATCH($A198,VarKey,0))</f>
        <v/>
      </c>
      <c r="K198" s="11">
        <f>CodePrefix&amp;$A198&amp;IF($C198="","","."&amp;$C198&amp;"."&amp;$B198)&amp;INDEX(VarEnd,MATCH($A198,VarKey,0))&amp;K$5</f>
        <v/>
      </c>
      <c r="L198" s="24" t="n"/>
      <c r="M198" s="24" t="n"/>
      <c r="N198" s="24" t="n"/>
      <c r="O198" s="24" t="n"/>
      <c r="P198" s="24" t="n"/>
      <c r="Q198" s="24" t="n"/>
      <c r="R198" s="24" t="n"/>
      <c r="S198" s="24" t="n"/>
      <c r="T198" s="24" t="n"/>
      <c r="U198" s="24" t="n"/>
      <c r="V198" s="24" t="n"/>
      <c r="W198" s="24" t="n"/>
      <c r="X198" s="24" t="n"/>
      <c r="Y198" s="24" t="n"/>
      <c r="Z198" s="24" t="n"/>
      <c r="AA198" s="24" t="n"/>
      <c r="AB198" s="24" t="n"/>
      <c r="AC198" s="24" t="n"/>
      <c r="AD198" s="24" t="n"/>
      <c r="AF198" s="11">
        <f>CodePrefix&amp;$A198&amp;IF($C198="","","."&amp;$C198&amp;"."&amp;$B198)&amp;INDEX(VarEnd,MATCH($A198,VarKey,0))&amp;AF$5</f>
        <v/>
      </c>
      <c r="AG198" s="24" t="n"/>
      <c r="AH198" s="24" t="n"/>
      <c r="AI198" s="24" t="n"/>
      <c r="AJ198" s="24" t="n"/>
      <c r="AK198" s="24" t="n"/>
      <c r="AL198" s="24" t="n"/>
      <c r="AM198" s="24" t="n"/>
      <c r="AN198" s="24" t="n"/>
      <c r="AO198" s="24" t="n"/>
      <c r="AP198" s="24" t="n"/>
      <c r="AQ198" s="24" t="n"/>
      <c r="AR198" s="24" t="n"/>
      <c r="AS198" s="24" t="n"/>
      <c r="AT198" s="24" t="n"/>
      <c r="AU198" s="24" t="n"/>
      <c r="AV198" s="24" t="n"/>
      <c r="AW198" s="24" t="n"/>
      <c r="AX198" s="24" t="n"/>
      <c r="AY198" s="24" t="n"/>
    </row>
    <row r="199" hidden="1" outlineLevel="1">
      <c r="A199" s="1" t="inlineStr">
        <is>
          <t>ets.p</t>
        </is>
      </c>
      <c r="B199" s="1" t="inlineStr"/>
      <c r="C199" s="1" t="inlineStr"/>
      <c r="H199" s="1">
        <f>INDEX(VarLab,MATCH($A199,VarKey,0))&amp;INDEX(MemLab,MATCH($C199&amp;"|"&amp;$B199,MemKey,0))</f>
        <v/>
      </c>
      <c r="I199" s="1">
        <f>INDEX(VarUnit,MATCH($A199,VarKey,0))</f>
        <v/>
      </c>
      <c r="J199" s="1">
        <f>INDEX(VarSrc,MATCH($A199,VarKey,0))</f>
        <v/>
      </c>
      <c r="K199" s="17">
        <f>CodePrefix&amp;$A199&amp;IF($C199="","","."&amp;$C199&amp;"."&amp;$B199)&amp;INDEX(VarEnd,MATCH($A199,VarKey,0))&amp;K$5</f>
        <v/>
      </c>
      <c r="L199" s="18">
        <f>IF(L$105=1,IF(LEFT(L$101,3)="Yes",IF(L$198="",L$12,L$198),L$197),0)</f>
        <v/>
      </c>
      <c r="M199" s="19">
        <f>IF(M$105=1,IF(LEFT(M$101,3)="Yes",IF(M$198="",M$12,M$198),M$197),0)</f>
        <v/>
      </c>
      <c r="N199" s="19">
        <f>IF(N$105=1,IF(LEFT(N$101,3)="Yes",IF(N$198="",N$12,N$198),N$197),0)</f>
        <v/>
      </c>
      <c r="O199" s="19">
        <f>IF(O$105=1,IF(LEFT(O$101,3)="Yes",IF(O$198="",O$12,O$198),O$197),0)</f>
        <v/>
      </c>
      <c r="P199" s="19">
        <f>IF(P$105=1,IF(LEFT(P$101,3)="Yes",IF(P$198="",P$12,P$198),P$197),0)</f>
        <v/>
      </c>
      <c r="Q199" s="19">
        <f>IF(Q$105=1,IF(LEFT(Q$101,3)="Yes",IF(Q$198="",Q$12,Q$198),Q$197),0)</f>
        <v/>
      </c>
      <c r="R199" s="19">
        <f>IF(R$105=1,IF(LEFT(R$101,3)="Yes",IF(R$198="",R$12,R$198),R$197),0)</f>
        <v/>
      </c>
      <c r="S199" s="19">
        <f>IF(S$105=1,IF(LEFT(S$101,3)="Yes",IF(S$198="",S$12,S$198),S$197),0)</f>
        <v/>
      </c>
      <c r="T199" s="19">
        <f>IF(T$105=1,IF(LEFT(T$101,3)="Yes",IF(T$198="",T$12,T$198),T$197),0)</f>
        <v/>
      </c>
      <c r="U199" s="19">
        <f>IF(U$105=1,IF(LEFT(U$101,3)="Yes",IF(U$198="",U$12,U$198),U$197),0)</f>
        <v/>
      </c>
      <c r="V199" s="19">
        <f>IF(V$105=1,IF(LEFT(V$101,3)="Yes",IF(V$198="",V$12,V$198),V$197),0)</f>
        <v/>
      </c>
      <c r="W199" s="19">
        <f>IF(W$105=1,IF(LEFT(W$101,3)="Yes",IF(W$198="",W$12,W$198),W$197),0)</f>
        <v/>
      </c>
      <c r="X199" s="19">
        <f>IF(X$105=1,IF(LEFT(X$101,3)="Yes",IF(X$198="",X$12,X$198),X$197),0)</f>
        <v/>
      </c>
      <c r="Y199" s="19">
        <f>IF(Y$105=1,IF(LEFT(Y$101,3)="Yes",IF(Y$198="",Y$12,Y$198),Y$197),0)</f>
        <v/>
      </c>
      <c r="Z199" s="19">
        <f>IF(Z$105=1,IF(LEFT(Z$101,3)="Yes",IF(Z$198="",Z$12,Z$198),Z$197),0)</f>
        <v/>
      </c>
      <c r="AA199" s="19">
        <f>IF(AA$105=1,IF(LEFT(AA$101,3)="Yes",IF(AA$198="",AA$12,AA$198),AA$197),0)</f>
        <v/>
      </c>
      <c r="AB199" s="19">
        <f>IF(AB$105=1,IF(LEFT(AB$101,3)="Yes",IF(AB$198="",AB$12,AB$198),AB$197),0)</f>
        <v/>
      </c>
      <c r="AC199" s="19">
        <f>IF(AC$105=1,IF(LEFT(AC$101,3)="Yes",IF(AC$198="",AC$12,AC$198),AC$197),0)</f>
        <v/>
      </c>
      <c r="AD199" s="19">
        <f>IF(AD$105=1,IF(LEFT(AD$101,3)="Yes",IF(AD$198="",AD$12,AD$198),AD$197),0)</f>
        <v/>
      </c>
      <c r="AF199" s="17">
        <f>CodePrefix&amp;$A199&amp;IF($C199="","","."&amp;$C199&amp;"."&amp;$B199)&amp;INDEX(VarEnd,MATCH($A199,VarKey,0))&amp;AF$5</f>
        <v/>
      </c>
      <c r="AG199" s="18">
        <f>IF(AG$105=1,IF(LEFT(AG$101,3)="Yes",IF(AG$198="",AG$12,AG$198),AG$197),0)</f>
        <v/>
      </c>
      <c r="AH199" s="19">
        <f>IF(AH$105=1,IF(LEFT(AH$101,3)="Yes",IF(AH$198="",AH$12,AH$198),AH$197),0)</f>
        <v/>
      </c>
      <c r="AI199" s="19">
        <f>IF(AI$105=1,IF(LEFT(AI$101,3)="Yes",IF(AI$198="",AI$12,AI$198),AI$197),0)</f>
        <v/>
      </c>
      <c r="AJ199" s="19">
        <f>IF(AJ$105=1,IF(LEFT(AJ$101,3)="Yes",IF(AJ$198="",AJ$12,AJ$198),AJ$197),0)</f>
        <v/>
      </c>
      <c r="AK199" s="19">
        <f>IF(AK$105=1,IF(LEFT(AK$101,3)="Yes",IF(AK$198="",AK$12,AK$198),AK$197),0)</f>
        <v/>
      </c>
      <c r="AL199" s="19">
        <f>IF(AL$105=1,IF(LEFT(AL$101,3)="Yes",IF(AL$198="",AL$12,AL$198),AL$197),0)</f>
        <v/>
      </c>
      <c r="AM199" s="19">
        <f>IF(AM$105=1,IF(LEFT(AM$101,3)="Yes",IF(AM$198="",AM$12,AM$198),AM$197),0)</f>
        <v/>
      </c>
      <c r="AN199" s="19">
        <f>IF(AN$105=1,IF(LEFT(AN$101,3)="Yes",IF(AN$198="",AN$12,AN$198),AN$197),0)</f>
        <v/>
      </c>
      <c r="AO199" s="19">
        <f>IF(AO$105=1,IF(LEFT(AO$101,3)="Yes",IF(AO$198="",AO$12,AO$198),AO$197),0)</f>
        <v/>
      </c>
      <c r="AP199" s="19">
        <f>IF(AP$105=1,IF(LEFT(AP$101,3)="Yes",IF(AP$198="",AP$12,AP$198),AP$197),0)</f>
        <v/>
      </c>
      <c r="AQ199" s="19">
        <f>IF(AQ$105=1,IF(LEFT(AQ$101,3)="Yes",IF(AQ$198="",AQ$12,AQ$198),AQ$197),0)</f>
        <v/>
      </c>
      <c r="AR199" s="19">
        <f>IF(AR$105=1,IF(LEFT(AR$101,3)="Yes",IF(AR$198="",AR$12,AR$198),AR$197),0)</f>
        <v/>
      </c>
      <c r="AS199" s="19">
        <f>IF(AS$105=1,IF(LEFT(AS$101,3)="Yes",IF(AS$198="",AS$12,AS$198),AS$197),0)</f>
        <v/>
      </c>
      <c r="AT199" s="19">
        <f>IF(AT$105=1,IF(LEFT(AT$101,3)="Yes",IF(AT$198="",AT$12,AT$198),AT$197),0)</f>
        <v/>
      </c>
      <c r="AU199" s="19">
        <f>IF(AU$105=1,IF(LEFT(AU$101,3)="Yes",IF(AU$198="",AU$12,AU$198),AU$197),0)</f>
        <v/>
      </c>
      <c r="AV199" s="19">
        <f>IF(AV$105=1,IF(LEFT(AV$101,3)="Yes",IF(AV$198="",AV$12,AV$198),AV$197),0)</f>
        <v/>
      </c>
      <c r="AW199" s="19">
        <f>IF(AW$105=1,IF(LEFT(AW$101,3)="Yes",IF(AW$198="",AW$12,AW$198),AW$197),0)</f>
        <v/>
      </c>
      <c r="AX199" s="19">
        <f>IF(AX$105=1,IF(LEFT(AX$101,3)="Yes",IF(AX$198="",AX$12,AX$198),AX$197),0)</f>
        <v/>
      </c>
      <c r="AY199" s="19">
        <f>IF(AY$105=1,IF(LEFT(AY$101,3)="Yes",IF(AY$198="",AY$12,AY$198),AY$197),0)</f>
        <v/>
      </c>
    </row>
    <row r="200" hidden="1" outlineLevel="1">
      <c r="A200" s="1" t="inlineStr">
        <is>
          <t>ets.pe</t>
        </is>
      </c>
      <c r="B200" s="1" t="inlineStr"/>
      <c r="C200" s="1" t="inlineStr"/>
      <c r="H200" s="1">
        <f>INDEX(VarLab,MATCH($A200,VarKey,0))&amp;INDEX(MemLab,MATCH($C200&amp;"|"&amp;$B200,MemKey,0))</f>
        <v/>
      </c>
      <c r="I200" s="1">
        <f>INDEX(VarUnit,MATCH($A200,VarKey,0))</f>
        <v/>
      </c>
      <c r="J200" s="1">
        <f>INDEX(VarSrc,MATCH($A200,VarKey,0))</f>
        <v/>
      </c>
      <c r="K200" s="17">
        <f>CodePrefix&amp;$A200&amp;IF($C200="","","."&amp;$C200&amp;"."&amp;$B200)&amp;INDEX(VarEnd,MATCH($A200,VarKey,0))&amp;K$5</f>
        <v/>
      </c>
      <c r="L200" s="18">
        <f>L$199*L$192</f>
        <v/>
      </c>
      <c r="M200" s="19">
        <f>M$199*M$192</f>
        <v/>
      </c>
      <c r="N200" s="19">
        <f>N$199*N$192</f>
        <v/>
      </c>
      <c r="O200" s="19">
        <f>O$199*O$192</f>
        <v/>
      </c>
      <c r="P200" s="19">
        <f>P$199*P$192</f>
        <v/>
      </c>
      <c r="Q200" s="19">
        <f>Q$199*Q$192</f>
        <v/>
      </c>
      <c r="R200" s="19">
        <f>R$199*R$192</f>
        <v/>
      </c>
      <c r="S200" s="19">
        <f>S$199*S$192</f>
        <v/>
      </c>
      <c r="T200" s="19">
        <f>T$199*T$192</f>
        <v/>
      </c>
      <c r="U200" s="19">
        <f>U$199*U$192</f>
        <v/>
      </c>
      <c r="V200" s="19">
        <f>V$199*V$192</f>
        <v/>
      </c>
      <c r="W200" s="19">
        <f>W$199*W$192</f>
        <v/>
      </c>
      <c r="X200" s="19">
        <f>X$199*X$192</f>
        <v/>
      </c>
      <c r="Y200" s="19">
        <f>Y$199*Y$192</f>
        <v/>
      </c>
      <c r="Z200" s="19">
        <f>Z$199*Z$192</f>
        <v/>
      </c>
      <c r="AA200" s="19">
        <f>AA$199*AA$192</f>
        <v/>
      </c>
      <c r="AB200" s="19">
        <f>AB$199*AB$192</f>
        <v/>
      </c>
      <c r="AC200" s="19">
        <f>AC$199*AC$192</f>
        <v/>
      </c>
      <c r="AD200" s="19">
        <f>AD$199*AD$192</f>
        <v/>
      </c>
      <c r="AF200" s="17">
        <f>CodePrefix&amp;$A200&amp;IF($C200="","","."&amp;$C200&amp;"."&amp;$B200)&amp;INDEX(VarEnd,MATCH($A200,VarKey,0))&amp;AF$5</f>
        <v/>
      </c>
      <c r="AG200" s="18">
        <f>AG$199*AG$192</f>
        <v/>
      </c>
      <c r="AH200" s="19">
        <f>AH$199*AH$192</f>
        <v/>
      </c>
      <c r="AI200" s="19">
        <f>AI$199*AI$192</f>
        <v/>
      </c>
      <c r="AJ200" s="19">
        <f>AJ$199*AJ$192</f>
        <v/>
      </c>
      <c r="AK200" s="19">
        <f>AK$199*AK$192</f>
        <v/>
      </c>
      <c r="AL200" s="19">
        <f>AL$199*AL$192</f>
        <v/>
      </c>
      <c r="AM200" s="19">
        <f>AM$199*AM$192</f>
        <v/>
      </c>
      <c r="AN200" s="19">
        <f>AN$199*AN$192</f>
        <v/>
      </c>
      <c r="AO200" s="19">
        <f>AO$199*AO$192</f>
        <v/>
      </c>
      <c r="AP200" s="19">
        <f>AP$199*AP$192</f>
        <v/>
      </c>
      <c r="AQ200" s="19">
        <f>AQ$199*AQ$192</f>
        <v/>
      </c>
      <c r="AR200" s="19">
        <f>AR$199*AR$192</f>
        <v/>
      </c>
      <c r="AS200" s="19">
        <f>AS$199*AS$192</f>
        <v/>
      </c>
      <c r="AT200" s="19">
        <f>AT$199*AT$192</f>
        <v/>
      </c>
      <c r="AU200" s="19">
        <f>AU$199*AU$192</f>
        <v/>
      </c>
      <c r="AV200" s="19">
        <f>AV$199*AV$192</f>
        <v/>
      </c>
      <c r="AW200" s="19">
        <f>AW$199*AW$192</f>
        <v/>
      </c>
      <c r="AX200" s="19">
        <f>AX$199*AX$192</f>
        <v/>
      </c>
      <c r="AY200" s="19">
        <f>AY$199*AY$192</f>
        <v/>
      </c>
    </row>
    <row r="201" hidden="1" outlineLevel="1">
      <c r="A201" s="1" t="inlineStr">
        <is>
          <t>ets.rf</t>
        </is>
      </c>
      <c r="B201" s="1" t="inlineStr"/>
      <c r="C201" s="1" t="inlineStr"/>
      <c r="H201" s="1">
        <f>INDEX(VarLab,MATCH($A201,VarKey,0))&amp;INDEX(MemLab,MATCH($C201&amp;"|"&amp;$B201,MemKey,0))</f>
        <v/>
      </c>
      <c r="I201" s="1">
        <f>INDEX(VarUnit,MATCH($A201,VarKey,0))</f>
        <v/>
      </c>
      <c r="J201" s="1">
        <f>INDEX(VarSrc,MATCH($A201,VarKey,0))</f>
        <v/>
      </c>
      <c r="K201" s="17">
        <f>CodePrefix&amp;$A201&amp;IF($C201="","","."&amp;$C201&amp;"."&amp;$B201)&amp;INDEX(VarEnd,MATCH($A201,VarKey,0))&amp;K$5</f>
        <v/>
      </c>
      <c r="L201" s="18">
        <f>IF(L$192&gt;0,1/L$192,0)</f>
        <v/>
      </c>
      <c r="M201" s="19">
        <f>IF(M$192&gt;0,1/M$192,0)</f>
        <v/>
      </c>
      <c r="N201" s="19">
        <f>IF(N$192&gt;0,1/N$192,0)</f>
        <v/>
      </c>
      <c r="O201" s="19">
        <f>IF(O$192&gt;0,1/O$192,0)</f>
        <v/>
      </c>
      <c r="P201" s="19">
        <f>IF(P$192&gt;0,1/P$192,0)</f>
        <v/>
      </c>
      <c r="Q201" s="19">
        <f>IF(Q$192&gt;0,1/Q$192,0)</f>
        <v/>
      </c>
      <c r="R201" s="19">
        <f>IF(R$192&gt;0,1/R$192,0)</f>
        <v/>
      </c>
      <c r="S201" s="19">
        <f>IF(S$192&gt;0,1/S$192,0)</f>
        <v/>
      </c>
      <c r="T201" s="19">
        <f>IF(T$192&gt;0,1/T$192,0)</f>
        <v/>
      </c>
      <c r="U201" s="19">
        <f>IF(U$192&gt;0,1/U$192,0)</f>
        <v/>
      </c>
      <c r="V201" s="19">
        <f>IF(V$192&gt;0,1/V$192,0)</f>
        <v/>
      </c>
      <c r="W201" s="19">
        <f>IF(W$192&gt;0,1/W$192,0)</f>
        <v/>
      </c>
      <c r="X201" s="19">
        <f>IF(X$192&gt;0,1/X$192,0)</f>
        <v/>
      </c>
      <c r="Y201" s="19">
        <f>IF(Y$192&gt;0,1/Y$192,0)</f>
        <v/>
      </c>
      <c r="Z201" s="19">
        <f>IF(Z$192&gt;0,1/Z$192,0)</f>
        <v/>
      </c>
      <c r="AA201" s="19">
        <f>IF(AA$192&gt;0,1/AA$192,0)</f>
        <v/>
      </c>
      <c r="AB201" s="19">
        <f>IF(AB$192&gt;0,1/AB$192,0)</f>
        <v/>
      </c>
      <c r="AC201" s="19">
        <f>IF(AC$192&gt;0,1/AC$192,0)</f>
        <v/>
      </c>
      <c r="AD201" s="19">
        <f>IF(AD$192&gt;0,1/AD$192,0)</f>
        <v/>
      </c>
      <c r="AF201" s="17">
        <f>CodePrefix&amp;$A201&amp;IF($C201="","","."&amp;$C201&amp;"."&amp;$B201)&amp;INDEX(VarEnd,MATCH($A201,VarKey,0))&amp;AF$5</f>
        <v/>
      </c>
      <c r="AG201" s="18">
        <f>IF(AG$192&gt;0,1/AG$192,0)</f>
        <v/>
      </c>
      <c r="AH201" s="19">
        <f>IF(AH$192&gt;0,1/AH$192,0)</f>
        <v/>
      </c>
      <c r="AI201" s="19">
        <f>IF(AI$192&gt;0,1/AI$192,0)</f>
        <v/>
      </c>
      <c r="AJ201" s="19">
        <f>IF(AJ$192&gt;0,1/AJ$192,0)</f>
        <v/>
      </c>
      <c r="AK201" s="19">
        <f>IF(AK$192&gt;0,1/AK$192,0)</f>
        <v/>
      </c>
      <c r="AL201" s="19">
        <f>IF(AL$192&gt;0,1/AL$192,0)</f>
        <v/>
      </c>
      <c r="AM201" s="19">
        <f>IF(AM$192&gt;0,1/AM$192,0)</f>
        <v/>
      </c>
      <c r="AN201" s="19">
        <f>IF(AN$192&gt;0,1/AN$192,0)</f>
        <v/>
      </c>
      <c r="AO201" s="19">
        <f>IF(AO$192&gt;0,1/AO$192,0)</f>
        <v/>
      </c>
      <c r="AP201" s="19">
        <f>IF(AP$192&gt;0,1/AP$192,0)</f>
        <v/>
      </c>
      <c r="AQ201" s="19">
        <f>IF(AQ$192&gt;0,1/AQ$192,0)</f>
        <v/>
      </c>
      <c r="AR201" s="19">
        <f>IF(AR$192&gt;0,1/AR$192,0)</f>
        <v/>
      </c>
      <c r="AS201" s="19">
        <f>IF(AS$192&gt;0,1/AS$192,0)</f>
        <v/>
      </c>
      <c r="AT201" s="19">
        <f>IF(AT$192&gt;0,1/AT$192,0)</f>
        <v/>
      </c>
      <c r="AU201" s="19">
        <f>IF(AU$192&gt;0,1/AU$192,0)</f>
        <v/>
      </c>
      <c r="AV201" s="19">
        <f>IF(AV$192&gt;0,1/AV$192,0)</f>
        <v/>
      </c>
      <c r="AW201" s="19">
        <f>IF(AW$192&gt;0,1/AW$192,0)</f>
        <v/>
      </c>
      <c r="AX201" s="19">
        <f>IF(AX$192&gt;0,1/AX$192,0)</f>
        <v/>
      </c>
      <c r="AY201" s="19">
        <f>IF(AY$192&gt;0,1/AY$192,0)</f>
        <v/>
      </c>
    </row>
    <row r="202" hidden="1" outlineLevel="1">
      <c r="H202" s="20" t="inlineStr">
        <is>
          <t>Feebates (MTInputs rows 53-64; rates in USD/tCO2)</t>
        </is>
      </c>
    </row>
    <row r="203" hidden="1" outlineLevel="1">
      <c r="A203" s="14" t="inlineStr">
        <is>
          <t>fb.yr0</t>
        </is>
      </c>
      <c r="B203" s="14" t="inlineStr"/>
      <c r="C203" s="14" t="inlineStr"/>
      <c r="D203" s="21" t="n">
        <v>53</v>
      </c>
      <c r="H203" s="14">
        <f>INDEX(VarLab,MATCH($A203,VarKey,0))&amp;INDEX(MemLab,MATCH($C203&amp;"|"&amp;$B203,MemKey,0))</f>
        <v/>
      </c>
      <c r="I203" s="14">
        <f>INDEX(VarUnit,MATCH($A203,VarKey,0))</f>
        <v/>
      </c>
      <c r="J203" s="14">
        <f>INDEX(VarSrc,MATCH($A203,VarKey,0))</f>
        <v/>
      </c>
      <c r="K203" s="11">
        <f>CodePrefix&amp;$A203&amp;IF($C203="","","."&amp;$C203&amp;"."&amp;$B203)&amp;INDEX(VarEnd,MATCH($A203,VarKey,0))&amp;K$5</f>
        <v/>
      </c>
      <c r="L203" s="9">
        <f>INDEX(MTInputs!$J$1:$AZ$415,$D203,MATCH(L$5,MTInputs!$J$5:$AZ$5,0))</f>
        <v/>
      </c>
      <c r="M203" s="10">
        <f>INDEX(MTInputs!$J$1:$AZ$415,$D203,MATCH(M$5,MTInputs!$J$5:$AZ$5,0))</f>
        <v/>
      </c>
      <c r="N203" s="10">
        <f>INDEX(MTInputs!$J$1:$AZ$415,$D203,MATCH(N$5,MTInputs!$J$5:$AZ$5,0))</f>
        <v/>
      </c>
      <c r="O203" s="10">
        <f>INDEX(MTInputs!$J$1:$AZ$415,$D203,MATCH(O$5,MTInputs!$J$5:$AZ$5,0))</f>
        <v/>
      </c>
      <c r="P203" s="10">
        <f>INDEX(MTInputs!$J$1:$AZ$415,$D203,MATCH(P$5,MTInputs!$J$5:$AZ$5,0))</f>
        <v/>
      </c>
      <c r="Q203" s="10">
        <f>INDEX(MTInputs!$J$1:$AZ$415,$D203,MATCH(Q$5,MTInputs!$J$5:$AZ$5,0))</f>
        <v/>
      </c>
      <c r="R203" s="10">
        <f>INDEX(MTInputs!$J$1:$AZ$415,$D203,MATCH(R$5,MTInputs!$J$5:$AZ$5,0))</f>
        <v/>
      </c>
      <c r="S203" s="10">
        <f>INDEX(MTInputs!$J$1:$AZ$415,$D203,MATCH(S$5,MTInputs!$J$5:$AZ$5,0))</f>
        <v/>
      </c>
      <c r="T203" s="10">
        <f>INDEX(MTInputs!$J$1:$AZ$415,$D203,MATCH(T$5,MTInputs!$J$5:$AZ$5,0))</f>
        <v/>
      </c>
      <c r="U203" s="10">
        <f>INDEX(MTInputs!$J$1:$AZ$415,$D203,MATCH(U$5,MTInputs!$J$5:$AZ$5,0))</f>
        <v/>
      </c>
      <c r="V203" s="10">
        <f>INDEX(MTInputs!$J$1:$AZ$415,$D203,MATCH(V$5,MTInputs!$J$5:$AZ$5,0))</f>
        <v/>
      </c>
      <c r="W203" s="10">
        <f>INDEX(MTInputs!$J$1:$AZ$415,$D203,MATCH(W$5,MTInputs!$J$5:$AZ$5,0))</f>
        <v/>
      </c>
      <c r="X203" s="10">
        <f>INDEX(MTInputs!$J$1:$AZ$415,$D203,MATCH(X$5,MTInputs!$J$5:$AZ$5,0))</f>
        <v/>
      </c>
      <c r="Y203" s="10">
        <f>INDEX(MTInputs!$J$1:$AZ$415,$D203,MATCH(Y$5,MTInputs!$J$5:$AZ$5,0))</f>
        <v/>
      </c>
      <c r="Z203" s="10">
        <f>INDEX(MTInputs!$J$1:$AZ$415,$D203,MATCH(Z$5,MTInputs!$J$5:$AZ$5,0))</f>
        <v/>
      </c>
      <c r="AA203" s="10">
        <f>INDEX(MTInputs!$J$1:$AZ$415,$D203,MATCH(AA$5,MTInputs!$J$5:$AZ$5,0))</f>
        <v/>
      </c>
      <c r="AB203" s="10">
        <f>INDEX(MTInputs!$J$1:$AZ$415,$D203,MATCH(AB$5,MTInputs!$J$5:$AZ$5,0))</f>
        <v/>
      </c>
      <c r="AC203" s="10">
        <f>INDEX(MTInputs!$J$1:$AZ$415,$D203,MATCH(AC$5,MTInputs!$J$5:$AZ$5,0))</f>
        <v/>
      </c>
      <c r="AD203" s="10">
        <f>INDEX(MTInputs!$J$1:$AZ$415,$D203,MATCH(AD$5,MTInputs!$J$5:$AZ$5,0))</f>
        <v/>
      </c>
      <c r="AF203" s="11">
        <f>CodePrefix&amp;$A203&amp;IF($C203="","","."&amp;$C203&amp;"."&amp;$B203)&amp;INDEX(VarEnd,MATCH($A203,VarKey,0))&amp;AF$5</f>
        <v/>
      </c>
      <c r="AG203" s="9">
        <f>INDEX(MTInputs!$J$1:$AZ$415,$D203,MATCH(AG$5,MTInputs!$J$5:$AZ$5,0))</f>
        <v/>
      </c>
      <c r="AH203" s="10">
        <f>INDEX(MTInputs!$J$1:$AZ$415,$D203,MATCH(AH$5,MTInputs!$J$5:$AZ$5,0))</f>
        <v/>
      </c>
      <c r="AI203" s="10">
        <f>INDEX(MTInputs!$J$1:$AZ$415,$D203,MATCH(AI$5,MTInputs!$J$5:$AZ$5,0))</f>
        <v/>
      </c>
      <c r="AJ203" s="10">
        <f>INDEX(MTInputs!$J$1:$AZ$415,$D203,MATCH(AJ$5,MTInputs!$J$5:$AZ$5,0))</f>
        <v/>
      </c>
      <c r="AK203" s="10">
        <f>INDEX(MTInputs!$J$1:$AZ$415,$D203,MATCH(AK$5,MTInputs!$J$5:$AZ$5,0))</f>
        <v/>
      </c>
      <c r="AL203" s="10">
        <f>INDEX(MTInputs!$J$1:$AZ$415,$D203,MATCH(AL$5,MTInputs!$J$5:$AZ$5,0))</f>
        <v/>
      </c>
      <c r="AM203" s="10">
        <f>INDEX(MTInputs!$J$1:$AZ$415,$D203,MATCH(AM$5,MTInputs!$J$5:$AZ$5,0))</f>
        <v/>
      </c>
      <c r="AN203" s="10">
        <f>INDEX(MTInputs!$J$1:$AZ$415,$D203,MATCH(AN$5,MTInputs!$J$5:$AZ$5,0))</f>
        <v/>
      </c>
      <c r="AO203" s="10">
        <f>INDEX(MTInputs!$J$1:$AZ$415,$D203,MATCH(AO$5,MTInputs!$J$5:$AZ$5,0))</f>
        <v/>
      </c>
      <c r="AP203" s="10">
        <f>INDEX(MTInputs!$J$1:$AZ$415,$D203,MATCH(AP$5,MTInputs!$J$5:$AZ$5,0))</f>
        <v/>
      </c>
      <c r="AQ203" s="10">
        <f>INDEX(MTInputs!$J$1:$AZ$415,$D203,MATCH(AQ$5,MTInputs!$J$5:$AZ$5,0))</f>
        <v/>
      </c>
      <c r="AR203" s="10">
        <f>INDEX(MTInputs!$J$1:$AZ$415,$D203,MATCH(AR$5,MTInputs!$J$5:$AZ$5,0))</f>
        <v/>
      </c>
      <c r="AS203" s="10">
        <f>INDEX(MTInputs!$J$1:$AZ$415,$D203,MATCH(AS$5,MTInputs!$J$5:$AZ$5,0))</f>
        <v/>
      </c>
      <c r="AT203" s="10">
        <f>INDEX(MTInputs!$J$1:$AZ$415,$D203,MATCH(AT$5,MTInputs!$J$5:$AZ$5,0))</f>
        <v/>
      </c>
      <c r="AU203" s="10">
        <f>INDEX(MTInputs!$J$1:$AZ$415,$D203,MATCH(AU$5,MTInputs!$J$5:$AZ$5,0))</f>
        <v/>
      </c>
      <c r="AV203" s="10">
        <f>INDEX(MTInputs!$J$1:$AZ$415,$D203,MATCH(AV$5,MTInputs!$J$5:$AZ$5,0))</f>
        <v/>
      </c>
      <c r="AW203" s="10">
        <f>INDEX(MTInputs!$J$1:$AZ$415,$D203,MATCH(AW$5,MTInputs!$J$5:$AZ$5,0))</f>
        <v/>
      </c>
      <c r="AX203" s="10">
        <f>INDEX(MTInputs!$J$1:$AZ$415,$D203,MATCH(AX$5,MTInputs!$J$5:$AZ$5,0))</f>
        <v/>
      </c>
      <c r="AY203" s="10">
        <f>INDEX(MTInputs!$J$1:$AZ$415,$D203,MATCH(AY$5,MTInputs!$J$5:$AZ$5,0))</f>
        <v/>
      </c>
    </row>
    <row r="204" hidden="1" outlineLevel="1">
      <c r="A204" s="14" t="inlineStr">
        <is>
          <t>fb.yr1</t>
        </is>
      </c>
      <c r="B204" s="14" t="inlineStr"/>
      <c r="C204" s="14" t="inlineStr"/>
      <c r="D204" s="21" t="n">
        <v>54</v>
      </c>
      <c r="H204" s="14">
        <f>INDEX(VarLab,MATCH($A204,VarKey,0))&amp;INDEX(MemLab,MATCH($C204&amp;"|"&amp;$B204,MemKey,0))</f>
        <v/>
      </c>
      <c r="I204" s="14">
        <f>INDEX(VarUnit,MATCH($A204,VarKey,0))</f>
        <v/>
      </c>
      <c r="J204" s="14">
        <f>INDEX(VarSrc,MATCH($A204,VarKey,0))</f>
        <v/>
      </c>
      <c r="K204" s="11">
        <f>CodePrefix&amp;$A204&amp;IF($C204="","","."&amp;$C204&amp;"."&amp;$B204)&amp;INDEX(VarEnd,MATCH($A204,VarKey,0))&amp;K$5</f>
        <v/>
      </c>
      <c r="L204" s="9">
        <f>INDEX(MTInputs!$J$1:$AZ$415,$D204,MATCH(L$5,MTInputs!$J$5:$AZ$5,0))</f>
        <v/>
      </c>
      <c r="M204" s="10">
        <f>INDEX(MTInputs!$J$1:$AZ$415,$D204,MATCH(M$5,MTInputs!$J$5:$AZ$5,0))</f>
        <v/>
      </c>
      <c r="N204" s="10">
        <f>INDEX(MTInputs!$J$1:$AZ$415,$D204,MATCH(N$5,MTInputs!$J$5:$AZ$5,0))</f>
        <v/>
      </c>
      <c r="O204" s="10">
        <f>INDEX(MTInputs!$J$1:$AZ$415,$D204,MATCH(O$5,MTInputs!$J$5:$AZ$5,0))</f>
        <v/>
      </c>
      <c r="P204" s="10">
        <f>INDEX(MTInputs!$J$1:$AZ$415,$D204,MATCH(P$5,MTInputs!$J$5:$AZ$5,0))</f>
        <v/>
      </c>
      <c r="Q204" s="10">
        <f>INDEX(MTInputs!$J$1:$AZ$415,$D204,MATCH(Q$5,MTInputs!$J$5:$AZ$5,0))</f>
        <v/>
      </c>
      <c r="R204" s="10">
        <f>INDEX(MTInputs!$J$1:$AZ$415,$D204,MATCH(R$5,MTInputs!$J$5:$AZ$5,0))</f>
        <v/>
      </c>
      <c r="S204" s="10">
        <f>INDEX(MTInputs!$J$1:$AZ$415,$D204,MATCH(S$5,MTInputs!$J$5:$AZ$5,0))</f>
        <v/>
      </c>
      <c r="T204" s="10">
        <f>INDEX(MTInputs!$J$1:$AZ$415,$D204,MATCH(T$5,MTInputs!$J$5:$AZ$5,0))</f>
        <v/>
      </c>
      <c r="U204" s="10">
        <f>INDEX(MTInputs!$J$1:$AZ$415,$D204,MATCH(U$5,MTInputs!$J$5:$AZ$5,0))</f>
        <v/>
      </c>
      <c r="V204" s="10">
        <f>INDEX(MTInputs!$J$1:$AZ$415,$D204,MATCH(V$5,MTInputs!$J$5:$AZ$5,0))</f>
        <v/>
      </c>
      <c r="W204" s="10">
        <f>INDEX(MTInputs!$J$1:$AZ$415,$D204,MATCH(W$5,MTInputs!$J$5:$AZ$5,0))</f>
        <v/>
      </c>
      <c r="X204" s="10">
        <f>INDEX(MTInputs!$J$1:$AZ$415,$D204,MATCH(X$5,MTInputs!$J$5:$AZ$5,0))</f>
        <v/>
      </c>
      <c r="Y204" s="10">
        <f>INDEX(MTInputs!$J$1:$AZ$415,$D204,MATCH(Y$5,MTInputs!$J$5:$AZ$5,0))</f>
        <v/>
      </c>
      <c r="Z204" s="10">
        <f>INDEX(MTInputs!$J$1:$AZ$415,$D204,MATCH(Z$5,MTInputs!$J$5:$AZ$5,0))</f>
        <v/>
      </c>
      <c r="AA204" s="10">
        <f>INDEX(MTInputs!$J$1:$AZ$415,$D204,MATCH(AA$5,MTInputs!$J$5:$AZ$5,0))</f>
        <v/>
      </c>
      <c r="AB204" s="10">
        <f>INDEX(MTInputs!$J$1:$AZ$415,$D204,MATCH(AB$5,MTInputs!$J$5:$AZ$5,0))</f>
        <v/>
      </c>
      <c r="AC204" s="10">
        <f>INDEX(MTInputs!$J$1:$AZ$415,$D204,MATCH(AC$5,MTInputs!$J$5:$AZ$5,0))</f>
        <v/>
      </c>
      <c r="AD204" s="10">
        <f>INDEX(MTInputs!$J$1:$AZ$415,$D204,MATCH(AD$5,MTInputs!$J$5:$AZ$5,0))</f>
        <v/>
      </c>
      <c r="AF204" s="11">
        <f>CodePrefix&amp;$A204&amp;IF($C204="","","."&amp;$C204&amp;"."&amp;$B204)&amp;INDEX(VarEnd,MATCH($A204,VarKey,0))&amp;AF$5</f>
        <v/>
      </c>
      <c r="AG204" s="9">
        <f>INDEX(MTInputs!$J$1:$AZ$415,$D204,MATCH(AG$5,MTInputs!$J$5:$AZ$5,0))</f>
        <v/>
      </c>
      <c r="AH204" s="10">
        <f>INDEX(MTInputs!$J$1:$AZ$415,$D204,MATCH(AH$5,MTInputs!$J$5:$AZ$5,0))</f>
        <v/>
      </c>
      <c r="AI204" s="10">
        <f>INDEX(MTInputs!$J$1:$AZ$415,$D204,MATCH(AI$5,MTInputs!$J$5:$AZ$5,0))</f>
        <v/>
      </c>
      <c r="AJ204" s="10">
        <f>INDEX(MTInputs!$J$1:$AZ$415,$D204,MATCH(AJ$5,MTInputs!$J$5:$AZ$5,0))</f>
        <v/>
      </c>
      <c r="AK204" s="10">
        <f>INDEX(MTInputs!$J$1:$AZ$415,$D204,MATCH(AK$5,MTInputs!$J$5:$AZ$5,0))</f>
        <v/>
      </c>
      <c r="AL204" s="10">
        <f>INDEX(MTInputs!$J$1:$AZ$415,$D204,MATCH(AL$5,MTInputs!$J$5:$AZ$5,0))</f>
        <v/>
      </c>
      <c r="AM204" s="10">
        <f>INDEX(MTInputs!$J$1:$AZ$415,$D204,MATCH(AM$5,MTInputs!$J$5:$AZ$5,0))</f>
        <v/>
      </c>
      <c r="AN204" s="10">
        <f>INDEX(MTInputs!$J$1:$AZ$415,$D204,MATCH(AN$5,MTInputs!$J$5:$AZ$5,0))</f>
        <v/>
      </c>
      <c r="AO204" s="10">
        <f>INDEX(MTInputs!$J$1:$AZ$415,$D204,MATCH(AO$5,MTInputs!$J$5:$AZ$5,0))</f>
        <v/>
      </c>
      <c r="AP204" s="10">
        <f>INDEX(MTInputs!$J$1:$AZ$415,$D204,MATCH(AP$5,MTInputs!$J$5:$AZ$5,0))</f>
        <v/>
      </c>
      <c r="AQ204" s="10">
        <f>INDEX(MTInputs!$J$1:$AZ$415,$D204,MATCH(AQ$5,MTInputs!$J$5:$AZ$5,0))</f>
        <v/>
      </c>
      <c r="AR204" s="10">
        <f>INDEX(MTInputs!$J$1:$AZ$415,$D204,MATCH(AR$5,MTInputs!$J$5:$AZ$5,0))</f>
        <v/>
      </c>
      <c r="AS204" s="10">
        <f>INDEX(MTInputs!$J$1:$AZ$415,$D204,MATCH(AS$5,MTInputs!$J$5:$AZ$5,0))</f>
        <v/>
      </c>
      <c r="AT204" s="10">
        <f>INDEX(MTInputs!$J$1:$AZ$415,$D204,MATCH(AT$5,MTInputs!$J$5:$AZ$5,0))</f>
        <v/>
      </c>
      <c r="AU204" s="10">
        <f>INDEX(MTInputs!$J$1:$AZ$415,$D204,MATCH(AU$5,MTInputs!$J$5:$AZ$5,0))</f>
        <v/>
      </c>
      <c r="AV204" s="10">
        <f>INDEX(MTInputs!$J$1:$AZ$415,$D204,MATCH(AV$5,MTInputs!$J$5:$AZ$5,0))</f>
        <v/>
      </c>
      <c r="AW204" s="10">
        <f>INDEX(MTInputs!$J$1:$AZ$415,$D204,MATCH(AW$5,MTInputs!$J$5:$AZ$5,0))</f>
        <v/>
      </c>
      <c r="AX204" s="10">
        <f>INDEX(MTInputs!$J$1:$AZ$415,$D204,MATCH(AX$5,MTInputs!$J$5:$AZ$5,0))</f>
        <v/>
      </c>
      <c r="AY204" s="10">
        <f>INDEX(MTInputs!$J$1:$AZ$415,$D204,MATCH(AY$5,MTInputs!$J$5:$AZ$5,0))</f>
        <v/>
      </c>
    </row>
    <row r="205" hidden="1" outlineLevel="1">
      <c r="A205" s="14" t="inlineStr">
        <is>
          <t>fb.s</t>
        </is>
      </c>
      <c r="B205" s="14" t="inlineStr">
        <is>
          <t>all</t>
        </is>
      </c>
      <c r="C205" s="14" t="inlineStr">
        <is>
          <t>pow</t>
        </is>
      </c>
      <c r="D205" s="21" t="n">
        <v>56</v>
      </c>
      <c r="H205" s="14">
        <f>INDEX(VarLab,MATCH($A205,VarKey,0))&amp;INDEX(MemLab,MATCH($C205&amp;"|"&amp;$B205,MemKey,0))</f>
        <v/>
      </c>
      <c r="I205" s="14">
        <f>INDEX(VarUnit,MATCH($A205,VarKey,0))</f>
        <v/>
      </c>
      <c r="J205" s="14">
        <f>INDEX(VarSrc,MATCH($A205,VarKey,0))</f>
        <v/>
      </c>
      <c r="K205" s="11">
        <f>CodePrefix&amp;$A205&amp;IF($C205="","","."&amp;$C205&amp;"."&amp;$B205)&amp;INDEX(VarEnd,MATCH($A205,VarKey,0))&amp;K$5</f>
        <v/>
      </c>
      <c r="L205" s="22">
        <f>INDEX(MTInputs!$J$1:$AZ$415,$D205,MATCH(L$5,MTInputs!$J$5:$AZ$5,0))</f>
        <v/>
      </c>
      <c r="M205" s="23">
        <f>INDEX(MTInputs!$J$1:$AZ$415,$D205,MATCH(M$5,MTInputs!$J$5:$AZ$5,0))</f>
        <v/>
      </c>
      <c r="N205" s="23">
        <f>INDEX(MTInputs!$J$1:$AZ$415,$D205,MATCH(N$5,MTInputs!$J$5:$AZ$5,0))</f>
        <v/>
      </c>
      <c r="O205" s="23">
        <f>INDEX(MTInputs!$J$1:$AZ$415,$D205,MATCH(O$5,MTInputs!$J$5:$AZ$5,0))</f>
        <v/>
      </c>
      <c r="P205" s="23">
        <f>INDEX(MTInputs!$J$1:$AZ$415,$D205,MATCH(P$5,MTInputs!$J$5:$AZ$5,0))</f>
        <v/>
      </c>
      <c r="Q205" s="23">
        <f>INDEX(MTInputs!$J$1:$AZ$415,$D205,MATCH(Q$5,MTInputs!$J$5:$AZ$5,0))</f>
        <v/>
      </c>
      <c r="R205" s="23">
        <f>INDEX(MTInputs!$J$1:$AZ$415,$D205,MATCH(R$5,MTInputs!$J$5:$AZ$5,0))</f>
        <v/>
      </c>
      <c r="S205" s="23">
        <f>INDEX(MTInputs!$J$1:$AZ$415,$D205,MATCH(S$5,MTInputs!$J$5:$AZ$5,0))</f>
        <v/>
      </c>
      <c r="T205" s="23">
        <f>INDEX(MTInputs!$J$1:$AZ$415,$D205,MATCH(T$5,MTInputs!$J$5:$AZ$5,0))</f>
        <v/>
      </c>
      <c r="U205" s="23">
        <f>INDEX(MTInputs!$J$1:$AZ$415,$D205,MATCH(U$5,MTInputs!$J$5:$AZ$5,0))</f>
        <v/>
      </c>
      <c r="V205" s="23">
        <f>INDEX(MTInputs!$J$1:$AZ$415,$D205,MATCH(V$5,MTInputs!$J$5:$AZ$5,0))</f>
        <v/>
      </c>
      <c r="W205" s="23">
        <f>INDEX(MTInputs!$J$1:$AZ$415,$D205,MATCH(W$5,MTInputs!$J$5:$AZ$5,0))</f>
        <v/>
      </c>
      <c r="X205" s="23">
        <f>INDEX(MTInputs!$J$1:$AZ$415,$D205,MATCH(X$5,MTInputs!$J$5:$AZ$5,0))</f>
        <v/>
      </c>
      <c r="Y205" s="23">
        <f>INDEX(MTInputs!$J$1:$AZ$415,$D205,MATCH(Y$5,MTInputs!$J$5:$AZ$5,0))</f>
        <v/>
      </c>
      <c r="Z205" s="23">
        <f>INDEX(MTInputs!$J$1:$AZ$415,$D205,MATCH(Z$5,MTInputs!$J$5:$AZ$5,0))</f>
        <v/>
      </c>
      <c r="AA205" s="23">
        <f>INDEX(MTInputs!$J$1:$AZ$415,$D205,MATCH(AA$5,MTInputs!$J$5:$AZ$5,0))</f>
        <v/>
      </c>
      <c r="AB205" s="23">
        <f>INDEX(MTInputs!$J$1:$AZ$415,$D205,MATCH(AB$5,MTInputs!$J$5:$AZ$5,0))</f>
        <v/>
      </c>
      <c r="AC205" s="23">
        <f>INDEX(MTInputs!$J$1:$AZ$415,$D205,MATCH(AC$5,MTInputs!$J$5:$AZ$5,0))</f>
        <v/>
      </c>
      <c r="AD205" s="23">
        <f>INDEX(MTInputs!$J$1:$AZ$415,$D205,MATCH(AD$5,MTInputs!$J$5:$AZ$5,0))</f>
        <v/>
      </c>
      <c r="AF205" s="11">
        <f>CodePrefix&amp;$A205&amp;IF($C205="","","."&amp;$C205&amp;"."&amp;$B205)&amp;INDEX(VarEnd,MATCH($A205,VarKey,0))&amp;AF$5</f>
        <v/>
      </c>
      <c r="AG205" s="22">
        <f>INDEX(MTInputs!$J$1:$AZ$415,$D205,MATCH(AG$5,MTInputs!$J$5:$AZ$5,0))</f>
        <v/>
      </c>
      <c r="AH205" s="23">
        <f>INDEX(MTInputs!$J$1:$AZ$415,$D205,MATCH(AH$5,MTInputs!$J$5:$AZ$5,0))</f>
        <v/>
      </c>
      <c r="AI205" s="23">
        <f>INDEX(MTInputs!$J$1:$AZ$415,$D205,MATCH(AI$5,MTInputs!$J$5:$AZ$5,0))</f>
        <v/>
      </c>
      <c r="AJ205" s="23">
        <f>INDEX(MTInputs!$J$1:$AZ$415,$D205,MATCH(AJ$5,MTInputs!$J$5:$AZ$5,0))</f>
        <v/>
      </c>
      <c r="AK205" s="23">
        <f>INDEX(MTInputs!$J$1:$AZ$415,$D205,MATCH(AK$5,MTInputs!$J$5:$AZ$5,0))</f>
        <v/>
      </c>
      <c r="AL205" s="23">
        <f>INDEX(MTInputs!$J$1:$AZ$415,$D205,MATCH(AL$5,MTInputs!$J$5:$AZ$5,0))</f>
        <v/>
      </c>
      <c r="AM205" s="23">
        <f>INDEX(MTInputs!$J$1:$AZ$415,$D205,MATCH(AM$5,MTInputs!$J$5:$AZ$5,0))</f>
        <v/>
      </c>
      <c r="AN205" s="23">
        <f>INDEX(MTInputs!$J$1:$AZ$415,$D205,MATCH(AN$5,MTInputs!$J$5:$AZ$5,0))</f>
        <v/>
      </c>
      <c r="AO205" s="23">
        <f>INDEX(MTInputs!$J$1:$AZ$415,$D205,MATCH(AO$5,MTInputs!$J$5:$AZ$5,0))</f>
        <v/>
      </c>
      <c r="AP205" s="23">
        <f>INDEX(MTInputs!$J$1:$AZ$415,$D205,MATCH(AP$5,MTInputs!$J$5:$AZ$5,0))</f>
        <v/>
      </c>
      <c r="AQ205" s="23">
        <f>INDEX(MTInputs!$J$1:$AZ$415,$D205,MATCH(AQ$5,MTInputs!$J$5:$AZ$5,0))</f>
        <v/>
      </c>
      <c r="AR205" s="23">
        <f>INDEX(MTInputs!$J$1:$AZ$415,$D205,MATCH(AR$5,MTInputs!$J$5:$AZ$5,0))</f>
        <v/>
      </c>
      <c r="AS205" s="23">
        <f>INDEX(MTInputs!$J$1:$AZ$415,$D205,MATCH(AS$5,MTInputs!$J$5:$AZ$5,0))</f>
        <v/>
      </c>
      <c r="AT205" s="23">
        <f>INDEX(MTInputs!$J$1:$AZ$415,$D205,MATCH(AT$5,MTInputs!$J$5:$AZ$5,0))</f>
        <v/>
      </c>
      <c r="AU205" s="23">
        <f>INDEX(MTInputs!$J$1:$AZ$415,$D205,MATCH(AU$5,MTInputs!$J$5:$AZ$5,0))</f>
        <v/>
      </c>
      <c r="AV205" s="23">
        <f>INDEX(MTInputs!$J$1:$AZ$415,$D205,MATCH(AV$5,MTInputs!$J$5:$AZ$5,0))</f>
        <v/>
      </c>
      <c r="AW205" s="23">
        <f>INDEX(MTInputs!$J$1:$AZ$415,$D205,MATCH(AW$5,MTInputs!$J$5:$AZ$5,0))</f>
        <v/>
      </c>
      <c r="AX205" s="23">
        <f>INDEX(MTInputs!$J$1:$AZ$415,$D205,MATCH(AX$5,MTInputs!$J$5:$AZ$5,0))</f>
        <v/>
      </c>
      <c r="AY205" s="23">
        <f>INDEX(MTInputs!$J$1:$AZ$415,$D205,MATCH(AY$5,MTInputs!$J$5:$AZ$5,0))</f>
        <v/>
      </c>
    </row>
    <row r="206" hidden="1" outlineLevel="1">
      <c r="A206" s="14" t="inlineStr">
        <is>
          <t>fb.s</t>
        </is>
      </c>
      <c r="B206" s="14" t="inlineStr">
        <is>
          <t>all</t>
        </is>
      </c>
      <c r="C206" s="14" t="inlineStr">
        <is>
          <t>tra</t>
        </is>
      </c>
      <c r="D206" s="21" t="n">
        <v>57</v>
      </c>
      <c r="H206" s="14">
        <f>INDEX(VarLab,MATCH($A206,VarKey,0))&amp;INDEX(MemLab,MATCH($C206&amp;"|"&amp;$B206,MemKey,0))</f>
        <v/>
      </c>
      <c r="I206" s="14">
        <f>INDEX(VarUnit,MATCH($A206,VarKey,0))</f>
        <v/>
      </c>
      <c r="J206" s="14">
        <f>INDEX(VarSrc,MATCH($A206,VarKey,0))</f>
        <v/>
      </c>
      <c r="K206" s="11">
        <f>CodePrefix&amp;$A206&amp;IF($C206="","","."&amp;$C206&amp;"."&amp;$B206)&amp;INDEX(VarEnd,MATCH($A206,VarKey,0))&amp;K$5</f>
        <v/>
      </c>
      <c r="L206" s="22">
        <f>INDEX(MTInputs!$J$1:$AZ$415,$D206,MATCH(L$5,MTInputs!$J$5:$AZ$5,0))</f>
        <v/>
      </c>
      <c r="M206" s="23">
        <f>INDEX(MTInputs!$J$1:$AZ$415,$D206,MATCH(M$5,MTInputs!$J$5:$AZ$5,0))</f>
        <v/>
      </c>
      <c r="N206" s="23">
        <f>INDEX(MTInputs!$J$1:$AZ$415,$D206,MATCH(N$5,MTInputs!$J$5:$AZ$5,0))</f>
        <v/>
      </c>
      <c r="O206" s="23">
        <f>INDEX(MTInputs!$J$1:$AZ$415,$D206,MATCH(O$5,MTInputs!$J$5:$AZ$5,0))</f>
        <v/>
      </c>
      <c r="P206" s="23">
        <f>INDEX(MTInputs!$J$1:$AZ$415,$D206,MATCH(P$5,MTInputs!$J$5:$AZ$5,0))</f>
        <v/>
      </c>
      <c r="Q206" s="23">
        <f>INDEX(MTInputs!$J$1:$AZ$415,$D206,MATCH(Q$5,MTInputs!$J$5:$AZ$5,0))</f>
        <v/>
      </c>
      <c r="R206" s="23">
        <f>INDEX(MTInputs!$J$1:$AZ$415,$D206,MATCH(R$5,MTInputs!$J$5:$AZ$5,0))</f>
        <v/>
      </c>
      <c r="S206" s="23">
        <f>INDEX(MTInputs!$J$1:$AZ$415,$D206,MATCH(S$5,MTInputs!$J$5:$AZ$5,0))</f>
        <v/>
      </c>
      <c r="T206" s="23">
        <f>INDEX(MTInputs!$J$1:$AZ$415,$D206,MATCH(T$5,MTInputs!$J$5:$AZ$5,0))</f>
        <v/>
      </c>
      <c r="U206" s="23">
        <f>INDEX(MTInputs!$J$1:$AZ$415,$D206,MATCH(U$5,MTInputs!$J$5:$AZ$5,0))</f>
        <v/>
      </c>
      <c r="V206" s="23">
        <f>INDEX(MTInputs!$J$1:$AZ$415,$D206,MATCH(V$5,MTInputs!$J$5:$AZ$5,0))</f>
        <v/>
      </c>
      <c r="W206" s="23">
        <f>INDEX(MTInputs!$J$1:$AZ$415,$D206,MATCH(W$5,MTInputs!$J$5:$AZ$5,0))</f>
        <v/>
      </c>
      <c r="X206" s="23">
        <f>INDEX(MTInputs!$J$1:$AZ$415,$D206,MATCH(X$5,MTInputs!$J$5:$AZ$5,0))</f>
        <v/>
      </c>
      <c r="Y206" s="23">
        <f>INDEX(MTInputs!$J$1:$AZ$415,$D206,MATCH(Y$5,MTInputs!$J$5:$AZ$5,0))</f>
        <v/>
      </c>
      <c r="Z206" s="23">
        <f>INDEX(MTInputs!$J$1:$AZ$415,$D206,MATCH(Z$5,MTInputs!$J$5:$AZ$5,0))</f>
        <v/>
      </c>
      <c r="AA206" s="23">
        <f>INDEX(MTInputs!$J$1:$AZ$415,$D206,MATCH(AA$5,MTInputs!$J$5:$AZ$5,0))</f>
        <v/>
      </c>
      <c r="AB206" s="23">
        <f>INDEX(MTInputs!$J$1:$AZ$415,$D206,MATCH(AB$5,MTInputs!$J$5:$AZ$5,0))</f>
        <v/>
      </c>
      <c r="AC206" s="23">
        <f>INDEX(MTInputs!$J$1:$AZ$415,$D206,MATCH(AC$5,MTInputs!$J$5:$AZ$5,0))</f>
        <v/>
      </c>
      <c r="AD206" s="23">
        <f>INDEX(MTInputs!$J$1:$AZ$415,$D206,MATCH(AD$5,MTInputs!$J$5:$AZ$5,0))</f>
        <v/>
      </c>
      <c r="AF206" s="11">
        <f>CodePrefix&amp;$A206&amp;IF($C206="","","."&amp;$C206&amp;"."&amp;$B206)&amp;INDEX(VarEnd,MATCH($A206,VarKey,0))&amp;AF$5</f>
        <v/>
      </c>
      <c r="AG206" s="22">
        <f>INDEX(MTInputs!$J$1:$AZ$415,$D206,MATCH(AG$5,MTInputs!$J$5:$AZ$5,0))</f>
        <v/>
      </c>
      <c r="AH206" s="23">
        <f>INDEX(MTInputs!$J$1:$AZ$415,$D206,MATCH(AH$5,MTInputs!$J$5:$AZ$5,0))</f>
        <v/>
      </c>
      <c r="AI206" s="23">
        <f>INDEX(MTInputs!$J$1:$AZ$415,$D206,MATCH(AI$5,MTInputs!$J$5:$AZ$5,0))</f>
        <v/>
      </c>
      <c r="AJ206" s="23">
        <f>INDEX(MTInputs!$J$1:$AZ$415,$D206,MATCH(AJ$5,MTInputs!$J$5:$AZ$5,0))</f>
        <v/>
      </c>
      <c r="AK206" s="23">
        <f>INDEX(MTInputs!$J$1:$AZ$415,$D206,MATCH(AK$5,MTInputs!$J$5:$AZ$5,0))</f>
        <v/>
      </c>
      <c r="AL206" s="23">
        <f>INDEX(MTInputs!$J$1:$AZ$415,$D206,MATCH(AL$5,MTInputs!$J$5:$AZ$5,0))</f>
        <v/>
      </c>
      <c r="AM206" s="23">
        <f>INDEX(MTInputs!$J$1:$AZ$415,$D206,MATCH(AM$5,MTInputs!$J$5:$AZ$5,0))</f>
        <v/>
      </c>
      <c r="AN206" s="23">
        <f>INDEX(MTInputs!$J$1:$AZ$415,$D206,MATCH(AN$5,MTInputs!$J$5:$AZ$5,0))</f>
        <v/>
      </c>
      <c r="AO206" s="23">
        <f>INDEX(MTInputs!$J$1:$AZ$415,$D206,MATCH(AO$5,MTInputs!$J$5:$AZ$5,0))</f>
        <v/>
      </c>
      <c r="AP206" s="23">
        <f>INDEX(MTInputs!$J$1:$AZ$415,$D206,MATCH(AP$5,MTInputs!$J$5:$AZ$5,0))</f>
        <v/>
      </c>
      <c r="AQ206" s="23">
        <f>INDEX(MTInputs!$J$1:$AZ$415,$D206,MATCH(AQ$5,MTInputs!$J$5:$AZ$5,0))</f>
        <v/>
      </c>
      <c r="AR206" s="23">
        <f>INDEX(MTInputs!$J$1:$AZ$415,$D206,MATCH(AR$5,MTInputs!$J$5:$AZ$5,0))</f>
        <v/>
      </c>
      <c r="AS206" s="23">
        <f>INDEX(MTInputs!$J$1:$AZ$415,$D206,MATCH(AS$5,MTInputs!$J$5:$AZ$5,0))</f>
        <v/>
      </c>
      <c r="AT206" s="23">
        <f>INDEX(MTInputs!$J$1:$AZ$415,$D206,MATCH(AT$5,MTInputs!$J$5:$AZ$5,0))</f>
        <v/>
      </c>
      <c r="AU206" s="23">
        <f>INDEX(MTInputs!$J$1:$AZ$415,$D206,MATCH(AU$5,MTInputs!$J$5:$AZ$5,0))</f>
        <v/>
      </c>
      <c r="AV206" s="23">
        <f>INDEX(MTInputs!$J$1:$AZ$415,$D206,MATCH(AV$5,MTInputs!$J$5:$AZ$5,0))</f>
        <v/>
      </c>
      <c r="AW206" s="23">
        <f>INDEX(MTInputs!$J$1:$AZ$415,$D206,MATCH(AW$5,MTInputs!$J$5:$AZ$5,0))</f>
        <v/>
      </c>
      <c r="AX206" s="23">
        <f>INDEX(MTInputs!$J$1:$AZ$415,$D206,MATCH(AX$5,MTInputs!$J$5:$AZ$5,0))</f>
        <v/>
      </c>
      <c r="AY206" s="23">
        <f>INDEX(MTInputs!$J$1:$AZ$415,$D206,MATCH(AY$5,MTInputs!$J$5:$AZ$5,0))</f>
        <v/>
      </c>
    </row>
    <row r="207" hidden="1" outlineLevel="1">
      <c r="A207" s="14" t="inlineStr">
        <is>
          <t>fb.s</t>
        </is>
      </c>
      <c r="B207" s="14" t="inlineStr">
        <is>
          <t>all</t>
        </is>
      </c>
      <c r="C207" s="14" t="inlineStr">
        <is>
          <t>res</t>
        </is>
      </c>
      <c r="D207" s="21" t="n">
        <v>58</v>
      </c>
      <c r="H207" s="14">
        <f>INDEX(VarLab,MATCH($A207,VarKey,0))&amp;INDEX(MemLab,MATCH($C207&amp;"|"&amp;$B207,MemKey,0))</f>
        <v/>
      </c>
      <c r="I207" s="14">
        <f>INDEX(VarUnit,MATCH($A207,VarKey,0))</f>
        <v/>
      </c>
      <c r="J207" s="14">
        <f>INDEX(VarSrc,MATCH($A207,VarKey,0))</f>
        <v/>
      </c>
      <c r="K207" s="11">
        <f>CodePrefix&amp;$A207&amp;IF($C207="","","."&amp;$C207&amp;"."&amp;$B207)&amp;INDEX(VarEnd,MATCH($A207,VarKey,0))&amp;K$5</f>
        <v/>
      </c>
      <c r="L207" s="22">
        <f>INDEX(MTInputs!$J$1:$AZ$415,$D207,MATCH(L$5,MTInputs!$J$5:$AZ$5,0))</f>
        <v/>
      </c>
      <c r="M207" s="23">
        <f>INDEX(MTInputs!$J$1:$AZ$415,$D207,MATCH(M$5,MTInputs!$J$5:$AZ$5,0))</f>
        <v/>
      </c>
      <c r="N207" s="23">
        <f>INDEX(MTInputs!$J$1:$AZ$415,$D207,MATCH(N$5,MTInputs!$J$5:$AZ$5,0))</f>
        <v/>
      </c>
      <c r="O207" s="23">
        <f>INDEX(MTInputs!$J$1:$AZ$415,$D207,MATCH(O$5,MTInputs!$J$5:$AZ$5,0))</f>
        <v/>
      </c>
      <c r="P207" s="23">
        <f>INDEX(MTInputs!$J$1:$AZ$415,$D207,MATCH(P$5,MTInputs!$J$5:$AZ$5,0))</f>
        <v/>
      </c>
      <c r="Q207" s="23">
        <f>INDEX(MTInputs!$J$1:$AZ$415,$D207,MATCH(Q$5,MTInputs!$J$5:$AZ$5,0))</f>
        <v/>
      </c>
      <c r="R207" s="23">
        <f>INDEX(MTInputs!$J$1:$AZ$415,$D207,MATCH(R$5,MTInputs!$J$5:$AZ$5,0))</f>
        <v/>
      </c>
      <c r="S207" s="23">
        <f>INDEX(MTInputs!$J$1:$AZ$415,$D207,MATCH(S$5,MTInputs!$J$5:$AZ$5,0))</f>
        <v/>
      </c>
      <c r="T207" s="23">
        <f>INDEX(MTInputs!$J$1:$AZ$415,$D207,MATCH(T$5,MTInputs!$J$5:$AZ$5,0))</f>
        <v/>
      </c>
      <c r="U207" s="23">
        <f>INDEX(MTInputs!$J$1:$AZ$415,$D207,MATCH(U$5,MTInputs!$J$5:$AZ$5,0))</f>
        <v/>
      </c>
      <c r="V207" s="23">
        <f>INDEX(MTInputs!$J$1:$AZ$415,$D207,MATCH(V$5,MTInputs!$J$5:$AZ$5,0))</f>
        <v/>
      </c>
      <c r="W207" s="23">
        <f>INDEX(MTInputs!$J$1:$AZ$415,$D207,MATCH(W$5,MTInputs!$J$5:$AZ$5,0))</f>
        <v/>
      </c>
      <c r="X207" s="23">
        <f>INDEX(MTInputs!$J$1:$AZ$415,$D207,MATCH(X$5,MTInputs!$J$5:$AZ$5,0))</f>
        <v/>
      </c>
      <c r="Y207" s="23">
        <f>INDEX(MTInputs!$J$1:$AZ$415,$D207,MATCH(Y$5,MTInputs!$J$5:$AZ$5,0))</f>
        <v/>
      </c>
      <c r="Z207" s="23">
        <f>INDEX(MTInputs!$J$1:$AZ$415,$D207,MATCH(Z$5,MTInputs!$J$5:$AZ$5,0))</f>
        <v/>
      </c>
      <c r="AA207" s="23">
        <f>INDEX(MTInputs!$J$1:$AZ$415,$D207,MATCH(AA$5,MTInputs!$J$5:$AZ$5,0))</f>
        <v/>
      </c>
      <c r="AB207" s="23">
        <f>INDEX(MTInputs!$J$1:$AZ$415,$D207,MATCH(AB$5,MTInputs!$J$5:$AZ$5,0))</f>
        <v/>
      </c>
      <c r="AC207" s="23">
        <f>INDEX(MTInputs!$J$1:$AZ$415,$D207,MATCH(AC$5,MTInputs!$J$5:$AZ$5,0))</f>
        <v/>
      </c>
      <c r="AD207" s="23">
        <f>INDEX(MTInputs!$J$1:$AZ$415,$D207,MATCH(AD$5,MTInputs!$J$5:$AZ$5,0))</f>
        <v/>
      </c>
      <c r="AF207" s="11">
        <f>CodePrefix&amp;$A207&amp;IF($C207="","","."&amp;$C207&amp;"."&amp;$B207)&amp;INDEX(VarEnd,MATCH($A207,VarKey,0))&amp;AF$5</f>
        <v/>
      </c>
      <c r="AG207" s="22">
        <f>INDEX(MTInputs!$J$1:$AZ$415,$D207,MATCH(AG$5,MTInputs!$J$5:$AZ$5,0))</f>
        <v/>
      </c>
      <c r="AH207" s="23">
        <f>INDEX(MTInputs!$J$1:$AZ$415,$D207,MATCH(AH$5,MTInputs!$J$5:$AZ$5,0))</f>
        <v/>
      </c>
      <c r="AI207" s="23">
        <f>INDEX(MTInputs!$J$1:$AZ$415,$D207,MATCH(AI$5,MTInputs!$J$5:$AZ$5,0))</f>
        <v/>
      </c>
      <c r="AJ207" s="23">
        <f>INDEX(MTInputs!$J$1:$AZ$415,$D207,MATCH(AJ$5,MTInputs!$J$5:$AZ$5,0))</f>
        <v/>
      </c>
      <c r="AK207" s="23">
        <f>INDEX(MTInputs!$J$1:$AZ$415,$D207,MATCH(AK$5,MTInputs!$J$5:$AZ$5,0))</f>
        <v/>
      </c>
      <c r="AL207" s="23">
        <f>INDEX(MTInputs!$J$1:$AZ$415,$D207,MATCH(AL$5,MTInputs!$J$5:$AZ$5,0))</f>
        <v/>
      </c>
      <c r="AM207" s="23">
        <f>INDEX(MTInputs!$J$1:$AZ$415,$D207,MATCH(AM$5,MTInputs!$J$5:$AZ$5,0))</f>
        <v/>
      </c>
      <c r="AN207" s="23">
        <f>INDEX(MTInputs!$J$1:$AZ$415,$D207,MATCH(AN$5,MTInputs!$J$5:$AZ$5,0))</f>
        <v/>
      </c>
      <c r="AO207" s="23">
        <f>INDEX(MTInputs!$J$1:$AZ$415,$D207,MATCH(AO$5,MTInputs!$J$5:$AZ$5,0))</f>
        <v/>
      </c>
      <c r="AP207" s="23">
        <f>INDEX(MTInputs!$J$1:$AZ$415,$D207,MATCH(AP$5,MTInputs!$J$5:$AZ$5,0))</f>
        <v/>
      </c>
      <c r="AQ207" s="23">
        <f>INDEX(MTInputs!$J$1:$AZ$415,$D207,MATCH(AQ$5,MTInputs!$J$5:$AZ$5,0))</f>
        <v/>
      </c>
      <c r="AR207" s="23">
        <f>INDEX(MTInputs!$J$1:$AZ$415,$D207,MATCH(AR$5,MTInputs!$J$5:$AZ$5,0))</f>
        <v/>
      </c>
      <c r="AS207" s="23">
        <f>INDEX(MTInputs!$J$1:$AZ$415,$D207,MATCH(AS$5,MTInputs!$J$5:$AZ$5,0))</f>
        <v/>
      </c>
      <c r="AT207" s="23">
        <f>INDEX(MTInputs!$J$1:$AZ$415,$D207,MATCH(AT$5,MTInputs!$J$5:$AZ$5,0))</f>
        <v/>
      </c>
      <c r="AU207" s="23">
        <f>INDEX(MTInputs!$J$1:$AZ$415,$D207,MATCH(AU$5,MTInputs!$J$5:$AZ$5,0))</f>
        <v/>
      </c>
      <c r="AV207" s="23">
        <f>INDEX(MTInputs!$J$1:$AZ$415,$D207,MATCH(AV$5,MTInputs!$J$5:$AZ$5,0))</f>
        <v/>
      </c>
      <c r="AW207" s="23">
        <f>INDEX(MTInputs!$J$1:$AZ$415,$D207,MATCH(AW$5,MTInputs!$J$5:$AZ$5,0))</f>
        <v/>
      </c>
      <c r="AX207" s="23">
        <f>INDEX(MTInputs!$J$1:$AZ$415,$D207,MATCH(AX$5,MTInputs!$J$5:$AZ$5,0))</f>
        <v/>
      </c>
      <c r="AY207" s="23">
        <f>INDEX(MTInputs!$J$1:$AZ$415,$D207,MATCH(AY$5,MTInputs!$J$5:$AZ$5,0))</f>
        <v/>
      </c>
    </row>
    <row r="208" hidden="1" outlineLevel="1">
      <c r="A208" s="14" t="inlineStr">
        <is>
          <t>fb.s</t>
        </is>
      </c>
      <c r="B208" s="14" t="inlineStr">
        <is>
          <t>all</t>
        </is>
      </c>
      <c r="C208" s="14" t="inlineStr">
        <is>
          <t>ind</t>
        </is>
      </c>
      <c r="D208" s="21" t="n">
        <v>59</v>
      </c>
      <c r="H208" s="14">
        <f>INDEX(VarLab,MATCH($A208,VarKey,0))&amp;INDEX(MemLab,MATCH($C208&amp;"|"&amp;$B208,MemKey,0))</f>
        <v/>
      </c>
      <c r="I208" s="14">
        <f>INDEX(VarUnit,MATCH($A208,VarKey,0))</f>
        <v/>
      </c>
      <c r="J208" s="14">
        <f>INDEX(VarSrc,MATCH($A208,VarKey,0))</f>
        <v/>
      </c>
      <c r="K208" s="11">
        <f>CodePrefix&amp;$A208&amp;IF($C208="","","."&amp;$C208&amp;"."&amp;$B208)&amp;INDEX(VarEnd,MATCH($A208,VarKey,0))&amp;K$5</f>
        <v/>
      </c>
      <c r="L208" s="22">
        <f>INDEX(MTInputs!$J$1:$AZ$415,$D208,MATCH(L$5,MTInputs!$J$5:$AZ$5,0))</f>
        <v/>
      </c>
      <c r="M208" s="23">
        <f>INDEX(MTInputs!$J$1:$AZ$415,$D208,MATCH(M$5,MTInputs!$J$5:$AZ$5,0))</f>
        <v/>
      </c>
      <c r="N208" s="23">
        <f>INDEX(MTInputs!$J$1:$AZ$415,$D208,MATCH(N$5,MTInputs!$J$5:$AZ$5,0))</f>
        <v/>
      </c>
      <c r="O208" s="23">
        <f>INDEX(MTInputs!$J$1:$AZ$415,$D208,MATCH(O$5,MTInputs!$J$5:$AZ$5,0))</f>
        <v/>
      </c>
      <c r="P208" s="23">
        <f>INDEX(MTInputs!$J$1:$AZ$415,$D208,MATCH(P$5,MTInputs!$J$5:$AZ$5,0))</f>
        <v/>
      </c>
      <c r="Q208" s="23">
        <f>INDEX(MTInputs!$J$1:$AZ$415,$D208,MATCH(Q$5,MTInputs!$J$5:$AZ$5,0))</f>
        <v/>
      </c>
      <c r="R208" s="23">
        <f>INDEX(MTInputs!$J$1:$AZ$415,$D208,MATCH(R$5,MTInputs!$J$5:$AZ$5,0))</f>
        <v/>
      </c>
      <c r="S208" s="23">
        <f>INDEX(MTInputs!$J$1:$AZ$415,$D208,MATCH(S$5,MTInputs!$J$5:$AZ$5,0))</f>
        <v/>
      </c>
      <c r="T208" s="23">
        <f>INDEX(MTInputs!$J$1:$AZ$415,$D208,MATCH(T$5,MTInputs!$J$5:$AZ$5,0))</f>
        <v/>
      </c>
      <c r="U208" s="23">
        <f>INDEX(MTInputs!$J$1:$AZ$415,$D208,MATCH(U$5,MTInputs!$J$5:$AZ$5,0))</f>
        <v/>
      </c>
      <c r="V208" s="23">
        <f>INDEX(MTInputs!$J$1:$AZ$415,$D208,MATCH(V$5,MTInputs!$J$5:$AZ$5,0))</f>
        <v/>
      </c>
      <c r="W208" s="23">
        <f>INDEX(MTInputs!$J$1:$AZ$415,$D208,MATCH(W$5,MTInputs!$J$5:$AZ$5,0))</f>
        <v/>
      </c>
      <c r="X208" s="23">
        <f>INDEX(MTInputs!$J$1:$AZ$415,$D208,MATCH(X$5,MTInputs!$J$5:$AZ$5,0))</f>
        <v/>
      </c>
      <c r="Y208" s="23">
        <f>INDEX(MTInputs!$J$1:$AZ$415,$D208,MATCH(Y$5,MTInputs!$J$5:$AZ$5,0))</f>
        <v/>
      </c>
      <c r="Z208" s="23">
        <f>INDEX(MTInputs!$J$1:$AZ$415,$D208,MATCH(Z$5,MTInputs!$J$5:$AZ$5,0))</f>
        <v/>
      </c>
      <c r="AA208" s="23">
        <f>INDEX(MTInputs!$J$1:$AZ$415,$D208,MATCH(AA$5,MTInputs!$J$5:$AZ$5,0))</f>
        <v/>
      </c>
      <c r="AB208" s="23">
        <f>INDEX(MTInputs!$J$1:$AZ$415,$D208,MATCH(AB$5,MTInputs!$J$5:$AZ$5,0))</f>
        <v/>
      </c>
      <c r="AC208" s="23">
        <f>INDEX(MTInputs!$J$1:$AZ$415,$D208,MATCH(AC$5,MTInputs!$J$5:$AZ$5,0))</f>
        <v/>
      </c>
      <c r="AD208" s="23">
        <f>INDEX(MTInputs!$J$1:$AZ$415,$D208,MATCH(AD$5,MTInputs!$J$5:$AZ$5,0))</f>
        <v/>
      </c>
      <c r="AF208" s="11">
        <f>CodePrefix&amp;$A208&amp;IF($C208="","","."&amp;$C208&amp;"."&amp;$B208)&amp;INDEX(VarEnd,MATCH($A208,VarKey,0))&amp;AF$5</f>
        <v/>
      </c>
      <c r="AG208" s="22">
        <f>INDEX(MTInputs!$J$1:$AZ$415,$D208,MATCH(AG$5,MTInputs!$J$5:$AZ$5,0))</f>
        <v/>
      </c>
      <c r="AH208" s="23">
        <f>INDEX(MTInputs!$J$1:$AZ$415,$D208,MATCH(AH$5,MTInputs!$J$5:$AZ$5,0))</f>
        <v/>
      </c>
      <c r="AI208" s="23">
        <f>INDEX(MTInputs!$J$1:$AZ$415,$D208,MATCH(AI$5,MTInputs!$J$5:$AZ$5,0))</f>
        <v/>
      </c>
      <c r="AJ208" s="23">
        <f>INDEX(MTInputs!$J$1:$AZ$415,$D208,MATCH(AJ$5,MTInputs!$J$5:$AZ$5,0))</f>
        <v/>
      </c>
      <c r="AK208" s="23">
        <f>INDEX(MTInputs!$J$1:$AZ$415,$D208,MATCH(AK$5,MTInputs!$J$5:$AZ$5,0))</f>
        <v/>
      </c>
      <c r="AL208" s="23">
        <f>INDEX(MTInputs!$J$1:$AZ$415,$D208,MATCH(AL$5,MTInputs!$J$5:$AZ$5,0))</f>
        <v/>
      </c>
      <c r="AM208" s="23">
        <f>INDEX(MTInputs!$J$1:$AZ$415,$D208,MATCH(AM$5,MTInputs!$J$5:$AZ$5,0))</f>
        <v/>
      </c>
      <c r="AN208" s="23">
        <f>INDEX(MTInputs!$J$1:$AZ$415,$D208,MATCH(AN$5,MTInputs!$J$5:$AZ$5,0))</f>
        <v/>
      </c>
      <c r="AO208" s="23">
        <f>INDEX(MTInputs!$J$1:$AZ$415,$D208,MATCH(AO$5,MTInputs!$J$5:$AZ$5,0))</f>
        <v/>
      </c>
      <c r="AP208" s="23">
        <f>INDEX(MTInputs!$J$1:$AZ$415,$D208,MATCH(AP$5,MTInputs!$J$5:$AZ$5,0))</f>
        <v/>
      </c>
      <c r="AQ208" s="23">
        <f>INDEX(MTInputs!$J$1:$AZ$415,$D208,MATCH(AQ$5,MTInputs!$J$5:$AZ$5,0))</f>
        <v/>
      </c>
      <c r="AR208" s="23">
        <f>INDEX(MTInputs!$J$1:$AZ$415,$D208,MATCH(AR$5,MTInputs!$J$5:$AZ$5,0))</f>
        <v/>
      </c>
      <c r="AS208" s="23">
        <f>INDEX(MTInputs!$J$1:$AZ$415,$D208,MATCH(AS$5,MTInputs!$J$5:$AZ$5,0))</f>
        <v/>
      </c>
      <c r="AT208" s="23">
        <f>INDEX(MTInputs!$J$1:$AZ$415,$D208,MATCH(AT$5,MTInputs!$J$5:$AZ$5,0))</f>
        <v/>
      </c>
      <c r="AU208" s="23">
        <f>INDEX(MTInputs!$J$1:$AZ$415,$D208,MATCH(AU$5,MTInputs!$J$5:$AZ$5,0))</f>
        <v/>
      </c>
      <c r="AV208" s="23">
        <f>INDEX(MTInputs!$J$1:$AZ$415,$D208,MATCH(AV$5,MTInputs!$J$5:$AZ$5,0))</f>
        <v/>
      </c>
      <c r="AW208" s="23">
        <f>INDEX(MTInputs!$J$1:$AZ$415,$D208,MATCH(AW$5,MTInputs!$J$5:$AZ$5,0))</f>
        <v/>
      </c>
      <c r="AX208" s="23">
        <f>INDEX(MTInputs!$J$1:$AZ$415,$D208,MATCH(AX$5,MTInputs!$J$5:$AZ$5,0))</f>
        <v/>
      </c>
      <c r="AY208" s="23">
        <f>INDEX(MTInputs!$J$1:$AZ$415,$D208,MATCH(AY$5,MTInputs!$J$5:$AZ$5,0))</f>
        <v/>
      </c>
    </row>
    <row r="209" hidden="1" outlineLevel="1">
      <c r="A209" s="14" t="inlineStr">
        <is>
          <t>fb.t</t>
        </is>
      </c>
      <c r="B209" s="14" t="inlineStr">
        <is>
          <t>all</t>
        </is>
      </c>
      <c r="C209" s="14" t="inlineStr">
        <is>
          <t>pow</t>
        </is>
      </c>
      <c r="D209" s="21" t="n">
        <v>61</v>
      </c>
      <c r="H209" s="14">
        <f>INDEX(VarLab,MATCH($A209,VarKey,0))&amp;INDEX(MemLab,MATCH($C209&amp;"|"&amp;$B209,MemKey,0))</f>
        <v/>
      </c>
      <c r="I209" s="14">
        <f>INDEX(VarUnit,MATCH($A209,VarKey,0))</f>
        <v/>
      </c>
      <c r="J209" s="14">
        <f>INDEX(VarSrc,MATCH($A209,VarKey,0))</f>
        <v/>
      </c>
      <c r="K209" s="11">
        <f>CodePrefix&amp;$A209&amp;IF($C209="","","."&amp;$C209&amp;"."&amp;$B209)&amp;INDEX(VarEnd,MATCH($A209,VarKey,0))&amp;K$5</f>
        <v/>
      </c>
      <c r="L209" s="22">
        <f>INDEX(MTInputs!$J$1:$AZ$415,$D209,MATCH(L$5,MTInputs!$J$5:$AZ$5,0))</f>
        <v/>
      </c>
      <c r="M209" s="23">
        <f>INDEX(MTInputs!$J$1:$AZ$415,$D209,MATCH(M$5,MTInputs!$J$5:$AZ$5,0))</f>
        <v/>
      </c>
      <c r="N209" s="23">
        <f>INDEX(MTInputs!$J$1:$AZ$415,$D209,MATCH(N$5,MTInputs!$J$5:$AZ$5,0))</f>
        <v/>
      </c>
      <c r="O209" s="23">
        <f>INDEX(MTInputs!$J$1:$AZ$415,$D209,MATCH(O$5,MTInputs!$J$5:$AZ$5,0))</f>
        <v/>
      </c>
      <c r="P209" s="23">
        <f>INDEX(MTInputs!$J$1:$AZ$415,$D209,MATCH(P$5,MTInputs!$J$5:$AZ$5,0))</f>
        <v/>
      </c>
      <c r="Q209" s="23">
        <f>INDEX(MTInputs!$J$1:$AZ$415,$D209,MATCH(Q$5,MTInputs!$J$5:$AZ$5,0))</f>
        <v/>
      </c>
      <c r="R209" s="23">
        <f>INDEX(MTInputs!$J$1:$AZ$415,$D209,MATCH(R$5,MTInputs!$J$5:$AZ$5,0))</f>
        <v/>
      </c>
      <c r="S209" s="23">
        <f>INDEX(MTInputs!$J$1:$AZ$415,$D209,MATCH(S$5,MTInputs!$J$5:$AZ$5,0))</f>
        <v/>
      </c>
      <c r="T209" s="23">
        <f>INDEX(MTInputs!$J$1:$AZ$415,$D209,MATCH(T$5,MTInputs!$J$5:$AZ$5,0))</f>
        <v/>
      </c>
      <c r="U209" s="23">
        <f>INDEX(MTInputs!$J$1:$AZ$415,$D209,MATCH(U$5,MTInputs!$J$5:$AZ$5,0))</f>
        <v/>
      </c>
      <c r="V209" s="23">
        <f>INDEX(MTInputs!$J$1:$AZ$415,$D209,MATCH(V$5,MTInputs!$J$5:$AZ$5,0))</f>
        <v/>
      </c>
      <c r="W209" s="23">
        <f>INDEX(MTInputs!$J$1:$AZ$415,$D209,MATCH(W$5,MTInputs!$J$5:$AZ$5,0))</f>
        <v/>
      </c>
      <c r="X209" s="23">
        <f>INDEX(MTInputs!$J$1:$AZ$415,$D209,MATCH(X$5,MTInputs!$J$5:$AZ$5,0))</f>
        <v/>
      </c>
      <c r="Y209" s="23">
        <f>INDEX(MTInputs!$J$1:$AZ$415,$D209,MATCH(Y$5,MTInputs!$J$5:$AZ$5,0))</f>
        <v/>
      </c>
      <c r="Z209" s="23">
        <f>INDEX(MTInputs!$J$1:$AZ$415,$D209,MATCH(Z$5,MTInputs!$J$5:$AZ$5,0))</f>
        <v/>
      </c>
      <c r="AA209" s="23">
        <f>INDEX(MTInputs!$J$1:$AZ$415,$D209,MATCH(AA$5,MTInputs!$J$5:$AZ$5,0))</f>
        <v/>
      </c>
      <c r="AB209" s="23">
        <f>INDEX(MTInputs!$J$1:$AZ$415,$D209,MATCH(AB$5,MTInputs!$J$5:$AZ$5,0))</f>
        <v/>
      </c>
      <c r="AC209" s="23">
        <f>INDEX(MTInputs!$J$1:$AZ$415,$D209,MATCH(AC$5,MTInputs!$J$5:$AZ$5,0))</f>
        <v/>
      </c>
      <c r="AD209" s="23">
        <f>INDEX(MTInputs!$J$1:$AZ$415,$D209,MATCH(AD$5,MTInputs!$J$5:$AZ$5,0))</f>
        <v/>
      </c>
      <c r="AF209" s="11">
        <f>CodePrefix&amp;$A209&amp;IF($C209="","","."&amp;$C209&amp;"."&amp;$B209)&amp;INDEX(VarEnd,MATCH($A209,VarKey,0))&amp;AF$5</f>
        <v/>
      </c>
      <c r="AG209" s="22">
        <f>INDEX(MTInputs!$J$1:$AZ$415,$D209,MATCH(AG$5,MTInputs!$J$5:$AZ$5,0))</f>
        <v/>
      </c>
      <c r="AH209" s="23">
        <f>INDEX(MTInputs!$J$1:$AZ$415,$D209,MATCH(AH$5,MTInputs!$J$5:$AZ$5,0))</f>
        <v/>
      </c>
      <c r="AI209" s="23">
        <f>INDEX(MTInputs!$J$1:$AZ$415,$D209,MATCH(AI$5,MTInputs!$J$5:$AZ$5,0))</f>
        <v/>
      </c>
      <c r="AJ209" s="23">
        <f>INDEX(MTInputs!$J$1:$AZ$415,$D209,MATCH(AJ$5,MTInputs!$J$5:$AZ$5,0))</f>
        <v/>
      </c>
      <c r="AK209" s="23">
        <f>INDEX(MTInputs!$J$1:$AZ$415,$D209,MATCH(AK$5,MTInputs!$J$5:$AZ$5,0))</f>
        <v/>
      </c>
      <c r="AL209" s="23">
        <f>INDEX(MTInputs!$J$1:$AZ$415,$D209,MATCH(AL$5,MTInputs!$J$5:$AZ$5,0))</f>
        <v/>
      </c>
      <c r="AM209" s="23">
        <f>INDEX(MTInputs!$J$1:$AZ$415,$D209,MATCH(AM$5,MTInputs!$J$5:$AZ$5,0))</f>
        <v/>
      </c>
      <c r="AN209" s="23">
        <f>INDEX(MTInputs!$J$1:$AZ$415,$D209,MATCH(AN$5,MTInputs!$J$5:$AZ$5,0))</f>
        <v/>
      </c>
      <c r="AO209" s="23">
        <f>INDEX(MTInputs!$J$1:$AZ$415,$D209,MATCH(AO$5,MTInputs!$J$5:$AZ$5,0))</f>
        <v/>
      </c>
      <c r="AP209" s="23">
        <f>INDEX(MTInputs!$J$1:$AZ$415,$D209,MATCH(AP$5,MTInputs!$J$5:$AZ$5,0))</f>
        <v/>
      </c>
      <c r="AQ209" s="23">
        <f>INDEX(MTInputs!$J$1:$AZ$415,$D209,MATCH(AQ$5,MTInputs!$J$5:$AZ$5,0))</f>
        <v/>
      </c>
      <c r="AR209" s="23">
        <f>INDEX(MTInputs!$J$1:$AZ$415,$D209,MATCH(AR$5,MTInputs!$J$5:$AZ$5,0))</f>
        <v/>
      </c>
      <c r="AS209" s="23">
        <f>INDEX(MTInputs!$J$1:$AZ$415,$D209,MATCH(AS$5,MTInputs!$J$5:$AZ$5,0))</f>
        <v/>
      </c>
      <c r="AT209" s="23">
        <f>INDEX(MTInputs!$J$1:$AZ$415,$D209,MATCH(AT$5,MTInputs!$J$5:$AZ$5,0))</f>
        <v/>
      </c>
      <c r="AU209" s="23">
        <f>INDEX(MTInputs!$J$1:$AZ$415,$D209,MATCH(AU$5,MTInputs!$J$5:$AZ$5,0))</f>
        <v/>
      </c>
      <c r="AV209" s="23">
        <f>INDEX(MTInputs!$J$1:$AZ$415,$D209,MATCH(AV$5,MTInputs!$J$5:$AZ$5,0))</f>
        <v/>
      </c>
      <c r="AW209" s="23">
        <f>INDEX(MTInputs!$J$1:$AZ$415,$D209,MATCH(AW$5,MTInputs!$J$5:$AZ$5,0))</f>
        <v/>
      </c>
      <c r="AX209" s="23">
        <f>INDEX(MTInputs!$J$1:$AZ$415,$D209,MATCH(AX$5,MTInputs!$J$5:$AZ$5,0))</f>
        <v/>
      </c>
      <c r="AY209" s="23">
        <f>INDEX(MTInputs!$J$1:$AZ$415,$D209,MATCH(AY$5,MTInputs!$J$5:$AZ$5,0))</f>
        <v/>
      </c>
    </row>
    <row r="210" hidden="1" outlineLevel="1">
      <c r="A210" s="14" t="inlineStr">
        <is>
          <t>fb.t</t>
        </is>
      </c>
      <c r="B210" s="14" t="inlineStr">
        <is>
          <t>all</t>
        </is>
      </c>
      <c r="C210" s="14" t="inlineStr">
        <is>
          <t>tra</t>
        </is>
      </c>
      <c r="D210" s="21" t="n">
        <v>62</v>
      </c>
      <c r="H210" s="14">
        <f>INDEX(VarLab,MATCH($A210,VarKey,0))&amp;INDEX(MemLab,MATCH($C210&amp;"|"&amp;$B210,MemKey,0))</f>
        <v/>
      </c>
      <c r="I210" s="14">
        <f>INDEX(VarUnit,MATCH($A210,VarKey,0))</f>
        <v/>
      </c>
      <c r="J210" s="14">
        <f>INDEX(VarSrc,MATCH($A210,VarKey,0))</f>
        <v/>
      </c>
      <c r="K210" s="11">
        <f>CodePrefix&amp;$A210&amp;IF($C210="","","."&amp;$C210&amp;"."&amp;$B210)&amp;INDEX(VarEnd,MATCH($A210,VarKey,0))&amp;K$5</f>
        <v/>
      </c>
      <c r="L210" s="22">
        <f>INDEX(MTInputs!$J$1:$AZ$415,$D210,MATCH(L$5,MTInputs!$J$5:$AZ$5,0))</f>
        <v/>
      </c>
      <c r="M210" s="23">
        <f>INDEX(MTInputs!$J$1:$AZ$415,$D210,MATCH(M$5,MTInputs!$J$5:$AZ$5,0))</f>
        <v/>
      </c>
      <c r="N210" s="23">
        <f>INDEX(MTInputs!$J$1:$AZ$415,$D210,MATCH(N$5,MTInputs!$J$5:$AZ$5,0))</f>
        <v/>
      </c>
      <c r="O210" s="23">
        <f>INDEX(MTInputs!$J$1:$AZ$415,$D210,MATCH(O$5,MTInputs!$J$5:$AZ$5,0))</f>
        <v/>
      </c>
      <c r="P210" s="23">
        <f>INDEX(MTInputs!$J$1:$AZ$415,$D210,MATCH(P$5,MTInputs!$J$5:$AZ$5,0))</f>
        <v/>
      </c>
      <c r="Q210" s="23">
        <f>INDEX(MTInputs!$J$1:$AZ$415,$D210,MATCH(Q$5,MTInputs!$J$5:$AZ$5,0))</f>
        <v/>
      </c>
      <c r="R210" s="23">
        <f>INDEX(MTInputs!$J$1:$AZ$415,$D210,MATCH(R$5,MTInputs!$J$5:$AZ$5,0))</f>
        <v/>
      </c>
      <c r="S210" s="23">
        <f>INDEX(MTInputs!$J$1:$AZ$415,$D210,MATCH(S$5,MTInputs!$J$5:$AZ$5,0))</f>
        <v/>
      </c>
      <c r="T210" s="23">
        <f>INDEX(MTInputs!$J$1:$AZ$415,$D210,MATCH(T$5,MTInputs!$J$5:$AZ$5,0))</f>
        <v/>
      </c>
      <c r="U210" s="23">
        <f>INDEX(MTInputs!$J$1:$AZ$415,$D210,MATCH(U$5,MTInputs!$J$5:$AZ$5,0))</f>
        <v/>
      </c>
      <c r="V210" s="23">
        <f>INDEX(MTInputs!$J$1:$AZ$415,$D210,MATCH(V$5,MTInputs!$J$5:$AZ$5,0))</f>
        <v/>
      </c>
      <c r="W210" s="23">
        <f>INDEX(MTInputs!$J$1:$AZ$415,$D210,MATCH(W$5,MTInputs!$J$5:$AZ$5,0))</f>
        <v/>
      </c>
      <c r="X210" s="23">
        <f>INDEX(MTInputs!$J$1:$AZ$415,$D210,MATCH(X$5,MTInputs!$J$5:$AZ$5,0))</f>
        <v/>
      </c>
      <c r="Y210" s="23">
        <f>INDEX(MTInputs!$J$1:$AZ$415,$D210,MATCH(Y$5,MTInputs!$J$5:$AZ$5,0))</f>
        <v/>
      </c>
      <c r="Z210" s="23">
        <f>INDEX(MTInputs!$J$1:$AZ$415,$D210,MATCH(Z$5,MTInputs!$J$5:$AZ$5,0))</f>
        <v/>
      </c>
      <c r="AA210" s="23">
        <f>INDEX(MTInputs!$J$1:$AZ$415,$D210,MATCH(AA$5,MTInputs!$J$5:$AZ$5,0))</f>
        <v/>
      </c>
      <c r="AB210" s="23">
        <f>INDEX(MTInputs!$J$1:$AZ$415,$D210,MATCH(AB$5,MTInputs!$J$5:$AZ$5,0))</f>
        <v/>
      </c>
      <c r="AC210" s="23">
        <f>INDEX(MTInputs!$J$1:$AZ$415,$D210,MATCH(AC$5,MTInputs!$J$5:$AZ$5,0))</f>
        <v/>
      </c>
      <c r="AD210" s="23">
        <f>INDEX(MTInputs!$J$1:$AZ$415,$D210,MATCH(AD$5,MTInputs!$J$5:$AZ$5,0))</f>
        <v/>
      </c>
      <c r="AF210" s="11">
        <f>CodePrefix&amp;$A210&amp;IF($C210="","","."&amp;$C210&amp;"."&amp;$B210)&amp;INDEX(VarEnd,MATCH($A210,VarKey,0))&amp;AF$5</f>
        <v/>
      </c>
      <c r="AG210" s="22">
        <f>INDEX(MTInputs!$J$1:$AZ$415,$D210,MATCH(AG$5,MTInputs!$J$5:$AZ$5,0))</f>
        <v/>
      </c>
      <c r="AH210" s="23">
        <f>INDEX(MTInputs!$J$1:$AZ$415,$D210,MATCH(AH$5,MTInputs!$J$5:$AZ$5,0))</f>
        <v/>
      </c>
      <c r="AI210" s="23">
        <f>INDEX(MTInputs!$J$1:$AZ$415,$D210,MATCH(AI$5,MTInputs!$J$5:$AZ$5,0))</f>
        <v/>
      </c>
      <c r="AJ210" s="23">
        <f>INDEX(MTInputs!$J$1:$AZ$415,$D210,MATCH(AJ$5,MTInputs!$J$5:$AZ$5,0))</f>
        <v/>
      </c>
      <c r="AK210" s="23">
        <f>INDEX(MTInputs!$J$1:$AZ$415,$D210,MATCH(AK$5,MTInputs!$J$5:$AZ$5,0))</f>
        <v/>
      </c>
      <c r="AL210" s="23">
        <f>INDEX(MTInputs!$J$1:$AZ$415,$D210,MATCH(AL$5,MTInputs!$J$5:$AZ$5,0))</f>
        <v/>
      </c>
      <c r="AM210" s="23">
        <f>INDEX(MTInputs!$J$1:$AZ$415,$D210,MATCH(AM$5,MTInputs!$J$5:$AZ$5,0))</f>
        <v/>
      </c>
      <c r="AN210" s="23">
        <f>INDEX(MTInputs!$J$1:$AZ$415,$D210,MATCH(AN$5,MTInputs!$J$5:$AZ$5,0))</f>
        <v/>
      </c>
      <c r="AO210" s="23">
        <f>INDEX(MTInputs!$J$1:$AZ$415,$D210,MATCH(AO$5,MTInputs!$J$5:$AZ$5,0))</f>
        <v/>
      </c>
      <c r="AP210" s="23">
        <f>INDEX(MTInputs!$J$1:$AZ$415,$D210,MATCH(AP$5,MTInputs!$J$5:$AZ$5,0))</f>
        <v/>
      </c>
      <c r="AQ210" s="23">
        <f>INDEX(MTInputs!$J$1:$AZ$415,$D210,MATCH(AQ$5,MTInputs!$J$5:$AZ$5,0))</f>
        <v/>
      </c>
      <c r="AR210" s="23">
        <f>INDEX(MTInputs!$J$1:$AZ$415,$D210,MATCH(AR$5,MTInputs!$J$5:$AZ$5,0))</f>
        <v/>
      </c>
      <c r="AS210" s="23">
        <f>INDEX(MTInputs!$J$1:$AZ$415,$D210,MATCH(AS$5,MTInputs!$J$5:$AZ$5,0))</f>
        <v/>
      </c>
      <c r="AT210" s="23">
        <f>INDEX(MTInputs!$J$1:$AZ$415,$D210,MATCH(AT$5,MTInputs!$J$5:$AZ$5,0))</f>
        <v/>
      </c>
      <c r="AU210" s="23">
        <f>INDEX(MTInputs!$J$1:$AZ$415,$D210,MATCH(AU$5,MTInputs!$J$5:$AZ$5,0))</f>
        <v/>
      </c>
      <c r="AV210" s="23">
        <f>INDEX(MTInputs!$J$1:$AZ$415,$D210,MATCH(AV$5,MTInputs!$J$5:$AZ$5,0))</f>
        <v/>
      </c>
      <c r="AW210" s="23">
        <f>INDEX(MTInputs!$J$1:$AZ$415,$D210,MATCH(AW$5,MTInputs!$J$5:$AZ$5,0))</f>
        <v/>
      </c>
      <c r="AX210" s="23">
        <f>INDEX(MTInputs!$J$1:$AZ$415,$D210,MATCH(AX$5,MTInputs!$J$5:$AZ$5,0))</f>
        <v/>
      </c>
      <c r="AY210" s="23">
        <f>INDEX(MTInputs!$J$1:$AZ$415,$D210,MATCH(AY$5,MTInputs!$J$5:$AZ$5,0))</f>
        <v/>
      </c>
    </row>
    <row r="211" hidden="1" outlineLevel="1">
      <c r="A211" s="14" t="inlineStr">
        <is>
          <t>fb.t</t>
        </is>
      </c>
      <c r="B211" s="14" t="inlineStr">
        <is>
          <t>all</t>
        </is>
      </c>
      <c r="C211" s="14" t="inlineStr">
        <is>
          <t>res</t>
        </is>
      </c>
      <c r="D211" s="21" t="n">
        <v>63</v>
      </c>
      <c r="H211" s="14">
        <f>INDEX(VarLab,MATCH($A211,VarKey,0))&amp;INDEX(MemLab,MATCH($C211&amp;"|"&amp;$B211,MemKey,0))</f>
        <v/>
      </c>
      <c r="I211" s="14">
        <f>INDEX(VarUnit,MATCH($A211,VarKey,0))</f>
        <v/>
      </c>
      <c r="J211" s="14">
        <f>INDEX(VarSrc,MATCH($A211,VarKey,0))</f>
        <v/>
      </c>
      <c r="K211" s="11">
        <f>CodePrefix&amp;$A211&amp;IF($C211="","","."&amp;$C211&amp;"."&amp;$B211)&amp;INDEX(VarEnd,MATCH($A211,VarKey,0))&amp;K$5</f>
        <v/>
      </c>
      <c r="L211" s="22">
        <f>INDEX(MTInputs!$J$1:$AZ$415,$D211,MATCH(L$5,MTInputs!$J$5:$AZ$5,0))</f>
        <v/>
      </c>
      <c r="M211" s="23">
        <f>INDEX(MTInputs!$J$1:$AZ$415,$D211,MATCH(M$5,MTInputs!$J$5:$AZ$5,0))</f>
        <v/>
      </c>
      <c r="N211" s="23">
        <f>INDEX(MTInputs!$J$1:$AZ$415,$D211,MATCH(N$5,MTInputs!$J$5:$AZ$5,0))</f>
        <v/>
      </c>
      <c r="O211" s="23">
        <f>INDEX(MTInputs!$J$1:$AZ$415,$D211,MATCH(O$5,MTInputs!$J$5:$AZ$5,0))</f>
        <v/>
      </c>
      <c r="P211" s="23">
        <f>INDEX(MTInputs!$J$1:$AZ$415,$D211,MATCH(P$5,MTInputs!$J$5:$AZ$5,0))</f>
        <v/>
      </c>
      <c r="Q211" s="23">
        <f>INDEX(MTInputs!$J$1:$AZ$415,$D211,MATCH(Q$5,MTInputs!$J$5:$AZ$5,0))</f>
        <v/>
      </c>
      <c r="R211" s="23">
        <f>INDEX(MTInputs!$J$1:$AZ$415,$D211,MATCH(R$5,MTInputs!$J$5:$AZ$5,0))</f>
        <v/>
      </c>
      <c r="S211" s="23">
        <f>INDEX(MTInputs!$J$1:$AZ$415,$D211,MATCH(S$5,MTInputs!$J$5:$AZ$5,0))</f>
        <v/>
      </c>
      <c r="T211" s="23">
        <f>INDEX(MTInputs!$J$1:$AZ$415,$D211,MATCH(T$5,MTInputs!$J$5:$AZ$5,0))</f>
        <v/>
      </c>
      <c r="U211" s="23">
        <f>INDEX(MTInputs!$J$1:$AZ$415,$D211,MATCH(U$5,MTInputs!$J$5:$AZ$5,0))</f>
        <v/>
      </c>
      <c r="V211" s="23">
        <f>INDEX(MTInputs!$J$1:$AZ$415,$D211,MATCH(V$5,MTInputs!$J$5:$AZ$5,0))</f>
        <v/>
      </c>
      <c r="W211" s="23">
        <f>INDEX(MTInputs!$J$1:$AZ$415,$D211,MATCH(W$5,MTInputs!$J$5:$AZ$5,0))</f>
        <v/>
      </c>
      <c r="X211" s="23">
        <f>INDEX(MTInputs!$J$1:$AZ$415,$D211,MATCH(X$5,MTInputs!$J$5:$AZ$5,0))</f>
        <v/>
      </c>
      <c r="Y211" s="23">
        <f>INDEX(MTInputs!$J$1:$AZ$415,$D211,MATCH(Y$5,MTInputs!$J$5:$AZ$5,0))</f>
        <v/>
      </c>
      <c r="Z211" s="23">
        <f>INDEX(MTInputs!$J$1:$AZ$415,$D211,MATCH(Z$5,MTInputs!$J$5:$AZ$5,0))</f>
        <v/>
      </c>
      <c r="AA211" s="23">
        <f>INDEX(MTInputs!$J$1:$AZ$415,$D211,MATCH(AA$5,MTInputs!$J$5:$AZ$5,0))</f>
        <v/>
      </c>
      <c r="AB211" s="23">
        <f>INDEX(MTInputs!$J$1:$AZ$415,$D211,MATCH(AB$5,MTInputs!$J$5:$AZ$5,0))</f>
        <v/>
      </c>
      <c r="AC211" s="23">
        <f>INDEX(MTInputs!$J$1:$AZ$415,$D211,MATCH(AC$5,MTInputs!$J$5:$AZ$5,0))</f>
        <v/>
      </c>
      <c r="AD211" s="23">
        <f>INDEX(MTInputs!$J$1:$AZ$415,$D211,MATCH(AD$5,MTInputs!$J$5:$AZ$5,0))</f>
        <v/>
      </c>
      <c r="AF211" s="11">
        <f>CodePrefix&amp;$A211&amp;IF($C211="","","."&amp;$C211&amp;"."&amp;$B211)&amp;INDEX(VarEnd,MATCH($A211,VarKey,0))&amp;AF$5</f>
        <v/>
      </c>
      <c r="AG211" s="22">
        <f>INDEX(MTInputs!$J$1:$AZ$415,$D211,MATCH(AG$5,MTInputs!$J$5:$AZ$5,0))</f>
        <v/>
      </c>
      <c r="AH211" s="23">
        <f>INDEX(MTInputs!$J$1:$AZ$415,$D211,MATCH(AH$5,MTInputs!$J$5:$AZ$5,0))</f>
        <v/>
      </c>
      <c r="AI211" s="23">
        <f>INDEX(MTInputs!$J$1:$AZ$415,$D211,MATCH(AI$5,MTInputs!$J$5:$AZ$5,0))</f>
        <v/>
      </c>
      <c r="AJ211" s="23">
        <f>INDEX(MTInputs!$J$1:$AZ$415,$D211,MATCH(AJ$5,MTInputs!$J$5:$AZ$5,0))</f>
        <v/>
      </c>
      <c r="AK211" s="23">
        <f>INDEX(MTInputs!$J$1:$AZ$415,$D211,MATCH(AK$5,MTInputs!$J$5:$AZ$5,0))</f>
        <v/>
      </c>
      <c r="AL211" s="23">
        <f>INDEX(MTInputs!$J$1:$AZ$415,$D211,MATCH(AL$5,MTInputs!$J$5:$AZ$5,0))</f>
        <v/>
      </c>
      <c r="AM211" s="23">
        <f>INDEX(MTInputs!$J$1:$AZ$415,$D211,MATCH(AM$5,MTInputs!$J$5:$AZ$5,0))</f>
        <v/>
      </c>
      <c r="AN211" s="23">
        <f>INDEX(MTInputs!$J$1:$AZ$415,$D211,MATCH(AN$5,MTInputs!$J$5:$AZ$5,0))</f>
        <v/>
      </c>
      <c r="AO211" s="23">
        <f>INDEX(MTInputs!$J$1:$AZ$415,$D211,MATCH(AO$5,MTInputs!$J$5:$AZ$5,0))</f>
        <v/>
      </c>
      <c r="AP211" s="23">
        <f>INDEX(MTInputs!$J$1:$AZ$415,$D211,MATCH(AP$5,MTInputs!$J$5:$AZ$5,0))</f>
        <v/>
      </c>
      <c r="AQ211" s="23">
        <f>INDEX(MTInputs!$J$1:$AZ$415,$D211,MATCH(AQ$5,MTInputs!$J$5:$AZ$5,0))</f>
        <v/>
      </c>
      <c r="AR211" s="23">
        <f>INDEX(MTInputs!$J$1:$AZ$415,$D211,MATCH(AR$5,MTInputs!$J$5:$AZ$5,0))</f>
        <v/>
      </c>
      <c r="AS211" s="23">
        <f>INDEX(MTInputs!$J$1:$AZ$415,$D211,MATCH(AS$5,MTInputs!$J$5:$AZ$5,0))</f>
        <v/>
      </c>
      <c r="AT211" s="23">
        <f>INDEX(MTInputs!$J$1:$AZ$415,$D211,MATCH(AT$5,MTInputs!$J$5:$AZ$5,0))</f>
        <v/>
      </c>
      <c r="AU211" s="23">
        <f>INDEX(MTInputs!$J$1:$AZ$415,$D211,MATCH(AU$5,MTInputs!$J$5:$AZ$5,0))</f>
        <v/>
      </c>
      <c r="AV211" s="23">
        <f>INDEX(MTInputs!$J$1:$AZ$415,$D211,MATCH(AV$5,MTInputs!$J$5:$AZ$5,0))</f>
        <v/>
      </c>
      <c r="AW211" s="23">
        <f>INDEX(MTInputs!$J$1:$AZ$415,$D211,MATCH(AW$5,MTInputs!$J$5:$AZ$5,0))</f>
        <v/>
      </c>
      <c r="AX211" s="23">
        <f>INDEX(MTInputs!$J$1:$AZ$415,$D211,MATCH(AX$5,MTInputs!$J$5:$AZ$5,0))</f>
        <v/>
      </c>
      <c r="AY211" s="23">
        <f>INDEX(MTInputs!$J$1:$AZ$415,$D211,MATCH(AY$5,MTInputs!$J$5:$AZ$5,0))</f>
        <v/>
      </c>
    </row>
    <row r="212" hidden="1" outlineLevel="1">
      <c r="A212" s="14" t="inlineStr">
        <is>
          <t>fb.t</t>
        </is>
      </c>
      <c r="B212" s="14" t="inlineStr">
        <is>
          <t>all</t>
        </is>
      </c>
      <c r="C212" s="14" t="inlineStr">
        <is>
          <t>ind</t>
        </is>
      </c>
      <c r="D212" s="21" t="n">
        <v>64</v>
      </c>
      <c r="H212" s="14">
        <f>INDEX(VarLab,MATCH($A212,VarKey,0))&amp;INDEX(MemLab,MATCH($C212&amp;"|"&amp;$B212,MemKey,0))</f>
        <v/>
      </c>
      <c r="I212" s="14">
        <f>INDEX(VarUnit,MATCH($A212,VarKey,0))</f>
        <v/>
      </c>
      <c r="J212" s="14">
        <f>INDEX(VarSrc,MATCH($A212,VarKey,0))</f>
        <v/>
      </c>
      <c r="K212" s="11">
        <f>CodePrefix&amp;$A212&amp;IF($C212="","","."&amp;$C212&amp;"."&amp;$B212)&amp;INDEX(VarEnd,MATCH($A212,VarKey,0))&amp;K$5</f>
        <v/>
      </c>
      <c r="L212" s="22">
        <f>INDEX(MTInputs!$J$1:$AZ$415,$D212,MATCH(L$5,MTInputs!$J$5:$AZ$5,0))</f>
        <v/>
      </c>
      <c r="M212" s="23">
        <f>INDEX(MTInputs!$J$1:$AZ$415,$D212,MATCH(M$5,MTInputs!$J$5:$AZ$5,0))</f>
        <v/>
      </c>
      <c r="N212" s="23">
        <f>INDEX(MTInputs!$J$1:$AZ$415,$D212,MATCH(N$5,MTInputs!$J$5:$AZ$5,0))</f>
        <v/>
      </c>
      <c r="O212" s="23">
        <f>INDEX(MTInputs!$J$1:$AZ$415,$D212,MATCH(O$5,MTInputs!$J$5:$AZ$5,0))</f>
        <v/>
      </c>
      <c r="P212" s="23">
        <f>INDEX(MTInputs!$J$1:$AZ$415,$D212,MATCH(P$5,MTInputs!$J$5:$AZ$5,0))</f>
        <v/>
      </c>
      <c r="Q212" s="23">
        <f>INDEX(MTInputs!$J$1:$AZ$415,$D212,MATCH(Q$5,MTInputs!$J$5:$AZ$5,0))</f>
        <v/>
      </c>
      <c r="R212" s="23">
        <f>INDEX(MTInputs!$J$1:$AZ$415,$D212,MATCH(R$5,MTInputs!$J$5:$AZ$5,0))</f>
        <v/>
      </c>
      <c r="S212" s="23">
        <f>INDEX(MTInputs!$J$1:$AZ$415,$D212,MATCH(S$5,MTInputs!$J$5:$AZ$5,0))</f>
        <v/>
      </c>
      <c r="T212" s="23">
        <f>INDEX(MTInputs!$J$1:$AZ$415,$D212,MATCH(T$5,MTInputs!$J$5:$AZ$5,0))</f>
        <v/>
      </c>
      <c r="U212" s="23">
        <f>INDEX(MTInputs!$J$1:$AZ$415,$D212,MATCH(U$5,MTInputs!$J$5:$AZ$5,0))</f>
        <v/>
      </c>
      <c r="V212" s="23">
        <f>INDEX(MTInputs!$J$1:$AZ$415,$D212,MATCH(V$5,MTInputs!$J$5:$AZ$5,0))</f>
        <v/>
      </c>
      <c r="W212" s="23">
        <f>INDEX(MTInputs!$J$1:$AZ$415,$D212,MATCH(W$5,MTInputs!$J$5:$AZ$5,0))</f>
        <v/>
      </c>
      <c r="X212" s="23">
        <f>INDEX(MTInputs!$J$1:$AZ$415,$D212,MATCH(X$5,MTInputs!$J$5:$AZ$5,0))</f>
        <v/>
      </c>
      <c r="Y212" s="23">
        <f>INDEX(MTInputs!$J$1:$AZ$415,$D212,MATCH(Y$5,MTInputs!$J$5:$AZ$5,0))</f>
        <v/>
      </c>
      <c r="Z212" s="23">
        <f>INDEX(MTInputs!$J$1:$AZ$415,$D212,MATCH(Z$5,MTInputs!$J$5:$AZ$5,0))</f>
        <v/>
      </c>
      <c r="AA212" s="23">
        <f>INDEX(MTInputs!$J$1:$AZ$415,$D212,MATCH(AA$5,MTInputs!$J$5:$AZ$5,0))</f>
        <v/>
      </c>
      <c r="AB212" s="23">
        <f>INDEX(MTInputs!$J$1:$AZ$415,$D212,MATCH(AB$5,MTInputs!$J$5:$AZ$5,0))</f>
        <v/>
      </c>
      <c r="AC212" s="23">
        <f>INDEX(MTInputs!$J$1:$AZ$415,$D212,MATCH(AC$5,MTInputs!$J$5:$AZ$5,0))</f>
        <v/>
      </c>
      <c r="AD212" s="23">
        <f>INDEX(MTInputs!$J$1:$AZ$415,$D212,MATCH(AD$5,MTInputs!$J$5:$AZ$5,0))</f>
        <v/>
      </c>
      <c r="AF212" s="11">
        <f>CodePrefix&amp;$A212&amp;IF($C212="","","."&amp;$C212&amp;"."&amp;$B212)&amp;INDEX(VarEnd,MATCH($A212,VarKey,0))&amp;AF$5</f>
        <v/>
      </c>
      <c r="AG212" s="22">
        <f>INDEX(MTInputs!$J$1:$AZ$415,$D212,MATCH(AG$5,MTInputs!$J$5:$AZ$5,0))</f>
        <v/>
      </c>
      <c r="AH212" s="23">
        <f>INDEX(MTInputs!$J$1:$AZ$415,$D212,MATCH(AH$5,MTInputs!$J$5:$AZ$5,0))</f>
        <v/>
      </c>
      <c r="AI212" s="23">
        <f>INDEX(MTInputs!$J$1:$AZ$415,$D212,MATCH(AI$5,MTInputs!$J$5:$AZ$5,0))</f>
        <v/>
      </c>
      <c r="AJ212" s="23">
        <f>INDEX(MTInputs!$J$1:$AZ$415,$D212,MATCH(AJ$5,MTInputs!$J$5:$AZ$5,0))</f>
        <v/>
      </c>
      <c r="AK212" s="23">
        <f>INDEX(MTInputs!$J$1:$AZ$415,$D212,MATCH(AK$5,MTInputs!$J$5:$AZ$5,0))</f>
        <v/>
      </c>
      <c r="AL212" s="23">
        <f>INDEX(MTInputs!$J$1:$AZ$415,$D212,MATCH(AL$5,MTInputs!$J$5:$AZ$5,0))</f>
        <v/>
      </c>
      <c r="AM212" s="23">
        <f>INDEX(MTInputs!$J$1:$AZ$415,$D212,MATCH(AM$5,MTInputs!$J$5:$AZ$5,0))</f>
        <v/>
      </c>
      <c r="AN212" s="23">
        <f>INDEX(MTInputs!$J$1:$AZ$415,$D212,MATCH(AN$5,MTInputs!$J$5:$AZ$5,0))</f>
        <v/>
      </c>
      <c r="AO212" s="23">
        <f>INDEX(MTInputs!$J$1:$AZ$415,$D212,MATCH(AO$5,MTInputs!$J$5:$AZ$5,0))</f>
        <v/>
      </c>
      <c r="AP212" s="23">
        <f>INDEX(MTInputs!$J$1:$AZ$415,$D212,MATCH(AP$5,MTInputs!$J$5:$AZ$5,0))</f>
        <v/>
      </c>
      <c r="AQ212" s="23">
        <f>INDEX(MTInputs!$J$1:$AZ$415,$D212,MATCH(AQ$5,MTInputs!$J$5:$AZ$5,0))</f>
        <v/>
      </c>
      <c r="AR212" s="23">
        <f>INDEX(MTInputs!$J$1:$AZ$415,$D212,MATCH(AR$5,MTInputs!$J$5:$AZ$5,0))</f>
        <v/>
      </c>
      <c r="AS212" s="23">
        <f>INDEX(MTInputs!$J$1:$AZ$415,$D212,MATCH(AS$5,MTInputs!$J$5:$AZ$5,0))</f>
        <v/>
      </c>
      <c r="AT212" s="23">
        <f>INDEX(MTInputs!$J$1:$AZ$415,$D212,MATCH(AT$5,MTInputs!$J$5:$AZ$5,0))</f>
        <v/>
      </c>
      <c r="AU212" s="23">
        <f>INDEX(MTInputs!$J$1:$AZ$415,$D212,MATCH(AU$5,MTInputs!$J$5:$AZ$5,0))</f>
        <v/>
      </c>
      <c r="AV212" s="23">
        <f>INDEX(MTInputs!$J$1:$AZ$415,$D212,MATCH(AV$5,MTInputs!$J$5:$AZ$5,0))</f>
        <v/>
      </c>
      <c r="AW212" s="23">
        <f>INDEX(MTInputs!$J$1:$AZ$415,$D212,MATCH(AW$5,MTInputs!$J$5:$AZ$5,0))</f>
        <v/>
      </c>
      <c r="AX212" s="23">
        <f>INDEX(MTInputs!$J$1:$AZ$415,$D212,MATCH(AX$5,MTInputs!$J$5:$AZ$5,0))</f>
        <v/>
      </c>
      <c r="AY212" s="23">
        <f>INDEX(MTInputs!$J$1:$AZ$415,$D212,MATCH(AY$5,MTInputs!$J$5:$AZ$5,0))</f>
        <v/>
      </c>
    </row>
    <row r="213" hidden="1" outlineLevel="1">
      <c r="A213" s="1" t="inlineStr">
        <is>
          <t>fb</t>
        </is>
      </c>
      <c r="B213" s="1" t="inlineStr">
        <is>
          <t>all</t>
        </is>
      </c>
      <c r="C213" s="1" t="inlineStr">
        <is>
          <t>pow</t>
        </is>
      </c>
      <c r="H213" s="1">
        <f>INDEX(VarLab,MATCH($A213,VarKey,0))&amp;INDEX(MemLab,MATCH($C213&amp;"|"&amp;$B213,MemKey,0))</f>
        <v/>
      </c>
      <c r="I213" s="1">
        <f>INDEX(VarUnit,MATCH($A213,VarKey,0))</f>
        <v/>
      </c>
      <c r="J213" s="1">
        <f>INDEX(VarSrc,MATCH($A213,VarKey,0))</f>
        <v/>
      </c>
      <c r="K213" s="17">
        <f>CodePrefix&amp;$A213&amp;IF($C213="","","."&amp;$C213&amp;"."&amp;$B213)&amp;INDEX(VarEnd,MATCH($A213,VarKey,0))&amp;K$5</f>
        <v/>
      </c>
      <c r="L213" s="18">
        <f>IF(L$4&lt;L$203,0,L205+(L209-L205)/MAX(L$204-L$203,1)*(L$4-L$203))</f>
        <v/>
      </c>
      <c r="M213" s="19">
        <f>IF(M$4&lt;M$203,0,M205+(M209-M205)/MAX(M$204-M$203,1)*(M$4-M$203))</f>
        <v/>
      </c>
      <c r="N213" s="19">
        <f>IF(N$4&lt;N$203,0,N205+(N209-N205)/MAX(N$204-N$203,1)*(N$4-N$203))</f>
        <v/>
      </c>
      <c r="O213" s="19">
        <f>IF(O$4&lt;O$203,0,O205+(O209-O205)/MAX(O$204-O$203,1)*(O$4-O$203))</f>
        <v/>
      </c>
      <c r="P213" s="19">
        <f>IF(P$4&lt;P$203,0,P205+(P209-P205)/MAX(P$204-P$203,1)*(P$4-P$203))</f>
        <v/>
      </c>
      <c r="Q213" s="19">
        <f>IF(Q$4&lt;Q$203,0,Q205+(Q209-Q205)/MAX(Q$204-Q$203,1)*(Q$4-Q$203))</f>
        <v/>
      </c>
      <c r="R213" s="19">
        <f>IF(R$4&lt;R$203,0,R205+(R209-R205)/MAX(R$204-R$203,1)*(R$4-R$203))</f>
        <v/>
      </c>
      <c r="S213" s="19">
        <f>IF(S$4&lt;S$203,0,S205+(S209-S205)/MAX(S$204-S$203,1)*(S$4-S$203))</f>
        <v/>
      </c>
      <c r="T213" s="19">
        <f>IF(T$4&lt;T$203,0,T205+(T209-T205)/MAX(T$204-T$203,1)*(T$4-T$203))</f>
        <v/>
      </c>
      <c r="U213" s="19">
        <f>IF(U$4&lt;U$203,0,U205+(U209-U205)/MAX(U$204-U$203,1)*(U$4-U$203))</f>
        <v/>
      </c>
      <c r="V213" s="19">
        <f>IF(V$4&lt;V$203,0,V205+(V209-V205)/MAX(V$204-V$203,1)*(V$4-V$203))</f>
        <v/>
      </c>
      <c r="W213" s="19">
        <f>IF(W$4&lt;W$203,0,W205+(W209-W205)/MAX(W$204-W$203,1)*(W$4-W$203))</f>
        <v/>
      </c>
      <c r="X213" s="19">
        <f>IF(X$4&lt;X$203,0,X205+(X209-X205)/MAX(X$204-X$203,1)*(X$4-X$203))</f>
        <v/>
      </c>
      <c r="Y213" s="19">
        <f>IF(Y$4&lt;Y$203,0,Y205+(Y209-Y205)/MAX(Y$204-Y$203,1)*(Y$4-Y$203))</f>
        <v/>
      </c>
      <c r="Z213" s="19">
        <f>IF(Z$4&lt;Z$203,0,Z205+(Z209-Z205)/MAX(Z$204-Z$203,1)*(Z$4-Z$203))</f>
        <v/>
      </c>
      <c r="AA213" s="19">
        <f>IF(AA$4&lt;AA$203,0,AA205+(AA209-AA205)/MAX(AA$204-AA$203,1)*(AA$4-AA$203))</f>
        <v/>
      </c>
      <c r="AB213" s="19">
        <f>IF(AB$4&lt;AB$203,0,AB205+(AB209-AB205)/MAX(AB$204-AB$203,1)*(AB$4-AB$203))</f>
        <v/>
      </c>
      <c r="AC213" s="19">
        <f>IF(AC$4&lt;AC$203,0,AC205+(AC209-AC205)/MAX(AC$204-AC$203,1)*(AC$4-AC$203))</f>
        <v/>
      </c>
      <c r="AD213" s="19">
        <f>IF(AD$4&lt;AD$203,0,AD205+(AD209-AD205)/MAX(AD$204-AD$203,1)*(AD$4-AD$203))</f>
        <v/>
      </c>
      <c r="AF213" s="17">
        <f>CodePrefix&amp;$A213&amp;IF($C213="","","."&amp;$C213&amp;"."&amp;$B213)&amp;INDEX(VarEnd,MATCH($A213,VarKey,0))&amp;AF$5</f>
        <v/>
      </c>
      <c r="AG213" s="18">
        <f>IF(AG$4&lt;AG$203,0,AG205+(AG209-AG205)/MAX(AG$204-AG$203,1)*(AG$4-AG$203))</f>
        <v/>
      </c>
      <c r="AH213" s="19">
        <f>IF(AH$4&lt;AH$203,0,AH205+(AH209-AH205)/MAX(AH$204-AH$203,1)*(AH$4-AH$203))</f>
        <v/>
      </c>
      <c r="AI213" s="19">
        <f>IF(AI$4&lt;AI$203,0,AI205+(AI209-AI205)/MAX(AI$204-AI$203,1)*(AI$4-AI$203))</f>
        <v/>
      </c>
      <c r="AJ213" s="19">
        <f>IF(AJ$4&lt;AJ$203,0,AJ205+(AJ209-AJ205)/MAX(AJ$204-AJ$203,1)*(AJ$4-AJ$203))</f>
        <v/>
      </c>
      <c r="AK213" s="19">
        <f>IF(AK$4&lt;AK$203,0,AK205+(AK209-AK205)/MAX(AK$204-AK$203,1)*(AK$4-AK$203))</f>
        <v/>
      </c>
      <c r="AL213" s="19">
        <f>IF(AL$4&lt;AL$203,0,AL205+(AL209-AL205)/MAX(AL$204-AL$203,1)*(AL$4-AL$203))</f>
        <v/>
      </c>
      <c r="AM213" s="19">
        <f>IF(AM$4&lt;AM$203,0,AM205+(AM209-AM205)/MAX(AM$204-AM$203,1)*(AM$4-AM$203))</f>
        <v/>
      </c>
      <c r="AN213" s="19">
        <f>IF(AN$4&lt;AN$203,0,AN205+(AN209-AN205)/MAX(AN$204-AN$203,1)*(AN$4-AN$203))</f>
        <v/>
      </c>
      <c r="AO213" s="19">
        <f>IF(AO$4&lt;AO$203,0,AO205+(AO209-AO205)/MAX(AO$204-AO$203,1)*(AO$4-AO$203))</f>
        <v/>
      </c>
      <c r="AP213" s="19">
        <f>IF(AP$4&lt;AP$203,0,AP205+(AP209-AP205)/MAX(AP$204-AP$203,1)*(AP$4-AP$203))</f>
        <v/>
      </c>
      <c r="AQ213" s="19">
        <f>IF(AQ$4&lt;AQ$203,0,AQ205+(AQ209-AQ205)/MAX(AQ$204-AQ$203,1)*(AQ$4-AQ$203))</f>
        <v/>
      </c>
      <c r="AR213" s="19">
        <f>IF(AR$4&lt;AR$203,0,AR205+(AR209-AR205)/MAX(AR$204-AR$203,1)*(AR$4-AR$203))</f>
        <v/>
      </c>
      <c r="AS213" s="19">
        <f>IF(AS$4&lt;AS$203,0,AS205+(AS209-AS205)/MAX(AS$204-AS$203,1)*(AS$4-AS$203))</f>
        <v/>
      </c>
      <c r="AT213" s="19">
        <f>IF(AT$4&lt;AT$203,0,AT205+(AT209-AT205)/MAX(AT$204-AT$203,1)*(AT$4-AT$203))</f>
        <v/>
      </c>
      <c r="AU213" s="19">
        <f>IF(AU$4&lt;AU$203,0,AU205+(AU209-AU205)/MAX(AU$204-AU$203,1)*(AU$4-AU$203))</f>
        <v/>
      </c>
      <c r="AV213" s="19">
        <f>IF(AV$4&lt;AV$203,0,AV205+(AV209-AV205)/MAX(AV$204-AV$203,1)*(AV$4-AV$203))</f>
        <v/>
      </c>
      <c r="AW213" s="19">
        <f>IF(AW$4&lt;AW$203,0,AW205+(AW209-AW205)/MAX(AW$204-AW$203,1)*(AW$4-AW$203))</f>
        <v/>
      </c>
      <c r="AX213" s="19">
        <f>IF(AX$4&lt;AX$203,0,AX205+(AX209-AX205)/MAX(AX$204-AX$203,1)*(AX$4-AX$203))</f>
        <v/>
      </c>
      <c r="AY213" s="19">
        <f>IF(AY$4&lt;AY$203,0,AY205+(AY209-AY205)/MAX(AY$204-AY$203,1)*(AY$4-AY$203))</f>
        <v/>
      </c>
    </row>
    <row r="214" hidden="1" outlineLevel="1">
      <c r="A214" s="1" t="inlineStr">
        <is>
          <t>fb</t>
        </is>
      </c>
      <c r="B214" s="1" t="inlineStr">
        <is>
          <t>all</t>
        </is>
      </c>
      <c r="C214" s="1" t="inlineStr">
        <is>
          <t>tra</t>
        </is>
      </c>
      <c r="H214" s="1">
        <f>INDEX(VarLab,MATCH($A214,VarKey,0))&amp;INDEX(MemLab,MATCH($C214&amp;"|"&amp;$B214,MemKey,0))</f>
        <v/>
      </c>
      <c r="I214" s="1">
        <f>INDEX(VarUnit,MATCH($A214,VarKey,0))</f>
        <v/>
      </c>
      <c r="J214" s="1">
        <f>INDEX(VarSrc,MATCH($A214,VarKey,0))</f>
        <v/>
      </c>
      <c r="K214" s="17">
        <f>CodePrefix&amp;$A214&amp;IF($C214="","","."&amp;$C214&amp;"."&amp;$B214)&amp;INDEX(VarEnd,MATCH($A214,VarKey,0))&amp;K$5</f>
        <v/>
      </c>
      <c r="L214" s="18">
        <f>IF(L$4&lt;L$203,0,L206+(L210-L206)/MAX(L$204-L$203,1)*(L$4-L$203))</f>
        <v/>
      </c>
      <c r="M214" s="19">
        <f>IF(M$4&lt;M$203,0,M206+(M210-M206)/MAX(M$204-M$203,1)*(M$4-M$203))</f>
        <v/>
      </c>
      <c r="N214" s="19">
        <f>IF(N$4&lt;N$203,0,N206+(N210-N206)/MAX(N$204-N$203,1)*(N$4-N$203))</f>
        <v/>
      </c>
      <c r="O214" s="19">
        <f>IF(O$4&lt;O$203,0,O206+(O210-O206)/MAX(O$204-O$203,1)*(O$4-O$203))</f>
        <v/>
      </c>
      <c r="P214" s="19">
        <f>IF(P$4&lt;P$203,0,P206+(P210-P206)/MAX(P$204-P$203,1)*(P$4-P$203))</f>
        <v/>
      </c>
      <c r="Q214" s="19">
        <f>IF(Q$4&lt;Q$203,0,Q206+(Q210-Q206)/MAX(Q$204-Q$203,1)*(Q$4-Q$203))</f>
        <v/>
      </c>
      <c r="R214" s="19">
        <f>IF(R$4&lt;R$203,0,R206+(R210-R206)/MAX(R$204-R$203,1)*(R$4-R$203))</f>
        <v/>
      </c>
      <c r="S214" s="19">
        <f>IF(S$4&lt;S$203,0,S206+(S210-S206)/MAX(S$204-S$203,1)*(S$4-S$203))</f>
        <v/>
      </c>
      <c r="T214" s="19">
        <f>IF(T$4&lt;T$203,0,T206+(T210-T206)/MAX(T$204-T$203,1)*(T$4-T$203))</f>
        <v/>
      </c>
      <c r="U214" s="19">
        <f>IF(U$4&lt;U$203,0,U206+(U210-U206)/MAX(U$204-U$203,1)*(U$4-U$203))</f>
        <v/>
      </c>
      <c r="V214" s="19">
        <f>IF(V$4&lt;V$203,0,V206+(V210-V206)/MAX(V$204-V$203,1)*(V$4-V$203))</f>
        <v/>
      </c>
      <c r="W214" s="19">
        <f>IF(W$4&lt;W$203,0,W206+(W210-W206)/MAX(W$204-W$203,1)*(W$4-W$203))</f>
        <v/>
      </c>
      <c r="X214" s="19">
        <f>IF(X$4&lt;X$203,0,X206+(X210-X206)/MAX(X$204-X$203,1)*(X$4-X$203))</f>
        <v/>
      </c>
      <c r="Y214" s="19">
        <f>IF(Y$4&lt;Y$203,0,Y206+(Y210-Y206)/MAX(Y$204-Y$203,1)*(Y$4-Y$203))</f>
        <v/>
      </c>
      <c r="Z214" s="19">
        <f>IF(Z$4&lt;Z$203,0,Z206+(Z210-Z206)/MAX(Z$204-Z$203,1)*(Z$4-Z$203))</f>
        <v/>
      </c>
      <c r="AA214" s="19">
        <f>IF(AA$4&lt;AA$203,0,AA206+(AA210-AA206)/MAX(AA$204-AA$203,1)*(AA$4-AA$203))</f>
        <v/>
      </c>
      <c r="AB214" s="19">
        <f>IF(AB$4&lt;AB$203,0,AB206+(AB210-AB206)/MAX(AB$204-AB$203,1)*(AB$4-AB$203))</f>
        <v/>
      </c>
      <c r="AC214" s="19">
        <f>IF(AC$4&lt;AC$203,0,AC206+(AC210-AC206)/MAX(AC$204-AC$203,1)*(AC$4-AC$203))</f>
        <v/>
      </c>
      <c r="AD214" s="19">
        <f>IF(AD$4&lt;AD$203,0,AD206+(AD210-AD206)/MAX(AD$204-AD$203,1)*(AD$4-AD$203))</f>
        <v/>
      </c>
      <c r="AF214" s="17">
        <f>CodePrefix&amp;$A214&amp;IF($C214="","","."&amp;$C214&amp;"."&amp;$B214)&amp;INDEX(VarEnd,MATCH($A214,VarKey,0))&amp;AF$5</f>
        <v/>
      </c>
      <c r="AG214" s="18">
        <f>IF(AG$4&lt;AG$203,0,AG206+(AG210-AG206)/MAX(AG$204-AG$203,1)*(AG$4-AG$203))</f>
        <v/>
      </c>
      <c r="AH214" s="19">
        <f>IF(AH$4&lt;AH$203,0,AH206+(AH210-AH206)/MAX(AH$204-AH$203,1)*(AH$4-AH$203))</f>
        <v/>
      </c>
      <c r="AI214" s="19">
        <f>IF(AI$4&lt;AI$203,0,AI206+(AI210-AI206)/MAX(AI$204-AI$203,1)*(AI$4-AI$203))</f>
        <v/>
      </c>
      <c r="AJ214" s="19">
        <f>IF(AJ$4&lt;AJ$203,0,AJ206+(AJ210-AJ206)/MAX(AJ$204-AJ$203,1)*(AJ$4-AJ$203))</f>
        <v/>
      </c>
      <c r="AK214" s="19">
        <f>IF(AK$4&lt;AK$203,0,AK206+(AK210-AK206)/MAX(AK$204-AK$203,1)*(AK$4-AK$203))</f>
        <v/>
      </c>
      <c r="AL214" s="19">
        <f>IF(AL$4&lt;AL$203,0,AL206+(AL210-AL206)/MAX(AL$204-AL$203,1)*(AL$4-AL$203))</f>
        <v/>
      </c>
      <c r="AM214" s="19">
        <f>IF(AM$4&lt;AM$203,0,AM206+(AM210-AM206)/MAX(AM$204-AM$203,1)*(AM$4-AM$203))</f>
        <v/>
      </c>
      <c r="AN214" s="19">
        <f>IF(AN$4&lt;AN$203,0,AN206+(AN210-AN206)/MAX(AN$204-AN$203,1)*(AN$4-AN$203))</f>
        <v/>
      </c>
      <c r="AO214" s="19">
        <f>IF(AO$4&lt;AO$203,0,AO206+(AO210-AO206)/MAX(AO$204-AO$203,1)*(AO$4-AO$203))</f>
        <v/>
      </c>
      <c r="AP214" s="19">
        <f>IF(AP$4&lt;AP$203,0,AP206+(AP210-AP206)/MAX(AP$204-AP$203,1)*(AP$4-AP$203))</f>
        <v/>
      </c>
      <c r="AQ214" s="19">
        <f>IF(AQ$4&lt;AQ$203,0,AQ206+(AQ210-AQ206)/MAX(AQ$204-AQ$203,1)*(AQ$4-AQ$203))</f>
        <v/>
      </c>
      <c r="AR214" s="19">
        <f>IF(AR$4&lt;AR$203,0,AR206+(AR210-AR206)/MAX(AR$204-AR$203,1)*(AR$4-AR$203))</f>
        <v/>
      </c>
      <c r="AS214" s="19">
        <f>IF(AS$4&lt;AS$203,0,AS206+(AS210-AS206)/MAX(AS$204-AS$203,1)*(AS$4-AS$203))</f>
        <v/>
      </c>
      <c r="AT214" s="19">
        <f>IF(AT$4&lt;AT$203,0,AT206+(AT210-AT206)/MAX(AT$204-AT$203,1)*(AT$4-AT$203))</f>
        <v/>
      </c>
      <c r="AU214" s="19">
        <f>IF(AU$4&lt;AU$203,0,AU206+(AU210-AU206)/MAX(AU$204-AU$203,1)*(AU$4-AU$203))</f>
        <v/>
      </c>
      <c r="AV214" s="19">
        <f>IF(AV$4&lt;AV$203,0,AV206+(AV210-AV206)/MAX(AV$204-AV$203,1)*(AV$4-AV$203))</f>
        <v/>
      </c>
      <c r="AW214" s="19">
        <f>IF(AW$4&lt;AW$203,0,AW206+(AW210-AW206)/MAX(AW$204-AW$203,1)*(AW$4-AW$203))</f>
        <v/>
      </c>
      <c r="AX214" s="19">
        <f>IF(AX$4&lt;AX$203,0,AX206+(AX210-AX206)/MAX(AX$204-AX$203,1)*(AX$4-AX$203))</f>
        <v/>
      </c>
      <c r="AY214" s="19">
        <f>IF(AY$4&lt;AY$203,0,AY206+(AY210-AY206)/MAX(AY$204-AY$203,1)*(AY$4-AY$203))</f>
        <v/>
      </c>
    </row>
    <row r="215" hidden="1" outlineLevel="1">
      <c r="A215" s="1" t="inlineStr">
        <is>
          <t>fb</t>
        </is>
      </c>
      <c r="B215" s="1" t="inlineStr">
        <is>
          <t>all</t>
        </is>
      </c>
      <c r="C215" s="1" t="inlineStr">
        <is>
          <t>res</t>
        </is>
      </c>
      <c r="H215" s="1">
        <f>INDEX(VarLab,MATCH($A215,VarKey,0))&amp;INDEX(MemLab,MATCH($C215&amp;"|"&amp;$B215,MemKey,0))</f>
        <v/>
      </c>
      <c r="I215" s="1">
        <f>INDEX(VarUnit,MATCH($A215,VarKey,0))</f>
        <v/>
      </c>
      <c r="J215" s="1">
        <f>INDEX(VarSrc,MATCH($A215,VarKey,0))</f>
        <v/>
      </c>
      <c r="K215" s="17">
        <f>CodePrefix&amp;$A215&amp;IF($C215="","","."&amp;$C215&amp;"."&amp;$B215)&amp;INDEX(VarEnd,MATCH($A215,VarKey,0))&amp;K$5</f>
        <v/>
      </c>
      <c r="L215" s="18">
        <f>IF(L$4&lt;L$203,0,L207+(L211-L207)/MAX(L$204-L$203,1)*(L$4-L$203))</f>
        <v/>
      </c>
      <c r="M215" s="19">
        <f>IF(M$4&lt;M$203,0,M207+(M211-M207)/MAX(M$204-M$203,1)*(M$4-M$203))</f>
        <v/>
      </c>
      <c r="N215" s="19">
        <f>IF(N$4&lt;N$203,0,N207+(N211-N207)/MAX(N$204-N$203,1)*(N$4-N$203))</f>
        <v/>
      </c>
      <c r="O215" s="19">
        <f>IF(O$4&lt;O$203,0,O207+(O211-O207)/MAX(O$204-O$203,1)*(O$4-O$203))</f>
        <v/>
      </c>
      <c r="P215" s="19">
        <f>IF(P$4&lt;P$203,0,P207+(P211-P207)/MAX(P$204-P$203,1)*(P$4-P$203))</f>
        <v/>
      </c>
      <c r="Q215" s="19">
        <f>IF(Q$4&lt;Q$203,0,Q207+(Q211-Q207)/MAX(Q$204-Q$203,1)*(Q$4-Q$203))</f>
        <v/>
      </c>
      <c r="R215" s="19">
        <f>IF(R$4&lt;R$203,0,R207+(R211-R207)/MAX(R$204-R$203,1)*(R$4-R$203))</f>
        <v/>
      </c>
      <c r="S215" s="19">
        <f>IF(S$4&lt;S$203,0,S207+(S211-S207)/MAX(S$204-S$203,1)*(S$4-S$203))</f>
        <v/>
      </c>
      <c r="T215" s="19">
        <f>IF(T$4&lt;T$203,0,T207+(T211-T207)/MAX(T$204-T$203,1)*(T$4-T$203))</f>
        <v/>
      </c>
      <c r="U215" s="19">
        <f>IF(U$4&lt;U$203,0,U207+(U211-U207)/MAX(U$204-U$203,1)*(U$4-U$203))</f>
        <v/>
      </c>
      <c r="V215" s="19">
        <f>IF(V$4&lt;V$203,0,V207+(V211-V207)/MAX(V$204-V$203,1)*(V$4-V$203))</f>
        <v/>
      </c>
      <c r="W215" s="19">
        <f>IF(W$4&lt;W$203,0,W207+(W211-W207)/MAX(W$204-W$203,1)*(W$4-W$203))</f>
        <v/>
      </c>
      <c r="X215" s="19">
        <f>IF(X$4&lt;X$203,0,X207+(X211-X207)/MAX(X$204-X$203,1)*(X$4-X$203))</f>
        <v/>
      </c>
      <c r="Y215" s="19">
        <f>IF(Y$4&lt;Y$203,0,Y207+(Y211-Y207)/MAX(Y$204-Y$203,1)*(Y$4-Y$203))</f>
        <v/>
      </c>
      <c r="Z215" s="19">
        <f>IF(Z$4&lt;Z$203,0,Z207+(Z211-Z207)/MAX(Z$204-Z$203,1)*(Z$4-Z$203))</f>
        <v/>
      </c>
      <c r="AA215" s="19">
        <f>IF(AA$4&lt;AA$203,0,AA207+(AA211-AA207)/MAX(AA$204-AA$203,1)*(AA$4-AA$203))</f>
        <v/>
      </c>
      <c r="AB215" s="19">
        <f>IF(AB$4&lt;AB$203,0,AB207+(AB211-AB207)/MAX(AB$204-AB$203,1)*(AB$4-AB$203))</f>
        <v/>
      </c>
      <c r="AC215" s="19">
        <f>IF(AC$4&lt;AC$203,0,AC207+(AC211-AC207)/MAX(AC$204-AC$203,1)*(AC$4-AC$203))</f>
        <v/>
      </c>
      <c r="AD215" s="19">
        <f>IF(AD$4&lt;AD$203,0,AD207+(AD211-AD207)/MAX(AD$204-AD$203,1)*(AD$4-AD$203))</f>
        <v/>
      </c>
      <c r="AF215" s="17">
        <f>CodePrefix&amp;$A215&amp;IF($C215="","","."&amp;$C215&amp;"."&amp;$B215)&amp;INDEX(VarEnd,MATCH($A215,VarKey,0))&amp;AF$5</f>
        <v/>
      </c>
      <c r="AG215" s="18">
        <f>IF(AG$4&lt;AG$203,0,AG207+(AG211-AG207)/MAX(AG$204-AG$203,1)*(AG$4-AG$203))</f>
        <v/>
      </c>
      <c r="AH215" s="19">
        <f>IF(AH$4&lt;AH$203,0,AH207+(AH211-AH207)/MAX(AH$204-AH$203,1)*(AH$4-AH$203))</f>
        <v/>
      </c>
      <c r="AI215" s="19">
        <f>IF(AI$4&lt;AI$203,0,AI207+(AI211-AI207)/MAX(AI$204-AI$203,1)*(AI$4-AI$203))</f>
        <v/>
      </c>
      <c r="AJ215" s="19">
        <f>IF(AJ$4&lt;AJ$203,0,AJ207+(AJ211-AJ207)/MAX(AJ$204-AJ$203,1)*(AJ$4-AJ$203))</f>
        <v/>
      </c>
      <c r="AK215" s="19">
        <f>IF(AK$4&lt;AK$203,0,AK207+(AK211-AK207)/MAX(AK$204-AK$203,1)*(AK$4-AK$203))</f>
        <v/>
      </c>
      <c r="AL215" s="19">
        <f>IF(AL$4&lt;AL$203,0,AL207+(AL211-AL207)/MAX(AL$204-AL$203,1)*(AL$4-AL$203))</f>
        <v/>
      </c>
      <c r="AM215" s="19">
        <f>IF(AM$4&lt;AM$203,0,AM207+(AM211-AM207)/MAX(AM$204-AM$203,1)*(AM$4-AM$203))</f>
        <v/>
      </c>
      <c r="AN215" s="19">
        <f>IF(AN$4&lt;AN$203,0,AN207+(AN211-AN207)/MAX(AN$204-AN$203,1)*(AN$4-AN$203))</f>
        <v/>
      </c>
      <c r="AO215" s="19">
        <f>IF(AO$4&lt;AO$203,0,AO207+(AO211-AO207)/MAX(AO$204-AO$203,1)*(AO$4-AO$203))</f>
        <v/>
      </c>
      <c r="AP215" s="19">
        <f>IF(AP$4&lt;AP$203,0,AP207+(AP211-AP207)/MAX(AP$204-AP$203,1)*(AP$4-AP$203))</f>
        <v/>
      </c>
      <c r="AQ215" s="19">
        <f>IF(AQ$4&lt;AQ$203,0,AQ207+(AQ211-AQ207)/MAX(AQ$204-AQ$203,1)*(AQ$4-AQ$203))</f>
        <v/>
      </c>
      <c r="AR215" s="19">
        <f>IF(AR$4&lt;AR$203,0,AR207+(AR211-AR207)/MAX(AR$204-AR$203,1)*(AR$4-AR$203))</f>
        <v/>
      </c>
      <c r="AS215" s="19">
        <f>IF(AS$4&lt;AS$203,0,AS207+(AS211-AS207)/MAX(AS$204-AS$203,1)*(AS$4-AS$203))</f>
        <v/>
      </c>
      <c r="AT215" s="19">
        <f>IF(AT$4&lt;AT$203,0,AT207+(AT211-AT207)/MAX(AT$204-AT$203,1)*(AT$4-AT$203))</f>
        <v/>
      </c>
      <c r="AU215" s="19">
        <f>IF(AU$4&lt;AU$203,0,AU207+(AU211-AU207)/MAX(AU$204-AU$203,1)*(AU$4-AU$203))</f>
        <v/>
      </c>
      <c r="AV215" s="19">
        <f>IF(AV$4&lt;AV$203,0,AV207+(AV211-AV207)/MAX(AV$204-AV$203,1)*(AV$4-AV$203))</f>
        <v/>
      </c>
      <c r="AW215" s="19">
        <f>IF(AW$4&lt;AW$203,0,AW207+(AW211-AW207)/MAX(AW$204-AW$203,1)*(AW$4-AW$203))</f>
        <v/>
      </c>
      <c r="AX215" s="19">
        <f>IF(AX$4&lt;AX$203,0,AX207+(AX211-AX207)/MAX(AX$204-AX$203,1)*(AX$4-AX$203))</f>
        <v/>
      </c>
      <c r="AY215" s="19">
        <f>IF(AY$4&lt;AY$203,0,AY207+(AY211-AY207)/MAX(AY$204-AY$203,1)*(AY$4-AY$203))</f>
        <v/>
      </c>
    </row>
    <row r="216" hidden="1" outlineLevel="1">
      <c r="A216" s="1" t="inlineStr">
        <is>
          <t>fb</t>
        </is>
      </c>
      <c r="B216" s="1" t="inlineStr">
        <is>
          <t>all</t>
        </is>
      </c>
      <c r="C216" s="1" t="inlineStr">
        <is>
          <t>ind</t>
        </is>
      </c>
      <c r="H216" s="1">
        <f>INDEX(VarLab,MATCH($A216,VarKey,0))&amp;INDEX(MemLab,MATCH($C216&amp;"|"&amp;$B216,MemKey,0))</f>
        <v/>
      </c>
      <c r="I216" s="1">
        <f>INDEX(VarUnit,MATCH($A216,VarKey,0))</f>
        <v/>
      </c>
      <c r="J216" s="1">
        <f>INDEX(VarSrc,MATCH($A216,VarKey,0))</f>
        <v/>
      </c>
      <c r="K216" s="17">
        <f>CodePrefix&amp;$A216&amp;IF($C216="","","."&amp;$C216&amp;"."&amp;$B216)&amp;INDEX(VarEnd,MATCH($A216,VarKey,0))&amp;K$5</f>
        <v/>
      </c>
      <c r="L216" s="18">
        <f>IF(L$4&lt;L$203,0,L208+(L212-L208)/MAX(L$204-L$203,1)*(L$4-L$203))</f>
        <v/>
      </c>
      <c r="M216" s="19">
        <f>IF(M$4&lt;M$203,0,M208+(M212-M208)/MAX(M$204-M$203,1)*(M$4-M$203))</f>
        <v/>
      </c>
      <c r="N216" s="19">
        <f>IF(N$4&lt;N$203,0,N208+(N212-N208)/MAX(N$204-N$203,1)*(N$4-N$203))</f>
        <v/>
      </c>
      <c r="O216" s="19">
        <f>IF(O$4&lt;O$203,0,O208+(O212-O208)/MAX(O$204-O$203,1)*(O$4-O$203))</f>
        <v/>
      </c>
      <c r="P216" s="19">
        <f>IF(P$4&lt;P$203,0,P208+(P212-P208)/MAX(P$204-P$203,1)*(P$4-P$203))</f>
        <v/>
      </c>
      <c r="Q216" s="19">
        <f>IF(Q$4&lt;Q$203,0,Q208+(Q212-Q208)/MAX(Q$204-Q$203,1)*(Q$4-Q$203))</f>
        <v/>
      </c>
      <c r="R216" s="19">
        <f>IF(R$4&lt;R$203,0,R208+(R212-R208)/MAX(R$204-R$203,1)*(R$4-R$203))</f>
        <v/>
      </c>
      <c r="S216" s="19">
        <f>IF(S$4&lt;S$203,0,S208+(S212-S208)/MAX(S$204-S$203,1)*(S$4-S$203))</f>
        <v/>
      </c>
      <c r="T216" s="19">
        <f>IF(T$4&lt;T$203,0,T208+(T212-T208)/MAX(T$204-T$203,1)*(T$4-T$203))</f>
        <v/>
      </c>
      <c r="U216" s="19">
        <f>IF(U$4&lt;U$203,0,U208+(U212-U208)/MAX(U$204-U$203,1)*(U$4-U$203))</f>
        <v/>
      </c>
      <c r="V216" s="19">
        <f>IF(V$4&lt;V$203,0,V208+(V212-V208)/MAX(V$204-V$203,1)*(V$4-V$203))</f>
        <v/>
      </c>
      <c r="W216" s="19">
        <f>IF(W$4&lt;W$203,0,W208+(W212-W208)/MAX(W$204-W$203,1)*(W$4-W$203))</f>
        <v/>
      </c>
      <c r="X216" s="19">
        <f>IF(X$4&lt;X$203,0,X208+(X212-X208)/MAX(X$204-X$203,1)*(X$4-X$203))</f>
        <v/>
      </c>
      <c r="Y216" s="19">
        <f>IF(Y$4&lt;Y$203,0,Y208+(Y212-Y208)/MAX(Y$204-Y$203,1)*(Y$4-Y$203))</f>
        <v/>
      </c>
      <c r="Z216" s="19">
        <f>IF(Z$4&lt;Z$203,0,Z208+(Z212-Z208)/MAX(Z$204-Z$203,1)*(Z$4-Z$203))</f>
        <v/>
      </c>
      <c r="AA216" s="19">
        <f>IF(AA$4&lt;AA$203,0,AA208+(AA212-AA208)/MAX(AA$204-AA$203,1)*(AA$4-AA$203))</f>
        <v/>
      </c>
      <c r="AB216" s="19">
        <f>IF(AB$4&lt;AB$203,0,AB208+(AB212-AB208)/MAX(AB$204-AB$203,1)*(AB$4-AB$203))</f>
        <v/>
      </c>
      <c r="AC216" s="19">
        <f>IF(AC$4&lt;AC$203,0,AC208+(AC212-AC208)/MAX(AC$204-AC$203,1)*(AC$4-AC$203))</f>
        <v/>
      </c>
      <c r="AD216" s="19">
        <f>IF(AD$4&lt;AD$203,0,AD208+(AD212-AD208)/MAX(AD$204-AD$203,1)*(AD$4-AD$203))</f>
        <v/>
      </c>
      <c r="AF216" s="17">
        <f>CodePrefix&amp;$A216&amp;IF($C216="","","."&amp;$C216&amp;"."&amp;$B216)&amp;INDEX(VarEnd,MATCH($A216,VarKey,0))&amp;AF$5</f>
        <v/>
      </c>
      <c r="AG216" s="18">
        <f>IF(AG$4&lt;AG$203,0,AG208+(AG212-AG208)/MAX(AG$204-AG$203,1)*(AG$4-AG$203))</f>
        <v/>
      </c>
      <c r="AH216" s="19">
        <f>IF(AH$4&lt;AH$203,0,AH208+(AH212-AH208)/MAX(AH$204-AH$203,1)*(AH$4-AH$203))</f>
        <v/>
      </c>
      <c r="AI216" s="19">
        <f>IF(AI$4&lt;AI$203,0,AI208+(AI212-AI208)/MAX(AI$204-AI$203,1)*(AI$4-AI$203))</f>
        <v/>
      </c>
      <c r="AJ216" s="19">
        <f>IF(AJ$4&lt;AJ$203,0,AJ208+(AJ212-AJ208)/MAX(AJ$204-AJ$203,1)*(AJ$4-AJ$203))</f>
        <v/>
      </c>
      <c r="AK216" s="19">
        <f>IF(AK$4&lt;AK$203,0,AK208+(AK212-AK208)/MAX(AK$204-AK$203,1)*(AK$4-AK$203))</f>
        <v/>
      </c>
      <c r="AL216" s="19">
        <f>IF(AL$4&lt;AL$203,0,AL208+(AL212-AL208)/MAX(AL$204-AL$203,1)*(AL$4-AL$203))</f>
        <v/>
      </c>
      <c r="AM216" s="19">
        <f>IF(AM$4&lt;AM$203,0,AM208+(AM212-AM208)/MAX(AM$204-AM$203,1)*(AM$4-AM$203))</f>
        <v/>
      </c>
      <c r="AN216" s="19">
        <f>IF(AN$4&lt;AN$203,0,AN208+(AN212-AN208)/MAX(AN$204-AN$203,1)*(AN$4-AN$203))</f>
        <v/>
      </c>
      <c r="AO216" s="19">
        <f>IF(AO$4&lt;AO$203,0,AO208+(AO212-AO208)/MAX(AO$204-AO$203,1)*(AO$4-AO$203))</f>
        <v/>
      </c>
      <c r="AP216" s="19">
        <f>IF(AP$4&lt;AP$203,0,AP208+(AP212-AP208)/MAX(AP$204-AP$203,1)*(AP$4-AP$203))</f>
        <v/>
      </c>
      <c r="AQ216" s="19">
        <f>IF(AQ$4&lt;AQ$203,0,AQ208+(AQ212-AQ208)/MAX(AQ$204-AQ$203,1)*(AQ$4-AQ$203))</f>
        <v/>
      </c>
      <c r="AR216" s="19">
        <f>IF(AR$4&lt;AR$203,0,AR208+(AR212-AR208)/MAX(AR$204-AR$203,1)*(AR$4-AR$203))</f>
        <v/>
      </c>
      <c r="AS216" s="19">
        <f>IF(AS$4&lt;AS$203,0,AS208+(AS212-AS208)/MAX(AS$204-AS$203,1)*(AS$4-AS$203))</f>
        <v/>
      </c>
      <c r="AT216" s="19">
        <f>IF(AT$4&lt;AT$203,0,AT208+(AT212-AT208)/MAX(AT$204-AT$203,1)*(AT$4-AT$203))</f>
        <v/>
      </c>
      <c r="AU216" s="19">
        <f>IF(AU$4&lt;AU$203,0,AU208+(AU212-AU208)/MAX(AU$204-AU$203,1)*(AU$4-AU$203))</f>
        <v/>
      </c>
      <c r="AV216" s="19">
        <f>IF(AV$4&lt;AV$203,0,AV208+(AV212-AV208)/MAX(AV$204-AV$203,1)*(AV$4-AV$203))</f>
        <v/>
      </c>
      <c r="AW216" s="19">
        <f>IF(AW$4&lt;AW$203,0,AW208+(AW212-AW208)/MAX(AW$204-AW$203,1)*(AW$4-AW$203))</f>
        <v/>
      </c>
      <c r="AX216" s="19">
        <f>IF(AX$4&lt;AX$203,0,AX208+(AX212-AX208)/MAX(AX$204-AX$203,1)*(AX$4-AX$203))</f>
        <v/>
      </c>
      <c r="AY216" s="19">
        <f>IF(AY$4&lt;AY$203,0,AY208+(AY212-AY208)/MAX(AY$204-AY$203,1)*(AY$4-AY$203))</f>
        <v/>
      </c>
    </row>
    <row r="217" hidden="1" outlineLevel="1">
      <c r="H217" s="20" t="inlineStr">
        <is>
          <t>Feebates sector coverage (MTInputs rows 66-82)</t>
        </is>
      </c>
    </row>
    <row r="218" hidden="1" outlineLevel="1">
      <c r="A218" s="14" t="inlineStr">
        <is>
          <t>fbcov</t>
        </is>
      </c>
      <c r="B218" s="14" t="inlineStr">
        <is>
          <t>all</t>
        </is>
      </c>
      <c r="C218" s="14" t="inlineStr">
        <is>
          <t>pow</t>
        </is>
      </c>
      <c r="D218" s="21" t="n">
        <v>66</v>
      </c>
      <c r="H218" s="14">
        <f>INDEX(VarLab,MATCH($A218,VarKey,0))&amp;INDEX(MemLab,MATCH($C218&amp;"|"&amp;$B218,MemKey,0))</f>
        <v/>
      </c>
      <c r="I218" s="14">
        <f>INDEX(VarUnit,MATCH($A218,VarKey,0))</f>
        <v/>
      </c>
      <c r="J218" s="14">
        <f>INDEX(VarSrc,MATCH($A218,VarKey,0))</f>
        <v/>
      </c>
      <c r="K218" s="11">
        <f>CodePrefix&amp;$A218&amp;IF($C218="","","."&amp;$C218&amp;"."&amp;$B218)&amp;INDEX(VarEnd,MATCH($A218,VarKey,0))&amp;K$5</f>
        <v/>
      </c>
      <c r="L218" s="22">
        <f>INDEX(MTInputs!$J$1:$AZ$415,$D218,MATCH(L$5,MTInputs!$J$5:$AZ$5,0))</f>
        <v/>
      </c>
      <c r="M218" s="23">
        <f>INDEX(MTInputs!$J$1:$AZ$415,$D218,MATCH(M$5,MTInputs!$J$5:$AZ$5,0))</f>
        <v/>
      </c>
      <c r="N218" s="23">
        <f>INDEX(MTInputs!$J$1:$AZ$415,$D218,MATCH(N$5,MTInputs!$J$5:$AZ$5,0))</f>
        <v/>
      </c>
      <c r="O218" s="23">
        <f>INDEX(MTInputs!$J$1:$AZ$415,$D218,MATCH(O$5,MTInputs!$J$5:$AZ$5,0))</f>
        <v/>
      </c>
      <c r="P218" s="23">
        <f>INDEX(MTInputs!$J$1:$AZ$415,$D218,MATCH(P$5,MTInputs!$J$5:$AZ$5,0))</f>
        <v/>
      </c>
      <c r="Q218" s="23">
        <f>INDEX(MTInputs!$J$1:$AZ$415,$D218,MATCH(Q$5,MTInputs!$J$5:$AZ$5,0))</f>
        <v/>
      </c>
      <c r="R218" s="23">
        <f>INDEX(MTInputs!$J$1:$AZ$415,$D218,MATCH(R$5,MTInputs!$J$5:$AZ$5,0))</f>
        <v/>
      </c>
      <c r="S218" s="23">
        <f>INDEX(MTInputs!$J$1:$AZ$415,$D218,MATCH(S$5,MTInputs!$J$5:$AZ$5,0))</f>
        <v/>
      </c>
      <c r="T218" s="23">
        <f>INDEX(MTInputs!$J$1:$AZ$415,$D218,MATCH(T$5,MTInputs!$J$5:$AZ$5,0))</f>
        <v/>
      </c>
      <c r="U218" s="23">
        <f>INDEX(MTInputs!$J$1:$AZ$415,$D218,MATCH(U$5,MTInputs!$J$5:$AZ$5,0))</f>
        <v/>
      </c>
      <c r="V218" s="23">
        <f>INDEX(MTInputs!$J$1:$AZ$415,$D218,MATCH(V$5,MTInputs!$J$5:$AZ$5,0))</f>
        <v/>
      </c>
      <c r="W218" s="23">
        <f>INDEX(MTInputs!$J$1:$AZ$415,$D218,MATCH(W$5,MTInputs!$J$5:$AZ$5,0))</f>
        <v/>
      </c>
      <c r="X218" s="23">
        <f>INDEX(MTInputs!$J$1:$AZ$415,$D218,MATCH(X$5,MTInputs!$J$5:$AZ$5,0))</f>
        <v/>
      </c>
      <c r="Y218" s="23">
        <f>INDEX(MTInputs!$J$1:$AZ$415,$D218,MATCH(Y$5,MTInputs!$J$5:$AZ$5,0))</f>
        <v/>
      </c>
      <c r="Z218" s="23">
        <f>INDEX(MTInputs!$J$1:$AZ$415,$D218,MATCH(Z$5,MTInputs!$J$5:$AZ$5,0))</f>
        <v/>
      </c>
      <c r="AA218" s="23">
        <f>INDEX(MTInputs!$J$1:$AZ$415,$D218,MATCH(AA$5,MTInputs!$J$5:$AZ$5,0))</f>
        <v/>
      </c>
      <c r="AB218" s="23">
        <f>INDEX(MTInputs!$J$1:$AZ$415,$D218,MATCH(AB$5,MTInputs!$J$5:$AZ$5,0))</f>
        <v/>
      </c>
      <c r="AC218" s="23">
        <f>INDEX(MTInputs!$J$1:$AZ$415,$D218,MATCH(AC$5,MTInputs!$J$5:$AZ$5,0))</f>
        <v/>
      </c>
      <c r="AD218" s="23">
        <f>INDEX(MTInputs!$J$1:$AZ$415,$D218,MATCH(AD$5,MTInputs!$J$5:$AZ$5,0))</f>
        <v/>
      </c>
      <c r="AF218" s="11">
        <f>CodePrefix&amp;$A218&amp;IF($C218="","","."&amp;$C218&amp;"."&amp;$B218)&amp;INDEX(VarEnd,MATCH($A218,VarKey,0))&amp;AF$5</f>
        <v/>
      </c>
      <c r="AG218" s="22">
        <f>INDEX(MTInputs!$J$1:$AZ$415,$D218,MATCH(AG$5,MTInputs!$J$5:$AZ$5,0))</f>
        <v/>
      </c>
      <c r="AH218" s="23">
        <f>INDEX(MTInputs!$J$1:$AZ$415,$D218,MATCH(AH$5,MTInputs!$J$5:$AZ$5,0))</f>
        <v/>
      </c>
      <c r="AI218" s="23">
        <f>INDEX(MTInputs!$J$1:$AZ$415,$D218,MATCH(AI$5,MTInputs!$J$5:$AZ$5,0))</f>
        <v/>
      </c>
      <c r="AJ218" s="23">
        <f>INDEX(MTInputs!$J$1:$AZ$415,$D218,MATCH(AJ$5,MTInputs!$J$5:$AZ$5,0))</f>
        <v/>
      </c>
      <c r="AK218" s="23">
        <f>INDEX(MTInputs!$J$1:$AZ$415,$D218,MATCH(AK$5,MTInputs!$J$5:$AZ$5,0))</f>
        <v/>
      </c>
      <c r="AL218" s="23">
        <f>INDEX(MTInputs!$J$1:$AZ$415,$D218,MATCH(AL$5,MTInputs!$J$5:$AZ$5,0))</f>
        <v/>
      </c>
      <c r="AM218" s="23">
        <f>INDEX(MTInputs!$J$1:$AZ$415,$D218,MATCH(AM$5,MTInputs!$J$5:$AZ$5,0))</f>
        <v/>
      </c>
      <c r="AN218" s="23">
        <f>INDEX(MTInputs!$J$1:$AZ$415,$D218,MATCH(AN$5,MTInputs!$J$5:$AZ$5,0))</f>
        <v/>
      </c>
      <c r="AO218" s="23">
        <f>INDEX(MTInputs!$J$1:$AZ$415,$D218,MATCH(AO$5,MTInputs!$J$5:$AZ$5,0))</f>
        <v/>
      </c>
      <c r="AP218" s="23">
        <f>INDEX(MTInputs!$J$1:$AZ$415,$D218,MATCH(AP$5,MTInputs!$J$5:$AZ$5,0))</f>
        <v/>
      </c>
      <c r="AQ218" s="23">
        <f>INDEX(MTInputs!$J$1:$AZ$415,$D218,MATCH(AQ$5,MTInputs!$J$5:$AZ$5,0))</f>
        <v/>
      </c>
      <c r="AR218" s="23">
        <f>INDEX(MTInputs!$J$1:$AZ$415,$D218,MATCH(AR$5,MTInputs!$J$5:$AZ$5,0))</f>
        <v/>
      </c>
      <c r="AS218" s="23">
        <f>INDEX(MTInputs!$J$1:$AZ$415,$D218,MATCH(AS$5,MTInputs!$J$5:$AZ$5,0))</f>
        <v/>
      </c>
      <c r="AT218" s="23">
        <f>INDEX(MTInputs!$J$1:$AZ$415,$D218,MATCH(AT$5,MTInputs!$J$5:$AZ$5,0))</f>
        <v/>
      </c>
      <c r="AU218" s="23">
        <f>INDEX(MTInputs!$J$1:$AZ$415,$D218,MATCH(AU$5,MTInputs!$J$5:$AZ$5,0))</f>
        <v/>
      </c>
      <c r="AV218" s="23">
        <f>INDEX(MTInputs!$J$1:$AZ$415,$D218,MATCH(AV$5,MTInputs!$J$5:$AZ$5,0))</f>
        <v/>
      </c>
      <c r="AW218" s="23">
        <f>INDEX(MTInputs!$J$1:$AZ$415,$D218,MATCH(AW$5,MTInputs!$J$5:$AZ$5,0))</f>
        <v/>
      </c>
      <c r="AX218" s="23">
        <f>INDEX(MTInputs!$J$1:$AZ$415,$D218,MATCH(AX$5,MTInputs!$J$5:$AZ$5,0))</f>
        <v/>
      </c>
      <c r="AY218" s="23">
        <f>INDEX(MTInputs!$J$1:$AZ$415,$D218,MATCH(AY$5,MTInputs!$J$5:$AZ$5,0))</f>
        <v/>
      </c>
    </row>
    <row r="219" hidden="1" outlineLevel="1">
      <c r="A219" s="14" t="inlineStr">
        <is>
          <t>fbcov</t>
        </is>
      </c>
      <c r="B219" s="14" t="inlineStr">
        <is>
          <t>all</t>
        </is>
      </c>
      <c r="C219" s="14" t="inlineStr">
        <is>
          <t>rod</t>
        </is>
      </c>
      <c r="D219" s="21" t="n">
        <v>67</v>
      </c>
      <c r="H219" s="14">
        <f>INDEX(VarLab,MATCH($A219,VarKey,0))&amp;INDEX(MemLab,MATCH($C219&amp;"|"&amp;$B219,MemKey,0))</f>
        <v/>
      </c>
      <c r="I219" s="14">
        <f>INDEX(VarUnit,MATCH($A219,VarKey,0))</f>
        <v/>
      </c>
      <c r="J219" s="14">
        <f>INDEX(VarSrc,MATCH($A219,VarKey,0))</f>
        <v/>
      </c>
      <c r="K219" s="11">
        <f>CodePrefix&amp;$A219&amp;IF($C219="","","."&amp;$C219&amp;"."&amp;$B219)&amp;INDEX(VarEnd,MATCH($A219,VarKey,0))&amp;K$5</f>
        <v/>
      </c>
      <c r="L219" s="22">
        <f>INDEX(MTInputs!$J$1:$AZ$415,$D219,MATCH(L$5,MTInputs!$J$5:$AZ$5,0))</f>
        <v/>
      </c>
      <c r="M219" s="23">
        <f>INDEX(MTInputs!$J$1:$AZ$415,$D219,MATCH(M$5,MTInputs!$J$5:$AZ$5,0))</f>
        <v/>
      </c>
      <c r="N219" s="23">
        <f>INDEX(MTInputs!$J$1:$AZ$415,$D219,MATCH(N$5,MTInputs!$J$5:$AZ$5,0))</f>
        <v/>
      </c>
      <c r="O219" s="23">
        <f>INDEX(MTInputs!$J$1:$AZ$415,$D219,MATCH(O$5,MTInputs!$J$5:$AZ$5,0))</f>
        <v/>
      </c>
      <c r="P219" s="23">
        <f>INDEX(MTInputs!$J$1:$AZ$415,$D219,MATCH(P$5,MTInputs!$J$5:$AZ$5,0))</f>
        <v/>
      </c>
      <c r="Q219" s="23">
        <f>INDEX(MTInputs!$J$1:$AZ$415,$D219,MATCH(Q$5,MTInputs!$J$5:$AZ$5,0))</f>
        <v/>
      </c>
      <c r="R219" s="23">
        <f>INDEX(MTInputs!$J$1:$AZ$415,$D219,MATCH(R$5,MTInputs!$J$5:$AZ$5,0))</f>
        <v/>
      </c>
      <c r="S219" s="23">
        <f>INDEX(MTInputs!$J$1:$AZ$415,$D219,MATCH(S$5,MTInputs!$J$5:$AZ$5,0))</f>
        <v/>
      </c>
      <c r="T219" s="23">
        <f>INDEX(MTInputs!$J$1:$AZ$415,$D219,MATCH(T$5,MTInputs!$J$5:$AZ$5,0))</f>
        <v/>
      </c>
      <c r="U219" s="23">
        <f>INDEX(MTInputs!$J$1:$AZ$415,$D219,MATCH(U$5,MTInputs!$J$5:$AZ$5,0))</f>
        <v/>
      </c>
      <c r="V219" s="23">
        <f>INDEX(MTInputs!$J$1:$AZ$415,$D219,MATCH(V$5,MTInputs!$J$5:$AZ$5,0))</f>
        <v/>
      </c>
      <c r="W219" s="23">
        <f>INDEX(MTInputs!$J$1:$AZ$415,$D219,MATCH(W$5,MTInputs!$J$5:$AZ$5,0))</f>
        <v/>
      </c>
      <c r="X219" s="23">
        <f>INDEX(MTInputs!$J$1:$AZ$415,$D219,MATCH(X$5,MTInputs!$J$5:$AZ$5,0))</f>
        <v/>
      </c>
      <c r="Y219" s="23">
        <f>INDEX(MTInputs!$J$1:$AZ$415,$D219,MATCH(Y$5,MTInputs!$J$5:$AZ$5,0))</f>
        <v/>
      </c>
      <c r="Z219" s="23">
        <f>INDEX(MTInputs!$J$1:$AZ$415,$D219,MATCH(Z$5,MTInputs!$J$5:$AZ$5,0))</f>
        <v/>
      </c>
      <c r="AA219" s="23">
        <f>INDEX(MTInputs!$J$1:$AZ$415,$D219,MATCH(AA$5,MTInputs!$J$5:$AZ$5,0))</f>
        <v/>
      </c>
      <c r="AB219" s="23">
        <f>INDEX(MTInputs!$J$1:$AZ$415,$D219,MATCH(AB$5,MTInputs!$J$5:$AZ$5,0))</f>
        <v/>
      </c>
      <c r="AC219" s="23">
        <f>INDEX(MTInputs!$J$1:$AZ$415,$D219,MATCH(AC$5,MTInputs!$J$5:$AZ$5,0))</f>
        <v/>
      </c>
      <c r="AD219" s="23">
        <f>INDEX(MTInputs!$J$1:$AZ$415,$D219,MATCH(AD$5,MTInputs!$J$5:$AZ$5,0))</f>
        <v/>
      </c>
      <c r="AF219" s="11">
        <f>CodePrefix&amp;$A219&amp;IF($C219="","","."&amp;$C219&amp;"."&amp;$B219)&amp;INDEX(VarEnd,MATCH($A219,VarKey,0))&amp;AF$5</f>
        <v/>
      </c>
      <c r="AG219" s="22">
        <f>INDEX(MTInputs!$J$1:$AZ$415,$D219,MATCH(AG$5,MTInputs!$J$5:$AZ$5,0))</f>
        <v/>
      </c>
      <c r="AH219" s="23">
        <f>INDEX(MTInputs!$J$1:$AZ$415,$D219,MATCH(AH$5,MTInputs!$J$5:$AZ$5,0))</f>
        <v/>
      </c>
      <c r="AI219" s="23">
        <f>INDEX(MTInputs!$J$1:$AZ$415,$D219,MATCH(AI$5,MTInputs!$J$5:$AZ$5,0))</f>
        <v/>
      </c>
      <c r="AJ219" s="23">
        <f>INDEX(MTInputs!$J$1:$AZ$415,$D219,MATCH(AJ$5,MTInputs!$J$5:$AZ$5,0))</f>
        <v/>
      </c>
      <c r="AK219" s="23">
        <f>INDEX(MTInputs!$J$1:$AZ$415,$D219,MATCH(AK$5,MTInputs!$J$5:$AZ$5,0))</f>
        <v/>
      </c>
      <c r="AL219" s="23">
        <f>INDEX(MTInputs!$J$1:$AZ$415,$D219,MATCH(AL$5,MTInputs!$J$5:$AZ$5,0))</f>
        <v/>
      </c>
      <c r="AM219" s="23">
        <f>INDEX(MTInputs!$J$1:$AZ$415,$D219,MATCH(AM$5,MTInputs!$J$5:$AZ$5,0))</f>
        <v/>
      </c>
      <c r="AN219" s="23">
        <f>INDEX(MTInputs!$J$1:$AZ$415,$D219,MATCH(AN$5,MTInputs!$J$5:$AZ$5,0))</f>
        <v/>
      </c>
      <c r="AO219" s="23">
        <f>INDEX(MTInputs!$J$1:$AZ$415,$D219,MATCH(AO$5,MTInputs!$J$5:$AZ$5,0))</f>
        <v/>
      </c>
      <c r="AP219" s="23">
        <f>INDEX(MTInputs!$J$1:$AZ$415,$D219,MATCH(AP$5,MTInputs!$J$5:$AZ$5,0))</f>
        <v/>
      </c>
      <c r="AQ219" s="23">
        <f>INDEX(MTInputs!$J$1:$AZ$415,$D219,MATCH(AQ$5,MTInputs!$J$5:$AZ$5,0))</f>
        <v/>
      </c>
      <c r="AR219" s="23">
        <f>INDEX(MTInputs!$J$1:$AZ$415,$D219,MATCH(AR$5,MTInputs!$J$5:$AZ$5,0))</f>
        <v/>
      </c>
      <c r="AS219" s="23">
        <f>INDEX(MTInputs!$J$1:$AZ$415,$D219,MATCH(AS$5,MTInputs!$J$5:$AZ$5,0))</f>
        <v/>
      </c>
      <c r="AT219" s="23">
        <f>INDEX(MTInputs!$J$1:$AZ$415,$D219,MATCH(AT$5,MTInputs!$J$5:$AZ$5,0))</f>
        <v/>
      </c>
      <c r="AU219" s="23">
        <f>INDEX(MTInputs!$J$1:$AZ$415,$D219,MATCH(AU$5,MTInputs!$J$5:$AZ$5,0))</f>
        <v/>
      </c>
      <c r="AV219" s="23">
        <f>INDEX(MTInputs!$J$1:$AZ$415,$D219,MATCH(AV$5,MTInputs!$J$5:$AZ$5,0))</f>
        <v/>
      </c>
      <c r="AW219" s="23">
        <f>INDEX(MTInputs!$J$1:$AZ$415,$D219,MATCH(AW$5,MTInputs!$J$5:$AZ$5,0))</f>
        <v/>
      </c>
      <c r="AX219" s="23">
        <f>INDEX(MTInputs!$J$1:$AZ$415,$D219,MATCH(AX$5,MTInputs!$J$5:$AZ$5,0))</f>
        <v/>
      </c>
      <c r="AY219" s="23">
        <f>INDEX(MTInputs!$J$1:$AZ$415,$D219,MATCH(AY$5,MTInputs!$J$5:$AZ$5,0))</f>
        <v/>
      </c>
    </row>
    <row r="220" hidden="1" outlineLevel="1">
      <c r="A220" s="14" t="inlineStr">
        <is>
          <t>fbcov</t>
        </is>
      </c>
      <c r="B220" s="14" t="inlineStr">
        <is>
          <t>all</t>
        </is>
      </c>
      <c r="C220" s="14" t="inlineStr">
        <is>
          <t>ral</t>
        </is>
      </c>
      <c r="D220" s="21" t="n">
        <v>68</v>
      </c>
      <c r="H220" s="14">
        <f>INDEX(VarLab,MATCH($A220,VarKey,0))&amp;INDEX(MemLab,MATCH($C220&amp;"|"&amp;$B220,MemKey,0))</f>
        <v/>
      </c>
      <c r="I220" s="14">
        <f>INDEX(VarUnit,MATCH($A220,VarKey,0))</f>
        <v/>
      </c>
      <c r="J220" s="14">
        <f>INDEX(VarSrc,MATCH($A220,VarKey,0))</f>
        <v/>
      </c>
      <c r="K220" s="11">
        <f>CodePrefix&amp;$A220&amp;IF($C220="","","."&amp;$C220&amp;"."&amp;$B220)&amp;INDEX(VarEnd,MATCH($A220,VarKey,0))&amp;K$5</f>
        <v/>
      </c>
      <c r="L220" s="22">
        <f>INDEX(MTInputs!$J$1:$AZ$415,$D220,MATCH(L$5,MTInputs!$J$5:$AZ$5,0))</f>
        <v/>
      </c>
      <c r="M220" s="23">
        <f>INDEX(MTInputs!$J$1:$AZ$415,$D220,MATCH(M$5,MTInputs!$J$5:$AZ$5,0))</f>
        <v/>
      </c>
      <c r="N220" s="23">
        <f>INDEX(MTInputs!$J$1:$AZ$415,$D220,MATCH(N$5,MTInputs!$J$5:$AZ$5,0))</f>
        <v/>
      </c>
      <c r="O220" s="23">
        <f>INDEX(MTInputs!$J$1:$AZ$415,$D220,MATCH(O$5,MTInputs!$J$5:$AZ$5,0))</f>
        <v/>
      </c>
      <c r="P220" s="23">
        <f>INDEX(MTInputs!$J$1:$AZ$415,$D220,MATCH(P$5,MTInputs!$J$5:$AZ$5,0))</f>
        <v/>
      </c>
      <c r="Q220" s="23">
        <f>INDEX(MTInputs!$J$1:$AZ$415,$D220,MATCH(Q$5,MTInputs!$J$5:$AZ$5,0))</f>
        <v/>
      </c>
      <c r="R220" s="23">
        <f>INDEX(MTInputs!$J$1:$AZ$415,$D220,MATCH(R$5,MTInputs!$J$5:$AZ$5,0))</f>
        <v/>
      </c>
      <c r="S220" s="23">
        <f>INDEX(MTInputs!$J$1:$AZ$415,$D220,MATCH(S$5,MTInputs!$J$5:$AZ$5,0))</f>
        <v/>
      </c>
      <c r="T220" s="23">
        <f>INDEX(MTInputs!$J$1:$AZ$415,$D220,MATCH(T$5,MTInputs!$J$5:$AZ$5,0))</f>
        <v/>
      </c>
      <c r="U220" s="23">
        <f>INDEX(MTInputs!$J$1:$AZ$415,$D220,MATCH(U$5,MTInputs!$J$5:$AZ$5,0))</f>
        <v/>
      </c>
      <c r="V220" s="23">
        <f>INDEX(MTInputs!$J$1:$AZ$415,$D220,MATCH(V$5,MTInputs!$J$5:$AZ$5,0))</f>
        <v/>
      </c>
      <c r="W220" s="23">
        <f>INDEX(MTInputs!$J$1:$AZ$415,$D220,MATCH(W$5,MTInputs!$J$5:$AZ$5,0))</f>
        <v/>
      </c>
      <c r="X220" s="23">
        <f>INDEX(MTInputs!$J$1:$AZ$415,$D220,MATCH(X$5,MTInputs!$J$5:$AZ$5,0))</f>
        <v/>
      </c>
      <c r="Y220" s="23">
        <f>INDEX(MTInputs!$J$1:$AZ$415,$D220,MATCH(Y$5,MTInputs!$J$5:$AZ$5,0))</f>
        <v/>
      </c>
      <c r="Z220" s="23">
        <f>INDEX(MTInputs!$J$1:$AZ$415,$D220,MATCH(Z$5,MTInputs!$J$5:$AZ$5,0))</f>
        <v/>
      </c>
      <c r="AA220" s="23">
        <f>INDEX(MTInputs!$J$1:$AZ$415,$D220,MATCH(AA$5,MTInputs!$J$5:$AZ$5,0))</f>
        <v/>
      </c>
      <c r="AB220" s="23">
        <f>INDEX(MTInputs!$J$1:$AZ$415,$D220,MATCH(AB$5,MTInputs!$J$5:$AZ$5,0))</f>
        <v/>
      </c>
      <c r="AC220" s="23">
        <f>INDEX(MTInputs!$J$1:$AZ$415,$D220,MATCH(AC$5,MTInputs!$J$5:$AZ$5,0))</f>
        <v/>
      </c>
      <c r="AD220" s="23">
        <f>INDEX(MTInputs!$J$1:$AZ$415,$D220,MATCH(AD$5,MTInputs!$J$5:$AZ$5,0))</f>
        <v/>
      </c>
      <c r="AF220" s="11">
        <f>CodePrefix&amp;$A220&amp;IF($C220="","","."&amp;$C220&amp;"."&amp;$B220)&amp;INDEX(VarEnd,MATCH($A220,VarKey,0))&amp;AF$5</f>
        <v/>
      </c>
      <c r="AG220" s="22">
        <f>INDEX(MTInputs!$J$1:$AZ$415,$D220,MATCH(AG$5,MTInputs!$J$5:$AZ$5,0))</f>
        <v/>
      </c>
      <c r="AH220" s="23">
        <f>INDEX(MTInputs!$J$1:$AZ$415,$D220,MATCH(AH$5,MTInputs!$J$5:$AZ$5,0))</f>
        <v/>
      </c>
      <c r="AI220" s="23">
        <f>INDEX(MTInputs!$J$1:$AZ$415,$D220,MATCH(AI$5,MTInputs!$J$5:$AZ$5,0))</f>
        <v/>
      </c>
      <c r="AJ220" s="23">
        <f>INDEX(MTInputs!$J$1:$AZ$415,$D220,MATCH(AJ$5,MTInputs!$J$5:$AZ$5,0))</f>
        <v/>
      </c>
      <c r="AK220" s="23">
        <f>INDEX(MTInputs!$J$1:$AZ$415,$D220,MATCH(AK$5,MTInputs!$J$5:$AZ$5,0))</f>
        <v/>
      </c>
      <c r="AL220" s="23">
        <f>INDEX(MTInputs!$J$1:$AZ$415,$D220,MATCH(AL$5,MTInputs!$J$5:$AZ$5,0))</f>
        <v/>
      </c>
      <c r="AM220" s="23">
        <f>INDEX(MTInputs!$J$1:$AZ$415,$D220,MATCH(AM$5,MTInputs!$J$5:$AZ$5,0))</f>
        <v/>
      </c>
      <c r="AN220" s="23">
        <f>INDEX(MTInputs!$J$1:$AZ$415,$D220,MATCH(AN$5,MTInputs!$J$5:$AZ$5,0))</f>
        <v/>
      </c>
      <c r="AO220" s="23">
        <f>INDEX(MTInputs!$J$1:$AZ$415,$D220,MATCH(AO$5,MTInputs!$J$5:$AZ$5,0))</f>
        <v/>
      </c>
      <c r="AP220" s="23">
        <f>INDEX(MTInputs!$J$1:$AZ$415,$D220,MATCH(AP$5,MTInputs!$J$5:$AZ$5,0))</f>
        <v/>
      </c>
      <c r="AQ220" s="23">
        <f>INDEX(MTInputs!$J$1:$AZ$415,$D220,MATCH(AQ$5,MTInputs!$J$5:$AZ$5,0))</f>
        <v/>
      </c>
      <c r="AR220" s="23">
        <f>INDEX(MTInputs!$J$1:$AZ$415,$D220,MATCH(AR$5,MTInputs!$J$5:$AZ$5,0))</f>
        <v/>
      </c>
      <c r="AS220" s="23">
        <f>INDEX(MTInputs!$J$1:$AZ$415,$D220,MATCH(AS$5,MTInputs!$J$5:$AZ$5,0))</f>
        <v/>
      </c>
      <c r="AT220" s="23">
        <f>INDEX(MTInputs!$J$1:$AZ$415,$D220,MATCH(AT$5,MTInputs!$J$5:$AZ$5,0))</f>
        <v/>
      </c>
      <c r="AU220" s="23">
        <f>INDEX(MTInputs!$J$1:$AZ$415,$D220,MATCH(AU$5,MTInputs!$J$5:$AZ$5,0))</f>
        <v/>
      </c>
      <c r="AV220" s="23">
        <f>INDEX(MTInputs!$J$1:$AZ$415,$D220,MATCH(AV$5,MTInputs!$J$5:$AZ$5,0))</f>
        <v/>
      </c>
      <c r="AW220" s="23">
        <f>INDEX(MTInputs!$J$1:$AZ$415,$D220,MATCH(AW$5,MTInputs!$J$5:$AZ$5,0))</f>
        <v/>
      </c>
      <c r="AX220" s="23">
        <f>INDEX(MTInputs!$J$1:$AZ$415,$D220,MATCH(AX$5,MTInputs!$J$5:$AZ$5,0))</f>
        <v/>
      </c>
      <c r="AY220" s="23">
        <f>INDEX(MTInputs!$J$1:$AZ$415,$D220,MATCH(AY$5,MTInputs!$J$5:$AZ$5,0))</f>
        <v/>
      </c>
    </row>
    <row r="221" hidden="1" outlineLevel="1">
      <c r="A221" s="14" t="inlineStr">
        <is>
          <t>fbcov</t>
        </is>
      </c>
      <c r="B221" s="14" t="inlineStr">
        <is>
          <t>all</t>
        </is>
      </c>
      <c r="C221" s="14" t="inlineStr">
        <is>
          <t>avi</t>
        </is>
      </c>
      <c r="D221" s="21" t="n">
        <v>69</v>
      </c>
      <c r="H221" s="14">
        <f>INDEX(VarLab,MATCH($A221,VarKey,0))&amp;INDEX(MemLab,MATCH($C221&amp;"|"&amp;$B221,MemKey,0))</f>
        <v/>
      </c>
      <c r="I221" s="14">
        <f>INDEX(VarUnit,MATCH($A221,VarKey,0))</f>
        <v/>
      </c>
      <c r="J221" s="14">
        <f>INDEX(VarSrc,MATCH($A221,VarKey,0))</f>
        <v/>
      </c>
      <c r="K221" s="11">
        <f>CodePrefix&amp;$A221&amp;IF($C221="","","."&amp;$C221&amp;"."&amp;$B221)&amp;INDEX(VarEnd,MATCH($A221,VarKey,0))&amp;K$5</f>
        <v/>
      </c>
      <c r="L221" s="22">
        <f>INDEX(MTInputs!$J$1:$AZ$415,$D221,MATCH(L$5,MTInputs!$J$5:$AZ$5,0))</f>
        <v/>
      </c>
      <c r="M221" s="23">
        <f>INDEX(MTInputs!$J$1:$AZ$415,$D221,MATCH(M$5,MTInputs!$J$5:$AZ$5,0))</f>
        <v/>
      </c>
      <c r="N221" s="23">
        <f>INDEX(MTInputs!$J$1:$AZ$415,$D221,MATCH(N$5,MTInputs!$J$5:$AZ$5,0))</f>
        <v/>
      </c>
      <c r="O221" s="23">
        <f>INDEX(MTInputs!$J$1:$AZ$415,$D221,MATCH(O$5,MTInputs!$J$5:$AZ$5,0))</f>
        <v/>
      </c>
      <c r="P221" s="23">
        <f>INDEX(MTInputs!$J$1:$AZ$415,$D221,MATCH(P$5,MTInputs!$J$5:$AZ$5,0))</f>
        <v/>
      </c>
      <c r="Q221" s="23">
        <f>INDEX(MTInputs!$J$1:$AZ$415,$D221,MATCH(Q$5,MTInputs!$J$5:$AZ$5,0))</f>
        <v/>
      </c>
      <c r="R221" s="23">
        <f>INDEX(MTInputs!$J$1:$AZ$415,$D221,MATCH(R$5,MTInputs!$J$5:$AZ$5,0))</f>
        <v/>
      </c>
      <c r="S221" s="23">
        <f>INDEX(MTInputs!$J$1:$AZ$415,$D221,MATCH(S$5,MTInputs!$J$5:$AZ$5,0))</f>
        <v/>
      </c>
      <c r="T221" s="23">
        <f>INDEX(MTInputs!$J$1:$AZ$415,$D221,MATCH(T$5,MTInputs!$J$5:$AZ$5,0))</f>
        <v/>
      </c>
      <c r="U221" s="23">
        <f>INDEX(MTInputs!$J$1:$AZ$415,$D221,MATCH(U$5,MTInputs!$J$5:$AZ$5,0))</f>
        <v/>
      </c>
      <c r="V221" s="23">
        <f>INDEX(MTInputs!$J$1:$AZ$415,$D221,MATCH(V$5,MTInputs!$J$5:$AZ$5,0))</f>
        <v/>
      </c>
      <c r="W221" s="23">
        <f>INDEX(MTInputs!$J$1:$AZ$415,$D221,MATCH(W$5,MTInputs!$J$5:$AZ$5,0))</f>
        <v/>
      </c>
      <c r="X221" s="23">
        <f>INDEX(MTInputs!$J$1:$AZ$415,$D221,MATCH(X$5,MTInputs!$J$5:$AZ$5,0))</f>
        <v/>
      </c>
      <c r="Y221" s="23">
        <f>INDEX(MTInputs!$J$1:$AZ$415,$D221,MATCH(Y$5,MTInputs!$J$5:$AZ$5,0))</f>
        <v/>
      </c>
      <c r="Z221" s="23">
        <f>INDEX(MTInputs!$J$1:$AZ$415,$D221,MATCH(Z$5,MTInputs!$J$5:$AZ$5,0))</f>
        <v/>
      </c>
      <c r="AA221" s="23">
        <f>INDEX(MTInputs!$J$1:$AZ$415,$D221,MATCH(AA$5,MTInputs!$J$5:$AZ$5,0))</f>
        <v/>
      </c>
      <c r="AB221" s="23">
        <f>INDEX(MTInputs!$J$1:$AZ$415,$D221,MATCH(AB$5,MTInputs!$J$5:$AZ$5,0))</f>
        <v/>
      </c>
      <c r="AC221" s="23">
        <f>INDEX(MTInputs!$J$1:$AZ$415,$D221,MATCH(AC$5,MTInputs!$J$5:$AZ$5,0))</f>
        <v/>
      </c>
      <c r="AD221" s="23">
        <f>INDEX(MTInputs!$J$1:$AZ$415,$D221,MATCH(AD$5,MTInputs!$J$5:$AZ$5,0))</f>
        <v/>
      </c>
      <c r="AF221" s="11">
        <f>CodePrefix&amp;$A221&amp;IF($C221="","","."&amp;$C221&amp;"."&amp;$B221)&amp;INDEX(VarEnd,MATCH($A221,VarKey,0))&amp;AF$5</f>
        <v/>
      </c>
      <c r="AG221" s="22">
        <f>INDEX(MTInputs!$J$1:$AZ$415,$D221,MATCH(AG$5,MTInputs!$J$5:$AZ$5,0))</f>
        <v/>
      </c>
      <c r="AH221" s="23">
        <f>INDEX(MTInputs!$J$1:$AZ$415,$D221,MATCH(AH$5,MTInputs!$J$5:$AZ$5,0))</f>
        <v/>
      </c>
      <c r="AI221" s="23">
        <f>INDEX(MTInputs!$J$1:$AZ$415,$D221,MATCH(AI$5,MTInputs!$J$5:$AZ$5,0))</f>
        <v/>
      </c>
      <c r="AJ221" s="23">
        <f>INDEX(MTInputs!$J$1:$AZ$415,$D221,MATCH(AJ$5,MTInputs!$J$5:$AZ$5,0))</f>
        <v/>
      </c>
      <c r="AK221" s="23">
        <f>INDEX(MTInputs!$J$1:$AZ$415,$D221,MATCH(AK$5,MTInputs!$J$5:$AZ$5,0))</f>
        <v/>
      </c>
      <c r="AL221" s="23">
        <f>INDEX(MTInputs!$J$1:$AZ$415,$D221,MATCH(AL$5,MTInputs!$J$5:$AZ$5,0))</f>
        <v/>
      </c>
      <c r="AM221" s="23">
        <f>INDEX(MTInputs!$J$1:$AZ$415,$D221,MATCH(AM$5,MTInputs!$J$5:$AZ$5,0))</f>
        <v/>
      </c>
      <c r="AN221" s="23">
        <f>INDEX(MTInputs!$J$1:$AZ$415,$D221,MATCH(AN$5,MTInputs!$J$5:$AZ$5,0))</f>
        <v/>
      </c>
      <c r="AO221" s="23">
        <f>INDEX(MTInputs!$J$1:$AZ$415,$D221,MATCH(AO$5,MTInputs!$J$5:$AZ$5,0))</f>
        <v/>
      </c>
      <c r="AP221" s="23">
        <f>INDEX(MTInputs!$J$1:$AZ$415,$D221,MATCH(AP$5,MTInputs!$J$5:$AZ$5,0))</f>
        <v/>
      </c>
      <c r="AQ221" s="23">
        <f>INDEX(MTInputs!$J$1:$AZ$415,$D221,MATCH(AQ$5,MTInputs!$J$5:$AZ$5,0))</f>
        <v/>
      </c>
      <c r="AR221" s="23">
        <f>INDEX(MTInputs!$J$1:$AZ$415,$D221,MATCH(AR$5,MTInputs!$J$5:$AZ$5,0))</f>
        <v/>
      </c>
      <c r="AS221" s="23">
        <f>INDEX(MTInputs!$J$1:$AZ$415,$D221,MATCH(AS$5,MTInputs!$J$5:$AZ$5,0))</f>
        <v/>
      </c>
      <c r="AT221" s="23">
        <f>INDEX(MTInputs!$J$1:$AZ$415,$D221,MATCH(AT$5,MTInputs!$J$5:$AZ$5,0))</f>
        <v/>
      </c>
      <c r="AU221" s="23">
        <f>INDEX(MTInputs!$J$1:$AZ$415,$D221,MATCH(AU$5,MTInputs!$J$5:$AZ$5,0))</f>
        <v/>
      </c>
      <c r="AV221" s="23">
        <f>INDEX(MTInputs!$J$1:$AZ$415,$D221,MATCH(AV$5,MTInputs!$J$5:$AZ$5,0))</f>
        <v/>
      </c>
      <c r="AW221" s="23">
        <f>INDEX(MTInputs!$J$1:$AZ$415,$D221,MATCH(AW$5,MTInputs!$J$5:$AZ$5,0))</f>
        <v/>
      </c>
      <c r="AX221" s="23">
        <f>INDEX(MTInputs!$J$1:$AZ$415,$D221,MATCH(AX$5,MTInputs!$J$5:$AZ$5,0))</f>
        <v/>
      </c>
      <c r="AY221" s="23">
        <f>INDEX(MTInputs!$J$1:$AZ$415,$D221,MATCH(AY$5,MTInputs!$J$5:$AZ$5,0))</f>
        <v/>
      </c>
    </row>
    <row r="222" hidden="1" outlineLevel="1">
      <c r="A222" s="14" t="inlineStr">
        <is>
          <t>fbcov</t>
        </is>
      </c>
      <c r="B222" s="14" t="inlineStr">
        <is>
          <t>all</t>
        </is>
      </c>
      <c r="C222" s="14" t="inlineStr">
        <is>
          <t>nav</t>
        </is>
      </c>
      <c r="D222" s="21" t="n">
        <v>70</v>
      </c>
      <c r="H222" s="14">
        <f>INDEX(VarLab,MATCH($A222,VarKey,0))&amp;INDEX(MemLab,MATCH($C222&amp;"|"&amp;$B222,MemKey,0))</f>
        <v/>
      </c>
      <c r="I222" s="14">
        <f>INDEX(VarUnit,MATCH($A222,VarKey,0))</f>
        <v/>
      </c>
      <c r="J222" s="14">
        <f>INDEX(VarSrc,MATCH($A222,VarKey,0))</f>
        <v/>
      </c>
      <c r="K222" s="11">
        <f>CodePrefix&amp;$A222&amp;IF($C222="","","."&amp;$C222&amp;"."&amp;$B222)&amp;INDEX(VarEnd,MATCH($A222,VarKey,0))&amp;K$5</f>
        <v/>
      </c>
      <c r="L222" s="22">
        <f>INDEX(MTInputs!$J$1:$AZ$415,$D222,MATCH(L$5,MTInputs!$J$5:$AZ$5,0))</f>
        <v/>
      </c>
      <c r="M222" s="23">
        <f>INDEX(MTInputs!$J$1:$AZ$415,$D222,MATCH(M$5,MTInputs!$J$5:$AZ$5,0))</f>
        <v/>
      </c>
      <c r="N222" s="23">
        <f>INDEX(MTInputs!$J$1:$AZ$415,$D222,MATCH(N$5,MTInputs!$J$5:$AZ$5,0))</f>
        <v/>
      </c>
      <c r="O222" s="23">
        <f>INDEX(MTInputs!$J$1:$AZ$415,$D222,MATCH(O$5,MTInputs!$J$5:$AZ$5,0))</f>
        <v/>
      </c>
      <c r="P222" s="23">
        <f>INDEX(MTInputs!$J$1:$AZ$415,$D222,MATCH(P$5,MTInputs!$J$5:$AZ$5,0))</f>
        <v/>
      </c>
      <c r="Q222" s="23">
        <f>INDEX(MTInputs!$J$1:$AZ$415,$D222,MATCH(Q$5,MTInputs!$J$5:$AZ$5,0))</f>
        <v/>
      </c>
      <c r="R222" s="23">
        <f>INDEX(MTInputs!$J$1:$AZ$415,$D222,MATCH(R$5,MTInputs!$J$5:$AZ$5,0))</f>
        <v/>
      </c>
      <c r="S222" s="23">
        <f>INDEX(MTInputs!$J$1:$AZ$415,$D222,MATCH(S$5,MTInputs!$J$5:$AZ$5,0))</f>
        <v/>
      </c>
      <c r="T222" s="23">
        <f>INDEX(MTInputs!$J$1:$AZ$415,$D222,MATCH(T$5,MTInputs!$J$5:$AZ$5,0))</f>
        <v/>
      </c>
      <c r="U222" s="23">
        <f>INDEX(MTInputs!$J$1:$AZ$415,$D222,MATCH(U$5,MTInputs!$J$5:$AZ$5,0))</f>
        <v/>
      </c>
      <c r="V222" s="23">
        <f>INDEX(MTInputs!$J$1:$AZ$415,$D222,MATCH(V$5,MTInputs!$J$5:$AZ$5,0))</f>
        <v/>
      </c>
      <c r="W222" s="23">
        <f>INDEX(MTInputs!$J$1:$AZ$415,$D222,MATCH(W$5,MTInputs!$J$5:$AZ$5,0))</f>
        <v/>
      </c>
      <c r="X222" s="23">
        <f>INDEX(MTInputs!$J$1:$AZ$415,$D222,MATCH(X$5,MTInputs!$J$5:$AZ$5,0))</f>
        <v/>
      </c>
      <c r="Y222" s="23">
        <f>INDEX(MTInputs!$J$1:$AZ$415,$D222,MATCH(Y$5,MTInputs!$J$5:$AZ$5,0))</f>
        <v/>
      </c>
      <c r="Z222" s="23">
        <f>INDEX(MTInputs!$J$1:$AZ$415,$D222,MATCH(Z$5,MTInputs!$J$5:$AZ$5,0))</f>
        <v/>
      </c>
      <c r="AA222" s="23">
        <f>INDEX(MTInputs!$J$1:$AZ$415,$D222,MATCH(AA$5,MTInputs!$J$5:$AZ$5,0))</f>
        <v/>
      </c>
      <c r="AB222" s="23">
        <f>INDEX(MTInputs!$J$1:$AZ$415,$D222,MATCH(AB$5,MTInputs!$J$5:$AZ$5,0))</f>
        <v/>
      </c>
      <c r="AC222" s="23">
        <f>INDEX(MTInputs!$J$1:$AZ$415,$D222,MATCH(AC$5,MTInputs!$J$5:$AZ$5,0))</f>
        <v/>
      </c>
      <c r="AD222" s="23">
        <f>INDEX(MTInputs!$J$1:$AZ$415,$D222,MATCH(AD$5,MTInputs!$J$5:$AZ$5,0))</f>
        <v/>
      </c>
      <c r="AF222" s="11">
        <f>CodePrefix&amp;$A222&amp;IF($C222="","","."&amp;$C222&amp;"."&amp;$B222)&amp;INDEX(VarEnd,MATCH($A222,VarKey,0))&amp;AF$5</f>
        <v/>
      </c>
      <c r="AG222" s="22">
        <f>INDEX(MTInputs!$J$1:$AZ$415,$D222,MATCH(AG$5,MTInputs!$J$5:$AZ$5,0))</f>
        <v/>
      </c>
      <c r="AH222" s="23">
        <f>INDEX(MTInputs!$J$1:$AZ$415,$D222,MATCH(AH$5,MTInputs!$J$5:$AZ$5,0))</f>
        <v/>
      </c>
      <c r="AI222" s="23">
        <f>INDEX(MTInputs!$J$1:$AZ$415,$D222,MATCH(AI$5,MTInputs!$J$5:$AZ$5,0))</f>
        <v/>
      </c>
      <c r="AJ222" s="23">
        <f>INDEX(MTInputs!$J$1:$AZ$415,$D222,MATCH(AJ$5,MTInputs!$J$5:$AZ$5,0))</f>
        <v/>
      </c>
      <c r="AK222" s="23">
        <f>INDEX(MTInputs!$J$1:$AZ$415,$D222,MATCH(AK$5,MTInputs!$J$5:$AZ$5,0))</f>
        <v/>
      </c>
      <c r="AL222" s="23">
        <f>INDEX(MTInputs!$J$1:$AZ$415,$D222,MATCH(AL$5,MTInputs!$J$5:$AZ$5,0))</f>
        <v/>
      </c>
      <c r="AM222" s="23">
        <f>INDEX(MTInputs!$J$1:$AZ$415,$D222,MATCH(AM$5,MTInputs!$J$5:$AZ$5,0))</f>
        <v/>
      </c>
      <c r="AN222" s="23">
        <f>INDEX(MTInputs!$J$1:$AZ$415,$D222,MATCH(AN$5,MTInputs!$J$5:$AZ$5,0))</f>
        <v/>
      </c>
      <c r="AO222" s="23">
        <f>INDEX(MTInputs!$J$1:$AZ$415,$D222,MATCH(AO$5,MTInputs!$J$5:$AZ$5,0))</f>
        <v/>
      </c>
      <c r="AP222" s="23">
        <f>INDEX(MTInputs!$J$1:$AZ$415,$D222,MATCH(AP$5,MTInputs!$J$5:$AZ$5,0))</f>
        <v/>
      </c>
      <c r="AQ222" s="23">
        <f>INDEX(MTInputs!$J$1:$AZ$415,$D222,MATCH(AQ$5,MTInputs!$J$5:$AZ$5,0))</f>
        <v/>
      </c>
      <c r="AR222" s="23">
        <f>INDEX(MTInputs!$J$1:$AZ$415,$D222,MATCH(AR$5,MTInputs!$J$5:$AZ$5,0))</f>
        <v/>
      </c>
      <c r="AS222" s="23">
        <f>INDEX(MTInputs!$J$1:$AZ$415,$D222,MATCH(AS$5,MTInputs!$J$5:$AZ$5,0))</f>
        <v/>
      </c>
      <c r="AT222" s="23">
        <f>INDEX(MTInputs!$J$1:$AZ$415,$D222,MATCH(AT$5,MTInputs!$J$5:$AZ$5,0))</f>
        <v/>
      </c>
      <c r="AU222" s="23">
        <f>INDEX(MTInputs!$J$1:$AZ$415,$D222,MATCH(AU$5,MTInputs!$J$5:$AZ$5,0))</f>
        <v/>
      </c>
      <c r="AV222" s="23">
        <f>INDEX(MTInputs!$J$1:$AZ$415,$D222,MATCH(AV$5,MTInputs!$J$5:$AZ$5,0))</f>
        <v/>
      </c>
      <c r="AW222" s="23">
        <f>INDEX(MTInputs!$J$1:$AZ$415,$D222,MATCH(AW$5,MTInputs!$J$5:$AZ$5,0))</f>
        <v/>
      </c>
      <c r="AX222" s="23">
        <f>INDEX(MTInputs!$J$1:$AZ$415,$D222,MATCH(AX$5,MTInputs!$J$5:$AZ$5,0))</f>
        <v/>
      </c>
      <c r="AY222" s="23">
        <f>INDEX(MTInputs!$J$1:$AZ$415,$D222,MATCH(AY$5,MTInputs!$J$5:$AZ$5,0))</f>
        <v/>
      </c>
    </row>
    <row r="223" hidden="1" outlineLevel="1">
      <c r="A223" s="14" t="inlineStr">
        <is>
          <t>fbcov</t>
        </is>
      </c>
      <c r="B223" s="14" t="inlineStr">
        <is>
          <t>all</t>
        </is>
      </c>
      <c r="C223" s="14" t="inlineStr">
        <is>
          <t>res</t>
        </is>
      </c>
      <c r="D223" s="21" t="n">
        <v>71</v>
      </c>
      <c r="H223" s="14">
        <f>INDEX(VarLab,MATCH($A223,VarKey,0))&amp;INDEX(MemLab,MATCH($C223&amp;"|"&amp;$B223,MemKey,0))</f>
        <v/>
      </c>
      <c r="I223" s="14">
        <f>INDEX(VarUnit,MATCH($A223,VarKey,0))</f>
        <v/>
      </c>
      <c r="J223" s="14">
        <f>INDEX(VarSrc,MATCH($A223,VarKey,0))</f>
        <v/>
      </c>
      <c r="K223" s="11">
        <f>CodePrefix&amp;$A223&amp;IF($C223="","","."&amp;$C223&amp;"."&amp;$B223)&amp;INDEX(VarEnd,MATCH($A223,VarKey,0))&amp;K$5</f>
        <v/>
      </c>
      <c r="L223" s="22">
        <f>INDEX(MTInputs!$J$1:$AZ$415,$D223,MATCH(L$5,MTInputs!$J$5:$AZ$5,0))</f>
        <v/>
      </c>
      <c r="M223" s="23">
        <f>INDEX(MTInputs!$J$1:$AZ$415,$D223,MATCH(M$5,MTInputs!$J$5:$AZ$5,0))</f>
        <v/>
      </c>
      <c r="N223" s="23">
        <f>INDEX(MTInputs!$J$1:$AZ$415,$D223,MATCH(N$5,MTInputs!$J$5:$AZ$5,0))</f>
        <v/>
      </c>
      <c r="O223" s="23">
        <f>INDEX(MTInputs!$J$1:$AZ$415,$D223,MATCH(O$5,MTInputs!$J$5:$AZ$5,0))</f>
        <v/>
      </c>
      <c r="P223" s="23">
        <f>INDEX(MTInputs!$J$1:$AZ$415,$D223,MATCH(P$5,MTInputs!$J$5:$AZ$5,0))</f>
        <v/>
      </c>
      <c r="Q223" s="23">
        <f>INDEX(MTInputs!$J$1:$AZ$415,$D223,MATCH(Q$5,MTInputs!$J$5:$AZ$5,0))</f>
        <v/>
      </c>
      <c r="R223" s="23">
        <f>INDEX(MTInputs!$J$1:$AZ$415,$D223,MATCH(R$5,MTInputs!$J$5:$AZ$5,0))</f>
        <v/>
      </c>
      <c r="S223" s="23">
        <f>INDEX(MTInputs!$J$1:$AZ$415,$D223,MATCH(S$5,MTInputs!$J$5:$AZ$5,0))</f>
        <v/>
      </c>
      <c r="T223" s="23">
        <f>INDEX(MTInputs!$J$1:$AZ$415,$D223,MATCH(T$5,MTInputs!$J$5:$AZ$5,0))</f>
        <v/>
      </c>
      <c r="U223" s="23">
        <f>INDEX(MTInputs!$J$1:$AZ$415,$D223,MATCH(U$5,MTInputs!$J$5:$AZ$5,0))</f>
        <v/>
      </c>
      <c r="V223" s="23">
        <f>INDEX(MTInputs!$J$1:$AZ$415,$D223,MATCH(V$5,MTInputs!$J$5:$AZ$5,0))</f>
        <v/>
      </c>
      <c r="W223" s="23">
        <f>INDEX(MTInputs!$J$1:$AZ$415,$D223,MATCH(W$5,MTInputs!$J$5:$AZ$5,0))</f>
        <v/>
      </c>
      <c r="X223" s="23">
        <f>INDEX(MTInputs!$J$1:$AZ$415,$D223,MATCH(X$5,MTInputs!$J$5:$AZ$5,0))</f>
        <v/>
      </c>
      <c r="Y223" s="23">
        <f>INDEX(MTInputs!$J$1:$AZ$415,$D223,MATCH(Y$5,MTInputs!$J$5:$AZ$5,0))</f>
        <v/>
      </c>
      <c r="Z223" s="23">
        <f>INDEX(MTInputs!$J$1:$AZ$415,$D223,MATCH(Z$5,MTInputs!$J$5:$AZ$5,0))</f>
        <v/>
      </c>
      <c r="AA223" s="23">
        <f>INDEX(MTInputs!$J$1:$AZ$415,$D223,MATCH(AA$5,MTInputs!$J$5:$AZ$5,0))</f>
        <v/>
      </c>
      <c r="AB223" s="23">
        <f>INDEX(MTInputs!$J$1:$AZ$415,$D223,MATCH(AB$5,MTInputs!$J$5:$AZ$5,0))</f>
        <v/>
      </c>
      <c r="AC223" s="23">
        <f>INDEX(MTInputs!$J$1:$AZ$415,$D223,MATCH(AC$5,MTInputs!$J$5:$AZ$5,0))</f>
        <v/>
      </c>
      <c r="AD223" s="23">
        <f>INDEX(MTInputs!$J$1:$AZ$415,$D223,MATCH(AD$5,MTInputs!$J$5:$AZ$5,0))</f>
        <v/>
      </c>
      <c r="AF223" s="11">
        <f>CodePrefix&amp;$A223&amp;IF($C223="","","."&amp;$C223&amp;"."&amp;$B223)&amp;INDEX(VarEnd,MATCH($A223,VarKey,0))&amp;AF$5</f>
        <v/>
      </c>
      <c r="AG223" s="22">
        <f>INDEX(MTInputs!$J$1:$AZ$415,$D223,MATCH(AG$5,MTInputs!$J$5:$AZ$5,0))</f>
        <v/>
      </c>
      <c r="AH223" s="23">
        <f>INDEX(MTInputs!$J$1:$AZ$415,$D223,MATCH(AH$5,MTInputs!$J$5:$AZ$5,0))</f>
        <v/>
      </c>
      <c r="AI223" s="23">
        <f>INDEX(MTInputs!$J$1:$AZ$415,$D223,MATCH(AI$5,MTInputs!$J$5:$AZ$5,0))</f>
        <v/>
      </c>
      <c r="AJ223" s="23">
        <f>INDEX(MTInputs!$J$1:$AZ$415,$D223,MATCH(AJ$5,MTInputs!$J$5:$AZ$5,0))</f>
        <v/>
      </c>
      <c r="AK223" s="23">
        <f>INDEX(MTInputs!$J$1:$AZ$415,$D223,MATCH(AK$5,MTInputs!$J$5:$AZ$5,0))</f>
        <v/>
      </c>
      <c r="AL223" s="23">
        <f>INDEX(MTInputs!$J$1:$AZ$415,$D223,MATCH(AL$5,MTInputs!$J$5:$AZ$5,0))</f>
        <v/>
      </c>
      <c r="AM223" s="23">
        <f>INDEX(MTInputs!$J$1:$AZ$415,$D223,MATCH(AM$5,MTInputs!$J$5:$AZ$5,0))</f>
        <v/>
      </c>
      <c r="AN223" s="23">
        <f>INDEX(MTInputs!$J$1:$AZ$415,$D223,MATCH(AN$5,MTInputs!$J$5:$AZ$5,0))</f>
        <v/>
      </c>
      <c r="AO223" s="23">
        <f>INDEX(MTInputs!$J$1:$AZ$415,$D223,MATCH(AO$5,MTInputs!$J$5:$AZ$5,0))</f>
        <v/>
      </c>
      <c r="AP223" s="23">
        <f>INDEX(MTInputs!$J$1:$AZ$415,$D223,MATCH(AP$5,MTInputs!$J$5:$AZ$5,0))</f>
        <v/>
      </c>
      <c r="AQ223" s="23">
        <f>INDEX(MTInputs!$J$1:$AZ$415,$D223,MATCH(AQ$5,MTInputs!$J$5:$AZ$5,0))</f>
        <v/>
      </c>
      <c r="AR223" s="23">
        <f>INDEX(MTInputs!$J$1:$AZ$415,$D223,MATCH(AR$5,MTInputs!$J$5:$AZ$5,0))</f>
        <v/>
      </c>
      <c r="AS223" s="23">
        <f>INDEX(MTInputs!$J$1:$AZ$415,$D223,MATCH(AS$5,MTInputs!$J$5:$AZ$5,0))</f>
        <v/>
      </c>
      <c r="AT223" s="23">
        <f>INDEX(MTInputs!$J$1:$AZ$415,$D223,MATCH(AT$5,MTInputs!$J$5:$AZ$5,0))</f>
        <v/>
      </c>
      <c r="AU223" s="23">
        <f>INDEX(MTInputs!$J$1:$AZ$415,$D223,MATCH(AU$5,MTInputs!$J$5:$AZ$5,0))</f>
        <v/>
      </c>
      <c r="AV223" s="23">
        <f>INDEX(MTInputs!$J$1:$AZ$415,$D223,MATCH(AV$5,MTInputs!$J$5:$AZ$5,0))</f>
        <v/>
      </c>
      <c r="AW223" s="23">
        <f>INDEX(MTInputs!$J$1:$AZ$415,$D223,MATCH(AW$5,MTInputs!$J$5:$AZ$5,0))</f>
        <v/>
      </c>
      <c r="AX223" s="23">
        <f>INDEX(MTInputs!$J$1:$AZ$415,$D223,MATCH(AX$5,MTInputs!$J$5:$AZ$5,0))</f>
        <v/>
      </c>
      <c r="AY223" s="23">
        <f>INDEX(MTInputs!$J$1:$AZ$415,$D223,MATCH(AY$5,MTInputs!$J$5:$AZ$5,0))</f>
        <v/>
      </c>
    </row>
    <row r="224" hidden="1" outlineLevel="1">
      <c r="A224" s="14" t="inlineStr">
        <is>
          <t>fbcov</t>
        </is>
      </c>
      <c r="B224" s="14" t="inlineStr">
        <is>
          <t>all</t>
        </is>
      </c>
      <c r="C224" s="14" t="inlineStr">
        <is>
          <t>foo</t>
        </is>
      </c>
      <c r="D224" s="21" t="n">
        <v>72</v>
      </c>
      <c r="H224" s="14">
        <f>INDEX(VarLab,MATCH($A224,VarKey,0))&amp;INDEX(MemLab,MATCH($C224&amp;"|"&amp;$B224,MemKey,0))</f>
        <v/>
      </c>
      <c r="I224" s="14">
        <f>INDEX(VarUnit,MATCH($A224,VarKey,0))</f>
        <v/>
      </c>
      <c r="J224" s="14">
        <f>INDEX(VarSrc,MATCH($A224,VarKey,0))</f>
        <v/>
      </c>
      <c r="K224" s="11">
        <f>CodePrefix&amp;$A224&amp;IF($C224="","","."&amp;$C224&amp;"."&amp;$B224)&amp;INDEX(VarEnd,MATCH($A224,VarKey,0))&amp;K$5</f>
        <v/>
      </c>
      <c r="L224" s="22">
        <f>INDEX(MTInputs!$J$1:$AZ$415,$D224,MATCH(L$5,MTInputs!$J$5:$AZ$5,0))</f>
        <v/>
      </c>
      <c r="M224" s="23">
        <f>INDEX(MTInputs!$J$1:$AZ$415,$D224,MATCH(M$5,MTInputs!$J$5:$AZ$5,0))</f>
        <v/>
      </c>
      <c r="N224" s="23">
        <f>INDEX(MTInputs!$J$1:$AZ$415,$D224,MATCH(N$5,MTInputs!$J$5:$AZ$5,0))</f>
        <v/>
      </c>
      <c r="O224" s="23">
        <f>INDEX(MTInputs!$J$1:$AZ$415,$D224,MATCH(O$5,MTInputs!$J$5:$AZ$5,0))</f>
        <v/>
      </c>
      <c r="P224" s="23">
        <f>INDEX(MTInputs!$J$1:$AZ$415,$D224,MATCH(P$5,MTInputs!$J$5:$AZ$5,0))</f>
        <v/>
      </c>
      <c r="Q224" s="23">
        <f>INDEX(MTInputs!$J$1:$AZ$415,$D224,MATCH(Q$5,MTInputs!$J$5:$AZ$5,0))</f>
        <v/>
      </c>
      <c r="R224" s="23">
        <f>INDEX(MTInputs!$J$1:$AZ$415,$D224,MATCH(R$5,MTInputs!$J$5:$AZ$5,0))</f>
        <v/>
      </c>
      <c r="S224" s="23">
        <f>INDEX(MTInputs!$J$1:$AZ$415,$D224,MATCH(S$5,MTInputs!$J$5:$AZ$5,0))</f>
        <v/>
      </c>
      <c r="T224" s="23">
        <f>INDEX(MTInputs!$J$1:$AZ$415,$D224,MATCH(T$5,MTInputs!$J$5:$AZ$5,0))</f>
        <v/>
      </c>
      <c r="U224" s="23">
        <f>INDEX(MTInputs!$J$1:$AZ$415,$D224,MATCH(U$5,MTInputs!$J$5:$AZ$5,0))</f>
        <v/>
      </c>
      <c r="V224" s="23">
        <f>INDEX(MTInputs!$J$1:$AZ$415,$D224,MATCH(V$5,MTInputs!$J$5:$AZ$5,0))</f>
        <v/>
      </c>
      <c r="W224" s="23">
        <f>INDEX(MTInputs!$J$1:$AZ$415,$D224,MATCH(W$5,MTInputs!$J$5:$AZ$5,0))</f>
        <v/>
      </c>
      <c r="X224" s="23">
        <f>INDEX(MTInputs!$J$1:$AZ$415,$D224,MATCH(X$5,MTInputs!$J$5:$AZ$5,0))</f>
        <v/>
      </c>
      <c r="Y224" s="23">
        <f>INDEX(MTInputs!$J$1:$AZ$415,$D224,MATCH(Y$5,MTInputs!$J$5:$AZ$5,0))</f>
        <v/>
      </c>
      <c r="Z224" s="23">
        <f>INDEX(MTInputs!$J$1:$AZ$415,$D224,MATCH(Z$5,MTInputs!$J$5:$AZ$5,0))</f>
        <v/>
      </c>
      <c r="AA224" s="23">
        <f>INDEX(MTInputs!$J$1:$AZ$415,$D224,MATCH(AA$5,MTInputs!$J$5:$AZ$5,0))</f>
        <v/>
      </c>
      <c r="AB224" s="23">
        <f>INDEX(MTInputs!$J$1:$AZ$415,$D224,MATCH(AB$5,MTInputs!$J$5:$AZ$5,0))</f>
        <v/>
      </c>
      <c r="AC224" s="23">
        <f>INDEX(MTInputs!$J$1:$AZ$415,$D224,MATCH(AC$5,MTInputs!$J$5:$AZ$5,0))</f>
        <v/>
      </c>
      <c r="AD224" s="23">
        <f>INDEX(MTInputs!$J$1:$AZ$415,$D224,MATCH(AD$5,MTInputs!$J$5:$AZ$5,0))</f>
        <v/>
      </c>
      <c r="AF224" s="11">
        <f>CodePrefix&amp;$A224&amp;IF($C224="","","."&amp;$C224&amp;"."&amp;$B224)&amp;INDEX(VarEnd,MATCH($A224,VarKey,0))&amp;AF$5</f>
        <v/>
      </c>
      <c r="AG224" s="22">
        <f>INDEX(MTInputs!$J$1:$AZ$415,$D224,MATCH(AG$5,MTInputs!$J$5:$AZ$5,0))</f>
        <v/>
      </c>
      <c r="AH224" s="23">
        <f>INDEX(MTInputs!$J$1:$AZ$415,$D224,MATCH(AH$5,MTInputs!$J$5:$AZ$5,0))</f>
        <v/>
      </c>
      <c r="AI224" s="23">
        <f>INDEX(MTInputs!$J$1:$AZ$415,$D224,MATCH(AI$5,MTInputs!$J$5:$AZ$5,0))</f>
        <v/>
      </c>
      <c r="AJ224" s="23">
        <f>INDEX(MTInputs!$J$1:$AZ$415,$D224,MATCH(AJ$5,MTInputs!$J$5:$AZ$5,0))</f>
        <v/>
      </c>
      <c r="AK224" s="23">
        <f>INDEX(MTInputs!$J$1:$AZ$415,$D224,MATCH(AK$5,MTInputs!$J$5:$AZ$5,0))</f>
        <v/>
      </c>
      <c r="AL224" s="23">
        <f>INDEX(MTInputs!$J$1:$AZ$415,$D224,MATCH(AL$5,MTInputs!$J$5:$AZ$5,0))</f>
        <v/>
      </c>
      <c r="AM224" s="23">
        <f>INDEX(MTInputs!$J$1:$AZ$415,$D224,MATCH(AM$5,MTInputs!$J$5:$AZ$5,0))</f>
        <v/>
      </c>
      <c r="AN224" s="23">
        <f>INDEX(MTInputs!$J$1:$AZ$415,$D224,MATCH(AN$5,MTInputs!$J$5:$AZ$5,0))</f>
        <v/>
      </c>
      <c r="AO224" s="23">
        <f>INDEX(MTInputs!$J$1:$AZ$415,$D224,MATCH(AO$5,MTInputs!$J$5:$AZ$5,0))</f>
        <v/>
      </c>
      <c r="AP224" s="23">
        <f>INDEX(MTInputs!$J$1:$AZ$415,$D224,MATCH(AP$5,MTInputs!$J$5:$AZ$5,0))</f>
        <v/>
      </c>
      <c r="AQ224" s="23">
        <f>INDEX(MTInputs!$J$1:$AZ$415,$D224,MATCH(AQ$5,MTInputs!$J$5:$AZ$5,0))</f>
        <v/>
      </c>
      <c r="AR224" s="23">
        <f>INDEX(MTInputs!$J$1:$AZ$415,$D224,MATCH(AR$5,MTInputs!$J$5:$AZ$5,0))</f>
        <v/>
      </c>
      <c r="AS224" s="23">
        <f>INDEX(MTInputs!$J$1:$AZ$415,$D224,MATCH(AS$5,MTInputs!$J$5:$AZ$5,0))</f>
        <v/>
      </c>
      <c r="AT224" s="23">
        <f>INDEX(MTInputs!$J$1:$AZ$415,$D224,MATCH(AT$5,MTInputs!$J$5:$AZ$5,0))</f>
        <v/>
      </c>
      <c r="AU224" s="23">
        <f>INDEX(MTInputs!$J$1:$AZ$415,$D224,MATCH(AU$5,MTInputs!$J$5:$AZ$5,0))</f>
        <v/>
      </c>
      <c r="AV224" s="23">
        <f>INDEX(MTInputs!$J$1:$AZ$415,$D224,MATCH(AV$5,MTInputs!$J$5:$AZ$5,0))</f>
        <v/>
      </c>
      <c r="AW224" s="23">
        <f>INDEX(MTInputs!$J$1:$AZ$415,$D224,MATCH(AW$5,MTInputs!$J$5:$AZ$5,0))</f>
        <v/>
      </c>
      <c r="AX224" s="23">
        <f>INDEX(MTInputs!$J$1:$AZ$415,$D224,MATCH(AX$5,MTInputs!$J$5:$AZ$5,0))</f>
        <v/>
      </c>
      <c r="AY224" s="23">
        <f>INDEX(MTInputs!$J$1:$AZ$415,$D224,MATCH(AY$5,MTInputs!$J$5:$AZ$5,0))</f>
        <v/>
      </c>
    </row>
    <row r="225" hidden="1" outlineLevel="1">
      <c r="A225" s="14" t="inlineStr">
        <is>
          <t>fbcov</t>
        </is>
      </c>
      <c r="B225" s="14" t="inlineStr">
        <is>
          <t>all</t>
        </is>
      </c>
      <c r="C225" s="14" t="inlineStr">
        <is>
          <t>srv</t>
        </is>
      </c>
      <c r="D225" s="21" t="n">
        <v>73</v>
      </c>
      <c r="H225" s="14">
        <f>INDEX(VarLab,MATCH($A225,VarKey,0))&amp;INDEX(MemLab,MATCH($C225&amp;"|"&amp;$B225,MemKey,0))</f>
        <v/>
      </c>
      <c r="I225" s="14">
        <f>INDEX(VarUnit,MATCH($A225,VarKey,0))</f>
        <v/>
      </c>
      <c r="J225" s="14">
        <f>INDEX(VarSrc,MATCH($A225,VarKey,0))</f>
        <v/>
      </c>
      <c r="K225" s="11">
        <f>CodePrefix&amp;$A225&amp;IF($C225="","","."&amp;$C225&amp;"."&amp;$B225)&amp;INDEX(VarEnd,MATCH($A225,VarKey,0))&amp;K$5</f>
        <v/>
      </c>
      <c r="L225" s="22">
        <f>INDEX(MTInputs!$J$1:$AZ$415,$D225,MATCH(L$5,MTInputs!$J$5:$AZ$5,0))</f>
        <v/>
      </c>
      <c r="M225" s="23">
        <f>INDEX(MTInputs!$J$1:$AZ$415,$D225,MATCH(M$5,MTInputs!$J$5:$AZ$5,0))</f>
        <v/>
      </c>
      <c r="N225" s="23">
        <f>INDEX(MTInputs!$J$1:$AZ$415,$D225,MATCH(N$5,MTInputs!$J$5:$AZ$5,0))</f>
        <v/>
      </c>
      <c r="O225" s="23">
        <f>INDEX(MTInputs!$J$1:$AZ$415,$D225,MATCH(O$5,MTInputs!$J$5:$AZ$5,0))</f>
        <v/>
      </c>
      <c r="P225" s="23">
        <f>INDEX(MTInputs!$J$1:$AZ$415,$D225,MATCH(P$5,MTInputs!$J$5:$AZ$5,0))</f>
        <v/>
      </c>
      <c r="Q225" s="23">
        <f>INDEX(MTInputs!$J$1:$AZ$415,$D225,MATCH(Q$5,MTInputs!$J$5:$AZ$5,0))</f>
        <v/>
      </c>
      <c r="R225" s="23">
        <f>INDEX(MTInputs!$J$1:$AZ$415,$D225,MATCH(R$5,MTInputs!$J$5:$AZ$5,0))</f>
        <v/>
      </c>
      <c r="S225" s="23">
        <f>INDEX(MTInputs!$J$1:$AZ$415,$D225,MATCH(S$5,MTInputs!$J$5:$AZ$5,0))</f>
        <v/>
      </c>
      <c r="T225" s="23">
        <f>INDEX(MTInputs!$J$1:$AZ$415,$D225,MATCH(T$5,MTInputs!$J$5:$AZ$5,0))</f>
        <v/>
      </c>
      <c r="U225" s="23">
        <f>INDEX(MTInputs!$J$1:$AZ$415,$D225,MATCH(U$5,MTInputs!$J$5:$AZ$5,0))</f>
        <v/>
      </c>
      <c r="V225" s="23">
        <f>INDEX(MTInputs!$J$1:$AZ$415,$D225,MATCH(V$5,MTInputs!$J$5:$AZ$5,0))</f>
        <v/>
      </c>
      <c r="W225" s="23">
        <f>INDEX(MTInputs!$J$1:$AZ$415,$D225,MATCH(W$5,MTInputs!$J$5:$AZ$5,0))</f>
        <v/>
      </c>
      <c r="X225" s="23">
        <f>INDEX(MTInputs!$J$1:$AZ$415,$D225,MATCH(X$5,MTInputs!$J$5:$AZ$5,0))</f>
        <v/>
      </c>
      <c r="Y225" s="23">
        <f>INDEX(MTInputs!$J$1:$AZ$415,$D225,MATCH(Y$5,MTInputs!$J$5:$AZ$5,0))</f>
        <v/>
      </c>
      <c r="Z225" s="23">
        <f>INDEX(MTInputs!$J$1:$AZ$415,$D225,MATCH(Z$5,MTInputs!$J$5:$AZ$5,0))</f>
        <v/>
      </c>
      <c r="AA225" s="23">
        <f>INDEX(MTInputs!$J$1:$AZ$415,$D225,MATCH(AA$5,MTInputs!$J$5:$AZ$5,0))</f>
        <v/>
      </c>
      <c r="AB225" s="23">
        <f>INDEX(MTInputs!$J$1:$AZ$415,$D225,MATCH(AB$5,MTInputs!$J$5:$AZ$5,0))</f>
        <v/>
      </c>
      <c r="AC225" s="23">
        <f>INDEX(MTInputs!$J$1:$AZ$415,$D225,MATCH(AC$5,MTInputs!$J$5:$AZ$5,0))</f>
        <v/>
      </c>
      <c r="AD225" s="23">
        <f>INDEX(MTInputs!$J$1:$AZ$415,$D225,MATCH(AD$5,MTInputs!$J$5:$AZ$5,0))</f>
        <v/>
      </c>
      <c r="AF225" s="11">
        <f>CodePrefix&amp;$A225&amp;IF($C225="","","."&amp;$C225&amp;"."&amp;$B225)&amp;INDEX(VarEnd,MATCH($A225,VarKey,0))&amp;AF$5</f>
        <v/>
      </c>
      <c r="AG225" s="22">
        <f>INDEX(MTInputs!$J$1:$AZ$415,$D225,MATCH(AG$5,MTInputs!$J$5:$AZ$5,0))</f>
        <v/>
      </c>
      <c r="AH225" s="23">
        <f>INDEX(MTInputs!$J$1:$AZ$415,$D225,MATCH(AH$5,MTInputs!$J$5:$AZ$5,0))</f>
        <v/>
      </c>
      <c r="AI225" s="23">
        <f>INDEX(MTInputs!$J$1:$AZ$415,$D225,MATCH(AI$5,MTInputs!$J$5:$AZ$5,0))</f>
        <v/>
      </c>
      <c r="AJ225" s="23">
        <f>INDEX(MTInputs!$J$1:$AZ$415,$D225,MATCH(AJ$5,MTInputs!$J$5:$AZ$5,0))</f>
        <v/>
      </c>
      <c r="AK225" s="23">
        <f>INDEX(MTInputs!$J$1:$AZ$415,$D225,MATCH(AK$5,MTInputs!$J$5:$AZ$5,0))</f>
        <v/>
      </c>
      <c r="AL225" s="23">
        <f>INDEX(MTInputs!$J$1:$AZ$415,$D225,MATCH(AL$5,MTInputs!$J$5:$AZ$5,0))</f>
        <v/>
      </c>
      <c r="AM225" s="23">
        <f>INDEX(MTInputs!$J$1:$AZ$415,$D225,MATCH(AM$5,MTInputs!$J$5:$AZ$5,0))</f>
        <v/>
      </c>
      <c r="AN225" s="23">
        <f>INDEX(MTInputs!$J$1:$AZ$415,$D225,MATCH(AN$5,MTInputs!$J$5:$AZ$5,0))</f>
        <v/>
      </c>
      <c r="AO225" s="23">
        <f>INDEX(MTInputs!$J$1:$AZ$415,$D225,MATCH(AO$5,MTInputs!$J$5:$AZ$5,0))</f>
        <v/>
      </c>
      <c r="AP225" s="23">
        <f>INDEX(MTInputs!$J$1:$AZ$415,$D225,MATCH(AP$5,MTInputs!$J$5:$AZ$5,0))</f>
        <v/>
      </c>
      <c r="AQ225" s="23">
        <f>INDEX(MTInputs!$J$1:$AZ$415,$D225,MATCH(AQ$5,MTInputs!$J$5:$AZ$5,0))</f>
        <v/>
      </c>
      <c r="AR225" s="23">
        <f>INDEX(MTInputs!$J$1:$AZ$415,$D225,MATCH(AR$5,MTInputs!$J$5:$AZ$5,0))</f>
        <v/>
      </c>
      <c r="AS225" s="23">
        <f>INDEX(MTInputs!$J$1:$AZ$415,$D225,MATCH(AS$5,MTInputs!$J$5:$AZ$5,0))</f>
        <v/>
      </c>
      <c r="AT225" s="23">
        <f>INDEX(MTInputs!$J$1:$AZ$415,$D225,MATCH(AT$5,MTInputs!$J$5:$AZ$5,0))</f>
        <v/>
      </c>
      <c r="AU225" s="23">
        <f>INDEX(MTInputs!$J$1:$AZ$415,$D225,MATCH(AU$5,MTInputs!$J$5:$AZ$5,0))</f>
        <v/>
      </c>
      <c r="AV225" s="23">
        <f>INDEX(MTInputs!$J$1:$AZ$415,$D225,MATCH(AV$5,MTInputs!$J$5:$AZ$5,0))</f>
        <v/>
      </c>
      <c r="AW225" s="23">
        <f>INDEX(MTInputs!$J$1:$AZ$415,$D225,MATCH(AW$5,MTInputs!$J$5:$AZ$5,0))</f>
        <v/>
      </c>
      <c r="AX225" s="23">
        <f>INDEX(MTInputs!$J$1:$AZ$415,$D225,MATCH(AX$5,MTInputs!$J$5:$AZ$5,0))</f>
        <v/>
      </c>
      <c r="AY225" s="23">
        <f>INDEX(MTInputs!$J$1:$AZ$415,$D225,MATCH(AY$5,MTInputs!$J$5:$AZ$5,0))</f>
        <v/>
      </c>
    </row>
    <row r="226" hidden="1" outlineLevel="1">
      <c r="A226" s="14" t="inlineStr">
        <is>
          <t>fbcov</t>
        </is>
      </c>
      <c r="B226" s="14" t="inlineStr">
        <is>
          <t>all</t>
        </is>
      </c>
      <c r="C226" s="14" t="inlineStr">
        <is>
          <t>mch</t>
        </is>
      </c>
      <c r="D226" s="21" t="n">
        <v>74</v>
      </c>
      <c r="H226" s="14">
        <f>INDEX(VarLab,MATCH($A226,VarKey,0))&amp;INDEX(MemLab,MATCH($C226&amp;"|"&amp;$B226,MemKey,0))</f>
        <v/>
      </c>
      <c r="I226" s="14">
        <f>INDEX(VarUnit,MATCH($A226,VarKey,0))</f>
        <v/>
      </c>
      <c r="J226" s="14">
        <f>INDEX(VarSrc,MATCH($A226,VarKey,0))</f>
        <v/>
      </c>
      <c r="K226" s="11">
        <f>CodePrefix&amp;$A226&amp;IF($C226="","","."&amp;$C226&amp;"."&amp;$B226)&amp;INDEX(VarEnd,MATCH($A226,VarKey,0))&amp;K$5</f>
        <v/>
      </c>
      <c r="L226" s="22">
        <f>INDEX(MTInputs!$J$1:$AZ$415,$D226,MATCH(L$5,MTInputs!$J$5:$AZ$5,0))</f>
        <v/>
      </c>
      <c r="M226" s="23">
        <f>INDEX(MTInputs!$J$1:$AZ$415,$D226,MATCH(M$5,MTInputs!$J$5:$AZ$5,0))</f>
        <v/>
      </c>
      <c r="N226" s="23">
        <f>INDEX(MTInputs!$J$1:$AZ$415,$D226,MATCH(N$5,MTInputs!$J$5:$AZ$5,0))</f>
        <v/>
      </c>
      <c r="O226" s="23">
        <f>INDEX(MTInputs!$J$1:$AZ$415,$D226,MATCH(O$5,MTInputs!$J$5:$AZ$5,0))</f>
        <v/>
      </c>
      <c r="P226" s="23">
        <f>INDEX(MTInputs!$J$1:$AZ$415,$D226,MATCH(P$5,MTInputs!$J$5:$AZ$5,0))</f>
        <v/>
      </c>
      <c r="Q226" s="23">
        <f>INDEX(MTInputs!$J$1:$AZ$415,$D226,MATCH(Q$5,MTInputs!$J$5:$AZ$5,0))</f>
        <v/>
      </c>
      <c r="R226" s="23">
        <f>INDEX(MTInputs!$J$1:$AZ$415,$D226,MATCH(R$5,MTInputs!$J$5:$AZ$5,0))</f>
        <v/>
      </c>
      <c r="S226" s="23">
        <f>INDEX(MTInputs!$J$1:$AZ$415,$D226,MATCH(S$5,MTInputs!$J$5:$AZ$5,0))</f>
        <v/>
      </c>
      <c r="T226" s="23">
        <f>INDEX(MTInputs!$J$1:$AZ$415,$D226,MATCH(T$5,MTInputs!$J$5:$AZ$5,0))</f>
        <v/>
      </c>
      <c r="U226" s="23">
        <f>INDEX(MTInputs!$J$1:$AZ$415,$D226,MATCH(U$5,MTInputs!$J$5:$AZ$5,0))</f>
        <v/>
      </c>
      <c r="V226" s="23">
        <f>INDEX(MTInputs!$J$1:$AZ$415,$D226,MATCH(V$5,MTInputs!$J$5:$AZ$5,0))</f>
        <v/>
      </c>
      <c r="W226" s="23">
        <f>INDEX(MTInputs!$J$1:$AZ$415,$D226,MATCH(W$5,MTInputs!$J$5:$AZ$5,0))</f>
        <v/>
      </c>
      <c r="X226" s="23">
        <f>INDEX(MTInputs!$J$1:$AZ$415,$D226,MATCH(X$5,MTInputs!$J$5:$AZ$5,0))</f>
        <v/>
      </c>
      <c r="Y226" s="23">
        <f>INDEX(MTInputs!$J$1:$AZ$415,$D226,MATCH(Y$5,MTInputs!$J$5:$AZ$5,0))</f>
        <v/>
      </c>
      <c r="Z226" s="23">
        <f>INDEX(MTInputs!$J$1:$AZ$415,$D226,MATCH(Z$5,MTInputs!$J$5:$AZ$5,0))</f>
        <v/>
      </c>
      <c r="AA226" s="23">
        <f>INDEX(MTInputs!$J$1:$AZ$415,$D226,MATCH(AA$5,MTInputs!$J$5:$AZ$5,0))</f>
        <v/>
      </c>
      <c r="AB226" s="23">
        <f>INDEX(MTInputs!$J$1:$AZ$415,$D226,MATCH(AB$5,MTInputs!$J$5:$AZ$5,0))</f>
        <v/>
      </c>
      <c r="AC226" s="23">
        <f>INDEX(MTInputs!$J$1:$AZ$415,$D226,MATCH(AC$5,MTInputs!$J$5:$AZ$5,0))</f>
        <v/>
      </c>
      <c r="AD226" s="23">
        <f>INDEX(MTInputs!$J$1:$AZ$415,$D226,MATCH(AD$5,MTInputs!$J$5:$AZ$5,0))</f>
        <v/>
      </c>
      <c r="AF226" s="11">
        <f>CodePrefix&amp;$A226&amp;IF($C226="","","."&amp;$C226&amp;"."&amp;$B226)&amp;INDEX(VarEnd,MATCH($A226,VarKey,0))&amp;AF$5</f>
        <v/>
      </c>
      <c r="AG226" s="22">
        <f>INDEX(MTInputs!$J$1:$AZ$415,$D226,MATCH(AG$5,MTInputs!$J$5:$AZ$5,0))</f>
        <v/>
      </c>
      <c r="AH226" s="23">
        <f>INDEX(MTInputs!$J$1:$AZ$415,$D226,MATCH(AH$5,MTInputs!$J$5:$AZ$5,0))</f>
        <v/>
      </c>
      <c r="AI226" s="23">
        <f>INDEX(MTInputs!$J$1:$AZ$415,$D226,MATCH(AI$5,MTInputs!$J$5:$AZ$5,0))</f>
        <v/>
      </c>
      <c r="AJ226" s="23">
        <f>INDEX(MTInputs!$J$1:$AZ$415,$D226,MATCH(AJ$5,MTInputs!$J$5:$AZ$5,0))</f>
        <v/>
      </c>
      <c r="AK226" s="23">
        <f>INDEX(MTInputs!$J$1:$AZ$415,$D226,MATCH(AK$5,MTInputs!$J$5:$AZ$5,0))</f>
        <v/>
      </c>
      <c r="AL226" s="23">
        <f>INDEX(MTInputs!$J$1:$AZ$415,$D226,MATCH(AL$5,MTInputs!$J$5:$AZ$5,0))</f>
        <v/>
      </c>
      <c r="AM226" s="23">
        <f>INDEX(MTInputs!$J$1:$AZ$415,$D226,MATCH(AM$5,MTInputs!$J$5:$AZ$5,0))</f>
        <v/>
      </c>
      <c r="AN226" s="23">
        <f>INDEX(MTInputs!$J$1:$AZ$415,$D226,MATCH(AN$5,MTInputs!$J$5:$AZ$5,0))</f>
        <v/>
      </c>
      <c r="AO226" s="23">
        <f>INDEX(MTInputs!$J$1:$AZ$415,$D226,MATCH(AO$5,MTInputs!$J$5:$AZ$5,0))</f>
        <v/>
      </c>
      <c r="AP226" s="23">
        <f>INDEX(MTInputs!$J$1:$AZ$415,$D226,MATCH(AP$5,MTInputs!$J$5:$AZ$5,0))</f>
        <v/>
      </c>
      <c r="AQ226" s="23">
        <f>INDEX(MTInputs!$J$1:$AZ$415,$D226,MATCH(AQ$5,MTInputs!$J$5:$AZ$5,0))</f>
        <v/>
      </c>
      <c r="AR226" s="23">
        <f>INDEX(MTInputs!$J$1:$AZ$415,$D226,MATCH(AR$5,MTInputs!$J$5:$AZ$5,0))</f>
        <v/>
      </c>
      <c r="AS226" s="23">
        <f>INDEX(MTInputs!$J$1:$AZ$415,$D226,MATCH(AS$5,MTInputs!$J$5:$AZ$5,0))</f>
        <v/>
      </c>
      <c r="AT226" s="23">
        <f>INDEX(MTInputs!$J$1:$AZ$415,$D226,MATCH(AT$5,MTInputs!$J$5:$AZ$5,0))</f>
        <v/>
      </c>
      <c r="AU226" s="23">
        <f>INDEX(MTInputs!$J$1:$AZ$415,$D226,MATCH(AU$5,MTInputs!$J$5:$AZ$5,0))</f>
        <v/>
      </c>
      <c r="AV226" s="23">
        <f>INDEX(MTInputs!$J$1:$AZ$415,$D226,MATCH(AV$5,MTInputs!$J$5:$AZ$5,0))</f>
        <v/>
      </c>
      <c r="AW226" s="23">
        <f>INDEX(MTInputs!$J$1:$AZ$415,$D226,MATCH(AW$5,MTInputs!$J$5:$AZ$5,0))</f>
        <v/>
      </c>
      <c r="AX226" s="23">
        <f>INDEX(MTInputs!$J$1:$AZ$415,$D226,MATCH(AX$5,MTInputs!$J$5:$AZ$5,0))</f>
        <v/>
      </c>
      <c r="AY226" s="23">
        <f>INDEX(MTInputs!$J$1:$AZ$415,$D226,MATCH(AY$5,MTInputs!$J$5:$AZ$5,0))</f>
        <v/>
      </c>
    </row>
    <row r="227" hidden="1" outlineLevel="1">
      <c r="A227" s="14" t="inlineStr">
        <is>
          <t>fbcov</t>
        </is>
      </c>
      <c r="B227" s="14" t="inlineStr">
        <is>
          <t>all</t>
        </is>
      </c>
      <c r="C227" s="14" t="inlineStr">
        <is>
          <t>irn</t>
        </is>
      </c>
      <c r="D227" s="21" t="n">
        <v>75</v>
      </c>
      <c r="H227" s="14">
        <f>INDEX(VarLab,MATCH($A227,VarKey,0))&amp;INDEX(MemLab,MATCH($C227&amp;"|"&amp;$B227,MemKey,0))</f>
        <v/>
      </c>
      <c r="I227" s="14">
        <f>INDEX(VarUnit,MATCH($A227,VarKey,0))</f>
        <v/>
      </c>
      <c r="J227" s="14">
        <f>INDEX(VarSrc,MATCH($A227,VarKey,0))</f>
        <v/>
      </c>
      <c r="K227" s="11">
        <f>CodePrefix&amp;$A227&amp;IF($C227="","","."&amp;$C227&amp;"."&amp;$B227)&amp;INDEX(VarEnd,MATCH($A227,VarKey,0))&amp;K$5</f>
        <v/>
      </c>
      <c r="L227" s="22">
        <f>INDEX(MTInputs!$J$1:$AZ$415,$D227,MATCH(L$5,MTInputs!$J$5:$AZ$5,0))</f>
        <v/>
      </c>
      <c r="M227" s="23">
        <f>INDEX(MTInputs!$J$1:$AZ$415,$D227,MATCH(M$5,MTInputs!$J$5:$AZ$5,0))</f>
        <v/>
      </c>
      <c r="N227" s="23">
        <f>INDEX(MTInputs!$J$1:$AZ$415,$D227,MATCH(N$5,MTInputs!$J$5:$AZ$5,0))</f>
        <v/>
      </c>
      <c r="O227" s="23">
        <f>INDEX(MTInputs!$J$1:$AZ$415,$D227,MATCH(O$5,MTInputs!$J$5:$AZ$5,0))</f>
        <v/>
      </c>
      <c r="P227" s="23">
        <f>INDEX(MTInputs!$J$1:$AZ$415,$D227,MATCH(P$5,MTInputs!$J$5:$AZ$5,0))</f>
        <v/>
      </c>
      <c r="Q227" s="23">
        <f>INDEX(MTInputs!$J$1:$AZ$415,$D227,MATCH(Q$5,MTInputs!$J$5:$AZ$5,0))</f>
        <v/>
      </c>
      <c r="R227" s="23">
        <f>INDEX(MTInputs!$J$1:$AZ$415,$D227,MATCH(R$5,MTInputs!$J$5:$AZ$5,0))</f>
        <v/>
      </c>
      <c r="S227" s="23">
        <f>INDEX(MTInputs!$J$1:$AZ$415,$D227,MATCH(S$5,MTInputs!$J$5:$AZ$5,0))</f>
        <v/>
      </c>
      <c r="T227" s="23">
        <f>INDEX(MTInputs!$J$1:$AZ$415,$D227,MATCH(T$5,MTInputs!$J$5:$AZ$5,0))</f>
        <v/>
      </c>
      <c r="U227" s="23">
        <f>INDEX(MTInputs!$J$1:$AZ$415,$D227,MATCH(U$5,MTInputs!$J$5:$AZ$5,0))</f>
        <v/>
      </c>
      <c r="V227" s="23">
        <f>INDEX(MTInputs!$J$1:$AZ$415,$D227,MATCH(V$5,MTInputs!$J$5:$AZ$5,0))</f>
        <v/>
      </c>
      <c r="W227" s="23">
        <f>INDEX(MTInputs!$J$1:$AZ$415,$D227,MATCH(W$5,MTInputs!$J$5:$AZ$5,0))</f>
        <v/>
      </c>
      <c r="X227" s="23">
        <f>INDEX(MTInputs!$J$1:$AZ$415,$D227,MATCH(X$5,MTInputs!$J$5:$AZ$5,0))</f>
        <v/>
      </c>
      <c r="Y227" s="23">
        <f>INDEX(MTInputs!$J$1:$AZ$415,$D227,MATCH(Y$5,MTInputs!$J$5:$AZ$5,0))</f>
        <v/>
      </c>
      <c r="Z227" s="23">
        <f>INDEX(MTInputs!$J$1:$AZ$415,$D227,MATCH(Z$5,MTInputs!$J$5:$AZ$5,0))</f>
        <v/>
      </c>
      <c r="AA227" s="23">
        <f>INDEX(MTInputs!$J$1:$AZ$415,$D227,MATCH(AA$5,MTInputs!$J$5:$AZ$5,0))</f>
        <v/>
      </c>
      <c r="AB227" s="23">
        <f>INDEX(MTInputs!$J$1:$AZ$415,$D227,MATCH(AB$5,MTInputs!$J$5:$AZ$5,0))</f>
        <v/>
      </c>
      <c r="AC227" s="23">
        <f>INDEX(MTInputs!$J$1:$AZ$415,$D227,MATCH(AC$5,MTInputs!$J$5:$AZ$5,0))</f>
        <v/>
      </c>
      <c r="AD227" s="23">
        <f>INDEX(MTInputs!$J$1:$AZ$415,$D227,MATCH(AD$5,MTInputs!$J$5:$AZ$5,0))</f>
        <v/>
      </c>
      <c r="AF227" s="11">
        <f>CodePrefix&amp;$A227&amp;IF($C227="","","."&amp;$C227&amp;"."&amp;$B227)&amp;INDEX(VarEnd,MATCH($A227,VarKey,0))&amp;AF$5</f>
        <v/>
      </c>
      <c r="AG227" s="22">
        <f>INDEX(MTInputs!$J$1:$AZ$415,$D227,MATCH(AG$5,MTInputs!$J$5:$AZ$5,0))</f>
        <v/>
      </c>
      <c r="AH227" s="23">
        <f>INDEX(MTInputs!$J$1:$AZ$415,$D227,MATCH(AH$5,MTInputs!$J$5:$AZ$5,0))</f>
        <v/>
      </c>
      <c r="AI227" s="23">
        <f>INDEX(MTInputs!$J$1:$AZ$415,$D227,MATCH(AI$5,MTInputs!$J$5:$AZ$5,0))</f>
        <v/>
      </c>
      <c r="AJ227" s="23">
        <f>INDEX(MTInputs!$J$1:$AZ$415,$D227,MATCH(AJ$5,MTInputs!$J$5:$AZ$5,0))</f>
        <v/>
      </c>
      <c r="AK227" s="23">
        <f>INDEX(MTInputs!$J$1:$AZ$415,$D227,MATCH(AK$5,MTInputs!$J$5:$AZ$5,0))</f>
        <v/>
      </c>
      <c r="AL227" s="23">
        <f>INDEX(MTInputs!$J$1:$AZ$415,$D227,MATCH(AL$5,MTInputs!$J$5:$AZ$5,0))</f>
        <v/>
      </c>
      <c r="AM227" s="23">
        <f>INDEX(MTInputs!$J$1:$AZ$415,$D227,MATCH(AM$5,MTInputs!$J$5:$AZ$5,0))</f>
        <v/>
      </c>
      <c r="AN227" s="23">
        <f>INDEX(MTInputs!$J$1:$AZ$415,$D227,MATCH(AN$5,MTInputs!$J$5:$AZ$5,0))</f>
        <v/>
      </c>
      <c r="AO227" s="23">
        <f>INDEX(MTInputs!$J$1:$AZ$415,$D227,MATCH(AO$5,MTInputs!$J$5:$AZ$5,0))</f>
        <v/>
      </c>
      <c r="AP227" s="23">
        <f>INDEX(MTInputs!$J$1:$AZ$415,$D227,MATCH(AP$5,MTInputs!$J$5:$AZ$5,0))</f>
        <v/>
      </c>
      <c r="AQ227" s="23">
        <f>INDEX(MTInputs!$J$1:$AZ$415,$D227,MATCH(AQ$5,MTInputs!$J$5:$AZ$5,0))</f>
        <v/>
      </c>
      <c r="AR227" s="23">
        <f>INDEX(MTInputs!$J$1:$AZ$415,$D227,MATCH(AR$5,MTInputs!$J$5:$AZ$5,0))</f>
        <v/>
      </c>
      <c r="AS227" s="23">
        <f>INDEX(MTInputs!$J$1:$AZ$415,$D227,MATCH(AS$5,MTInputs!$J$5:$AZ$5,0))</f>
        <v/>
      </c>
      <c r="AT227" s="23">
        <f>INDEX(MTInputs!$J$1:$AZ$415,$D227,MATCH(AT$5,MTInputs!$J$5:$AZ$5,0))</f>
        <v/>
      </c>
      <c r="AU227" s="23">
        <f>INDEX(MTInputs!$J$1:$AZ$415,$D227,MATCH(AU$5,MTInputs!$J$5:$AZ$5,0))</f>
        <v/>
      </c>
      <c r="AV227" s="23">
        <f>INDEX(MTInputs!$J$1:$AZ$415,$D227,MATCH(AV$5,MTInputs!$J$5:$AZ$5,0))</f>
        <v/>
      </c>
      <c r="AW227" s="23">
        <f>INDEX(MTInputs!$J$1:$AZ$415,$D227,MATCH(AW$5,MTInputs!$J$5:$AZ$5,0))</f>
        <v/>
      </c>
      <c r="AX227" s="23">
        <f>INDEX(MTInputs!$J$1:$AZ$415,$D227,MATCH(AX$5,MTInputs!$J$5:$AZ$5,0))</f>
        <v/>
      </c>
      <c r="AY227" s="23">
        <f>INDEX(MTInputs!$J$1:$AZ$415,$D227,MATCH(AY$5,MTInputs!$J$5:$AZ$5,0))</f>
        <v/>
      </c>
    </row>
    <row r="228" hidden="1" outlineLevel="1">
      <c r="A228" s="14" t="inlineStr">
        <is>
          <t>fbcov</t>
        </is>
      </c>
      <c r="B228" s="14" t="inlineStr">
        <is>
          <t>all</t>
        </is>
      </c>
      <c r="C228" s="14" t="inlineStr">
        <is>
          <t>nfm</t>
        </is>
      </c>
      <c r="D228" s="21" t="n">
        <v>76</v>
      </c>
      <c r="H228" s="14">
        <f>INDEX(VarLab,MATCH($A228,VarKey,0))&amp;INDEX(MemLab,MATCH($C228&amp;"|"&amp;$B228,MemKey,0))</f>
        <v/>
      </c>
      <c r="I228" s="14">
        <f>INDEX(VarUnit,MATCH($A228,VarKey,0))</f>
        <v/>
      </c>
      <c r="J228" s="14">
        <f>INDEX(VarSrc,MATCH($A228,VarKey,0))</f>
        <v/>
      </c>
      <c r="K228" s="11">
        <f>CodePrefix&amp;$A228&amp;IF($C228="","","."&amp;$C228&amp;"."&amp;$B228)&amp;INDEX(VarEnd,MATCH($A228,VarKey,0))&amp;K$5</f>
        <v/>
      </c>
      <c r="L228" s="22">
        <f>INDEX(MTInputs!$J$1:$AZ$415,$D228,MATCH(L$5,MTInputs!$J$5:$AZ$5,0))</f>
        <v/>
      </c>
      <c r="M228" s="23">
        <f>INDEX(MTInputs!$J$1:$AZ$415,$D228,MATCH(M$5,MTInputs!$J$5:$AZ$5,0))</f>
        <v/>
      </c>
      <c r="N228" s="23">
        <f>INDEX(MTInputs!$J$1:$AZ$415,$D228,MATCH(N$5,MTInputs!$J$5:$AZ$5,0))</f>
        <v/>
      </c>
      <c r="O228" s="23">
        <f>INDEX(MTInputs!$J$1:$AZ$415,$D228,MATCH(O$5,MTInputs!$J$5:$AZ$5,0))</f>
        <v/>
      </c>
      <c r="P228" s="23">
        <f>INDEX(MTInputs!$J$1:$AZ$415,$D228,MATCH(P$5,MTInputs!$J$5:$AZ$5,0))</f>
        <v/>
      </c>
      <c r="Q228" s="23">
        <f>INDEX(MTInputs!$J$1:$AZ$415,$D228,MATCH(Q$5,MTInputs!$J$5:$AZ$5,0))</f>
        <v/>
      </c>
      <c r="R228" s="23">
        <f>INDEX(MTInputs!$J$1:$AZ$415,$D228,MATCH(R$5,MTInputs!$J$5:$AZ$5,0))</f>
        <v/>
      </c>
      <c r="S228" s="23">
        <f>INDEX(MTInputs!$J$1:$AZ$415,$D228,MATCH(S$5,MTInputs!$J$5:$AZ$5,0))</f>
        <v/>
      </c>
      <c r="T228" s="23">
        <f>INDEX(MTInputs!$J$1:$AZ$415,$D228,MATCH(T$5,MTInputs!$J$5:$AZ$5,0))</f>
        <v/>
      </c>
      <c r="U228" s="23">
        <f>INDEX(MTInputs!$J$1:$AZ$415,$D228,MATCH(U$5,MTInputs!$J$5:$AZ$5,0))</f>
        <v/>
      </c>
      <c r="V228" s="23">
        <f>INDEX(MTInputs!$J$1:$AZ$415,$D228,MATCH(V$5,MTInputs!$J$5:$AZ$5,0))</f>
        <v/>
      </c>
      <c r="W228" s="23">
        <f>INDEX(MTInputs!$J$1:$AZ$415,$D228,MATCH(W$5,MTInputs!$J$5:$AZ$5,0))</f>
        <v/>
      </c>
      <c r="X228" s="23">
        <f>INDEX(MTInputs!$J$1:$AZ$415,$D228,MATCH(X$5,MTInputs!$J$5:$AZ$5,0))</f>
        <v/>
      </c>
      <c r="Y228" s="23">
        <f>INDEX(MTInputs!$J$1:$AZ$415,$D228,MATCH(Y$5,MTInputs!$J$5:$AZ$5,0))</f>
        <v/>
      </c>
      <c r="Z228" s="23">
        <f>INDEX(MTInputs!$J$1:$AZ$415,$D228,MATCH(Z$5,MTInputs!$J$5:$AZ$5,0))</f>
        <v/>
      </c>
      <c r="AA228" s="23">
        <f>INDEX(MTInputs!$J$1:$AZ$415,$D228,MATCH(AA$5,MTInputs!$J$5:$AZ$5,0))</f>
        <v/>
      </c>
      <c r="AB228" s="23">
        <f>INDEX(MTInputs!$J$1:$AZ$415,$D228,MATCH(AB$5,MTInputs!$J$5:$AZ$5,0))</f>
        <v/>
      </c>
      <c r="AC228" s="23">
        <f>INDEX(MTInputs!$J$1:$AZ$415,$D228,MATCH(AC$5,MTInputs!$J$5:$AZ$5,0))</f>
        <v/>
      </c>
      <c r="AD228" s="23">
        <f>INDEX(MTInputs!$J$1:$AZ$415,$D228,MATCH(AD$5,MTInputs!$J$5:$AZ$5,0))</f>
        <v/>
      </c>
      <c r="AF228" s="11">
        <f>CodePrefix&amp;$A228&amp;IF($C228="","","."&amp;$C228&amp;"."&amp;$B228)&amp;INDEX(VarEnd,MATCH($A228,VarKey,0))&amp;AF$5</f>
        <v/>
      </c>
      <c r="AG228" s="22">
        <f>INDEX(MTInputs!$J$1:$AZ$415,$D228,MATCH(AG$5,MTInputs!$J$5:$AZ$5,0))</f>
        <v/>
      </c>
      <c r="AH228" s="23">
        <f>INDEX(MTInputs!$J$1:$AZ$415,$D228,MATCH(AH$5,MTInputs!$J$5:$AZ$5,0))</f>
        <v/>
      </c>
      <c r="AI228" s="23">
        <f>INDEX(MTInputs!$J$1:$AZ$415,$D228,MATCH(AI$5,MTInputs!$J$5:$AZ$5,0))</f>
        <v/>
      </c>
      <c r="AJ228" s="23">
        <f>INDEX(MTInputs!$J$1:$AZ$415,$D228,MATCH(AJ$5,MTInputs!$J$5:$AZ$5,0))</f>
        <v/>
      </c>
      <c r="AK228" s="23">
        <f>INDEX(MTInputs!$J$1:$AZ$415,$D228,MATCH(AK$5,MTInputs!$J$5:$AZ$5,0))</f>
        <v/>
      </c>
      <c r="AL228" s="23">
        <f>INDEX(MTInputs!$J$1:$AZ$415,$D228,MATCH(AL$5,MTInputs!$J$5:$AZ$5,0))</f>
        <v/>
      </c>
      <c r="AM228" s="23">
        <f>INDEX(MTInputs!$J$1:$AZ$415,$D228,MATCH(AM$5,MTInputs!$J$5:$AZ$5,0))</f>
        <v/>
      </c>
      <c r="AN228" s="23">
        <f>INDEX(MTInputs!$J$1:$AZ$415,$D228,MATCH(AN$5,MTInputs!$J$5:$AZ$5,0))</f>
        <v/>
      </c>
      <c r="AO228" s="23">
        <f>INDEX(MTInputs!$J$1:$AZ$415,$D228,MATCH(AO$5,MTInputs!$J$5:$AZ$5,0))</f>
        <v/>
      </c>
      <c r="AP228" s="23">
        <f>INDEX(MTInputs!$J$1:$AZ$415,$D228,MATCH(AP$5,MTInputs!$J$5:$AZ$5,0))</f>
        <v/>
      </c>
      <c r="AQ228" s="23">
        <f>INDEX(MTInputs!$J$1:$AZ$415,$D228,MATCH(AQ$5,MTInputs!$J$5:$AZ$5,0))</f>
        <v/>
      </c>
      <c r="AR228" s="23">
        <f>INDEX(MTInputs!$J$1:$AZ$415,$D228,MATCH(AR$5,MTInputs!$J$5:$AZ$5,0))</f>
        <v/>
      </c>
      <c r="AS228" s="23">
        <f>INDEX(MTInputs!$J$1:$AZ$415,$D228,MATCH(AS$5,MTInputs!$J$5:$AZ$5,0))</f>
        <v/>
      </c>
      <c r="AT228" s="23">
        <f>INDEX(MTInputs!$J$1:$AZ$415,$D228,MATCH(AT$5,MTInputs!$J$5:$AZ$5,0))</f>
        <v/>
      </c>
      <c r="AU228" s="23">
        <f>INDEX(MTInputs!$J$1:$AZ$415,$D228,MATCH(AU$5,MTInputs!$J$5:$AZ$5,0))</f>
        <v/>
      </c>
      <c r="AV228" s="23">
        <f>INDEX(MTInputs!$J$1:$AZ$415,$D228,MATCH(AV$5,MTInputs!$J$5:$AZ$5,0))</f>
        <v/>
      </c>
      <c r="AW228" s="23">
        <f>INDEX(MTInputs!$J$1:$AZ$415,$D228,MATCH(AW$5,MTInputs!$J$5:$AZ$5,0))</f>
        <v/>
      </c>
      <c r="AX228" s="23">
        <f>INDEX(MTInputs!$J$1:$AZ$415,$D228,MATCH(AX$5,MTInputs!$J$5:$AZ$5,0))</f>
        <v/>
      </c>
      <c r="AY228" s="23">
        <f>INDEX(MTInputs!$J$1:$AZ$415,$D228,MATCH(AY$5,MTInputs!$J$5:$AZ$5,0))</f>
        <v/>
      </c>
    </row>
    <row r="229" hidden="1" outlineLevel="1">
      <c r="A229" s="14" t="inlineStr">
        <is>
          <t>fbcov</t>
        </is>
      </c>
      <c r="B229" s="14" t="inlineStr">
        <is>
          <t>all</t>
        </is>
      </c>
      <c r="C229" s="14" t="inlineStr">
        <is>
          <t>mac</t>
        </is>
      </c>
      <c r="D229" s="21" t="n">
        <v>77</v>
      </c>
      <c r="H229" s="14">
        <f>INDEX(VarLab,MATCH($A229,VarKey,0))&amp;INDEX(MemLab,MATCH($C229&amp;"|"&amp;$B229,MemKey,0))</f>
        <v/>
      </c>
      <c r="I229" s="14">
        <f>INDEX(VarUnit,MATCH($A229,VarKey,0))</f>
        <v/>
      </c>
      <c r="J229" s="14">
        <f>INDEX(VarSrc,MATCH($A229,VarKey,0))</f>
        <v/>
      </c>
      <c r="K229" s="11">
        <f>CodePrefix&amp;$A229&amp;IF($C229="","","."&amp;$C229&amp;"."&amp;$B229)&amp;INDEX(VarEnd,MATCH($A229,VarKey,0))&amp;K$5</f>
        <v/>
      </c>
      <c r="L229" s="22">
        <f>INDEX(MTInputs!$J$1:$AZ$415,$D229,MATCH(L$5,MTInputs!$J$5:$AZ$5,0))</f>
        <v/>
      </c>
      <c r="M229" s="23">
        <f>INDEX(MTInputs!$J$1:$AZ$415,$D229,MATCH(M$5,MTInputs!$J$5:$AZ$5,0))</f>
        <v/>
      </c>
      <c r="N229" s="23">
        <f>INDEX(MTInputs!$J$1:$AZ$415,$D229,MATCH(N$5,MTInputs!$J$5:$AZ$5,0))</f>
        <v/>
      </c>
      <c r="O229" s="23">
        <f>INDEX(MTInputs!$J$1:$AZ$415,$D229,MATCH(O$5,MTInputs!$J$5:$AZ$5,0))</f>
        <v/>
      </c>
      <c r="P229" s="23">
        <f>INDEX(MTInputs!$J$1:$AZ$415,$D229,MATCH(P$5,MTInputs!$J$5:$AZ$5,0))</f>
        <v/>
      </c>
      <c r="Q229" s="23">
        <f>INDEX(MTInputs!$J$1:$AZ$415,$D229,MATCH(Q$5,MTInputs!$J$5:$AZ$5,0))</f>
        <v/>
      </c>
      <c r="R229" s="23">
        <f>INDEX(MTInputs!$J$1:$AZ$415,$D229,MATCH(R$5,MTInputs!$J$5:$AZ$5,0))</f>
        <v/>
      </c>
      <c r="S229" s="23">
        <f>INDEX(MTInputs!$J$1:$AZ$415,$D229,MATCH(S$5,MTInputs!$J$5:$AZ$5,0))</f>
        <v/>
      </c>
      <c r="T229" s="23">
        <f>INDEX(MTInputs!$J$1:$AZ$415,$D229,MATCH(T$5,MTInputs!$J$5:$AZ$5,0))</f>
        <v/>
      </c>
      <c r="U229" s="23">
        <f>INDEX(MTInputs!$J$1:$AZ$415,$D229,MATCH(U$5,MTInputs!$J$5:$AZ$5,0))</f>
        <v/>
      </c>
      <c r="V229" s="23">
        <f>INDEX(MTInputs!$J$1:$AZ$415,$D229,MATCH(V$5,MTInputs!$J$5:$AZ$5,0))</f>
        <v/>
      </c>
      <c r="W229" s="23">
        <f>INDEX(MTInputs!$J$1:$AZ$415,$D229,MATCH(W$5,MTInputs!$J$5:$AZ$5,0))</f>
        <v/>
      </c>
      <c r="X229" s="23">
        <f>INDEX(MTInputs!$J$1:$AZ$415,$D229,MATCH(X$5,MTInputs!$J$5:$AZ$5,0))</f>
        <v/>
      </c>
      <c r="Y229" s="23">
        <f>INDEX(MTInputs!$J$1:$AZ$415,$D229,MATCH(Y$5,MTInputs!$J$5:$AZ$5,0))</f>
        <v/>
      </c>
      <c r="Z229" s="23">
        <f>INDEX(MTInputs!$J$1:$AZ$415,$D229,MATCH(Z$5,MTInputs!$J$5:$AZ$5,0))</f>
        <v/>
      </c>
      <c r="AA229" s="23">
        <f>INDEX(MTInputs!$J$1:$AZ$415,$D229,MATCH(AA$5,MTInputs!$J$5:$AZ$5,0))</f>
        <v/>
      </c>
      <c r="AB229" s="23">
        <f>INDEX(MTInputs!$J$1:$AZ$415,$D229,MATCH(AB$5,MTInputs!$J$5:$AZ$5,0))</f>
        <v/>
      </c>
      <c r="AC229" s="23">
        <f>INDEX(MTInputs!$J$1:$AZ$415,$D229,MATCH(AC$5,MTInputs!$J$5:$AZ$5,0))</f>
        <v/>
      </c>
      <c r="AD229" s="23">
        <f>INDEX(MTInputs!$J$1:$AZ$415,$D229,MATCH(AD$5,MTInputs!$J$5:$AZ$5,0))</f>
        <v/>
      </c>
      <c r="AF229" s="11">
        <f>CodePrefix&amp;$A229&amp;IF($C229="","","."&amp;$C229&amp;"."&amp;$B229)&amp;INDEX(VarEnd,MATCH($A229,VarKey,0))&amp;AF$5</f>
        <v/>
      </c>
      <c r="AG229" s="22">
        <f>INDEX(MTInputs!$J$1:$AZ$415,$D229,MATCH(AG$5,MTInputs!$J$5:$AZ$5,0))</f>
        <v/>
      </c>
      <c r="AH229" s="23">
        <f>INDEX(MTInputs!$J$1:$AZ$415,$D229,MATCH(AH$5,MTInputs!$J$5:$AZ$5,0))</f>
        <v/>
      </c>
      <c r="AI229" s="23">
        <f>INDEX(MTInputs!$J$1:$AZ$415,$D229,MATCH(AI$5,MTInputs!$J$5:$AZ$5,0))</f>
        <v/>
      </c>
      <c r="AJ229" s="23">
        <f>INDEX(MTInputs!$J$1:$AZ$415,$D229,MATCH(AJ$5,MTInputs!$J$5:$AZ$5,0))</f>
        <v/>
      </c>
      <c r="AK229" s="23">
        <f>INDEX(MTInputs!$J$1:$AZ$415,$D229,MATCH(AK$5,MTInputs!$J$5:$AZ$5,0))</f>
        <v/>
      </c>
      <c r="AL229" s="23">
        <f>INDEX(MTInputs!$J$1:$AZ$415,$D229,MATCH(AL$5,MTInputs!$J$5:$AZ$5,0))</f>
        <v/>
      </c>
      <c r="AM229" s="23">
        <f>INDEX(MTInputs!$J$1:$AZ$415,$D229,MATCH(AM$5,MTInputs!$J$5:$AZ$5,0))</f>
        <v/>
      </c>
      <c r="AN229" s="23">
        <f>INDEX(MTInputs!$J$1:$AZ$415,$D229,MATCH(AN$5,MTInputs!$J$5:$AZ$5,0))</f>
        <v/>
      </c>
      <c r="AO229" s="23">
        <f>INDEX(MTInputs!$J$1:$AZ$415,$D229,MATCH(AO$5,MTInputs!$J$5:$AZ$5,0))</f>
        <v/>
      </c>
      <c r="AP229" s="23">
        <f>INDEX(MTInputs!$J$1:$AZ$415,$D229,MATCH(AP$5,MTInputs!$J$5:$AZ$5,0))</f>
        <v/>
      </c>
      <c r="AQ229" s="23">
        <f>INDEX(MTInputs!$J$1:$AZ$415,$D229,MATCH(AQ$5,MTInputs!$J$5:$AZ$5,0))</f>
        <v/>
      </c>
      <c r="AR229" s="23">
        <f>INDEX(MTInputs!$J$1:$AZ$415,$D229,MATCH(AR$5,MTInputs!$J$5:$AZ$5,0))</f>
        <v/>
      </c>
      <c r="AS229" s="23">
        <f>INDEX(MTInputs!$J$1:$AZ$415,$D229,MATCH(AS$5,MTInputs!$J$5:$AZ$5,0))</f>
        <v/>
      </c>
      <c r="AT229" s="23">
        <f>INDEX(MTInputs!$J$1:$AZ$415,$D229,MATCH(AT$5,MTInputs!$J$5:$AZ$5,0))</f>
        <v/>
      </c>
      <c r="AU229" s="23">
        <f>INDEX(MTInputs!$J$1:$AZ$415,$D229,MATCH(AU$5,MTInputs!$J$5:$AZ$5,0))</f>
        <v/>
      </c>
      <c r="AV229" s="23">
        <f>INDEX(MTInputs!$J$1:$AZ$415,$D229,MATCH(AV$5,MTInputs!$J$5:$AZ$5,0))</f>
        <v/>
      </c>
      <c r="AW229" s="23">
        <f>INDEX(MTInputs!$J$1:$AZ$415,$D229,MATCH(AW$5,MTInputs!$J$5:$AZ$5,0))</f>
        <v/>
      </c>
      <c r="AX229" s="23">
        <f>INDEX(MTInputs!$J$1:$AZ$415,$D229,MATCH(AX$5,MTInputs!$J$5:$AZ$5,0))</f>
        <v/>
      </c>
      <c r="AY229" s="23">
        <f>INDEX(MTInputs!$J$1:$AZ$415,$D229,MATCH(AY$5,MTInputs!$J$5:$AZ$5,0))</f>
        <v/>
      </c>
    </row>
    <row r="230" hidden="1" outlineLevel="1">
      <c r="A230" s="14" t="inlineStr">
        <is>
          <t>fbcov</t>
        </is>
      </c>
      <c r="B230" s="14" t="inlineStr">
        <is>
          <t>all</t>
        </is>
      </c>
      <c r="C230" s="14" t="inlineStr">
        <is>
          <t>cem</t>
        </is>
      </c>
      <c r="D230" s="21" t="n">
        <v>78</v>
      </c>
      <c r="H230" s="14">
        <f>INDEX(VarLab,MATCH($A230,VarKey,0))&amp;INDEX(MemLab,MATCH($C230&amp;"|"&amp;$B230,MemKey,0))</f>
        <v/>
      </c>
      <c r="I230" s="14">
        <f>INDEX(VarUnit,MATCH($A230,VarKey,0))</f>
        <v/>
      </c>
      <c r="J230" s="14">
        <f>INDEX(VarSrc,MATCH($A230,VarKey,0))</f>
        <v/>
      </c>
      <c r="K230" s="11">
        <f>CodePrefix&amp;$A230&amp;IF($C230="","","."&amp;$C230&amp;"."&amp;$B230)&amp;INDEX(VarEnd,MATCH($A230,VarKey,0))&amp;K$5</f>
        <v/>
      </c>
      <c r="L230" s="22">
        <f>INDEX(MTInputs!$J$1:$AZ$415,$D230,MATCH(L$5,MTInputs!$J$5:$AZ$5,0))</f>
        <v/>
      </c>
      <c r="M230" s="23">
        <f>INDEX(MTInputs!$J$1:$AZ$415,$D230,MATCH(M$5,MTInputs!$J$5:$AZ$5,0))</f>
        <v/>
      </c>
      <c r="N230" s="23">
        <f>INDEX(MTInputs!$J$1:$AZ$415,$D230,MATCH(N$5,MTInputs!$J$5:$AZ$5,0))</f>
        <v/>
      </c>
      <c r="O230" s="23">
        <f>INDEX(MTInputs!$J$1:$AZ$415,$D230,MATCH(O$5,MTInputs!$J$5:$AZ$5,0))</f>
        <v/>
      </c>
      <c r="P230" s="23">
        <f>INDEX(MTInputs!$J$1:$AZ$415,$D230,MATCH(P$5,MTInputs!$J$5:$AZ$5,0))</f>
        <v/>
      </c>
      <c r="Q230" s="23">
        <f>INDEX(MTInputs!$J$1:$AZ$415,$D230,MATCH(Q$5,MTInputs!$J$5:$AZ$5,0))</f>
        <v/>
      </c>
      <c r="R230" s="23">
        <f>INDEX(MTInputs!$J$1:$AZ$415,$D230,MATCH(R$5,MTInputs!$J$5:$AZ$5,0))</f>
        <v/>
      </c>
      <c r="S230" s="23">
        <f>INDEX(MTInputs!$J$1:$AZ$415,$D230,MATCH(S$5,MTInputs!$J$5:$AZ$5,0))</f>
        <v/>
      </c>
      <c r="T230" s="23">
        <f>INDEX(MTInputs!$J$1:$AZ$415,$D230,MATCH(T$5,MTInputs!$J$5:$AZ$5,0))</f>
        <v/>
      </c>
      <c r="U230" s="23">
        <f>INDEX(MTInputs!$J$1:$AZ$415,$D230,MATCH(U$5,MTInputs!$J$5:$AZ$5,0))</f>
        <v/>
      </c>
      <c r="V230" s="23">
        <f>INDEX(MTInputs!$J$1:$AZ$415,$D230,MATCH(V$5,MTInputs!$J$5:$AZ$5,0))</f>
        <v/>
      </c>
      <c r="W230" s="23">
        <f>INDEX(MTInputs!$J$1:$AZ$415,$D230,MATCH(W$5,MTInputs!$J$5:$AZ$5,0))</f>
        <v/>
      </c>
      <c r="X230" s="23">
        <f>INDEX(MTInputs!$J$1:$AZ$415,$D230,MATCH(X$5,MTInputs!$J$5:$AZ$5,0))</f>
        <v/>
      </c>
      <c r="Y230" s="23">
        <f>INDEX(MTInputs!$J$1:$AZ$415,$D230,MATCH(Y$5,MTInputs!$J$5:$AZ$5,0))</f>
        <v/>
      </c>
      <c r="Z230" s="23">
        <f>INDEX(MTInputs!$J$1:$AZ$415,$D230,MATCH(Z$5,MTInputs!$J$5:$AZ$5,0))</f>
        <v/>
      </c>
      <c r="AA230" s="23">
        <f>INDEX(MTInputs!$J$1:$AZ$415,$D230,MATCH(AA$5,MTInputs!$J$5:$AZ$5,0))</f>
        <v/>
      </c>
      <c r="AB230" s="23">
        <f>INDEX(MTInputs!$J$1:$AZ$415,$D230,MATCH(AB$5,MTInputs!$J$5:$AZ$5,0))</f>
        <v/>
      </c>
      <c r="AC230" s="23">
        <f>INDEX(MTInputs!$J$1:$AZ$415,$D230,MATCH(AC$5,MTInputs!$J$5:$AZ$5,0))</f>
        <v/>
      </c>
      <c r="AD230" s="23">
        <f>INDEX(MTInputs!$J$1:$AZ$415,$D230,MATCH(AD$5,MTInputs!$J$5:$AZ$5,0))</f>
        <v/>
      </c>
      <c r="AF230" s="11">
        <f>CodePrefix&amp;$A230&amp;IF($C230="","","."&amp;$C230&amp;"."&amp;$B230)&amp;INDEX(VarEnd,MATCH($A230,VarKey,0))&amp;AF$5</f>
        <v/>
      </c>
      <c r="AG230" s="22">
        <f>INDEX(MTInputs!$J$1:$AZ$415,$D230,MATCH(AG$5,MTInputs!$J$5:$AZ$5,0))</f>
        <v/>
      </c>
      <c r="AH230" s="23">
        <f>INDEX(MTInputs!$J$1:$AZ$415,$D230,MATCH(AH$5,MTInputs!$J$5:$AZ$5,0))</f>
        <v/>
      </c>
      <c r="AI230" s="23">
        <f>INDEX(MTInputs!$J$1:$AZ$415,$D230,MATCH(AI$5,MTInputs!$J$5:$AZ$5,0))</f>
        <v/>
      </c>
      <c r="AJ230" s="23">
        <f>INDEX(MTInputs!$J$1:$AZ$415,$D230,MATCH(AJ$5,MTInputs!$J$5:$AZ$5,0))</f>
        <v/>
      </c>
      <c r="AK230" s="23">
        <f>INDEX(MTInputs!$J$1:$AZ$415,$D230,MATCH(AK$5,MTInputs!$J$5:$AZ$5,0))</f>
        <v/>
      </c>
      <c r="AL230" s="23">
        <f>INDEX(MTInputs!$J$1:$AZ$415,$D230,MATCH(AL$5,MTInputs!$J$5:$AZ$5,0))</f>
        <v/>
      </c>
      <c r="AM230" s="23">
        <f>INDEX(MTInputs!$J$1:$AZ$415,$D230,MATCH(AM$5,MTInputs!$J$5:$AZ$5,0))</f>
        <v/>
      </c>
      <c r="AN230" s="23">
        <f>INDEX(MTInputs!$J$1:$AZ$415,$D230,MATCH(AN$5,MTInputs!$J$5:$AZ$5,0))</f>
        <v/>
      </c>
      <c r="AO230" s="23">
        <f>INDEX(MTInputs!$J$1:$AZ$415,$D230,MATCH(AO$5,MTInputs!$J$5:$AZ$5,0))</f>
        <v/>
      </c>
      <c r="AP230" s="23">
        <f>INDEX(MTInputs!$J$1:$AZ$415,$D230,MATCH(AP$5,MTInputs!$J$5:$AZ$5,0))</f>
        <v/>
      </c>
      <c r="AQ230" s="23">
        <f>INDEX(MTInputs!$J$1:$AZ$415,$D230,MATCH(AQ$5,MTInputs!$J$5:$AZ$5,0))</f>
        <v/>
      </c>
      <c r="AR230" s="23">
        <f>INDEX(MTInputs!$J$1:$AZ$415,$D230,MATCH(AR$5,MTInputs!$J$5:$AZ$5,0))</f>
        <v/>
      </c>
      <c r="AS230" s="23">
        <f>INDEX(MTInputs!$J$1:$AZ$415,$D230,MATCH(AS$5,MTInputs!$J$5:$AZ$5,0))</f>
        <v/>
      </c>
      <c r="AT230" s="23">
        <f>INDEX(MTInputs!$J$1:$AZ$415,$D230,MATCH(AT$5,MTInputs!$J$5:$AZ$5,0))</f>
        <v/>
      </c>
      <c r="AU230" s="23">
        <f>INDEX(MTInputs!$J$1:$AZ$415,$D230,MATCH(AU$5,MTInputs!$J$5:$AZ$5,0))</f>
        <v/>
      </c>
      <c r="AV230" s="23">
        <f>INDEX(MTInputs!$J$1:$AZ$415,$D230,MATCH(AV$5,MTInputs!$J$5:$AZ$5,0))</f>
        <v/>
      </c>
      <c r="AW230" s="23">
        <f>INDEX(MTInputs!$J$1:$AZ$415,$D230,MATCH(AW$5,MTInputs!$J$5:$AZ$5,0))</f>
        <v/>
      </c>
      <c r="AX230" s="23">
        <f>INDEX(MTInputs!$J$1:$AZ$415,$D230,MATCH(AX$5,MTInputs!$J$5:$AZ$5,0))</f>
        <v/>
      </c>
      <c r="AY230" s="23">
        <f>INDEX(MTInputs!$J$1:$AZ$415,$D230,MATCH(AY$5,MTInputs!$J$5:$AZ$5,0))</f>
        <v/>
      </c>
    </row>
    <row r="231" hidden="1" outlineLevel="1">
      <c r="A231" s="14" t="inlineStr">
        <is>
          <t>fbcov</t>
        </is>
      </c>
      <c r="B231" s="14" t="inlineStr">
        <is>
          <t>all</t>
        </is>
      </c>
      <c r="C231" s="14" t="inlineStr">
        <is>
          <t>omn</t>
        </is>
      </c>
      <c r="D231" s="21" t="n">
        <v>79</v>
      </c>
      <c r="H231" s="14">
        <f>INDEX(VarLab,MATCH($A231,VarKey,0))&amp;INDEX(MemLab,MATCH($C231&amp;"|"&amp;$B231,MemKey,0))</f>
        <v/>
      </c>
      <c r="I231" s="14">
        <f>INDEX(VarUnit,MATCH($A231,VarKey,0))</f>
        <v/>
      </c>
      <c r="J231" s="14">
        <f>INDEX(VarSrc,MATCH($A231,VarKey,0))</f>
        <v/>
      </c>
      <c r="K231" s="11">
        <f>CodePrefix&amp;$A231&amp;IF($C231="","","."&amp;$C231&amp;"."&amp;$B231)&amp;INDEX(VarEnd,MATCH($A231,VarKey,0))&amp;K$5</f>
        <v/>
      </c>
      <c r="L231" s="22">
        <f>INDEX(MTInputs!$J$1:$AZ$415,$D231,MATCH(L$5,MTInputs!$J$5:$AZ$5,0))</f>
        <v/>
      </c>
      <c r="M231" s="23">
        <f>INDEX(MTInputs!$J$1:$AZ$415,$D231,MATCH(M$5,MTInputs!$J$5:$AZ$5,0))</f>
        <v/>
      </c>
      <c r="N231" s="23">
        <f>INDEX(MTInputs!$J$1:$AZ$415,$D231,MATCH(N$5,MTInputs!$J$5:$AZ$5,0))</f>
        <v/>
      </c>
      <c r="O231" s="23">
        <f>INDEX(MTInputs!$J$1:$AZ$415,$D231,MATCH(O$5,MTInputs!$J$5:$AZ$5,0))</f>
        <v/>
      </c>
      <c r="P231" s="23">
        <f>INDEX(MTInputs!$J$1:$AZ$415,$D231,MATCH(P$5,MTInputs!$J$5:$AZ$5,0))</f>
        <v/>
      </c>
      <c r="Q231" s="23">
        <f>INDEX(MTInputs!$J$1:$AZ$415,$D231,MATCH(Q$5,MTInputs!$J$5:$AZ$5,0))</f>
        <v/>
      </c>
      <c r="R231" s="23">
        <f>INDEX(MTInputs!$J$1:$AZ$415,$D231,MATCH(R$5,MTInputs!$J$5:$AZ$5,0))</f>
        <v/>
      </c>
      <c r="S231" s="23">
        <f>INDEX(MTInputs!$J$1:$AZ$415,$D231,MATCH(S$5,MTInputs!$J$5:$AZ$5,0))</f>
        <v/>
      </c>
      <c r="T231" s="23">
        <f>INDEX(MTInputs!$J$1:$AZ$415,$D231,MATCH(T$5,MTInputs!$J$5:$AZ$5,0))</f>
        <v/>
      </c>
      <c r="U231" s="23">
        <f>INDEX(MTInputs!$J$1:$AZ$415,$D231,MATCH(U$5,MTInputs!$J$5:$AZ$5,0))</f>
        <v/>
      </c>
      <c r="V231" s="23">
        <f>INDEX(MTInputs!$J$1:$AZ$415,$D231,MATCH(V$5,MTInputs!$J$5:$AZ$5,0))</f>
        <v/>
      </c>
      <c r="W231" s="23">
        <f>INDEX(MTInputs!$J$1:$AZ$415,$D231,MATCH(W$5,MTInputs!$J$5:$AZ$5,0))</f>
        <v/>
      </c>
      <c r="X231" s="23">
        <f>INDEX(MTInputs!$J$1:$AZ$415,$D231,MATCH(X$5,MTInputs!$J$5:$AZ$5,0))</f>
        <v/>
      </c>
      <c r="Y231" s="23">
        <f>INDEX(MTInputs!$J$1:$AZ$415,$D231,MATCH(Y$5,MTInputs!$J$5:$AZ$5,0))</f>
        <v/>
      </c>
      <c r="Z231" s="23">
        <f>INDEX(MTInputs!$J$1:$AZ$415,$D231,MATCH(Z$5,MTInputs!$J$5:$AZ$5,0))</f>
        <v/>
      </c>
      <c r="AA231" s="23">
        <f>INDEX(MTInputs!$J$1:$AZ$415,$D231,MATCH(AA$5,MTInputs!$J$5:$AZ$5,0))</f>
        <v/>
      </c>
      <c r="AB231" s="23">
        <f>INDEX(MTInputs!$J$1:$AZ$415,$D231,MATCH(AB$5,MTInputs!$J$5:$AZ$5,0))</f>
        <v/>
      </c>
      <c r="AC231" s="23">
        <f>INDEX(MTInputs!$J$1:$AZ$415,$D231,MATCH(AC$5,MTInputs!$J$5:$AZ$5,0))</f>
        <v/>
      </c>
      <c r="AD231" s="23">
        <f>INDEX(MTInputs!$J$1:$AZ$415,$D231,MATCH(AD$5,MTInputs!$J$5:$AZ$5,0))</f>
        <v/>
      </c>
      <c r="AF231" s="11">
        <f>CodePrefix&amp;$A231&amp;IF($C231="","","."&amp;$C231&amp;"."&amp;$B231)&amp;INDEX(VarEnd,MATCH($A231,VarKey,0))&amp;AF$5</f>
        <v/>
      </c>
      <c r="AG231" s="22">
        <f>INDEX(MTInputs!$J$1:$AZ$415,$D231,MATCH(AG$5,MTInputs!$J$5:$AZ$5,0))</f>
        <v/>
      </c>
      <c r="AH231" s="23">
        <f>INDEX(MTInputs!$J$1:$AZ$415,$D231,MATCH(AH$5,MTInputs!$J$5:$AZ$5,0))</f>
        <v/>
      </c>
      <c r="AI231" s="23">
        <f>INDEX(MTInputs!$J$1:$AZ$415,$D231,MATCH(AI$5,MTInputs!$J$5:$AZ$5,0))</f>
        <v/>
      </c>
      <c r="AJ231" s="23">
        <f>INDEX(MTInputs!$J$1:$AZ$415,$D231,MATCH(AJ$5,MTInputs!$J$5:$AZ$5,0))</f>
        <v/>
      </c>
      <c r="AK231" s="23">
        <f>INDEX(MTInputs!$J$1:$AZ$415,$D231,MATCH(AK$5,MTInputs!$J$5:$AZ$5,0))</f>
        <v/>
      </c>
      <c r="AL231" s="23">
        <f>INDEX(MTInputs!$J$1:$AZ$415,$D231,MATCH(AL$5,MTInputs!$J$5:$AZ$5,0))</f>
        <v/>
      </c>
      <c r="AM231" s="23">
        <f>INDEX(MTInputs!$J$1:$AZ$415,$D231,MATCH(AM$5,MTInputs!$J$5:$AZ$5,0))</f>
        <v/>
      </c>
      <c r="AN231" s="23">
        <f>INDEX(MTInputs!$J$1:$AZ$415,$D231,MATCH(AN$5,MTInputs!$J$5:$AZ$5,0))</f>
        <v/>
      </c>
      <c r="AO231" s="23">
        <f>INDEX(MTInputs!$J$1:$AZ$415,$D231,MATCH(AO$5,MTInputs!$J$5:$AZ$5,0))</f>
        <v/>
      </c>
      <c r="AP231" s="23">
        <f>INDEX(MTInputs!$J$1:$AZ$415,$D231,MATCH(AP$5,MTInputs!$J$5:$AZ$5,0))</f>
        <v/>
      </c>
      <c r="AQ231" s="23">
        <f>INDEX(MTInputs!$J$1:$AZ$415,$D231,MATCH(AQ$5,MTInputs!$J$5:$AZ$5,0))</f>
        <v/>
      </c>
      <c r="AR231" s="23">
        <f>INDEX(MTInputs!$J$1:$AZ$415,$D231,MATCH(AR$5,MTInputs!$J$5:$AZ$5,0))</f>
        <v/>
      </c>
      <c r="AS231" s="23">
        <f>INDEX(MTInputs!$J$1:$AZ$415,$D231,MATCH(AS$5,MTInputs!$J$5:$AZ$5,0))</f>
        <v/>
      </c>
      <c r="AT231" s="23">
        <f>INDEX(MTInputs!$J$1:$AZ$415,$D231,MATCH(AT$5,MTInputs!$J$5:$AZ$5,0))</f>
        <v/>
      </c>
      <c r="AU231" s="23">
        <f>INDEX(MTInputs!$J$1:$AZ$415,$D231,MATCH(AU$5,MTInputs!$J$5:$AZ$5,0))</f>
        <v/>
      </c>
      <c r="AV231" s="23">
        <f>INDEX(MTInputs!$J$1:$AZ$415,$D231,MATCH(AV$5,MTInputs!$J$5:$AZ$5,0))</f>
        <v/>
      </c>
      <c r="AW231" s="23">
        <f>INDEX(MTInputs!$J$1:$AZ$415,$D231,MATCH(AW$5,MTInputs!$J$5:$AZ$5,0))</f>
        <v/>
      </c>
      <c r="AX231" s="23">
        <f>INDEX(MTInputs!$J$1:$AZ$415,$D231,MATCH(AX$5,MTInputs!$J$5:$AZ$5,0))</f>
        <v/>
      </c>
      <c r="AY231" s="23">
        <f>INDEX(MTInputs!$J$1:$AZ$415,$D231,MATCH(AY$5,MTInputs!$J$5:$AZ$5,0))</f>
        <v/>
      </c>
    </row>
    <row r="232" hidden="1" outlineLevel="1">
      <c r="A232" s="14" t="inlineStr">
        <is>
          <t>fbcov</t>
        </is>
      </c>
      <c r="B232" s="14" t="inlineStr">
        <is>
          <t>all</t>
        </is>
      </c>
      <c r="C232" s="14" t="inlineStr">
        <is>
          <t>cst</t>
        </is>
      </c>
      <c r="D232" s="21" t="n">
        <v>80</v>
      </c>
      <c r="H232" s="14">
        <f>INDEX(VarLab,MATCH($A232,VarKey,0))&amp;INDEX(MemLab,MATCH($C232&amp;"|"&amp;$B232,MemKey,0))</f>
        <v/>
      </c>
      <c r="I232" s="14">
        <f>INDEX(VarUnit,MATCH($A232,VarKey,0))</f>
        <v/>
      </c>
      <c r="J232" s="14">
        <f>INDEX(VarSrc,MATCH($A232,VarKey,0))</f>
        <v/>
      </c>
      <c r="K232" s="11">
        <f>CodePrefix&amp;$A232&amp;IF($C232="","","."&amp;$C232&amp;"."&amp;$B232)&amp;INDEX(VarEnd,MATCH($A232,VarKey,0))&amp;K$5</f>
        <v/>
      </c>
      <c r="L232" s="22">
        <f>INDEX(MTInputs!$J$1:$AZ$415,$D232,MATCH(L$5,MTInputs!$J$5:$AZ$5,0))</f>
        <v/>
      </c>
      <c r="M232" s="23">
        <f>INDEX(MTInputs!$J$1:$AZ$415,$D232,MATCH(M$5,MTInputs!$J$5:$AZ$5,0))</f>
        <v/>
      </c>
      <c r="N232" s="23">
        <f>INDEX(MTInputs!$J$1:$AZ$415,$D232,MATCH(N$5,MTInputs!$J$5:$AZ$5,0))</f>
        <v/>
      </c>
      <c r="O232" s="23">
        <f>INDEX(MTInputs!$J$1:$AZ$415,$D232,MATCH(O$5,MTInputs!$J$5:$AZ$5,0))</f>
        <v/>
      </c>
      <c r="P232" s="23">
        <f>INDEX(MTInputs!$J$1:$AZ$415,$D232,MATCH(P$5,MTInputs!$J$5:$AZ$5,0))</f>
        <v/>
      </c>
      <c r="Q232" s="23">
        <f>INDEX(MTInputs!$J$1:$AZ$415,$D232,MATCH(Q$5,MTInputs!$J$5:$AZ$5,0))</f>
        <v/>
      </c>
      <c r="R232" s="23">
        <f>INDEX(MTInputs!$J$1:$AZ$415,$D232,MATCH(R$5,MTInputs!$J$5:$AZ$5,0))</f>
        <v/>
      </c>
      <c r="S232" s="23">
        <f>INDEX(MTInputs!$J$1:$AZ$415,$D232,MATCH(S$5,MTInputs!$J$5:$AZ$5,0))</f>
        <v/>
      </c>
      <c r="T232" s="23">
        <f>INDEX(MTInputs!$J$1:$AZ$415,$D232,MATCH(T$5,MTInputs!$J$5:$AZ$5,0))</f>
        <v/>
      </c>
      <c r="U232" s="23">
        <f>INDEX(MTInputs!$J$1:$AZ$415,$D232,MATCH(U$5,MTInputs!$J$5:$AZ$5,0))</f>
        <v/>
      </c>
      <c r="V232" s="23">
        <f>INDEX(MTInputs!$J$1:$AZ$415,$D232,MATCH(V$5,MTInputs!$J$5:$AZ$5,0))</f>
        <v/>
      </c>
      <c r="W232" s="23">
        <f>INDEX(MTInputs!$J$1:$AZ$415,$D232,MATCH(W$5,MTInputs!$J$5:$AZ$5,0))</f>
        <v/>
      </c>
      <c r="X232" s="23">
        <f>INDEX(MTInputs!$J$1:$AZ$415,$D232,MATCH(X$5,MTInputs!$J$5:$AZ$5,0))</f>
        <v/>
      </c>
      <c r="Y232" s="23">
        <f>INDEX(MTInputs!$J$1:$AZ$415,$D232,MATCH(Y$5,MTInputs!$J$5:$AZ$5,0))</f>
        <v/>
      </c>
      <c r="Z232" s="23">
        <f>INDEX(MTInputs!$J$1:$AZ$415,$D232,MATCH(Z$5,MTInputs!$J$5:$AZ$5,0))</f>
        <v/>
      </c>
      <c r="AA232" s="23">
        <f>INDEX(MTInputs!$J$1:$AZ$415,$D232,MATCH(AA$5,MTInputs!$J$5:$AZ$5,0))</f>
        <v/>
      </c>
      <c r="AB232" s="23">
        <f>INDEX(MTInputs!$J$1:$AZ$415,$D232,MATCH(AB$5,MTInputs!$J$5:$AZ$5,0))</f>
        <v/>
      </c>
      <c r="AC232" s="23">
        <f>INDEX(MTInputs!$J$1:$AZ$415,$D232,MATCH(AC$5,MTInputs!$J$5:$AZ$5,0))</f>
        <v/>
      </c>
      <c r="AD232" s="23">
        <f>INDEX(MTInputs!$J$1:$AZ$415,$D232,MATCH(AD$5,MTInputs!$J$5:$AZ$5,0))</f>
        <v/>
      </c>
      <c r="AF232" s="11">
        <f>CodePrefix&amp;$A232&amp;IF($C232="","","."&amp;$C232&amp;"."&amp;$B232)&amp;INDEX(VarEnd,MATCH($A232,VarKey,0))&amp;AF$5</f>
        <v/>
      </c>
      <c r="AG232" s="22">
        <f>INDEX(MTInputs!$J$1:$AZ$415,$D232,MATCH(AG$5,MTInputs!$J$5:$AZ$5,0))</f>
        <v/>
      </c>
      <c r="AH232" s="23">
        <f>INDEX(MTInputs!$J$1:$AZ$415,$D232,MATCH(AH$5,MTInputs!$J$5:$AZ$5,0))</f>
        <v/>
      </c>
      <c r="AI232" s="23">
        <f>INDEX(MTInputs!$J$1:$AZ$415,$D232,MATCH(AI$5,MTInputs!$J$5:$AZ$5,0))</f>
        <v/>
      </c>
      <c r="AJ232" s="23">
        <f>INDEX(MTInputs!$J$1:$AZ$415,$D232,MATCH(AJ$5,MTInputs!$J$5:$AZ$5,0))</f>
        <v/>
      </c>
      <c r="AK232" s="23">
        <f>INDEX(MTInputs!$J$1:$AZ$415,$D232,MATCH(AK$5,MTInputs!$J$5:$AZ$5,0))</f>
        <v/>
      </c>
      <c r="AL232" s="23">
        <f>INDEX(MTInputs!$J$1:$AZ$415,$D232,MATCH(AL$5,MTInputs!$J$5:$AZ$5,0))</f>
        <v/>
      </c>
      <c r="AM232" s="23">
        <f>INDEX(MTInputs!$J$1:$AZ$415,$D232,MATCH(AM$5,MTInputs!$J$5:$AZ$5,0))</f>
        <v/>
      </c>
      <c r="AN232" s="23">
        <f>INDEX(MTInputs!$J$1:$AZ$415,$D232,MATCH(AN$5,MTInputs!$J$5:$AZ$5,0))</f>
        <v/>
      </c>
      <c r="AO232" s="23">
        <f>INDEX(MTInputs!$J$1:$AZ$415,$D232,MATCH(AO$5,MTInputs!$J$5:$AZ$5,0))</f>
        <v/>
      </c>
      <c r="AP232" s="23">
        <f>INDEX(MTInputs!$J$1:$AZ$415,$D232,MATCH(AP$5,MTInputs!$J$5:$AZ$5,0))</f>
        <v/>
      </c>
      <c r="AQ232" s="23">
        <f>INDEX(MTInputs!$J$1:$AZ$415,$D232,MATCH(AQ$5,MTInputs!$J$5:$AZ$5,0))</f>
        <v/>
      </c>
      <c r="AR232" s="23">
        <f>INDEX(MTInputs!$J$1:$AZ$415,$D232,MATCH(AR$5,MTInputs!$J$5:$AZ$5,0))</f>
        <v/>
      </c>
      <c r="AS232" s="23">
        <f>INDEX(MTInputs!$J$1:$AZ$415,$D232,MATCH(AS$5,MTInputs!$J$5:$AZ$5,0))</f>
        <v/>
      </c>
      <c r="AT232" s="23">
        <f>INDEX(MTInputs!$J$1:$AZ$415,$D232,MATCH(AT$5,MTInputs!$J$5:$AZ$5,0))</f>
        <v/>
      </c>
      <c r="AU232" s="23">
        <f>INDEX(MTInputs!$J$1:$AZ$415,$D232,MATCH(AU$5,MTInputs!$J$5:$AZ$5,0))</f>
        <v/>
      </c>
      <c r="AV232" s="23">
        <f>INDEX(MTInputs!$J$1:$AZ$415,$D232,MATCH(AV$5,MTInputs!$J$5:$AZ$5,0))</f>
        <v/>
      </c>
      <c r="AW232" s="23">
        <f>INDEX(MTInputs!$J$1:$AZ$415,$D232,MATCH(AW$5,MTInputs!$J$5:$AZ$5,0))</f>
        <v/>
      </c>
      <c r="AX232" s="23">
        <f>INDEX(MTInputs!$J$1:$AZ$415,$D232,MATCH(AX$5,MTInputs!$J$5:$AZ$5,0))</f>
        <v/>
      </c>
      <c r="AY232" s="23">
        <f>INDEX(MTInputs!$J$1:$AZ$415,$D232,MATCH(AY$5,MTInputs!$J$5:$AZ$5,0))</f>
        <v/>
      </c>
    </row>
    <row r="233" hidden="1" outlineLevel="1">
      <c r="A233" s="14" t="inlineStr">
        <is>
          <t>fbcov</t>
        </is>
      </c>
      <c r="B233" s="14" t="inlineStr">
        <is>
          <t>all</t>
        </is>
      </c>
      <c r="C233" s="14" t="inlineStr">
        <is>
          <t>ftr</t>
        </is>
      </c>
      <c r="D233" s="21" t="n">
        <v>81</v>
      </c>
      <c r="H233" s="14">
        <f>INDEX(VarLab,MATCH($A233,VarKey,0))&amp;INDEX(MemLab,MATCH($C233&amp;"|"&amp;$B233,MemKey,0))</f>
        <v/>
      </c>
      <c r="I233" s="14">
        <f>INDEX(VarUnit,MATCH($A233,VarKey,0))</f>
        <v/>
      </c>
      <c r="J233" s="14">
        <f>INDEX(VarSrc,MATCH($A233,VarKey,0))</f>
        <v/>
      </c>
      <c r="K233" s="11">
        <f>CodePrefix&amp;$A233&amp;IF($C233="","","."&amp;$C233&amp;"."&amp;$B233)&amp;INDEX(VarEnd,MATCH($A233,VarKey,0))&amp;K$5</f>
        <v/>
      </c>
      <c r="L233" s="22">
        <f>INDEX(MTInputs!$J$1:$AZ$415,$D233,MATCH(L$5,MTInputs!$J$5:$AZ$5,0))</f>
        <v/>
      </c>
      <c r="M233" s="23">
        <f>INDEX(MTInputs!$J$1:$AZ$415,$D233,MATCH(M$5,MTInputs!$J$5:$AZ$5,0))</f>
        <v/>
      </c>
      <c r="N233" s="23">
        <f>INDEX(MTInputs!$J$1:$AZ$415,$D233,MATCH(N$5,MTInputs!$J$5:$AZ$5,0))</f>
        <v/>
      </c>
      <c r="O233" s="23">
        <f>INDEX(MTInputs!$J$1:$AZ$415,$D233,MATCH(O$5,MTInputs!$J$5:$AZ$5,0))</f>
        <v/>
      </c>
      <c r="P233" s="23">
        <f>INDEX(MTInputs!$J$1:$AZ$415,$D233,MATCH(P$5,MTInputs!$J$5:$AZ$5,0))</f>
        <v/>
      </c>
      <c r="Q233" s="23">
        <f>INDEX(MTInputs!$J$1:$AZ$415,$D233,MATCH(Q$5,MTInputs!$J$5:$AZ$5,0))</f>
        <v/>
      </c>
      <c r="R233" s="23">
        <f>INDEX(MTInputs!$J$1:$AZ$415,$D233,MATCH(R$5,MTInputs!$J$5:$AZ$5,0))</f>
        <v/>
      </c>
      <c r="S233" s="23">
        <f>INDEX(MTInputs!$J$1:$AZ$415,$D233,MATCH(S$5,MTInputs!$J$5:$AZ$5,0))</f>
        <v/>
      </c>
      <c r="T233" s="23">
        <f>INDEX(MTInputs!$J$1:$AZ$415,$D233,MATCH(T$5,MTInputs!$J$5:$AZ$5,0))</f>
        <v/>
      </c>
      <c r="U233" s="23">
        <f>INDEX(MTInputs!$J$1:$AZ$415,$D233,MATCH(U$5,MTInputs!$J$5:$AZ$5,0))</f>
        <v/>
      </c>
      <c r="V233" s="23">
        <f>INDEX(MTInputs!$J$1:$AZ$415,$D233,MATCH(V$5,MTInputs!$J$5:$AZ$5,0))</f>
        <v/>
      </c>
      <c r="W233" s="23">
        <f>INDEX(MTInputs!$J$1:$AZ$415,$D233,MATCH(W$5,MTInputs!$J$5:$AZ$5,0))</f>
        <v/>
      </c>
      <c r="X233" s="23">
        <f>INDEX(MTInputs!$J$1:$AZ$415,$D233,MATCH(X$5,MTInputs!$J$5:$AZ$5,0))</f>
        <v/>
      </c>
      <c r="Y233" s="23">
        <f>INDEX(MTInputs!$J$1:$AZ$415,$D233,MATCH(Y$5,MTInputs!$J$5:$AZ$5,0))</f>
        <v/>
      </c>
      <c r="Z233" s="23">
        <f>INDEX(MTInputs!$J$1:$AZ$415,$D233,MATCH(Z$5,MTInputs!$J$5:$AZ$5,0))</f>
        <v/>
      </c>
      <c r="AA233" s="23">
        <f>INDEX(MTInputs!$J$1:$AZ$415,$D233,MATCH(AA$5,MTInputs!$J$5:$AZ$5,0))</f>
        <v/>
      </c>
      <c r="AB233" s="23">
        <f>INDEX(MTInputs!$J$1:$AZ$415,$D233,MATCH(AB$5,MTInputs!$J$5:$AZ$5,0))</f>
        <v/>
      </c>
      <c r="AC233" s="23">
        <f>INDEX(MTInputs!$J$1:$AZ$415,$D233,MATCH(AC$5,MTInputs!$J$5:$AZ$5,0))</f>
        <v/>
      </c>
      <c r="AD233" s="23">
        <f>INDEX(MTInputs!$J$1:$AZ$415,$D233,MATCH(AD$5,MTInputs!$J$5:$AZ$5,0))</f>
        <v/>
      </c>
      <c r="AF233" s="11">
        <f>CodePrefix&amp;$A233&amp;IF($C233="","","."&amp;$C233&amp;"."&amp;$B233)&amp;INDEX(VarEnd,MATCH($A233,VarKey,0))&amp;AF$5</f>
        <v/>
      </c>
      <c r="AG233" s="22">
        <f>INDEX(MTInputs!$J$1:$AZ$415,$D233,MATCH(AG$5,MTInputs!$J$5:$AZ$5,0))</f>
        <v/>
      </c>
      <c r="AH233" s="23">
        <f>INDEX(MTInputs!$J$1:$AZ$415,$D233,MATCH(AH$5,MTInputs!$J$5:$AZ$5,0))</f>
        <v/>
      </c>
      <c r="AI233" s="23">
        <f>INDEX(MTInputs!$J$1:$AZ$415,$D233,MATCH(AI$5,MTInputs!$J$5:$AZ$5,0))</f>
        <v/>
      </c>
      <c r="AJ233" s="23">
        <f>INDEX(MTInputs!$J$1:$AZ$415,$D233,MATCH(AJ$5,MTInputs!$J$5:$AZ$5,0))</f>
        <v/>
      </c>
      <c r="AK233" s="23">
        <f>INDEX(MTInputs!$J$1:$AZ$415,$D233,MATCH(AK$5,MTInputs!$J$5:$AZ$5,0))</f>
        <v/>
      </c>
      <c r="AL233" s="23">
        <f>INDEX(MTInputs!$J$1:$AZ$415,$D233,MATCH(AL$5,MTInputs!$J$5:$AZ$5,0))</f>
        <v/>
      </c>
      <c r="AM233" s="23">
        <f>INDEX(MTInputs!$J$1:$AZ$415,$D233,MATCH(AM$5,MTInputs!$J$5:$AZ$5,0))</f>
        <v/>
      </c>
      <c r="AN233" s="23">
        <f>INDEX(MTInputs!$J$1:$AZ$415,$D233,MATCH(AN$5,MTInputs!$J$5:$AZ$5,0))</f>
        <v/>
      </c>
      <c r="AO233" s="23">
        <f>INDEX(MTInputs!$J$1:$AZ$415,$D233,MATCH(AO$5,MTInputs!$J$5:$AZ$5,0))</f>
        <v/>
      </c>
      <c r="AP233" s="23">
        <f>INDEX(MTInputs!$J$1:$AZ$415,$D233,MATCH(AP$5,MTInputs!$J$5:$AZ$5,0))</f>
        <v/>
      </c>
      <c r="AQ233" s="23">
        <f>INDEX(MTInputs!$J$1:$AZ$415,$D233,MATCH(AQ$5,MTInputs!$J$5:$AZ$5,0))</f>
        <v/>
      </c>
      <c r="AR233" s="23">
        <f>INDEX(MTInputs!$J$1:$AZ$415,$D233,MATCH(AR$5,MTInputs!$J$5:$AZ$5,0))</f>
        <v/>
      </c>
      <c r="AS233" s="23">
        <f>INDEX(MTInputs!$J$1:$AZ$415,$D233,MATCH(AS$5,MTInputs!$J$5:$AZ$5,0))</f>
        <v/>
      </c>
      <c r="AT233" s="23">
        <f>INDEX(MTInputs!$J$1:$AZ$415,$D233,MATCH(AT$5,MTInputs!$J$5:$AZ$5,0))</f>
        <v/>
      </c>
      <c r="AU233" s="23">
        <f>INDEX(MTInputs!$J$1:$AZ$415,$D233,MATCH(AU$5,MTInputs!$J$5:$AZ$5,0))</f>
        <v/>
      </c>
      <c r="AV233" s="23">
        <f>INDEX(MTInputs!$J$1:$AZ$415,$D233,MATCH(AV$5,MTInputs!$J$5:$AZ$5,0))</f>
        <v/>
      </c>
      <c r="AW233" s="23">
        <f>INDEX(MTInputs!$J$1:$AZ$415,$D233,MATCH(AW$5,MTInputs!$J$5:$AZ$5,0))</f>
        <v/>
      </c>
      <c r="AX233" s="23">
        <f>INDEX(MTInputs!$J$1:$AZ$415,$D233,MATCH(AX$5,MTInputs!$J$5:$AZ$5,0))</f>
        <v/>
      </c>
      <c r="AY233" s="23">
        <f>INDEX(MTInputs!$J$1:$AZ$415,$D233,MATCH(AY$5,MTInputs!$J$5:$AZ$5,0))</f>
        <v/>
      </c>
    </row>
    <row r="234" hidden="1" outlineLevel="1">
      <c r="A234" s="14" t="inlineStr">
        <is>
          <t>fbcov</t>
        </is>
      </c>
      <c r="B234" s="14" t="inlineStr">
        <is>
          <t>all</t>
        </is>
      </c>
      <c r="C234" s="14" t="inlineStr">
        <is>
          <t>oen</t>
        </is>
      </c>
      <c r="D234" s="21" t="n">
        <v>82</v>
      </c>
      <c r="H234" s="14">
        <f>INDEX(VarLab,MATCH($A234,VarKey,0))&amp;INDEX(MemLab,MATCH($C234&amp;"|"&amp;$B234,MemKey,0))</f>
        <v/>
      </c>
      <c r="I234" s="14">
        <f>INDEX(VarUnit,MATCH($A234,VarKey,0))</f>
        <v/>
      </c>
      <c r="J234" s="14">
        <f>INDEX(VarSrc,MATCH($A234,VarKey,0))</f>
        <v/>
      </c>
      <c r="K234" s="11">
        <f>CodePrefix&amp;$A234&amp;IF($C234="","","."&amp;$C234&amp;"."&amp;$B234)&amp;INDEX(VarEnd,MATCH($A234,VarKey,0))&amp;K$5</f>
        <v/>
      </c>
      <c r="L234" s="22">
        <f>INDEX(MTInputs!$J$1:$AZ$415,$D234,MATCH(L$5,MTInputs!$J$5:$AZ$5,0))</f>
        <v/>
      </c>
      <c r="M234" s="23">
        <f>INDEX(MTInputs!$J$1:$AZ$415,$D234,MATCH(M$5,MTInputs!$J$5:$AZ$5,0))</f>
        <v/>
      </c>
      <c r="N234" s="23">
        <f>INDEX(MTInputs!$J$1:$AZ$415,$D234,MATCH(N$5,MTInputs!$J$5:$AZ$5,0))</f>
        <v/>
      </c>
      <c r="O234" s="23">
        <f>INDEX(MTInputs!$J$1:$AZ$415,$D234,MATCH(O$5,MTInputs!$J$5:$AZ$5,0))</f>
        <v/>
      </c>
      <c r="P234" s="23">
        <f>INDEX(MTInputs!$J$1:$AZ$415,$D234,MATCH(P$5,MTInputs!$J$5:$AZ$5,0))</f>
        <v/>
      </c>
      <c r="Q234" s="23">
        <f>INDEX(MTInputs!$J$1:$AZ$415,$D234,MATCH(Q$5,MTInputs!$J$5:$AZ$5,0))</f>
        <v/>
      </c>
      <c r="R234" s="23">
        <f>INDEX(MTInputs!$J$1:$AZ$415,$D234,MATCH(R$5,MTInputs!$J$5:$AZ$5,0))</f>
        <v/>
      </c>
      <c r="S234" s="23">
        <f>INDEX(MTInputs!$J$1:$AZ$415,$D234,MATCH(S$5,MTInputs!$J$5:$AZ$5,0))</f>
        <v/>
      </c>
      <c r="T234" s="23">
        <f>INDEX(MTInputs!$J$1:$AZ$415,$D234,MATCH(T$5,MTInputs!$J$5:$AZ$5,0))</f>
        <v/>
      </c>
      <c r="U234" s="23">
        <f>INDEX(MTInputs!$J$1:$AZ$415,$D234,MATCH(U$5,MTInputs!$J$5:$AZ$5,0))</f>
        <v/>
      </c>
      <c r="V234" s="23">
        <f>INDEX(MTInputs!$J$1:$AZ$415,$D234,MATCH(V$5,MTInputs!$J$5:$AZ$5,0))</f>
        <v/>
      </c>
      <c r="W234" s="23">
        <f>INDEX(MTInputs!$J$1:$AZ$415,$D234,MATCH(W$5,MTInputs!$J$5:$AZ$5,0))</f>
        <v/>
      </c>
      <c r="X234" s="23">
        <f>INDEX(MTInputs!$J$1:$AZ$415,$D234,MATCH(X$5,MTInputs!$J$5:$AZ$5,0))</f>
        <v/>
      </c>
      <c r="Y234" s="23">
        <f>INDEX(MTInputs!$J$1:$AZ$415,$D234,MATCH(Y$5,MTInputs!$J$5:$AZ$5,0))</f>
        <v/>
      </c>
      <c r="Z234" s="23">
        <f>INDEX(MTInputs!$J$1:$AZ$415,$D234,MATCH(Z$5,MTInputs!$J$5:$AZ$5,0))</f>
        <v/>
      </c>
      <c r="AA234" s="23">
        <f>INDEX(MTInputs!$J$1:$AZ$415,$D234,MATCH(AA$5,MTInputs!$J$5:$AZ$5,0))</f>
        <v/>
      </c>
      <c r="AB234" s="23">
        <f>INDEX(MTInputs!$J$1:$AZ$415,$D234,MATCH(AB$5,MTInputs!$J$5:$AZ$5,0))</f>
        <v/>
      </c>
      <c r="AC234" s="23">
        <f>INDEX(MTInputs!$J$1:$AZ$415,$D234,MATCH(AC$5,MTInputs!$J$5:$AZ$5,0))</f>
        <v/>
      </c>
      <c r="AD234" s="23">
        <f>INDEX(MTInputs!$J$1:$AZ$415,$D234,MATCH(AD$5,MTInputs!$J$5:$AZ$5,0))</f>
        <v/>
      </c>
      <c r="AF234" s="11">
        <f>CodePrefix&amp;$A234&amp;IF($C234="","","."&amp;$C234&amp;"."&amp;$B234)&amp;INDEX(VarEnd,MATCH($A234,VarKey,0))&amp;AF$5</f>
        <v/>
      </c>
      <c r="AG234" s="22">
        <f>INDEX(MTInputs!$J$1:$AZ$415,$D234,MATCH(AG$5,MTInputs!$J$5:$AZ$5,0))</f>
        <v/>
      </c>
      <c r="AH234" s="23">
        <f>INDEX(MTInputs!$J$1:$AZ$415,$D234,MATCH(AH$5,MTInputs!$J$5:$AZ$5,0))</f>
        <v/>
      </c>
      <c r="AI234" s="23">
        <f>INDEX(MTInputs!$J$1:$AZ$415,$D234,MATCH(AI$5,MTInputs!$J$5:$AZ$5,0))</f>
        <v/>
      </c>
      <c r="AJ234" s="23">
        <f>INDEX(MTInputs!$J$1:$AZ$415,$D234,MATCH(AJ$5,MTInputs!$J$5:$AZ$5,0))</f>
        <v/>
      </c>
      <c r="AK234" s="23">
        <f>INDEX(MTInputs!$J$1:$AZ$415,$D234,MATCH(AK$5,MTInputs!$J$5:$AZ$5,0))</f>
        <v/>
      </c>
      <c r="AL234" s="23">
        <f>INDEX(MTInputs!$J$1:$AZ$415,$D234,MATCH(AL$5,MTInputs!$J$5:$AZ$5,0))</f>
        <v/>
      </c>
      <c r="AM234" s="23">
        <f>INDEX(MTInputs!$J$1:$AZ$415,$D234,MATCH(AM$5,MTInputs!$J$5:$AZ$5,0))</f>
        <v/>
      </c>
      <c r="AN234" s="23">
        <f>INDEX(MTInputs!$J$1:$AZ$415,$D234,MATCH(AN$5,MTInputs!$J$5:$AZ$5,0))</f>
        <v/>
      </c>
      <c r="AO234" s="23">
        <f>INDEX(MTInputs!$J$1:$AZ$415,$D234,MATCH(AO$5,MTInputs!$J$5:$AZ$5,0))</f>
        <v/>
      </c>
      <c r="AP234" s="23">
        <f>INDEX(MTInputs!$J$1:$AZ$415,$D234,MATCH(AP$5,MTInputs!$J$5:$AZ$5,0))</f>
        <v/>
      </c>
      <c r="AQ234" s="23">
        <f>INDEX(MTInputs!$J$1:$AZ$415,$D234,MATCH(AQ$5,MTInputs!$J$5:$AZ$5,0))</f>
        <v/>
      </c>
      <c r="AR234" s="23">
        <f>INDEX(MTInputs!$J$1:$AZ$415,$D234,MATCH(AR$5,MTInputs!$J$5:$AZ$5,0))</f>
        <v/>
      </c>
      <c r="AS234" s="23">
        <f>INDEX(MTInputs!$J$1:$AZ$415,$D234,MATCH(AS$5,MTInputs!$J$5:$AZ$5,0))</f>
        <v/>
      </c>
      <c r="AT234" s="23">
        <f>INDEX(MTInputs!$J$1:$AZ$415,$D234,MATCH(AT$5,MTInputs!$J$5:$AZ$5,0))</f>
        <v/>
      </c>
      <c r="AU234" s="23">
        <f>INDEX(MTInputs!$J$1:$AZ$415,$D234,MATCH(AU$5,MTInputs!$J$5:$AZ$5,0))</f>
        <v/>
      </c>
      <c r="AV234" s="23">
        <f>INDEX(MTInputs!$J$1:$AZ$415,$D234,MATCH(AV$5,MTInputs!$J$5:$AZ$5,0))</f>
        <v/>
      </c>
      <c r="AW234" s="23">
        <f>INDEX(MTInputs!$J$1:$AZ$415,$D234,MATCH(AW$5,MTInputs!$J$5:$AZ$5,0))</f>
        <v/>
      </c>
      <c r="AX234" s="23">
        <f>INDEX(MTInputs!$J$1:$AZ$415,$D234,MATCH(AX$5,MTInputs!$J$5:$AZ$5,0))</f>
        <v/>
      </c>
      <c r="AY234" s="23">
        <f>INDEX(MTInputs!$J$1:$AZ$415,$D234,MATCH(AY$5,MTInputs!$J$5:$AZ$5,0))</f>
        <v/>
      </c>
    </row>
    <row r="235" hidden="1" outlineLevel="1">
      <c r="H235" s="20" t="inlineStr">
        <is>
          <t>Shadow prices: regulations (placeholder), by sector ($/tCO2 = feebates + regulations; legacy rows 2345-2349) and share impacting efficiency (legacy rows 2402-2419)</t>
        </is>
      </c>
    </row>
    <row r="236" hidden="1" outlineLevel="1">
      <c r="A236" s="14" t="inlineStr">
        <is>
          <t>ssc.adj</t>
        </is>
      </c>
      <c r="B236" s="14" t="inlineStr"/>
      <c r="C236" s="14" t="inlineStr"/>
      <c r="H236" s="14">
        <f>INDEX(VarLab,MATCH($A236,VarKey,0))&amp;INDEX(MemLab,MATCH($C236&amp;"|"&amp;$B236,MemKey,0))</f>
        <v/>
      </c>
      <c r="I236" s="14">
        <f>INDEX(VarUnit,MATCH($A236,VarKey,0))</f>
        <v/>
      </c>
      <c r="J236" s="14">
        <f>INDEX(VarSrc,MATCH($A236,VarKey,0))</f>
        <v/>
      </c>
      <c r="K236" s="11">
        <f>CodePrefix&amp;$A236&amp;IF($C236="","","."&amp;$C236&amp;"."&amp;$B236)&amp;INDEX(VarEnd,MATCH($A236,VarKey,0))&amp;K$5</f>
        <v/>
      </c>
      <c r="L236" s="24" t="n">
        <v>1</v>
      </c>
      <c r="M236" s="24" t="n">
        <v>1</v>
      </c>
      <c r="N236" s="24" t="n">
        <v>1</v>
      </c>
      <c r="O236" s="24" t="n">
        <v>1</v>
      </c>
      <c r="P236" s="24" t="n">
        <v>1</v>
      </c>
      <c r="Q236" s="24" t="n">
        <v>1</v>
      </c>
      <c r="R236" s="24" t="n">
        <v>1</v>
      </c>
      <c r="S236" s="24" t="n">
        <v>1</v>
      </c>
      <c r="T236" s="24" t="n">
        <v>1</v>
      </c>
      <c r="U236" s="24" t="n">
        <v>1</v>
      </c>
      <c r="V236" s="24" t="n">
        <v>1</v>
      </c>
      <c r="W236" s="24" t="n">
        <v>1</v>
      </c>
      <c r="X236" s="24" t="n">
        <v>1</v>
      </c>
      <c r="Y236" s="24" t="n">
        <v>1</v>
      </c>
      <c r="Z236" s="24" t="n">
        <v>1</v>
      </c>
      <c r="AA236" s="24" t="n">
        <v>1</v>
      </c>
      <c r="AB236" s="24" t="n">
        <v>1</v>
      </c>
      <c r="AC236" s="24" t="n">
        <v>1</v>
      </c>
      <c r="AD236" s="24" t="n">
        <v>1</v>
      </c>
      <c r="AF236" s="11">
        <f>CodePrefix&amp;$A236&amp;IF($C236="","","."&amp;$C236&amp;"."&amp;$B236)&amp;INDEX(VarEnd,MATCH($A236,VarKey,0))&amp;AF$5</f>
        <v/>
      </c>
      <c r="AG236" s="24" t="n">
        <v>1</v>
      </c>
      <c r="AH236" s="24" t="n">
        <v>1</v>
      </c>
      <c r="AI236" s="24" t="n">
        <v>1</v>
      </c>
      <c r="AJ236" s="24" t="n">
        <v>1</v>
      </c>
      <c r="AK236" s="24" t="n">
        <v>1</v>
      </c>
      <c r="AL236" s="24" t="n">
        <v>1</v>
      </c>
      <c r="AM236" s="24" t="n">
        <v>1</v>
      </c>
      <c r="AN236" s="24" t="n">
        <v>1</v>
      </c>
      <c r="AO236" s="24" t="n">
        <v>1</v>
      </c>
      <c r="AP236" s="24" t="n">
        <v>1</v>
      </c>
      <c r="AQ236" s="24" t="n">
        <v>1</v>
      </c>
      <c r="AR236" s="24" t="n">
        <v>1</v>
      </c>
      <c r="AS236" s="24" t="n">
        <v>1</v>
      </c>
      <c r="AT236" s="24" t="n">
        <v>1</v>
      </c>
      <c r="AU236" s="24" t="n">
        <v>1</v>
      </c>
      <c r="AV236" s="24" t="n">
        <v>1</v>
      </c>
      <c r="AW236" s="24" t="n">
        <v>1</v>
      </c>
      <c r="AX236" s="24" t="n">
        <v>1</v>
      </c>
      <c r="AY236" s="24" t="n">
        <v>1</v>
      </c>
    </row>
    <row r="237" hidden="1" outlineLevel="1">
      <c r="A237" s="14" t="inlineStr">
        <is>
          <t>reg</t>
        </is>
      </c>
      <c r="B237" s="14" t="inlineStr">
        <is>
          <t>all</t>
        </is>
      </c>
      <c r="C237" s="14" t="inlineStr">
        <is>
          <t>pow</t>
        </is>
      </c>
      <c r="H237" s="14">
        <f>INDEX(VarLab,MATCH($A237,VarKey,0))&amp;INDEX(MemLab,MATCH($C237&amp;"|"&amp;$B237,MemKey,0))</f>
        <v/>
      </c>
      <c r="I237" s="14">
        <f>INDEX(VarUnit,MATCH($A237,VarKey,0))</f>
        <v/>
      </c>
      <c r="J237" s="14">
        <f>INDEX(VarSrc,MATCH($A237,VarKey,0))</f>
        <v/>
      </c>
      <c r="K237" s="11">
        <f>CodePrefix&amp;$A237&amp;IF($C237="","","."&amp;$C237&amp;"."&amp;$B237)&amp;INDEX(VarEnd,MATCH($A237,VarKey,0))&amp;K$5</f>
        <v/>
      </c>
      <c r="L237" s="24" t="n">
        <v>0</v>
      </c>
      <c r="M237" s="24" t="n">
        <v>0</v>
      </c>
      <c r="N237" s="24" t="n">
        <v>0</v>
      </c>
      <c r="O237" s="24" t="n">
        <v>0</v>
      </c>
      <c r="P237" s="24" t="n">
        <v>0</v>
      </c>
      <c r="Q237" s="24" t="n">
        <v>0</v>
      </c>
      <c r="R237" s="24" t="n">
        <v>0</v>
      </c>
      <c r="S237" s="24" t="n">
        <v>0</v>
      </c>
      <c r="T237" s="24" t="n">
        <v>0</v>
      </c>
      <c r="U237" s="24" t="n">
        <v>0</v>
      </c>
      <c r="V237" s="24" t="n">
        <v>0</v>
      </c>
      <c r="W237" s="24" t="n">
        <v>0</v>
      </c>
      <c r="X237" s="24" t="n">
        <v>0</v>
      </c>
      <c r="Y237" s="24" t="n">
        <v>0</v>
      </c>
      <c r="Z237" s="24" t="n">
        <v>0</v>
      </c>
      <c r="AA237" s="24" t="n">
        <v>0</v>
      </c>
      <c r="AB237" s="24" t="n">
        <v>0</v>
      </c>
      <c r="AC237" s="24" t="n">
        <v>0</v>
      </c>
      <c r="AD237" s="24" t="n">
        <v>0</v>
      </c>
      <c r="AF237" s="11">
        <f>CodePrefix&amp;$A237&amp;IF($C237="","","."&amp;$C237&amp;"."&amp;$B237)&amp;INDEX(VarEnd,MATCH($A237,VarKey,0))&amp;AF$5</f>
        <v/>
      </c>
      <c r="AG237" s="24" t="n">
        <v>0</v>
      </c>
      <c r="AH237" s="24" t="n">
        <v>0</v>
      </c>
      <c r="AI237" s="24" t="n">
        <v>0</v>
      </c>
      <c r="AJ237" s="24" t="n">
        <v>0</v>
      </c>
      <c r="AK237" s="24" t="n">
        <v>0</v>
      </c>
      <c r="AL237" s="24" t="n">
        <v>0</v>
      </c>
      <c r="AM237" s="24" t="n">
        <v>0</v>
      </c>
      <c r="AN237" s="24" t="n">
        <v>0</v>
      </c>
      <c r="AO237" s="24" t="n">
        <v>0</v>
      </c>
      <c r="AP237" s="24" t="n">
        <v>0</v>
      </c>
      <c r="AQ237" s="24" t="n">
        <v>0</v>
      </c>
      <c r="AR237" s="24" t="n">
        <v>0</v>
      </c>
      <c r="AS237" s="24" t="n">
        <v>0</v>
      </c>
      <c r="AT237" s="24" t="n">
        <v>0</v>
      </c>
      <c r="AU237" s="24" t="n">
        <v>0</v>
      </c>
      <c r="AV237" s="24" t="n">
        <v>0</v>
      </c>
      <c r="AW237" s="24" t="n">
        <v>0</v>
      </c>
      <c r="AX237" s="24" t="n">
        <v>0</v>
      </c>
      <c r="AY237" s="24" t="n">
        <v>0</v>
      </c>
    </row>
    <row r="238" hidden="1" outlineLevel="1">
      <c r="A238" s="14" t="inlineStr">
        <is>
          <t>reg</t>
        </is>
      </c>
      <c r="B238" s="14" t="inlineStr">
        <is>
          <t>all</t>
        </is>
      </c>
      <c r="C238" s="14" t="inlineStr">
        <is>
          <t>tra</t>
        </is>
      </c>
      <c r="H238" s="14">
        <f>INDEX(VarLab,MATCH($A238,VarKey,0))&amp;INDEX(MemLab,MATCH($C238&amp;"|"&amp;$B238,MemKey,0))</f>
        <v/>
      </c>
      <c r="I238" s="14">
        <f>INDEX(VarUnit,MATCH($A238,VarKey,0))</f>
        <v/>
      </c>
      <c r="J238" s="14">
        <f>INDEX(VarSrc,MATCH($A238,VarKey,0))</f>
        <v/>
      </c>
      <c r="K238" s="11">
        <f>CodePrefix&amp;$A238&amp;IF($C238="","","."&amp;$C238&amp;"."&amp;$B238)&amp;INDEX(VarEnd,MATCH($A238,VarKey,0))&amp;K$5</f>
        <v/>
      </c>
      <c r="L238" s="24" t="n">
        <v>0</v>
      </c>
      <c r="M238" s="24" t="n">
        <v>0</v>
      </c>
      <c r="N238" s="24" t="n">
        <v>0</v>
      </c>
      <c r="O238" s="24" t="n">
        <v>0</v>
      </c>
      <c r="P238" s="24" t="n">
        <v>0</v>
      </c>
      <c r="Q238" s="24" t="n">
        <v>0</v>
      </c>
      <c r="R238" s="24" t="n">
        <v>0</v>
      </c>
      <c r="S238" s="24" t="n">
        <v>0</v>
      </c>
      <c r="T238" s="24" t="n">
        <v>0</v>
      </c>
      <c r="U238" s="24" t="n">
        <v>0</v>
      </c>
      <c r="V238" s="24" t="n">
        <v>0</v>
      </c>
      <c r="W238" s="24" t="n">
        <v>0</v>
      </c>
      <c r="X238" s="24" t="n">
        <v>0</v>
      </c>
      <c r="Y238" s="24" t="n">
        <v>0</v>
      </c>
      <c r="Z238" s="24" t="n">
        <v>0</v>
      </c>
      <c r="AA238" s="24" t="n">
        <v>0</v>
      </c>
      <c r="AB238" s="24" t="n">
        <v>0</v>
      </c>
      <c r="AC238" s="24" t="n">
        <v>0</v>
      </c>
      <c r="AD238" s="24" t="n">
        <v>0</v>
      </c>
      <c r="AF238" s="11">
        <f>CodePrefix&amp;$A238&amp;IF($C238="","","."&amp;$C238&amp;"."&amp;$B238)&amp;INDEX(VarEnd,MATCH($A238,VarKey,0))&amp;AF$5</f>
        <v/>
      </c>
      <c r="AG238" s="24" t="n">
        <v>0</v>
      </c>
      <c r="AH238" s="24" t="n">
        <v>0</v>
      </c>
      <c r="AI238" s="24" t="n">
        <v>0</v>
      </c>
      <c r="AJ238" s="24" t="n">
        <v>0</v>
      </c>
      <c r="AK238" s="24" t="n">
        <v>0</v>
      </c>
      <c r="AL238" s="24" t="n">
        <v>0</v>
      </c>
      <c r="AM238" s="24" t="n">
        <v>0</v>
      </c>
      <c r="AN238" s="24" t="n">
        <v>0</v>
      </c>
      <c r="AO238" s="24" t="n">
        <v>0</v>
      </c>
      <c r="AP238" s="24" t="n">
        <v>0</v>
      </c>
      <c r="AQ238" s="24" t="n">
        <v>0</v>
      </c>
      <c r="AR238" s="24" t="n">
        <v>0</v>
      </c>
      <c r="AS238" s="24" t="n">
        <v>0</v>
      </c>
      <c r="AT238" s="24" t="n">
        <v>0</v>
      </c>
      <c r="AU238" s="24" t="n">
        <v>0</v>
      </c>
      <c r="AV238" s="24" t="n">
        <v>0</v>
      </c>
      <c r="AW238" s="24" t="n">
        <v>0</v>
      </c>
      <c r="AX238" s="24" t="n">
        <v>0</v>
      </c>
      <c r="AY238" s="24" t="n">
        <v>0</v>
      </c>
    </row>
    <row r="239" hidden="1" outlineLevel="1">
      <c r="A239" s="14" t="inlineStr">
        <is>
          <t>reg</t>
        </is>
      </c>
      <c r="B239" s="14" t="inlineStr">
        <is>
          <t>all</t>
        </is>
      </c>
      <c r="C239" s="14" t="inlineStr">
        <is>
          <t>res</t>
        </is>
      </c>
      <c r="H239" s="14">
        <f>INDEX(VarLab,MATCH($A239,VarKey,0))&amp;INDEX(MemLab,MATCH($C239&amp;"|"&amp;$B239,MemKey,0))</f>
        <v/>
      </c>
      <c r="I239" s="14">
        <f>INDEX(VarUnit,MATCH($A239,VarKey,0))</f>
        <v/>
      </c>
      <c r="J239" s="14">
        <f>INDEX(VarSrc,MATCH($A239,VarKey,0))</f>
        <v/>
      </c>
      <c r="K239" s="11">
        <f>CodePrefix&amp;$A239&amp;IF($C239="","","."&amp;$C239&amp;"."&amp;$B239)&amp;INDEX(VarEnd,MATCH($A239,VarKey,0))&amp;K$5</f>
        <v/>
      </c>
      <c r="L239" s="24" t="n">
        <v>0</v>
      </c>
      <c r="M239" s="24" t="n">
        <v>0</v>
      </c>
      <c r="N239" s="24" t="n">
        <v>0</v>
      </c>
      <c r="O239" s="24" t="n">
        <v>0</v>
      </c>
      <c r="P239" s="24" t="n">
        <v>0</v>
      </c>
      <c r="Q239" s="24" t="n">
        <v>0</v>
      </c>
      <c r="R239" s="24" t="n">
        <v>0</v>
      </c>
      <c r="S239" s="24" t="n">
        <v>0</v>
      </c>
      <c r="T239" s="24" t="n">
        <v>0</v>
      </c>
      <c r="U239" s="24" t="n">
        <v>0</v>
      </c>
      <c r="V239" s="24" t="n">
        <v>0</v>
      </c>
      <c r="W239" s="24" t="n">
        <v>0</v>
      </c>
      <c r="X239" s="24" t="n">
        <v>0</v>
      </c>
      <c r="Y239" s="24" t="n">
        <v>0</v>
      </c>
      <c r="Z239" s="24" t="n">
        <v>0</v>
      </c>
      <c r="AA239" s="24" t="n">
        <v>0</v>
      </c>
      <c r="AB239" s="24" t="n">
        <v>0</v>
      </c>
      <c r="AC239" s="24" t="n">
        <v>0</v>
      </c>
      <c r="AD239" s="24" t="n">
        <v>0</v>
      </c>
      <c r="AF239" s="11">
        <f>CodePrefix&amp;$A239&amp;IF($C239="","","."&amp;$C239&amp;"."&amp;$B239)&amp;INDEX(VarEnd,MATCH($A239,VarKey,0))&amp;AF$5</f>
        <v/>
      </c>
      <c r="AG239" s="24" t="n">
        <v>0</v>
      </c>
      <c r="AH239" s="24" t="n">
        <v>0</v>
      </c>
      <c r="AI239" s="24" t="n">
        <v>0</v>
      </c>
      <c r="AJ239" s="24" t="n">
        <v>0</v>
      </c>
      <c r="AK239" s="24" t="n">
        <v>0</v>
      </c>
      <c r="AL239" s="24" t="n">
        <v>0</v>
      </c>
      <c r="AM239" s="24" t="n">
        <v>0</v>
      </c>
      <c r="AN239" s="24" t="n">
        <v>0</v>
      </c>
      <c r="AO239" s="24" t="n">
        <v>0</v>
      </c>
      <c r="AP239" s="24" t="n">
        <v>0</v>
      </c>
      <c r="AQ239" s="24" t="n">
        <v>0</v>
      </c>
      <c r="AR239" s="24" t="n">
        <v>0</v>
      </c>
      <c r="AS239" s="24" t="n">
        <v>0</v>
      </c>
      <c r="AT239" s="24" t="n">
        <v>0</v>
      </c>
      <c r="AU239" s="24" t="n">
        <v>0</v>
      </c>
      <c r="AV239" s="24" t="n">
        <v>0</v>
      </c>
      <c r="AW239" s="24" t="n">
        <v>0</v>
      </c>
      <c r="AX239" s="24" t="n">
        <v>0</v>
      </c>
      <c r="AY239" s="24" t="n">
        <v>0</v>
      </c>
    </row>
    <row r="240" hidden="1" outlineLevel="1">
      <c r="A240" s="14" t="inlineStr">
        <is>
          <t>reg</t>
        </is>
      </c>
      <c r="B240" s="14" t="inlineStr">
        <is>
          <t>all</t>
        </is>
      </c>
      <c r="C240" s="14" t="inlineStr">
        <is>
          <t>ind</t>
        </is>
      </c>
      <c r="H240" s="14">
        <f>INDEX(VarLab,MATCH($A240,VarKey,0))&amp;INDEX(MemLab,MATCH($C240&amp;"|"&amp;$B240,MemKey,0))</f>
        <v/>
      </c>
      <c r="I240" s="14">
        <f>INDEX(VarUnit,MATCH($A240,VarKey,0))</f>
        <v/>
      </c>
      <c r="J240" s="14">
        <f>INDEX(VarSrc,MATCH($A240,VarKey,0))</f>
        <v/>
      </c>
      <c r="K240" s="11">
        <f>CodePrefix&amp;$A240&amp;IF($C240="","","."&amp;$C240&amp;"."&amp;$B240)&amp;INDEX(VarEnd,MATCH($A240,VarKey,0))&amp;K$5</f>
        <v/>
      </c>
      <c r="L240" s="24" t="n">
        <v>0</v>
      </c>
      <c r="M240" s="24" t="n">
        <v>0</v>
      </c>
      <c r="N240" s="24" t="n">
        <v>0</v>
      </c>
      <c r="O240" s="24" t="n">
        <v>0</v>
      </c>
      <c r="P240" s="24" t="n">
        <v>0</v>
      </c>
      <c r="Q240" s="24" t="n">
        <v>0</v>
      </c>
      <c r="R240" s="24" t="n">
        <v>0</v>
      </c>
      <c r="S240" s="24" t="n">
        <v>0</v>
      </c>
      <c r="T240" s="24" t="n">
        <v>0</v>
      </c>
      <c r="U240" s="24" t="n">
        <v>0</v>
      </c>
      <c r="V240" s="24" t="n">
        <v>0</v>
      </c>
      <c r="W240" s="24" t="n">
        <v>0</v>
      </c>
      <c r="X240" s="24" t="n">
        <v>0</v>
      </c>
      <c r="Y240" s="24" t="n">
        <v>0</v>
      </c>
      <c r="Z240" s="24" t="n">
        <v>0</v>
      </c>
      <c r="AA240" s="24" t="n">
        <v>0</v>
      </c>
      <c r="AB240" s="24" t="n">
        <v>0</v>
      </c>
      <c r="AC240" s="24" t="n">
        <v>0</v>
      </c>
      <c r="AD240" s="24" t="n">
        <v>0</v>
      </c>
      <c r="AF240" s="11">
        <f>CodePrefix&amp;$A240&amp;IF($C240="","","."&amp;$C240&amp;"."&amp;$B240)&amp;INDEX(VarEnd,MATCH($A240,VarKey,0))&amp;AF$5</f>
        <v/>
      </c>
      <c r="AG240" s="24" t="n">
        <v>0</v>
      </c>
      <c r="AH240" s="24" t="n">
        <v>0</v>
      </c>
      <c r="AI240" s="24" t="n">
        <v>0</v>
      </c>
      <c r="AJ240" s="24" t="n">
        <v>0</v>
      </c>
      <c r="AK240" s="24" t="n">
        <v>0</v>
      </c>
      <c r="AL240" s="24" t="n">
        <v>0</v>
      </c>
      <c r="AM240" s="24" t="n">
        <v>0</v>
      </c>
      <c r="AN240" s="24" t="n">
        <v>0</v>
      </c>
      <c r="AO240" s="24" t="n">
        <v>0</v>
      </c>
      <c r="AP240" s="24" t="n">
        <v>0</v>
      </c>
      <c r="AQ240" s="24" t="n">
        <v>0</v>
      </c>
      <c r="AR240" s="24" t="n">
        <v>0</v>
      </c>
      <c r="AS240" s="24" t="n">
        <v>0</v>
      </c>
      <c r="AT240" s="24" t="n">
        <v>0</v>
      </c>
      <c r="AU240" s="24" t="n">
        <v>0</v>
      </c>
      <c r="AV240" s="24" t="n">
        <v>0</v>
      </c>
      <c r="AW240" s="24" t="n">
        <v>0</v>
      </c>
      <c r="AX240" s="24" t="n">
        <v>0</v>
      </c>
      <c r="AY240" s="24" t="n">
        <v>0</v>
      </c>
    </row>
    <row r="241" hidden="1" outlineLevel="1">
      <c r="A241" s="1" t="inlineStr">
        <is>
          <t>shps</t>
        </is>
      </c>
      <c r="B241" s="1" t="inlineStr">
        <is>
          <t>all</t>
        </is>
      </c>
      <c r="C241" s="1" t="inlineStr">
        <is>
          <t>pow</t>
        </is>
      </c>
      <c r="H241" s="1">
        <f>INDEX(VarLab,MATCH($A241,VarKey,0))&amp;INDEX(MemLab,MATCH($C241&amp;"|"&amp;$B241,MemKey,0))</f>
        <v/>
      </c>
      <c r="I241" s="1">
        <f>INDEX(VarUnit,MATCH($A241,VarKey,0))</f>
        <v/>
      </c>
      <c r="J241" s="1">
        <f>INDEX(VarSrc,MATCH($A241,VarKey,0))</f>
        <v/>
      </c>
      <c r="K241" s="17">
        <f>CodePrefix&amp;$A241&amp;IF($C241="","","."&amp;$C241&amp;"."&amp;$B241)&amp;INDEX(VarEnd,MATCH($A241,VarKey,0))&amp;K$5</f>
        <v/>
      </c>
      <c r="L241" s="18">
        <f>L213+L237</f>
        <v/>
      </c>
      <c r="M241" s="19">
        <f>M213+M237</f>
        <v/>
      </c>
      <c r="N241" s="19">
        <f>N213+N237</f>
        <v/>
      </c>
      <c r="O241" s="19">
        <f>O213+O237</f>
        <v/>
      </c>
      <c r="P241" s="19">
        <f>P213+P237</f>
        <v/>
      </c>
      <c r="Q241" s="19">
        <f>Q213+Q237</f>
        <v/>
      </c>
      <c r="R241" s="19">
        <f>R213+R237</f>
        <v/>
      </c>
      <c r="S241" s="19">
        <f>S213+S237</f>
        <v/>
      </c>
      <c r="T241" s="19">
        <f>T213+T237</f>
        <v/>
      </c>
      <c r="U241" s="19">
        <f>U213+U237</f>
        <v/>
      </c>
      <c r="V241" s="19">
        <f>V213+V237</f>
        <v/>
      </c>
      <c r="W241" s="19">
        <f>W213+W237</f>
        <v/>
      </c>
      <c r="X241" s="19">
        <f>X213+X237</f>
        <v/>
      </c>
      <c r="Y241" s="19">
        <f>Y213+Y237</f>
        <v/>
      </c>
      <c r="Z241" s="19">
        <f>Z213+Z237</f>
        <v/>
      </c>
      <c r="AA241" s="19">
        <f>AA213+AA237</f>
        <v/>
      </c>
      <c r="AB241" s="19">
        <f>AB213+AB237</f>
        <v/>
      </c>
      <c r="AC241" s="19">
        <f>AC213+AC237</f>
        <v/>
      </c>
      <c r="AD241" s="19">
        <f>AD213+AD237</f>
        <v/>
      </c>
      <c r="AF241" s="17">
        <f>CodePrefix&amp;$A241&amp;IF($C241="","","."&amp;$C241&amp;"."&amp;$B241)&amp;INDEX(VarEnd,MATCH($A241,VarKey,0))&amp;AF$5</f>
        <v/>
      </c>
      <c r="AG241" s="18">
        <f>AG213+AG237</f>
        <v/>
      </c>
      <c r="AH241" s="19">
        <f>AH213+AH237</f>
        <v/>
      </c>
      <c r="AI241" s="19">
        <f>AI213+AI237</f>
        <v/>
      </c>
      <c r="AJ241" s="19">
        <f>AJ213+AJ237</f>
        <v/>
      </c>
      <c r="AK241" s="19">
        <f>AK213+AK237</f>
        <v/>
      </c>
      <c r="AL241" s="19">
        <f>AL213+AL237</f>
        <v/>
      </c>
      <c r="AM241" s="19">
        <f>AM213+AM237</f>
        <v/>
      </c>
      <c r="AN241" s="19">
        <f>AN213+AN237</f>
        <v/>
      </c>
      <c r="AO241" s="19">
        <f>AO213+AO237</f>
        <v/>
      </c>
      <c r="AP241" s="19">
        <f>AP213+AP237</f>
        <v/>
      </c>
      <c r="AQ241" s="19">
        <f>AQ213+AQ237</f>
        <v/>
      </c>
      <c r="AR241" s="19">
        <f>AR213+AR237</f>
        <v/>
      </c>
      <c r="AS241" s="19">
        <f>AS213+AS237</f>
        <v/>
      </c>
      <c r="AT241" s="19">
        <f>AT213+AT237</f>
        <v/>
      </c>
      <c r="AU241" s="19">
        <f>AU213+AU237</f>
        <v/>
      </c>
      <c r="AV241" s="19">
        <f>AV213+AV237</f>
        <v/>
      </c>
      <c r="AW241" s="19">
        <f>AW213+AW237</f>
        <v/>
      </c>
      <c r="AX241" s="19">
        <f>AX213+AX237</f>
        <v/>
      </c>
      <c r="AY241" s="19">
        <f>AY213+AY237</f>
        <v/>
      </c>
    </row>
    <row r="242" hidden="1" outlineLevel="1">
      <c r="A242" s="1" t="inlineStr">
        <is>
          <t>shps</t>
        </is>
      </c>
      <c r="B242" s="1" t="inlineStr">
        <is>
          <t>all</t>
        </is>
      </c>
      <c r="C242" s="1" t="inlineStr">
        <is>
          <t>tra</t>
        </is>
      </c>
      <c r="H242" s="1">
        <f>INDEX(VarLab,MATCH($A242,VarKey,0))&amp;INDEX(MemLab,MATCH($C242&amp;"|"&amp;$B242,MemKey,0))</f>
        <v/>
      </c>
      <c r="I242" s="1">
        <f>INDEX(VarUnit,MATCH($A242,VarKey,0))</f>
        <v/>
      </c>
      <c r="J242" s="1">
        <f>INDEX(VarSrc,MATCH($A242,VarKey,0))</f>
        <v/>
      </c>
      <c r="K242" s="17">
        <f>CodePrefix&amp;$A242&amp;IF($C242="","","."&amp;$C242&amp;"."&amp;$B242)&amp;INDEX(VarEnd,MATCH($A242,VarKey,0))&amp;K$5</f>
        <v/>
      </c>
      <c r="L242" s="18">
        <f>L214+L238</f>
        <v/>
      </c>
      <c r="M242" s="19">
        <f>M214+M238</f>
        <v/>
      </c>
      <c r="N242" s="19">
        <f>N214+N238</f>
        <v/>
      </c>
      <c r="O242" s="19">
        <f>O214+O238</f>
        <v/>
      </c>
      <c r="P242" s="19">
        <f>P214+P238</f>
        <v/>
      </c>
      <c r="Q242" s="19">
        <f>Q214+Q238</f>
        <v/>
      </c>
      <c r="R242" s="19">
        <f>R214+R238</f>
        <v/>
      </c>
      <c r="S242" s="19">
        <f>S214+S238</f>
        <v/>
      </c>
      <c r="T242" s="19">
        <f>T214+T238</f>
        <v/>
      </c>
      <c r="U242" s="19">
        <f>U214+U238</f>
        <v/>
      </c>
      <c r="V242" s="19">
        <f>V214+V238</f>
        <v/>
      </c>
      <c r="W242" s="19">
        <f>W214+W238</f>
        <v/>
      </c>
      <c r="X242" s="19">
        <f>X214+X238</f>
        <v/>
      </c>
      <c r="Y242" s="19">
        <f>Y214+Y238</f>
        <v/>
      </c>
      <c r="Z242" s="19">
        <f>Z214+Z238</f>
        <v/>
      </c>
      <c r="AA242" s="19">
        <f>AA214+AA238</f>
        <v/>
      </c>
      <c r="AB242" s="19">
        <f>AB214+AB238</f>
        <v/>
      </c>
      <c r="AC242" s="19">
        <f>AC214+AC238</f>
        <v/>
      </c>
      <c r="AD242" s="19">
        <f>AD214+AD238</f>
        <v/>
      </c>
      <c r="AF242" s="17">
        <f>CodePrefix&amp;$A242&amp;IF($C242="","","."&amp;$C242&amp;"."&amp;$B242)&amp;INDEX(VarEnd,MATCH($A242,VarKey,0))&amp;AF$5</f>
        <v/>
      </c>
      <c r="AG242" s="18">
        <f>AG214+AG238</f>
        <v/>
      </c>
      <c r="AH242" s="19">
        <f>AH214+AH238</f>
        <v/>
      </c>
      <c r="AI242" s="19">
        <f>AI214+AI238</f>
        <v/>
      </c>
      <c r="AJ242" s="19">
        <f>AJ214+AJ238</f>
        <v/>
      </c>
      <c r="AK242" s="19">
        <f>AK214+AK238</f>
        <v/>
      </c>
      <c r="AL242" s="19">
        <f>AL214+AL238</f>
        <v/>
      </c>
      <c r="AM242" s="19">
        <f>AM214+AM238</f>
        <v/>
      </c>
      <c r="AN242" s="19">
        <f>AN214+AN238</f>
        <v/>
      </c>
      <c r="AO242" s="19">
        <f>AO214+AO238</f>
        <v/>
      </c>
      <c r="AP242" s="19">
        <f>AP214+AP238</f>
        <v/>
      </c>
      <c r="AQ242" s="19">
        <f>AQ214+AQ238</f>
        <v/>
      </c>
      <c r="AR242" s="19">
        <f>AR214+AR238</f>
        <v/>
      </c>
      <c r="AS242" s="19">
        <f>AS214+AS238</f>
        <v/>
      </c>
      <c r="AT242" s="19">
        <f>AT214+AT238</f>
        <v/>
      </c>
      <c r="AU242" s="19">
        <f>AU214+AU238</f>
        <v/>
      </c>
      <c r="AV242" s="19">
        <f>AV214+AV238</f>
        <v/>
      </c>
      <c r="AW242" s="19">
        <f>AW214+AW238</f>
        <v/>
      </c>
      <c r="AX242" s="19">
        <f>AX214+AX238</f>
        <v/>
      </c>
      <c r="AY242" s="19">
        <f>AY214+AY238</f>
        <v/>
      </c>
    </row>
    <row r="243" hidden="1" outlineLevel="1">
      <c r="A243" s="1" t="inlineStr">
        <is>
          <t>shps</t>
        </is>
      </c>
      <c r="B243" s="1" t="inlineStr">
        <is>
          <t>all</t>
        </is>
      </c>
      <c r="C243" s="1" t="inlineStr">
        <is>
          <t>res</t>
        </is>
      </c>
      <c r="H243" s="1">
        <f>INDEX(VarLab,MATCH($A243,VarKey,0))&amp;INDEX(MemLab,MATCH($C243&amp;"|"&amp;$B243,MemKey,0))</f>
        <v/>
      </c>
      <c r="I243" s="1">
        <f>INDEX(VarUnit,MATCH($A243,VarKey,0))</f>
        <v/>
      </c>
      <c r="J243" s="1">
        <f>INDEX(VarSrc,MATCH($A243,VarKey,0))</f>
        <v/>
      </c>
      <c r="K243" s="17">
        <f>CodePrefix&amp;$A243&amp;IF($C243="","","."&amp;$C243&amp;"."&amp;$B243)&amp;INDEX(VarEnd,MATCH($A243,VarKey,0))&amp;K$5</f>
        <v/>
      </c>
      <c r="L243" s="18">
        <f>L215+L239</f>
        <v/>
      </c>
      <c r="M243" s="19">
        <f>M215+M239</f>
        <v/>
      </c>
      <c r="N243" s="19">
        <f>N215+N239</f>
        <v/>
      </c>
      <c r="O243" s="19">
        <f>O215+O239</f>
        <v/>
      </c>
      <c r="P243" s="19">
        <f>P215+P239</f>
        <v/>
      </c>
      <c r="Q243" s="19">
        <f>Q215+Q239</f>
        <v/>
      </c>
      <c r="R243" s="19">
        <f>R215+R239</f>
        <v/>
      </c>
      <c r="S243" s="19">
        <f>S215+S239</f>
        <v/>
      </c>
      <c r="T243" s="19">
        <f>T215+T239</f>
        <v/>
      </c>
      <c r="U243" s="19">
        <f>U215+U239</f>
        <v/>
      </c>
      <c r="V243" s="19">
        <f>V215+V239</f>
        <v/>
      </c>
      <c r="W243" s="19">
        <f>W215+W239</f>
        <v/>
      </c>
      <c r="X243" s="19">
        <f>X215+X239</f>
        <v/>
      </c>
      <c r="Y243" s="19">
        <f>Y215+Y239</f>
        <v/>
      </c>
      <c r="Z243" s="19">
        <f>Z215+Z239</f>
        <v/>
      </c>
      <c r="AA243" s="19">
        <f>AA215+AA239</f>
        <v/>
      </c>
      <c r="AB243" s="19">
        <f>AB215+AB239</f>
        <v/>
      </c>
      <c r="AC243" s="19">
        <f>AC215+AC239</f>
        <v/>
      </c>
      <c r="AD243" s="19">
        <f>AD215+AD239</f>
        <v/>
      </c>
      <c r="AF243" s="17">
        <f>CodePrefix&amp;$A243&amp;IF($C243="","","."&amp;$C243&amp;"."&amp;$B243)&amp;INDEX(VarEnd,MATCH($A243,VarKey,0))&amp;AF$5</f>
        <v/>
      </c>
      <c r="AG243" s="18">
        <f>AG215+AG239</f>
        <v/>
      </c>
      <c r="AH243" s="19">
        <f>AH215+AH239</f>
        <v/>
      </c>
      <c r="AI243" s="19">
        <f>AI215+AI239</f>
        <v/>
      </c>
      <c r="AJ243" s="19">
        <f>AJ215+AJ239</f>
        <v/>
      </c>
      <c r="AK243" s="19">
        <f>AK215+AK239</f>
        <v/>
      </c>
      <c r="AL243" s="19">
        <f>AL215+AL239</f>
        <v/>
      </c>
      <c r="AM243" s="19">
        <f>AM215+AM239</f>
        <v/>
      </c>
      <c r="AN243" s="19">
        <f>AN215+AN239</f>
        <v/>
      </c>
      <c r="AO243" s="19">
        <f>AO215+AO239</f>
        <v/>
      </c>
      <c r="AP243" s="19">
        <f>AP215+AP239</f>
        <v/>
      </c>
      <c r="AQ243" s="19">
        <f>AQ215+AQ239</f>
        <v/>
      </c>
      <c r="AR243" s="19">
        <f>AR215+AR239</f>
        <v/>
      </c>
      <c r="AS243" s="19">
        <f>AS215+AS239</f>
        <v/>
      </c>
      <c r="AT243" s="19">
        <f>AT215+AT239</f>
        <v/>
      </c>
      <c r="AU243" s="19">
        <f>AU215+AU239</f>
        <v/>
      </c>
      <c r="AV243" s="19">
        <f>AV215+AV239</f>
        <v/>
      </c>
      <c r="AW243" s="19">
        <f>AW215+AW239</f>
        <v/>
      </c>
      <c r="AX243" s="19">
        <f>AX215+AX239</f>
        <v/>
      </c>
      <c r="AY243" s="19">
        <f>AY215+AY239</f>
        <v/>
      </c>
    </row>
    <row r="244" hidden="1" outlineLevel="1">
      <c r="A244" s="1" t="inlineStr">
        <is>
          <t>shps</t>
        </is>
      </c>
      <c r="B244" s="1" t="inlineStr">
        <is>
          <t>all</t>
        </is>
      </c>
      <c r="C244" s="1" t="inlineStr">
        <is>
          <t>ind</t>
        </is>
      </c>
      <c r="H244" s="1">
        <f>INDEX(VarLab,MATCH($A244,VarKey,0))&amp;INDEX(MemLab,MATCH($C244&amp;"|"&amp;$B244,MemKey,0))</f>
        <v/>
      </c>
      <c r="I244" s="1">
        <f>INDEX(VarUnit,MATCH($A244,VarKey,0))</f>
        <v/>
      </c>
      <c r="J244" s="1">
        <f>INDEX(VarSrc,MATCH($A244,VarKey,0))</f>
        <v/>
      </c>
      <c r="K244" s="17">
        <f>CodePrefix&amp;$A244&amp;IF($C244="","","."&amp;$C244&amp;"."&amp;$B244)&amp;INDEX(VarEnd,MATCH($A244,VarKey,0))&amp;K$5</f>
        <v/>
      </c>
      <c r="L244" s="18">
        <f>L216+L240</f>
        <v/>
      </c>
      <c r="M244" s="19">
        <f>M216+M240</f>
        <v/>
      </c>
      <c r="N244" s="19">
        <f>N216+N240</f>
        <v/>
      </c>
      <c r="O244" s="19">
        <f>O216+O240</f>
        <v/>
      </c>
      <c r="P244" s="19">
        <f>P216+P240</f>
        <v/>
      </c>
      <c r="Q244" s="19">
        <f>Q216+Q240</f>
        <v/>
      </c>
      <c r="R244" s="19">
        <f>R216+R240</f>
        <v/>
      </c>
      <c r="S244" s="19">
        <f>S216+S240</f>
        <v/>
      </c>
      <c r="T244" s="19">
        <f>T216+T240</f>
        <v/>
      </c>
      <c r="U244" s="19">
        <f>U216+U240</f>
        <v/>
      </c>
      <c r="V244" s="19">
        <f>V216+V240</f>
        <v/>
      </c>
      <c r="W244" s="19">
        <f>W216+W240</f>
        <v/>
      </c>
      <c r="X244" s="19">
        <f>X216+X240</f>
        <v/>
      </c>
      <c r="Y244" s="19">
        <f>Y216+Y240</f>
        <v/>
      </c>
      <c r="Z244" s="19">
        <f>Z216+Z240</f>
        <v/>
      </c>
      <c r="AA244" s="19">
        <f>AA216+AA240</f>
        <v/>
      </c>
      <c r="AB244" s="19">
        <f>AB216+AB240</f>
        <v/>
      </c>
      <c r="AC244" s="19">
        <f>AC216+AC240</f>
        <v/>
      </c>
      <c r="AD244" s="19">
        <f>AD216+AD240</f>
        <v/>
      </c>
      <c r="AF244" s="17">
        <f>CodePrefix&amp;$A244&amp;IF($C244="","","."&amp;$C244&amp;"."&amp;$B244)&amp;INDEX(VarEnd,MATCH($A244,VarKey,0))&amp;AF$5</f>
        <v/>
      </c>
      <c r="AG244" s="18">
        <f>AG216+AG240</f>
        <v/>
      </c>
      <c r="AH244" s="19">
        <f>AH216+AH240</f>
        <v/>
      </c>
      <c r="AI244" s="19">
        <f>AI216+AI240</f>
        <v/>
      </c>
      <c r="AJ244" s="19">
        <f>AJ216+AJ240</f>
        <v/>
      </c>
      <c r="AK244" s="19">
        <f>AK216+AK240</f>
        <v/>
      </c>
      <c r="AL244" s="19">
        <f>AL216+AL240</f>
        <v/>
      </c>
      <c r="AM244" s="19">
        <f>AM216+AM240</f>
        <v/>
      </c>
      <c r="AN244" s="19">
        <f>AN216+AN240</f>
        <v/>
      </c>
      <c r="AO244" s="19">
        <f>AO216+AO240</f>
        <v/>
      </c>
      <c r="AP244" s="19">
        <f>AP216+AP240</f>
        <v/>
      </c>
      <c r="AQ244" s="19">
        <f>AQ216+AQ240</f>
        <v/>
      </c>
      <c r="AR244" s="19">
        <f>AR216+AR240</f>
        <v/>
      </c>
      <c r="AS244" s="19">
        <f>AS216+AS240</f>
        <v/>
      </c>
      <c r="AT244" s="19">
        <f>AT216+AT240</f>
        <v/>
      </c>
      <c r="AU244" s="19">
        <f>AU216+AU240</f>
        <v/>
      </c>
      <c r="AV244" s="19">
        <f>AV216+AV240</f>
        <v/>
      </c>
      <c r="AW244" s="19">
        <f>AW216+AW240</f>
        <v/>
      </c>
      <c r="AX244" s="19">
        <f>AX216+AX240</f>
        <v/>
      </c>
      <c r="AY244" s="19">
        <f>AY216+AY240</f>
        <v/>
      </c>
    </row>
    <row r="245" hidden="1" outlineLevel="1">
      <c r="A245" s="1" t="inlineStr">
        <is>
          <t>ssc</t>
        </is>
      </c>
      <c r="B245" s="1" t="inlineStr">
        <is>
          <t>all</t>
        </is>
      </c>
      <c r="C245" s="1" t="inlineStr">
        <is>
          <t>pow</t>
        </is>
      </c>
      <c r="H245" s="1">
        <f>INDEX(VarLab,MATCH($A245,VarKey,0))&amp;INDEX(MemLab,MATCH($C245&amp;"|"&amp;$B245,MemKey,0))</f>
        <v/>
      </c>
      <c r="I245" s="1">
        <f>INDEX(VarUnit,MATCH($A245,VarKey,0))</f>
        <v/>
      </c>
      <c r="J245" s="1">
        <f>INDEX(VarSrc,MATCH($A245,VarKey,0))</f>
        <v/>
      </c>
      <c r="K245" s="17">
        <f>CodePrefix&amp;$A245&amp;IF($C245="","","."&amp;$C245&amp;"."&amp;$B245)&amp;INDEX(VarEnd,MATCH($A245,VarKey,0))&amp;K$5</f>
        <v/>
      </c>
      <c r="L245" s="18">
        <f>IF(L218,1,0)*L$236</f>
        <v/>
      </c>
      <c r="M245" s="19">
        <f>IF(M218,1,0)*M$236</f>
        <v/>
      </c>
      <c r="N245" s="19">
        <f>IF(N218,1,0)*N$236</f>
        <v/>
      </c>
      <c r="O245" s="19">
        <f>IF(O218,1,0)*O$236</f>
        <v/>
      </c>
      <c r="P245" s="19">
        <f>IF(P218,1,0)*P$236</f>
        <v/>
      </c>
      <c r="Q245" s="19">
        <f>IF(Q218,1,0)*Q$236</f>
        <v/>
      </c>
      <c r="R245" s="19">
        <f>IF(R218,1,0)*R$236</f>
        <v/>
      </c>
      <c r="S245" s="19">
        <f>IF(S218,1,0)*S$236</f>
        <v/>
      </c>
      <c r="T245" s="19">
        <f>IF(T218,1,0)*T$236</f>
        <v/>
      </c>
      <c r="U245" s="19">
        <f>IF(U218,1,0)*U$236</f>
        <v/>
      </c>
      <c r="V245" s="19">
        <f>IF(V218,1,0)*V$236</f>
        <v/>
      </c>
      <c r="W245" s="19">
        <f>IF(W218,1,0)*W$236</f>
        <v/>
      </c>
      <c r="X245" s="19">
        <f>IF(X218,1,0)*X$236</f>
        <v/>
      </c>
      <c r="Y245" s="19">
        <f>IF(Y218,1,0)*Y$236</f>
        <v/>
      </c>
      <c r="Z245" s="19">
        <f>IF(Z218,1,0)*Z$236</f>
        <v/>
      </c>
      <c r="AA245" s="19">
        <f>IF(AA218,1,0)*AA$236</f>
        <v/>
      </c>
      <c r="AB245" s="19">
        <f>IF(AB218,1,0)*AB$236</f>
        <v/>
      </c>
      <c r="AC245" s="19">
        <f>IF(AC218,1,0)*AC$236</f>
        <v/>
      </c>
      <c r="AD245" s="19">
        <f>IF(AD218,1,0)*AD$236</f>
        <v/>
      </c>
      <c r="AF245" s="17">
        <f>CodePrefix&amp;$A245&amp;IF($C245="","","."&amp;$C245&amp;"."&amp;$B245)&amp;INDEX(VarEnd,MATCH($A245,VarKey,0))&amp;AF$5</f>
        <v/>
      </c>
      <c r="AG245" s="18">
        <f>IF(AG218,1,0)*AG$236</f>
        <v/>
      </c>
      <c r="AH245" s="19">
        <f>IF(AH218,1,0)*AH$236</f>
        <v/>
      </c>
      <c r="AI245" s="19">
        <f>IF(AI218,1,0)*AI$236</f>
        <v/>
      </c>
      <c r="AJ245" s="19">
        <f>IF(AJ218,1,0)*AJ$236</f>
        <v/>
      </c>
      <c r="AK245" s="19">
        <f>IF(AK218,1,0)*AK$236</f>
        <v/>
      </c>
      <c r="AL245" s="19">
        <f>IF(AL218,1,0)*AL$236</f>
        <v/>
      </c>
      <c r="AM245" s="19">
        <f>IF(AM218,1,0)*AM$236</f>
        <v/>
      </c>
      <c r="AN245" s="19">
        <f>IF(AN218,1,0)*AN$236</f>
        <v/>
      </c>
      <c r="AO245" s="19">
        <f>IF(AO218,1,0)*AO$236</f>
        <v/>
      </c>
      <c r="AP245" s="19">
        <f>IF(AP218,1,0)*AP$236</f>
        <v/>
      </c>
      <c r="AQ245" s="19">
        <f>IF(AQ218,1,0)*AQ$236</f>
        <v/>
      </c>
      <c r="AR245" s="19">
        <f>IF(AR218,1,0)*AR$236</f>
        <v/>
      </c>
      <c r="AS245" s="19">
        <f>IF(AS218,1,0)*AS$236</f>
        <v/>
      </c>
      <c r="AT245" s="19">
        <f>IF(AT218,1,0)*AT$236</f>
        <v/>
      </c>
      <c r="AU245" s="19">
        <f>IF(AU218,1,0)*AU$236</f>
        <v/>
      </c>
      <c r="AV245" s="19">
        <f>IF(AV218,1,0)*AV$236</f>
        <v/>
      </c>
      <c r="AW245" s="19">
        <f>IF(AW218,1,0)*AW$236</f>
        <v/>
      </c>
      <c r="AX245" s="19">
        <f>IF(AX218,1,0)*AX$236</f>
        <v/>
      </c>
      <c r="AY245" s="19">
        <f>IF(AY218,1,0)*AY$236</f>
        <v/>
      </c>
    </row>
    <row r="246" hidden="1" outlineLevel="1">
      <c r="A246" s="1" t="inlineStr">
        <is>
          <t>ssc</t>
        </is>
      </c>
      <c r="B246" s="1" t="inlineStr">
        <is>
          <t>all</t>
        </is>
      </c>
      <c r="C246" s="1" t="inlineStr">
        <is>
          <t>rod</t>
        </is>
      </c>
      <c r="H246" s="1">
        <f>INDEX(VarLab,MATCH($A246,VarKey,0))&amp;INDEX(MemLab,MATCH($C246&amp;"|"&amp;$B246,MemKey,0))</f>
        <v/>
      </c>
      <c r="I246" s="1">
        <f>INDEX(VarUnit,MATCH($A246,VarKey,0))</f>
        <v/>
      </c>
      <c r="J246" s="1">
        <f>INDEX(VarSrc,MATCH($A246,VarKey,0))</f>
        <v/>
      </c>
      <c r="K246" s="17">
        <f>CodePrefix&amp;$A246&amp;IF($C246="","","."&amp;$C246&amp;"."&amp;$B246)&amp;INDEX(VarEnd,MATCH($A246,VarKey,0))&amp;K$5</f>
        <v/>
      </c>
      <c r="L246" s="18">
        <f>IF(L219,1,0)*L$236</f>
        <v/>
      </c>
      <c r="M246" s="19">
        <f>IF(M219,1,0)*M$236</f>
        <v/>
      </c>
      <c r="N246" s="19">
        <f>IF(N219,1,0)*N$236</f>
        <v/>
      </c>
      <c r="O246" s="19">
        <f>IF(O219,1,0)*O$236</f>
        <v/>
      </c>
      <c r="P246" s="19">
        <f>IF(P219,1,0)*P$236</f>
        <v/>
      </c>
      <c r="Q246" s="19">
        <f>IF(Q219,1,0)*Q$236</f>
        <v/>
      </c>
      <c r="R246" s="19">
        <f>IF(R219,1,0)*R$236</f>
        <v/>
      </c>
      <c r="S246" s="19">
        <f>IF(S219,1,0)*S$236</f>
        <v/>
      </c>
      <c r="T246" s="19">
        <f>IF(T219,1,0)*T$236</f>
        <v/>
      </c>
      <c r="U246" s="19">
        <f>IF(U219,1,0)*U$236</f>
        <v/>
      </c>
      <c r="V246" s="19">
        <f>IF(V219,1,0)*V$236</f>
        <v/>
      </c>
      <c r="W246" s="19">
        <f>IF(W219,1,0)*W$236</f>
        <v/>
      </c>
      <c r="X246" s="19">
        <f>IF(X219,1,0)*X$236</f>
        <v/>
      </c>
      <c r="Y246" s="19">
        <f>IF(Y219,1,0)*Y$236</f>
        <v/>
      </c>
      <c r="Z246" s="19">
        <f>IF(Z219,1,0)*Z$236</f>
        <v/>
      </c>
      <c r="AA246" s="19">
        <f>IF(AA219,1,0)*AA$236</f>
        <v/>
      </c>
      <c r="AB246" s="19">
        <f>IF(AB219,1,0)*AB$236</f>
        <v/>
      </c>
      <c r="AC246" s="19">
        <f>IF(AC219,1,0)*AC$236</f>
        <v/>
      </c>
      <c r="AD246" s="19">
        <f>IF(AD219,1,0)*AD$236</f>
        <v/>
      </c>
      <c r="AF246" s="17">
        <f>CodePrefix&amp;$A246&amp;IF($C246="","","."&amp;$C246&amp;"."&amp;$B246)&amp;INDEX(VarEnd,MATCH($A246,VarKey,0))&amp;AF$5</f>
        <v/>
      </c>
      <c r="AG246" s="18">
        <f>IF(AG219,1,0)*AG$236</f>
        <v/>
      </c>
      <c r="AH246" s="19">
        <f>IF(AH219,1,0)*AH$236</f>
        <v/>
      </c>
      <c r="AI246" s="19">
        <f>IF(AI219,1,0)*AI$236</f>
        <v/>
      </c>
      <c r="AJ246" s="19">
        <f>IF(AJ219,1,0)*AJ$236</f>
        <v/>
      </c>
      <c r="AK246" s="19">
        <f>IF(AK219,1,0)*AK$236</f>
        <v/>
      </c>
      <c r="AL246" s="19">
        <f>IF(AL219,1,0)*AL$236</f>
        <v/>
      </c>
      <c r="AM246" s="19">
        <f>IF(AM219,1,0)*AM$236</f>
        <v/>
      </c>
      <c r="AN246" s="19">
        <f>IF(AN219,1,0)*AN$236</f>
        <v/>
      </c>
      <c r="AO246" s="19">
        <f>IF(AO219,1,0)*AO$236</f>
        <v/>
      </c>
      <c r="AP246" s="19">
        <f>IF(AP219,1,0)*AP$236</f>
        <v/>
      </c>
      <c r="AQ246" s="19">
        <f>IF(AQ219,1,0)*AQ$236</f>
        <v/>
      </c>
      <c r="AR246" s="19">
        <f>IF(AR219,1,0)*AR$236</f>
        <v/>
      </c>
      <c r="AS246" s="19">
        <f>IF(AS219,1,0)*AS$236</f>
        <v/>
      </c>
      <c r="AT246" s="19">
        <f>IF(AT219,1,0)*AT$236</f>
        <v/>
      </c>
      <c r="AU246" s="19">
        <f>IF(AU219,1,0)*AU$236</f>
        <v/>
      </c>
      <c r="AV246" s="19">
        <f>IF(AV219,1,0)*AV$236</f>
        <v/>
      </c>
      <c r="AW246" s="19">
        <f>IF(AW219,1,0)*AW$236</f>
        <v/>
      </c>
      <c r="AX246" s="19">
        <f>IF(AX219,1,0)*AX$236</f>
        <v/>
      </c>
      <c r="AY246" s="19">
        <f>IF(AY219,1,0)*AY$236</f>
        <v/>
      </c>
    </row>
    <row r="247" hidden="1" outlineLevel="1">
      <c r="A247" s="1" t="inlineStr">
        <is>
          <t>ssc</t>
        </is>
      </c>
      <c r="B247" s="1" t="inlineStr">
        <is>
          <t>all</t>
        </is>
      </c>
      <c r="C247" s="1" t="inlineStr">
        <is>
          <t>ral</t>
        </is>
      </c>
      <c r="H247" s="1">
        <f>INDEX(VarLab,MATCH($A247,VarKey,0))&amp;INDEX(MemLab,MATCH($C247&amp;"|"&amp;$B247,MemKey,0))</f>
        <v/>
      </c>
      <c r="I247" s="1">
        <f>INDEX(VarUnit,MATCH($A247,VarKey,0))</f>
        <v/>
      </c>
      <c r="J247" s="1">
        <f>INDEX(VarSrc,MATCH($A247,VarKey,0))</f>
        <v/>
      </c>
      <c r="K247" s="17">
        <f>CodePrefix&amp;$A247&amp;IF($C247="","","."&amp;$C247&amp;"."&amp;$B247)&amp;INDEX(VarEnd,MATCH($A247,VarKey,0))&amp;K$5</f>
        <v/>
      </c>
      <c r="L247" s="18">
        <f>IF(L220,1,0)*L$236</f>
        <v/>
      </c>
      <c r="M247" s="19">
        <f>IF(M220,1,0)*M$236</f>
        <v/>
      </c>
      <c r="N247" s="19">
        <f>IF(N220,1,0)*N$236</f>
        <v/>
      </c>
      <c r="O247" s="19">
        <f>IF(O220,1,0)*O$236</f>
        <v/>
      </c>
      <c r="P247" s="19">
        <f>IF(P220,1,0)*P$236</f>
        <v/>
      </c>
      <c r="Q247" s="19">
        <f>IF(Q220,1,0)*Q$236</f>
        <v/>
      </c>
      <c r="R247" s="19">
        <f>IF(R220,1,0)*R$236</f>
        <v/>
      </c>
      <c r="S247" s="19">
        <f>IF(S220,1,0)*S$236</f>
        <v/>
      </c>
      <c r="T247" s="19">
        <f>IF(T220,1,0)*T$236</f>
        <v/>
      </c>
      <c r="U247" s="19">
        <f>IF(U220,1,0)*U$236</f>
        <v/>
      </c>
      <c r="V247" s="19">
        <f>IF(V220,1,0)*V$236</f>
        <v/>
      </c>
      <c r="W247" s="19">
        <f>IF(W220,1,0)*W$236</f>
        <v/>
      </c>
      <c r="X247" s="19">
        <f>IF(X220,1,0)*X$236</f>
        <v/>
      </c>
      <c r="Y247" s="19">
        <f>IF(Y220,1,0)*Y$236</f>
        <v/>
      </c>
      <c r="Z247" s="19">
        <f>IF(Z220,1,0)*Z$236</f>
        <v/>
      </c>
      <c r="AA247" s="19">
        <f>IF(AA220,1,0)*AA$236</f>
        <v/>
      </c>
      <c r="AB247" s="19">
        <f>IF(AB220,1,0)*AB$236</f>
        <v/>
      </c>
      <c r="AC247" s="19">
        <f>IF(AC220,1,0)*AC$236</f>
        <v/>
      </c>
      <c r="AD247" s="19">
        <f>IF(AD220,1,0)*AD$236</f>
        <v/>
      </c>
      <c r="AF247" s="17">
        <f>CodePrefix&amp;$A247&amp;IF($C247="","","."&amp;$C247&amp;"."&amp;$B247)&amp;INDEX(VarEnd,MATCH($A247,VarKey,0))&amp;AF$5</f>
        <v/>
      </c>
      <c r="AG247" s="18">
        <f>IF(AG220,1,0)*AG$236</f>
        <v/>
      </c>
      <c r="AH247" s="19">
        <f>IF(AH220,1,0)*AH$236</f>
        <v/>
      </c>
      <c r="AI247" s="19">
        <f>IF(AI220,1,0)*AI$236</f>
        <v/>
      </c>
      <c r="AJ247" s="19">
        <f>IF(AJ220,1,0)*AJ$236</f>
        <v/>
      </c>
      <c r="AK247" s="19">
        <f>IF(AK220,1,0)*AK$236</f>
        <v/>
      </c>
      <c r="AL247" s="19">
        <f>IF(AL220,1,0)*AL$236</f>
        <v/>
      </c>
      <c r="AM247" s="19">
        <f>IF(AM220,1,0)*AM$236</f>
        <v/>
      </c>
      <c r="AN247" s="19">
        <f>IF(AN220,1,0)*AN$236</f>
        <v/>
      </c>
      <c r="AO247" s="19">
        <f>IF(AO220,1,0)*AO$236</f>
        <v/>
      </c>
      <c r="AP247" s="19">
        <f>IF(AP220,1,0)*AP$236</f>
        <v/>
      </c>
      <c r="AQ247" s="19">
        <f>IF(AQ220,1,0)*AQ$236</f>
        <v/>
      </c>
      <c r="AR247" s="19">
        <f>IF(AR220,1,0)*AR$236</f>
        <v/>
      </c>
      <c r="AS247" s="19">
        <f>IF(AS220,1,0)*AS$236</f>
        <v/>
      </c>
      <c r="AT247" s="19">
        <f>IF(AT220,1,0)*AT$236</f>
        <v/>
      </c>
      <c r="AU247" s="19">
        <f>IF(AU220,1,0)*AU$236</f>
        <v/>
      </c>
      <c r="AV247" s="19">
        <f>IF(AV220,1,0)*AV$236</f>
        <v/>
      </c>
      <c r="AW247" s="19">
        <f>IF(AW220,1,0)*AW$236</f>
        <v/>
      </c>
      <c r="AX247" s="19">
        <f>IF(AX220,1,0)*AX$236</f>
        <v/>
      </c>
      <c r="AY247" s="19">
        <f>IF(AY220,1,0)*AY$236</f>
        <v/>
      </c>
    </row>
    <row r="248" hidden="1" outlineLevel="1">
      <c r="A248" s="1" t="inlineStr">
        <is>
          <t>ssc</t>
        </is>
      </c>
      <c r="B248" s="1" t="inlineStr">
        <is>
          <t>all</t>
        </is>
      </c>
      <c r="C248" s="1" t="inlineStr">
        <is>
          <t>avi</t>
        </is>
      </c>
      <c r="H248" s="1">
        <f>INDEX(VarLab,MATCH($A248,VarKey,0))&amp;INDEX(MemLab,MATCH($C248&amp;"|"&amp;$B248,MemKey,0))</f>
        <v/>
      </c>
      <c r="I248" s="1">
        <f>INDEX(VarUnit,MATCH($A248,VarKey,0))</f>
        <v/>
      </c>
      <c r="J248" s="1">
        <f>INDEX(VarSrc,MATCH($A248,VarKey,0))</f>
        <v/>
      </c>
      <c r="K248" s="17">
        <f>CodePrefix&amp;$A248&amp;IF($C248="","","."&amp;$C248&amp;"."&amp;$B248)&amp;INDEX(VarEnd,MATCH($A248,VarKey,0))&amp;K$5</f>
        <v/>
      </c>
      <c r="L248" s="18">
        <f>IF(L221,1,0)*L$236</f>
        <v/>
      </c>
      <c r="M248" s="19">
        <f>IF(M221,1,0)*M$236</f>
        <v/>
      </c>
      <c r="N248" s="19">
        <f>IF(N221,1,0)*N$236</f>
        <v/>
      </c>
      <c r="O248" s="19">
        <f>IF(O221,1,0)*O$236</f>
        <v/>
      </c>
      <c r="P248" s="19">
        <f>IF(P221,1,0)*P$236</f>
        <v/>
      </c>
      <c r="Q248" s="19">
        <f>IF(Q221,1,0)*Q$236</f>
        <v/>
      </c>
      <c r="R248" s="19">
        <f>IF(R221,1,0)*R$236</f>
        <v/>
      </c>
      <c r="S248" s="19">
        <f>IF(S221,1,0)*S$236</f>
        <v/>
      </c>
      <c r="T248" s="19">
        <f>IF(T221,1,0)*T$236</f>
        <v/>
      </c>
      <c r="U248" s="19">
        <f>IF(U221,1,0)*U$236</f>
        <v/>
      </c>
      <c r="V248" s="19">
        <f>IF(V221,1,0)*V$236</f>
        <v/>
      </c>
      <c r="W248" s="19">
        <f>IF(W221,1,0)*W$236</f>
        <v/>
      </c>
      <c r="X248" s="19">
        <f>IF(X221,1,0)*X$236</f>
        <v/>
      </c>
      <c r="Y248" s="19">
        <f>IF(Y221,1,0)*Y$236</f>
        <v/>
      </c>
      <c r="Z248" s="19">
        <f>IF(Z221,1,0)*Z$236</f>
        <v/>
      </c>
      <c r="AA248" s="19">
        <f>IF(AA221,1,0)*AA$236</f>
        <v/>
      </c>
      <c r="AB248" s="19">
        <f>IF(AB221,1,0)*AB$236</f>
        <v/>
      </c>
      <c r="AC248" s="19">
        <f>IF(AC221,1,0)*AC$236</f>
        <v/>
      </c>
      <c r="AD248" s="19">
        <f>IF(AD221,1,0)*AD$236</f>
        <v/>
      </c>
      <c r="AF248" s="17">
        <f>CodePrefix&amp;$A248&amp;IF($C248="","","."&amp;$C248&amp;"."&amp;$B248)&amp;INDEX(VarEnd,MATCH($A248,VarKey,0))&amp;AF$5</f>
        <v/>
      </c>
      <c r="AG248" s="18">
        <f>IF(AG221,1,0)*AG$236</f>
        <v/>
      </c>
      <c r="AH248" s="19">
        <f>IF(AH221,1,0)*AH$236</f>
        <v/>
      </c>
      <c r="AI248" s="19">
        <f>IF(AI221,1,0)*AI$236</f>
        <v/>
      </c>
      <c r="AJ248" s="19">
        <f>IF(AJ221,1,0)*AJ$236</f>
        <v/>
      </c>
      <c r="AK248" s="19">
        <f>IF(AK221,1,0)*AK$236</f>
        <v/>
      </c>
      <c r="AL248" s="19">
        <f>IF(AL221,1,0)*AL$236</f>
        <v/>
      </c>
      <c r="AM248" s="19">
        <f>IF(AM221,1,0)*AM$236</f>
        <v/>
      </c>
      <c r="AN248" s="19">
        <f>IF(AN221,1,0)*AN$236</f>
        <v/>
      </c>
      <c r="AO248" s="19">
        <f>IF(AO221,1,0)*AO$236</f>
        <v/>
      </c>
      <c r="AP248" s="19">
        <f>IF(AP221,1,0)*AP$236</f>
        <v/>
      </c>
      <c r="AQ248" s="19">
        <f>IF(AQ221,1,0)*AQ$236</f>
        <v/>
      </c>
      <c r="AR248" s="19">
        <f>IF(AR221,1,0)*AR$236</f>
        <v/>
      </c>
      <c r="AS248" s="19">
        <f>IF(AS221,1,0)*AS$236</f>
        <v/>
      </c>
      <c r="AT248" s="19">
        <f>IF(AT221,1,0)*AT$236</f>
        <v/>
      </c>
      <c r="AU248" s="19">
        <f>IF(AU221,1,0)*AU$236</f>
        <v/>
      </c>
      <c r="AV248" s="19">
        <f>IF(AV221,1,0)*AV$236</f>
        <v/>
      </c>
      <c r="AW248" s="19">
        <f>IF(AW221,1,0)*AW$236</f>
        <v/>
      </c>
      <c r="AX248" s="19">
        <f>IF(AX221,1,0)*AX$236</f>
        <v/>
      </c>
      <c r="AY248" s="19">
        <f>IF(AY221,1,0)*AY$236</f>
        <v/>
      </c>
    </row>
    <row r="249" hidden="1" outlineLevel="1">
      <c r="A249" s="1" t="inlineStr">
        <is>
          <t>ssc</t>
        </is>
      </c>
      <c r="B249" s="1" t="inlineStr">
        <is>
          <t>all</t>
        </is>
      </c>
      <c r="C249" s="1" t="inlineStr">
        <is>
          <t>nav</t>
        </is>
      </c>
      <c r="H249" s="1">
        <f>INDEX(VarLab,MATCH($A249,VarKey,0))&amp;INDEX(MemLab,MATCH($C249&amp;"|"&amp;$B249,MemKey,0))</f>
        <v/>
      </c>
      <c r="I249" s="1">
        <f>INDEX(VarUnit,MATCH($A249,VarKey,0))</f>
        <v/>
      </c>
      <c r="J249" s="1">
        <f>INDEX(VarSrc,MATCH($A249,VarKey,0))</f>
        <v/>
      </c>
      <c r="K249" s="17">
        <f>CodePrefix&amp;$A249&amp;IF($C249="","","."&amp;$C249&amp;"."&amp;$B249)&amp;INDEX(VarEnd,MATCH($A249,VarKey,0))&amp;K$5</f>
        <v/>
      </c>
      <c r="L249" s="18">
        <f>IF(L222,1,0)*L$236</f>
        <v/>
      </c>
      <c r="M249" s="19">
        <f>IF(M222,1,0)*M$236</f>
        <v/>
      </c>
      <c r="N249" s="19">
        <f>IF(N222,1,0)*N$236</f>
        <v/>
      </c>
      <c r="O249" s="19">
        <f>IF(O222,1,0)*O$236</f>
        <v/>
      </c>
      <c r="P249" s="19">
        <f>IF(P222,1,0)*P$236</f>
        <v/>
      </c>
      <c r="Q249" s="19">
        <f>IF(Q222,1,0)*Q$236</f>
        <v/>
      </c>
      <c r="R249" s="19">
        <f>IF(R222,1,0)*R$236</f>
        <v/>
      </c>
      <c r="S249" s="19">
        <f>IF(S222,1,0)*S$236</f>
        <v/>
      </c>
      <c r="T249" s="19">
        <f>IF(T222,1,0)*T$236</f>
        <v/>
      </c>
      <c r="U249" s="19">
        <f>IF(U222,1,0)*U$236</f>
        <v/>
      </c>
      <c r="V249" s="19">
        <f>IF(V222,1,0)*V$236</f>
        <v/>
      </c>
      <c r="W249" s="19">
        <f>IF(W222,1,0)*W$236</f>
        <v/>
      </c>
      <c r="X249" s="19">
        <f>IF(X222,1,0)*X$236</f>
        <v/>
      </c>
      <c r="Y249" s="19">
        <f>IF(Y222,1,0)*Y$236</f>
        <v/>
      </c>
      <c r="Z249" s="19">
        <f>IF(Z222,1,0)*Z$236</f>
        <v/>
      </c>
      <c r="AA249" s="19">
        <f>IF(AA222,1,0)*AA$236</f>
        <v/>
      </c>
      <c r="AB249" s="19">
        <f>IF(AB222,1,0)*AB$236</f>
        <v/>
      </c>
      <c r="AC249" s="19">
        <f>IF(AC222,1,0)*AC$236</f>
        <v/>
      </c>
      <c r="AD249" s="19">
        <f>IF(AD222,1,0)*AD$236</f>
        <v/>
      </c>
      <c r="AF249" s="17">
        <f>CodePrefix&amp;$A249&amp;IF($C249="","","."&amp;$C249&amp;"."&amp;$B249)&amp;INDEX(VarEnd,MATCH($A249,VarKey,0))&amp;AF$5</f>
        <v/>
      </c>
      <c r="AG249" s="18">
        <f>IF(AG222,1,0)*AG$236</f>
        <v/>
      </c>
      <c r="AH249" s="19">
        <f>IF(AH222,1,0)*AH$236</f>
        <v/>
      </c>
      <c r="AI249" s="19">
        <f>IF(AI222,1,0)*AI$236</f>
        <v/>
      </c>
      <c r="AJ249" s="19">
        <f>IF(AJ222,1,0)*AJ$236</f>
        <v/>
      </c>
      <c r="AK249" s="19">
        <f>IF(AK222,1,0)*AK$236</f>
        <v/>
      </c>
      <c r="AL249" s="19">
        <f>IF(AL222,1,0)*AL$236</f>
        <v/>
      </c>
      <c r="AM249" s="19">
        <f>IF(AM222,1,0)*AM$236</f>
        <v/>
      </c>
      <c r="AN249" s="19">
        <f>IF(AN222,1,0)*AN$236</f>
        <v/>
      </c>
      <c r="AO249" s="19">
        <f>IF(AO222,1,0)*AO$236</f>
        <v/>
      </c>
      <c r="AP249" s="19">
        <f>IF(AP222,1,0)*AP$236</f>
        <v/>
      </c>
      <c r="AQ249" s="19">
        <f>IF(AQ222,1,0)*AQ$236</f>
        <v/>
      </c>
      <c r="AR249" s="19">
        <f>IF(AR222,1,0)*AR$236</f>
        <v/>
      </c>
      <c r="AS249" s="19">
        <f>IF(AS222,1,0)*AS$236</f>
        <v/>
      </c>
      <c r="AT249" s="19">
        <f>IF(AT222,1,0)*AT$236</f>
        <v/>
      </c>
      <c r="AU249" s="19">
        <f>IF(AU222,1,0)*AU$236</f>
        <v/>
      </c>
      <c r="AV249" s="19">
        <f>IF(AV222,1,0)*AV$236</f>
        <v/>
      </c>
      <c r="AW249" s="19">
        <f>IF(AW222,1,0)*AW$236</f>
        <v/>
      </c>
      <c r="AX249" s="19">
        <f>IF(AX222,1,0)*AX$236</f>
        <v/>
      </c>
      <c r="AY249" s="19">
        <f>IF(AY222,1,0)*AY$236</f>
        <v/>
      </c>
    </row>
    <row r="250" hidden="1" outlineLevel="1">
      <c r="A250" s="1" t="inlineStr">
        <is>
          <t>ssc</t>
        </is>
      </c>
      <c r="B250" s="1" t="inlineStr">
        <is>
          <t>all</t>
        </is>
      </c>
      <c r="C250" s="1" t="inlineStr">
        <is>
          <t>res</t>
        </is>
      </c>
      <c r="H250" s="1">
        <f>INDEX(VarLab,MATCH($A250,VarKey,0))&amp;INDEX(MemLab,MATCH($C250&amp;"|"&amp;$B250,MemKey,0))</f>
        <v/>
      </c>
      <c r="I250" s="1">
        <f>INDEX(VarUnit,MATCH($A250,VarKey,0))</f>
        <v/>
      </c>
      <c r="J250" s="1">
        <f>INDEX(VarSrc,MATCH($A250,VarKey,0))</f>
        <v/>
      </c>
      <c r="K250" s="17">
        <f>CodePrefix&amp;$A250&amp;IF($C250="","","."&amp;$C250&amp;"."&amp;$B250)&amp;INDEX(VarEnd,MATCH($A250,VarKey,0))&amp;K$5</f>
        <v/>
      </c>
      <c r="L250" s="18">
        <f>IF(L223,1,0)*L$236</f>
        <v/>
      </c>
      <c r="M250" s="19">
        <f>IF(M223,1,0)*M$236</f>
        <v/>
      </c>
      <c r="N250" s="19">
        <f>IF(N223,1,0)*N$236</f>
        <v/>
      </c>
      <c r="O250" s="19">
        <f>IF(O223,1,0)*O$236</f>
        <v/>
      </c>
      <c r="P250" s="19">
        <f>IF(P223,1,0)*P$236</f>
        <v/>
      </c>
      <c r="Q250" s="19">
        <f>IF(Q223,1,0)*Q$236</f>
        <v/>
      </c>
      <c r="R250" s="19">
        <f>IF(R223,1,0)*R$236</f>
        <v/>
      </c>
      <c r="S250" s="19">
        <f>IF(S223,1,0)*S$236</f>
        <v/>
      </c>
      <c r="T250" s="19">
        <f>IF(T223,1,0)*T$236</f>
        <v/>
      </c>
      <c r="U250" s="19">
        <f>IF(U223,1,0)*U$236</f>
        <v/>
      </c>
      <c r="V250" s="19">
        <f>IF(V223,1,0)*V$236</f>
        <v/>
      </c>
      <c r="W250" s="19">
        <f>IF(W223,1,0)*W$236</f>
        <v/>
      </c>
      <c r="X250" s="19">
        <f>IF(X223,1,0)*X$236</f>
        <v/>
      </c>
      <c r="Y250" s="19">
        <f>IF(Y223,1,0)*Y$236</f>
        <v/>
      </c>
      <c r="Z250" s="19">
        <f>IF(Z223,1,0)*Z$236</f>
        <v/>
      </c>
      <c r="AA250" s="19">
        <f>IF(AA223,1,0)*AA$236</f>
        <v/>
      </c>
      <c r="AB250" s="19">
        <f>IF(AB223,1,0)*AB$236</f>
        <v/>
      </c>
      <c r="AC250" s="19">
        <f>IF(AC223,1,0)*AC$236</f>
        <v/>
      </c>
      <c r="AD250" s="19">
        <f>IF(AD223,1,0)*AD$236</f>
        <v/>
      </c>
      <c r="AF250" s="17">
        <f>CodePrefix&amp;$A250&amp;IF($C250="","","."&amp;$C250&amp;"."&amp;$B250)&amp;INDEX(VarEnd,MATCH($A250,VarKey,0))&amp;AF$5</f>
        <v/>
      </c>
      <c r="AG250" s="18">
        <f>IF(AG223,1,0)*AG$236</f>
        <v/>
      </c>
      <c r="AH250" s="19">
        <f>IF(AH223,1,0)*AH$236</f>
        <v/>
      </c>
      <c r="AI250" s="19">
        <f>IF(AI223,1,0)*AI$236</f>
        <v/>
      </c>
      <c r="AJ250" s="19">
        <f>IF(AJ223,1,0)*AJ$236</f>
        <v/>
      </c>
      <c r="AK250" s="19">
        <f>IF(AK223,1,0)*AK$236</f>
        <v/>
      </c>
      <c r="AL250" s="19">
        <f>IF(AL223,1,0)*AL$236</f>
        <v/>
      </c>
      <c r="AM250" s="19">
        <f>IF(AM223,1,0)*AM$236</f>
        <v/>
      </c>
      <c r="AN250" s="19">
        <f>IF(AN223,1,0)*AN$236</f>
        <v/>
      </c>
      <c r="AO250" s="19">
        <f>IF(AO223,1,0)*AO$236</f>
        <v/>
      </c>
      <c r="AP250" s="19">
        <f>IF(AP223,1,0)*AP$236</f>
        <v/>
      </c>
      <c r="AQ250" s="19">
        <f>IF(AQ223,1,0)*AQ$236</f>
        <v/>
      </c>
      <c r="AR250" s="19">
        <f>IF(AR223,1,0)*AR$236</f>
        <v/>
      </c>
      <c r="AS250" s="19">
        <f>IF(AS223,1,0)*AS$236</f>
        <v/>
      </c>
      <c r="AT250" s="19">
        <f>IF(AT223,1,0)*AT$236</f>
        <v/>
      </c>
      <c r="AU250" s="19">
        <f>IF(AU223,1,0)*AU$236</f>
        <v/>
      </c>
      <c r="AV250" s="19">
        <f>IF(AV223,1,0)*AV$236</f>
        <v/>
      </c>
      <c r="AW250" s="19">
        <f>IF(AW223,1,0)*AW$236</f>
        <v/>
      </c>
      <c r="AX250" s="19">
        <f>IF(AX223,1,0)*AX$236</f>
        <v/>
      </c>
      <c r="AY250" s="19">
        <f>IF(AY223,1,0)*AY$236</f>
        <v/>
      </c>
    </row>
    <row r="251" hidden="1" outlineLevel="1">
      <c r="A251" s="1" t="inlineStr">
        <is>
          <t>ssc</t>
        </is>
      </c>
      <c r="B251" s="1" t="inlineStr">
        <is>
          <t>all</t>
        </is>
      </c>
      <c r="C251" s="1" t="inlineStr">
        <is>
          <t>foo</t>
        </is>
      </c>
      <c r="H251" s="1">
        <f>INDEX(VarLab,MATCH($A251,VarKey,0))&amp;INDEX(MemLab,MATCH($C251&amp;"|"&amp;$B251,MemKey,0))</f>
        <v/>
      </c>
      <c r="I251" s="1">
        <f>INDEX(VarUnit,MATCH($A251,VarKey,0))</f>
        <v/>
      </c>
      <c r="J251" s="1">
        <f>INDEX(VarSrc,MATCH($A251,VarKey,0))</f>
        <v/>
      </c>
      <c r="K251" s="17">
        <f>CodePrefix&amp;$A251&amp;IF($C251="","","."&amp;$C251&amp;"."&amp;$B251)&amp;INDEX(VarEnd,MATCH($A251,VarKey,0))&amp;K$5</f>
        <v/>
      </c>
      <c r="L251" s="18">
        <f>IF(L224,1,0)*L$236</f>
        <v/>
      </c>
      <c r="M251" s="19">
        <f>IF(M224,1,0)*M$236</f>
        <v/>
      </c>
      <c r="N251" s="19">
        <f>IF(N224,1,0)*N$236</f>
        <v/>
      </c>
      <c r="O251" s="19">
        <f>IF(O224,1,0)*O$236</f>
        <v/>
      </c>
      <c r="P251" s="19">
        <f>IF(P224,1,0)*P$236</f>
        <v/>
      </c>
      <c r="Q251" s="19">
        <f>IF(Q224,1,0)*Q$236</f>
        <v/>
      </c>
      <c r="R251" s="19">
        <f>IF(R224,1,0)*R$236</f>
        <v/>
      </c>
      <c r="S251" s="19">
        <f>IF(S224,1,0)*S$236</f>
        <v/>
      </c>
      <c r="T251" s="19">
        <f>IF(T224,1,0)*T$236</f>
        <v/>
      </c>
      <c r="U251" s="19">
        <f>IF(U224,1,0)*U$236</f>
        <v/>
      </c>
      <c r="V251" s="19">
        <f>IF(V224,1,0)*V$236</f>
        <v/>
      </c>
      <c r="W251" s="19">
        <f>IF(W224,1,0)*W$236</f>
        <v/>
      </c>
      <c r="X251" s="19">
        <f>IF(X224,1,0)*X$236</f>
        <v/>
      </c>
      <c r="Y251" s="19">
        <f>IF(Y224,1,0)*Y$236</f>
        <v/>
      </c>
      <c r="Z251" s="19">
        <f>IF(Z224,1,0)*Z$236</f>
        <v/>
      </c>
      <c r="AA251" s="19">
        <f>IF(AA224,1,0)*AA$236</f>
        <v/>
      </c>
      <c r="AB251" s="19">
        <f>IF(AB224,1,0)*AB$236</f>
        <v/>
      </c>
      <c r="AC251" s="19">
        <f>IF(AC224,1,0)*AC$236</f>
        <v/>
      </c>
      <c r="AD251" s="19">
        <f>IF(AD224,1,0)*AD$236</f>
        <v/>
      </c>
      <c r="AF251" s="17">
        <f>CodePrefix&amp;$A251&amp;IF($C251="","","."&amp;$C251&amp;"."&amp;$B251)&amp;INDEX(VarEnd,MATCH($A251,VarKey,0))&amp;AF$5</f>
        <v/>
      </c>
      <c r="AG251" s="18">
        <f>IF(AG224,1,0)*AG$236</f>
        <v/>
      </c>
      <c r="AH251" s="19">
        <f>IF(AH224,1,0)*AH$236</f>
        <v/>
      </c>
      <c r="AI251" s="19">
        <f>IF(AI224,1,0)*AI$236</f>
        <v/>
      </c>
      <c r="AJ251" s="19">
        <f>IF(AJ224,1,0)*AJ$236</f>
        <v/>
      </c>
      <c r="AK251" s="19">
        <f>IF(AK224,1,0)*AK$236</f>
        <v/>
      </c>
      <c r="AL251" s="19">
        <f>IF(AL224,1,0)*AL$236</f>
        <v/>
      </c>
      <c r="AM251" s="19">
        <f>IF(AM224,1,0)*AM$236</f>
        <v/>
      </c>
      <c r="AN251" s="19">
        <f>IF(AN224,1,0)*AN$236</f>
        <v/>
      </c>
      <c r="AO251" s="19">
        <f>IF(AO224,1,0)*AO$236</f>
        <v/>
      </c>
      <c r="AP251" s="19">
        <f>IF(AP224,1,0)*AP$236</f>
        <v/>
      </c>
      <c r="AQ251" s="19">
        <f>IF(AQ224,1,0)*AQ$236</f>
        <v/>
      </c>
      <c r="AR251" s="19">
        <f>IF(AR224,1,0)*AR$236</f>
        <v/>
      </c>
      <c r="AS251" s="19">
        <f>IF(AS224,1,0)*AS$236</f>
        <v/>
      </c>
      <c r="AT251" s="19">
        <f>IF(AT224,1,0)*AT$236</f>
        <v/>
      </c>
      <c r="AU251" s="19">
        <f>IF(AU224,1,0)*AU$236</f>
        <v/>
      </c>
      <c r="AV251" s="19">
        <f>IF(AV224,1,0)*AV$236</f>
        <v/>
      </c>
      <c r="AW251" s="19">
        <f>IF(AW224,1,0)*AW$236</f>
        <v/>
      </c>
      <c r="AX251" s="19">
        <f>IF(AX224,1,0)*AX$236</f>
        <v/>
      </c>
      <c r="AY251" s="19">
        <f>IF(AY224,1,0)*AY$236</f>
        <v/>
      </c>
    </row>
    <row r="252" hidden="1" outlineLevel="1">
      <c r="A252" s="1" t="inlineStr">
        <is>
          <t>ssc</t>
        </is>
      </c>
      <c r="B252" s="1" t="inlineStr">
        <is>
          <t>all</t>
        </is>
      </c>
      <c r="C252" s="1" t="inlineStr">
        <is>
          <t>srv</t>
        </is>
      </c>
      <c r="H252" s="1">
        <f>INDEX(VarLab,MATCH($A252,VarKey,0))&amp;INDEX(MemLab,MATCH($C252&amp;"|"&amp;$B252,MemKey,0))</f>
        <v/>
      </c>
      <c r="I252" s="1">
        <f>INDEX(VarUnit,MATCH($A252,VarKey,0))</f>
        <v/>
      </c>
      <c r="J252" s="1">
        <f>INDEX(VarSrc,MATCH($A252,VarKey,0))</f>
        <v/>
      </c>
      <c r="K252" s="17">
        <f>CodePrefix&amp;$A252&amp;IF($C252="","","."&amp;$C252&amp;"."&amp;$B252)&amp;INDEX(VarEnd,MATCH($A252,VarKey,0))&amp;K$5</f>
        <v/>
      </c>
      <c r="L252" s="18">
        <f>IF(L225,1,0)*L$236</f>
        <v/>
      </c>
      <c r="M252" s="19">
        <f>IF(M225,1,0)*M$236</f>
        <v/>
      </c>
      <c r="N252" s="19">
        <f>IF(N225,1,0)*N$236</f>
        <v/>
      </c>
      <c r="O252" s="19">
        <f>IF(O225,1,0)*O$236</f>
        <v/>
      </c>
      <c r="P252" s="19">
        <f>IF(P225,1,0)*P$236</f>
        <v/>
      </c>
      <c r="Q252" s="19">
        <f>IF(Q225,1,0)*Q$236</f>
        <v/>
      </c>
      <c r="R252" s="19">
        <f>IF(R225,1,0)*R$236</f>
        <v/>
      </c>
      <c r="S252" s="19">
        <f>IF(S225,1,0)*S$236</f>
        <v/>
      </c>
      <c r="T252" s="19">
        <f>IF(T225,1,0)*T$236</f>
        <v/>
      </c>
      <c r="U252" s="19">
        <f>IF(U225,1,0)*U$236</f>
        <v/>
      </c>
      <c r="V252" s="19">
        <f>IF(V225,1,0)*V$236</f>
        <v/>
      </c>
      <c r="W252" s="19">
        <f>IF(W225,1,0)*W$236</f>
        <v/>
      </c>
      <c r="X252" s="19">
        <f>IF(X225,1,0)*X$236</f>
        <v/>
      </c>
      <c r="Y252" s="19">
        <f>IF(Y225,1,0)*Y$236</f>
        <v/>
      </c>
      <c r="Z252" s="19">
        <f>IF(Z225,1,0)*Z$236</f>
        <v/>
      </c>
      <c r="AA252" s="19">
        <f>IF(AA225,1,0)*AA$236</f>
        <v/>
      </c>
      <c r="AB252" s="19">
        <f>IF(AB225,1,0)*AB$236</f>
        <v/>
      </c>
      <c r="AC252" s="19">
        <f>IF(AC225,1,0)*AC$236</f>
        <v/>
      </c>
      <c r="AD252" s="19">
        <f>IF(AD225,1,0)*AD$236</f>
        <v/>
      </c>
      <c r="AF252" s="17">
        <f>CodePrefix&amp;$A252&amp;IF($C252="","","."&amp;$C252&amp;"."&amp;$B252)&amp;INDEX(VarEnd,MATCH($A252,VarKey,0))&amp;AF$5</f>
        <v/>
      </c>
      <c r="AG252" s="18">
        <f>IF(AG225,1,0)*AG$236</f>
        <v/>
      </c>
      <c r="AH252" s="19">
        <f>IF(AH225,1,0)*AH$236</f>
        <v/>
      </c>
      <c r="AI252" s="19">
        <f>IF(AI225,1,0)*AI$236</f>
        <v/>
      </c>
      <c r="AJ252" s="19">
        <f>IF(AJ225,1,0)*AJ$236</f>
        <v/>
      </c>
      <c r="AK252" s="19">
        <f>IF(AK225,1,0)*AK$236</f>
        <v/>
      </c>
      <c r="AL252" s="19">
        <f>IF(AL225,1,0)*AL$236</f>
        <v/>
      </c>
      <c r="AM252" s="19">
        <f>IF(AM225,1,0)*AM$236</f>
        <v/>
      </c>
      <c r="AN252" s="19">
        <f>IF(AN225,1,0)*AN$236</f>
        <v/>
      </c>
      <c r="AO252" s="19">
        <f>IF(AO225,1,0)*AO$236</f>
        <v/>
      </c>
      <c r="AP252" s="19">
        <f>IF(AP225,1,0)*AP$236</f>
        <v/>
      </c>
      <c r="AQ252" s="19">
        <f>IF(AQ225,1,0)*AQ$236</f>
        <v/>
      </c>
      <c r="AR252" s="19">
        <f>IF(AR225,1,0)*AR$236</f>
        <v/>
      </c>
      <c r="AS252" s="19">
        <f>IF(AS225,1,0)*AS$236</f>
        <v/>
      </c>
      <c r="AT252" s="19">
        <f>IF(AT225,1,0)*AT$236</f>
        <v/>
      </c>
      <c r="AU252" s="19">
        <f>IF(AU225,1,0)*AU$236</f>
        <v/>
      </c>
      <c r="AV252" s="19">
        <f>IF(AV225,1,0)*AV$236</f>
        <v/>
      </c>
      <c r="AW252" s="19">
        <f>IF(AW225,1,0)*AW$236</f>
        <v/>
      </c>
      <c r="AX252" s="19">
        <f>IF(AX225,1,0)*AX$236</f>
        <v/>
      </c>
      <c r="AY252" s="19">
        <f>IF(AY225,1,0)*AY$236</f>
        <v/>
      </c>
    </row>
    <row r="253" hidden="1" outlineLevel="1">
      <c r="A253" s="1" t="inlineStr">
        <is>
          <t>ssc</t>
        </is>
      </c>
      <c r="B253" s="1" t="inlineStr">
        <is>
          <t>all</t>
        </is>
      </c>
      <c r="C253" s="1" t="inlineStr">
        <is>
          <t>mch</t>
        </is>
      </c>
      <c r="H253" s="1">
        <f>INDEX(VarLab,MATCH($A253,VarKey,0))&amp;INDEX(MemLab,MATCH($C253&amp;"|"&amp;$B253,MemKey,0))</f>
        <v/>
      </c>
      <c r="I253" s="1">
        <f>INDEX(VarUnit,MATCH($A253,VarKey,0))</f>
        <v/>
      </c>
      <c r="J253" s="1">
        <f>INDEX(VarSrc,MATCH($A253,VarKey,0))</f>
        <v/>
      </c>
      <c r="K253" s="17">
        <f>CodePrefix&amp;$A253&amp;IF($C253="","","."&amp;$C253&amp;"."&amp;$B253)&amp;INDEX(VarEnd,MATCH($A253,VarKey,0))&amp;K$5</f>
        <v/>
      </c>
      <c r="L253" s="18">
        <f>IF(L226,1,0)*L$236</f>
        <v/>
      </c>
      <c r="M253" s="19">
        <f>IF(M226,1,0)*M$236</f>
        <v/>
      </c>
      <c r="N253" s="19">
        <f>IF(N226,1,0)*N$236</f>
        <v/>
      </c>
      <c r="O253" s="19">
        <f>IF(O226,1,0)*O$236</f>
        <v/>
      </c>
      <c r="P253" s="19">
        <f>IF(P226,1,0)*P$236</f>
        <v/>
      </c>
      <c r="Q253" s="19">
        <f>IF(Q226,1,0)*Q$236</f>
        <v/>
      </c>
      <c r="R253" s="19">
        <f>IF(R226,1,0)*R$236</f>
        <v/>
      </c>
      <c r="S253" s="19">
        <f>IF(S226,1,0)*S$236</f>
        <v/>
      </c>
      <c r="T253" s="19">
        <f>IF(T226,1,0)*T$236</f>
        <v/>
      </c>
      <c r="U253" s="19">
        <f>IF(U226,1,0)*U$236</f>
        <v/>
      </c>
      <c r="V253" s="19">
        <f>IF(V226,1,0)*V$236</f>
        <v/>
      </c>
      <c r="W253" s="19">
        <f>IF(W226,1,0)*W$236</f>
        <v/>
      </c>
      <c r="X253" s="19">
        <f>IF(X226,1,0)*X$236</f>
        <v/>
      </c>
      <c r="Y253" s="19">
        <f>IF(Y226,1,0)*Y$236</f>
        <v/>
      </c>
      <c r="Z253" s="19">
        <f>IF(Z226,1,0)*Z$236</f>
        <v/>
      </c>
      <c r="AA253" s="19">
        <f>IF(AA226,1,0)*AA$236</f>
        <v/>
      </c>
      <c r="AB253" s="19">
        <f>IF(AB226,1,0)*AB$236</f>
        <v/>
      </c>
      <c r="AC253" s="19">
        <f>IF(AC226,1,0)*AC$236</f>
        <v/>
      </c>
      <c r="AD253" s="19">
        <f>IF(AD226,1,0)*AD$236</f>
        <v/>
      </c>
      <c r="AF253" s="17">
        <f>CodePrefix&amp;$A253&amp;IF($C253="","","."&amp;$C253&amp;"."&amp;$B253)&amp;INDEX(VarEnd,MATCH($A253,VarKey,0))&amp;AF$5</f>
        <v/>
      </c>
      <c r="AG253" s="18">
        <f>IF(AG226,1,0)*AG$236</f>
        <v/>
      </c>
      <c r="AH253" s="19">
        <f>IF(AH226,1,0)*AH$236</f>
        <v/>
      </c>
      <c r="AI253" s="19">
        <f>IF(AI226,1,0)*AI$236</f>
        <v/>
      </c>
      <c r="AJ253" s="19">
        <f>IF(AJ226,1,0)*AJ$236</f>
        <v/>
      </c>
      <c r="AK253" s="19">
        <f>IF(AK226,1,0)*AK$236</f>
        <v/>
      </c>
      <c r="AL253" s="19">
        <f>IF(AL226,1,0)*AL$236</f>
        <v/>
      </c>
      <c r="AM253" s="19">
        <f>IF(AM226,1,0)*AM$236</f>
        <v/>
      </c>
      <c r="AN253" s="19">
        <f>IF(AN226,1,0)*AN$236</f>
        <v/>
      </c>
      <c r="AO253" s="19">
        <f>IF(AO226,1,0)*AO$236</f>
        <v/>
      </c>
      <c r="AP253" s="19">
        <f>IF(AP226,1,0)*AP$236</f>
        <v/>
      </c>
      <c r="AQ253" s="19">
        <f>IF(AQ226,1,0)*AQ$236</f>
        <v/>
      </c>
      <c r="AR253" s="19">
        <f>IF(AR226,1,0)*AR$236</f>
        <v/>
      </c>
      <c r="AS253" s="19">
        <f>IF(AS226,1,0)*AS$236</f>
        <v/>
      </c>
      <c r="AT253" s="19">
        <f>IF(AT226,1,0)*AT$236</f>
        <v/>
      </c>
      <c r="AU253" s="19">
        <f>IF(AU226,1,0)*AU$236</f>
        <v/>
      </c>
      <c r="AV253" s="19">
        <f>IF(AV226,1,0)*AV$236</f>
        <v/>
      </c>
      <c r="AW253" s="19">
        <f>IF(AW226,1,0)*AW$236</f>
        <v/>
      </c>
      <c r="AX253" s="19">
        <f>IF(AX226,1,0)*AX$236</f>
        <v/>
      </c>
      <c r="AY253" s="19">
        <f>IF(AY226,1,0)*AY$236</f>
        <v/>
      </c>
    </row>
    <row r="254" hidden="1" outlineLevel="1">
      <c r="A254" s="1" t="inlineStr">
        <is>
          <t>ssc</t>
        </is>
      </c>
      <c r="B254" s="1" t="inlineStr">
        <is>
          <t>all</t>
        </is>
      </c>
      <c r="C254" s="1" t="inlineStr">
        <is>
          <t>irn</t>
        </is>
      </c>
      <c r="H254" s="1">
        <f>INDEX(VarLab,MATCH($A254,VarKey,0))&amp;INDEX(MemLab,MATCH($C254&amp;"|"&amp;$B254,MemKey,0))</f>
        <v/>
      </c>
      <c r="I254" s="1">
        <f>INDEX(VarUnit,MATCH($A254,VarKey,0))</f>
        <v/>
      </c>
      <c r="J254" s="1">
        <f>INDEX(VarSrc,MATCH($A254,VarKey,0))</f>
        <v/>
      </c>
      <c r="K254" s="17">
        <f>CodePrefix&amp;$A254&amp;IF($C254="","","."&amp;$C254&amp;"."&amp;$B254)&amp;INDEX(VarEnd,MATCH($A254,VarKey,0))&amp;K$5</f>
        <v/>
      </c>
      <c r="L254" s="18">
        <f>IF(L227,1,0)*L$236</f>
        <v/>
      </c>
      <c r="M254" s="19">
        <f>IF(M227,1,0)*M$236</f>
        <v/>
      </c>
      <c r="N254" s="19">
        <f>IF(N227,1,0)*N$236</f>
        <v/>
      </c>
      <c r="O254" s="19">
        <f>IF(O227,1,0)*O$236</f>
        <v/>
      </c>
      <c r="P254" s="19">
        <f>IF(P227,1,0)*P$236</f>
        <v/>
      </c>
      <c r="Q254" s="19">
        <f>IF(Q227,1,0)*Q$236</f>
        <v/>
      </c>
      <c r="R254" s="19">
        <f>IF(R227,1,0)*R$236</f>
        <v/>
      </c>
      <c r="S254" s="19">
        <f>IF(S227,1,0)*S$236</f>
        <v/>
      </c>
      <c r="T254" s="19">
        <f>IF(T227,1,0)*T$236</f>
        <v/>
      </c>
      <c r="U254" s="19">
        <f>IF(U227,1,0)*U$236</f>
        <v/>
      </c>
      <c r="V254" s="19">
        <f>IF(V227,1,0)*V$236</f>
        <v/>
      </c>
      <c r="W254" s="19">
        <f>IF(W227,1,0)*W$236</f>
        <v/>
      </c>
      <c r="X254" s="19">
        <f>IF(X227,1,0)*X$236</f>
        <v/>
      </c>
      <c r="Y254" s="19">
        <f>IF(Y227,1,0)*Y$236</f>
        <v/>
      </c>
      <c r="Z254" s="19">
        <f>IF(Z227,1,0)*Z$236</f>
        <v/>
      </c>
      <c r="AA254" s="19">
        <f>IF(AA227,1,0)*AA$236</f>
        <v/>
      </c>
      <c r="AB254" s="19">
        <f>IF(AB227,1,0)*AB$236</f>
        <v/>
      </c>
      <c r="AC254" s="19">
        <f>IF(AC227,1,0)*AC$236</f>
        <v/>
      </c>
      <c r="AD254" s="19">
        <f>IF(AD227,1,0)*AD$236</f>
        <v/>
      </c>
      <c r="AF254" s="17">
        <f>CodePrefix&amp;$A254&amp;IF($C254="","","."&amp;$C254&amp;"."&amp;$B254)&amp;INDEX(VarEnd,MATCH($A254,VarKey,0))&amp;AF$5</f>
        <v/>
      </c>
      <c r="AG254" s="18">
        <f>IF(AG227,1,0)*AG$236</f>
        <v/>
      </c>
      <c r="AH254" s="19">
        <f>IF(AH227,1,0)*AH$236</f>
        <v/>
      </c>
      <c r="AI254" s="19">
        <f>IF(AI227,1,0)*AI$236</f>
        <v/>
      </c>
      <c r="AJ254" s="19">
        <f>IF(AJ227,1,0)*AJ$236</f>
        <v/>
      </c>
      <c r="AK254" s="19">
        <f>IF(AK227,1,0)*AK$236</f>
        <v/>
      </c>
      <c r="AL254" s="19">
        <f>IF(AL227,1,0)*AL$236</f>
        <v/>
      </c>
      <c r="AM254" s="19">
        <f>IF(AM227,1,0)*AM$236</f>
        <v/>
      </c>
      <c r="AN254" s="19">
        <f>IF(AN227,1,0)*AN$236</f>
        <v/>
      </c>
      <c r="AO254" s="19">
        <f>IF(AO227,1,0)*AO$236</f>
        <v/>
      </c>
      <c r="AP254" s="19">
        <f>IF(AP227,1,0)*AP$236</f>
        <v/>
      </c>
      <c r="AQ254" s="19">
        <f>IF(AQ227,1,0)*AQ$236</f>
        <v/>
      </c>
      <c r="AR254" s="19">
        <f>IF(AR227,1,0)*AR$236</f>
        <v/>
      </c>
      <c r="AS254" s="19">
        <f>IF(AS227,1,0)*AS$236</f>
        <v/>
      </c>
      <c r="AT254" s="19">
        <f>IF(AT227,1,0)*AT$236</f>
        <v/>
      </c>
      <c r="AU254" s="19">
        <f>IF(AU227,1,0)*AU$236</f>
        <v/>
      </c>
      <c r="AV254" s="19">
        <f>IF(AV227,1,0)*AV$236</f>
        <v/>
      </c>
      <c r="AW254" s="19">
        <f>IF(AW227,1,0)*AW$236</f>
        <v/>
      </c>
      <c r="AX254" s="19">
        <f>IF(AX227,1,0)*AX$236</f>
        <v/>
      </c>
      <c r="AY254" s="19">
        <f>IF(AY227,1,0)*AY$236</f>
        <v/>
      </c>
    </row>
    <row r="255" hidden="1" outlineLevel="1">
      <c r="A255" s="1" t="inlineStr">
        <is>
          <t>ssc</t>
        </is>
      </c>
      <c r="B255" s="1" t="inlineStr">
        <is>
          <t>all</t>
        </is>
      </c>
      <c r="C255" s="1" t="inlineStr">
        <is>
          <t>nfm</t>
        </is>
      </c>
      <c r="H255" s="1">
        <f>INDEX(VarLab,MATCH($A255,VarKey,0))&amp;INDEX(MemLab,MATCH($C255&amp;"|"&amp;$B255,MemKey,0))</f>
        <v/>
      </c>
      <c r="I255" s="1">
        <f>INDEX(VarUnit,MATCH($A255,VarKey,0))</f>
        <v/>
      </c>
      <c r="J255" s="1">
        <f>INDEX(VarSrc,MATCH($A255,VarKey,0))</f>
        <v/>
      </c>
      <c r="K255" s="17">
        <f>CodePrefix&amp;$A255&amp;IF($C255="","","."&amp;$C255&amp;"."&amp;$B255)&amp;INDEX(VarEnd,MATCH($A255,VarKey,0))&amp;K$5</f>
        <v/>
      </c>
      <c r="L255" s="18">
        <f>IF(L228,1,0)*L$236</f>
        <v/>
      </c>
      <c r="M255" s="19">
        <f>IF(M228,1,0)*M$236</f>
        <v/>
      </c>
      <c r="N255" s="19">
        <f>IF(N228,1,0)*N$236</f>
        <v/>
      </c>
      <c r="O255" s="19">
        <f>IF(O228,1,0)*O$236</f>
        <v/>
      </c>
      <c r="P255" s="19">
        <f>IF(P228,1,0)*P$236</f>
        <v/>
      </c>
      <c r="Q255" s="19">
        <f>IF(Q228,1,0)*Q$236</f>
        <v/>
      </c>
      <c r="R255" s="19">
        <f>IF(R228,1,0)*R$236</f>
        <v/>
      </c>
      <c r="S255" s="19">
        <f>IF(S228,1,0)*S$236</f>
        <v/>
      </c>
      <c r="T255" s="19">
        <f>IF(T228,1,0)*T$236</f>
        <v/>
      </c>
      <c r="U255" s="19">
        <f>IF(U228,1,0)*U$236</f>
        <v/>
      </c>
      <c r="V255" s="19">
        <f>IF(V228,1,0)*V$236</f>
        <v/>
      </c>
      <c r="W255" s="19">
        <f>IF(W228,1,0)*W$236</f>
        <v/>
      </c>
      <c r="X255" s="19">
        <f>IF(X228,1,0)*X$236</f>
        <v/>
      </c>
      <c r="Y255" s="19">
        <f>IF(Y228,1,0)*Y$236</f>
        <v/>
      </c>
      <c r="Z255" s="19">
        <f>IF(Z228,1,0)*Z$236</f>
        <v/>
      </c>
      <c r="AA255" s="19">
        <f>IF(AA228,1,0)*AA$236</f>
        <v/>
      </c>
      <c r="AB255" s="19">
        <f>IF(AB228,1,0)*AB$236</f>
        <v/>
      </c>
      <c r="AC255" s="19">
        <f>IF(AC228,1,0)*AC$236</f>
        <v/>
      </c>
      <c r="AD255" s="19">
        <f>IF(AD228,1,0)*AD$236</f>
        <v/>
      </c>
      <c r="AF255" s="17">
        <f>CodePrefix&amp;$A255&amp;IF($C255="","","."&amp;$C255&amp;"."&amp;$B255)&amp;INDEX(VarEnd,MATCH($A255,VarKey,0))&amp;AF$5</f>
        <v/>
      </c>
      <c r="AG255" s="18">
        <f>IF(AG228,1,0)*AG$236</f>
        <v/>
      </c>
      <c r="AH255" s="19">
        <f>IF(AH228,1,0)*AH$236</f>
        <v/>
      </c>
      <c r="AI255" s="19">
        <f>IF(AI228,1,0)*AI$236</f>
        <v/>
      </c>
      <c r="AJ255" s="19">
        <f>IF(AJ228,1,0)*AJ$236</f>
        <v/>
      </c>
      <c r="AK255" s="19">
        <f>IF(AK228,1,0)*AK$236</f>
        <v/>
      </c>
      <c r="AL255" s="19">
        <f>IF(AL228,1,0)*AL$236</f>
        <v/>
      </c>
      <c r="AM255" s="19">
        <f>IF(AM228,1,0)*AM$236</f>
        <v/>
      </c>
      <c r="AN255" s="19">
        <f>IF(AN228,1,0)*AN$236</f>
        <v/>
      </c>
      <c r="AO255" s="19">
        <f>IF(AO228,1,0)*AO$236</f>
        <v/>
      </c>
      <c r="AP255" s="19">
        <f>IF(AP228,1,0)*AP$236</f>
        <v/>
      </c>
      <c r="AQ255" s="19">
        <f>IF(AQ228,1,0)*AQ$236</f>
        <v/>
      </c>
      <c r="AR255" s="19">
        <f>IF(AR228,1,0)*AR$236</f>
        <v/>
      </c>
      <c r="AS255" s="19">
        <f>IF(AS228,1,0)*AS$236</f>
        <v/>
      </c>
      <c r="AT255" s="19">
        <f>IF(AT228,1,0)*AT$236</f>
        <v/>
      </c>
      <c r="AU255" s="19">
        <f>IF(AU228,1,0)*AU$236</f>
        <v/>
      </c>
      <c r="AV255" s="19">
        <f>IF(AV228,1,0)*AV$236</f>
        <v/>
      </c>
      <c r="AW255" s="19">
        <f>IF(AW228,1,0)*AW$236</f>
        <v/>
      </c>
      <c r="AX255" s="19">
        <f>IF(AX228,1,0)*AX$236</f>
        <v/>
      </c>
      <c r="AY255" s="19">
        <f>IF(AY228,1,0)*AY$236</f>
        <v/>
      </c>
    </row>
    <row r="256" hidden="1" outlineLevel="1">
      <c r="A256" s="1" t="inlineStr">
        <is>
          <t>ssc</t>
        </is>
      </c>
      <c r="B256" s="1" t="inlineStr">
        <is>
          <t>all</t>
        </is>
      </c>
      <c r="C256" s="1" t="inlineStr">
        <is>
          <t>mac</t>
        </is>
      </c>
      <c r="H256" s="1">
        <f>INDEX(VarLab,MATCH($A256,VarKey,0))&amp;INDEX(MemLab,MATCH($C256&amp;"|"&amp;$B256,MemKey,0))</f>
        <v/>
      </c>
      <c r="I256" s="1">
        <f>INDEX(VarUnit,MATCH($A256,VarKey,0))</f>
        <v/>
      </c>
      <c r="J256" s="1">
        <f>INDEX(VarSrc,MATCH($A256,VarKey,0))</f>
        <v/>
      </c>
      <c r="K256" s="17">
        <f>CodePrefix&amp;$A256&amp;IF($C256="","","."&amp;$C256&amp;"."&amp;$B256)&amp;INDEX(VarEnd,MATCH($A256,VarKey,0))&amp;K$5</f>
        <v/>
      </c>
      <c r="L256" s="18">
        <f>IF(L229,1,0)*L$236</f>
        <v/>
      </c>
      <c r="M256" s="19">
        <f>IF(M229,1,0)*M$236</f>
        <v/>
      </c>
      <c r="N256" s="19">
        <f>IF(N229,1,0)*N$236</f>
        <v/>
      </c>
      <c r="O256" s="19">
        <f>IF(O229,1,0)*O$236</f>
        <v/>
      </c>
      <c r="P256" s="19">
        <f>IF(P229,1,0)*P$236</f>
        <v/>
      </c>
      <c r="Q256" s="19">
        <f>IF(Q229,1,0)*Q$236</f>
        <v/>
      </c>
      <c r="R256" s="19">
        <f>IF(R229,1,0)*R$236</f>
        <v/>
      </c>
      <c r="S256" s="19">
        <f>IF(S229,1,0)*S$236</f>
        <v/>
      </c>
      <c r="T256" s="19">
        <f>IF(T229,1,0)*T$236</f>
        <v/>
      </c>
      <c r="U256" s="19">
        <f>IF(U229,1,0)*U$236</f>
        <v/>
      </c>
      <c r="V256" s="19">
        <f>IF(V229,1,0)*V$236</f>
        <v/>
      </c>
      <c r="W256" s="19">
        <f>IF(W229,1,0)*W$236</f>
        <v/>
      </c>
      <c r="X256" s="19">
        <f>IF(X229,1,0)*X$236</f>
        <v/>
      </c>
      <c r="Y256" s="19">
        <f>IF(Y229,1,0)*Y$236</f>
        <v/>
      </c>
      <c r="Z256" s="19">
        <f>IF(Z229,1,0)*Z$236</f>
        <v/>
      </c>
      <c r="AA256" s="19">
        <f>IF(AA229,1,0)*AA$236</f>
        <v/>
      </c>
      <c r="AB256" s="19">
        <f>IF(AB229,1,0)*AB$236</f>
        <v/>
      </c>
      <c r="AC256" s="19">
        <f>IF(AC229,1,0)*AC$236</f>
        <v/>
      </c>
      <c r="AD256" s="19">
        <f>IF(AD229,1,0)*AD$236</f>
        <v/>
      </c>
      <c r="AF256" s="17">
        <f>CodePrefix&amp;$A256&amp;IF($C256="","","."&amp;$C256&amp;"."&amp;$B256)&amp;INDEX(VarEnd,MATCH($A256,VarKey,0))&amp;AF$5</f>
        <v/>
      </c>
      <c r="AG256" s="18">
        <f>IF(AG229,1,0)*AG$236</f>
        <v/>
      </c>
      <c r="AH256" s="19">
        <f>IF(AH229,1,0)*AH$236</f>
        <v/>
      </c>
      <c r="AI256" s="19">
        <f>IF(AI229,1,0)*AI$236</f>
        <v/>
      </c>
      <c r="AJ256" s="19">
        <f>IF(AJ229,1,0)*AJ$236</f>
        <v/>
      </c>
      <c r="AK256" s="19">
        <f>IF(AK229,1,0)*AK$236</f>
        <v/>
      </c>
      <c r="AL256" s="19">
        <f>IF(AL229,1,0)*AL$236</f>
        <v/>
      </c>
      <c r="AM256" s="19">
        <f>IF(AM229,1,0)*AM$236</f>
        <v/>
      </c>
      <c r="AN256" s="19">
        <f>IF(AN229,1,0)*AN$236</f>
        <v/>
      </c>
      <c r="AO256" s="19">
        <f>IF(AO229,1,0)*AO$236</f>
        <v/>
      </c>
      <c r="AP256" s="19">
        <f>IF(AP229,1,0)*AP$236</f>
        <v/>
      </c>
      <c r="AQ256" s="19">
        <f>IF(AQ229,1,0)*AQ$236</f>
        <v/>
      </c>
      <c r="AR256" s="19">
        <f>IF(AR229,1,0)*AR$236</f>
        <v/>
      </c>
      <c r="AS256" s="19">
        <f>IF(AS229,1,0)*AS$236</f>
        <v/>
      </c>
      <c r="AT256" s="19">
        <f>IF(AT229,1,0)*AT$236</f>
        <v/>
      </c>
      <c r="AU256" s="19">
        <f>IF(AU229,1,0)*AU$236</f>
        <v/>
      </c>
      <c r="AV256" s="19">
        <f>IF(AV229,1,0)*AV$236</f>
        <v/>
      </c>
      <c r="AW256" s="19">
        <f>IF(AW229,1,0)*AW$236</f>
        <v/>
      </c>
      <c r="AX256" s="19">
        <f>IF(AX229,1,0)*AX$236</f>
        <v/>
      </c>
      <c r="AY256" s="19">
        <f>IF(AY229,1,0)*AY$236</f>
        <v/>
      </c>
    </row>
    <row r="257" hidden="1" outlineLevel="1">
      <c r="A257" s="1" t="inlineStr">
        <is>
          <t>ssc</t>
        </is>
      </c>
      <c r="B257" s="1" t="inlineStr">
        <is>
          <t>all</t>
        </is>
      </c>
      <c r="C257" s="1" t="inlineStr">
        <is>
          <t>cem</t>
        </is>
      </c>
      <c r="H257" s="1">
        <f>INDEX(VarLab,MATCH($A257,VarKey,0))&amp;INDEX(MemLab,MATCH($C257&amp;"|"&amp;$B257,MemKey,0))</f>
        <v/>
      </c>
      <c r="I257" s="1">
        <f>INDEX(VarUnit,MATCH($A257,VarKey,0))</f>
        <v/>
      </c>
      <c r="J257" s="1">
        <f>INDEX(VarSrc,MATCH($A257,VarKey,0))</f>
        <v/>
      </c>
      <c r="K257" s="17">
        <f>CodePrefix&amp;$A257&amp;IF($C257="","","."&amp;$C257&amp;"."&amp;$B257)&amp;INDEX(VarEnd,MATCH($A257,VarKey,0))&amp;K$5</f>
        <v/>
      </c>
      <c r="L257" s="18">
        <f>IF(L230,1,0)*L$236</f>
        <v/>
      </c>
      <c r="M257" s="19">
        <f>IF(M230,1,0)*M$236</f>
        <v/>
      </c>
      <c r="N257" s="19">
        <f>IF(N230,1,0)*N$236</f>
        <v/>
      </c>
      <c r="O257" s="19">
        <f>IF(O230,1,0)*O$236</f>
        <v/>
      </c>
      <c r="P257" s="19">
        <f>IF(P230,1,0)*P$236</f>
        <v/>
      </c>
      <c r="Q257" s="19">
        <f>IF(Q230,1,0)*Q$236</f>
        <v/>
      </c>
      <c r="R257" s="19">
        <f>IF(R230,1,0)*R$236</f>
        <v/>
      </c>
      <c r="S257" s="19">
        <f>IF(S230,1,0)*S$236</f>
        <v/>
      </c>
      <c r="T257" s="19">
        <f>IF(T230,1,0)*T$236</f>
        <v/>
      </c>
      <c r="U257" s="19">
        <f>IF(U230,1,0)*U$236</f>
        <v/>
      </c>
      <c r="V257" s="19">
        <f>IF(V230,1,0)*V$236</f>
        <v/>
      </c>
      <c r="W257" s="19">
        <f>IF(W230,1,0)*W$236</f>
        <v/>
      </c>
      <c r="X257" s="19">
        <f>IF(X230,1,0)*X$236</f>
        <v/>
      </c>
      <c r="Y257" s="19">
        <f>IF(Y230,1,0)*Y$236</f>
        <v/>
      </c>
      <c r="Z257" s="19">
        <f>IF(Z230,1,0)*Z$236</f>
        <v/>
      </c>
      <c r="AA257" s="19">
        <f>IF(AA230,1,0)*AA$236</f>
        <v/>
      </c>
      <c r="AB257" s="19">
        <f>IF(AB230,1,0)*AB$236</f>
        <v/>
      </c>
      <c r="AC257" s="19">
        <f>IF(AC230,1,0)*AC$236</f>
        <v/>
      </c>
      <c r="AD257" s="19">
        <f>IF(AD230,1,0)*AD$236</f>
        <v/>
      </c>
      <c r="AF257" s="17">
        <f>CodePrefix&amp;$A257&amp;IF($C257="","","."&amp;$C257&amp;"."&amp;$B257)&amp;INDEX(VarEnd,MATCH($A257,VarKey,0))&amp;AF$5</f>
        <v/>
      </c>
      <c r="AG257" s="18">
        <f>IF(AG230,1,0)*AG$236</f>
        <v/>
      </c>
      <c r="AH257" s="19">
        <f>IF(AH230,1,0)*AH$236</f>
        <v/>
      </c>
      <c r="AI257" s="19">
        <f>IF(AI230,1,0)*AI$236</f>
        <v/>
      </c>
      <c r="AJ257" s="19">
        <f>IF(AJ230,1,0)*AJ$236</f>
        <v/>
      </c>
      <c r="AK257" s="19">
        <f>IF(AK230,1,0)*AK$236</f>
        <v/>
      </c>
      <c r="AL257" s="19">
        <f>IF(AL230,1,0)*AL$236</f>
        <v/>
      </c>
      <c r="AM257" s="19">
        <f>IF(AM230,1,0)*AM$236</f>
        <v/>
      </c>
      <c r="AN257" s="19">
        <f>IF(AN230,1,0)*AN$236</f>
        <v/>
      </c>
      <c r="AO257" s="19">
        <f>IF(AO230,1,0)*AO$236</f>
        <v/>
      </c>
      <c r="AP257" s="19">
        <f>IF(AP230,1,0)*AP$236</f>
        <v/>
      </c>
      <c r="AQ257" s="19">
        <f>IF(AQ230,1,0)*AQ$236</f>
        <v/>
      </c>
      <c r="AR257" s="19">
        <f>IF(AR230,1,0)*AR$236</f>
        <v/>
      </c>
      <c r="AS257" s="19">
        <f>IF(AS230,1,0)*AS$236</f>
        <v/>
      </c>
      <c r="AT257" s="19">
        <f>IF(AT230,1,0)*AT$236</f>
        <v/>
      </c>
      <c r="AU257" s="19">
        <f>IF(AU230,1,0)*AU$236</f>
        <v/>
      </c>
      <c r="AV257" s="19">
        <f>IF(AV230,1,0)*AV$236</f>
        <v/>
      </c>
      <c r="AW257" s="19">
        <f>IF(AW230,1,0)*AW$236</f>
        <v/>
      </c>
      <c r="AX257" s="19">
        <f>IF(AX230,1,0)*AX$236</f>
        <v/>
      </c>
      <c r="AY257" s="19">
        <f>IF(AY230,1,0)*AY$236</f>
        <v/>
      </c>
    </row>
    <row r="258" hidden="1" outlineLevel="1">
      <c r="A258" s="1" t="inlineStr">
        <is>
          <t>ssc</t>
        </is>
      </c>
      <c r="B258" s="1" t="inlineStr">
        <is>
          <t>all</t>
        </is>
      </c>
      <c r="C258" s="1" t="inlineStr">
        <is>
          <t>omn</t>
        </is>
      </c>
      <c r="H258" s="1">
        <f>INDEX(VarLab,MATCH($A258,VarKey,0))&amp;INDEX(MemLab,MATCH($C258&amp;"|"&amp;$B258,MemKey,0))</f>
        <v/>
      </c>
      <c r="I258" s="1">
        <f>INDEX(VarUnit,MATCH($A258,VarKey,0))</f>
        <v/>
      </c>
      <c r="J258" s="1">
        <f>INDEX(VarSrc,MATCH($A258,VarKey,0))</f>
        <v/>
      </c>
      <c r="K258" s="17">
        <f>CodePrefix&amp;$A258&amp;IF($C258="","","."&amp;$C258&amp;"."&amp;$B258)&amp;INDEX(VarEnd,MATCH($A258,VarKey,0))&amp;K$5</f>
        <v/>
      </c>
      <c r="L258" s="18">
        <f>IF(L231,1,0)*L$236</f>
        <v/>
      </c>
      <c r="M258" s="19">
        <f>IF(M231,1,0)*M$236</f>
        <v/>
      </c>
      <c r="N258" s="19">
        <f>IF(N231,1,0)*N$236</f>
        <v/>
      </c>
      <c r="O258" s="19">
        <f>IF(O231,1,0)*O$236</f>
        <v/>
      </c>
      <c r="P258" s="19">
        <f>IF(P231,1,0)*P$236</f>
        <v/>
      </c>
      <c r="Q258" s="19">
        <f>IF(Q231,1,0)*Q$236</f>
        <v/>
      </c>
      <c r="R258" s="19">
        <f>IF(R231,1,0)*R$236</f>
        <v/>
      </c>
      <c r="S258" s="19">
        <f>IF(S231,1,0)*S$236</f>
        <v/>
      </c>
      <c r="T258" s="19">
        <f>IF(T231,1,0)*T$236</f>
        <v/>
      </c>
      <c r="U258" s="19">
        <f>IF(U231,1,0)*U$236</f>
        <v/>
      </c>
      <c r="V258" s="19">
        <f>IF(V231,1,0)*V$236</f>
        <v/>
      </c>
      <c r="W258" s="19">
        <f>IF(W231,1,0)*W$236</f>
        <v/>
      </c>
      <c r="X258" s="19">
        <f>IF(X231,1,0)*X$236</f>
        <v/>
      </c>
      <c r="Y258" s="19">
        <f>IF(Y231,1,0)*Y$236</f>
        <v/>
      </c>
      <c r="Z258" s="19">
        <f>IF(Z231,1,0)*Z$236</f>
        <v/>
      </c>
      <c r="AA258" s="19">
        <f>IF(AA231,1,0)*AA$236</f>
        <v/>
      </c>
      <c r="AB258" s="19">
        <f>IF(AB231,1,0)*AB$236</f>
        <v/>
      </c>
      <c r="AC258" s="19">
        <f>IF(AC231,1,0)*AC$236</f>
        <v/>
      </c>
      <c r="AD258" s="19">
        <f>IF(AD231,1,0)*AD$236</f>
        <v/>
      </c>
      <c r="AF258" s="17">
        <f>CodePrefix&amp;$A258&amp;IF($C258="","","."&amp;$C258&amp;"."&amp;$B258)&amp;INDEX(VarEnd,MATCH($A258,VarKey,0))&amp;AF$5</f>
        <v/>
      </c>
      <c r="AG258" s="18">
        <f>IF(AG231,1,0)*AG$236</f>
        <v/>
      </c>
      <c r="AH258" s="19">
        <f>IF(AH231,1,0)*AH$236</f>
        <v/>
      </c>
      <c r="AI258" s="19">
        <f>IF(AI231,1,0)*AI$236</f>
        <v/>
      </c>
      <c r="AJ258" s="19">
        <f>IF(AJ231,1,0)*AJ$236</f>
        <v/>
      </c>
      <c r="AK258" s="19">
        <f>IF(AK231,1,0)*AK$236</f>
        <v/>
      </c>
      <c r="AL258" s="19">
        <f>IF(AL231,1,0)*AL$236</f>
        <v/>
      </c>
      <c r="AM258" s="19">
        <f>IF(AM231,1,0)*AM$236</f>
        <v/>
      </c>
      <c r="AN258" s="19">
        <f>IF(AN231,1,0)*AN$236</f>
        <v/>
      </c>
      <c r="AO258" s="19">
        <f>IF(AO231,1,0)*AO$236</f>
        <v/>
      </c>
      <c r="AP258" s="19">
        <f>IF(AP231,1,0)*AP$236</f>
        <v/>
      </c>
      <c r="AQ258" s="19">
        <f>IF(AQ231,1,0)*AQ$236</f>
        <v/>
      </c>
      <c r="AR258" s="19">
        <f>IF(AR231,1,0)*AR$236</f>
        <v/>
      </c>
      <c r="AS258" s="19">
        <f>IF(AS231,1,0)*AS$236</f>
        <v/>
      </c>
      <c r="AT258" s="19">
        <f>IF(AT231,1,0)*AT$236</f>
        <v/>
      </c>
      <c r="AU258" s="19">
        <f>IF(AU231,1,0)*AU$236</f>
        <v/>
      </c>
      <c r="AV258" s="19">
        <f>IF(AV231,1,0)*AV$236</f>
        <v/>
      </c>
      <c r="AW258" s="19">
        <f>IF(AW231,1,0)*AW$236</f>
        <v/>
      </c>
      <c r="AX258" s="19">
        <f>IF(AX231,1,0)*AX$236</f>
        <v/>
      </c>
      <c r="AY258" s="19">
        <f>IF(AY231,1,0)*AY$236</f>
        <v/>
      </c>
    </row>
    <row r="259" hidden="1" outlineLevel="1">
      <c r="A259" s="1" t="inlineStr">
        <is>
          <t>ssc</t>
        </is>
      </c>
      <c r="B259" s="1" t="inlineStr">
        <is>
          <t>all</t>
        </is>
      </c>
      <c r="C259" s="1" t="inlineStr">
        <is>
          <t>cst</t>
        </is>
      </c>
      <c r="H259" s="1">
        <f>INDEX(VarLab,MATCH($A259,VarKey,0))&amp;INDEX(MemLab,MATCH($C259&amp;"|"&amp;$B259,MemKey,0))</f>
        <v/>
      </c>
      <c r="I259" s="1">
        <f>INDEX(VarUnit,MATCH($A259,VarKey,0))</f>
        <v/>
      </c>
      <c r="J259" s="1">
        <f>INDEX(VarSrc,MATCH($A259,VarKey,0))</f>
        <v/>
      </c>
      <c r="K259" s="17">
        <f>CodePrefix&amp;$A259&amp;IF($C259="","","."&amp;$C259&amp;"."&amp;$B259)&amp;INDEX(VarEnd,MATCH($A259,VarKey,0))&amp;K$5</f>
        <v/>
      </c>
      <c r="L259" s="18">
        <f>IF(L232,1,0)*L$236</f>
        <v/>
      </c>
      <c r="M259" s="19">
        <f>IF(M232,1,0)*M$236</f>
        <v/>
      </c>
      <c r="N259" s="19">
        <f>IF(N232,1,0)*N$236</f>
        <v/>
      </c>
      <c r="O259" s="19">
        <f>IF(O232,1,0)*O$236</f>
        <v/>
      </c>
      <c r="P259" s="19">
        <f>IF(P232,1,0)*P$236</f>
        <v/>
      </c>
      <c r="Q259" s="19">
        <f>IF(Q232,1,0)*Q$236</f>
        <v/>
      </c>
      <c r="R259" s="19">
        <f>IF(R232,1,0)*R$236</f>
        <v/>
      </c>
      <c r="S259" s="19">
        <f>IF(S232,1,0)*S$236</f>
        <v/>
      </c>
      <c r="T259" s="19">
        <f>IF(T232,1,0)*T$236</f>
        <v/>
      </c>
      <c r="U259" s="19">
        <f>IF(U232,1,0)*U$236</f>
        <v/>
      </c>
      <c r="V259" s="19">
        <f>IF(V232,1,0)*V$236</f>
        <v/>
      </c>
      <c r="W259" s="19">
        <f>IF(W232,1,0)*W$236</f>
        <v/>
      </c>
      <c r="X259" s="19">
        <f>IF(X232,1,0)*X$236</f>
        <v/>
      </c>
      <c r="Y259" s="19">
        <f>IF(Y232,1,0)*Y$236</f>
        <v/>
      </c>
      <c r="Z259" s="19">
        <f>IF(Z232,1,0)*Z$236</f>
        <v/>
      </c>
      <c r="AA259" s="19">
        <f>IF(AA232,1,0)*AA$236</f>
        <v/>
      </c>
      <c r="AB259" s="19">
        <f>IF(AB232,1,0)*AB$236</f>
        <v/>
      </c>
      <c r="AC259" s="19">
        <f>IF(AC232,1,0)*AC$236</f>
        <v/>
      </c>
      <c r="AD259" s="19">
        <f>IF(AD232,1,0)*AD$236</f>
        <v/>
      </c>
      <c r="AF259" s="17">
        <f>CodePrefix&amp;$A259&amp;IF($C259="","","."&amp;$C259&amp;"."&amp;$B259)&amp;INDEX(VarEnd,MATCH($A259,VarKey,0))&amp;AF$5</f>
        <v/>
      </c>
      <c r="AG259" s="18">
        <f>IF(AG232,1,0)*AG$236</f>
        <v/>
      </c>
      <c r="AH259" s="19">
        <f>IF(AH232,1,0)*AH$236</f>
        <v/>
      </c>
      <c r="AI259" s="19">
        <f>IF(AI232,1,0)*AI$236</f>
        <v/>
      </c>
      <c r="AJ259" s="19">
        <f>IF(AJ232,1,0)*AJ$236</f>
        <v/>
      </c>
      <c r="AK259" s="19">
        <f>IF(AK232,1,0)*AK$236</f>
        <v/>
      </c>
      <c r="AL259" s="19">
        <f>IF(AL232,1,0)*AL$236</f>
        <v/>
      </c>
      <c r="AM259" s="19">
        <f>IF(AM232,1,0)*AM$236</f>
        <v/>
      </c>
      <c r="AN259" s="19">
        <f>IF(AN232,1,0)*AN$236</f>
        <v/>
      </c>
      <c r="AO259" s="19">
        <f>IF(AO232,1,0)*AO$236</f>
        <v/>
      </c>
      <c r="AP259" s="19">
        <f>IF(AP232,1,0)*AP$236</f>
        <v/>
      </c>
      <c r="AQ259" s="19">
        <f>IF(AQ232,1,0)*AQ$236</f>
        <v/>
      </c>
      <c r="AR259" s="19">
        <f>IF(AR232,1,0)*AR$236</f>
        <v/>
      </c>
      <c r="AS259" s="19">
        <f>IF(AS232,1,0)*AS$236</f>
        <v/>
      </c>
      <c r="AT259" s="19">
        <f>IF(AT232,1,0)*AT$236</f>
        <v/>
      </c>
      <c r="AU259" s="19">
        <f>IF(AU232,1,0)*AU$236</f>
        <v/>
      </c>
      <c r="AV259" s="19">
        <f>IF(AV232,1,0)*AV$236</f>
        <v/>
      </c>
      <c r="AW259" s="19">
        <f>IF(AW232,1,0)*AW$236</f>
        <v/>
      </c>
      <c r="AX259" s="19">
        <f>IF(AX232,1,0)*AX$236</f>
        <v/>
      </c>
      <c r="AY259" s="19">
        <f>IF(AY232,1,0)*AY$236</f>
        <v/>
      </c>
    </row>
    <row r="260" hidden="1" outlineLevel="1">
      <c r="A260" s="1" t="inlineStr">
        <is>
          <t>ssc</t>
        </is>
      </c>
      <c r="B260" s="1" t="inlineStr">
        <is>
          <t>all</t>
        </is>
      </c>
      <c r="C260" s="1" t="inlineStr">
        <is>
          <t>ftr</t>
        </is>
      </c>
      <c r="H260" s="1">
        <f>INDEX(VarLab,MATCH($A260,VarKey,0))&amp;INDEX(MemLab,MATCH($C260&amp;"|"&amp;$B260,MemKey,0))</f>
        <v/>
      </c>
      <c r="I260" s="1">
        <f>INDEX(VarUnit,MATCH($A260,VarKey,0))</f>
        <v/>
      </c>
      <c r="J260" s="1">
        <f>INDEX(VarSrc,MATCH($A260,VarKey,0))</f>
        <v/>
      </c>
      <c r="K260" s="17">
        <f>CodePrefix&amp;$A260&amp;IF($C260="","","."&amp;$C260&amp;"."&amp;$B260)&amp;INDEX(VarEnd,MATCH($A260,VarKey,0))&amp;K$5</f>
        <v/>
      </c>
      <c r="L260" s="18">
        <f>IF(L233,1,0)*L$236</f>
        <v/>
      </c>
      <c r="M260" s="19">
        <f>IF(M233,1,0)*M$236</f>
        <v/>
      </c>
      <c r="N260" s="19">
        <f>IF(N233,1,0)*N$236</f>
        <v/>
      </c>
      <c r="O260" s="19">
        <f>IF(O233,1,0)*O$236</f>
        <v/>
      </c>
      <c r="P260" s="19">
        <f>IF(P233,1,0)*P$236</f>
        <v/>
      </c>
      <c r="Q260" s="19">
        <f>IF(Q233,1,0)*Q$236</f>
        <v/>
      </c>
      <c r="R260" s="19">
        <f>IF(R233,1,0)*R$236</f>
        <v/>
      </c>
      <c r="S260" s="19">
        <f>IF(S233,1,0)*S$236</f>
        <v/>
      </c>
      <c r="T260" s="19">
        <f>IF(T233,1,0)*T$236</f>
        <v/>
      </c>
      <c r="U260" s="19">
        <f>IF(U233,1,0)*U$236</f>
        <v/>
      </c>
      <c r="V260" s="19">
        <f>IF(V233,1,0)*V$236</f>
        <v/>
      </c>
      <c r="W260" s="19">
        <f>IF(W233,1,0)*W$236</f>
        <v/>
      </c>
      <c r="X260" s="19">
        <f>IF(X233,1,0)*X$236</f>
        <v/>
      </c>
      <c r="Y260" s="19">
        <f>IF(Y233,1,0)*Y$236</f>
        <v/>
      </c>
      <c r="Z260" s="19">
        <f>IF(Z233,1,0)*Z$236</f>
        <v/>
      </c>
      <c r="AA260" s="19">
        <f>IF(AA233,1,0)*AA$236</f>
        <v/>
      </c>
      <c r="AB260" s="19">
        <f>IF(AB233,1,0)*AB$236</f>
        <v/>
      </c>
      <c r="AC260" s="19">
        <f>IF(AC233,1,0)*AC$236</f>
        <v/>
      </c>
      <c r="AD260" s="19">
        <f>IF(AD233,1,0)*AD$236</f>
        <v/>
      </c>
      <c r="AF260" s="17">
        <f>CodePrefix&amp;$A260&amp;IF($C260="","","."&amp;$C260&amp;"."&amp;$B260)&amp;INDEX(VarEnd,MATCH($A260,VarKey,0))&amp;AF$5</f>
        <v/>
      </c>
      <c r="AG260" s="18">
        <f>IF(AG233,1,0)*AG$236</f>
        <v/>
      </c>
      <c r="AH260" s="19">
        <f>IF(AH233,1,0)*AH$236</f>
        <v/>
      </c>
      <c r="AI260" s="19">
        <f>IF(AI233,1,0)*AI$236</f>
        <v/>
      </c>
      <c r="AJ260" s="19">
        <f>IF(AJ233,1,0)*AJ$236</f>
        <v/>
      </c>
      <c r="AK260" s="19">
        <f>IF(AK233,1,0)*AK$236</f>
        <v/>
      </c>
      <c r="AL260" s="19">
        <f>IF(AL233,1,0)*AL$236</f>
        <v/>
      </c>
      <c r="AM260" s="19">
        <f>IF(AM233,1,0)*AM$236</f>
        <v/>
      </c>
      <c r="AN260" s="19">
        <f>IF(AN233,1,0)*AN$236</f>
        <v/>
      </c>
      <c r="AO260" s="19">
        <f>IF(AO233,1,0)*AO$236</f>
        <v/>
      </c>
      <c r="AP260" s="19">
        <f>IF(AP233,1,0)*AP$236</f>
        <v/>
      </c>
      <c r="AQ260" s="19">
        <f>IF(AQ233,1,0)*AQ$236</f>
        <v/>
      </c>
      <c r="AR260" s="19">
        <f>IF(AR233,1,0)*AR$236</f>
        <v/>
      </c>
      <c r="AS260" s="19">
        <f>IF(AS233,1,0)*AS$236</f>
        <v/>
      </c>
      <c r="AT260" s="19">
        <f>IF(AT233,1,0)*AT$236</f>
        <v/>
      </c>
      <c r="AU260" s="19">
        <f>IF(AU233,1,0)*AU$236</f>
        <v/>
      </c>
      <c r="AV260" s="19">
        <f>IF(AV233,1,0)*AV$236</f>
        <v/>
      </c>
      <c r="AW260" s="19">
        <f>IF(AW233,1,0)*AW$236</f>
        <v/>
      </c>
      <c r="AX260" s="19">
        <f>IF(AX233,1,0)*AX$236</f>
        <v/>
      </c>
      <c r="AY260" s="19">
        <f>IF(AY233,1,0)*AY$236</f>
        <v/>
      </c>
    </row>
    <row r="261" hidden="1" outlineLevel="1">
      <c r="A261" s="1" t="inlineStr">
        <is>
          <t>ssc</t>
        </is>
      </c>
      <c r="B261" s="1" t="inlineStr">
        <is>
          <t>all</t>
        </is>
      </c>
      <c r="C261" s="1" t="inlineStr">
        <is>
          <t>oen</t>
        </is>
      </c>
      <c r="H261" s="1">
        <f>INDEX(VarLab,MATCH($A261,VarKey,0))&amp;INDEX(MemLab,MATCH($C261&amp;"|"&amp;$B261,MemKey,0))</f>
        <v/>
      </c>
      <c r="I261" s="1">
        <f>INDEX(VarUnit,MATCH($A261,VarKey,0))</f>
        <v/>
      </c>
      <c r="J261" s="1">
        <f>INDEX(VarSrc,MATCH($A261,VarKey,0))</f>
        <v/>
      </c>
      <c r="K261" s="17">
        <f>CodePrefix&amp;$A261&amp;IF($C261="","","."&amp;$C261&amp;"."&amp;$B261)&amp;INDEX(VarEnd,MATCH($A261,VarKey,0))&amp;K$5</f>
        <v/>
      </c>
      <c r="L261" s="18">
        <f>IF(L234,1,0)*L$236</f>
        <v/>
      </c>
      <c r="M261" s="19">
        <f>IF(M234,1,0)*M$236</f>
        <v/>
      </c>
      <c r="N261" s="19">
        <f>IF(N234,1,0)*N$236</f>
        <v/>
      </c>
      <c r="O261" s="19">
        <f>IF(O234,1,0)*O$236</f>
        <v/>
      </c>
      <c r="P261" s="19">
        <f>IF(P234,1,0)*P$236</f>
        <v/>
      </c>
      <c r="Q261" s="19">
        <f>IF(Q234,1,0)*Q$236</f>
        <v/>
      </c>
      <c r="R261" s="19">
        <f>IF(R234,1,0)*R$236</f>
        <v/>
      </c>
      <c r="S261" s="19">
        <f>IF(S234,1,0)*S$236</f>
        <v/>
      </c>
      <c r="T261" s="19">
        <f>IF(T234,1,0)*T$236</f>
        <v/>
      </c>
      <c r="U261" s="19">
        <f>IF(U234,1,0)*U$236</f>
        <v/>
      </c>
      <c r="V261" s="19">
        <f>IF(V234,1,0)*V$236</f>
        <v/>
      </c>
      <c r="W261" s="19">
        <f>IF(W234,1,0)*W$236</f>
        <v/>
      </c>
      <c r="X261" s="19">
        <f>IF(X234,1,0)*X$236</f>
        <v/>
      </c>
      <c r="Y261" s="19">
        <f>IF(Y234,1,0)*Y$236</f>
        <v/>
      </c>
      <c r="Z261" s="19">
        <f>IF(Z234,1,0)*Z$236</f>
        <v/>
      </c>
      <c r="AA261" s="19">
        <f>IF(AA234,1,0)*AA$236</f>
        <v/>
      </c>
      <c r="AB261" s="19">
        <f>IF(AB234,1,0)*AB$236</f>
        <v/>
      </c>
      <c r="AC261" s="19">
        <f>IF(AC234,1,0)*AC$236</f>
        <v/>
      </c>
      <c r="AD261" s="19">
        <f>IF(AD234,1,0)*AD$236</f>
        <v/>
      </c>
      <c r="AF261" s="17">
        <f>CodePrefix&amp;$A261&amp;IF($C261="","","."&amp;$C261&amp;"."&amp;$B261)&amp;INDEX(VarEnd,MATCH($A261,VarKey,0))&amp;AF$5</f>
        <v/>
      </c>
      <c r="AG261" s="18">
        <f>IF(AG234,1,0)*AG$236</f>
        <v/>
      </c>
      <c r="AH261" s="19">
        <f>IF(AH234,1,0)*AH$236</f>
        <v/>
      </c>
      <c r="AI261" s="19">
        <f>IF(AI234,1,0)*AI$236</f>
        <v/>
      </c>
      <c r="AJ261" s="19">
        <f>IF(AJ234,1,0)*AJ$236</f>
        <v/>
      </c>
      <c r="AK261" s="19">
        <f>IF(AK234,1,0)*AK$236</f>
        <v/>
      </c>
      <c r="AL261" s="19">
        <f>IF(AL234,1,0)*AL$236</f>
        <v/>
      </c>
      <c r="AM261" s="19">
        <f>IF(AM234,1,0)*AM$236</f>
        <v/>
      </c>
      <c r="AN261" s="19">
        <f>IF(AN234,1,0)*AN$236</f>
        <v/>
      </c>
      <c r="AO261" s="19">
        <f>IF(AO234,1,0)*AO$236</f>
        <v/>
      </c>
      <c r="AP261" s="19">
        <f>IF(AP234,1,0)*AP$236</f>
        <v/>
      </c>
      <c r="AQ261" s="19">
        <f>IF(AQ234,1,0)*AQ$236</f>
        <v/>
      </c>
      <c r="AR261" s="19">
        <f>IF(AR234,1,0)*AR$236</f>
        <v/>
      </c>
      <c r="AS261" s="19">
        <f>IF(AS234,1,0)*AS$236</f>
        <v/>
      </c>
      <c r="AT261" s="19">
        <f>IF(AT234,1,0)*AT$236</f>
        <v/>
      </c>
      <c r="AU261" s="19">
        <f>IF(AU234,1,0)*AU$236</f>
        <v/>
      </c>
      <c r="AV261" s="19">
        <f>IF(AV234,1,0)*AV$236</f>
        <v/>
      </c>
      <c r="AW261" s="19">
        <f>IF(AW234,1,0)*AW$236</f>
        <v/>
      </c>
      <c r="AX261" s="19">
        <f>IF(AX234,1,0)*AX$236</f>
        <v/>
      </c>
      <c r="AY261" s="19">
        <f>IF(AY234,1,0)*AY$236</f>
        <v/>
      </c>
    </row>
    <row r="262" hidden="1" outlineLevel="1">
      <c r="H262" s="20" t="inlineStr">
        <is>
          <t>Policy rates by sector ($/tCO2; v1.07): carbon tax (carbon price x sector coverage x (1 - ETS coverage)), ETS cost in the fuel price (tax-equivalent price x ETS coverage x (1 - OBR)), shadow price on the efficiency margin (feebates and regulations x share + ETS tax-equivalent price x ETS coverage x OBR; D: feebate sector position)</t>
        </is>
      </c>
    </row>
    <row r="263" hidden="1" outlineLevel="1">
      <c r="A263" s="1" t="inlineStr">
        <is>
          <t>ctr</t>
        </is>
      </c>
      <c r="B263" s="1" t="inlineStr">
        <is>
          <t>all</t>
        </is>
      </c>
      <c r="C263" s="1" t="inlineStr">
        <is>
          <t>pow</t>
        </is>
      </c>
      <c r="H263" s="1">
        <f>INDEX(VarLab,MATCH($A263,VarKey,0))&amp;INDEX(MemLab,MATCH($C263&amp;"|"&amp;$B263,MemKey,0))</f>
        <v/>
      </c>
      <c r="I263" s="1">
        <f>INDEX(VarUnit,MATCH($A263,VarKey,0))</f>
        <v/>
      </c>
      <c r="J263" s="1">
        <f>INDEX(VarSrc,MATCH($A263,VarKey,0))</f>
        <v/>
      </c>
      <c r="K263" s="17">
        <f>CodePrefix&amp;$A263&amp;IF($C263="","","."&amp;$C263&amp;"."&amp;$B263)&amp;INDEX(VarEnd,MATCH($A263,VarKey,0))&amp;K$5</f>
        <v/>
      </c>
      <c r="L263" s="18">
        <f>L$12*L32*(1-L124)</f>
        <v/>
      </c>
      <c r="M263" s="19">
        <f>M$12*M32*(1-M124)</f>
        <v/>
      </c>
      <c r="N263" s="19">
        <f>N$12*N32*(1-N124)</f>
        <v/>
      </c>
      <c r="O263" s="19">
        <f>O$12*O32*(1-O124)</f>
        <v/>
      </c>
      <c r="P263" s="19">
        <f>P$12*P32*(1-P124)</f>
        <v/>
      </c>
      <c r="Q263" s="19">
        <f>Q$12*Q32*(1-Q124)</f>
        <v/>
      </c>
      <c r="R263" s="19">
        <f>R$12*R32*(1-R124)</f>
        <v/>
      </c>
      <c r="S263" s="19">
        <f>S$12*S32*(1-S124)</f>
        <v/>
      </c>
      <c r="T263" s="19">
        <f>T$12*T32*(1-T124)</f>
        <v/>
      </c>
      <c r="U263" s="19">
        <f>U$12*U32*(1-U124)</f>
        <v/>
      </c>
      <c r="V263" s="19">
        <f>V$12*V32*(1-V124)</f>
        <v/>
      </c>
      <c r="W263" s="19">
        <f>W$12*W32*(1-W124)</f>
        <v/>
      </c>
      <c r="X263" s="19">
        <f>X$12*X32*(1-X124)</f>
        <v/>
      </c>
      <c r="Y263" s="19">
        <f>Y$12*Y32*(1-Y124)</f>
        <v/>
      </c>
      <c r="Z263" s="19">
        <f>Z$12*Z32*(1-Z124)</f>
        <v/>
      </c>
      <c r="AA263" s="19">
        <f>AA$12*AA32*(1-AA124)</f>
        <v/>
      </c>
      <c r="AB263" s="19">
        <f>AB$12*AB32*(1-AB124)</f>
        <v/>
      </c>
      <c r="AC263" s="19">
        <f>AC$12*AC32*(1-AC124)</f>
        <v/>
      </c>
      <c r="AD263" s="19">
        <f>AD$12*AD32*(1-AD124)</f>
        <v/>
      </c>
      <c r="AF263" s="17">
        <f>CodePrefix&amp;$A263&amp;IF($C263="","","."&amp;$C263&amp;"."&amp;$B263)&amp;INDEX(VarEnd,MATCH($A263,VarKey,0))&amp;AF$5</f>
        <v/>
      </c>
      <c r="AG263" s="18">
        <f>AG$12*AG32*(1-AG124)</f>
        <v/>
      </c>
      <c r="AH263" s="19">
        <f>AH$12*AH32*(1-AH124)</f>
        <v/>
      </c>
      <c r="AI263" s="19">
        <f>AI$12*AI32*(1-AI124)</f>
        <v/>
      </c>
      <c r="AJ263" s="19">
        <f>AJ$12*AJ32*(1-AJ124)</f>
        <v/>
      </c>
      <c r="AK263" s="19">
        <f>AK$12*AK32*(1-AK124)</f>
        <v/>
      </c>
      <c r="AL263" s="19">
        <f>AL$12*AL32*(1-AL124)</f>
        <v/>
      </c>
      <c r="AM263" s="19">
        <f>AM$12*AM32*(1-AM124)</f>
        <v/>
      </c>
      <c r="AN263" s="19">
        <f>AN$12*AN32*(1-AN124)</f>
        <v/>
      </c>
      <c r="AO263" s="19">
        <f>AO$12*AO32*(1-AO124)</f>
        <v/>
      </c>
      <c r="AP263" s="19">
        <f>AP$12*AP32*(1-AP124)</f>
        <v/>
      </c>
      <c r="AQ263" s="19">
        <f>AQ$12*AQ32*(1-AQ124)</f>
        <v/>
      </c>
      <c r="AR263" s="19">
        <f>AR$12*AR32*(1-AR124)</f>
        <v/>
      </c>
      <c r="AS263" s="19">
        <f>AS$12*AS32*(1-AS124)</f>
        <v/>
      </c>
      <c r="AT263" s="19">
        <f>AT$12*AT32*(1-AT124)</f>
        <v/>
      </c>
      <c r="AU263" s="19">
        <f>AU$12*AU32*(1-AU124)</f>
        <v/>
      </c>
      <c r="AV263" s="19">
        <f>AV$12*AV32*(1-AV124)</f>
        <v/>
      </c>
      <c r="AW263" s="19">
        <f>AW$12*AW32*(1-AW124)</f>
        <v/>
      </c>
      <c r="AX263" s="19">
        <f>AX$12*AX32*(1-AX124)</f>
        <v/>
      </c>
      <c r="AY263" s="19">
        <f>AY$12*AY32*(1-AY124)</f>
        <v/>
      </c>
    </row>
    <row r="264" hidden="1" outlineLevel="1">
      <c r="A264" s="1" t="inlineStr">
        <is>
          <t>ctr</t>
        </is>
      </c>
      <c r="B264" s="1" t="inlineStr">
        <is>
          <t>all</t>
        </is>
      </c>
      <c r="C264" s="1" t="inlineStr">
        <is>
          <t>rod</t>
        </is>
      </c>
      <c r="H264" s="1">
        <f>INDEX(VarLab,MATCH($A264,VarKey,0))&amp;INDEX(MemLab,MATCH($C264&amp;"|"&amp;$B264,MemKey,0))</f>
        <v/>
      </c>
      <c r="I264" s="1">
        <f>INDEX(VarUnit,MATCH($A264,VarKey,0))</f>
        <v/>
      </c>
      <c r="J264" s="1">
        <f>INDEX(VarSrc,MATCH($A264,VarKey,0))</f>
        <v/>
      </c>
      <c r="K264" s="17">
        <f>CodePrefix&amp;$A264&amp;IF($C264="","","."&amp;$C264&amp;"."&amp;$B264)&amp;INDEX(VarEnd,MATCH($A264,VarKey,0))&amp;K$5</f>
        <v/>
      </c>
      <c r="L264" s="18">
        <f>L$12*L33*(1-L125)</f>
        <v/>
      </c>
      <c r="M264" s="19">
        <f>M$12*M33*(1-M125)</f>
        <v/>
      </c>
      <c r="N264" s="19">
        <f>N$12*N33*(1-N125)</f>
        <v/>
      </c>
      <c r="O264" s="19">
        <f>O$12*O33*(1-O125)</f>
        <v/>
      </c>
      <c r="P264" s="19">
        <f>P$12*P33*(1-P125)</f>
        <v/>
      </c>
      <c r="Q264" s="19">
        <f>Q$12*Q33*(1-Q125)</f>
        <v/>
      </c>
      <c r="R264" s="19">
        <f>R$12*R33*(1-R125)</f>
        <v/>
      </c>
      <c r="S264" s="19">
        <f>S$12*S33*(1-S125)</f>
        <v/>
      </c>
      <c r="T264" s="19">
        <f>T$12*T33*(1-T125)</f>
        <v/>
      </c>
      <c r="U264" s="19">
        <f>U$12*U33*(1-U125)</f>
        <v/>
      </c>
      <c r="V264" s="19">
        <f>V$12*V33*(1-V125)</f>
        <v/>
      </c>
      <c r="W264" s="19">
        <f>W$12*W33*(1-W125)</f>
        <v/>
      </c>
      <c r="X264" s="19">
        <f>X$12*X33*(1-X125)</f>
        <v/>
      </c>
      <c r="Y264" s="19">
        <f>Y$12*Y33*(1-Y125)</f>
        <v/>
      </c>
      <c r="Z264" s="19">
        <f>Z$12*Z33*(1-Z125)</f>
        <v/>
      </c>
      <c r="AA264" s="19">
        <f>AA$12*AA33*(1-AA125)</f>
        <v/>
      </c>
      <c r="AB264" s="19">
        <f>AB$12*AB33*(1-AB125)</f>
        <v/>
      </c>
      <c r="AC264" s="19">
        <f>AC$12*AC33*(1-AC125)</f>
        <v/>
      </c>
      <c r="AD264" s="19">
        <f>AD$12*AD33*(1-AD125)</f>
        <v/>
      </c>
      <c r="AF264" s="17">
        <f>CodePrefix&amp;$A264&amp;IF($C264="","","."&amp;$C264&amp;"."&amp;$B264)&amp;INDEX(VarEnd,MATCH($A264,VarKey,0))&amp;AF$5</f>
        <v/>
      </c>
      <c r="AG264" s="18">
        <f>AG$12*AG33*(1-AG125)</f>
        <v/>
      </c>
      <c r="AH264" s="19">
        <f>AH$12*AH33*(1-AH125)</f>
        <v/>
      </c>
      <c r="AI264" s="19">
        <f>AI$12*AI33*(1-AI125)</f>
        <v/>
      </c>
      <c r="AJ264" s="19">
        <f>AJ$12*AJ33*(1-AJ125)</f>
        <v/>
      </c>
      <c r="AK264" s="19">
        <f>AK$12*AK33*(1-AK125)</f>
        <v/>
      </c>
      <c r="AL264" s="19">
        <f>AL$12*AL33*(1-AL125)</f>
        <v/>
      </c>
      <c r="AM264" s="19">
        <f>AM$12*AM33*(1-AM125)</f>
        <v/>
      </c>
      <c r="AN264" s="19">
        <f>AN$12*AN33*(1-AN125)</f>
        <v/>
      </c>
      <c r="AO264" s="19">
        <f>AO$12*AO33*(1-AO125)</f>
        <v/>
      </c>
      <c r="AP264" s="19">
        <f>AP$12*AP33*(1-AP125)</f>
        <v/>
      </c>
      <c r="AQ264" s="19">
        <f>AQ$12*AQ33*(1-AQ125)</f>
        <v/>
      </c>
      <c r="AR264" s="19">
        <f>AR$12*AR33*(1-AR125)</f>
        <v/>
      </c>
      <c r="AS264" s="19">
        <f>AS$12*AS33*(1-AS125)</f>
        <v/>
      </c>
      <c r="AT264" s="19">
        <f>AT$12*AT33*(1-AT125)</f>
        <v/>
      </c>
      <c r="AU264" s="19">
        <f>AU$12*AU33*(1-AU125)</f>
        <v/>
      </c>
      <c r="AV264" s="19">
        <f>AV$12*AV33*(1-AV125)</f>
        <v/>
      </c>
      <c r="AW264" s="19">
        <f>AW$12*AW33*(1-AW125)</f>
        <v/>
      </c>
      <c r="AX264" s="19">
        <f>AX$12*AX33*(1-AX125)</f>
        <v/>
      </c>
      <c r="AY264" s="19">
        <f>AY$12*AY33*(1-AY125)</f>
        <v/>
      </c>
    </row>
    <row r="265" hidden="1" outlineLevel="1">
      <c r="A265" s="1" t="inlineStr">
        <is>
          <t>ctr</t>
        </is>
      </c>
      <c r="B265" s="1" t="inlineStr">
        <is>
          <t>all</t>
        </is>
      </c>
      <c r="C265" s="1" t="inlineStr">
        <is>
          <t>ral</t>
        </is>
      </c>
      <c r="H265" s="1">
        <f>INDEX(VarLab,MATCH($A265,VarKey,0))&amp;INDEX(MemLab,MATCH($C265&amp;"|"&amp;$B265,MemKey,0))</f>
        <v/>
      </c>
      <c r="I265" s="1">
        <f>INDEX(VarUnit,MATCH($A265,VarKey,0))</f>
        <v/>
      </c>
      <c r="J265" s="1">
        <f>INDEX(VarSrc,MATCH($A265,VarKey,0))</f>
        <v/>
      </c>
      <c r="K265" s="17">
        <f>CodePrefix&amp;$A265&amp;IF($C265="","","."&amp;$C265&amp;"."&amp;$B265)&amp;INDEX(VarEnd,MATCH($A265,VarKey,0))&amp;K$5</f>
        <v/>
      </c>
      <c r="L265" s="18">
        <f>L$12*L34*(1-L126)</f>
        <v/>
      </c>
      <c r="M265" s="19">
        <f>M$12*M34*(1-M126)</f>
        <v/>
      </c>
      <c r="N265" s="19">
        <f>N$12*N34*(1-N126)</f>
        <v/>
      </c>
      <c r="O265" s="19">
        <f>O$12*O34*(1-O126)</f>
        <v/>
      </c>
      <c r="P265" s="19">
        <f>P$12*P34*(1-P126)</f>
        <v/>
      </c>
      <c r="Q265" s="19">
        <f>Q$12*Q34*(1-Q126)</f>
        <v/>
      </c>
      <c r="R265" s="19">
        <f>R$12*R34*(1-R126)</f>
        <v/>
      </c>
      <c r="S265" s="19">
        <f>S$12*S34*(1-S126)</f>
        <v/>
      </c>
      <c r="T265" s="19">
        <f>T$12*T34*(1-T126)</f>
        <v/>
      </c>
      <c r="U265" s="19">
        <f>U$12*U34*(1-U126)</f>
        <v/>
      </c>
      <c r="V265" s="19">
        <f>V$12*V34*(1-V126)</f>
        <v/>
      </c>
      <c r="W265" s="19">
        <f>W$12*W34*(1-W126)</f>
        <v/>
      </c>
      <c r="X265" s="19">
        <f>X$12*X34*(1-X126)</f>
        <v/>
      </c>
      <c r="Y265" s="19">
        <f>Y$12*Y34*(1-Y126)</f>
        <v/>
      </c>
      <c r="Z265" s="19">
        <f>Z$12*Z34*(1-Z126)</f>
        <v/>
      </c>
      <c r="AA265" s="19">
        <f>AA$12*AA34*(1-AA126)</f>
        <v/>
      </c>
      <c r="AB265" s="19">
        <f>AB$12*AB34*(1-AB126)</f>
        <v/>
      </c>
      <c r="AC265" s="19">
        <f>AC$12*AC34*(1-AC126)</f>
        <v/>
      </c>
      <c r="AD265" s="19">
        <f>AD$12*AD34*(1-AD126)</f>
        <v/>
      </c>
      <c r="AF265" s="17">
        <f>CodePrefix&amp;$A265&amp;IF($C265="","","."&amp;$C265&amp;"."&amp;$B265)&amp;INDEX(VarEnd,MATCH($A265,VarKey,0))&amp;AF$5</f>
        <v/>
      </c>
      <c r="AG265" s="18">
        <f>AG$12*AG34*(1-AG126)</f>
        <v/>
      </c>
      <c r="AH265" s="19">
        <f>AH$12*AH34*(1-AH126)</f>
        <v/>
      </c>
      <c r="AI265" s="19">
        <f>AI$12*AI34*(1-AI126)</f>
        <v/>
      </c>
      <c r="AJ265" s="19">
        <f>AJ$12*AJ34*(1-AJ126)</f>
        <v/>
      </c>
      <c r="AK265" s="19">
        <f>AK$12*AK34*(1-AK126)</f>
        <v/>
      </c>
      <c r="AL265" s="19">
        <f>AL$12*AL34*(1-AL126)</f>
        <v/>
      </c>
      <c r="AM265" s="19">
        <f>AM$12*AM34*(1-AM126)</f>
        <v/>
      </c>
      <c r="AN265" s="19">
        <f>AN$12*AN34*(1-AN126)</f>
        <v/>
      </c>
      <c r="AO265" s="19">
        <f>AO$12*AO34*(1-AO126)</f>
        <v/>
      </c>
      <c r="AP265" s="19">
        <f>AP$12*AP34*(1-AP126)</f>
        <v/>
      </c>
      <c r="AQ265" s="19">
        <f>AQ$12*AQ34*(1-AQ126)</f>
        <v/>
      </c>
      <c r="AR265" s="19">
        <f>AR$12*AR34*(1-AR126)</f>
        <v/>
      </c>
      <c r="AS265" s="19">
        <f>AS$12*AS34*(1-AS126)</f>
        <v/>
      </c>
      <c r="AT265" s="19">
        <f>AT$12*AT34*(1-AT126)</f>
        <v/>
      </c>
      <c r="AU265" s="19">
        <f>AU$12*AU34*(1-AU126)</f>
        <v/>
      </c>
      <c r="AV265" s="19">
        <f>AV$12*AV34*(1-AV126)</f>
        <v/>
      </c>
      <c r="AW265" s="19">
        <f>AW$12*AW34*(1-AW126)</f>
        <v/>
      </c>
      <c r="AX265" s="19">
        <f>AX$12*AX34*(1-AX126)</f>
        <v/>
      </c>
      <c r="AY265" s="19">
        <f>AY$12*AY34*(1-AY126)</f>
        <v/>
      </c>
    </row>
    <row r="266" hidden="1" outlineLevel="1">
      <c r="A266" s="1" t="inlineStr">
        <is>
          <t>ctr</t>
        </is>
      </c>
      <c r="B266" s="1" t="inlineStr">
        <is>
          <t>all</t>
        </is>
      </c>
      <c r="C266" s="1" t="inlineStr">
        <is>
          <t>avi</t>
        </is>
      </c>
      <c r="H266" s="1">
        <f>INDEX(VarLab,MATCH($A266,VarKey,0))&amp;INDEX(MemLab,MATCH($C266&amp;"|"&amp;$B266,MemKey,0))</f>
        <v/>
      </c>
      <c r="I266" s="1">
        <f>INDEX(VarUnit,MATCH($A266,VarKey,0))</f>
        <v/>
      </c>
      <c r="J266" s="1">
        <f>INDEX(VarSrc,MATCH($A266,VarKey,0))</f>
        <v/>
      </c>
      <c r="K266" s="17">
        <f>CodePrefix&amp;$A266&amp;IF($C266="","","."&amp;$C266&amp;"."&amp;$B266)&amp;INDEX(VarEnd,MATCH($A266,VarKey,0))&amp;K$5</f>
        <v/>
      </c>
      <c r="L266" s="18">
        <f>L$12*L35*(1-L127)</f>
        <v/>
      </c>
      <c r="M266" s="19">
        <f>M$12*M35*(1-M127)</f>
        <v/>
      </c>
      <c r="N266" s="19">
        <f>N$12*N35*(1-N127)</f>
        <v/>
      </c>
      <c r="O266" s="19">
        <f>O$12*O35*(1-O127)</f>
        <v/>
      </c>
      <c r="P266" s="19">
        <f>P$12*P35*(1-P127)</f>
        <v/>
      </c>
      <c r="Q266" s="19">
        <f>Q$12*Q35*(1-Q127)</f>
        <v/>
      </c>
      <c r="R266" s="19">
        <f>R$12*R35*(1-R127)</f>
        <v/>
      </c>
      <c r="S266" s="19">
        <f>S$12*S35*(1-S127)</f>
        <v/>
      </c>
      <c r="T266" s="19">
        <f>T$12*T35*(1-T127)</f>
        <v/>
      </c>
      <c r="U266" s="19">
        <f>U$12*U35*(1-U127)</f>
        <v/>
      </c>
      <c r="V266" s="19">
        <f>V$12*V35*(1-V127)</f>
        <v/>
      </c>
      <c r="W266" s="19">
        <f>W$12*W35*(1-W127)</f>
        <v/>
      </c>
      <c r="X266" s="19">
        <f>X$12*X35*(1-X127)</f>
        <v/>
      </c>
      <c r="Y266" s="19">
        <f>Y$12*Y35*(1-Y127)</f>
        <v/>
      </c>
      <c r="Z266" s="19">
        <f>Z$12*Z35*(1-Z127)</f>
        <v/>
      </c>
      <c r="AA266" s="19">
        <f>AA$12*AA35*(1-AA127)</f>
        <v/>
      </c>
      <c r="AB266" s="19">
        <f>AB$12*AB35*(1-AB127)</f>
        <v/>
      </c>
      <c r="AC266" s="19">
        <f>AC$12*AC35*(1-AC127)</f>
        <v/>
      </c>
      <c r="AD266" s="19">
        <f>AD$12*AD35*(1-AD127)</f>
        <v/>
      </c>
      <c r="AF266" s="17">
        <f>CodePrefix&amp;$A266&amp;IF($C266="","","."&amp;$C266&amp;"."&amp;$B266)&amp;INDEX(VarEnd,MATCH($A266,VarKey,0))&amp;AF$5</f>
        <v/>
      </c>
      <c r="AG266" s="18">
        <f>AG$12*AG35*(1-AG127)</f>
        <v/>
      </c>
      <c r="AH266" s="19">
        <f>AH$12*AH35*(1-AH127)</f>
        <v/>
      </c>
      <c r="AI266" s="19">
        <f>AI$12*AI35*(1-AI127)</f>
        <v/>
      </c>
      <c r="AJ266" s="19">
        <f>AJ$12*AJ35*(1-AJ127)</f>
        <v/>
      </c>
      <c r="AK266" s="19">
        <f>AK$12*AK35*(1-AK127)</f>
        <v/>
      </c>
      <c r="AL266" s="19">
        <f>AL$12*AL35*(1-AL127)</f>
        <v/>
      </c>
      <c r="AM266" s="19">
        <f>AM$12*AM35*(1-AM127)</f>
        <v/>
      </c>
      <c r="AN266" s="19">
        <f>AN$12*AN35*(1-AN127)</f>
        <v/>
      </c>
      <c r="AO266" s="19">
        <f>AO$12*AO35*(1-AO127)</f>
        <v/>
      </c>
      <c r="AP266" s="19">
        <f>AP$12*AP35*(1-AP127)</f>
        <v/>
      </c>
      <c r="AQ266" s="19">
        <f>AQ$12*AQ35*(1-AQ127)</f>
        <v/>
      </c>
      <c r="AR266" s="19">
        <f>AR$12*AR35*(1-AR127)</f>
        <v/>
      </c>
      <c r="AS266" s="19">
        <f>AS$12*AS35*(1-AS127)</f>
        <v/>
      </c>
      <c r="AT266" s="19">
        <f>AT$12*AT35*(1-AT127)</f>
        <v/>
      </c>
      <c r="AU266" s="19">
        <f>AU$12*AU35*(1-AU127)</f>
        <v/>
      </c>
      <c r="AV266" s="19">
        <f>AV$12*AV35*(1-AV127)</f>
        <v/>
      </c>
      <c r="AW266" s="19">
        <f>AW$12*AW35*(1-AW127)</f>
        <v/>
      </c>
      <c r="AX266" s="19">
        <f>AX$12*AX35*(1-AX127)</f>
        <v/>
      </c>
      <c r="AY266" s="19">
        <f>AY$12*AY35*(1-AY127)</f>
        <v/>
      </c>
    </row>
    <row r="267" hidden="1" outlineLevel="1">
      <c r="A267" s="1" t="inlineStr">
        <is>
          <t>ctr</t>
        </is>
      </c>
      <c r="B267" s="1" t="inlineStr">
        <is>
          <t>all</t>
        </is>
      </c>
      <c r="C267" s="1" t="inlineStr">
        <is>
          <t>nav</t>
        </is>
      </c>
      <c r="H267" s="1">
        <f>INDEX(VarLab,MATCH($A267,VarKey,0))&amp;INDEX(MemLab,MATCH($C267&amp;"|"&amp;$B267,MemKey,0))</f>
        <v/>
      </c>
      <c r="I267" s="1">
        <f>INDEX(VarUnit,MATCH($A267,VarKey,0))</f>
        <v/>
      </c>
      <c r="J267" s="1">
        <f>INDEX(VarSrc,MATCH($A267,VarKey,0))</f>
        <v/>
      </c>
      <c r="K267" s="17">
        <f>CodePrefix&amp;$A267&amp;IF($C267="","","."&amp;$C267&amp;"."&amp;$B267)&amp;INDEX(VarEnd,MATCH($A267,VarKey,0))&amp;K$5</f>
        <v/>
      </c>
      <c r="L267" s="18">
        <f>L$12*L36*(1-L128)</f>
        <v/>
      </c>
      <c r="M267" s="19">
        <f>M$12*M36*(1-M128)</f>
        <v/>
      </c>
      <c r="N267" s="19">
        <f>N$12*N36*(1-N128)</f>
        <v/>
      </c>
      <c r="O267" s="19">
        <f>O$12*O36*(1-O128)</f>
        <v/>
      </c>
      <c r="P267" s="19">
        <f>P$12*P36*(1-P128)</f>
        <v/>
      </c>
      <c r="Q267" s="19">
        <f>Q$12*Q36*(1-Q128)</f>
        <v/>
      </c>
      <c r="R267" s="19">
        <f>R$12*R36*(1-R128)</f>
        <v/>
      </c>
      <c r="S267" s="19">
        <f>S$12*S36*(1-S128)</f>
        <v/>
      </c>
      <c r="T267" s="19">
        <f>T$12*T36*(1-T128)</f>
        <v/>
      </c>
      <c r="U267" s="19">
        <f>U$12*U36*(1-U128)</f>
        <v/>
      </c>
      <c r="V267" s="19">
        <f>V$12*V36*(1-V128)</f>
        <v/>
      </c>
      <c r="W267" s="19">
        <f>W$12*W36*(1-W128)</f>
        <v/>
      </c>
      <c r="X267" s="19">
        <f>X$12*X36*(1-X128)</f>
        <v/>
      </c>
      <c r="Y267" s="19">
        <f>Y$12*Y36*(1-Y128)</f>
        <v/>
      </c>
      <c r="Z267" s="19">
        <f>Z$12*Z36*(1-Z128)</f>
        <v/>
      </c>
      <c r="AA267" s="19">
        <f>AA$12*AA36*(1-AA128)</f>
        <v/>
      </c>
      <c r="AB267" s="19">
        <f>AB$12*AB36*(1-AB128)</f>
        <v/>
      </c>
      <c r="AC267" s="19">
        <f>AC$12*AC36*(1-AC128)</f>
        <v/>
      </c>
      <c r="AD267" s="19">
        <f>AD$12*AD36*(1-AD128)</f>
        <v/>
      </c>
      <c r="AF267" s="17">
        <f>CodePrefix&amp;$A267&amp;IF($C267="","","."&amp;$C267&amp;"."&amp;$B267)&amp;INDEX(VarEnd,MATCH($A267,VarKey,0))&amp;AF$5</f>
        <v/>
      </c>
      <c r="AG267" s="18">
        <f>AG$12*AG36*(1-AG128)</f>
        <v/>
      </c>
      <c r="AH267" s="19">
        <f>AH$12*AH36*(1-AH128)</f>
        <v/>
      </c>
      <c r="AI267" s="19">
        <f>AI$12*AI36*(1-AI128)</f>
        <v/>
      </c>
      <c r="AJ267" s="19">
        <f>AJ$12*AJ36*(1-AJ128)</f>
        <v/>
      </c>
      <c r="AK267" s="19">
        <f>AK$12*AK36*(1-AK128)</f>
        <v/>
      </c>
      <c r="AL267" s="19">
        <f>AL$12*AL36*(1-AL128)</f>
        <v/>
      </c>
      <c r="AM267" s="19">
        <f>AM$12*AM36*(1-AM128)</f>
        <v/>
      </c>
      <c r="AN267" s="19">
        <f>AN$12*AN36*(1-AN128)</f>
        <v/>
      </c>
      <c r="AO267" s="19">
        <f>AO$12*AO36*(1-AO128)</f>
        <v/>
      </c>
      <c r="AP267" s="19">
        <f>AP$12*AP36*(1-AP128)</f>
        <v/>
      </c>
      <c r="AQ267" s="19">
        <f>AQ$12*AQ36*(1-AQ128)</f>
        <v/>
      </c>
      <c r="AR267" s="19">
        <f>AR$12*AR36*(1-AR128)</f>
        <v/>
      </c>
      <c r="AS267" s="19">
        <f>AS$12*AS36*(1-AS128)</f>
        <v/>
      </c>
      <c r="AT267" s="19">
        <f>AT$12*AT36*(1-AT128)</f>
        <v/>
      </c>
      <c r="AU267" s="19">
        <f>AU$12*AU36*(1-AU128)</f>
        <v/>
      </c>
      <c r="AV267" s="19">
        <f>AV$12*AV36*(1-AV128)</f>
        <v/>
      </c>
      <c r="AW267" s="19">
        <f>AW$12*AW36*(1-AW128)</f>
        <v/>
      </c>
      <c r="AX267" s="19">
        <f>AX$12*AX36*(1-AX128)</f>
        <v/>
      </c>
      <c r="AY267" s="19">
        <f>AY$12*AY36*(1-AY128)</f>
        <v/>
      </c>
    </row>
    <row r="268" hidden="1" outlineLevel="1">
      <c r="A268" s="1" t="inlineStr">
        <is>
          <t>ctr</t>
        </is>
      </c>
      <c r="B268" s="1" t="inlineStr">
        <is>
          <t>all</t>
        </is>
      </c>
      <c r="C268" s="1" t="inlineStr">
        <is>
          <t>res</t>
        </is>
      </c>
      <c r="H268" s="1">
        <f>INDEX(VarLab,MATCH($A268,VarKey,0))&amp;INDEX(MemLab,MATCH($C268&amp;"|"&amp;$B268,MemKey,0))</f>
        <v/>
      </c>
      <c r="I268" s="1">
        <f>INDEX(VarUnit,MATCH($A268,VarKey,0))</f>
        <v/>
      </c>
      <c r="J268" s="1">
        <f>INDEX(VarSrc,MATCH($A268,VarKey,0))</f>
        <v/>
      </c>
      <c r="K268" s="17">
        <f>CodePrefix&amp;$A268&amp;IF($C268="","","."&amp;$C268&amp;"."&amp;$B268)&amp;INDEX(VarEnd,MATCH($A268,VarKey,0))&amp;K$5</f>
        <v/>
      </c>
      <c r="L268" s="18">
        <f>L$12*L37*(1-L129)</f>
        <v/>
      </c>
      <c r="M268" s="19">
        <f>M$12*M37*(1-M129)</f>
        <v/>
      </c>
      <c r="N268" s="19">
        <f>N$12*N37*(1-N129)</f>
        <v/>
      </c>
      <c r="O268" s="19">
        <f>O$12*O37*(1-O129)</f>
        <v/>
      </c>
      <c r="P268" s="19">
        <f>P$12*P37*(1-P129)</f>
        <v/>
      </c>
      <c r="Q268" s="19">
        <f>Q$12*Q37*(1-Q129)</f>
        <v/>
      </c>
      <c r="R268" s="19">
        <f>R$12*R37*(1-R129)</f>
        <v/>
      </c>
      <c r="S268" s="19">
        <f>S$12*S37*(1-S129)</f>
        <v/>
      </c>
      <c r="T268" s="19">
        <f>T$12*T37*(1-T129)</f>
        <v/>
      </c>
      <c r="U268" s="19">
        <f>U$12*U37*(1-U129)</f>
        <v/>
      </c>
      <c r="V268" s="19">
        <f>V$12*V37*(1-V129)</f>
        <v/>
      </c>
      <c r="W268" s="19">
        <f>W$12*W37*(1-W129)</f>
        <v/>
      </c>
      <c r="X268" s="19">
        <f>X$12*X37*(1-X129)</f>
        <v/>
      </c>
      <c r="Y268" s="19">
        <f>Y$12*Y37*(1-Y129)</f>
        <v/>
      </c>
      <c r="Z268" s="19">
        <f>Z$12*Z37*(1-Z129)</f>
        <v/>
      </c>
      <c r="AA268" s="19">
        <f>AA$12*AA37*(1-AA129)</f>
        <v/>
      </c>
      <c r="AB268" s="19">
        <f>AB$12*AB37*(1-AB129)</f>
        <v/>
      </c>
      <c r="AC268" s="19">
        <f>AC$12*AC37*(1-AC129)</f>
        <v/>
      </c>
      <c r="AD268" s="19">
        <f>AD$12*AD37*(1-AD129)</f>
        <v/>
      </c>
      <c r="AF268" s="17">
        <f>CodePrefix&amp;$A268&amp;IF($C268="","","."&amp;$C268&amp;"."&amp;$B268)&amp;INDEX(VarEnd,MATCH($A268,VarKey,0))&amp;AF$5</f>
        <v/>
      </c>
      <c r="AG268" s="18">
        <f>AG$12*AG37*(1-AG129)</f>
        <v/>
      </c>
      <c r="AH268" s="19">
        <f>AH$12*AH37*(1-AH129)</f>
        <v/>
      </c>
      <c r="AI268" s="19">
        <f>AI$12*AI37*(1-AI129)</f>
        <v/>
      </c>
      <c r="AJ268" s="19">
        <f>AJ$12*AJ37*(1-AJ129)</f>
        <v/>
      </c>
      <c r="AK268" s="19">
        <f>AK$12*AK37*(1-AK129)</f>
        <v/>
      </c>
      <c r="AL268" s="19">
        <f>AL$12*AL37*(1-AL129)</f>
        <v/>
      </c>
      <c r="AM268" s="19">
        <f>AM$12*AM37*(1-AM129)</f>
        <v/>
      </c>
      <c r="AN268" s="19">
        <f>AN$12*AN37*(1-AN129)</f>
        <v/>
      </c>
      <c r="AO268" s="19">
        <f>AO$12*AO37*(1-AO129)</f>
        <v/>
      </c>
      <c r="AP268" s="19">
        <f>AP$12*AP37*(1-AP129)</f>
        <v/>
      </c>
      <c r="AQ268" s="19">
        <f>AQ$12*AQ37*(1-AQ129)</f>
        <v/>
      </c>
      <c r="AR268" s="19">
        <f>AR$12*AR37*(1-AR129)</f>
        <v/>
      </c>
      <c r="AS268" s="19">
        <f>AS$12*AS37*(1-AS129)</f>
        <v/>
      </c>
      <c r="AT268" s="19">
        <f>AT$12*AT37*(1-AT129)</f>
        <v/>
      </c>
      <c r="AU268" s="19">
        <f>AU$12*AU37*(1-AU129)</f>
        <v/>
      </c>
      <c r="AV268" s="19">
        <f>AV$12*AV37*(1-AV129)</f>
        <v/>
      </c>
      <c r="AW268" s="19">
        <f>AW$12*AW37*(1-AW129)</f>
        <v/>
      </c>
      <c r="AX268" s="19">
        <f>AX$12*AX37*(1-AX129)</f>
        <v/>
      </c>
      <c r="AY268" s="19">
        <f>AY$12*AY37*(1-AY129)</f>
        <v/>
      </c>
    </row>
    <row r="269" hidden="1" outlineLevel="1">
      <c r="A269" s="1" t="inlineStr">
        <is>
          <t>ctr</t>
        </is>
      </c>
      <c r="B269" s="1" t="inlineStr">
        <is>
          <t>all</t>
        </is>
      </c>
      <c r="C269" s="1" t="inlineStr">
        <is>
          <t>foo</t>
        </is>
      </c>
      <c r="H269" s="1">
        <f>INDEX(VarLab,MATCH($A269,VarKey,0))&amp;INDEX(MemLab,MATCH($C269&amp;"|"&amp;$B269,MemKey,0))</f>
        <v/>
      </c>
      <c r="I269" s="1">
        <f>INDEX(VarUnit,MATCH($A269,VarKey,0))</f>
        <v/>
      </c>
      <c r="J269" s="1">
        <f>INDEX(VarSrc,MATCH($A269,VarKey,0))</f>
        <v/>
      </c>
      <c r="K269" s="17">
        <f>CodePrefix&amp;$A269&amp;IF($C269="","","."&amp;$C269&amp;"."&amp;$B269)&amp;INDEX(VarEnd,MATCH($A269,VarKey,0))&amp;K$5</f>
        <v/>
      </c>
      <c r="L269" s="18">
        <f>L$12*L38*(1-L130)</f>
        <v/>
      </c>
      <c r="M269" s="19">
        <f>M$12*M38*(1-M130)</f>
        <v/>
      </c>
      <c r="N269" s="19">
        <f>N$12*N38*(1-N130)</f>
        <v/>
      </c>
      <c r="O269" s="19">
        <f>O$12*O38*(1-O130)</f>
        <v/>
      </c>
      <c r="P269" s="19">
        <f>P$12*P38*(1-P130)</f>
        <v/>
      </c>
      <c r="Q269" s="19">
        <f>Q$12*Q38*(1-Q130)</f>
        <v/>
      </c>
      <c r="R269" s="19">
        <f>R$12*R38*(1-R130)</f>
        <v/>
      </c>
      <c r="S269" s="19">
        <f>S$12*S38*(1-S130)</f>
        <v/>
      </c>
      <c r="T269" s="19">
        <f>T$12*T38*(1-T130)</f>
        <v/>
      </c>
      <c r="U269" s="19">
        <f>U$12*U38*(1-U130)</f>
        <v/>
      </c>
      <c r="V269" s="19">
        <f>V$12*V38*(1-V130)</f>
        <v/>
      </c>
      <c r="W269" s="19">
        <f>W$12*W38*(1-W130)</f>
        <v/>
      </c>
      <c r="X269" s="19">
        <f>X$12*X38*(1-X130)</f>
        <v/>
      </c>
      <c r="Y269" s="19">
        <f>Y$12*Y38*(1-Y130)</f>
        <v/>
      </c>
      <c r="Z269" s="19">
        <f>Z$12*Z38*(1-Z130)</f>
        <v/>
      </c>
      <c r="AA269" s="19">
        <f>AA$12*AA38*(1-AA130)</f>
        <v/>
      </c>
      <c r="AB269" s="19">
        <f>AB$12*AB38*(1-AB130)</f>
        <v/>
      </c>
      <c r="AC269" s="19">
        <f>AC$12*AC38*(1-AC130)</f>
        <v/>
      </c>
      <c r="AD269" s="19">
        <f>AD$12*AD38*(1-AD130)</f>
        <v/>
      </c>
      <c r="AF269" s="17">
        <f>CodePrefix&amp;$A269&amp;IF($C269="","","."&amp;$C269&amp;"."&amp;$B269)&amp;INDEX(VarEnd,MATCH($A269,VarKey,0))&amp;AF$5</f>
        <v/>
      </c>
      <c r="AG269" s="18">
        <f>AG$12*AG38*(1-AG130)</f>
        <v/>
      </c>
      <c r="AH269" s="19">
        <f>AH$12*AH38*(1-AH130)</f>
        <v/>
      </c>
      <c r="AI269" s="19">
        <f>AI$12*AI38*(1-AI130)</f>
        <v/>
      </c>
      <c r="AJ269" s="19">
        <f>AJ$12*AJ38*(1-AJ130)</f>
        <v/>
      </c>
      <c r="AK269" s="19">
        <f>AK$12*AK38*(1-AK130)</f>
        <v/>
      </c>
      <c r="AL269" s="19">
        <f>AL$12*AL38*(1-AL130)</f>
        <v/>
      </c>
      <c r="AM269" s="19">
        <f>AM$12*AM38*(1-AM130)</f>
        <v/>
      </c>
      <c r="AN269" s="19">
        <f>AN$12*AN38*(1-AN130)</f>
        <v/>
      </c>
      <c r="AO269" s="19">
        <f>AO$12*AO38*(1-AO130)</f>
        <v/>
      </c>
      <c r="AP269" s="19">
        <f>AP$12*AP38*(1-AP130)</f>
        <v/>
      </c>
      <c r="AQ269" s="19">
        <f>AQ$12*AQ38*(1-AQ130)</f>
        <v/>
      </c>
      <c r="AR269" s="19">
        <f>AR$12*AR38*(1-AR130)</f>
        <v/>
      </c>
      <c r="AS269" s="19">
        <f>AS$12*AS38*(1-AS130)</f>
        <v/>
      </c>
      <c r="AT269" s="19">
        <f>AT$12*AT38*(1-AT130)</f>
        <v/>
      </c>
      <c r="AU269" s="19">
        <f>AU$12*AU38*(1-AU130)</f>
        <v/>
      </c>
      <c r="AV269" s="19">
        <f>AV$12*AV38*(1-AV130)</f>
        <v/>
      </c>
      <c r="AW269" s="19">
        <f>AW$12*AW38*(1-AW130)</f>
        <v/>
      </c>
      <c r="AX269" s="19">
        <f>AX$12*AX38*(1-AX130)</f>
        <v/>
      </c>
      <c r="AY269" s="19">
        <f>AY$12*AY38*(1-AY130)</f>
        <v/>
      </c>
    </row>
    <row r="270" hidden="1" outlineLevel="1">
      <c r="A270" s="1" t="inlineStr">
        <is>
          <t>ctr</t>
        </is>
      </c>
      <c r="B270" s="1" t="inlineStr">
        <is>
          <t>all</t>
        </is>
      </c>
      <c r="C270" s="1" t="inlineStr">
        <is>
          <t>srv</t>
        </is>
      </c>
      <c r="H270" s="1">
        <f>INDEX(VarLab,MATCH($A270,VarKey,0))&amp;INDEX(MemLab,MATCH($C270&amp;"|"&amp;$B270,MemKey,0))</f>
        <v/>
      </c>
      <c r="I270" s="1">
        <f>INDEX(VarUnit,MATCH($A270,VarKey,0))</f>
        <v/>
      </c>
      <c r="J270" s="1">
        <f>INDEX(VarSrc,MATCH($A270,VarKey,0))</f>
        <v/>
      </c>
      <c r="K270" s="17">
        <f>CodePrefix&amp;$A270&amp;IF($C270="","","."&amp;$C270&amp;"."&amp;$B270)&amp;INDEX(VarEnd,MATCH($A270,VarKey,0))&amp;K$5</f>
        <v/>
      </c>
      <c r="L270" s="18">
        <f>L$12*L39*(1-L131)</f>
        <v/>
      </c>
      <c r="M270" s="19">
        <f>M$12*M39*(1-M131)</f>
        <v/>
      </c>
      <c r="N270" s="19">
        <f>N$12*N39*(1-N131)</f>
        <v/>
      </c>
      <c r="O270" s="19">
        <f>O$12*O39*(1-O131)</f>
        <v/>
      </c>
      <c r="P270" s="19">
        <f>P$12*P39*(1-P131)</f>
        <v/>
      </c>
      <c r="Q270" s="19">
        <f>Q$12*Q39*(1-Q131)</f>
        <v/>
      </c>
      <c r="R270" s="19">
        <f>R$12*R39*(1-R131)</f>
        <v/>
      </c>
      <c r="S270" s="19">
        <f>S$12*S39*(1-S131)</f>
        <v/>
      </c>
      <c r="T270" s="19">
        <f>T$12*T39*(1-T131)</f>
        <v/>
      </c>
      <c r="U270" s="19">
        <f>U$12*U39*(1-U131)</f>
        <v/>
      </c>
      <c r="V270" s="19">
        <f>V$12*V39*(1-V131)</f>
        <v/>
      </c>
      <c r="W270" s="19">
        <f>W$12*W39*(1-W131)</f>
        <v/>
      </c>
      <c r="X270" s="19">
        <f>X$12*X39*(1-X131)</f>
        <v/>
      </c>
      <c r="Y270" s="19">
        <f>Y$12*Y39*(1-Y131)</f>
        <v/>
      </c>
      <c r="Z270" s="19">
        <f>Z$12*Z39*(1-Z131)</f>
        <v/>
      </c>
      <c r="AA270" s="19">
        <f>AA$12*AA39*(1-AA131)</f>
        <v/>
      </c>
      <c r="AB270" s="19">
        <f>AB$12*AB39*(1-AB131)</f>
        <v/>
      </c>
      <c r="AC270" s="19">
        <f>AC$12*AC39*(1-AC131)</f>
        <v/>
      </c>
      <c r="AD270" s="19">
        <f>AD$12*AD39*(1-AD131)</f>
        <v/>
      </c>
      <c r="AF270" s="17">
        <f>CodePrefix&amp;$A270&amp;IF($C270="","","."&amp;$C270&amp;"."&amp;$B270)&amp;INDEX(VarEnd,MATCH($A270,VarKey,0))&amp;AF$5</f>
        <v/>
      </c>
      <c r="AG270" s="18">
        <f>AG$12*AG39*(1-AG131)</f>
        <v/>
      </c>
      <c r="AH270" s="19">
        <f>AH$12*AH39*(1-AH131)</f>
        <v/>
      </c>
      <c r="AI270" s="19">
        <f>AI$12*AI39*(1-AI131)</f>
        <v/>
      </c>
      <c r="AJ270" s="19">
        <f>AJ$12*AJ39*(1-AJ131)</f>
        <v/>
      </c>
      <c r="AK270" s="19">
        <f>AK$12*AK39*(1-AK131)</f>
        <v/>
      </c>
      <c r="AL270" s="19">
        <f>AL$12*AL39*(1-AL131)</f>
        <v/>
      </c>
      <c r="AM270" s="19">
        <f>AM$12*AM39*(1-AM131)</f>
        <v/>
      </c>
      <c r="AN270" s="19">
        <f>AN$12*AN39*(1-AN131)</f>
        <v/>
      </c>
      <c r="AO270" s="19">
        <f>AO$12*AO39*(1-AO131)</f>
        <v/>
      </c>
      <c r="AP270" s="19">
        <f>AP$12*AP39*(1-AP131)</f>
        <v/>
      </c>
      <c r="AQ270" s="19">
        <f>AQ$12*AQ39*(1-AQ131)</f>
        <v/>
      </c>
      <c r="AR270" s="19">
        <f>AR$12*AR39*(1-AR131)</f>
        <v/>
      </c>
      <c r="AS270" s="19">
        <f>AS$12*AS39*(1-AS131)</f>
        <v/>
      </c>
      <c r="AT270" s="19">
        <f>AT$12*AT39*(1-AT131)</f>
        <v/>
      </c>
      <c r="AU270" s="19">
        <f>AU$12*AU39*(1-AU131)</f>
        <v/>
      </c>
      <c r="AV270" s="19">
        <f>AV$12*AV39*(1-AV131)</f>
        <v/>
      </c>
      <c r="AW270" s="19">
        <f>AW$12*AW39*(1-AW131)</f>
        <v/>
      </c>
      <c r="AX270" s="19">
        <f>AX$12*AX39*(1-AX131)</f>
        <v/>
      </c>
      <c r="AY270" s="19">
        <f>AY$12*AY39*(1-AY131)</f>
        <v/>
      </c>
    </row>
    <row r="271" hidden="1" outlineLevel="1">
      <c r="A271" s="1" t="inlineStr">
        <is>
          <t>ctr</t>
        </is>
      </c>
      <c r="B271" s="1" t="inlineStr">
        <is>
          <t>all</t>
        </is>
      </c>
      <c r="C271" s="1" t="inlineStr">
        <is>
          <t>mch</t>
        </is>
      </c>
      <c r="H271" s="1">
        <f>INDEX(VarLab,MATCH($A271,VarKey,0))&amp;INDEX(MemLab,MATCH($C271&amp;"|"&amp;$B271,MemKey,0))</f>
        <v/>
      </c>
      <c r="I271" s="1">
        <f>INDEX(VarUnit,MATCH($A271,VarKey,0))</f>
        <v/>
      </c>
      <c r="J271" s="1">
        <f>INDEX(VarSrc,MATCH($A271,VarKey,0))</f>
        <v/>
      </c>
      <c r="K271" s="17">
        <f>CodePrefix&amp;$A271&amp;IF($C271="","","."&amp;$C271&amp;"."&amp;$B271)&amp;INDEX(VarEnd,MATCH($A271,VarKey,0))&amp;K$5</f>
        <v/>
      </c>
      <c r="L271" s="18">
        <f>L$12*L40*(1-L132)</f>
        <v/>
      </c>
      <c r="M271" s="19">
        <f>M$12*M40*(1-M132)</f>
        <v/>
      </c>
      <c r="N271" s="19">
        <f>N$12*N40*(1-N132)</f>
        <v/>
      </c>
      <c r="O271" s="19">
        <f>O$12*O40*(1-O132)</f>
        <v/>
      </c>
      <c r="P271" s="19">
        <f>P$12*P40*(1-P132)</f>
        <v/>
      </c>
      <c r="Q271" s="19">
        <f>Q$12*Q40*(1-Q132)</f>
        <v/>
      </c>
      <c r="R271" s="19">
        <f>R$12*R40*(1-R132)</f>
        <v/>
      </c>
      <c r="S271" s="19">
        <f>S$12*S40*(1-S132)</f>
        <v/>
      </c>
      <c r="T271" s="19">
        <f>T$12*T40*(1-T132)</f>
        <v/>
      </c>
      <c r="U271" s="19">
        <f>U$12*U40*(1-U132)</f>
        <v/>
      </c>
      <c r="V271" s="19">
        <f>V$12*V40*(1-V132)</f>
        <v/>
      </c>
      <c r="W271" s="19">
        <f>W$12*W40*(1-W132)</f>
        <v/>
      </c>
      <c r="X271" s="19">
        <f>X$12*X40*(1-X132)</f>
        <v/>
      </c>
      <c r="Y271" s="19">
        <f>Y$12*Y40*(1-Y132)</f>
        <v/>
      </c>
      <c r="Z271" s="19">
        <f>Z$12*Z40*(1-Z132)</f>
        <v/>
      </c>
      <c r="AA271" s="19">
        <f>AA$12*AA40*(1-AA132)</f>
        <v/>
      </c>
      <c r="AB271" s="19">
        <f>AB$12*AB40*(1-AB132)</f>
        <v/>
      </c>
      <c r="AC271" s="19">
        <f>AC$12*AC40*(1-AC132)</f>
        <v/>
      </c>
      <c r="AD271" s="19">
        <f>AD$12*AD40*(1-AD132)</f>
        <v/>
      </c>
      <c r="AF271" s="17">
        <f>CodePrefix&amp;$A271&amp;IF($C271="","","."&amp;$C271&amp;"."&amp;$B271)&amp;INDEX(VarEnd,MATCH($A271,VarKey,0))&amp;AF$5</f>
        <v/>
      </c>
      <c r="AG271" s="18">
        <f>AG$12*AG40*(1-AG132)</f>
        <v/>
      </c>
      <c r="AH271" s="19">
        <f>AH$12*AH40*(1-AH132)</f>
        <v/>
      </c>
      <c r="AI271" s="19">
        <f>AI$12*AI40*(1-AI132)</f>
        <v/>
      </c>
      <c r="AJ271" s="19">
        <f>AJ$12*AJ40*(1-AJ132)</f>
        <v/>
      </c>
      <c r="AK271" s="19">
        <f>AK$12*AK40*(1-AK132)</f>
        <v/>
      </c>
      <c r="AL271" s="19">
        <f>AL$12*AL40*(1-AL132)</f>
        <v/>
      </c>
      <c r="AM271" s="19">
        <f>AM$12*AM40*(1-AM132)</f>
        <v/>
      </c>
      <c r="AN271" s="19">
        <f>AN$12*AN40*(1-AN132)</f>
        <v/>
      </c>
      <c r="AO271" s="19">
        <f>AO$12*AO40*(1-AO132)</f>
        <v/>
      </c>
      <c r="AP271" s="19">
        <f>AP$12*AP40*(1-AP132)</f>
        <v/>
      </c>
      <c r="AQ271" s="19">
        <f>AQ$12*AQ40*(1-AQ132)</f>
        <v/>
      </c>
      <c r="AR271" s="19">
        <f>AR$12*AR40*(1-AR132)</f>
        <v/>
      </c>
      <c r="AS271" s="19">
        <f>AS$12*AS40*(1-AS132)</f>
        <v/>
      </c>
      <c r="AT271" s="19">
        <f>AT$12*AT40*(1-AT132)</f>
        <v/>
      </c>
      <c r="AU271" s="19">
        <f>AU$12*AU40*(1-AU132)</f>
        <v/>
      </c>
      <c r="AV271" s="19">
        <f>AV$12*AV40*(1-AV132)</f>
        <v/>
      </c>
      <c r="AW271" s="19">
        <f>AW$12*AW40*(1-AW132)</f>
        <v/>
      </c>
      <c r="AX271" s="19">
        <f>AX$12*AX40*(1-AX132)</f>
        <v/>
      </c>
      <c r="AY271" s="19">
        <f>AY$12*AY40*(1-AY132)</f>
        <v/>
      </c>
    </row>
    <row r="272" hidden="1" outlineLevel="1">
      <c r="A272" s="1" t="inlineStr">
        <is>
          <t>ctr</t>
        </is>
      </c>
      <c r="B272" s="1" t="inlineStr">
        <is>
          <t>all</t>
        </is>
      </c>
      <c r="C272" s="1" t="inlineStr">
        <is>
          <t>irn</t>
        </is>
      </c>
      <c r="H272" s="1">
        <f>INDEX(VarLab,MATCH($A272,VarKey,0))&amp;INDEX(MemLab,MATCH($C272&amp;"|"&amp;$B272,MemKey,0))</f>
        <v/>
      </c>
      <c r="I272" s="1">
        <f>INDEX(VarUnit,MATCH($A272,VarKey,0))</f>
        <v/>
      </c>
      <c r="J272" s="1">
        <f>INDEX(VarSrc,MATCH($A272,VarKey,0))</f>
        <v/>
      </c>
      <c r="K272" s="17">
        <f>CodePrefix&amp;$A272&amp;IF($C272="","","."&amp;$C272&amp;"."&amp;$B272)&amp;INDEX(VarEnd,MATCH($A272,VarKey,0))&amp;K$5</f>
        <v/>
      </c>
      <c r="L272" s="18">
        <f>L$12*L41*(1-L133)</f>
        <v/>
      </c>
      <c r="M272" s="19">
        <f>M$12*M41*(1-M133)</f>
        <v/>
      </c>
      <c r="N272" s="19">
        <f>N$12*N41*(1-N133)</f>
        <v/>
      </c>
      <c r="O272" s="19">
        <f>O$12*O41*(1-O133)</f>
        <v/>
      </c>
      <c r="P272" s="19">
        <f>P$12*P41*(1-P133)</f>
        <v/>
      </c>
      <c r="Q272" s="19">
        <f>Q$12*Q41*(1-Q133)</f>
        <v/>
      </c>
      <c r="R272" s="19">
        <f>R$12*R41*(1-R133)</f>
        <v/>
      </c>
      <c r="S272" s="19">
        <f>S$12*S41*(1-S133)</f>
        <v/>
      </c>
      <c r="T272" s="19">
        <f>T$12*T41*(1-T133)</f>
        <v/>
      </c>
      <c r="U272" s="19">
        <f>U$12*U41*(1-U133)</f>
        <v/>
      </c>
      <c r="V272" s="19">
        <f>V$12*V41*(1-V133)</f>
        <v/>
      </c>
      <c r="W272" s="19">
        <f>W$12*W41*(1-W133)</f>
        <v/>
      </c>
      <c r="X272" s="19">
        <f>X$12*X41*(1-X133)</f>
        <v/>
      </c>
      <c r="Y272" s="19">
        <f>Y$12*Y41*(1-Y133)</f>
        <v/>
      </c>
      <c r="Z272" s="19">
        <f>Z$12*Z41*(1-Z133)</f>
        <v/>
      </c>
      <c r="AA272" s="19">
        <f>AA$12*AA41*(1-AA133)</f>
        <v/>
      </c>
      <c r="AB272" s="19">
        <f>AB$12*AB41*(1-AB133)</f>
        <v/>
      </c>
      <c r="AC272" s="19">
        <f>AC$12*AC41*(1-AC133)</f>
        <v/>
      </c>
      <c r="AD272" s="19">
        <f>AD$12*AD41*(1-AD133)</f>
        <v/>
      </c>
      <c r="AF272" s="17">
        <f>CodePrefix&amp;$A272&amp;IF($C272="","","."&amp;$C272&amp;"."&amp;$B272)&amp;INDEX(VarEnd,MATCH($A272,VarKey,0))&amp;AF$5</f>
        <v/>
      </c>
      <c r="AG272" s="18">
        <f>AG$12*AG41*(1-AG133)</f>
        <v/>
      </c>
      <c r="AH272" s="19">
        <f>AH$12*AH41*(1-AH133)</f>
        <v/>
      </c>
      <c r="AI272" s="19">
        <f>AI$12*AI41*(1-AI133)</f>
        <v/>
      </c>
      <c r="AJ272" s="19">
        <f>AJ$12*AJ41*(1-AJ133)</f>
        <v/>
      </c>
      <c r="AK272" s="19">
        <f>AK$12*AK41*(1-AK133)</f>
        <v/>
      </c>
      <c r="AL272" s="19">
        <f>AL$12*AL41*(1-AL133)</f>
        <v/>
      </c>
      <c r="AM272" s="19">
        <f>AM$12*AM41*(1-AM133)</f>
        <v/>
      </c>
      <c r="AN272" s="19">
        <f>AN$12*AN41*(1-AN133)</f>
        <v/>
      </c>
      <c r="AO272" s="19">
        <f>AO$12*AO41*(1-AO133)</f>
        <v/>
      </c>
      <c r="AP272" s="19">
        <f>AP$12*AP41*(1-AP133)</f>
        <v/>
      </c>
      <c r="AQ272" s="19">
        <f>AQ$12*AQ41*(1-AQ133)</f>
        <v/>
      </c>
      <c r="AR272" s="19">
        <f>AR$12*AR41*(1-AR133)</f>
        <v/>
      </c>
      <c r="AS272" s="19">
        <f>AS$12*AS41*(1-AS133)</f>
        <v/>
      </c>
      <c r="AT272" s="19">
        <f>AT$12*AT41*(1-AT133)</f>
        <v/>
      </c>
      <c r="AU272" s="19">
        <f>AU$12*AU41*(1-AU133)</f>
        <v/>
      </c>
      <c r="AV272" s="19">
        <f>AV$12*AV41*(1-AV133)</f>
        <v/>
      </c>
      <c r="AW272" s="19">
        <f>AW$12*AW41*(1-AW133)</f>
        <v/>
      </c>
      <c r="AX272" s="19">
        <f>AX$12*AX41*(1-AX133)</f>
        <v/>
      </c>
      <c r="AY272" s="19">
        <f>AY$12*AY41*(1-AY133)</f>
        <v/>
      </c>
    </row>
    <row r="273" hidden="1" outlineLevel="1">
      <c r="A273" s="1" t="inlineStr">
        <is>
          <t>ctr</t>
        </is>
      </c>
      <c r="B273" s="1" t="inlineStr">
        <is>
          <t>all</t>
        </is>
      </c>
      <c r="C273" s="1" t="inlineStr">
        <is>
          <t>nfm</t>
        </is>
      </c>
      <c r="H273" s="1">
        <f>INDEX(VarLab,MATCH($A273,VarKey,0))&amp;INDEX(MemLab,MATCH($C273&amp;"|"&amp;$B273,MemKey,0))</f>
        <v/>
      </c>
      <c r="I273" s="1">
        <f>INDEX(VarUnit,MATCH($A273,VarKey,0))</f>
        <v/>
      </c>
      <c r="J273" s="1">
        <f>INDEX(VarSrc,MATCH($A273,VarKey,0))</f>
        <v/>
      </c>
      <c r="K273" s="17">
        <f>CodePrefix&amp;$A273&amp;IF($C273="","","."&amp;$C273&amp;"."&amp;$B273)&amp;INDEX(VarEnd,MATCH($A273,VarKey,0))&amp;K$5</f>
        <v/>
      </c>
      <c r="L273" s="18">
        <f>L$12*L42*(1-L134)</f>
        <v/>
      </c>
      <c r="M273" s="19">
        <f>M$12*M42*(1-M134)</f>
        <v/>
      </c>
      <c r="N273" s="19">
        <f>N$12*N42*(1-N134)</f>
        <v/>
      </c>
      <c r="O273" s="19">
        <f>O$12*O42*(1-O134)</f>
        <v/>
      </c>
      <c r="P273" s="19">
        <f>P$12*P42*(1-P134)</f>
        <v/>
      </c>
      <c r="Q273" s="19">
        <f>Q$12*Q42*(1-Q134)</f>
        <v/>
      </c>
      <c r="R273" s="19">
        <f>R$12*R42*(1-R134)</f>
        <v/>
      </c>
      <c r="S273" s="19">
        <f>S$12*S42*(1-S134)</f>
        <v/>
      </c>
      <c r="T273" s="19">
        <f>T$12*T42*(1-T134)</f>
        <v/>
      </c>
      <c r="U273" s="19">
        <f>U$12*U42*(1-U134)</f>
        <v/>
      </c>
      <c r="V273" s="19">
        <f>V$12*V42*(1-V134)</f>
        <v/>
      </c>
      <c r="W273" s="19">
        <f>W$12*W42*(1-W134)</f>
        <v/>
      </c>
      <c r="X273" s="19">
        <f>X$12*X42*(1-X134)</f>
        <v/>
      </c>
      <c r="Y273" s="19">
        <f>Y$12*Y42*(1-Y134)</f>
        <v/>
      </c>
      <c r="Z273" s="19">
        <f>Z$12*Z42*(1-Z134)</f>
        <v/>
      </c>
      <c r="AA273" s="19">
        <f>AA$12*AA42*(1-AA134)</f>
        <v/>
      </c>
      <c r="AB273" s="19">
        <f>AB$12*AB42*(1-AB134)</f>
        <v/>
      </c>
      <c r="AC273" s="19">
        <f>AC$12*AC42*(1-AC134)</f>
        <v/>
      </c>
      <c r="AD273" s="19">
        <f>AD$12*AD42*(1-AD134)</f>
        <v/>
      </c>
      <c r="AF273" s="17">
        <f>CodePrefix&amp;$A273&amp;IF($C273="","","."&amp;$C273&amp;"."&amp;$B273)&amp;INDEX(VarEnd,MATCH($A273,VarKey,0))&amp;AF$5</f>
        <v/>
      </c>
      <c r="AG273" s="18">
        <f>AG$12*AG42*(1-AG134)</f>
        <v/>
      </c>
      <c r="AH273" s="19">
        <f>AH$12*AH42*(1-AH134)</f>
        <v/>
      </c>
      <c r="AI273" s="19">
        <f>AI$12*AI42*(1-AI134)</f>
        <v/>
      </c>
      <c r="AJ273" s="19">
        <f>AJ$12*AJ42*(1-AJ134)</f>
        <v/>
      </c>
      <c r="AK273" s="19">
        <f>AK$12*AK42*(1-AK134)</f>
        <v/>
      </c>
      <c r="AL273" s="19">
        <f>AL$12*AL42*(1-AL134)</f>
        <v/>
      </c>
      <c r="AM273" s="19">
        <f>AM$12*AM42*(1-AM134)</f>
        <v/>
      </c>
      <c r="AN273" s="19">
        <f>AN$12*AN42*(1-AN134)</f>
        <v/>
      </c>
      <c r="AO273" s="19">
        <f>AO$12*AO42*(1-AO134)</f>
        <v/>
      </c>
      <c r="AP273" s="19">
        <f>AP$12*AP42*(1-AP134)</f>
        <v/>
      </c>
      <c r="AQ273" s="19">
        <f>AQ$12*AQ42*(1-AQ134)</f>
        <v/>
      </c>
      <c r="AR273" s="19">
        <f>AR$12*AR42*(1-AR134)</f>
        <v/>
      </c>
      <c r="AS273" s="19">
        <f>AS$12*AS42*(1-AS134)</f>
        <v/>
      </c>
      <c r="AT273" s="19">
        <f>AT$12*AT42*(1-AT134)</f>
        <v/>
      </c>
      <c r="AU273" s="19">
        <f>AU$12*AU42*(1-AU134)</f>
        <v/>
      </c>
      <c r="AV273" s="19">
        <f>AV$12*AV42*(1-AV134)</f>
        <v/>
      </c>
      <c r="AW273" s="19">
        <f>AW$12*AW42*(1-AW134)</f>
        <v/>
      </c>
      <c r="AX273" s="19">
        <f>AX$12*AX42*(1-AX134)</f>
        <v/>
      </c>
      <c r="AY273" s="19">
        <f>AY$12*AY42*(1-AY134)</f>
        <v/>
      </c>
    </row>
    <row r="274" hidden="1" outlineLevel="1">
      <c r="A274" s="1" t="inlineStr">
        <is>
          <t>ctr</t>
        </is>
      </c>
      <c r="B274" s="1" t="inlineStr">
        <is>
          <t>all</t>
        </is>
      </c>
      <c r="C274" s="1" t="inlineStr">
        <is>
          <t>mac</t>
        </is>
      </c>
      <c r="H274" s="1">
        <f>INDEX(VarLab,MATCH($A274,VarKey,0))&amp;INDEX(MemLab,MATCH($C274&amp;"|"&amp;$B274,MemKey,0))</f>
        <v/>
      </c>
      <c r="I274" s="1">
        <f>INDEX(VarUnit,MATCH($A274,VarKey,0))</f>
        <v/>
      </c>
      <c r="J274" s="1">
        <f>INDEX(VarSrc,MATCH($A274,VarKey,0))</f>
        <v/>
      </c>
      <c r="K274" s="17">
        <f>CodePrefix&amp;$A274&amp;IF($C274="","","."&amp;$C274&amp;"."&amp;$B274)&amp;INDEX(VarEnd,MATCH($A274,VarKey,0))&amp;K$5</f>
        <v/>
      </c>
      <c r="L274" s="18">
        <f>L$12*L43*(1-L135)</f>
        <v/>
      </c>
      <c r="M274" s="19">
        <f>M$12*M43*(1-M135)</f>
        <v/>
      </c>
      <c r="N274" s="19">
        <f>N$12*N43*(1-N135)</f>
        <v/>
      </c>
      <c r="O274" s="19">
        <f>O$12*O43*(1-O135)</f>
        <v/>
      </c>
      <c r="P274" s="19">
        <f>P$12*P43*(1-P135)</f>
        <v/>
      </c>
      <c r="Q274" s="19">
        <f>Q$12*Q43*(1-Q135)</f>
        <v/>
      </c>
      <c r="R274" s="19">
        <f>R$12*R43*(1-R135)</f>
        <v/>
      </c>
      <c r="S274" s="19">
        <f>S$12*S43*(1-S135)</f>
        <v/>
      </c>
      <c r="T274" s="19">
        <f>T$12*T43*(1-T135)</f>
        <v/>
      </c>
      <c r="U274" s="19">
        <f>U$12*U43*(1-U135)</f>
        <v/>
      </c>
      <c r="V274" s="19">
        <f>V$12*V43*(1-V135)</f>
        <v/>
      </c>
      <c r="W274" s="19">
        <f>W$12*W43*(1-W135)</f>
        <v/>
      </c>
      <c r="X274" s="19">
        <f>X$12*X43*(1-X135)</f>
        <v/>
      </c>
      <c r="Y274" s="19">
        <f>Y$12*Y43*(1-Y135)</f>
        <v/>
      </c>
      <c r="Z274" s="19">
        <f>Z$12*Z43*(1-Z135)</f>
        <v/>
      </c>
      <c r="AA274" s="19">
        <f>AA$12*AA43*(1-AA135)</f>
        <v/>
      </c>
      <c r="AB274" s="19">
        <f>AB$12*AB43*(1-AB135)</f>
        <v/>
      </c>
      <c r="AC274" s="19">
        <f>AC$12*AC43*(1-AC135)</f>
        <v/>
      </c>
      <c r="AD274" s="19">
        <f>AD$12*AD43*(1-AD135)</f>
        <v/>
      </c>
      <c r="AF274" s="17">
        <f>CodePrefix&amp;$A274&amp;IF($C274="","","."&amp;$C274&amp;"."&amp;$B274)&amp;INDEX(VarEnd,MATCH($A274,VarKey,0))&amp;AF$5</f>
        <v/>
      </c>
      <c r="AG274" s="18">
        <f>AG$12*AG43*(1-AG135)</f>
        <v/>
      </c>
      <c r="AH274" s="19">
        <f>AH$12*AH43*(1-AH135)</f>
        <v/>
      </c>
      <c r="AI274" s="19">
        <f>AI$12*AI43*(1-AI135)</f>
        <v/>
      </c>
      <c r="AJ274" s="19">
        <f>AJ$12*AJ43*(1-AJ135)</f>
        <v/>
      </c>
      <c r="AK274" s="19">
        <f>AK$12*AK43*(1-AK135)</f>
        <v/>
      </c>
      <c r="AL274" s="19">
        <f>AL$12*AL43*(1-AL135)</f>
        <v/>
      </c>
      <c r="AM274" s="19">
        <f>AM$12*AM43*(1-AM135)</f>
        <v/>
      </c>
      <c r="AN274" s="19">
        <f>AN$12*AN43*(1-AN135)</f>
        <v/>
      </c>
      <c r="AO274" s="19">
        <f>AO$12*AO43*(1-AO135)</f>
        <v/>
      </c>
      <c r="AP274" s="19">
        <f>AP$12*AP43*(1-AP135)</f>
        <v/>
      </c>
      <c r="AQ274" s="19">
        <f>AQ$12*AQ43*(1-AQ135)</f>
        <v/>
      </c>
      <c r="AR274" s="19">
        <f>AR$12*AR43*(1-AR135)</f>
        <v/>
      </c>
      <c r="AS274" s="19">
        <f>AS$12*AS43*(1-AS135)</f>
        <v/>
      </c>
      <c r="AT274" s="19">
        <f>AT$12*AT43*(1-AT135)</f>
        <v/>
      </c>
      <c r="AU274" s="19">
        <f>AU$12*AU43*(1-AU135)</f>
        <v/>
      </c>
      <c r="AV274" s="19">
        <f>AV$12*AV43*(1-AV135)</f>
        <v/>
      </c>
      <c r="AW274" s="19">
        <f>AW$12*AW43*(1-AW135)</f>
        <v/>
      </c>
      <c r="AX274" s="19">
        <f>AX$12*AX43*(1-AX135)</f>
        <v/>
      </c>
      <c r="AY274" s="19">
        <f>AY$12*AY43*(1-AY135)</f>
        <v/>
      </c>
    </row>
    <row r="275" hidden="1" outlineLevel="1">
      <c r="A275" s="1" t="inlineStr">
        <is>
          <t>ctr</t>
        </is>
      </c>
      <c r="B275" s="1" t="inlineStr">
        <is>
          <t>all</t>
        </is>
      </c>
      <c r="C275" s="1" t="inlineStr">
        <is>
          <t>cem</t>
        </is>
      </c>
      <c r="H275" s="1">
        <f>INDEX(VarLab,MATCH($A275,VarKey,0))&amp;INDEX(MemLab,MATCH($C275&amp;"|"&amp;$B275,MemKey,0))</f>
        <v/>
      </c>
      <c r="I275" s="1">
        <f>INDEX(VarUnit,MATCH($A275,VarKey,0))</f>
        <v/>
      </c>
      <c r="J275" s="1">
        <f>INDEX(VarSrc,MATCH($A275,VarKey,0))</f>
        <v/>
      </c>
      <c r="K275" s="17">
        <f>CodePrefix&amp;$A275&amp;IF($C275="","","."&amp;$C275&amp;"."&amp;$B275)&amp;INDEX(VarEnd,MATCH($A275,VarKey,0))&amp;K$5</f>
        <v/>
      </c>
      <c r="L275" s="18">
        <f>L$12*L44*(1-L136)</f>
        <v/>
      </c>
      <c r="M275" s="19">
        <f>M$12*M44*(1-M136)</f>
        <v/>
      </c>
      <c r="N275" s="19">
        <f>N$12*N44*(1-N136)</f>
        <v/>
      </c>
      <c r="O275" s="19">
        <f>O$12*O44*(1-O136)</f>
        <v/>
      </c>
      <c r="P275" s="19">
        <f>P$12*P44*(1-P136)</f>
        <v/>
      </c>
      <c r="Q275" s="19">
        <f>Q$12*Q44*(1-Q136)</f>
        <v/>
      </c>
      <c r="R275" s="19">
        <f>R$12*R44*(1-R136)</f>
        <v/>
      </c>
      <c r="S275" s="19">
        <f>S$12*S44*(1-S136)</f>
        <v/>
      </c>
      <c r="T275" s="19">
        <f>T$12*T44*(1-T136)</f>
        <v/>
      </c>
      <c r="U275" s="19">
        <f>U$12*U44*(1-U136)</f>
        <v/>
      </c>
      <c r="V275" s="19">
        <f>V$12*V44*(1-V136)</f>
        <v/>
      </c>
      <c r="W275" s="19">
        <f>W$12*W44*(1-W136)</f>
        <v/>
      </c>
      <c r="X275" s="19">
        <f>X$12*X44*(1-X136)</f>
        <v/>
      </c>
      <c r="Y275" s="19">
        <f>Y$12*Y44*(1-Y136)</f>
        <v/>
      </c>
      <c r="Z275" s="19">
        <f>Z$12*Z44*(1-Z136)</f>
        <v/>
      </c>
      <c r="AA275" s="19">
        <f>AA$12*AA44*(1-AA136)</f>
        <v/>
      </c>
      <c r="AB275" s="19">
        <f>AB$12*AB44*(1-AB136)</f>
        <v/>
      </c>
      <c r="AC275" s="19">
        <f>AC$12*AC44*(1-AC136)</f>
        <v/>
      </c>
      <c r="AD275" s="19">
        <f>AD$12*AD44*(1-AD136)</f>
        <v/>
      </c>
      <c r="AF275" s="17">
        <f>CodePrefix&amp;$A275&amp;IF($C275="","","."&amp;$C275&amp;"."&amp;$B275)&amp;INDEX(VarEnd,MATCH($A275,VarKey,0))&amp;AF$5</f>
        <v/>
      </c>
      <c r="AG275" s="18">
        <f>AG$12*AG44*(1-AG136)</f>
        <v/>
      </c>
      <c r="AH275" s="19">
        <f>AH$12*AH44*(1-AH136)</f>
        <v/>
      </c>
      <c r="AI275" s="19">
        <f>AI$12*AI44*(1-AI136)</f>
        <v/>
      </c>
      <c r="AJ275" s="19">
        <f>AJ$12*AJ44*(1-AJ136)</f>
        <v/>
      </c>
      <c r="AK275" s="19">
        <f>AK$12*AK44*(1-AK136)</f>
        <v/>
      </c>
      <c r="AL275" s="19">
        <f>AL$12*AL44*(1-AL136)</f>
        <v/>
      </c>
      <c r="AM275" s="19">
        <f>AM$12*AM44*(1-AM136)</f>
        <v/>
      </c>
      <c r="AN275" s="19">
        <f>AN$12*AN44*(1-AN136)</f>
        <v/>
      </c>
      <c r="AO275" s="19">
        <f>AO$12*AO44*(1-AO136)</f>
        <v/>
      </c>
      <c r="AP275" s="19">
        <f>AP$12*AP44*(1-AP136)</f>
        <v/>
      </c>
      <c r="AQ275" s="19">
        <f>AQ$12*AQ44*(1-AQ136)</f>
        <v/>
      </c>
      <c r="AR275" s="19">
        <f>AR$12*AR44*(1-AR136)</f>
        <v/>
      </c>
      <c r="AS275" s="19">
        <f>AS$12*AS44*(1-AS136)</f>
        <v/>
      </c>
      <c r="AT275" s="19">
        <f>AT$12*AT44*(1-AT136)</f>
        <v/>
      </c>
      <c r="AU275" s="19">
        <f>AU$12*AU44*(1-AU136)</f>
        <v/>
      </c>
      <c r="AV275" s="19">
        <f>AV$12*AV44*(1-AV136)</f>
        <v/>
      </c>
      <c r="AW275" s="19">
        <f>AW$12*AW44*(1-AW136)</f>
        <v/>
      </c>
      <c r="AX275" s="19">
        <f>AX$12*AX44*(1-AX136)</f>
        <v/>
      </c>
      <c r="AY275" s="19">
        <f>AY$12*AY44*(1-AY136)</f>
        <v/>
      </c>
    </row>
    <row r="276" hidden="1" outlineLevel="1">
      <c r="A276" s="1" t="inlineStr">
        <is>
          <t>ctr</t>
        </is>
      </c>
      <c r="B276" s="1" t="inlineStr">
        <is>
          <t>all</t>
        </is>
      </c>
      <c r="C276" s="1" t="inlineStr">
        <is>
          <t>omn</t>
        </is>
      </c>
      <c r="H276" s="1">
        <f>INDEX(VarLab,MATCH($A276,VarKey,0))&amp;INDEX(MemLab,MATCH($C276&amp;"|"&amp;$B276,MemKey,0))</f>
        <v/>
      </c>
      <c r="I276" s="1">
        <f>INDEX(VarUnit,MATCH($A276,VarKey,0))</f>
        <v/>
      </c>
      <c r="J276" s="1">
        <f>INDEX(VarSrc,MATCH($A276,VarKey,0))</f>
        <v/>
      </c>
      <c r="K276" s="17">
        <f>CodePrefix&amp;$A276&amp;IF($C276="","","."&amp;$C276&amp;"."&amp;$B276)&amp;INDEX(VarEnd,MATCH($A276,VarKey,0))&amp;K$5</f>
        <v/>
      </c>
      <c r="L276" s="18">
        <f>L$12*L45*(1-L137)</f>
        <v/>
      </c>
      <c r="M276" s="19">
        <f>M$12*M45*(1-M137)</f>
        <v/>
      </c>
      <c r="N276" s="19">
        <f>N$12*N45*(1-N137)</f>
        <v/>
      </c>
      <c r="O276" s="19">
        <f>O$12*O45*(1-O137)</f>
        <v/>
      </c>
      <c r="P276" s="19">
        <f>P$12*P45*(1-P137)</f>
        <v/>
      </c>
      <c r="Q276" s="19">
        <f>Q$12*Q45*(1-Q137)</f>
        <v/>
      </c>
      <c r="R276" s="19">
        <f>R$12*R45*(1-R137)</f>
        <v/>
      </c>
      <c r="S276" s="19">
        <f>S$12*S45*(1-S137)</f>
        <v/>
      </c>
      <c r="T276" s="19">
        <f>T$12*T45*(1-T137)</f>
        <v/>
      </c>
      <c r="U276" s="19">
        <f>U$12*U45*(1-U137)</f>
        <v/>
      </c>
      <c r="V276" s="19">
        <f>V$12*V45*(1-V137)</f>
        <v/>
      </c>
      <c r="W276" s="19">
        <f>W$12*W45*(1-W137)</f>
        <v/>
      </c>
      <c r="X276" s="19">
        <f>X$12*X45*(1-X137)</f>
        <v/>
      </c>
      <c r="Y276" s="19">
        <f>Y$12*Y45*(1-Y137)</f>
        <v/>
      </c>
      <c r="Z276" s="19">
        <f>Z$12*Z45*(1-Z137)</f>
        <v/>
      </c>
      <c r="AA276" s="19">
        <f>AA$12*AA45*(1-AA137)</f>
        <v/>
      </c>
      <c r="AB276" s="19">
        <f>AB$12*AB45*(1-AB137)</f>
        <v/>
      </c>
      <c r="AC276" s="19">
        <f>AC$12*AC45*(1-AC137)</f>
        <v/>
      </c>
      <c r="AD276" s="19">
        <f>AD$12*AD45*(1-AD137)</f>
        <v/>
      </c>
      <c r="AF276" s="17">
        <f>CodePrefix&amp;$A276&amp;IF($C276="","","."&amp;$C276&amp;"."&amp;$B276)&amp;INDEX(VarEnd,MATCH($A276,VarKey,0))&amp;AF$5</f>
        <v/>
      </c>
      <c r="AG276" s="18">
        <f>AG$12*AG45*(1-AG137)</f>
        <v/>
      </c>
      <c r="AH276" s="19">
        <f>AH$12*AH45*(1-AH137)</f>
        <v/>
      </c>
      <c r="AI276" s="19">
        <f>AI$12*AI45*(1-AI137)</f>
        <v/>
      </c>
      <c r="AJ276" s="19">
        <f>AJ$12*AJ45*(1-AJ137)</f>
        <v/>
      </c>
      <c r="AK276" s="19">
        <f>AK$12*AK45*(1-AK137)</f>
        <v/>
      </c>
      <c r="AL276" s="19">
        <f>AL$12*AL45*(1-AL137)</f>
        <v/>
      </c>
      <c r="AM276" s="19">
        <f>AM$12*AM45*(1-AM137)</f>
        <v/>
      </c>
      <c r="AN276" s="19">
        <f>AN$12*AN45*(1-AN137)</f>
        <v/>
      </c>
      <c r="AO276" s="19">
        <f>AO$12*AO45*(1-AO137)</f>
        <v/>
      </c>
      <c r="AP276" s="19">
        <f>AP$12*AP45*(1-AP137)</f>
        <v/>
      </c>
      <c r="AQ276" s="19">
        <f>AQ$12*AQ45*(1-AQ137)</f>
        <v/>
      </c>
      <c r="AR276" s="19">
        <f>AR$12*AR45*(1-AR137)</f>
        <v/>
      </c>
      <c r="AS276" s="19">
        <f>AS$12*AS45*(1-AS137)</f>
        <v/>
      </c>
      <c r="AT276" s="19">
        <f>AT$12*AT45*(1-AT137)</f>
        <v/>
      </c>
      <c r="AU276" s="19">
        <f>AU$12*AU45*(1-AU137)</f>
        <v/>
      </c>
      <c r="AV276" s="19">
        <f>AV$12*AV45*(1-AV137)</f>
        <v/>
      </c>
      <c r="AW276" s="19">
        <f>AW$12*AW45*(1-AW137)</f>
        <v/>
      </c>
      <c r="AX276" s="19">
        <f>AX$12*AX45*(1-AX137)</f>
        <v/>
      </c>
      <c r="AY276" s="19">
        <f>AY$12*AY45*(1-AY137)</f>
        <v/>
      </c>
    </row>
    <row r="277" hidden="1" outlineLevel="1">
      <c r="A277" s="1" t="inlineStr">
        <is>
          <t>ctr</t>
        </is>
      </c>
      <c r="B277" s="1" t="inlineStr">
        <is>
          <t>all</t>
        </is>
      </c>
      <c r="C277" s="1" t="inlineStr">
        <is>
          <t>cst</t>
        </is>
      </c>
      <c r="H277" s="1">
        <f>INDEX(VarLab,MATCH($A277,VarKey,0))&amp;INDEX(MemLab,MATCH($C277&amp;"|"&amp;$B277,MemKey,0))</f>
        <v/>
      </c>
      <c r="I277" s="1">
        <f>INDEX(VarUnit,MATCH($A277,VarKey,0))</f>
        <v/>
      </c>
      <c r="J277" s="1">
        <f>INDEX(VarSrc,MATCH($A277,VarKey,0))</f>
        <v/>
      </c>
      <c r="K277" s="17">
        <f>CodePrefix&amp;$A277&amp;IF($C277="","","."&amp;$C277&amp;"."&amp;$B277)&amp;INDEX(VarEnd,MATCH($A277,VarKey,0))&amp;K$5</f>
        <v/>
      </c>
      <c r="L277" s="18">
        <f>L$12*L46*(1-L138)</f>
        <v/>
      </c>
      <c r="M277" s="19">
        <f>M$12*M46*(1-M138)</f>
        <v/>
      </c>
      <c r="N277" s="19">
        <f>N$12*N46*(1-N138)</f>
        <v/>
      </c>
      <c r="O277" s="19">
        <f>O$12*O46*(1-O138)</f>
        <v/>
      </c>
      <c r="P277" s="19">
        <f>P$12*P46*(1-P138)</f>
        <v/>
      </c>
      <c r="Q277" s="19">
        <f>Q$12*Q46*(1-Q138)</f>
        <v/>
      </c>
      <c r="R277" s="19">
        <f>R$12*R46*(1-R138)</f>
        <v/>
      </c>
      <c r="S277" s="19">
        <f>S$12*S46*(1-S138)</f>
        <v/>
      </c>
      <c r="T277" s="19">
        <f>T$12*T46*(1-T138)</f>
        <v/>
      </c>
      <c r="U277" s="19">
        <f>U$12*U46*(1-U138)</f>
        <v/>
      </c>
      <c r="V277" s="19">
        <f>V$12*V46*(1-V138)</f>
        <v/>
      </c>
      <c r="W277" s="19">
        <f>W$12*W46*(1-W138)</f>
        <v/>
      </c>
      <c r="X277" s="19">
        <f>X$12*X46*(1-X138)</f>
        <v/>
      </c>
      <c r="Y277" s="19">
        <f>Y$12*Y46*(1-Y138)</f>
        <v/>
      </c>
      <c r="Z277" s="19">
        <f>Z$12*Z46*(1-Z138)</f>
        <v/>
      </c>
      <c r="AA277" s="19">
        <f>AA$12*AA46*(1-AA138)</f>
        <v/>
      </c>
      <c r="AB277" s="19">
        <f>AB$12*AB46*(1-AB138)</f>
        <v/>
      </c>
      <c r="AC277" s="19">
        <f>AC$12*AC46*(1-AC138)</f>
        <v/>
      </c>
      <c r="AD277" s="19">
        <f>AD$12*AD46*(1-AD138)</f>
        <v/>
      </c>
      <c r="AF277" s="17">
        <f>CodePrefix&amp;$A277&amp;IF($C277="","","."&amp;$C277&amp;"."&amp;$B277)&amp;INDEX(VarEnd,MATCH($A277,VarKey,0))&amp;AF$5</f>
        <v/>
      </c>
      <c r="AG277" s="18">
        <f>AG$12*AG46*(1-AG138)</f>
        <v/>
      </c>
      <c r="AH277" s="19">
        <f>AH$12*AH46*(1-AH138)</f>
        <v/>
      </c>
      <c r="AI277" s="19">
        <f>AI$12*AI46*(1-AI138)</f>
        <v/>
      </c>
      <c r="AJ277" s="19">
        <f>AJ$12*AJ46*(1-AJ138)</f>
        <v/>
      </c>
      <c r="AK277" s="19">
        <f>AK$12*AK46*(1-AK138)</f>
        <v/>
      </c>
      <c r="AL277" s="19">
        <f>AL$12*AL46*(1-AL138)</f>
        <v/>
      </c>
      <c r="AM277" s="19">
        <f>AM$12*AM46*(1-AM138)</f>
        <v/>
      </c>
      <c r="AN277" s="19">
        <f>AN$12*AN46*(1-AN138)</f>
        <v/>
      </c>
      <c r="AO277" s="19">
        <f>AO$12*AO46*(1-AO138)</f>
        <v/>
      </c>
      <c r="AP277" s="19">
        <f>AP$12*AP46*(1-AP138)</f>
        <v/>
      </c>
      <c r="AQ277" s="19">
        <f>AQ$12*AQ46*(1-AQ138)</f>
        <v/>
      </c>
      <c r="AR277" s="19">
        <f>AR$12*AR46*(1-AR138)</f>
        <v/>
      </c>
      <c r="AS277" s="19">
        <f>AS$12*AS46*(1-AS138)</f>
        <v/>
      </c>
      <c r="AT277" s="19">
        <f>AT$12*AT46*(1-AT138)</f>
        <v/>
      </c>
      <c r="AU277" s="19">
        <f>AU$12*AU46*(1-AU138)</f>
        <v/>
      </c>
      <c r="AV277" s="19">
        <f>AV$12*AV46*(1-AV138)</f>
        <v/>
      </c>
      <c r="AW277" s="19">
        <f>AW$12*AW46*(1-AW138)</f>
        <v/>
      </c>
      <c r="AX277" s="19">
        <f>AX$12*AX46*(1-AX138)</f>
        <v/>
      </c>
      <c r="AY277" s="19">
        <f>AY$12*AY46*(1-AY138)</f>
        <v/>
      </c>
    </row>
    <row r="278" hidden="1" outlineLevel="1">
      <c r="A278" s="1" t="inlineStr">
        <is>
          <t>ctr</t>
        </is>
      </c>
      <c r="B278" s="1" t="inlineStr">
        <is>
          <t>all</t>
        </is>
      </c>
      <c r="C278" s="1" t="inlineStr">
        <is>
          <t>ftr</t>
        </is>
      </c>
      <c r="H278" s="1">
        <f>INDEX(VarLab,MATCH($A278,VarKey,0))&amp;INDEX(MemLab,MATCH($C278&amp;"|"&amp;$B278,MemKey,0))</f>
        <v/>
      </c>
      <c r="I278" s="1">
        <f>INDEX(VarUnit,MATCH($A278,VarKey,0))</f>
        <v/>
      </c>
      <c r="J278" s="1">
        <f>INDEX(VarSrc,MATCH($A278,VarKey,0))</f>
        <v/>
      </c>
      <c r="K278" s="17">
        <f>CodePrefix&amp;$A278&amp;IF($C278="","","."&amp;$C278&amp;"."&amp;$B278)&amp;INDEX(VarEnd,MATCH($A278,VarKey,0))&amp;K$5</f>
        <v/>
      </c>
      <c r="L278" s="18">
        <f>L$12*L47*(1-L139)</f>
        <v/>
      </c>
      <c r="M278" s="19">
        <f>M$12*M47*(1-M139)</f>
        <v/>
      </c>
      <c r="N278" s="19">
        <f>N$12*N47*(1-N139)</f>
        <v/>
      </c>
      <c r="O278" s="19">
        <f>O$12*O47*(1-O139)</f>
        <v/>
      </c>
      <c r="P278" s="19">
        <f>P$12*P47*(1-P139)</f>
        <v/>
      </c>
      <c r="Q278" s="19">
        <f>Q$12*Q47*(1-Q139)</f>
        <v/>
      </c>
      <c r="R278" s="19">
        <f>R$12*R47*(1-R139)</f>
        <v/>
      </c>
      <c r="S278" s="19">
        <f>S$12*S47*(1-S139)</f>
        <v/>
      </c>
      <c r="T278" s="19">
        <f>T$12*T47*(1-T139)</f>
        <v/>
      </c>
      <c r="U278" s="19">
        <f>U$12*U47*(1-U139)</f>
        <v/>
      </c>
      <c r="V278" s="19">
        <f>V$12*V47*(1-V139)</f>
        <v/>
      </c>
      <c r="W278" s="19">
        <f>W$12*W47*(1-W139)</f>
        <v/>
      </c>
      <c r="X278" s="19">
        <f>X$12*X47*(1-X139)</f>
        <v/>
      </c>
      <c r="Y278" s="19">
        <f>Y$12*Y47*(1-Y139)</f>
        <v/>
      </c>
      <c r="Z278" s="19">
        <f>Z$12*Z47*(1-Z139)</f>
        <v/>
      </c>
      <c r="AA278" s="19">
        <f>AA$12*AA47*(1-AA139)</f>
        <v/>
      </c>
      <c r="AB278" s="19">
        <f>AB$12*AB47*(1-AB139)</f>
        <v/>
      </c>
      <c r="AC278" s="19">
        <f>AC$12*AC47*(1-AC139)</f>
        <v/>
      </c>
      <c r="AD278" s="19">
        <f>AD$12*AD47*(1-AD139)</f>
        <v/>
      </c>
      <c r="AF278" s="17">
        <f>CodePrefix&amp;$A278&amp;IF($C278="","","."&amp;$C278&amp;"."&amp;$B278)&amp;INDEX(VarEnd,MATCH($A278,VarKey,0))&amp;AF$5</f>
        <v/>
      </c>
      <c r="AG278" s="18">
        <f>AG$12*AG47*(1-AG139)</f>
        <v/>
      </c>
      <c r="AH278" s="19">
        <f>AH$12*AH47*(1-AH139)</f>
        <v/>
      </c>
      <c r="AI278" s="19">
        <f>AI$12*AI47*(1-AI139)</f>
        <v/>
      </c>
      <c r="AJ278" s="19">
        <f>AJ$12*AJ47*(1-AJ139)</f>
        <v/>
      </c>
      <c r="AK278" s="19">
        <f>AK$12*AK47*(1-AK139)</f>
        <v/>
      </c>
      <c r="AL278" s="19">
        <f>AL$12*AL47*(1-AL139)</f>
        <v/>
      </c>
      <c r="AM278" s="19">
        <f>AM$12*AM47*(1-AM139)</f>
        <v/>
      </c>
      <c r="AN278" s="19">
        <f>AN$12*AN47*(1-AN139)</f>
        <v/>
      </c>
      <c r="AO278" s="19">
        <f>AO$12*AO47*(1-AO139)</f>
        <v/>
      </c>
      <c r="AP278" s="19">
        <f>AP$12*AP47*(1-AP139)</f>
        <v/>
      </c>
      <c r="AQ278" s="19">
        <f>AQ$12*AQ47*(1-AQ139)</f>
        <v/>
      </c>
      <c r="AR278" s="19">
        <f>AR$12*AR47*(1-AR139)</f>
        <v/>
      </c>
      <c r="AS278" s="19">
        <f>AS$12*AS47*(1-AS139)</f>
        <v/>
      </c>
      <c r="AT278" s="19">
        <f>AT$12*AT47*(1-AT139)</f>
        <v/>
      </c>
      <c r="AU278" s="19">
        <f>AU$12*AU47*(1-AU139)</f>
        <v/>
      </c>
      <c r="AV278" s="19">
        <f>AV$12*AV47*(1-AV139)</f>
        <v/>
      </c>
      <c r="AW278" s="19">
        <f>AW$12*AW47*(1-AW139)</f>
        <v/>
      </c>
      <c r="AX278" s="19">
        <f>AX$12*AX47*(1-AX139)</f>
        <v/>
      </c>
      <c r="AY278" s="19">
        <f>AY$12*AY47*(1-AY139)</f>
        <v/>
      </c>
    </row>
    <row r="279" hidden="1" outlineLevel="1">
      <c r="A279" s="1" t="inlineStr">
        <is>
          <t>ctr</t>
        </is>
      </c>
      <c r="B279" s="1" t="inlineStr">
        <is>
          <t>all</t>
        </is>
      </c>
      <c r="C279" s="1" t="inlineStr">
        <is>
          <t>oen</t>
        </is>
      </c>
      <c r="H279" s="1">
        <f>INDEX(VarLab,MATCH($A279,VarKey,0))&amp;INDEX(MemLab,MATCH($C279&amp;"|"&amp;$B279,MemKey,0))</f>
        <v/>
      </c>
      <c r="I279" s="1">
        <f>INDEX(VarUnit,MATCH($A279,VarKey,0))</f>
        <v/>
      </c>
      <c r="J279" s="1">
        <f>INDEX(VarSrc,MATCH($A279,VarKey,0))</f>
        <v/>
      </c>
      <c r="K279" s="17">
        <f>CodePrefix&amp;$A279&amp;IF($C279="","","."&amp;$C279&amp;"."&amp;$B279)&amp;INDEX(VarEnd,MATCH($A279,VarKey,0))&amp;K$5</f>
        <v/>
      </c>
      <c r="L279" s="18">
        <f>L$12*L48*(1-L140)</f>
        <v/>
      </c>
      <c r="M279" s="19">
        <f>M$12*M48*(1-M140)</f>
        <v/>
      </c>
      <c r="N279" s="19">
        <f>N$12*N48*(1-N140)</f>
        <v/>
      </c>
      <c r="O279" s="19">
        <f>O$12*O48*(1-O140)</f>
        <v/>
      </c>
      <c r="P279" s="19">
        <f>P$12*P48*(1-P140)</f>
        <v/>
      </c>
      <c r="Q279" s="19">
        <f>Q$12*Q48*(1-Q140)</f>
        <v/>
      </c>
      <c r="R279" s="19">
        <f>R$12*R48*(1-R140)</f>
        <v/>
      </c>
      <c r="S279" s="19">
        <f>S$12*S48*(1-S140)</f>
        <v/>
      </c>
      <c r="T279" s="19">
        <f>T$12*T48*(1-T140)</f>
        <v/>
      </c>
      <c r="U279" s="19">
        <f>U$12*U48*(1-U140)</f>
        <v/>
      </c>
      <c r="V279" s="19">
        <f>V$12*V48*(1-V140)</f>
        <v/>
      </c>
      <c r="W279" s="19">
        <f>W$12*W48*(1-W140)</f>
        <v/>
      </c>
      <c r="X279" s="19">
        <f>X$12*X48*(1-X140)</f>
        <v/>
      </c>
      <c r="Y279" s="19">
        <f>Y$12*Y48*(1-Y140)</f>
        <v/>
      </c>
      <c r="Z279" s="19">
        <f>Z$12*Z48*(1-Z140)</f>
        <v/>
      </c>
      <c r="AA279" s="19">
        <f>AA$12*AA48*(1-AA140)</f>
        <v/>
      </c>
      <c r="AB279" s="19">
        <f>AB$12*AB48*(1-AB140)</f>
        <v/>
      </c>
      <c r="AC279" s="19">
        <f>AC$12*AC48*(1-AC140)</f>
        <v/>
      </c>
      <c r="AD279" s="19">
        <f>AD$12*AD48*(1-AD140)</f>
        <v/>
      </c>
      <c r="AF279" s="17">
        <f>CodePrefix&amp;$A279&amp;IF($C279="","","."&amp;$C279&amp;"."&amp;$B279)&amp;INDEX(VarEnd,MATCH($A279,VarKey,0))&amp;AF$5</f>
        <v/>
      </c>
      <c r="AG279" s="18">
        <f>AG$12*AG48*(1-AG140)</f>
        <v/>
      </c>
      <c r="AH279" s="19">
        <f>AH$12*AH48*(1-AH140)</f>
        <v/>
      </c>
      <c r="AI279" s="19">
        <f>AI$12*AI48*(1-AI140)</f>
        <v/>
      </c>
      <c r="AJ279" s="19">
        <f>AJ$12*AJ48*(1-AJ140)</f>
        <v/>
      </c>
      <c r="AK279" s="19">
        <f>AK$12*AK48*(1-AK140)</f>
        <v/>
      </c>
      <c r="AL279" s="19">
        <f>AL$12*AL48*(1-AL140)</f>
        <v/>
      </c>
      <c r="AM279" s="19">
        <f>AM$12*AM48*(1-AM140)</f>
        <v/>
      </c>
      <c r="AN279" s="19">
        <f>AN$12*AN48*(1-AN140)</f>
        <v/>
      </c>
      <c r="AO279" s="19">
        <f>AO$12*AO48*(1-AO140)</f>
        <v/>
      </c>
      <c r="AP279" s="19">
        <f>AP$12*AP48*(1-AP140)</f>
        <v/>
      </c>
      <c r="AQ279" s="19">
        <f>AQ$12*AQ48*(1-AQ140)</f>
        <v/>
      </c>
      <c r="AR279" s="19">
        <f>AR$12*AR48*(1-AR140)</f>
        <v/>
      </c>
      <c r="AS279" s="19">
        <f>AS$12*AS48*(1-AS140)</f>
        <v/>
      </c>
      <c r="AT279" s="19">
        <f>AT$12*AT48*(1-AT140)</f>
        <v/>
      </c>
      <c r="AU279" s="19">
        <f>AU$12*AU48*(1-AU140)</f>
        <v/>
      </c>
      <c r="AV279" s="19">
        <f>AV$12*AV48*(1-AV140)</f>
        <v/>
      </c>
      <c r="AW279" s="19">
        <f>AW$12*AW48*(1-AW140)</f>
        <v/>
      </c>
      <c r="AX279" s="19">
        <f>AX$12*AX48*(1-AX140)</f>
        <v/>
      </c>
      <c r="AY279" s="19">
        <f>AY$12*AY48*(1-AY140)</f>
        <v/>
      </c>
    </row>
    <row r="280" hidden="1" outlineLevel="1">
      <c r="A280" s="1" t="inlineStr">
        <is>
          <t>etr</t>
        </is>
      </c>
      <c r="B280" s="1" t="inlineStr">
        <is>
          <t>all</t>
        </is>
      </c>
      <c r="C280" s="1" t="inlineStr">
        <is>
          <t>pow</t>
        </is>
      </c>
      <c r="H280" s="1">
        <f>INDEX(VarLab,MATCH($A280,VarKey,0))&amp;INDEX(MemLab,MATCH($C280&amp;"|"&amp;$B280,MemKey,0))</f>
        <v/>
      </c>
      <c r="I280" s="1">
        <f>INDEX(VarUnit,MATCH($A280,VarKey,0))</f>
        <v/>
      </c>
      <c r="J280" s="1">
        <f>INDEX(VarSrc,MATCH($A280,VarKey,0))</f>
        <v/>
      </c>
      <c r="K280" s="17">
        <f>CodePrefix&amp;$A280&amp;IF($C280="","","."&amp;$C280&amp;"."&amp;$B280)&amp;INDEX(VarEnd,MATCH($A280,VarKey,0))&amp;K$5</f>
        <v/>
      </c>
      <c r="L280" s="18">
        <f>L$200*L124*(1-L154)</f>
        <v/>
      </c>
      <c r="M280" s="19">
        <f>M$200*M124*(1-M154)</f>
        <v/>
      </c>
      <c r="N280" s="19">
        <f>N$200*N124*(1-N154)</f>
        <v/>
      </c>
      <c r="O280" s="19">
        <f>O$200*O124*(1-O154)</f>
        <v/>
      </c>
      <c r="P280" s="19">
        <f>P$200*P124*(1-P154)</f>
        <v/>
      </c>
      <c r="Q280" s="19">
        <f>Q$200*Q124*(1-Q154)</f>
        <v/>
      </c>
      <c r="R280" s="19">
        <f>R$200*R124*(1-R154)</f>
        <v/>
      </c>
      <c r="S280" s="19">
        <f>S$200*S124*(1-S154)</f>
        <v/>
      </c>
      <c r="T280" s="19">
        <f>T$200*T124*(1-T154)</f>
        <v/>
      </c>
      <c r="U280" s="19">
        <f>U$200*U124*(1-U154)</f>
        <v/>
      </c>
      <c r="V280" s="19">
        <f>V$200*V124*(1-V154)</f>
        <v/>
      </c>
      <c r="W280" s="19">
        <f>W$200*W124*(1-W154)</f>
        <v/>
      </c>
      <c r="X280" s="19">
        <f>X$200*X124*(1-X154)</f>
        <v/>
      </c>
      <c r="Y280" s="19">
        <f>Y$200*Y124*(1-Y154)</f>
        <v/>
      </c>
      <c r="Z280" s="19">
        <f>Z$200*Z124*(1-Z154)</f>
        <v/>
      </c>
      <c r="AA280" s="19">
        <f>AA$200*AA124*(1-AA154)</f>
        <v/>
      </c>
      <c r="AB280" s="19">
        <f>AB$200*AB124*(1-AB154)</f>
        <v/>
      </c>
      <c r="AC280" s="19">
        <f>AC$200*AC124*(1-AC154)</f>
        <v/>
      </c>
      <c r="AD280" s="19">
        <f>AD$200*AD124*(1-AD154)</f>
        <v/>
      </c>
      <c r="AF280" s="17">
        <f>CodePrefix&amp;$A280&amp;IF($C280="","","."&amp;$C280&amp;"."&amp;$B280)&amp;INDEX(VarEnd,MATCH($A280,VarKey,0))&amp;AF$5</f>
        <v/>
      </c>
      <c r="AG280" s="18">
        <f>AG$200*AG124*(1-AG154)</f>
        <v/>
      </c>
      <c r="AH280" s="19">
        <f>AH$200*AH124*(1-AH154)</f>
        <v/>
      </c>
      <c r="AI280" s="19">
        <f>AI$200*AI124*(1-AI154)</f>
        <v/>
      </c>
      <c r="AJ280" s="19">
        <f>AJ$200*AJ124*(1-AJ154)</f>
        <v/>
      </c>
      <c r="AK280" s="19">
        <f>AK$200*AK124*(1-AK154)</f>
        <v/>
      </c>
      <c r="AL280" s="19">
        <f>AL$200*AL124*(1-AL154)</f>
        <v/>
      </c>
      <c r="AM280" s="19">
        <f>AM$200*AM124*(1-AM154)</f>
        <v/>
      </c>
      <c r="AN280" s="19">
        <f>AN$200*AN124*(1-AN154)</f>
        <v/>
      </c>
      <c r="AO280" s="19">
        <f>AO$200*AO124*(1-AO154)</f>
        <v/>
      </c>
      <c r="AP280" s="19">
        <f>AP$200*AP124*(1-AP154)</f>
        <v/>
      </c>
      <c r="AQ280" s="19">
        <f>AQ$200*AQ124*(1-AQ154)</f>
        <v/>
      </c>
      <c r="AR280" s="19">
        <f>AR$200*AR124*(1-AR154)</f>
        <v/>
      </c>
      <c r="AS280" s="19">
        <f>AS$200*AS124*(1-AS154)</f>
        <v/>
      </c>
      <c r="AT280" s="19">
        <f>AT$200*AT124*(1-AT154)</f>
        <v/>
      </c>
      <c r="AU280" s="19">
        <f>AU$200*AU124*(1-AU154)</f>
        <v/>
      </c>
      <c r="AV280" s="19">
        <f>AV$200*AV124*(1-AV154)</f>
        <v/>
      </c>
      <c r="AW280" s="19">
        <f>AW$200*AW124*(1-AW154)</f>
        <v/>
      </c>
      <c r="AX280" s="19">
        <f>AX$200*AX124*(1-AX154)</f>
        <v/>
      </c>
      <c r="AY280" s="19">
        <f>AY$200*AY124*(1-AY154)</f>
        <v/>
      </c>
    </row>
    <row r="281" hidden="1" outlineLevel="1">
      <c r="A281" s="1" t="inlineStr">
        <is>
          <t>etr</t>
        </is>
      </c>
      <c r="B281" s="1" t="inlineStr">
        <is>
          <t>all</t>
        </is>
      </c>
      <c r="C281" s="1" t="inlineStr">
        <is>
          <t>rod</t>
        </is>
      </c>
      <c r="H281" s="1">
        <f>INDEX(VarLab,MATCH($A281,VarKey,0))&amp;INDEX(MemLab,MATCH($C281&amp;"|"&amp;$B281,MemKey,0))</f>
        <v/>
      </c>
      <c r="I281" s="1">
        <f>INDEX(VarUnit,MATCH($A281,VarKey,0))</f>
        <v/>
      </c>
      <c r="J281" s="1">
        <f>INDEX(VarSrc,MATCH($A281,VarKey,0))</f>
        <v/>
      </c>
      <c r="K281" s="17">
        <f>CodePrefix&amp;$A281&amp;IF($C281="","","."&amp;$C281&amp;"."&amp;$B281)&amp;INDEX(VarEnd,MATCH($A281,VarKey,0))&amp;K$5</f>
        <v/>
      </c>
      <c r="L281" s="18">
        <f>L$200*L125*(1-L155)</f>
        <v/>
      </c>
      <c r="M281" s="19">
        <f>M$200*M125*(1-M155)</f>
        <v/>
      </c>
      <c r="N281" s="19">
        <f>N$200*N125*(1-N155)</f>
        <v/>
      </c>
      <c r="O281" s="19">
        <f>O$200*O125*(1-O155)</f>
        <v/>
      </c>
      <c r="P281" s="19">
        <f>P$200*P125*(1-P155)</f>
        <v/>
      </c>
      <c r="Q281" s="19">
        <f>Q$200*Q125*(1-Q155)</f>
        <v/>
      </c>
      <c r="R281" s="19">
        <f>R$200*R125*(1-R155)</f>
        <v/>
      </c>
      <c r="S281" s="19">
        <f>S$200*S125*(1-S155)</f>
        <v/>
      </c>
      <c r="T281" s="19">
        <f>T$200*T125*(1-T155)</f>
        <v/>
      </c>
      <c r="U281" s="19">
        <f>U$200*U125*(1-U155)</f>
        <v/>
      </c>
      <c r="V281" s="19">
        <f>V$200*V125*(1-V155)</f>
        <v/>
      </c>
      <c r="W281" s="19">
        <f>W$200*W125*(1-W155)</f>
        <v/>
      </c>
      <c r="X281" s="19">
        <f>X$200*X125*(1-X155)</f>
        <v/>
      </c>
      <c r="Y281" s="19">
        <f>Y$200*Y125*(1-Y155)</f>
        <v/>
      </c>
      <c r="Z281" s="19">
        <f>Z$200*Z125*(1-Z155)</f>
        <v/>
      </c>
      <c r="AA281" s="19">
        <f>AA$200*AA125*(1-AA155)</f>
        <v/>
      </c>
      <c r="AB281" s="19">
        <f>AB$200*AB125*(1-AB155)</f>
        <v/>
      </c>
      <c r="AC281" s="19">
        <f>AC$200*AC125*(1-AC155)</f>
        <v/>
      </c>
      <c r="AD281" s="19">
        <f>AD$200*AD125*(1-AD155)</f>
        <v/>
      </c>
      <c r="AF281" s="17">
        <f>CodePrefix&amp;$A281&amp;IF($C281="","","."&amp;$C281&amp;"."&amp;$B281)&amp;INDEX(VarEnd,MATCH($A281,VarKey,0))&amp;AF$5</f>
        <v/>
      </c>
      <c r="AG281" s="18">
        <f>AG$200*AG125*(1-AG155)</f>
        <v/>
      </c>
      <c r="AH281" s="19">
        <f>AH$200*AH125*(1-AH155)</f>
        <v/>
      </c>
      <c r="AI281" s="19">
        <f>AI$200*AI125*(1-AI155)</f>
        <v/>
      </c>
      <c r="AJ281" s="19">
        <f>AJ$200*AJ125*(1-AJ155)</f>
        <v/>
      </c>
      <c r="AK281" s="19">
        <f>AK$200*AK125*(1-AK155)</f>
        <v/>
      </c>
      <c r="AL281" s="19">
        <f>AL$200*AL125*(1-AL155)</f>
        <v/>
      </c>
      <c r="AM281" s="19">
        <f>AM$200*AM125*(1-AM155)</f>
        <v/>
      </c>
      <c r="AN281" s="19">
        <f>AN$200*AN125*(1-AN155)</f>
        <v/>
      </c>
      <c r="AO281" s="19">
        <f>AO$200*AO125*(1-AO155)</f>
        <v/>
      </c>
      <c r="AP281" s="19">
        <f>AP$200*AP125*(1-AP155)</f>
        <v/>
      </c>
      <c r="AQ281" s="19">
        <f>AQ$200*AQ125*(1-AQ155)</f>
        <v/>
      </c>
      <c r="AR281" s="19">
        <f>AR$200*AR125*(1-AR155)</f>
        <v/>
      </c>
      <c r="AS281" s="19">
        <f>AS$200*AS125*(1-AS155)</f>
        <v/>
      </c>
      <c r="AT281" s="19">
        <f>AT$200*AT125*(1-AT155)</f>
        <v/>
      </c>
      <c r="AU281" s="19">
        <f>AU$200*AU125*(1-AU155)</f>
        <v/>
      </c>
      <c r="AV281" s="19">
        <f>AV$200*AV125*(1-AV155)</f>
        <v/>
      </c>
      <c r="AW281" s="19">
        <f>AW$200*AW125*(1-AW155)</f>
        <v/>
      </c>
      <c r="AX281" s="19">
        <f>AX$200*AX125*(1-AX155)</f>
        <v/>
      </c>
      <c r="AY281" s="19">
        <f>AY$200*AY125*(1-AY155)</f>
        <v/>
      </c>
    </row>
    <row r="282" hidden="1" outlineLevel="1">
      <c r="A282" s="1" t="inlineStr">
        <is>
          <t>etr</t>
        </is>
      </c>
      <c r="B282" s="1" t="inlineStr">
        <is>
          <t>all</t>
        </is>
      </c>
      <c r="C282" s="1" t="inlineStr">
        <is>
          <t>ral</t>
        </is>
      </c>
      <c r="H282" s="1">
        <f>INDEX(VarLab,MATCH($A282,VarKey,0))&amp;INDEX(MemLab,MATCH($C282&amp;"|"&amp;$B282,MemKey,0))</f>
        <v/>
      </c>
      <c r="I282" s="1">
        <f>INDEX(VarUnit,MATCH($A282,VarKey,0))</f>
        <v/>
      </c>
      <c r="J282" s="1">
        <f>INDEX(VarSrc,MATCH($A282,VarKey,0))</f>
        <v/>
      </c>
      <c r="K282" s="17">
        <f>CodePrefix&amp;$A282&amp;IF($C282="","","."&amp;$C282&amp;"."&amp;$B282)&amp;INDEX(VarEnd,MATCH($A282,VarKey,0))&amp;K$5</f>
        <v/>
      </c>
      <c r="L282" s="18">
        <f>L$200*L126*(1-L156)</f>
        <v/>
      </c>
      <c r="M282" s="19">
        <f>M$200*M126*(1-M156)</f>
        <v/>
      </c>
      <c r="N282" s="19">
        <f>N$200*N126*(1-N156)</f>
        <v/>
      </c>
      <c r="O282" s="19">
        <f>O$200*O126*(1-O156)</f>
        <v/>
      </c>
      <c r="P282" s="19">
        <f>P$200*P126*(1-P156)</f>
        <v/>
      </c>
      <c r="Q282" s="19">
        <f>Q$200*Q126*(1-Q156)</f>
        <v/>
      </c>
      <c r="R282" s="19">
        <f>R$200*R126*(1-R156)</f>
        <v/>
      </c>
      <c r="S282" s="19">
        <f>S$200*S126*(1-S156)</f>
        <v/>
      </c>
      <c r="T282" s="19">
        <f>T$200*T126*(1-T156)</f>
        <v/>
      </c>
      <c r="U282" s="19">
        <f>U$200*U126*(1-U156)</f>
        <v/>
      </c>
      <c r="V282" s="19">
        <f>V$200*V126*(1-V156)</f>
        <v/>
      </c>
      <c r="W282" s="19">
        <f>W$200*W126*(1-W156)</f>
        <v/>
      </c>
      <c r="X282" s="19">
        <f>X$200*X126*(1-X156)</f>
        <v/>
      </c>
      <c r="Y282" s="19">
        <f>Y$200*Y126*(1-Y156)</f>
        <v/>
      </c>
      <c r="Z282" s="19">
        <f>Z$200*Z126*(1-Z156)</f>
        <v/>
      </c>
      <c r="AA282" s="19">
        <f>AA$200*AA126*(1-AA156)</f>
        <v/>
      </c>
      <c r="AB282" s="19">
        <f>AB$200*AB126*(1-AB156)</f>
        <v/>
      </c>
      <c r="AC282" s="19">
        <f>AC$200*AC126*(1-AC156)</f>
        <v/>
      </c>
      <c r="AD282" s="19">
        <f>AD$200*AD126*(1-AD156)</f>
        <v/>
      </c>
      <c r="AF282" s="17">
        <f>CodePrefix&amp;$A282&amp;IF($C282="","","."&amp;$C282&amp;"."&amp;$B282)&amp;INDEX(VarEnd,MATCH($A282,VarKey,0))&amp;AF$5</f>
        <v/>
      </c>
      <c r="AG282" s="18">
        <f>AG$200*AG126*(1-AG156)</f>
        <v/>
      </c>
      <c r="AH282" s="19">
        <f>AH$200*AH126*(1-AH156)</f>
        <v/>
      </c>
      <c r="AI282" s="19">
        <f>AI$200*AI126*(1-AI156)</f>
        <v/>
      </c>
      <c r="AJ282" s="19">
        <f>AJ$200*AJ126*(1-AJ156)</f>
        <v/>
      </c>
      <c r="AK282" s="19">
        <f>AK$200*AK126*(1-AK156)</f>
        <v/>
      </c>
      <c r="AL282" s="19">
        <f>AL$200*AL126*(1-AL156)</f>
        <v/>
      </c>
      <c r="AM282" s="19">
        <f>AM$200*AM126*(1-AM156)</f>
        <v/>
      </c>
      <c r="AN282" s="19">
        <f>AN$200*AN126*(1-AN156)</f>
        <v/>
      </c>
      <c r="AO282" s="19">
        <f>AO$200*AO126*(1-AO156)</f>
        <v/>
      </c>
      <c r="AP282" s="19">
        <f>AP$200*AP126*(1-AP156)</f>
        <v/>
      </c>
      <c r="AQ282" s="19">
        <f>AQ$200*AQ126*(1-AQ156)</f>
        <v/>
      </c>
      <c r="AR282" s="19">
        <f>AR$200*AR126*(1-AR156)</f>
        <v/>
      </c>
      <c r="AS282" s="19">
        <f>AS$200*AS126*(1-AS156)</f>
        <v/>
      </c>
      <c r="AT282" s="19">
        <f>AT$200*AT126*(1-AT156)</f>
        <v/>
      </c>
      <c r="AU282" s="19">
        <f>AU$200*AU126*(1-AU156)</f>
        <v/>
      </c>
      <c r="AV282" s="19">
        <f>AV$200*AV126*(1-AV156)</f>
        <v/>
      </c>
      <c r="AW282" s="19">
        <f>AW$200*AW126*(1-AW156)</f>
        <v/>
      </c>
      <c r="AX282" s="19">
        <f>AX$200*AX126*(1-AX156)</f>
        <v/>
      </c>
      <c r="AY282" s="19">
        <f>AY$200*AY126*(1-AY156)</f>
        <v/>
      </c>
    </row>
    <row r="283" hidden="1" outlineLevel="1">
      <c r="A283" s="1" t="inlineStr">
        <is>
          <t>etr</t>
        </is>
      </c>
      <c r="B283" s="1" t="inlineStr">
        <is>
          <t>all</t>
        </is>
      </c>
      <c r="C283" s="1" t="inlineStr">
        <is>
          <t>avi</t>
        </is>
      </c>
      <c r="H283" s="1">
        <f>INDEX(VarLab,MATCH($A283,VarKey,0))&amp;INDEX(MemLab,MATCH($C283&amp;"|"&amp;$B283,MemKey,0))</f>
        <v/>
      </c>
      <c r="I283" s="1">
        <f>INDEX(VarUnit,MATCH($A283,VarKey,0))</f>
        <v/>
      </c>
      <c r="J283" s="1">
        <f>INDEX(VarSrc,MATCH($A283,VarKey,0))</f>
        <v/>
      </c>
      <c r="K283" s="17">
        <f>CodePrefix&amp;$A283&amp;IF($C283="","","."&amp;$C283&amp;"."&amp;$B283)&amp;INDEX(VarEnd,MATCH($A283,VarKey,0))&amp;K$5</f>
        <v/>
      </c>
      <c r="L283" s="18">
        <f>L$200*L127*(1-L157)</f>
        <v/>
      </c>
      <c r="M283" s="19">
        <f>M$200*M127*(1-M157)</f>
        <v/>
      </c>
      <c r="N283" s="19">
        <f>N$200*N127*(1-N157)</f>
        <v/>
      </c>
      <c r="O283" s="19">
        <f>O$200*O127*(1-O157)</f>
        <v/>
      </c>
      <c r="P283" s="19">
        <f>P$200*P127*(1-P157)</f>
        <v/>
      </c>
      <c r="Q283" s="19">
        <f>Q$200*Q127*(1-Q157)</f>
        <v/>
      </c>
      <c r="R283" s="19">
        <f>R$200*R127*(1-R157)</f>
        <v/>
      </c>
      <c r="S283" s="19">
        <f>S$200*S127*(1-S157)</f>
        <v/>
      </c>
      <c r="T283" s="19">
        <f>T$200*T127*(1-T157)</f>
        <v/>
      </c>
      <c r="U283" s="19">
        <f>U$200*U127*(1-U157)</f>
        <v/>
      </c>
      <c r="V283" s="19">
        <f>V$200*V127*(1-V157)</f>
        <v/>
      </c>
      <c r="W283" s="19">
        <f>W$200*W127*(1-W157)</f>
        <v/>
      </c>
      <c r="X283" s="19">
        <f>X$200*X127*(1-X157)</f>
        <v/>
      </c>
      <c r="Y283" s="19">
        <f>Y$200*Y127*(1-Y157)</f>
        <v/>
      </c>
      <c r="Z283" s="19">
        <f>Z$200*Z127*(1-Z157)</f>
        <v/>
      </c>
      <c r="AA283" s="19">
        <f>AA$200*AA127*(1-AA157)</f>
        <v/>
      </c>
      <c r="AB283" s="19">
        <f>AB$200*AB127*(1-AB157)</f>
        <v/>
      </c>
      <c r="AC283" s="19">
        <f>AC$200*AC127*(1-AC157)</f>
        <v/>
      </c>
      <c r="AD283" s="19">
        <f>AD$200*AD127*(1-AD157)</f>
        <v/>
      </c>
      <c r="AF283" s="17">
        <f>CodePrefix&amp;$A283&amp;IF($C283="","","."&amp;$C283&amp;"."&amp;$B283)&amp;INDEX(VarEnd,MATCH($A283,VarKey,0))&amp;AF$5</f>
        <v/>
      </c>
      <c r="AG283" s="18">
        <f>AG$200*AG127*(1-AG157)</f>
        <v/>
      </c>
      <c r="AH283" s="19">
        <f>AH$200*AH127*(1-AH157)</f>
        <v/>
      </c>
      <c r="AI283" s="19">
        <f>AI$200*AI127*(1-AI157)</f>
        <v/>
      </c>
      <c r="AJ283" s="19">
        <f>AJ$200*AJ127*(1-AJ157)</f>
        <v/>
      </c>
      <c r="AK283" s="19">
        <f>AK$200*AK127*(1-AK157)</f>
        <v/>
      </c>
      <c r="AL283" s="19">
        <f>AL$200*AL127*(1-AL157)</f>
        <v/>
      </c>
      <c r="AM283" s="19">
        <f>AM$200*AM127*(1-AM157)</f>
        <v/>
      </c>
      <c r="AN283" s="19">
        <f>AN$200*AN127*(1-AN157)</f>
        <v/>
      </c>
      <c r="AO283" s="19">
        <f>AO$200*AO127*(1-AO157)</f>
        <v/>
      </c>
      <c r="AP283" s="19">
        <f>AP$200*AP127*(1-AP157)</f>
        <v/>
      </c>
      <c r="AQ283" s="19">
        <f>AQ$200*AQ127*(1-AQ157)</f>
        <v/>
      </c>
      <c r="AR283" s="19">
        <f>AR$200*AR127*(1-AR157)</f>
        <v/>
      </c>
      <c r="AS283" s="19">
        <f>AS$200*AS127*(1-AS157)</f>
        <v/>
      </c>
      <c r="AT283" s="19">
        <f>AT$200*AT127*(1-AT157)</f>
        <v/>
      </c>
      <c r="AU283" s="19">
        <f>AU$200*AU127*(1-AU157)</f>
        <v/>
      </c>
      <c r="AV283" s="19">
        <f>AV$200*AV127*(1-AV157)</f>
        <v/>
      </c>
      <c r="AW283" s="19">
        <f>AW$200*AW127*(1-AW157)</f>
        <v/>
      </c>
      <c r="AX283" s="19">
        <f>AX$200*AX127*(1-AX157)</f>
        <v/>
      </c>
      <c r="AY283" s="19">
        <f>AY$200*AY127*(1-AY157)</f>
        <v/>
      </c>
    </row>
    <row r="284" hidden="1" outlineLevel="1">
      <c r="A284" s="1" t="inlineStr">
        <is>
          <t>etr</t>
        </is>
      </c>
      <c r="B284" s="1" t="inlineStr">
        <is>
          <t>all</t>
        </is>
      </c>
      <c r="C284" s="1" t="inlineStr">
        <is>
          <t>nav</t>
        </is>
      </c>
      <c r="H284" s="1">
        <f>INDEX(VarLab,MATCH($A284,VarKey,0))&amp;INDEX(MemLab,MATCH($C284&amp;"|"&amp;$B284,MemKey,0))</f>
        <v/>
      </c>
      <c r="I284" s="1">
        <f>INDEX(VarUnit,MATCH($A284,VarKey,0))</f>
        <v/>
      </c>
      <c r="J284" s="1">
        <f>INDEX(VarSrc,MATCH($A284,VarKey,0))</f>
        <v/>
      </c>
      <c r="K284" s="17">
        <f>CodePrefix&amp;$A284&amp;IF($C284="","","."&amp;$C284&amp;"."&amp;$B284)&amp;INDEX(VarEnd,MATCH($A284,VarKey,0))&amp;K$5</f>
        <v/>
      </c>
      <c r="L284" s="18">
        <f>L$200*L128*(1-L158)</f>
        <v/>
      </c>
      <c r="M284" s="19">
        <f>M$200*M128*(1-M158)</f>
        <v/>
      </c>
      <c r="N284" s="19">
        <f>N$200*N128*(1-N158)</f>
        <v/>
      </c>
      <c r="O284" s="19">
        <f>O$200*O128*(1-O158)</f>
        <v/>
      </c>
      <c r="P284" s="19">
        <f>P$200*P128*(1-P158)</f>
        <v/>
      </c>
      <c r="Q284" s="19">
        <f>Q$200*Q128*(1-Q158)</f>
        <v/>
      </c>
      <c r="R284" s="19">
        <f>R$200*R128*(1-R158)</f>
        <v/>
      </c>
      <c r="S284" s="19">
        <f>S$200*S128*(1-S158)</f>
        <v/>
      </c>
      <c r="T284" s="19">
        <f>T$200*T128*(1-T158)</f>
        <v/>
      </c>
      <c r="U284" s="19">
        <f>U$200*U128*(1-U158)</f>
        <v/>
      </c>
      <c r="V284" s="19">
        <f>V$200*V128*(1-V158)</f>
        <v/>
      </c>
      <c r="W284" s="19">
        <f>W$200*W128*(1-W158)</f>
        <v/>
      </c>
      <c r="X284" s="19">
        <f>X$200*X128*(1-X158)</f>
        <v/>
      </c>
      <c r="Y284" s="19">
        <f>Y$200*Y128*(1-Y158)</f>
        <v/>
      </c>
      <c r="Z284" s="19">
        <f>Z$200*Z128*(1-Z158)</f>
        <v/>
      </c>
      <c r="AA284" s="19">
        <f>AA$200*AA128*(1-AA158)</f>
        <v/>
      </c>
      <c r="AB284" s="19">
        <f>AB$200*AB128*(1-AB158)</f>
        <v/>
      </c>
      <c r="AC284" s="19">
        <f>AC$200*AC128*(1-AC158)</f>
        <v/>
      </c>
      <c r="AD284" s="19">
        <f>AD$200*AD128*(1-AD158)</f>
        <v/>
      </c>
      <c r="AF284" s="17">
        <f>CodePrefix&amp;$A284&amp;IF($C284="","","."&amp;$C284&amp;"."&amp;$B284)&amp;INDEX(VarEnd,MATCH($A284,VarKey,0))&amp;AF$5</f>
        <v/>
      </c>
      <c r="AG284" s="18">
        <f>AG$200*AG128*(1-AG158)</f>
        <v/>
      </c>
      <c r="AH284" s="19">
        <f>AH$200*AH128*(1-AH158)</f>
        <v/>
      </c>
      <c r="AI284" s="19">
        <f>AI$200*AI128*(1-AI158)</f>
        <v/>
      </c>
      <c r="AJ284" s="19">
        <f>AJ$200*AJ128*(1-AJ158)</f>
        <v/>
      </c>
      <c r="AK284" s="19">
        <f>AK$200*AK128*(1-AK158)</f>
        <v/>
      </c>
      <c r="AL284" s="19">
        <f>AL$200*AL128*(1-AL158)</f>
        <v/>
      </c>
      <c r="AM284" s="19">
        <f>AM$200*AM128*(1-AM158)</f>
        <v/>
      </c>
      <c r="AN284" s="19">
        <f>AN$200*AN128*(1-AN158)</f>
        <v/>
      </c>
      <c r="AO284" s="19">
        <f>AO$200*AO128*(1-AO158)</f>
        <v/>
      </c>
      <c r="AP284" s="19">
        <f>AP$200*AP128*(1-AP158)</f>
        <v/>
      </c>
      <c r="AQ284" s="19">
        <f>AQ$200*AQ128*(1-AQ158)</f>
        <v/>
      </c>
      <c r="AR284" s="19">
        <f>AR$200*AR128*(1-AR158)</f>
        <v/>
      </c>
      <c r="AS284" s="19">
        <f>AS$200*AS128*(1-AS158)</f>
        <v/>
      </c>
      <c r="AT284" s="19">
        <f>AT$200*AT128*(1-AT158)</f>
        <v/>
      </c>
      <c r="AU284" s="19">
        <f>AU$200*AU128*(1-AU158)</f>
        <v/>
      </c>
      <c r="AV284" s="19">
        <f>AV$200*AV128*(1-AV158)</f>
        <v/>
      </c>
      <c r="AW284" s="19">
        <f>AW$200*AW128*(1-AW158)</f>
        <v/>
      </c>
      <c r="AX284" s="19">
        <f>AX$200*AX128*(1-AX158)</f>
        <v/>
      </c>
      <c r="AY284" s="19">
        <f>AY$200*AY128*(1-AY158)</f>
        <v/>
      </c>
    </row>
    <row r="285" hidden="1" outlineLevel="1">
      <c r="A285" s="1" t="inlineStr">
        <is>
          <t>etr</t>
        </is>
      </c>
      <c r="B285" s="1" t="inlineStr">
        <is>
          <t>all</t>
        </is>
      </c>
      <c r="C285" s="1" t="inlineStr">
        <is>
          <t>res</t>
        </is>
      </c>
      <c r="H285" s="1">
        <f>INDEX(VarLab,MATCH($A285,VarKey,0))&amp;INDEX(MemLab,MATCH($C285&amp;"|"&amp;$B285,MemKey,0))</f>
        <v/>
      </c>
      <c r="I285" s="1">
        <f>INDEX(VarUnit,MATCH($A285,VarKey,0))</f>
        <v/>
      </c>
      <c r="J285" s="1">
        <f>INDEX(VarSrc,MATCH($A285,VarKey,0))</f>
        <v/>
      </c>
      <c r="K285" s="17">
        <f>CodePrefix&amp;$A285&amp;IF($C285="","","."&amp;$C285&amp;"."&amp;$B285)&amp;INDEX(VarEnd,MATCH($A285,VarKey,0))&amp;K$5</f>
        <v/>
      </c>
      <c r="L285" s="18">
        <f>L$200*L129*(1-L159)</f>
        <v/>
      </c>
      <c r="M285" s="19">
        <f>M$200*M129*(1-M159)</f>
        <v/>
      </c>
      <c r="N285" s="19">
        <f>N$200*N129*(1-N159)</f>
        <v/>
      </c>
      <c r="O285" s="19">
        <f>O$200*O129*(1-O159)</f>
        <v/>
      </c>
      <c r="P285" s="19">
        <f>P$200*P129*(1-P159)</f>
        <v/>
      </c>
      <c r="Q285" s="19">
        <f>Q$200*Q129*(1-Q159)</f>
        <v/>
      </c>
      <c r="R285" s="19">
        <f>R$200*R129*(1-R159)</f>
        <v/>
      </c>
      <c r="S285" s="19">
        <f>S$200*S129*(1-S159)</f>
        <v/>
      </c>
      <c r="T285" s="19">
        <f>T$200*T129*(1-T159)</f>
        <v/>
      </c>
      <c r="U285" s="19">
        <f>U$200*U129*(1-U159)</f>
        <v/>
      </c>
      <c r="V285" s="19">
        <f>V$200*V129*(1-V159)</f>
        <v/>
      </c>
      <c r="W285" s="19">
        <f>W$200*W129*(1-W159)</f>
        <v/>
      </c>
      <c r="X285" s="19">
        <f>X$200*X129*(1-X159)</f>
        <v/>
      </c>
      <c r="Y285" s="19">
        <f>Y$200*Y129*(1-Y159)</f>
        <v/>
      </c>
      <c r="Z285" s="19">
        <f>Z$200*Z129*(1-Z159)</f>
        <v/>
      </c>
      <c r="AA285" s="19">
        <f>AA$200*AA129*(1-AA159)</f>
        <v/>
      </c>
      <c r="AB285" s="19">
        <f>AB$200*AB129*(1-AB159)</f>
        <v/>
      </c>
      <c r="AC285" s="19">
        <f>AC$200*AC129*(1-AC159)</f>
        <v/>
      </c>
      <c r="AD285" s="19">
        <f>AD$200*AD129*(1-AD159)</f>
        <v/>
      </c>
      <c r="AF285" s="17">
        <f>CodePrefix&amp;$A285&amp;IF($C285="","","."&amp;$C285&amp;"."&amp;$B285)&amp;INDEX(VarEnd,MATCH($A285,VarKey,0))&amp;AF$5</f>
        <v/>
      </c>
      <c r="AG285" s="18">
        <f>AG$200*AG129*(1-AG159)</f>
        <v/>
      </c>
      <c r="AH285" s="19">
        <f>AH$200*AH129*(1-AH159)</f>
        <v/>
      </c>
      <c r="AI285" s="19">
        <f>AI$200*AI129*(1-AI159)</f>
        <v/>
      </c>
      <c r="AJ285" s="19">
        <f>AJ$200*AJ129*(1-AJ159)</f>
        <v/>
      </c>
      <c r="AK285" s="19">
        <f>AK$200*AK129*(1-AK159)</f>
        <v/>
      </c>
      <c r="AL285" s="19">
        <f>AL$200*AL129*(1-AL159)</f>
        <v/>
      </c>
      <c r="AM285" s="19">
        <f>AM$200*AM129*(1-AM159)</f>
        <v/>
      </c>
      <c r="AN285" s="19">
        <f>AN$200*AN129*(1-AN159)</f>
        <v/>
      </c>
      <c r="AO285" s="19">
        <f>AO$200*AO129*(1-AO159)</f>
        <v/>
      </c>
      <c r="AP285" s="19">
        <f>AP$200*AP129*(1-AP159)</f>
        <v/>
      </c>
      <c r="AQ285" s="19">
        <f>AQ$200*AQ129*(1-AQ159)</f>
        <v/>
      </c>
      <c r="AR285" s="19">
        <f>AR$200*AR129*(1-AR159)</f>
        <v/>
      </c>
      <c r="AS285" s="19">
        <f>AS$200*AS129*(1-AS159)</f>
        <v/>
      </c>
      <c r="AT285" s="19">
        <f>AT$200*AT129*(1-AT159)</f>
        <v/>
      </c>
      <c r="AU285" s="19">
        <f>AU$200*AU129*(1-AU159)</f>
        <v/>
      </c>
      <c r="AV285" s="19">
        <f>AV$200*AV129*(1-AV159)</f>
        <v/>
      </c>
      <c r="AW285" s="19">
        <f>AW$200*AW129*(1-AW159)</f>
        <v/>
      </c>
      <c r="AX285" s="19">
        <f>AX$200*AX129*(1-AX159)</f>
        <v/>
      </c>
      <c r="AY285" s="19">
        <f>AY$200*AY129*(1-AY159)</f>
        <v/>
      </c>
    </row>
    <row r="286" hidden="1" outlineLevel="1">
      <c r="A286" s="1" t="inlineStr">
        <is>
          <t>etr</t>
        </is>
      </c>
      <c r="B286" s="1" t="inlineStr">
        <is>
          <t>all</t>
        </is>
      </c>
      <c r="C286" s="1" t="inlineStr">
        <is>
          <t>foo</t>
        </is>
      </c>
      <c r="H286" s="1">
        <f>INDEX(VarLab,MATCH($A286,VarKey,0))&amp;INDEX(MemLab,MATCH($C286&amp;"|"&amp;$B286,MemKey,0))</f>
        <v/>
      </c>
      <c r="I286" s="1">
        <f>INDEX(VarUnit,MATCH($A286,VarKey,0))</f>
        <v/>
      </c>
      <c r="J286" s="1">
        <f>INDEX(VarSrc,MATCH($A286,VarKey,0))</f>
        <v/>
      </c>
      <c r="K286" s="17">
        <f>CodePrefix&amp;$A286&amp;IF($C286="","","."&amp;$C286&amp;"."&amp;$B286)&amp;INDEX(VarEnd,MATCH($A286,VarKey,0))&amp;K$5</f>
        <v/>
      </c>
      <c r="L286" s="18">
        <f>L$200*L130*(1-L160)</f>
        <v/>
      </c>
      <c r="M286" s="19">
        <f>M$200*M130*(1-M160)</f>
        <v/>
      </c>
      <c r="N286" s="19">
        <f>N$200*N130*(1-N160)</f>
        <v/>
      </c>
      <c r="O286" s="19">
        <f>O$200*O130*(1-O160)</f>
        <v/>
      </c>
      <c r="P286" s="19">
        <f>P$200*P130*(1-P160)</f>
        <v/>
      </c>
      <c r="Q286" s="19">
        <f>Q$200*Q130*(1-Q160)</f>
        <v/>
      </c>
      <c r="R286" s="19">
        <f>R$200*R130*(1-R160)</f>
        <v/>
      </c>
      <c r="S286" s="19">
        <f>S$200*S130*(1-S160)</f>
        <v/>
      </c>
      <c r="T286" s="19">
        <f>T$200*T130*(1-T160)</f>
        <v/>
      </c>
      <c r="U286" s="19">
        <f>U$200*U130*(1-U160)</f>
        <v/>
      </c>
      <c r="V286" s="19">
        <f>V$200*V130*(1-V160)</f>
        <v/>
      </c>
      <c r="W286" s="19">
        <f>W$200*W130*(1-W160)</f>
        <v/>
      </c>
      <c r="X286" s="19">
        <f>X$200*X130*(1-X160)</f>
        <v/>
      </c>
      <c r="Y286" s="19">
        <f>Y$200*Y130*(1-Y160)</f>
        <v/>
      </c>
      <c r="Z286" s="19">
        <f>Z$200*Z130*(1-Z160)</f>
        <v/>
      </c>
      <c r="AA286" s="19">
        <f>AA$200*AA130*(1-AA160)</f>
        <v/>
      </c>
      <c r="AB286" s="19">
        <f>AB$200*AB130*(1-AB160)</f>
        <v/>
      </c>
      <c r="AC286" s="19">
        <f>AC$200*AC130*(1-AC160)</f>
        <v/>
      </c>
      <c r="AD286" s="19">
        <f>AD$200*AD130*(1-AD160)</f>
        <v/>
      </c>
      <c r="AF286" s="17">
        <f>CodePrefix&amp;$A286&amp;IF($C286="","","."&amp;$C286&amp;"."&amp;$B286)&amp;INDEX(VarEnd,MATCH($A286,VarKey,0))&amp;AF$5</f>
        <v/>
      </c>
      <c r="AG286" s="18">
        <f>AG$200*AG130*(1-AG160)</f>
        <v/>
      </c>
      <c r="AH286" s="19">
        <f>AH$200*AH130*(1-AH160)</f>
        <v/>
      </c>
      <c r="AI286" s="19">
        <f>AI$200*AI130*(1-AI160)</f>
        <v/>
      </c>
      <c r="AJ286" s="19">
        <f>AJ$200*AJ130*(1-AJ160)</f>
        <v/>
      </c>
      <c r="AK286" s="19">
        <f>AK$200*AK130*(1-AK160)</f>
        <v/>
      </c>
      <c r="AL286" s="19">
        <f>AL$200*AL130*(1-AL160)</f>
        <v/>
      </c>
      <c r="AM286" s="19">
        <f>AM$200*AM130*(1-AM160)</f>
        <v/>
      </c>
      <c r="AN286" s="19">
        <f>AN$200*AN130*(1-AN160)</f>
        <v/>
      </c>
      <c r="AO286" s="19">
        <f>AO$200*AO130*(1-AO160)</f>
        <v/>
      </c>
      <c r="AP286" s="19">
        <f>AP$200*AP130*(1-AP160)</f>
        <v/>
      </c>
      <c r="AQ286" s="19">
        <f>AQ$200*AQ130*(1-AQ160)</f>
        <v/>
      </c>
      <c r="AR286" s="19">
        <f>AR$200*AR130*(1-AR160)</f>
        <v/>
      </c>
      <c r="AS286" s="19">
        <f>AS$200*AS130*(1-AS160)</f>
        <v/>
      </c>
      <c r="AT286" s="19">
        <f>AT$200*AT130*(1-AT160)</f>
        <v/>
      </c>
      <c r="AU286" s="19">
        <f>AU$200*AU130*(1-AU160)</f>
        <v/>
      </c>
      <c r="AV286" s="19">
        <f>AV$200*AV130*(1-AV160)</f>
        <v/>
      </c>
      <c r="AW286" s="19">
        <f>AW$200*AW130*(1-AW160)</f>
        <v/>
      </c>
      <c r="AX286" s="19">
        <f>AX$200*AX130*(1-AX160)</f>
        <v/>
      </c>
      <c r="AY286" s="19">
        <f>AY$200*AY130*(1-AY160)</f>
        <v/>
      </c>
    </row>
    <row r="287" hidden="1" outlineLevel="1">
      <c r="A287" s="1" t="inlineStr">
        <is>
          <t>etr</t>
        </is>
      </c>
      <c r="B287" s="1" t="inlineStr">
        <is>
          <t>all</t>
        </is>
      </c>
      <c r="C287" s="1" t="inlineStr">
        <is>
          <t>srv</t>
        </is>
      </c>
      <c r="H287" s="1">
        <f>INDEX(VarLab,MATCH($A287,VarKey,0))&amp;INDEX(MemLab,MATCH($C287&amp;"|"&amp;$B287,MemKey,0))</f>
        <v/>
      </c>
      <c r="I287" s="1">
        <f>INDEX(VarUnit,MATCH($A287,VarKey,0))</f>
        <v/>
      </c>
      <c r="J287" s="1">
        <f>INDEX(VarSrc,MATCH($A287,VarKey,0))</f>
        <v/>
      </c>
      <c r="K287" s="17">
        <f>CodePrefix&amp;$A287&amp;IF($C287="","","."&amp;$C287&amp;"."&amp;$B287)&amp;INDEX(VarEnd,MATCH($A287,VarKey,0))&amp;K$5</f>
        <v/>
      </c>
      <c r="L287" s="18">
        <f>L$200*L131*(1-L161)</f>
        <v/>
      </c>
      <c r="M287" s="19">
        <f>M$200*M131*(1-M161)</f>
        <v/>
      </c>
      <c r="N287" s="19">
        <f>N$200*N131*(1-N161)</f>
        <v/>
      </c>
      <c r="O287" s="19">
        <f>O$200*O131*(1-O161)</f>
        <v/>
      </c>
      <c r="P287" s="19">
        <f>P$200*P131*(1-P161)</f>
        <v/>
      </c>
      <c r="Q287" s="19">
        <f>Q$200*Q131*(1-Q161)</f>
        <v/>
      </c>
      <c r="R287" s="19">
        <f>R$200*R131*(1-R161)</f>
        <v/>
      </c>
      <c r="S287" s="19">
        <f>S$200*S131*(1-S161)</f>
        <v/>
      </c>
      <c r="T287" s="19">
        <f>T$200*T131*(1-T161)</f>
        <v/>
      </c>
      <c r="U287" s="19">
        <f>U$200*U131*(1-U161)</f>
        <v/>
      </c>
      <c r="V287" s="19">
        <f>V$200*V131*(1-V161)</f>
        <v/>
      </c>
      <c r="W287" s="19">
        <f>W$200*W131*(1-W161)</f>
        <v/>
      </c>
      <c r="X287" s="19">
        <f>X$200*X131*(1-X161)</f>
        <v/>
      </c>
      <c r="Y287" s="19">
        <f>Y$200*Y131*(1-Y161)</f>
        <v/>
      </c>
      <c r="Z287" s="19">
        <f>Z$200*Z131*(1-Z161)</f>
        <v/>
      </c>
      <c r="AA287" s="19">
        <f>AA$200*AA131*(1-AA161)</f>
        <v/>
      </c>
      <c r="AB287" s="19">
        <f>AB$200*AB131*(1-AB161)</f>
        <v/>
      </c>
      <c r="AC287" s="19">
        <f>AC$200*AC131*(1-AC161)</f>
        <v/>
      </c>
      <c r="AD287" s="19">
        <f>AD$200*AD131*(1-AD161)</f>
        <v/>
      </c>
      <c r="AF287" s="17">
        <f>CodePrefix&amp;$A287&amp;IF($C287="","","."&amp;$C287&amp;"."&amp;$B287)&amp;INDEX(VarEnd,MATCH($A287,VarKey,0))&amp;AF$5</f>
        <v/>
      </c>
      <c r="AG287" s="18">
        <f>AG$200*AG131*(1-AG161)</f>
        <v/>
      </c>
      <c r="AH287" s="19">
        <f>AH$200*AH131*(1-AH161)</f>
        <v/>
      </c>
      <c r="AI287" s="19">
        <f>AI$200*AI131*(1-AI161)</f>
        <v/>
      </c>
      <c r="AJ287" s="19">
        <f>AJ$200*AJ131*(1-AJ161)</f>
        <v/>
      </c>
      <c r="AK287" s="19">
        <f>AK$200*AK131*(1-AK161)</f>
        <v/>
      </c>
      <c r="AL287" s="19">
        <f>AL$200*AL131*(1-AL161)</f>
        <v/>
      </c>
      <c r="AM287" s="19">
        <f>AM$200*AM131*(1-AM161)</f>
        <v/>
      </c>
      <c r="AN287" s="19">
        <f>AN$200*AN131*(1-AN161)</f>
        <v/>
      </c>
      <c r="AO287" s="19">
        <f>AO$200*AO131*(1-AO161)</f>
        <v/>
      </c>
      <c r="AP287" s="19">
        <f>AP$200*AP131*(1-AP161)</f>
        <v/>
      </c>
      <c r="AQ287" s="19">
        <f>AQ$200*AQ131*(1-AQ161)</f>
        <v/>
      </c>
      <c r="AR287" s="19">
        <f>AR$200*AR131*(1-AR161)</f>
        <v/>
      </c>
      <c r="AS287" s="19">
        <f>AS$200*AS131*(1-AS161)</f>
        <v/>
      </c>
      <c r="AT287" s="19">
        <f>AT$200*AT131*(1-AT161)</f>
        <v/>
      </c>
      <c r="AU287" s="19">
        <f>AU$200*AU131*(1-AU161)</f>
        <v/>
      </c>
      <c r="AV287" s="19">
        <f>AV$200*AV131*(1-AV161)</f>
        <v/>
      </c>
      <c r="AW287" s="19">
        <f>AW$200*AW131*(1-AW161)</f>
        <v/>
      </c>
      <c r="AX287" s="19">
        <f>AX$200*AX131*(1-AX161)</f>
        <v/>
      </c>
      <c r="AY287" s="19">
        <f>AY$200*AY131*(1-AY161)</f>
        <v/>
      </c>
    </row>
    <row r="288" hidden="1" outlineLevel="1">
      <c r="A288" s="1" t="inlineStr">
        <is>
          <t>etr</t>
        </is>
      </c>
      <c r="B288" s="1" t="inlineStr">
        <is>
          <t>all</t>
        </is>
      </c>
      <c r="C288" s="1" t="inlineStr">
        <is>
          <t>mch</t>
        </is>
      </c>
      <c r="H288" s="1">
        <f>INDEX(VarLab,MATCH($A288,VarKey,0))&amp;INDEX(MemLab,MATCH($C288&amp;"|"&amp;$B288,MemKey,0))</f>
        <v/>
      </c>
      <c r="I288" s="1">
        <f>INDEX(VarUnit,MATCH($A288,VarKey,0))</f>
        <v/>
      </c>
      <c r="J288" s="1">
        <f>INDEX(VarSrc,MATCH($A288,VarKey,0))</f>
        <v/>
      </c>
      <c r="K288" s="17">
        <f>CodePrefix&amp;$A288&amp;IF($C288="","","."&amp;$C288&amp;"."&amp;$B288)&amp;INDEX(VarEnd,MATCH($A288,VarKey,0))&amp;K$5</f>
        <v/>
      </c>
      <c r="L288" s="18">
        <f>L$200*L132*(1-L162)</f>
        <v/>
      </c>
      <c r="M288" s="19">
        <f>M$200*M132*(1-M162)</f>
        <v/>
      </c>
      <c r="N288" s="19">
        <f>N$200*N132*(1-N162)</f>
        <v/>
      </c>
      <c r="O288" s="19">
        <f>O$200*O132*(1-O162)</f>
        <v/>
      </c>
      <c r="P288" s="19">
        <f>P$200*P132*(1-P162)</f>
        <v/>
      </c>
      <c r="Q288" s="19">
        <f>Q$200*Q132*(1-Q162)</f>
        <v/>
      </c>
      <c r="R288" s="19">
        <f>R$200*R132*(1-R162)</f>
        <v/>
      </c>
      <c r="S288" s="19">
        <f>S$200*S132*(1-S162)</f>
        <v/>
      </c>
      <c r="T288" s="19">
        <f>T$200*T132*(1-T162)</f>
        <v/>
      </c>
      <c r="U288" s="19">
        <f>U$200*U132*(1-U162)</f>
        <v/>
      </c>
      <c r="V288" s="19">
        <f>V$200*V132*(1-V162)</f>
        <v/>
      </c>
      <c r="W288" s="19">
        <f>W$200*W132*(1-W162)</f>
        <v/>
      </c>
      <c r="X288" s="19">
        <f>X$200*X132*(1-X162)</f>
        <v/>
      </c>
      <c r="Y288" s="19">
        <f>Y$200*Y132*(1-Y162)</f>
        <v/>
      </c>
      <c r="Z288" s="19">
        <f>Z$200*Z132*(1-Z162)</f>
        <v/>
      </c>
      <c r="AA288" s="19">
        <f>AA$200*AA132*(1-AA162)</f>
        <v/>
      </c>
      <c r="AB288" s="19">
        <f>AB$200*AB132*(1-AB162)</f>
        <v/>
      </c>
      <c r="AC288" s="19">
        <f>AC$200*AC132*(1-AC162)</f>
        <v/>
      </c>
      <c r="AD288" s="19">
        <f>AD$200*AD132*(1-AD162)</f>
        <v/>
      </c>
      <c r="AF288" s="17">
        <f>CodePrefix&amp;$A288&amp;IF($C288="","","."&amp;$C288&amp;"."&amp;$B288)&amp;INDEX(VarEnd,MATCH($A288,VarKey,0))&amp;AF$5</f>
        <v/>
      </c>
      <c r="AG288" s="18">
        <f>AG$200*AG132*(1-AG162)</f>
        <v/>
      </c>
      <c r="AH288" s="19">
        <f>AH$200*AH132*(1-AH162)</f>
        <v/>
      </c>
      <c r="AI288" s="19">
        <f>AI$200*AI132*(1-AI162)</f>
        <v/>
      </c>
      <c r="AJ288" s="19">
        <f>AJ$200*AJ132*(1-AJ162)</f>
        <v/>
      </c>
      <c r="AK288" s="19">
        <f>AK$200*AK132*(1-AK162)</f>
        <v/>
      </c>
      <c r="AL288" s="19">
        <f>AL$200*AL132*(1-AL162)</f>
        <v/>
      </c>
      <c r="AM288" s="19">
        <f>AM$200*AM132*(1-AM162)</f>
        <v/>
      </c>
      <c r="AN288" s="19">
        <f>AN$200*AN132*(1-AN162)</f>
        <v/>
      </c>
      <c r="AO288" s="19">
        <f>AO$200*AO132*(1-AO162)</f>
        <v/>
      </c>
      <c r="AP288" s="19">
        <f>AP$200*AP132*(1-AP162)</f>
        <v/>
      </c>
      <c r="AQ288" s="19">
        <f>AQ$200*AQ132*(1-AQ162)</f>
        <v/>
      </c>
      <c r="AR288" s="19">
        <f>AR$200*AR132*(1-AR162)</f>
        <v/>
      </c>
      <c r="AS288" s="19">
        <f>AS$200*AS132*(1-AS162)</f>
        <v/>
      </c>
      <c r="AT288" s="19">
        <f>AT$200*AT132*(1-AT162)</f>
        <v/>
      </c>
      <c r="AU288" s="19">
        <f>AU$200*AU132*(1-AU162)</f>
        <v/>
      </c>
      <c r="AV288" s="19">
        <f>AV$200*AV132*(1-AV162)</f>
        <v/>
      </c>
      <c r="AW288" s="19">
        <f>AW$200*AW132*(1-AW162)</f>
        <v/>
      </c>
      <c r="AX288" s="19">
        <f>AX$200*AX132*(1-AX162)</f>
        <v/>
      </c>
      <c r="AY288" s="19">
        <f>AY$200*AY132*(1-AY162)</f>
        <v/>
      </c>
    </row>
    <row r="289" hidden="1" outlineLevel="1">
      <c r="A289" s="1" t="inlineStr">
        <is>
          <t>etr</t>
        </is>
      </c>
      <c r="B289" s="1" t="inlineStr">
        <is>
          <t>all</t>
        </is>
      </c>
      <c r="C289" s="1" t="inlineStr">
        <is>
          <t>irn</t>
        </is>
      </c>
      <c r="H289" s="1">
        <f>INDEX(VarLab,MATCH($A289,VarKey,0))&amp;INDEX(MemLab,MATCH($C289&amp;"|"&amp;$B289,MemKey,0))</f>
        <v/>
      </c>
      <c r="I289" s="1">
        <f>INDEX(VarUnit,MATCH($A289,VarKey,0))</f>
        <v/>
      </c>
      <c r="J289" s="1">
        <f>INDEX(VarSrc,MATCH($A289,VarKey,0))</f>
        <v/>
      </c>
      <c r="K289" s="17">
        <f>CodePrefix&amp;$A289&amp;IF($C289="","","."&amp;$C289&amp;"."&amp;$B289)&amp;INDEX(VarEnd,MATCH($A289,VarKey,0))&amp;K$5</f>
        <v/>
      </c>
      <c r="L289" s="18">
        <f>L$200*L133*(1-L163)</f>
        <v/>
      </c>
      <c r="M289" s="19">
        <f>M$200*M133*(1-M163)</f>
        <v/>
      </c>
      <c r="N289" s="19">
        <f>N$200*N133*(1-N163)</f>
        <v/>
      </c>
      <c r="O289" s="19">
        <f>O$200*O133*(1-O163)</f>
        <v/>
      </c>
      <c r="P289" s="19">
        <f>P$200*P133*(1-P163)</f>
        <v/>
      </c>
      <c r="Q289" s="19">
        <f>Q$200*Q133*(1-Q163)</f>
        <v/>
      </c>
      <c r="R289" s="19">
        <f>R$200*R133*(1-R163)</f>
        <v/>
      </c>
      <c r="S289" s="19">
        <f>S$200*S133*(1-S163)</f>
        <v/>
      </c>
      <c r="T289" s="19">
        <f>T$200*T133*(1-T163)</f>
        <v/>
      </c>
      <c r="U289" s="19">
        <f>U$200*U133*(1-U163)</f>
        <v/>
      </c>
      <c r="V289" s="19">
        <f>V$200*V133*(1-V163)</f>
        <v/>
      </c>
      <c r="W289" s="19">
        <f>W$200*W133*(1-W163)</f>
        <v/>
      </c>
      <c r="X289" s="19">
        <f>X$200*X133*(1-X163)</f>
        <v/>
      </c>
      <c r="Y289" s="19">
        <f>Y$200*Y133*(1-Y163)</f>
        <v/>
      </c>
      <c r="Z289" s="19">
        <f>Z$200*Z133*(1-Z163)</f>
        <v/>
      </c>
      <c r="AA289" s="19">
        <f>AA$200*AA133*(1-AA163)</f>
        <v/>
      </c>
      <c r="AB289" s="19">
        <f>AB$200*AB133*(1-AB163)</f>
        <v/>
      </c>
      <c r="AC289" s="19">
        <f>AC$200*AC133*(1-AC163)</f>
        <v/>
      </c>
      <c r="AD289" s="19">
        <f>AD$200*AD133*(1-AD163)</f>
        <v/>
      </c>
      <c r="AF289" s="17">
        <f>CodePrefix&amp;$A289&amp;IF($C289="","","."&amp;$C289&amp;"."&amp;$B289)&amp;INDEX(VarEnd,MATCH($A289,VarKey,0))&amp;AF$5</f>
        <v/>
      </c>
      <c r="AG289" s="18">
        <f>AG$200*AG133*(1-AG163)</f>
        <v/>
      </c>
      <c r="AH289" s="19">
        <f>AH$200*AH133*(1-AH163)</f>
        <v/>
      </c>
      <c r="AI289" s="19">
        <f>AI$200*AI133*(1-AI163)</f>
        <v/>
      </c>
      <c r="AJ289" s="19">
        <f>AJ$200*AJ133*(1-AJ163)</f>
        <v/>
      </c>
      <c r="AK289" s="19">
        <f>AK$200*AK133*(1-AK163)</f>
        <v/>
      </c>
      <c r="AL289" s="19">
        <f>AL$200*AL133*(1-AL163)</f>
        <v/>
      </c>
      <c r="AM289" s="19">
        <f>AM$200*AM133*(1-AM163)</f>
        <v/>
      </c>
      <c r="AN289" s="19">
        <f>AN$200*AN133*(1-AN163)</f>
        <v/>
      </c>
      <c r="AO289" s="19">
        <f>AO$200*AO133*(1-AO163)</f>
        <v/>
      </c>
      <c r="AP289" s="19">
        <f>AP$200*AP133*(1-AP163)</f>
        <v/>
      </c>
      <c r="AQ289" s="19">
        <f>AQ$200*AQ133*(1-AQ163)</f>
        <v/>
      </c>
      <c r="AR289" s="19">
        <f>AR$200*AR133*(1-AR163)</f>
        <v/>
      </c>
      <c r="AS289" s="19">
        <f>AS$200*AS133*(1-AS163)</f>
        <v/>
      </c>
      <c r="AT289" s="19">
        <f>AT$200*AT133*(1-AT163)</f>
        <v/>
      </c>
      <c r="AU289" s="19">
        <f>AU$200*AU133*(1-AU163)</f>
        <v/>
      </c>
      <c r="AV289" s="19">
        <f>AV$200*AV133*(1-AV163)</f>
        <v/>
      </c>
      <c r="AW289" s="19">
        <f>AW$200*AW133*(1-AW163)</f>
        <v/>
      </c>
      <c r="AX289" s="19">
        <f>AX$200*AX133*(1-AX163)</f>
        <v/>
      </c>
      <c r="AY289" s="19">
        <f>AY$200*AY133*(1-AY163)</f>
        <v/>
      </c>
    </row>
    <row r="290" hidden="1" outlineLevel="1">
      <c r="A290" s="1" t="inlineStr">
        <is>
          <t>etr</t>
        </is>
      </c>
      <c r="B290" s="1" t="inlineStr">
        <is>
          <t>all</t>
        </is>
      </c>
      <c r="C290" s="1" t="inlineStr">
        <is>
          <t>nfm</t>
        </is>
      </c>
      <c r="H290" s="1">
        <f>INDEX(VarLab,MATCH($A290,VarKey,0))&amp;INDEX(MemLab,MATCH($C290&amp;"|"&amp;$B290,MemKey,0))</f>
        <v/>
      </c>
      <c r="I290" s="1">
        <f>INDEX(VarUnit,MATCH($A290,VarKey,0))</f>
        <v/>
      </c>
      <c r="J290" s="1">
        <f>INDEX(VarSrc,MATCH($A290,VarKey,0))</f>
        <v/>
      </c>
      <c r="K290" s="17">
        <f>CodePrefix&amp;$A290&amp;IF($C290="","","."&amp;$C290&amp;"."&amp;$B290)&amp;INDEX(VarEnd,MATCH($A290,VarKey,0))&amp;K$5</f>
        <v/>
      </c>
      <c r="L290" s="18">
        <f>L$200*L134*(1-L164)</f>
        <v/>
      </c>
      <c r="M290" s="19">
        <f>M$200*M134*(1-M164)</f>
        <v/>
      </c>
      <c r="N290" s="19">
        <f>N$200*N134*(1-N164)</f>
        <v/>
      </c>
      <c r="O290" s="19">
        <f>O$200*O134*(1-O164)</f>
        <v/>
      </c>
      <c r="P290" s="19">
        <f>P$200*P134*(1-P164)</f>
        <v/>
      </c>
      <c r="Q290" s="19">
        <f>Q$200*Q134*(1-Q164)</f>
        <v/>
      </c>
      <c r="R290" s="19">
        <f>R$200*R134*(1-R164)</f>
        <v/>
      </c>
      <c r="S290" s="19">
        <f>S$200*S134*(1-S164)</f>
        <v/>
      </c>
      <c r="T290" s="19">
        <f>T$200*T134*(1-T164)</f>
        <v/>
      </c>
      <c r="U290" s="19">
        <f>U$200*U134*(1-U164)</f>
        <v/>
      </c>
      <c r="V290" s="19">
        <f>V$200*V134*(1-V164)</f>
        <v/>
      </c>
      <c r="W290" s="19">
        <f>W$200*W134*(1-W164)</f>
        <v/>
      </c>
      <c r="X290" s="19">
        <f>X$200*X134*(1-X164)</f>
        <v/>
      </c>
      <c r="Y290" s="19">
        <f>Y$200*Y134*(1-Y164)</f>
        <v/>
      </c>
      <c r="Z290" s="19">
        <f>Z$200*Z134*(1-Z164)</f>
        <v/>
      </c>
      <c r="AA290" s="19">
        <f>AA$200*AA134*(1-AA164)</f>
        <v/>
      </c>
      <c r="AB290" s="19">
        <f>AB$200*AB134*(1-AB164)</f>
        <v/>
      </c>
      <c r="AC290" s="19">
        <f>AC$200*AC134*(1-AC164)</f>
        <v/>
      </c>
      <c r="AD290" s="19">
        <f>AD$200*AD134*(1-AD164)</f>
        <v/>
      </c>
      <c r="AF290" s="17">
        <f>CodePrefix&amp;$A290&amp;IF($C290="","","."&amp;$C290&amp;"."&amp;$B290)&amp;INDEX(VarEnd,MATCH($A290,VarKey,0))&amp;AF$5</f>
        <v/>
      </c>
      <c r="AG290" s="18">
        <f>AG$200*AG134*(1-AG164)</f>
        <v/>
      </c>
      <c r="AH290" s="19">
        <f>AH$200*AH134*(1-AH164)</f>
        <v/>
      </c>
      <c r="AI290" s="19">
        <f>AI$200*AI134*(1-AI164)</f>
        <v/>
      </c>
      <c r="AJ290" s="19">
        <f>AJ$200*AJ134*(1-AJ164)</f>
        <v/>
      </c>
      <c r="AK290" s="19">
        <f>AK$200*AK134*(1-AK164)</f>
        <v/>
      </c>
      <c r="AL290" s="19">
        <f>AL$200*AL134*(1-AL164)</f>
        <v/>
      </c>
      <c r="AM290" s="19">
        <f>AM$200*AM134*(1-AM164)</f>
        <v/>
      </c>
      <c r="AN290" s="19">
        <f>AN$200*AN134*(1-AN164)</f>
        <v/>
      </c>
      <c r="AO290" s="19">
        <f>AO$200*AO134*(1-AO164)</f>
        <v/>
      </c>
      <c r="AP290" s="19">
        <f>AP$200*AP134*(1-AP164)</f>
        <v/>
      </c>
      <c r="AQ290" s="19">
        <f>AQ$200*AQ134*(1-AQ164)</f>
        <v/>
      </c>
      <c r="AR290" s="19">
        <f>AR$200*AR134*(1-AR164)</f>
        <v/>
      </c>
      <c r="AS290" s="19">
        <f>AS$200*AS134*(1-AS164)</f>
        <v/>
      </c>
      <c r="AT290" s="19">
        <f>AT$200*AT134*(1-AT164)</f>
        <v/>
      </c>
      <c r="AU290" s="19">
        <f>AU$200*AU134*(1-AU164)</f>
        <v/>
      </c>
      <c r="AV290" s="19">
        <f>AV$200*AV134*(1-AV164)</f>
        <v/>
      </c>
      <c r="AW290" s="19">
        <f>AW$200*AW134*(1-AW164)</f>
        <v/>
      </c>
      <c r="AX290" s="19">
        <f>AX$200*AX134*(1-AX164)</f>
        <v/>
      </c>
      <c r="AY290" s="19">
        <f>AY$200*AY134*(1-AY164)</f>
        <v/>
      </c>
    </row>
    <row r="291" hidden="1" outlineLevel="1">
      <c r="A291" s="1" t="inlineStr">
        <is>
          <t>etr</t>
        </is>
      </c>
      <c r="B291" s="1" t="inlineStr">
        <is>
          <t>all</t>
        </is>
      </c>
      <c r="C291" s="1" t="inlineStr">
        <is>
          <t>mac</t>
        </is>
      </c>
      <c r="H291" s="1">
        <f>INDEX(VarLab,MATCH($A291,VarKey,0))&amp;INDEX(MemLab,MATCH($C291&amp;"|"&amp;$B291,MemKey,0))</f>
        <v/>
      </c>
      <c r="I291" s="1">
        <f>INDEX(VarUnit,MATCH($A291,VarKey,0))</f>
        <v/>
      </c>
      <c r="J291" s="1">
        <f>INDEX(VarSrc,MATCH($A291,VarKey,0))</f>
        <v/>
      </c>
      <c r="K291" s="17">
        <f>CodePrefix&amp;$A291&amp;IF($C291="","","."&amp;$C291&amp;"."&amp;$B291)&amp;INDEX(VarEnd,MATCH($A291,VarKey,0))&amp;K$5</f>
        <v/>
      </c>
      <c r="L291" s="18">
        <f>L$200*L135*(1-L165)</f>
        <v/>
      </c>
      <c r="M291" s="19">
        <f>M$200*M135*(1-M165)</f>
        <v/>
      </c>
      <c r="N291" s="19">
        <f>N$200*N135*(1-N165)</f>
        <v/>
      </c>
      <c r="O291" s="19">
        <f>O$200*O135*(1-O165)</f>
        <v/>
      </c>
      <c r="P291" s="19">
        <f>P$200*P135*(1-P165)</f>
        <v/>
      </c>
      <c r="Q291" s="19">
        <f>Q$200*Q135*(1-Q165)</f>
        <v/>
      </c>
      <c r="R291" s="19">
        <f>R$200*R135*(1-R165)</f>
        <v/>
      </c>
      <c r="S291" s="19">
        <f>S$200*S135*(1-S165)</f>
        <v/>
      </c>
      <c r="T291" s="19">
        <f>T$200*T135*(1-T165)</f>
        <v/>
      </c>
      <c r="U291" s="19">
        <f>U$200*U135*(1-U165)</f>
        <v/>
      </c>
      <c r="V291" s="19">
        <f>V$200*V135*(1-V165)</f>
        <v/>
      </c>
      <c r="W291" s="19">
        <f>W$200*W135*(1-W165)</f>
        <v/>
      </c>
      <c r="X291" s="19">
        <f>X$200*X135*(1-X165)</f>
        <v/>
      </c>
      <c r="Y291" s="19">
        <f>Y$200*Y135*(1-Y165)</f>
        <v/>
      </c>
      <c r="Z291" s="19">
        <f>Z$200*Z135*(1-Z165)</f>
        <v/>
      </c>
      <c r="AA291" s="19">
        <f>AA$200*AA135*(1-AA165)</f>
        <v/>
      </c>
      <c r="AB291" s="19">
        <f>AB$200*AB135*(1-AB165)</f>
        <v/>
      </c>
      <c r="AC291" s="19">
        <f>AC$200*AC135*(1-AC165)</f>
        <v/>
      </c>
      <c r="AD291" s="19">
        <f>AD$200*AD135*(1-AD165)</f>
        <v/>
      </c>
      <c r="AF291" s="17">
        <f>CodePrefix&amp;$A291&amp;IF($C291="","","."&amp;$C291&amp;"."&amp;$B291)&amp;INDEX(VarEnd,MATCH($A291,VarKey,0))&amp;AF$5</f>
        <v/>
      </c>
      <c r="AG291" s="18">
        <f>AG$200*AG135*(1-AG165)</f>
        <v/>
      </c>
      <c r="AH291" s="19">
        <f>AH$200*AH135*(1-AH165)</f>
        <v/>
      </c>
      <c r="AI291" s="19">
        <f>AI$200*AI135*(1-AI165)</f>
        <v/>
      </c>
      <c r="AJ291" s="19">
        <f>AJ$200*AJ135*(1-AJ165)</f>
        <v/>
      </c>
      <c r="AK291" s="19">
        <f>AK$200*AK135*(1-AK165)</f>
        <v/>
      </c>
      <c r="AL291" s="19">
        <f>AL$200*AL135*(1-AL165)</f>
        <v/>
      </c>
      <c r="AM291" s="19">
        <f>AM$200*AM135*(1-AM165)</f>
        <v/>
      </c>
      <c r="AN291" s="19">
        <f>AN$200*AN135*(1-AN165)</f>
        <v/>
      </c>
      <c r="AO291" s="19">
        <f>AO$200*AO135*(1-AO165)</f>
        <v/>
      </c>
      <c r="AP291" s="19">
        <f>AP$200*AP135*(1-AP165)</f>
        <v/>
      </c>
      <c r="AQ291" s="19">
        <f>AQ$200*AQ135*(1-AQ165)</f>
        <v/>
      </c>
      <c r="AR291" s="19">
        <f>AR$200*AR135*(1-AR165)</f>
        <v/>
      </c>
      <c r="AS291" s="19">
        <f>AS$200*AS135*(1-AS165)</f>
        <v/>
      </c>
      <c r="AT291" s="19">
        <f>AT$200*AT135*(1-AT165)</f>
        <v/>
      </c>
      <c r="AU291" s="19">
        <f>AU$200*AU135*(1-AU165)</f>
        <v/>
      </c>
      <c r="AV291" s="19">
        <f>AV$200*AV135*(1-AV165)</f>
        <v/>
      </c>
      <c r="AW291" s="19">
        <f>AW$200*AW135*(1-AW165)</f>
        <v/>
      </c>
      <c r="AX291" s="19">
        <f>AX$200*AX135*(1-AX165)</f>
        <v/>
      </c>
      <c r="AY291" s="19">
        <f>AY$200*AY135*(1-AY165)</f>
        <v/>
      </c>
    </row>
    <row r="292" hidden="1" outlineLevel="1">
      <c r="A292" s="1" t="inlineStr">
        <is>
          <t>etr</t>
        </is>
      </c>
      <c r="B292" s="1" t="inlineStr">
        <is>
          <t>all</t>
        </is>
      </c>
      <c r="C292" s="1" t="inlineStr">
        <is>
          <t>cem</t>
        </is>
      </c>
      <c r="H292" s="1">
        <f>INDEX(VarLab,MATCH($A292,VarKey,0))&amp;INDEX(MemLab,MATCH($C292&amp;"|"&amp;$B292,MemKey,0))</f>
        <v/>
      </c>
      <c r="I292" s="1">
        <f>INDEX(VarUnit,MATCH($A292,VarKey,0))</f>
        <v/>
      </c>
      <c r="J292" s="1">
        <f>INDEX(VarSrc,MATCH($A292,VarKey,0))</f>
        <v/>
      </c>
      <c r="K292" s="17">
        <f>CodePrefix&amp;$A292&amp;IF($C292="","","."&amp;$C292&amp;"."&amp;$B292)&amp;INDEX(VarEnd,MATCH($A292,VarKey,0))&amp;K$5</f>
        <v/>
      </c>
      <c r="L292" s="18">
        <f>L$200*L136*(1-L166)</f>
        <v/>
      </c>
      <c r="M292" s="19">
        <f>M$200*M136*(1-M166)</f>
        <v/>
      </c>
      <c r="N292" s="19">
        <f>N$200*N136*(1-N166)</f>
        <v/>
      </c>
      <c r="O292" s="19">
        <f>O$200*O136*(1-O166)</f>
        <v/>
      </c>
      <c r="P292" s="19">
        <f>P$200*P136*(1-P166)</f>
        <v/>
      </c>
      <c r="Q292" s="19">
        <f>Q$200*Q136*(1-Q166)</f>
        <v/>
      </c>
      <c r="R292" s="19">
        <f>R$200*R136*(1-R166)</f>
        <v/>
      </c>
      <c r="S292" s="19">
        <f>S$200*S136*(1-S166)</f>
        <v/>
      </c>
      <c r="T292" s="19">
        <f>T$200*T136*(1-T166)</f>
        <v/>
      </c>
      <c r="U292" s="19">
        <f>U$200*U136*(1-U166)</f>
        <v/>
      </c>
      <c r="V292" s="19">
        <f>V$200*V136*(1-V166)</f>
        <v/>
      </c>
      <c r="W292" s="19">
        <f>W$200*W136*(1-W166)</f>
        <v/>
      </c>
      <c r="X292" s="19">
        <f>X$200*X136*(1-X166)</f>
        <v/>
      </c>
      <c r="Y292" s="19">
        <f>Y$200*Y136*(1-Y166)</f>
        <v/>
      </c>
      <c r="Z292" s="19">
        <f>Z$200*Z136*(1-Z166)</f>
        <v/>
      </c>
      <c r="AA292" s="19">
        <f>AA$200*AA136*(1-AA166)</f>
        <v/>
      </c>
      <c r="AB292" s="19">
        <f>AB$200*AB136*(1-AB166)</f>
        <v/>
      </c>
      <c r="AC292" s="19">
        <f>AC$200*AC136*(1-AC166)</f>
        <v/>
      </c>
      <c r="AD292" s="19">
        <f>AD$200*AD136*(1-AD166)</f>
        <v/>
      </c>
      <c r="AF292" s="17">
        <f>CodePrefix&amp;$A292&amp;IF($C292="","","."&amp;$C292&amp;"."&amp;$B292)&amp;INDEX(VarEnd,MATCH($A292,VarKey,0))&amp;AF$5</f>
        <v/>
      </c>
      <c r="AG292" s="18">
        <f>AG$200*AG136*(1-AG166)</f>
        <v/>
      </c>
      <c r="AH292" s="19">
        <f>AH$200*AH136*(1-AH166)</f>
        <v/>
      </c>
      <c r="AI292" s="19">
        <f>AI$200*AI136*(1-AI166)</f>
        <v/>
      </c>
      <c r="AJ292" s="19">
        <f>AJ$200*AJ136*(1-AJ166)</f>
        <v/>
      </c>
      <c r="AK292" s="19">
        <f>AK$200*AK136*(1-AK166)</f>
        <v/>
      </c>
      <c r="AL292" s="19">
        <f>AL$200*AL136*(1-AL166)</f>
        <v/>
      </c>
      <c r="AM292" s="19">
        <f>AM$200*AM136*(1-AM166)</f>
        <v/>
      </c>
      <c r="AN292" s="19">
        <f>AN$200*AN136*(1-AN166)</f>
        <v/>
      </c>
      <c r="AO292" s="19">
        <f>AO$200*AO136*(1-AO166)</f>
        <v/>
      </c>
      <c r="AP292" s="19">
        <f>AP$200*AP136*(1-AP166)</f>
        <v/>
      </c>
      <c r="AQ292" s="19">
        <f>AQ$200*AQ136*(1-AQ166)</f>
        <v/>
      </c>
      <c r="AR292" s="19">
        <f>AR$200*AR136*(1-AR166)</f>
        <v/>
      </c>
      <c r="AS292" s="19">
        <f>AS$200*AS136*(1-AS166)</f>
        <v/>
      </c>
      <c r="AT292" s="19">
        <f>AT$200*AT136*(1-AT166)</f>
        <v/>
      </c>
      <c r="AU292" s="19">
        <f>AU$200*AU136*(1-AU166)</f>
        <v/>
      </c>
      <c r="AV292" s="19">
        <f>AV$200*AV136*(1-AV166)</f>
        <v/>
      </c>
      <c r="AW292" s="19">
        <f>AW$200*AW136*(1-AW166)</f>
        <v/>
      </c>
      <c r="AX292" s="19">
        <f>AX$200*AX136*(1-AX166)</f>
        <v/>
      </c>
      <c r="AY292" s="19">
        <f>AY$200*AY136*(1-AY166)</f>
        <v/>
      </c>
    </row>
    <row r="293" hidden="1" outlineLevel="1">
      <c r="A293" s="1" t="inlineStr">
        <is>
          <t>etr</t>
        </is>
      </c>
      <c r="B293" s="1" t="inlineStr">
        <is>
          <t>all</t>
        </is>
      </c>
      <c r="C293" s="1" t="inlineStr">
        <is>
          <t>omn</t>
        </is>
      </c>
      <c r="H293" s="1">
        <f>INDEX(VarLab,MATCH($A293,VarKey,0))&amp;INDEX(MemLab,MATCH($C293&amp;"|"&amp;$B293,MemKey,0))</f>
        <v/>
      </c>
      <c r="I293" s="1">
        <f>INDEX(VarUnit,MATCH($A293,VarKey,0))</f>
        <v/>
      </c>
      <c r="J293" s="1">
        <f>INDEX(VarSrc,MATCH($A293,VarKey,0))</f>
        <v/>
      </c>
      <c r="K293" s="17">
        <f>CodePrefix&amp;$A293&amp;IF($C293="","","."&amp;$C293&amp;"."&amp;$B293)&amp;INDEX(VarEnd,MATCH($A293,VarKey,0))&amp;K$5</f>
        <v/>
      </c>
      <c r="L293" s="18">
        <f>L$200*L137*(1-L167)</f>
        <v/>
      </c>
      <c r="M293" s="19">
        <f>M$200*M137*(1-M167)</f>
        <v/>
      </c>
      <c r="N293" s="19">
        <f>N$200*N137*(1-N167)</f>
        <v/>
      </c>
      <c r="O293" s="19">
        <f>O$200*O137*(1-O167)</f>
        <v/>
      </c>
      <c r="P293" s="19">
        <f>P$200*P137*(1-P167)</f>
        <v/>
      </c>
      <c r="Q293" s="19">
        <f>Q$200*Q137*(1-Q167)</f>
        <v/>
      </c>
      <c r="R293" s="19">
        <f>R$200*R137*(1-R167)</f>
        <v/>
      </c>
      <c r="S293" s="19">
        <f>S$200*S137*(1-S167)</f>
        <v/>
      </c>
      <c r="T293" s="19">
        <f>T$200*T137*(1-T167)</f>
        <v/>
      </c>
      <c r="U293" s="19">
        <f>U$200*U137*(1-U167)</f>
        <v/>
      </c>
      <c r="V293" s="19">
        <f>V$200*V137*(1-V167)</f>
        <v/>
      </c>
      <c r="W293" s="19">
        <f>W$200*W137*(1-W167)</f>
        <v/>
      </c>
      <c r="X293" s="19">
        <f>X$200*X137*(1-X167)</f>
        <v/>
      </c>
      <c r="Y293" s="19">
        <f>Y$200*Y137*(1-Y167)</f>
        <v/>
      </c>
      <c r="Z293" s="19">
        <f>Z$200*Z137*(1-Z167)</f>
        <v/>
      </c>
      <c r="AA293" s="19">
        <f>AA$200*AA137*(1-AA167)</f>
        <v/>
      </c>
      <c r="AB293" s="19">
        <f>AB$200*AB137*(1-AB167)</f>
        <v/>
      </c>
      <c r="AC293" s="19">
        <f>AC$200*AC137*(1-AC167)</f>
        <v/>
      </c>
      <c r="AD293" s="19">
        <f>AD$200*AD137*(1-AD167)</f>
        <v/>
      </c>
      <c r="AF293" s="17">
        <f>CodePrefix&amp;$A293&amp;IF($C293="","","."&amp;$C293&amp;"."&amp;$B293)&amp;INDEX(VarEnd,MATCH($A293,VarKey,0))&amp;AF$5</f>
        <v/>
      </c>
      <c r="AG293" s="18">
        <f>AG$200*AG137*(1-AG167)</f>
        <v/>
      </c>
      <c r="AH293" s="19">
        <f>AH$200*AH137*(1-AH167)</f>
        <v/>
      </c>
      <c r="AI293" s="19">
        <f>AI$200*AI137*(1-AI167)</f>
        <v/>
      </c>
      <c r="AJ293" s="19">
        <f>AJ$200*AJ137*(1-AJ167)</f>
        <v/>
      </c>
      <c r="AK293" s="19">
        <f>AK$200*AK137*(1-AK167)</f>
        <v/>
      </c>
      <c r="AL293" s="19">
        <f>AL$200*AL137*(1-AL167)</f>
        <v/>
      </c>
      <c r="AM293" s="19">
        <f>AM$200*AM137*(1-AM167)</f>
        <v/>
      </c>
      <c r="AN293" s="19">
        <f>AN$200*AN137*(1-AN167)</f>
        <v/>
      </c>
      <c r="AO293" s="19">
        <f>AO$200*AO137*(1-AO167)</f>
        <v/>
      </c>
      <c r="AP293" s="19">
        <f>AP$200*AP137*(1-AP167)</f>
        <v/>
      </c>
      <c r="AQ293" s="19">
        <f>AQ$200*AQ137*(1-AQ167)</f>
        <v/>
      </c>
      <c r="AR293" s="19">
        <f>AR$200*AR137*(1-AR167)</f>
        <v/>
      </c>
      <c r="AS293" s="19">
        <f>AS$200*AS137*(1-AS167)</f>
        <v/>
      </c>
      <c r="AT293" s="19">
        <f>AT$200*AT137*(1-AT167)</f>
        <v/>
      </c>
      <c r="AU293" s="19">
        <f>AU$200*AU137*(1-AU167)</f>
        <v/>
      </c>
      <c r="AV293" s="19">
        <f>AV$200*AV137*(1-AV167)</f>
        <v/>
      </c>
      <c r="AW293" s="19">
        <f>AW$200*AW137*(1-AW167)</f>
        <v/>
      </c>
      <c r="AX293" s="19">
        <f>AX$200*AX137*(1-AX167)</f>
        <v/>
      </c>
      <c r="AY293" s="19">
        <f>AY$200*AY137*(1-AY167)</f>
        <v/>
      </c>
    </row>
    <row r="294" hidden="1" outlineLevel="1">
      <c r="A294" s="1" t="inlineStr">
        <is>
          <t>etr</t>
        </is>
      </c>
      <c r="B294" s="1" t="inlineStr">
        <is>
          <t>all</t>
        </is>
      </c>
      <c r="C294" s="1" t="inlineStr">
        <is>
          <t>cst</t>
        </is>
      </c>
      <c r="H294" s="1">
        <f>INDEX(VarLab,MATCH($A294,VarKey,0))&amp;INDEX(MemLab,MATCH($C294&amp;"|"&amp;$B294,MemKey,0))</f>
        <v/>
      </c>
      <c r="I294" s="1">
        <f>INDEX(VarUnit,MATCH($A294,VarKey,0))</f>
        <v/>
      </c>
      <c r="J294" s="1">
        <f>INDEX(VarSrc,MATCH($A294,VarKey,0))</f>
        <v/>
      </c>
      <c r="K294" s="17">
        <f>CodePrefix&amp;$A294&amp;IF($C294="","","."&amp;$C294&amp;"."&amp;$B294)&amp;INDEX(VarEnd,MATCH($A294,VarKey,0))&amp;K$5</f>
        <v/>
      </c>
      <c r="L294" s="18">
        <f>L$200*L138*(1-L168)</f>
        <v/>
      </c>
      <c r="M294" s="19">
        <f>M$200*M138*(1-M168)</f>
        <v/>
      </c>
      <c r="N294" s="19">
        <f>N$200*N138*(1-N168)</f>
        <v/>
      </c>
      <c r="O294" s="19">
        <f>O$200*O138*(1-O168)</f>
        <v/>
      </c>
      <c r="P294" s="19">
        <f>P$200*P138*(1-P168)</f>
        <v/>
      </c>
      <c r="Q294" s="19">
        <f>Q$200*Q138*(1-Q168)</f>
        <v/>
      </c>
      <c r="R294" s="19">
        <f>R$200*R138*(1-R168)</f>
        <v/>
      </c>
      <c r="S294" s="19">
        <f>S$200*S138*(1-S168)</f>
        <v/>
      </c>
      <c r="T294" s="19">
        <f>T$200*T138*(1-T168)</f>
        <v/>
      </c>
      <c r="U294" s="19">
        <f>U$200*U138*(1-U168)</f>
        <v/>
      </c>
      <c r="V294" s="19">
        <f>V$200*V138*(1-V168)</f>
        <v/>
      </c>
      <c r="W294" s="19">
        <f>W$200*W138*(1-W168)</f>
        <v/>
      </c>
      <c r="X294" s="19">
        <f>X$200*X138*(1-X168)</f>
        <v/>
      </c>
      <c r="Y294" s="19">
        <f>Y$200*Y138*(1-Y168)</f>
        <v/>
      </c>
      <c r="Z294" s="19">
        <f>Z$200*Z138*(1-Z168)</f>
        <v/>
      </c>
      <c r="AA294" s="19">
        <f>AA$200*AA138*(1-AA168)</f>
        <v/>
      </c>
      <c r="AB294" s="19">
        <f>AB$200*AB138*(1-AB168)</f>
        <v/>
      </c>
      <c r="AC294" s="19">
        <f>AC$200*AC138*(1-AC168)</f>
        <v/>
      </c>
      <c r="AD294" s="19">
        <f>AD$200*AD138*(1-AD168)</f>
        <v/>
      </c>
      <c r="AF294" s="17">
        <f>CodePrefix&amp;$A294&amp;IF($C294="","","."&amp;$C294&amp;"."&amp;$B294)&amp;INDEX(VarEnd,MATCH($A294,VarKey,0))&amp;AF$5</f>
        <v/>
      </c>
      <c r="AG294" s="18">
        <f>AG$200*AG138*(1-AG168)</f>
        <v/>
      </c>
      <c r="AH294" s="19">
        <f>AH$200*AH138*(1-AH168)</f>
        <v/>
      </c>
      <c r="AI294" s="19">
        <f>AI$200*AI138*(1-AI168)</f>
        <v/>
      </c>
      <c r="AJ294" s="19">
        <f>AJ$200*AJ138*(1-AJ168)</f>
        <v/>
      </c>
      <c r="AK294" s="19">
        <f>AK$200*AK138*(1-AK168)</f>
        <v/>
      </c>
      <c r="AL294" s="19">
        <f>AL$200*AL138*(1-AL168)</f>
        <v/>
      </c>
      <c r="AM294" s="19">
        <f>AM$200*AM138*(1-AM168)</f>
        <v/>
      </c>
      <c r="AN294" s="19">
        <f>AN$200*AN138*(1-AN168)</f>
        <v/>
      </c>
      <c r="AO294" s="19">
        <f>AO$200*AO138*(1-AO168)</f>
        <v/>
      </c>
      <c r="AP294" s="19">
        <f>AP$200*AP138*(1-AP168)</f>
        <v/>
      </c>
      <c r="AQ294" s="19">
        <f>AQ$200*AQ138*(1-AQ168)</f>
        <v/>
      </c>
      <c r="AR294" s="19">
        <f>AR$200*AR138*(1-AR168)</f>
        <v/>
      </c>
      <c r="AS294" s="19">
        <f>AS$200*AS138*(1-AS168)</f>
        <v/>
      </c>
      <c r="AT294" s="19">
        <f>AT$200*AT138*(1-AT168)</f>
        <v/>
      </c>
      <c r="AU294" s="19">
        <f>AU$200*AU138*(1-AU168)</f>
        <v/>
      </c>
      <c r="AV294" s="19">
        <f>AV$200*AV138*(1-AV168)</f>
        <v/>
      </c>
      <c r="AW294" s="19">
        <f>AW$200*AW138*(1-AW168)</f>
        <v/>
      </c>
      <c r="AX294" s="19">
        <f>AX$200*AX138*(1-AX168)</f>
        <v/>
      </c>
      <c r="AY294" s="19">
        <f>AY$200*AY138*(1-AY168)</f>
        <v/>
      </c>
    </row>
    <row r="295" hidden="1" outlineLevel="1">
      <c r="A295" s="1" t="inlineStr">
        <is>
          <t>etr</t>
        </is>
      </c>
      <c r="B295" s="1" t="inlineStr">
        <is>
          <t>all</t>
        </is>
      </c>
      <c r="C295" s="1" t="inlineStr">
        <is>
          <t>ftr</t>
        </is>
      </c>
      <c r="H295" s="1">
        <f>INDEX(VarLab,MATCH($A295,VarKey,0))&amp;INDEX(MemLab,MATCH($C295&amp;"|"&amp;$B295,MemKey,0))</f>
        <v/>
      </c>
      <c r="I295" s="1">
        <f>INDEX(VarUnit,MATCH($A295,VarKey,0))</f>
        <v/>
      </c>
      <c r="J295" s="1">
        <f>INDEX(VarSrc,MATCH($A295,VarKey,0))</f>
        <v/>
      </c>
      <c r="K295" s="17">
        <f>CodePrefix&amp;$A295&amp;IF($C295="","","."&amp;$C295&amp;"."&amp;$B295)&amp;INDEX(VarEnd,MATCH($A295,VarKey,0))&amp;K$5</f>
        <v/>
      </c>
      <c r="L295" s="18">
        <f>L$200*L139*(1-L169)</f>
        <v/>
      </c>
      <c r="M295" s="19">
        <f>M$200*M139*(1-M169)</f>
        <v/>
      </c>
      <c r="N295" s="19">
        <f>N$200*N139*(1-N169)</f>
        <v/>
      </c>
      <c r="O295" s="19">
        <f>O$200*O139*(1-O169)</f>
        <v/>
      </c>
      <c r="P295" s="19">
        <f>P$200*P139*(1-P169)</f>
        <v/>
      </c>
      <c r="Q295" s="19">
        <f>Q$200*Q139*(1-Q169)</f>
        <v/>
      </c>
      <c r="R295" s="19">
        <f>R$200*R139*(1-R169)</f>
        <v/>
      </c>
      <c r="S295" s="19">
        <f>S$200*S139*(1-S169)</f>
        <v/>
      </c>
      <c r="T295" s="19">
        <f>T$200*T139*(1-T169)</f>
        <v/>
      </c>
      <c r="U295" s="19">
        <f>U$200*U139*(1-U169)</f>
        <v/>
      </c>
      <c r="V295" s="19">
        <f>V$200*V139*(1-V169)</f>
        <v/>
      </c>
      <c r="W295" s="19">
        <f>W$200*W139*(1-W169)</f>
        <v/>
      </c>
      <c r="X295" s="19">
        <f>X$200*X139*(1-X169)</f>
        <v/>
      </c>
      <c r="Y295" s="19">
        <f>Y$200*Y139*(1-Y169)</f>
        <v/>
      </c>
      <c r="Z295" s="19">
        <f>Z$200*Z139*(1-Z169)</f>
        <v/>
      </c>
      <c r="AA295" s="19">
        <f>AA$200*AA139*(1-AA169)</f>
        <v/>
      </c>
      <c r="AB295" s="19">
        <f>AB$200*AB139*(1-AB169)</f>
        <v/>
      </c>
      <c r="AC295" s="19">
        <f>AC$200*AC139*(1-AC169)</f>
        <v/>
      </c>
      <c r="AD295" s="19">
        <f>AD$200*AD139*(1-AD169)</f>
        <v/>
      </c>
      <c r="AF295" s="17">
        <f>CodePrefix&amp;$A295&amp;IF($C295="","","."&amp;$C295&amp;"."&amp;$B295)&amp;INDEX(VarEnd,MATCH($A295,VarKey,0))&amp;AF$5</f>
        <v/>
      </c>
      <c r="AG295" s="18">
        <f>AG$200*AG139*(1-AG169)</f>
        <v/>
      </c>
      <c r="AH295" s="19">
        <f>AH$200*AH139*(1-AH169)</f>
        <v/>
      </c>
      <c r="AI295" s="19">
        <f>AI$200*AI139*(1-AI169)</f>
        <v/>
      </c>
      <c r="AJ295" s="19">
        <f>AJ$200*AJ139*(1-AJ169)</f>
        <v/>
      </c>
      <c r="AK295" s="19">
        <f>AK$200*AK139*(1-AK169)</f>
        <v/>
      </c>
      <c r="AL295" s="19">
        <f>AL$200*AL139*(1-AL169)</f>
        <v/>
      </c>
      <c r="AM295" s="19">
        <f>AM$200*AM139*(1-AM169)</f>
        <v/>
      </c>
      <c r="AN295" s="19">
        <f>AN$200*AN139*(1-AN169)</f>
        <v/>
      </c>
      <c r="AO295" s="19">
        <f>AO$200*AO139*(1-AO169)</f>
        <v/>
      </c>
      <c r="AP295" s="19">
        <f>AP$200*AP139*(1-AP169)</f>
        <v/>
      </c>
      <c r="AQ295" s="19">
        <f>AQ$200*AQ139*(1-AQ169)</f>
        <v/>
      </c>
      <c r="AR295" s="19">
        <f>AR$200*AR139*(1-AR169)</f>
        <v/>
      </c>
      <c r="AS295" s="19">
        <f>AS$200*AS139*(1-AS169)</f>
        <v/>
      </c>
      <c r="AT295" s="19">
        <f>AT$200*AT139*(1-AT169)</f>
        <v/>
      </c>
      <c r="AU295" s="19">
        <f>AU$200*AU139*(1-AU169)</f>
        <v/>
      </c>
      <c r="AV295" s="19">
        <f>AV$200*AV139*(1-AV169)</f>
        <v/>
      </c>
      <c r="AW295" s="19">
        <f>AW$200*AW139*(1-AW169)</f>
        <v/>
      </c>
      <c r="AX295" s="19">
        <f>AX$200*AX139*(1-AX169)</f>
        <v/>
      </c>
      <c r="AY295" s="19">
        <f>AY$200*AY139*(1-AY169)</f>
        <v/>
      </c>
    </row>
    <row r="296" hidden="1" outlineLevel="1">
      <c r="A296" s="1" t="inlineStr">
        <is>
          <t>etr</t>
        </is>
      </c>
      <c r="B296" s="1" t="inlineStr">
        <is>
          <t>all</t>
        </is>
      </c>
      <c r="C296" s="1" t="inlineStr">
        <is>
          <t>oen</t>
        </is>
      </c>
      <c r="H296" s="1">
        <f>INDEX(VarLab,MATCH($A296,VarKey,0))&amp;INDEX(MemLab,MATCH($C296&amp;"|"&amp;$B296,MemKey,0))</f>
        <v/>
      </c>
      <c r="I296" s="1">
        <f>INDEX(VarUnit,MATCH($A296,VarKey,0))</f>
        <v/>
      </c>
      <c r="J296" s="1">
        <f>INDEX(VarSrc,MATCH($A296,VarKey,0))</f>
        <v/>
      </c>
      <c r="K296" s="17">
        <f>CodePrefix&amp;$A296&amp;IF($C296="","","."&amp;$C296&amp;"."&amp;$B296)&amp;INDEX(VarEnd,MATCH($A296,VarKey,0))&amp;K$5</f>
        <v/>
      </c>
      <c r="L296" s="18">
        <f>L$200*L140*(1-L170)</f>
        <v/>
      </c>
      <c r="M296" s="19">
        <f>M$200*M140*(1-M170)</f>
        <v/>
      </c>
      <c r="N296" s="19">
        <f>N$200*N140*(1-N170)</f>
        <v/>
      </c>
      <c r="O296" s="19">
        <f>O$200*O140*(1-O170)</f>
        <v/>
      </c>
      <c r="P296" s="19">
        <f>P$200*P140*(1-P170)</f>
        <v/>
      </c>
      <c r="Q296" s="19">
        <f>Q$200*Q140*(1-Q170)</f>
        <v/>
      </c>
      <c r="R296" s="19">
        <f>R$200*R140*(1-R170)</f>
        <v/>
      </c>
      <c r="S296" s="19">
        <f>S$200*S140*(1-S170)</f>
        <v/>
      </c>
      <c r="T296" s="19">
        <f>T$200*T140*(1-T170)</f>
        <v/>
      </c>
      <c r="U296" s="19">
        <f>U$200*U140*(1-U170)</f>
        <v/>
      </c>
      <c r="V296" s="19">
        <f>V$200*V140*(1-V170)</f>
        <v/>
      </c>
      <c r="W296" s="19">
        <f>W$200*W140*(1-W170)</f>
        <v/>
      </c>
      <c r="X296" s="19">
        <f>X$200*X140*(1-X170)</f>
        <v/>
      </c>
      <c r="Y296" s="19">
        <f>Y$200*Y140*(1-Y170)</f>
        <v/>
      </c>
      <c r="Z296" s="19">
        <f>Z$200*Z140*(1-Z170)</f>
        <v/>
      </c>
      <c r="AA296" s="19">
        <f>AA$200*AA140*(1-AA170)</f>
        <v/>
      </c>
      <c r="AB296" s="19">
        <f>AB$200*AB140*(1-AB170)</f>
        <v/>
      </c>
      <c r="AC296" s="19">
        <f>AC$200*AC140*(1-AC170)</f>
        <v/>
      </c>
      <c r="AD296" s="19">
        <f>AD$200*AD140*(1-AD170)</f>
        <v/>
      </c>
      <c r="AF296" s="17">
        <f>CodePrefix&amp;$A296&amp;IF($C296="","","."&amp;$C296&amp;"."&amp;$B296)&amp;INDEX(VarEnd,MATCH($A296,VarKey,0))&amp;AF$5</f>
        <v/>
      </c>
      <c r="AG296" s="18">
        <f>AG$200*AG140*(1-AG170)</f>
        <v/>
      </c>
      <c r="AH296" s="19">
        <f>AH$200*AH140*(1-AH170)</f>
        <v/>
      </c>
      <c r="AI296" s="19">
        <f>AI$200*AI140*(1-AI170)</f>
        <v/>
      </c>
      <c r="AJ296" s="19">
        <f>AJ$200*AJ140*(1-AJ170)</f>
        <v/>
      </c>
      <c r="AK296" s="19">
        <f>AK$200*AK140*(1-AK170)</f>
        <v/>
      </c>
      <c r="AL296" s="19">
        <f>AL$200*AL140*(1-AL170)</f>
        <v/>
      </c>
      <c r="AM296" s="19">
        <f>AM$200*AM140*(1-AM170)</f>
        <v/>
      </c>
      <c r="AN296" s="19">
        <f>AN$200*AN140*(1-AN170)</f>
        <v/>
      </c>
      <c r="AO296" s="19">
        <f>AO$200*AO140*(1-AO170)</f>
        <v/>
      </c>
      <c r="AP296" s="19">
        <f>AP$200*AP140*(1-AP170)</f>
        <v/>
      </c>
      <c r="AQ296" s="19">
        <f>AQ$200*AQ140*(1-AQ170)</f>
        <v/>
      </c>
      <c r="AR296" s="19">
        <f>AR$200*AR140*(1-AR170)</f>
        <v/>
      </c>
      <c r="AS296" s="19">
        <f>AS$200*AS140*(1-AS170)</f>
        <v/>
      </c>
      <c r="AT296" s="19">
        <f>AT$200*AT140*(1-AT170)</f>
        <v/>
      </c>
      <c r="AU296" s="19">
        <f>AU$200*AU140*(1-AU170)</f>
        <v/>
      </c>
      <c r="AV296" s="19">
        <f>AV$200*AV140*(1-AV170)</f>
        <v/>
      </c>
      <c r="AW296" s="19">
        <f>AW$200*AW140*(1-AW170)</f>
        <v/>
      </c>
      <c r="AX296" s="19">
        <f>AX$200*AX140*(1-AX170)</f>
        <v/>
      </c>
      <c r="AY296" s="19">
        <f>AY$200*AY140*(1-AY170)</f>
        <v/>
      </c>
    </row>
    <row r="297" hidden="1" outlineLevel="1">
      <c r="A297" s="1" t="inlineStr">
        <is>
          <t>shpx</t>
        </is>
      </c>
      <c r="B297" s="1" t="inlineStr">
        <is>
          <t>all</t>
        </is>
      </c>
      <c r="C297" s="1" t="inlineStr">
        <is>
          <t>pow</t>
        </is>
      </c>
      <c r="D297" s="25" t="n">
        <v>1</v>
      </c>
      <c r="H297" s="1">
        <f>INDEX(VarLab,MATCH($A297,VarKey,0))&amp;INDEX(MemLab,MATCH($C297&amp;"|"&amp;$B297,MemKey,0))</f>
        <v/>
      </c>
      <c r="I297" s="1">
        <f>INDEX(VarUnit,MATCH($A297,VarKey,0))</f>
        <v/>
      </c>
      <c r="J297" s="1">
        <f>INDEX(VarSrc,MATCH($A297,VarKey,0))</f>
        <v/>
      </c>
      <c r="K297" s="17">
        <f>CodePrefix&amp;$A297&amp;IF($C297="","","."&amp;$C297&amp;"."&amp;$B297)&amp;INDEX(VarEnd,MATCH($A297,VarKey,0))&amp;K$5</f>
        <v/>
      </c>
      <c r="L297" s="18">
        <f>INDEX(L$241:L$244,$D297)*L245+L$200*L124*L154</f>
        <v/>
      </c>
      <c r="M297" s="19">
        <f>INDEX(M$241:M$244,$D297)*M245+M$200*M124*M154</f>
        <v/>
      </c>
      <c r="N297" s="19">
        <f>INDEX(N$241:N$244,$D297)*N245+N$200*N124*N154</f>
        <v/>
      </c>
      <c r="O297" s="19">
        <f>INDEX(O$241:O$244,$D297)*O245+O$200*O124*O154</f>
        <v/>
      </c>
      <c r="P297" s="19">
        <f>INDEX(P$241:P$244,$D297)*P245+P$200*P124*P154</f>
        <v/>
      </c>
      <c r="Q297" s="19">
        <f>INDEX(Q$241:Q$244,$D297)*Q245+Q$200*Q124*Q154</f>
        <v/>
      </c>
      <c r="R297" s="19">
        <f>INDEX(R$241:R$244,$D297)*R245+R$200*R124*R154</f>
        <v/>
      </c>
      <c r="S297" s="19">
        <f>INDEX(S$241:S$244,$D297)*S245+S$200*S124*S154</f>
        <v/>
      </c>
      <c r="T297" s="19">
        <f>INDEX(T$241:T$244,$D297)*T245+T$200*T124*T154</f>
        <v/>
      </c>
      <c r="U297" s="19">
        <f>INDEX(U$241:U$244,$D297)*U245+U$200*U124*U154</f>
        <v/>
      </c>
      <c r="V297" s="19">
        <f>INDEX(V$241:V$244,$D297)*V245+V$200*V124*V154</f>
        <v/>
      </c>
      <c r="W297" s="19">
        <f>INDEX(W$241:W$244,$D297)*W245+W$200*W124*W154</f>
        <v/>
      </c>
      <c r="X297" s="19">
        <f>INDEX(X$241:X$244,$D297)*X245+X$200*X124*X154</f>
        <v/>
      </c>
      <c r="Y297" s="19">
        <f>INDEX(Y$241:Y$244,$D297)*Y245+Y$200*Y124*Y154</f>
        <v/>
      </c>
      <c r="Z297" s="19">
        <f>INDEX(Z$241:Z$244,$D297)*Z245+Z$200*Z124*Z154</f>
        <v/>
      </c>
      <c r="AA297" s="19">
        <f>INDEX(AA$241:AA$244,$D297)*AA245+AA$200*AA124*AA154</f>
        <v/>
      </c>
      <c r="AB297" s="19">
        <f>INDEX(AB$241:AB$244,$D297)*AB245+AB$200*AB124*AB154</f>
        <v/>
      </c>
      <c r="AC297" s="19">
        <f>INDEX(AC$241:AC$244,$D297)*AC245+AC$200*AC124*AC154</f>
        <v/>
      </c>
      <c r="AD297" s="19">
        <f>INDEX(AD$241:AD$244,$D297)*AD245+AD$200*AD124*AD154</f>
        <v/>
      </c>
      <c r="AF297" s="17">
        <f>CodePrefix&amp;$A297&amp;IF($C297="","","."&amp;$C297&amp;"."&amp;$B297)&amp;INDEX(VarEnd,MATCH($A297,VarKey,0))&amp;AF$5</f>
        <v/>
      </c>
      <c r="AG297" s="18">
        <f>INDEX(AG$241:AG$244,$D297)*AG245+AG$200*AG124*AG154</f>
        <v/>
      </c>
      <c r="AH297" s="19">
        <f>INDEX(AH$241:AH$244,$D297)*AH245+AH$200*AH124*AH154</f>
        <v/>
      </c>
      <c r="AI297" s="19">
        <f>INDEX(AI$241:AI$244,$D297)*AI245+AI$200*AI124*AI154</f>
        <v/>
      </c>
      <c r="AJ297" s="19">
        <f>INDEX(AJ$241:AJ$244,$D297)*AJ245+AJ$200*AJ124*AJ154</f>
        <v/>
      </c>
      <c r="AK297" s="19">
        <f>INDEX(AK$241:AK$244,$D297)*AK245+AK$200*AK124*AK154</f>
        <v/>
      </c>
      <c r="AL297" s="19">
        <f>INDEX(AL$241:AL$244,$D297)*AL245+AL$200*AL124*AL154</f>
        <v/>
      </c>
      <c r="AM297" s="19">
        <f>INDEX(AM$241:AM$244,$D297)*AM245+AM$200*AM124*AM154</f>
        <v/>
      </c>
      <c r="AN297" s="19">
        <f>INDEX(AN$241:AN$244,$D297)*AN245+AN$200*AN124*AN154</f>
        <v/>
      </c>
      <c r="AO297" s="19">
        <f>INDEX(AO$241:AO$244,$D297)*AO245+AO$200*AO124*AO154</f>
        <v/>
      </c>
      <c r="AP297" s="19">
        <f>INDEX(AP$241:AP$244,$D297)*AP245+AP$200*AP124*AP154</f>
        <v/>
      </c>
      <c r="AQ297" s="19">
        <f>INDEX(AQ$241:AQ$244,$D297)*AQ245+AQ$200*AQ124*AQ154</f>
        <v/>
      </c>
      <c r="AR297" s="19">
        <f>INDEX(AR$241:AR$244,$D297)*AR245+AR$200*AR124*AR154</f>
        <v/>
      </c>
      <c r="AS297" s="19">
        <f>INDEX(AS$241:AS$244,$D297)*AS245+AS$200*AS124*AS154</f>
        <v/>
      </c>
      <c r="AT297" s="19">
        <f>INDEX(AT$241:AT$244,$D297)*AT245+AT$200*AT124*AT154</f>
        <v/>
      </c>
      <c r="AU297" s="19">
        <f>INDEX(AU$241:AU$244,$D297)*AU245+AU$200*AU124*AU154</f>
        <v/>
      </c>
      <c r="AV297" s="19">
        <f>INDEX(AV$241:AV$244,$D297)*AV245+AV$200*AV124*AV154</f>
        <v/>
      </c>
      <c r="AW297" s="19">
        <f>INDEX(AW$241:AW$244,$D297)*AW245+AW$200*AW124*AW154</f>
        <v/>
      </c>
      <c r="AX297" s="19">
        <f>INDEX(AX$241:AX$244,$D297)*AX245+AX$200*AX124*AX154</f>
        <v/>
      </c>
      <c r="AY297" s="19">
        <f>INDEX(AY$241:AY$244,$D297)*AY245+AY$200*AY124*AY154</f>
        <v/>
      </c>
    </row>
    <row r="298" hidden="1" outlineLevel="1">
      <c r="A298" s="1" t="inlineStr">
        <is>
          <t>shpx</t>
        </is>
      </c>
      <c r="B298" s="1" t="inlineStr">
        <is>
          <t>all</t>
        </is>
      </c>
      <c r="C298" s="1" t="inlineStr">
        <is>
          <t>rod</t>
        </is>
      </c>
      <c r="D298" s="25" t="n">
        <v>2</v>
      </c>
      <c r="H298" s="1">
        <f>INDEX(VarLab,MATCH($A298,VarKey,0))&amp;INDEX(MemLab,MATCH($C298&amp;"|"&amp;$B298,MemKey,0))</f>
        <v/>
      </c>
      <c r="I298" s="1">
        <f>INDEX(VarUnit,MATCH($A298,VarKey,0))</f>
        <v/>
      </c>
      <c r="J298" s="1">
        <f>INDEX(VarSrc,MATCH($A298,VarKey,0))</f>
        <v/>
      </c>
      <c r="K298" s="17">
        <f>CodePrefix&amp;$A298&amp;IF($C298="","","."&amp;$C298&amp;"."&amp;$B298)&amp;INDEX(VarEnd,MATCH($A298,VarKey,0))&amp;K$5</f>
        <v/>
      </c>
      <c r="L298" s="18">
        <f>INDEX(L$241:L$244,$D298)*L246+L$200*L125*L155</f>
        <v/>
      </c>
      <c r="M298" s="19">
        <f>INDEX(M$241:M$244,$D298)*M246+M$200*M125*M155</f>
        <v/>
      </c>
      <c r="N298" s="19">
        <f>INDEX(N$241:N$244,$D298)*N246+N$200*N125*N155</f>
        <v/>
      </c>
      <c r="O298" s="19">
        <f>INDEX(O$241:O$244,$D298)*O246+O$200*O125*O155</f>
        <v/>
      </c>
      <c r="P298" s="19">
        <f>INDEX(P$241:P$244,$D298)*P246+P$200*P125*P155</f>
        <v/>
      </c>
      <c r="Q298" s="19">
        <f>INDEX(Q$241:Q$244,$D298)*Q246+Q$200*Q125*Q155</f>
        <v/>
      </c>
      <c r="R298" s="19">
        <f>INDEX(R$241:R$244,$D298)*R246+R$200*R125*R155</f>
        <v/>
      </c>
      <c r="S298" s="19">
        <f>INDEX(S$241:S$244,$D298)*S246+S$200*S125*S155</f>
        <v/>
      </c>
      <c r="T298" s="19">
        <f>INDEX(T$241:T$244,$D298)*T246+T$200*T125*T155</f>
        <v/>
      </c>
      <c r="U298" s="19">
        <f>INDEX(U$241:U$244,$D298)*U246+U$200*U125*U155</f>
        <v/>
      </c>
      <c r="V298" s="19">
        <f>INDEX(V$241:V$244,$D298)*V246+V$200*V125*V155</f>
        <v/>
      </c>
      <c r="W298" s="19">
        <f>INDEX(W$241:W$244,$D298)*W246+W$200*W125*W155</f>
        <v/>
      </c>
      <c r="X298" s="19">
        <f>INDEX(X$241:X$244,$D298)*X246+X$200*X125*X155</f>
        <v/>
      </c>
      <c r="Y298" s="19">
        <f>INDEX(Y$241:Y$244,$D298)*Y246+Y$200*Y125*Y155</f>
        <v/>
      </c>
      <c r="Z298" s="19">
        <f>INDEX(Z$241:Z$244,$D298)*Z246+Z$200*Z125*Z155</f>
        <v/>
      </c>
      <c r="AA298" s="19">
        <f>INDEX(AA$241:AA$244,$D298)*AA246+AA$200*AA125*AA155</f>
        <v/>
      </c>
      <c r="AB298" s="19">
        <f>INDEX(AB$241:AB$244,$D298)*AB246+AB$200*AB125*AB155</f>
        <v/>
      </c>
      <c r="AC298" s="19">
        <f>INDEX(AC$241:AC$244,$D298)*AC246+AC$200*AC125*AC155</f>
        <v/>
      </c>
      <c r="AD298" s="19">
        <f>INDEX(AD$241:AD$244,$D298)*AD246+AD$200*AD125*AD155</f>
        <v/>
      </c>
      <c r="AF298" s="17">
        <f>CodePrefix&amp;$A298&amp;IF($C298="","","."&amp;$C298&amp;"."&amp;$B298)&amp;INDEX(VarEnd,MATCH($A298,VarKey,0))&amp;AF$5</f>
        <v/>
      </c>
      <c r="AG298" s="18">
        <f>INDEX(AG$241:AG$244,$D298)*AG246+AG$200*AG125*AG155</f>
        <v/>
      </c>
      <c r="AH298" s="19">
        <f>INDEX(AH$241:AH$244,$D298)*AH246+AH$200*AH125*AH155</f>
        <v/>
      </c>
      <c r="AI298" s="19">
        <f>INDEX(AI$241:AI$244,$D298)*AI246+AI$200*AI125*AI155</f>
        <v/>
      </c>
      <c r="AJ298" s="19">
        <f>INDEX(AJ$241:AJ$244,$D298)*AJ246+AJ$200*AJ125*AJ155</f>
        <v/>
      </c>
      <c r="AK298" s="19">
        <f>INDEX(AK$241:AK$244,$D298)*AK246+AK$200*AK125*AK155</f>
        <v/>
      </c>
      <c r="AL298" s="19">
        <f>INDEX(AL$241:AL$244,$D298)*AL246+AL$200*AL125*AL155</f>
        <v/>
      </c>
      <c r="AM298" s="19">
        <f>INDEX(AM$241:AM$244,$D298)*AM246+AM$200*AM125*AM155</f>
        <v/>
      </c>
      <c r="AN298" s="19">
        <f>INDEX(AN$241:AN$244,$D298)*AN246+AN$200*AN125*AN155</f>
        <v/>
      </c>
      <c r="AO298" s="19">
        <f>INDEX(AO$241:AO$244,$D298)*AO246+AO$200*AO125*AO155</f>
        <v/>
      </c>
      <c r="AP298" s="19">
        <f>INDEX(AP$241:AP$244,$D298)*AP246+AP$200*AP125*AP155</f>
        <v/>
      </c>
      <c r="AQ298" s="19">
        <f>INDEX(AQ$241:AQ$244,$D298)*AQ246+AQ$200*AQ125*AQ155</f>
        <v/>
      </c>
      <c r="AR298" s="19">
        <f>INDEX(AR$241:AR$244,$D298)*AR246+AR$200*AR125*AR155</f>
        <v/>
      </c>
      <c r="AS298" s="19">
        <f>INDEX(AS$241:AS$244,$D298)*AS246+AS$200*AS125*AS155</f>
        <v/>
      </c>
      <c r="AT298" s="19">
        <f>INDEX(AT$241:AT$244,$D298)*AT246+AT$200*AT125*AT155</f>
        <v/>
      </c>
      <c r="AU298" s="19">
        <f>INDEX(AU$241:AU$244,$D298)*AU246+AU$200*AU125*AU155</f>
        <v/>
      </c>
      <c r="AV298" s="19">
        <f>INDEX(AV$241:AV$244,$D298)*AV246+AV$200*AV125*AV155</f>
        <v/>
      </c>
      <c r="AW298" s="19">
        <f>INDEX(AW$241:AW$244,$D298)*AW246+AW$200*AW125*AW155</f>
        <v/>
      </c>
      <c r="AX298" s="19">
        <f>INDEX(AX$241:AX$244,$D298)*AX246+AX$200*AX125*AX155</f>
        <v/>
      </c>
      <c r="AY298" s="19">
        <f>INDEX(AY$241:AY$244,$D298)*AY246+AY$200*AY125*AY155</f>
        <v/>
      </c>
    </row>
    <row r="299" hidden="1" outlineLevel="1">
      <c r="A299" s="1" t="inlineStr">
        <is>
          <t>shpx</t>
        </is>
      </c>
      <c r="B299" s="1" t="inlineStr">
        <is>
          <t>all</t>
        </is>
      </c>
      <c r="C299" s="1" t="inlineStr">
        <is>
          <t>ral</t>
        </is>
      </c>
      <c r="D299" s="25" t="n">
        <v>2</v>
      </c>
      <c r="H299" s="1">
        <f>INDEX(VarLab,MATCH($A299,VarKey,0))&amp;INDEX(MemLab,MATCH($C299&amp;"|"&amp;$B299,MemKey,0))</f>
        <v/>
      </c>
      <c r="I299" s="1">
        <f>INDEX(VarUnit,MATCH($A299,VarKey,0))</f>
        <v/>
      </c>
      <c r="J299" s="1">
        <f>INDEX(VarSrc,MATCH($A299,VarKey,0))</f>
        <v/>
      </c>
      <c r="K299" s="17">
        <f>CodePrefix&amp;$A299&amp;IF($C299="","","."&amp;$C299&amp;"."&amp;$B299)&amp;INDEX(VarEnd,MATCH($A299,VarKey,0))&amp;K$5</f>
        <v/>
      </c>
      <c r="L299" s="18">
        <f>INDEX(L$241:L$244,$D299)*L247+L$200*L126*L156</f>
        <v/>
      </c>
      <c r="M299" s="19">
        <f>INDEX(M$241:M$244,$D299)*M247+M$200*M126*M156</f>
        <v/>
      </c>
      <c r="N299" s="19">
        <f>INDEX(N$241:N$244,$D299)*N247+N$200*N126*N156</f>
        <v/>
      </c>
      <c r="O299" s="19">
        <f>INDEX(O$241:O$244,$D299)*O247+O$200*O126*O156</f>
        <v/>
      </c>
      <c r="P299" s="19">
        <f>INDEX(P$241:P$244,$D299)*P247+P$200*P126*P156</f>
        <v/>
      </c>
      <c r="Q299" s="19">
        <f>INDEX(Q$241:Q$244,$D299)*Q247+Q$200*Q126*Q156</f>
        <v/>
      </c>
      <c r="R299" s="19">
        <f>INDEX(R$241:R$244,$D299)*R247+R$200*R126*R156</f>
        <v/>
      </c>
      <c r="S299" s="19">
        <f>INDEX(S$241:S$244,$D299)*S247+S$200*S126*S156</f>
        <v/>
      </c>
      <c r="T299" s="19">
        <f>INDEX(T$241:T$244,$D299)*T247+T$200*T126*T156</f>
        <v/>
      </c>
      <c r="U299" s="19">
        <f>INDEX(U$241:U$244,$D299)*U247+U$200*U126*U156</f>
        <v/>
      </c>
      <c r="V299" s="19">
        <f>INDEX(V$241:V$244,$D299)*V247+V$200*V126*V156</f>
        <v/>
      </c>
      <c r="W299" s="19">
        <f>INDEX(W$241:W$244,$D299)*W247+W$200*W126*W156</f>
        <v/>
      </c>
      <c r="X299" s="19">
        <f>INDEX(X$241:X$244,$D299)*X247+X$200*X126*X156</f>
        <v/>
      </c>
      <c r="Y299" s="19">
        <f>INDEX(Y$241:Y$244,$D299)*Y247+Y$200*Y126*Y156</f>
        <v/>
      </c>
      <c r="Z299" s="19">
        <f>INDEX(Z$241:Z$244,$D299)*Z247+Z$200*Z126*Z156</f>
        <v/>
      </c>
      <c r="AA299" s="19">
        <f>INDEX(AA$241:AA$244,$D299)*AA247+AA$200*AA126*AA156</f>
        <v/>
      </c>
      <c r="AB299" s="19">
        <f>INDEX(AB$241:AB$244,$D299)*AB247+AB$200*AB126*AB156</f>
        <v/>
      </c>
      <c r="AC299" s="19">
        <f>INDEX(AC$241:AC$244,$D299)*AC247+AC$200*AC126*AC156</f>
        <v/>
      </c>
      <c r="AD299" s="19">
        <f>INDEX(AD$241:AD$244,$D299)*AD247+AD$200*AD126*AD156</f>
        <v/>
      </c>
      <c r="AF299" s="17">
        <f>CodePrefix&amp;$A299&amp;IF($C299="","","."&amp;$C299&amp;"."&amp;$B299)&amp;INDEX(VarEnd,MATCH($A299,VarKey,0))&amp;AF$5</f>
        <v/>
      </c>
      <c r="AG299" s="18">
        <f>INDEX(AG$241:AG$244,$D299)*AG247+AG$200*AG126*AG156</f>
        <v/>
      </c>
      <c r="AH299" s="19">
        <f>INDEX(AH$241:AH$244,$D299)*AH247+AH$200*AH126*AH156</f>
        <v/>
      </c>
      <c r="AI299" s="19">
        <f>INDEX(AI$241:AI$244,$D299)*AI247+AI$200*AI126*AI156</f>
        <v/>
      </c>
      <c r="AJ299" s="19">
        <f>INDEX(AJ$241:AJ$244,$D299)*AJ247+AJ$200*AJ126*AJ156</f>
        <v/>
      </c>
      <c r="AK299" s="19">
        <f>INDEX(AK$241:AK$244,$D299)*AK247+AK$200*AK126*AK156</f>
        <v/>
      </c>
      <c r="AL299" s="19">
        <f>INDEX(AL$241:AL$244,$D299)*AL247+AL$200*AL126*AL156</f>
        <v/>
      </c>
      <c r="AM299" s="19">
        <f>INDEX(AM$241:AM$244,$D299)*AM247+AM$200*AM126*AM156</f>
        <v/>
      </c>
      <c r="AN299" s="19">
        <f>INDEX(AN$241:AN$244,$D299)*AN247+AN$200*AN126*AN156</f>
        <v/>
      </c>
      <c r="AO299" s="19">
        <f>INDEX(AO$241:AO$244,$D299)*AO247+AO$200*AO126*AO156</f>
        <v/>
      </c>
      <c r="AP299" s="19">
        <f>INDEX(AP$241:AP$244,$D299)*AP247+AP$200*AP126*AP156</f>
        <v/>
      </c>
      <c r="AQ299" s="19">
        <f>INDEX(AQ$241:AQ$244,$D299)*AQ247+AQ$200*AQ126*AQ156</f>
        <v/>
      </c>
      <c r="AR299" s="19">
        <f>INDEX(AR$241:AR$244,$D299)*AR247+AR$200*AR126*AR156</f>
        <v/>
      </c>
      <c r="AS299" s="19">
        <f>INDEX(AS$241:AS$244,$D299)*AS247+AS$200*AS126*AS156</f>
        <v/>
      </c>
      <c r="AT299" s="19">
        <f>INDEX(AT$241:AT$244,$D299)*AT247+AT$200*AT126*AT156</f>
        <v/>
      </c>
      <c r="AU299" s="19">
        <f>INDEX(AU$241:AU$244,$D299)*AU247+AU$200*AU126*AU156</f>
        <v/>
      </c>
      <c r="AV299" s="19">
        <f>INDEX(AV$241:AV$244,$D299)*AV247+AV$200*AV126*AV156</f>
        <v/>
      </c>
      <c r="AW299" s="19">
        <f>INDEX(AW$241:AW$244,$D299)*AW247+AW$200*AW126*AW156</f>
        <v/>
      </c>
      <c r="AX299" s="19">
        <f>INDEX(AX$241:AX$244,$D299)*AX247+AX$200*AX126*AX156</f>
        <v/>
      </c>
      <c r="AY299" s="19">
        <f>INDEX(AY$241:AY$244,$D299)*AY247+AY$200*AY126*AY156</f>
        <v/>
      </c>
    </row>
    <row r="300" hidden="1" outlineLevel="1">
      <c r="A300" s="1" t="inlineStr">
        <is>
          <t>shpx</t>
        </is>
      </c>
      <c r="B300" s="1" t="inlineStr">
        <is>
          <t>all</t>
        </is>
      </c>
      <c r="C300" s="1" t="inlineStr">
        <is>
          <t>avi</t>
        </is>
      </c>
      <c r="D300" s="25" t="n">
        <v>2</v>
      </c>
      <c r="H300" s="1">
        <f>INDEX(VarLab,MATCH($A300,VarKey,0))&amp;INDEX(MemLab,MATCH($C300&amp;"|"&amp;$B300,MemKey,0))</f>
        <v/>
      </c>
      <c r="I300" s="1">
        <f>INDEX(VarUnit,MATCH($A300,VarKey,0))</f>
        <v/>
      </c>
      <c r="J300" s="1">
        <f>INDEX(VarSrc,MATCH($A300,VarKey,0))</f>
        <v/>
      </c>
      <c r="K300" s="17">
        <f>CodePrefix&amp;$A300&amp;IF($C300="","","."&amp;$C300&amp;"."&amp;$B300)&amp;INDEX(VarEnd,MATCH($A300,VarKey,0))&amp;K$5</f>
        <v/>
      </c>
      <c r="L300" s="18">
        <f>INDEX(L$241:L$244,$D300)*L248+L$200*L127*L157</f>
        <v/>
      </c>
      <c r="M300" s="19">
        <f>INDEX(M$241:M$244,$D300)*M248+M$200*M127*M157</f>
        <v/>
      </c>
      <c r="N300" s="19">
        <f>INDEX(N$241:N$244,$D300)*N248+N$200*N127*N157</f>
        <v/>
      </c>
      <c r="O300" s="19">
        <f>INDEX(O$241:O$244,$D300)*O248+O$200*O127*O157</f>
        <v/>
      </c>
      <c r="P300" s="19">
        <f>INDEX(P$241:P$244,$D300)*P248+P$200*P127*P157</f>
        <v/>
      </c>
      <c r="Q300" s="19">
        <f>INDEX(Q$241:Q$244,$D300)*Q248+Q$200*Q127*Q157</f>
        <v/>
      </c>
      <c r="R300" s="19">
        <f>INDEX(R$241:R$244,$D300)*R248+R$200*R127*R157</f>
        <v/>
      </c>
      <c r="S300" s="19">
        <f>INDEX(S$241:S$244,$D300)*S248+S$200*S127*S157</f>
        <v/>
      </c>
      <c r="T300" s="19">
        <f>INDEX(T$241:T$244,$D300)*T248+T$200*T127*T157</f>
        <v/>
      </c>
      <c r="U300" s="19">
        <f>INDEX(U$241:U$244,$D300)*U248+U$200*U127*U157</f>
        <v/>
      </c>
      <c r="V300" s="19">
        <f>INDEX(V$241:V$244,$D300)*V248+V$200*V127*V157</f>
        <v/>
      </c>
      <c r="W300" s="19">
        <f>INDEX(W$241:W$244,$D300)*W248+W$200*W127*W157</f>
        <v/>
      </c>
      <c r="X300" s="19">
        <f>INDEX(X$241:X$244,$D300)*X248+X$200*X127*X157</f>
        <v/>
      </c>
      <c r="Y300" s="19">
        <f>INDEX(Y$241:Y$244,$D300)*Y248+Y$200*Y127*Y157</f>
        <v/>
      </c>
      <c r="Z300" s="19">
        <f>INDEX(Z$241:Z$244,$D300)*Z248+Z$200*Z127*Z157</f>
        <v/>
      </c>
      <c r="AA300" s="19">
        <f>INDEX(AA$241:AA$244,$D300)*AA248+AA$200*AA127*AA157</f>
        <v/>
      </c>
      <c r="AB300" s="19">
        <f>INDEX(AB$241:AB$244,$D300)*AB248+AB$200*AB127*AB157</f>
        <v/>
      </c>
      <c r="AC300" s="19">
        <f>INDEX(AC$241:AC$244,$D300)*AC248+AC$200*AC127*AC157</f>
        <v/>
      </c>
      <c r="AD300" s="19">
        <f>INDEX(AD$241:AD$244,$D300)*AD248+AD$200*AD127*AD157</f>
        <v/>
      </c>
      <c r="AF300" s="17">
        <f>CodePrefix&amp;$A300&amp;IF($C300="","","."&amp;$C300&amp;"."&amp;$B300)&amp;INDEX(VarEnd,MATCH($A300,VarKey,0))&amp;AF$5</f>
        <v/>
      </c>
      <c r="AG300" s="18">
        <f>INDEX(AG$241:AG$244,$D300)*AG248+AG$200*AG127*AG157</f>
        <v/>
      </c>
      <c r="AH300" s="19">
        <f>INDEX(AH$241:AH$244,$D300)*AH248+AH$200*AH127*AH157</f>
        <v/>
      </c>
      <c r="AI300" s="19">
        <f>INDEX(AI$241:AI$244,$D300)*AI248+AI$200*AI127*AI157</f>
        <v/>
      </c>
      <c r="AJ300" s="19">
        <f>INDEX(AJ$241:AJ$244,$D300)*AJ248+AJ$200*AJ127*AJ157</f>
        <v/>
      </c>
      <c r="AK300" s="19">
        <f>INDEX(AK$241:AK$244,$D300)*AK248+AK$200*AK127*AK157</f>
        <v/>
      </c>
      <c r="AL300" s="19">
        <f>INDEX(AL$241:AL$244,$D300)*AL248+AL$200*AL127*AL157</f>
        <v/>
      </c>
      <c r="AM300" s="19">
        <f>INDEX(AM$241:AM$244,$D300)*AM248+AM$200*AM127*AM157</f>
        <v/>
      </c>
      <c r="AN300" s="19">
        <f>INDEX(AN$241:AN$244,$D300)*AN248+AN$200*AN127*AN157</f>
        <v/>
      </c>
      <c r="AO300" s="19">
        <f>INDEX(AO$241:AO$244,$D300)*AO248+AO$200*AO127*AO157</f>
        <v/>
      </c>
      <c r="AP300" s="19">
        <f>INDEX(AP$241:AP$244,$D300)*AP248+AP$200*AP127*AP157</f>
        <v/>
      </c>
      <c r="AQ300" s="19">
        <f>INDEX(AQ$241:AQ$244,$D300)*AQ248+AQ$200*AQ127*AQ157</f>
        <v/>
      </c>
      <c r="AR300" s="19">
        <f>INDEX(AR$241:AR$244,$D300)*AR248+AR$200*AR127*AR157</f>
        <v/>
      </c>
      <c r="AS300" s="19">
        <f>INDEX(AS$241:AS$244,$D300)*AS248+AS$200*AS127*AS157</f>
        <v/>
      </c>
      <c r="AT300" s="19">
        <f>INDEX(AT$241:AT$244,$D300)*AT248+AT$200*AT127*AT157</f>
        <v/>
      </c>
      <c r="AU300" s="19">
        <f>INDEX(AU$241:AU$244,$D300)*AU248+AU$200*AU127*AU157</f>
        <v/>
      </c>
      <c r="AV300" s="19">
        <f>INDEX(AV$241:AV$244,$D300)*AV248+AV$200*AV127*AV157</f>
        <v/>
      </c>
      <c r="AW300" s="19">
        <f>INDEX(AW$241:AW$244,$D300)*AW248+AW$200*AW127*AW157</f>
        <v/>
      </c>
      <c r="AX300" s="19">
        <f>INDEX(AX$241:AX$244,$D300)*AX248+AX$200*AX127*AX157</f>
        <v/>
      </c>
      <c r="AY300" s="19">
        <f>INDEX(AY$241:AY$244,$D300)*AY248+AY$200*AY127*AY157</f>
        <v/>
      </c>
    </row>
    <row r="301" hidden="1" outlineLevel="1">
      <c r="A301" s="1" t="inlineStr">
        <is>
          <t>shpx</t>
        </is>
      </c>
      <c r="B301" s="1" t="inlineStr">
        <is>
          <t>all</t>
        </is>
      </c>
      <c r="C301" s="1" t="inlineStr">
        <is>
          <t>nav</t>
        </is>
      </c>
      <c r="D301" s="25" t="n">
        <v>2</v>
      </c>
      <c r="H301" s="1">
        <f>INDEX(VarLab,MATCH($A301,VarKey,0))&amp;INDEX(MemLab,MATCH($C301&amp;"|"&amp;$B301,MemKey,0))</f>
        <v/>
      </c>
      <c r="I301" s="1">
        <f>INDEX(VarUnit,MATCH($A301,VarKey,0))</f>
        <v/>
      </c>
      <c r="J301" s="1">
        <f>INDEX(VarSrc,MATCH($A301,VarKey,0))</f>
        <v/>
      </c>
      <c r="K301" s="17">
        <f>CodePrefix&amp;$A301&amp;IF($C301="","","."&amp;$C301&amp;"."&amp;$B301)&amp;INDEX(VarEnd,MATCH($A301,VarKey,0))&amp;K$5</f>
        <v/>
      </c>
      <c r="L301" s="18">
        <f>INDEX(L$241:L$244,$D301)*L249+L$200*L128*L158</f>
        <v/>
      </c>
      <c r="M301" s="19">
        <f>INDEX(M$241:M$244,$D301)*M249+M$200*M128*M158</f>
        <v/>
      </c>
      <c r="N301" s="19">
        <f>INDEX(N$241:N$244,$D301)*N249+N$200*N128*N158</f>
        <v/>
      </c>
      <c r="O301" s="19">
        <f>INDEX(O$241:O$244,$D301)*O249+O$200*O128*O158</f>
        <v/>
      </c>
      <c r="P301" s="19">
        <f>INDEX(P$241:P$244,$D301)*P249+P$200*P128*P158</f>
        <v/>
      </c>
      <c r="Q301" s="19">
        <f>INDEX(Q$241:Q$244,$D301)*Q249+Q$200*Q128*Q158</f>
        <v/>
      </c>
      <c r="R301" s="19">
        <f>INDEX(R$241:R$244,$D301)*R249+R$200*R128*R158</f>
        <v/>
      </c>
      <c r="S301" s="19">
        <f>INDEX(S$241:S$244,$D301)*S249+S$200*S128*S158</f>
        <v/>
      </c>
      <c r="T301" s="19">
        <f>INDEX(T$241:T$244,$D301)*T249+T$200*T128*T158</f>
        <v/>
      </c>
      <c r="U301" s="19">
        <f>INDEX(U$241:U$244,$D301)*U249+U$200*U128*U158</f>
        <v/>
      </c>
      <c r="V301" s="19">
        <f>INDEX(V$241:V$244,$D301)*V249+V$200*V128*V158</f>
        <v/>
      </c>
      <c r="W301" s="19">
        <f>INDEX(W$241:W$244,$D301)*W249+W$200*W128*W158</f>
        <v/>
      </c>
      <c r="X301" s="19">
        <f>INDEX(X$241:X$244,$D301)*X249+X$200*X128*X158</f>
        <v/>
      </c>
      <c r="Y301" s="19">
        <f>INDEX(Y$241:Y$244,$D301)*Y249+Y$200*Y128*Y158</f>
        <v/>
      </c>
      <c r="Z301" s="19">
        <f>INDEX(Z$241:Z$244,$D301)*Z249+Z$200*Z128*Z158</f>
        <v/>
      </c>
      <c r="AA301" s="19">
        <f>INDEX(AA$241:AA$244,$D301)*AA249+AA$200*AA128*AA158</f>
        <v/>
      </c>
      <c r="AB301" s="19">
        <f>INDEX(AB$241:AB$244,$D301)*AB249+AB$200*AB128*AB158</f>
        <v/>
      </c>
      <c r="AC301" s="19">
        <f>INDEX(AC$241:AC$244,$D301)*AC249+AC$200*AC128*AC158</f>
        <v/>
      </c>
      <c r="AD301" s="19">
        <f>INDEX(AD$241:AD$244,$D301)*AD249+AD$200*AD128*AD158</f>
        <v/>
      </c>
      <c r="AF301" s="17">
        <f>CodePrefix&amp;$A301&amp;IF($C301="","","."&amp;$C301&amp;"."&amp;$B301)&amp;INDEX(VarEnd,MATCH($A301,VarKey,0))&amp;AF$5</f>
        <v/>
      </c>
      <c r="AG301" s="18">
        <f>INDEX(AG$241:AG$244,$D301)*AG249+AG$200*AG128*AG158</f>
        <v/>
      </c>
      <c r="AH301" s="19">
        <f>INDEX(AH$241:AH$244,$D301)*AH249+AH$200*AH128*AH158</f>
        <v/>
      </c>
      <c r="AI301" s="19">
        <f>INDEX(AI$241:AI$244,$D301)*AI249+AI$200*AI128*AI158</f>
        <v/>
      </c>
      <c r="AJ301" s="19">
        <f>INDEX(AJ$241:AJ$244,$D301)*AJ249+AJ$200*AJ128*AJ158</f>
        <v/>
      </c>
      <c r="AK301" s="19">
        <f>INDEX(AK$241:AK$244,$D301)*AK249+AK$200*AK128*AK158</f>
        <v/>
      </c>
      <c r="AL301" s="19">
        <f>INDEX(AL$241:AL$244,$D301)*AL249+AL$200*AL128*AL158</f>
        <v/>
      </c>
      <c r="AM301" s="19">
        <f>INDEX(AM$241:AM$244,$D301)*AM249+AM$200*AM128*AM158</f>
        <v/>
      </c>
      <c r="AN301" s="19">
        <f>INDEX(AN$241:AN$244,$D301)*AN249+AN$200*AN128*AN158</f>
        <v/>
      </c>
      <c r="AO301" s="19">
        <f>INDEX(AO$241:AO$244,$D301)*AO249+AO$200*AO128*AO158</f>
        <v/>
      </c>
      <c r="AP301" s="19">
        <f>INDEX(AP$241:AP$244,$D301)*AP249+AP$200*AP128*AP158</f>
        <v/>
      </c>
      <c r="AQ301" s="19">
        <f>INDEX(AQ$241:AQ$244,$D301)*AQ249+AQ$200*AQ128*AQ158</f>
        <v/>
      </c>
      <c r="AR301" s="19">
        <f>INDEX(AR$241:AR$244,$D301)*AR249+AR$200*AR128*AR158</f>
        <v/>
      </c>
      <c r="AS301" s="19">
        <f>INDEX(AS$241:AS$244,$D301)*AS249+AS$200*AS128*AS158</f>
        <v/>
      </c>
      <c r="AT301" s="19">
        <f>INDEX(AT$241:AT$244,$D301)*AT249+AT$200*AT128*AT158</f>
        <v/>
      </c>
      <c r="AU301" s="19">
        <f>INDEX(AU$241:AU$244,$D301)*AU249+AU$200*AU128*AU158</f>
        <v/>
      </c>
      <c r="AV301" s="19">
        <f>INDEX(AV$241:AV$244,$D301)*AV249+AV$200*AV128*AV158</f>
        <v/>
      </c>
      <c r="AW301" s="19">
        <f>INDEX(AW$241:AW$244,$D301)*AW249+AW$200*AW128*AW158</f>
        <v/>
      </c>
      <c r="AX301" s="19">
        <f>INDEX(AX$241:AX$244,$D301)*AX249+AX$200*AX128*AX158</f>
        <v/>
      </c>
      <c r="AY301" s="19">
        <f>INDEX(AY$241:AY$244,$D301)*AY249+AY$200*AY128*AY158</f>
        <v/>
      </c>
    </row>
    <row r="302" hidden="1" outlineLevel="1">
      <c r="A302" s="1" t="inlineStr">
        <is>
          <t>shpx</t>
        </is>
      </c>
      <c r="B302" s="1" t="inlineStr">
        <is>
          <t>all</t>
        </is>
      </c>
      <c r="C302" s="1" t="inlineStr">
        <is>
          <t>res</t>
        </is>
      </c>
      <c r="D302" s="25" t="n">
        <v>3</v>
      </c>
      <c r="H302" s="1">
        <f>INDEX(VarLab,MATCH($A302,VarKey,0))&amp;INDEX(MemLab,MATCH($C302&amp;"|"&amp;$B302,MemKey,0))</f>
        <v/>
      </c>
      <c r="I302" s="1">
        <f>INDEX(VarUnit,MATCH($A302,VarKey,0))</f>
        <v/>
      </c>
      <c r="J302" s="1">
        <f>INDEX(VarSrc,MATCH($A302,VarKey,0))</f>
        <v/>
      </c>
      <c r="K302" s="17">
        <f>CodePrefix&amp;$A302&amp;IF($C302="","","."&amp;$C302&amp;"."&amp;$B302)&amp;INDEX(VarEnd,MATCH($A302,VarKey,0))&amp;K$5</f>
        <v/>
      </c>
      <c r="L302" s="18">
        <f>INDEX(L$241:L$244,$D302)*L250+L$200*L129*L159</f>
        <v/>
      </c>
      <c r="M302" s="19">
        <f>INDEX(M$241:M$244,$D302)*M250+M$200*M129*M159</f>
        <v/>
      </c>
      <c r="N302" s="19">
        <f>INDEX(N$241:N$244,$D302)*N250+N$200*N129*N159</f>
        <v/>
      </c>
      <c r="O302" s="19">
        <f>INDEX(O$241:O$244,$D302)*O250+O$200*O129*O159</f>
        <v/>
      </c>
      <c r="P302" s="19">
        <f>INDEX(P$241:P$244,$D302)*P250+P$200*P129*P159</f>
        <v/>
      </c>
      <c r="Q302" s="19">
        <f>INDEX(Q$241:Q$244,$D302)*Q250+Q$200*Q129*Q159</f>
        <v/>
      </c>
      <c r="R302" s="19">
        <f>INDEX(R$241:R$244,$D302)*R250+R$200*R129*R159</f>
        <v/>
      </c>
      <c r="S302" s="19">
        <f>INDEX(S$241:S$244,$D302)*S250+S$200*S129*S159</f>
        <v/>
      </c>
      <c r="T302" s="19">
        <f>INDEX(T$241:T$244,$D302)*T250+T$200*T129*T159</f>
        <v/>
      </c>
      <c r="U302" s="19">
        <f>INDEX(U$241:U$244,$D302)*U250+U$200*U129*U159</f>
        <v/>
      </c>
      <c r="V302" s="19">
        <f>INDEX(V$241:V$244,$D302)*V250+V$200*V129*V159</f>
        <v/>
      </c>
      <c r="W302" s="19">
        <f>INDEX(W$241:W$244,$D302)*W250+W$200*W129*W159</f>
        <v/>
      </c>
      <c r="X302" s="19">
        <f>INDEX(X$241:X$244,$D302)*X250+X$200*X129*X159</f>
        <v/>
      </c>
      <c r="Y302" s="19">
        <f>INDEX(Y$241:Y$244,$D302)*Y250+Y$200*Y129*Y159</f>
        <v/>
      </c>
      <c r="Z302" s="19">
        <f>INDEX(Z$241:Z$244,$D302)*Z250+Z$200*Z129*Z159</f>
        <v/>
      </c>
      <c r="AA302" s="19">
        <f>INDEX(AA$241:AA$244,$D302)*AA250+AA$200*AA129*AA159</f>
        <v/>
      </c>
      <c r="AB302" s="19">
        <f>INDEX(AB$241:AB$244,$D302)*AB250+AB$200*AB129*AB159</f>
        <v/>
      </c>
      <c r="AC302" s="19">
        <f>INDEX(AC$241:AC$244,$D302)*AC250+AC$200*AC129*AC159</f>
        <v/>
      </c>
      <c r="AD302" s="19">
        <f>INDEX(AD$241:AD$244,$D302)*AD250+AD$200*AD129*AD159</f>
        <v/>
      </c>
      <c r="AF302" s="17">
        <f>CodePrefix&amp;$A302&amp;IF($C302="","","."&amp;$C302&amp;"."&amp;$B302)&amp;INDEX(VarEnd,MATCH($A302,VarKey,0))&amp;AF$5</f>
        <v/>
      </c>
      <c r="AG302" s="18">
        <f>INDEX(AG$241:AG$244,$D302)*AG250+AG$200*AG129*AG159</f>
        <v/>
      </c>
      <c r="AH302" s="19">
        <f>INDEX(AH$241:AH$244,$D302)*AH250+AH$200*AH129*AH159</f>
        <v/>
      </c>
      <c r="AI302" s="19">
        <f>INDEX(AI$241:AI$244,$D302)*AI250+AI$200*AI129*AI159</f>
        <v/>
      </c>
      <c r="AJ302" s="19">
        <f>INDEX(AJ$241:AJ$244,$D302)*AJ250+AJ$200*AJ129*AJ159</f>
        <v/>
      </c>
      <c r="AK302" s="19">
        <f>INDEX(AK$241:AK$244,$D302)*AK250+AK$200*AK129*AK159</f>
        <v/>
      </c>
      <c r="AL302" s="19">
        <f>INDEX(AL$241:AL$244,$D302)*AL250+AL$200*AL129*AL159</f>
        <v/>
      </c>
      <c r="AM302" s="19">
        <f>INDEX(AM$241:AM$244,$D302)*AM250+AM$200*AM129*AM159</f>
        <v/>
      </c>
      <c r="AN302" s="19">
        <f>INDEX(AN$241:AN$244,$D302)*AN250+AN$200*AN129*AN159</f>
        <v/>
      </c>
      <c r="AO302" s="19">
        <f>INDEX(AO$241:AO$244,$D302)*AO250+AO$200*AO129*AO159</f>
        <v/>
      </c>
      <c r="AP302" s="19">
        <f>INDEX(AP$241:AP$244,$D302)*AP250+AP$200*AP129*AP159</f>
        <v/>
      </c>
      <c r="AQ302" s="19">
        <f>INDEX(AQ$241:AQ$244,$D302)*AQ250+AQ$200*AQ129*AQ159</f>
        <v/>
      </c>
      <c r="AR302" s="19">
        <f>INDEX(AR$241:AR$244,$D302)*AR250+AR$200*AR129*AR159</f>
        <v/>
      </c>
      <c r="AS302" s="19">
        <f>INDEX(AS$241:AS$244,$D302)*AS250+AS$200*AS129*AS159</f>
        <v/>
      </c>
      <c r="AT302" s="19">
        <f>INDEX(AT$241:AT$244,$D302)*AT250+AT$200*AT129*AT159</f>
        <v/>
      </c>
      <c r="AU302" s="19">
        <f>INDEX(AU$241:AU$244,$D302)*AU250+AU$200*AU129*AU159</f>
        <v/>
      </c>
      <c r="AV302" s="19">
        <f>INDEX(AV$241:AV$244,$D302)*AV250+AV$200*AV129*AV159</f>
        <v/>
      </c>
      <c r="AW302" s="19">
        <f>INDEX(AW$241:AW$244,$D302)*AW250+AW$200*AW129*AW159</f>
        <v/>
      </c>
      <c r="AX302" s="19">
        <f>INDEX(AX$241:AX$244,$D302)*AX250+AX$200*AX129*AX159</f>
        <v/>
      </c>
      <c r="AY302" s="19">
        <f>INDEX(AY$241:AY$244,$D302)*AY250+AY$200*AY129*AY159</f>
        <v/>
      </c>
    </row>
    <row r="303" hidden="1" outlineLevel="1">
      <c r="A303" s="1" t="inlineStr">
        <is>
          <t>shpx</t>
        </is>
      </c>
      <c r="B303" s="1" t="inlineStr">
        <is>
          <t>all</t>
        </is>
      </c>
      <c r="C303" s="1" t="inlineStr">
        <is>
          <t>foo</t>
        </is>
      </c>
      <c r="D303" s="25" t="n">
        <v>3</v>
      </c>
      <c r="H303" s="1">
        <f>INDEX(VarLab,MATCH($A303,VarKey,0))&amp;INDEX(MemLab,MATCH($C303&amp;"|"&amp;$B303,MemKey,0))</f>
        <v/>
      </c>
      <c r="I303" s="1">
        <f>INDEX(VarUnit,MATCH($A303,VarKey,0))</f>
        <v/>
      </c>
      <c r="J303" s="1">
        <f>INDEX(VarSrc,MATCH($A303,VarKey,0))</f>
        <v/>
      </c>
      <c r="K303" s="17">
        <f>CodePrefix&amp;$A303&amp;IF($C303="","","."&amp;$C303&amp;"."&amp;$B303)&amp;INDEX(VarEnd,MATCH($A303,VarKey,0))&amp;K$5</f>
        <v/>
      </c>
      <c r="L303" s="18">
        <f>INDEX(L$241:L$244,$D303)*L251+L$200*L130*L160</f>
        <v/>
      </c>
      <c r="M303" s="19">
        <f>INDEX(M$241:M$244,$D303)*M251+M$200*M130*M160</f>
        <v/>
      </c>
      <c r="N303" s="19">
        <f>INDEX(N$241:N$244,$D303)*N251+N$200*N130*N160</f>
        <v/>
      </c>
      <c r="O303" s="19">
        <f>INDEX(O$241:O$244,$D303)*O251+O$200*O130*O160</f>
        <v/>
      </c>
      <c r="P303" s="19">
        <f>INDEX(P$241:P$244,$D303)*P251+P$200*P130*P160</f>
        <v/>
      </c>
      <c r="Q303" s="19">
        <f>INDEX(Q$241:Q$244,$D303)*Q251+Q$200*Q130*Q160</f>
        <v/>
      </c>
      <c r="R303" s="19">
        <f>INDEX(R$241:R$244,$D303)*R251+R$200*R130*R160</f>
        <v/>
      </c>
      <c r="S303" s="19">
        <f>INDEX(S$241:S$244,$D303)*S251+S$200*S130*S160</f>
        <v/>
      </c>
      <c r="T303" s="19">
        <f>INDEX(T$241:T$244,$D303)*T251+T$200*T130*T160</f>
        <v/>
      </c>
      <c r="U303" s="19">
        <f>INDEX(U$241:U$244,$D303)*U251+U$200*U130*U160</f>
        <v/>
      </c>
      <c r="V303" s="19">
        <f>INDEX(V$241:V$244,$D303)*V251+V$200*V130*V160</f>
        <v/>
      </c>
      <c r="W303" s="19">
        <f>INDEX(W$241:W$244,$D303)*W251+W$200*W130*W160</f>
        <v/>
      </c>
      <c r="X303" s="19">
        <f>INDEX(X$241:X$244,$D303)*X251+X$200*X130*X160</f>
        <v/>
      </c>
      <c r="Y303" s="19">
        <f>INDEX(Y$241:Y$244,$D303)*Y251+Y$200*Y130*Y160</f>
        <v/>
      </c>
      <c r="Z303" s="19">
        <f>INDEX(Z$241:Z$244,$D303)*Z251+Z$200*Z130*Z160</f>
        <v/>
      </c>
      <c r="AA303" s="19">
        <f>INDEX(AA$241:AA$244,$D303)*AA251+AA$200*AA130*AA160</f>
        <v/>
      </c>
      <c r="AB303" s="19">
        <f>INDEX(AB$241:AB$244,$D303)*AB251+AB$200*AB130*AB160</f>
        <v/>
      </c>
      <c r="AC303" s="19">
        <f>INDEX(AC$241:AC$244,$D303)*AC251+AC$200*AC130*AC160</f>
        <v/>
      </c>
      <c r="AD303" s="19">
        <f>INDEX(AD$241:AD$244,$D303)*AD251+AD$200*AD130*AD160</f>
        <v/>
      </c>
      <c r="AF303" s="17">
        <f>CodePrefix&amp;$A303&amp;IF($C303="","","."&amp;$C303&amp;"."&amp;$B303)&amp;INDEX(VarEnd,MATCH($A303,VarKey,0))&amp;AF$5</f>
        <v/>
      </c>
      <c r="AG303" s="18">
        <f>INDEX(AG$241:AG$244,$D303)*AG251+AG$200*AG130*AG160</f>
        <v/>
      </c>
      <c r="AH303" s="19">
        <f>INDEX(AH$241:AH$244,$D303)*AH251+AH$200*AH130*AH160</f>
        <v/>
      </c>
      <c r="AI303" s="19">
        <f>INDEX(AI$241:AI$244,$D303)*AI251+AI$200*AI130*AI160</f>
        <v/>
      </c>
      <c r="AJ303" s="19">
        <f>INDEX(AJ$241:AJ$244,$D303)*AJ251+AJ$200*AJ130*AJ160</f>
        <v/>
      </c>
      <c r="AK303" s="19">
        <f>INDEX(AK$241:AK$244,$D303)*AK251+AK$200*AK130*AK160</f>
        <v/>
      </c>
      <c r="AL303" s="19">
        <f>INDEX(AL$241:AL$244,$D303)*AL251+AL$200*AL130*AL160</f>
        <v/>
      </c>
      <c r="AM303" s="19">
        <f>INDEX(AM$241:AM$244,$D303)*AM251+AM$200*AM130*AM160</f>
        <v/>
      </c>
      <c r="AN303" s="19">
        <f>INDEX(AN$241:AN$244,$D303)*AN251+AN$200*AN130*AN160</f>
        <v/>
      </c>
      <c r="AO303" s="19">
        <f>INDEX(AO$241:AO$244,$D303)*AO251+AO$200*AO130*AO160</f>
        <v/>
      </c>
      <c r="AP303" s="19">
        <f>INDEX(AP$241:AP$244,$D303)*AP251+AP$200*AP130*AP160</f>
        <v/>
      </c>
      <c r="AQ303" s="19">
        <f>INDEX(AQ$241:AQ$244,$D303)*AQ251+AQ$200*AQ130*AQ160</f>
        <v/>
      </c>
      <c r="AR303" s="19">
        <f>INDEX(AR$241:AR$244,$D303)*AR251+AR$200*AR130*AR160</f>
        <v/>
      </c>
      <c r="AS303" s="19">
        <f>INDEX(AS$241:AS$244,$D303)*AS251+AS$200*AS130*AS160</f>
        <v/>
      </c>
      <c r="AT303" s="19">
        <f>INDEX(AT$241:AT$244,$D303)*AT251+AT$200*AT130*AT160</f>
        <v/>
      </c>
      <c r="AU303" s="19">
        <f>INDEX(AU$241:AU$244,$D303)*AU251+AU$200*AU130*AU160</f>
        <v/>
      </c>
      <c r="AV303" s="19">
        <f>INDEX(AV$241:AV$244,$D303)*AV251+AV$200*AV130*AV160</f>
        <v/>
      </c>
      <c r="AW303" s="19">
        <f>INDEX(AW$241:AW$244,$D303)*AW251+AW$200*AW130*AW160</f>
        <v/>
      </c>
      <c r="AX303" s="19">
        <f>INDEX(AX$241:AX$244,$D303)*AX251+AX$200*AX130*AX160</f>
        <v/>
      </c>
      <c r="AY303" s="19">
        <f>INDEX(AY$241:AY$244,$D303)*AY251+AY$200*AY130*AY160</f>
        <v/>
      </c>
    </row>
    <row r="304" hidden="1" outlineLevel="1">
      <c r="A304" s="1" t="inlineStr">
        <is>
          <t>shpx</t>
        </is>
      </c>
      <c r="B304" s="1" t="inlineStr">
        <is>
          <t>all</t>
        </is>
      </c>
      <c r="C304" s="1" t="inlineStr">
        <is>
          <t>srv</t>
        </is>
      </c>
      <c r="D304" s="25" t="n">
        <v>3</v>
      </c>
      <c r="H304" s="1">
        <f>INDEX(VarLab,MATCH($A304,VarKey,0))&amp;INDEX(MemLab,MATCH($C304&amp;"|"&amp;$B304,MemKey,0))</f>
        <v/>
      </c>
      <c r="I304" s="1">
        <f>INDEX(VarUnit,MATCH($A304,VarKey,0))</f>
        <v/>
      </c>
      <c r="J304" s="1">
        <f>INDEX(VarSrc,MATCH($A304,VarKey,0))</f>
        <v/>
      </c>
      <c r="K304" s="17">
        <f>CodePrefix&amp;$A304&amp;IF($C304="","","."&amp;$C304&amp;"."&amp;$B304)&amp;INDEX(VarEnd,MATCH($A304,VarKey,0))&amp;K$5</f>
        <v/>
      </c>
      <c r="L304" s="18">
        <f>INDEX(L$241:L$244,$D304)*L252+L$200*L131*L161</f>
        <v/>
      </c>
      <c r="M304" s="19">
        <f>INDEX(M$241:M$244,$D304)*M252+M$200*M131*M161</f>
        <v/>
      </c>
      <c r="N304" s="19">
        <f>INDEX(N$241:N$244,$D304)*N252+N$200*N131*N161</f>
        <v/>
      </c>
      <c r="O304" s="19">
        <f>INDEX(O$241:O$244,$D304)*O252+O$200*O131*O161</f>
        <v/>
      </c>
      <c r="P304" s="19">
        <f>INDEX(P$241:P$244,$D304)*P252+P$200*P131*P161</f>
        <v/>
      </c>
      <c r="Q304" s="19">
        <f>INDEX(Q$241:Q$244,$D304)*Q252+Q$200*Q131*Q161</f>
        <v/>
      </c>
      <c r="R304" s="19">
        <f>INDEX(R$241:R$244,$D304)*R252+R$200*R131*R161</f>
        <v/>
      </c>
      <c r="S304" s="19">
        <f>INDEX(S$241:S$244,$D304)*S252+S$200*S131*S161</f>
        <v/>
      </c>
      <c r="T304" s="19">
        <f>INDEX(T$241:T$244,$D304)*T252+T$200*T131*T161</f>
        <v/>
      </c>
      <c r="U304" s="19">
        <f>INDEX(U$241:U$244,$D304)*U252+U$200*U131*U161</f>
        <v/>
      </c>
      <c r="V304" s="19">
        <f>INDEX(V$241:V$244,$D304)*V252+V$200*V131*V161</f>
        <v/>
      </c>
      <c r="W304" s="19">
        <f>INDEX(W$241:W$244,$D304)*W252+W$200*W131*W161</f>
        <v/>
      </c>
      <c r="X304" s="19">
        <f>INDEX(X$241:X$244,$D304)*X252+X$200*X131*X161</f>
        <v/>
      </c>
      <c r="Y304" s="19">
        <f>INDEX(Y$241:Y$244,$D304)*Y252+Y$200*Y131*Y161</f>
        <v/>
      </c>
      <c r="Z304" s="19">
        <f>INDEX(Z$241:Z$244,$D304)*Z252+Z$200*Z131*Z161</f>
        <v/>
      </c>
      <c r="AA304" s="19">
        <f>INDEX(AA$241:AA$244,$D304)*AA252+AA$200*AA131*AA161</f>
        <v/>
      </c>
      <c r="AB304" s="19">
        <f>INDEX(AB$241:AB$244,$D304)*AB252+AB$200*AB131*AB161</f>
        <v/>
      </c>
      <c r="AC304" s="19">
        <f>INDEX(AC$241:AC$244,$D304)*AC252+AC$200*AC131*AC161</f>
        <v/>
      </c>
      <c r="AD304" s="19">
        <f>INDEX(AD$241:AD$244,$D304)*AD252+AD$200*AD131*AD161</f>
        <v/>
      </c>
      <c r="AF304" s="17">
        <f>CodePrefix&amp;$A304&amp;IF($C304="","","."&amp;$C304&amp;"."&amp;$B304)&amp;INDEX(VarEnd,MATCH($A304,VarKey,0))&amp;AF$5</f>
        <v/>
      </c>
      <c r="AG304" s="18">
        <f>INDEX(AG$241:AG$244,$D304)*AG252+AG$200*AG131*AG161</f>
        <v/>
      </c>
      <c r="AH304" s="19">
        <f>INDEX(AH$241:AH$244,$D304)*AH252+AH$200*AH131*AH161</f>
        <v/>
      </c>
      <c r="AI304" s="19">
        <f>INDEX(AI$241:AI$244,$D304)*AI252+AI$200*AI131*AI161</f>
        <v/>
      </c>
      <c r="AJ304" s="19">
        <f>INDEX(AJ$241:AJ$244,$D304)*AJ252+AJ$200*AJ131*AJ161</f>
        <v/>
      </c>
      <c r="AK304" s="19">
        <f>INDEX(AK$241:AK$244,$D304)*AK252+AK$200*AK131*AK161</f>
        <v/>
      </c>
      <c r="AL304" s="19">
        <f>INDEX(AL$241:AL$244,$D304)*AL252+AL$200*AL131*AL161</f>
        <v/>
      </c>
      <c r="AM304" s="19">
        <f>INDEX(AM$241:AM$244,$D304)*AM252+AM$200*AM131*AM161</f>
        <v/>
      </c>
      <c r="AN304" s="19">
        <f>INDEX(AN$241:AN$244,$D304)*AN252+AN$200*AN131*AN161</f>
        <v/>
      </c>
      <c r="AO304" s="19">
        <f>INDEX(AO$241:AO$244,$D304)*AO252+AO$200*AO131*AO161</f>
        <v/>
      </c>
      <c r="AP304" s="19">
        <f>INDEX(AP$241:AP$244,$D304)*AP252+AP$200*AP131*AP161</f>
        <v/>
      </c>
      <c r="AQ304" s="19">
        <f>INDEX(AQ$241:AQ$244,$D304)*AQ252+AQ$200*AQ131*AQ161</f>
        <v/>
      </c>
      <c r="AR304" s="19">
        <f>INDEX(AR$241:AR$244,$D304)*AR252+AR$200*AR131*AR161</f>
        <v/>
      </c>
      <c r="AS304" s="19">
        <f>INDEX(AS$241:AS$244,$D304)*AS252+AS$200*AS131*AS161</f>
        <v/>
      </c>
      <c r="AT304" s="19">
        <f>INDEX(AT$241:AT$244,$D304)*AT252+AT$200*AT131*AT161</f>
        <v/>
      </c>
      <c r="AU304" s="19">
        <f>INDEX(AU$241:AU$244,$D304)*AU252+AU$200*AU131*AU161</f>
        <v/>
      </c>
      <c r="AV304" s="19">
        <f>INDEX(AV$241:AV$244,$D304)*AV252+AV$200*AV131*AV161</f>
        <v/>
      </c>
      <c r="AW304" s="19">
        <f>INDEX(AW$241:AW$244,$D304)*AW252+AW$200*AW131*AW161</f>
        <v/>
      </c>
      <c r="AX304" s="19">
        <f>INDEX(AX$241:AX$244,$D304)*AX252+AX$200*AX131*AX161</f>
        <v/>
      </c>
      <c r="AY304" s="19">
        <f>INDEX(AY$241:AY$244,$D304)*AY252+AY$200*AY131*AY161</f>
        <v/>
      </c>
    </row>
    <row r="305" hidden="1" outlineLevel="1">
      <c r="A305" s="1" t="inlineStr">
        <is>
          <t>shpx</t>
        </is>
      </c>
      <c r="B305" s="1" t="inlineStr">
        <is>
          <t>all</t>
        </is>
      </c>
      <c r="C305" s="1" t="inlineStr">
        <is>
          <t>mch</t>
        </is>
      </c>
      <c r="D305" s="25" t="n">
        <v>4</v>
      </c>
      <c r="H305" s="1">
        <f>INDEX(VarLab,MATCH($A305,VarKey,0))&amp;INDEX(MemLab,MATCH($C305&amp;"|"&amp;$B305,MemKey,0))</f>
        <v/>
      </c>
      <c r="I305" s="1">
        <f>INDEX(VarUnit,MATCH($A305,VarKey,0))</f>
        <v/>
      </c>
      <c r="J305" s="1">
        <f>INDEX(VarSrc,MATCH($A305,VarKey,0))</f>
        <v/>
      </c>
      <c r="K305" s="17">
        <f>CodePrefix&amp;$A305&amp;IF($C305="","","."&amp;$C305&amp;"."&amp;$B305)&amp;INDEX(VarEnd,MATCH($A305,VarKey,0))&amp;K$5</f>
        <v/>
      </c>
      <c r="L305" s="18">
        <f>INDEX(L$241:L$244,$D305)*L253+L$200*L132*L162</f>
        <v/>
      </c>
      <c r="M305" s="19">
        <f>INDEX(M$241:M$244,$D305)*M253+M$200*M132*M162</f>
        <v/>
      </c>
      <c r="N305" s="19">
        <f>INDEX(N$241:N$244,$D305)*N253+N$200*N132*N162</f>
        <v/>
      </c>
      <c r="O305" s="19">
        <f>INDEX(O$241:O$244,$D305)*O253+O$200*O132*O162</f>
        <v/>
      </c>
      <c r="P305" s="19">
        <f>INDEX(P$241:P$244,$D305)*P253+P$200*P132*P162</f>
        <v/>
      </c>
      <c r="Q305" s="19">
        <f>INDEX(Q$241:Q$244,$D305)*Q253+Q$200*Q132*Q162</f>
        <v/>
      </c>
      <c r="R305" s="19">
        <f>INDEX(R$241:R$244,$D305)*R253+R$200*R132*R162</f>
        <v/>
      </c>
      <c r="S305" s="19">
        <f>INDEX(S$241:S$244,$D305)*S253+S$200*S132*S162</f>
        <v/>
      </c>
      <c r="T305" s="19">
        <f>INDEX(T$241:T$244,$D305)*T253+T$200*T132*T162</f>
        <v/>
      </c>
      <c r="U305" s="19">
        <f>INDEX(U$241:U$244,$D305)*U253+U$200*U132*U162</f>
        <v/>
      </c>
      <c r="V305" s="19">
        <f>INDEX(V$241:V$244,$D305)*V253+V$200*V132*V162</f>
        <v/>
      </c>
      <c r="W305" s="19">
        <f>INDEX(W$241:W$244,$D305)*W253+W$200*W132*W162</f>
        <v/>
      </c>
      <c r="X305" s="19">
        <f>INDEX(X$241:X$244,$D305)*X253+X$200*X132*X162</f>
        <v/>
      </c>
      <c r="Y305" s="19">
        <f>INDEX(Y$241:Y$244,$D305)*Y253+Y$200*Y132*Y162</f>
        <v/>
      </c>
      <c r="Z305" s="19">
        <f>INDEX(Z$241:Z$244,$D305)*Z253+Z$200*Z132*Z162</f>
        <v/>
      </c>
      <c r="AA305" s="19">
        <f>INDEX(AA$241:AA$244,$D305)*AA253+AA$200*AA132*AA162</f>
        <v/>
      </c>
      <c r="AB305" s="19">
        <f>INDEX(AB$241:AB$244,$D305)*AB253+AB$200*AB132*AB162</f>
        <v/>
      </c>
      <c r="AC305" s="19">
        <f>INDEX(AC$241:AC$244,$D305)*AC253+AC$200*AC132*AC162</f>
        <v/>
      </c>
      <c r="AD305" s="19">
        <f>INDEX(AD$241:AD$244,$D305)*AD253+AD$200*AD132*AD162</f>
        <v/>
      </c>
      <c r="AF305" s="17">
        <f>CodePrefix&amp;$A305&amp;IF($C305="","","."&amp;$C305&amp;"."&amp;$B305)&amp;INDEX(VarEnd,MATCH($A305,VarKey,0))&amp;AF$5</f>
        <v/>
      </c>
      <c r="AG305" s="18">
        <f>INDEX(AG$241:AG$244,$D305)*AG253+AG$200*AG132*AG162</f>
        <v/>
      </c>
      <c r="AH305" s="19">
        <f>INDEX(AH$241:AH$244,$D305)*AH253+AH$200*AH132*AH162</f>
        <v/>
      </c>
      <c r="AI305" s="19">
        <f>INDEX(AI$241:AI$244,$D305)*AI253+AI$200*AI132*AI162</f>
        <v/>
      </c>
      <c r="AJ305" s="19">
        <f>INDEX(AJ$241:AJ$244,$D305)*AJ253+AJ$200*AJ132*AJ162</f>
        <v/>
      </c>
      <c r="AK305" s="19">
        <f>INDEX(AK$241:AK$244,$D305)*AK253+AK$200*AK132*AK162</f>
        <v/>
      </c>
      <c r="AL305" s="19">
        <f>INDEX(AL$241:AL$244,$D305)*AL253+AL$200*AL132*AL162</f>
        <v/>
      </c>
      <c r="AM305" s="19">
        <f>INDEX(AM$241:AM$244,$D305)*AM253+AM$200*AM132*AM162</f>
        <v/>
      </c>
      <c r="AN305" s="19">
        <f>INDEX(AN$241:AN$244,$D305)*AN253+AN$200*AN132*AN162</f>
        <v/>
      </c>
      <c r="AO305" s="19">
        <f>INDEX(AO$241:AO$244,$D305)*AO253+AO$200*AO132*AO162</f>
        <v/>
      </c>
      <c r="AP305" s="19">
        <f>INDEX(AP$241:AP$244,$D305)*AP253+AP$200*AP132*AP162</f>
        <v/>
      </c>
      <c r="AQ305" s="19">
        <f>INDEX(AQ$241:AQ$244,$D305)*AQ253+AQ$200*AQ132*AQ162</f>
        <v/>
      </c>
      <c r="AR305" s="19">
        <f>INDEX(AR$241:AR$244,$D305)*AR253+AR$200*AR132*AR162</f>
        <v/>
      </c>
      <c r="AS305" s="19">
        <f>INDEX(AS$241:AS$244,$D305)*AS253+AS$200*AS132*AS162</f>
        <v/>
      </c>
      <c r="AT305" s="19">
        <f>INDEX(AT$241:AT$244,$D305)*AT253+AT$200*AT132*AT162</f>
        <v/>
      </c>
      <c r="AU305" s="19">
        <f>INDEX(AU$241:AU$244,$D305)*AU253+AU$200*AU132*AU162</f>
        <v/>
      </c>
      <c r="AV305" s="19">
        <f>INDEX(AV$241:AV$244,$D305)*AV253+AV$200*AV132*AV162</f>
        <v/>
      </c>
      <c r="AW305" s="19">
        <f>INDEX(AW$241:AW$244,$D305)*AW253+AW$200*AW132*AW162</f>
        <v/>
      </c>
      <c r="AX305" s="19">
        <f>INDEX(AX$241:AX$244,$D305)*AX253+AX$200*AX132*AX162</f>
        <v/>
      </c>
      <c r="AY305" s="19">
        <f>INDEX(AY$241:AY$244,$D305)*AY253+AY$200*AY132*AY162</f>
        <v/>
      </c>
    </row>
    <row r="306" hidden="1" outlineLevel="1">
      <c r="A306" s="1" t="inlineStr">
        <is>
          <t>shpx</t>
        </is>
      </c>
      <c r="B306" s="1" t="inlineStr">
        <is>
          <t>all</t>
        </is>
      </c>
      <c r="C306" s="1" t="inlineStr">
        <is>
          <t>irn</t>
        </is>
      </c>
      <c r="D306" s="25" t="n">
        <v>4</v>
      </c>
      <c r="H306" s="1">
        <f>INDEX(VarLab,MATCH($A306,VarKey,0))&amp;INDEX(MemLab,MATCH($C306&amp;"|"&amp;$B306,MemKey,0))</f>
        <v/>
      </c>
      <c r="I306" s="1">
        <f>INDEX(VarUnit,MATCH($A306,VarKey,0))</f>
        <v/>
      </c>
      <c r="J306" s="1">
        <f>INDEX(VarSrc,MATCH($A306,VarKey,0))</f>
        <v/>
      </c>
      <c r="K306" s="17">
        <f>CodePrefix&amp;$A306&amp;IF($C306="","","."&amp;$C306&amp;"."&amp;$B306)&amp;INDEX(VarEnd,MATCH($A306,VarKey,0))&amp;K$5</f>
        <v/>
      </c>
      <c r="L306" s="18">
        <f>INDEX(L$241:L$244,$D306)*L254+L$200*L133*L163</f>
        <v/>
      </c>
      <c r="M306" s="19">
        <f>INDEX(M$241:M$244,$D306)*M254+M$200*M133*M163</f>
        <v/>
      </c>
      <c r="N306" s="19">
        <f>INDEX(N$241:N$244,$D306)*N254+N$200*N133*N163</f>
        <v/>
      </c>
      <c r="O306" s="19">
        <f>INDEX(O$241:O$244,$D306)*O254+O$200*O133*O163</f>
        <v/>
      </c>
      <c r="P306" s="19">
        <f>INDEX(P$241:P$244,$D306)*P254+P$200*P133*P163</f>
        <v/>
      </c>
      <c r="Q306" s="19">
        <f>INDEX(Q$241:Q$244,$D306)*Q254+Q$200*Q133*Q163</f>
        <v/>
      </c>
      <c r="R306" s="19">
        <f>INDEX(R$241:R$244,$D306)*R254+R$200*R133*R163</f>
        <v/>
      </c>
      <c r="S306" s="19">
        <f>INDEX(S$241:S$244,$D306)*S254+S$200*S133*S163</f>
        <v/>
      </c>
      <c r="T306" s="19">
        <f>INDEX(T$241:T$244,$D306)*T254+T$200*T133*T163</f>
        <v/>
      </c>
      <c r="U306" s="19">
        <f>INDEX(U$241:U$244,$D306)*U254+U$200*U133*U163</f>
        <v/>
      </c>
      <c r="V306" s="19">
        <f>INDEX(V$241:V$244,$D306)*V254+V$200*V133*V163</f>
        <v/>
      </c>
      <c r="W306" s="19">
        <f>INDEX(W$241:W$244,$D306)*W254+W$200*W133*W163</f>
        <v/>
      </c>
      <c r="X306" s="19">
        <f>INDEX(X$241:X$244,$D306)*X254+X$200*X133*X163</f>
        <v/>
      </c>
      <c r="Y306" s="19">
        <f>INDEX(Y$241:Y$244,$D306)*Y254+Y$200*Y133*Y163</f>
        <v/>
      </c>
      <c r="Z306" s="19">
        <f>INDEX(Z$241:Z$244,$D306)*Z254+Z$200*Z133*Z163</f>
        <v/>
      </c>
      <c r="AA306" s="19">
        <f>INDEX(AA$241:AA$244,$D306)*AA254+AA$200*AA133*AA163</f>
        <v/>
      </c>
      <c r="AB306" s="19">
        <f>INDEX(AB$241:AB$244,$D306)*AB254+AB$200*AB133*AB163</f>
        <v/>
      </c>
      <c r="AC306" s="19">
        <f>INDEX(AC$241:AC$244,$D306)*AC254+AC$200*AC133*AC163</f>
        <v/>
      </c>
      <c r="AD306" s="19">
        <f>INDEX(AD$241:AD$244,$D306)*AD254+AD$200*AD133*AD163</f>
        <v/>
      </c>
      <c r="AF306" s="17">
        <f>CodePrefix&amp;$A306&amp;IF($C306="","","."&amp;$C306&amp;"."&amp;$B306)&amp;INDEX(VarEnd,MATCH($A306,VarKey,0))&amp;AF$5</f>
        <v/>
      </c>
      <c r="AG306" s="18">
        <f>INDEX(AG$241:AG$244,$D306)*AG254+AG$200*AG133*AG163</f>
        <v/>
      </c>
      <c r="AH306" s="19">
        <f>INDEX(AH$241:AH$244,$D306)*AH254+AH$200*AH133*AH163</f>
        <v/>
      </c>
      <c r="AI306" s="19">
        <f>INDEX(AI$241:AI$244,$D306)*AI254+AI$200*AI133*AI163</f>
        <v/>
      </c>
      <c r="AJ306" s="19">
        <f>INDEX(AJ$241:AJ$244,$D306)*AJ254+AJ$200*AJ133*AJ163</f>
        <v/>
      </c>
      <c r="AK306" s="19">
        <f>INDEX(AK$241:AK$244,$D306)*AK254+AK$200*AK133*AK163</f>
        <v/>
      </c>
      <c r="AL306" s="19">
        <f>INDEX(AL$241:AL$244,$D306)*AL254+AL$200*AL133*AL163</f>
        <v/>
      </c>
      <c r="AM306" s="19">
        <f>INDEX(AM$241:AM$244,$D306)*AM254+AM$200*AM133*AM163</f>
        <v/>
      </c>
      <c r="AN306" s="19">
        <f>INDEX(AN$241:AN$244,$D306)*AN254+AN$200*AN133*AN163</f>
        <v/>
      </c>
      <c r="AO306" s="19">
        <f>INDEX(AO$241:AO$244,$D306)*AO254+AO$200*AO133*AO163</f>
        <v/>
      </c>
      <c r="AP306" s="19">
        <f>INDEX(AP$241:AP$244,$D306)*AP254+AP$200*AP133*AP163</f>
        <v/>
      </c>
      <c r="AQ306" s="19">
        <f>INDEX(AQ$241:AQ$244,$D306)*AQ254+AQ$200*AQ133*AQ163</f>
        <v/>
      </c>
      <c r="AR306" s="19">
        <f>INDEX(AR$241:AR$244,$D306)*AR254+AR$200*AR133*AR163</f>
        <v/>
      </c>
      <c r="AS306" s="19">
        <f>INDEX(AS$241:AS$244,$D306)*AS254+AS$200*AS133*AS163</f>
        <v/>
      </c>
      <c r="AT306" s="19">
        <f>INDEX(AT$241:AT$244,$D306)*AT254+AT$200*AT133*AT163</f>
        <v/>
      </c>
      <c r="AU306" s="19">
        <f>INDEX(AU$241:AU$244,$D306)*AU254+AU$200*AU133*AU163</f>
        <v/>
      </c>
      <c r="AV306" s="19">
        <f>INDEX(AV$241:AV$244,$D306)*AV254+AV$200*AV133*AV163</f>
        <v/>
      </c>
      <c r="AW306" s="19">
        <f>INDEX(AW$241:AW$244,$D306)*AW254+AW$200*AW133*AW163</f>
        <v/>
      </c>
      <c r="AX306" s="19">
        <f>INDEX(AX$241:AX$244,$D306)*AX254+AX$200*AX133*AX163</f>
        <v/>
      </c>
      <c r="AY306" s="19">
        <f>INDEX(AY$241:AY$244,$D306)*AY254+AY$200*AY133*AY163</f>
        <v/>
      </c>
    </row>
    <row r="307" hidden="1" outlineLevel="1">
      <c r="A307" s="1" t="inlineStr">
        <is>
          <t>shpx</t>
        </is>
      </c>
      <c r="B307" s="1" t="inlineStr">
        <is>
          <t>all</t>
        </is>
      </c>
      <c r="C307" s="1" t="inlineStr">
        <is>
          <t>nfm</t>
        </is>
      </c>
      <c r="D307" s="25" t="n">
        <v>4</v>
      </c>
      <c r="H307" s="1">
        <f>INDEX(VarLab,MATCH($A307,VarKey,0))&amp;INDEX(MemLab,MATCH($C307&amp;"|"&amp;$B307,MemKey,0))</f>
        <v/>
      </c>
      <c r="I307" s="1">
        <f>INDEX(VarUnit,MATCH($A307,VarKey,0))</f>
        <v/>
      </c>
      <c r="J307" s="1">
        <f>INDEX(VarSrc,MATCH($A307,VarKey,0))</f>
        <v/>
      </c>
      <c r="K307" s="17">
        <f>CodePrefix&amp;$A307&amp;IF($C307="","","."&amp;$C307&amp;"."&amp;$B307)&amp;INDEX(VarEnd,MATCH($A307,VarKey,0))&amp;K$5</f>
        <v/>
      </c>
      <c r="L307" s="18">
        <f>INDEX(L$241:L$244,$D307)*L255+L$200*L134*L164</f>
        <v/>
      </c>
      <c r="M307" s="19">
        <f>INDEX(M$241:M$244,$D307)*M255+M$200*M134*M164</f>
        <v/>
      </c>
      <c r="N307" s="19">
        <f>INDEX(N$241:N$244,$D307)*N255+N$200*N134*N164</f>
        <v/>
      </c>
      <c r="O307" s="19">
        <f>INDEX(O$241:O$244,$D307)*O255+O$200*O134*O164</f>
        <v/>
      </c>
      <c r="P307" s="19">
        <f>INDEX(P$241:P$244,$D307)*P255+P$200*P134*P164</f>
        <v/>
      </c>
      <c r="Q307" s="19">
        <f>INDEX(Q$241:Q$244,$D307)*Q255+Q$200*Q134*Q164</f>
        <v/>
      </c>
      <c r="R307" s="19">
        <f>INDEX(R$241:R$244,$D307)*R255+R$200*R134*R164</f>
        <v/>
      </c>
      <c r="S307" s="19">
        <f>INDEX(S$241:S$244,$D307)*S255+S$200*S134*S164</f>
        <v/>
      </c>
      <c r="T307" s="19">
        <f>INDEX(T$241:T$244,$D307)*T255+T$200*T134*T164</f>
        <v/>
      </c>
      <c r="U307" s="19">
        <f>INDEX(U$241:U$244,$D307)*U255+U$200*U134*U164</f>
        <v/>
      </c>
      <c r="V307" s="19">
        <f>INDEX(V$241:V$244,$D307)*V255+V$200*V134*V164</f>
        <v/>
      </c>
      <c r="W307" s="19">
        <f>INDEX(W$241:W$244,$D307)*W255+W$200*W134*W164</f>
        <v/>
      </c>
      <c r="X307" s="19">
        <f>INDEX(X$241:X$244,$D307)*X255+X$200*X134*X164</f>
        <v/>
      </c>
      <c r="Y307" s="19">
        <f>INDEX(Y$241:Y$244,$D307)*Y255+Y$200*Y134*Y164</f>
        <v/>
      </c>
      <c r="Z307" s="19">
        <f>INDEX(Z$241:Z$244,$D307)*Z255+Z$200*Z134*Z164</f>
        <v/>
      </c>
      <c r="AA307" s="19">
        <f>INDEX(AA$241:AA$244,$D307)*AA255+AA$200*AA134*AA164</f>
        <v/>
      </c>
      <c r="AB307" s="19">
        <f>INDEX(AB$241:AB$244,$D307)*AB255+AB$200*AB134*AB164</f>
        <v/>
      </c>
      <c r="AC307" s="19">
        <f>INDEX(AC$241:AC$244,$D307)*AC255+AC$200*AC134*AC164</f>
        <v/>
      </c>
      <c r="AD307" s="19">
        <f>INDEX(AD$241:AD$244,$D307)*AD255+AD$200*AD134*AD164</f>
        <v/>
      </c>
      <c r="AF307" s="17">
        <f>CodePrefix&amp;$A307&amp;IF($C307="","","."&amp;$C307&amp;"."&amp;$B307)&amp;INDEX(VarEnd,MATCH($A307,VarKey,0))&amp;AF$5</f>
        <v/>
      </c>
      <c r="AG307" s="18">
        <f>INDEX(AG$241:AG$244,$D307)*AG255+AG$200*AG134*AG164</f>
        <v/>
      </c>
      <c r="AH307" s="19">
        <f>INDEX(AH$241:AH$244,$D307)*AH255+AH$200*AH134*AH164</f>
        <v/>
      </c>
      <c r="AI307" s="19">
        <f>INDEX(AI$241:AI$244,$D307)*AI255+AI$200*AI134*AI164</f>
        <v/>
      </c>
      <c r="AJ307" s="19">
        <f>INDEX(AJ$241:AJ$244,$D307)*AJ255+AJ$200*AJ134*AJ164</f>
        <v/>
      </c>
      <c r="AK307" s="19">
        <f>INDEX(AK$241:AK$244,$D307)*AK255+AK$200*AK134*AK164</f>
        <v/>
      </c>
      <c r="AL307" s="19">
        <f>INDEX(AL$241:AL$244,$D307)*AL255+AL$200*AL134*AL164</f>
        <v/>
      </c>
      <c r="AM307" s="19">
        <f>INDEX(AM$241:AM$244,$D307)*AM255+AM$200*AM134*AM164</f>
        <v/>
      </c>
      <c r="AN307" s="19">
        <f>INDEX(AN$241:AN$244,$D307)*AN255+AN$200*AN134*AN164</f>
        <v/>
      </c>
      <c r="AO307" s="19">
        <f>INDEX(AO$241:AO$244,$D307)*AO255+AO$200*AO134*AO164</f>
        <v/>
      </c>
      <c r="AP307" s="19">
        <f>INDEX(AP$241:AP$244,$D307)*AP255+AP$200*AP134*AP164</f>
        <v/>
      </c>
      <c r="AQ307" s="19">
        <f>INDEX(AQ$241:AQ$244,$D307)*AQ255+AQ$200*AQ134*AQ164</f>
        <v/>
      </c>
      <c r="AR307" s="19">
        <f>INDEX(AR$241:AR$244,$D307)*AR255+AR$200*AR134*AR164</f>
        <v/>
      </c>
      <c r="AS307" s="19">
        <f>INDEX(AS$241:AS$244,$D307)*AS255+AS$200*AS134*AS164</f>
        <v/>
      </c>
      <c r="AT307" s="19">
        <f>INDEX(AT$241:AT$244,$D307)*AT255+AT$200*AT134*AT164</f>
        <v/>
      </c>
      <c r="AU307" s="19">
        <f>INDEX(AU$241:AU$244,$D307)*AU255+AU$200*AU134*AU164</f>
        <v/>
      </c>
      <c r="AV307" s="19">
        <f>INDEX(AV$241:AV$244,$D307)*AV255+AV$200*AV134*AV164</f>
        <v/>
      </c>
      <c r="AW307" s="19">
        <f>INDEX(AW$241:AW$244,$D307)*AW255+AW$200*AW134*AW164</f>
        <v/>
      </c>
      <c r="AX307" s="19">
        <f>INDEX(AX$241:AX$244,$D307)*AX255+AX$200*AX134*AX164</f>
        <v/>
      </c>
      <c r="AY307" s="19">
        <f>INDEX(AY$241:AY$244,$D307)*AY255+AY$200*AY134*AY164</f>
        <v/>
      </c>
    </row>
    <row r="308" hidden="1" outlineLevel="1">
      <c r="A308" s="1" t="inlineStr">
        <is>
          <t>shpx</t>
        </is>
      </c>
      <c r="B308" s="1" t="inlineStr">
        <is>
          <t>all</t>
        </is>
      </c>
      <c r="C308" s="1" t="inlineStr">
        <is>
          <t>mac</t>
        </is>
      </c>
      <c r="D308" s="25" t="n">
        <v>4</v>
      </c>
      <c r="H308" s="1">
        <f>INDEX(VarLab,MATCH($A308,VarKey,0))&amp;INDEX(MemLab,MATCH($C308&amp;"|"&amp;$B308,MemKey,0))</f>
        <v/>
      </c>
      <c r="I308" s="1">
        <f>INDEX(VarUnit,MATCH($A308,VarKey,0))</f>
        <v/>
      </c>
      <c r="J308" s="1">
        <f>INDEX(VarSrc,MATCH($A308,VarKey,0))</f>
        <v/>
      </c>
      <c r="K308" s="17">
        <f>CodePrefix&amp;$A308&amp;IF($C308="","","."&amp;$C308&amp;"."&amp;$B308)&amp;INDEX(VarEnd,MATCH($A308,VarKey,0))&amp;K$5</f>
        <v/>
      </c>
      <c r="L308" s="18">
        <f>INDEX(L$241:L$244,$D308)*L256+L$200*L135*L165</f>
        <v/>
      </c>
      <c r="M308" s="19">
        <f>INDEX(M$241:M$244,$D308)*M256+M$200*M135*M165</f>
        <v/>
      </c>
      <c r="N308" s="19">
        <f>INDEX(N$241:N$244,$D308)*N256+N$200*N135*N165</f>
        <v/>
      </c>
      <c r="O308" s="19">
        <f>INDEX(O$241:O$244,$D308)*O256+O$200*O135*O165</f>
        <v/>
      </c>
      <c r="P308" s="19">
        <f>INDEX(P$241:P$244,$D308)*P256+P$200*P135*P165</f>
        <v/>
      </c>
      <c r="Q308" s="19">
        <f>INDEX(Q$241:Q$244,$D308)*Q256+Q$200*Q135*Q165</f>
        <v/>
      </c>
      <c r="R308" s="19">
        <f>INDEX(R$241:R$244,$D308)*R256+R$200*R135*R165</f>
        <v/>
      </c>
      <c r="S308" s="19">
        <f>INDEX(S$241:S$244,$D308)*S256+S$200*S135*S165</f>
        <v/>
      </c>
      <c r="T308" s="19">
        <f>INDEX(T$241:T$244,$D308)*T256+T$200*T135*T165</f>
        <v/>
      </c>
      <c r="U308" s="19">
        <f>INDEX(U$241:U$244,$D308)*U256+U$200*U135*U165</f>
        <v/>
      </c>
      <c r="V308" s="19">
        <f>INDEX(V$241:V$244,$D308)*V256+V$200*V135*V165</f>
        <v/>
      </c>
      <c r="W308" s="19">
        <f>INDEX(W$241:W$244,$D308)*W256+W$200*W135*W165</f>
        <v/>
      </c>
      <c r="X308" s="19">
        <f>INDEX(X$241:X$244,$D308)*X256+X$200*X135*X165</f>
        <v/>
      </c>
      <c r="Y308" s="19">
        <f>INDEX(Y$241:Y$244,$D308)*Y256+Y$200*Y135*Y165</f>
        <v/>
      </c>
      <c r="Z308" s="19">
        <f>INDEX(Z$241:Z$244,$D308)*Z256+Z$200*Z135*Z165</f>
        <v/>
      </c>
      <c r="AA308" s="19">
        <f>INDEX(AA$241:AA$244,$D308)*AA256+AA$200*AA135*AA165</f>
        <v/>
      </c>
      <c r="AB308" s="19">
        <f>INDEX(AB$241:AB$244,$D308)*AB256+AB$200*AB135*AB165</f>
        <v/>
      </c>
      <c r="AC308" s="19">
        <f>INDEX(AC$241:AC$244,$D308)*AC256+AC$200*AC135*AC165</f>
        <v/>
      </c>
      <c r="AD308" s="19">
        <f>INDEX(AD$241:AD$244,$D308)*AD256+AD$200*AD135*AD165</f>
        <v/>
      </c>
      <c r="AF308" s="17">
        <f>CodePrefix&amp;$A308&amp;IF($C308="","","."&amp;$C308&amp;"."&amp;$B308)&amp;INDEX(VarEnd,MATCH($A308,VarKey,0))&amp;AF$5</f>
        <v/>
      </c>
      <c r="AG308" s="18">
        <f>INDEX(AG$241:AG$244,$D308)*AG256+AG$200*AG135*AG165</f>
        <v/>
      </c>
      <c r="AH308" s="19">
        <f>INDEX(AH$241:AH$244,$D308)*AH256+AH$200*AH135*AH165</f>
        <v/>
      </c>
      <c r="AI308" s="19">
        <f>INDEX(AI$241:AI$244,$D308)*AI256+AI$200*AI135*AI165</f>
        <v/>
      </c>
      <c r="AJ308" s="19">
        <f>INDEX(AJ$241:AJ$244,$D308)*AJ256+AJ$200*AJ135*AJ165</f>
        <v/>
      </c>
      <c r="AK308" s="19">
        <f>INDEX(AK$241:AK$244,$D308)*AK256+AK$200*AK135*AK165</f>
        <v/>
      </c>
      <c r="AL308" s="19">
        <f>INDEX(AL$241:AL$244,$D308)*AL256+AL$200*AL135*AL165</f>
        <v/>
      </c>
      <c r="AM308" s="19">
        <f>INDEX(AM$241:AM$244,$D308)*AM256+AM$200*AM135*AM165</f>
        <v/>
      </c>
      <c r="AN308" s="19">
        <f>INDEX(AN$241:AN$244,$D308)*AN256+AN$200*AN135*AN165</f>
        <v/>
      </c>
      <c r="AO308" s="19">
        <f>INDEX(AO$241:AO$244,$D308)*AO256+AO$200*AO135*AO165</f>
        <v/>
      </c>
      <c r="AP308" s="19">
        <f>INDEX(AP$241:AP$244,$D308)*AP256+AP$200*AP135*AP165</f>
        <v/>
      </c>
      <c r="AQ308" s="19">
        <f>INDEX(AQ$241:AQ$244,$D308)*AQ256+AQ$200*AQ135*AQ165</f>
        <v/>
      </c>
      <c r="AR308" s="19">
        <f>INDEX(AR$241:AR$244,$D308)*AR256+AR$200*AR135*AR165</f>
        <v/>
      </c>
      <c r="AS308" s="19">
        <f>INDEX(AS$241:AS$244,$D308)*AS256+AS$200*AS135*AS165</f>
        <v/>
      </c>
      <c r="AT308" s="19">
        <f>INDEX(AT$241:AT$244,$D308)*AT256+AT$200*AT135*AT165</f>
        <v/>
      </c>
      <c r="AU308" s="19">
        <f>INDEX(AU$241:AU$244,$D308)*AU256+AU$200*AU135*AU165</f>
        <v/>
      </c>
      <c r="AV308" s="19">
        <f>INDEX(AV$241:AV$244,$D308)*AV256+AV$200*AV135*AV165</f>
        <v/>
      </c>
      <c r="AW308" s="19">
        <f>INDEX(AW$241:AW$244,$D308)*AW256+AW$200*AW135*AW165</f>
        <v/>
      </c>
      <c r="AX308" s="19">
        <f>INDEX(AX$241:AX$244,$D308)*AX256+AX$200*AX135*AX165</f>
        <v/>
      </c>
      <c r="AY308" s="19">
        <f>INDEX(AY$241:AY$244,$D308)*AY256+AY$200*AY135*AY165</f>
        <v/>
      </c>
    </row>
    <row r="309" hidden="1" outlineLevel="1">
      <c r="A309" s="1" t="inlineStr">
        <is>
          <t>shpx</t>
        </is>
      </c>
      <c r="B309" s="1" t="inlineStr">
        <is>
          <t>all</t>
        </is>
      </c>
      <c r="C309" s="1" t="inlineStr">
        <is>
          <t>cem</t>
        </is>
      </c>
      <c r="D309" s="25" t="n">
        <v>4</v>
      </c>
      <c r="H309" s="1">
        <f>INDEX(VarLab,MATCH($A309,VarKey,0))&amp;INDEX(MemLab,MATCH($C309&amp;"|"&amp;$B309,MemKey,0))</f>
        <v/>
      </c>
      <c r="I309" s="1">
        <f>INDEX(VarUnit,MATCH($A309,VarKey,0))</f>
        <v/>
      </c>
      <c r="J309" s="1">
        <f>INDEX(VarSrc,MATCH($A309,VarKey,0))</f>
        <v/>
      </c>
      <c r="K309" s="17">
        <f>CodePrefix&amp;$A309&amp;IF($C309="","","."&amp;$C309&amp;"."&amp;$B309)&amp;INDEX(VarEnd,MATCH($A309,VarKey,0))&amp;K$5</f>
        <v/>
      </c>
      <c r="L309" s="18">
        <f>INDEX(L$241:L$244,$D309)*L257+L$200*L136*L166</f>
        <v/>
      </c>
      <c r="M309" s="19">
        <f>INDEX(M$241:M$244,$D309)*M257+M$200*M136*M166</f>
        <v/>
      </c>
      <c r="N309" s="19">
        <f>INDEX(N$241:N$244,$D309)*N257+N$200*N136*N166</f>
        <v/>
      </c>
      <c r="O309" s="19">
        <f>INDEX(O$241:O$244,$D309)*O257+O$200*O136*O166</f>
        <v/>
      </c>
      <c r="P309" s="19">
        <f>INDEX(P$241:P$244,$D309)*P257+P$200*P136*P166</f>
        <v/>
      </c>
      <c r="Q309" s="19">
        <f>INDEX(Q$241:Q$244,$D309)*Q257+Q$200*Q136*Q166</f>
        <v/>
      </c>
      <c r="R309" s="19">
        <f>INDEX(R$241:R$244,$D309)*R257+R$200*R136*R166</f>
        <v/>
      </c>
      <c r="S309" s="19">
        <f>INDEX(S$241:S$244,$D309)*S257+S$200*S136*S166</f>
        <v/>
      </c>
      <c r="T309" s="19">
        <f>INDEX(T$241:T$244,$D309)*T257+T$200*T136*T166</f>
        <v/>
      </c>
      <c r="U309" s="19">
        <f>INDEX(U$241:U$244,$D309)*U257+U$200*U136*U166</f>
        <v/>
      </c>
      <c r="V309" s="19">
        <f>INDEX(V$241:V$244,$D309)*V257+V$200*V136*V166</f>
        <v/>
      </c>
      <c r="W309" s="19">
        <f>INDEX(W$241:W$244,$D309)*W257+W$200*W136*W166</f>
        <v/>
      </c>
      <c r="X309" s="19">
        <f>INDEX(X$241:X$244,$D309)*X257+X$200*X136*X166</f>
        <v/>
      </c>
      <c r="Y309" s="19">
        <f>INDEX(Y$241:Y$244,$D309)*Y257+Y$200*Y136*Y166</f>
        <v/>
      </c>
      <c r="Z309" s="19">
        <f>INDEX(Z$241:Z$244,$D309)*Z257+Z$200*Z136*Z166</f>
        <v/>
      </c>
      <c r="AA309" s="19">
        <f>INDEX(AA$241:AA$244,$D309)*AA257+AA$200*AA136*AA166</f>
        <v/>
      </c>
      <c r="AB309" s="19">
        <f>INDEX(AB$241:AB$244,$D309)*AB257+AB$200*AB136*AB166</f>
        <v/>
      </c>
      <c r="AC309" s="19">
        <f>INDEX(AC$241:AC$244,$D309)*AC257+AC$200*AC136*AC166</f>
        <v/>
      </c>
      <c r="AD309" s="19">
        <f>INDEX(AD$241:AD$244,$D309)*AD257+AD$200*AD136*AD166</f>
        <v/>
      </c>
      <c r="AF309" s="17">
        <f>CodePrefix&amp;$A309&amp;IF($C309="","","."&amp;$C309&amp;"."&amp;$B309)&amp;INDEX(VarEnd,MATCH($A309,VarKey,0))&amp;AF$5</f>
        <v/>
      </c>
      <c r="AG309" s="18">
        <f>INDEX(AG$241:AG$244,$D309)*AG257+AG$200*AG136*AG166</f>
        <v/>
      </c>
      <c r="AH309" s="19">
        <f>INDEX(AH$241:AH$244,$D309)*AH257+AH$200*AH136*AH166</f>
        <v/>
      </c>
      <c r="AI309" s="19">
        <f>INDEX(AI$241:AI$244,$D309)*AI257+AI$200*AI136*AI166</f>
        <v/>
      </c>
      <c r="AJ309" s="19">
        <f>INDEX(AJ$241:AJ$244,$D309)*AJ257+AJ$200*AJ136*AJ166</f>
        <v/>
      </c>
      <c r="AK309" s="19">
        <f>INDEX(AK$241:AK$244,$D309)*AK257+AK$200*AK136*AK166</f>
        <v/>
      </c>
      <c r="AL309" s="19">
        <f>INDEX(AL$241:AL$244,$D309)*AL257+AL$200*AL136*AL166</f>
        <v/>
      </c>
      <c r="AM309" s="19">
        <f>INDEX(AM$241:AM$244,$D309)*AM257+AM$200*AM136*AM166</f>
        <v/>
      </c>
      <c r="AN309" s="19">
        <f>INDEX(AN$241:AN$244,$D309)*AN257+AN$200*AN136*AN166</f>
        <v/>
      </c>
      <c r="AO309" s="19">
        <f>INDEX(AO$241:AO$244,$D309)*AO257+AO$200*AO136*AO166</f>
        <v/>
      </c>
      <c r="AP309" s="19">
        <f>INDEX(AP$241:AP$244,$D309)*AP257+AP$200*AP136*AP166</f>
        <v/>
      </c>
      <c r="AQ309" s="19">
        <f>INDEX(AQ$241:AQ$244,$D309)*AQ257+AQ$200*AQ136*AQ166</f>
        <v/>
      </c>
      <c r="AR309" s="19">
        <f>INDEX(AR$241:AR$244,$D309)*AR257+AR$200*AR136*AR166</f>
        <v/>
      </c>
      <c r="AS309" s="19">
        <f>INDEX(AS$241:AS$244,$D309)*AS257+AS$200*AS136*AS166</f>
        <v/>
      </c>
      <c r="AT309" s="19">
        <f>INDEX(AT$241:AT$244,$D309)*AT257+AT$200*AT136*AT166</f>
        <v/>
      </c>
      <c r="AU309" s="19">
        <f>INDEX(AU$241:AU$244,$D309)*AU257+AU$200*AU136*AU166</f>
        <v/>
      </c>
      <c r="AV309" s="19">
        <f>INDEX(AV$241:AV$244,$D309)*AV257+AV$200*AV136*AV166</f>
        <v/>
      </c>
      <c r="AW309" s="19">
        <f>INDEX(AW$241:AW$244,$D309)*AW257+AW$200*AW136*AW166</f>
        <v/>
      </c>
      <c r="AX309" s="19">
        <f>INDEX(AX$241:AX$244,$D309)*AX257+AX$200*AX136*AX166</f>
        <v/>
      </c>
      <c r="AY309" s="19">
        <f>INDEX(AY$241:AY$244,$D309)*AY257+AY$200*AY136*AY166</f>
        <v/>
      </c>
    </row>
    <row r="310" hidden="1" outlineLevel="1">
      <c r="A310" s="1" t="inlineStr">
        <is>
          <t>shpx</t>
        </is>
      </c>
      <c r="B310" s="1" t="inlineStr">
        <is>
          <t>all</t>
        </is>
      </c>
      <c r="C310" s="1" t="inlineStr">
        <is>
          <t>omn</t>
        </is>
      </c>
      <c r="D310" s="25" t="n">
        <v>4</v>
      </c>
      <c r="H310" s="1">
        <f>INDEX(VarLab,MATCH($A310,VarKey,0))&amp;INDEX(MemLab,MATCH($C310&amp;"|"&amp;$B310,MemKey,0))</f>
        <v/>
      </c>
      <c r="I310" s="1">
        <f>INDEX(VarUnit,MATCH($A310,VarKey,0))</f>
        <v/>
      </c>
      <c r="J310" s="1">
        <f>INDEX(VarSrc,MATCH($A310,VarKey,0))</f>
        <v/>
      </c>
      <c r="K310" s="17">
        <f>CodePrefix&amp;$A310&amp;IF($C310="","","."&amp;$C310&amp;"."&amp;$B310)&amp;INDEX(VarEnd,MATCH($A310,VarKey,0))&amp;K$5</f>
        <v/>
      </c>
      <c r="L310" s="18">
        <f>INDEX(L$241:L$244,$D310)*L258+L$200*L137*L167</f>
        <v/>
      </c>
      <c r="M310" s="19">
        <f>INDEX(M$241:M$244,$D310)*M258+M$200*M137*M167</f>
        <v/>
      </c>
      <c r="N310" s="19">
        <f>INDEX(N$241:N$244,$D310)*N258+N$200*N137*N167</f>
        <v/>
      </c>
      <c r="O310" s="19">
        <f>INDEX(O$241:O$244,$D310)*O258+O$200*O137*O167</f>
        <v/>
      </c>
      <c r="P310" s="19">
        <f>INDEX(P$241:P$244,$D310)*P258+P$200*P137*P167</f>
        <v/>
      </c>
      <c r="Q310" s="19">
        <f>INDEX(Q$241:Q$244,$D310)*Q258+Q$200*Q137*Q167</f>
        <v/>
      </c>
      <c r="R310" s="19">
        <f>INDEX(R$241:R$244,$D310)*R258+R$200*R137*R167</f>
        <v/>
      </c>
      <c r="S310" s="19">
        <f>INDEX(S$241:S$244,$D310)*S258+S$200*S137*S167</f>
        <v/>
      </c>
      <c r="T310" s="19">
        <f>INDEX(T$241:T$244,$D310)*T258+T$200*T137*T167</f>
        <v/>
      </c>
      <c r="U310" s="19">
        <f>INDEX(U$241:U$244,$D310)*U258+U$200*U137*U167</f>
        <v/>
      </c>
      <c r="V310" s="19">
        <f>INDEX(V$241:V$244,$D310)*V258+V$200*V137*V167</f>
        <v/>
      </c>
      <c r="W310" s="19">
        <f>INDEX(W$241:W$244,$D310)*W258+W$200*W137*W167</f>
        <v/>
      </c>
      <c r="X310" s="19">
        <f>INDEX(X$241:X$244,$D310)*X258+X$200*X137*X167</f>
        <v/>
      </c>
      <c r="Y310" s="19">
        <f>INDEX(Y$241:Y$244,$D310)*Y258+Y$200*Y137*Y167</f>
        <v/>
      </c>
      <c r="Z310" s="19">
        <f>INDEX(Z$241:Z$244,$D310)*Z258+Z$200*Z137*Z167</f>
        <v/>
      </c>
      <c r="AA310" s="19">
        <f>INDEX(AA$241:AA$244,$D310)*AA258+AA$200*AA137*AA167</f>
        <v/>
      </c>
      <c r="AB310" s="19">
        <f>INDEX(AB$241:AB$244,$D310)*AB258+AB$200*AB137*AB167</f>
        <v/>
      </c>
      <c r="AC310" s="19">
        <f>INDEX(AC$241:AC$244,$D310)*AC258+AC$200*AC137*AC167</f>
        <v/>
      </c>
      <c r="AD310" s="19">
        <f>INDEX(AD$241:AD$244,$D310)*AD258+AD$200*AD137*AD167</f>
        <v/>
      </c>
      <c r="AF310" s="17">
        <f>CodePrefix&amp;$A310&amp;IF($C310="","","."&amp;$C310&amp;"."&amp;$B310)&amp;INDEX(VarEnd,MATCH($A310,VarKey,0))&amp;AF$5</f>
        <v/>
      </c>
      <c r="AG310" s="18">
        <f>INDEX(AG$241:AG$244,$D310)*AG258+AG$200*AG137*AG167</f>
        <v/>
      </c>
      <c r="AH310" s="19">
        <f>INDEX(AH$241:AH$244,$D310)*AH258+AH$200*AH137*AH167</f>
        <v/>
      </c>
      <c r="AI310" s="19">
        <f>INDEX(AI$241:AI$244,$D310)*AI258+AI$200*AI137*AI167</f>
        <v/>
      </c>
      <c r="AJ310" s="19">
        <f>INDEX(AJ$241:AJ$244,$D310)*AJ258+AJ$200*AJ137*AJ167</f>
        <v/>
      </c>
      <c r="AK310" s="19">
        <f>INDEX(AK$241:AK$244,$D310)*AK258+AK$200*AK137*AK167</f>
        <v/>
      </c>
      <c r="AL310" s="19">
        <f>INDEX(AL$241:AL$244,$D310)*AL258+AL$200*AL137*AL167</f>
        <v/>
      </c>
      <c r="AM310" s="19">
        <f>INDEX(AM$241:AM$244,$D310)*AM258+AM$200*AM137*AM167</f>
        <v/>
      </c>
      <c r="AN310" s="19">
        <f>INDEX(AN$241:AN$244,$D310)*AN258+AN$200*AN137*AN167</f>
        <v/>
      </c>
      <c r="AO310" s="19">
        <f>INDEX(AO$241:AO$244,$D310)*AO258+AO$200*AO137*AO167</f>
        <v/>
      </c>
      <c r="AP310" s="19">
        <f>INDEX(AP$241:AP$244,$D310)*AP258+AP$200*AP137*AP167</f>
        <v/>
      </c>
      <c r="AQ310" s="19">
        <f>INDEX(AQ$241:AQ$244,$D310)*AQ258+AQ$200*AQ137*AQ167</f>
        <v/>
      </c>
      <c r="AR310" s="19">
        <f>INDEX(AR$241:AR$244,$D310)*AR258+AR$200*AR137*AR167</f>
        <v/>
      </c>
      <c r="AS310" s="19">
        <f>INDEX(AS$241:AS$244,$D310)*AS258+AS$200*AS137*AS167</f>
        <v/>
      </c>
      <c r="AT310" s="19">
        <f>INDEX(AT$241:AT$244,$D310)*AT258+AT$200*AT137*AT167</f>
        <v/>
      </c>
      <c r="AU310" s="19">
        <f>INDEX(AU$241:AU$244,$D310)*AU258+AU$200*AU137*AU167</f>
        <v/>
      </c>
      <c r="AV310" s="19">
        <f>INDEX(AV$241:AV$244,$D310)*AV258+AV$200*AV137*AV167</f>
        <v/>
      </c>
      <c r="AW310" s="19">
        <f>INDEX(AW$241:AW$244,$D310)*AW258+AW$200*AW137*AW167</f>
        <v/>
      </c>
      <c r="AX310" s="19">
        <f>INDEX(AX$241:AX$244,$D310)*AX258+AX$200*AX137*AX167</f>
        <v/>
      </c>
      <c r="AY310" s="19">
        <f>INDEX(AY$241:AY$244,$D310)*AY258+AY$200*AY137*AY167</f>
        <v/>
      </c>
    </row>
    <row r="311" hidden="1" outlineLevel="1">
      <c r="A311" s="1" t="inlineStr">
        <is>
          <t>shpx</t>
        </is>
      </c>
      <c r="B311" s="1" t="inlineStr">
        <is>
          <t>all</t>
        </is>
      </c>
      <c r="C311" s="1" t="inlineStr">
        <is>
          <t>cst</t>
        </is>
      </c>
      <c r="D311" s="25" t="n">
        <v>4</v>
      </c>
      <c r="H311" s="1">
        <f>INDEX(VarLab,MATCH($A311,VarKey,0))&amp;INDEX(MemLab,MATCH($C311&amp;"|"&amp;$B311,MemKey,0))</f>
        <v/>
      </c>
      <c r="I311" s="1">
        <f>INDEX(VarUnit,MATCH($A311,VarKey,0))</f>
        <v/>
      </c>
      <c r="J311" s="1">
        <f>INDEX(VarSrc,MATCH($A311,VarKey,0))</f>
        <v/>
      </c>
      <c r="K311" s="17">
        <f>CodePrefix&amp;$A311&amp;IF($C311="","","."&amp;$C311&amp;"."&amp;$B311)&amp;INDEX(VarEnd,MATCH($A311,VarKey,0))&amp;K$5</f>
        <v/>
      </c>
      <c r="L311" s="18">
        <f>INDEX(L$241:L$244,$D311)*L259+L$200*L138*L168</f>
        <v/>
      </c>
      <c r="M311" s="19">
        <f>INDEX(M$241:M$244,$D311)*M259+M$200*M138*M168</f>
        <v/>
      </c>
      <c r="N311" s="19">
        <f>INDEX(N$241:N$244,$D311)*N259+N$200*N138*N168</f>
        <v/>
      </c>
      <c r="O311" s="19">
        <f>INDEX(O$241:O$244,$D311)*O259+O$200*O138*O168</f>
        <v/>
      </c>
      <c r="P311" s="19">
        <f>INDEX(P$241:P$244,$D311)*P259+P$200*P138*P168</f>
        <v/>
      </c>
      <c r="Q311" s="19">
        <f>INDEX(Q$241:Q$244,$D311)*Q259+Q$200*Q138*Q168</f>
        <v/>
      </c>
      <c r="R311" s="19">
        <f>INDEX(R$241:R$244,$D311)*R259+R$200*R138*R168</f>
        <v/>
      </c>
      <c r="S311" s="19">
        <f>INDEX(S$241:S$244,$D311)*S259+S$200*S138*S168</f>
        <v/>
      </c>
      <c r="T311" s="19">
        <f>INDEX(T$241:T$244,$D311)*T259+T$200*T138*T168</f>
        <v/>
      </c>
      <c r="U311" s="19">
        <f>INDEX(U$241:U$244,$D311)*U259+U$200*U138*U168</f>
        <v/>
      </c>
      <c r="V311" s="19">
        <f>INDEX(V$241:V$244,$D311)*V259+V$200*V138*V168</f>
        <v/>
      </c>
      <c r="W311" s="19">
        <f>INDEX(W$241:W$244,$D311)*W259+W$200*W138*W168</f>
        <v/>
      </c>
      <c r="X311" s="19">
        <f>INDEX(X$241:X$244,$D311)*X259+X$200*X138*X168</f>
        <v/>
      </c>
      <c r="Y311" s="19">
        <f>INDEX(Y$241:Y$244,$D311)*Y259+Y$200*Y138*Y168</f>
        <v/>
      </c>
      <c r="Z311" s="19">
        <f>INDEX(Z$241:Z$244,$D311)*Z259+Z$200*Z138*Z168</f>
        <v/>
      </c>
      <c r="AA311" s="19">
        <f>INDEX(AA$241:AA$244,$D311)*AA259+AA$200*AA138*AA168</f>
        <v/>
      </c>
      <c r="AB311" s="19">
        <f>INDEX(AB$241:AB$244,$D311)*AB259+AB$200*AB138*AB168</f>
        <v/>
      </c>
      <c r="AC311" s="19">
        <f>INDEX(AC$241:AC$244,$D311)*AC259+AC$200*AC138*AC168</f>
        <v/>
      </c>
      <c r="AD311" s="19">
        <f>INDEX(AD$241:AD$244,$D311)*AD259+AD$200*AD138*AD168</f>
        <v/>
      </c>
      <c r="AF311" s="17">
        <f>CodePrefix&amp;$A311&amp;IF($C311="","","."&amp;$C311&amp;"."&amp;$B311)&amp;INDEX(VarEnd,MATCH($A311,VarKey,0))&amp;AF$5</f>
        <v/>
      </c>
      <c r="AG311" s="18">
        <f>INDEX(AG$241:AG$244,$D311)*AG259+AG$200*AG138*AG168</f>
        <v/>
      </c>
      <c r="AH311" s="19">
        <f>INDEX(AH$241:AH$244,$D311)*AH259+AH$200*AH138*AH168</f>
        <v/>
      </c>
      <c r="AI311" s="19">
        <f>INDEX(AI$241:AI$244,$D311)*AI259+AI$200*AI138*AI168</f>
        <v/>
      </c>
      <c r="AJ311" s="19">
        <f>INDEX(AJ$241:AJ$244,$D311)*AJ259+AJ$200*AJ138*AJ168</f>
        <v/>
      </c>
      <c r="AK311" s="19">
        <f>INDEX(AK$241:AK$244,$D311)*AK259+AK$200*AK138*AK168</f>
        <v/>
      </c>
      <c r="AL311" s="19">
        <f>INDEX(AL$241:AL$244,$D311)*AL259+AL$200*AL138*AL168</f>
        <v/>
      </c>
      <c r="AM311" s="19">
        <f>INDEX(AM$241:AM$244,$D311)*AM259+AM$200*AM138*AM168</f>
        <v/>
      </c>
      <c r="AN311" s="19">
        <f>INDEX(AN$241:AN$244,$D311)*AN259+AN$200*AN138*AN168</f>
        <v/>
      </c>
      <c r="AO311" s="19">
        <f>INDEX(AO$241:AO$244,$D311)*AO259+AO$200*AO138*AO168</f>
        <v/>
      </c>
      <c r="AP311" s="19">
        <f>INDEX(AP$241:AP$244,$D311)*AP259+AP$200*AP138*AP168</f>
        <v/>
      </c>
      <c r="AQ311" s="19">
        <f>INDEX(AQ$241:AQ$244,$D311)*AQ259+AQ$200*AQ138*AQ168</f>
        <v/>
      </c>
      <c r="AR311" s="19">
        <f>INDEX(AR$241:AR$244,$D311)*AR259+AR$200*AR138*AR168</f>
        <v/>
      </c>
      <c r="AS311" s="19">
        <f>INDEX(AS$241:AS$244,$D311)*AS259+AS$200*AS138*AS168</f>
        <v/>
      </c>
      <c r="AT311" s="19">
        <f>INDEX(AT$241:AT$244,$D311)*AT259+AT$200*AT138*AT168</f>
        <v/>
      </c>
      <c r="AU311" s="19">
        <f>INDEX(AU$241:AU$244,$D311)*AU259+AU$200*AU138*AU168</f>
        <v/>
      </c>
      <c r="AV311" s="19">
        <f>INDEX(AV$241:AV$244,$D311)*AV259+AV$200*AV138*AV168</f>
        <v/>
      </c>
      <c r="AW311" s="19">
        <f>INDEX(AW$241:AW$244,$D311)*AW259+AW$200*AW138*AW168</f>
        <v/>
      </c>
      <c r="AX311" s="19">
        <f>INDEX(AX$241:AX$244,$D311)*AX259+AX$200*AX138*AX168</f>
        <v/>
      </c>
      <c r="AY311" s="19">
        <f>INDEX(AY$241:AY$244,$D311)*AY259+AY$200*AY138*AY168</f>
        <v/>
      </c>
    </row>
    <row r="312" hidden="1" outlineLevel="1">
      <c r="A312" s="1" t="inlineStr">
        <is>
          <t>shpx</t>
        </is>
      </c>
      <c r="B312" s="1" t="inlineStr">
        <is>
          <t>all</t>
        </is>
      </c>
      <c r="C312" s="1" t="inlineStr">
        <is>
          <t>ftr</t>
        </is>
      </c>
      <c r="D312" s="25" t="n">
        <v>4</v>
      </c>
      <c r="H312" s="1">
        <f>INDEX(VarLab,MATCH($A312,VarKey,0))&amp;INDEX(MemLab,MATCH($C312&amp;"|"&amp;$B312,MemKey,0))</f>
        <v/>
      </c>
      <c r="I312" s="1">
        <f>INDEX(VarUnit,MATCH($A312,VarKey,0))</f>
        <v/>
      </c>
      <c r="J312" s="1">
        <f>INDEX(VarSrc,MATCH($A312,VarKey,0))</f>
        <v/>
      </c>
      <c r="K312" s="17">
        <f>CodePrefix&amp;$A312&amp;IF($C312="","","."&amp;$C312&amp;"."&amp;$B312)&amp;INDEX(VarEnd,MATCH($A312,VarKey,0))&amp;K$5</f>
        <v/>
      </c>
      <c r="L312" s="18">
        <f>INDEX(L$241:L$244,$D312)*L260+L$200*L139*L169</f>
        <v/>
      </c>
      <c r="M312" s="19">
        <f>INDEX(M$241:M$244,$D312)*M260+M$200*M139*M169</f>
        <v/>
      </c>
      <c r="N312" s="19">
        <f>INDEX(N$241:N$244,$D312)*N260+N$200*N139*N169</f>
        <v/>
      </c>
      <c r="O312" s="19">
        <f>INDEX(O$241:O$244,$D312)*O260+O$200*O139*O169</f>
        <v/>
      </c>
      <c r="P312" s="19">
        <f>INDEX(P$241:P$244,$D312)*P260+P$200*P139*P169</f>
        <v/>
      </c>
      <c r="Q312" s="19">
        <f>INDEX(Q$241:Q$244,$D312)*Q260+Q$200*Q139*Q169</f>
        <v/>
      </c>
      <c r="R312" s="19">
        <f>INDEX(R$241:R$244,$D312)*R260+R$200*R139*R169</f>
        <v/>
      </c>
      <c r="S312" s="19">
        <f>INDEX(S$241:S$244,$D312)*S260+S$200*S139*S169</f>
        <v/>
      </c>
      <c r="T312" s="19">
        <f>INDEX(T$241:T$244,$D312)*T260+T$200*T139*T169</f>
        <v/>
      </c>
      <c r="U312" s="19">
        <f>INDEX(U$241:U$244,$D312)*U260+U$200*U139*U169</f>
        <v/>
      </c>
      <c r="V312" s="19">
        <f>INDEX(V$241:V$244,$D312)*V260+V$200*V139*V169</f>
        <v/>
      </c>
      <c r="W312" s="19">
        <f>INDEX(W$241:W$244,$D312)*W260+W$200*W139*W169</f>
        <v/>
      </c>
      <c r="X312" s="19">
        <f>INDEX(X$241:X$244,$D312)*X260+X$200*X139*X169</f>
        <v/>
      </c>
      <c r="Y312" s="19">
        <f>INDEX(Y$241:Y$244,$D312)*Y260+Y$200*Y139*Y169</f>
        <v/>
      </c>
      <c r="Z312" s="19">
        <f>INDEX(Z$241:Z$244,$D312)*Z260+Z$200*Z139*Z169</f>
        <v/>
      </c>
      <c r="AA312" s="19">
        <f>INDEX(AA$241:AA$244,$D312)*AA260+AA$200*AA139*AA169</f>
        <v/>
      </c>
      <c r="AB312" s="19">
        <f>INDEX(AB$241:AB$244,$D312)*AB260+AB$200*AB139*AB169</f>
        <v/>
      </c>
      <c r="AC312" s="19">
        <f>INDEX(AC$241:AC$244,$D312)*AC260+AC$200*AC139*AC169</f>
        <v/>
      </c>
      <c r="AD312" s="19">
        <f>INDEX(AD$241:AD$244,$D312)*AD260+AD$200*AD139*AD169</f>
        <v/>
      </c>
      <c r="AF312" s="17">
        <f>CodePrefix&amp;$A312&amp;IF($C312="","","."&amp;$C312&amp;"."&amp;$B312)&amp;INDEX(VarEnd,MATCH($A312,VarKey,0))&amp;AF$5</f>
        <v/>
      </c>
      <c r="AG312" s="18">
        <f>INDEX(AG$241:AG$244,$D312)*AG260+AG$200*AG139*AG169</f>
        <v/>
      </c>
      <c r="AH312" s="19">
        <f>INDEX(AH$241:AH$244,$D312)*AH260+AH$200*AH139*AH169</f>
        <v/>
      </c>
      <c r="AI312" s="19">
        <f>INDEX(AI$241:AI$244,$D312)*AI260+AI$200*AI139*AI169</f>
        <v/>
      </c>
      <c r="AJ312" s="19">
        <f>INDEX(AJ$241:AJ$244,$D312)*AJ260+AJ$200*AJ139*AJ169</f>
        <v/>
      </c>
      <c r="AK312" s="19">
        <f>INDEX(AK$241:AK$244,$D312)*AK260+AK$200*AK139*AK169</f>
        <v/>
      </c>
      <c r="AL312" s="19">
        <f>INDEX(AL$241:AL$244,$D312)*AL260+AL$200*AL139*AL169</f>
        <v/>
      </c>
      <c r="AM312" s="19">
        <f>INDEX(AM$241:AM$244,$D312)*AM260+AM$200*AM139*AM169</f>
        <v/>
      </c>
      <c r="AN312" s="19">
        <f>INDEX(AN$241:AN$244,$D312)*AN260+AN$200*AN139*AN169</f>
        <v/>
      </c>
      <c r="AO312" s="19">
        <f>INDEX(AO$241:AO$244,$D312)*AO260+AO$200*AO139*AO169</f>
        <v/>
      </c>
      <c r="AP312" s="19">
        <f>INDEX(AP$241:AP$244,$D312)*AP260+AP$200*AP139*AP169</f>
        <v/>
      </c>
      <c r="AQ312" s="19">
        <f>INDEX(AQ$241:AQ$244,$D312)*AQ260+AQ$200*AQ139*AQ169</f>
        <v/>
      </c>
      <c r="AR312" s="19">
        <f>INDEX(AR$241:AR$244,$D312)*AR260+AR$200*AR139*AR169</f>
        <v/>
      </c>
      <c r="AS312" s="19">
        <f>INDEX(AS$241:AS$244,$D312)*AS260+AS$200*AS139*AS169</f>
        <v/>
      </c>
      <c r="AT312" s="19">
        <f>INDEX(AT$241:AT$244,$D312)*AT260+AT$200*AT139*AT169</f>
        <v/>
      </c>
      <c r="AU312" s="19">
        <f>INDEX(AU$241:AU$244,$D312)*AU260+AU$200*AU139*AU169</f>
        <v/>
      </c>
      <c r="AV312" s="19">
        <f>INDEX(AV$241:AV$244,$D312)*AV260+AV$200*AV139*AV169</f>
        <v/>
      </c>
      <c r="AW312" s="19">
        <f>INDEX(AW$241:AW$244,$D312)*AW260+AW$200*AW139*AW169</f>
        <v/>
      </c>
      <c r="AX312" s="19">
        <f>INDEX(AX$241:AX$244,$D312)*AX260+AX$200*AX139*AX169</f>
        <v/>
      </c>
      <c r="AY312" s="19">
        <f>INDEX(AY$241:AY$244,$D312)*AY260+AY$200*AY139*AY169</f>
        <v/>
      </c>
    </row>
    <row r="313" hidden="1" outlineLevel="1">
      <c r="A313" s="1" t="inlineStr">
        <is>
          <t>shpx</t>
        </is>
      </c>
      <c r="B313" s="1" t="inlineStr">
        <is>
          <t>all</t>
        </is>
      </c>
      <c r="C313" s="1" t="inlineStr">
        <is>
          <t>oen</t>
        </is>
      </c>
      <c r="D313" s="25" t="n">
        <v>4</v>
      </c>
      <c r="H313" s="1">
        <f>INDEX(VarLab,MATCH($A313,VarKey,0))&amp;INDEX(MemLab,MATCH($C313&amp;"|"&amp;$B313,MemKey,0))</f>
        <v/>
      </c>
      <c r="I313" s="1">
        <f>INDEX(VarUnit,MATCH($A313,VarKey,0))</f>
        <v/>
      </c>
      <c r="J313" s="1">
        <f>INDEX(VarSrc,MATCH($A313,VarKey,0))</f>
        <v/>
      </c>
      <c r="K313" s="17">
        <f>CodePrefix&amp;$A313&amp;IF($C313="","","."&amp;$C313&amp;"."&amp;$B313)&amp;INDEX(VarEnd,MATCH($A313,VarKey,0))&amp;K$5</f>
        <v/>
      </c>
      <c r="L313" s="18">
        <f>INDEX(L$241:L$244,$D313)*L261+L$200*L140*L170</f>
        <v/>
      </c>
      <c r="M313" s="19">
        <f>INDEX(M$241:M$244,$D313)*M261+M$200*M140*M170</f>
        <v/>
      </c>
      <c r="N313" s="19">
        <f>INDEX(N$241:N$244,$D313)*N261+N$200*N140*N170</f>
        <v/>
      </c>
      <c r="O313" s="19">
        <f>INDEX(O$241:O$244,$D313)*O261+O$200*O140*O170</f>
        <v/>
      </c>
      <c r="P313" s="19">
        <f>INDEX(P$241:P$244,$D313)*P261+P$200*P140*P170</f>
        <v/>
      </c>
      <c r="Q313" s="19">
        <f>INDEX(Q$241:Q$244,$D313)*Q261+Q$200*Q140*Q170</f>
        <v/>
      </c>
      <c r="R313" s="19">
        <f>INDEX(R$241:R$244,$D313)*R261+R$200*R140*R170</f>
        <v/>
      </c>
      <c r="S313" s="19">
        <f>INDEX(S$241:S$244,$D313)*S261+S$200*S140*S170</f>
        <v/>
      </c>
      <c r="T313" s="19">
        <f>INDEX(T$241:T$244,$D313)*T261+T$200*T140*T170</f>
        <v/>
      </c>
      <c r="U313" s="19">
        <f>INDEX(U$241:U$244,$D313)*U261+U$200*U140*U170</f>
        <v/>
      </c>
      <c r="V313" s="19">
        <f>INDEX(V$241:V$244,$D313)*V261+V$200*V140*V170</f>
        <v/>
      </c>
      <c r="W313" s="19">
        <f>INDEX(W$241:W$244,$D313)*W261+W$200*W140*W170</f>
        <v/>
      </c>
      <c r="X313" s="19">
        <f>INDEX(X$241:X$244,$D313)*X261+X$200*X140*X170</f>
        <v/>
      </c>
      <c r="Y313" s="19">
        <f>INDEX(Y$241:Y$244,$D313)*Y261+Y$200*Y140*Y170</f>
        <v/>
      </c>
      <c r="Z313" s="19">
        <f>INDEX(Z$241:Z$244,$D313)*Z261+Z$200*Z140*Z170</f>
        <v/>
      </c>
      <c r="AA313" s="19">
        <f>INDEX(AA$241:AA$244,$D313)*AA261+AA$200*AA140*AA170</f>
        <v/>
      </c>
      <c r="AB313" s="19">
        <f>INDEX(AB$241:AB$244,$D313)*AB261+AB$200*AB140*AB170</f>
        <v/>
      </c>
      <c r="AC313" s="19">
        <f>INDEX(AC$241:AC$244,$D313)*AC261+AC$200*AC140*AC170</f>
        <v/>
      </c>
      <c r="AD313" s="19">
        <f>INDEX(AD$241:AD$244,$D313)*AD261+AD$200*AD140*AD170</f>
        <v/>
      </c>
      <c r="AF313" s="17">
        <f>CodePrefix&amp;$A313&amp;IF($C313="","","."&amp;$C313&amp;"."&amp;$B313)&amp;INDEX(VarEnd,MATCH($A313,VarKey,0))&amp;AF$5</f>
        <v/>
      </c>
      <c r="AG313" s="18">
        <f>INDEX(AG$241:AG$244,$D313)*AG261+AG$200*AG140*AG170</f>
        <v/>
      </c>
      <c r="AH313" s="19">
        <f>INDEX(AH$241:AH$244,$D313)*AH261+AH$200*AH140*AH170</f>
        <v/>
      </c>
      <c r="AI313" s="19">
        <f>INDEX(AI$241:AI$244,$D313)*AI261+AI$200*AI140*AI170</f>
        <v/>
      </c>
      <c r="AJ313" s="19">
        <f>INDEX(AJ$241:AJ$244,$D313)*AJ261+AJ$200*AJ140*AJ170</f>
        <v/>
      </c>
      <c r="AK313" s="19">
        <f>INDEX(AK$241:AK$244,$D313)*AK261+AK$200*AK140*AK170</f>
        <v/>
      </c>
      <c r="AL313" s="19">
        <f>INDEX(AL$241:AL$244,$D313)*AL261+AL$200*AL140*AL170</f>
        <v/>
      </c>
      <c r="AM313" s="19">
        <f>INDEX(AM$241:AM$244,$D313)*AM261+AM$200*AM140*AM170</f>
        <v/>
      </c>
      <c r="AN313" s="19">
        <f>INDEX(AN$241:AN$244,$D313)*AN261+AN$200*AN140*AN170</f>
        <v/>
      </c>
      <c r="AO313" s="19">
        <f>INDEX(AO$241:AO$244,$D313)*AO261+AO$200*AO140*AO170</f>
        <v/>
      </c>
      <c r="AP313" s="19">
        <f>INDEX(AP$241:AP$244,$D313)*AP261+AP$200*AP140*AP170</f>
        <v/>
      </c>
      <c r="AQ313" s="19">
        <f>INDEX(AQ$241:AQ$244,$D313)*AQ261+AQ$200*AQ140*AQ170</f>
        <v/>
      </c>
      <c r="AR313" s="19">
        <f>INDEX(AR$241:AR$244,$D313)*AR261+AR$200*AR140*AR170</f>
        <v/>
      </c>
      <c r="AS313" s="19">
        <f>INDEX(AS$241:AS$244,$D313)*AS261+AS$200*AS140*AS170</f>
        <v/>
      </c>
      <c r="AT313" s="19">
        <f>INDEX(AT$241:AT$244,$D313)*AT261+AT$200*AT140*AT170</f>
        <v/>
      </c>
      <c r="AU313" s="19">
        <f>INDEX(AU$241:AU$244,$D313)*AU261+AU$200*AU140*AU170</f>
        <v/>
      </c>
      <c r="AV313" s="19">
        <f>INDEX(AV$241:AV$244,$D313)*AV261+AV$200*AV140*AV170</f>
        <v/>
      </c>
      <c r="AW313" s="19">
        <f>INDEX(AW$241:AW$244,$D313)*AW261+AW$200*AW140*AW170</f>
        <v/>
      </c>
      <c r="AX313" s="19">
        <f>INDEX(AX$241:AX$244,$D313)*AX261+AX$200*AX140*AX170</f>
        <v/>
      </c>
      <c r="AY313" s="19">
        <f>INDEX(AY$241:AY$244,$D313)*AY261+AY$200*AY140*AY170</f>
        <v/>
      </c>
    </row>
    <row r="314" collapsed="1"/>
    <row r="315">
      <c r="A315" s="4" t="inlineStr">
        <is>
          <t>2. Retail energy prices before new policies (real $/GJ of ResultsYear; by price fuel; legacy method, PriceProjection_Method_v0.3.md)</t>
        </is>
      </c>
      <c r="B315" s="5" t="n"/>
      <c r="C315" s="5" t="n"/>
      <c r="D315" s="5" t="n"/>
      <c r="E315" s="5" t="n"/>
      <c r="F315" s="5" t="n"/>
      <c r="G315" s="5" t="n"/>
      <c r="H315" s="5" t="n"/>
      <c r="I315" s="5" t="n"/>
      <c r="J315" s="5" t="n"/>
      <c r="K315" s="5" t="n"/>
      <c r="L315" s="5" t="n"/>
      <c r="M315" s="5" t="n"/>
      <c r="N315" s="5" t="n"/>
      <c r="O315" s="5" t="n"/>
      <c r="P315" s="5" t="n"/>
      <c r="Q315" s="5" t="n"/>
      <c r="R315" s="5" t="n"/>
      <c r="S315" s="5" t="n"/>
      <c r="T315" s="5" t="n"/>
      <c r="U315" s="5" t="n"/>
      <c r="V315" s="5" t="n"/>
      <c r="W315" s="5" t="n"/>
      <c r="X315" s="5" t="n"/>
      <c r="Y315" s="5" t="n"/>
      <c r="Z315" s="5" t="n"/>
      <c r="AA315" s="5" t="n"/>
      <c r="AB315" s="5" t="n"/>
      <c r="AC315" s="5" t="n"/>
      <c r="AD315" s="5" t="n"/>
      <c r="AE315" s="5" t="n"/>
      <c r="AF315" s="5" t="n"/>
      <c r="AG315" s="5" t="n"/>
      <c r="AH315" s="5" t="n"/>
      <c r="AI315" s="5" t="n"/>
      <c r="AJ315" s="5" t="n"/>
      <c r="AK315" s="5" t="n"/>
      <c r="AL315" s="5" t="n"/>
      <c r="AM315" s="5" t="n"/>
      <c r="AN315" s="5" t="n"/>
      <c r="AO315" s="5" t="n"/>
      <c r="AP315" s="5" t="n"/>
      <c r="AQ315" s="5" t="n"/>
      <c r="AR315" s="5" t="n"/>
      <c r="AS315" s="5" t="n"/>
      <c r="AT315" s="5" t="n"/>
      <c r="AU315" s="5" t="n"/>
      <c r="AV315" s="5" t="n"/>
      <c r="AW315" s="5" t="n"/>
      <c r="AX315" s="5" t="n"/>
      <c r="AY315" s="5" t="n"/>
      <c r="AZ315" s="5" t="n"/>
    </row>
    <row r="316" hidden="1" outlineLevel="1">
      <c r="H316" s="20" t="inlineStr">
        <is>
          <t>International energy prices (MTInputs rows 220, 258; real via the deflator index; only ratios are used)</t>
        </is>
      </c>
    </row>
    <row r="317" hidden="1" outlineLevel="1">
      <c r="A317" s="14" t="inlineStr">
        <is>
          <t>IntEnerPricForeSource</t>
        </is>
      </c>
      <c r="B317" s="14" t="inlineStr"/>
      <c r="C317" s="14" t="inlineStr"/>
      <c r="D317" s="21" t="n">
        <v>220</v>
      </c>
      <c r="H317" s="14">
        <f>INDEX(VarLab,MATCH($A317,VarKey,0))&amp;INDEX(MemLab,MATCH($C317&amp;"|"&amp;$B317,MemKey,0))</f>
        <v/>
      </c>
      <c r="I317" s="14">
        <f>INDEX(VarUnit,MATCH($A317,VarKey,0))</f>
        <v/>
      </c>
      <c r="J317" s="14">
        <f>INDEX(VarSrc,MATCH($A317,VarKey,0))</f>
        <v/>
      </c>
      <c r="K317" s="11">
        <f>CodePrefix&amp;$A317&amp;IF($C317="","","."&amp;$C317&amp;"."&amp;$B317)&amp;INDEX(VarEnd,MATCH($A317,VarKey,0))&amp;K$5</f>
        <v/>
      </c>
      <c r="L317" s="32">
        <f>INDEX(MTInputs!$J$1:$AZ$415,$D317,MATCH(L$5,MTInputs!$J$5:$AZ$5,0))</f>
        <v/>
      </c>
      <c r="M317" s="14">
        <f>INDEX(MTInputs!$J$1:$AZ$415,$D317,MATCH(M$5,MTInputs!$J$5:$AZ$5,0))</f>
        <v/>
      </c>
      <c r="N317" s="14">
        <f>INDEX(MTInputs!$J$1:$AZ$415,$D317,MATCH(N$5,MTInputs!$J$5:$AZ$5,0))</f>
        <v/>
      </c>
      <c r="O317" s="14">
        <f>INDEX(MTInputs!$J$1:$AZ$415,$D317,MATCH(O$5,MTInputs!$J$5:$AZ$5,0))</f>
        <v/>
      </c>
      <c r="P317" s="14">
        <f>INDEX(MTInputs!$J$1:$AZ$415,$D317,MATCH(P$5,MTInputs!$J$5:$AZ$5,0))</f>
        <v/>
      </c>
      <c r="Q317" s="14">
        <f>INDEX(MTInputs!$J$1:$AZ$415,$D317,MATCH(Q$5,MTInputs!$J$5:$AZ$5,0))</f>
        <v/>
      </c>
      <c r="R317" s="14">
        <f>INDEX(MTInputs!$J$1:$AZ$415,$D317,MATCH(R$5,MTInputs!$J$5:$AZ$5,0))</f>
        <v/>
      </c>
      <c r="S317" s="14">
        <f>INDEX(MTInputs!$J$1:$AZ$415,$D317,MATCH(S$5,MTInputs!$J$5:$AZ$5,0))</f>
        <v/>
      </c>
      <c r="T317" s="14">
        <f>INDEX(MTInputs!$J$1:$AZ$415,$D317,MATCH(T$5,MTInputs!$J$5:$AZ$5,0))</f>
        <v/>
      </c>
      <c r="U317" s="14">
        <f>INDEX(MTInputs!$J$1:$AZ$415,$D317,MATCH(U$5,MTInputs!$J$5:$AZ$5,0))</f>
        <v/>
      </c>
      <c r="V317" s="14">
        <f>INDEX(MTInputs!$J$1:$AZ$415,$D317,MATCH(V$5,MTInputs!$J$5:$AZ$5,0))</f>
        <v/>
      </c>
      <c r="W317" s="14">
        <f>INDEX(MTInputs!$J$1:$AZ$415,$D317,MATCH(W$5,MTInputs!$J$5:$AZ$5,0))</f>
        <v/>
      </c>
      <c r="X317" s="14">
        <f>INDEX(MTInputs!$J$1:$AZ$415,$D317,MATCH(X$5,MTInputs!$J$5:$AZ$5,0))</f>
        <v/>
      </c>
      <c r="Y317" s="14">
        <f>INDEX(MTInputs!$J$1:$AZ$415,$D317,MATCH(Y$5,MTInputs!$J$5:$AZ$5,0))</f>
        <v/>
      </c>
      <c r="Z317" s="14">
        <f>INDEX(MTInputs!$J$1:$AZ$415,$D317,MATCH(Z$5,MTInputs!$J$5:$AZ$5,0))</f>
        <v/>
      </c>
      <c r="AA317" s="14">
        <f>INDEX(MTInputs!$J$1:$AZ$415,$D317,MATCH(AA$5,MTInputs!$J$5:$AZ$5,0))</f>
        <v/>
      </c>
      <c r="AB317" s="14">
        <f>INDEX(MTInputs!$J$1:$AZ$415,$D317,MATCH(AB$5,MTInputs!$J$5:$AZ$5,0))</f>
        <v/>
      </c>
      <c r="AC317" s="14">
        <f>INDEX(MTInputs!$J$1:$AZ$415,$D317,MATCH(AC$5,MTInputs!$J$5:$AZ$5,0))</f>
        <v/>
      </c>
      <c r="AD317" s="14">
        <f>INDEX(MTInputs!$J$1:$AZ$415,$D317,MATCH(AD$5,MTInputs!$J$5:$AZ$5,0))</f>
        <v/>
      </c>
      <c r="AF317" s="11">
        <f>CodePrefix&amp;$A317&amp;IF($C317="","","."&amp;$C317&amp;"."&amp;$B317)&amp;INDEX(VarEnd,MATCH($A317,VarKey,0))&amp;AF$5</f>
        <v/>
      </c>
      <c r="AG317" s="32">
        <f>INDEX(MTInputs!$J$1:$AZ$415,$D317,MATCH(AG$5,MTInputs!$J$5:$AZ$5,0))</f>
        <v/>
      </c>
      <c r="AH317" s="14">
        <f>INDEX(MTInputs!$J$1:$AZ$415,$D317,MATCH(AH$5,MTInputs!$J$5:$AZ$5,0))</f>
        <v/>
      </c>
      <c r="AI317" s="14">
        <f>INDEX(MTInputs!$J$1:$AZ$415,$D317,MATCH(AI$5,MTInputs!$J$5:$AZ$5,0))</f>
        <v/>
      </c>
      <c r="AJ317" s="14">
        <f>INDEX(MTInputs!$J$1:$AZ$415,$D317,MATCH(AJ$5,MTInputs!$J$5:$AZ$5,0))</f>
        <v/>
      </c>
      <c r="AK317" s="14">
        <f>INDEX(MTInputs!$J$1:$AZ$415,$D317,MATCH(AK$5,MTInputs!$J$5:$AZ$5,0))</f>
        <v/>
      </c>
      <c r="AL317" s="14">
        <f>INDEX(MTInputs!$J$1:$AZ$415,$D317,MATCH(AL$5,MTInputs!$J$5:$AZ$5,0))</f>
        <v/>
      </c>
      <c r="AM317" s="14">
        <f>INDEX(MTInputs!$J$1:$AZ$415,$D317,MATCH(AM$5,MTInputs!$J$5:$AZ$5,0))</f>
        <v/>
      </c>
      <c r="AN317" s="14">
        <f>INDEX(MTInputs!$J$1:$AZ$415,$D317,MATCH(AN$5,MTInputs!$J$5:$AZ$5,0))</f>
        <v/>
      </c>
      <c r="AO317" s="14">
        <f>INDEX(MTInputs!$J$1:$AZ$415,$D317,MATCH(AO$5,MTInputs!$J$5:$AZ$5,0))</f>
        <v/>
      </c>
      <c r="AP317" s="14">
        <f>INDEX(MTInputs!$J$1:$AZ$415,$D317,MATCH(AP$5,MTInputs!$J$5:$AZ$5,0))</f>
        <v/>
      </c>
      <c r="AQ317" s="14">
        <f>INDEX(MTInputs!$J$1:$AZ$415,$D317,MATCH(AQ$5,MTInputs!$J$5:$AZ$5,0))</f>
        <v/>
      </c>
      <c r="AR317" s="14">
        <f>INDEX(MTInputs!$J$1:$AZ$415,$D317,MATCH(AR$5,MTInputs!$J$5:$AZ$5,0))</f>
        <v/>
      </c>
      <c r="AS317" s="14">
        <f>INDEX(MTInputs!$J$1:$AZ$415,$D317,MATCH(AS$5,MTInputs!$J$5:$AZ$5,0))</f>
        <v/>
      </c>
      <c r="AT317" s="14">
        <f>INDEX(MTInputs!$J$1:$AZ$415,$D317,MATCH(AT$5,MTInputs!$J$5:$AZ$5,0))</f>
        <v/>
      </c>
      <c r="AU317" s="14">
        <f>INDEX(MTInputs!$J$1:$AZ$415,$D317,MATCH(AU$5,MTInputs!$J$5:$AZ$5,0))</f>
        <v/>
      </c>
      <c r="AV317" s="14">
        <f>INDEX(MTInputs!$J$1:$AZ$415,$D317,MATCH(AV$5,MTInputs!$J$5:$AZ$5,0))</f>
        <v/>
      </c>
      <c r="AW317" s="14">
        <f>INDEX(MTInputs!$J$1:$AZ$415,$D317,MATCH(AW$5,MTInputs!$J$5:$AZ$5,0))</f>
        <v/>
      </c>
      <c r="AX317" s="14">
        <f>INDEX(MTInputs!$J$1:$AZ$415,$D317,MATCH(AX$5,MTInputs!$J$5:$AZ$5,0))</f>
        <v/>
      </c>
      <c r="AY317" s="14">
        <f>INDEX(MTInputs!$J$1:$AZ$415,$D317,MATCH(AY$5,MTInputs!$J$5:$AZ$5,0))</f>
        <v/>
      </c>
    </row>
    <row r="318" hidden="1" outlineLevel="1">
      <c r="A318" s="14" t="inlineStr">
        <is>
          <t>IntEnerPricForecastAdjustment</t>
        </is>
      </c>
      <c r="B318" s="14" t="inlineStr"/>
      <c r="C318" s="14" t="inlineStr"/>
      <c r="D318" s="21" t="n">
        <v>258</v>
      </c>
      <c r="H318" s="14">
        <f>INDEX(VarLab,MATCH($A318,VarKey,0))&amp;INDEX(MemLab,MATCH($C318&amp;"|"&amp;$B318,MemKey,0))</f>
        <v/>
      </c>
      <c r="I318" s="14">
        <f>INDEX(VarUnit,MATCH($A318,VarKey,0))</f>
        <v/>
      </c>
      <c r="J318" s="14">
        <f>INDEX(VarSrc,MATCH($A318,VarKey,0))</f>
        <v/>
      </c>
      <c r="K318" s="11">
        <f>CodePrefix&amp;$A318&amp;IF($C318="","","."&amp;$C318&amp;"."&amp;$B318)&amp;INDEX(VarEnd,MATCH($A318,VarKey,0))&amp;K$5</f>
        <v/>
      </c>
      <c r="L318" s="32">
        <f>INDEX(MTInputs!$J$1:$AZ$415,$D318,MATCH(L$5,MTInputs!$J$5:$AZ$5,0))</f>
        <v/>
      </c>
      <c r="M318" s="14">
        <f>INDEX(MTInputs!$J$1:$AZ$415,$D318,MATCH(M$5,MTInputs!$J$5:$AZ$5,0))</f>
        <v/>
      </c>
      <c r="N318" s="14">
        <f>INDEX(MTInputs!$J$1:$AZ$415,$D318,MATCH(N$5,MTInputs!$J$5:$AZ$5,0))</f>
        <v/>
      </c>
      <c r="O318" s="14">
        <f>INDEX(MTInputs!$J$1:$AZ$415,$D318,MATCH(O$5,MTInputs!$J$5:$AZ$5,0))</f>
        <v/>
      </c>
      <c r="P318" s="14">
        <f>INDEX(MTInputs!$J$1:$AZ$415,$D318,MATCH(P$5,MTInputs!$J$5:$AZ$5,0))</f>
        <v/>
      </c>
      <c r="Q318" s="14">
        <f>INDEX(MTInputs!$J$1:$AZ$415,$D318,MATCH(Q$5,MTInputs!$J$5:$AZ$5,0))</f>
        <v/>
      </c>
      <c r="R318" s="14">
        <f>INDEX(MTInputs!$J$1:$AZ$415,$D318,MATCH(R$5,MTInputs!$J$5:$AZ$5,0))</f>
        <v/>
      </c>
      <c r="S318" s="14">
        <f>INDEX(MTInputs!$J$1:$AZ$415,$D318,MATCH(S$5,MTInputs!$J$5:$AZ$5,0))</f>
        <v/>
      </c>
      <c r="T318" s="14">
        <f>INDEX(MTInputs!$J$1:$AZ$415,$D318,MATCH(T$5,MTInputs!$J$5:$AZ$5,0))</f>
        <v/>
      </c>
      <c r="U318" s="14">
        <f>INDEX(MTInputs!$J$1:$AZ$415,$D318,MATCH(U$5,MTInputs!$J$5:$AZ$5,0))</f>
        <v/>
      </c>
      <c r="V318" s="14">
        <f>INDEX(MTInputs!$J$1:$AZ$415,$D318,MATCH(V$5,MTInputs!$J$5:$AZ$5,0))</f>
        <v/>
      </c>
      <c r="W318" s="14">
        <f>INDEX(MTInputs!$J$1:$AZ$415,$D318,MATCH(W$5,MTInputs!$J$5:$AZ$5,0))</f>
        <v/>
      </c>
      <c r="X318" s="14">
        <f>INDEX(MTInputs!$J$1:$AZ$415,$D318,MATCH(X$5,MTInputs!$J$5:$AZ$5,0))</f>
        <v/>
      </c>
      <c r="Y318" s="14">
        <f>INDEX(MTInputs!$J$1:$AZ$415,$D318,MATCH(Y$5,MTInputs!$J$5:$AZ$5,0))</f>
        <v/>
      </c>
      <c r="Z318" s="14">
        <f>INDEX(MTInputs!$J$1:$AZ$415,$D318,MATCH(Z$5,MTInputs!$J$5:$AZ$5,0))</f>
        <v/>
      </c>
      <c r="AA318" s="14">
        <f>INDEX(MTInputs!$J$1:$AZ$415,$D318,MATCH(AA$5,MTInputs!$J$5:$AZ$5,0))</f>
        <v/>
      </c>
      <c r="AB318" s="14">
        <f>INDEX(MTInputs!$J$1:$AZ$415,$D318,MATCH(AB$5,MTInputs!$J$5:$AZ$5,0))</f>
        <v/>
      </c>
      <c r="AC318" s="14">
        <f>INDEX(MTInputs!$J$1:$AZ$415,$D318,MATCH(AC$5,MTInputs!$J$5:$AZ$5,0))</f>
        <v/>
      </c>
      <c r="AD318" s="14">
        <f>INDEX(MTInputs!$J$1:$AZ$415,$D318,MATCH(AD$5,MTInputs!$J$5:$AZ$5,0))</f>
        <v/>
      </c>
      <c r="AF318" s="11">
        <f>CodePrefix&amp;$A318&amp;IF($C318="","","."&amp;$C318&amp;"."&amp;$B318)&amp;INDEX(VarEnd,MATCH($A318,VarKey,0))&amp;AF$5</f>
        <v/>
      </c>
      <c r="AG318" s="32">
        <f>INDEX(MTInputs!$J$1:$AZ$415,$D318,MATCH(AG$5,MTInputs!$J$5:$AZ$5,0))</f>
        <v/>
      </c>
      <c r="AH318" s="14">
        <f>INDEX(MTInputs!$J$1:$AZ$415,$D318,MATCH(AH$5,MTInputs!$J$5:$AZ$5,0))</f>
        <v/>
      </c>
      <c r="AI318" s="14">
        <f>INDEX(MTInputs!$J$1:$AZ$415,$D318,MATCH(AI$5,MTInputs!$J$5:$AZ$5,0))</f>
        <v/>
      </c>
      <c r="AJ318" s="14">
        <f>INDEX(MTInputs!$J$1:$AZ$415,$D318,MATCH(AJ$5,MTInputs!$J$5:$AZ$5,0))</f>
        <v/>
      </c>
      <c r="AK318" s="14">
        <f>INDEX(MTInputs!$J$1:$AZ$415,$D318,MATCH(AK$5,MTInputs!$J$5:$AZ$5,0))</f>
        <v/>
      </c>
      <c r="AL318" s="14">
        <f>INDEX(MTInputs!$J$1:$AZ$415,$D318,MATCH(AL$5,MTInputs!$J$5:$AZ$5,0))</f>
        <v/>
      </c>
      <c r="AM318" s="14">
        <f>INDEX(MTInputs!$J$1:$AZ$415,$D318,MATCH(AM$5,MTInputs!$J$5:$AZ$5,0))</f>
        <v/>
      </c>
      <c r="AN318" s="14">
        <f>INDEX(MTInputs!$J$1:$AZ$415,$D318,MATCH(AN$5,MTInputs!$J$5:$AZ$5,0))</f>
        <v/>
      </c>
      <c r="AO318" s="14">
        <f>INDEX(MTInputs!$J$1:$AZ$415,$D318,MATCH(AO$5,MTInputs!$J$5:$AZ$5,0))</f>
        <v/>
      </c>
      <c r="AP318" s="14">
        <f>INDEX(MTInputs!$J$1:$AZ$415,$D318,MATCH(AP$5,MTInputs!$J$5:$AZ$5,0))</f>
        <v/>
      </c>
      <c r="AQ318" s="14">
        <f>INDEX(MTInputs!$J$1:$AZ$415,$D318,MATCH(AQ$5,MTInputs!$J$5:$AZ$5,0))</f>
        <v/>
      </c>
      <c r="AR318" s="14">
        <f>INDEX(MTInputs!$J$1:$AZ$415,$D318,MATCH(AR$5,MTInputs!$J$5:$AZ$5,0))</f>
        <v/>
      </c>
      <c r="AS318" s="14">
        <f>INDEX(MTInputs!$J$1:$AZ$415,$D318,MATCH(AS$5,MTInputs!$J$5:$AZ$5,0))</f>
        <v/>
      </c>
      <c r="AT318" s="14">
        <f>INDEX(MTInputs!$J$1:$AZ$415,$D318,MATCH(AT$5,MTInputs!$J$5:$AZ$5,0))</f>
        <v/>
      </c>
      <c r="AU318" s="14">
        <f>INDEX(MTInputs!$J$1:$AZ$415,$D318,MATCH(AU$5,MTInputs!$J$5:$AZ$5,0))</f>
        <v/>
      </c>
      <c r="AV318" s="14">
        <f>INDEX(MTInputs!$J$1:$AZ$415,$D318,MATCH(AV$5,MTInputs!$J$5:$AZ$5,0))</f>
        <v/>
      </c>
      <c r="AW318" s="14">
        <f>INDEX(MTInputs!$J$1:$AZ$415,$D318,MATCH(AW$5,MTInputs!$J$5:$AZ$5,0))</f>
        <v/>
      </c>
      <c r="AX318" s="14">
        <f>INDEX(MTInputs!$J$1:$AZ$415,$D318,MATCH(AX$5,MTInputs!$J$5:$AZ$5,0))</f>
        <v/>
      </c>
      <c r="AY318" s="14">
        <f>INDEX(MTInputs!$J$1:$AZ$415,$D318,MATCH(AY$5,MTInputs!$J$5:$AZ$5,0))</f>
        <v/>
      </c>
    </row>
    <row r="319" hidden="1" outlineLevel="1">
      <c r="A319" s="14" t="inlineStr">
        <is>
          <t>gp.src</t>
        </is>
      </c>
      <c r="B319" s="14" t="inlineStr"/>
      <c r="C319" s="14" t="inlineStr"/>
      <c r="H319" s="14">
        <f>INDEX(VarLab,MATCH($A319,VarKey,0))&amp;INDEX(MemLab,MATCH($C319&amp;"|"&amp;$B319,MemKey,0))</f>
        <v/>
      </c>
      <c r="I319" s="14">
        <f>INDEX(VarUnit,MATCH($A319,VarKey,0))</f>
        <v/>
      </c>
      <c r="J319" s="14">
        <f>INDEX(VarSrc,MATCH($A319,VarKey,0))</f>
        <v/>
      </c>
      <c r="K319" s="11">
        <f>CodePrefix&amp;$A319&amp;IF($C319="","","."&amp;$C319&amp;"."&amp;$B319)&amp;INDEX(VarEnd,MATCH($A319,VarKey,0))&amp;K$5</f>
        <v/>
      </c>
      <c r="L319" s="33">
        <f>SUBSTITUTE(L$317,"*","")</f>
        <v/>
      </c>
      <c r="M319" s="34">
        <f>SUBSTITUTE(M$317,"*","")</f>
        <v/>
      </c>
      <c r="N319" s="34">
        <f>SUBSTITUTE(N$317,"*","")</f>
        <v/>
      </c>
      <c r="O319" s="34">
        <f>SUBSTITUTE(O$317,"*","")</f>
        <v/>
      </c>
      <c r="P319" s="34">
        <f>SUBSTITUTE(P$317,"*","")</f>
        <v/>
      </c>
      <c r="Q319" s="34">
        <f>SUBSTITUTE(Q$317,"*","")</f>
        <v/>
      </c>
      <c r="R319" s="34">
        <f>SUBSTITUTE(R$317,"*","")</f>
        <v/>
      </c>
      <c r="S319" s="34">
        <f>SUBSTITUTE(S$317,"*","")</f>
        <v/>
      </c>
      <c r="T319" s="34">
        <f>SUBSTITUTE(T$317,"*","")</f>
        <v/>
      </c>
      <c r="U319" s="34">
        <f>SUBSTITUTE(U$317,"*","")</f>
        <v/>
      </c>
      <c r="V319" s="34">
        <f>SUBSTITUTE(V$317,"*","")</f>
        <v/>
      </c>
      <c r="W319" s="34">
        <f>SUBSTITUTE(W$317,"*","")</f>
        <v/>
      </c>
      <c r="X319" s="34">
        <f>SUBSTITUTE(X$317,"*","")</f>
        <v/>
      </c>
      <c r="Y319" s="34">
        <f>SUBSTITUTE(Y$317,"*","")</f>
        <v/>
      </c>
      <c r="Z319" s="34">
        <f>SUBSTITUTE(Z$317,"*","")</f>
        <v/>
      </c>
      <c r="AA319" s="34">
        <f>SUBSTITUTE(AA$317,"*","")</f>
        <v/>
      </c>
      <c r="AB319" s="34">
        <f>SUBSTITUTE(AB$317,"*","")</f>
        <v/>
      </c>
      <c r="AC319" s="34">
        <f>SUBSTITUTE(AC$317,"*","")</f>
        <v/>
      </c>
      <c r="AD319" s="34">
        <f>SUBSTITUTE(AD$317,"*","")</f>
        <v/>
      </c>
      <c r="AF319" s="11">
        <f>CodePrefix&amp;$A319&amp;IF($C319="","","."&amp;$C319&amp;"."&amp;$B319)&amp;INDEX(VarEnd,MATCH($A319,VarKey,0))&amp;AF$5</f>
        <v/>
      </c>
      <c r="AG319" s="33">
        <f>SUBSTITUTE(AG$317,"*","")</f>
        <v/>
      </c>
      <c r="AH319" s="34">
        <f>SUBSTITUTE(AH$317,"*","")</f>
        <v/>
      </c>
      <c r="AI319" s="34">
        <f>SUBSTITUTE(AI$317,"*","")</f>
        <v/>
      </c>
      <c r="AJ319" s="34">
        <f>SUBSTITUTE(AJ$317,"*","")</f>
        <v/>
      </c>
      <c r="AK319" s="34">
        <f>SUBSTITUTE(AK$317,"*","")</f>
        <v/>
      </c>
      <c r="AL319" s="34">
        <f>SUBSTITUTE(AL$317,"*","")</f>
        <v/>
      </c>
      <c r="AM319" s="34">
        <f>SUBSTITUTE(AM$317,"*","")</f>
        <v/>
      </c>
      <c r="AN319" s="34">
        <f>SUBSTITUTE(AN$317,"*","")</f>
        <v/>
      </c>
      <c r="AO319" s="34">
        <f>SUBSTITUTE(AO$317,"*","")</f>
        <v/>
      </c>
      <c r="AP319" s="34">
        <f>SUBSTITUTE(AP$317,"*","")</f>
        <v/>
      </c>
      <c r="AQ319" s="34">
        <f>SUBSTITUTE(AQ$317,"*","")</f>
        <v/>
      </c>
      <c r="AR319" s="34">
        <f>SUBSTITUTE(AR$317,"*","")</f>
        <v/>
      </c>
      <c r="AS319" s="34">
        <f>SUBSTITUTE(AS$317,"*","")</f>
        <v/>
      </c>
      <c r="AT319" s="34">
        <f>SUBSTITUTE(AT$317,"*","")</f>
        <v/>
      </c>
      <c r="AU319" s="34">
        <f>SUBSTITUTE(AU$317,"*","")</f>
        <v/>
      </c>
      <c r="AV319" s="34">
        <f>SUBSTITUTE(AV$317,"*","")</f>
        <v/>
      </c>
      <c r="AW319" s="34">
        <f>SUBSTITUTE(AW$317,"*","")</f>
        <v/>
      </c>
      <c r="AX319" s="34">
        <f>SUBSTITUTE(AX$317,"*","")</f>
        <v/>
      </c>
      <c r="AY319" s="34">
        <f>SUBSTITUTE(AY$317,"*","")</f>
        <v/>
      </c>
    </row>
    <row r="320" hidden="1" outlineLevel="1">
      <c r="A320" s="14" t="inlineStr">
        <is>
          <t>gp.adj</t>
        </is>
      </c>
      <c r="B320" s="14" t="inlineStr"/>
      <c r="C320" s="14" t="inlineStr"/>
      <c r="H320" s="14">
        <f>INDEX(VarLab,MATCH($A320,VarKey,0))&amp;INDEX(MemLab,MATCH($C320&amp;"|"&amp;$B320,MemKey,0))</f>
        <v/>
      </c>
      <c r="I320" s="14">
        <f>INDEX(VarUnit,MATCH($A320,VarKey,0))</f>
        <v/>
      </c>
      <c r="J320" s="14">
        <f>INDEX(VarSrc,MATCH($A320,VarKey,0))</f>
        <v/>
      </c>
      <c r="K320" s="11">
        <f>CodePrefix&amp;$A320&amp;IF($C320="","","."&amp;$C320&amp;"."&amp;$B320)&amp;INDEX(VarEnd,MATCH($A320,VarKey,0))&amp;K$5</f>
        <v/>
      </c>
      <c r="L320" s="9">
        <f>IF(LEFT(L$318,4)="High",2,IF(LEFT(L$318,3)="Low",3,1))</f>
        <v/>
      </c>
      <c r="M320" s="10">
        <f>IF(LEFT(M$318,4)="High",2,IF(LEFT(M$318,3)="Low",3,1))</f>
        <v/>
      </c>
      <c r="N320" s="10">
        <f>IF(LEFT(N$318,4)="High",2,IF(LEFT(N$318,3)="Low",3,1))</f>
        <v/>
      </c>
      <c r="O320" s="10">
        <f>IF(LEFT(O$318,4)="High",2,IF(LEFT(O$318,3)="Low",3,1))</f>
        <v/>
      </c>
      <c r="P320" s="10">
        <f>IF(LEFT(P$318,4)="High",2,IF(LEFT(P$318,3)="Low",3,1))</f>
        <v/>
      </c>
      <c r="Q320" s="10">
        <f>IF(LEFT(Q$318,4)="High",2,IF(LEFT(Q$318,3)="Low",3,1))</f>
        <v/>
      </c>
      <c r="R320" s="10">
        <f>IF(LEFT(R$318,4)="High",2,IF(LEFT(R$318,3)="Low",3,1))</f>
        <v/>
      </c>
      <c r="S320" s="10">
        <f>IF(LEFT(S$318,4)="High",2,IF(LEFT(S$318,3)="Low",3,1))</f>
        <v/>
      </c>
      <c r="T320" s="10">
        <f>IF(LEFT(T$318,4)="High",2,IF(LEFT(T$318,3)="Low",3,1))</f>
        <v/>
      </c>
      <c r="U320" s="10">
        <f>IF(LEFT(U$318,4)="High",2,IF(LEFT(U$318,3)="Low",3,1))</f>
        <v/>
      </c>
      <c r="V320" s="10">
        <f>IF(LEFT(V$318,4)="High",2,IF(LEFT(V$318,3)="Low",3,1))</f>
        <v/>
      </c>
      <c r="W320" s="10">
        <f>IF(LEFT(W$318,4)="High",2,IF(LEFT(W$318,3)="Low",3,1))</f>
        <v/>
      </c>
      <c r="X320" s="10">
        <f>IF(LEFT(X$318,4)="High",2,IF(LEFT(X$318,3)="Low",3,1))</f>
        <v/>
      </c>
      <c r="Y320" s="10">
        <f>IF(LEFT(Y$318,4)="High",2,IF(LEFT(Y$318,3)="Low",3,1))</f>
        <v/>
      </c>
      <c r="Z320" s="10">
        <f>IF(LEFT(Z$318,4)="High",2,IF(LEFT(Z$318,3)="Low",3,1))</f>
        <v/>
      </c>
      <c r="AA320" s="10">
        <f>IF(LEFT(AA$318,4)="High",2,IF(LEFT(AA$318,3)="Low",3,1))</f>
        <v/>
      </c>
      <c r="AB320" s="10">
        <f>IF(LEFT(AB$318,4)="High",2,IF(LEFT(AB$318,3)="Low",3,1))</f>
        <v/>
      </c>
      <c r="AC320" s="10">
        <f>IF(LEFT(AC$318,4)="High",2,IF(LEFT(AC$318,3)="Low",3,1))</f>
        <v/>
      </c>
      <c r="AD320" s="10">
        <f>IF(LEFT(AD$318,4)="High",2,IF(LEFT(AD$318,3)="Low",3,1))</f>
        <v/>
      </c>
      <c r="AF320" s="11">
        <f>CodePrefix&amp;$A320&amp;IF($C320="","","."&amp;$C320&amp;"."&amp;$B320)&amp;INDEX(VarEnd,MATCH($A320,VarKey,0))&amp;AF$5</f>
        <v/>
      </c>
      <c r="AG320" s="9">
        <f>IF(LEFT(AG$318,4)="High",2,IF(LEFT(AG$318,3)="Low",3,1))</f>
        <v/>
      </c>
      <c r="AH320" s="10">
        <f>IF(LEFT(AH$318,4)="High",2,IF(LEFT(AH$318,3)="Low",3,1))</f>
        <v/>
      </c>
      <c r="AI320" s="10">
        <f>IF(LEFT(AI$318,4)="High",2,IF(LEFT(AI$318,3)="Low",3,1))</f>
        <v/>
      </c>
      <c r="AJ320" s="10">
        <f>IF(LEFT(AJ$318,4)="High",2,IF(LEFT(AJ$318,3)="Low",3,1))</f>
        <v/>
      </c>
      <c r="AK320" s="10">
        <f>IF(LEFT(AK$318,4)="High",2,IF(LEFT(AK$318,3)="Low",3,1))</f>
        <v/>
      </c>
      <c r="AL320" s="10">
        <f>IF(LEFT(AL$318,4)="High",2,IF(LEFT(AL$318,3)="Low",3,1))</f>
        <v/>
      </c>
      <c r="AM320" s="10">
        <f>IF(LEFT(AM$318,4)="High",2,IF(LEFT(AM$318,3)="Low",3,1))</f>
        <v/>
      </c>
      <c r="AN320" s="10">
        <f>IF(LEFT(AN$318,4)="High",2,IF(LEFT(AN$318,3)="Low",3,1))</f>
        <v/>
      </c>
      <c r="AO320" s="10">
        <f>IF(LEFT(AO$318,4)="High",2,IF(LEFT(AO$318,3)="Low",3,1))</f>
        <v/>
      </c>
      <c r="AP320" s="10">
        <f>IF(LEFT(AP$318,4)="High",2,IF(LEFT(AP$318,3)="Low",3,1))</f>
        <v/>
      </c>
      <c r="AQ320" s="10">
        <f>IF(LEFT(AQ$318,4)="High",2,IF(LEFT(AQ$318,3)="Low",3,1))</f>
        <v/>
      </c>
      <c r="AR320" s="10">
        <f>IF(LEFT(AR$318,4)="High",2,IF(LEFT(AR$318,3)="Low",3,1))</f>
        <v/>
      </c>
      <c r="AS320" s="10">
        <f>IF(LEFT(AS$318,4)="High",2,IF(LEFT(AS$318,3)="Low",3,1))</f>
        <v/>
      </c>
      <c r="AT320" s="10">
        <f>IF(LEFT(AT$318,4)="High",2,IF(LEFT(AT$318,3)="Low",3,1))</f>
        <v/>
      </c>
      <c r="AU320" s="10">
        <f>IF(LEFT(AU$318,4)="High",2,IF(LEFT(AU$318,3)="Low",3,1))</f>
        <v/>
      </c>
      <c r="AV320" s="10">
        <f>IF(LEFT(AV$318,4)="High",2,IF(LEFT(AV$318,3)="Low",3,1))</f>
        <v/>
      </c>
      <c r="AW320" s="10">
        <f>IF(LEFT(AW$318,4)="High",2,IF(LEFT(AW$318,3)="Low",3,1))</f>
        <v/>
      </c>
      <c r="AX320" s="10">
        <f>IF(LEFT(AX$318,4)="High",2,IF(LEFT(AX$318,3)="Low",3,1))</f>
        <v/>
      </c>
      <c r="AY320" s="10">
        <f>IF(LEFT(AY$318,4)="High",2,IF(LEFT(AY$318,3)="Low",3,1))</f>
        <v/>
      </c>
    </row>
    <row r="321" hidden="1" outlineLevel="1">
      <c r="A321" s="14" t="inlineStr">
        <is>
          <t>gpn</t>
        </is>
      </c>
      <c r="B321" s="14" t="inlineStr">
        <is>
          <t>oil</t>
        </is>
      </c>
      <c r="C321" s="14" t="inlineStr">
        <is>
          <t>int</t>
        </is>
      </c>
      <c r="D321" s="21" t="inlineStr">
        <is>
          <t>oil</t>
        </is>
      </c>
      <c r="E321" s="35" t="n"/>
      <c r="F321" s="35" t="n"/>
      <c r="G321" s="35" t="n"/>
      <c r="H321" s="14">
        <f>INDEX(VarLab,MATCH($A321,VarKey,0))&amp;INDEX(MemLab,MATCH($C321&amp;"|"&amp;$B321,MemKey,0))</f>
        <v/>
      </c>
      <c r="I321" s="14">
        <f>INDEX(VarUnit,MATCH($A321,VarKey,0))</f>
        <v/>
      </c>
      <c r="J321" s="14">
        <f>INDEX(VarSrc,MATCH($A321,VarKey,0))</f>
        <v/>
      </c>
      <c r="K321" s="11">
        <f>CodePrefix&amp;$A321&amp;IF($C321="","","."&amp;$C321&amp;"."&amp;$B321)&amp;INDEX(VarEnd,MATCH($A321,VarKey,0))&amp;K$5</f>
        <v/>
      </c>
      <c r="L321" s="22">
        <f>IF($D321="",1,INDEX(PIntVal,MATCH(L$319&amp;"|"&amp;$D321,PIntKey,0),MATCH(L$4,PIntYear,0)))</f>
        <v/>
      </c>
      <c r="M321" s="23">
        <f>IF($D321="",1,INDEX(PIntVal,MATCH(M$319&amp;"|"&amp;$D321,PIntKey,0),MATCH(M$4,PIntYear,0)))</f>
        <v/>
      </c>
      <c r="N321" s="23">
        <f>IF($D321="",1,INDEX(PIntVal,MATCH(N$319&amp;"|"&amp;$D321,PIntKey,0),MATCH(N$4,PIntYear,0)))</f>
        <v/>
      </c>
      <c r="O321" s="23">
        <f>IF($D321="",1,INDEX(PIntVal,MATCH(O$319&amp;"|"&amp;$D321,PIntKey,0),MATCH(O$4,PIntYear,0)))</f>
        <v/>
      </c>
      <c r="P321" s="23">
        <f>IF($D321="",1,INDEX(PIntVal,MATCH(P$319&amp;"|"&amp;$D321,PIntKey,0),MATCH(P$4,PIntYear,0)))</f>
        <v/>
      </c>
      <c r="Q321" s="23">
        <f>IF($D321="",1,INDEX(PIntVal,MATCH(Q$319&amp;"|"&amp;$D321,PIntKey,0),MATCH(Q$4,PIntYear,0)))</f>
        <v/>
      </c>
      <c r="R321" s="23">
        <f>IF($D321="",1,INDEX(PIntVal,MATCH(R$319&amp;"|"&amp;$D321,PIntKey,0),MATCH(R$4,PIntYear,0)))</f>
        <v/>
      </c>
      <c r="S321" s="23">
        <f>IF($D321="",1,INDEX(PIntVal,MATCH(S$319&amp;"|"&amp;$D321,PIntKey,0),MATCH(S$4,PIntYear,0)))</f>
        <v/>
      </c>
      <c r="T321" s="23">
        <f>IF($D321="",1,INDEX(PIntVal,MATCH(T$319&amp;"|"&amp;$D321,PIntKey,0),MATCH(T$4,PIntYear,0)))</f>
        <v/>
      </c>
      <c r="U321" s="23">
        <f>IF($D321="",1,INDEX(PIntVal,MATCH(U$319&amp;"|"&amp;$D321,PIntKey,0),MATCH(U$4,PIntYear,0)))</f>
        <v/>
      </c>
      <c r="V321" s="23">
        <f>IF($D321="",1,INDEX(PIntVal,MATCH(V$319&amp;"|"&amp;$D321,PIntKey,0),MATCH(V$4,PIntYear,0)))</f>
        <v/>
      </c>
      <c r="W321" s="23">
        <f>IF($D321="",1,INDEX(PIntVal,MATCH(W$319&amp;"|"&amp;$D321,PIntKey,0),MATCH(W$4,PIntYear,0)))</f>
        <v/>
      </c>
      <c r="X321" s="23">
        <f>IF($D321="",1,INDEX(PIntVal,MATCH(X$319&amp;"|"&amp;$D321,PIntKey,0),MATCH(X$4,PIntYear,0)))</f>
        <v/>
      </c>
      <c r="Y321" s="23">
        <f>IF($D321="",1,INDEX(PIntVal,MATCH(Y$319&amp;"|"&amp;$D321,PIntKey,0),MATCH(Y$4,PIntYear,0)))</f>
        <v/>
      </c>
      <c r="Z321" s="23">
        <f>IF($D321="",1,INDEX(PIntVal,MATCH(Z$319&amp;"|"&amp;$D321,PIntKey,0),MATCH(Z$4,PIntYear,0)))</f>
        <v/>
      </c>
      <c r="AA321" s="23">
        <f>IF($D321="",1,INDEX(PIntVal,MATCH(AA$319&amp;"|"&amp;$D321,PIntKey,0),MATCH(AA$4,PIntYear,0)))</f>
        <v/>
      </c>
      <c r="AB321" s="23">
        <f>IF($D321="",1,INDEX(PIntVal,MATCH(AB$319&amp;"|"&amp;$D321,PIntKey,0),MATCH(AB$4,PIntYear,0)))</f>
        <v/>
      </c>
      <c r="AC321" s="23">
        <f>IF($D321="",1,INDEX(PIntVal,MATCH(AC$319&amp;"|"&amp;$D321,PIntKey,0),MATCH(AC$4,PIntYear,0)))</f>
        <v/>
      </c>
      <c r="AD321" s="23">
        <f>IF($D321="",1,INDEX(PIntVal,MATCH(AD$319&amp;"|"&amp;$D321,PIntKey,0),MATCH(AD$4,PIntYear,0)))</f>
        <v/>
      </c>
      <c r="AF321" s="11">
        <f>CodePrefix&amp;$A321&amp;IF($C321="","","."&amp;$C321&amp;"."&amp;$B321)&amp;INDEX(VarEnd,MATCH($A321,VarKey,0))&amp;AF$5</f>
        <v/>
      </c>
      <c r="AG321" s="22">
        <f>IF($D321="",1,INDEX(PIntVal,MATCH(AG$319&amp;"|"&amp;$D321,PIntKey,0),MATCH(AG$4,PIntYear,0)))</f>
        <v/>
      </c>
      <c r="AH321" s="23">
        <f>IF($D321="",1,INDEX(PIntVal,MATCH(AH$319&amp;"|"&amp;$D321,PIntKey,0),MATCH(AH$4,PIntYear,0)))</f>
        <v/>
      </c>
      <c r="AI321" s="23">
        <f>IF($D321="",1,INDEX(PIntVal,MATCH(AI$319&amp;"|"&amp;$D321,PIntKey,0),MATCH(AI$4,PIntYear,0)))</f>
        <v/>
      </c>
      <c r="AJ321" s="23">
        <f>IF($D321="",1,INDEX(PIntVal,MATCH(AJ$319&amp;"|"&amp;$D321,PIntKey,0),MATCH(AJ$4,PIntYear,0)))</f>
        <v/>
      </c>
      <c r="AK321" s="23">
        <f>IF($D321="",1,INDEX(PIntVal,MATCH(AK$319&amp;"|"&amp;$D321,PIntKey,0),MATCH(AK$4,PIntYear,0)))</f>
        <v/>
      </c>
      <c r="AL321" s="23">
        <f>IF($D321="",1,INDEX(PIntVal,MATCH(AL$319&amp;"|"&amp;$D321,PIntKey,0),MATCH(AL$4,PIntYear,0)))</f>
        <v/>
      </c>
      <c r="AM321" s="23">
        <f>IF($D321="",1,INDEX(PIntVal,MATCH(AM$319&amp;"|"&amp;$D321,PIntKey,0),MATCH(AM$4,PIntYear,0)))</f>
        <v/>
      </c>
      <c r="AN321" s="23">
        <f>IF($D321="",1,INDEX(PIntVal,MATCH(AN$319&amp;"|"&amp;$D321,PIntKey,0),MATCH(AN$4,PIntYear,0)))</f>
        <v/>
      </c>
      <c r="AO321" s="23">
        <f>IF($D321="",1,INDEX(PIntVal,MATCH(AO$319&amp;"|"&amp;$D321,PIntKey,0),MATCH(AO$4,PIntYear,0)))</f>
        <v/>
      </c>
      <c r="AP321" s="23">
        <f>IF($D321="",1,INDEX(PIntVal,MATCH(AP$319&amp;"|"&amp;$D321,PIntKey,0),MATCH(AP$4,PIntYear,0)))</f>
        <v/>
      </c>
      <c r="AQ321" s="23">
        <f>IF($D321="",1,INDEX(PIntVal,MATCH(AQ$319&amp;"|"&amp;$D321,PIntKey,0),MATCH(AQ$4,PIntYear,0)))</f>
        <v/>
      </c>
      <c r="AR321" s="23">
        <f>IF($D321="",1,INDEX(PIntVal,MATCH(AR$319&amp;"|"&amp;$D321,PIntKey,0),MATCH(AR$4,PIntYear,0)))</f>
        <v/>
      </c>
      <c r="AS321" s="23">
        <f>IF($D321="",1,INDEX(PIntVal,MATCH(AS$319&amp;"|"&amp;$D321,PIntKey,0),MATCH(AS$4,PIntYear,0)))</f>
        <v/>
      </c>
      <c r="AT321" s="23">
        <f>IF($D321="",1,INDEX(PIntVal,MATCH(AT$319&amp;"|"&amp;$D321,PIntKey,0),MATCH(AT$4,PIntYear,0)))</f>
        <v/>
      </c>
      <c r="AU321" s="23">
        <f>IF($D321="",1,INDEX(PIntVal,MATCH(AU$319&amp;"|"&amp;$D321,PIntKey,0),MATCH(AU$4,PIntYear,0)))</f>
        <v/>
      </c>
      <c r="AV321" s="23">
        <f>IF($D321="",1,INDEX(PIntVal,MATCH(AV$319&amp;"|"&amp;$D321,PIntKey,0),MATCH(AV$4,PIntYear,0)))</f>
        <v/>
      </c>
      <c r="AW321" s="23">
        <f>IF($D321="",1,INDEX(PIntVal,MATCH(AW$319&amp;"|"&amp;$D321,PIntKey,0),MATCH(AW$4,PIntYear,0)))</f>
        <v/>
      </c>
      <c r="AX321" s="23">
        <f>IF($D321="",1,INDEX(PIntVal,MATCH(AX$319&amp;"|"&amp;$D321,PIntKey,0),MATCH(AX$4,PIntYear,0)))</f>
        <v/>
      </c>
      <c r="AY321" s="23">
        <f>IF($D321="",1,INDEX(PIntVal,MATCH(AY$319&amp;"|"&amp;$D321,PIntKey,0),MATCH(AY$4,PIntYear,0)))</f>
        <v/>
      </c>
    </row>
    <row r="322" hidden="1" outlineLevel="1">
      <c r="A322" s="14" t="inlineStr">
        <is>
          <t>gpn</t>
        </is>
      </c>
      <c r="B322" s="14" t="inlineStr">
        <is>
          <t>coa</t>
        </is>
      </c>
      <c r="C322" s="14" t="inlineStr">
        <is>
          <t>int</t>
        </is>
      </c>
      <c r="D322" s="21" t="inlineStr">
        <is>
          <t>coa</t>
        </is>
      </c>
      <c r="E322" s="35" t="n"/>
      <c r="F322" s="35" t="n"/>
      <c r="G322" s="35" t="n"/>
      <c r="H322" s="14">
        <f>INDEX(VarLab,MATCH($A322,VarKey,0))&amp;INDEX(MemLab,MATCH($C322&amp;"|"&amp;$B322,MemKey,0))</f>
        <v/>
      </c>
      <c r="I322" s="14">
        <f>INDEX(VarUnit,MATCH($A322,VarKey,0))</f>
        <v/>
      </c>
      <c r="J322" s="14">
        <f>INDEX(VarSrc,MATCH($A322,VarKey,0))</f>
        <v/>
      </c>
      <c r="K322" s="11">
        <f>CodePrefix&amp;$A322&amp;IF($C322="","","."&amp;$C322&amp;"."&amp;$B322)&amp;INDEX(VarEnd,MATCH($A322,VarKey,0))&amp;K$5</f>
        <v/>
      </c>
      <c r="L322" s="22">
        <f>IF($D322="",1,INDEX(PIntVal,MATCH(L$319&amp;"|"&amp;$D322,PIntKey,0),MATCH(L$4,PIntYear,0)))</f>
        <v/>
      </c>
      <c r="M322" s="23">
        <f>IF($D322="",1,INDEX(PIntVal,MATCH(M$319&amp;"|"&amp;$D322,PIntKey,0),MATCH(M$4,PIntYear,0)))</f>
        <v/>
      </c>
      <c r="N322" s="23">
        <f>IF($D322="",1,INDEX(PIntVal,MATCH(N$319&amp;"|"&amp;$D322,PIntKey,0),MATCH(N$4,PIntYear,0)))</f>
        <v/>
      </c>
      <c r="O322" s="23">
        <f>IF($D322="",1,INDEX(PIntVal,MATCH(O$319&amp;"|"&amp;$D322,PIntKey,0),MATCH(O$4,PIntYear,0)))</f>
        <v/>
      </c>
      <c r="P322" s="23">
        <f>IF($D322="",1,INDEX(PIntVal,MATCH(P$319&amp;"|"&amp;$D322,PIntKey,0),MATCH(P$4,PIntYear,0)))</f>
        <v/>
      </c>
      <c r="Q322" s="23">
        <f>IF($D322="",1,INDEX(PIntVal,MATCH(Q$319&amp;"|"&amp;$D322,PIntKey,0),MATCH(Q$4,PIntYear,0)))</f>
        <v/>
      </c>
      <c r="R322" s="23">
        <f>IF($D322="",1,INDEX(PIntVal,MATCH(R$319&amp;"|"&amp;$D322,PIntKey,0),MATCH(R$4,PIntYear,0)))</f>
        <v/>
      </c>
      <c r="S322" s="23">
        <f>IF($D322="",1,INDEX(PIntVal,MATCH(S$319&amp;"|"&amp;$D322,PIntKey,0),MATCH(S$4,PIntYear,0)))</f>
        <v/>
      </c>
      <c r="T322" s="23">
        <f>IF($D322="",1,INDEX(PIntVal,MATCH(T$319&amp;"|"&amp;$D322,PIntKey,0),MATCH(T$4,PIntYear,0)))</f>
        <v/>
      </c>
      <c r="U322" s="23">
        <f>IF($D322="",1,INDEX(PIntVal,MATCH(U$319&amp;"|"&amp;$D322,PIntKey,0),MATCH(U$4,PIntYear,0)))</f>
        <v/>
      </c>
      <c r="V322" s="23">
        <f>IF($D322="",1,INDEX(PIntVal,MATCH(V$319&amp;"|"&amp;$D322,PIntKey,0),MATCH(V$4,PIntYear,0)))</f>
        <v/>
      </c>
      <c r="W322" s="23">
        <f>IF($D322="",1,INDEX(PIntVal,MATCH(W$319&amp;"|"&amp;$D322,PIntKey,0),MATCH(W$4,PIntYear,0)))</f>
        <v/>
      </c>
      <c r="X322" s="23">
        <f>IF($D322="",1,INDEX(PIntVal,MATCH(X$319&amp;"|"&amp;$D322,PIntKey,0),MATCH(X$4,PIntYear,0)))</f>
        <v/>
      </c>
      <c r="Y322" s="23">
        <f>IF($D322="",1,INDEX(PIntVal,MATCH(Y$319&amp;"|"&amp;$D322,PIntKey,0),MATCH(Y$4,PIntYear,0)))</f>
        <v/>
      </c>
      <c r="Z322" s="23">
        <f>IF($D322="",1,INDEX(PIntVal,MATCH(Z$319&amp;"|"&amp;$D322,PIntKey,0),MATCH(Z$4,PIntYear,0)))</f>
        <v/>
      </c>
      <c r="AA322" s="23">
        <f>IF($D322="",1,INDEX(PIntVal,MATCH(AA$319&amp;"|"&amp;$D322,PIntKey,0),MATCH(AA$4,PIntYear,0)))</f>
        <v/>
      </c>
      <c r="AB322" s="23">
        <f>IF($D322="",1,INDEX(PIntVal,MATCH(AB$319&amp;"|"&amp;$D322,PIntKey,0),MATCH(AB$4,PIntYear,0)))</f>
        <v/>
      </c>
      <c r="AC322" s="23">
        <f>IF($D322="",1,INDEX(PIntVal,MATCH(AC$319&amp;"|"&amp;$D322,PIntKey,0),MATCH(AC$4,PIntYear,0)))</f>
        <v/>
      </c>
      <c r="AD322" s="23">
        <f>IF($D322="",1,INDEX(PIntVal,MATCH(AD$319&amp;"|"&amp;$D322,PIntKey,0),MATCH(AD$4,PIntYear,0)))</f>
        <v/>
      </c>
      <c r="AF322" s="11">
        <f>CodePrefix&amp;$A322&amp;IF($C322="","","."&amp;$C322&amp;"."&amp;$B322)&amp;INDEX(VarEnd,MATCH($A322,VarKey,0))&amp;AF$5</f>
        <v/>
      </c>
      <c r="AG322" s="22">
        <f>IF($D322="",1,INDEX(PIntVal,MATCH(AG$319&amp;"|"&amp;$D322,PIntKey,0),MATCH(AG$4,PIntYear,0)))</f>
        <v/>
      </c>
      <c r="AH322" s="23">
        <f>IF($D322="",1,INDEX(PIntVal,MATCH(AH$319&amp;"|"&amp;$D322,PIntKey,0),MATCH(AH$4,PIntYear,0)))</f>
        <v/>
      </c>
      <c r="AI322" s="23">
        <f>IF($D322="",1,INDEX(PIntVal,MATCH(AI$319&amp;"|"&amp;$D322,PIntKey,0),MATCH(AI$4,PIntYear,0)))</f>
        <v/>
      </c>
      <c r="AJ322" s="23">
        <f>IF($D322="",1,INDEX(PIntVal,MATCH(AJ$319&amp;"|"&amp;$D322,PIntKey,0),MATCH(AJ$4,PIntYear,0)))</f>
        <v/>
      </c>
      <c r="AK322" s="23">
        <f>IF($D322="",1,INDEX(PIntVal,MATCH(AK$319&amp;"|"&amp;$D322,PIntKey,0),MATCH(AK$4,PIntYear,0)))</f>
        <v/>
      </c>
      <c r="AL322" s="23">
        <f>IF($D322="",1,INDEX(PIntVal,MATCH(AL$319&amp;"|"&amp;$D322,PIntKey,0),MATCH(AL$4,PIntYear,0)))</f>
        <v/>
      </c>
      <c r="AM322" s="23">
        <f>IF($D322="",1,INDEX(PIntVal,MATCH(AM$319&amp;"|"&amp;$D322,PIntKey,0),MATCH(AM$4,PIntYear,0)))</f>
        <v/>
      </c>
      <c r="AN322" s="23">
        <f>IF($D322="",1,INDEX(PIntVal,MATCH(AN$319&amp;"|"&amp;$D322,PIntKey,0),MATCH(AN$4,PIntYear,0)))</f>
        <v/>
      </c>
      <c r="AO322" s="23">
        <f>IF($D322="",1,INDEX(PIntVal,MATCH(AO$319&amp;"|"&amp;$D322,PIntKey,0),MATCH(AO$4,PIntYear,0)))</f>
        <v/>
      </c>
      <c r="AP322" s="23">
        <f>IF($D322="",1,INDEX(PIntVal,MATCH(AP$319&amp;"|"&amp;$D322,PIntKey,0),MATCH(AP$4,PIntYear,0)))</f>
        <v/>
      </c>
      <c r="AQ322" s="23">
        <f>IF($D322="",1,INDEX(PIntVal,MATCH(AQ$319&amp;"|"&amp;$D322,PIntKey,0),MATCH(AQ$4,PIntYear,0)))</f>
        <v/>
      </c>
      <c r="AR322" s="23">
        <f>IF($D322="",1,INDEX(PIntVal,MATCH(AR$319&amp;"|"&amp;$D322,PIntKey,0),MATCH(AR$4,PIntYear,0)))</f>
        <v/>
      </c>
      <c r="AS322" s="23">
        <f>IF($D322="",1,INDEX(PIntVal,MATCH(AS$319&amp;"|"&amp;$D322,PIntKey,0),MATCH(AS$4,PIntYear,0)))</f>
        <v/>
      </c>
      <c r="AT322" s="23">
        <f>IF($D322="",1,INDEX(PIntVal,MATCH(AT$319&amp;"|"&amp;$D322,PIntKey,0),MATCH(AT$4,PIntYear,0)))</f>
        <v/>
      </c>
      <c r="AU322" s="23">
        <f>IF($D322="",1,INDEX(PIntVal,MATCH(AU$319&amp;"|"&amp;$D322,PIntKey,0),MATCH(AU$4,PIntYear,0)))</f>
        <v/>
      </c>
      <c r="AV322" s="23">
        <f>IF($D322="",1,INDEX(PIntVal,MATCH(AV$319&amp;"|"&amp;$D322,PIntKey,0),MATCH(AV$4,PIntYear,0)))</f>
        <v/>
      </c>
      <c r="AW322" s="23">
        <f>IF($D322="",1,INDEX(PIntVal,MATCH(AW$319&amp;"|"&amp;$D322,PIntKey,0),MATCH(AW$4,PIntYear,0)))</f>
        <v/>
      </c>
      <c r="AX322" s="23">
        <f>IF($D322="",1,INDEX(PIntVal,MATCH(AX$319&amp;"|"&amp;$D322,PIntKey,0),MATCH(AX$4,PIntYear,0)))</f>
        <v/>
      </c>
      <c r="AY322" s="23">
        <f>IF($D322="",1,INDEX(PIntVal,MATCH(AY$319&amp;"|"&amp;$D322,PIntKey,0),MATCH(AY$4,PIntYear,0)))</f>
        <v/>
      </c>
    </row>
    <row r="323" hidden="1" outlineLevel="1">
      <c r="A323" s="14" t="inlineStr">
        <is>
          <t>gpn</t>
        </is>
      </c>
      <c r="B323" s="14" t="inlineStr">
        <is>
          <t>nga</t>
        </is>
      </c>
      <c r="C323" s="14" t="inlineStr">
        <is>
          <t>int</t>
        </is>
      </c>
      <c r="D323" s="21">
        <f>"nga."&amp;Settings!$C$12</f>
        <v/>
      </c>
      <c r="E323" s="35" t="n"/>
      <c r="F323" s="35" t="n"/>
      <c r="G323" s="35" t="n"/>
      <c r="H323" s="14">
        <f>INDEX(VarLab,MATCH($A323,VarKey,0))&amp;INDEX(MemLab,MATCH($C323&amp;"|"&amp;$B323,MemKey,0))</f>
        <v/>
      </c>
      <c r="I323" s="14">
        <f>INDEX(VarUnit,MATCH($A323,VarKey,0))</f>
        <v/>
      </c>
      <c r="J323" s="14">
        <f>INDEX(VarSrc,MATCH($A323,VarKey,0))</f>
        <v/>
      </c>
      <c r="K323" s="11">
        <f>CodePrefix&amp;$A323&amp;IF($C323="","","."&amp;$C323&amp;"."&amp;$B323)&amp;INDEX(VarEnd,MATCH($A323,VarKey,0))&amp;K$5</f>
        <v/>
      </c>
      <c r="L323" s="22">
        <f>IF($D323="",1,INDEX(PIntVal,MATCH(L$319&amp;"|"&amp;$D323,PIntKey,0),MATCH(L$4,PIntYear,0)))</f>
        <v/>
      </c>
      <c r="M323" s="23">
        <f>IF($D323="",1,INDEX(PIntVal,MATCH(M$319&amp;"|"&amp;$D323,PIntKey,0),MATCH(M$4,PIntYear,0)))</f>
        <v/>
      </c>
      <c r="N323" s="23">
        <f>IF($D323="",1,INDEX(PIntVal,MATCH(N$319&amp;"|"&amp;$D323,PIntKey,0),MATCH(N$4,PIntYear,0)))</f>
        <v/>
      </c>
      <c r="O323" s="23">
        <f>IF($D323="",1,INDEX(PIntVal,MATCH(O$319&amp;"|"&amp;$D323,PIntKey,0),MATCH(O$4,PIntYear,0)))</f>
        <v/>
      </c>
      <c r="P323" s="23">
        <f>IF($D323="",1,INDEX(PIntVal,MATCH(P$319&amp;"|"&amp;$D323,PIntKey,0),MATCH(P$4,PIntYear,0)))</f>
        <v/>
      </c>
      <c r="Q323" s="23">
        <f>IF($D323="",1,INDEX(PIntVal,MATCH(Q$319&amp;"|"&amp;$D323,PIntKey,0),MATCH(Q$4,PIntYear,0)))</f>
        <v/>
      </c>
      <c r="R323" s="23">
        <f>IF($D323="",1,INDEX(PIntVal,MATCH(R$319&amp;"|"&amp;$D323,PIntKey,0),MATCH(R$4,PIntYear,0)))</f>
        <v/>
      </c>
      <c r="S323" s="23">
        <f>IF($D323="",1,INDEX(PIntVal,MATCH(S$319&amp;"|"&amp;$D323,PIntKey,0),MATCH(S$4,PIntYear,0)))</f>
        <v/>
      </c>
      <c r="T323" s="23">
        <f>IF($D323="",1,INDEX(PIntVal,MATCH(T$319&amp;"|"&amp;$D323,PIntKey,0),MATCH(T$4,PIntYear,0)))</f>
        <v/>
      </c>
      <c r="U323" s="23">
        <f>IF($D323="",1,INDEX(PIntVal,MATCH(U$319&amp;"|"&amp;$D323,PIntKey,0),MATCH(U$4,PIntYear,0)))</f>
        <v/>
      </c>
      <c r="V323" s="23">
        <f>IF($D323="",1,INDEX(PIntVal,MATCH(V$319&amp;"|"&amp;$D323,PIntKey,0),MATCH(V$4,PIntYear,0)))</f>
        <v/>
      </c>
      <c r="W323" s="23">
        <f>IF($D323="",1,INDEX(PIntVal,MATCH(W$319&amp;"|"&amp;$D323,PIntKey,0),MATCH(W$4,PIntYear,0)))</f>
        <v/>
      </c>
      <c r="X323" s="23">
        <f>IF($D323="",1,INDEX(PIntVal,MATCH(X$319&amp;"|"&amp;$D323,PIntKey,0),MATCH(X$4,PIntYear,0)))</f>
        <v/>
      </c>
      <c r="Y323" s="23">
        <f>IF($D323="",1,INDEX(PIntVal,MATCH(Y$319&amp;"|"&amp;$D323,PIntKey,0),MATCH(Y$4,PIntYear,0)))</f>
        <v/>
      </c>
      <c r="Z323" s="23">
        <f>IF($D323="",1,INDEX(PIntVal,MATCH(Z$319&amp;"|"&amp;$D323,PIntKey,0),MATCH(Z$4,PIntYear,0)))</f>
        <v/>
      </c>
      <c r="AA323" s="23">
        <f>IF($D323="",1,INDEX(PIntVal,MATCH(AA$319&amp;"|"&amp;$D323,PIntKey,0),MATCH(AA$4,PIntYear,0)))</f>
        <v/>
      </c>
      <c r="AB323" s="23">
        <f>IF($D323="",1,INDEX(PIntVal,MATCH(AB$319&amp;"|"&amp;$D323,PIntKey,0),MATCH(AB$4,PIntYear,0)))</f>
        <v/>
      </c>
      <c r="AC323" s="23">
        <f>IF($D323="",1,INDEX(PIntVal,MATCH(AC$319&amp;"|"&amp;$D323,PIntKey,0),MATCH(AC$4,PIntYear,0)))</f>
        <v/>
      </c>
      <c r="AD323" s="23">
        <f>IF($D323="",1,INDEX(PIntVal,MATCH(AD$319&amp;"|"&amp;$D323,PIntKey,0),MATCH(AD$4,PIntYear,0)))</f>
        <v/>
      </c>
      <c r="AF323" s="11">
        <f>CodePrefix&amp;$A323&amp;IF($C323="","","."&amp;$C323&amp;"."&amp;$B323)&amp;INDEX(VarEnd,MATCH($A323,VarKey,0))&amp;AF$5</f>
        <v/>
      </c>
      <c r="AG323" s="22">
        <f>IF($D323="",1,INDEX(PIntVal,MATCH(AG$319&amp;"|"&amp;$D323,PIntKey,0),MATCH(AG$4,PIntYear,0)))</f>
        <v/>
      </c>
      <c r="AH323" s="23">
        <f>IF($D323="",1,INDEX(PIntVal,MATCH(AH$319&amp;"|"&amp;$D323,PIntKey,0),MATCH(AH$4,PIntYear,0)))</f>
        <v/>
      </c>
      <c r="AI323" s="23">
        <f>IF($D323="",1,INDEX(PIntVal,MATCH(AI$319&amp;"|"&amp;$D323,PIntKey,0),MATCH(AI$4,PIntYear,0)))</f>
        <v/>
      </c>
      <c r="AJ323" s="23">
        <f>IF($D323="",1,INDEX(PIntVal,MATCH(AJ$319&amp;"|"&amp;$D323,PIntKey,0),MATCH(AJ$4,PIntYear,0)))</f>
        <v/>
      </c>
      <c r="AK323" s="23">
        <f>IF($D323="",1,INDEX(PIntVal,MATCH(AK$319&amp;"|"&amp;$D323,PIntKey,0),MATCH(AK$4,PIntYear,0)))</f>
        <v/>
      </c>
      <c r="AL323" s="23">
        <f>IF($D323="",1,INDEX(PIntVal,MATCH(AL$319&amp;"|"&amp;$D323,PIntKey,0),MATCH(AL$4,PIntYear,0)))</f>
        <v/>
      </c>
      <c r="AM323" s="23">
        <f>IF($D323="",1,INDEX(PIntVal,MATCH(AM$319&amp;"|"&amp;$D323,PIntKey,0),MATCH(AM$4,PIntYear,0)))</f>
        <v/>
      </c>
      <c r="AN323" s="23">
        <f>IF($D323="",1,INDEX(PIntVal,MATCH(AN$319&amp;"|"&amp;$D323,PIntKey,0),MATCH(AN$4,PIntYear,0)))</f>
        <v/>
      </c>
      <c r="AO323" s="23">
        <f>IF($D323="",1,INDEX(PIntVal,MATCH(AO$319&amp;"|"&amp;$D323,PIntKey,0),MATCH(AO$4,PIntYear,0)))</f>
        <v/>
      </c>
      <c r="AP323" s="23">
        <f>IF($D323="",1,INDEX(PIntVal,MATCH(AP$319&amp;"|"&amp;$D323,PIntKey,0),MATCH(AP$4,PIntYear,0)))</f>
        <v/>
      </c>
      <c r="AQ323" s="23">
        <f>IF($D323="",1,INDEX(PIntVal,MATCH(AQ$319&amp;"|"&amp;$D323,PIntKey,0),MATCH(AQ$4,PIntYear,0)))</f>
        <v/>
      </c>
      <c r="AR323" s="23">
        <f>IF($D323="",1,INDEX(PIntVal,MATCH(AR$319&amp;"|"&amp;$D323,PIntKey,0),MATCH(AR$4,PIntYear,0)))</f>
        <v/>
      </c>
      <c r="AS323" s="23">
        <f>IF($D323="",1,INDEX(PIntVal,MATCH(AS$319&amp;"|"&amp;$D323,PIntKey,0),MATCH(AS$4,PIntYear,0)))</f>
        <v/>
      </c>
      <c r="AT323" s="23">
        <f>IF($D323="",1,INDEX(PIntVal,MATCH(AT$319&amp;"|"&amp;$D323,PIntKey,0),MATCH(AT$4,PIntYear,0)))</f>
        <v/>
      </c>
      <c r="AU323" s="23">
        <f>IF($D323="",1,INDEX(PIntVal,MATCH(AU$319&amp;"|"&amp;$D323,PIntKey,0),MATCH(AU$4,PIntYear,0)))</f>
        <v/>
      </c>
      <c r="AV323" s="23">
        <f>IF($D323="",1,INDEX(PIntVal,MATCH(AV$319&amp;"|"&amp;$D323,PIntKey,0),MATCH(AV$4,PIntYear,0)))</f>
        <v/>
      </c>
      <c r="AW323" s="23">
        <f>IF($D323="",1,INDEX(PIntVal,MATCH(AW$319&amp;"|"&amp;$D323,PIntKey,0),MATCH(AW$4,PIntYear,0)))</f>
        <v/>
      </c>
      <c r="AX323" s="23">
        <f>IF($D323="",1,INDEX(PIntVal,MATCH(AX$319&amp;"|"&amp;$D323,PIntKey,0),MATCH(AX$4,PIntYear,0)))</f>
        <v/>
      </c>
      <c r="AY323" s="23">
        <f>IF($D323="",1,INDEX(PIntVal,MATCH(AY$319&amp;"|"&amp;$D323,PIntKey,0),MATCH(AY$4,PIntYear,0)))</f>
        <v/>
      </c>
    </row>
    <row r="324" hidden="1" outlineLevel="1">
      <c r="A324" s="14" t="inlineStr">
        <is>
          <t>gpn</t>
        </is>
      </c>
      <c r="B324" s="14" t="inlineStr">
        <is>
          <t>one</t>
        </is>
      </c>
      <c r="C324" s="14" t="inlineStr">
        <is>
          <t>int</t>
        </is>
      </c>
      <c r="D324" s="35" t="n"/>
      <c r="E324" s="35" t="n"/>
      <c r="F324" s="35" t="n"/>
      <c r="G324" s="35" t="n"/>
      <c r="H324" s="14">
        <f>INDEX(VarLab,MATCH($A324,VarKey,0))&amp;INDEX(MemLab,MATCH($C324&amp;"|"&amp;$B324,MemKey,0))</f>
        <v/>
      </c>
      <c r="I324" s="14">
        <f>INDEX(VarUnit,MATCH($A324,VarKey,0))</f>
        <v/>
      </c>
      <c r="J324" s="14">
        <f>INDEX(VarSrc,MATCH($A324,VarKey,0))</f>
        <v/>
      </c>
      <c r="K324" s="11">
        <f>CodePrefix&amp;$A324&amp;IF($C324="","","."&amp;$C324&amp;"."&amp;$B324)&amp;INDEX(VarEnd,MATCH($A324,VarKey,0))&amp;K$5</f>
        <v/>
      </c>
      <c r="L324" s="22">
        <f>IF($D324="",1,INDEX(PIntVal,MATCH(L$319&amp;"|"&amp;$D324,PIntKey,0),MATCH(L$4,PIntYear,0)))</f>
        <v/>
      </c>
      <c r="M324" s="23">
        <f>IF($D324="",1,INDEX(PIntVal,MATCH(M$319&amp;"|"&amp;$D324,PIntKey,0),MATCH(M$4,PIntYear,0)))</f>
        <v/>
      </c>
      <c r="N324" s="23">
        <f>IF($D324="",1,INDEX(PIntVal,MATCH(N$319&amp;"|"&amp;$D324,PIntKey,0),MATCH(N$4,PIntYear,0)))</f>
        <v/>
      </c>
      <c r="O324" s="23">
        <f>IF($D324="",1,INDEX(PIntVal,MATCH(O$319&amp;"|"&amp;$D324,PIntKey,0),MATCH(O$4,PIntYear,0)))</f>
        <v/>
      </c>
      <c r="P324" s="23">
        <f>IF($D324="",1,INDEX(PIntVal,MATCH(P$319&amp;"|"&amp;$D324,PIntKey,0),MATCH(P$4,PIntYear,0)))</f>
        <v/>
      </c>
      <c r="Q324" s="23">
        <f>IF($D324="",1,INDEX(PIntVal,MATCH(Q$319&amp;"|"&amp;$D324,PIntKey,0),MATCH(Q$4,PIntYear,0)))</f>
        <v/>
      </c>
      <c r="R324" s="23">
        <f>IF($D324="",1,INDEX(PIntVal,MATCH(R$319&amp;"|"&amp;$D324,PIntKey,0),MATCH(R$4,PIntYear,0)))</f>
        <v/>
      </c>
      <c r="S324" s="23">
        <f>IF($D324="",1,INDEX(PIntVal,MATCH(S$319&amp;"|"&amp;$D324,PIntKey,0),MATCH(S$4,PIntYear,0)))</f>
        <v/>
      </c>
      <c r="T324" s="23">
        <f>IF($D324="",1,INDEX(PIntVal,MATCH(T$319&amp;"|"&amp;$D324,PIntKey,0),MATCH(T$4,PIntYear,0)))</f>
        <v/>
      </c>
      <c r="U324" s="23">
        <f>IF($D324="",1,INDEX(PIntVal,MATCH(U$319&amp;"|"&amp;$D324,PIntKey,0),MATCH(U$4,PIntYear,0)))</f>
        <v/>
      </c>
      <c r="V324" s="23">
        <f>IF($D324="",1,INDEX(PIntVal,MATCH(V$319&amp;"|"&amp;$D324,PIntKey,0),MATCH(V$4,PIntYear,0)))</f>
        <v/>
      </c>
      <c r="W324" s="23">
        <f>IF($D324="",1,INDEX(PIntVal,MATCH(W$319&amp;"|"&amp;$D324,PIntKey,0),MATCH(W$4,PIntYear,0)))</f>
        <v/>
      </c>
      <c r="X324" s="23">
        <f>IF($D324="",1,INDEX(PIntVal,MATCH(X$319&amp;"|"&amp;$D324,PIntKey,0),MATCH(X$4,PIntYear,0)))</f>
        <v/>
      </c>
      <c r="Y324" s="23">
        <f>IF($D324="",1,INDEX(PIntVal,MATCH(Y$319&amp;"|"&amp;$D324,PIntKey,0),MATCH(Y$4,PIntYear,0)))</f>
        <v/>
      </c>
      <c r="Z324" s="23">
        <f>IF($D324="",1,INDEX(PIntVal,MATCH(Z$319&amp;"|"&amp;$D324,PIntKey,0),MATCH(Z$4,PIntYear,0)))</f>
        <v/>
      </c>
      <c r="AA324" s="23">
        <f>IF($D324="",1,INDEX(PIntVal,MATCH(AA$319&amp;"|"&amp;$D324,PIntKey,0),MATCH(AA$4,PIntYear,0)))</f>
        <v/>
      </c>
      <c r="AB324" s="23">
        <f>IF($D324="",1,INDEX(PIntVal,MATCH(AB$319&amp;"|"&amp;$D324,PIntKey,0),MATCH(AB$4,PIntYear,0)))</f>
        <v/>
      </c>
      <c r="AC324" s="23">
        <f>IF($D324="",1,INDEX(PIntVal,MATCH(AC$319&amp;"|"&amp;$D324,PIntKey,0),MATCH(AC$4,PIntYear,0)))</f>
        <v/>
      </c>
      <c r="AD324" s="23">
        <f>IF($D324="",1,INDEX(PIntVal,MATCH(AD$319&amp;"|"&amp;$D324,PIntKey,0),MATCH(AD$4,PIntYear,0)))</f>
        <v/>
      </c>
      <c r="AF324" s="11">
        <f>CodePrefix&amp;$A324&amp;IF($C324="","","."&amp;$C324&amp;"."&amp;$B324)&amp;INDEX(VarEnd,MATCH($A324,VarKey,0))&amp;AF$5</f>
        <v/>
      </c>
      <c r="AG324" s="22">
        <f>IF($D324="",1,INDEX(PIntVal,MATCH(AG$319&amp;"|"&amp;$D324,PIntKey,0),MATCH(AG$4,PIntYear,0)))</f>
        <v/>
      </c>
      <c r="AH324" s="23">
        <f>IF($D324="",1,INDEX(PIntVal,MATCH(AH$319&amp;"|"&amp;$D324,PIntKey,0),MATCH(AH$4,PIntYear,0)))</f>
        <v/>
      </c>
      <c r="AI324" s="23">
        <f>IF($D324="",1,INDEX(PIntVal,MATCH(AI$319&amp;"|"&amp;$D324,PIntKey,0),MATCH(AI$4,PIntYear,0)))</f>
        <v/>
      </c>
      <c r="AJ324" s="23">
        <f>IF($D324="",1,INDEX(PIntVal,MATCH(AJ$319&amp;"|"&amp;$D324,PIntKey,0),MATCH(AJ$4,PIntYear,0)))</f>
        <v/>
      </c>
      <c r="AK324" s="23">
        <f>IF($D324="",1,INDEX(PIntVal,MATCH(AK$319&amp;"|"&amp;$D324,PIntKey,0),MATCH(AK$4,PIntYear,0)))</f>
        <v/>
      </c>
      <c r="AL324" s="23">
        <f>IF($D324="",1,INDEX(PIntVal,MATCH(AL$319&amp;"|"&amp;$D324,PIntKey,0),MATCH(AL$4,PIntYear,0)))</f>
        <v/>
      </c>
      <c r="AM324" s="23">
        <f>IF($D324="",1,INDEX(PIntVal,MATCH(AM$319&amp;"|"&amp;$D324,PIntKey,0),MATCH(AM$4,PIntYear,0)))</f>
        <v/>
      </c>
      <c r="AN324" s="23">
        <f>IF($D324="",1,INDEX(PIntVal,MATCH(AN$319&amp;"|"&amp;$D324,PIntKey,0),MATCH(AN$4,PIntYear,0)))</f>
        <v/>
      </c>
      <c r="AO324" s="23">
        <f>IF($D324="",1,INDEX(PIntVal,MATCH(AO$319&amp;"|"&amp;$D324,PIntKey,0),MATCH(AO$4,PIntYear,0)))</f>
        <v/>
      </c>
      <c r="AP324" s="23">
        <f>IF($D324="",1,INDEX(PIntVal,MATCH(AP$319&amp;"|"&amp;$D324,PIntKey,0),MATCH(AP$4,PIntYear,0)))</f>
        <v/>
      </c>
      <c r="AQ324" s="23">
        <f>IF($D324="",1,INDEX(PIntVal,MATCH(AQ$319&amp;"|"&amp;$D324,PIntKey,0),MATCH(AQ$4,PIntYear,0)))</f>
        <v/>
      </c>
      <c r="AR324" s="23">
        <f>IF($D324="",1,INDEX(PIntVal,MATCH(AR$319&amp;"|"&amp;$D324,PIntKey,0),MATCH(AR$4,PIntYear,0)))</f>
        <v/>
      </c>
      <c r="AS324" s="23">
        <f>IF($D324="",1,INDEX(PIntVal,MATCH(AS$319&amp;"|"&amp;$D324,PIntKey,0),MATCH(AS$4,PIntYear,0)))</f>
        <v/>
      </c>
      <c r="AT324" s="23">
        <f>IF($D324="",1,INDEX(PIntVal,MATCH(AT$319&amp;"|"&amp;$D324,PIntKey,0),MATCH(AT$4,PIntYear,0)))</f>
        <v/>
      </c>
      <c r="AU324" s="23">
        <f>IF($D324="",1,INDEX(PIntVal,MATCH(AU$319&amp;"|"&amp;$D324,PIntKey,0),MATCH(AU$4,PIntYear,0)))</f>
        <v/>
      </c>
      <c r="AV324" s="23">
        <f>IF($D324="",1,INDEX(PIntVal,MATCH(AV$319&amp;"|"&amp;$D324,PIntKey,0),MATCH(AV$4,PIntYear,0)))</f>
        <v/>
      </c>
      <c r="AW324" s="23">
        <f>IF($D324="",1,INDEX(PIntVal,MATCH(AW$319&amp;"|"&amp;$D324,PIntKey,0),MATCH(AW$4,PIntYear,0)))</f>
        <v/>
      </c>
      <c r="AX324" s="23">
        <f>IF($D324="",1,INDEX(PIntVal,MATCH(AX$319&amp;"|"&amp;$D324,PIntKey,0),MATCH(AX$4,PIntYear,0)))</f>
        <v/>
      </c>
      <c r="AY324" s="23">
        <f>IF($D324="",1,INDEX(PIntVal,MATCH(AY$319&amp;"|"&amp;$D324,PIntKey,0),MATCH(AY$4,PIntYear,0)))</f>
        <v/>
      </c>
    </row>
    <row r="325" hidden="1" outlineLevel="1">
      <c r="A325" s="14" t="inlineStr">
        <is>
          <t>gp</t>
        </is>
      </c>
      <c r="B325" s="14" t="inlineStr">
        <is>
          <t>oil</t>
        </is>
      </c>
      <c r="C325" s="14" t="inlineStr">
        <is>
          <t>int</t>
        </is>
      </c>
      <c r="D325" s="21" t="inlineStr">
        <is>
          <t>oil</t>
        </is>
      </c>
      <c r="E325" s="21" t="n">
        <v>1.5</v>
      </c>
      <c r="F325" s="21" t="n">
        <v>0.5</v>
      </c>
      <c r="G325" s="35" t="n"/>
      <c r="H325" s="14">
        <f>INDEX(VarLab,MATCH($A325,VarKey,0))&amp;INDEX(MemLab,MATCH($C325&amp;"|"&amp;$B325,MemKey,0))</f>
        <v/>
      </c>
      <c r="I325" s="14">
        <f>INDEX(VarUnit,MATCH($A325,VarKey,0))</f>
        <v/>
      </c>
      <c r="J325" s="14">
        <f>INDEX(VarSrc,MATCH($A325,VarKey,0))</f>
        <v/>
      </c>
      <c r="K325" s="11">
        <f>CodePrefix&amp;$A325&amp;IF($C325="","","."&amp;$C325&amp;"."&amp;$B325)&amp;INDEX(VarEnd,MATCH($A325,VarKey,0))&amp;K$5</f>
        <v/>
      </c>
      <c r="L325" s="22">
        <f>IF($D325="",1,L321*L$9*IF(L$4&gt;Settings!$C$10,CHOOSE(L$320,1,$E325,$F325),1))</f>
        <v/>
      </c>
      <c r="M325" s="23">
        <f>IF($D325="",1,M321*M$9*IF(M$4&gt;Settings!$C$10,CHOOSE(M$320,1,$E325,$F325),1))</f>
        <v/>
      </c>
      <c r="N325" s="23">
        <f>IF($D325="",1,N321*N$9*IF(N$4&gt;Settings!$C$10,CHOOSE(N$320,1,$E325,$F325),1))</f>
        <v/>
      </c>
      <c r="O325" s="23">
        <f>IF($D325="",1,O321*O$9*IF(O$4&gt;Settings!$C$10,CHOOSE(O$320,1,$E325,$F325),1))</f>
        <v/>
      </c>
      <c r="P325" s="23">
        <f>IF($D325="",1,P321*P$9*IF(P$4&gt;Settings!$C$10,CHOOSE(P$320,1,$E325,$F325),1))</f>
        <v/>
      </c>
      <c r="Q325" s="23">
        <f>IF($D325="",1,Q321*Q$9*IF(Q$4&gt;Settings!$C$10,CHOOSE(Q$320,1,$E325,$F325),1))</f>
        <v/>
      </c>
      <c r="R325" s="23">
        <f>IF($D325="",1,R321*R$9*IF(R$4&gt;Settings!$C$10,CHOOSE(R$320,1,$E325,$F325),1))</f>
        <v/>
      </c>
      <c r="S325" s="23">
        <f>IF($D325="",1,S321*S$9*IF(S$4&gt;Settings!$C$10,CHOOSE(S$320,1,$E325,$F325),1))</f>
        <v/>
      </c>
      <c r="T325" s="23">
        <f>IF($D325="",1,T321*T$9*IF(T$4&gt;Settings!$C$10,CHOOSE(T$320,1,$E325,$F325),1))</f>
        <v/>
      </c>
      <c r="U325" s="23">
        <f>IF($D325="",1,U321*U$9*IF(U$4&gt;Settings!$C$10,CHOOSE(U$320,1,$E325,$F325),1))</f>
        <v/>
      </c>
      <c r="V325" s="23">
        <f>IF($D325="",1,V321*V$9*IF(V$4&gt;Settings!$C$10,CHOOSE(V$320,1,$E325,$F325),1))</f>
        <v/>
      </c>
      <c r="W325" s="23">
        <f>IF($D325="",1,W321*W$9*IF(W$4&gt;Settings!$C$10,CHOOSE(W$320,1,$E325,$F325),1))</f>
        <v/>
      </c>
      <c r="X325" s="23">
        <f>IF($D325="",1,X321*X$9*IF(X$4&gt;Settings!$C$10,CHOOSE(X$320,1,$E325,$F325),1))</f>
        <v/>
      </c>
      <c r="Y325" s="23">
        <f>IF($D325="",1,Y321*Y$9*IF(Y$4&gt;Settings!$C$10,CHOOSE(Y$320,1,$E325,$F325),1))</f>
        <v/>
      </c>
      <c r="Z325" s="23">
        <f>IF($D325="",1,Z321*Z$9*IF(Z$4&gt;Settings!$C$10,CHOOSE(Z$320,1,$E325,$F325),1))</f>
        <v/>
      </c>
      <c r="AA325" s="23">
        <f>IF($D325="",1,AA321*AA$9*IF(AA$4&gt;Settings!$C$10,CHOOSE(AA$320,1,$E325,$F325),1))</f>
        <v/>
      </c>
      <c r="AB325" s="23">
        <f>IF($D325="",1,AB321*AB$9*IF(AB$4&gt;Settings!$C$10,CHOOSE(AB$320,1,$E325,$F325),1))</f>
        <v/>
      </c>
      <c r="AC325" s="23">
        <f>IF($D325="",1,AC321*AC$9*IF(AC$4&gt;Settings!$C$10,CHOOSE(AC$320,1,$E325,$F325),1))</f>
        <v/>
      </c>
      <c r="AD325" s="23">
        <f>IF($D325="",1,AD321*AD$9*IF(AD$4&gt;Settings!$C$10,CHOOSE(AD$320,1,$E325,$F325),1))</f>
        <v/>
      </c>
      <c r="AF325" s="11">
        <f>CodePrefix&amp;$A325&amp;IF($C325="","","."&amp;$C325&amp;"."&amp;$B325)&amp;INDEX(VarEnd,MATCH($A325,VarKey,0))&amp;AF$5</f>
        <v/>
      </c>
      <c r="AG325" s="22">
        <f>IF($D325="",1,AG321*AG$9*IF(AG$4&gt;Settings!$C$10,CHOOSE(AG$320,1,$E325,$F325),1))</f>
        <v/>
      </c>
      <c r="AH325" s="23">
        <f>IF($D325="",1,AH321*AH$9*IF(AH$4&gt;Settings!$C$10,CHOOSE(AH$320,1,$E325,$F325),1))</f>
        <v/>
      </c>
      <c r="AI325" s="23">
        <f>IF($D325="",1,AI321*AI$9*IF(AI$4&gt;Settings!$C$10,CHOOSE(AI$320,1,$E325,$F325),1))</f>
        <v/>
      </c>
      <c r="AJ325" s="23">
        <f>IF($D325="",1,AJ321*AJ$9*IF(AJ$4&gt;Settings!$C$10,CHOOSE(AJ$320,1,$E325,$F325),1))</f>
        <v/>
      </c>
      <c r="AK325" s="23">
        <f>IF($D325="",1,AK321*AK$9*IF(AK$4&gt;Settings!$C$10,CHOOSE(AK$320,1,$E325,$F325),1))</f>
        <v/>
      </c>
      <c r="AL325" s="23">
        <f>IF($D325="",1,AL321*AL$9*IF(AL$4&gt;Settings!$C$10,CHOOSE(AL$320,1,$E325,$F325),1))</f>
        <v/>
      </c>
      <c r="AM325" s="23">
        <f>IF($D325="",1,AM321*AM$9*IF(AM$4&gt;Settings!$C$10,CHOOSE(AM$320,1,$E325,$F325),1))</f>
        <v/>
      </c>
      <c r="AN325" s="23">
        <f>IF($D325="",1,AN321*AN$9*IF(AN$4&gt;Settings!$C$10,CHOOSE(AN$320,1,$E325,$F325),1))</f>
        <v/>
      </c>
      <c r="AO325" s="23">
        <f>IF($D325="",1,AO321*AO$9*IF(AO$4&gt;Settings!$C$10,CHOOSE(AO$320,1,$E325,$F325),1))</f>
        <v/>
      </c>
      <c r="AP325" s="23">
        <f>IF($D325="",1,AP321*AP$9*IF(AP$4&gt;Settings!$C$10,CHOOSE(AP$320,1,$E325,$F325),1))</f>
        <v/>
      </c>
      <c r="AQ325" s="23">
        <f>IF($D325="",1,AQ321*AQ$9*IF(AQ$4&gt;Settings!$C$10,CHOOSE(AQ$320,1,$E325,$F325),1))</f>
        <v/>
      </c>
      <c r="AR325" s="23">
        <f>IF($D325="",1,AR321*AR$9*IF(AR$4&gt;Settings!$C$10,CHOOSE(AR$320,1,$E325,$F325),1))</f>
        <v/>
      </c>
      <c r="AS325" s="23">
        <f>IF($D325="",1,AS321*AS$9*IF(AS$4&gt;Settings!$C$10,CHOOSE(AS$320,1,$E325,$F325),1))</f>
        <v/>
      </c>
      <c r="AT325" s="23">
        <f>IF($D325="",1,AT321*AT$9*IF(AT$4&gt;Settings!$C$10,CHOOSE(AT$320,1,$E325,$F325),1))</f>
        <v/>
      </c>
      <c r="AU325" s="23">
        <f>IF($D325="",1,AU321*AU$9*IF(AU$4&gt;Settings!$C$10,CHOOSE(AU$320,1,$E325,$F325),1))</f>
        <v/>
      </c>
      <c r="AV325" s="23">
        <f>IF($D325="",1,AV321*AV$9*IF(AV$4&gt;Settings!$C$10,CHOOSE(AV$320,1,$E325,$F325),1))</f>
        <v/>
      </c>
      <c r="AW325" s="23">
        <f>IF($D325="",1,AW321*AW$9*IF(AW$4&gt;Settings!$C$10,CHOOSE(AW$320,1,$E325,$F325),1))</f>
        <v/>
      </c>
      <c r="AX325" s="23">
        <f>IF($D325="",1,AX321*AX$9*IF(AX$4&gt;Settings!$C$10,CHOOSE(AX$320,1,$E325,$F325),1))</f>
        <v/>
      </c>
      <c r="AY325" s="23">
        <f>IF($D325="",1,AY321*AY$9*IF(AY$4&gt;Settings!$C$10,CHOOSE(AY$320,1,$E325,$F325),1))</f>
        <v/>
      </c>
    </row>
    <row r="326" hidden="1" outlineLevel="1">
      <c r="A326" s="14" t="inlineStr">
        <is>
          <t>gp</t>
        </is>
      </c>
      <c r="B326" s="14" t="inlineStr">
        <is>
          <t>coa</t>
        </is>
      </c>
      <c r="C326" s="14" t="inlineStr">
        <is>
          <t>int</t>
        </is>
      </c>
      <c r="D326" s="21" t="inlineStr">
        <is>
          <t>coa</t>
        </is>
      </c>
      <c r="E326" s="21" t="n">
        <v>1.25</v>
      </c>
      <c r="F326" s="21" t="n">
        <v>0.75</v>
      </c>
      <c r="G326" s="35" t="n"/>
      <c r="H326" s="14">
        <f>INDEX(VarLab,MATCH($A326,VarKey,0))&amp;INDEX(MemLab,MATCH($C326&amp;"|"&amp;$B326,MemKey,0))</f>
        <v/>
      </c>
      <c r="I326" s="14">
        <f>INDEX(VarUnit,MATCH($A326,VarKey,0))</f>
        <v/>
      </c>
      <c r="J326" s="14">
        <f>INDEX(VarSrc,MATCH($A326,VarKey,0))</f>
        <v/>
      </c>
      <c r="K326" s="11">
        <f>CodePrefix&amp;$A326&amp;IF($C326="","","."&amp;$C326&amp;"."&amp;$B326)&amp;INDEX(VarEnd,MATCH($A326,VarKey,0))&amp;K$5</f>
        <v/>
      </c>
      <c r="L326" s="22">
        <f>IF($D326="",1,L322*L$9*IF(L$4&gt;Settings!$C$10,CHOOSE(L$320,1,$E326,$F326),1))</f>
        <v/>
      </c>
      <c r="M326" s="23">
        <f>IF($D326="",1,M322*M$9*IF(M$4&gt;Settings!$C$10,CHOOSE(M$320,1,$E326,$F326),1))</f>
        <v/>
      </c>
      <c r="N326" s="23">
        <f>IF($D326="",1,N322*N$9*IF(N$4&gt;Settings!$C$10,CHOOSE(N$320,1,$E326,$F326),1))</f>
        <v/>
      </c>
      <c r="O326" s="23">
        <f>IF($D326="",1,O322*O$9*IF(O$4&gt;Settings!$C$10,CHOOSE(O$320,1,$E326,$F326),1))</f>
        <v/>
      </c>
      <c r="P326" s="23">
        <f>IF($D326="",1,P322*P$9*IF(P$4&gt;Settings!$C$10,CHOOSE(P$320,1,$E326,$F326),1))</f>
        <v/>
      </c>
      <c r="Q326" s="23">
        <f>IF($D326="",1,Q322*Q$9*IF(Q$4&gt;Settings!$C$10,CHOOSE(Q$320,1,$E326,$F326),1))</f>
        <v/>
      </c>
      <c r="R326" s="23">
        <f>IF($D326="",1,R322*R$9*IF(R$4&gt;Settings!$C$10,CHOOSE(R$320,1,$E326,$F326),1))</f>
        <v/>
      </c>
      <c r="S326" s="23">
        <f>IF($D326="",1,S322*S$9*IF(S$4&gt;Settings!$C$10,CHOOSE(S$320,1,$E326,$F326),1))</f>
        <v/>
      </c>
      <c r="T326" s="23">
        <f>IF($D326="",1,T322*T$9*IF(T$4&gt;Settings!$C$10,CHOOSE(T$320,1,$E326,$F326),1))</f>
        <v/>
      </c>
      <c r="U326" s="23">
        <f>IF($D326="",1,U322*U$9*IF(U$4&gt;Settings!$C$10,CHOOSE(U$320,1,$E326,$F326),1))</f>
        <v/>
      </c>
      <c r="V326" s="23">
        <f>IF($D326="",1,V322*V$9*IF(V$4&gt;Settings!$C$10,CHOOSE(V$320,1,$E326,$F326),1))</f>
        <v/>
      </c>
      <c r="W326" s="23">
        <f>IF($D326="",1,W322*W$9*IF(W$4&gt;Settings!$C$10,CHOOSE(W$320,1,$E326,$F326),1))</f>
        <v/>
      </c>
      <c r="X326" s="23">
        <f>IF($D326="",1,X322*X$9*IF(X$4&gt;Settings!$C$10,CHOOSE(X$320,1,$E326,$F326),1))</f>
        <v/>
      </c>
      <c r="Y326" s="23">
        <f>IF($D326="",1,Y322*Y$9*IF(Y$4&gt;Settings!$C$10,CHOOSE(Y$320,1,$E326,$F326),1))</f>
        <v/>
      </c>
      <c r="Z326" s="23">
        <f>IF($D326="",1,Z322*Z$9*IF(Z$4&gt;Settings!$C$10,CHOOSE(Z$320,1,$E326,$F326),1))</f>
        <v/>
      </c>
      <c r="AA326" s="23">
        <f>IF($D326="",1,AA322*AA$9*IF(AA$4&gt;Settings!$C$10,CHOOSE(AA$320,1,$E326,$F326),1))</f>
        <v/>
      </c>
      <c r="AB326" s="23">
        <f>IF($D326="",1,AB322*AB$9*IF(AB$4&gt;Settings!$C$10,CHOOSE(AB$320,1,$E326,$F326),1))</f>
        <v/>
      </c>
      <c r="AC326" s="23">
        <f>IF($D326="",1,AC322*AC$9*IF(AC$4&gt;Settings!$C$10,CHOOSE(AC$320,1,$E326,$F326),1))</f>
        <v/>
      </c>
      <c r="AD326" s="23">
        <f>IF($D326="",1,AD322*AD$9*IF(AD$4&gt;Settings!$C$10,CHOOSE(AD$320,1,$E326,$F326),1))</f>
        <v/>
      </c>
      <c r="AF326" s="11">
        <f>CodePrefix&amp;$A326&amp;IF($C326="","","."&amp;$C326&amp;"."&amp;$B326)&amp;INDEX(VarEnd,MATCH($A326,VarKey,0))&amp;AF$5</f>
        <v/>
      </c>
      <c r="AG326" s="22">
        <f>IF($D326="",1,AG322*AG$9*IF(AG$4&gt;Settings!$C$10,CHOOSE(AG$320,1,$E326,$F326),1))</f>
        <v/>
      </c>
      <c r="AH326" s="23">
        <f>IF($D326="",1,AH322*AH$9*IF(AH$4&gt;Settings!$C$10,CHOOSE(AH$320,1,$E326,$F326),1))</f>
        <v/>
      </c>
      <c r="AI326" s="23">
        <f>IF($D326="",1,AI322*AI$9*IF(AI$4&gt;Settings!$C$10,CHOOSE(AI$320,1,$E326,$F326),1))</f>
        <v/>
      </c>
      <c r="AJ326" s="23">
        <f>IF($D326="",1,AJ322*AJ$9*IF(AJ$4&gt;Settings!$C$10,CHOOSE(AJ$320,1,$E326,$F326),1))</f>
        <v/>
      </c>
      <c r="AK326" s="23">
        <f>IF($D326="",1,AK322*AK$9*IF(AK$4&gt;Settings!$C$10,CHOOSE(AK$320,1,$E326,$F326),1))</f>
        <v/>
      </c>
      <c r="AL326" s="23">
        <f>IF($D326="",1,AL322*AL$9*IF(AL$4&gt;Settings!$C$10,CHOOSE(AL$320,1,$E326,$F326),1))</f>
        <v/>
      </c>
      <c r="AM326" s="23">
        <f>IF($D326="",1,AM322*AM$9*IF(AM$4&gt;Settings!$C$10,CHOOSE(AM$320,1,$E326,$F326),1))</f>
        <v/>
      </c>
      <c r="AN326" s="23">
        <f>IF($D326="",1,AN322*AN$9*IF(AN$4&gt;Settings!$C$10,CHOOSE(AN$320,1,$E326,$F326),1))</f>
        <v/>
      </c>
      <c r="AO326" s="23">
        <f>IF($D326="",1,AO322*AO$9*IF(AO$4&gt;Settings!$C$10,CHOOSE(AO$320,1,$E326,$F326),1))</f>
        <v/>
      </c>
      <c r="AP326" s="23">
        <f>IF($D326="",1,AP322*AP$9*IF(AP$4&gt;Settings!$C$10,CHOOSE(AP$320,1,$E326,$F326),1))</f>
        <v/>
      </c>
      <c r="AQ326" s="23">
        <f>IF($D326="",1,AQ322*AQ$9*IF(AQ$4&gt;Settings!$C$10,CHOOSE(AQ$320,1,$E326,$F326),1))</f>
        <v/>
      </c>
      <c r="AR326" s="23">
        <f>IF($D326="",1,AR322*AR$9*IF(AR$4&gt;Settings!$C$10,CHOOSE(AR$320,1,$E326,$F326),1))</f>
        <v/>
      </c>
      <c r="AS326" s="23">
        <f>IF($D326="",1,AS322*AS$9*IF(AS$4&gt;Settings!$C$10,CHOOSE(AS$320,1,$E326,$F326),1))</f>
        <v/>
      </c>
      <c r="AT326" s="23">
        <f>IF($D326="",1,AT322*AT$9*IF(AT$4&gt;Settings!$C$10,CHOOSE(AT$320,1,$E326,$F326),1))</f>
        <v/>
      </c>
      <c r="AU326" s="23">
        <f>IF($D326="",1,AU322*AU$9*IF(AU$4&gt;Settings!$C$10,CHOOSE(AU$320,1,$E326,$F326),1))</f>
        <v/>
      </c>
      <c r="AV326" s="23">
        <f>IF($D326="",1,AV322*AV$9*IF(AV$4&gt;Settings!$C$10,CHOOSE(AV$320,1,$E326,$F326),1))</f>
        <v/>
      </c>
      <c r="AW326" s="23">
        <f>IF($D326="",1,AW322*AW$9*IF(AW$4&gt;Settings!$C$10,CHOOSE(AW$320,1,$E326,$F326),1))</f>
        <v/>
      </c>
      <c r="AX326" s="23">
        <f>IF($D326="",1,AX322*AX$9*IF(AX$4&gt;Settings!$C$10,CHOOSE(AX$320,1,$E326,$F326),1))</f>
        <v/>
      </c>
      <c r="AY326" s="23">
        <f>IF($D326="",1,AY322*AY$9*IF(AY$4&gt;Settings!$C$10,CHOOSE(AY$320,1,$E326,$F326),1))</f>
        <v/>
      </c>
    </row>
    <row r="327" hidden="1" outlineLevel="1">
      <c r="A327" s="14" t="inlineStr">
        <is>
          <t>gp</t>
        </is>
      </c>
      <c r="B327" s="14" t="inlineStr">
        <is>
          <t>nga</t>
        </is>
      </c>
      <c r="C327" s="14" t="inlineStr">
        <is>
          <t>int</t>
        </is>
      </c>
      <c r="D327" s="21">
        <f>"nga."&amp;Settings!$C$12</f>
        <v/>
      </c>
      <c r="E327" s="21" t="n">
        <v>1.25</v>
      </c>
      <c r="F327" s="21" t="n">
        <v>0.75</v>
      </c>
      <c r="G327" s="35" t="n"/>
      <c r="H327" s="14">
        <f>INDEX(VarLab,MATCH($A327,VarKey,0))&amp;INDEX(MemLab,MATCH($C327&amp;"|"&amp;$B327,MemKey,0))</f>
        <v/>
      </c>
      <c r="I327" s="14">
        <f>INDEX(VarUnit,MATCH($A327,VarKey,0))</f>
        <v/>
      </c>
      <c r="J327" s="14">
        <f>INDEX(VarSrc,MATCH($A327,VarKey,0))</f>
        <v/>
      </c>
      <c r="K327" s="11">
        <f>CodePrefix&amp;$A327&amp;IF($C327="","","."&amp;$C327&amp;"."&amp;$B327)&amp;INDEX(VarEnd,MATCH($A327,VarKey,0))&amp;K$5</f>
        <v/>
      </c>
      <c r="L327" s="22">
        <f>IF($D327="",1,L323*L$9*IF(L$4&gt;Settings!$C$10,CHOOSE(L$320,1,$E327,$F327),1))</f>
        <v/>
      </c>
      <c r="M327" s="23">
        <f>IF($D327="",1,M323*M$9*IF(M$4&gt;Settings!$C$10,CHOOSE(M$320,1,$E327,$F327),1))</f>
        <v/>
      </c>
      <c r="N327" s="23">
        <f>IF($D327="",1,N323*N$9*IF(N$4&gt;Settings!$C$10,CHOOSE(N$320,1,$E327,$F327),1))</f>
        <v/>
      </c>
      <c r="O327" s="23">
        <f>IF($D327="",1,O323*O$9*IF(O$4&gt;Settings!$C$10,CHOOSE(O$320,1,$E327,$F327),1))</f>
        <v/>
      </c>
      <c r="P327" s="23">
        <f>IF($D327="",1,P323*P$9*IF(P$4&gt;Settings!$C$10,CHOOSE(P$320,1,$E327,$F327),1))</f>
        <v/>
      </c>
      <c r="Q327" s="23">
        <f>IF($D327="",1,Q323*Q$9*IF(Q$4&gt;Settings!$C$10,CHOOSE(Q$320,1,$E327,$F327),1))</f>
        <v/>
      </c>
      <c r="R327" s="23">
        <f>IF($D327="",1,R323*R$9*IF(R$4&gt;Settings!$C$10,CHOOSE(R$320,1,$E327,$F327),1))</f>
        <v/>
      </c>
      <c r="S327" s="23">
        <f>IF($D327="",1,S323*S$9*IF(S$4&gt;Settings!$C$10,CHOOSE(S$320,1,$E327,$F327),1))</f>
        <v/>
      </c>
      <c r="T327" s="23">
        <f>IF($D327="",1,T323*T$9*IF(T$4&gt;Settings!$C$10,CHOOSE(T$320,1,$E327,$F327),1))</f>
        <v/>
      </c>
      <c r="U327" s="23">
        <f>IF($D327="",1,U323*U$9*IF(U$4&gt;Settings!$C$10,CHOOSE(U$320,1,$E327,$F327),1))</f>
        <v/>
      </c>
      <c r="V327" s="23">
        <f>IF($D327="",1,V323*V$9*IF(V$4&gt;Settings!$C$10,CHOOSE(V$320,1,$E327,$F327),1))</f>
        <v/>
      </c>
      <c r="W327" s="23">
        <f>IF($D327="",1,W323*W$9*IF(W$4&gt;Settings!$C$10,CHOOSE(W$320,1,$E327,$F327),1))</f>
        <v/>
      </c>
      <c r="X327" s="23">
        <f>IF($D327="",1,X323*X$9*IF(X$4&gt;Settings!$C$10,CHOOSE(X$320,1,$E327,$F327),1))</f>
        <v/>
      </c>
      <c r="Y327" s="23">
        <f>IF($D327="",1,Y323*Y$9*IF(Y$4&gt;Settings!$C$10,CHOOSE(Y$320,1,$E327,$F327),1))</f>
        <v/>
      </c>
      <c r="Z327" s="23">
        <f>IF($D327="",1,Z323*Z$9*IF(Z$4&gt;Settings!$C$10,CHOOSE(Z$320,1,$E327,$F327),1))</f>
        <v/>
      </c>
      <c r="AA327" s="23">
        <f>IF($D327="",1,AA323*AA$9*IF(AA$4&gt;Settings!$C$10,CHOOSE(AA$320,1,$E327,$F327),1))</f>
        <v/>
      </c>
      <c r="AB327" s="23">
        <f>IF($D327="",1,AB323*AB$9*IF(AB$4&gt;Settings!$C$10,CHOOSE(AB$320,1,$E327,$F327),1))</f>
        <v/>
      </c>
      <c r="AC327" s="23">
        <f>IF($D327="",1,AC323*AC$9*IF(AC$4&gt;Settings!$C$10,CHOOSE(AC$320,1,$E327,$F327),1))</f>
        <v/>
      </c>
      <c r="AD327" s="23">
        <f>IF($D327="",1,AD323*AD$9*IF(AD$4&gt;Settings!$C$10,CHOOSE(AD$320,1,$E327,$F327),1))</f>
        <v/>
      </c>
      <c r="AF327" s="11">
        <f>CodePrefix&amp;$A327&amp;IF($C327="","","."&amp;$C327&amp;"."&amp;$B327)&amp;INDEX(VarEnd,MATCH($A327,VarKey,0))&amp;AF$5</f>
        <v/>
      </c>
      <c r="AG327" s="22">
        <f>IF($D327="",1,AG323*AG$9*IF(AG$4&gt;Settings!$C$10,CHOOSE(AG$320,1,$E327,$F327),1))</f>
        <v/>
      </c>
      <c r="AH327" s="23">
        <f>IF($D327="",1,AH323*AH$9*IF(AH$4&gt;Settings!$C$10,CHOOSE(AH$320,1,$E327,$F327),1))</f>
        <v/>
      </c>
      <c r="AI327" s="23">
        <f>IF($D327="",1,AI323*AI$9*IF(AI$4&gt;Settings!$C$10,CHOOSE(AI$320,1,$E327,$F327),1))</f>
        <v/>
      </c>
      <c r="AJ327" s="23">
        <f>IF($D327="",1,AJ323*AJ$9*IF(AJ$4&gt;Settings!$C$10,CHOOSE(AJ$320,1,$E327,$F327),1))</f>
        <v/>
      </c>
      <c r="AK327" s="23">
        <f>IF($D327="",1,AK323*AK$9*IF(AK$4&gt;Settings!$C$10,CHOOSE(AK$320,1,$E327,$F327),1))</f>
        <v/>
      </c>
      <c r="AL327" s="23">
        <f>IF($D327="",1,AL323*AL$9*IF(AL$4&gt;Settings!$C$10,CHOOSE(AL$320,1,$E327,$F327),1))</f>
        <v/>
      </c>
      <c r="AM327" s="23">
        <f>IF($D327="",1,AM323*AM$9*IF(AM$4&gt;Settings!$C$10,CHOOSE(AM$320,1,$E327,$F327),1))</f>
        <v/>
      </c>
      <c r="AN327" s="23">
        <f>IF($D327="",1,AN323*AN$9*IF(AN$4&gt;Settings!$C$10,CHOOSE(AN$320,1,$E327,$F327),1))</f>
        <v/>
      </c>
      <c r="AO327" s="23">
        <f>IF($D327="",1,AO323*AO$9*IF(AO$4&gt;Settings!$C$10,CHOOSE(AO$320,1,$E327,$F327),1))</f>
        <v/>
      </c>
      <c r="AP327" s="23">
        <f>IF($D327="",1,AP323*AP$9*IF(AP$4&gt;Settings!$C$10,CHOOSE(AP$320,1,$E327,$F327),1))</f>
        <v/>
      </c>
      <c r="AQ327" s="23">
        <f>IF($D327="",1,AQ323*AQ$9*IF(AQ$4&gt;Settings!$C$10,CHOOSE(AQ$320,1,$E327,$F327),1))</f>
        <v/>
      </c>
      <c r="AR327" s="23">
        <f>IF($D327="",1,AR323*AR$9*IF(AR$4&gt;Settings!$C$10,CHOOSE(AR$320,1,$E327,$F327),1))</f>
        <v/>
      </c>
      <c r="AS327" s="23">
        <f>IF($D327="",1,AS323*AS$9*IF(AS$4&gt;Settings!$C$10,CHOOSE(AS$320,1,$E327,$F327),1))</f>
        <v/>
      </c>
      <c r="AT327" s="23">
        <f>IF($D327="",1,AT323*AT$9*IF(AT$4&gt;Settings!$C$10,CHOOSE(AT$320,1,$E327,$F327),1))</f>
        <v/>
      </c>
      <c r="AU327" s="23">
        <f>IF($D327="",1,AU323*AU$9*IF(AU$4&gt;Settings!$C$10,CHOOSE(AU$320,1,$E327,$F327),1))</f>
        <v/>
      </c>
      <c r="AV327" s="23">
        <f>IF($D327="",1,AV323*AV$9*IF(AV$4&gt;Settings!$C$10,CHOOSE(AV$320,1,$E327,$F327),1))</f>
        <v/>
      </c>
      <c r="AW327" s="23">
        <f>IF($D327="",1,AW323*AW$9*IF(AW$4&gt;Settings!$C$10,CHOOSE(AW$320,1,$E327,$F327),1))</f>
        <v/>
      </c>
      <c r="AX327" s="23">
        <f>IF($D327="",1,AX323*AX$9*IF(AX$4&gt;Settings!$C$10,CHOOSE(AX$320,1,$E327,$F327),1))</f>
        <v/>
      </c>
      <c r="AY327" s="23">
        <f>IF($D327="",1,AY323*AY$9*IF(AY$4&gt;Settings!$C$10,CHOOSE(AY$320,1,$E327,$F327),1))</f>
        <v/>
      </c>
    </row>
    <row r="328" hidden="1" outlineLevel="1">
      <c r="A328" s="14" t="inlineStr">
        <is>
          <t>gp</t>
        </is>
      </c>
      <c r="B328" s="14" t="inlineStr">
        <is>
          <t>one</t>
        </is>
      </c>
      <c r="C328" s="14" t="inlineStr">
        <is>
          <t>int</t>
        </is>
      </c>
      <c r="D328" s="35" t="n"/>
      <c r="E328" s="21" t="n">
        <v>1</v>
      </c>
      <c r="F328" s="21" t="n">
        <v>1</v>
      </c>
      <c r="G328" s="35" t="n"/>
      <c r="H328" s="14">
        <f>INDEX(VarLab,MATCH($A328,VarKey,0))&amp;INDEX(MemLab,MATCH($C328&amp;"|"&amp;$B328,MemKey,0))</f>
        <v/>
      </c>
      <c r="I328" s="14">
        <f>INDEX(VarUnit,MATCH($A328,VarKey,0))</f>
        <v/>
      </c>
      <c r="J328" s="14">
        <f>INDEX(VarSrc,MATCH($A328,VarKey,0))</f>
        <v/>
      </c>
      <c r="K328" s="11">
        <f>CodePrefix&amp;$A328&amp;IF($C328="","","."&amp;$C328&amp;"."&amp;$B328)&amp;INDEX(VarEnd,MATCH($A328,VarKey,0))&amp;K$5</f>
        <v/>
      </c>
      <c r="L328" s="22">
        <f>IF($D328="",1,L324*L$9*IF(L$4&gt;Settings!$C$10,CHOOSE(L$320,1,$E328,$F328),1))</f>
        <v/>
      </c>
      <c r="M328" s="23">
        <f>IF($D328="",1,M324*M$9*IF(M$4&gt;Settings!$C$10,CHOOSE(M$320,1,$E328,$F328),1))</f>
        <v/>
      </c>
      <c r="N328" s="23">
        <f>IF($D328="",1,N324*N$9*IF(N$4&gt;Settings!$C$10,CHOOSE(N$320,1,$E328,$F328),1))</f>
        <v/>
      </c>
      <c r="O328" s="23">
        <f>IF($D328="",1,O324*O$9*IF(O$4&gt;Settings!$C$10,CHOOSE(O$320,1,$E328,$F328),1))</f>
        <v/>
      </c>
      <c r="P328" s="23">
        <f>IF($D328="",1,P324*P$9*IF(P$4&gt;Settings!$C$10,CHOOSE(P$320,1,$E328,$F328),1))</f>
        <v/>
      </c>
      <c r="Q328" s="23">
        <f>IF($D328="",1,Q324*Q$9*IF(Q$4&gt;Settings!$C$10,CHOOSE(Q$320,1,$E328,$F328),1))</f>
        <v/>
      </c>
      <c r="R328" s="23">
        <f>IF($D328="",1,R324*R$9*IF(R$4&gt;Settings!$C$10,CHOOSE(R$320,1,$E328,$F328),1))</f>
        <v/>
      </c>
      <c r="S328" s="23">
        <f>IF($D328="",1,S324*S$9*IF(S$4&gt;Settings!$C$10,CHOOSE(S$320,1,$E328,$F328),1))</f>
        <v/>
      </c>
      <c r="T328" s="23">
        <f>IF($D328="",1,T324*T$9*IF(T$4&gt;Settings!$C$10,CHOOSE(T$320,1,$E328,$F328),1))</f>
        <v/>
      </c>
      <c r="U328" s="23">
        <f>IF($D328="",1,U324*U$9*IF(U$4&gt;Settings!$C$10,CHOOSE(U$320,1,$E328,$F328),1))</f>
        <v/>
      </c>
      <c r="V328" s="23">
        <f>IF($D328="",1,V324*V$9*IF(V$4&gt;Settings!$C$10,CHOOSE(V$320,1,$E328,$F328),1))</f>
        <v/>
      </c>
      <c r="W328" s="23">
        <f>IF($D328="",1,W324*W$9*IF(W$4&gt;Settings!$C$10,CHOOSE(W$320,1,$E328,$F328),1))</f>
        <v/>
      </c>
      <c r="X328" s="23">
        <f>IF($D328="",1,X324*X$9*IF(X$4&gt;Settings!$C$10,CHOOSE(X$320,1,$E328,$F328),1))</f>
        <v/>
      </c>
      <c r="Y328" s="23">
        <f>IF($D328="",1,Y324*Y$9*IF(Y$4&gt;Settings!$C$10,CHOOSE(Y$320,1,$E328,$F328),1))</f>
        <v/>
      </c>
      <c r="Z328" s="23">
        <f>IF($D328="",1,Z324*Z$9*IF(Z$4&gt;Settings!$C$10,CHOOSE(Z$320,1,$E328,$F328),1))</f>
        <v/>
      </c>
      <c r="AA328" s="23">
        <f>IF($D328="",1,AA324*AA$9*IF(AA$4&gt;Settings!$C$10,CHOOSE(AA$320,1,$E328,$F328),1))</f>
        <v/>
      </c>
      <c r="AB328" s="23">
        <f>IF($D328="",1,AB324*AB$9*IF(AB$4&gt;Settings!$C$10,CHOOSE(AB$320,1,$E328,$F328),1))</f>
        <v/>
      </c>
      <c r="AC328" s="23">
        <f>IF($D328="",1,AC324*AC$9*IF(AC$4&gt;Settings!$C$10,CHOOSE(AC$320,1,$E328,$F328),1))</f>
        <v/>
      </c>
      <c r="AD328" s="23">
        <f>IF($D328="",1,AD324*AD$9*IF(AD$4&gt;Settings!$C$10,CHOOSE(AD$320,1,$E328,$F328),1))</f>
        <v/>
      </c>
      <c r="AF328" s="11">
        <f>CodePrefix&amp;$A328&amp;IF($C328="","","."&amp;$C328&amp;"."&amp;$B328)&amp;INDEX(VarEnd,MATCH($A328,VarKey,0))&amp;AF$5</f>
        <v/>
      </c>
      <c r="AG328" s="22">
        <f>IF($D328="",1,AG324*AG$9*IF(AG$4&gt;Settings!$C$10,CHOOSE(AG$320,1,$E328,$F328),1))</f>
        <v/>
      </c>
      <c r="AH328" s="23">
        <f>IF($D328="",1,AH324*AH$9*IF(AH$4&gt;Settings!$C$10,CHOOSE(AH$320,1,$E328,$F328),1))</f>
        <v/>
      </c>
      <c r="AI328" s="23">
        <f>IF($D328="",1,AI324*AI$9*IF(AI$4&gt;Settings!$C$10,CHOOSE(AI$320,1,$E328,$F328),1))</f>
        <v/>
      </c>
      <c r="AJ328" s="23">
        <f>IF($D328="",1,AJ324*AJ$9*IF(AJ$4&gt;Settings!$C$10,CHOOSE(AJ$320,1,$E328,$F328),1))</f>
        <v/>
      </c>
      <c r="AK328" s="23">
        <f>IF($D328="",1,AK324*AK$9*IF(AK$4&gt;Settings!$C$10,CHOOSE(AK$320,1,$E328,$F328),1))</f>
        <v/>
      </c>
      <c r="AL328" s="23">
        <f>IF($D328="",1,AL324*AL$9*IF(AL$4&gt;Settings!$C$10,CHOOSE(AL$320,1,$E328,$F328),1))</f>
        <v/>
      </c>
      <c r="AM328" s="23">
        <f>IF($D328="",1,AM324*AM$9*IF(AM$4&gt;Settings!$C$10,CHOOSE(AM$320,1,$E328,$F328),1))</f>
        <v/>
      </c>
      <c r="AN328" s="23">
        <f>IF($D328="",1,AN324*AN$9*IF(AN$4&gt;Settings!$C$10,CHOOSE(AN$320,1,$E328,$F328),1))</f>
        <v/>
      </c>
      <c r="AO328" s="23">
        <f>IF($D328="",1,AO324*AO$9*IF(AO$4&gt;Settings!$C$10,CHOOSE(AO$320,1,$E328,$F328),1))</f>
        <v/>
      </c>
      <c r="AP328" s="23">
        <f>IF($D328="",1,AP324*AP$9*IF(AP$4&gt;Settings!$C$10,CHOOSE(AP$320,1,$E328,$F328),1))</f>
        <v/>
      </c>
      <c r="AQ328" s="23">
        <f>IF($D328="",1,AQ324*AQ$9*IF(AQ$4&gt;Settings!$C$10,CHOOSE(AQ$320,1,$E328,$F328),1))</f>
        <v/>
      </c>
      <c r="AR328" s="23">
        <f>IF($D328="",1,AR324*AR$9*IF(AR$4&gt;Settings!$C$10,CHOOSE(AR$320,1,$E328,$F328),1))</f>
        <v/>
      </c>
      <c r="AS328" s="23">
        <f>IF($D328="",1,AS324*AS$9*IF(AS$4&gt;Settings!$C$10,CHOOSE(AS$320,1,$E328,$F328),1))</f>
        <v/>
      </c>
      <c r="AT328" s="23">
        <f>IF($D328="",1,AT324*AT$9*IF(AT$4&gt;Settings!$C$10,CHOOSE(AT$320,1,$E328,$F328),1))</f>
        <v/>
      </c>
      <c r="AU328" s="23">
        <f>IF($D328="",1,AU324*AU$9*IF(AU$4&gt;Settings!$C$10,CHOOSE(AU$320,1,$E328,$F328),1))</f>
        <v/>
      </c>
      <c r="AV328" s="23">
        <f>IF($D328="",1,AV324*AV$9*IF(AV$4&gt;Settings!$C$10,CHOOSE(AV$320,1,$E328,$F328),1))</f>
        <v/>
      </c>
      <c r="AW328" s="23">
        <f>IF($D328="",1,AW324*AW$9*IF(AW$4&gt;Settings!$C$10,CHOOSE(AW$320,1,$E328,$F328),1))</f>
        <v/>
      </c>
      <c r="AX328" s="23">
        <f>IF($D328="",1,AX324*AX$9*IF(AX$4&gt;Settings!$C$10,CHOOSE(AX$320,1,$E328,$F328),1))</f>
        <v/>
      </c>
      <c r="AY328" s="23">
        <f>IF($D328="",1,AY324*AY$9*IF(AY$4&gt;Settings!$C$10,CHOOSE(AY$320,1,$E328,$F328),1))</f>
        <v/>
      </c>
    </row>
    <row r="329" hidden="1" outlineLevel="1">
      <c r="H329" s="20" t="inlineStr">
        <is>
          <t>Domestic prices by price fuel: supply cost sp, excise and other taxes txo, retail price before new policies rpb</t>
        </is>
      </c>
    </row>
    <row r="330" hidden="1" outlineLevel="1">
      <c r="A330" s="14" t="inlineStr">
        <is>
          <t>sp</t>
        </is>
      </c>
      <c r="B330" s="14" t="inlineStr">
        <is>
          <t>coa</t>
        </is>
      </c>
      <c r="C330" s="14" t="inlineStr">
        <is>
          <t>pow</t>
        </is>
      </c>
      <c r="D330" s="36">
        <f>INDEX(Inputs_prices!$O$7:$O$18,MATCH($B330&amp;"."&amp;$C330,Inputs_prices!$A$7:$A$18,0))</f>
        <v/>
      </c>
      <c r="E330" s="36">
        <f>INDEX(Inputs_prices!$F$7:$F$18,MATCH($B330&amp;"."&amp;$C330,Inputs_prices!$A$7:$A$18,0))</f>
        <v/>
      </c>
      <c r="F330" s="36">
        <f>INDEX(Inputs_prices!$E$7:$E$18,MATCH($B330&amp;"."&amp;$C330,Inputs_prices!$A$7:$A$18,0))</f>
        <v/>
      </c>
      <c r="G330" s="35" t="n"/>
      <c r="H330" s="14">
        <f>INDEX(VarLab,MATCH($A330,VarKey,0))&amp;INDEX(MemLab,MATCH($C330&amp;"|"&amp;$B330,MemKey,0))</f>
        <v/>
      </c>
      <c r="I330" s="14">
        <f>INDEX(VarUnit,MATCH($A330,VarKey,0))</f>
        <v/>
      </c>
      <c r="J330" s="14">
        <f>INDEX(VarSrc,MATCH($A330,VarKey,0))</f>
        <v/>
      </c>
      <c r="K330" s="11">
        <f>CodePrefix&amp;$A330&amp;IF($C330="","","."&amp;$C330&amp;"."&amp;$B330)&amp;INDEX(VarEnd,MATCH($A330,VarKey,0))&amp;K$5</f>
        <v/>
      </c>
      <c r="L330" s="37">
        <f>INDEX(Inputs_prices!$U$7:$X$18,$F330,MATCH(L$4,Inputs_prices!$U$6:$X$6,0))</f>
        <v/>
      </c>
      <c r="M330" s="38">
        <f>INDEX(Inputs_prices!$U$7:$X$18,$F330,MATCH(M$4,Inputs_prices!$U$6:$X$6,0))</f>
        <v/>
      </c>
      <c r="N330" s="38">
        <f>INDEX(Inputs_prices!$U$7:$X$18,$F330,MATCH(N$4,Inputs_prices!$U$6:$X$6,0))</f>
        <v/>
      </c>
      <c r="O330" s="36">
        <f>$D330+(N330-$D330)*INDEX(O$325:O$328,$E330)/INDEX(N$325:N$328,$E330)</f>
        <v/>
      </c>
      <c r="P330" s="36">
        <f>$D330+(O330-$D330)*INDEX(P$325:P$328,$E330)/INDEX(O$325:O$328,$E330)</f>
        <v/>
      </c>
      <c r="Q330" s="36">
        <f>$D330+(P330-$D330)*INDEX(Q$325:Q$328,$E330)/INDEX(P$325:P$328,$E330)</f>
        <v/>
      </c>
      <c r="R330" s="36">
        <f>$D330+(Q330-$D330)*INDEX(R$325:R$328,$E330)/INDEX(Q$325:Q$328,$E330)</f>
        <v/>
      </c>
      <c r="S330" s="36">
        <f>$D330+(R330-$D330)*INDEX(S$325:S$328,$E330)/INDEX(R$325:R$328,$E330)</f>
        <v/>
      </c>
      <c r="T330" s="36">
        <f>$D330+(S330-$D330)*INDEX(T$325:T$328,$E330)/INDEX(S$325:S$328,$E330)</f>
        <v/>
      </c>
      <c r="U330" s="36">
        <f>$D330+(T330-$D330)*INDEX(U$325:U$328,$E330)/INDEX(T$325:T$328,$E330)</f>
        <v/>
      </c>
      <c r="V330" s="36">
        <f>$D330+(U330-$D330)*INDEX(V$325:V$328,$E330)/INDEX(U$325:U$328,$E330)</f>
        <v/>
      </c>
      <c r="W330" s="36">
        <f>$D330+(V330-$D330)*INDEX(W$325:W$328,$E330)/INDEX(V$325:V$328,$E330)</f>
        <v/>
      </c>
      <c r="X330" s="36">
        <f>$D330+(W330-$D330)*INDEX(X$325:X$328,$E330)/INDEX(W$325:W$328,$E330)</f>
        <v/>
      </c>
      <c r="Y330" s="36">
        <f>$D330+(X330-$D330)*INDEX(Y$325:Y$328,$E330)/INDEX(X$325:X$328,$E330)</f>
        <v/>
      </c>
      <c r="Z330" s="36">
        <f>$D330+(Y330-$D330)*INDEX(Z$325:Z$328,$E330)/INDEX(Y$325:Y$328,$E330)</f>
        <v/>
      </c>
      <c r="AA330" s="36">
        <f>$D330+(Z330-$D330)*INDEX(AA$325:AA$328,$E330)/INDEX(Z$325:Z$328,$E330)</f>
        <v/>
      </c>
      <c r="AB330" s="36">
        <f>$D330+(AA330-$D330)*INDEX(AB$325:AB$328,$E330)/INDEX(AA$325:AA$328,$E330)</f>
        <v/>
      </c>
      <c r="AC330" s="36">
        <f>$D330+(AB330-$D330)*INDEX(AC$325:AC$328,$E330)/INDEX(AB$325:AB$328,$E330)</f>
        <v/>
      </c>
      <c r="AD330" s="36">
        <f>$D330+(AC330-$D330)*INDEX(AD$325:AD$328,$E330)/INDEX(AC$325:AC$328,$E330)</f>
        <v/>
      </c>
      <c r="AF330" s="11">
        <f>CodePrefix&amp;$A330&amp;IF($C330="","","."&amp;$C330&amp;"."&amp;$B330)&amp;INDEX(VarEnd,MATCH($A330,VarKey,0))&amp;AF$5</f>
        <v/>
      </c>
      <c r="AG330" s="37">
        <f>INDEX(Inputs_prices!$U$7:$X$18,$F330,MATCH(AG$4,Inputs_prices!$U$6:$X$6,0))</f>
        <v/>
      </c>
      <c r="AH330" s="38">
        <f>INDEX(Inputs_prices!$U$7:$X$18,$F330,MATCH(AH$4,Inputs_prices!$U$6:$X$6,0))</f>
        <v/>
      </c>
      <c r="AI330" s="38">
        <f>INDEX(Inputs_prices!$U$7:$X$18,$F330,MATCH(AI$4,Inputs_prices!$U$6:$X$6,0))</f>
        <v/>
      </c>
      <c r="AJ330" s="36">
        <f>$D330+(AI330-$D330)*INDEX(AJ$325:AJ$328,$E330)/INDEX(AI$325:AI$328,$E330)</f>
        <v/>
      </c>
      <c r="AK330" s="36">
        <f>$D330+(AJ330-$D330)*INDEX(AK$325:AK$328,$E330)/INDEX(AJ$325:AJ$328,$E330)</f>
        <v/>
      </c>
      <c r="AL330" s="36">
        <f>$D330+(AK330-$D330)*INDEX(AL$325:AL$328,$E330)/INDEX(AK$325:AK$328,$E330)</f>
        <v/>
      </c>
      <c r="AM330" s="36">
        <f>$D330+(AL330-$D330)*INDEX(AM$325:AM$328,$E330)/INDEX(AL$325:AL$328,$E330)</f>
        <v/>
      </c>
      <c r="AN330" s="36">
        <f>$D330+(AM330-$D330)*INDEX(AN$325:AN$328,$E330)/INDEX(AM$325:AM$328,$E330)</f>
        <v/>
      </c>
      <c r="AO330" s="36">
        <f>$D330+(AN330-$D330)*INDEX(AO$325:AO$328,$E330)/INDEX(AN$325:AN$328,$E330)</f>
        <v/>
      </c>
      <c r="AP330" s="36">
        <f>$D330+(AO330-$D330)*INDEX(AP$325:AP$328,$E330)/INDEX(AO$325:AO$328,$E330)</f>
        <v/>
      </c>
      <c r="AQ330" s="36">
        <f>$D330+(AP330-$D330)*INDEX(AQ$325:AQ$328,$E330)/INDEX(AP$325:AP$328,$E330)</f>
        <v/>
      </c>
      <c r="AR330" s="36">
        <f>$D330+(AQ330-$D330)*INDEX(AR$325:AR$328,$E330)/INDEX(AQ$325:AQ$328,$E330)</f>
        <v/>
      </c>
      <c r="AS330" s="36">
        <f>$D330+(AR330-$D330)*INDEX(AS$325:AS$328,$E330)/INDEX(AR$325:AR$328,$E330)</f>
        <v/>
      </c>
      <c r="AT330" s="36">
        <f>$D330+(AS330-$D330)*INDEX(AT$325:AT$328,$E330)/INDEX(AS$325:AS$328,$E330)</f>
        <v/>
      </c>
      <c r="AU330" s="36">
        <f>$D330+(AT330-$D330)*INDEX(AU$325:AU$328,$E330)/INDEX(AT$325:AT$328,$E330)</f>
        <v/>
      </c>
      <c r="AV330" s="36">
        <f>$D330+(AU330-$D330)*INDEX(AV$325:AV$328,$E330)/INDEX(AU$325:AU$328,$E330)</f>
        <v/>
      </c>
      <c r="AW330" s="36">
        <f>$D330+(AV330-$D330)*INDEX(AW$325:AW$328,$E330)/INDEX(AV$325:AV$328,$E330)</f>
        <v/>
      </c>
      <c r="AX330" s="36">
        <f>$D330+(AW330-$D330)*INDEX(AX$325:AX$328,$E330)/INDEX(AW$325:AW$328,$E330)</f>
        <v/>
      </c>
      <c r="AY330" s="36">
        <f>$D330+(AX330-$D330)*INDEX(AY$325:AY$328,$E330)/INDEX(AX$325:AX$328,$E330)</f>
        <v/>
      </c>
    </row>
    <row r="331" hidden="1" outlineLevel="1">
      <c r="A331" s="14" t="inlineStr">
        <is>
          <t>sp</t>
        </is>
      </c>
      <c r="B331" s="14" t="inlineStr">
        <is>
          <t>coa</t>
        </is>
      </c>
      <c r="C331" s="14" t="inlineStr">
        <is>
          <t>res</t>
        </is>
      </c>
      <c r="D331" s="36">
        <f>INDEX(Inputs_prices!$O$7:$O$18,MATCH($B331&amp;"."&amp;$C331,Inputs_prices!$A$7:$A$18,0))</f>
        <v/>
      </c>
      <c r="E331" s="36">
        <f>INDEX(Inputs_prices!$F$7:$F$18,MATCH($B331&amp;"."&amp;$C331,Inputs_prices!$A$7:$A$18,0))</f>
        <v/>
      </c>
      <c r="F331" s="36">
        <f>INDEX(Inputs_prices!$E$7:$E$18,MATCH($B331&amp;"."&amp;$C331,Inputs_prices!$A$7:$A$18,0))</f>
        <v/>
      </c>
      <c r="G331" s="35" t="n"/>
      <c r="H331" s="14">
        <f>INDEX(VarLab,MATCH($A331,VarKey,0))&amp;INDEX(MemLab,MATCH($C331&amp;"|"&amp;$B331,MemKey,0))</f>
        <v/>
      </c>
      <c r="I331" s="14">
        <f>INDEX(VarUnit,MATCH($A331,VarKey,0))</f>
        <v/>
      </c>
      <c r="J331" s="14">
        <f>INDEX(VarSrc,MATCH($A331,VarKey,0))</f>
        <v/>
      </c>
      <c r="K331" s="11">
        <f>CodePrefix&amp;$A331&amp;IF($C331="","","."&amp;$C331&amp;"."&amp;$B331)&amp;INDEX(VarEnd,MATCH($A331,VarKey,0))&amp;K$5</f>
        <v/>
      </c>
      <c r="L331" s="37">
        <f>INDEX(Inputs_prices!$U$7:$X$18,$F331,MATCH(L$4,Inputs_prices!$U$6:$X$6,0))</f>
        <v/>
      </c>
      <c r="M331" s="38">
        <f>INDEX(Inputs_prices!$U$7:$X$18,$F331,MATCH(M$4,Inputs_prices!$U$6:$X$6,0))</f>
        <v/>
      </c>
      <c r="N331" s="38">
        <f>INDEX(Inputs_prices!$U$7:$X$18,$F331,MATCH(N$4,Inputs_prices!$U$6:$X$6,0))</f>
        <v/>
      </c>
      <c r="O331" s="36">
        <f>$D331+(N331-$D331)*INDEX(O$325:O$328,$E331)/INDEX(N$325:N$328,$E331)</f>
        <v/>
      </c>
      <c r="P331" s="36">
        <f>$D331+(O331-$D331)*INDEX(P$325:P$328,$E331)/INDEX(O$325:O$328,$E331)</f>
        <v/>
      </c>
      <c r="Q331" s="36">
        <f>$D331+(P331-$D331)*INDEX(Q$325:Q$328,$E331)/INDEX(P$325:P$328,$E331)</f>
        <v/>
      </c>
      <c r="R331" s="36">
        <f>$D331+(Q331-$D331)*INDEX(R$325:R$328,$E331)/INDEX(Q$325:Q$328,$E331)</f>
        <v/>
      </c>
      <c r="S331" s="36">
        <f>$D331+(R331-$D331)*INDEX(S$325:S$328,$E331)/INDEX(R$325:R$328,$E331)</f>
        <v/>
      </c>
      <c r="T331" s="36">
        <f>$D331+(S331-$D331)*INDEX(T$325:T$328,$E331)/INDEX(S$325:S$328,$E331)</f>
        <v/>
      </c>
      <c r="U331" s="36">
        <f>$D331+(T331-$D331)*INDEX(U$325:U$328,$E331)/INDEX(T$325:T$328,$E331)</f>
        <v/>
      </c>
      <c r="V331" s="36">
        <f>$D331+(U331-$D331)*INDEX(V$325:V$328,$E331)/INDEX(U$325:U$328,$E331)</f>
        <v/>
      </c>
      <c r="W331" s="36">
        <f>$D331+(V331-$D331)*INDEX(W$325:W$328,$E331)/INDEX(V$325:V$328,$E331)</f>
        <v/>
      </c>
      <c r="X331" s="36">
        <f>$D331+(W331-$D331)*INDEX(X$325:X$328,$E331)/INDEX(W$325:W$328,$E331)</f>
        <v/>
      </c>
      <c r="Y331" s="36">
        <f>$D331+(X331-$D331)*INDEX(Y$325:Y$328,$E331)/INDEX(X$325:X$328,$E331)</f>
        <v/>
      </c>
      <c r="Z331" s="36">
        <f>$D331+(Y331-$D331)*INDEX(Z$325:Z$328,$E331)/INDEX(Y$325:Y$328,$E331)</f>
        <v/>
      </c>
      <c r="AA331" s="36">
        <f>$D331+(Z331-$D331)*INDEX(AA$325:AA$328,$E331)/INDEX(Z$325:Z$328,$E331)</f>
        <v/>
      </c>
      <c r="AB331" s="36">
        <f>$D331+(AA331-$D331)*INDEX(AB$325:AB$328,$E331)/INDEX(AA$325:AA$328,$E331)</f>
        <v/>
      </c>
      <c r="AC331" s="36">
        <f>$D331+(AB331-$D331)*INDEX(AC$325:AC$328,$E331)/INDEX(AB$325:AB$328,$E331)</f>
        <v/>
      </c>
      <c r="AD331" s="36">
        <f>$D331+(AC331-$D331)*INDEX(AD$325:AD$328,$E331)/INDEX(AC$325:AC$328,$E331)</f>
        <v/>
      </c>
      <c r="AF331" s="11">
        <f>CodePrefix&amp;$A331&amp;IF($C331="","","."&amp;$C331&amp;"."&amp;$B331)&amp;INDEX(VarEnd,MATCH($A331,VarKey,0))&amp;AF$5</f>
        <v/>
      </c>
      <c r="AG331" s="37">
        <f>INDEX(Inputs_prices!$U$7:$X$18,$F331,MATCH(AG$4,Inputs_prices!$U$6:$X$6,0))</f>
        <v/>
      </c>
      <c r="AH331" s="38">
        <f>INDEX(Inputs_prices!$U$7:$X$18,$F331,MATCH(AH$4,Inputs_prices!$U$6:$X$6,0))</f>
        <v/>
      </c>
      <c r="AI331" s="38">
        <f>INDEX(Inputs_prices!$U$7:$X$18,$F331,MATCH(AI$4,Inputs_prices!$U$6:$X$6,0))</f>
        <v/>
      </c>
      <c r="AJ331" s="36">
        <f>$D331+(AI331-$D331)*INDEX(AJ$325:AJ$328,$E331)/INDEX(AI$325:AI$328,$E331)</f>
        <v/>
      </c>
      <c r="AK331" s="36">
        <f>$D331+(AJ331-$D331)*INDEX(AK$325:AK$328,$E331)/INDEX(AJ$325:AJ$328,$E331)</f>
        <v/>
      </c>
      <c r="AL331" s="36">
        <f>$D331+(AK331-$D331)*INDEX(AL$325:AL$328,$E331)/INDEX(AK$325:AK$328,$E331)</f>
        <v/>
      </c>
      <c r="AM331" s="36">
        <f>$D331+(AL331-$D331)*INDEX(AM$325:AM$328,$E331)/INDEX(AL$325:AL$328,$E331)</f>
        <v/>
      </c>
      <c r="AN331" s="36">
        <f>$D331+(AM331-$D331)*INDEX(AN$325:AN$328,$E331)/INDEX(AM$325:AM$328,$E331)</f>
        <v/>
      </c>
      <c r="AO331" s="36">
        <f>$D331+(AN331-$D331)*INDEX(AO$325:AO$328,$E331)/INDEX(AN$325:AN$328,$E331)</f>
        <v/>
      </c>
      <c r="AP331" s="36">
        <f>$D331+(AO331-$D331)*INDEX(AP$325:AP$328,$E331)/INDEX(AO$325:AO$328,$E331)</f>
        <v/>
      </c>
      <c r="AQ331" s="36">
        <f>$D331+(AP331-$D331)*INDEX(AQ$325:AQ$328,$E331)/INDEX(AP$325:AP$328,$E331)</f>
        <v/>
      </c>
      <c r="AR331" s="36">
        <f>$D331+(AQ331-$D331)*INDEX(AR$325:AR$328,$E331)/INDEX(AQ$325:AQ$328,$E331)</f>
        <v/>
      </c>
      <c r="AS331" s="36">
        <f>$D331+(AR331-$D331)*INDEX(AS$325:AS$328,$E331)/INDEX(AR$325:AR$328,$E331)</f>
        <v/>
      </c>
      <c r="AT331" s="36">
        <f>$D331+(AS331-$D331)*INDEX(AT$325:AT$328,$E331)/INDEX(AS$325:AS$328,$E331)</f>
        <v/>
      </c>
      <c r="AU331" s="36">
        <f>$D331+(AT331-$D331)*INDEX(AU$325:AU$328,$E331)/INDEX(AT$325:AT$328,$E331)</f>
        <v/>
      </c>
      <c r="AV331" s="36">
        <f>$D331+(AU331-$D331)*INDEX(AV$325:AV$328,$E331)/INDEX(AU$325:AU$328,$E331)</f>
        <v/>
      </c>
      <c r="AW331" s="36">
        <f>$D331+(AV331-$D331)*INDEX(AW$325:AW$328,$E331)/INDEX(AV$325:AV$328,$E331)</f>
        <v/>
      </c>
      <c r="AX331" s="36">
        <f>$D331+(AW331-$D331)*INDEX(AX$325:AX$328,$E331)/INDEX(AW$325:AW$328,$E331)</f>
        <v/>
      </c>
      <c r="AY331" s="36">
        <f>$D331+(AX331-$D331)*INDEX(AY$325:AY$328,$E331)/INDEX(AX$325:AX$328,$E331)</f>
        <v/>
      </c>
    </row>
    <row r="332" hidden="1" outlineLevel="1">
      <c r="A332" s="14" t="inlineStr">
        <is>
          <t>sp</t>
        </is>
      </c>
      <c r="B332" s="14" t="inlineStr">
        <is>
          <t>coa</t>
        </is>
      </c>
      <c r="C332" s="14" t="inlineStr">
        <is>
          <t>ind</t>
        </is>
      </c>
      <c r="D332" s="36">
        <f>INDEX(Inputs_prices!$O$7:$O$18,MATCH($B332&amp;"."&amp;$C332,Inputs_prices!$A$7:$A$18,0))</f>
        <v/>
      </c>
      <c r="E332" s="36">
        <f>INDEX(Inputs_prices!$F$7:$F$18,MATCH($B332&amp;"."&amp;$C332,Inputs_prices!$A$7:$A$18,0))</f>
        <v/>
      </c>
      <c r="F332" s="36">
        <f>INDEX(Inputs_prices!$E$7:$E$18,MATCH($B332&amp;"."&amp;$C332,Inputs_prices!$A$7:$A$18,0))</f>
        <v/>
      </c>
      <c r="G332" s="35" t="n"/>
      <c r="H332" s="14">
        <f>INDEX(VarLab,MATCH($A332,VarKey,0))&amp;INDEX(MemLab,MATCH($C332&amp;"|"&amp;$B332,MemKey,0))</f>
        <v/>
      </c>
      <c r="I332" s="14">
        <f>INDEX(VarUnit,MATCH($A332,VarKey,0))</f>
        <v/>
      </c>
      <c r="J332" s="14">
        <f>INDEX(VarSrc,MATCH($A332,VarKey,0))</f>
        <v/>
      </c>
      <c r="K332" s="11">
        <f>CodePrefix&amp;$A332&amp;IF($C332="","","."&amp;$C332&amp;"."&amp;$B332)&amp;INDEX(VarEnd,MATCH($A332,VarKey,0))&amp;K$5</f>
        <v/>
      </c>
      <c r="L332" s="37">
        <f>INDEX(Inputs_prices!$U$7:$X$18,$F332,MATCH(L$4,Inputs_prices!$U$6:$X$6,0))</f>
        <v/>
      </c>
      <c r="M332" s="38">
        <f>INDEX(Inputs_prices!$U$7:$X$18,$F332,MATCH(M$4,Inputs_prices!$U$6:$X$6,0))</f>
        <v/>
      </c>
      <c r="N332" s="38">
        <f>INDEX(Inputs_prices!$U$7:$X$18,$F332,MATCH(N$4,Inputs_prices!$U$6:$X$6,0))</f>
        <v/>
      </c>
      <c r="O332" s="36">
        <f>$D332+(N332-$D332)*INDEX(O$325:O$328,$E332)/INDEX(N$325:N$328,$E332)</f>
        <v/>
      </c>
      <c r="P332" s="36">
        <f>$D332+(O332-$D332)*INDEX(P$325:P$328,$E332)/INDEX(O$325:O$328,$E332)</f>
        <v/>
      </c>
      <c r="Q332" s="36">
        <f>$D332+(P332-$D332)*INDEX(Q$325:Q$328,$E332)/INDEX(P$325:P$328,$E332)</f>
        <v/>
      </c>
      <c r="R332" s="36">
        <f>$D332+(Q332-$D332)*INDEX(R$325:R$328,$E332)/INDEX(Q$325:Q$328,$E332)</f>
        <v/>
      </c>
      <c r="S332" s="36">
        <f>$D332+(R332-$D332)*INDEX(S$325:S$328,$E332)/INDEX(R$325:R$328,$E332)</f>
        <v/>
      </c>
      <c r="T332" s="36">
        <f>$D332+(S332-$D332)*INDEX(T$325:T$328,$E332)/INDEX(S$325:S$328,$E332)</f>
        <v/>
      </c>
      <c r="U332" s="36">
        <f>$D332+(T332-$D332)*INDEX(U$325:U$328,$E332)/INDEX(T$325:T$328,$E332)</f>
        <v/>
      </c>
      <c r="V332" s="36">
        <f>$D332+(U332-$D332)*INDEX(V$325:V$328,$E332)/INDEX(U$325:U$328,$E332)</f>
        <v/>
      </c>
      <c r="W332" s="36">
        <f>$D332+(V332-$D332)*INDEX(W$325:W$328,$E332)/INDEX(V$325:V$328,$E332)</f>
        <v/>
      </c>
      <c r="X332" s="36">
        <f>$D332+(W332-$D332)*INDEX(X$325:X$328,$E332)/INDEX(W$325:W$328,$E332)</f>
        <v/>
      </c>
      <c r="Y332" s="36">
        <f>$D332+(X332-$D332)*INDEX(Y$325:Y$328,$E332)/INDEX(X$325:X$328,$E332)</f>
        <v/>
      </c>
      <c r="Z332" s="36">
        <f>$D332+(Y332-$D332)*INDEX(Z$325:Z$328,$E332)/INDEX(Y$325:Y$328,$E332)</f>
        <v/>
      </c>
      <c r="AA332" s="36">
        <f>$D332+(Z332-$D332)*INDEX(AA$325:AA$328,$E332)/INDEX(Z$325:Z$328,$E332)</f>
        <v/>
      </c>
      <c r="AB332" s="36">
        <f>$D332+(AA332-$D332)*INDEX(AB$325:AB$328,$E332)/INDEX(AA$325:AA$328,$E332)</f>
        <v/>
      </c>
      <c r="AC332" s="36">
        <f>$D332+(AB332-$D332)*INDEX(AC$325:AC$328,$E332)/INDEX(AB$325:AB$328,$E332)</f>
        <v/>
      </c>
      <c r="AD332" s="36">
        <f>$D332+(AC332-$D332)*INDEX(AD$325:AD$328,$E332)/INDEX(AC$325:AC$328,$E332)</f>
        <v/>
      </c>
      <c r="AF332" s="11">
        <f>CodePrefix&amp;$A332&amp;IF($C332="","","."&amp;$C332&amp;"."&amp;$B332)&amp;INDEX(VarEnd,MATCH($A332,VarKey,0))&amp;AF$5</f>
        <v/>
      </c>
      <c r="AG332" s="37">
        <f>INDEX(Inputs_prices!$U$7:$X$18,$F332,MATCH(AG$4,Inputs_prices!$U$6:$X$6,0))</f>
        <v/>
      </c>
      <c r="AH332" s="38">
        <f>INDEX(Inputs_prices!$U$7:$X$18,$F332,MATCH(AH$4,Inputs_prices!$U$6:$X$6,0))</f>
        <v/>
      </c>
      <c r="AI332" s="38">
        <f>INDEX(Inputs_prices!$U$7:$X$18,$F332,MATCH(AI$4,Inputs_prices!$U$6:$X$6,0))</f>
        <v/>
      </c>
      <c r="AJ332" s="36">
        <f>$D332+(AI332-$D332)*INDEX(AJ$325:AJ$328,$E332)/INDEX(AI$325:AI$328,$E332)</f>
        <v/>
      </c>
      <c r="AK332" s="36">
        <f>$D332+(AJ332-$D332)*INDEX(AK$325:AK$328,$E332)/INDEX(AJ$325:AJ$328,$E332)</f>
        <v/>
      </c>
      <c r="AL332" s="36">
        <f>$D332+(AK332-$D332)*INDEX(AL$325:AL$328,$E332)/INDEX(AK$325:AK$328,$E332)</f>
        <v/>
      </c>
      <c r="AM332" s="36">
        <f>$D332+(AL332-$D332)*INDEX(AM$325:AM$328,$E332)/INDEX(AL$325:AL$328,$E332)</f>
        <v/>
      </c>
      <c r="AN332" s="36">
        <f>$D332+(AM332-$D332)*INDEX(AN$325:AN$328,$E332)/INDEX(AM$325:AM$328,$E332)</f>
        <v/>
      </c>
      <c r="AO332" s="36">
        <f>$D332+(AN332-$D332)*INDEX(AO$325:AO$328,$E332)/INDEX(AN$325:AN$328,$E332)</f>
        <v/>
      </c>
      <c r="AP332" s="36">
        <f>$D332+(AO332-$D332)*INDEX(AP$325:AP$328,$E332)/INDEX(AO$325:AO$328,$E332)</f>
        <v/>
      </c>
      <c r="AQ332" s="36">
        <f>$D332+(AP332-$D332)*INDEX(AQ$325:AQ$328,$E332)/INDEX(AP$325:AP$328,$E332)</f>
        <v/>
      </c>
      <c r="AR332" s="36">
        <f>$D332+(AQ332-$D332)*INDEX(AR$325:AR$328,$E332)/INDEX(AQ$325:AQ$328,$E332)</f>
        <v/>
      </c>
      <c r="AS332" s="36">
        <f>$D332+(AR332-$D332)*INDEX(AS$325:AS$328,$E332)/INDEX(AR$325:AR$328,$E332)</f>
        <v/>
      </c>
      <c r="AT332" s="36">
        <f>$D332+(AS332-$D332)*INDEX(AT$325:AT$328,$E332)/INDEX(AS$325:AS$328,$E332)</f>
        <v/>
      </c>
      <c r="AU332" s="36">
        <f>$D332+(AT332-$D332)*INDEX(AU$325:AU$328,$E332)/INDEX(AT$325:AT$328,$E332)</f>
        <v/>
      </c>
      <c r="AV332" s="36">
        <f>$D332+(AU332-$D332)*INDEX(AV$325:AV$328,$E332)/INDEX(AU$325:AU$328,$E332)</f>
        <v/>
      </c>
      <c r="AW332" s="36">
        <f>$D332+(AV332-$D332)*INDEX(AW$325:AW$328,$E332)/INDEX(AV$325:AV$328,$E332)</f>
        <v/>
      </c>
      <c r="AX332" s="36">
        <f>$D332+(AW332-$D332)*INDEX(AX$325:AX$328,$E332)/INDEX(AW$325:AW$328,$E332)</f>
        <v/>
      </c>
      <c r="AY332" s="36">
        <f>$D332+(AX332-$D332)*INDEX(AY$325:AY$328,$E332)/INDEX(AX$325:AX$328,$E332)</f>
        <v/>
      </c>
    </row>
    <row r="333" hidden="1" outlineLevel="1">
      <c r="A333" s="14" t="inlineStr">
        <is>
          <t>sp</t>
        </is>
      </c>
      <c r="B333" s="14" t="inlineStr">
        <is>
          <t>nga</t>
        </is>
      </c>
      <c r="C333" s="14" t="inlineStr">
        <is>
          <t>pow</t>
        </is>
      </c>
      <c r="D333" s="36">
        <f>INDEX(Inputs_prices!$O$7:$O$18,MATCH($B333&amp;"."&amp;$C333,Inputs_prices!$A$7:$A$18,0))</f>
        <v/>
      </c>
      <c r="E333" s="36">
        <f>INDEX(Inputs_prices!$F$7:$F$18,MATCH($B333&amp;"."&amp;$C333,Inputs_prices!$A$7:$A$18,0))</f>
        <v/>
      </c>
      <c r="F333" s="36">
        <f>INDEX(Inputs_prices!$E$7:$E$18,MATCH($B333&amp;"."&amp;$C333,Inputs_prices!$A$7:$A$18,0))</f>
        <v/>
      </c>
      <c r="G333" s="35" t="n"/>
      <c r="H333" s="14">
        <f>INDEX(VarLab,MATCH($A333,VarKey,0))&amp;INDEX(MemLab,MATCH($C333&amp;"|"&amp;$B333,MemKey,0))</f>
        <v/>
      </c>
      <c r="I333" s="14">
        <f>INDEX(VarUnit,MATCH($A333,VarKey,0))</f>
        <v/>
      </c>
      <c r="J333" s="14">
        <f>INDEX(VarSrc,MATCH($A333,VarKey,0))</f>
        <v/>
      </c>
      <c r="K333" s="11">
        <f>CodePrefix&amp;$A333&amp;IF($C333="","","."&amp;$C333&amp;"."&amp;$B333)&amp;INDEX(VarEnd,MATCH($A333,VarKey,0))&amp;K$5</f>
        <v/>
      </c>
      <c r="L333" s="37">
        <f>INDEX(Inputs_prices!$U$7:$X$18,$F333,MATCH(L$4,Inputs_prices!$U$6:$X$6,0))</f>
        <v/>
      </c>
      <c r="M333" s="38">
        <f>INDEX(Inputs_prices!$U$7:$X$18,$F333,MATCH(M$4,Inputs_prices!$U$6:$X$6,0))</f>
        <v/>
      </c>
      <c r="N333" s="38">
        <f>INDEX(Inputs_prices!$U$7:$X$18,$F333,MATCH(N$4,Inputs_prices!$U$6:$X$6,0))</f>
        <v/>
      </c>
      <c r="O333" s="36">
        <f>$D333+(N333-$D333)*INDEX(O$325:O$328,$E333)/INDEX(N$325:N$328,$E333)</f>
        <v/>
      </c>
      <c r="P333" s="36">
        <f>$D333+(O333-$D333)*INDEX(P$325:P$328,$E333)/INDEX(O$325:O$328,$E333)</f>
        <v/>
      </c>
      <c r="Q333" s="36">
        <f>$D333+(P333-$D333)*INDEX(Q$325:Q$328,$E333)/INDEX(P$325:P$328,$E333)</f>
        <v/>
      </c>
      <c r="R333" s="36">
        <f>$D333+(Q333-$D333)*INDEX(R$325:R$328,$E333)/INDEX(Q$325:Q$328,$E333)</f>
        <v/>
      </c>
      <c r="S333" s="36">
        <f>$D333+(R333-$D333)*INDEX(S$325:S$328,$E333)/INDEX(R$325:R$328,$E333)</f>
        <v/>
      </c>
      <c r="T333" s="36">
        <f>$D333+(S333-$D333)*INDEX(T$325:T$328,$E333)/INDEX(S$325:S$328,$E333)</f>
        <v/>
      </c>
      <c r="U333" s="36">
        <f>$D333+(T333-$D333)*INDEX(U$325:U$328,$E333)/INDEX(T$325:T$328,$E333)</f>
        <v/>
      </c>
      <c r="V333" s="36">
        <f>$D333+(U333-$D333)*INDEX(V$325:V$328,$E333)/INDEX(U$325:U$328,$E333)</f>
        <v/>
      </c>
      <c r="W333" s="36">
        <f>$D333+(V333-$D333)*INDEX(W$325:W$328,$E333)/INDEX(V$325:V$328,$E333)</f>
        <v/>
      </c>
      <c r="X333" s="36">
        <f>$D333+(W333-$D333)*INDEX(X$325:X$328,$E333)/INDEX(W$325:W$328,$E333)</f>
        <v/>
      </c>
      <c r="Y333" s="36">
        <f>$D333+(X333-$D333)*INDEX(Y$325:Y$328,$E333)/INDEX(X$325:X$328,$E333)</f>
        <v/>
      </c>
      <c r="Z333" s="36">
        <f>$D333+(Y333-$D333)*INDEX(Z$325:Z$328,$E333)/INDEX(Y$325:Y$328,$E333)</f>
        <v/>
      </c>
      <c r="AA333" s="36">
        <f>$D333+(Z333-$D333)*INDEX(AA$325:AA$328,$E333)/INDEX(Z$325:Z$328,$E333)</f>
        <v/>
      </c>
      <c r="AB333" s="36">
        <f>$D333+(AA333-$D333)*INDEX(AB$325:AB$328,$E333)/INDEX(AA$325:AA$328,$E333)</f>
        <v/>
      </c>
      <c r="AC333" s="36">
        <f>$D333+(AB333-$D333)*INDEX(AC$325:AC$328,$E333)/INDEX(AB$325:AB$328,$E333)</f>
        <v/>
      </c>
      <c r="AD333" s="36">
        <f>$D333+(AC333-$D333)*INDEX(AD$325:AD$328,$E333)/INDEX(AC$325:AC$328,$E333)</f>
        <v/>
      </c>
      <c r="AF333" s="11">
        <f>CodePrefix&amp;$A333&amp;IF($C333="","","."&amp;$C333&amp;"."&amp;$B333)&amp;INDEX(VarEnd,MATCH($A333,VarKey,0))&amp;AF$5</f>
        <v/>
      </c>
      <c r="AG333" s="37">
        <f>INDEX(Inputs_prices!$U$7:$X$18,$F333,MATCH(AG$4,Inputs_prices!$U$6:$X$6,0))</f>
        <v/>
      </c>
      <c r="AH333" s="38">
        <f>INDEX(Inputs_prices!$U$7:$X$18,$F333,MATCH(AH$4,Inputs_prices!$U$6:$X$6,0))</f>
        <v/>
      </c>
      <c r="AI333" s="38">
        <f>INDEX(Inputs_prices!$U$7:$X$18,$F333,MATCH(AI$4,Inputs_prices!$U$6:$X$6,0))</f>
        <v/>
      </c>
      <c r="AJ333" s="36">
        <f>$D333+(AI333-$D333)*INDEX(AJ$325:AJ$328,$E333)/INDEX(AI$325:AI$328,$E333)</f>
        <v/>
      </c>
      <c r="AK333" s="36">
        <f>$D333+(AJ333-$D333)*INDEX(AK$325:AK$328,$E333)/INDEX(AJ$325:AJ$328,$E333)</f>
        <v/>
      </c>
      <c r="AL333" s="36">
        <f>$D333+(AK333-$D333)*INDEX(AL$325:AL$328,$E333)/INDEX(AK$325:AK$328,$E333)</f>
        <v/>
      </c>
      <c r="AM333" s="36">
        <f>$D333+(AL333-$D333)*INDEX(AM$325:AM$328,$E333)/INDEX(AL$325:AL$328,$E333)</f>
        <v/>
      </c>
      <c r="AN333" s="36">
        <f>$D333+(AM333-$D333)*INDEX(AN$325:AN$328,$E333)/INDEX(AM$325:AM$328,$E333)</f>
        <v/>
      </c>
      <c r="AO333" s="36">
        <f>$D333+(AN333-$D333)*INDEX(AO$325:AO$328,$E333)/INDEX(AN$325:AN$328,$E333)</f>
        <v/>
      </c>
      <c r="AP333" s="36">
        <f>$D333+(AO333-$D333)*INDEX(AP$325:AP$328,$E333)/INDEX(AO$325:AO$328,$E333)</f>
        <v/>
      </c>
      <c r="AQ333" s="36">
        <f>$D333+(AP333-$D333)*INDEX(AQ$325:AQ$328,$E333)/INDEX(AP$325:AP$328,$E333)</f>
        <v/>
      </c>
      <c r="AR333" s="36">
        <f>$D333+(AQ333-$D333)*INDEX(AR$325:AR$328,$E333)/INDEX(AQ$325:AQ$328,$E333)</f>
        <v/>
      </c>
      <c r="AS333" s="36">
        <f>$D333+(AR333-$D333)*INDEX(AS$325:AS$328,$E333)/INDEX(AR$325:AR$328,$E333)</f>
        <v/>
      </c>
      <c r="AT333" s="36">
        <f>$D333+(AS333-$D333)*INDEX(AT$325:AT$328,$E333)/INDEX(AS$325:AS$328,$E333)</f>
        <v/>
      </c>
      <c r="AU333" s="36">
        <f>$D333+(AT333-$D333)*INDEX(AU$325:AU$328,$E333)/INDEX(AT$325:AT$328,$E333)</f>
        <v/>
      </c>
      <c r="AV333" s="36">
        <f>$D333+(AU333-$D333)*INDEX(AV$325:AV$328,$E333)/INDEX(AU$325:AU$328,$E333)</f>
        <v/>
      </c>
      <c r="AW333" s="36">
        <f>$D333+(AV333-$D333)*INDEX(AW$325:AW$328,$E333)/INDEX(AV$325:AV$328,$E333)</f>
        <v/>
      </c>
      <c r="AX333" s="36">
        <f>$D333+(AW333-$D333)*INDEX(AX$325:AX$328,$E333)/INDEX(AW$325:AW$328,$E333)</f>
        <v/>
      </c>
      <c r="AY333" s="36">
        <f>$D333+(AX333-$D333)*INDEX(AY$325:AY$328,$E333)/INDEX(AX$325:AX$328,$E333)</f>
        <v/>
      </c>
    </row>
    <row r="334" hidden="1" outlineLevel="1">
      <c r="A334" s="14" t="inlineStr">
        <is>
          <t>sp</t>
        </is>
      </c>
      <c r="B334" s="14" t="inlineStr">
        <is>
          <t>nga</t>
        </is>
      </c>
      <c r="C334" s="14" t="inlineStr">
        <is>
          <t>res</t>
        </is>
      </c>
      <c r="D334" s="36">
        <f>INDEX(Inputs_prices!$O$7:$O$18,MATCH($B334&amp;"."&amp;$C334,Inputs_prices!$A$7:$A$18,0))</f>
        <v/>
      </c>
      <c r="E334" s="36">
        <f>INDEX(Inputs_prices!$F$7:$F$18,MATCH($B334&amp;"."&amp;$C334,Inputs_prices!$A$7:$A$18,0))</f>
        <v/>
      </c>
      <c r="F334" s="36">
        <f>INDEX(Inputs_prices!$E$7:$E$18,MATCH($B334&amp;"."&amp;$C334,Inputs_prices!$A$7:$A$18,0))</f>
        <v/>
      </c>
      <c r="G334" s="35" t="n"/>
      <c r="H334" s="14">
        <f>INDEX(VarLab,MATCH($A334,VarKey,0))&amp;INDEX(MemLab,MATCH($C334&amp;"|"&amp;$B334,MemKey,0))</f>
        <v/>
      </c>
      <c r="I334" s="14">
        <f>INDEX(VarUnit,MATCH($A334,VarKey,0))</f>
        <v/>
      </c>
      <c r="J334" s="14">
        <f>INDEX(VarSrc,MATCH($A334,VarKey,0))</f>
        <v/>
      </c>
      <c r="K334" s="11">
        <f>CodePrefix&amp;$A334&amp;IF($C334="","","."&amp;$C334&amp;"."&amp;$B334)&amp;INDEX(VarEnd,MATCH($A334,VarKey,0))&amp;K$5</f>
        <v/>
      </c>
      <c r="L334" s="37">
        <f>INDEX(Inputs_prices!$U$7:$X$18,$F334,MATCH(L$4,Inputs_prices!$U$6:$X$6,0))</f>
        <v/>
      </c>
      <c r="M334" s="38">
        <f>INDEX(Inputs_prices!$U$7:$X$18,$F334,MATCH(M$4,Inputs_prices!$U$6:$X$6,0))</f>
        <v/>
      </c>
      <c r="N334" s="38">
        <f>INDEX(Inputs_prices!$U$7:$X$18,$F334,MATCH(N$4,Inputs_prices!$U$6:$X$6,0))</f>
        <v/>
      </c>
      <c r="O334" s="36">
        <f>$D334+(N334-$D334)*INDEX(O$325:O$328,$E334)/INDEX(N$325:N$328,$E334)</f>
        <v/>
      </c>
      <c r="P334" s="36">
        <f>$D334+(O334-$D334)*INDEX(P$325:P$328,$E334)/INDEX(O$325:O$328,$E334)</f>
        <v/>
      </c>
      <c r="Q334" s="36">
        <f>$D334+(P334-$D334)*INDEX(Q$325:Q$328,$E334)/INDEX(P$325:P$328,$E334)</f>
        <v/>
      </c>
      <c r="R334" s="36">
        <f>$D334+(Q334-$D334)*INDEX(R$325:R$328,$E334)/INDEX(Q$325:Q$328,$E334)</f>
        <v/>
      </c>
      <c r="S334" s="36">
        <f>$D334+(R334-$D334)*INDEX(S$325:S$328,$E334)/INDEX(R$325:R$328,$E334)</f>
        <v/>
      </c>
      <c r="T334" s="36">
        <f>$D334+(S334-$D334)*INDEX(T$325:T$328,$E334)/INDEX(S$325:S$328,$E334)</f>
        <v/>
      </c>
      <c r="U334" s="36">
        <f>$D334+(T334-$D334)*INDEX(U$325:U$328,$E334)/INDEX(T$325:T$328,$E334)</f>
        <v/>
      </c>
      <c r="V334" s="36">
        <f>$D334+(U334-$D334)*INDEX(V$325:V$328,$E334)/INDEX(U$325:U$328,$E334)</f>
        <v/>
      </c>
      <c r="W334" s="36">
        <f>$D334+(V334-$D334)*INDEX(W$325:W$328,$E334)/INDEX(V$325:V$328,$E334)</f>
        <v/>
      </c>
      <c r="X334" s="36">
        <f>$D334+(W334-$D334)*INDEX(X$325:X$328,$E334)/INDEX(W$325:W$328,$E334)</f>
        <v/>
      </c>
      <c r="Y334" s="36">
        <f>$D334+(X334-$D334)*INDEX(Y$325:Y$328,$E334)/INDEX(X$325:X$328,$E334)</f>
        <v/>
      </c>
      <c r="Z334" s="36">
        <f>$D334+(Y334-$D334)*INDEX(Z$325:Z$328,$E334)/INDEX(Y$325:Y$328,$E334)</f>
        <v/>
      </c>
      <c r="AA334" s="36">
        <f>$D334+(Z334-$D334)*INDEX(AA$325:AA$328,$E334)/INDEX(Z$325:Z$328,$E334)</f>
        <v/>
      </c>
      <c r="AB334" s="36">
        <f>$D334+(AA334-$D334)*INDEX(AB$325:AB$328,$E334)/INDEX(AA$325:AA$328,$E334)</f>
        <v/>
      </c>
      <c r="AC334" s="36">
        <f>$D334+(AB334-$D334)*INDEX(AC$325:AC$328,$E334)/INDEX(AB$325:AB$328,$E334)</f>
        <v/>
      </c>
      <c r="AD334" s="36">
        <f>$D334+(AC334-$D334)*INDEX(AD$325:AD$328,$E334)/INDEX(AC$325:AC$328,$E334)</f>
        <v/>
      </c>
      <c r="AF334" s="11">
        <f>CodePrefix&amp;$A334&amp;IF($C334="","","."&amp;$C334&amp;"."&amp;$B334)&amp;INDEX(VarEnd,MATCH($A334,VarKey,0))&amp;AF$5</f>
        <v/>
      </c>
      <c r="AG334" s="37">
        <f>INDEX(Inputs_prices!$U$7:$X$18,$F334,MATCH(AG$4,Inputs_prices!$U$6:$X$6,0))</f>
        <v/>
      </c>
      <c r="AH334" s="38">
        <f>INDEX(Inputs_prices!$U$7:$X$18,$F334,MATCH(AH$4,Inputs_prices!$U$6:$X$6,0))</f>
        <v/>
      </c>
      <c r="AI334" s="38">
        <f>INDEX(Inputs_prices!$U$7:$X$18,$F334,MATCH(AI$4,Inputs_prices!$U$6:$X$6,0))</f>
        <v/>
      </c>
      <c r="AJ334" s="36">
        <f>$D334+(AI334-$D334)*INDEX(AJ$325:AJ$328,$E334)/INDEX(AI$325:AI$328,$E334)</f>
        <v/>
      </c>
      <c r="AK334" s="36">
        <f>$D334+(AJ334-$D334)*INDEX(AK$325:AK$328,$E334)/INDEX(AJ$325:AJ$328,$E334)</f>
        <v/>
      </c>
      <c r="AL334" s="36">
        <f>$D334+(AK334-$D334)*INDEX(AL$325:AL$328,$E334)/INDEX(AK$325:AK$328,$E334)</f>
        <v/>
      </c>
      <c r="AM334" s="36">
        <f>$D334+(AL334-$D334)*INDEX(AM$325:AM$328,$E334)/INDEX(AL$325:AL$328,$E334)</f>
        <v/>
      </c>
      <c r="AN334" s="36">
        <f>$D334+(AM334-$D334)*INDEX(AN$325:AN$328,$E334)/INDEX(AM$325:AM$328,$E334)</f>
        <v/>
      </c>
      <c r="AO334" s="36">
        <f>$D334+(AN334-$D334)*INDEX(AO$325:AO$328,$E334)/INDEX(AN$325:AN$328,$E334)</f>
        <v/>
      </c>
      <c r="AP334" s="36">
        <f>$D334+(AO334-$D334)*INDEX(AP$325:AP$328,$E334)/INDEX(AO$325:AO$328,$E334)</f>
        <v/>
      </c>
      <c r="AQ334" s="36">
        <f>$D334+(AP334-$D334)*INDEX(AQ$325:AQ$328,$E334)/INDEX(AP$325:AP$328,$E334)</f>
        <v/>
      </c>
      <c r="AR334" s="36">
        <f>$D334+(AQ334-$D334)*INDEX(AR$325:AR$328,$E334)/INDEX(AQ$325:AQ$328,$E334)</f>
        <v/>
      </c>
      <c r="AS334" s="36">
        <f>$D334+(AR334-$D334)*INDEX(AS$325:AS$328,$E334)/INDEX(AR$325:AR$328,$E334)</f>
        <v/>
      </c>
      <c r="AT334" s="36">
        <f>$D334+(AS334-$D334)*INDEX(AT$325:AT$328,$E334)/INDEX(AS$325:AS$328,$E334)</f>
        <v/>
      </c>
      <c r="AU334" s="36">
        <f>$D334+(AT334-$D334)*INDEX(AU$325:AU$328,$E334)/INDEX(AT$325:AT$328,$E334)</f>
        <v/>
      </c>
      <c r="AV334" s="36">
        <f>$D334+(AU334-$D334)*INDEX(AV$325:AV$328,$E334)/INDEX(AU$325:AU$328,$E334)</f>
        <v/>
      </c>
      <c r="AW334" s="36">
        <f>$D334+(AV334-$D334)*INDEX(AW$325:AW$328,$E334)/INDEX(AV$325:AV$328,$E334)</f>
        <v/>
      </c>
      <c r="AX334" s="36">
        <f>$D334+(AW334-$D334)*INDEX(AX$325:AX$328,$E334)/INDEX(AW$325:AW$328,$E334)</f>
        <v/>
      </c>
      <c r="AY334" s="36">
        <f>$D334+(AX334-$D334)*INDEX(AY$325:AY$328,$E334)/INDEX(AX$325:AX$328,$E334)</f>
        <v/>
      </c>
    </row>
    <row r="335" hidden="1" outlineLevel="1">
      <c r="A335" s="14" t="inlineStr">
        <is>
          <t>sp</t>
        </is>
      </c>
      <c r="B335" s="14" t="inlineStr">
        <is>
          <t>nga</t>
        </is>
      </c>
      <c r="C335" s="14" t="inlineStr">
        <is>
          <t>ind</t>
        </is>
      </c>
      <c r="D335" s="36">
        <f>INDEX(Inputs_prices!$O$7:$O$18,MATCH($B335&amp;"."&amp;$C335,Inputs_prices!$A$7:$A$18,0))</f>
        <v/>
      </c>
      <c r="E335" s="36">
        <f>INDEX(Inputs_prices!$F$7:$F$18,MATCH($B335&amp;"."&amp;$C335,Inputs_prices!$A$7:$A$18,0))</f>
        <v/>
      </c>
      <c r="F335" s="36">
        <f>INDEX(Inputs_prices!$E$7:$E$18,MATCH($B335&amp;"."&amp;$C335,Inputs_prices!$A$7:$A$18,0))</f>
        <v/>
      </c>
      <c r="G335" s="35" t="n"/>
      <c r="H335" s="14">
        <f>INDEX(VarLab,MATCH($A335,VarKey,0))&amp;INDEX(MemLab,MATCH($C335&amp;"|"&amp;$B335,MemKey,0))</f>
        <v/>
      </c>
      <c r="I335" s="14">
        <f>INDEX(VarUnit,MATCH($A335,VarKey,0))</f>
        <v/>
      </c>
      <c r="J335" s="14">
        <f>INDEX(VarSrc,MATCH($A335,VarKey,0))</f>
        <v/>
      </c>
      <c r="K335" s="11">
        <f>CodePrefix&amp;$A335&amp;IF($C335="","","."&amp;$C335&amp;"."&amp;$B335)&amp;INDEX(VarEnd,MATCH($A335,VarKey,0))&amp;K$5</f>
        <v/>
      </c>
      <c r="L335" s="37">
        <f>INDEX(Inputs_prices!$U$7:$X$18,$F335,MATCH(L$4,Inputs_prices!$U$6:$X$6,0))</f>
        <v/>
      </c>
      <c r="M335" s="38">
        <f>INDEX(Inputs_prices!$U$7:$X$18,$F335,MATCH(M$4,Inputs_prices!$U$6:$X$6,0))</f>
        <v/>
      </c>
      <c r="N335" s="38">
        <f>INDEX(Inputs_prices!$U$7:$X$18,$F335,MATCH(N$4,Inputs_prices!$U$6:$X$6,0))</f>
        <v/>
      </c>
      <c r="O335" s="36">
        <f>$D335+(N335-$D335)*INDEX(O$325:O$328,$E335)/INDEX(N$325:N$328,$E335)</f>
        <v/>
      </c>
      <c r="P335" s="36">
        <f>$D335+(O335-$D335)*INDEX(P$325:P$328,$E335)/INDEX(O$325:O$328,$E335)</f>
        <v/>
      </c>
      <c r="Q335" s="36">
        <f>$D335+(P335-$D335)*INDEX(Q$325:Q$328,$E335)/INDEX(P$325:P$328,$E335)</f>
        <v/>
      </c>
      <c r="R335" s="36">
        <f>$D335+(Q335-$D335)*INDEX(R$325:R$328,$E335)/INDEX(Q$325:Q$328,$E335)</f>
        <v/>
      </c>
      <c r="S335" s="36">
        <f>$D335+(R335-$D335)*INDEX(S$325:S$328,$E335)/INDEX(R$325:R$328,$E335)</f>
        <v/>
      </c>
      <c r="T335" s="36">
        <f>$D335+(S335-$D335)*INDEX(T$325:T$328,$E335)/INDEX(S$325:S$328,$E335)</f>
        <v/>
      </c>
      <c r="U335" s="36">
        <f>$D335+(T335-$D335)*INDEX(U$325:U$328,$E335)/INDEX(T$325:T$328,$E335)</f>
        <v/>
      </c>
      <c r="V335" s="36">
        <f>$D335+(U335-$D335)*INDEX(V$325:V$328,$E335)/INDEX(U$325:U$328,$E335)</f>
        <v/>
      </c>
      <c r="W335" s="36">
        <f>$D335+(V335-$D335)*INDEX(W$325:W$328,$E335)/INDEX(V$325:V$328,$E335)</f>
        <v/>
      </c>
      <c r="X335" s="36">
        <f>$D335+(W335-$D335)*INDEX(X$325:X$328,$E335)/INDEX(W$325:W$328,$E335)</f>
        <v/>
      </c>
      <c r="Y335" s="36">
        <f>$D335+(X335-$D335)*INDEX(Y$325:Y$328,$E335)/INDEX(X$325:X$328,$E335)</f>
        <v/>
      </c>
      <c r="Z335" s="36">
        <f>$D335+(Y335-$D335)*INDEX(Z$325:Z$328,$E335)/INDEX(Y$325:Y$328,$E335)</f>
        <v/>
      </c>
      <c r="AA335" s="36">
        <f>$D335+(Z335-$D335)*INDEX(AA$325:AA$328,$E335)/INDEX(Z$325:Z$328,$E335)</f>
        <v/>
      </c>
      <c r="AB335" s="36">
        <f>$D335+(AA335-$D335)*INDEX(AB$325:AB$328,$E335)/INDEX(AA$325:AA$328,$E335)</f>
        <v/>
      </c>
      <c r="AC335" s="36">
        <f>$D335+(AB335-$D335)*INDEX(AC$325:AC$328,$E335)/INDEX(AB$325:AB$328,$E335)</f>
        <v/>
      </c>
      <c r="AD335" s="36">
        <f>$D335+(AC335-$D335)*INDEX(AD$325:AD$328,$E335)/INDEX(AC$325:AC$328,$E335)</f>
        <v/>
      </c>
      <c r="AF335" s="11">
        <f>CodePrefix&amp;$A335&amp;IF($C335="","","."&amp;$C335&amp;"."&amp;$B335)&amp;INDEX(VarEnd,MATCH($A335,VarKey,0))&amp;AF$5</f>
        <v/>
      </c>
      <c r="AG335" s="37">
        <f>INDEX(Inputs_prices!$U$7:$X$18,$F335,MATCH(AG$4,Inputs_prices!$U$6:$X$6,0))</f>
        <v/>
      </c>
      <c r="AH335" s="38">
        <f>INDEX(Inputs_prices!$U$7:$X$18,$F335,MATCH(AH$4,Inputs_prices!$U$6:$X$6,0))</f>
        <v/>
      </c>
      <c r="AI335" s="38">
        <f>INDEX(Inputs_prices!$U$7:$X$18,$F335,MATCH(AI$4,Inputs_prices!$U$6:$X$6,0))</f>
        <v/>
      </c>
      <c r="AJ335" s="36">
        <f>$D335+(AI335-$D335)*INDEX(AJ$325:AJ$328,$E335)/INDEX(AI$325:AI$328,$E335)</f>
        <v/>
      </c>
      <c r="AK335" s="36">
        <f>$D335+(AJ335-$D335)*INDEX(AK$325:AK$328,$E335)/INDEX(AJ$325:AJ$328,$E335)</f>
        <v/>
      </c>
      <c r="AL335" s="36">
        <f>$D335+(AK335-$D335)*INDEX(AL$325:AL$328,$E335)/INDEX(AK$325:AK$328,$E335)</f>
        <v/>
      </c>
      <c r="AM335" s="36">
        <f>$D335+(AL335-$D335)*INDEX(AM$325:AM$328,$E335)/INDEX(AL$325:AL$328,$E335)</f>
        <v/>
      </c>
      <c r="AN335" s="36">
        <f>$D335+(AM335-$D335)*INDEX(AN$325:AN$328,$E335)/INDEX(AM$325:AM$328,$E335)</f>
        <v/>
      </c>
      <c r="AO335" s="36">
        <f>$D335+(AN335-$D335)*INDEX(AO$325:AO$328,$E335)/INDEX(AN$325:AN$328,$E335)</f>
        <v/>
      </c>
      <c r="AP335" s="36">
        <f>$D335+(AO335-$D335)*INDEX(AP$325:AP$328,$E335)/INDEX(AO$325:AO$328,$E335)</f>
        <v/>
      </c>
      <c r="AQ335" s="36">
        <f>$D335+(AP335-$D335)*INDEX(AQ$325:AQ$328,$E335)/INDEX(AP$325:AP$328,$E335)</f>
        <v/>
      </c>
      <c r="AR335" s="36">
        <f>$D335+(AQ335-$D335)*INDEX(AR$325:AR$328,$E335)/INDEX(AQ$325:AQ$328,$E335)</f>
        <v/>
      </c>
      <c r="AS335" s="36">
        <f>$D335+(AR335-$D335)*INDEX(AS$325:AS$328,$E335)/INDEX(AR$325:AR$328,$E335)</f>
        <v/>
      </c>
      <c r="AT335" s="36">
        <f>$D335+(AS335-$D335)*INDEX(AT$325:AT$328,$E335)/INDEX(AS$325:AS$328,$E335)</f>
        <v/>
      </c>
      <c r="AU335" s="36">
        <f>$D335+(AT335-$D335)*INDEX(AU$325:AU$328,$E335)/INDEX(AT$325:AT$328,$E335)</f>
        <v/>
      </c>
      <c r="AV335" s="36">
        <f>$D335+(AU335-$D335)*INDEX(AV$325:AV$328,$E335)/INDEX(AU$325:AU$328,$E335)</f>
        <v/>
      </c>
      <c r="AW335" s="36">
        <f>$D335+(AV335-$D335)*INDEX(AW$325:AW$328,$E335)/INDEX(AV$325:AV$328,$E335)</f>
        <v/>
      </c>
      <c r="AX335" s="36">
        <f>$D335+(AW335-$D335)*INDEX(AX$325:AX$328,$E335)/INDEX(AW$325:AW$328,$E335)</f>
        <v/>
      </c>
      <c r="AY335" s="36">
        <f>$D335+(AX335-$D335)*INDEX(AY$325:AY$328,$E335)/INDEX(AX$325:AX$328,$E335)</f>
        <v/>
      </c>
    </row>
    <row r="336" hidden="1" outlineLevel="1">
      <c r="A336" s="14" t="inlineStr">
        <is>
          <t>sp</t>
        </is>
      </c>
      <c r="B336" s="14" t="inlineStr">
        <is>
          <t>gso</t>
        </is>
      </c>
      <c r="C336" s="14" t="inlineStr">
        <is>
          <t>all</t>
        </is>
      </c>
      <c r="D336" s="36">
        <f>INDEX(Inputs_prices!$O$7:$O$18,MATCH($B336&amp;"."&amp;$C336,Inputs_prices!$A$7:$A$18,0))</f>
        <v/>
      </c>
      <c r="E336" s="36">
        <f>INDEX(Inputs_prices!$F$7:$F$18,MATCH($B336&amp;"."&amp;$C336,Inputs_prices!$A$7:$A$18,0))</f>
        <v/>
      </c>
      <c r="F336" s="36">
        <f>INDEX(Inputs_prices!$E$7:$E$18,MATCH($B336&amp;"."&amp;$C336,Inputs_prices!$A$7:$A$18,0))</f>
        <v/>
      </c>
      <c r="G336" s="35" t="n"/>
      <c r="H336" s="14">
        <f>INDEX(VarLab,MATCH($A336,VarKey,0))&amp;INDEX(MemLab,MATCH($C336&amp;"|"&amp;$B336,MemKey,0))</f>
        <v/>
      </c>
      <c r="I336" s="14">
        <f>INDEX(VarUnit,MATCH($A336,VarKey,0))</f>
        <v/>
      </c>
      <c r="J336" s="14">
        <f>INDEX(VarSrc,MATCH($A336,VarKey,0))</f>
        <v/>
      </c>
      <c r="K336" s="11">
        <f>CodePrefix&amp;$A336&amp;IF($C336="","","."&amp;$C336&amp;"."&amp;$B336)&amp;INDEX(VarEnd,MATCH($A336,VarKey,0))&amp;K$5</f>
        <v/>
      </c>
      <c r="L336" s="37">
        <f>INDEX(Inputs_prices!$U$7:$X$18,$F336,MATCH(L$4,Inputs_prices!$U$6:$X$6,0))</f>
        <v/>
      </c>
      <c r="M336" s="38">
        <f>INDEX(Inputs_prices!$U$7:$X$18,$F336,MATCH(M$4,Inputs_prices!$U$6:$X$6,0))</f>
        <v/>
      </c>
      <c r="N336" s="38">
        <f>INDEX(Inputs_prices!$U$7:$X$18,$F336,MATCH(N$4,Inputs_prices!$U$6:$X$6,0))</f>
        <v/>
      </c>
      <c r="O336" s="36">
        <f>$D336+(N336-$D336)*INDEX(O$325:O$328,$E336)/INDEX(N$325:N$328,$E336)</f>
        <v/>
      </c>
      <c r="P336" s="36">
        <f>$D336+(O336-$D336)*INDEX(P$325:P$328,$E336)/INDEX(O$325:O$328,$E336)</f>
        <v/>
      </c>
      <c r="Q336" s="36">
        <f>$D336+(P336-$D336)*INDEX(Q$325:Q$328,$E336)/INDEX(P$325:P$328,$E336)</f>
        <v/>
      </c>
      <c r="R336" s="36">
        <f>$D336+(Q336-$D336)*INDEX(R$325:R$328,$E336)/INDEX(Q$325:Q$328,$E336)</f>
        <v/>
      </c>
      <c r="S336" s="36">
        <f>$D336+(R336-$D336)*INDEX(S$325:S$328,$E336)/INDEX(R$325:R$328,$E336)</f>
        <v/>
      </c>
      <c r="T336" s="36">
        <f>$D336+(S336-$D336)*INDEX(T$325:T$328,$E336)/INDEX(S$325:S$328,$E336)</f>
        <v/>
      </c>
      <c r="U336" s="36">
        <f>$D336+(T336-$D336)*INDEX(U$325:U$328,$E336)/INDEX(T$325:T$328,$E336)</f>
        <v/>
      </c>
      <c r="V336" s="36">
        <f>$D336+(U336-$D336)*INDEX(V$325:V$328,$E336)/INDEX(U$325:U$328,$E336)</f>
        <v/>
      </c>
      <c r="W336" s="36">
        <f>$D336+(V336-$D336)*INDEX(W$325:W$328,$E336)/INDEX(V$325:V$328,$E336)</f>
        <v/>
      </c>
      <c r="X336" s="36">
        <f>$D336+(W336-$D336)*INDEX(X$325:X$328,$E336)/INDEX(W$325:W$328,$E336)</f>
        <v/>
      </c>
      <c r="Y336" s="36">
        <f>$D336+(X336-$D336)*INDEX(Y$325:Y$328,$E336)/INDEX(X$325:X$328,$E336)</f>
        <v/>
      </c>
      <c r="Z336" s="36">
        <f>$D336+(Y336-$D336)*INDEX(Z$325:Z$328,$E336)/INDEX(Y$325:Y$328,$E336)</f>
        <v/>
      </c>
      <c r="AA336" s="36">
        <f>$D336+(Z336-$D336)*INDEX(AA$325:AA$328,$E336)/INDEX(Z$325:Z$328,$E336)</f>
        <v/>
      </c>
      <c r="AB336" s="36">
        <f>$D336+(AA336-$D336)*INDEX(AB$325:AB$328,$E336)/INDEX(AA$325:AA$328,$E336)</f>
        <v/>
      </c>
      <c r="AC336" s="36">
        <f>$D336+(AB336-$D336)*INDEX(AC$325:AC$328,$E336)/INDEX(AB$325:AB$328,$E336)</f>
        <v/>
      </c>
      <c r="AD336" s="36">
        <f>$D336+(AC336-$D336)*INDEX(AD$325:AD$328,$E336)/INDEX(AC$325:AC$328,$E336)</f>
        <v/>
      </c>
      <c r="AF336" s="11">
        <f>CodePrefix&amp;$A336&amp;IF($C336="","","."&amp;$C336&amp;"."&amp;$B336)&amp;INDEX(VarEnd,MATCH($A336,VarKey,0))&amp;AF$5</f>
        <v/>
      </c>
      <c r="AG336" s="37">
        <f>INDEX(Inputs_prices!$U$7:$X$18,$F336,MATCH(AG$4,Inputs_prices!$U$6:$X$6,0))</f>
        <v/>
      </c>
      <c r="AH336" s="38">
        <f>INDEX(Inputs_prices!$U$7:$X$18,$F336,MATCH(AH$4,Inputs_prices!$U$6:$X$6,0))</f>
        <v/>
      </c>
      <c r="AI336" s="38">
        <f>INDEX(Inputs_prices!$U$7:$X$18,$F336,MATCH(AI$4,Inputs_prices!$U$6:$X$6,0))</f>
        <v/>
      </c>
      <c r="AJ336" s="36">
        <f>$D336+(AI336-$D336)*INDEX(AJ$325:AJ$328,$E336)/INDEX(AI$325:AI$328,$E336)</f>
        <v/>
      </c>
      <c r="AK336" s="36">
        <f>$D336+(AJ336-$D336)*INDEX(AK$325:AK$328,$E336)/INDEX(AJ$325:AJ$328,$E336)</f>
        <v/>
      </c>
      <c r="AL336" s="36">
        <f>$D336+(AK336-$D336)*INDEX(AL$325:AL$328,$E336)/INDEX(AK$325:AK$328,$E336)</f>
        <v/>
      </c>
      <c r="AM336" s="36">
        <f>$D336+(AL336-$D336)*INDEX(AM$325:AM$328,$E336)/INDEX(AL$325:AL$328,$E336)</f>
        <v/>
      </c>
      <c r="AN336" s="36">
        <f>$D336+(AM336-$D336)*INDEX(AN$325:AN$328,$E336)/INDEX(AM$325:AM$328,$E336)</f>
        <v/>
      </c>
      <c r="AO336" s="36">
        <f>$D336+(AN336-$D336)*INDEX(AO$325:AO$328,$E336)/INDEX(AN$325:AN$328,$E336)</f>
        <v/>
      </c>
      <c r="AP336" s="36">
        <f>$D336+(AO336-$D336)*INDEX(AP$325:AP$328,$E336)/INDEX(AO$325:AO$328,$E336)</f>
        <v/>
      </c>
      <c r="AQ336" s="36">
        <f>$D336+(AP336-$D336)*INDEX(AQ$325:AQ$328,$E336)/INDEX(AP$325:AP$328,$E336)</f>
        <v/>
      </c>
      <c r="AR336" s="36">
        <f>$D336+(AQ336-$D336)*INDEX(AR$325:AR$328,$E336)/INDEX(AQ$325:AQ$328,$E336)</f>
        <v/>
      </c>
      <c r="AS336" s="36">
        <f>$D336+(AR336-$D336)*INDEX(AS$325:AS$328,$E336)/INDEX(AR$325:AR$328,$E336)</f>
        <v/>
      </c>
      <c r="AT336" s="36">
        <f>$D336+(AS336-$D336)*INDEX(AT$325:AT$328,$E336)/INDEX(AS$325:AS$328,$E336)</f>
        <v/>
      </c>
      <c r="AU336" s="36">
        <f>$D336+(AT336-$D336)*INDEX(AU$325:AU$328,$E336)/INDEX(AT$325:AT$328,$E336)</f>
        <v/>
      </c>
      <c r="AV336" s="36">
        <f>$D336+(AU336-$D336)*INDEX(AV$325:AV$328,$E336)/INDEX(AU$325:AU$328,$E336)</f>
        <v/>
      </c>
      <c r="AW336" s="36">
        <f>$D336+(AV336-$D336)*INDEX(AW$325:AW$328,$E336)/INDEX(AV$325:AV$328,$E336)</f>
        <v/>
      </c>
      <c r="AX336" s="36">
        <f>$D336+(AW336-$D336)*INDEX(AX$325:AX$328,$E336)/INDEX(AW$325:AW$328,$E336)</f>
        <v/>
      </c>
      <c r="AY336" s="36">
        <f>$D336+(AX336-$D336)*INDEX(AY$325:AY$328,$E336)/INDEX(AX$325:AX$328,$E336)</f>
        <v/>
      </c>
    </row>
    <row r="337" hidden="1" outlineLevel="1">
      <c r="A337" s="14" t="inlineStr">
        <is>
          <t>sp</t>
        </is>
      </c>
      <c r="B337" s="14" t="inlineStr">
        <is>
          <t>die</t>
        </is>
      </c>
      <c r="C337" s="14" t="inlineStr">
        <is>
          <t>all</t>
        </is>
      </c>
      <c r="D337" s="36">
        <f>INDEX(Inputs_prices!$O$7:$O$18,MATCH($B337&amp;"."&amp;$C337,Inputs_prices!$A$7:$A$18,0))</f>
        <v/>
      </c>
      <c r="E337" s="36">
        <f>INDEX(Inputs_prices!$F$7:$F$18,MATCH($B337&amp;"."&amp;$C337,Inputs_prices!$A$7:$A$18,0))</f>
        <v/>
      </c>
      <c r="F337" s="36">
        <f>INDEX(Inputs_prices!$E$7:$E$18,MATCH($B337&amp;"."&amp;$C337,Inputs_prices!$A$7:$A$18,0))</f>
        <v/>
      </c>
      <c r="G337" s="35" t="n"/>
      <c r="H337" s="14">
        <f>INDEX(VarLab,MATCH($A337,VarKey,0))&amp;INDEX(MemLab,MATCH($C337&amp;"|"&amp;$B337,MemKey,0))</f>
        <v/>
      </c>
      <c r="I337" s="14">
        <f>INDEX(VarUnit,MATCH($A337,VarKey,0))</f>
        <v/>
      </c>
      <c r="J337" s="14">
        <f>INDEX(VarSrc,MATCH($A337,VarKey,0))</f>
        <v/>
      </c>
      <c r="K337" s="11">
        <f>CodePrefix&amp;$A337&amp;IF($C337="","","."&amp;$C337&amp;"."&amp;$B337)&amp;INDEX(VarEnd,MATCH($A337,VarKey,0))&amp;K$5</f>
        <v/>
      </c>
      <c r="L337" s="37">
        <f>INDEX(Inputs_prices!$U$7:$X$18,$F337,MATCH(L$4,Inputs_prices!$U$6:$X$6,0))</f>
        <v/>
      </c>
      <c r="M337" s="38">
        <f>INDEX(Inputs_prices!$U$7:$X$18,$F337,MATCH(M$4,Inputs_prices!$U$6:$X$6,0))</f>
        <v/>
      </c>
      <c r="N337" s="38">
        <f>INDEX(Inputs_prices!$U$7:$X$18,$F337,MATCH(N$4,Inputs_prices!$U$6:$X$6,0))</f>
        <v/>
      </c>
      <c r="O337" s="36">
        <f>$D337+(N337-$D337)*INDEX(O$325:O$328,$E337)/INDEX(N$325:N$328,$E337)</f>
        <v/>
      </c>
      <c r="P337" s="36">
        <f>$D337+(O337-$D337)*INDEX(P$325:P$328,$E337)/INDEX(O$325:O$328,$E337)</f>
        <v/>
      </c>
      <c r="Q337" s="36">
        <f>$D337+(P337-$D337)*INDEX(Q$325:Q$328,$E337)/INDEX(P$325:P$328,$E337)</f>
        <v/>
      </c>
      <c r="R337" s="36">
        <f>$D337+(Q337-$D337)*INDEX(R$325:R$328,$E337)/INDEX(Q$325:Q$328,$E337)</f>
        <v/>
      </c>
      <c r="S337" s="36">
        <f>$D337+(R337-$D337)*INDEX(S$325:S$328,$E337)/INDEX(R$325:R$328,$E337)</f>
        <v/>
      </c>
      <c r="T337" s="36">
        <f>$D337+(S337-$D337)*INDEX(T$325:T$328,$E337)/INDEX(S$325:S$328,$E337)</f>
        <v/>
      </c>
      <c r="U337" s="36">
        <f>$D337+(T337-$D337)*INDEX(U$325:U$328,$E337)/INDEX(T$325:T$328,$E337)</f>
        <v/>
      </c>
      <c r="V337" s="36">
        <f>$D337+(U337-$D337)*INDEX(V$325:V$328,$E337)/INDEX(U$325:U$328,$E337)</f>
        <v/>
      </c>
      <c r="W337" s="36">
        <f>$D337+(V337-$D337)*INDEX(W$325:W$328,$E337)/INDEX(V$325:V$328,$E337)</f>
        <v/>
      </c>
      <c r="X337" s="36">
        <f>$D337+(W337-$D337)*INDEX(X$325:X$328,$E337)/INDEX(W$325:W$328,$E337)</f>
        <v/>
      </c>
      <c r="Y337" s="36">
        <f>$D337+(X337-$D337)*INDEX(Y$325:Y$328,$E337)/INDEX(X$325:X$328,$E337)</f>
        <v/>
      </c>
      <c r="Z337" s="36">
        <f>$D337+(Y337-$D337)*INDEX(Z$325:Z$328,$E337)/INDEX(Y$325:Y$328,$E337)</f>
        <v/>
      </c>
      <c r="AA337" s="36">
        <f>$D337+(Z337-$D337)*INDEX(AA$325:AA$328,$E337)/INDEX(Z$325:Z$328,$E337)</f>
        <v/>
      </c>
      <c r="AB337" s="36">
        <f>$D337+(AA337-$D337)*INDEX(AB$325:AB$328,$E337)/INDEX(AA$325:AA$328,$E337)</f>
        <v/>
      </c>
      <c r="AC337" s="36">
        <f>$D337+(AB337-$D337)*INDEX(AC$325:AC$328,$E337)/INDEX(AB$325:AB$328,$E337)</f>
        <v/>
      </c>
      <c r="AD337" s="36">
        <f>$D337+(AC337-$D337)*INDEX(AD$325:AD$328,$E337)/INDEX(AC$325:AC$328,$E337)</f>
        <v/>
      </c>
      <c r="AF337" s="11">
        <f>CodePrefix&amp;$A337&amp;IF($C337="","","."&amp;$C337&amp;"."&amp;$B337)&amp;INDEX(VarEnd,MATCH($A337,VarKey,0))&amp;AF$5</f>
        <v/>
      </c>
      <c r="AG337" s="37">
        <f>INDEX(Inputs_prices!$U$7:$X$18,$F337,MATCH(AG$4,Inputs_prices!$U$6:$X$6,0))</f>
        <v/>
      </c>
      <c r="AH337" s="38">
        <f>INDEX(Inputs_prices!$U$7:$X$18,$F337,MATCH(AH$4,Inputs_prices!$U$6:$X$6,0))</f>
        <v/>
      </c>
      <c r="AI337" s="38">
        <f>INDEX(Inputs_prices!$U$7:$X$18,$F337,MATCH(AI$4,Inputs_prices!$U$6:$X$6,0))</f>
        <v/>
      </c>
      <c r="AJ337" s="36">
        <f>$D337+(AI337-$D337)*INDEX(AJ$325:AJ$328,$E337)/INDEX(AI$325:AI$328,$E337)</f>
        <v/>
      </c>
      <c r="AK337" s="36">
        <f>$D337+(AJ337-$D337)*INDEX(AK$325:AK$328,$E337)/INDEX(AJ$325:AJ$328,$E337)</f>
        <v/>
      </c>
      <c r="AL337" s="36">
        <f>$D337+(AK337-$D337)*INDEX(AL$325:AL$328,$E337)/INDEX(AK$325:AK$328,$E337)</f>
        <v/>
      </c>
      <c r="AM337" s="36">
        <f>$D337+(AL337-$D337)*INDEX(AM$325:AM$328,$E337)/INDEX(AL$325:AL$328,$E337)</f>
        <v/>
      </c>
      <c r="AN337" s="36">
        <f>$D337+(AM337-$D337)*INDEX(AN$325:AN$328,$E337)/INDEX(AM$325:AM$328,$E337)</f>
        <v/>
      </c>
      <c r="AO337" s="36">
        <f>$D337+(AN337-$D337)*INDEX(AO$325:AO$328,$E337)/INDEX(AN$325:AN$328,$E337)</f>
        <v/>
      </c>
      <c r="AP337" s="36">
        <f>$D337+(AO337-$D337)*INDEX(AP$325:AP$328,$E337)/INDEX(AO$325:AO$328,$E337)</f>
        <v/>
      </c>
      <c r="AQ337" s="36">
        <f>$D337+(AP337-$D337)*INDEX(AQ$325:AQ$328,$E337)/INDEX(AP$325:AP$328,$E337)</f>
        <v/>
      </c>
      <c r="AR337" s="36">
        <f>$D337+(AQ337-$D337)*INDEX(AR$325:AR$328,$E337)/INDEX(AQ$325:AQ$328,$E337)</f>
        <v/>
      </c>
      <c r="AS337" s="36">
        <f>$D337+(AR337-$D337)*INDEX(AS$325:AS$328,$E337)/INDEX(AR$325:AR$328,$E337)</f>
        <v/>
      </c>
      <c r="AT337" s="36">
        <f>$D337+(AS337-$D337)*INDEX(AT$325:AT$328,$E337)/INDEX(AS$325:AS$328,$E337)</f>
        <v/>
      </c>
      <c r="AU337" s="36">
        <f>$D337+(AT337-$D337)*INDEX(AU$325:AU$328,$E337)/INDEX(AT$325:AT$328,$E337)</f>
        <v/>
      </c>
      <c r="AV337" s="36">
        <f>$D337+(AU337-$D337)*INDEX(AV$325:AV$328,$E337)/INDEX(AU$325:AU$328,$E337)</f>
        <v/>
      </c>
      <c r="AW337" s="36">
        <f>$D337+(AV337-$D337)*INDEX(AW$325:AW$328,$E337)/INDEX(AV$325:AV$328,$E337)</f>
        <v/>
      </c>
      <c r="AX337" s="36">
        <f>$D337+(AW337-$D337)*INDEX(AX$325:AX$328,$E337)/INDEX(AW$325:AW$328,$E337)</f>
        <v/>
      </c>
      <c r="AY337" s="36">
        <f>$D337+(AX337-$D337)*INDEX(AY$325:AY$328,$E337)/INDEX(AX$325:AX$328,$E337)</f>
        <v/>
      </c>
    </row>
    <row r="338" hidden="1" outlineLevel="1">
      <c r="A338" s="14" t="inlineStr">
        <is>
          <t>sp</t>
        </is>
      </c>
      <c r="B338" s="14" t="inlineStr">
        <is>
          <t>lpg</t>
        </is>
      </c>
      <c r="C338" s="14" t="inlineStr">
        <is>
          <t>all</t>
        </is>
      </c>
      <c r="D338" s="36">
        <f>INDEX(Inputs_prices!$O$7:$O$18,MATCH($B338&amp;"."&amp;$C338,Inputs_prices!$A$7:$A$18,0))</f>
        <v/>
      </c>
      <c r="E338" s="36">
        <f>INDEX(Inputs_prices!$F$7:$F$18,MATCH($B338&amp;"."&amp;$C338,Inputs_prices!$A$7:$A$18,0))</f>
        <v/>
      </c>
      <c r="F338" s="36">
        <f>INDEX(Inputs_prices!$E$7:$E$18,MATCH($B338&amp;"."&amp;$C338,Inputs_prices!$A$7:$A$18,0))</f>
        <v/>
      </c>
      <c r="G338" s="35" t="n"/>
      <c r="H338" s="14">
        <f>INDEX(VarLab,MATCH($A338,VarKey,0))&amp;INDEX(MemLab,MATCH($C338&amp;"|"&amp;$B338,MemKey,0))</f>
        <v/>
      </c>
      <c r="I338" s="14">
        <f>INDEX(VarUnit,MATCH($A338,VarKey,0))</f>
        <v/>
      </c>
      <c r="J338" s="14">
        <f>INDEX(VarSrc,MATCH($A338,VarKey,0))</f>
        <v/>
      </c>
      <c r="K338" s="11">
        <f>CodePrefix&amp;$A338&amp;IF($C338="","","."&amp;$C338&amp;"."&amp;$B338)&amp;INDEX(VarEnd,MATCH($A338,VarKey,0))&amp;K$5</f>
        <v/>
      </c>
      <c r="L338" s="37">
        <f>INDEX(Inputs_prices!$U$7:$X$18,$F338,MATCH(L$4,Inputs_prices!$U$6:$X$6,0))</f>
        <v/>
      </c>
      <c r="M338" s="38">
        <f>INDEX(Inputs_prices!$U$7:$X$18,$F338,MATCH(M$4,Inputs_prices!$U$6:$X$6,0))</f>
        <v/>
      </c>
      <c r="N338" s="38">
        <f>INDEX(Inputs_prices!$U$7:$X$18,$F338,MATCH(N$4,Inputs_prices!$U$6:$X$6,0))</f>
        <v/>
      </c>
      <c r="O338" s="36">
        <f>$D338+(N338-$D338)*INDEX(O$325:O$328,$E338)/INDEX(N$325:N$328,$E338)</f>
        <v/>
      </c>
      <c r="P338" s="36">
        <f>$D338+(O338-$D338)*INDEX(P$325:P$328,$E338)/INDEX(O$325:O$328,$E338)</f>
        <v/>
      </c>
      <c r="Q338" s="36">
        <f>$D338+(P338-$D338)*INDEX(Q$325:Q$328,$E338)/INDEX(P$325:P$328,$E338)</f>
        <v/>
      </c>
      <c r="R338" s="36">
        <f>$D338+(Q338-$D338)*INDEX(R$325:R$328,$E338)/INDEX(Q$325:Q$328,$E338)</f>
        <v/>
      </c>
      <c r="S338" s="36">
        <f>$D338+(R338-$D338)*INDEX(S$325:S$328,$E338)/INDEX(R$325:R$328,$E338)</f>
        <v/>
      </c>
      <c r="T338" s="36">
        <f>$D338+(S338-$D338)*INDEX(T$325:T$328,$E338)/INDEX(S$325:S$328,$E338)</f>
        <v/>
      </c>
      <c r="U338" s="36">
        <f>$D338+(T338-$D338)*INDEX(U$325:U$328,$E338)/INDEX(T$325:T$328,$E338)</f>
        <v/>
      </c>
      <c r="V338" s="36">
        <f>$D338+(U338-$D338)*INDEX(V$325:V$328,$E338)/INDEX(U$325:U$328,$E338)</f>
        <v/>
      </c>
      <c r="W338" s="36">
        <f>$D338+(V338-$D338)*INDEX(W$325:W$328,$E338)/INDEX(V$325:V$328,$E338)</f>
        <v/>
      </c>
      <c r="X338" s="36">
        <f>$D338+(W338-$D338)*INDEX(X$325:X$328,$E338)/INDEX(W$325:W$328,$E338)</f>
        <v/>
      </c>
      <c r="Y338" s="36">
        <f>$D338+(X338-$D338)*INDEX(Y$325:Y$328,$E338)/INDEX(X$325:X$328,$E338)</f>
        <v/>
      </c>
      <c r="Z338" s="36">
        <f>$D338+(Y338-$D338)*INDEX(Z$325:Z$328,$E338)/INDEX(Y$325:Y$328,$E338)</f>
        <v/>
      </c>
      <c r="AA338" s="36">
        <f>$D338+(Z338-$D338)*INDEX(AA$325:AA$328,$E338)/INDEX(Z$325:Z$328,$E338)</f>
        <v/>
      </c>
      <c r="AB338" s="36">
        <f>$D338+(AA338-$D338)*INDEX(AB$325:AB$328,$E338)/INDEX(AA$325:AA$328,$E338)</f>
        <v/>
      </c>
      <c r="AC338" s="36">
        <f>$D338+(AB338-$D338)*INDEX(AC$325:AC$328,$E338)/INDEX(AB$325:AB$328,$E338)</f>
        <v/>
      </c>
      <c r="AD338" s="36">
        <f>$D338+(AC338-$D338)*INDEX(AD$325:AD$328,$E338)/INDEX(AC$325:AC$328,$E338)</f>
        <v/>
      </c>
      <c r="AF338" s="11">
        <f>CodePrefix&amp;$A338&amp;IF($C338="","","."&amp;$C338&amp;"."&amp;$B338)&amp;INDEX(VarEnd,MATCH($A338,VarKey,0))&amp;AF$5</f>
        <v/>
      </c>
      <c r="AG338" s="37">
        <f>INDEX(Inputs_prices!$U$7:$X$18,$F338,MATCH(AG$4,Inputs_prices!$U$6:$X$6,0))</f>
        <v/>
      </c>
      <c r="AH338" s="38">
        <f>INDEX(Inputs_prices!$U$7:$X$18,$F338,MATCH(AH$4,Inputs_prices!$U$6:$X$6,0))</f>
        <v/>
      </c>
      <c r="AI338" s="38">
        <f>INDEX(Inputs_prices!$U$7:$X$18,$F338,MATCH(AI$4,Inputs_prices!$U$6:$X$6,0))</f>
        <v/>
      </c>
      <c r="AJ338" s="36">
        <f>$D338+(AI338-$D338)*INDEX(AJ$325:AJ$328,$E338)/INDEX(AI$325:AI$328,$E338)</f>
        <v/>
      </c>
      <c r="AK338" s="36">
        <f>$D338+(AJ338-$D338)*INDEX(AK$325:AK$328,$E338)/INDEX(AJ$325:AJ$328,$E338)</f>
        <v/>
      </c>
      <c r="AL338" s="36">
        <f>$D338+(AK338-$D338)*INDEX(AL$325:AL$328,$E338)/INDEX(AK$325:AK$328,$E338)</f>
        <v/>
      </c>
      <c r="AM338" s="36">
        <f>$D338+(AL338-$D338)*INDEX(AM$325:AM$328,$E338)/INDEX(AL$325:AL$328,$E338)</f>
        <v/>
      </c>
      <c r="AN338" s="36">
        <f>$D338+(AM338-$D338)*INDEX(AN$325:AN$328,$E338)/INDEX(AM$325:AM$328,$E338)</f>
        <v/>
      </c>
      <c r="AO338" s="36">
        <f>$D338+(AN338-$D338)*INDEX(AO$325:AO$328,$E338)/INDEX(AN$325:AN$328,$E338)</f>
        <v/>
      </c>
      <c r="AP338" s="36">
        <f>$D338+(AO338-$D338)*INDEX(AP$325:AP$328,$E338)/INDEX(AO$325:AO$328,$E338)</f>
        <v/>
      </c>
      <c r="AQ338" s="36">
        <f>$D338+(AP338-$D338)*INDEX(AQ$325:AQ$328,$E338)/INDEX(AP$325:AP$328,$E338)</f>
        <v/>
      </c>
      <c r="AR338" s="36">
        <f>$D338+(AQ338-$D338)*INDEX(AR$325:AR$328,$E338)/INDEX(AQ$325:AQ$328,$E338)</f>
        <v/>
      </c>
      <c r="AS338" s="36">
        <f>$D338+(AR338-$D338)*INDEX(AS$325:AS$328,$E338)/INDEX(AR$325:AR$328,$E338)</f>
        <v/>
      </c>
      <c r="AT338" s="36">
        <f>$D338+(AS338-$D338)*INDEX(AT$325:AT$328,$E338)/INDEX(AS$325:AS$328,$E338)</f>
        <v/>
      </c>
      <c r="AU338" s="36">
        <f>$D338+(AT338-$D338)*INDEX(AU$325:AU$328,$E338)/INDEX(AT$325:AT$328,$E338)</f>
        <v/>
      </c>
      <c r="AV338" s="36">
        <f>$D338+(AU338-$D338)*INDEX(AV$325:AV$328,$E338)/INDEX(AU$325:AU$328,$E338)</f>
        <v/>
      </c>
      <c r="AW338" s="36">
        <f>$D338+(AV338-$D338)*INDEX(AW$325:AW$328,$E338)/INDEX(AV$325:AV$328,$E338)</f>
        <v/>
      </c>
      <c r="AX338" s="36">
        <f>$D338+(AW338-$D338)*INDEX(AX$325:AX$328,$E338)/INDEX(AW$325:AW$328,$E338)</f>
        <v/>
      </c>
      <c r="AY338" s="36">
        <f>$D338+(AX338-$D338)*INDEX(AY$325:AY$328,$E338)/INDEX(AX$325:AX$328,$E338)</f>
        <v/>
      </c>
    </row>
    <row r="339" hidden="1" outlineLevel="1">
      <c r="A339" s="14" t="inlineStr">
        <is>
          <t>sp</t>
        </is>
      </c>
      <c r="B339" s="14" t="inlineStr">
        <is>
          <t>ker</t>
        </is>
      </c>
      <c r="C339" s="14" t="inlineStr">
        <is>
          <t>all</t>
        </is>
      </c>
      <c r="D339" s="36">
        <f>INDEX(Inputs_prices!$O$7:$O$18,MATCH($B339&amp;"."&amp;$C339,Inputs_prices!$A$7:$A$18,0))</f>
        <v/>
      </c>
      <c r="E339" s="36">
        <f>INDEX(Inputs_prices!$F$7:$F$18,MATCH($B339&amp;"."&amp;$C339,Inputs_prices!$A$7:$A$18,0))</f>
        <v/>
      </c>
      <c r="F339" s="36">
        <f>INDEX(Inputs_prices!$E$7:$E$18,MATCH($B339&amp;"."&amp;$C339,Inputs_prices!$A$7:$A$18,0))</f>
        <v/>
      </c>
      <c r="G339" s="35" t="n"/>
      <c r="H339" s="14">
        <f>INDEX(VarLab,MATCH($A339,VarKey,0))&amp;INDEX(MemLab,MATCH($C339&amp;"|"&amp;$B339,MemKey,0))</f>
        <v/>
      </c>
      <c r="I339" s="14">
        <f>INDEX(VarUnit,MATCH($A339,VarKey,0))</f>
        <v/>
      </c>
      <c r="J339" s="14">
        <f>INDEX(VarSrc,MATCH($A339,VarKey,0))</f>
        <v/>
      </c>
      <c r="K339" s="11">
        <f>CodePrefix&amp;$A339&amp;IF($C339="","","."&amp;$C339&amp;"."&amp;$B339)&amp;INDEX(VarEnd,MATCH($A339,VarKey,0))&amp;K$5</f>
        <v/>
      </c>
      <c r="L339" s="37">
        <f>INDEX(Inputs_prices!$U$7:$X$18,$F339,MATCH(L$4,Inputs_prices!$U$6:$X$6,0))</f>
        <v/>
      </c>
      <c r="M339" s="38">
        <f>INDEX(Inputs_prices!$U$7:$X$18,$F339,MATCH(M$4,Inputs_prices!$U$6:$X$6,0))</f>
        <v/>
      </c>
      <c r="N339" s="38">
        <f>INDEX(Inputs_prices!$U$7:$X$18,$F339,MATCH(N$4,Inputs_prices!$U$6:$X$6,0))</f>
        <v/>
      </c>
      <c r="O339" s="36">
        <f>$D339+(N339-$D339)*INDEX(O$325:O$328,$E339)/INDEX(N$325:N$328,$E339)</f>
        <v/>
      </c>
      <c r="P339" s="36">
        <f>$D339+(O339-$D339)*INDEX(P$325:P$328,$E339)/INDEX(O$325:O$328,$E339)</f>
        <v/>
      </c>
      <c r="Q339" s="36">
        <f>$D339+(P339-$D339)*INDEX(Q$325:Q$328,$E339)/INDEX(P$325:P$328,$E339)</f>
        <v/>
      </c>
      <c r="R339" s="36">
        <f>$D339+(Q339-$D339)*INDEX(R$325:R$328,$E339)/INDEX(Q$325:Q$328,$E339)</f>
        <v/>
      </c>
      <c r="S339" s="36">
        <f>$D339+(R339-$D339)*INDEX(S$325:S$328,$E339)/INDEX(R$325:R$328,$E339)</f>
        <v/>
      </c>
      <c r="T339" s="36">
        <f>$D339+(S339-$D339)*INDEX(T$325:T$328,$E339)/INDEX(S$325:S$328,$E339)</f>
        <v/>
      </c>
      <c r="U339" s="36">
        <f>$D339+(T339-$D339)*INDEX(U$325:U$328,$E339)/INDEX(T$325:T$328,$E339)</f>
        <v/>
      </c>
      <c r="V339" s="36">
        <f>$D339+(U339-$D339)*INDEX(V$325:V$328,$E339)/INDEX(U$325:U$328,$E339)</f>
        <v/>
      </c>
      <c r="W339" s="36">
        <f>$D339+(V339-$D339)*INDEX(W$325:W$328,$E339)/INDEX(V$325:V$328,$E339)</f>
        <v/>
      </c>
      <c r="X339" s="36">
        <f>$D339+(W339-$D339)*INDEX(X$325:X$328,$E339)/INDEX(W$325:W$328,$E339)</f>
        <v/>
      </c>
      <c r="Y339" s="36">
        <f>$D339+(X339-$D339)*INDEX(Y$325:Y$328,$E339)/INDEX(X$325:X$328,$E339)</f>
        <v/>
      </c>
      <c r="Z339" s="36">
        <f>$D339+(Y339-$D339)*INDEX(Z$325:Z$328,$E339)/INDEX(Y$325:Y$328,$E339)</f>
        <v/>
      </c>
      <c r="AA339" s="36">
        <f>$D339+(Z339-$D339)*INDEX(AA$325:AA$328,$E339)/INDEX(Z$325:Z$328,$E339)</f>
        <v/>
      </c>
      <c r="AB339" s="36">
        <f>$D339+(AA339-$D339)*INDEX(AB$325:AB$328,$E339)/INDEX(AA$325:AA$328,$E339)</f>
        <v/>
      </c>
      <c r="AC339" s="36">
        <f>$D339+(AB339-$D339)*INDEX(AC$325:AC$328,$E339)/INDEX(AB$325:AB$328,$E339)</f>
        <v/>
      </c>
      <c r="AD339" s="36">
        <f>$D339+(AC339-$D339)*INDEX(AD$325:AD$328,$E339)/INDEX(AC$325:AC$328,$E339)</f>
        <v/>
      </c>
      <c r="AF339" s="11">
        <f>CodePrefix&amp;$A339&amp;IF($C339="","","."&amp;$C339&amp;"."&amp;$B339)&amp;INDEX(VarEnd,MATCH($A339,VarKey,0))&amp;AF$5</f>
        <v/>
      </c>
      <c r="AG339" s="37">
        <f>INDEX(Inputs_prices!$U$7:$X$18,$F339,MATCH(AG$4,Inputs_prices!$U$6:$X$6,0))</f>
        <v/>
      </c>
      <c r="AH339" s="38">
        <f>INDEX(Inputs_prices!$U$7:$X$18,$F339,MATCH(AH$4,Inputs_prices!$U$6:$X$6,0))</f>
        <v/>
      </c>
      <c r="AI339" s="38">
        <f>INDEX(Inputs_prices!$U$7:$X$18,$F339,MATCH(AI$4,Inputs_prices!$U$6:$X$6,0))</f>
        <v/>
      </c>
      <c r="AJ339" s="36">
        <f>$D339+(AI339-$D339)*INDEX(AJ$325:AJ$328,$E339)/INDEX(AI$325:AI$328,$E339)</f>
        <v/>
      </c>
      <c r="AK339" s="36">
        <f>$D339+(AJ339-$D339)*INDEX(AK$325:AK$328,$E339)/INDEX(AJ$325:AJ$328,$E339)</f>
        <v/>
      </c>
      <c r="AL339" s="36">
        <f>$D339+(AK339-$D339)*INDEX(AL$325:AL$328,$E339)/INDEX(AK$325:AK$328,$E339)</f>
        <v/>
      </c>
      <c r="AM339" s="36">
        <f>$D339+(AL339-$D339)*INDEX(AM$325:AM$328,$E339)/INDEX(AL$325:AL$328,$E339)</f>
        <v/>
      </c>
      <c r="AN339" s="36">
        <f>$D339+(AM339-$D339)*INDEX(AN$325:AN$328,$E339)/INDEX(AM$325:AM$328,$E339)</f>
        <v/>
      </c>
      <c r="AO339" s="36">
        <f>$D339+(AN339-$D339)*INDEX(AO$325:AO$328,$E339)/INDEX(AN$325:AN$328,$E339)</f>
        <v/>
      </c>
      <c r="AP339" s="36">
        <f>$D339+(AO339-$D339)*INDEX(AP$325:AP$328,$E339)/INDEX(AO$325:AO$328,$E339)</f>
        <v/>
      </c>
      <c r="AQ339" s="36">
        <f>$D339+(AP339-$D339)*INDEX(AQ$325:AQ$328,$E339)/INDEX(AP$325:AP$328,$E339)</f>
        <v/>
      </c>
      <c r="AR339" s="36">
        <f>$D339+(AQ339-$D339)*INDEX(AR$325:AR$328,$E339)/INDEX(AQ$325:AQ$328,$E339)</f>
        <v/>
      </c>
      <c r="AS339" s="36">
        <f>$D339+(AR339-$D339)*INDEX(AS$325:AS$328,$E339)/INDEX(AR$325:AR$328,$E339)</f>
        <v/>
      </c>
      <c r="AT339" s="36">
        <f>$D339+(AS339-$D339)*INDEX(AT$325:AT$328,$E339)/INDEX(AS$325:AS$328,$E339)</f>
        <v/>
      </c>
      <c r="AU339" s="36">
        <f>$D339+(AT339-$D339)*INDEX(AU$325:AU$328,$E339)/INDEX(AT$325:AT$328,$E339)</f>
        <v/>
      </c>
      <c r="AV339" s="36">
        <f>$D339+(AU339-$D339)*INDEX(AV$325:AV$328,$E339)/INDEX(AU$325:AU$328,$E339)</f>
        <v/>
      </c>
      <c r="AW339" s="36">
        <f>$D339+(AV339-$D339)*INDEX(AW$325:AW$328,$E339)/INDEX(AV$325:AV$328,$E339)</f>
        <v/>
      </c>
      <c r="AX339" s="36">
        <f>$D339+(AW339-$D339)*INDEX(AX$325:AX$328,$E339)/INDEX(AW$325:AW$328,$E339)</f>
        <v/>
      </c>
      <c r="AY339" s="36">
        <f>$D339+(AX339-$D339)*INDEX(AY$325:AY$328,$E339)/INDEX(AX$325:AX$328,$E339)</f>
        <v/>
      </c>
    </row>
    <row r="340" hidden="1" outlineLevel="1">
      <c r="A340" s="14" t="inlineStr">
        <is>
          <t>sp</t>
        </is>
      </c>
      <c r="B340" s="14" t="inlineStr">
        <is>
          <t>oop</t>
        </is>
      </c>
      <c r="C340" s="14" t="inlineStr">
        <is>
          <t>all</t>
        </is>
      </c>
      <c r="D340" s="36">
        <f>INDEX(Inputs_prices!$O$7:$O$18,MATCH($B340&amp;"."&amp;$C340,Inputs_prices!$A$7:$A$18,0))</f>
        <v/>
      </c>
      <c r="E340" s="36">
        <f>INDEX(Inputs_prices!$F$7:$F$18,MATCH($B340&amp;"."&amp;$C340,Inputs_prices!$A$7:$A$18,0))</f>
        <v/>
      </c>
      <c r="F340" s="36">
        <f>INDEX(Inputs_prices!$E$7:$E$18,MATCH($B340&amp;"."&amp;$C340,Inputs_prices!$A$7:$A$18,0))</f>
        <v/>
      </c>
      <c r="G340" s="35" t="n"/>
      <c r="H340" s="14">
        <f>INDEX(VarLab,MATCH($A340,VarKey,0))&amp;INDEX(MemLab,MATCH($C340&amp;"|"&amp;$B340,MemKey,0))</f>
        <v/>
      </c>
      <c r="I340" s="14">
        <f>INDEX(VarUnit,MATCH($A340,VarKey,0))</f>
        <v/>
      </c>
      <c r="J340" s="14">
        <f>INDEX(VarSrc,MATCH($A340,VarKey,0))</f>
        <v/>
      </c>
      <c r="K340" s="11">
        <f>CodePrefix&amp;$A340&amp;IF($C340="","","."&amp;$C340&amp;"."&amp;$B340)&amp;INDEX(VarEnd,MATCH($A340,VarKey,0))&amp;K$5</f>
        <v/>
      </c>
      <c r="L340" s="37">
        <f>INDEX(Inputs_prices!$U$7:$X$18,$F340,MATCH(L$4,Inputs_prices!$U$6:$X$6,0))</f>
        <v/>
      </c>
      <c r="M340" s="38">
        <f>INDEX(Inputs_prices!$U$7:$X$18,$F340,MATCH(M$4,Inputs_prices!$U$6:$X$6,0))</f>
        <v/>
      </c>
      <c r="N340" s="38">
        <f>INDEX(Inputs_prices!$U$7:$X$18,$F340,MATCH(N$4,Inputs_prices!$U$6:$X$6,0))</f>
        <v/>
      </c>
      <c r="O340" s="36">
        <f>$D340+(N340-$D340)*INDEX(O$325:O$328,$E340)/INDEX(N$325:N$328,$E340)</f>
        <v/>
      </c>
      <c r="P340" s="36">
        <f>$D340+(O340-$D340)*INDEX(P$325:P$328,$E340)/INDEX(O$325:O$328,$E340)</f>
        <v/>
      </c>
      <c r="Q340" s="36">
        <f>$D340+(P340-$D340)*INDEX(Q$325:Q$328,$E340)/INDEX(P$325:P$328,$E340)</f>
        <v/>
      </c>
      <c r="R340" s="36">
        <f>$D340+(Q340-$D340)*INDEX(R$325:R$328,$E340)/INDEX(Q$325:Q$328,$E340)</f>
        <v/>
      </c>
      <c r="S340" s="36">
        <f>$D340+(R340-$D340)*INDEX(S$325:S$328,$E340)/INDEX(R$325:R$328,$E340)</f>
        <v/>
      </c>
      <c r="T340" s="36">
        <f>$D340+(S340-$D340)*INDEX(T$325:T$328,$E340)/INDEX(S$325:S$328,$E340)</f>
        <v/>
      </c>
      <c r="U340" s="36">
        <f>$D340+(T340-$D340)*INDEX(U$325:U$328,$E340)/INDEX(T$325:T$328,$E340)</f>
        <v/>
      </c>
      <c r="V340" s="36">
        <f>$D340+(U340-$D340)*INDEX(V$325:V$328,$E340)/INDEX(U$325:U$328,$E340)</f>
        <v/>
      </c>
      <c r="W340" s="36">
        <f>$D340+(V340-$D340)*INDEX(W$325:W$328,$E340)/INDEX(V$325:V$328,$E340)</f>
        <v/>
      </c>
      <c r="X340" s="36">
        <f>$D340+(W340-$D340)*INDEX(X$325:X$328,$E340)/INDEX(W$325:W$328,$E340)</f>
        <v/>
      </c>
      <c r="Y340" s="36">
        <f>$D340+(X340-$D340)*INDEX(Y$325:Y$328,$E340)/INDEX(X$325:X$328,$E340)</f>
        <v/>
      </c>
      <c r="Z340" s="36">
        <f>$D340+(Y340-$D340)*INDEX(Z$325:Z$328,$E340)/INDEX(Y$325:Y$328,$E340)</f>
        <v/>
      </c>
      <c r="AA340" s="36">
        <f>$D340+(Z340-$D340)*INDEX(AA$325:AA$328,$E340)/INDEX(Z$325:Z$328,$E340)</f>
        <v/>
      </c>
      <c r="AB340" s="36">
        <f>$D340+(AA340-$D340)*INDEX(AB$325:AB$328,$E340)/INDEX(AA$325:AA$328,$E340)</f>
        <v/>
      </c>
      <c r="AC340" s="36">
        <f>$D340+(AB340-$D340)*INDEX(AC$325:AC$328,$E340)/INDEX(AB$325:AB$328,$E340)</f>
        <v/>
      </c>
      <c r="AD340" s="36">
        <f>$D340+(AC340-$D340)*INDEX(AD$325:AD$328,$E340)/INDEX(AC$325:AC$328,$E340)</f>
        <v/>
      </c>
      <c r="AF340" s="11">
        <f>CodePrefix&amp;$A340&amp;IF($C340="","","."&amp;$C340&amp;"."&amp;$B340)&amp;INDEX(VarEnd,MATCH($A340,VarKey,0))&amp;AF$5</f>
        <v/>
      </c>
      <c r="AG340" s="37">
        <f>INDEX(Inputs_prices!$U$7:$X$18,$F340,MATCH(AG$4,Inputs_prices!$U$6:$X$6,0))</f>
        <v/>
      </c>
      <c r="AH340" s="38">
        <f>INDEX(Inputs_prices!$U$7:$X$18,$F340,MATCH(AH$4,Inputs_prices!$U$6:$X$6,0))</f>
        <v/>
      </c>
      <c r="AI340" s="38">
        <f>INDEX(Inputs_prices!$U$7:$X$18,$F340,MATCH(AI$4,Inputs_prices!$U$6:$X$6,0))</f>
        <v/>
      </c>
      <c r="AJ340" s="36">
        <f>$D340+(AI340-$D340)*INDEX(AJ$325:AJ$328,$E340)/INDEX(AI$325:AI$328,$E340)</f>
        <v/>
      </c>
      <c r="AK340" s="36">
        <f>$D340+(AJ340-$D340)*INDEX(AK$325:AK$328,$E340)/INDEX(AJ$325:AJ$328,$E340)</f>
        <v/>
      </c>
      <c r="AL340" s="36">
        <f>$D340+(AK340-$D340)*INDEX(AL$325:AL$328,$E340)/INDEX(AK$325:AK$328,$E340)</f>
        <v/>
      </c>
      <c r="AM340" s="36">
        <f>$D340+(AL340-$D340)*INDEX(AM$325:AM$328,$E340)/INDEX(AL$325:AL$328,$E340)</f>
        <v/>
      </c>
      <c r="AN340" s="36">
        <f>$D340+(AM340-$D340)*INDEX(AN$325:AN$328,$E340)/INDEX(AM$325:AM$328,$E340)</f>
        <v/>
      </c>
      <c r="AO340" s="36">
        <f>$D340+(AN340-$D340)*INDEX(AO$325:AO$328,$E340)/INDEX(AN$325:AN$328,$E340)</f>
        <v/>
      </c>
      <c r="AP340" s="36">
        <f>$D340+(AO340-$D340)*INDEX(AP$325:AP$328,$E340)/INDEX(AO$325:AO$328,$E340)</f>
        <v/>
      </c>
      <c r="AQ340" s="36">
        <f>$D340+(AP340-$D340)*INDEX(AQ$325:AQ$328,$E340)/INDEX(AP$325:AP$328,$E340)</f>
        <v/>
      </c>
      <c r="AR340" s="36">
        <f>$D340+(AQ340-$D340)*INDEX(AR$325:AR$328,$E340)/INDEX(AQ$325:AQ$328,$E340)</f>
        <v/>
      </c>
      <c r="AS340" s="36">
        <f>$D340+(AR340-$D340)*INDEX(AS$325:AS$328,$E340)/INDEX(AR$325:AR$328,$E340)</f>
        <v/>
      </c>
      <c r="AT340" s="36">
        <f>$D340+(AS340-$D340)*INDEX(AT$325:AT$328,$E340)/INDEX(AS$325:AS$328,$E340)</f>
        <v/>
      </c>
      <c r="AU340" s="36">
        <f>$D340+(AT340-$D340)*INDEX(AU$325:AU$328,$E340)/INDEX(AT$325:AT$328,$E340)</f>
        <v/>
      </c>
      <c r="AV340" s="36">
        <f>$D340+(AU340-$D340)*INDEX(AV$325:AV$328,$E340)/INDEX(AU$325:AU$328,$E340)</f>
        <v/>
      </c>
      <c r="AW340" s="36">
        <f>$D340+(AV340-$D340)*INDEX(AW$325:AW$328,$E340)/INDEX(AV$325:AV$328,$E340)</f>
        <v/>
      </c>
      <c r="AX340" s="36">
        <f>$D340+(AW340-$D340)*INDEX(AX$325:AX$328,$E340)/INDEX(AW$325:AW$328,$E340)</f>
        <v/>
      </c>
      <c r="AY340" s="36">
        <f>$D340+(AX340-$D340)*INDEX(AY$325:AY$328,$E340)/INDEX(AX$325:AX$328,$E340)</f>
        <v/>
      </c>
    </row>
    <row r="341" hidden="1" outlineLevel="1">
      <c r="A341" s="14" t="inlineStr">
        <is>
          <t>sp</t>
        </is>
      </c>
      <c r="B341" s="14" t="inlineStr">
        <is>
          <t>bio</t>
        </is>
      </c>
      <c r="C341" s="14" t="inlineStr">
        <is>
          <t>all</t>
        </is>
      </c>
      <c r="D341" s="36">
        <f>INDEX(Inputs_prices!$O$7:$O$18,MATCH($B341&amp;"."&amp;$C341,Inputs_prices!$A$7:$A$18,0))</f>
        <v/>
      </c>
      <c r="E341" s="36">
        <f>INDEX(Inputs_prices!$F$7:$F$18,MATCH($B341&amp;"."&amp;$C341,Inputs_prices!$A$7:$A$18,0))</f>
        <v/>
      </c>
      <c r="F341" s="36">
        <f>INDEX(Inputs_prices!$E$7:$E$18,MATCH($B341&amp;"."&amp;$C341,Inputs_prices!$A$7:$A$18,0))</f>
        <v/>
      </c>
      <c r="G341" s="35" t="n"/>
      <c r="H341" s="14">
        <f>INDEX(VarLab,MATCH($A341,VarKey,0))&amp;INDEX(MemLab,MATCH($C341&amp;"|"&amp;$B341,MemKey,0))</f>
        <v/>
      </c>
      <c r="I341" s="14">
        <f>INDEX(VarUnit,MATCH($A341,VarKey,0))</f>
        <v/>
      </c>
      <c r="J341" s="14">
        <f>INDEX(VarSrc,MATCH($A341,VarKey,0))</f>
        <v/>
      </c>
      <c r="K341" s="11">
        <f>CodePrefix&amp;$A341&amp;IF($C341="","","."&amp;$C341&amp;"."&amp;$B341)&amp;INDEX(VarEnd,MATCH($A341,VarKey,0))&amp;K$5</f>
        <v/>
      </c>
      <c r="L341" s="37">
        <f>INDEX(Inputs_prices!$U$7:$X$18,$F341,MATCH(L$4,Inputs_prices!$U$6:$X$6,0))</f>
        <v/>
      </c>
      <c r="M341" s="38">
        <f>INDEX(Inputs_prices!$U$7:$X$18,$F341,MATCH(M$4,Inputs_prices!$U$6:$X$6,0))</f>
        <v/>
      </c>
      <c r="N341" s="38">
        <f>INDEX(Inputs_prices!$U$7:$X$18,$F341,MATCH(N$4,Inputs_prices!$U$6:$X$6,0))</f>
        <v/>
      </c>
      <c r="O341" s="36">
        <f>$D341+(N341-$D341)*INDEX(O$325:O$328,$E341)/INDEX(N$325:N$328,$E341)</f>
        <v/>
      </c>
      <c r="P341" s="36">
        <f>$D341+(O341-$D341)*INDEX(P$325:P$328,$E341)/INDEX(O$325:O$328,$E341)</f>
        <v/>
      </c>
      <c r="Q341" s="36">
        <f>$D341+(P341-$D341)*INDEX(Q$325:Q$328,$E341)/INDEX(P$325:P$328,$E341)</f>
        <v/>
      </c>
      <c r="R341" s="36">
        <f>$D341+(Q341-$D341)*INDEX(R$325:R$328,$E341)/INDEX(Q$325:Q$328,$E341)</f>
        <v/>
      </c>
      <c r="S341" s="36">
        <f>$D341+(R341-$D341)*INDEX(S$325:S$328,$E341)/INDEX(R$325:R$328,$E341)</f>
        <v/>
      </c>
      <c r="T341" s="36">
        <f>$D341+(S341-$D341)*INDEX(T$325:T$328,$E341)/INDEX(S$325:S$328,$E341)</f>
        <v/>
      </c>
      <c r="U341" s="36">
        <f>$D341+(T341-$D341)*INDEX(U$325:U$328,$E341)/INDEX(T$325:T$328,$E341)</f>
        <v/>
      </c>
      <c r="V341" s="36">
        <f>$D341+(U341-$D341)*INDEX(V$325:V$328,$E341)/INDEX(U$325:U$328,$E341)</f>
        <v/>
      </c>
      <c r="W341" s="36">
        <f>$D341+(V341-$D341)*INDEX(W$325:W$328,$E341)/INDEX(V$325:V$328,$E341)</f>
        <v/>
      </c>
      <c r="X341" s="36">
        <f>$D341+(W341-$D341)*INDEX(X$325:X$328,$E341)/INDEX(W$325:W$328,$E341)</f>
        <v/>
      </c>
      <c r="Y341" s="36">
        <f>$D341+(X341-$D341)*INDEX(Y$325:Y$328,$E341)/INDEX(X$325:X$328,$E341)</f>
        <v/>
      </c>
      <c r="Z341" s="36">
        <f>$D341+(Y341-$D341)*INDEX(Z$325:Z$328,$E341)/INDEX(Y$325:Y$328,$E341)</f>
        <v/>
      </c>
      <c r="AA341" s="36">
        <f>$D341+(Z341-$D341)*INDEX(AA$325:AA$328,$E341)/INDEX(Z$325:Z$328,$E341)</f>
        <v/>
      </c>
      <c r="AB341" s="36">
        <f>$D341+(AA341-$D341)*INDEX(AB$325:AB$328,$E341)/INDEX(AA$325:AA$328,$E341)</f>
        <v/>
      </c>
      <c r="AC341" s="36">
        <f>$D341+(AB341-$D341)*INDEX(AC$325:AC$328,$E341)/INDEX(AB$325:AB$328,$E341)</f>
        <v/>
      </c>
      <c r="AD341" s="36">
        <f>$D341+(AC341-$D341)*INDEX(AD$325:AD$328,$E341)/INDEX(AC$325:AC$328,$E341)</f>
        <v/>
      </c>
      <c r="AF341" s="11">
        <f>CodePrefix&amp;$A341&amp;IF($C341="","","."&amp;$C341&amp;"."&amp;$B341)&amp;INDEX(VarEnd,MATCH($A341,VarKey,0))&amp;AF$5</f>
        <v/>
      </c>
      <c r="AG341" s="37">
        <f>INDEX(Inputs_prices!$U$7:$X$18,$F341,MATCH(AG$4,Inputs_prices!$U$6:$X$6,0))</f>
        <v/>
      </c>
      <c r="AH341" s="38">
        <f>INDEX(Inputs_prices!$U$7:$X$18,$F341,MATCH(AH$4,Inputs_prices!$U$6:$X$6,0))</f>
        <v/>
      </c>
      <c r="AI341" s="38">
        <f>INDEX(Inputs_prices!$U$7:$X$18,$F341,MATCH(AI$4,Inputs_prices!$U$6:$X$6,0))</f>
        <v/>
      </c>
      <c r="AJ341" s="36">
        <f>$D341+(AI341-$D341)*INDEX(AJ$325:AJ$328,$E341)/INDEX(AI$325:AI$328,$E341)</f>
        <v/>
      </c>
      <c r="AK341" s="36">
        <f>$D341+(AJ341-$D341)*INDEX(AK$325:AK$328,$E341)/INDEX(AJ$325:AJ$328,$E341)</f>
        <v/>
      </c>
      <c r="AL341" s="36">
        <f>$D341+(AK341-$D341)*INDEX(AL$325:AL$328,$E341)/INDEX(AK$325:AK$328,$E341)</f>
        <v/>
      </c>
      <c r="AM341" s="36">
        <f>$D341+(AL341-$D341)*INDEX(AM$325:AM$328,$E341)/INDEX(AL$325:AL$328,$E341)</f>
        <v/>
      </c>
      <c r="AN341" s="36">
        <f>$D341+(AM341-$D341)*INDEX(AN$325:AN$328,$E341)/INDEX(AM$325:AM$328,$E341)</f>
        <v/>
      </c>
      <c r="AO341" s="36">
        <f>$D341+(AN341-$D341)*INDEX(AO$325:AO$328,$E341)/INDEX(AN$325:AN$328,$E341)</f>
        <v/>
      </c>
      <c r="AP341" s="36">
        <f>$D341+(AO341-$D341)*INDEX(AP$325:AP$328,$E341)/INDEX(AO$325:AO$328,$E341)</f>
        <v/>
      </c>
      <c r="AQ341" s="36">
        <f>$D341+(AP341-$D341)*INDEX(AQ$325:AQ$328,$E341)/INDEX(AP$325:AP$328,$E341)</f>
        <v/>
      </c>
      <c r="AR341" s="36">
        <f>$D341+(AQ341-$D341)*INDEX(AR$325:AR$328,$E341)/INDEX(AQ$325:AQ$328,$E341)</f>
        <v/>
      </c>
      <c r="AS341" s="36">
        <f>$D341+(AR341-$D341)*INDEX(AS$325:AS$328,$E341)/INDEX(AR$325:AR$328,$E341)</f>
        <v/>
      </c>
      <c r="AT341" s="36">
        <f>$D341+(AS341-$D341)*INDEX(AT$325:AT$328,$E341)/INDEX(AS$325:AS$328,$E341)</f>
        <v/>
      </c>
      <c r="AU341" s="36">
        <f>$D341+(AT341-$D341)*INDEX(AU$325:AU$328,$E341)/INDEX(AT$325:AT$328,$E341)</f>
        <v/>
      </c>
      <c r="AV341" s="36">
        <f>$D341+(AU341-$D341)*INDEX(AV$325:AV$328,$E341)/INDEX(AU$325:AU$328,$E341)</f>
        <v/>
      </c>
      <c r="AW341" s="36">
        <f>$D341+(AV341-$D341)*INDEX(AW$325:AW$328,$E341)/INDEX(AV$325:AV$328,$E341)</f>
        <v/>
      </c>
      <c r="AX341" s="36">
        <f>$D341+(AW341-$D341)*INDEX(AX$325:AX$328,$E341)/INDEX(AW$325:AW$328,$E341)</f>
        <v/>
      </c>
      <c r="AY341" s="36">
        <f>$D341+(AX341-$D341)*INDEX(AY$325:AY$328,$E341)/INDEX(AX$325:AX$328,$E341)</f>
        <v/>
      </c>
    </row>
    <row r="342" hidden="1" outlineLevel="1"/>
    <row r="343" hidden="1" outlineLevel="1">
      <c r="A343" s="14" t="inlineStr">
        <is>
          <t>txf</t>
        </is>
      </c>
      <c r="B343" s="14" t="inlineStr">
        <is>
          <t>coa</t>
        </is>
      </c>
      <c r="C343" s="14" t="inlineStr">
        <is>
          <t>pow</t>
        </is>
      </c>
      <c r="D343" s="36">
        <f>INDEX(Inputs_prices!$T$7:$T$18,MATCH($B343&amp;"."&amp;$C343,Inputs_prices!$A$7:$A$18,0))</f>
        <v/>
      </c>
      <c r="E343" s="36">
        <f>INDEX(Inputs_prices!$S$7:$S$18,MATCH($B343&amp;"."&amp;$C343,Inputs_prices!$A$7:$A$18,0))</f>
        <v/>
      </c>
      <c r="F343" s="36">
        <f>INDEX(Inputs_prices!$K$7:$K$18,MATCH($B343&amp;"."&amp;$C343,Inputs_prices!$A$7:$A$18,0))</f>
        <v/>
      </c>
      <c r="G343" s="35" t="n"/>
      <c r="H343" s="14">
        <f>INDEX(VarLab,MATCH($A343,VarKey,0))&amp;INDEX(MemLab,MATCH($C343&amp;"|"&amp;$B343,MemKey,0))</f>
        <v/>
      </c>
      <c r="I343" s="14">
        <f>INDEX(VarUnit,MATCH($A343,VarKey,0))</f>
        <v/>
      </c>
      <c r="J343" s="14">
        <f>INDEX(VarSrc,MATCH($A343,VarKey,0))</f>
        <v/>
      </c>
      <c r="K343" s="11">
        <f>CodePrefix&amp;$A343&amp;IF($C343="","","."&amp;$C343&amp;"."&amp;$B343)&amp;INDEX(VarEnd,MATCH($A343,VarKey,0))&amp;K$5</f>
        <v/>
      </c>
      <c r="L343" s="37">
        <f>($E343-L330+$D343*(1-$F343))*(1-$F343)</f>
        <v/>
      </c>
      <c r="M343" s="36">
        <f>($E343-M330+$D343*(1-$F343))*(1-$F343)</f>
        <v/>
      </c>
      <c r="N343" s="36">
        <f>($E343-N330+$D343*(1-$F343))*(1-$F343)</f>
        <v/>
      </c>
      <c r="O343" s="36">
        <f>($E343-O330+$D343*(1-$F343))*(1-$F343)</f>
        <v/>
      </c>
      <c r="P343" s="36">
        <f>($E343-P330+$D343*(1-$F343))*(1-$F343)</f>
        <v/>
      </c>
      <c r="Q343" s="36">
        <f>($E343-Q330+$D343*(1-$F343))*(1-$F343)</f>
        <v/>
      </c>
      <c r="R343" s="36">
        <f>($E343-R330+$D343*(1-$F343))*(1-$F343)</f>
        <v/>
      </c>
      <c r="S343" s="36">
        <f>($E343-S330+$D343*(1-$F343))*(1-$F343)</f>
        <v/>
      </c>
      <c r="T343" s="36">
        <f>($E343-T330+$D343*(1-$F343))*(1-$F343)</f>
        <v/>
      </c>
      <c r="U343" s="36">
        <f>($E343-U330+$D343*(1-$F343))*(1-$F343)</f>
        <v/>
      </c>
      <c r="V343" s="36">
        <f>($E343-V330+$D343*(1-$F343))*(1-$F343)</f>
        <v/>
      </c>
      <c r="W343" s="36">
        <f>($E343-W330+$D343*(1-$F343))*(1-$F343)</f>
        <v/>
      </c>
      <c r="X343" s="36">
        <f>($E343-X330+$D343*(1-$F343))*(1-$F343)</f>
        <v/>
      </c>
      <c r="Y343" s="36">
        <f>($E343-Y330+$D343*(1-$F343))*(1-$F343)</f>
        <v/>
      </c>
      <c r="Z343" s="36">
        <f>($E343-Z330+$D343*(1-$F343))*(1-$F343)</f>
        <v/>
      </c>
      <c r="AA343" s="36">
        <f>($E343-AA330+$D343*(1-$F343))*(1-$F343)</f>
        <v/>
      </c>
      <c r="AB343" s="36">
        <f>($E343-AB330+$D343*(1-$F343))*(1-$F343)</f>
        <v/>
      </c>
      <c r="AC343" s="36">
        <f>($E343-AC330+$D343*(1-$F343))*(1-$F343)</f>
        <v/>
      </c>
      <c r="AD343" s="36">
        <f>($E343-AD330+$D343*(1-$F343))*(1-$F343)</f>
        <v/>
      </c>
      <c r="AF343" s="11">
        <f>CodePrefix&amp;$A343&amp;IF($C343="","","."&amp;$C343&amp;"."&amp;$B343)&amp;INDEX(VarEnd,MATCH($A343,VarKey,0))&amp;AF$5</f>
        <v/>
      </c>
      <c r="AG343" s="37">
        <f>($E343-AG330+$D343*(1-$F343))*(1-$F343)</f>
        <v/>
      </c>
      <c r="AH343" s="36">
        <f>($E343-AH330+$D343*(1-$F343))*(1-$F343)</f>
        <v/>
      </c>
      <c r="AI343" s="36">
        <f>($E343-AI330+$D343*(1-$F343))*(1-$F343)</f>
        <v/>
      </c>
      <c r="AJ343" s="36">
        <f>($E343-AJ330+$D343*(1-$F343))*(1-$F343)</f>
        <v/>
      </c>
      <c r="AK343" s="36">
        <f>($E343-AK330+$D343*(1-$F343))*(1-$F343)</f>
        <v/>
      </c>
      <c r="AL343" s="36">
        <f>($E343-AL330+$D343*(1-$F343))*(1-$F343)</f>
        <v/>
      </c>
      <c r="AM343" s="36">
        <f>($E343-AM330+$D343*(1-$F343))*(1-$F343)</f>
        <v/>
      </c>
      <c r="AN343" s="36">
        <f>($E343-AN330+$D343*(1-$F343))*(1-$F343)</f>
        <v/>
      </c>
      <c r="AO343" s="36">
        <f>($E343-AO330+$D343*(1-$F343))*(1-$F343)</f>
        <v/>
      </c>
      <c r="AP343" s="36">
        <f>($E343-AP330+$D343*(1-$F343))*(1-$F343)</f>
        <v/>
      </c>
      <c r="AQ343" s="36">
        <f>($E343-AQ330+$D343*(1-$F343))*(1-$F343)</f>
        <v/>
      </c>
      <c r="AR343" s="36">
        <f>($E343-AR330+$D343*(1-$F343))*(1-$F343)</f>
        <v/>
      </c>
      <c r="AS343" s="36">
        <f>($E343-AS330+$D343*(1-$F343))*(1-$F343)</f>
        <v/>
      </c>
      <c r="AT343" s="36">
        <f>($E343-AT330+$D343*(1-$F343))*(1-$F343)</f>
        <v/>
      </c>
      <c r="AU343" s="36">
        <f>($E343-AU330+$D343*(1-$F343))*(1-$F343)</f>
        <v/>
      </c>
      <c r="AV343" s="36">
        <f>($E343-AV330+$D343*(1-$F343))*(1-$F343)</f>
        <v/>
      </c>
      <c r="AW343" s="36">
        <f>($E343-AW330+$D343*(1-$F343))*(1-$F343)</f>
        <v/>
      </c>
      <c r="AX343" s="36">
        <f>($E343-AX330+$D343*(1-$F343))*(1-$F343)</f>
        <v/>
      </c>
      <c r="AY343" s="36">
        <f>($E343-AY330+$D343*(1-$F343))*(1-$F343)</f>
        <v/>
      </c>
    </row>
    <row r="344" hidden="1" outlineLevel="1">
      <c r="A344" s="14" t="inlineStr">
        <is>
          <t>txf</t>
        </is>
      </c>
      <c r="B344" s="14" t="inlineStr">
        <is>
          <t>coa</t>
        </is>
      </c>
      <c r="C344" s="14" t="inlineStr">
        <is>
          <t>res</t>
        </is>
      </c>
      <c r="D344" s="36">
        <f>INDEX(Inputs_prices!$T$7:$T$18,MATCH($B344&amp;"."&amp;$C344,Inputs_prices!$A$7:$A$18,0))</f>
        <v/>
      </c>
      <c r="E344" s="36">
        <f>INDEX(Inputs_prices!$S$7:$S$18,MATCH($B344&amp;"."&amp;$C344,Inputs_prices!$A$7:$A$18,0))</f>
        <v/>
      </c>
      <c r="F344" s="36">
        <f>INDEX(Inputs_prices!$K$7:$K$18,MATCH($B344&amp;"."&amp;$C344,Inputs_prices!$A$7:$A$18,0))</f>
        <v/>
      </c>
      <c r="G344" s="35" t="n"/>
      <c r="H344" s="14">
        <f>INDEX(VarLab,MATCH($A344,VarKey,0))&amp;INDEX(MemLab,MATCH($C344&amp;"|"&amp;$B344,MemKey,0))</f>
        <v/>
      </c>
      <c r="I344" s="14">
        <f>INDEX(VarUnit,MATCH($A344,VarKey,0))</f>
        <v/>
      </c>
      <c r="J344" s="14">
        <f>INDEX(VarSrc,MATCH($A344,VarKey,0))</f>
        <v/>
      </c>
      <c r="K344" s="11">
        <f>CodePrefix&amp;$A344&amp;IF($C344="","","."&amp;$C344&amp;"."&amp;$B344)&amp;INDEX(VarEnd,MATCH($A344,VarKey,0))&amp;K$5</f>
        <v/>
      </c>
      <c r="L344" s="37">
        <f>($E344-L331+$D344*(1-$F344))*(1-$F344)</f>
        <v/>
      </c>
      <c r="M344" s="36">
        <f>($E344-M331+$D344*(1-$F344))*(1-$F344)</f>
        <v/>
      </c>
      <c r="N344" s="36">
        <f>($E344-N331+$D344*(1-$F344))*(1-$F344)</f>
        <v/>
      </c>
      <c r="O344" s="36">
        <f>($E344-O331+$D344*(1-$F344))*(1-$F344)</f>
        <v/>
      </c>
      <c r="P344" s="36">
        <f>($E344-P331+$D344*(1-$F344))*(1-$F344)</f>
        <v/>
      </c>
      <c r="Q344" s="36">
        <f>($E344-Q331+$D344*(1-$F344))*(1-$F344)</f>
        <v/>
      </c>
      <c r="R344" s="36">
        <f>($E344-R331+$D344*(1-$F344))*(1-$F344)</f>
        <v/>
      </c>
      <c r="S344" s="36">
        <f>($E344-S331+$D344*(1-$F344))*(1-$F344)</f>
        <v/>
      </c>
      <c r="T344" s="36">
        <f>($E344-T331+$D344*(1-$F344))*(1-$F344)</f>
        <v/>
      </c>
      <c r="U344" s="36">
        <f>($E344-U331+$D344*(1-$F344))*(1-$F344)</f>
        <v/>
      </c>
      <c r="V344" s="36">
        <f>($E344-V331+$D344*(1-$F344))*(1-$F344)</f>
        <v/>
      </c>
      <c r="W344" s="36">
        <f>($E344-W331+$D344*(1-$F344))*(1-$F344)</f>
        <v/>
      </c>
      <c r="X344" s="36">
        <f>($E344-X331+$D344*(1-$F344))*(1-$F344)</f>
        <v/>
      </c>
      <c r="Y344" s="36">
        <f>($E344-Y331+$D344*(1-$F344))*(1-$F344)</f>
        <v/>
      </c>
      <c r="Z344" s="36">
        <f>($E344-Z331+$D344*(1-$F344))*(1-$F344)</f>
        <v/>
      </c>
      <c r="AA344" s="36">
        <f>($E344-AA331+$D344*(1-$F344))*(1-$F344)</f>
        <v/>
      </c>
      <c r="AB344" s="36">
        <f>($E344-AB331+$D344*(1-$F344))*(1-$F344)</f>
        <v/>
      </c>
      <c r="AC344" s="36">
        <f>($E344-AC331+$D344*(1-$F344))*(1-$F344)</f>
        <v/>
      </c>
      <c r="AD344" s="36">
        <f>($E344-AD331+$D344*(1-$F344))*(1-$F344)</f>
        <v/>
      </c>
      <c r="AF344" s="11">
        <f>CodePrefix&amp;$A344&amp;IF($C344="","","."&amp;$C344&amp;"."&amp;$B344)&amp;INDEX(VarEnd,MATCH($A344,VarKey,0))&amp;AF$5</f>
        <v/>
      </c>
      <c r="AG344" s="37">
        <f>($E344-AG331+$D344*(1-$F344))*(1-$F344)</f>
        <v/>
      </c>
      <c r="AH344" s="36">
        <f>($E344-AH331+$D344*(1-$F344))*(1-$F344)</f>
        <v/>
      </c>
      <c r="AI344" s="36">
        <f>($E344-AI331+$D344*(1-$F344))*(1-$F344)</f>
        <v/>
      </c>
      <c r="AJ344" s="36">
        <f>($E344-AJ331+$D344*(1-$F344))*(1-$F344)</f>
        <v/>
      </c>
      <c r="AK344" s="36">
        <f>($E344-AK331+$D344*(1-$F344))*(1-$F344)</f>
        <v/>
      </c>
      <c r="AL344" s="36">
        <f>($E344-AL331+$D344*(1-$F344))*(1-$F344)</f>
        <v/>
      </c>
      <c r="AM344" s="36">
        <f>($E344-AM331+$D344*(1-$F344))*(1-$F344)</f>
        <v/>
      </c>
      <c r="AN344" s="36">
        <f>($E344-AN331+$D344*(1-$F344))*(1-$F344)</f>
        <v/>
      </c>
      <c r="AO344" s="36">
        <f>($E344-AO331+$D344*(1-$F344))*(1-$F344)</f>
        <v/>
      </c>
      <c r="AP344" s="36">
        <f>($E344-AP331+$D344*(1-$F344))*(1-$F344)</f>
        <v/>
      </c>
      <c r="AQ344" s="36">
        <f>($E344-AQ331+$D344*(1-$F344))*(1-$F344)</f>
        <v/>
      </c>
      <c r="AR344" s="36">
        <f>($E344-AR331+$D344*(1-$F344))*(1-$F344)</f>
        <v/>
      </c>
      <c r="AS344" s="36">
        <f>($E344-AS331+$D344*(1-$F344))*(1-$F344)</f>
        <v/>
      </c>
      <c r="AT344" s="36">
        <f>($E344-AT331+$D344*(1-$F344))*(1-$F344)</f>
        <v/>
      </c>
      <c r="AU344" s="36">
        <f>($E344-AU331+$D344*(1-$F344))*(1-$F344)</f>
        <v/>
      </c>
      <c r="AV344" s="36">
        <f>($E344-AV331+$D344*(1-$F344))*(1-$F344)</f>
        <v/>
      </c>
      <c r="AW344" s="36">
        <f>($E344-AW331+$D344*(1-$F344))*(1-$F344)</f>
        <v/>
      </c>
      <c r="AX344" s="36">
        <f>($E344-AX331+$D344*(1-$F344))*(1-$F344)</f>
        <v/>
      </c>
      <c r="AY344" s="36">
        <f>($E344-AY331+$D344*(1-$F344))*(1-$F344)</f>
        <v/>
      </c>
    </row>
    <row r="345" hidden="1" outlineLevel="1">
      <c r="A345" s="14" t="inlineStr">
        <is>
          <t>txf</t>
        </is>
      </c>
      <c r="B345" s="14" t="inlineStr">
        <is>
          <t>coa</t>
        </is>
      </c>
      <c r="C345" s="14" t="inlineStr">
        <is>
          <t>ind</t>
        </is>
      </c>
      <c r="D345" s="36">
        <f>INDEX(Inputs_prices!$T$7:$T$18,MATCH($B345&amp;"."&amp;$C345,Inputs_prices!$A$7:$A$18,0))</f>
        <v/>
      </c>
      <c r="E345" s="36">
        <f>INDEX(Inputs_prices!$S$7:$S$18,MATCH($B345&amp;"."&amp;$C345,Inputs_prices!$A$7:$A$18,0))</f>
        <v/>
      </c>
      <c r="F345" s="36">
        <f>INDEX(Inputs_prices!$K$7:$K$18,MATCH($B345&amp;"."&amp;$C345,Inputs_prices!$A$7:$A$18,0))</f>
        <v/>
      </c>
      <c r="G345" s="35" t="n"/>
      <c r="H345" s="14">
        <f>INDEX(VarLab,MATCH($A345,VarKey,0))&amp;INDEX(MemLab,MATCH($C345&amp;"|"&amp;$B345,MemKey,0))</f>
        <v/>
      </c>
      <c r="I345" s="14">
        <f>INDEX(VarUnit,MATCH($A345,VarKey,0))</f>
        <v/>
      </c>
      <c r="J345" s="14">
        <f>INDEX(VarSrc,MATCH($A345,VarKey,0))</f>
        <v/>
      </c>
      <c r="K345" s="11">
        <f>CodePrefix&amp;$A345&amp;IF($C345="","","."&amp;$C345&amp;"."&amp;$B345)&amp;INDEX(VarEnd,MATCH($A345,VarKey,0))&amp;K$5</f>
        <v/>
      </c>
      <c r="L345" s="37">
        <f>($E345-L332+$D345*(1-$F345))*(1-$F345)</f>
        <v/>
      </c>
      <c r="M345" s="36">
        <f>($E345-M332+$D345*(1-$F345))*(1-$F345)</f>
        <v/>
      </c>
      <c r="N345" s="36">
        <f>($E345-N332+$D345*(1-$F345))*(1-$F345)</f>
        <v/>
      </c>
      <c r="O345" s="36">
        <f>($E345-O332+$D345*(1-$F345))*(1-$F345)</f>
        <v/>
      </c>
      <c r="P345" s="36">
        <f>($E345-P332+$D345*(1-$F345))*(1-$F345)</f>
        <v/>
      </c>
      <c r="Q345" s="36">
        <f>($E345-Q332+$D345*(1-$F345))*(1-$F345)</f>
        <v/>
      </c>
      <c r="R345" s="36">
        <f>($E345-R332+$D345*(1-$F345))*(1-$F345)</f>
        <v/>
      </c>
      <c r="S345" s="36">
        <f>($E345-S332+$D345*(1-$F345))*(1-$F345)</f>
        <v/>
      </c>
      <c r="T345" s="36">
        <f>($E345-T332+$D345*(1-$F345))*(1-$F345)</f>
        <v/>
      </c>
      <c r="U345" s="36">
        <f>($E345-U332+$D345*(1-$F345))*(1-$F345)</f>
        <v/>
      </c>
      <c r="V345" s="36">
        <f>($E345-V332+$D345*(1-$F345))*(1-$F345)</f>
        <v/>
      </c>
      <c r="W345" s="36">
        <f>($E345-W332+$D345*(1-$F345))*(1-$F345)</f>
        <v/>
      </c>
      <c r="X345" s="36">
        <f>($E345-X332+$D345*(1-$F345))*(1-$F345)</f>
        <v/>
      </c>
      <c r="Y345" s="36">
        <f>($E345-Y332+$D345*(1-$F345))*(1-$F345)</f>
        <v/>
      </c>
      <c r="Z345" s="36">
        <f>($E345-Z332+$D345*(1-$F345))*(1-$F345)</f>
        <v/>
      </c>
      <c r="AA345" s="36">
        <f>($E345-AA332+$D345*(1-$F345))*(1-$F345)</f>
        <v/>
      </c>
      <c r="AB345" s="36">
        <f>($E345-AB332+$D345*(1-$F345))*(1-$F345)</f>
        <v/>
      </c>
      <c r="AC345" s="36">
        <f>($E345-AC332+$D345*(1-$F345))*(1-$F345)</f>
        <v/>
      </c>
      <c r="AD345" s="36">
        <f>($E345-AD332+$D345*(1-$F345))*(1-$F345)</f>
        <v/>
      </c>
      <c r="AF345" s="11">
        <f>CodePrefix&amp;$A345&amp;IF($C345="","","."&amp;$C345&amp;"."&amp;$B345)&amp;INDEX(VarEnd,MATCH($A345,VarKey,0))&amp;AF$5</f>
        <v/>
      </c>
      <c r="AG345" s="37">
        <f>($E345-AG332+$D345*(1-$F345))*(1-$F345)</f>
        <v/>
      </c>
      <c r="AH345" s="36">
        <f>($E345-AH332+$D345*(1-$F345))*(1-$F345)</f>
        <v/>
      </c>
      <c r="AI345" s="36">
        <f>($E345-AI332+$D345*(1-$F345))*(1-$F345)</f>
        <v/>
      </c>
      <c r="AJ345" s="36">
        <f>($E345-AJ332+$D345*(1-$F345))*(1-$F345)</f>
        <v/>
      </c>
      <c r="AK345" s="36">
        <f>($E345-AK332+$D345*(1-$F345))*(1-$F345)</f>
        <v/>
      </c>
      <c r="AL345" s="36">
        <f>($E345-AL332+$D345*(1-$F345))*(1-$F345)</f>
        <v/>
      </c>
      <c r="AM345" s="36">
        <f>($E345-AM332+$D345*(1-$F345))*(1-$F345)</f>
        <v/>
      </c>
      <c r="AN345" s="36">
        <f>($E345-AN332+$D345*(1-$F345))*(1-$F345)</f>
        <v/>
      </c>
      <c r="AO345" s="36">
        <f>($E345-AO332+$D345*(1-$F345))*(1-$F345)</f>
        <v/>
      </c>
      <c r="AP345" s="36">
        <f>($E345-AP332+$D345*(1-$F345))*(1-$F345)</f>
        <v/>
      </c>
      <c r="AQ345" s="36">
        <f>($E345-AQ332+$D345*(1-$F345))*(1-$F345)</f>
        <v/>
      </c>
      <c r="AR345" s="36">
        <f>($E345-AR332+$D345*(1-$F345))*(1-$F345)</f>
        <v/>
      </c>
      <c r="AS345" s="36">
        <f>($E345-AS332+$D345*(1-$F345))*(1-$F345)</f>
        <v/>
      </c>
      <c r="AT345" s="36">
        <f>($E345-AT332+$D345*(1-$F345))*(1-$F345)</f>
        <v/>
      </c>
      <c r="AU345" s="36">
        <f>($E345-AU332+$D345*(1-$F345))*(1-$F345)</f>
        <v/>
      </c>
      <c r="AV345" s="36">
        <f>($E345-AV332+$D345*(1-$F345))*(1-$F345)</f>
        <v/>
      </c>
      <c r="AW345" s="36">
        <f>($E345-AW332+$D345*(1-$F345))*(1-$F345)</f>
        <v/>
      </c>
      <c r="AX345" s="36">
        <f>($E345-AX332+$D345*(1-$F345))*(1-$F345)</f>
        <v/>
      </c>
      <c r="AY345" s="36">
        <f>($E345-AY332+$D345*(1-$F345))*(1-$F345)</f>
        <v/>
      </c>
    </row>
    <row r="346" hidden="1" outlineLevel="1">
      <c r="A346" s="14" t="inlineStr">
        <is>
          <t>txf</t>
        </is>
      </c>
      <c r="B346" s="14" t="inlineStr">
        <is>
          <t>nga</t>
        </is>
      </c>
      <c r="C346" s="14" t="inlineStr">
        <is>
          <t>pow</t>
        </is>
      </c>
      <c r="D346" s="36">
        <f>INDEX(Inputs_prices!$T$7:$T$18,MATCH($B346&amp;"."&amp;$C346,Inputs_prices!$A$7:$A$18,0))</f>
        <v/>
      </c>
      <c r="E346" s="36">
        <f>INDEX(Inputs_prices!$S$7:$S$18,MATCH($B346&amp;"."&amp;$C346,Inputs_prices!$A$7:$A$18,0))</f>
        <v/>
      </c>
      <c r="F346" s="36">
        <f>INDEX(Inputs_prices!$K$7:$K$18,MATCH($B346&amp;"."&amp;$C346,Inputs_prices!$A$7:$A$18,0))</f>
        <v/>
      </c>
      <c r="G346" s="35" t="n"/>
      <c r="H346" s="14">
        <f>INDEX(VarLab,MATCH($A346,VarKey,0))&amp;INDEX(MemLab,MATCH($C346&amp;"|"&amp;$B346,MemKey,0))</f>
        <v/>
      </c>
      <c r="I346" s="14">
        <f>INDEX(VarUnit,MATCH($A346,VarKey,0))</f>
        <v/>
      </c>
      <c r="J346" s="14">
        <f>INDEX(VarSrc,MATCH($A346,VarKey,0))</f>
        <v/>
      </c>
      <c r="K346" s="11">
        <f>CodePrefix&amp;$A346&amp;IF($C346="","","."&amp;$C346&amp;"."&amp;$B346)&amp;INDEX(VarEnd,MATCH($A346,VarKey,0))&amp;K$5</f>
        <v/>
      </c>
      <c r="L346" s="37">
        <f>($E346-L333+$D346*(1-$F346))*(1-$F346)</f>
        <v/>
      </c>
      <c r="M346" s="36">
        <f>($E346-M333+$D346*(1-$F346))*(1-$F346)</f>
        <v/>
      </c>
      <c r="N346" s="36">
        <f>($E346-N333+$D346*(1-$F346))*(1-$F346)</f>
        <v/>
      </c>
      <c r="O346" s="36">
        <f>($E346-O333+$D346*(1-$F346))*(1-$F346)</f>
        <v/>
      </c>
      <c r="P346" s="36">
        <f>($E346-P333+$D346*(1-$F346))*(1-$F346)</f>
        <v/>
      </c>
      <c r="Q346" s="36">
        <f>($E346-Q333+$D346*(1-$F346))*(1-$F346)</f>
        <v/>
      </c>
      <c r="R346" s="36">
        <f>($E346-R333+$D346*(1-$F346))*(1-$F346)</f>
        <v/>
      </c>
      <c r="S346" s="36">
        <f>($E346-S333+$D346*(1-$F346))*(1-$F346)</f>
        <v/>
      </c>
      <c r="T346" s="36">
        <f>($E346-T333+$D346*(1-$F346))*(1-$F346)</f>
        <v/>
      </c>
      <c r="U346" s="36">
        <f>($E346-U333+$D346*(1-$F346))*(1-$F346)</f>
        <v/>
      </c>
      <c r="V346" s="36">
        <f>($E346-V333+$D346*(1-$F346))*(1-$F346)</f>
        <v/>
      </c>
      <c r="W346" s="36">
        <f>($E346-W333+$D346*(1-$F346))*(1-$F346)</f>
        <v/>
      </c>
      <c r="X346" s="36">
        <f>($E346-X333+$D346*(1-$F346))*(1-$F346)</f>
        <v/>
      </c>
      <c r="Y346" s="36">
        <f>($E346-Y333+$D346*(1-$F346))*(1-$F346)</f>
        <v/>
      </c>
      <c r="Z346" s="36">
        <f>($E346-Z333+$D346*(1-$F346))*(1-$F346)</f>
        <v/>
      </c>
      <c r="AA346" s="36">
        <f>($E346-AA333+$D346*(1-$F346))*(1-$F346)</f>
        <v/>
      </c>
      <c r="AB346" s="36">
        <f>($E346-AB333+$D346*(1-$F346))*(1-$F346)</f>
        <v/>
      </c>
      <c r="AC346" s="36">
        <f>($E346-AC333+$D346*(1-$F346))*(1-$F346)</f>
        <v/>
      </c>
      <c r="AD346" s="36">
        <f>($E346-AD333+$D346*(1-$F346))*(1-$F346)</f>
        <v/>
      </c>
      <c r="AF346" s="11">
        <f>CodePrefix&amp;$A346&amp;IF($C346="","","."&amp;$C346&amp;"."&amp;$B346)&amp;INDEX(VarEnd,MATCH($A346,VarKey,0))&amp;AF$5</f>
        <v/>
      </c>
      <c r="AG346" s="37">
        <f>($E346-AG333+$D346*(1-$F346))*(1-$F346)</f>
        <v/>
      </c>
      <c r="AH346" s="36">
        <f>($E346-AH333+$D346*(1-$F346))*(1-$F346)</f>
        <v/>
      </c>
      <c r="AI346" s="36">
        <f>($E346-AI333+$D346*(1-$F346))*(1-$F346)</f>
        <v/>
      </c>
      <c r="AJ346" s="36">
        <f>($E346-AJ333+$D346*(1-$F346))*(1-$F346)</f>
        <v/>
      </c>
      <c r="AK346" s="36">
        <f>($E346-AK333+$D346*(1-$F346))*(1-$F346)</f>
        <v/>
      </c>
      <c r="AL346" s="36">
        <f>($E346-AL333+$D346*(1-$F346))*(1-$F346)</f>
        <v/>
      </c>
      <c r="AM346" s="36">
        <f>($E346-AM333+$D346*(1-$F346))*(1-$F346)</f>
        <v/>
      </c>
      <c r="AN346" s="36">
        <f>($E346-AN333+$D346*(1-$F346))*(1-$F346)</f>
        <v/>
      </c>
      <c r="AO346" s="36">
        <f>($E346-AO333+$D346*(1-$F346))*(1-$F346)</f>
        <v/>
      </c>
      <c r="AP346" s="36">
        <f>($E346-AP333+$D346*(1-$F346))*(1-$F346)</f>
        <v/>
      </c>
      <c r="AQ346" s="36">
        <f>($E346-AQ333+$D346*(1-$F346))*(1-$F346)</f>
        <v/>
      </c>
      <c r="AR346" s="36">
        <f>($E346-AR333+$D346*(1-$F346))*(1-$F346)</f>
        <v/>
      </c>
      <c r="AS346" s="36">
        <f>($E346-AS333+$D346*(1-$F346))*(1-$F346)</f>
        <v/>
      </c>
      <c r="AT346" s="36">
        <f>($E346-AT333+$D346*(1-$F346))*(1-$F346)</f>
        <v/>
      </c>
      <c r="AU346" s="36">
        <f>($E346-AU333+$D346*(1-$F346))*(1-$F346)</f>
        <v/>
      </c>
      <c r="AV346" s="36">
        <f>($E346-AV333+$D346*(1-$F346))*(1-$F346)</f>
        <v/>
      </c>
      <c r="AW346" s="36">
        <f>($E346-AW333+$D346*(1-$F346))*(1-$F346)</f>
        <v/>
      </c>
      <c r="AX346" s="36">
        <f>($E346-AX333+$D346*(1-$F346))*(1-$F346)</f>
        <v/>
      </c>
      <c r="AY346" s="36">
        <f>($E346-AY333+$D346*(1-$F346))*(1-$F346)</f>
        <v/>
      </c>
    </row>
    <row r="347" hidden="1" outlineLevel="1">
      <c r="A347" s="14" t="inlineStr">
        <is>
          <t>txf</t>
        </is>
      </c>
      <c r="B347" s="14" t="inlineStr">
        <is>
          <t>nga</t>
        </is>
      </c>
      <c r="C347" s="14" t="inlineStr">
        <is>
          <t>res</t>
        </is>
      </c>
      <c r="D347" s="36">
        <f>INDEX(Inputs_prices!$T$7:$T$18,MATCH($B347&amp;"."&amp;$C347,Inputs_prices!$A$7:$A$18,0))</f>
        <v/>
      </c>
      <c r="E347" s="36">
        <f>INDEX(Inputs_prices!$S$7:$S$18,MATCH($B347&amp;"."&amp;$C347,Inputs_prices!$A$7:$A$18,0))</f>
        <v/>
      </c>
      <c r="F347" s="36">
        <f>INDEX(Inputs_prices!$K$7:$K$18,MATCH($B347&amp;"."&amp;$C347,Inputs_prices!$A$7:$A$18,0))</f>
        <v/>
      </c>
      <c r="G347" s="35" t="n"/>
      <c r="H347" s="14">
        <f>INDEX(VarLab,MATCH($A347,VarKey,0))&amp;INDEX(MemLab,MATCH($C347&amp;"|"&amp;$B347,MemKey,0))</f>
        <v/>
      </c>
      <c r="I347" s="14">
        <f>INDEX(VarUnit,MATCH($A347,VarKey,0))</f>
        <v/>
      </c>
      <c r="J347" s="14">
        <f>INDEX(VarSrc,MATCH($A347,VarKey,0))</f>
        <v/>
      </c>
      <c r="K347" s="11">
        <f>CodePrefix&amp;$A347&amp;IF($C347="","","."&amp;$C347&amp;"."&amp;$B347)&amp;INDEX(VarEnd,MATCH($A347,VarKey,0))&amp;K$5</f>
        <v/>
      </c>
      <c r="L347" s="37">
        <f>($E347-L334+$D347*(1-$F347))*(1-$F347)</f>
        <v/>
      </c>
      <c r="M347" s="36">
        <f>($E347-M334+$D347*(1-$F347))*(1-$F347)</f>
        <v/>
      </c>
      <c r="N347" s="36">
        <f>($E347-N334+$D347*(1-$F347))*(1-$F347)</f>
        <v/>
      </c>
      <c r="O347" s="36">
        <f>($E347-O334+$D347*(1-$F347))*(1-$F347)</f>
        <v/>
      </c>
      <c r="P347" s="36">
        <f>($E347-P334+$D347*(1-$F347))*(1-$F347)</f>
        <v/>
      </c>
      <c r="Q347" s="36">
        <f>($E347-Q334+$D347*(1-$F347))*(1-$F347)</f>
        <v/>
      </c>
      <c r="R347" s="36">
        <f>($E347-R334+$D347*(1-$F347))*(1-$F347)</f>
        <v/>
      </c>
      <c r="S347" s="36">
        <f>($E347-S334+$D347*(1-$F347))*(1-$F347)</f>
        <v/>
      </c>
      <c r="T347" s="36">
        <f>($E347-T334+$D347*(1-$F347))*(1-$F347)</f>
        <v/>
      </c>
      <c r="U347" s="36">
        <f>($E347-U334+$D347*(1-$F347))*(1-$F347)</f>
        <v/>
      </c>
      <c r="V347" s="36">
        <f>($E347-V334+$D347*(1-$F347))*(1-$F347)</f>
        <v/>
      </c>
      <c r="W347" s="36">
        <f>($E347-W334+$D347*(1-$F347))*(1-$F347)</f>
        <v/>
      </c>
      <c r="X347" s="36">
        <f>($E347-X334+$D347*(1-$F347))*(1-$F347)</f>
        <v/>
      </c>
      <c r="Y347" s="36">
        <f>($E347-Y334+$D347*(1-$F347))*(1-$F347)</f>
        <v/>
      </c>
      <c r="Z347" s="36">
        <f>($E347-Z334+$D347*(1-$F347))*(1-$F347)</f>
        <v/>
      </c>
      <c r="AA347" s="36">
        <f>($E347-AA334+$D347*(1-$F347))*(1-$F347)</f>
        <v/>
      </c>
      <c r="AB347" s="36">
        <f>($E347-AB334+$D347*(1-$F347))*(1-$F347)</f>
        <v/>
      </c>
      <c r="AC347" s="36">
        <f>($E347-AC334+$D347*(1-$F347))*(1-$F347)</f>
        <v/>
      </c>
      <c r="AD347" s="36">
        <f>($E347-AD334+$D347*(1-$F347))*(1-$F347)</f>
        <v/>
      </c>
      <c r="AF347" s="11">
        <f>CodePrefix&amp;$A347&amp;IF($C347="","","."&amp;$C347&amp;"."&amp;$B347)&amp;INDEX(VarEnd,MATCH($A347,VarKey,0))&amp;AF$5</f>
        <v/>
      </c>
      <c r="AG347" s="37">
        <f>($E347-AG334+$D347*(1-$F347))*(1-$F347)</f>
        <v/>
      </c>
      <c r="AH347" s="36">
        <f>($E347-AH334+$D347*(1-$F347))*(1-$F347)</f>
        <v/>
      </c>
      <c r="AI347" s="36">
        <f>($E347-AI334+$D347*(1-$F347))*(1-$F347)</f>
        <v/>
      </c>
      <c r="AJ347" s="36">
        <f>($E347-AJ334+$D347*(1-$F347))*(1-$F347)</f>
        <v/>
      </c>
      <c r="AK347" s="36">
        <f>($E347-AK334+$D347*(1-$F347))*(1-$F347)</f>
        <v/>
      </c>
      <c r="AL347" s="36">
        <f>($E347-AL334+$D347*(1-$F347))*(1-$F347)</f>
        <v/>
      </c>
      <c r="AM347" s="36">
        <f>($E347-AM334+$D347*(1-$F347))*(1-$F347)</f>
        <v/>
      </c>
      <c r="AN347" s="36">
        <f>($E347-AN334+$D347*(1-$F347))*(1-$F347)</f>
        <v/>
      </c>
      <c r="AO347" s="36">
        <f>($E347-AO334+$D347*(1-$F347))*(1-$F347)</f>
        <v/>
      </c>
      <c r="AP347" s="36">
        <f>($E347-AP334+$D347*(1-$F347))*(1-$F347)</f>
        <v/>
      </c>
      <c r="AQ347" s="36">
        <f>($E347-AQ334+$D347*(1-$F347))*(1-$F347)</f>
        <v/>
      </c>
      <c r="AR347" s="36">
        <f>($E347-AR334+$D347*(1-$F347))*(1-$F347)</f>
        <v/>
      </c>
      <c r="AS347" s="36">
        <f>($E347-AS334+$D347*(1-$F347))*(1-$F347)</f>
        <v/>
      </c>
      <c r="AT347" s="36">
        <f>($E347-AT334+$D347*(1-$F347))*(1-$F347)</f>
        <v/>
      </c>
      <c r="AU347" s="36">
        <f>($E347-AU334+$D347*(1-$F347))*(1-$F347)</f>
        <v/>
      </c>
      <c r="AV347" s="36">
        <f>($E347-AV334+$D347*(1-$F347))*(1-$F347)</f>
        <v/>
      </c>
      <c r="AW347" s="36">
        <f>($E347-AW334+$D347*(1-$F347))*(1-$F347)</f>
        <v/>
      </c>
      <c r="AX347" s="36">
        <f>($E347-AX334+$D347*(1-$F347))*(1-$F347)</f>
        <v/>
      </c>
      <c r="AY347" s="36">
        <f>($E347-AY334+$D347*(1-$F347))*(1-$F347)</f>
        <v/>
      </c>
    </row>
    <row r="348" hidden="1" outlineLevel="1">
      <c r="A348" s="14" t="inlineStr">
        <is>
          <t>txf</t>
        </is>
      </c>
      <c r="B348" s="14" t="inlineStr">
        <is>
          <t>nga</t>
        </is>
      </c>
      <c r="C348" s="14" t="inlineStr">
        <is>
          <t>ind</t>
        </is>
      </c>
      <c r="D348" s="36">
        <f>INDEX(Inputs_prices!$T$7:$T$18,MATCH($B348&amp;"."&amp;$C348,Inputs_prices!$A$7:$A$18,0))</f>
        <v/>
      </c>
      <c r="E348" s="36">
        <f>INDEX(Inputs_prices!$S$7:$S$18,MATCH($B348&amp;"."&amp;$C348,Inputs_prices!$A$7:$A$18,0))</f>
        <v/>
      </c>
      <c r="F348" s="36">
        <f>INDEX(Inputs_prices!$K$7:$K$18,MATCH($B348&amp;"."&amp;$C348,Inputs_prices!$A$7:$A$18,0))</f>
        <v/>
      </c>
      <c r="G348" s="35" t="n"/>
      <c r="H348" s="14">
        <f>INDEX(VarLab,MATCH($A348,VarKey,0))&amp;INDEX(MemLab,MATCH($C348&amp;"|"&amp;$B348,MemKey,0))</f>
        <v/>
      </c>
      <c r="I348" s="14">
        <f>INDEX(VarUnit,MATCH($A348,VarKey,0))</f>
        <v/>
      </c>
      <c r="J348" s="14">
        <f>INDEX(VarSrc,MATCH($A348,VarKey,0))</f>
        <v/>
      </c>
      <c r="K348" s="11">
        <f>CodePrefix&amp;$A348&amp;IF($C348="","","."&amp;$C348&amp;"."&amp;$B348)&amp;INDEX(VarEnd,MATCH($A348,VarKey,0))&amp;K$5</f>
        <v/>
      </c>
      <c r="L348" s="37">
        <f>($E348-L335+$D348*(1-$F348))*(1-$F348)</f>
        <v/>
      </c>
      <c r="M348" s="36">
        <f>($E348-M335+$D348*(1-$F348))*(1-$F348)</f>
        <v/>
      </c>
      <c r="N348" s="36">
        <f>($E348-N335+$D348*(1-$F348))*(1-$F348)</f>
        <v/>
      </c>
      <c r="O348" s="36">
        <f>($E348-O335+$D348*(1-$F348))*(1-$F348)</f>
        <v/>
      </c>
      <c r="P348" s="36">
        <f>($E348-P335+$D348*(1-$F348))*(1-$F348)</f>
        <v/>
      </c>
      <c r="Q348" s="36">
        <f>($E348-Q335+$D348*(1-$F348))*(1-$F348)</f>
        <v/>
      </c>
      <c r="R348" s="36">
        <f>($E348-R335+$D348*(1-$F348))*(1-$F348)</f>
        <v/>
      </c>
      <c r="S348" s="36">
        <f>($E348-S335+$D348*(1-$F348))*(1-$F348)</f>
        <v/>
      </c>
      <c r="T348" s="36">
        <f>($E348-T335+$D348*(1-$F348))*(1-$F348)</f>
        <v/>
      </c>
      <c r="U348" s="36">
        <f>($E348-U335+$D348*(1-$F348))*(1-$F348)</f>
        <v/>
      </c>
      <c r="V348" s="36">
        <f>($E348-V335+$D348*(1-$F348))*(1-$F348)</f>
        <v/>
      </c>
      <c r="W348" s="36">
        <f>($E348-W335+$D348*(1-$F348))*(1-$F348)</f>
        <v/>
      </c>
      <c r="X348" s="36">
        <f>($E348-X335+$D348*(1-$F348))*(1-$F348)</f>
        <v/>
      </c>
      <c r="Y348" s="36">
        <f>($E348-Y335+$D348*(1-$F348))*(1-$F348)</f>
        <v/>
      </c>
      <c r="Z348" s="36">
        <f>($E348-Z335+$D348*(1-$F348))*(1-$F348)</f>
        <v/>
      </c>
      <c r="AA348" s="36">
        <f>($E348-AA335+$D348*(1-$F348))*(1-$F348)</f>
        <v/>
      </c>
      <c r="AB348" s="36">
        <f>($E348-AB335+$D348*(1-$F348))*(1-$F348)</f>
        <v/>
      </c>
      <c r="AC348" s="36">
        <f>($E348-AC335+$D348*(1-$F348))*(1-$F348)</f>
        <v/>
      </c>
      <c r="AD348" s="36">
        <f>($E348-AD335+$D348*(1-$F348))*(1-$F348)</f>
        <v/>
      </c>
      <c r="AF348" s="11">
        <f>CodePrefix&amp;$A348&amp;IF($C348="","","."&amp;$C348&amp;"."&amp;$B348)&amp;INDEX(VarEnd,MATCH($A348,VarKey,0))&amp;AF$5</f>
        <v/>
      </c>
      <c r="AG348" s="37">
        <f>($E348-AG335+$D348*(1-$F348))*(1-$F348)</f>
        <v/>
      </c>
      <c r="AH348" s="36">
        <f>($E348-AH335+$D348*(1-$F348))*(1-$F348)</f>
        <v/>
      </c>
      <c r="AI348" s="36">
        <f>($E348-AI335+$D348*(1-$F348))*(1-$F348)</f>
        <v/>
      </c>
      <c r="AJ348" s="36">
        <f>($E348-AJ335+$D348*(1-$F348))*(1-$F348)</f>
        <v/>
      </c>
      <c r="AK348" s="36">
        <f>($E348-AK335+$D348*(1-$F348))*(1-$F348)</f>
        <v/>
      </c>
      <c r="AL348" s="36">
        <f>($E348-AL335+$D348*(1-$F348))*(1-$F348)</f>
        <v/>
      </c>
      <c r="AM348" s="36">
        <f>($E348-AM335+$D348*(1-$F348))*(1-$F348)</f>
        <v/>
      </c>
      <c r="AN348" s="36">
        <f>($E348-AN335+$D348*(1-$F348))*(1-$F348)</f>
        <v/>
      </c>
      <c r="AO348" s="36">
        <f>($E348-AO335+$D348*(1-$F348))*(1-$F348)</f>
        <v/>
      </c>
      <c r="AP348" s="36">
        <f>($E348-AP335+$D348*(1-$F348))*(1-$F348)</f>
        <v/>
      </c>
      <c r="AQ348" s="36">
        <f>($E348-AQ335+$D348*(1-$F348))*(1-$F348)</f>
        <v/>
      </c>
      <c r="AR348" s="36">
        <f>($E348-AR335+$D348*(1-$F348))*(1-$F348)</f>
        <v/>
      </c>
      <c r="AS348" s="36">
        <f>($E348-AS335+$D348*(1-$F348))*(1-$F348)</f>
        <v/>
      </c>
      <c r="AT348" s="36">
        <f>($E348-AT335+$D348*(1-$F348))*(1-$F348)</f>
        <v/>
      </c>
      <c r="AU348" s="36">
        <f>($E348-AU335+$D348*(1-$F348))*(1-$F348)</f>
        <v/>
      </c>
      <c r="AV348" s="36">
        <f>($E348-AV335+$D348*(1-$F348))*(1-$F348)</f>
        <v/>
      </c>
      <c r="AW348" s="36">
        <f>($E348-AW335+$D348*(1-$F348))*(1-$F348)</f>
        <v/>
      </c>
      <c r="AX348" s="36">
        <f>($E348-AX335+$D348*(1-$F348))*(1-$F348)</f>
        <v/>
      </c>
      <c r="AY348" s="36">
        <f>($E348-AY335+$D348*(1-$F348))*(1-$F348)</f>
        <v/>
      </c>
    </row>
    <row r="349" hidden="1" outlineLevel="1">
      <c r="A349" s="14" t="inlineStr">
        <is>
          <t>txf</t>
        </is>
      </c>
      <c r="B349" s="14" t="inlineStr">
        <is>
          <t>gso</t>
        </is>
      </c>
      <c r="C349" s="14" t="inlineStr">
        <is>
          <t>all</t>
        </is>
      </c>
      <c r="D349" s="36">
        <f>INDEX(Inputs_prices!$T$7:$T$18,MATCH($B349&amp;"."&amp;$C349,Inputs_prices!$A$7:$A$18,0))</f>
        <v/>
      </c>
      <c r="E349" s="36">
        <f>INDEX(Inputs_prices!$S$7:$S$18,MATCH($B349&amp;"."&amp;$C349,Inputs_prices!$A$7:$A$18,0))</f>
        <v/>
      </c>
      <c r="F349" s="36">
        <f>INDEX(Inputs_prices!$K$7:$K$18,MATCH($B349&amp;"."&amp;$C349,Inputs_prices!$A$7:$A$18,0))</f>
        <v/>
      </c>
      <c r="G349" s="35" t="n"/>
      <c r="H349" s="14">
        <f>INDEX(VarLab,MATCH($A349,VarKey,0))&amp;INDEX(MemLab,MATCH($C349&amp;"|"&amp;$B349,MemKey,0))</f>
        <v/>
      </c>
      <c r="I349" s="14">
        <f>INDEX(VarUnit,MATCH($A349,VarKey,0))</f>
        <v/>
      </c>
      <c r="J349" s="14">
        <f>INDEX(VarSrc,MATCH($A349,VarKey,0))</f>
        <v/>
      </c>
      <c r="K349" s="11">
        <f>CodePrefix&amp;$A349&amp;IF($C349="","","."&amp;$C349&amp;"."&amp;$B349)&amp;INDEX(VarEnd,MATCH($A349,VarKey,0))&amp;K$5</f>
        <v/>
      </c>
      <c r="L349" s="37">
        <f>($E349-L336+$D349*(1-$F349))*(1-$F349)</f>
        <v/>
      </c>
      <c r="M349" s="36">
        <f>($E349-M336+$D349*(1-$F349))*(1-$F349)</f>
        <v/>
      </c>
      <c r="N349" s="36">
        <f>($E349-N336+$D349*(1-$F349))*(1-$F349)</f>
        <v/>
      </c>
      <c r="O349" s="36">
        <f>($E349-O336+$D349*(1-$F349))*(1-$F349)</f>
        <v/>
      </c>
      <c r="P349" s="36">
        <f>($E349-P336+$D349*(1-$F349))*(1-$F349)</f>
        <v/>
      </c>
      <c r="Q349" s="36">
        <f>($E349-Q336+$D349*(1-$F349))*(1-$F349)</f>
        <v/>
      </c>
      <c r="R349" s="36">
        <f>($E349-R336+$D349*(1-$F349))*(1-$F349)</f>
        <v/>
      </c>
      <c r="S349" s="36">
        <f>($E349-S336+$D349*(1-$F349))*(1-$F349)</f>
        <v/>
      </c>
      <c r="T349" s="36">
        <f>($E349-T336+$D349*(1-$F349))*(1-$F349)</f>
        <v/>
      </c>
      <c r="U349" s="36">
        <f>($E349-U336+$D349*(1-$F349))*(1-$F349)</f>
        <v/>
      </c>
      <c r="V349" s="36">
        <f>($E349-V336+$D349*(1-$F349))*(1-$F349)</f>
        <v/>
      </c>
      <c r="W349" s="36">
        <f>($E349-W336+$D349*(1-$F349))*(1-$F349)</f>
        <v/>
      </c>
      <c r="X349" s="36">
        <f>($E349-X336+$D349*(1-$F349))*(1-$F349)</f>
        <v/>
      </c>
      <c r="Y349" s="36">
        <f>($E349-Y336+$D349*(1-$F349))*(1-$F349)</f>
        <v/>
      </c>
      <c r="Z349" s="36">
        <f>($E349-Z336+$D349*(1-$F349))*(1-$F349)</f>
        <v/>
      </c>
      <c r="AA349" s="36">
        <f>($E349-AA336+$D349*(1-$F349))*(1-$F349)</f>
        <v/>
      </c>
      <c r="AB349" s="36">
        <f>($E349-AB336+$D349*(1-$F349))*(1-$F349)</f>
        <v/>
      </c>
      <c r="AC349" s="36">
        <f>($E349-AC336+$D349*(1-$F349))*(1-$F349)</f>
        <v/>
      </c>
      <c r="AD349" s="36">
        <f>($E349-AD336+$D349*(1-$F349))*(1-$F349)</f>
        <v/>
      </c>
      <c r="AF349" s="11">
        <f>CodePrefix&amp;$A349&amp;IF($C349="","","."&amp;$C349&amp;"."&amp;$B349)&amp;INDEX(VarEnd,MATCH($A349,VarKey,0))&amp;AF$5</f>
        <v/>
      </c>
      <c r="AG349" s="37">
        <f>($E349-AG336+$D349*(1-$F349))*(1-$F349)</f>
        <v/>
      </c>
      <c r="AH349" s="36">
        <f>($E349-AH336+$D349*(1-$F349))*(1-$F349)</f>
        <v/>
      </c>
      <c r="AI349" s="36">
        <f>($E349-AI336+$D349*(1-$F349))*(1-$F349)</f>
        <v/>
      </c>
      <c r="AJ349" s="36">
        <f>($E349-AJ336+$D349*(1-$F349))*(1-$F349)</f>
        <v/>
      </c>
      <c r="AK349" s="36">
        <f>($E349-AK336+$D349*(1-$F349))*(1-$F349)</f>
        <v/>
      </c>
      <c r="AL349" s="36">
        <f>($E349-AL336+$D349*(1-$F349))*(1-$F349)</f>
        <v/>
      </c>
      <c r="AM349" s="36">
        <f>($E349-AM336+$D349*(1-$F349))*(1-$F349)</f>
        <v/>
      </c>
      <c r="AN349" s="36">
        <f>($E349-AN336+$D349*(1-$F349))*(1-$F349)</f>
        <v/>
      </c>
      <c r="AO349" s="36">
        <f>($E349-AO336+$D349*(1-$F349))*(1-$F349)</f>
        <v/>
      </c>
      <c r="AP349" s="36">
        <f>($E349-AP336+$D349*(1-$F349))*(1-$F349)</f>
        <v/>
      </c>
      <c r="AQ349" s="36">
        <f>($E349-AQ336+$D349*(1-$F349))*(1-$F349)</f>
        <v/>
      </c>
      <c r="AR349" s="36">
        <f>($E349-AR336+$D349*(1-$F349))*(1-$F349)</f>
        <v/>
      </c>
      <c r="AS349" s="36">
        <f>($E349-AS336+$D349*(1-$F349))*(1-$F349)</f>
        <v/>
      </c>
      <c r="AT349" s="36">
        <f>($E349-AT336+$D349*(1-$F349))*(1-$F349)</f>
        <v/>
      </c>
      <c r="AU349" s="36">
        <f>($E349-AU336+$D349*(1-$F349))*(1-$F349)</f>
        <v/>
      </c>
      <c r="AV349" s="36">
        <f>($E349-AV336+$D349*(1-$F349))*(1-$F349)</f>
        <v/>
      </c>
      <c r="AW349" s="36">
        <f>($E349-AW336+$D349*(1-$F349))*(1-$F349)</f>
        <v/>
      </c>
      <c r="AX349" s="36">
        <f>($E349-AX336+$D349*(1-$F349))*(1-$F349)</f>
        <v/>
      </c>
      <c r="AY349" s="36">
        <f>($E349-AY336+$D349*(1-$F349))*(1-$F349)</f>
        <v/>
      </c>
    </row>
    <row r="350" hidden="1" outlineLevel="1">
      <c r="A350" s="14" t="inlineStr">
        <is>
          <t>txf</t>
        </is>
      </c>
      <c r="B350" s="14" t="inlineStr">
        <is>
          <t>die</t>
        </is>
      </c>
      <c r="C350" s="14" t="inlineStr">
        <is>
          <t>all</t>
        </is>
      </c>
      <c r="D350" s="36">
        <f>INDEX(Inputs_prices!$T$7:$T$18,MATCH($B350&amp;"."&amp;$C350,Inputs_prices!$A$7:$A$18,0))</f>
        <v/>
      </c>
      <c r="E350" s="36">
        <f>INDEX(Inputs_prices!$S$7:$S$18,MATCH($B350&amp;"."&amp;$C350,Inputs_prices!$A$7:$A$18,0))</f>
        <v/>
      </c>
      <c r="F350" s="36">
        <f>INDEX(Inputs_prices!$K$7:$K$18,MATCH($B350&amp;"."&amp;$C350,Inputs_prices!$A$7:$A$18,0))</f>
        <v/>
      </c>
      <c r="G350" s="35" t="n"/>
      <c r="H350" s="14">
        <f>INDEX(VarLab,MATCH($A350,VarKey,0))&amp;INDEX(MemLab,MATCH($C350&amp;"|"&amp;$B350,MemKey,0))</f>
        <v/>
      </c>
      <c r="I350" s="14">
        <f>INDEX(VarUnit,MATCH($A350,VarKey,0))</f>
        <v/>
      </c>
      <c r="J350" s="14">
        <f>INDEX(VarSrc,MATCH($A350,VarKey,0))</f>
        <v/>
      </c>
      <c r="K350" s="11">
        <f>CodePrefix&amp;$A350&amp;IF($C350="","","."&amp;$C350&amp;"."&amp;$B350)&amp;INDEX(VarEnd,MATCH($A350,VarKey,0))&amp;K$5</f>
        <v/>
      </c>
      <c r="L350" s="37">
        <f>($E350-L337+$D350*(1-$F350))*(1-$F350)</f>
        <v/>
      </c>
      <c r="M350" s="36">
        <f>($E350-M337+$D350*(1-$F350))*(1-$F350)</f>
        <v/>
      </c>
      <c r="N350" s="36">
        <f>($E350-N337+$D350*(1-$F350))*(1-$F350)</f>
        <v/>
      </c>
      <c r="O350" s="36">
        <f>($E350-O337+$D350*(1-$F350))*(1-$F350)</f>
        <v/>
      </c>
      <c r="P350" s="36">
        <f>($E350-P337+$D350*(1-$F350))*(1-$F350)</f>
        <v/>
      </c>
      <c r="Q350" s="36">
        <f>($E350-Q337+$D350*(1-$F350))*(1-$F350)</f>
        <v/>
      </c>
      <c r="R350" s="36">
        <f>($E350-R337+$D350*(1-$F350))*(1-$F350)</f>
        <v/>
      </c>
      <c r="S350" s="36">
        <f>($E350-S337+$D350*(1-$F350))*(1-$F350)</f>
        <v/>
      </c>
      <c r="T350" s="36">
        <f>($E350-T337+$D350*(1-$F350))*(1-$F350)</f>
        <v/>
      </c>
      <c r="U350" s="36">
        <f>($E350-U337+$D350*(1-$F350))*(1-$F350)</f>
        <v/>
      </c>
      <c r="V350" s="36">
        <f>($E350-V337+$D350*(1-$F350))*(1-$F350)</f>
        <v/>
      </c>
      <c r="W350" s="36">
        <f>($E350-W337+$D350*(1-$F350))*(1-$F350)</f>
        <v/>
      </c>
      <c r="X350" s="36">
        <f>($E350-X337+$D350*(1-$F350))*(1-$F350)</f>
        <v/>
      </c>
      <c r="Y350" s="36">
        <f>($E350-Y337+$D350*(1-$F350))*(1-$F350)</f>
        <v/>
      </c>
      <c r="Z350" s="36">
        <f>($E350-Z337+$D350*(1-$F350))*(1-$F350)</f>
        <v/>
      </c>
      <c r="AA350" s="36">
        <f>($E350-AA337+$D350*(1-$F350))*(1-$F350)</f>
        <v/>
      </c>
      <c r="AB350" s="36">
        <f>($E350-AB337+$D350*(1-$F350))*(1-$F350)</f>
        <v/>
      </c>
      <c r="AC350" s="36">
        <f>($E350-AC337+$D350*(1-$F350))*(1-$F350)</f>
        <v/>
      </c>
      <c r="AD350" s="36">
        <f>($E350-AD337+$D350*(1-$F350))*(1-$F350)</f>
        <v/>
      </c>
      <c r="AF350" s="11">
        <f>CodePrefix&amp;$A350&amp;IF($C350="","","."&amp;$C350&amp;"."&amp;$B350)&amp;INDEX(VarEnd,MATCH($A350,VarKey,0))&amp;AF$5</f>
        <v/>
      </c>
      <c r="AG350" s="37">
        <f>($E350-AG337+$D350*(1-$F350))*(1-$F350)</f>
        <v/>
      </c>
      <c r="AH350" s="36">
        <f>($E350-AH337+$D350*(1-$F350))*(1-$F350)</f>
        <v/>
      </c>
      <c r="AI350" s="36">
        <f>($E350-AI337+$D350*(1-$F350))*(1-$F350)</f>
        <v/>
      </c>
      <c r="AJ350" s="36">
        <f>($E350-AJ337+$D350*(1-$F350))*(1-$F350)</f>
        <v/>
      </c>
      <c r="AK350" s="36">
        <f>($E350-AK337+$D350*(1-$F350))*(1-$F350)</f>
        <v/>
      </c>
      <c r="AL350" s="36">
        <f>($E350-AL337+$D350*(1-$F350))*(1-$F350)</f>
        <v/>
      </c>
      <c r="AM350" s="36">
        <f>($E350-AM337+$D350*(1-$F350))*(1-$F350)</f>
        <v/>
      </c>
      <c r="AN350" s="36">
        <f>($E350-AN337+$D350*(1-$F350))*(1-$F350)</f>
        <v/>
      </c>
      <c r="AO350" s="36">
        <f>($E350-AO337+$D350*(1-$F350))*(1-$F350)</f>
        <v/>
      </c>
      <c r="AP350" s="36">
        <f>($E350-AP337+$D350*(1-$F350))*(1-$F350)</f>
        <v/>
      </c>
      <c r="AQ350" s="36">
        <f>($E350-AQ337+$D350*(1-$F350))*(1-$F350)</f>
        <v/>
      </c>
      <c r="AR350" s="36">
        <f>($E350-AR337+$D350*(1-$F350))*(1-$F350)</f>
        <v/>
      </c>
      <c r="AS350" s="36">
        <f>($E350-AS337+$D350*(1-$F350))*(1-$F350)</f>
        <v/>
      </c>
      <c r="AT350" s="36">
        <f>($E350-AT337+$D350*(1-$F350))*(1-$F350)</f>
        <v/>
      </c>
      <c r="AU350" s="36">
        <f>($E350-AU337+$D350*(1-$F350))*(1-$F350)</f>
        <v/>
      </c>
      <c r="AV350" s="36">
        <f>($E350-AV337+$D350*(1-$F350))*(1-$F350)</f>
        <v/>
      </c>
      <c r="AW350" s="36">
        <f>($E350-AW337+$D350*(1-$F350))*(1-$F350)</f>
        <v/>
      </c>
      <c r="AX350" s="36">
        <f>($E350-AX337+$D350*(1-$F350))*(1-$F350)</f>
        <v/>
      </c>
      <c r="AY350" s="36">
        <f>($E350-AY337+$D350*(1-$F350))*(1-$F350)</f>
        <v/>
      </c>
    </row>
    <row r="351" hidden="1" outlineLevel="1">
      <c r="A351" s="14" t="inlineStr">
        <is>
          <t>txf</t>
        </is>
      </c>
      <c r="B351" s="14" t="inlineStr">
        <is>
          <t>lpg</t>
        </is>
      </c>
      <c r="C351" s="14" t="inlineStr">
        <is>
          <t>all</t>
        </is>
      </c>
      <c r="D351" s="36">
        <f>INDEX(Inputs_prices!$T$7:$T$18,MATCH($B351&amp;"."&amp;$C351,Inputs_prices!$A$7:$A$18,0))</f>
        <v/>
      </c>
      <c r="E351" s="36">
        <f>INDEX(Inputs_prices!$S$7:$S$18,MATCH($B351&amp;"."&amp;$C351,Inputs_prices!$A$7:$A$18,0))</f>
        <v/>
      </c>
      <c r="F351" s="36">
        <f>INDEX(Inputs_prices!$K$7:$K$18,MATCH($B351&amp;"."&amp;$C351,Inputs_prices!$A$7:$A$18,0))</f>
        <v/>
      </c>
      <c r="G351" s="35" t="n"/>
      <c r="H351" s="14">
        <f>INDEX(VarLab,MATCH($A351,VarKey,0))&amp;INDEX(MemLab,MATCH($C351&amp;"|"&amp;$B351,MemKey,0))</f>
        <v/>
      </c>
      <c r="I351" s="14">
        <f>INDEX(VarUnit,MATCH($A351,VarKey,0))</f>
        <v/>
      </c>
      <c r="J351" s="14">
        <f>INDEX(VarSrc,MATCH($A351,VarKey,0))</f>
        <v/>
      </c>
      <c r="K351" s="11">
        <f>CodePrefix&amp;$A351&amp;IF($C351="","","."&amp;$C351&amp;"."&amp;$B351)&amp;INDEX(VarEnd,MATCH($A351,VarKey,0))&amp;K$5</f>
        <v/>
      </c>
      <c r="L351" s="37">
        <f>($E351-L338+$D351*(1-$F351))*(1-$F351)</f>
        <v/>
      </c>
      <c r="M351" s="36">
        <f>($E351-M338+$D351*(1-$F351))*(1-$F351)</f>
        <v/>
      </c>
      <c r="N351" s="36">
        <f>($E351-N338+$D351*(1-$F351))*(1-$F351)</f>
        <v/>
      </c>
      <c r="O351" s="36">
        <f>($E351-O338+$D351*(1-$F351))*(1-$F351)</f>
        <v/>
      </c>
      <c r="P351" s="36">
        <f>($E351-P338+$D351*(1-$F351))*(1-$F351)</f>
        <v/>
      </c>
      <c r="Q351" s="36">
        <f>($E351-Q338+$D351*(1-$F351))*(1-$F351)</f>
        <v/>
      </c>
      <c r="R351" s="36">
        <f>($E351-R338+$D351*(1-$F351))*(1-$F351)</f>
        <v/>
      </c>
      <c r="S351" s="36">
        <f>($E351-S338+$D351*(1-$F351))*(1-$F351)</f>
        <v/>
      </c>
      <c r="T351" s="36">
        <f>($E351-T338+$D351*(1-$F351))*(1-$F351)</f>
        <v/>
      </c>
      <c r="U351" s="36">
        <f>($E351-U338+$D351*(1-$F351))*(1-$F351)</f>
        <v/>
      </c>
      <c r="V351" s="36">
        <f>($E351-V338+$D351*(1-$F351))*(1-$F351)</f>
        <v/>
      </c>
      <c r="W351" s="36">
        <f>($E351-W338+$D351*(1-$F351))*(1-$F351)</f>
        <v/>
      </c>
      <c r="X351" s="36">
        <f>($E351-X338+$D351*(1-$F351))*(1-$F351)</f>
        <v/>
      </c>
      <c r="Y351" s="36">
        <f>($E351-Y338+$D351*(1-$F351))*(1-$F351)</f>
        <v/>
      </c>
      <c r="Z351" s="36">
        <f>($E351-Z338+$D351*(1-$F351))*(1-$F351)</f>
        <v/>
      </c>
      <c r="AA351" s="36">
        <f>($E351-AA338+$D351*(1-$F351))*(1-$F351)</f>
        <v/>
      </c>
      <c r="AB351" s="36">
        <f>($E351-AB338+$D351*(1-$F351))*(1-$F351)</f>
        <v/>
      </c>
      <c r="AC351" s="36">
        <f>($E351-AC338+$D351*(1-$F351))*(1-$F351)</f>
        <v/>
      </c>
      <c r="AD351" s="36">
        <f>($E351-AD338+$D351*(1-$F351))*(1-$F351)</f>
        <v/>
      </c>
      <c r="AF351" s="11">
        <f>CodePrefix&amp;$A351&amp;IF($C351="","","."&amp;$C351&amp;"."&amp;$B351)&amp;INDEX(VarEnd,MATCH($A351,VarKey,0))&amp;AF$5</f>
        <v/>
      </c>
      <c r="AG351" s="37">
        <f>($E351-AG338+$D351*(1-$F351))*(1-$F351)</f>
        <v/>
      </c>
      <c r="AH351" s="36">
        <f>($E351-AH338+$D351*(1-$F351))*(1-$F351)</f>
        <v/>
      </c>
      <c r="AI351" s="36">
        <f>($E351-AI338+$D351*(1-$F351))*(1-$F351)</f>
        <v/>
      </c>
      <c r="AJ351" s="36">
        <f>($E351-AJ338+$D351*(1-$F351))*(1-$F351)</f>
        <v/>
      </c>
      <c r="AK351" s="36">
        <f>($E351-AK338+$D351*(1-$F351))*(1-$F351)</f>
        <v/>
      </c>
      <c r="AL351" s="36">
        <f>($E351-AL338+$D351*(1-$F351))*(1-$F351)</f>
        <v/>
      </c>
      <c r="AM351" s="36">
        <f>($E351-AM338+$D351*(1-$F351))*(1-$F351)</f>
        <v/>
      </c>
      <c r="AN351" s="36">
        <f>($E351-AN338+$D351*(1-$F351))*(1-$F351)</f>
        <v/>
      </c>
      <c r="AO351" s="36">
        <f>($E351-AO338+$D351*(1-$F351))*(1-$F351)</f>
        <v/>
      </c>
      <c r="AP351" s="36">
        <f>($E351-AP338+$D351*(1-$F351))*(1-$F351)</f>
        <v/>
      </c>
      <c r="AQ351" s="36">
        <f>($E351-AQ338+$D351*(1-$F351))*(1-$F351)</f>
        <v/>
      </c>
      <c r="AR351" s="36">
        <f>($E351-AR338+$D351*(1-$F351))*(1-$F351)</f>
        <v/>
      </c>
      <c r="AS351" s="36">
        <f>($E351-AS338+$D351*(1-$F351))*(1-$F351)</f>
        <v/>
      </c>
      <c r="AT351" s="36">
        <f>($E351-AT338+$D351*(1-$F351))*(1-$F351)</f>
        <v/>
      </c>
      <c r="AU351" s="36">
        <f>($E351-AU338+$D351*(1-$F351))*(1-$F351)</f>
        <v/>
      </c>
      <c r="AV351" s="36">
        <f>($E351-AV338+$D351*(1-$F351))*(1-$F351)</f>
        <v/>
      </c>
      <c r="AW351" s="36">
        <f>($E351-AW338+$D351*(1-$F351))*(1-$F351)</f>
        <v/>
      </c>
      <c r="AX351" s="36">
        <f>($E351-AX338+$D351*(1-$F351))*(1-$F351)</f>
        <v/>
      </c>
      <c r="AY351" s="36">
        <f>($E351-AY338+$D351*(1-$F351))*(1-$F351)</f>
        <v/>
      </c>
    </row>
    <row r="352" hidden="1" outlineLevel="1">
      <c r="A352" s="14" t="inlineStr">
        <is>
          <t>txf</t>
        </is>
      </c>
      <c r="B352" s="14" t="inlineStr">
        <is>
          <t>ker</t>
        </is>
      </c>
      <c r="C352" s="14" t="inlineStr">
        <is>
          <t>all</t>
        </is>
      </c>
      <c r="D352" s="36">
        <f>INDEX(Inputs_prices!$T$7:$T$18,MATCH($B352&amp;"."&amp;$C352,Inputs_prices!$A$7:$A$18,0))</f>
        <v/>
      </c>
      <c r="E352" s="36">
        <f>INDEX(Inputs_prices!$S$7:$S$18,MATCH($B352&amp;"."&amp;$C352,Inputs_prices!$A$7:$A$18,0))</f>
        <v/>
      </c>
      <c r="F352" s="36">
        <f>INDEX(Inputs_prices!$K$7:$K$18,MATCH($B352&amp;"."&amp;$C352,Inputs_prices!$A$7:$A$18,0))</f>
        <v/>
      </c>
      <c r="G352" s="35" t="n"/>
      <c r="H352" s="14">
        <f>INDEX(VarLab,MATCH($A352,VarKey,0))&amp;INDEX(MemLab,MATCH($C352&amp;"|"&amp;$B352,MemKey,0))</f>
        <v/>
      </c>
      <c r="I352" s="14">
        <f>INDEX(VarUnit,MATCH($A352,VarKey,0))</f>
        <v/>
      </c>
      <c r="J352" s="14">
        <f>INDEX(VarSrc,MATCH($A352,VarKey,0))</f>
        <v/>
      </c>
      <c r="K352" s="11">
        <f>CodePrefix&amp;$A352&amp;IF($C352="","","."&amp;$C352&amp;"."&amp;$B352)&amp;INDEX(VarEnd,MATCH($A352,VarKey,0))&amp;K$5</f>
        <v/>
      </c>
      <c r="L352" s="37">
        <f>($E352-L339+$D352*(1-$F352))*(1-$F352)</f>
        <v/>
      </c>
      <c r="M352" s="36">
        <f>($E352-M339+$D352*(1-$F352))*(1-$F352)</f>
        <v/>
      </c>
      <c r="N352" s="36">
        <f>($E352-N339+$D352*(1-$F352))*(1-$F352)</f>
        <v/>
      </c>
      <c r="O352" s="36">
        <f>($E352-O339+$D352*(1-$F352))*(1-$F352)</f>
        <v/>
      </c>
      <c r="P352" s="36">
        <f>($E352-P339+$D352*(1-$F352))*(1-$F352)</f>
        <v/>
      </c>
      <c r="Q352" s="36">
        <f>($E352-Q339+$D352*(1-$F352))*(1-$F352)</f>
        <v/>
      </c>
      <c r="R352" s="36">
        <f>($E352-R339+$D352*(1-$F352))*(1-$F352)</f>
        <v/>
      </c>
      <c r="S352" s="36">
        <f>($E352-S339+$D352*(1-$F352))*(1-$F352)</f>
        <v/>
      </c>
      <c r="T352" s="36">
        <f>($E352-T339+$D352*(1-$F352))*(1-$F352)</f>
        <v/>
      </c>
      <c r="U352" s="36">
        <f>($E352-U339+$D352*(1-$F352))*(1-$F352)</f>
        <v/>
      </c>
      <c r="V352" s="36">
        <f>($E352-V339+$D352*(1-$F352))*(1-$F352)</f>
        <v/>
      </c>
      <c r="W352" s="36">
        <f>($E352-W339+$D352*(1-$F352))*(1-$F352)</f>
        <v/>
      </c>
      <c r="X352" s="36">
        <f>($E352-X339+$D352*(1-$F352))*(1-$F352)</f>
        <v/>
      </c>
      <c r="Y352" s="36">
        <f>($E352-Y339+$D352*(1-$F352))*(1-$F352)</f>
        <v/>
      </c>
      <c r="Z352" s="36">
        <f>($E352-Z339+$D352*(1-$F352))*(1-$F352)</f>
        <v/>
      </c>
      <c r="AA352" s="36">
        <f>($E352-AA339+$D352*(1-$F352))*(1-$F352)</f>
        <v/>
      </c>
      <c r="AB352" s="36">
        <f>($E352-AB339+$D352*(1-$F352))*(1-$F352)</f>
        <v/>
      </c>
      <c r="AC352" s="36">
        <f>($E352-AC339+$D352*(1-$F352))*(1-$F352)</f>
        <v/>
      </c>
      <c r="AD352" s="36">
        <f>($E352-AD339+$D352*(1-$F352))*(1-$F352)</f>
        <v/>
      </c>
      <c r="AF352" s="11">
        <f>CodePrefix&amp;$A352&amp;IF($C352="","","."&amp;$C352&amp;"."&amp;$B352)&amp;INDEX(VarEnd,MATCH($A352,VarKey,0))&amp;AF$5</f>
        <v/>
      </c>
      <c r="AG352" s="37">
        <f>($E352-AG339+$D352*(1-$F352))*(1-$F352)</f>
        <v/>
      </c>
      <c r="AH352" s="36">
        <f>($E352-AH339+$D352*(1-$F352))*(1-$F352)</f>
        <v/>
      </c>
      <c r="AI352" s="36">
        <f>($E352-AI339+$D352*(1-$F352))*(1-$F352)</f>
        <v/>
      </c>
      <c r="AJ352" s="36">
        <f>($E352-AJ339+$D352*(1-$F352))*(1-$F352)</f>
        <v/>
      </c>
      <c r="AK352" s="36">
        <f>($E352-AK339+$D352*(1-$F352))*(1-$F352)</f>
        <v/>
      </c>
      <c r="AL352" s="36">
        <f>($E352-AL339+$D352*(1-$F352))*(1-$F352)</f>
        <v/>
      </c>
      <c r="AM352" s="36">
        <f>($E352-AM339+$D352*(1-$F352))*(1-$F352)</f>
        <v/>
      </c>
      <c r="AN352" s="36">
        <f>($E352-AN339+$D352*(1-$F352))*(1-$F352)</f>
        <v/>
      </c>
      <c r="AO352" s="36">
        <f>($E352-AO339+$D352*(1-$F352))*(1-$F352)</f>
        <v/>
      </c>
      <c r="AP352" s="36">
        <f>($E352-AP339+$D352*(1-$F352))*(1-$F352)</f>
        <v/>
      </c>
      <c r="AQ352" s="36">
        <f>($E352-AQ339+$D352*(1-$F352))*(1-$F352)</f>
        <v/>
      </c>
      <c r="AR352" s="36">
        <f>($E352-AR339+$D352*(1-$F352))*(1-$F352)</f>
        <v/>
      </c>
      <c r="AS352" s="36">
        <f>($E352-AS339+$D352*(1-$F352))*(1-$F352)</f>
        <v/>
      </c>
      <c r="AT352" s="36">
        <f>($E352-AT339+$D352*(1-$F352))*(1-$F352)</f>
        <v/>
      </c>
      <c r="AU352" s="36">
        <f>($E352-AU339+$D352*(1-$F352))*(1-$F352)</f>
        <v/>
      </c>
      <c r="AV352" s="36">
        <f>($E352-AV339+$D352*(1-$F352))*(1-$F352)</f>
        <v/>
      </c>
      <c r="AW352" s="36">
        <f>($E352-AW339+$D352*(1-$F352))*(1-$F352)</f>
        <v/>
      </c>
      <c r="AX352" s="36">
        <f>($E352-AX339+$D352*(1-$F352))*(1-$F352)</f>
        <v/>
      </c>
      <c r="AY352" s="36">
        <f>($E352-AY339+$D352*(1-$F352))*(1-$F352)</f>
        <v/>
      </c>
    </row>
    <row r="353" hidden="1" outlineLevel="1">
      <c r="A353" s="14" t="inlineStr">
        <is>
          <t>txf</t>
        </is>
      </c>
      <c r="B353" s="14" t="inlineStr">
        <is>
          <t>oop</t>
        </is>
      </c>
      <c r="C353" s="14" t="inlineStr">
        <is>
          <t>all</t>
        </is>
      </c>
      <c r="D353" s="36">
        <f>INDEX(Inputs_prices!$T$7:$T$18,MATCH($B353&amp;"."&amp;$C353,Inputs_prices!$A$7:$A$18,0))</f>
        <v/>
      </c>
      <c r="E353" s="36">
        <f>INDEX(Inputs_prices!$S$7:$S$18,MATCH($B353&amp;"."&amp;$C353,Inputs_prices!$A$7:$A$18,0))</f>
        <v/>
      </c>
      <c r="F353" s="36">
        <f>INDEX(Inputs_prices!$K$7:$K$18,MATCH($B353&amp;"."&amp;$C353,Inputs_prices!$A$7:$A$18,0))</f>
        <v/>
      </c>
      <c r="G353" s="35" t="n"/>
      <c r="H353" s="14">
        <f>INDEX(VarLab,MATCH($A353,VarKey,0))&amp;INDEX(MemLab,MATCH($C353&amp;"|"&amp;$B353,MemKey,0))</f>
        <v/>
      </c>
      <c r="I353" s="14">
        <f>INDEX(VarUnit,MATCH($A353,VarKey,0))</f>
        <v/>
      </c>
      <c r="J353" s="14">
        <f>INDEX(VarSrc,MATCH($A353,VarKey,0))</f>
        <v/>
      </c>
      <c r="K353" s="11">
        <f>CodePrefix&amp;$A353&amp;IF($C353="","","."&amp;$C353&amp;"."&amp;$B353)&amp;INDEX(VarEnd,MATCH($A353,VarKey,0))&amp;K$5</f>
        <v/>
      </c>
      <c r="L353" s="37">
        <f>($E353-L340+$D353*(1-$F353))*(1-$F353)</f>
        <v/>
      </c>
      <c r="M353" s="36">
        <f>($E353-M340+$D353*(1-$F353))*(1-$F353)</f>
        <v/>
      </c>
      <c r="N353" s="36">
        <f>($E353-N340+$D353*(1-$F353))*(1-$F353)</f>
        <v/>
      </c>
      <c r="O353" s="36">
        <f>($E353-O340+$D353*(1-$F353))*(1-$F353)</f>
        <v/>
      </c>
      <c r="P353" s="36">
        <f>($E353-P340+$D353*(1-$F353))*(1-$F353)</f>
        <v/>
      </c>
      <c r="Q353" s="36">
        <f>($E353-Q340+$D353*(1-$F353))*(1-$F353)</f>
        <v/>
      </c>
      <c r="R353" s="36">
        <f>($E353-R340+$D353*(1-$F353))*(1-$F353)</f>
        <v/>
      </c>
      <c r="S353" s="36">
        <f>($E353-S340+$D353*(1-$F353))*(1-$F353)</f>
        <v/>
      </c>
      <c r="T353" s="36">
        <f>($E353-T340+$D353*(1-$F353))*(1-$F353)</f>
        <v/>
      </c>
      <c r="U353" s="36">
        <f>($E353-U340+$D353*(1-$F353))*(1-$F353)</f>
        <v/>
      </c>
      <c r="V353" s="36">
        <f>($E353-V340+$D353*(1-$F353))*(1-$F353)</f>
        <v/>
      </c>
      <c r="W353" s="36">
        <f>($E353-W340+$D353*(1-$F353))*(1-$F353)</f>
        <v/>
      </c>
      <c r="X353" s="36">
        <f>($E353-X340+$D353*(1-$F353))*(1-$F353)</f>
        <v/>
      </c>
      <c r="Y353" s="36">
        <f>($E353-Y340+$D353*(1-$F353))*(1-$F353)</f>
        <v/>
      </c>
      <c r="Z353" s="36">
        <f>($E353-Z340+$D353*(1-$F353))*(1-$F353)</f>
        <v/>
      </c>
      <c r="AA353" s="36">
        <f>($E353-AA340+$D353*(1-$F353))*(1-$F353)</f>
        <v/>
      </c>
      <c r="AB353" s="36">
        <f>($E353-AB340+$D353*(1-$F353))*(1-$F353)</f>
        <v/>
      </c>
      <c r="AC353" s="36">
        <f>($E353-AC340+$D353*(1-$F353))*(1-$F353)</f>
        <v/>
      </c>
      <c r="AD353" s="36">
        <f>($E353-AD340+$D353*(1-$F353))*(1-$F353)</f>
        <v/>
      </c>
      <c r="AF353" s="11">
        <f>CodePrefix&amp;$A353&amp;IF($C353="","","."&amp;$C353&amp;"."&amp;$B353)&amp;INDEX(VarEnd,MATCH($A353,VarKey,0))&amp;AF$5</f>
        <v/>
      </c>
      <c r="AG353" s="37">
        <f>($E353-AG340+$D353*(1-$F353))*(1-$F353)</f>
        <v/>
      </c>
      <c r="AH353" s="36">
        <f>($E353-AH340+$D353*(1-$F353))*(1-$F353)</f>
        <v/>
      </c>
      <c r="AI353" s="36">
        <f>($E353-AI340+$D353*(1-$F353))*(1-$F353)</f>
        <v/>
      </c>
      <c r="AJ353" s="36">
        <f>($E353-AJ340+$D353*(1-$F353))*(1-$F353)</f>
        <v/>
      </c>
      <c r="AK353" s="36">
        <f>($E353-AK340+$D353*(1-$F353))*(1-$F353)</f>
        <v/>
      </c>
      <c r="AL353" s="36">
        <f>($E353-AL340+$D353*(1-$F353))*(1-$F353)</f>
        <v/>
      </c>
      <c r="AM353" s="36">
        <f>($E353-AM340+$D353*(1-$F353))*(1-$F353)</f>
        <v/>
      </c>
      <c r="AN353" s="36">
        <f>($E353-AN340+$D353*(1-$F353))*(1-$F353)</f>
        <v/>
      </c>
      <c r="AO353" s="36">
        <f>($E353-AO340+$D353*(1-$F353))*(1-$F353)</f>
        <v/>
      </c>
      <c r="AP353" s="36">
        <f>($E353-AP340+$D353*(1-$F353))*(1-$F353)</f>
        <v/>
      </c>
      <c r="AQ353" s="36">
        <f>($E353-AQ340+$D353*(1-$F353))*(1-$F353)</f>
        <v/>
      </c>
      <c r="AR353" s="36">
        <f>($E353-AR340+$D353*(1-$F353))*(1-$F353)</f>
        <v/>
      </c>
      <c r="AS353" s="36">
        <f>($E353-AS340+$D353*(1-$F353))*(1-$F353)</f>
        <v/>
      </c>
      <c r="AT353" s="36">
        <f>($E353-AT340+$D353*(1-$F353))*(1-$F353)</f>
        <v/>
      </c>
      <c r="AU353" s="36">
        <f>($E353-AU340+$D353*(1-$F353))*(1-$F353)</f>
        <v/>
      </c>
      <c r="AV353" s="36">
        <f>($E353-AV340+$D353*(1-$F353))*(1-$F353)</f>
        <v/>
      </c>
      <c r="AW353" s="36">
        <f>($E353-AW340+$D353*(1-$F353))*(1-$F353)</f>
        <v/>
      </c>
      <c r="AX353" s="36">
        <f>($E353-AX340+$D353*(1-$F353))*(1-$F353)</f>
        <v/>
      </c>
      <c r="AY353" s="36">
        <f>($E353-AY340+$D353*(1-$F353))*(1-$F353)</f>
        <v/>
      </c>
    </row>
    <row r="354" hidden="1" outlineLevel="1">
      <c r="A354" s="14" t="inlineStr">
        <is>
          <t>txf</t>
        </is>
      </c>
      <c r="B354" s="14" t="inlineStr">
        <is>
          <t>bio</t>
        </is>
      </c>
      <c r="C354" s="14" t="inlineStr">
        <is>
          <t>all</t>
        </is>
      </c>
      <c r="D354" s="36">
        <f>INDEX(Inputs_prices!$T$7:$T$18,MATCH($B354&amp;"."&amp;$C354,Inputs_prices!$A$7:$A$18,0))</f>
        <v/>
      </c>
      <c r="E354" s="36">
        <f>INDEX(Inputs_prices!$S$7:$S$18,MATCH($B354&amp;"."&amp;$C354,Inputs_prices!$A$7:$A$18,0))</f>
        <v/>
      </c>
      <c r="F354" s="36">
        <f>INDEX(Inputs_prices!$K$7:$K$18,MATCH($B354&amp;"."&amp;$C354,Inputs_prices!$A$7:$A$18,0))</f>
        <v/>
      </c>
      <c r="G354" s="35" t="n"/>
      <c r="H354" s="14">
        <f>INDEX(VarLab,MATCH($A354,VarKey,0))&amp;INDEX(MemLab,MATCH($C354&amp;"|"&amp;$B354,MemKey,0))</f>
        <v/>
      </c>
      <c r="I354" s="14">
        <f>INDEX(VarUnit,MATCH($A354,VarKey,0))</f>
        <v/>
      </c>
      <c r="J354" s="14">
        <f>INDEX(VarSrc,MATCH($A354,VarKey,0))</f>
        <v/>
      </c>
      <c r="K354" s="11">
        <f>CodePrefix&amp;$A354&amp;IF($C354="","","."&amp;$C354&amp;"."&amp;$B354)&amp;INDEX(VarEnd,MATCH($A354,VarKey,0))&amp;K$5</f>
        <v/>
      </c>
      <c r="L354" s="37">
        <f>($E354-L341+$D354*(1-$F354))*(1-$F354)</f>
        <v/>
      </c>
      <c r="M354" s="36">
        <f>($E354-M341+$D354*(1-$F354))*(1-$F354)</f>
        <v/>
      </c>
      <c r="N354" s="36">
        <f>($E354-N341+$D354*(1-$F354))*(1-$F354)</f>
        <v/>
      </c>
      <c r="O354" s="36">
        <f>($E354-O341+$D354*(1-$F354))*(1-$F354)</f>
        <v/>
      </c>
      <c r="P354" s="36">
        <f>($E354-P341+$D354*(1-$F354))*(1-$F354)</f>
        <v/>
      </c>
      <c r="Q354" s="36">
        <f>($E354-Q341+$D354*(1-$F354))*(1-$F354)</f>
        <v/>
      </c>
      <c r="R354" s="36">
        <f>($E354-R341+$D354*(1-$F354))*(1-$F354)</f>
        <v/>
      </c>
      <c r="S354" s="36">
        <f>($E354-S341+$D354*(1-$F354))*(1-$F354)</f>
        <v/>
      </c>
      <c r="T354" s="36">
        <f>($E354-T341+$D354*(1-$F354))*(1-$F354)</f>
        <v/>
      </c>
      <c r="U354" s="36">
        <f>($E354-U341+$D354*(1-$F354))*(1-$F354)</f>
        <v/>
      </c>
      <c r="V354" s="36">
        <f>($E354-V341+$D354*(1-$F354))*(1-$F354)</f>
        <v/>
      </c>
      <c r="W354" s="36">
        <f>($E354-W341+$D354*(1-$F354))*(1-$F354)</f>
        <v/>
      </c>
      <c r="X354" s="36">
        <f>($E354-X341+$D354*(1-$F354))*(1-$F354)</f>
        <v/>
      </c>
      <c r="Y354" s="36">
        <f>($E354-Y341+$D354*(1-$F354))*(1-$F354)</f>
        <v/>
      </c>
      <c r="Z354" s="36">
        <f>($E354-Z341+$D354*(1-$F354))*(1-$F354)</f>
        <v/>
      </c>
      <c r="AA354" s="36">
        <f>($E354-AA341+$D354*(1-$F354))*(1-$F354)</f>
        <v/>
      </c>
      <c r="AB354" s="36">
        <f>($E354-AB341+$D354*(1-$F354))*(1-$F354)</f>
        <v/>
      </c>
      <c r="AC354" s="36">
        <f>($E354-AC341+$D354*(1-$F354))*(1-$F354)</f>
        <v/>
      </c>
      <c r="AD354" s="36">
        <f>($E354-AD341+$D354*(1-$F354))*(1-$F354)</f>
        <v/>
      </c>
      <c r="AF354" s="11">
        <f>CodePrefix&amp;$A354&amp;IF($C354="","","."&amp;$C354&amp;"."&amp;$B354)&amp;INDEX(VarEnd,MATCH($A354,VarKey,0))&amp;AF$5</f>
        <v/>
      </c>
      <c r="AG354" s="37">
        <f>($E354-AG341+$D354*(1-$F354))*(1-$F354)</f>
        <v/>
      </c>
      <c r="AH354" s="36">
        <f>($E354-AH341+$D354*(1-$F354))*(1-$F354)</f>
        <v/>
      </c>
      <c r="AI354" s="36">
        <f>($E354-AI341+$D354*(1-$F354))*(1-$F354)</f>
        <v/>
      </c>
      <c r="AJ354" s="36">
        <f>($E354-AJ341+$D354*(1-$F354))*(1-$F354)</f>
        <v/>
      </c>
      <c r="AK354" s="36">
        <f>($E354-AK341+$D354*(1-$F354))*(1-$F354)</f>
        <v/>
      </c>
      <c r="AL354" s="36">
        <f>($E354-AL341+$D354*(1-$F354))*(1-$F354)</f>
        <v/>
      </c>
      <c r="AM354" s="36">
        <f>($E354-AM341+$D354*(1-$F354))*(1-$F354)</f>
        <v/>
      </c>
      <c r="AN354" s="36">
        <f>($E354-AN341+$D354*(1-$F354))*(1-$F354)</f>
        <v/>
      </c>
      <c r="AO354" s="36">
        <f>($E354-AO341+$D354*(1-$F354))*(1-$F354)</f>
        <v/>
      </c>
      <c r="AP354" s="36">
        <f>($E354-AP341+$D354*(1-$F354))*(1-$F354)</f>
        <v/>
      </c>
      <c r="AQ354" s="36">
        <f>($E354-AQ341+$D354*(1-$F354))*(1-$F354)</f>
        <v/>
      </c>
      <c r="AR354" s="36">
        <f>($E354-AR341+$D354*(1-$F354))*(1-$F354)</f>
        <v/>
      </c>
      <c r="AS354" s="36">
        <f>($E354-AS341+$D354*(1-$F354))*(1-$F354)</f>
        <v/>
      </c>
      <c r="AT354" s="36">
        <f>($E354-AT341+$D354*(1-$F354))*(1-$F354)</f>
        <v/>
      </c>
      <c r="AU354" s="36">
        <f>($E354-AU341+$D354*(1-$F354))*(1-$F354)</f>
        <v/>
      </c>
      <c r="AV354" s="36">
        <f>($E354-AV341+$D354*(1-$F354))*(1-$F354)</f>
        <v/>
      </c>
      <c r="AW354" s="36">
        <f>($E354-AW341+$D354*(1-$F354))*(1-$F354)</f>
        <v/>
      </c>
      <c r="AX354" s="36">
        <f>($E354-AX341+$D354*(1-$F354))*(1-$F354)</f>
        <v/>
      </c>
      <c r="AY354" s="36">
        <f>($E354-AY341+$D354*(1-$F354))*(1-$F354)</f>
        <v/>
      </c>
    </row>
    <row r="355" hidden="1" outlineLevel="1"/>
    <row r="356" hidden="1" outlineLevel="1">
      <c r="A356" s="14" t="inlineStr">
        <is>
          <t>txo</t>
        </is>
      </c>
      <c r="B356" s="14" t="inlineStr">
        <is>
          <t>coa</t>
        </is>
      </c>
      <c r="C356" s="14" t="inlineStr">
        <is>
          <t>pow</t>
        </is>
      </c>
      <c r="D356" s="36">
        <f>INDEX(Inputs_prices!$T$7:$T$18,MATCH($B356&amp;"."&amp;$C356,Inputs_prices!$A$7:$A$18,0))</f>
        <v/>
      </c>
      <c r="E356" s="36">
        <f>INDEX(Inputs_prices!$S$7:$S$18,MATCH($B356&amp;"."&amp;$C356,Inputs_prices!$A$7:$A$18,0))</f>
        <v/>
      </c>
      <c r="F356" s="36">
        <f>INDEX(Inputs_prices!$K$7:$K$18,MATCH($B356&amp;"."&amp;$C356,Inputs_prices!$A$7:$A$18,0))</f>
        <v/>
      </c>
      <c r="G356" s="36">
        <f>INDEX(Inputs_prices!$E$7:$E$18,MATCH($B356&amp;"."&amp;$C356,Inputs_prices!$A$7:$A$18,0))</f>
        <v/>
      </c>
      <c r="H356" s="14">
        <f>INDEX(VarLab,MATCH($A356,VarKey,0))&amp;INDEX(MemLab,MATCH($C356&amp;"|"&amp;$B356,MemKey,0))</f>
        <v/>
      </c>
      <c r="I356" s="14">
        <f>INDEX(VarUnit,MATCH($A356,VarKey,0))</f>
        <v/>
      </c>
      <c r="J356" s="14">
        <f>INDEX(VarSrc,MATCH($A356,VarKey,0))</f>
        <v/>
      </c>
      <c r="K356" s="11">
        <f>CodePrefix&amp;$A356&amp;IF($C356="","","."&amp;$C356&amp;"."&amp;$B356)&amp;INDEX(VarEnd,MATCH($A356,VarKey,0))&amp;K$5</f>
        <v/>
      </c>
      <c r="L356" s="37">
        <f>INDEX(Inputs_prices!$Y$7:$AB$18,$G356,MATCH(L$4,Inputs_prices!$Y$6:$AB$6,0))</f>
        <v/>
      </c>
      <c r="M356" s="38">
        <f>INDEX(Inputs_prices!$Y$7:$AB$18,$G356,MATCH(M$4,Inputs_prices!$Y$6:$AB$6,0))</f>
        <v/>
      </c>
      <c r="N356" s="38">
        <f>INDEX(Inputs_prices!$Y$7:$AB$18,$G356,MATCH(N$4,Inputs_prices!$Y$6:$AB$6,0))</f>
        <v/>
      </c>
      <c r="O356" s="36">
        <f>$D356*$F356+IF($D356*(1-$F356)&gt;=0,MAX($D356*(1-$F356),O343),O343)</f>
        <v/>
      </c>
      <c r="P356" s="36">
        <f>$D356*$F356+IF($D356*(1-$F356)&gt;=0,MAX($D356*(1-$F356),P343),P343)</f>
        <v/>
      </c>
      <c r="Q356" s="36">
        <f>$D356*$F356+IF($D356*(1-$F356)&gt;=0,MAX($D356*(1-$F356),Q343),Q343)</f>
        <v/>
      </c>
      <c r="R356" s="36">
        <f>$D356*$F356+IF($D356*(1-$F356)&gt;=0,MAX($D356*(1-$F356),R343),R343)</f>
        <v/>
      </c>
      <c r="S356" s="36">
        <f>$D356*$F356+IF($D356*(1-$F356)&gt;=0,MAX($D356*(1-$F356),S343),S343)</f>
        <v/>
      </c>
      <c r="T356" s="36">
        <f>$D356*$F356+IF($D356*(1-$F356)&gt;=0,MAX($D356*(1-$F356),T343),T343)</f>
        <v/>
      </c>
      <c r="U356" s="36">
        <f>$D356*$F356+IF($D356*(1-$F356)&gt;=0,MAX($D356*(1-$F356),U343),U343)</f>
        <v/>
      </c>
      <c r="V356" s="36">
        <f>$D356*$F356+IF($D356*(1-$F356)&gt;=0,MAX($D356*(1-$F356),V343),V343)</f>
        <v/>
      </c>
      <c r="W356" s="36">
        <f>$D356*$F356+IF($D356*(1-$F356)&gt;=0,MAX($D356*(1-$F356),W343),W343)</f>
        <v/>
      </c>
      <c r="X356" s="36">
        <f>$D356*$F356+IF($D356*(1-$F356)&gt;=0,MAX($D356*(1-$F356),X343),X343)</f>
        <v/>
      </c>
      <c r="Y356" s="36">
        <f>$D356*$F356+IF($D356*(1-$F356)&gt;=0,MAX($D356*(1-$F356),Y343),Y343)</f>
        <v/>
      </c>
      <c r="Z356" s="36">
        <f>$D356*$F356+IF($D356*(1-$F356)&gt;=0,MAX($D356*(1-$F356),Z343),Z343)</f>
        <v/>
      </c>
      <c r="AA356" s="36">
        <f>$D356*$F356+IF($D356*(1-$F356)&gt;=0,MAX($D356*(1-$F356),AA343),AA343)</f>
        <v/>
      </c>
      <c r="AB356" s="36">
        <f>$D356*$F356+IF($D356*(1-$F356)&gt;=0,MAX($D356*(1-$F356),AB343),AB343)</f>
        <v/>
      </c>
      <c r="AC356" s="36">
        <f>$D356*$F356+IF($D356*(1-$F356)&gt;=0,MAX($D356*(1-$F356),AC343),AC343)</f>
        <v/>
      </c>
      <c r="AD356" s="36">
        <f>$D356*$F356+IF($D356*(1-$F356)&gt;=0,MAX($D356*(1-$F356),AD343),AD343)</f>
        <v/>
      </c>
      <c r="AF356" s="11">
        <f>CodePrefix&amp;$A356&amp;IF($C356="","","."&amp;$C356&amp;"."&amp;$B356)&amp;INDEX(VarEnd,MATCH($A356,VarKey,0))&amp;AF$5</f>
        <v/>
      </c>
      <c r="AG356" s="37">
        <f>INDEX(Inputs_prices!$Y$7:$AB$18,$G356,MATCH(AG$4,Inputs_prices!$Y$6:$AB$6,0))</f>
        <v/>
      </c>
      <c r="AH356" s="38">
        <f>INDEX(Inputs_prices!$Y$7:$AB$18,$G356,MATCH(AH$4,Inputs_prices!$Y$6:$AB$6,0))</f>
        <v/>
      </c>
      <c r="AI356" s="38">
        <f>INDEX(Inputs_prices!$Y$7:$AB$18,$G356,MATCH(AI$4,Inputs_prices!$Y$6:$AB$6,0))</f>
        <v/>
      </c>
      <c r="AJ356" s="36">
        <f>$D356*$F356+IF($D356*(1-$F356)&gt;=0,MAX($D356*(1-$F356),AJ343),AJ343)</f>
        <v/>
      </c>
      <c r="AK356" s="36">
        <f>$D356*$F356+IF($D356*(1-$F356)&gt;=0,MAX($D356*(1-$F356),AK343),AK343)</f>
        <v/>
      </c>
      <c r="AL356" s="36">
        <f>$D356*$F356+IF($D356*(1-$F356)&gt;=0,MAX($D356*(1-$F356),AL343),AL343)</f>
        <v/>
      </c>
      <c r="AM356" s="36">
        <f>$D356*$F356+IF($D356*(1-$F356)&gt;=0,MAX($D356*(1-$F356),AM343),AM343)</f>
        <v/>
      </c>
      <c r="AN356" s="36">
        <f>$D356*$F356+IF($D356*(1-$F356)&gt;=0,MAX($D356*(1-$F356),AN343),AN343)</f>
        <v/>
      </c>
      <c r="AO356" s="36">
        <f>$D356*$F356+IF($D356*(1-$F356)&gt;=0,MAX($D356*(1-$F356),AO343),AO343)</f>
        <v/>
      </c>
      <c r="AP356" s="36">
        <f>$D356*$F356+IF($D356*(1-$F356)&gt;=0,MAX($D356*(1-$F356),AP343),AP343)</f>
        <v/>
      </c>
      <c r="AQ356" s="36">
        <f>$D356*$F356+IF($D356*(1-$F356)&gt;=0,MAX($D356*(1-$F356),AQ343),AQ343)</f>
        <v/>
      </c>
      <c r="AR356" s="36">
        <f>$D356*$F356+IF($D356*(1-$F356)&gt;=0,MAX($D356*(1-$F356),AR343),AR343)</f>
        <v/>
      </c>
      <c r="AS356" s="36">
        <f>$D356*$F356+IF($D356*(1-$F356)&gt;=0,MAX($D356*(1-$F356),AS343),AS343)</f>
        <v/>
      </c>
      <c r="AT356" s="36">
        <f>$D356*$F356+IF($D356*(1-$F356)&gt;=0,MAX($D356*(1-$F356),AT343),AT343)</f>
        <v/>
      </c>
      <c r="AU356" s="36">
        <f>$D356*$F356+IF($D356*(1-$F356)&gt;=0,MAX($D356*(1-$F356),AU343),AU343)</f>
        <v/>
      </c>
      <c r="AV356" s="36">
        <f>$D356*$F356+IF($D356*(1-$F356)&gt;=0,MAX($D356*(1-$F356),AV343),AV343)</f>
        <v/>
      </c>
      <c r="AW356" s="36">
        <f>$D356*$F356+IF($D356*(1-$F356)&gt;=0,MAX($D356*(1-$F356),AW343),AW343)</f>
        <v/>
      </c>
      <c r="AX356" s="36">
        <f>$D356*$F356+IF($D356*(1-$F356)&gt;=0,MAX($D356*(1-$F356),AX343),AX343)</f>
        <v/>
      </c>
      <c r="AY356" s="36">
        <f>$D356*$F356+IF($D356*(1-$F356)&gt;=0,MAX($D356*(1-$F356),AY343),AY343)</f>
        <v/>
      </c>
    </row>
    <row r="357" hidden="1" outlineLevel="1">
      <c r="A357" s="14" t="inlineStr">
        <is>
          <t>txo</t>
        </is>
      </c>
      <c r="B357" s="14" t="inlineStr">
        <is>
          <t>coa</t>
        </is>
      </c>
      <c r="C357" s="14" t="inlineStr">
        <is>
          <t>res</t>
        </is>
      </c>
      <c r="D357" s="36">
        <f>INDEX(Inputs_prices!$T$7:$T$18,MATCH($B357&amp;"."&amp;$C357,Inputs_prices!$A$7:$A$18,0))</f>
        <v/>
      </c>
      <c r="E357" s="36">
        <f>INDEX(Inputs_prices!$S$7:$S$18,MATCH($B357&amp;"."&amp;$C357,Inputs_prices!$A$7:$A$18,0))</f>
        <v/>
      </c>
      <c r="F357" s="36">
        <f>INDEX(Inputs_prices!$K$7:$K$18,MATCH($B357&amp;"."&amp;$C357,Inputs_prices!$A$7:$A$18,0))</f>
        <v/>
      </c>
      <c r="G357" s="36">
        <f>INDEX(Inputs_prices!$E$7:$E$18,MATCH($B357&amp;"."&amp;$C357,Inputs_prices!$A$7:$A$18,0))</f>
        <v/>
      </c>
      <c r="H357" s="14">
        <f>INDEX(VarLab,MATCH($A357,VarKey,0))&amp;INDEX(MemLab,MATCH($C357&amp;"|"&amp;$B357,MemKey,0))</f>
        <v/>
      </c>
      <c r="I357" s="14">
        <f>INDEX(VarUnit,MATCH($A357,VarKey,0))</f>
        <v/>
      </c>
      <c r="J357" s="14">
        <f>INDEX(VarSrc,MATCH($A357,VarKey,0))</f>
        <v/>
      </c>
      <c r="K357" s="11">
        <f>CodePrefix&amp;$A357&amp;IF($C357="","","."&amp;$C357&amp;"."&amp;$B357)&amp;INDEX(VarEnd,MATCH($A357,VarKey,0))&amp;K$5</f>
        <v/>
      </c>
      <c r="L357" s="37">
        <f>INDEX(Inputs_prices!$Y$7:$AB$18,$G357,MATCH(L$4,Inputs_prices!$Y$6:$AB$6,0))</f>
        <v/>
      </c>
      <c r="M357" s="38">
        <f>INDEX(Inputs_prices!$Y$7:$AB$18,$G357,MATCH(M$4,Inputs_prices!$Y$6:$AB$6,0))</f>
        <v/>
      </c>
      <c r="N357" s="38">
        <f>INDEX(Inputs_prices!$Y$7:$AB$18,$G357,MATCH(N$4,Inputs_prices!$Y$6:$AB$6,0))</f>
        <v/>
      </c>
      <c r="O357" s="36">
        <f>$D357*$F357+IF($D357*(1-$F357)&gt;=0,MAX($D357*(1-$F357),O344),O344)</f>
        <v/>
      </c>
      <c r="P357" s="36">
        <f>$D357*$F357+IF($D357*(1-$F357)&gt;=0,MAX($D357*(1-$F357),P344),P344)</f>
        <v/>
      </c>
      <c r="Q357" s="36">
        <f>$D357*$F357+IF($D357*(1-$F357)&gt;=0,MAX($D357*(1-$F357),Q344),Q344)</f>
        <v/>
      </c>
      <c r="R357" s="36">
        <f>$D357*$F357+IF($D357*(1-$F357)&gt;=0,MAX($D357*(1-$F357),R344),R344)</f>
        <v/>
      </c>
      <c r="S357" s="36">
        <f>$D357*$F357+IF($D357*(1-$F357)&gt;=0,MAX($D357*(1-$F357),S344),S344)</f>
        <v/>
      </c>
      <c r="T357" s="36">
        <f>$D357*$F357+IF($D357*(1-$F357)&gt;=0,MAX($D357*(1-$F357),T344),T344)</f>
        <v/>
      </c>
      <c r="U357" s="36">
        <f>$D357*$F357+IF($D357*(1-$F357)&gt;=0,MAX($D357*(1-$F357),U344),U344)</f>
        <v/>
      </c>
      <c r="V357" s="36">
        <f>$D357*$F357+IF($D357*(1-$F357)&gt;=0,MAX($D357*(1-$F357),V344),V344)</f>
        <v/>
      </c>
      <c r="W357" s="36">
        <f>$D357*$F357+IF($D357*(1-$F357)&gt;=0,MAX($D357*(1-$F357),W344),W344)</f>
        <v/>
      </c>
      <c r="X357" s="36">
        <f>$D357*$F357+IF($D357*(1-$F357)&gt;=0,MAX($D357*(1-$F357),X344),X344)</f>
        <v/>
      </c>
      <c r="Y357" s="36">
        <f>$D357*$F357+IF($D357*(1-$F357)&gt;=0,MAX($D357*(1-$F357),Y344),Y344)</f>
        <v/>
      </c>
      <c r="Z357" s="36">
        <f>$D357*$F357+IF($D357*(1-$F357)&gt;=0,MAX($D357*(1-$F357),Z344),Z344)</f>
        <v/>
      </c>
      <c r="AA357" s="36">
        <f>$D357*$F357+IF($D357*(1-$F357)&gt;=0,MAX($D357*(1-$F357),AA344),AA344)</f>
        <v/>
      </c>
      <c r="AB357" s="36">
        <f>$D357*$F357+IF($D357*(1-$F357)&gt;=0,MAX($D357*(1-$F357),AB344),AB344)</f>
        <v/>
      </c>
      <c r="AC357" s="36">
        <f>$D357*$F357+IF($D357*(1-$F357)&gt;=0,MAX($D357*(1-$F357),AC344),AC344)</f>
        <v/>
      </c>
      <c r="AD357" s="36">
        <f>$D357*$F357+IF($D357*(1-$F357)&gt;=0,MAX($D357*(1-$F357),AD344),AD344)</f>
        <v/>
      </c>
      <c r="AF357" s="11">
        <f>CodePrefix&amp;$A357&amp;IF($C357="","","."&amp;$C357&amp;"."&amp;$B357)&amp;INDEX(VarEnd,MATCH($A357,VarKey,0))&amp;AF$5</f>
        <v/>
      </c>
      <c r="AG357" s="37">
        <f>INDEX(Inputs_prices!$Y$7:$AB$18,$G357,MATCH(AG$4,Inputs_prices!$Y$6:$AB$6,0))</f>
        <v/>
      </c>
      <c r="AH357" s="38">
        <f>INDEX(Inputs_prices!$Y$7:$AB$18,$G357,MATCH(AH$4,Inputs_prices!$Y$6:$AB$6,0))</f>
        <v/>
      </c>
      <c r="AI357" s="38">
        <f>INDEX(Inputs_prices!$Y$7:$AB$18,$G357,MATCH(AI$4,Inputs_prices!$Y$6:$AB$6,0))</f>
        <v/>
      </c>
      <c r="AJ357" s="36">
        <f>$D357*$F357+IF($D357*(1-$F357)&gt;=0,MAX($D357*(1-$F357),AJ344),AJ344)</f>
        <v/>
      </c>
      <c r="AK357" s="36">
        <f>$D357*$F357+IF($D357*(1-$F357)&gt;=0,MAX($D357*(1-$F357),AK344),AK344)</f>
        <v/>
      </c>
      <c r="AL357" s="36">
        <f>$D357*$F357+IF($D357*(1-$F357)&gt;=0,MAX($D357*(1-$F357),AL344),AL344)</f>
        <v/>
      </c>
      <c r="AM357" s="36">
        <f>$D357*$F357+IF($D357*(1-$F357)&gt;=0,MAX($D357*(1-$F357),AM344),AM344)</f>
        <v/>
      </c>
      <c r="AN357" s="36">
        <f>$D357*$F357+IF($D357*(1-$F357)&gt;=0,MAX($D357*(1-$F357),AN344),AN344)</f>
        <v/>
      </c>
      <c r="AO357" s="36">
        <f>$D357*$F357+IF($D357*(1-$F357)&gt;=0,MAX($D357*(1-$F357),AO344),AO344)</f>
        <v/>
      </c>
      <c r="AP357" s="36">
        <f>$D357*$F357+IF($D357*(1-$F357)&gt;=0,MAX($D357*(1-$F357),AP344),AP344)</f>
        <v/>
      </c>
      <c r="AQ357" s="36">
        <f>$D357*$F357+IF($D357*(1-$F357)&gt;=0,MAX($D357*(1-$F357),AQ344),AQ344)</f>
        <v/>
      </c>
      <c r="AR357" s="36">
        <f>$D357*$F357+IF($D357*(1-$F357)&gt;=0,MAX($D357*(1-$F357),AR344),AR344)</f>
        <v/>
      </c>
      <c r="AS357" s="36">
        <f>$D357*$F357+IF($D357*(1-$F357)&gt;=0,MAX($D357*(1-$F357),AS344),AS344)</f>
        <v/>
      </c>
      <c r="AT357" s="36">
        <f>$D357*$F357+IF($D357*(1-$F357)&gt;=0,MAX($D357*(1-$F357),AT344),AT344)</f>
        <v/>
      </c>
      <c r="AU357" s="36">
        <f>$D357*$F357+IF($D357*(1-$F357)&gt;=0,MAX($D357*(1-$F357),AU344),AU344)</f>
        <v/>
      </c>
      <c r="AV357" s="36">
        <f>$D357*$F357+IF($D357*(1-$F357)&gt;=0,MAX($D357*(1-$F357),AV344),AV344)</f>
        <v/>
      </c>
      <c r="AW357" s="36">
        <f>$D357*$F357+IF($D357*(1-$F357)&gt;=0,MAX($D357*(1-$F357),AW344),AW344)</f>
        <v/>
      </c>
      <c r="AX357" s="36">
        <f>$D357*$F357+IF($D357*(1-$F357)&gt;=0,MAX($D357*(1-$F357),AX344),AX344)</f>
        <v/>
      </c>
      <c r="AY357" s="36">
        <f>$D357*$F357+IF($D357*(1-$F357)&gt;=0,MAX($D357*(1-$F357),AY344),AY344)</f>
        <v/>
      </c>
    </row>
    <row r="358" hidden="1" outlineLevel="1">
      <c r="A358" s="14" t="inlineStr">
        <is>
          <t>txo</t>
        </is>
      </c>
      <c r="B358" s="14" t="inlineStr">
        <is>
          <t>coa</t>
        </is>
      </c>
      <c r="C358" s="14" t="inlineStr">
        <is>
          <t>ind</t>
        </is>
      </c>
      <c r="D358" s="36">
        <f>INDEX(Inputs_prices!$T$7:$T$18,MATCH($B358&amp;"."&amp;$C358,Inputs_prices!$A$7:$A$18,0))</f>
        <v/>
      </c>
      <c r="E358" s="36">
        <f>INDEX(Inputs_prices!$S$7:$S$18,MATCH($B358&amp;"."&amp;$C358,Inputs_prices!$A$7:$A$18,0))</f>
        <v/>
      </c>
      <c r="F358" s="36">
        <f>INDEX(Inputs_prices!$K$7:$K$18,MATCH($B358&amp;"."&amp;$C358,Inputs_prices!$A$7:$A$18,0))</f>
        <v/>
      </c>
      <c r="G358" s="36">
        <f>INDEX(Inputs_prices!$E$7:$E$18,MATCH($B358&amp;"."&amp;$C358,Inputs_prices!$A$7:$A$18,0))</f>
        <v/>
      </c>
      <c r="H358" s="14">
        <f>INDEX(VarLab,MATCH($A358,VarKey,0))&amp;INDEX(MemLab,MATCH($C358&amp;"|"&amp;$B358,MemKey,0))</f>
        <v/>
      </c>
      <c r="I358" s="14">
        <f>INDEX(VarUnit,MATCH($A358,VarKey,0))</f>
        <v/>
      </c>
      <c r="J358" s="14">
        <f>INDEX(VarSrc,MATCH($A358,VarKey,0))</f>
        <v/>
      </c>
      <c r="K358" s="11">
        <f>CodePrefix&amp;$A358&amp;IF($C358="","","."&amp;$C358&amp;"."&amp;$B358)&amp;INDEX(VarEnd,MATCH($A358,VarKey,0))&amp;K$5</f>
        <v/>
      </c>
      <c r="L358" s="37">
        <f>INDEX(Inputs_prices!$Y$7:$AB$18,$G358,MATCH(L$4,Inputs_prices!$Y$6:$AB$6,0))</f>
        <v/>
      </c>
      <c r="M358" s="38">
        <f>INDEX(Inputs_prices!$Y$7:$AB$18,$G358,MATCH(M$4,Inputs_prices!$Y$6:$AB$6,0))</f>
        <v/>
      </c>
      <c r="N358" s="38">
        <f>INDEX(Inputs_prices!$Y$7:$AB$18,$G358,MATCH(N$4,Inputs_prices!$Y$6:$AB$6,0))</f>
        <v/>
      </c>
      <c r="O358" s="36">
        <f>$D358*$F358+IF($D358*(1-$F358)&gt;=0,MAX($D358*(1-$F358),O345),O345)</f>
        <v/>
      </c>
      <c r="P358" s="36">
        <f>$D358*$F358+IF($D358*(1-$F358)&gt;=0,MAX($D358*(1-$F358),P345),P345)</f>
        <v/>
      </c>
      <c r="Q358" s="36">
        <f>$D358*$F358+IF($D358*(1-$F358)&gt;=0,MAX($D358*(1-$F358),Q345),Q345)</f>
        <v/>
      </c>
      <c r="R358" s="36">
        <f>$D358*$F358+IF($D358*(1-$F358)&gt;=0,MAX($D358*(1-$F358),R345),R345)</f>
        <v/>
      </c>
      <c r="S358" s="36">
        <f>$D358*$F358+IF($D358*(1-$F358)&gt;=0,MAX($D358*(1-$F358),S345),S345)</f>
        <v/>
      </c>
      <c r="T358" s="36">
        <f>$D358*$F358+IF($D358*(1-$F358)&gt;=0,MAX($D358*(1-$F358),T345),T345)</f>
        <v/>
      </c>
      <c r="U358" s="36">
        <f>$D358*$F358+IF($D358*(1-$F358)&gt;=0,MAX($D358*(1-$F358),U345),U345)</f>
        <v/>
      </c>
      <c r="V358" s="36">
        <f>$D358*$F358+IF($D358*(1-$F358)&gt;=0,MAX($D358*(1-$F358),V345),V345)</f>
        <v/>
      </c>
      <c r="W358" s="36">
        <f>$D358*$F358+IF($D358*(1-$F358)&gt;=0,MAX($D358*(1-$F358),W345),W345)</f>
        <v/>
      </c>
      <c r="X358" s="36">
        <f>$D358*$F358+IF($D358*(1-$F358)&gt;=0,MAX($D358*(1-$F358),X345),X345)</f>
        <v/>
      </c>
      <c r="Y358" s="36">
        <f>$D358*$F358+IF($D358*(1-$F358)&gt;=0,MAX($D358*(1-$F358),Y345),Y345)</f>
        <v/>
      </c>
      <c r="Z358" s="36">
        <f>$D358*$F358+IF($D358*(1-$F358)&gt;=0,MAX($D358*(1-$F358),Z345),Z345)</f>
        <v/>
      </c>
      <c r="AA358" s="36">
        <f>$D358*$F358+IF($D358*(1-$F358)&gt;=0,MAX($D358*(1-$F358),AA345),AA345)</f>
        <v/>
      </c>
      <c r="AB358" s="36">
        <f>$D358*$F358+IF($D358*(1-$F358)&gt;=0,MAX($D358*(1-$F358),AB345),AB345)</f>
        <v/>
      </c>
      <c r="AC358" s="36">
        <f>$D358*$F358+IF($D358*(1-$F358)&gt;=0,MAX($D358*(1-$F358),AC345),AC345)</f>
        <v/>
      </c>
      <c r="AD358" s="36">
        <f>$D358*$F358+IF($D358*(1-$F358)&gt;=0,MAX($D358*(1-$F358),AD345),AD345)</f>
        <v/>
      </c>
      <c r="AF358" s="11">
        <f>CodePrefix&amp;$A358&amp;IF($C358="","","."&amp;$C358&amp;"."&amp;$B358)&amp;INDEX(VarEnd,MATCH($A358,VarKey,0))&amp;AF$5</f>
        <v/>
      </c>
      <c r="AG358" s="37">
        <f>INDEX(Inputs_prices!$Y$7:$AB$18,$G358,MATCH(AG$4,Inputs_prices!$Y$6:$AB$6,0))</f>
        <v/>
      </c>
      <c r="AH358" s="38">
        <f>INDEX(Inputs_prices!$Y$7:$AB$18,$G358,MATCH(AH$4,Inputs_prices!$Y$6:$AB$6,0))</f>
        <v/>
      </c>
      <c r="AI358" s="38">
        <f>INDEX(Inputs_prices!$Y$7:$AB$18,$G358,MATCH(AI$4,Inputs_prices!$Y$6:$AB$6,0))</f>
        <v/>
      </c>
      <c r="AJ358" s="36">
        <f>$D358*$F358+IF($D358*(1-$F358)&gt;=0,MAX($D358*(1-$F358),AJ345),AJ345)</f>
        <v/>
      </c>
      <c r="AK358" s="36">
        <f>$D358*$F358+IF($D358*(1-$F358)&gt;=0,MAX($D358*(1-$F358),AK345),AK345)</f>
        <v/>
      </c>
      <c r="AL358" s="36">
        <f>$D358*$F358+IF($D358*(1-$F358)&gt;=0,MAX($D358*(1-$F358),AL345),AL345)</f>
        <v/>
      </c>
      <c r="AM358" s="36">
        <f>$D358*$F358+IF($D358*(1-$F358)&gt;=0,MAX($D358*(1-$F358),AM345),AM345)</f>
        <v/>
      </c>
      <c r="AN358" s="36">
        <f>$D358*$F358+IF($D358*(1-$F358)&gt;=0,MAX($D358*(1-$F358),AN345),AN345)</f>
        <v/>
      </c>
      <c r="AO358" s="36">
        <f>$D358*$F358+IF($D358*(1-$F358)&gt;=0,MAX($D358*(1-$F358),AO345),AO345)</f>
        <v/>
      </c>
      <c r="AP358" s="36">
        <f>$D358*$F358+IF($D358*(1-$F358)&gt;=0,MAX($D358*(1-$F358),AP345),AP345)</f>
        <v/>
      </c>
      <c r="AQ358" s="36">
        <f>$D358*$F358+IF($D358*(1-$F358)&gt;=0,MAX($D358*(1-$F358),AQ345),AQ345)</f>
        <v/>
      </c>
      <c r="AR358" s="36">
        <f>$D358*$F358+IF($D358*(1-$F358)&gt;=0,MAX($D358*(1-$F358),AR345),AR345)</f>
        <v/>
      </c>
      <c r="AS358" s="36">
        <f>$D358*$F358+IF($D358*(1-$F358)&gt;=0,MAX($D358*(1-$F358),AS345),AS345)</f>
        <v/>
      </c>
      <c r="AT358" s="36">
        <f>$D358*$F358+IF($D358*(1-$F358)&gt;=0,MAX($D358*(1-$F358),AT345),AT345)</f>
        <v/>
      </c>
      <c r="AU358" s="36">
        <f>$D358*$F358+IF($D358*(1-$F358)&gt;=0,MAX($D358*(1-$F358),AU345),AU345)</f>
        <v/>
      </c>
      <c r="AV358" s="36">
        <f>$D358*$F358+IF($D358*(1-$F358)&gt;=0,MAX($D358*(1-$F358),AV345),AV345)</f>
        <v/>
      </c>
      <c r="AW358" s="36">
        <f>$D358*$F358+IF($D358*(1-$F358)&gt;=0,MAX($D358*(1-$F358),AW345),AW345)</f>
        <v/>
      </c>
      <c r="AX358" s="36">
        <f>$D358*$F358+IF($D358*(1-$F358)&gt;=0,MAX($D358*(1-$F358),AX345),AX345)</f>
        <v/>
      </c>
      <c r="AY358" s="36">
        <f>$D358*$F358+IF($D358*(1-$F358)&gt;=0,MAX($D358*(1-$F358),AY345),AY345)</f>
        <v/>
      </c>
    </row>
    <row r="359" hidden="1" outlineLevel="1">
      <c r="A359" s="14" t="inlineStr">
        <is>
          <t>txo</t>
        </is>
      </c>
      <c r="B359" s="14" t="inlineStr">
        <is>
          <t>nga</t>
        </is>
      </c>
      <c r="C359" s="14" t="inlineStr">
        <is>
          <t>pow</t>
        </is>
      </c>
      <c r="D359" s="36">
        <f>INDEX(Inputs_prices!$T$7:$T$18,MATCH($B359&amp;"."&amp;$C359,Inputs_prices!$A$7:$A$18,0))</f>
        <v/>
      </c>
      <c r="E359" s="36">
        <f>INDEX(Inputs_prices!$S$7:$S$18,MATCH($B359&amp;"."&amp;$C359,Inputs_prices!$A$7:$A$18,0))</f>
        <v/>
      </c>
      <c r="F359" s="36">
        <f>INDEX(Inputs_prices!$K$7:$K$18,MATCH($B359&amp;"."&amp;$C359,Inputs_prices!$A$7:$A$18,0))</f>
        <v/>
      </c>
      <c r="G359" s="36">
        <f>INDEX(Inputs_prices!$E$7:$E$18,MATCH($B359&amp;"."&amp;$C359,Inputs_prices!$A$7:$A$18,0))</f>
        <v/>
      </c>
      <c r="H359" s="14">
        <f>INDEX(VarLab,MATCH($A359,VarKey,0))&amp;INDEX(MemLab,MATCH($C359&amp;"|"&amp;$B359,MemKey,0))</f>
        <v/>
      </c>
      <c r="I359" s="14">
        <f>INDEX(VarUnit,MATCH($A359,VarKey,0))</f>
        <v/>
      </c>
      <c r="J359" s="14">
        <f>INDEX(VarSrc,MATCH($A359,VarKey,0))</f>
        <v/>
      </c>
      <c r="K359" s="11">
        <f>CodePrefix&amp;$A359&amp;IF($C359="","","."&amp;$C359&amp;"."&amp;$B359)&amp;INDEX(VarEnd,MATCH($A359,VarKey,0))&amp;K$5</f>
        <v/>
      </c>
      <c r="L359" s="37">
        <f>INDEX(Inputs_prices!$Y$7:$AB$18,$G359,MATCH(L$4,Inputs_prices!$Y$6:$AB$6,0))</f>
        <v/>
      </c>
      <c r="M359" s="38">
        <f>INDEX(Inputs_prices!$Y$7:$AB$18,$G359,MATCH(M$4,Inputs_prices!$Y$6:$AB$6,0))</f>
        <v/>
      </c>
      <c r="N359" s="38">
        <f>INDEX(Inputs_prices!$Y$7:$AB$18,$G359,MATCH(N$4,Inputs_prices!$Y$6:$AB$6,0))</f>
        <v/>
      </c>
      <c r="O359" s="36">
        <f>$D359*$F359+IF($D359*(1-$F359)&gt;=0,MAX($D359*(1-$F359),O346),O346)</f>
        <v/>
      </c>
      <c r="P359" s="36">
        <f>$D359*$F359+IF($D359*(1-$F359)&gt;=0,MAX($D359*(1-$F359),P346),P346)</f>
        <v/>
      </c>
      <c r="Q359" s="36">
        <f>$D359*$F359+IF($D359*(1-$F359)&gt;=0,MAX($D359*(1-$F359),Q346),Q346)</f>
        <v/>
      </c>
      <c r="R359" s="36">
        <f>$D359*$F359+IF($D359*(1-$F359)&gt;=0,MAX($D359*(1-$F359),R346),R346)</f>
        <v/>
      </c>
      <c r="S359" s="36">
        <f>$D359*$F359+IF($D359*(1-$F359)&gt;=0,MAX($D359*(1-$F359),S346),S346)</f>
        <v/>
      </c>
      <c r="T359" s="36">
        <f>$D359*$F359+IF($D359*(1-$F359)&gt;=0,MAX($D359*(1-$F359),T346),T346)</f>
        <v/>
      </c>
      <c r="U359" s="36">
        <f>$D359*$F359+IF($D359*(1-$F359)&gt;=0,MAX($D359*(1-$F359),U346),U346)</f>
        <v/>
      </c>
      <c r="V359" s="36">
        <f>$D359*$F359+IF($D359*(1-$F359)&gt;=0,MAX($D359*(1-$F359),V346),V346)</f>
        <v/>
      </c>
      <c r="W359" s="36">
        <f>$D359*$F359+IF($D359*(1-$F359)&gt;=0,MAX($D359*(1-$F359),W346),W346)</f>
        <v/>
      </c>
      <c r="X359" s="36">
        <f>$D359*$F359+IF($D359*(1-$F359)&gt;=0,MAX($D359*(1-$F359),X346),X346)</f>
        <v/>
      </c>
      <c r="Y359" s="36">
        <f>$D359*$F359+IF($D359*(1-$F359)&gt;=0,MAX($D359*(1-$F359),Y346),Y346)</f>
        <v/>
      </c>
      <c r="Z359" s="36">
        <f>$D359*$F359+IF($D359*(1-$F359)&gt;=0,MAX($D359*(1-$F359),Z346),Z346)</f>
        <v/>
      </c>
      <c r="AA359" s="36">
        <f>$D359*$F359+IF($D359*(1-$F359)&gt;=0,MAX($D359*(1-$F359),AA346),AA346)</f>
        <v/>
      </c>
      <c r="AB359" s="36">
        <f>$D359*$F359+IF($D359*(1-$F359)&gt;=0,MAX($D359*(1-$F359),AB346),AB346)</f>
        <v/>
      </c>
      <c r="AC359" s="36">
        <f>$D359*$F359+IF($D359*(1-$F359)&gt;=0,MAX($D359*(1-$F359),AC346),AC346)</f>
        <v/>
      </c>
      <c r="AD359" s="36">
        <f>$D359*$F359+IF($D359*(1-$F359)&gt;=0,MAX($D359*(1-$F359),AD346),AD346)</f>
        <v/>
      </c>
      <c r="AF359" s="11">
        <f>CodePrefix&amp;$A359&amp;IF($C359="","","."&amp;$C359&amp;"."&amp;$B359)&amp;INDEX(VarEnd,MATCH($A359,VarKey,0))&amp;AF$5</f>
        <v/>
      </c>
      <c r="AG359" s="37">
        <f>INDEX(Inputs_prices!$Y$7:$AB$18,$G359,MATCH(AG$4,Inputs_prices!$Y$6:$AB$6,0))</f>
        <v/>
      </c>
      <c r="AH359" s="38">
        <f>INDEX(Inputs_prices!$Y$7:$AB$18,$G359,MATCH(AH$4,Inputs_prices!$Y$6:$AB$6,0))</f>
        <v/>
      </c>
      <c r="AI359" s="38">
        <f>INDEX(Inputs_prices!$Y$7:$AB$18,$G359,MATCH(AI$4,Inputs_prices!$Y$6:$AB$6,0))</f>
        <v/>
      </c>
      <c r="AJ359" s="36">
        <f>$D359*$F359+IF($D359*(1-$F359)&gt;=0,MAX($D359*(1-$F359),AJ346),AJ346)</f>
        <v/>
      </c>
      <c r="AK359" s="36">
        <f>$D359*$F359+IF($D359*(1-$F359)&gt;=0,MAX($D359*(1-$F359),AK346),AK346)</f>
        <v/>
      </c>
      <c r="AL359" s="36">
        <f>$D359*$F359+IF($D359*(1-$F359)&gt;=0,MAX($D359*(1-$F359),AL346),AL346)</f>
        <v/>
      </c>
      <c r="AM359" s="36">
        <f>$D359*$F359+IF($D359*(1-$F359)&gt;=0,MAX($D359*(1-$F359),AM346),AM346)</f>
        <v/>
      </c>
      <c r="AN359" s="36">
        <f>$D359*$F359+IF($D359*(1-$F359)&gt;=0,MAX($D359*(1-$F359),AN346),AN346)</f>
        <v/>
      </c>
      <c r="AO359" s="36">
        <f>$D359*$F359+IF($D359*(1-$F359)&gt;=0,MAX($D359*(1-$F359),AO346),AO346)</f>
        <v/>
      </c>
      <c r="AP359" s="36">
        <f>$D359*$F359+IF($D359*(1-$F359)&gt;=0,MAX($D359*(1-$F359),AP346),AP346)</f>
        <v/>
      </c>
      <c r="AQ359" s="36">
        <f>$D359*$F359+IF($D359*(1-$F359)&gt;=0,MAX($D359*(1-$F359),AQ346),AQ346)</f>
        <v/>
      </c>
      <c r="AR359" s="36">
        <f>$D359*$F359+IF($D359*(1-$F359)&gt;=0,MAX($D359*(1-$F359),AR346),AR346)</f>
        <v/>
      </c>
      <c r="AS359" s="36">
        <f>$D359*$F359+IF($D359*(1-$F359)&gt;=0,MAX($D359*(1-$F359),AS346),AS346)</f>
        <v/>
      </c>
      <c r="AT359" s="36">
        <f>$D359*$F359+IF($D359*(1-$F359)&gt;=0,MAX($D359*(1-$F359),AT346),AT346)</f>
        <v/>
      </c>
      <c r="AU359" s="36">
        <f>$D359*$F359+IF($D359*(1-$F359)&gt;=0,MAX($D359*(1-$F359),AU346),AU346)</f>
        <v/>
      </c>
      <c r="AV359" s="36">
        <f>$D359*$F359+IF($D359*(1-$F359)&gt;=0,MAX($D359*(1-$F359),AV346),AV346)</f>
        <v/>
      </c>
      <c r="AW359" s="36">
        <f>$D359*$F359+IF($D359*(1-$F359)&gt;=0,MAX($D359*(1-$F359),AW346),AW346)</f>
        <v/>
      </c>
      <c r="AX359" s="36">
        <f>$D359*$F359+IF($D359*(1-$F359)&gt;=0,MAX($D359*(1-$F359),AX346),AX346)</f>
        <v/>
      </c>
      <c r="AY359" s="36">
        <f>$D359*$F359+IF($D359*(1-$F359)&gt;=0,MAX($D359*(1-$F359),AY346),AY346)</f>
        <v/>
      </c>
    </row>
    <row r="360" hidden="1" outlineLevel="1">
      <c r="A360" s="14" t="inlineStr">
        <is>
          <t>txo</t>
        </is>
      </c>
      <c r="B360" s="14" t="inlineStr">
        <is>
          <t>nga</t>
        </is>
      </c>
      <c r="C360" s="14" t="inlineStr">
        <is>
          <t>res</t>
        </is>
      </c>
      <c r="D360" s="36">
        <f>INDEX(Inputs_prices!$T$7:$T$18,MATCH($B360&amp;"."&amp;$C360,Inputs_prices!$A$7:$A$18,0))</f>
        <v/>
      </c>
      <c r="E360" s="36">
        <f>INDEX(Inputs_prices!$S$7:$S$18,MATCH($B360&amp;"."&amp;$C360,Inputs_prices!$A$7:$A$18,0))</f>
        <v/>
      </c>
      <c r="F360" s="36">
        <f>INDEX(Inputs_prices!$K$7:$K$18,MATCH($B360&amp;"."&amp;$C360,Inputs_prices!$A$7:$A$18,0))</f>
        <v/>
      </c>
      <c r="G360" s="36">
        <f>INDEX(Inputs_prices!$E$7:$E$18,MATCH($B360&amp;"."&amp;$C360,Inputs_prices!$A$7:$A$18,0))</f>
        <v/>
      </c>
      <c r="H360" s="14">
        <f>INDEX(VarLab,MATCH($A360,VarKey,0))&amp;INDEX(MemLab,MATCH($C360&amp;"|"&amp;$B360,MemKey,0))</f>
        <v/>
      </c>
      <c r="I360" s="14">
        <f>INDEX(VarUnit,MATCH($A360,VarKey,0))</f>
        <v/>
      </c>
      <c r="J360" s="14">
        <f>INDEX(VarSrc,MATCH($A360,VarKey,0))</f>
        <v/>
      </c>
      <c r="K360" s="11">
        <f>CodePrefix&amp;$A360&amp;IF($C360="","","."&amp;$C360&amp;"."&amp;$B360)&amp;INDEX(VarEnd,MATCH($A360,VarKey,0))&amp;K$5</f>
        <v/>
      </c>
      <c r="L360" s="37">
        <f>INDEX(Inputs_prices!$Y$7:$AB$18,$G360,MATCH(L$4,Inputs_prices!$Y$6:$AB$6,0))</f>
        <v/>
      </c>
      <c r="M360" s="38">
        <f>INDEX(Inputs_prices!$Y$7:$AB$18,$G360,MATCH(M$4,Inputs_prices!$Y$6:$AB$6,0))</f>
        <v/>
      </c>
      <c r="N360" s="38">
        <f>INDEX(Inputs_prices!$Y$7:$AB$18,$G360,MATCH(N$4,Inputs_prices!$Y$6:$AB$6,0))</f>
        <v/>
      </c>
      <c r="O360" s="36">
        <f>$D360*$F360+IF($D360*(1-$F360)&gt;=0,MAX($D360*(1-$F360),O347),O347)</f>
        <v/>
      </c>
      <c r="P360" s="36">
        <f>$D360*$F360+IF($D360*(1-$F360)&gt;=0,MAX($D360*(1-$F360),P347),P347)</f>
        <v/>
      </c>
      <c r="Q360" s="36">
        <f>$D360*$F360+IF($D360*(1-$F360)&gt;=0,MAX($D360*(1-$F360),Q347),Q347)</f>
        <v/>
      </c>
      <c r="R360" s="36">
        <f>$D360*$F360+IF($D360*(1-$F360)&gt;=0,MAX($D360*(1-$F360),R347),R347)</f>
        <v/>
      </c>
      <c r="S360" s="36">
        <f>$D360*$F360+IF($D360*(1-$F360)&gt;=0,MAX($D360*(1-$F360),S347),S347)</f>
        <v/>
      </c>
      <c r="T360" s="36">
        <f>$D360*$F360+IF($D360*(1-$F360)&gt;=0,MAX($D360*(1-$F360),T347),T347)</f>
        <v/>
      </c>
      <c r="U360" s="36">
        <f>$D360*$F360+IF($D360*(1-$F360)&gt;=0,MAX($D360*(1-$F360),U347),U347)</f>
        <v/>
      </c>
      <c r="V360" s="36">
        <f>$D360*$F360+IF($D360*(1-$F360)&gt;=0,MAX($D360*(1-$F360),V347),V347)</f>
        <v/>
      </c>
      <c r="W360" s="36">
        <f>$D360*$F360+IF($D360*(1-$F360)&gt;=0,MAX($D360*(1-$F360),W347),W347)</f>
        <v/>
      </c>
      <c r="X360" s="36">
        <f>$D360*$F360+IF($D360*(1-$F360)&gt;=0,MAX($D360*(1-$F360),X347),X347)</f>
        <v/>
      </c>
      <c r="Y360" s="36">
        <f>$D360*$F360+IF($D360*(1-$F360)&gt;=0,MAX($D360*(1-$F360),Y347),Y347)</f>
        <v/>
      </c>
      <c r="Z360" s="36">
        <f>$D360*$F360+IF($D360*(1-$F360)&gt;=0,MAX($D360*(1-$F360),Z347),Z347)</f>
        <v/>
      </c>
      <c r="AA360" s="36">
        <f>$D360*$F360+IF($D360*(1-$F360)&gt;=0,MAX($D360*(1-$F360),AA347),AA347)</f>
        <v/>
      </c>
      <c r="AB360" s="36">
        <f>$D360*$F360+IF($D360*(1-$F360)&gt;=0,MAX($D360*(1-$F360),AB347),AB347)</f>
        <v/>
      </c>
      <c r="AC360" s="36">
        <f>$D360*$F360+IF($D360*(1-$F360)&gt;=0,MAX($D360*(1-$F360),AC347),AC347)</f>
        <v/>
      </c>
      <c r="AD360" s="36">
        <f>$D360*$F360+IF($D360*(1-$F360)&gt;=0,MAX($D360*(1-$F360),AD347),AD347)</f>
        <v/>
      </c>
      <c r="AF360" s="11">
        <f>CodePrefix&amp;$A360&amp;IF($C360="","","."&amp;$C360&amp;"."&amp;$B360)&amp;INDEX(VarEnd,MATCH($A360,VarKey,0))&amp;AF$5</f>
        <v/>
      </c>
      <c r="AG360" s="37">
        <f>INDEX(Inputs_prices!$Y$7:$AB$18,$G360,MATCH(AG$4,Inputs_prices!$Y$6:$AB$6,0))</f>
        <v/>
      </c>
      <c r="AH360" s="38">
        <f>INDEX(Inputs_prices!$Y$7:$AB$18,$G360,MATCH(AH$4,Inputs_prices!$Y$6:$AB$6,0))</f>
        <v/>
      </c>
      <c r="AI360" s="38">
        <f>INDEX(Inputs_prices!$Y$7:$AB$18,$G360,MATCH(AI$4,Inputs_prices!$Y$6:$AB$6,0))</f>
        <v/>
      </c>
      <c r="AJ360" s="36">
        <f>$D360*$F360+IF($D360*(1-$F360)&gt;=0,MAX($D360*(1-$F360),AJ347),AJ347)</f>
        <v/>
      </c>
      <c r="AK360" s="36">
        <f>$D360*$F360+IF($D360*(1-$F360)&gt;=0,MAX($D360*(1-$F360),AK347),AK347)</f>
        <v/>
      </c>
      <c r="AL360" s="36">
        <f>$D360*$F360+IF($D360*(1-$F360)&gt;=0,MAX($D360*(1-$F360),AL347),AL347)</f>
        <v/>
      </c>
      <c r="AM360" s="36">
        <f>$D360*$F360+IF($D360*(1-$F360)&gt;=0,MAX($D360*(1-$F360),AM347),AM347)</f>
        <v/>
      </c>
      <c r="AN360" s="36">
        <f>$D360*$F360+IF($D360*(1-$F360)&gt;=0,MAX($D360*(1-$F360),AN347),AN347)</f>
        <v/>
      </c>
      <c r="AO360" s="36">
        <f>$D360*$F360+IF($D360*(1-$F360)&gt;=0,MAX($D360*(1-$F360),AO347),AO347)</f>
        <v/>
      </c>
      <c r="AP360" s="36">
        <f>$D360*$F360+IF($D360*(1-$F360)&gt;=0,MAX($D360*(1-$F360),AP347),AP347)</f>
        <v/>
      </c>
      <c r="AQ360" s="36">
        <f>$D360*$F360+IF($D360*(1-$F360)&gt;=0,MAX($D360*(1-$F360),AQ347),AQ347)</f>
        <v/>
      </c>
      <c r="AR360" s="36">
        <f>$D360*$F360+IF($D360*(1-$F360)&gt;=0,MAX($D360*(1-$F360),AR347),AR347)</f>
        <v/>
      </c>
      <c r="AS360" s="36">
        <f>$D360*$F360+IF($D360*(1-$F360)&gt;=0,MAX($D360*(1-$F360),AS347),AS347)</f>
        <v/>
      </c>
      <c r="AT360" s="36">
        <f>$D360*$F360+IF($D360*(1-$F360)&gt;=0,MAX($D360*(1-$F360),AT347),AT347)</f>
        <v/>
      </c>
      <c r="AU360" s="36">
        <f>$D360*$F360+IF($D360*(1-$F360)&gt;=0,MAX($D360*(1-$F360),AU347),AU347)</f>
        <v/>
      </c>
      <c r="AV360" s="36">
        <f>$D360*$F360+IF($D360*(1-$F360)&gt;=0,MAX($D360*(1-$F360),AV347),AV347)</f>
        <v/>
      </c>
      <c r="AW360" s="36">
        <f>$D360*$F360+IF($D360*(1-$F360)&gt;=0,MAX($D360*(1-$F360),AW347),AW347)</f>
        <v/>
      </c>
      <c r="AX360" s="36">
        <f>$D360*$F360+IF($D360*(1-$F360)&gt;=0,MAX($D360*(1-$F360),AX347),AX347)</f>
        <v/>
      </c>
      <c r="AY360" s="36">
        <f>$D360*$F360+IF($D360*(1-$F360)&gt;=0,MAX($D360*(1-$F360),AY347),AY347)</f>
        <v/>
      </c>
    </row>
    <row r="361" hidden="1" outlineLevel="1">
      <c r="A361" s="14" t="inlineStr">
        <is>
          <t>txo</t>
        </is>
      </c>
      <c r="B361" s="14" t="inlineStr">
        <is>
          <t>nga</t>
        </is>
      </c>
      <c r="C361" s="14" t="inlineStr">
        <is>
          <t>ind</t>
        </is>
      </c>
      <c r="D361" s="36">
        <f>INDEX(Inputs_prices!$T$7:$T$18,MATCH($B361&amp;"."&amp;$C361,Inputs_prices!$A$7:$A$18,0))</f>
        <v/>
      </c>
      <c r="E361" s="36">
        <f>INDEX(Inputs_prices!$S$7:$S$18,MATCH($B361&amp;"."&amp;$C361,Inputs_prices!$A$7:$A$18,0))</f>
        <v/>
      </c>
      <c r="F361" s="36">
        <f>INDEX(Inputs_prices!$K$7:$K$18,MATCH($B361&amp;"."&amp;$C361,Inputs_prices!$A$7:$A$18,0))</f>
        <v/>
      </c>
      <c r="G361" s="36">
        <f>INDEX(Inputs_prices!$E$7:$E$18,MATCH($B361&amp;"."&amp;$C361,Inputs_prices!$A$7:$A$18,0))</f>
        <v/>
      </c>
      <c r="H361" s="14">
        <f>INDEX(VarLab,MATCH($A361,VarKey,0))&amp;INDEX(MemLab,MATCH($C361&amp;"|"&amp;$B361,MemKey,0))</f>
        <v/>
      </c>
      <c r="I361" s="14">
        <f>INDEX(VarUnit,MATCH($A361,VarKey,0))</f>
        <v/>
      </c>
      <c r="J361" s="14">
        <f>INDEX(VarSrc,MATCH($A361,VarKey,0))</f>
        <v/>
      </c>
      <c r="K361" s="11">
        <f>CodePrefix&amp;$A361&amp;IF($C361="","","."&amp;$C361&amp;"."&amp;$B361)&amp;INDEX(VarEnd,MATCH($A361,VarKey,0))&amp;K$5</f>
        <v/>
      </c>
      <c r="L361" s="37">
        <f>INDEX(Inputs_prices!$Y$7:$AB$18,$G361,MATCH(L$4,Inputs_prices!$Y$6:$AB$6,0))</f>
        <v/>
      </c>
      <c r="M361" s="38">
        <f>INDEX(Inputs_prices!$Y$7:$AB$18,$G361,MATCH(M$4,Inputs_prices!$Y$6:$AB$6,0))</f>
        <v/>
      </c>
      <c r="N361" s="38">
        <f>INDEX(Inputs_prices!$Y$7:$AB$18,$G361,MATCH(N$4,Inputs_prices!$Y$6:$AB$6,0))</f>
        <v/>
      </c>
      <c r="O361" s="36">
        <f>$D361*$F361+IF($D361*(1-$F361)&gt;=0,MAX($D361*(1-$F361),O348),O348)</f>
        <v/>
      </c>
      <c r="P361" s="36">
        <f>$D361*$F361+IF($D361*(1-$F361)&gt;=0,MAX($D361*(1-$F361),P348),P348)</f>
        <v/>
      </c>
      <c r="Q361" s="36">
        <f>$D361*$F361+IF($D361*(1-$F361)&gt;=0,MAX($D361*(1-$F361),Q348),Q348)</f>
        <v/>
      </c>
      <c r="R361" s="36">
        <f>$D361*$F361+IF($D361*(1-$F361)&gt;=0,MAX($D361*(1-$F361),R348),R348)</f>
        <v/>
      </c>
      <c r="S361" s="36">
        <f>$D361*$F361+IF($D361*(1-$F361)&gt;=0,MAX($D361*(1-$F361),S348),S348)</f>
        <v/>
      </c>
      <c r="T361" s="36">
        <f>$D361*$F361+IF($D361*(1-$F361)&gt;=0,MAX($D361*(1-$F361),T348),T348)</f>
        <v/>
      </c>
      <c r="U361" s="36">
        <f>$D361*$F361+IF($D361*(1-$F361)&gt;=0,MAX($D361*(1-$F361),U348),U348)</f>
        <v/>
      </c>
      <c r="V361" s="36">
        <f>$D361*$F361+IF($D361*(1-$F361)&gt;=0,MAX($D361*(1-$F361),V348),V348)</f>
        <v/>
      </c>
      <c r="W361" s="36">
        <f>$D361*$F361+IF($D361*(1-$F361)&gt;=0,MAX($D361*(1-$F361),W348),W348)</f>
        <v/>
      </c>
      <c r="X361" s="36">
        <f>$D361*$F361+IF($D361*(1-$F361)&gt;=0,MAX($D361*(1-$F361),X348),X348)</f>
        <v/>
      </c>
      <c r="Y361" s="36">
        <f>$D361*$F361+IF($D361*(1-$F361)&gt;=0,MAX($D361*(1-$F361),Y348),Y348)</f>
        <v/>
      </c>
      <c r="Z361" s="36">
        <f>$D361*$F361+IF($D361*(1-$F361)&gt;=0,MAX($D361*(1-$F361),Z348),Z348)</f>
        <v/>
      </c>
      <c r="AA361" s="36">
        <f>$D361*$F361+IF($D361*(1-$F361)&gt;=0,MAX($D361*(1-$F361),AA348),AA348)</f>
        <v/>
      </c>
      <c r="AB361" s="36">
        <f>$D361*$F361+IF($D361*(1-$F361)&gt;=0,MAX($D361*(1-$F361),AB348),AB348)</f>
        <v/>
      </c>
      <c r="AC361" s="36">
        <f>$D361*$F361+IF($D361*(1-$F361)&gt;=0,MAX($D361*(1-$F361),AC348),AC348)</f>
        <v/>
      </c>
      <c r="AD361" s="36">
        <f>$D361*$F361+IF($D361*(1-$F361)&gt;=0,MAX($D361*(1-$F361),AD348),AD348)</f>
        <v/>
      </c>
      <c r="AF361" s="11">
        <f>CodePrefix&amp;$A361&amp;IF($C361="","","."&amp;$C361&amp;"."&amp;$B361)&amp;INDEX(VarEnd,MATCH($A361,VarKey,0))&amp;AF$5</f>
        <v/>
      </c>
      <c r="AG361" s="37">
        <f>INDEX(Inputs_prices!$Y$7:$AB$18,$G361,MATCH(AG$4,Inputs_prices!$Y$6:$AB$6,0))</f>
        <v/>
      </c>
      <c r="AH361" s="38">
        <f>INDEX(Inputs_prices!$Y$7:$AB$18,$G361,MATCH(AH$4,Inputs_prices!$Y$6:$AB$6,0))</f>
        <v/>
      </c>
      <c r="AI361" s="38">
        <f>INDEX(Inputs_prices!$Y$7:$AB$18,$G361,MATCH(AI$4,Inputs_prices!$Y$6:$AB$6,0))</f>
        <v/>
      </c>
      <c r="AJ361" s="36">
        <f>$D361*$F361+IF($D361*(1-$F361)&gt;=0,MAX($D361*(1-$F361),AJ348),AJ348)</f>
        <v/>
      </c>
      <c r="AK361" s="36">
        <f>$D361*$F361+IF($D361*(1-$F361)&gt;=0,MAX($D361*(1-$F361),AK348),AK348)</f>
        <v/>
      </c>
      <c r="AL361" s="36">
        <f>$D361*$F361+IF($D361*(1-$F361)&gt;=0,MAX($D361*(1-$F361),AL348),AL348)</f>
        <v/>
      </c>
      <c r="AM361" s="36">
        <f>$D361*$F361+IF($D361*(1-$F361)&gt;=0,MAX($D361*(1-$F361),AM348),AM348)</f>
        <v/>
      </c>
      <c r="AN361" s="36">
        <f>$D361*$F361+IF($D361*(1-$F361)&gt;=0,MAX($D361*(1-$F361),AN348),AN348)</f>
        <v/>
      </c>
      <c r="AO361" s="36">
        <f>$D361*$F361+IF($D361*(1-$F361)&gt;=0,MAX($D361*(1-$F361),AO348),AO348)</f>
        <v/>
      </c>
      <c r="AP361" s="36">
        <f>$D361*$F361+IF($D361*(1-$F361)&gt;=0,MAX($D361*(1-$F361),AP348),AP348)</f>
        <v/>
      </c>
      <c r="AQ361" s="36">
        <f>$D361*$F361+IF($D361*(1-$F361)&gt;=0,MAX($D361*(1-$F361),AQ348),AQ348)</f>
        <v/>
      </c>
      <c r="AR361" s="36">
        <f>$D361*$F361+IF($D361*(1-$F361)&gt;=0,MAX($D361*(1-$F361),AR348),AR348)</f>
        <v/>
      </c>
      <c r="AS361" s="36">
        <f>$D361*$F361+IF($D361*(1-$F361)&gt;=0,MAX($D361*(1-$F361),AS348),AS348)</f>
        <v/>
      </c>
      <c r="AT361" s="36">
        <f>$D361*$F361+IF($D361*(1-$F361)&gt;=0,MAX($D361*(1-$F361),AT348),AT348)</f>
        <v/>
      </c>
      <c r="AU361" s="36">
        <f>$D361*$F361+IF($D361*(1-$F361)&gt;=0,MAX($D361*(1-$F361),AU348),AU348)</f>
        <v/>
      </c>
      <c r="AV361" s="36">
        <f>$D361*$F361+IF($D361*(1-$F361)&gt;=0,MAX($D361*(1-$F361),AV348),AV348)</f>
        <v/>
      </c>
      <c r="AW361" s="36">
        <f>$D361*$F361+IF($D361*(1-$F361)&gt;=0,MAX($D361*(1-$F361),AW348),AW348)</f>
        <v/>
      </c>
      <c r="AX361" s="36">
        <f>$D361*$F361+IF($D361*(1-$F361)&gt;=0,MAX($D361*(1-$F361),AX348),AX348)</f>
        <v/>
      </c>
      <c r="AY361" s="36">
        <f>$D361*$F361+IF($D361*(1-$F361)&gt;=0,MAX($D361*(1-$F361),AY348),AY348)</f>
        <v/>
      </c>
    </row>
    <row r="362" hidden="1" outlineLevel="1">
      <c r="A362" s="14" t="inlineStr">
        <is>
          <t>txo</t>
        </is>
      </c>
      <c r="B362" s="14" t="inlineStr">
        <is>
          <t>gso</t>
        </is>
      </c>
      <c r="C362" s="14" t="inlineStr">
        <is>
          <t>all</t>
        </is>
      </c>
      <c r="D362" s="36">
        <f>INDEX(Inputs_prices!$T$7:$T$18,MATCH($B362&amp;"."&amp;$C362,Inputs_prices!$A$7:$A$18,0))</f>
        <v/>
      </c>
      <c r="E362" s="36">
        <f>INDEX(Inputs_prices!$S$7:$S$18,MATCH($B362&amp;"."&amp;$C362,Inputs_prices!$A$7:$A$18,0))</f>
        <v/>
      </c>
      <c r="F362" s="36">
        <f>INDEX(Inputs_prices!$K$7:$K$18,MATCH($B362&amp;"."&amp;$C362,Inputs_prices!$A$7:$A$18,0))</f>
        <v/>
      </c>
      <c r="G362" s="36">
        <f>INDEX(Inputs_prices!$E$7:$E$18,MATCH($B362&amp;"."&amp;$C362,Inputs_prices!$A$7:$A$18,0))</f>
        <v/>
      </c>
      <c r="H362" s="14">
        <f>INDEX(VarLab,MATCH($A362,VarKey,0))&amp;INDEX(MemLab,MATCH($C362&amp;"|"&amp;$B362,MemKey,0))</f>
        <v/>
      </c>
      <c r="I362" s="14">
        <f>INDEX(VarUnit,MATCH($A362,VarKey,0))</f>
        <v/>
      </c>
      <c r="J362" s="14">
        <f>INDEX(VarSrc,MATCH($A362,VarKey,0))</f>
        <v/>
      </c>
      <c r="K362" s="11">
        <f>CodePrefix&amp;$A362&amp;IF($C362="","","."&amp;$C362&amp;"."&amp;$B362)&amp;INDEX(VarEnd,MATCH($A362,VarKey,0))&amp;K$5</f>
        <v/>
      </c>
      <c r="L362" s="37">
        <f>INDEX(Inputs_prices!$Y$7:$AB$18,$G362,MATCH(L$4,Inputs_prices!$Y$6:$AB$6,0))</f>
        <v/>
      </c>
      <c r="M362" s="38">
        <f>INDEX(Inputs_prices!$Y$7:$AB$18,$G362,MATCH(M$4,Inputs_prices!$Y$6:$AB$6,0))</f>
        <v/>
      </c>
      <c r="N362" s="38">
        <f>INDEX(Inputs_prices!$Y$7:$AB$18,$G362,MATCH(N$4,Inputs_prices!$Y$6:$AB$6,0))</f>
        <v/>
      </c>
      <c r="O362" s="36">
        <f>$D362*$F362+IF($D362*(1-$F362)&gt;=0,MAX($D362*(1-$F362),O349),O349)</f>
        <v/>
      </c>
      <c r="P362" s="36">
        <f>$D362*$F362+IF($D362*(1-$F362)&gt;=0,MAX($D362*(1-$F362),P349),P349)</f>
        <v/>
      </c>
      <c r="Q362" s="36">
        <f>$D362*$F362+IF($D362*(1-$F362)&gt;=0,MAX($D362*(1-$F362),Q349),Q349)</f>
        <v/>
      </c>
      <c r="R362" s="36">
        <f>$D362*$F362+IF($D362*(1-$F362)&gt;=0,MAX($D362*(1-$F362),R349),R349)</f>
        <v/>
      </c>
      <c r="S362" s="36">
        <f>$D362*$F362+IF($D362*(1-$F362)&gt;=0,MAX($D362*(1-$F362),S349),S349)</f>
        <v/>
      </c>
      <c r="T362" s="36">
        <f>$D362*$F362+IF($D362*(1-$F362)&gt;=0,MAX($D362*(1-$F362),T349),T349)</f>
        <v/>
      </c>
      <c r="U362" s="36">
        <f>$D362*$F362+IF($D362*(1-$F362)&gt;=0,MAX($D362*(1-$F362),U349),U349)</f>
        <v/>
      </c>
      <c r="V362" s="36">
        <f>$D362*$F362+IF($D362*(1-$F362)&gt;=0,MAX($D362*(1-$F362),V349),V349)</f>
        <v/>
      </c>
      <c r="W362" s="36">
        <f>$D362*$F362+IF($D362*(1-$F362)&gt;=0,MAX($D362*(1-$F362),W349),W349)</f>
        <v/>
      </c>
      <c r="X362" s="36">
        <f>$D362*$F362+IF($D362*(1-$F362)&gt;=0,MAX($D362*(1-$F362),X349),X349)</f>
        <v/>
      </c>
      <c r="Y362" s="36">
        <f>$D362*$F362+IF($D362*(1-$F362)&gt;=0,MAX($D362*(1-$F362),Y349),Y349)</f>
        <v/>
      </c>
      <c r="Z362" s="36">
        <f>$D362*$F362+IF($D362*(1-$F362)&gt;=0,MAX($D362*(1-$F362),Z349),Z349)</f>
        <v/>
      </c>
      <c r="AA362" s="36">
        <f>$D362*$F362+IF($D362*(1-$F362)&gt;=0,MAX($D362*(1-$F362),AA349),AA349)</f>
        <v/>
      </c>
      <c r="AB362" s="36">
        <f>$D362*$F362+IF($D362*(1-$F362)&gt;=0,MAX($D362*(1-$F362),AB349),AB349)</f>
        <v/>
      </c>
      <c r="AC362" s="36">
        <f>$D362*$F362+IF($D362*(1-$F362)&gt;=0,MAX($D362*(1-$F362),AC349),AC349)</f>
        <v/>
      </c>
      <c r="AD362" s="36">
        <f>$D362*$F362+IF($D362*(1-$F362)&gt;=0,MAX($D362*(1-$F362),AD349),AD349)</f>
        <v/>
      </c>
      <c r="AF362" s="11">
        <f>CodePrefix&amp;$A362&amp;IF($C362="","","."&amp;$C362&amp;"."&amp;$B362)&amp;INDEX(VarEnd,MATCH($A362,VarKey,0))&amp;AF$5</f>
        <v/>
      </c>
      <c r="AG362" s="37">
        <f>INDEX(Inputs_prices!$Y$7:$AB$18,$G362,MATCH(AG$4,Inputs_prices!$Y$6:$AB$6,0))</f>
        <v/>
      </c>
      <c r="AH362" s="38">
        <f>INDEX(Inputs_prices!$Y$7:$AB$18,$G362,MATCH(AH$4,Inputs_prices!$Y$6:$AB$6,0))</f>
        <v/>
      </c>
      <c r="AI362" s="38">
        <f>INDEX(Inputs_prices!$Y$7:$AB$18,$G362,MATCH(AI$4,Inputs_prices!$Y$6:$AB$6,0))</f>
        <v/>
      </c>
      <c r="AJ362" s="36">
        <f>$D362*$F362+IF($D362*(1-$F362)&gt;=0,MAX($D362*(1-$F362),AJ349),AJ349)</f>
        <v/>
      </c>
      <c r="AK362" s="36">
        <f>$D362*$F362+IF($D362*(1-$F362)&gt;=0,MAX($D362*(1-$F362),AK349),AK349)</f>
        <v/>
      </c>
      <c r="AL362" s="36">
        <f>$D362*$F362+IF($D362*(1-$F362)&gt;=0,MAX($D362*(1-$F362),AL349),AL349)</f>
        <v/>
      </c>
      <c r="AM362" s="36">
        <f>$D362*$F362+IF($D362*(1-$F362)&gt;=0,MAX($D362*(1-$F362),AM349),AM349)</f>
        <v/>
      </c>
      <c r="AN362" s="36">
        <f>$D362*$F362+IF($D362*(1-$F362)&gt;=0,MAX($D362*(1-$F362),AN349),AN349)</f>
        <v/>
      </c>
      <c r="AO362" s="36">
        <f>$D362*$F362+IF($D362*(1-$F362)&gt;=0,MAX($D362*(1-$F362),AO349),AO349)</f>
        <v/>
      </c>
      <c r="AP362" s="36">
        <f>$D362*$F362+IF($D362*(1-$F362)&gt;=0,MAX($D362*(1-$F362),AP349),AP349)</f>
        <v/>
      </c>
      <c r="AQ362" s="36">
        <f>$D362*$F362+IF($D362*(1-$F362)&gt;=0,MAX($D362*(1-$F362),AQ349),AQ349)</f>
        <v/>
      </c>
      <c r="AR362" s="36">
        <f>$D362*$F362+IF($D362*(1-$F362)&gt;=0,MAX($D362*(1-$F362),AR349),AR349)</f>
        <v/>
      </c>
      <c r="AS362" s="36">
        <f>$D362*$F362+IF($D362*(1-$F362)&gt;=0,MAX($D362*(1-$F362),AS349),AS349)</f>
        <v/>
      </c>
      <c r="AT362" s="36">
        <f>$D362*$F362+IF($D362*(1-$F362)&gt;=0,MAX($D362*(1-$F362),AT349),AT349)</f>
        <v/>
      </c>
      <c r="AU362" s="36">
        <f>$D362*$F362+IF($D362*(1-$F362)&gt;=0,MAX($D362*(1-$F362),AU349),AU349)</f>
        <v/>
      </c>
      <c r="AV362" s="36">
        <f>$D362*$F362+IF($D362*(1-$F362)&gt;=0,MAX($D362*(1-$F362),AV349),AV349)</f>
        <v/>
      </c>
      <c r="AW362" s="36">
        <f>$D362*$F362+IF($D362*(1-$F362)&gt;=0,MAX($D362*(1-$F362),AW349),AW349)</f>
        <v/>
      </c>
      <c r="AX362" s="36">
        <f>$D362*$F362+IF($D362*(1-$F362)&gt;=0,MAX($D362*(1-$F362),AX349),AX349)</f>
        <v/>
      </c>
      <c r="AY362" s="36">
        <f>$D362*$F362+IF($D362*(1-$F362)&gt;=0,MAX($D362*(1-$F362),AY349),AY349)</f>
        <v/>
      </c>
    </row>
    <row r="363" hidden="1" outlineLevel="1">
      <c r="A363" s="14" t="inlineStr">
        <is>
          <t>txo</t>
        </is>
      </c>
      <c r="B363" s="14" t="inlineStr">
        <is>
          <t>die</t>
        </is>
      </c>
      <c r="C363" s="14" t="inlineStr">
        <is>
          <t>all</t>
        </is>
      </c>
      <c r="D363" s="36">
        <f>INDEX(Inputs_prices!$T$7:$T$18,MATCH($B363&amp;"."&amp;$C363,Inputs_prices!$A$7:$A$18,0))</f>
        <v/>
      </c>
      <c r="E363" s="36">
        <f>INDEX(Inputs_prices!$S$7:$S$18,MATCH($B363&amp;"."&amp;$C363,Inputs_prices!$A$7:$A$18,0))</f>
        <v/>
      </c>
      <c r="F363" s="36">
        <f>INDEX(Inputs_prices!$K$7:$K$18,MATCH($B363&amp;"."&amp;$C363,Inputs_prices!$A$7:$A$18,0))</f>
        <v/>
      </c>
      <c r="G363" s="36">
        <f>INDEX(Inputs_prices!$E$7:$E$18,MATCH($B363&amp;"."&amp;$C363,Inputs_prices!$A$7:$A$18,0))</f>
        <v/>
      </c>
      <c r="H363" s="14">
        <f>INDEX(VarLab,MATCH($A363,VarKey,0))&amp;INDEX(MemLab,MATCH($C363&amp;"|"&amp;$B363,MemKey,0))</f>
        <v/>
      </c>
      <c r="I363" s="14">
        <f>INDEX(VarUnit,MATCH($A363,VarKey,0))</f>
        <v/>
      </c>
      <c r="J363" s="14">
        <f>INDEX(VarSrc,MATCH($A363,VarKey,0))</f>
        <v/>
      </c>
      <c r="K363" s="11">
        <f>CodePrefix&amp;$A363&amp;IF($C363="","","."&amp;$C363&amp;"."&amp;$B363)&amp;INDEX(VarEnd,MATCH($A363,VarKey,0))&amp;K$5</f>
        <v/>
      </c>
      <c r="L363" s="37">
        <f>INDEX(Inputs_prices!$Y$7:$AB$18,$G363,MATCH(L$4,Inputs_prices!$Y$6:$AB$6,0))</f>
        <v/>
      </c>
      <c r="M363" s="38">
        <f>INDEX(Inputs_prices!$Y$7:$AB$18,$G363,MATCH(M$4,Inputs_prices!$Y$6:$AB$6,0))</f>
        <v/>
      </c>
      <c r="N363" s="38">
        <f>INDEX(Inputs_prices!$Y$7:$AB$18,$G363,MATCH(N$4,Inputs_prices!$Y$6:$AB$6,0))</f>
        <v/>
      </c>
      <c r="O363" s="36">
        <f>$D363*$F363+IF($D363*(1-$F363)&gt;=0,MAX($D363*(1-$F363),O350),O350)</f>
        <v/>
      </c>
      <c r="P363" s="36">
        <f>$D363*$F363+IF($D363*(1-$F363)&gt;=0,MAX($D363*(1-$F363),P350),P350)</f>
        <v/>
      </c>
      <c r="Q363" s="36">
        <f>$D363*$F363+IF($D363*(1-$F363)&gt;=0,MAX($D363*(1-$F363),Q350),Q350)</f>
        <v/>
      </c>
      <c r="R363" s="36">
        <f>$D363*$F363+IF($D363*(1-$F363)&gt;=0,MAX($D363*(1-$F363),R350),R350)</f>
        <v/>
      </c>
      <c r="S363" s="36">
        <f>$D363*$F363+IF($D363*(1-$F363)&gt;=0,MAX($D363*(1-$F363),S350),S350)</f>
        <v/>
      </c>
      <c r="T363" s="36">
        <f>$D363*$F363+IF($D363*(1-$F363)&gt;=0,MAX($D363*(1-$F363),T350),T350)</f>
        <v/>
      </c>
      <c r="U363" s="36">
        <f>$D363*$F363+IF($D363*(1-$F363)&gt;=0,MAX($D363*(1-$F363),U350),U350)</f>
        <v/>
      </c>
      <c r="V363" s="36">
        <f>$D363*$F363+IF($D363*(1-$F363)&gt;=0,MAX($D363*(1-$F363),V350),V350)</f>
        <v/>
      </c>
      <c r="W363" s="36">
        <f>$D363*$F363+IF($D363*(1-$F363)&gt;=0,MAX($D363*(1-$F363),W350),W350)</f>
        <v/>
      </c>
      <c r="X363" s="36">
        <f>$D363*$F363+IF($D363*(1-$F363)&gt;=0,MAX($D363*(1-$F363),X350),X350)</f>
        <v/>
      </c>
      <c r="Y363" s="36">
        <f>$D363*$F363+IF($D363*(1-$F363)&gt;=0,MAX($D363*(1-$F363),Y350),Y350)</f>
        <v/>
      </c>
      <c r="Z363" s="36">
        <f>$D363*$F363+IF($D363*(1-$F363)&gt;=0,MAX($D363*(1-$F363),Z350),Z350)</f>
        <v/>
      </c>
      <c r="AA363" s="36">
        <f>$D363*$F363+IF($D363*(1-$F363)&gt;=0,MAX($D363*(1-$F363),AA350),AA350)</f>
        <v/>
      </c>
      <c r="AB363" s="36">
        <f>$D363*$F363+IF($D363*(1-$F363)&gt;=0,MAX($D363*(1-$F363),AB350),AB350)</f>
        <v/>
      </c>
      <c r="AC363" s="36">
        <f>$D363*$F363+IF($D363*(1-$F363)&gt;=0,MAX($D363*(1-$F363),AC350),AC350)</f>
        <v/>
      </c>
      <c r="AD363" s="36">
        <f>$D363*$F363+IF($D363*(1-$F363)&gt;=0,MAX($D363*(1-$F363),AD350),AD350)</f>
        <v/>
      </c>
      <c r="AF363" s="11">
        <f>CodePrefix&amp;$A363&amp;IF($C363="","","."&amp;$C363&amp;"."&amp;$B363)&amp;INDEX(VarEnd,MATCH($A363,VarKey,0))&amp;AF$5</f>
        <v/>
      </c>
      <c r="AG363" s="37">
        <f>INDEX(Inputs_prices!$Y$7:$AB$18,$G363,MATCH(AG$4,Inputs_prices!$Y$6:$AB$6,0))</f>
        <v/>
      </c>
      <c r="AH363" s="38">
        <f>INDEX(Inputs_prices!$Y$7:$AB$18,$G363,MATCH(AH$4,Inputs_prices!$Y$6:$AB$6,0))</f>
        <v/>
      </c>
      <c r="AI363" s="38">
        <f>INDEX(Inputs_prices!$Y$7:$AB$18,$G363,MATCH(AI$4,Inputs_prices!$Y$6:$AB$6,0))</f>
        <v/>
      </c>
      <c r="AJ363" s="36">
        <f>$D363*$F363+IF($D363*(1-$F363)&gt;=0,MAX($D363*(1-$F363),AJ350),AJ350)</f>
        <v/>
      </c>
      <c r="AK363" s="36">
        <f>$D363*$F363+IF($D363*(1-$F363)&gt;=0,MAX($D363*(1-$F363),AK350),AK350)</f>
        <v/>
      </c>
      <c r="AL363" s="36">
        <f>$D363*$F363+IF($D363*(1-$F363)&gt;=0,MAX($D363*(1-$F363),AL350),AL350)</f>
        <v/>
      </c>
      <c r="AM363" s="36">
        <f>$D363*$F363+IF($D363*(1-$F363)&gt;=0,MAX($D363*(1-$F363),AM350),AM350)</f>
        <v/>
      </c>
      <c r="AN363" s="36">
        <f>$D363*$F363+IF($D363*(1-$F363)&gt;=0,MAX($D363*(1-$F363),AN350),AN350)</f>
        <v/>
      </c>
      <c r="AO363" s="36">
        <f>$D363*$F363+IF($D363*(1-$F363)&gt;=0,MAX($D363*(1-$F363),AO350),AO350)</f>
        <v/>
      </c>
      <c r="AP363" s="36">
        <f>$D363*$F363+IF($D363*(1-$F363)&gt;=0,MAX($D363*(1-$F363),AP350),AP350)</f>
        <v/>
      </c>
      <c r="AQ363" s="36">
        <f>$D363*$F363+IF($D363*(1-$F363)&gt;=0,MAX($D363*(1-$F363),AQ350),AQ350)</f>
        <v/>
      </c>
      <c r="AR363" s="36">
        <f>$D363*$F363+IF($D363*(1-$F363)&gt;=0,MAX($D363*(1-$F363),AR350),AR350)</f>
        <v/>
      </c>
      <c r="AS363" s="36">
        <f>$D363*$F363+IF($D363*(1-$F363)&gt;=0,MAX($D363*(1-$F363),AS350),AS350)</f>
        <v/>
      </c>
      <c r="AT363" s="36">
        <f>$D363*$F363+IF($D363*(1-$F363)&gt;=0,MAX($D363*(1-$F363),AT350),AT350)</f>
        <v/>
      </c>
      <c r="AU363" s="36">
        <f>$D363*$F363+IF($D363*(1-$F363)&gt;=0,MAX($D363*(1-$F363),AU350),AU350)</f>
        <v/>
      </c>
      <c r="AV363" s="36">
        <f>$D363*$F363+IF($D363*(1-$F363)&gt;=0,MAX($D363*(1-$F363),AV350),AV350)</f>
        <v/>
      </c>
      <c r="AW363" s="36">
        <f>$D363*$F363+IF($D363*(1-$F363)&gt;=0,MAX($D363*(1-$F363),AW350),AW350)</f>
        <v/>
      </c>
      <c r="AX363" s="36">
        <f>$D363*$F363+IF($D363*(1-$F363)&gt;=0,MAX($D363*(1-$F363),AX350),AX350)</f>
        <v/>
      </c>
      <c r="AY363" s="36">
        <f>$D363*$F363+IF($D363*(1-$F363)&gt;=0,MAX($D363*(1-$F363),AY350),AY350)</f>
        <v/>
      </c>
    </row>
    <row r="364" hidden="1" outlineLevel="1">
      <c r="A364" s="14" t="inlineStr">
        <is>
          <t>txo</t>
        </is>
      </c>
      <c r="B364" s="14" t="inlineStr">
        <is>
          <t>lpg</t>
        </is>
      </c>
      <c r="C364" s="14" t="inlineStr">
        <is>
          <t>all</t>
        </is>
      </c>
      <c r="D364" s="36">
        <f>INDEX(Inputs_prices!$T$7:$T$18,MATCH($B364&amp;"."&amp;$C364,Inputs_prices!$A$7:$A$18,0))</f>
        <v/>
      </c>
      <c r="E364" s="36">
        <f>INDEX(Inputs_prices!$S$7:$S$18,MATCH($B364&amp;"."&amp;$C364,Inputs_prices!$A$7:$A$18,0))</f>
        <v/>
      </c>
      <c r="F364" s="36">
        <f>INDEX(Inputs_prices!$K$7:$K$18,MATCH($B364&amp;"."&amp;$C364,Inputs_prices!$A$7:$A$18,0))</f>
        <v/>
      </c>
      <c r="G364" s="36">
        <f>INDEX(Inputs_prices!$E$7:$E$18,MATCH($B364&amp;"."&amp;$C364,Inputs_prices!$A$7:$A$18,0))</f>
        <v/>
      </c>
      <c r="H364" s="14">
        <f>INDEX(VarLab,MATCH($A364,VarKey,0))&amp;INDEX(MemLab,MATCH($C364&amp;"|"&amp;$B364,MemKey,0))</f>
        <v/>
      </c>
      <c r="I364" s="14">
        <f>INDEX(VarUnit,MATCH($A364,VarKey,0))</f>
        <v/>
      </c>
      <c r="J364" s="14">
        <f>INDEX(VarSrc,MATCH($A364,VarKey,0))</f>
        <v/>
      </c>
      <c r="K364" s="11">
        <f>CodePrefix&amp;$A364&amp;IF($C364="","","."&amp;$C364&amp;"."&amp;$B364)&amp;INDEX(VarEnd,MATCH($A364,VarKey,0))&amp;K$5</f>
        <v/>
      </c>
      <c r="L364" s="37">
        <f>INDEX(Inputs_prices!$Y$7:$AB$18,$G364,MATCH(L$4,Inputs_prices!$Y$6:$AB$6,0))</f>
        <v/>
      </c>
      <c r="M364" s="38">
        <f>INDEX(Inputs_prices!$Y$7:$AB$18,$G364,MATCH(M$4,Inputs_prices!$Y$6:$AB$6,0))</f>
        <v/>
      </c>
      <c r="N364" s="38">
        <f>INDEX(Inputs_prices!$Y$7:$AB$18,$G364,MATCH(N$4,Inputs_prices!$Y$6:$AB$6,0))</f>
        <v/>
      </c>
      <c r="O364" s="36">
        <f>$D364*$F364+IF($D364*(1-$F364)&gt;=0,MAX($D364*(1-$F364),O351),O351)</f>
        <v/>
      </c>
      <c r="P364" s="36">
        <f>$D364*$F364+IF($D364*(1-$F364)&gt;=0,MAX($D364*(1-$F364),P351),P351)</f>
        <v/>
      </c>
      <c r="Q364" s="36">
        <f>$D364*$F364+IF($D364*(1-$F364)&gt;=0,MAX($D364*(1-$F364),Q351),Q351)</f>
        <v/>
      </c>
      <c r="R364" s="36">
        <f>$D364*$F364+IF($D364*(1-$F364)&gt;=0,MAX($D364*(1-$F364),R351),R351)</f>
        <v/>
      </c>
      <c r="S364" s="36">
        <f>$D364*$F364+IF($D364*(1-$F364)&gt;=0,MAX($D364*(1-$F364),S351),S351)</f>
        <v/>
      </c>
      <c r="T364" s="36">
        <f>$D364*$F364+IF($D364*(1-$F364)&gt;=0,MAX($D364*(1-$F364),T351),T351)</f>
        <v/>
      </c>
      <c r="U364" s="36">
        <f>$D364*$F364+IF($D364*(1-$F364)&gt;=0,MAX($D364*(1-$F364),U351),U351)</f>
        <v/>
      </c>
      <c r="V364" s="36">
        <f>$D364*$F364+IF($D364*(1-$F364)&gt;=0,MAX($D364*(1-$F364),V351),V351)</f>
        <v/>
      </c>
      <c r="W364" s="36">
        <f>$D364*$F364+IF($D364*(1-$F364)&gt;=0,MAX($D364*(1-$F364),W351),W351)</f>
        <v/>
      </c>
      <c r="X364" s="36">
        <f>$D364*$F364+IF($D364*(1-$F364)&gt;=0,MAX($D364*(1-$F364),X351),X351)</f>
        <v/>
      </c>
      <c r="Y364" s="36">
        <f>$D364*$F364+IF($D364*(1-$F364)&gt;=0,MAX($D364*(1-$F364),Y351),Y351)</f>
        <v/>
      </c>
      <c r="Z364" s="36">
        <f>$D364*$F364+IF($D364*(1-$F364)&gt;=0,MAX($D364*(1-$F364),Z351),Z351)</f>
        <v/>
      </c>
      <c r="AA364" s="36">
        <f>$D364*$F364+IF($D364*(1-$F364)&gt;=0,MAX($D364*(1-$F364),AA351),AA351)</f>
        <v/>
      </c>
      <c r="AB364" s="36">
        <f>$D364*$F364+IF($D364*(1-$F364)&gt;=0,MAX($D364*(1-$F364),AB351),AB351)</f>
        <v/>
      </c>
      <c r="AC364" s="36">
        <f>$D364*$F364+IF($D364*(1-$F364)&gt;=0,MAX($D364*(1-$F364),AC351),AC351)</f>
        <v/>
      </c>
      <c r="AD364" s="36">
        <f>$D364*$F364+IF($D364*(1-$F364)&gt;=0,MAX($D364*(1-$F364),AD351),AD351)</f>
        <v/>
      </c>
      <c r="AF364" s="11">
        <f>CodePrefix&amp;$A364&amp;IF($C364="","","."&amp;$C364&amp;"."&amp;$B364)&amp;INDEX(VarEnd,MATCH($A364,VarKey,0))&amp;AF$5</f>
        <v/>
      </c>
      <c r="AG364" s="37">
        <f>INDEX(Inputs_prices!$Y$7:$AB$18,$G364,MATCH(AG$4,Inputs_prices!$Y$6:$AB$6,0))</f>
        <v/>
      </c>
      <c r="AH364" s="38">
        <f>INDEX(Inputs_prices!$Y$7:$AB$18,$G364,MATCH(AH$4,Inputs_prices!$Y$6:$AB$6,0))</f>
        <v/>
      </c>
      <c r="AI364" s="38">
        <f>INDEX(Inputs_prices!$Y$7:$AB$18,$G364,MATCH(AI$4,Inputs_prices!$Y$6:$AB$6,0))</f>
        <v/>
      </c>
      <c r="AJ364" s="36">
        <f>$D364*$F364+IF($D364*(1-$F364)&gt;=0,MAX($D364*(1-$F364),AJ351),AJ351)</f>
        <v/>
      </c>
      <c r="AK364" s="36">
        <f>$D364*$F364+IF($D364*(1-$F364)&gt;=0,MAX($D364*(1-$F364),AK351),AK351)</f>
        <v/>
      </c>
      <c r="AL364" s="36">
        <f>$D364*$F364+IF($D364*(1-$F364)&gt;=0,MAX($D364*(1-$F364),AL351),AL351)</f>
        <v/>
      </c>
      <c r="AM364" s="36">
        <f>$D364*$F364+IF($D364*(1-$F364)&gt;=0,MAX($D364*(1-$F364),AM351),AM351)</f>
        <v/>
      </c>
      <c r="AN364" s="36">
        <f>$D364*$F364+IF($D364*(1-$F364)&gt;=0,MAX($D364*(1-$F364),AN351),AN351)</f>
        <v/>
      </c>
      <c r="AO364" s="36">
        <f>$D364*$F364+IF($D364*(1-$F364)&gt;=0,MAX($D364*(1-$F364),AO351),AO351)</f>
        <v/>
      </c>
      <c r="AP364" s="36">
        <f>$D364*$F364+IF($D364*(1-$F364)&gt;=0,MAX($D364*(1-$F364),AP351),AP351)</f>
        <v/>
      </c>
      <c r="AQ364" s="36">
        <f>$D364*$F364+IF($D364*(1-$F364)&gt;=0,MAX($D364*(1-$F364),AQ351),AQ351)</f>
        <v/>
      </c>
      <c r="AR364" s="36">
        <f>$D364*$F364+IF($D364*(1-$F364)&gt;=0,MAX($D364*(1-$F364),AR351),AR351)</f>
        <v/>
      </c>
      <c r="AS364" s="36">
        <f>$D364*$F364+IF($D364*(1-$F364)&gt;=0,MAX($D364*(1-$F364),AS351),AS351)</f>
        <v/>
      </c>
      <c r="AT364" s="36">
        <f>$D364*$F364+IF($D364*(1-$F364)&gt;=0,MAX($D364*(1-$F364),AT351),AT351)</f>
        <v/>
      </c>
      <c r="AU364" s="36">
        <f>$D364*$F364+IF($D364*(1-$F364)&gt;=0,MAX($D364*(1-$F364),AU351),AU351)</f>
        <v/>
      </c>
      <c r="AV364" s="36">
        <f>$D364*$F364+IF($D364*(1-$F364)&gt;=0,MAX($D364*(1-$F364),AV351),AV351)</f>
        <v/>
      </c>
      <c r="AW364" s="36">
        <f>$D364*$F364+IF($D364*(1-$F364)&gt;=0,MAX($D364*(1-$F364),AW351),AW351)</f>
        <v/>
      </c>
      <c r="AX364" s="36">
        <f>$D364*$F364+IF($D364*(1-$F364)&gt;=0,MAX($D364*(1-$F364),AX351),AX351)</f>
        <v/>
      </c>
      <c r="AY364" s="36">
        <f>$D364*$F364+IF($D364*(1-$F364)&gt;=0,MAX($D364*(1-$F364),AY351),AY351)</f>
        <v/>
      </c>
    </row>
    <row r="365" hidden="1" outlineLevel="1">
      <c r="A365" s="14" t="inlineStr">
        <is>
          <t>txo</t>
        </is>
      </c>
      <c r="B365" s="14" t="inlineStr">
        <is>
          <t>ker</t>
        </is>
      </c>
      <c r="C365" s="14" t="inlineStr">
        <is>
          <t>all</t>
        </is>
      </c>
      <c r="D365" s="36">
        <f>INDEX(Inputs_prices!$T$7:$T$18,MATCH($B365&amp;"."&amp;$C365,Inputs_prices!$A$7:$A$18,0))</f>
        <v/>
      </c>
      <c r="E365" s="36">
        <f>INDEX(Inputs_prices!$S$7:$S$18,MATCH($B365&amp;"."&amp;$C365,Inputs_prices!$A$7:$A$18,0))</f>
        <v/>
      </c>
      <c r="F365" s="36">
        <f>INDEX(Inputs_prices!$K$7:$K$18,MATCH($B365&amp;"."&amp;$C365,Inputs_prices!$A$7:$A$18,0))</f>
        <v/>
      </c>
      <c r="G365" s="36">
        <f>INDEX(Inputs_prices!$E$7:$E$18,MATCH($B365&amp;"."&amp;$C365,Inputs_prices!$A$7:$A$18,0))</f>
        <v/>
      </c>
      <c r="H365" s="14">
        <f>INDEX(VarLab,MATCH($A365,VarKey,0))&amp;INDEX(MemLab,MATCH($C365&amp;"|"&amp;$B365,MemKey,0))</f>
        <v/>
      </c>
      <c r="I365" s="14">
        <f>INDEX(VarUnit,MATCH($A365,VarKey,0))</f>
        <v/>
      </c>
      <c r="J365" s="14">
        <f>INDEX(VarSrc,MATCH($A365,VarKey,0))</f>
        <v/>
      </c>
      <c r="K365" s="11">
        <f>CodePrefix&amp;$A365&amp;IF($C365="","","."&amp;$C365&amp;"."&amp;$B365)&amp;INDEX(VarEnd,MATCH($A365,VarKey,0))&amp;K$5</f>
        <v/>
      </c>
      <c r="L365" s="37">
        <f>INDEX(Inputs_prices!$Y$7:$AB$18,$G365,MATCH(L$4,Inputs_prices!$Y$6:$AB$6,0))</f>
        <v/>
      </c>
      <c r="M365" s="38">
        <f>INDEX(Inputs_prices!$Y$7:$AB$18,$G365,MATCH(M$4,Inputs_prices!$Y$6:$AB$6,0))</f>
        <v/>
      </c>
      <c r="N365" s="38">
        <f>INDEX(Inputs_prices!$Y$7:$AB$18,$G365,MATCH(N$4,Inputs_prices!$Y$6:$AB$6,0))</f>
        <v/>
      </c>
      <c r="O365" s="36">
        <f>$D365*$F365+IF($D365*(1-$F365)&gt;=0,MAX($D365*(1-$F365),O352),O352)</f>
        <v/>
      </c>
      <c r="P365" s="36">
        <f>$D365*$F365+IF($D365*(1-$F365)&gt;=0,MAX($D365*(1-$F365),P352),P352)</f>
        <v/>
      </c>
      <c r="Q365" s="36">
        <f>$D365*$F365+IF($D365*(1-$F365)&gt;=0,MAX($D365*(1-$F365),Q352),Q352)</f>
        <v/>
      </c>
      <c r="R365" s="36">
        <f>$D365*$F365+IF($D365*(1-$F365)&gt;=0,MAX($D365*(1-$F365),R352),R352)</f>
        <v/>
      </c>
      <c r="S365" s="36">
        <f>$D365*$F365+IF($D365*(1-$F365)&gt;=0,MAX($D365*(1-$F365),S352),S352)</f>
        <v/>
      </c>
      <c r="T365" s="36">
        <f>$D365*$F365+IF($D365*(1-$F365)&gt;=0,MAX($D365*(1-$F365),T352),T352)</f>
        <v/>
      </c>
      <c r="U365" s="36">
        <f>$D365*$F365+IF($D365*(1-$F365)&gt;=0,MAX($D365*(1-$F365),U352),U352)</f>
        <v/>
      </c>
      <c r="V365" s="36">
        <f>$D365*$F365+IF($D365*(1-$F365)&gt;=0,MAX($D365*(1-$F365),V352),V352)</f>
        <v/>
      </c>
      <c r="W365" s="36">
        <f>$D365*$F365+IF($D365*(1-$F365)&gt;=0,MAX($D365*(1-$F365),W352),W352)</f>
        <v/>
      </c>
      <c r="X365" s="36">
        <f>$D365*$F365+IF($D365*(1-$F365)&gt;=0,MAX($D365*(1-$F365),X352),X352)</f>
        <v/>
      </c>
      <c r="Y365" s="36">
        <f>$D365*$F365+IF($D365*(1-$F365)&gt;=0,MAX($D365*(1-$F365),Y352),Y352)</f>
        <v/>
      </c>
      <c r="Z365" s="36">
        <f>$D365*$F365+IF($D365*(1-$F365)&gt;=0,MAX($D365*(1-$F365),Z352),Z352)</f>
        <v/>
      </c>
      <c r="AA365" s="36">
        <f>$D365*$F365+IF($D365*(1-$F365)&gt;=0,MAX($D365*(1-$F365),AA352),AA352)</f>
        <v/>
      </c>
      <c r="AB365" s="36">
        <f>$D365*$F365+IF($D365*(1-$F365)&gt;=0,MAX($D365*(1-$F365),AB352),AB352)</f>
        <v/>
      </c>
      <c r="AC365" s="36">
        <f>$D365*$F365+IF($D365*(1-$F365)&gt;=0,MAX($D365*(1-$F365),AC352),AC352)</f>
        <v/>
      </c>
      <c r="AD365" s="36">
        <f>$D365*$F365+IF($D365*(1-$F365)&gt;=0,MAX($D365*(1-$F365),AD352),AD352)</f>
        <v/>
      </c>
      <c r="AF365" s="11">
        <f>CodePrefix&amp;$A365&amp;IF($C365="","","."&amp;$C365&amp;"."&amp;$B365)&amp;INDEX(VarEnd,MATCH($A365,VarKey,0))&amp;AF$5</f>
        <v/>
      </c>
      <c r="AG365" s="37">
        <f>INDEX(Inputs_prices!$Y$7:$AB$18,$G365,MATCH(AG$4,Inputs_prices!$Y$6:$AB$6,0))</f>
        <v/>
      </c>
      <c r="AH365" s="38">
        <f>INDEX(Inputs_prices!$Y$7:$AB$18,$G365,MATCH(AH$4,Inputs_prices!$Y$6:$AB$6,0))</f>
        <v/>
      </c>
      <c r="AI365" s="38">
        <f>INDEX(Inputs_prices!$Y$7:$AB$18,$G365,MATCH(AI$4,Inputs_prices!$Y$6:$AB$6,0))</f>
        <v/>
      </c>
      <c r="AJ365" s="36">
        <f>$D365*$F365+IF($D365*(1-$F365)&gt;=0,MAX($D365*(1-$F365),AJ352),AJ352)</f>
        <v/>
      </c>
      <c r="AK365" s="36">
        <f>$D365*$F365+IF($D365*(1-$F365)&gt;=0,MAX($D365*(1-$F365),AK352),AK352)</f>
        <v/>
      </c>
      <c r="AL365" s="36">
        <f>$D365*$F365+IF($D365*(1-$F365)&gt;=0,MAX($D365*(1-$F365),AL352),AL352)</f>
        <v/>
      </c>
      <c r="AM365" s="36">
        <f>$D365*$F365+IF($D365*(1-$F365)&gt;=0,MAX($D365*(1-$F365),AM352),AM352)</f>
        <v/>
      </c>
      <c r="AN365" s="36">
        <f>$D365*$F365+IF($D365*(1-$F365)&gt;=0,MAX($D365*(1-$F365),AN352),AN352)</f>
        <v/>
      </c>
      <c r="AO365" s="36">
        <f>$D365*$F365+IF($D365*(1-$F365)&gt;=0,MAX($D365*(1-$F365),AO352),AO352)</f>
        <v/>
      </c>
      <c r="AP365" s="36">
        <f>$D365*$F365+IF($D365*(1-$F365)&gt;=0,MAX($D365*(1-$F365),AP352),AP352)</f>
        <v/>
      </c>
      <c r="AQ365" s="36">
        <f>$D365*$F365+IF($D365*(1-$F365)&gt;=0,MAX($D365*(1-$F365),AQ352),AQ352)</f>
        <v/>
      </c>
      <c r="AR365" s="36">
        <f>$D365*$F365+IF($D365*(1-$F365)&gt;=0,MAX($D365*(1-$F365),AR352),AR352)</f>
        <v/>
      </c>
      <c r="AS365" s="36">
        <f>$D365*$F365+IF($D365*(1-$F365)&gt;=0,MAX($D365*(1-$F365),AS352),AS352)</f>
        <v/>
      </c>
      <c r="AT365" s="36">
        <f>$D365*$F365+IF($D365*(1-$F365)&gt;=0,MAX($D365*(1-$F365),AT352),AT352)</f>
        <v/>
      </c>
      <c r="AU365" s="36">
        <f>$D365*$F365+IF($D365*(1-$F365)&gt;=0,MAX($D365*(1-$F365),AU352),AU352)</f>
        <v/>
      </c>
      <c r="AV365" s="36">
        <f>$D365*$F365+IF($D365*(1-$F365)&gt;=0,MAX($D365*(1-$F365),AV352),AV352)</f>
        <v/>
      </c>
      <c r="AW365" s="36">
        <f>$D365*$F365+IF($D365*(1-$F365)&gt;=0,MAX($D365*(1-$F365),AW352),AW352)</f>
        <v/>
      </c>
      <c r="AX365" s="36">
        <f>$D365*$F365+IF($D365*(1-$F365)&gt;=0,MAX($D365*(1-$F365),AX352),AX352)</f>
        <v/>
      </c>
      <c r="AY365" s="36">
        <f>$D365*$F365+IF($D365*(1-$F365)&gt;=0,MAX($D365*(1-$F365),AY352),AY352)</f>
        <v/>
      </c>
    </row>
    <row r="366" hidden="1" outlineLevel="1">
      <c r="A366" s="14" t="inlineStr">
        <is>
          <t>txo</t>
        </is>
      </c>
      <c r="B366" s="14" t="inlineStr">
        <is>
          <t>oop</t>
        </is>
      </c>
      <c r="C366" s="14" t="inlineStr">
        <is>
          <t>all</t>
        </is>
      </c>
      <c r="D366" s="36">
        <f>INDEX(Inputs_prices!$T$7:$T$18,MATCH($B366&amp;"."&amp;$C366,Inputs_prices!$A$7:$A$18,0))</f>
        <v/>
      </c>
      <c r="E366" s="36">
        <f>INDEX(Inputs_prices!$S$7:$S$18,MATCH($B366&amp;"."&amp;$C366,Inputs_prices!$A$7:$A$18,0))</f>
        <v/>
      </c>
      <c r="F366" s="36">
        <f>INDEX(Inputs_prices!$K$7:$K$18,MATCH($B366&amp;"."&amp;$C366,Inputs_prices!$A$7:$A$18,0))</f>
        <v/>
      </c>
      <c r="G366" s="36">
        <f>INDEX(Inputs_prices!$E$7:$E$18,MATCH($B366&amp;"."&amp;$C366,Inputs_prices!$A$7:$A$18,0))</f>
        <v/>
      </c>
      <c r="H366" s="14">
        <f>INDEX(VarLab,MATCH($A366,VarKey,0))&amp;INDEX(MemLab,MATCH($C366&amp;"|"&amp;$B366,MemKey,0))</f>
        <v/>
      </c>
      <c r="I366" s="14">
        <f>INDEX(VarUnit,MATCH($A366,VarKey,0))</f>
        <v/>
      </c>
      <c r="J366" s="14">
        <f>INDEX(VarSrc,MATCH($A366,VarKey,0))</f>
        <v/>
      </c>
      <c r="K366" s="11">
        <f>CodePrefix&amp;$A366&amp;IF($C366="","","."&amp;$C366&amp;"."&amp;$B366)&amp;INDEX(VarEnd,MATCH($A366,VarKey,0))&amp;K$5</f>
        <v/>
      </c>
      <c r="L366" s="37">
        <f>INDEX(Inputs_prices!$Y$7:$AB$18,$G366,MATCH(L$4,Inputs_prices!$Y$6:$AB$6,0))</f>
        <v/>
      </c>
      <c r="M366" s="38">
        <f>INDEX(Inputs_prices!$Y$7:$AB$18,$G366,MATCH(M$4,Inputs_prices!$Y$6:$AB$6,0))</f>
        <v/>
      </c>
      <c r="N366" s="38">
        <f>INDEX(Inputs_prices!$Y$7:$AB$18,$G366,MATCH(N$4,Inputs_prices!$Y$6:$AB$6,0))</f>
        <v/>
      </c>
      <c r="O366" s="36">
        <f>$D366*$F366+IF($D366*(1-$F366)&gt;=0,MAX($D366*(1-$F366),O353),O353)</f>
        <v/>
      </c>
      <c r="P366" s="36">
        <f>$D366*$F366+IF($D366*(1-$F366)&gt;=0,MAX($D366*(1-$F366),P353),P353)</f>
        <v/>
      </c>
      <c r="Q366" s="36">
        <f>$D366*$F366+IF($D366*(1-$F366)&gt;=0,MAX($D366*(1-$F366),Q353),Q353)</f>
        <v/>
      </c>
      <c r="R366" s="36">
        <f>$D366*$F366+IF($D366*(1-$F366)&gt;=0,MAX($D366*(1-$F366),R353),R353)</f>
        <v/>
      </c>
      <c r="S366" s="36">
        <f>$D366*$F366+IF($D366*(1-$F366)&gt;=0,MAX($D366*(1-$F366),S353),S353)</f>
        <v/>
      </c>
      <c r="T366" s="36">
        <f>$D366*$F366+IF($D366*(1-$F366)&gt;=0,MAX($D366*(1-$F366),T353),T353)</f>
        <v/>
      </c>
      <c r="U366" s="36">
        <f>$D366*$F366+IF($D366*(1-$F366)&gt;=0,MAX($D366*(1-$F366),U353),U353)</f>
        <v/>
      </c>
      <c r="V366" s="36">
        <f>$D366*$F366+IF($D366*(1-$F366)&gt;=0,MAX($D366*(1-$F366),V353),V353)</f>
        <v/>
      </c>
      <c r="W366" s="36">
        <f>$D366*$F366+IF($D366*(1-$F366)&gt;=0,MAX($D366*(1-$F366),W353),W353)</f>
        <v/>
      </c>
      <c r="X366" s="36">
        <f>$D366*$F366+IF($D366*(1-$F366)&gt;=0,MAX($D366*(1-$F366),X353),X353)</f>
        <v/>
      </c>
      <c r="Y366" s="36">
        <f>$D366*$F366+IF($D366*(1-$F366)&gt;=0,MAX($D366*(1-$F366),Y353),Y353)</f>
        <v/>
      </c>
      <c r="Z366" s="36">
        <f>$D366*$F366+IF($D366*(1-$F366)&gt;=0,MAX($D366*(1-$F366),Z353),Z353)</f>
        <v/>
      </c>
      <c r="AA366" s="36">
        <f>$D366*$F366+IF($D366*(1-$F366)&gt;=0,MAX($D366*(1-$F366),AA353),AA353)</f>
        <v/>
      </c>
      <c r="AB366" s="36">
        <f>$D366*$F366+IF($D366*(1-$F366)&gt;=0,MAX($D366*(1-$F366),AB353),AB353)</f>
        <v/>
      </c>
      <c r="AC366" s="36">
        <f>$D366*$F366+IF($D366*(1-$F366)&gt;=0,MAX($D366*(1-$F366),AC353),AC353)</f>
        <v/>
      </c>
      <c r="AD366" s="36">
        <f>$D366*$F366+IF($D366*(1-$F366)&gt;=0,MAX($D366*(1-$F366),AD353),AD353)</f>
        <v/>
      </c>
      <c r="AF366" s="11">
        <f>CodePrefix&amp;$A366&amp;IF($C366="","","."&amp;$C366&amp;"."&amp;$B366)&amp;INDEX(VarEnd,MATCH($A366,VarKey,0))&amp;AF$5</f>
        <v/>
      </c>
      <c r="AG366" s="37">
        <f>INDEX(Inputs_prices!$Y$7:$AB$18,$G366,MATCH(AG$4,Inputs_prices!$Y$6:$AB$6,0))</f>
        <v/>
      </c>
      <c r="AH366" s="38">
        <f>INDEX(Inputs_prices!$Y$7:$AB$18,$G366,MATCH(AH$4,Inputs_prices!$Y$6:$AB$6,0))</f>
        <v/>
      </c>
      <c r="AI366" s="38">
        <f>INDEX(Inputs_prices!$Y$7:$AB$18,$G366,MATCH(AI$4,Inputs_prices!$Y$6:$AB$6,0))</f>
        <v/>
      </c>
      <c r="AJ366" s="36">
        <f>$D366*$F366+IF($D366*(1-$F366)&gt;=0,MAX($D366*(1-$F366),AJ353),AJ353)</f>
        <v/>
      </c>
      <c r="AK366" s="36">
        <f>$D366*$F366+IF($D366*(1-$F366)&gt;=0,MAX($D366*(1-$F366),AK353),AK353)</f>
        <v/>
      </c>
      <c r="AL366" s="36">
        <f>$D366*$F366+IF($D366*(1-$F366)&gt;=0,MAX($D366*(1-$F366),AL353),AL353)</f>
        <v/>
      </c>
      <c r="AM366" s="36">
        <f>$D366*$F366+IF($D366*(1-$F366)&gt;=0,MAX($D366*(1-$F366),AM353),AM353)</f>
        <v/>
      </c>
      <c r="AN366" s="36">
        <f>$D366*$F366+IF($D366*(1-$F366)&gt;=0,MAX($D366*(1-$F366),AN353),AN353)</f>
        <v/>
      </c>
      <c r="AO366" s="36">
        <f>$D366*$F366+IF($D366*(1-$F366)&gt;=0,MAX($D366*(1-$F366),AO353),AO353)</f>
        <v/>
      </c>
      <c r="AP366" s="36">
        <f>$D366*$F366+IF($D366*(1-$F366)&gt;=0,MAX($D366*(1-$F366),AP353),AP353)</f>
        <v/>
      </c>
      <c r="AQ366" s="36">
        <f>$D366*$F366+IF($D366*(1-$F366)&gt;=0,MAX($D366*(1-$F366),AQ353),AQ353)</f>
        <v/>
      </c>
      <c r="AR366" s="36">
        <f>$D366*$F366+IF($D366*(1-$F366)&gt;=0,MAX($D366*(1-$F366),AR353),AR353)</f>
        <v/>
      </c>
      <c r="AS366" s="36">
        <f>$D366*$F366+IF($D366*(1-$F366)&gt;=0,MAX($D366*(1-$F366),AS353),AS353)</f>
        <v/>
      </c>
      <c r="AT366" s="36">
        <f>$D366*$F366+IF($D366*(1-$F366)&gt;=0,MAX($D366*(1-$F366),AT353),AT353)</f>
        <v/>
      </c>
      <c r="AU366" s="36">
        <f>$D366*$F366+IF($D366*(1-$F366)&gt;=0,MAX($D366*(1-$F366),AU353),AU353)</f>
        <v/>
      </c>
      <c r="AV366" s="36">
        <f>$D366*$F366+IF($D366*(1-$F366)&gt;=0,MAX($D366*(1-$F366),AV353),AV353)</f>
        <v/>
      </c>
      <c r="AW366" s="36">
        <f>$D366*$F366+IF($D366*(1-$F366)&gt;=0,MAX($D366*(1-$F366),AW353),AW353)</f>
        <v/>
      </c>
      <c r="AX366" s="36">
        <f>$D366*$F366+IF($D366*(1-$F366)&gt;=0,MAX($D366*(1-$F366),AX353),AX353)</f>
        <v/>
      </c>
      <c r="AY366" s="36">
        <f>$D366*$F366+IF($D366*(1-$F366)&gt;=0,MAX($D366*(1-$F366),AY353),AY353)</f>
        <v/>
      </c>
    </row>
    <row r="367" hidden="1" outlineLevel="1">
      <c r="A367" s="14" t="inlineStr">
        <is>
          <t>txo</t>
        </is>
      </c>
      <c r="B367" s="14" t="inlineStr">
        <is>
          <t>bio</t>
        </is>
      </c>
      <c r="C367" s="14" t="inlineStr">
        <is>
          <t>all</t>
        </is>
      </c>
      <c r="D367" s="36">
        <f>INDEX(Inputs_prices!$T$7:$T$18,MATCH($B367&amp;"."&amp;$C367,Inputs_prices!$A$7:$A$18,0))</f>
        <v/>
      </c>
      <c r="E367" s="36">
        <f>INDEX(Inputs_prices!$S$7:$S$18,MATCH($B367&amp;"."&amp;$C367,Inputs_prices!$A$7:$A$18,0))</f>
        <v/>
      </c>
      <c r="F367" s="36">
        <f>INDEX(Inputs_prices!$K$7:$K$18,MATCH($B367&amp;"."&amp;$C367,Inputs_prices!$A$7:$A$18,0))</f>
        <v/>
      </c>
      <c r="G367" s="36">
        <f>INDEX(Inputs_prices!$E$7:$E$18,MATCH($B367&amp;"."&amp;$C367,Inputs_prices!$A$7:$A$18,0))</f>
        <v/>
      </c>
      <c r="H367" s="14">
        <f>INDEX(VarLab,MATCH($A367,VarKey,0))&amp;INDEX(MemLab,MATCH($C367&amp;"|"&amp;$B367,MemKey,0))</f>
        <v/>
      </c>
      <c r="I367" s="14">
        <f>INDEX(VarUnit,MATCH($A367,VarKey,0))</f>
        <v/>
      </c>
      <c r="J367" s="14">
        <f>INDEX(VarSrc,MATCH($A367,VarKey,0))</f>
        <v/>
      </c>
      <c r="K367" s="11">
        <f>CodePrefix&amp;$A367&amp;IF($C367="","","."&amp;$C367&amp;"."&amp;$B367)&amp;INDEX(VarEnd,MATCH($A367,VarKey,0))&amp;K$5</f>
        <v/>
      </c>
      <c r="L367" s="37">
        <f>INDEX(Inputs_prices!$Y$7:$AB$18,$G367,MATCH(L$4,Inputs_prices!$Y$6:$AB$6,0))</f>
        <v/>
      </c>
      <c r="M367" s="38">
        <f>INDEX(Inputs_prices!$Y$7:$AB$18,$G367,MATCH(M$4,Inputs_prices!$Y$6:$AB$6,0))</f>
        <v/>
      </c>
      <c r="N367" s="38">
        <f>INDEX(Inputs_prices!$Y$7:$AB$18,$G367,MATCH(N$4,Inputs_prices!$Y$6:$AB$6,0))</f>
        <v/>
      </c>
      <c r="O367" s="36">
        <f>$D367*$F367+IF($D367*(1-$F367)&gt;=0,MAX($D367*(1-$F367),O354),O354)</f>
        <v/>
      </c>
      <c r="P367" s="36">
        <f>$D367*$F367+IF($D367*(1-$F367)&gt;=0,MAX($D367*(1-$F367),P354),P354)</f>
        <v/>
      </c>
      <c r="Q367" s="36">
        <f>$D367*$F367+IF($D367*(1-$F367)&gt;=0,MAX($D367*(1-$F367),Q354),Q354)</f>
        <v/>
      </c>
      <c r="R367" s="36">
        <f>$D367*$F367+IF($D367*(1-$F367)&gt;=0,MAX($D367*(1-$F367),R354),R354)</f>
        <v/>
      </c>
      <c r="S367" s="36">
        <f>$D367*$F367+IF($D367*(1-$F367)&gt;=0,MAX($D367*(1-$F367),S354),S354)</f>
        <v/>
      </c>
      <c r="T367" s="36">
        <f>$D367*$F367+IF($D367*(1-$F367)&gt;=0,MAX($D367*(1-$F367),T354),T354)</f>
        <v/>
      </c>
      <c r="U367" s="36">
        <f>$D367*$F367+IF($D367*(1-$F367)&gt;=0,MAX($D367*(1-$F367),U354),U354)</f>
        <v/>
      </c>
      <c r="V367" s="36">
        <f>$D367*$F367+IF($D367*(1-$F367)&gt;=0,MAX($D367*(1-$F367),V354),V354)</f>
        <v/>
      </c>
      <c r="W367" s="36">
        <f>$D367*$F367+IF($D367*(1-$F367)&gt;=0,MAX($D367*(1-$F367),W354),W354)</f>
        <v/>
      </c>
      <c r="X367" s="36">
        <f>$D367*$F367+IF($D367*(1-$F367)&gt;=0,MAX($D367*(1-$F367),X354),X354)</f>
        <v/>
      </c>
      <c r="Y367" s="36">
        <f>$D367*$F367+IF($D367*(1-$F367)&gt;=0,MAX($D367*(1-$F367),Y354),Y354)</f>
        <v/>
      </c>
      <c r="Z367" s="36">
        <f>$D367*$F367+IF($D367*(1-$F367)&gt;=0,MAX($D367*(1-$F367),Z354),Z354)</f>
        <v/>
      </c>
      <c r="AA367" s="36">
        <f>$D367*$F367+IF($D367*(1-$F367)&gt;=0,MAX($D367*(1-$F367),AA354),AA354)</f>
        <v/>
      </c>
      <c r="AB367" s="36">
        <f>$D367*$F367+IF($D367*(1-$F367)&gt;=0,MAX($D367*(1-$F367),AB354),AB354)</f>
        <v/>
      </c>
      <c r="AC367" s="36">
        <f>$D367*$F367+IF($D367*(1-$F367)&gt;=0,MAX($D367*(1-$F367),AC354),AC354)</f>
        <v/>
      </c>
      <c r="AD367" s="36">
        <f>$D367*$F367+IF($D367*(1-$F367)&gt;=0,MAX($D367*(1-$F367),AD354),AD354)</f>
        <v/>
      </c>
      <c r="AF367" s="11">
        <f>CodePrefix&amp;$A367&amp;IF($C367="","","."&amp;$C367&amp;"."&amp;$B367)&amp;INDEX(VarEnd,MATCH($A367,VarKey,0))&amp;AF$5</f>
        <v/>
      </c>
      <c r="AG367" s="37">
        <f>INDEX(Inputs_prices!$Y$7:$AB$18,$G367,MATCH(AG$4,Inputs_prices!$Y$6:$AB$6,0))</f>
        <v/>
      </c>
      <c r="AH367" s="38">
        <f>INDEX(Inputs_prices!$Y$7:$AB$18,$G367,MATCH(AH$4,Inputs_prices!$Y$6:$AB$6,0))</f>
        <v/>
      </c>
      <c r="AI367" s="38">
        <f>INDEX(Inputs_prices!$Y$7:$AB$18,$G367,MATCH(AI$4,Inputs_prices!$Y$6:$AB$6,0))</f>
        <v/>
      </c>
      <c r="AJ367" s="36">
        <f>$D367*$F367+IF($D367*(1-$F367)&gt;=0,MAX($D367*(1-$F367),AJ354),AJ354)</f>
        <v/>
      </c>
      <c r="AK367" s="36">
        <f>$D367*$F367+IF($D367*(1-$F367)&gt;=0,MAX($D367*(1-$F367),AK354),AK354)</f>
        <v/>
      </c>
      <c r="AL367" s="36">
        <f>$D367*$F367+IF($D367*(1-$F367)&gt;=0,MAX($D367*(1-$F367),AL354),AL354)</f>
        <v/>
      </c>
      <c r="AM367" s="36">
        <f>$D367*$F367+IF($D367*(1-$F367)&gt;=0,MAX($D367*(1-$F367),AM354),AM354)</f>
        <v/>
      </c>
      <c r="AN367" s="36">
        <f>$D367*$F367+IF($D367*(1-$F367)&gt;=0,MAX($D367*(1-$F367),AN354),AN354)</f>
        <v/>
      </c>
      <c r="AO367" s="36">
        <f>$D367*$F367+IF($D367*(1-$F367)&gt;=0,MAX($D367*(1-$F367),AO354),AO354)</f>
        <v/>
      </c>
      <c r="AP367" s="36">
        <f>$D367*$F367+IF($D367*(1-$F367)&gt;=0,MAX($D367*(1-$F367),AP354),AP354)</f>
        <v/>
      </c>
      <c r="AQ367" s="36">
        <f>$D367*$F367+IF($D367*(1-$F367)&gt;=0,MAX($D367*(1-$F367),AQ354),AQ354)</f>
        <v/>
      </c>
      <c r="AR367" s="36">
        <f>$D367*$F367+IF($D367*(1-$F367)&gt;=0,MAX($D367*(1-$F367),AR354),AR354)</f>
        <v/>
      </c>
      <c r="AS367" s="36">
        <f>$D367*$F367+IF($D367*(1-$F367)&gt;=0,MAX($D367*(1-$F367),AS354),AS354)</f>
        <v/>
      </c>
      <c r="AT367" s="36">
        <f>$D367*$F367+IF($D367*(1-$F367)&gt;=0,MAX($D367*(1-$F367),AT354),AT354)</f>
        <v/>
      </c>
      <c r="AU367" s="36">
        <f>$D367*$F367+IF($D367*(1-$F367)&gt;=0,MAX($D367*(1-$F367),AU354),AU354)</f>
        <v/>
      </c>
      <c r="AV367" s="36">
        <f>$D367*$F367+IF($D367*(1-$F367)&gt;=0,MAX($D367*(1-$F367),AV354),AV354)</f>
        <v/>
      </c>
      <c r="AW367" s="36">
        <f>$D367*$F367+IF($D367*(1-$F367)&gt;=0,MAX($D367*(1-$F367),AW354),AW354)</f>
        <v/>
      </c>
      <c r="AX367" s="36">
        <f>$D367*$F367+IF($D367*(1-$F367)&gt;=0,MAX($D367*(1-$F367),AX354),AX354)</f>
        <v/>
      </c>
      <c r="AY367" s="36">
        <f>$D367*$F367+IF($D367*(1-$F367)&gt;=0,MAX($D367*(1-$F367),AY354),AY354)</f>
        <v/>
      </c>
    </row>
    <row r="368" hidden="1" outlineLevel="1"/>
    <row r="369" collapsed="1">
      <c r="A369" s="14" t="inlineStr">
        <is>
          <t>rpb</t>
        </is>
      </c>
      <c r="B369" s="14" t="inlineStr">
        <is>
          <t>coa</t>
        </is>
      </c>
      <c r="C369" s="14" t="inlineStr">
        <is>
          <t>pow</t>
        </is>
      </c>
      <c r="D369" s="36">
        <f>INDEX(Inputs_prices!$R$7:$R$18,MATCH($B369&amp;"."&amp;$C369,Inputs_prices!$A$7:$A$18,0))</f>
        <v/>
      </c>
      <c r="E369" s="35" t="n"/>
      <c r="F369" s="35" t="n"/>
      <c r="G369" s="35" t="n"/>
      <c r="H369" s="14">
        <f>INDEX(VarLab,MATCH($A369,VarKey,0))&amp;INDEX(MemLab,MATCH($C369&amp;"|"&amp;$B369,MemKey,0))</f>
        <v/>
      </c>
      <c r="I369" s="14">
        <f>INDEX(VarUnit,MATCH($A369,VarKey,0))</f>
        <v/>
      </c>
      <c r="J369" s="14">
        <f>INDEX(VarSrc,MATCH($A369,VarKey,0))</f>
        <v/>
      </c>
      <c r="K369" s="11">
        <f>CodePrefix&amp;$A369&amp;IF($C369="","","."&amp;$C369&amp;"."&amp;$B369)&amp;INDEX(VarEnd,MATCH($A369,VarKey,0))&amp;K$5</f>
        <v/>
      </c>
      <c r="L369" s="37">
        <f>(L330+L356)*(1+$D369)</f>
        <v/>
      </c>
      <c r="M369" s="36">
        <f>(M330+M356)*(1+$D369)</f>
        <v/>
      </c>
      <c r="N369" s="36">
        <f>(N330+N356)*(1+$D369)</f>
        <v/>
      </c>
      <c r="O369" s="36">
        <f>(O330+O356)*(1+$D369)</f>
        <v/>
      </c>
      <c r="P369" s="36">
        <f>(P330+P356)*(1+$D369)</f>
        <v/>
      </c>
      <c r="Q369" s="36">
        <f>(Q330+Q356)*(1+$D369)</f>
        <v/>
      </c>
      <c r="R369" s="36">
        <f>(R330+R356)*(1+$D369)</f>
        <v/>
      </c>
      <c r="S369" s="36">
        <f>(S330+S356)*(1+$D369)</f>
        <v/>
      </c>
      <c r="T369" s="36">
        <f>(T330+T356)*(1+$D369)</f>
        <v/>
      </c>
      <c r="U369" s="36">
        <f>(U330+U356)*(1+$D369)</f>
        <v/>
      </c>
      <c r="V369" s="36">
        <f>(V330+V356)*(1+$D369)</f>
        <v/>
      </c>
      <c r="W369" s="36">
        <f>(W330+W356)*(1+$D369)</f>
        <v/>
      </c>
      <c r="X369" s="36">
        <f>(X330+X356)*(1+$D369)</f>
        <v/>
      </c>
      <c r="Y369" s="36">
        <f>(Y330+Y356)*(1+$D369)</f>
        <v/>
      </c>
      <c r="Z369" s="36">
        <f>(Z330+Z356)*(1+$D369)</f>
        <v/>
      </c>
      <c r="AA369" s="36">
        <f>(AA330+AA356)*(1+$D369)</f>
        <v/>
      </c>
      <c r="AB369" s="36">
        <f>(AB330+AB356)*(1+$D369)</f>
        <v/>
      </c>
      <c r="AC369" s="36">
        <f>(AC330+AC356)*(1+$D369)</f>
        <v/>
      </c>
      <c r="AD369" s="36">
        <f>(AD330+AD356)*(1+$D369)</f>
        <v/>
      </c>
      <c r="AF369" s="11">
        <f>CodePrefix&amp;$A369&amp;IF($C369="","","."&amp;$C369&amp;"."&amp;$B369)&amp;INDEX(VarEnd,MATCH($A369,VarKey,0))&amp;AF$5</f>
        <v/>
      </c>
      <c r="AG369" s="37">
        <f>(AG330+AG356)*(1+$D369)</f>
        <v/>
      </c>
      <c r="AH369" s="36">
        <f>(AH330+AH356)*(1+$D369)</f>
        <v/>
      </c>
      <c r="AI369" s="36">
        <f>(AI330+AI356)*(1+$D369)</f>
        <v/>
      </c>
      <c r="AJ369" s="36">
        <f>(AJ330+AJ356)*(1+$D369)</f>
        <v/>
      </c>
      <c r="AK369" s="36">
        <f>(AK330+AK356)*(1+$D369)</f>
        <v/>
      </c>
      <c r="AL369" s="36">
        <f>(AL330+AL356)*(1+$D369)</f>
        <v/>
      </c>
      <c r="AM369" s="36">
        <f>(AM330+AM356)*(1+$D369)</f>
        <v/>
      </c>
      <c r="AN369" s="36">
        <f>(AN330+AN356)*(1+$D369)</f>
        <v/>
      </c>
      <c r="AO369" s="36">
        <f>(AO330+AO356)*(1+$D369)</f>
        <v/>
      </c>
      <c r="AP369" s="36">
        <f>(AP330+AP356)*(1+$D369)</f>
        <v/>
      </c>
      <c r="AQ369" s="36">
        <f>(AQ330+AQ356)*(1+$D369)</f>
        <v/>
      </c>
      <c r="AR369" s="36">
        <f>(AR330+AR356)*(1+$D369)</f>
        <v/>
      </c>
      <c r="AS369" s="36">
        <f>(AS330+AS356)*(1+$D369)</f>
        <v/>
      </c>
      <c r="AT369" s="36">
        <f>(AT330+AT356)*(1+$D369)</f>
        <v/>
      </c>
      <c r="AU369" s="36">
        <f>(AU330+AU356)*(1+$D369)</f>
        <v/>
      </c>
      <c r="AV369" s="36">
        <f>(AV330+AV356)*(1+$D369)</f>
        <v/>
      </c>
      <c r="AW369" s="36">
        <f>(AW330+AW356)*(1+$D369)</f>
        <v/>
      </c>
      <c r="AX369" s="36">
        <f>(AX330+AX356)*(1+$D369)</f>
        <v/>
      </c>
      <c r="AY369" s="36">
        <f>(AY330+AY356)*(1+$D369)</f>
        <v/>
      </c>
    </row>
    <row r="370">
      <c r="A370" s="14" t="inlineStr">
        <is>
          <t>rpb</t>
        </is>
      </c>
      <c r="B370" s="14" t="inlineStr">
        <is>
          <t>coa</t>
        </is>
      </c>
      <c r="C370" s="14" t="inlineStr">
        <is>
          <t>res</t>
        </is>
      </c>
      <c r="D370" s="36">
        <f>INDEX(Inputs_prices!$R$7:$R$18,MATCH($B370&amp;"."&amp;$C370,Inputs_prices!$A$7:$A$18,0))</f>
        <v/>
      </c>
      <c r="E370" s="35" t="n"/>
      <c r="F370" s="35" t="n"/>
      <c r="G370" s="35" t="n"/>
      <c r="H370" s="14">
        <f>INDEX(VarLab,MATCH($A370,VarKey,0))&amp;INDEX(MemLab,MATCH($C370&amp;"|"&amp;$B370,MemKey,0))</f>
        <v/>
      </c>
      <c r="I370" s="14">
        <f>INDEX(VarUnit,MATCH($A370,VarKey,0))</f>
        <v/>
      </c>
      <c r="J370" s="14">
        <f>INDEX(VarSrc,MATCH($A370,VarKey,0))</f>
        <v/>
      </c>
      <c r="K370" s="11">
        <f>CodePrefix&amp;$A370&amp;IF($C370="","","."&amp;$C370&amp;"."&amp;$B370)&amp;INDEX(VarEnd,MATCH($A370,VarKey,0))&amp;K$5</f>
        <v/>
      </c>
      <c r="L370" s="37">
        <f>(L331+L357)*(1+$D370)</f>
        <v/>
      </c>
      <c r="M370" s="36">
        <f>(M331+M357)*(1+$D370)</f>
        <v/>
      </c>
      <c r="N370" s="36">
        <f>(N331+N357)*(1+$D370)</f>
        <v/>
      </c>
      <c r="O370" s="36">
        <f>(O331+O357)*(1+$D370)</f>
        <v/>
      </c>
      <c r="P370" s="36">
        <f>(P331+P357)*(1+$D370)</f>
        <v/>
      </c>
      <c r="Q370" s="36">
        <f>(Q331+Q357)*(1+$D370)</f>
        <v/>
      </c>
      <c r="R370" s="36">
        <f>(R331+R357)*(1+$D370)</f>
        <v/>
      </c>
      <c r="S370" s="36">
        <f>(S331+S357)*(1+$D370)</f>
        <v/>
      </c>
      <c r="T370" s="36">
        <f>(T331+T357)*(1+$D370)</f>
        <v/>
      </c>
      <c r="U370" s="36">
        <f>(U331+U357)*(1+$D370)</f>
        <v/>
      </c>
      <c r="V370" s="36">
        <f>(V331+V357)*(1+$D370)</f>
        <v/>
      </c>
      <c r="W370" s="36">
        <f>(W331+W357)*(1+$D370)</f>
        <v/>
      </c>
      <c r="X370" s="36">
        <f>(X331+X357)*(1+$D370)</f>
        <v/>
      </c>
      <c r="Y370" s="36">
        <f>(Y331+Y357)*(1+$D370)</f>
        <v/>
      </c>
      <c r="Z370" s="36">
        <f>(Z331+Z357)*(1+$D370)</f>
        <v/>
      </c>
      <c r="AA370" s="36">
        <f>(AA331+AA357)*(1+$D370)</f>
        <v/>
      </c>
      <c r="AB370" s="36">
        <f>(AB331+AB357)*(1+$D370)</f>
        <v/>
      </c>
      <c r="AC370" s="36">
        <f>(AC331+AC357)*(1+$D370)</f>
        <v/>
      </c>
      <c r="AD370" s="36">
        <f>(AD331+AD357)*(1+$D370)</f>
        <v/>
      </c>
      <c r="AF370" s="11">
        <f>CodePrefix&amp;$A370&amp;IF($C370="","","."&amp;$C370&amp;"."&amp;$B370)&amp;INDEX(VarEnd,MATCH($A370,VarKey,0))&amp;AF$5</f>
        <v/>
      </c>
      <c r="AG370" s="37">
        <f>(AG331+AG357)*(1+$D370)</f>
        <v/>
      </c>
      <c r="AH370" s="36">
        <f>(AH331+AH357)*(1+$D370)</f>
        <v/>
      </c>
      <c r="AI370" s="36">
        <f>(AI331+AI357)*(1+$D370)</f>
        <v/>
      </c>
      <c r="AJ370" s="36">
        <f>(AJ331+AJ357)*(1+$D370)</f>
        <v/>
      </c>
      <c r="AK370" s="36">
        <f>(AK331+AK357)*(1+$D370)</f>
        <v/>
      </c>
      <c r="AL370" s="36">
        <f>(AL331+AL357)*(1+$D370)</f>
        <v/>
      </c>
      <c r="AM370" s="36">
        <f>(AM331+AM357)*(1+$D370)</f>
        <v/>
      </c>
      <c r="AN370" s="36">
        <f>(AN331+AN357)*(1+$D370)</f>
        <v/>
      </c>
      <c r="AO370" s="36">
        <f>(AO331+AO357)*(1+$D370)</f>
        <v/>
      </c>
      <c r="AP370" s="36">
        <f>(AP331+AP357)*(1+$D370)</f>
        <v/>
      </c>
      <c r="AQ370" s="36">
        <f>(AQ331+AQ357)*(1+$D370)</f>
        <v/>
      </c>
      <c r="AR370" s="36">
        <f>(AR331+AR357)*(1+$D370)</f>
        <v/>
      </c>
      <c r="AS370" s="36">
        <f>(AS331+AS357)*(1+$D370)</f>
        <v/>
      </c>
      <c r="AT370" s="36">
        <f>(AT331+AT357)*(1+$D370)</f>
        <v/>
      </c>
      <c r="AU370" s="36">
        <f>(AU331+AU357)*(1+$D370)</f>
        <v/>
      </c>
      <c r="AV370" s="36">
        <f>(AV331+AV357)*(1+$D370)</f>
        <v/>
      </c>
      <c r="AW370" s="36">
        <f>(AW331+AW357)*(1+$D370)</f>
        <v/>
      </c>
      <c r="AX370" s="36">
        <f>(AX331+AX357)*(1+$D370)</f>
        <v/>
      </c>
      <c r="AY370" s="36">
        <f>(AY331+AY357)*(1+$D370)</f>
        <v/>
      </c>
    </row>
    <row r="371">
      <c r="A371" s="14" t="inlineStr">
        <is>
          <t>rpb</t>
        </is>
      </c>
      <c r="B371" s="14" t="inlineStr">
        <is>
          <t>coa</t>
        </is>
      </c>
      <c r="C371" s="14" t="inlineStr">
        <is>
          <t>ind</t>
        </is>
      </c>
      <c r="D371" s="36">
        <f>INDEX(Inputs_prices!$R$7:$R$18,MATCH($B371&amp;"."&amp;$C371,Inputs_prices!$A$7:$A$18,0))</f>
        <v/>
      </c>
      <c r="E371" s="35" t="n"/>
      <c r="F371" s="35" t="n"/>
      <c r="G371" s="35" t="n"/>
      <c r="H371" s="14">
        <f>INDEX(VarLab,MATCH($A371,VarKey,0))&amp;INDEX(MemLab,MATCH($C371&amp;"|"&amp;$B371,MemKey,0))</f>
        <v/>
      </c>
      <c r="I371" s="14">
        <f>INDEX(VarUnit,MATCH($A371,VarKey,0))</f>
        <v/>
      </c>
      <c r="J371" s="14">
        <f>INDEX(VarSrc,MATCH($A371,VarKey,0))</f>
        <v/>
      </c>
      <c r="K371" s="11">
        <f>CodePrefix&amp;$A371&amp;IF($C371="","","."&amp;$C371&amp;"."&amp;$B371)&amp;INDEX(VarEnd,MATCH($A371,VarKey,0))&amp;K$5</f>
        <v/>
      </c>
      <c r="L371" s="37">
        <f>(L332+L358)*(1+$D371)</f>
        <v/>
      </c>
      <c r="M371" s="36">
        <f>(M332+M358)*(1+$D371)</f>
        <v/>
      </c>
      <c r="N371" s="36">
        <f>(N332+N358)*(1+$D371)</f>
        <v/>
      </c>
      <c r="O371" s="36">
        <f>(O332+O358)*(1+$D371)</f>
        <v/>
      </c>
      <c r="P371" s="36">
        <f>(P332+P358)*(1+$D371)</f>
        <v/>
      </c>
      <c r="Q371" s="36">
        <f>(Q332+Q358)*(1+$D371)</f>
        <v/>
      </c>
      <c r="R371" s="36">
        <f>(R332+R358)*(1+$D371)</f>
        <v/>
      </c>
      <c r="S371" s="36">
        <f>(S332+S358)*(1+$D371)</f>
        <v/>
      </c>
      <c r="T371" s="36">
        <f>(T332+T358)*(1+$D371)</f>
        <v/>
      </c>
      <c r="U371" s="36">
        <f>(U332+U358)*(1+$D371)</f>
        <v/>
      </c>
      <c r="V371" s="36">
        <f>(V332+V358)*(1+$D371)</f>
        <v/>
      </c>
      <c r="W371" s="36">
        <f>(W332+W358)*(1+$D371)</f>
        <v/>
      </c>
      <c r="X371" s="36">
        <f>(X332+X358)*(1+$D371)</f>
        <v/>
      </c>
      <c r="Y371" s="36">
        <f>(Y332+Y358)*(1+$D371)</f>
        <v/>
      </c>
      <c r="Z371" s="36">
        <f>(Z332+Z358)*(1+$D371)</f>
        <v/>
      </c>
      <c r="AA371" s="36">
        <f>(AA332+AA358)*(1+$D371)</f>
        <v/>
      </c>
      <c r="AB371" s="36">
        <f>(AB332+AB358)*(1+$D371)</f>
        <v/>
      </c>
      <c r="AC371" s="36">
        <f>(AC332+AC358)*(1+$D371)</f>
        <v/>
      </c>
      <c r="AD371" s="36">
        <f>(AD332+AD358)*(1+$D371)</f>
        <v/>
      </c>
      <c r="AF371" s="11">
        <f>CodePrefix&amp;$A371&amp;IF($C371="","","."&amp;$C371&amp;"."&amp;$B371)&amp;INDEX(VarEnd,MATCH($A371,VarKey,0))&amp;AF$5</f>
        <v/>
      </c>
      <c r="AG371" s="37">
        <f>(AG332+AG358)*(1+$D371)</f>
        <v/>
      </c>
      <c r="AH371" s="36">
        <f>(AH332+AH358)*(1+$D371)</f>
        <v/>
      </c>
      <c r="AI371" s="36">
        <f>(AI332+AI358)*(1+$D371)</f>
        <v/>
      </c>
      <c r="AJ371" s="36">
        <f>(AJ332+AJ358)*(1+$D371)</f>
        <v/>
      </c>
      <c r="AK371" s="36">
        <f>(AK332+AK358)*(1+$D371)</f>
        <v/>
      </c>
      <c r="AL371" s="36">
        <f>(AL332+AL358)*(1+$D371)</f>
        <v/>
      </c>
      <c r="AM371" s="36">
        <f>(AM332+AM358)*(1+$D371)</f>
        <v/>
      </c>
      <c r="AN371" s="36">
        <f>(AN332+AN358)*(1+$D371)</f>
        <v/>
      </c>
      <c r="AO371" s="36">
        <f>(AO332+AO358)*(1+$D371)</f>
        <v/>
      </c>
      <c r="AP371" s="36">
        <f>(AP332+AP358)*(1+$D371)</f>
        <v/>
      </c>
      <c r="AQ371" s="36">
        <f>(AQ332+AQ358)*(1+$D371)</f>
        <v/>
      </c>
      <c r="AR371" s="36">
        <f>(AR332+AR358)*(1+$D371)</f>
        <v/>
      </c>
      <c r="AS371" s="36">
        <f>(AS332+AS358)*(1+$D371)</f>
        <v/>
      </c>
      <c r="AT371" s="36">
        <f>(AT332+AT358)*(1+$D371)</f>
        <v/>
      </c>
      <c r="AU371" s="36">
        <f>(AU332+AU358)*(1+$D371)</f>
        <v/>
      </c>
      <c r="AV371" s="36">
        <f>(AV332+AV358)*(1+$D371)</f>
        <v/>
      </c>
      <c r="AW371" s="36">
        <f>(AW332+AW358)*(1+$D371)</f>
        <v/>
      </c>
      <c r="AX371" s="36">
        <f>(AX332+AX358)*(1+$D371)</f>
        <v/>
      </c>
      <c r="AY371" s="36">
        <f>(AY332+AY358)*(1+$D371)</f>
        <v/>
      </c>
    </row>
    <row r="372">
      <c r="A372" s="14" t="inlineStr">
        <is>
          <t>rpb</t>
        </is>
      </c>
      <c r="B372" s="14" t="inlineStr">
        <is>
          <t>nga</t>
        </is>
      </c>
      <c r="C372" s="14" t="inlineStr">
        <is>
          <t>pow</t>
        </is>
      </c>
      <c r="D372" s="36">
        <f>INDEX(Inputs_prices!$R$7:$R$18,MATCH($B372&amp;"."&amp;$C372,Inputs_prices!$A$7:$A$18,0))</f>
        <v/>
      </c>
      <c r="E372" s="35" t="n"/>
      <c r="F372" s="35" t="n"/>
      <c r="G372" s="35" t="n"/>
      <c r="H372" s="14">
        <f>INDEX(VarLab,MATCH($A372,VarKey,0))&amp;INDEX(MemLab,MATCH($C372&amp;"|"&amp;$B372,MemKey,0))</f>
        <v/>
      </c>
      <c r="I372" s="14">
        <f>INDEX(VarUnit,MATCH($A372,VarKey,0))</f>
        <v/>
      </c>
      <c r="J372" s="14">
        <f>INDEX(VarSrc,MATCH($A372,VarKey,0))</f>
        <v/>
      </c>
      <c r="K372" s="11">
        <f>CodePrefix&amp;$A372&amp;IF($C372="","","."&amp;$C372&amp;"."&amp;$B372)&amp;INDEX(VarEnd,MATCH($A372,VarKey,0))&amp;K$5</f>
        <v/>
      </c>
      <c r="L372" s="37">
        <f>(L333+L359)*(1+$D372)</f>
        <v/>
      </c>
      <c r="M372" s="36">
        <f>(M333+M359)*(1+$D372)</f>
        <v/>
      </c>
      <c r="N372" s="36">
        <f>(N333+N359)*(1+$D372)</f>
        <v/>
      </c>
      <c r="O372" s="36">
        <f>(O333+O359)*(1+$D372)</f>
        <v/>
      </c>
      <c r="P372" s="36">
        <f>(P333+P359)*(1+$D372)</f>
        <v/>
      </c>
      <c r="Q372" s="36">
        <f>(Q333+Q359)*(1+$D372)</f>
        <v/>
      </c>
      <c r="R372" s="36">
        <f>(R333+R359)*(1+$D372)</f>
        <v/>
      </c>
      <c r="S372" s="36">
        <f>(S333+S359)*(1+$D372)</f>
        <v/>
      </c>
      <c r="T372" s="36">
        <f>(T333+T359)*(1+$D372)</f>
        <v/>
      </c>
      <c r="U372" s="36">
        <f>(U333+U359)*(1+$D372)</f>
        <v/>
      </c>
      <c r="V372" s="36">
        <f>(V333+V359)*(1+$D372)</f>
        <v/>
      </c>
      <c r="W372" s="36">
        <f>(W333+W359)*(1+$D372)</f>
        <v/>
      </c>
      <c r="X372" s="36">
        <f>(X333+X359)*(1+$D372)</f>
        <v/>
      </c>
      <c r="Y372" s="36">
        <f>(Y333+Y359)*(1+$D372)</f>
        <v/>
      </c>
      <c r="Z372" s="36">
        <f>(Z333+Z359)*(1+$D372)</f>
        <v/>
      </c>
      <c r="AA372" s="36">
        <f>(AA333+AA359)*(1+$D372)</f>
        <v/>
      </c>
      <c r="AB372" s="36">
        <f>(AB333+AB359)*(1+$D372)</f>
        <v/>
      </c>
      <c r="AC372" s="36">
        <f>(AC333+AC359)*(1+$D372)</f>
        <v/>
      </c>
      <c r="AD372" s="36">
        <f>(AD333+AD359)*(1+$D372)</f>
        <v/>
      </c>
      <c r="AF372" s="11">
        <f>CodePrefix&amp;$A372&amp;IF($C372="","","."&amp;$C372&amp;"."&amp;$B372)&amp;INDEX(VarEnd,MATCH($A372,VarKey,0))&amp;AF$5</f>
        <v/>
      </c>
      <c r="AG372" s="37">
        <f>(AG333+AG359)*(1+$D372)</f>
        <v/>
      </c>
      <c r="AH372" s="36">
        <f>(AH333+AH359)*(1+$D372)</f>
        <v/>
      </c>
      <c r="AI372" s="36">
        <f>(AI333+AI359)*(1+$D372)</f>
        <v/>
      </c>
      <c r="AJ372" s="36">
        <f>(AJ333+AJ359)*(1+$D372)</f>
        <v/>
      </c>
      <c r="AK372" s="36">
        <f>(AK333+AK359)*(1+$D372)</f>
        <v/>
      </c>
      <c r="AL372" s="36">
        <f>(AL333+AL359)*(1+$D372)</f>
        <v/>
      </c>
      <c r="AM372" s="36">
        <f>(AM333+AM359)*(1+$D372)</f>
        <v/>
      </c>
      <c r="AN372" s="36">
        <f>(AN333+AN359)*(1+$D372)</f>
        <v/>
      </c>
      <c r="AO372" s="36">
        <f>(AO333+AO359)*(1+$D372)</f>
        <v/>
      </c>
      <c r="AP372" s="36">
        <f>(AP333+AP359)*(1+$D372)</f>
        <v/>
      </c>
      <c r="AQ372" s="36">
        <f>(AQ333+AQ359)*(1+$D372)</f>
        <v/>
      </c>
      <c r="AR372" s="36">
        <f>(AR333+AR359)*(1+$D372)</f>
        <v/>
      </c>
      <c r="AS372" s="36">
        <f>(AS333+AS359)*(1+$D372)</f>
        <v/>
      </c>
      <c r="AT372" s="36">
        <f>(AT333+AT359)*(1+$D372)</f>
        <v/>
      </c>
      <c r="AU372" s="36">
        <f>(AU333+AU359)*(1+$D372)</f>
        <v/>
      </c>
      <c r="AV372" s="36">
        <f>(AV333+AV359)*(1+$D372)</f>
        <v/>
      </c>
      <c r="AW372" s="36">
        <f>(AW333+AW359)*(1+$D372)</f>
        <v/>
      </c>
      <c r="AX372" s="36">
        <f>(AX333+AX359)*(1+$D372)</f>
        <v/>
      </c>
      <c r="AY372" s="36">
        <f>(AY333+AY359)*(1+$D372)</f>
        <v/>
      </c>
    </row>
    <row r="373">
      <c r="A373" s="14" t="inlineStr">
        <is>
          <t>rpb</t>
        </is>
      </c>
      <c r="B373" s="14" t="inlineStr">
        <is>
          <t>nga</t>
        </is>
      </c>
      <c r="C373" s="14" t="inlineStr">
        <is>
          <t>res</t>
        </is>
      </c>
      <c r="D373" s="36">
        <f>INDEX(Inputs_prices!$R$7:$R$18,MATCH($B373&amp;"."&amp;$C373,Inputs_prices!$A$7:$A$18,0))</f>
        <v/>
      </c>
      <c r="E373" s="35" t="n"/>
      <c r="F373" s="35" t="n"/>
      <c r="G373" s="35" t="n"/>
      <c r="H373" s="14">
        <f>INDEX(VarLab,MATCH($A373,VarKey,0))&amp;INDEX(MemLab,MATCH($C373&amp;"|"&amp;$B373,MemKey,0))</f>
        <v/>
      </c>
      <c r="I373" s="14">
        <f>INDEX(VarUnit,MATCH($A373,VarKey,0))</f>
        <v/>
      </c>
      <c r="J373" s="14">
        <f>INDEX(VarSrc,MATCH($A373,VarKey,0))</f>
        <v/>
      </c>
      <c r="K373" s="11">
        <f>CodePrefix&amp;$A373&amp;IF($C373="","","."&amp;$C373&amp;"."&amp;$B373)&amp;INDEX(VarEnd,MATCH($A373,VarKey,0))&amp;K$5</f>
        <v/>
      </c>
      <c r="L373" s="37">
        <f>(L334+L360)*(1+$D373)</f>
        <v/>
      </c>
      <c r="M373" s="36">
        <f>(M334+M360)*(1+$D373)</f>
        <v/>
      </c>
      <c r="N373" s="36">
        <f>(N334+N360)*(1+$D373)</f>
        <v/>
      </c>
      <c r="O373" s="36">
        <f>(O334+O360)*(1+$D373)</f>
        <v/>
      </c>
      <c r="P373" s="36">
        <f>(P334+P360)*(1+$D373)</f>
        <v/>
      </c>
      <c r="Q373" s="36">
        <f>(Q334+Q360)*(1+$D373)</f>
        <v/>
      </c>
      <c r="R373" s="36">
        <f>(R334+R360)*(1+$D373)</f>
        <v/>
      </c>
      <c r="S373" s="36">
        <f>(S334+S360)*(1+$D373)</f>
        <v/>
      </c>
      <c r="T373" s="36">
        <f>(T334+T360)*(1+$D373)</f>
        <v/>
      </c>
      <c r="U373" s="36">
        <f>(U334+U360)*(1+$D373)</f>
        <v/>
      </c>
      <c r="V373" s="36">
        <f>(V334+V360)*(1+$D373)</f>
        <v/>
      </c>
      <c r="W373" s="36">
        <f>(W334+W360)*(1+$D373)</f>
        <v/>
      </c>
      <c r="X373" s="36">
        <f>(X334+X360)*(1+$D373)</f>
        <v/>
      </c>
      <c r="Y373" s="36">
        <f>(Y334+Y360)*(1+$D373)</f>
        <v/>
      </c>
      <c r="Z373" s="36">
        <f>(Z334+Z360)*(1+$D373)</f>
        <v/>
      </c>
      <c r="AA373" s="36">
        <f>(AA334+AA360)*(1+$D373)</f>
        <v/>
      </c>
      <c r="AB373" s="36">
        <f>(AB334+AB360)*(1+$D373)</f>
        <v/>
      </c>
      <c r="AC373" s="36">
        <f>(AC334+AC360)*(1+$D373)</f>
        <v/>
      </c>
      <c r="AD373" s="36">
        <f>(AD334+AD360)*(1+$D373)</f>
        <v/>
      </c>
      <c r="AF373" s="11">
        <f>CodePrefix&amp;$A373&amp;IF($C373="","","."&amp;$C373&amp;"."&amp;$B373)&amp;INDEX(VarEnd,MATCH($A373,VarKey,0))&amp;AF$5</f>
        <v/>
      </c>
      <c r="AG373" s="37">
        <f>(AG334+AG360)*(1+$D373)</f>
        <v/>
      </c>
      <c r="AH373" s="36">
        <f>(AH334+AH360)*(1+$D373)</f>
        <v/>
      </c>
      <c r="AI373" s="36">
        <f>(AI334+AI360)*(1+$D373)</f>
        <v/>
      </c>
      <c r="AJ373" s="36">
        <f>(AJ334+AJ360)*(1+$D373)</f>
        <v/>
      </c>
      <c r="AK373" s="36">
        <f>(AK334+AK360)*(1+$D373)</f>
        <v/>
      </c>
      <c r="AL373" s="36">
        <f>(AL334+AL360)*(1+$D373)</f>
        <v/>
      </c>
      <c r="AM373" s="36">
        <f>(AM334+AM360)*(1+$D373)</f>
        <v/>
      </c>
      <c r="AN373" s="36">
        <f>(AN334+AN360)*(1+$D373)</f>
        <v/>
      </c>
      <c r="AO373" s="36">
        <f>(AO334+AO360)*(1+$D373)</f>
        <v/>
      </c>
      <c r="AP373" s="36">
        <f>(AP334+AP360)*(1+$D373)</f>
        <v/>
      </c>
      <c r="AQ373" s="36">
        <f>(AQ334+AQ360)*(1+$D373)</f>
        <v/>
      </c>
      <c r="AR373" s="36">
        <f>(AR334+AR360)*(1+$D373)</f>
        <v/>
      </c>
      <c r="AS373" s="36">
        <f>(AS334+AS360)*(1+$D373)</f>
        <v/>
      </c>
      <c r="AT373" s="36">
        <f>(AT334+AT360)*(1+$D373)</f>
        <v/>
      </c>
      <c r="AU373" s="36">
        <f>(AU334+AU360)*(1+$D373)</f>
        <v/>
      </c>
      <c r="AV373" s="36">
        <f>(AV334+AV360)*(1+$D373)</f>
        <v/>
      </c>
      <c r="AW373" s="36">
        <f>(AW334+AW360)*(1+$D373)</f>
        <v/>
      </c>
      <c r="AX373" s="36">
        <f>(AX334+AX360)*(1+$D373)</f>
        <v/>
      </c>
      <c r="AY373" s="36">
        <f>(AY334+AY360)*(1+$D373)</f>
        <v/>
      </c>
    </row>
    <row r="374">
      <c r="A374" s="14" t="inlineStr">
        <is>
          <t>rpb</t>
        </is>
      </c>
      <c r="B374" s="14" t="inlineStr">
        <is>
          <t>nga</t>
        </is>
      </c>
      <c r="C374" s="14" t="inlineStr">
        <is>
          <t>ind</t>
        </is>
      </c>
      <c r="D374" s="36">
        <f>INDEX(Inputs_prices!$R$7:$R$18,MATCH($B374&amp;"."&amp;$C374,Inputs_prices!$A$7:$A$18,0))</f>
        <v/>
      </c>
      <c r="E374" s="35" t="n"/>
      <c r="F374" s="35" t="n"/>
      <c r="G374" s="35" t="n"/>
      <c r="H374" s="14">
        <f>INDEX(VarLab,MATCH($A374,VarKey,0))&amp;INDEX(MemLab,MATCH($C374&amp;"|"&amp;$B374,MemKey,0))</f>
        <v/>
      </c>
      <c r="I374" s="14">
        <f>INDEX(VarUnit,MATCH($A374,VarKey,0))</f>
        <v/>
      </c>
      <c r="J374" s="14">
        <f>INDEX(VarSrc,MATCH($A374,VarKey,0))</f>
        <v/>
      </c>
      <c r="K374" s="11">
        <f>CodePrefix&amp;$A374&amp;IF($C374="","","."&amp;$C374&amp;"."&amp;$B374)&amp;INDEX(VarEnd,MATCH($A374,VarKey,0))&amp;K$5</f>
        <v/>
      </c>
      <c r="L374" s="37">
        <f>(L335+L361)*(1+$D374)</f>
        <v/>
      </c>
      <c r="M374" s="36">
        <f>(M335+M361)*(1+$D374)</f>
        <v/>
      </c>
      <c r="N374" s="36">
        <f>(N335+N361)*(1+$D374)</f>
        <v/>
      </c>
      <c r="O374" s="36">
        <f>(O335+O361)*(1+$D374)</f>
        <v/>
      </c>
      <c r="P374" s="36">
        <f>(P335+P361)*(1+$D374)</f>
        <v/>
      </c>
      <c r="Q374" s="36">
        <f>(Q335+Q361)*(1+$D374)</f>
        <v/>
      </c>
      <c r="R374" s="36">
        <f>(R335+R361)*(1+$D374)</f>
        <v/>
      </c>
      <c r="S374" s="36">
        <f>(S335+S361)*(1+$D374)</f>
        <v/>
      </c>
      <c r="T374" s="36">
        <f>(T335+T361)*(1+$D374)</f>
        <v/>
      </c>
      <c r="U374" s="36">
        <f>(U335+U361)*(1+$D374)</f>
        <v/>
      </c>
      <c r="V374" s="36">
        <f>(V335+V361)*(1+$D374)</f>
        <v/>
      </c>
      <c r="W374" s="36">
        <f>(W335+W361)*(1+$D374)</f>
        <v/>
      </c>
      <c r="X374" s="36">
        <f>(X335+X361)*(1+$D374)</f>
        <v/>
      </c>
      <c r="Y374" s="36">
        <f>(Y335+Y361)*(1+$D374)</f>
        <v/>
      </c>
      <c r="Z374" s="36">
        <f>(Z335+Z361)*(1+$D374)</f>
        <v/>
      </c>
      <c r="AA374" s="36">
        <f>(AA335+AA361)*(1+$D374)</f>
        <v/>
      </c>
      <c r="AB374" s="36">
        <f>(AB335+AB361)*(1+$D374)</f>
        <v/>
      </c>
      <c r="AC374" s="36">
        <f>(AC335+AC361)*(1+$D374)</f>
        <v/>
      </c>
      <c r="AD374" s="36">
        <f>(AD335+AD361)*(1+$D374)</f>
        <v/>
      </c>
      <c r="AF374" s="11">
        <f>CodePrefix&amp;$A374&amp;IF($C374="","","."&amp;$C374&amp;"."&amp;$B374)&amp;INDEX(VarEnd,MATCH($A374,VarKey,0))&amp;AF$5</f>
        <v/>
      </c>
      <c r="AG374" s="37">
        <f>(AG335+AG361)*(1+$D374)</f>
        <v/>
      </c>
      <c r="AH374" s="36">
        <f>(AH335+AH361)*(1+$D374)</f>
        <v/>
      </c>
      <c r="AI374" s="36">
        <f>(AI335+AI361)*(1+$D374)</f>
        <v/>
      </c>
      <c r="AJ374" s="36">
        <f>(AJ335+AJ361)*(1+$D374)</f>
        <v/>
      </c>
      <c r="AK374" s="36">
        <f>(AK335+AK361)*(1+$D374)</f>
        <v/>
      </c>
      <c r="AL374" s="36">
        <f>(AL335+AL361)*(1+$D374)</f>
        <v/>
      </c>
      <c r="AM374" s="36">
        <f>(AM335+AM361)*(1+$D374)</f>
        <v/>
      </c>
      <c r="AN374" s="36">
        <f>(AN335+AN361)*(1+$D374)</f>
        <v/>
      </c>
      <c r="AO374" s="36">
        <f>(AO335+AO361)*(1+$D374)</f>
        <v/>
      </c>
      <c r="AP374" s="36">
        <f>(AP335+AP361)*(1+$D374)</f>
        <v/>
      </c>
      <c r="AQ374" s="36">
        <f>(AQ335+AQ361)*(1+$D374)</f>
        <v/>
      </c>
      <c r="AR374" s="36">
        <f>(AR335+AR361)*(1+$D374)</f>
        <v/>
      </c>
      <c r="AS374" s="36">
        <f>(AS335+AS361)*(1+$D374)</f>
        <v/>
      </c>
      <c r="AT374" s="36">
        <f>(AT335+AT361)*(1+$D374)</f>
        <v/>
      </c>
      <c r="AU374" s="36">
        <f>(AU335+AU361)*(1+$D374)</f>
        <v/>
      </c>
      <c r="AV374" s="36">
        <f>(AV335+AV361)*(1+$D374)</f>
        <v/>
      </c>
      <c r="AW374" s="36">
        <f>(AW335+AW361)*(1+$D374)</f>
        <v/>
      </c>
      <c r="AX374" s="36">
        <f>(AX335+AX361)*(1+$D374)</f>
        <v/>
      </c>
      <c r="AY374" s="36">
        <f>(AY335+AY361)*(1+$D374)</f>
        <v/>
      </c>
    </row>
    <row r="375">
      <c r="A375" s="14" t="inlineStr">
        <is>
          <t>rpb</t>
        </is>
      </c>
      <c r="B375" s="14" t="inlineStr">
        <is>
          <t>gso</t>
        </is>
      </c>
      <c r="C375" s="14" t="inlineStr">
        <is>
          <t>all</t>
        </is>
      </c>
      <c r="D375" s="36">
        <f>INDEX(Inputs_prices!$R$7:$R$18,MATCH($B375&amp;"."&amp;$C375,Inputs_prices!$A$7:$A$18,0))</f>
        <v/>
      </c>
      <c r="E375" s="35" t="n"/>
      <c r="F375" s="35" t="n"/>
      <c r="G375" s="35" t="n"/>
      <c r="H375" s="14">
        <f>INDEX(VarLab,MATCH($A375,VarKey,0))&amp;INDEX(MemLab,MATCH($C375&amp;"|"&amp;$B375,MemKey,0))</f>
        <v/>
      </c>
      <c r="I375" s="14">
        <f>INDEX(VarUnit,MATCH($A375,VarKey,0))</f>
        <v/>
      </c>
      <c r="J375" s="14">
        <f>INDEX(VarSrc,MATCH($A375,VarKey,0))</f>
        <v/>
      </c>
      <c r="K375" s="11">
        <f>CodePrefix&amp;$A375&amp;IF($C375="","","."&amp;$C375&amp;"."&amp;$B375)&amp;INDEX(VarEnd,MATCH($A375,VarKey,0))&amp;K$5</f>
        <v/>
      </c>
      <c r="L375" s="37">
        <f>(L336+L362)*(1+$D375)</f>
        <v/>
      </c>
      <c r="M375" s="36">
        <f>(M336+M362)*(1+$D375)</f>
        <v/>
      </c>
      <c r="N375" s="36">
        <f>(N336+N362)*(1+$D375)</f>
        <v/>
      </c>
      <c r="O375" s="36">
        <f>(O336+O362)*(1+$D375)</f>
        <v/>
      </c>
      <c r="P375" s="36">
        <f>(P336+P362)*(1+$D375)</f>
        <v/>
      </c>
      <c r="Q375" s="36">
        <f>(Q336+Q362)*(1+$D375)</f>
        <v/>
      </c>
      <c r="R375" s="36">
        <f>(R336+R362)*(1+$D375)</f>
        <v/>
      </c>
      <c r="S375" s="36">
        <f>(S336+S362)*(1+$D375)</f>
        <v/>
      </c>
      <c r="T375" s="36">
        <f>(T336+T362)*(1+$D375)</f>
        <v/>
      </c>
      <c r="U375" s="36">
        <f>(U336+U362)*(1+$D375)</f>
        <v/>
      </c>
      <c r="V375" s="36">
        <f>(V336+V362)*(1+$D375)</f>
        <v/>
      </c>
      <c r="W375" s="36">
        <f>(W336+W362)*(1+$D375)</f>
        <v/>
      </c>
      <c r="X375" s="36">
        <f>(X336+X362)*(1+$D375)</f>
        <v/>
      </c>
      <c r="Y375" s="36">
        <f>(Y336+Y362)*(1+$D375)</f>
        <v/>
      </c>
      <c r="Z375" s="36">
        <f>(Z336+Z362)*(1+$D375)</f>
        <v/>
      </c>
      <c r="AA375" s="36">
        <f>(AA336+AA362)*(1+$D375)</f>
        <v/>
      </c>
      <c r="AB375" s="36">
        <f>(AB336+AB362)*(1+$D375)</f>
        <v/>
      </c>
      <c r="AC375" s="36">
        <f>(AC336+AC362)*(1+$D375)</f>
        <v/>
      </c>
      <c r="AD375" s="36">
        <f>(AD336+AD362)*(1+$D375)</f>
        <v/>
      </c>
      <c r="AF375" s="11">
        <f>CodePrefix&amp;$A375&amp;IF($C375="","","."&amp;$C375&amp;"."&amp;$B375)&amp;INDEX(VarEnd,MATCH($A375,VarKey,0))&amp;AF$5</f>
        <v/>
      </c>
      <c r="AG375" s="37">
        <f>(AG336+AG362)*(1+$D375)</f>
        <v/>
      </c>
      <c r="AH375" s="36">
        <f>(AH336+AH362)*(1+$D375)</f>
        <v/>
      </c>
      <c r="AI375" s="36">
        <f>(AI336+AI362)*(1+$D375)</f>
        <v/>
      </c>
      <c r="AJ375" s="36">
        <f>(AJ336+AJ362)*(1+$D375)</f>
        <v/>
      </c>
      <c r="AK375" s="36">
        <f>(AK336+AK362)*(1+$D375)</f>
        <v/>
      </c>
      <c r="AL375" s="36">
        <f>(AL336+AL362)*(1+$D375)</f>
        <v/>
      </c>
      <c r="AM375" s="36">
        <f>(AM336+AM362)*(1+$D375)</f>
        <v/>
      </c>
      <c r="AN375" s="36">
        <f>(AN336+AN362)*(1+$D375)</f>
        <v/>
      </c>
      <c r="AO375" s="36">
        <f>(AO336+AO362)*(1+$D375)</f>
        <v/>
      </c>
      <c r="AP375" s="36">
        <f>(AP336+AP362)*(1+$D375)</f>
        <v/>
      </c>
      <c r="AQ375" s="36">
        <f>(AQ336+AQ362)*(1+$D375)</f>
        <v/>
      </c>
      <c r="AR375" s="36">
        <f>(AR336+AR362)*(1+$D375)</f>
        <v/>
      </c>
      <c r="AS375" s="36">
        <f>(AS336+AS362)*(1+$D375)</f>
        <v/>
      </c>
      <c r="AT375" s="36">
        <f>(AT336+AT362)*(1+$D375)</f>
        <v/>
      </c>
      <c r="AU375" s="36">
        <f>(AU336+AU362)*(1+$D375)</f>
        <v/>
      </c>
      <c r="AV375" s="36">
        <f>(AV336+AV362)*(1+$D375)</f>
        <v/>
      </c>
      <c r="AW375" s="36">
        <f>(AW336+AW362)*(1+$D375)</f>
        <v/>
      </c>
      <c r="AX375" s="36">
        <f>(AX336+AX362)*(1+$D375)</f>
        <v/>
      </c>
      <c r="AY375" s="36">
        <f>(AY336+AY362)*(1+$D375)</f>
        <v/>
      </c>
    </row>
    <row r="376">
      <c r="A376" s="14" t="inlineStr">
        <is>
          <t>rpb</t>
        </is>
      </c>
      <c r="B376" s="14" t="inlineStr">
        <is>
          <t>die</t>
        </is>
      </c>
      <c r="C376" s="14" t="inlineStr">
        <is>
          <t>all</t>
        </is>
      </c>
      <c r="D376" s="36">
        <f>INDEX(Inputs_prices!$R$7:$R$18,MATCH($B376&amp;"."&amp;$C376,Inputs_prices!$A$7:$A$18,0))</f>
        <v/>
      </c>
      <c r="E376" s="35" t="n"/>
      <c r="F376" s="35" t="n"/>
      <c r="G376" s="35" t="n"/>
      <c r="H376" s="14">
        <f>INDEX(VarLab,MATCH($A376,VarKey,0))&amp;INDEX(MemLab,MATCH($C376&amp;"|"&amp;$B376,MemKey,0))</f>
        <v/>
      </c>
      <c r="I376" s="14">
        <f>INDEX(VarUnit,MATCH($A376,VarKey,0))</f>
        <v/>
      </c>
      <c r="J376" s="14">
        <f>INDEX(VarSrc,MATCH($A376,VarKey,0))</f>
        <v/>
      </c>
      <c r="K376" s="11">
        <f>CodePrefix&amp;$A376&amp;IF($C376="","","."&amp;$C376&amp;"."&amp;$B376)&amp;INDEX(VarEnd,MATCH($A376,VarKey,0))&amp;K$5</f>
        <v/>
      </c>
      <c r="L376" s="37">
        <f>(L337+L363)*(1+$D376)</f>
        <v/>
      </c>
      <c r="M376" s="36">
        <f>(M337+M363)*(1+$D376)</f>
        <v/>
      </c>
      <c r="N376" s="36">
        <f>(N337+N363)*(1+$D376)</f>
        <v/>
      </c>
      <c r="O376" s="36">
        <f>(O337+O363)*(1+$D376)</f>
        <v/>
      </c>
      <c r="P376" s="36">
        <f>(P337+P363)*(1+$D376)</f>
        <v/>
      </c>
      <c r="Q376" s="36">
        <f>(Q337+Q363)*(1+$D376)</f>
        <v/>
      </c>
      <c r="R376" s="36">
        <f>(R337+R363)*(1+$D376)</f>
        <v/>
      </c>
      <c r="S376" s="36">
        <f>(S337+S363)*(1+$D376)</f>
        <v/>
      </c>
      <c r="T376" s="36">
        <f>(T337+T363)*(1+$D376)</f>
        <v/>
      </c>
      <c r="U376" s="36">
        <f>(U337+U363)*(1+$D376)</f>
        <v/>
      </c>
      <c r="V376" s="36">
        <f>(V337+V363)*(1+$D376)</f>
        <v/>
      </c>
      <c r="W376" s="36">
        <f>(W337+W363)*(1+$D376)</f>
        <v/>
      </c>
      <c r="X376" s="36">
        <f>(X337+X363)*(1+$D376)</f>
        <v/>
      </c>
      <c r="Y376" s="36">
        <f>(Y337+Y363)*(1+$D376)</f>
        <v/>
      </c>
      <c r="Z376" s="36">
        <f>(Z337+Z363)*(1+$D376)</f>
        <v/>
      </c>
      <c r="AA376" s="36">
        <f>(AA337+AA363)*(1+$D376)</f>
        <v/>
      </c>
      <c r="AB376" s="36">
        <f>(AB337+AB363)*(1+$D376)</f>
        <v/>
      </c>
      <c r="AC376" s="36">
        <f>(AC337+AC363)*(1+$D376)</f>
        <v/>
      </c>
      <c r="AD376" s="36">
        <f>(AD337+AD363)*(1+$D376)</f>
        <v/>
      </c>
      <c r="AF376" s="11">
        <f>CodePrefix&amp;$A376&amp;IF($C376="","","."&amp;$C376&amp;"."&amp;$B376)&amp;INDEX(VarEnd,MATCH($A376,VarKey,0))&amp;AF$5</f>
        <v/>
      </c>
      <c r="AG376" s="37">
        <f>(AG337+AG363)*(1+$D376)</f>
        <v/>
      </c>
      <c r="AH376" s="36">
        <f>(AH337+AH363)*(1+$D376)</f>
        <v/>
      </c>
      <c r="AI376" s="36">
        <f>(AI337+AI363)*(1+$D376)</f>
        <v/>
      </c>
      <c r="AJ376" s="36">
        <f>(AJ337+AJ363)*(1+$D376)</f>
        <v/>
      </c>
      <c r="AK376" s="36">
        <f>(AK337+AK363)*(1+$D376)</f>
        <v/>
      </c>
      <c r="AL376" s="36">
        <f>(AL337+AL363)*(1+$D376)</f>
        <v/>
      </c>
      <c r="AM376" s="36">
        <f>(AM337+AM363)*(1+$D376)</f>
        <v/>
      </c>
      <c r="AN376" s="36">
        <f>(AN337+AN363)*(1+$D376)</f>
        <v/>
      </c>
      <c r="AO376" s="36">
        <f>(AO337+AO363)*(1+$D376)</f>
        <v/>
      </c>
      <c r="AP376" s="36">
        <f>(AP337+AP363)*(1+$D376)</f>
        <v/>
      </c>
      <c r="AQ376" s="36">
        <f>(AQ337+AQ363)*(1+$D376)</f>
        <v/>
      </c>
      <c r="AR376" s="36">
        <f>(AR337+AR363)*(1+$D376)</f>
        <v/>
      </c>
      <c r="AS376" s="36">
        <f>(AS337+AS363)*(1+$D376)</f>
        <v/>
      </c>
      <c r="AT376" s="36">
        <f>(AT337+AT363)*(1+$D376)</f>
        <v/>
      </c>
      <c r="AU376" s="36">
        <f>(AU337+AU363)*(1+$D376)</f>
        <v/>
      </c>
      <c r="AV376" s="36">
        <f>(AV337+AV363)*(1+$D376)</f>
        <v/>
      </c>
      <c r="AW376" s="36">
        <f>(AW337+AW363)*(1+$D376)</f>
        <v/>
      </c>
      <c r="AX376" s="36">
        <f>(AX337+AX363)*(1+$D376)</f>
        <v/>
      </c>
      <c r="AY376" s="36">
        <f>(AY337+AY363)*(1+$D376)</f>
        <v/>
      </c>
    </row>
    <row r="377">
      <c r="A377" s="14" t="inlineStr">
        <is>
          <t>rpb</t>
        </is>
      </c>
      <c r="B377" s="14" t="inlineStr">
        <is>
          <t>lpg</t>
        </is>
      </c>
      <c r="C377" s="14" t="inlineStr">
        <is>
          <t>all</t>
        </is>
      </c>
      <c r="D377" s="36">
        <f>INDEX(Inputs_prices!$R$7:$R$18,MATCH($B377&amp;"."&amp;$C377,Inputs_prices!$A$7:$A$18,0))</f>
        <v/>
      </c>
      <c r="E377" s="35" t="n"/>
      <c r="F377" s="35" t="n"/>
      <c r="G377" s="35" t="n"/>
      <c r="H377" s="14">
        <f>INDEX(VarLab,MATCH($A377,VarKey,0))&amp;INDEX(MemLab,MATCH($C377&amp;"|"&amp;$B377,MemKey,0))</f>
        <v/>
      </c>
      <c r="I377" s="14">
        <f>INDEX(VarUnit,MATCH($A377,VarKey,0))</f>
        <v/>
      </c>
      <c r="J377" s="14">
        <f>INDEX(VarSrc,MATCH($A377,VarKey,0))</f>
        <v/>
      </c>
      <c r="K377" s="11">
        <f>CodePrefix&amp;$A377&amp;IF($C377="","","."&amp;$C377&amp;"."&amp;$B377)&amp;INDEX(VarEnd,MATCH($A377,VarKey,0))&amp;K$5</f>
        <v/>
      </c>
      <c r="L377" s="37">
        <f>(L338+L364)*(1+$D377)</f>
        <v/>
      </c>
      <c r="M377" s="36">
        <f>(M338+M364)*(1+$D377)</f>
        <v/>
      </c>
      <c r="N377" s="36">
        <f>(N338+N364)*(1+$D377)</f>
        <v/>
      </c>
      <c r="O377" s="36">
        <f>(O338+O364)*(1+$D377)</f>
        <v/>
      </c>
      <c r="P377" s="36">
        <f>(P338+P364)*(1+$D377)</f>
        <v/>
      </c>
      <c r="Q377" s="36">
        <f>(Q338+Q364)*(1+$D377)</f>
        <v/>
      </c>
      <c r="R377" s="36">
        <f>(R338+R364)*(1+$D377)</f>
        <v/>
      </c>
      <c r="S377" s="36">
        <f>(S338+S364)*(1+$D377)</f>
        <v/>
      </c>
      <c r="T377" s="36">
        <f>(T338+T364)*(1+$D377)</f>
        <v/>
      </c>
      <c r="U377" s="36">
        <f>(U338+U364)*(1+$D377)</f>
        <v/>
      </c>
      <c r="V377" s="36">
        <f>(V338+V364)*(1+$D377)</f>
        <v/>
      </c>
      <c r="W377" s="36">
        <f>(W338+W364)*(1+$D377)</f>
        <v/>
      </c>
      <c r="X377" s="36">
        <f>(X338+X364)*(1+$D377)</f>
        <v/>
      </c>
      <c r="Y377" s="36">
        <f>(Y338+Y364)*(1+$D377)</f>
        <v/>
      </c>
      <c r="Z377" s="36">
        <f>(Z338+Z364)*(1+$D377)</f>
        <v/>
      </c>
      <c r="AA377" s="36">
        <f>(AA338+AA364)*(1+$D377)</f>
        <v/>
      </c>
      <c r="AB377" s="36">
        <f>(AB338+AB364)*(1+$D377)</f>
        <v/>
      </c>
      <c r="AC377" s="36">
        <f>(AC338+AC364)*(1+$D377)</f>
        <v/>
      </c>
      <c r="AD377" s="36">
        <f>(AD338+AD364)*(1+$D377)</f>
        <v/>
      </c>
      <c r="AF377" s="11">
        <f>CodePrefix&amp;$A377&amp;IF($C377="","","."&amp;$C377&amp;"."&amp;$B377)&amp;INDEX(VarEnd,MATCH($A377,VarKey,0))&amp;AF$5</f>
        <v/>
      </c>
      <c r="AG377" s="37">
        <f>(AG338+AG364)*(1+$D377)</f>
        <v/>
      </c>
      <c r="AH377" s="36">
        <f>(AH338+AH364)*(1+$D377)</f>
        <v/>
      </c>
      <c r="AI377" s="36">
        <f>(AI338+AI364)*(1+$D377)</f>
        <v/>
      </c>
      <c r="AJ377" s="36">
        <f>(AJ338+AJ364)*(1+$D377)</f>
        <v/>
      </c>
      <c r="AK377" s="36">
        <f>(AK338+AK364)*(1+$D377)</f>
        <v/>
      </c>
      <c r="AL377" s="36">
        <f>(AL338+AL364)*(1+$D377)</f>
        <v/>
      </c>
      <c r="AM377" s="36">
        <f>(AM338+AM364)*(1+$D377)</f>
        <v/>
      </c>
      <c r="AN377" s="36">
        <f>(AN338+AN364)*(1+$D377)</f>
        <v/>
      </c>
      <c r="AO377" s="36">
        <f>(AO338+AO364)*(1+$D377)</f>
        <v/>
      </c>
      <c r="AP377" s="36">
        <f>(AP338+AP364)*(1+$D377)</f>
        <v/>
      </c>
      <c r="AQ377" s="36">
        <f>(AQ338+AQ364)*(1+$D377)</f>
        <v/>
      </c>
      <c r="AR377" s="36">
        <f>(AR338+AR364)*(1+$D377)</f>
        <v/>
      </c>
      <c r="AS377" s="36">
        <f>(AS338+AS364)*(1+$D377)</f>
        <v/>
      </c>
      <c r="AT377" s="36">
        <f>(AT338+AT364)*(1+$D377)</f>
        <v/>
      </c>
      <c r="AU377" s="36">
        <f>(AU338+AU364)*(1+$D377)</f>
        <v/>
      </c>
      <c r="AV377" s="36">
        <f>(AV338+AV364)*(1+$D377)</f>
        <v/>
      </c>
      <c r="AW377" s="36">
        <f>(AW338+AW364)*(1+$D377)</f>
        <v/>
      </c>
      <c r="AX377" s="36">
        <f>(AX338+AX364)*(1+$D377)</f>
        <v/>
      </c>
      <c r="AY377" s="36">
        <f>(AY338+AY364)*(1+$D377)</f>
        <v/>
      </c>
    </row>
    <row r="378">
      <c r="A378" s="14" t="inlineStr">
        <is>
          <t>rpb</t>
        </is>
      </c>
      <c r="B378" s="14" t="inlineStr">
        <is>
          <t>ker</t>
        </is>
      </c>
      <c r="C378" s="14" t="inlineStr">
        <is>
          <t>all</t>
        </is>
      </c>
      <c r="D378" s="36">
        <f>INDEX(Inputs_prices!$R$7:$R$18,MATCH($B378&amp;"."&amp;$C378,Inputs_prices!$A$7:$A$18,0))</f>
        <v/>
      </c>
      <c r="E378" s="35" t="n"/>
      <c r="F378" s="35" t="n"/>
      <c r="G378" s="35" t="n"/>
      <c r="H378" s="14">
        <f>INDEX(VarLab,MATCH($A378,VarKey,0))&amp;INDEX(MemLab,MATCH($C378&amp;"|"&amp;$B378,MemKey,0))</f>
        <v/>
      </c>
      <c r="I378" s="14">
        <f>INDEX(VarUnit,MATCH($A378,VarKey,0))</f>
        <v/>
      </c>
      <c r="J378" s="14">
        <f>INDEX(VarSrc,MATCH($A378,VarKey,0))</f>
        <v/>
      </c>
      <c r="K378" s="11">
        <f>CodePrefix&amp;$A378&amp;IF($C378="","","."&amp;$C378&amp;"."&amp;$B378)&amp;INDEX(VarEnd,MATCH($A378,VarKey,0))&amp;K$5</f>
        <v/>
      </c>
      <c r="L378" s="37">
        <f>(L339+L365)*(1+$D378)</f>
        <v/>
      </c>
      <c r="M378" s="36">
        <f>(M339+M365)*(1+$D378)</f>
        <v/>
      </c>
      <c r="N378" s="36">
        <f>(N339+N365)*(1+$D378)</f>
        <v/>
      </c>
      <c r="O378" s="36">
        <f>(O339+O365)*(1+$D378)</f>
        <v/>
      </c>
      <c r="P378" s="36">
        <f>(P339+P365)*(1+$D378)</f>
        <v/>
      </c>
      <c r="Q378" s="36">
        <f>(Q339+Q365)*(1+$D378)</f>
        <v/>
      </c>
      <c r="R378" s="36">
        <f>(R339+R365)*(1+$D378)</f>
        <v/>
      </c>
      <c r="S378" s="36">
        <f>(S339+S365)*(1+$D378)</f>
        <v/>
      </c>
      <c r="T378" s="36">
        <f>(T339+T365)*(1+$D378)</f>
        <v/>
      </c>
      <c r="U378" s="36">
        <f>(U339+U365)*(1+$D378)</f>
        <v/>
      </c>
      <c r="V378" s="36">
        <f>(V339+V365)*(1+$D378)</f>
        <v/>
      </c>
      <c r="W378" s="36">
        <f>(W339+W365)*(1+$D378)</f>
        <v/>
      </c>
      <c r="X378" s="36">
        <f>(X339+X365)*(1+$D378)</f>
        <v/>
      </c>
      <c r="Y378" s="36">
        <f>(Y339+Y365)*(1+$D378)</f>
        <v/>
      </c>
      <c r="Z378" s="36">
        <f>(Z339+Z365)*(1+$D378)</f>
        <v/>
      </c>
      <c r="AA378" s="36">
        <f>(AA339+AA365)*(1+$D378)</f>
        <v/>
      </c>
      <c r="AB378" s="36">
        <f>(AB339+AB365)*(1+$D378)</f>
        <v/>
      </c>
      <c r="AC378" s="36">
        <f>(AC339+AC365)*(1+$D378)</f>
        <v/>
      </c>
      <c r="AD378" s="36">
        <f>(AD339+AD365)*(1+$D378)</f>
        <v/>
      </c>
      <c r="AF378" s="11">
        <f>CodePrefix&amp;$A378&amp;IF($C378="","","."&amp;$C378&amp;"."&amp;$B378)&amp;INDEX(VarEnd,MATCH($A378,VarKey,0))&amp;AF$5</f>
        <v/>
      </c>
      <c r="AG378" s="37">
        <f>(AG339+AG365)*(1+$D378)</f>
        <v/>
      </c>
      <c r="AH378" s="36">
        <f>(AH339+AH365)*(1+$D378)</f>
        <v/>
      </c>
      <c r="AI378" s="36">
        <f>(AI339+AI365)*(1+$D378)</f>
        <v/>
      </c>
      <c r="AJ378" s="36">
        <f>(AJ339+AJ365)*(1+$D378)</f>
        <v/>
      </c>
      <c r="AK378" s="36">
        <f>(AK339+AK365)*(1+$D378)</f>
        <v/>
      </c>
      <c r="AL378" s="36">
        <f>(AL339+AL365)*(1+$D378)</f>
        <v/>
      </c>
      <c r="AM378" s="36">
        <f>(AM339+AM365)*(1+$D378)</f>
        <v/>
      </c>
      <c r="AN378" s="36">
        <f>(AN339+AN365)*(1+$D378)</f>
        <v/>
      </c>
      <c r="AO378" s="36">
        <f>(AO339+AO365)*(1+$D378)</f>
        <v/>
      </c>
      <c r="AP378" s="36">
        <f>(AP339+AP365)*(1+$D378)</f>
        <v/>
      </c>
      <c r="AQ378" s="36">
        <f>(AQ339+AQ365)*(1+$D378)</f>
        <v/>
      </c>
      <c r="AR378" s="36">
        <f>(AR339+AR365)*(1+$D378)</f>
        <v/>
      </c>
      <c r="AS378" s="36">
        <f>(AS339+AS365)*(1+$D378)</f>
        <v/>
      </c>
      <c r="AT378" s="36">
        <f>(AT339+AT365)*(1+$D378)</f>
        <v/>
      </c>
      <c r="AU378" s="36">
        <f>(AU339+AU365)*(1+$D378)</f>
        <v/>
      </c>
      <c r="AV378" s="36">
        <f>(AV339+AV365)*(1+$D378)</f>
        <v/>
      </c>
      <c r="AW378" s="36">
        <f>(AW339+AW365)*(1+$D378)</f>
        <v/>
      </c>
      <c r="AX378" s="36">
        <f>(AX339+AX365)*(1+$D378)</f>
        <v/>
      </c>
      <c r="AY378" s="36">
        <f>(AY339+AY365)*(1+$D378)</f>
        <v/>
      </c>
    </row>
    <row r="379">
      <c r="A379" s="14" t="inlineStr">
        <is>
          <t>rpb</t>
        </is>
      </c>
      <c r="B379" s="14" t="inlineStr">
        <is>
          <t>oop</t>
        </is>
      </c>
      <c r="C379" s="14" t="inlineStr">
        <is>
          <t>all</t>
        </is>
      </c>
      <c r="D379" s="36">
        <f>INDEX(Inputs_prices!$R$7:$R$18,MATCH($B379&amp;"."&amp;$C379,Inputs_prices!$A$7:$A$18,0))</f>
        <v/>
      </c>
      <c r="E379" s="35" t="n"/>
      <c r="F379" s="35" t="n"/>
      <c r="G379" s="35" t="n"/>
      <c r="H379" s="14">
        <f>INDEX(VarLab,MATCH($A379,VarKey,0))&amp;INDEX(MemLab,MATCH($C379&amp;"|"&amp;$B379,MemKey,0))</f>
        <v/>
      </c>
      <c r="I379" s="14">
        <f>INDEX(VarUnit,MATCH($A379,VarKey,0))</f>
        <v/>
      </c>
      <c r="J379" s="14">
        <f>INDEX(VarSrc,MATCH($A379,VarKey,0))</f>
        <v/>
      </c>
      <c r="K379" s="11">
        <f>CodePrefix&amp;$A379&amp;IF($C379="","","."&amp;$C379&amp;"."&amp;$B379)&amp;INDEX(VarEnd,MATCH($A379,VarKey,0))&amp;K$5</f>
        <v/>
      </c>
      <c r="L379" s="37">
        <f>(L340+L366)*(1+$D379)</f>
        <v/>
      </c>
      <c r="M379" s="36">
        <f>(M340+M366)*(1+$D379)</f>
        <v/>
      </c>
      <c r="N379" s="36">
        <f>(N340+N366)*(1+$D379)</f>
        <v/>
      </c>
      <c r="O379" s="36">
        <f>(O340+O366)*(1+$D379)</f>
        <v/>
      </c>
      <c r="P379" s="36">
        <f>(P340+P366)*(1+$D379)</f>
        <v/>
      </c>
      <c r="Q379" s="36">
        <f>(Q340+Q366)*(1+$D379)</f>
        <v/>
      </c>
      <c r="R379" s="36">
        <f>(R340+R366)*(1+$D379)</f>
        <v/>
      </c>
      <c r="S379" s="36">
        <f>(S340+S366)*(1+$D379)</f>
        <v/>
      </c>
      <c r="T379" s="36">
        <f>(T340+T366)*(1+$D379)</f>
        <v/>
      </c>
      <c r="U379" s="36">
        <f>(U340+U366)*(1+$D379)</f>
        <v/>
      </c>
      <c r="V379" s="36">
        <f>(V340+V366)*(1+$D379)</f>
        <v/>
      </c>
      <c r="W379" s="36">
        <f>(W340+W366)*(1+$D379)</f>
        <v/>
      </c>
      <c r="X379" s="36">
        <f>(X340+X366)*(1+$D379)</f>
        <v/>
      </c>
      <c r="Y379" s="36">
        <f>(Y340+Y366)*(1+$D379)</f>
        <v/>
      </c>
      <c r="Z379" s="36">
        <f>(Z340+Z366)*(1+$D379)</f>
        <v/>
      </c>
      <c r="AA379" s="36">
        <f>(AA340+AA366)*(1+$D379)</f>
        <v/>
      </c>
      <c r="AB379" s="36">
        <f>(AB340+AB366)*(1+$D379)</f>
        <v/>
      </c>
      <c r="AC379" s="36">
        <f>(AC340+AC366)*(1+$D379)</f>
        <v/>
      </c>
      <c r="AD379" s="36">
        <f>(AD340+AD366)*(1+$D379)</f>
        <v/>
      </c>
      <c r="AF379" s="11">
        <f>CodePrefix&amp;$A379&amp;IF($C379="","","."&amp;$C379&amp;"."&amp;$B379)&amp;INDEX(VarEnd,MATCH($A379,VarKey,0))&amp;AF$5</f>
        <v/>
      </c>
      <c r="AG379" s="37">
        <f>(AG340+AG366)*(1+$D379)</f>
        <v/>
      </c>
      <c r="AH379" s="36">
        <f>(AH340+AH366)*(1+$D379)</f>
        <v/>
      </c>
      <c r="AI379" s="36">
        <f>(AI340+AI366)*(1+$D379)</f>
        <v/>
      </c>
      <c r="AJ379" s="36">
        <f>(AJ340+AJ366)*(1+$D379)</f>
        <v/>
      </c>
      <c r="AK379" s="36">
        <f>(AK340+AK366)*(1+$D379)</f>
        <v/>
      </c>
      <c r="AL379" s="36">
        <f>(AL340+AL366)*(1+$D379)</f>
        <v/>
      </c>
      <c r="AM379" s="36">
        <f>(AM340+AM366)*(1+$D379)</f>
        <v/>
      </c>
      <c r="AN379" s="36">
        <f>(AN340+AN366)*(1+$D379)</f>
        <v/>
      </c>
      <c r="AO379" s="36">
        <f>(AO340+AO366)*(1+$D379)</f>
        <v/>
      </c>
      <c r="AP379" s="36">
        <f>(AP340+AP366)*(1+$D379)</f>
        <v/>
      </c>
      <c r="AQ379" s="36">
        <f>(AQ340+AQ366)*(1+$D379)</f>
        <v/>
      </c>
      <c r="AR379" s="36">
        <f>(AR340+AR366)*(1+$D379)</f>
        <v/>
      </c>
      <c r="AS379" s="36">
        <f>(AS340+AS366)*(1+$D379)</f>
        <v/>
      </c>
      <c r="AT379" s="36">
        <f>(AT340+AT366)*(1+$D379)</f>
        <v/>
      </c>
      <c r="AU379" s="36">
        <f>(AU340+AU366)*(1+$D379)</f>
        <v/>
      </c>
      <c r="AV379" s="36">
        <f>(AV340+AV366)*(1+$D379)</f>
        <v/>
      </c>
      <c r="AW379" s="36">
        <f>(AW340+AW366)*(1+$D379)</f>
        <v/>
      </c>
      <c r="AX379" s="36">
        <f>(AX340+AX366)*(1+$D379)</f>
        <v/>
      </c>
      <c r="AY379" s="36">
        <f>(AY340+AY366)*(1+$D379)</f>
        <v/>
      </c>
    </row>
    <row r="380">
      <c r="A380" s="14" t="inlineStr">
        <is>
          <t>rpb</t>
        </is>
      </c>
      <c r="B380" s="14" t="inlineStr">
        <is>
          <t>bio</t>
        </is>
      </c>
      <c r="C380" s="14" t="inlineStr">
        <is>
          <t>all</t>
        </is>
      </c>
      <c r="D380" s="36">
        <f>INDEX(Inputs_prices!$R$7:$R$18,MATCH($B380&amp;"."&amp;$C380,Inputs_prices!$A$7:$A$18,0))</f>
        <v/>
      </c>
      <c r="E380" s="35" t="n"/>
      <c r="F380" s="35" t="n"/>
      <c r="G380" s="35" t="n"/>
      <c r="H380" s="14">
        <f>INDEX(VarLab,MATCH($A380,VarKey,0))&amp;INDEX(MemLab,MATCH($C380&amp;"|"&amp;$B380,MemKey,0))</f>
        <v/>
      </c>
      <c r="I380" s="14">
        <f>INDEX(VarUnit,MATCH($A380,VarKey,0))</f>
        <v/>
      </c>
      <c r="J380" s="14">
        <f>INDEX(VarSrc,MATCH($A380,VarKey,0))</f>
        <v/>
      </c>
      <c r="K380" s="11">
        <f>CodePrefix&amp;$A380&amp;IF($C380="","","."&amp;$C380&amp;"."&amp;$B380)&amp;INDEX(VarEnd,MATCH($A380,VarKey,0))&amp;K$5</f>
        <v/>
      </c>
      <c r="L380" s="37">
        <f>(L341+L367)*(1+$D380)</f>
        <v/>
      </c>
      <c r="M380" s="36">
        <f>(M341+M367)*(1+$D380)</f>
        <v/>
      </c>
      <c r="N380" s="36">
        <f>(N341+N367)*(1+$D380)</f>
        <v/>
      </c>
      <c r="O380" s="36">
        <f>(O341+O367)*(1+$D380)</f>
        <v/>
      </c>
      <c r="P380" s="36">
        <f>(P341+P367)*(1+$D380)</f>
        <v/>
      </c>
      <c r="Q380" s="36">
        <f>(Q341+Q367)*(1+$D380)</f>
        <v/>
      </c>
      <c r="R380" s="36">
        <f>(R341+R367)*(1+$D380)</f>
        <v/>
      </c>
      <c r="S380" s="36">
        <f>(S341+S367)*(1+$D380)</f>
        <v/>
      </c>
      <c r="T380" s="36">
        <f>(T341+T367)*(1+$D380)</f>
        <v/>
      </c>
      <c r="U380" s="36">
        <f>(U341+U367)*(1+$D380)</f>
        <v/>
      </c>
      <c r="V380" s="36">
        <f>(V341+V367)*(1+$D380)</f>
        <v/>
      </c>
      <c r="W380" s="36">
        <f>(W341+W367)*(1+$D380)</f>
        <v/>
      </c>
      <c r="X380" s="36">
        <f>(X341+X367)*(1+$D380)</f>
        <v/>
      </c>
      <c r="Y380" s="36">
        <f>(Y341+Y367)*(1+$D380)</f>
        <v/>
      </c>
      <c r="Z380" s="36">
        <f>(Z341+Z367)*(1+$D380)</f>
        <v/>
      </c>
      <c r="AA380" s="36">
        <f>(AA341+AA367)*(1+$D380)</f>
        <v/>
      </c>
      <c r="AB380" s="36">
        <f>(AB341+AB367)*(1+$D380)</f>
        <v/>
      </c>
      <c r="AC380" s="36">
        <f>(AC341+AC367)*(1+$D380)</f>
        <v/>
      </c>
      <c r="AD380" s="36">
        <f>(AD341+AD367)*(1+$D380)</f>
        <v/>
      </c>
      <c r="AF380" s="11">
        <f>CodePrefix&amp;$A380&amp;IF($C380="","","."&amp;$C380&amp;"."&amp;$B380)&amp;INDEX(VarEnd,MATCH($A380,VarKey,0))&amp;AF$5</f>
        <v/>
      </c>
      <c r="AG380" s="37">
        <f>(AG341+AG367)*(1+$D380)</f>
        <v/>
      </c>
      <c r="AH380" s="36">
        <f>(AH341+AH367)*(1+$D380)</f>
        <v/>
      </c>
      <c r="AI380" s="36">
        <f>(AI341+AI367)*(1+$D380)</f>
        <v/>
      </c>
      <c r="AJ380" s="36">
        <f>(AJ341+AJ367)*(1+$D380)</f>
        <v/>
      </c>
      <c r="AK380" s="36">
        <f>(AK341+AK367)*(1+$D380)</f>
        <v/>
      </c>
      <c r="AL380" s="36">
        <f>(AL341+AL367)*(1+$D380)</f>
        <v/>
      </c>
      <c r="AM380" s="36">
        <f>(AM341+AM367)*(1+$D380)</f>
        <v/>
      </c>
      <c r="AN380" s="36">
        <f>(AN341+AN367)*(1+$D380)</f>
        <v/>
      </c>
      <c r="AO380" s="36">
        <f>(AO341+AO367)*(1+$D380)</f>
        <v/>
      </c>
      <c r="AP380" s="36">
        <f>(AP341+AP367)*(1+$D380)</f>
        <v/>
      </c>
      <c r="AQ380" s="36">
        <f>(AQ341+AQ367)*(1+$D380)</f>
        <v/>
      </c>
      <c r="AR380" s="36">
        <f>(AR341+AR367)*(1+$D380)</f>
        <v/>
      </c>
      <c r="AS380" s="36">
        <f>(AS341+AS367)*(1+$D380)</f>
        <v/>
      </c>
      <c r="AT380" s="36">
        <f>(AT341+AT367)*(1+$D380)</f>
        <v/>
      </c>
      <c r="AU380" s="36">
        <f>(AU341+AU367)*(1+$D380)</f>
        <v/>
      </c>
      <c r="AV380" s="36">
        <f>(AV341+AV367)*(1+$D380)</f>
        <v/>
      </c>
      <c r="AW380" s="36">
        <f>(AW341+AW367)*(1+$D380)</f>
        <v/>
      </c>
      <c r="AX380" s="36">
        <f>(AX341+AX367)*(1+$D380)</f>
        <v/>
      </c>
      <c r="AY380" s="36">
        <f>(AY341+AY367)*(1+$D380)</f>
        <v/>
      </c>
    </row>
    <row r="381" hidden="1" outlineLevel="1"/>
    <row r="382" hidden="1" outlineLevel="1">
      <c r="A382" s="14" t="inlineStr">
        <is>
          <t>vat</t>
        </is>
      </c>
      <c r="B382" s="14" t="inlineStr">
        <is>
          <t>coa</t>
        </is>
      </c>
      <c r="C382" s="14" t="inlineStr">
        <is>
          <t>pow</t>
        </is>
      </c>
      <c r="D382" s="36">
        <f>INDEX(Inputs_prices!$R$7:$R$18,MATCH($B382&amp;"."&amp;$C382,Inputs_prices!$A$7:$A$18,0))</f>
        <v/>
      </c>
      <c r="E382" s="35" t="n"/>
      <c r="F382" s="35" t="n"/>
      <c r="G382" s="35" t="n"/>
      <c r="H382" s="14">
        <f>INDEX(VarLab,MATCH($A382,VarKey,0))&amp;INDEX(MemLab,MATCH($C382&amp;"|"&amp;$B382,MemKey,0))</f>
        <v/>
      </c>
      <c r="I382" s="14">
        <f>INDEX(VarUnit,MATCH($A382,VarKey,0))</f>
        <v/>
      </c>
      <c r="J382" s="14">
        <f>INDEX(VarSrc,MATCH($A382,VarKey,0))</f>
        <v/>
      </c>
      <c r="K382" s="11">
        <f>CodePrefix&amp;$A382&amp;IF($C382="","","."&amp;$C382&amp;"."&amp;$B382)&amp;INDEX(VarEnd,MATCH($A382,VarKey,0))&amp;K$5</f>
        <v/>
      </c>
      <c r="L382" s="37">
        <f>(L330+L356)*$D382</f>
        <v/>
      </c>
      <c r="M382" s="36">
        <f>(M330+M356)*$D382</f>
        <v/>
      </c>
      <c r="N382" s="36">
        <f>(N330+N356)*$D382</f>
        <v/>
      </c>
      <c r="O382" s="36">
        <f>(O330+O356)*$D382</f>
        <v/>
      </c>
      <c r="P382" s="36">
        <f>(P330+P356)*$D382</f>
        <v/>
      </c>
      <c r="Q382" s="36">
        <f>(Q330+Q356)*$D382</f>
        <v/>
      </c>
      <c r="R382" s="36">
        <f>(R330+R356)*$D382</f>
        <v/>
      </c>
      <c r="S382" s="36">
        <f>(S330+S356)*$D382</f>
        <v/>
      </c>
      <c r="T382" s="36">
        <f>(T330+T356)*$D382</f>
        <v/>
      </c>
      <c r="U382" s="36">
        <f>(U330+U356)*$D382</f>
        <v/>
      </c>
      <c r="V382" s="36">
        <f>(V330+V356)*$D382</f>
        <v/>
      </c>
      <c r="W382" s="36">
        <f>(W330+W356)*$D382</f>
        <v/>
      </c>
      <c r="X382" s="36">
        <f>(X330+X356)*$D382</f>
        <v/>
      </c>
      <c r="Y382" s="36">
        <f>(Y330+Y356)*$D382</f>
        <v/>
      </c>
      <c r="Z382" s="36">
        <f>(Z330+Z356)*$D382</f>
        <v/>
      </c>
      <c r="AA382" s="36">
        <f>(AA330+AA356)*$D382</f>
        <v/>
      </c>
      <c r="AB382" s="36">
        <f>(AB330+AB356)*$D382</f>
        <v/>
      </c>
      <c r="AC382" s="36">
        <f>(AC330+AC356)*$D382</f>
        <v/>
      </c>
      <c r="AD382" s="36">
        <f>(AD330+AD356)*$D382</f>
        <v/>
      </c>
      <c r="AF382" s="11">
        <f>CodePrefix&amp;$A382&amp;IF($C382="","","."&amp;$C382&amp;"."&amp;$B382)&amp;INDEX(VarEnd,MATCH($A382,VarKey,0))&amp;AF$5</f>
        <v/>
      </c>
      <c r="AG382" s="37">
        <f>(AG330+AG356)*$D382</f>
        <v/>
      </c>
      <c r="AH382" s="36">
        <f>(AH330+AH356)*$D382</f>
        <v/>
      </c>
      <c r="AI382" s="36">
        <f>(AI330+AI356)*$D382</f>
        <v/>
      </c>
      <c r="AJ382" s="36">
        <f>(AJ330+AJ356)*$D382</f>
        <v/>
      </c>
      <c r="AK382" s="36">
        <f>(AK330+AK356)*$D382</f>
        <v/>
      </c>
      <c r="AL382" s="36">
        <f>(AL330+AL356)*$D382</f>
        <v/>
      </c>
      <c r="AM382" s="36">
        <f>(AM330+AM356)*$D382</f>
        <v/>
      </c>
      <c r="AN382" s="36">
        <f>(AN330+AN356)*$D382</f>
        <v/>
      </c>
      <c r="AO382" s="36">
        <f>(AO330+AO356)*$D382</f>
        <v/>
      </c>
      <c r="AP382" s="36">
        <f>(AP330+AP356)*$D382</f>
        <v/>
      </c>
      <c r="AQ382" s="36">
        <f>(AQ330+AQ356)*$D382</f>
        <v/>
      </c>
      <c r="AR382" s="36">
        <f>(AR330+AR356)*$D382</f>
        <v/>
      </c>
      <c r="AS382" s="36">
        <f>(AS330+AS356)*$D382</f>
        <v/>
      </c>
      <c r="AT382" s="36">
        <f>(AT330+AT356)*$D382</f>
        <v/>
      </c>
      <c r="AU382" s="36">
        <f>(AU330+AU356)*$D382</f>
        <v/>
      </c>
      <c r="AV382" s="36">
        <f>(AV330+AV356)*$D382</f>
        <v/>
      </c>
      <c r="AW382" s="36">
        <f>(AW330+AW356)*$D382</f>
        <v/>
      </c>
      <c r="AX382" s="36">
        <f>(AX330+AX356)*$D382</f>
        <v/>
      </c>
      <c r="AY382" s="36">
        <f>(AY330+AY356)*$D382</f>
        <v/>
      </c>
    </row>
    <row r="383" hidden="1" outlineLevel="1">
      <c r="A383" s="14" t="inlineStr">
        <is>
          <t>vat</t>
        </is>
      </c>
      <c r="B383" s="14" t="inlineStr">
        <is>
          <t>coa</t>
        </is>
      </c>
      <c r="C383" s="14" t="inlineStr">
        <is>
          <t>res</t>
        </is>
      </c>
      <c r="D383" s="36">
        <f>INDEX(Inputs_prices!$R$7:$R$18,MATCH($B383&amp;"."&amp;$C383,Inputs_prices!$A$7:$A$18,0))</f>
        <v/>
      </c>
      <c r="E383" s="35" t="n"/>
      <c r="F383" s="35" t="n"/>
      <c r="G383" s="35" t="n"/>
      <c r="H383" s="14">
        <f>INDEX(VarLab,MATCH($A383,VarKey,0))&amp;INDEX(MemLab,MATCH($C383&amp;"|"&amp;$B383,MemKey,0))</f>
        <v/>
      </c>
      <c r="I383" s="14">
        <f>INDEX(VarUnit,MATCH($A383,VarKey,0))</f>
        <v/>
      </c>
      <c r="J383" s="14">
        <f>INDEX(VarSrc,MATCH($A383,VarKey,0))</f>
        <v/>
      </c>
      <c r="K383" s="11">
        <f>CodePrefix&amp;$A383&amp;IF($C383="","","."&amp;$C383&amp;"."&amp;$B383)&amp;INDEX(VarEnd,MATCH($A383,VarKey,0))&amp;K$5</f>
        <v/>
      </c>
      <c r="L383" s="37">
        <f>(L331+L357)*$D383</f>
        <v/>
      </c>
      <c r="M383" s="36">
        <f>(M331+M357)*$D383</f>
        <v/>
      </c>
      <c r="N383" s="36">
        <f>(N331+N357)*$D383</f>
        <v/>
      </c>
      <c r="O383" s="36">
        <f>(O331+O357)*$D383</f>
        <v/>
      </c>
      <c r="P383" s="36">
        <f>(P331+P357)*$D383</f>
        <v/>
      </c>
      <c r="Q383" s="36">
        <f>(Q331+Q357)*$D383</f>
        <v/>
      </c>
      <c r="R383" s="36">
        <f>(R331+R357)*$D383</f>
        <v/>
      </c>
      <c r="S383" s="36">
        <f>(S331+S357)*$D383</f>
        <v/>
      </c>
      <c r="T383" s="36">
        <f>(T331+T357)*$D383</f>
        <v/>
      </c>
      <c r="U383" s="36">
        <f>(U331+U357)*$D383</f>
        <v/>
      </c>
      <c r="V383" s="36">
        <f>(V331+V357)*$D383</f>
        <v/>
      </c>
      <c r="W383" s="36">
        <f>(W331+W357)*$D383</f>
        <v/>
      </c>
      <c r="X383" s="36">
        <f>(X331+X357)*$D383</f>
        <v/>
      </c>
      <c r="Y383" s="36">
        <f>(Y331+Y357)*$D383</f>
        <v/>
      </c>
      <c r="Z383" s="36">
        <f>(Z331+Z357)*$D383</f>
        <v/>
      </c>
      <c r="AA383" s="36">
        <f>(AA331+AA357)*$D383</f>
        <v/>
      </c>
      <c r="AB383" s="36">
        <f>(AB331+AB357)*$D383</f>
        <v/>
      </c>
      <c r="AC383" s="36">
        <f>(AC331+AC357)*$D383</f>
        <v/>
      </c>
      <c r="AD383" s="36">
        <f>(AD331+AD357)*$D383</f>
        <v/>
      </c>
      <c r="AF383" s="11">
        <f>CodePrefix&amp;$A383&amp;IF($C383="","","."&amp;$C383&amp;"."&amp;$B383)&amp;INDEX(VarEnd,MATCH($A383,VarKey,0))&amp;AF$5</f>
        <v/>
      </c>
      <c r="AG383" s="37">
        <f>(AG331+AG357)*$D383</f>
        <v/>
      </c>
      <c r="AH383" s="36">
        <f>(AH331+AH357)*$D383</f>
        <v/>
      </c>
      <c r="AI383" s="36">
        <f>(AI331+AI357)*$D383</f>
        <v/>
      </c>
      <c r="AJ383" s="36">
        <f>(AJ331+AJ357)*$D383</f>
        <v/>
      </c>
      <c r="AK383" s="36">
        <f>(AK331+AK357)*$D383</f>
        <v/>
      </c>
      <c r="AL383" s="36">
        <f>(AL331+AL357)*$D383</f>
        <v/>
      </c>
      <c r="AM383" s="36">
        <f>(AM331+AM357)*$D383</f>
        <v/>
      </c>
      <c r="AN383" s="36">
        <f>(AN331+AN357)*$D383</f>
        <v/>
      </c>
      <c r="AO383" s="36">
        <f>(AO331+AO357)*$D383</f>
        <v/>
      </c>
      <c r="AP383" s="36">
        <f>(AP331+AP357)*$D383</f>
        <v/>
      </c>
      <c r="AQ383" s="36">
        <f>(AQ331+AQ357)*$D383</f>
        <v/>
      </c>
      <c r="AR383" s="36">
        <f>(AR331+AR357)*$D383</f>
        <v/>
      </c>
      <c r="AS383" s="36">
        <f>(AS331+AS357)*$D383</f>
        <v/>
      </c>
      <c r="AT383" s="36">
        <f>(AT331+AT357)*$D383</f>
        <v/>
      </c>
      <c r="AU383" s="36">
        <f>(AU331+AU357)*$D383</f>
        <v/>
      </c>
      <c r="AV383" s="36">
        <f>(AV331+AV357)*$D383</f>
        <v/>
      </c>
      <c r="AW383" s="36">
        <f>(AW331+AW357)*$D383</f>
        <v/>
      </c>
      <c r="AX383" s="36">
        <f>(AX331+AX357)*$D383</f>
        <v/>
      </c>
      <c r="AY383" s="36">
        <f>(AY331+AY357)*$D383</f>
        <v/>
      </c>
    </row>
    <row r="384" hidden="1" outlineLevel="1">
      <c r="A384" s="14" t="inlineStr">
        <is>
          <t>vat</t>
        </is>
      </c>
      <c r="B384" s="14" t="inlineStr">
        <is>
          <t>coa</t>
        </is>
      </c>
      <c r="C384" s="14" t="inlineStr">
        <is>
          <t>ind</t>
        </is>
      </c>
      <c r="D384" s="36">
        <f>INDEX(Inputs_prices!$R$7:$R$18,MATCH($B384&amp;"."&amp;$C384,Inputs_prices!$A$7:$A$18,0))</f>
        <v/>
      </c>
      <c r="E384" s="35" t="n"/>
      <c r="F384" s="35" t="n"/>
      <c r="G384" s="35" t="n"/>
      <c r="H384" s="14">
        <f>INDEX(VarLab,MATCH($A384,VarKey,0))&amp;INDEX(MemLab,MATCH($C384&amp;"|"&amp;$B384,MemKey,0))</f>
        <v/>
      </c>
      <c r="I384" s="14">
        <f>INDEX(VarUnit,MATCH($A384,VarKey,0))</f>
        <v/>
      </c>
      <c r="J384" s="14">
        <f>INDEX(VarSrc,MATCH($A384,VarKey,0))</f>
        <v/>
      </c>
      <c r="K384" s="11">
        <f>CodePrefix&amp;$A384&amp;IF($C384="","","."&amp;$C384&amp;"."&amp;$B384)&amp;INDEX(VarEnd,MATCH($A384,VarKey,0))&amp;K$5</f>
        <v/>
      </c>
      <c r="L384" s="37">
        <f>(L332+L358)*$D384</f>
        <v/>
      </c>
      <c r="M384" s="36">
        <f>(M332+M358)*$D384</f>
        <v/>
      </c>
      <c r="N384" s="36">
        <f>(N332+N358)*$D384</f>
        <v/>
      </c>
      <c r="O384" s="36">
        <f>(O332+O358)*$D384</f>
        <v/>
      </c>
      <c r="P384" s="36">
        <f>(P332+P358)*$D384</f>
        <v/>
      </c>
      <c r="Q384" s="36">
        <f>(Q332+Q358)*$D384</f>
        <v/>
      </c>
      <c r="R384" s="36">
        <f>(R332+R358)*$D384</f>
        <v/>
      </c>
      <c r="S384" s="36">
        <f>(S332+S358)*$D384</f>
        <v/>
      </c>
      <c r="T384" s="36">
        <f>(T332+T358)*$D384</f>
        <v/>
      </c>
      <c r="U384" s="36">
        <f>(U332+U358)*$D384</f>
        <v/>
      </c>
      <c r="V384" s="36">
        <f>(V332+V358)*$D384</f>
        <v/>
      </c>
      <c r="W384" s="36">
        <f>(W332+W358)*$D384</f>
        <v/>
      </c>
      <c r="X384" s="36">
        <f>(X332+X358)*$D384</f>
        <v/>
      </c>
      <c r="Y384" s="36">
        <f>(Y332+Y358)*$D384</f>
        <v/>
      </c>
      <c r="Z384" s="36">
        <f>(Z332+Z358)*$D384</f>
        <v/>
      </c>
      <c r="AA384" s="36">
        <f>(AA332+AA358)*$D384</f>
        <v/>
      </c>
      <c r="AB384" s="36">
        <f>(AB332+AB358)*$D384</f>
        <v/>
      </c>
      <c r="AC384" s="36">
        <f>(AC332+AC358)*$D384</f>
        <v/>
      </c>
      <c r="AD384" s="36">
        <f>(AD332+AD358)*$D384</f>
        <v/>
      </c>
      <c r="AF384" s="11">
        <f>CodePrefix&amp;$A384&amp;IF($C384="","","."&amp;$C384&amp;"."&amp;$B384)&amp;INDEX(VarEnd,MATCH($A384,VarKey,0))&amp;AF$5</f>
        <v/>
      </c>
      <c r="AG384" s="37">
        <f>(AG332+AG358)*$D384</f>
        <v/>
      </c>
      <c r="AH384" s="36">
        <f>(AH332+AH358)*$D384</f>
        <v/>
      </c>
      <c r="AI384" s="36">
        <f>(AI332+AI358)*$D384</f>
        <v/>
      </c>
      <c r="AJ384" s="36">
        <f>(AJ332+AJ358)*$D384</f>
        <v/>
      </c>
      <c r="AK384" s="36">
        <f>(AK332+AK358)*$D384</f>
        <v/>
      </c>
      <c r="AL384" s="36">
        <f>(AL332+AL358)*$D384</f>
        <v/>
      </c>
      <c r="AM384" s="36">
        <f>(AM332+AM358)*$D384</f>
        <v/>
      </c>
      <c r="AN384" s="36">
        <f>(AN332+AN358)*$D384</f>
        <v/>
      </c>
      <c r="AO384" s="36">
        <f>(AO332+AO358)*$D384</f>
        <v/>
      </c>
      <c r="AP384" s="36">
        <f>(AP332+AP358)*$D384</f>
        <v/>
      </c>
      <c r="AQ384" s="36">
        <f>(AQ332+AQ358)*$D384</f>
        <v/>
      </c>
      <c r="AR384" s="36">
        <f>(AR332+AR358)*$D384</f>
        <v/>
      </c>
      <c r="AS384" s="36">
        <f>(AS332+AS358)*$D384</f>
        <v/>
      </c>
      <c r="AT384" s="36">
        <f>(AT332+AT358)*$D384</f>
        <v/>
      </c>
      <c r="AU384" s="36">
        <f>(AU332+AU358)*$D384</f>
        <v/>
      </c>
      <c r="AV384" s="36">
        <f>(AV332+AV358)*$D384</f>
        <v/>
      </c>
      <c r="AW384" s="36">
        <f>(AW332+AW358)*$D384</f>
        <v/>
      </c>
      <c r="AX384" s="36">
        <f>(AX332+AX358)*$D384</f>
        <v/>
      </c>
      <c r="AY384" s="36">
        <f>(AY332+AY358)*$D384</f>
        <v/>
      </c>
    </row>
    <row r="385" hidden="1" outlineLevel="1">
      <c r="A385" s="14" t="inlineStr">
        <is>
          <t>vat</t>
        </is>
      </c>
      <c r="B385" s="14" t="inlineStr">
        <is>
          <t>nga</t>
        </is>
      </c>
      <c r="C385" s="14" t="inlineStr">
        <is>
          <t>pow</t>
        </is>
      </c>
      <c r="D385" s="36">
        <f>INDEX(Inputs_prices!$R$7:$R$18,MATCH($B385&amp;"."&amp;$C385,Inputs_prices!$A$7:$A$18,0))</f>
        <v/>
      </c>
      <c r="E385" s="35" t="n"/>
      <c r="F385" s="35" t="n"/>
      <c r="G385" s="35" t="n"/>
      <c r="H385" s="14">
        <f>INDEX(VarLab,MATCH($A385,VarKey,0))&amp;INDEX(MemLab,MATCH($C385&amp;"|"&amp;$B385,MemKey,0))</f>
        <v/>
      </c>
      <c r="I385" s="14">
        <f>INDEX(VarUnit,MATCH($A385,VarKey,0))</f>
        <v/>
      </c>
      <c r="J385" s="14">
        <f>INDEX(VarSrc,MATCH($A385,VarKey,0))</f>
        <v/>
      </c>
      <c r="K385" s="11">
        <f>CodePrefix&amp;$A385&amp;IF($C385="","","."&amp;$C385&amp;"."&amp;$B385)&amp;INDEX(VarEnd,MATCH($A385,VarKey,0))&amp;K$5</f>
        <v/>
      </c>
      <c r="L385" s="37">
        <f>(L333+L359)*$D385</f>
        <v/>
      </c>
      <c r="M385" s="36">
        <f>(M333+M359)*$D385</f>
        <v/>
      </c>
      <c r="N385" s="36">
        <f>(N333+N359)*$D385</f>
        <v/>
      </c>
      <c r="O385" s="36">
        <f>(O333+O359)*$D385</f>
        <v/>
      </c>
      <c r="P385" s="36">
        <f>(P333+P359)*$D385</f>
        <v/>
      </c>
      <c r="Q385" s="36">
        <f>(Q333+Q359)*$D385</f>
        <v/>
      </c>
      <c r="R385" s="36">
        <f>(R333+R359)*$D385</f>
        <v/>
      </c>
      <c r="S385" s="36">
        <f>(S333+S359)*$D385</f>
        <v/>
      </c>
      <c r="T385" s="36">
        <f>(T333+T359)*$D385</f>
        <v/>
      </c>
      <c r="U385" s="36">
        <f>(U333+U359)*$D385</f>
        <v/>
      </c>
      <c r="V385" s="36">
        <f>(V333+V359)*$D385</f>
        <v/>
      </c>
      <c r="W385" s="36">
        <f>(W333+W359)*$D385</f>
        <v/>
      </c>
      <c r="X385" s="36">
        <f>(X333+X359)*$D385</f>
        <v/>
      </c>
      <c r="Y385" s="36">
        <f>(Y333+Y359)*$D385</f>
        <v/>
      </c>
      <c r="Z385" s="36">
        <f>(Z333+Z359)*$D385</f>
        <v/>
      </c>
      <c r="AA385" s="36">
        <f>(AA333+AA359)*$D385</f>
        <v/>
      </c>
      <c r="AB385" s="36">
        <f>(AB333+AB359)*$D385</f>
        <v/>
      </c>
      <c r="AC385" s="36">
        <f>(AC333+AC359)*$D385</f>
        <v/>
      </c>
      <c r="AD385" s="36">
        <f>(AD333+AD359)*$D385</f>
        <v/>
      </c>
      <c r="AF385" s="11">
        <f>CodePrefix&amp;$A385&amp;IF($C385="","","."&amp;$C385&amp;"."&amp;$B385)&amp;INDEX(VarEnd,MATCH($A385,VarKey,0))&amp;AF$5</f>
        <v/>
      </c>
      <c r="AG385" s="37">
        <f>(AG333+AG359)*$D385</f>
        <v/>
      </c>
      <c r="AH385" s="36">
        <f>(AH333+AH359)*$D385</f>
        <v/>
      </c>
      <c r="AI385" s="36">
        <f>(AI333+AI359)*$D385</f>
        <v/>
      </c>
      <c r="AJ385" s="36">
        <f>(AJ333+AJ359)*$D385</f>
        <v/>
      </c>
      <c r="AK385" s="36">
        <f>(AK333+AK359)*$D385</f>
        <v/>
      </c>
      <c r="AL385" s="36">
        <f>(AL333+AL359)*$D385</f>
        <v/>
      </c>
      <c r="AM385" s="36">
        <f>(AM333+AM359)*$D385</f>
        <v/>
      </c>
      <c r="AN385" s="36">
        <f>(AN333+AN359)*$D385</f>
        <v/>
      </c>
      <c r="AO385" s="36">
        <f>(AO333+AO359)*$D385</f>
        <v/>
      </c>
      <c r="AP385" s="36">
        <f>(AP333+AP359)*$D385</f>
        <v/>
      </c>
      <c r="AQ385" s="36">
        <f>(AQ333+AQ359)*$D385</f>
        <v/>
      </c>
      <c r="AR385" s="36">
        <f>(AR333+AR359)*$D385</f>
        <v/>
      </c>
      <c r="AS385" s="36">
        <f>(AS333+AS359)*$D385</f>
        <v/>
      </c>
      <c r="AT385" s="36">
        <f>(AT333+AT359)*$D385</f>
        <v/>
      </c>
      <c r="AU385" s="36">
        <f>(AU333+AU359)*$D385</f>
        <v/>
      </c>
      <c r="AV385" s="36">
        <f>(AV333+AV359)*$D385</f>
        <v/>
      </c>
      <c r="AW385" s="36">
        <f>(AW333+AW359)*$D385</f>
        <v/>
      </c>
      <c r="AX385" s="36">
        <f>(AX333+AX359)*$D385</f>
        <v/>
      </c>
      <c r="AY385" s="36">
        <f>(AY333+AY359)*$D385</f>
        <v/>
      </c>
    </row>
    <row r="386" hidden="1" outlineLevel="1">
      <c r="A386" s="14" t="inlineStr">
        <is>
          <t>vat</t>
        </is>
      </c>
      <c r="B386" s="14" t="inlineStr">
        <is>
          <t>nga</t>
        </is>
      </c>
      <c r="C386" s="14" t="inlineStr">
        <is>
          <t>res</t>
        </is>
      </c>
      <c r="D386" s="36">
        <f>INDEX(Inputs_prices!$R$7:$R$18,MATCH($B386&amp;"."&amp;$C386,Inputs_prices!$A$7:$A$18,0))</f>
        <v/>
      </c>
      <c r="E386" s="35" t="n"/>
      <c r="F386" s="35" t="n"/>
      <c r="G386" s="35" t="n"/>
      <c r="H386" s="14">
        <f>INDEX(VarLab,MATCH($A386,VarKey,0))&amp;INDEX(MemLab,MATCH($C386&amp;"|"&amp;$B386,MemKey,0))</f>
        <v/>
      </c>
      <c r="I386" s="14">
        <f>INDEX(VarUnit,MATCH($A386,VarKey,0))</f>
        <v/>
      </c>
      <c r="J386" s="14">
        <f>INDEX(VarSrc,MATCH($A386,VarKey,0))</f>
        <v/>
      </c>
      <c r="K386" s="11">
        <f>CodePrefix&amp;$A386&amp;IF($C386="","","."&amp;$C386&amp;"."&amp;$B386)&amp;INDEX(VarEnd,MATCH($A386,VarKey,0))&amp;K$5</f>
        <v/>
      </c>
      <c r="L386" s="37">
        <f>(L334+L360)*$D386</f>
        <v/>
      </c>
      <c r="M386" s="36">
        <f>(M334+M360)*$D386</f>
        <v/>
      </c>
      <c r="N386" s="36">
        <f>(N334+N360)*$D386</f>
        <v/>
      </c>
      <c r="O386" s="36">
        <f>(O334+O360)*$D386</f>
        <v/>
      </c>
      <c r="P386" s="36">
        <f>(P334+P360)*$D386</f>
        <v/>
      </c>
      <c r="Q386" s="36">
        <f>(Q334+Q360)*$D386</f>
        <v/>
      </c>
      <c r="R386" s="36">
        <f>(R334+R360)*$D386</f>
        <v/>
      </c>
      <c r="S386" s="36">
        <f>(S334+S360)*$D386</f>
        <v/>
      </c>
      <c r="T386" s="36">
        <f>(T334+T360)*$D386</f>
        <v/>
      </c>
      <c r="U386" s="36">
        <f>(U334+U360)*$D386</f>
        <v/>
      </c>
      <c r="V386" s="36">
        <f>(V334+V360)*$D386</f>
        <v/>
      </c>
      <c r="W386" s="36">
        <f>(W334+W360)*$D386</f>
        <v/>
      </c>
      <c r="X386" s="36">
        <f>(X334+X360)*$D386</f>
        <v/>
      </c>
      <c r="Y386" s="36">
        <f>(Y334+Y360)*$D386</f>
        <v/>
      </c>
      <c r="Z386" s="36">
        <f>(Z334+Z360)*$D386</f>
        <v/>
      </c>
      <c r="AA386" s="36">
        <f>(AA334+AA360)*$D386</f>
        <v/>
      </c>
      <c r="AB386" s="36">
        <f>(AB334+AB360)*$D386</f>
        <v/>
      </c>
      <c r="AC386" s="36">
        <f>(AC334+AC360)*$D386</f>
        <v/>
      </c>
      <c r="AD386" s="36">
        <f>(AD334+AD360)*$D386</f>
        <v/>
      </c>
      <c r="AF386" s="11">
        <f>CodePrefix&amp;$A386&amp;IF($C386="","","."&amp;$C386&amp;"."&amp;$B386)&amp;INDEX(VarEnd,MATCH($A386,VarKey,0))&amp;AF$5</f>
        <v/>
      </c>
      <c r="AG386" s="37">
        <f>(AG334+AG360)*$D386</f>
        <v/>
      </c>
      <c r="AH386" s="36">
        <f>(AH334+AH360)*$D386</f>
        <v/>
      </c>
      <c r="AI386" s="36">
        <f>(AI334+AI360)*$D386</f>
        <v/>
      </c>
      <c r="AJ386" s="36">
        <f>(AJ334+AJ360)*$D386</f>
        <v/>
      </c>
      <c r="AK386" s="36">
        <f>(AK334+AK360)*$D386</f>
        <v/>
      </c>
      <c r="AL386" s="36">
        <f>(AL334+AL360)*$D386</f>
        <v/>
      </c>
      <c r="AM386" s="36">
        <f>(AM334+AM360)*$D386</f>
        <v/>
      </c>
      <c r="AN386" s="36">
        <f>(AN334+AN360)*$D386</f>
        <v/>
      </c>
      <c r="AO386" s="36">
        <f>(AO334+AO360)*$D386</f>
        <v/>
      </c>
      <c r="AP386" s="36">
        <f>(AP334+AP360)*$D386</f>
        <v/>
      </c>
      <c r="AQ386" s="36">
        <f>(AQ334+AQ360)*$D386</f>
        <v/>
      </c>
      <c r="AR386" s="36">
        <f>(AR334+AR360)*$D386</f>
        <v/>
      </c>
      <c r="AS386" s="36">
        <f>(AS334+AS360)*$D386</f>
        <v/>
      </c>
      <c r="AT386" s="36">
        <f>(AT334+AT360)*$D386</f>
        <v/>
      </c>
      <c r="AU386" s="36">
        <f>(AU334+AU360)*$D386</f>
        <v/>
      </c>
      <c r="AV386" s="36">
        <f>(AV334+AV360)*$D386</f>
        <v/>
      </c>
      <c r="AW386" s="36">
        <f>(AW334+AW360)*$D386</f>
        <v/>
      </c>
      <c r="AX386" s="36">
        <f>(AX334+AX360)*$D386</f>
        <v/>
      </c>
      <c r="AY386" s="36">
        <f>(AY334+AY360)*$D386</f>
        <v/>
      </c>
    </row>
    <row r="387" hidden="1" outlineLevel="1">
      <c r="A387" s="14" t="inlineStr">
        <is>
          <t>vat</t>
        </is>
      </c>
      <c r="B387" s="14" t="inlineStr">
        <is>
          <t>nga</t>
        </is>
      </c>
      <c r="C387" s="14" t="inlineStr">
        <is>
          <t>ind</t>
        </is>
      </c>
      <c r="D387" s="36">
        <f>INDEX(Inputs_prices!$R$7:$R$18,MATCH($B387&amp;"."&amp;$C387,Inputs_prices!$A$7:$A$18,0))</f>
        <v/>
      </c>
      <c r="E387" s="35" t="n"/>
      <c r="F387" s="35" t="n"/>
      <c r="G387" s="35" t="n"/>
      <c r="H387" s="14">
        <f>INDEX(VarLab,MATCH($A387,VarKey,0))&amp;INDEX(MemLab,MATCH($C387&amp;"|"&amp;$B387,MemKey,0))</f>
        <v/>
      </c>
      <c r="I387" s="14">
        <f>INDEX(VarUnit,MATCH($A387,VarKey,0))</f>
        <v/>
      </c>
      <c r="J387" s="14">
        <f>INDEX(VarSrc,MATCH($A387,VarKey,0))</f>
        <v/>
      </c>
      <c r="K387" s="11">
        <f>CodePrefix&amp;$A387&amp;IF($C387="","","."&amp;$C387&amp;"."&amp;$B387)&amp;INDEX(VarEnd,MATCH($A387,VarKey,0))&amp;K$5</f>
        <v/>
      </c>
      <c r="L387" s="37">
        <f>(L335+L361)*$D387</f>
        <v/>
      </c>
      <c r="M387" s="36">
        <f>(M335+M361)*$D387</f>
        <v/>
      </c>
      <c r="N387" s="36">
        <f>(N335+N361)*$D387</f>
        <v/>
      </c>
      <c r="O387" s="36">
        <f>(O335+O361)*$D387</f>
        <v/>
      </c>
      <c r="P387" s="36">
        <f>(P335+P361)*$D387</f>
        <v/>
      </c>
      <c r="Q387" s="36">
        <f>(Q335+Q361)*$D387</f>
        <v/>
      </c>
      <c r="R387" s="36">
        <f>(R335+R361)*$D387</f>
        <v/>
      </c>
      <c r="S387" s="36">
        <f>(S335+S361)*$D387</f>
        <v/>
      </c>
      <c r="T387" s="36">
        <f>(T335+T361)*$D387</f>
        <v/>
      </c>
      <c r="U387" s="36">
        <f>(U335+U361)*$D387</f>
        <v/>
      </c>
      <c r="V387" s="36">
        <f>(V335+V361)*$D387</f>
        <v/>
      </c>
      <c r="W387" s="36">
        <f>(W335+W361)*$D387</f>
        <v/>
      </c>
      <c r="X387" s="36">
        <f>(X335+X361)*$D387</f>
        <v/>
      </c>
      <c r="Y387" s="36">
        <f>(Y335+Y361)*$D387</f>
        <v/>
      </c>
      <c r="Z387" s="36">
        <f>(Z335+Z361)*$D387</f>
        <v/>
      </c>
      <c r="AA387" s="36">
        <f>(AA335+AA361)*$D387</f>
        <v/>
      </c>
      <c r="AB387" s="36">
        <f>(AB335+AB361)*$D387</f>
        <v/>
      </c>
      <c r="AC387" s="36">
        <f>(AC335+AC361)*$D387</f>
        <v/>
      </c>
      <c r="AD387" s="36">
        <f>(AD335+AD361)*$D387</f>
        <v/>
      </c>
      <c r="AF387" s="11">
        <f>CodePrefix&amp;$A387&amp;IF($C387="","","."&amp;$C387&amp;"."&amp;$B387)&amp;INDEX(VarEnd,MATCH($A387,VarKey,0))&amp;AF$5</f>
        <v/>
      </c>
      <c r="AG387" s="37">
        <f>(AG335+AG361)*$D387</f>
        <v/>
      </c>
      <c r="AH387" s="36">
        <f>(AH335+AH361)*$D387</f>
        <v/>
      </c>
      <c r="AI387" s="36">
        <f>(AI335+AI361)*$D387</f>
        <v/>
      </c>
      <c r="AJ387" s="36">
        <f>(AJ335+AJ361)*$D387</f>
        <v/>
      </c>
      <c r="AK387" s="36">
        <f>(AK335+AK361)*$D387</f>
        <v/>
      </c>
      <c r="AL387" s="36">
        <f>(AL335+AL361)*$D387</f>
        <v/>
      </c>
      <c r="AM387" s="36">
        <f>(AM335+AM361)*$D387</f>
        <v/>
      </c>
      <c r="AN387" s="36">
        <f>(AN335+AN361)*$D387</f>
        <v/>
      </c>
      <c r="AO387" s="36">
        <f>(AO335+AO361)*$D387</f>
        <v/>
      </c>
      <c r="AP387" s="36">
        <f>(AP335+AP361)*$D387</f>
        <v/>
      </c>
      <c r="AQ387" s="36">
        <f>(AQ335+AQ361)*$D387</f>
        <v/>
      </c>
      <c r="AR387" s="36">
        <f>(AR335+AR361)*$D387</f>
        <v/>
      </c>
      <c r="AS387" s="36">
        <f>(AS335+AS361)*$D387</f>
        <v/>
      </c>
      <c r="AT387" s="36">
        <f>(AT335+AT361)*$D387</f>
        <v/>
      </c>
      <c r="AU387" s="36">
        <f>(AU335+AU361)*$D387</f>
        <v/>
      </c>
      <c r="AV387" s="36">
        <f>(AV335+AV361)*$D387</f>
        <v/>
      </c>
      <c r="AW387" s="36">
        <f>(AW335+AW361)*$D387</f>
        <v/>
      </c>
      <c r="AX387" s="36">
        <f>(AX335+AX361)*$D387</f>
        <v/>
      </c>
      <c r="AY387" s="36">
        <f>(AY335+AY361)*$D387</f>
        <v/>
      </c>
    </row>
    <row r="388" hidden="1" outlineLevel="1">
      <c r="A388" s="14" t="inlineStr">
        <is>
          <t>vat</t>
        </is>
      </c>
      <c r="B388" s="14" t="inlineStr">
        <is>
          <t>gso</t>
        </is>
      </c>
      <c r="C388" s="14" t="inlineStr">
        <is>
          <t>all</t>
        </is>
      </c>
      <c r="D388" s="36">
        <f>INDEX(Inputs_prices!$R$7:$R$18,MATCH($B388&amp;"."&amp;$C388,Inputs_prices!$A$7:$A$18,0))</f>
        <v/>
      </c>
      <c r="E388" s="35" t="n"/>
      <c r="F388" s="35" t="n"/>
      <c r="G388" s="35" t="n"/>
      <c r="H388" s="14">
        <f>INDEX(VarLab,MATCH($A388,VarKey,0))&amp;INDEX(MemLab,MATCH($C388&amp;"|"&amp;$B388,MemKey,0))</f>
        <v/>
      </c>
      <c r="I388" s="14">
        <f>INDEX(VarUnit,MATCH($A388,VarKey,0))</f>
        <v/>
      </c>
      <c r="J388" s="14">
        <f>INDEX(VarSrc,MATCH($A388,VarKey,0))</f>
        <v/>
      </c>
      <c r="K388" s="11">
        <f>CodePrefix&amp;$A388&amp;IF($C388="","","."&amp;$C388&amp;"."&amp;$B388)&amp;INDEX(VarEnd,MATCH($A388,VarKey,0))&amp;K$5</f>
        <v/>
      </c>
      <c r="L388" s="37">
        <f>(L336+L362)*$D388</f>
        <v/>
      </c>
      <c r="M388" s="36">
        <f>(M336+M362)*$D388</f>
        <v/>
      </c>
      <c r="N388" s="36">
        <f>(N336+N362)*$D388</f>
        <v/>
      </c>
      <c r="O388" s="36">
        <f>(O336+O362)*$D388</f>
        <v/>
      </c>
      <c r="P388" s="36">
        <f>(P336+P362)*$D388</f>
        <v/>
      </c>
      <c r="Q388" s="36">
        <f>(Q336+Q362)*$D388</f>
        <v/>
      </c>
      <c r="R388" s="36">
        <f>(R336+R362)*$D388</f>
        <v/>
      </c>
      <c r="S388" s="36">
        <f>(S336+S362)*$D388</f>
        <v/>
      </c>
      <c r="T388" s="36">
        <f>(T336+T362)*$D388</f>
        <v/>
      </c>
      <c r="U388" s="36">
        <f>(U336+U362)*$D388</f>
        <v/>
      </c>
      <c r="V388" s="36">
        <f>(V336+V362)*$D388</f>
        <v/>
      </c>
      <c r="W388" s="36">
        <f>(W336+W362)*$D388</f>
        <v/>
      </c>
      <c r="X388" s="36">
        <f>(X336+X362)*$D388</f>
        <v/>
      </c>
      <c r="Y388" s="36">
        <f>(Y336+Y362)*$D388</f>
        <v/>
      </c>
      <c r="Z388" s="36">
        <f>(Z336+Z362)*$D388</f>
        <v/>
      </c>
      <c r="AA388" s="36">
        <f>(AA336+AA362)*$D388</f>
        <v/>
      </c>
      <c r="AB388" s="36">
        <f>(AB336+AB362)*$D388</f>
        <v/>
      </c>
      <c r="AC388" s="36">
        <f>(AC336+AC362)*$D388</f>
        <v/>
      </c>
      <c r="AD388" s="36">
        <f>(AD336+AD362)*$D388</f>
        <v/>
      </c>
      <c r="AF388" s="11">
        <f>CodePrefix&amp;$A388&amp;IF($C388="","","."&amp;$C388&amp;"."&amp;$B388)&amp;INDEX(VarEnd,MATCH($A388,VarKey,0))&amp;AF$5</f>
        <v/>
      </c>
      <c r="AG388" s="37">
        <f>(AG336+AG362)*$D388</f>
        <v/>
      </c>
      <c r="AH388" s="36">
        <f>(AH336+AH362)*$D388</f>
        <v/>
      </c>
      <c r="AI388" s="36">
        <f>(AI336+AI362)*$D388</f>
        <v/>
      </c>
      <c r="AJ388" s="36">
        <f>(AJ336+AJ362)*$D388</f>
        <v/>
      </c>
      <c r="AK388" s="36">
        <f>(AK336+AK362)*$D388</f>
        <v/>
      </c>
      <c r="AL388" s="36">
        <f>(AL336+AL362)*$D388</f>
        <v/>
      </c>
      <c r="AM388" s="36">
        <f>(AM336+AM362)*$D388</f>
        <v/>
      </c>
      <c r="AN388" s="36">
        <f>(AN336+AN362)*$D388</f>
        <v/>
      </c>
      <c r="AO388" s="36">
        <f>(AO336+AO362)*$D388</f>
        <v/>
      </c>
      <c r="AP388" s="36">
        <f>(AP336+AP362)*$D388</f>
        <v/>
      </c>
      <c r="AQ388" s="36">
        <f>(AQ336+AQ362)*$D388</f>
        <v/>
      </c>
      <c r="AR388" s="36">
        <f>(AR336+AR362)*$D388</f>
        <v/>
      </c>
      <c r="AS388" s="36">
        <f>(AS336+AS362)*$D388</f>
        <v/>
      </c>
      <c r="AT388" s="36">
        <f>(AT336+AT362)*$D388</f>
        <v/>
      </c>
      <c r="AU388" s="36">
        <f>(AU336+AU362)*$D388</f>
        <v/>
      </c>
      <c r="AV388" s="36">
        <f>(AV336+AV362)*$D388</f>
        <v/>
      </c>
      <c r="AW388" s="36">
        <f>(AW336+AW362)*$D388</f>
        <v/>
      </c>
      <c r="AX388" s="36">
        <f>(AX336+AX362)*$D388</f>
        <v/>
      </c>
      <c r="AY388" s="36">
        <f>(AY336+AY362)*$D388</f>
        <v/>
      </c>
    </row>
    <row r="389" hidden="1" outlineLevel="1">
      <c r="A389" s="14" t="inlineStr">
        <is>
          <t>vat</t>
        </is>
      </c>
      <c r="B389" s="14" t="inlineStr">
        <is>
          <t>die</t>
        </is>
      </c>
      <c r="C389" s="14" t="inlineStr">
        <is>
          <t>all</t>
        </is>
      </c>
      <c r="D389" s="36">
        <f>INDEX(Inputs_prices!$R$7:$R$18,MATCH($B389&amp;"."&amp;$C389,Inputs_prices!$A$7:$A$18,0))</f>
        <v/>
      </c>
      <c r="E389" s="35" t="n"/>
      <c r="F389" s="35" t="n"/>
      <c r="G389" s="35" t="n"/>
      <c r="H389" s="14">
        <f>INDEX(VarLab,MATCH($A389,VarKey,0))&amp;INDEX(MemLab,MATCH($C389&amp;"|"&amp;$B389,MemKey,0))</f>
        <v/>
      </c>
      <c r="I389" s="14">
        <f>INDEX(VarUnit,MATCH($A389,VarKey,0))</f>
        <v/>
      </c>
      <c r="J389" s="14">
        <f>INDEX(VarSrc,MATCH($A389,VarKey,0))</f>
        <v/>
      </c>
      <c r="K389" s="11">
        <f>CodePrefix&amp;$A389&amp;IF($C389="","","."&amp;$C389&amp;"."&amp;$B389)&amp;INDEX(VarEnd,MATCH($A389,VarKey,0))&amp;K$5</f>
        <v/>
      </c>
      <c r="L389" s="37">
        <f>(L337+L363)*$D389</f>
        <v/>
      </c>
      <c r="M389" s="36">
        <f>(M337+M363)*$D389</f>
        <v/>
      </c>
      <c r="N389" s="36">
        <f>(N337+N363)*$D389</f>
        <v/>
      </c>
      <c r="O389" s="36">
        <f>(O337+O363)*$D389</f>
        <v/>
      </c>
      <c r="P389" s="36">
        <f>(P337+P363)*$D389</f>
        <v/>
      </c>
      <c r="Q389" s="36">
        <f>(Q337+Q363)*$D389</f>
        <v/>
      </c>
      <c r="R389" s="36">
        <f>(R337+R363)*$D389</f>
        <v/>
      </c>
      <c r="S389" s="36">
        <f>(S337+S363)*$D389</f>
        <v/>
      </c>
      <c r="T389" s="36">
        <f>(T337+T363)*$D389</f>
        <v/>
      </c>
      <c r="U389" s="36">
        <f>(U337+U363)*$D389</f>
        <v/>
      </c>
      <c r="V389" s="36">
        <f>(V337+V363)*$D389</f>
        <v/>
      </c>
      <c r="W389" s="36">
        <f>(W337+W363)*$D389</f>
        <v/>
      </c>
      <c r="X389" s="36">
        <f>(X337+X363)*$D389</f>
        <v/>
      </c>
      <c r="Y389" s="36">
        <f>(Y337+Y363)*$D389</f>
        <v/>
      </c>
      <c r="Z389" s="36">
        <f>(Z337+Z363)*$D389</f>
        <v/>
      </c>
      <c r="AA389" s="36">
        <f>(AA337+AA363)*$D389</f>
        <v/>
      </c>
      <c r="AB389" s="36">
        <f>(AB337+AB363)*$D389</f>
        <v/>
      </c>
      <c r="AC389" s="36">
        <f>(AC337+AC363)*$D389</f>
        <v/>
      </c>
      <c r="AD389" s="36">
        <f>(AD337+AD363)*$D389</f>
        <v/>
      </c>
      <c r="AF389" s="11">
        <f>CodePrefix&amp;$A389&amp;IF($C389="","","."&amp;$C389&amp;"."&amp;$B389)&amp;INDEX(VarEnd,MATCH($A389,VarKey,0))&amp;AF$5</f>
        <v/>
      </c>
      <c r="AG389" s="37">
        <f>(AG337+AG363)*$D389</f>
        <v/>
      </c>
      <c r="AH389" s="36">
        <f>(AH337+AH363)*$D389</f>
        <v/>
      </c>
      <c r="AI389" s="36">
        <f>(AI337+AI363)*$D389</f>
        <v/>
      </c>
      <c r="AJ389" s="36">
        <f>(AJ337+AJ363)*$D389</f>
        <v/>
      </c>
      <c r="AK389" s="36">
        <f>(AK337+AK363)*$D389</f>
        <v/>
      </c>
      <c r="AL389" s="36">
        <f>(AL337+AL363)*$D389</f>
        <v/>
      </c>
      <c r="AM389" s="36">
        <f>(AM337+AM363)*$D389</f>
        <v/>
      </c>
      <c r="AN389" s="36">
        <f>(AN337+AN363)*$D389</f>
        <v/>
      </c>
      <c r="AO389" s="36">
        <f>(AO337+AO363)*$D389</f>
        <v/>
      </c>
      <c r="AP389" s="36">
        <f>(AP337+AP363)*$D389</f>
        <v/>
      </c>
      <c r="AQ389" s="36">
        <f>(AQ337+AQ363)*$D389</f>
        <v/>
      </c>
      <c r="AR389" s="36">
        <f>(AR337+AR363)*$D389</f>
        <v/>
      </c>
      <c r="AS389" s="36">
        <f>(AS337+AS363)*$D389</f>
        <v/>
      </c>
      <c r="AT389" s="36">
        <f>(AT337+AT363)*$D389</f>
        <v/>
      </c>
      <c r="AU389" s="36">
        <f>(AU337+AU363)*$D389</f>
        <v/>
      </c>
      <c r="AV389" s="36">
        <f>(AV337+AV363)*$D389</f>
        <v/>
      </c>
      <c r="AW389" s="36">
        <f>(AW337+AW363)*$D389</f>
        <v/>
      </c>
      <c r="AX389" s="36">
        <f>(AX337+AX363)*$D389</f>
        <v/>
      </c>
      <c r="AY389" s="36">
        <f>(AY337+AY363)*$D389</f>
        <v/>
      </c>
    </row>
    <row r="390" hidden="1" outlineLevel="1">
      <c r="A390" s="14" t="inlineStr">
        <is>
          <t>vat</t>
        </is>
      </c>
      <c r="B390" s="14" t="inlineStr">
        <is>
          <t>lpg</t>
        </is>
      </c>
      <c r="C390" s="14" t="inlineStr">
        <is>
          <t>all</t>
        </is>
      </c>
      <c r="D390" s="36">
        <f>INDEX(Inputs_prices!$R$7:$R$18,MATCH($B390&amp;"."&amp;$C390,Inputs_prices!$A$7:$A$18,0))</f>
        <v/>
      </c>
      <c r="E390" s="35" t="n"/>
      <c r="F390" s="35" t="n"/>
      <c r="G390" s="35" t="n"/>
      <c r="H390" s="14">
        <f>INDEX(VarLab,MATCH($A390,VarKey,0))&amp;INDEX(MemLab,MATCH($C390&amp;"|"&amp;$B390,MemKey,0))</f>
        <v/>
      </c>
      <c r="I390" s="14">
        <f>INDEX(VarUnit,MATCH($A390,VarKey,0))</f>
        <v/>
      </c>
      <c r="J390" s="14">
        <f>INDEX(VarSrc,MATCH($A390,VarKey,0))</f>
        <v/>
      </c>
      <c r="K390" s="11">
        <f>CodePrefix&amp;$A390&amp;IF($C390="","","."&amp;$C390&amp;"."&amp;$B390)&amp;INDEX(VarEnd,MATCH($A390,VarKey,0))&amp;K$5</f>
        <v/>
      </c>
      <c r="L390" s="37">
        <f>(L338+L364)*$D390</f>
        <v/>
      </c>
      <c r="M390" s="36">
        <f>(M338+M364)*$D390</f>
        <v/>
      </c>
      <c r="N390" s="36">
        <f>(N338+N364)*$D390</f>
        <v/>
      </c>
      <c r="O390" s="36">
        <f>(O338+O364)*$D390</f>
        <v/>
      </c>
      <c r="P390" s="36">
        <f>(P338+P364)*$D390</f>
        <v/>
      </c>
      <c r="Q390" s="36">
        <f>(Q338+Q364)*$D390</f>
        <v/>
      </c>
      <c r="R390" s="36">
        <f>(R338+R364)*$D390</f>
        <v/>
      </c>
      <c r="S390" s="36">
        <f>(S338+S364)*$D390</f>
        <v/>
      </c>
      <c r="T390" s="36">
        <f>(T338+T364)*$D390</f>
        <v/>
      </c>
      <c r="U390" s="36">
        <f>(U338+U364)*$D390</f>
        <v/>
      </c>
      <c r="V390" s="36">
        <f>(V338+V364)*$D390</f>
        <v/>
      </c>
      <c r="W390" s="36">
        <f>(W338+W364)*$D390</f>
        <v/>
      </c>
      <c r="X390" s="36">
        <f>(X338+X364)*$D390</f>
        <v/>
      </c>
      <c r="Y390" s="36">
        <f>(Y338+Y364)*$D390</f>
        <v/>
      </c>
      <c r="Z390" s="36">
        <f>(Z338+Z364)*$D390</f>
        <v/>
      </c>
      <c r="AA390" s="36">
        <f>(AA338+AA364)*$D390</f>
        <v/>
      </c>
      <c r="AB390" s="36">
        <f>(AB338+AB364)*$D390</f>
        <v/>
      </c>
      <c r="AC390" s="36">
        <f>(AC338+AC364)*$D390</f>
        <v/>
      </c>
      <c r="AD390" s="36">
        <f>(AD338+AD364)*$D390</f>
        <v/>
      </c>
      <c r="AF390" s="11">
        <f>CodePrefix&amp;$A390&amp;IF($C390="","","."&amp;$C390&amp;"."&amp;$B390)&amp;INDEX(VarEnd,MATCH($A390,VarKey,0))&amp;AF$5</f>
        <v/>
      </c>
      <c r="AG390" s="37">
        <f>(AG338+AG364)*$D390</f>
        <v/>
      </c>
      <c r="AH390" s="36">
        <f>(AH338+AH364)*$D390</f>
        <v/>
      </c>
      <c r="AI390" s="36">
        <f>(AI338+AI364)*$D390</f>
        <v/>
      </c>
      <c r="AJ390" s="36">
        <f>(AJ338+AJ364)*$D390</f>
        <v/>
      </c>
      <c r="AK390" s="36">
        <f>(AK338+AK364)*$D390</f>
        <v/>
      </c>
      <c r="AL390" s="36">
        <f>(AL338+AL364)*$D390</f>
        <v/>
      </c>
      <c r="AM390" s="36">
        <f>(AM338+AM364)*$D390</f>
        <v/>
      </c>
      <c r="AN390" s="36">
        <f>(AN338+AN364)*$D390</f>
        <v/>
      </c>
      <c r="AO390" s="36">
        <f>(AO338+AO364)*$D390</f>
        <v/>
      </c>
      <c r="AP390" s="36">
        <f>(AP338+AP364)*$D390</f>
        <v/>
      </c>
      <c r="AQ390" s="36">
        <f>(AQ338+AQ364)*$D390</f>
        <v/>
      </c>
      <c r="AR390" s="36">
        <f>(AR338+AR364)*$D390</f>
        <v/>
      </c>
      <c r="AS390" s="36">
        <f>(AS338+AS364)*$D390</f>
        <v/>
      </c>
      <c r="AT390" s="36">
        <f>(AT338+AT364)*$D390</f>
        <v/>
      </c>
      <c r="AU390" s="36">
        <f>(AU338+AU364)*$D390</f>
        <v/>
      </c>
      <c r="AV390" s="36">
        <f>(AV338+AV364)*$D390</f>
        <v/>
      </c>
      <c r="AW390" s="36">
        <f>(AW338+AW364)*$D390</f>
        <v/>
      </c>
      <c r="AX390" s="36">
        <f>(AX338+AX364)*$D390</f>
        <v/>
      </c>
      <c r="AY390" s="36">
        <f>(AY338+AY364)*$D390</f>
        <v/>
      </c>
    </row>
    <row r="391" hidden="1" outlineLevel="1">
      <c r="A391" s="14" t="inlineStr">
        <is>
          <t>vat</t>
        </is>
      </c>
      <c r="B391" s="14" t="inlineStr">
        <is>
          <t>ker</t>
        </is>
      </c>
      <c r="C391" s="14" t="inlineStr">
        <is>
          <t>all</t>
        </is>
      </c>
      <c r="D391" s="36">
        <f>INDEX(Inputs_prices!$R$7:$R$18,MATCH($B391&amp;"."&amp;$C391,Inputs_prices!$A$7:$A$18,0))</f>
        <v/>
      </c>
      <c r="E391" s="35" t="n"/>
      <c r="F391" s="35" t="n"/>
      <c r="G391" s="35" t="n"/>
      <c r="H391" s="14">
        <f>INDEX(VarLab,MATCH($A391,VarKey,0))&amp;INDEX(MemLab,MATCH($C391&amp;"|"&amp;$B391,MemKey,0))</f>
        <v/>
      </c>
      <c r="I391" s="14">
        <f>INDEX(VarUnit,MATCH($A391,VarKey,0))</f>
        <v/>
      </c>
      <c r="J391" s="14">
        <f>INDEX(VarSrc,MATCH($A391,VarKey,0))</f>
        <v/>
      </c>
      <c r="K391" s="11">
        <f>CodePrefix&amp;$A391&amp;IF($C391="","","."&amp;$C391&amp;"."&amp;$B391)&amp;INDEX(VarEnd,MATCH($A391,VarKey,0))&amp;K$5</f>
        <v/>
      </c>
      <c r="L391" s="37">
        <f>(L339+L365)*$D391</f>
        <v/>
      </c>
      <c r="M391" s="36">
        <f>(M339+M365)*$D391</f>
        <v/>
      </c>
      <c r="N391" s="36">
        <f>(N339+N365)*$D391</f>
        <v/>
      </c>
      <c r="O391" s="36">
        <f>(O339+O365)*$D391</f>
        <v/>
      </c>
      <c r="P391" s="36">
        <f>(P339+P365)*$D391</f>
        <v/>
      </c>
      <c r="Q391" s="36">
        <f>(Q339+Q365)*$D391</f>
        <v/>
      </c>
      <c r="R391" s="36">
        <f>(R339+R365)*$D391</f>
        <v/>
      </c>
      <c r="S391" s="36">
        <f>(S339+S365)*$D391</f>
        <v/>
      </c>
      <c r="T391" s="36">
        <f>(T339+T365)*$D391</f>
        <v/>
      </c>
      <c r="U391" s="36">
        <f>(U339+U365)*$D391</f>
        <v/>
      </c>
      <c r="V391" s="36">
        <f>(V339+V365)*$D391</f>
        <v/>
      </c>
      <c r="W391" s="36">
        <f>(W339+W365)*$D391</f>
        <v/>
      </c>
      <c r="X391" s="36">
        <f>(X339+X365)*$D391</f>
        <v/>
      </c>
      <c r="Y391" s="36">
        <f>(Y339+Y365)*$D391</f>
        <v/>
      </c>
      <c r="Z391" s="36">
        <f>(Z339+Z365)*$D391</f>
        <v/>
      </c>
      <c r="AA391" s="36">
        <f>(AA339+AA365)*$D391</f>
        <v/>
      </c>
      <c r="AB391" s="36">
        <f>(AB339+AB365)*$D391</f>
        <v/>
      </c>
      <c r="AC391" s="36">
        <f>(AC339+AC365)*$D391</f>
        <v/>
      </c>
      <c r="AD391" s="36">
        <f>(AD339+AD365)*$D391</f>
        <v/>
      </c>
      <c r="AF391" s="11">
        <f>CodePrefix&amp;$A391&amp;IF($C391="","","."&amp;$C391&amp;"."&amp;$B391)&amp;INDEX(VarEnd,MATCH($A391,VarKey,0))&amp;AF$5</f>
        <v/>
      </c>
      <c r="AG391" s="37">
        <f>(AG339+AG365)*$D391</f>
        <v/>
      </c>
      <c r="AH391" s="36">
        <f>(AH339+AH365)*$D391</f>
        <v/>
      </c>
      <c r="AI391" s="36">
        <f>(AI339+AI365)*$D391</f>
        <v/>
      </c>
      <c r="AJ391" s="36">
        <f>(AJ339+AJ365)*$D391</f>
        <v/>
      </c>
      <c r="AK391" s="36">
        <f>(AK339+AK365)*$D391</f>
        <v/>
      </c>
      <c r="AL391" s="36">
        <f>(AL339+AL365)*$D391</f>
        <v/>
      </c>
      <c r="AM391" s="36">
        <f>(AM339+AM365)*$D391</f>
        <v/>
      </c>
      <c r="AN391" s="36">
        <f>(AN339+AN365)*$D391</f>
        <v/>
      </c>
      <c r="AO391" s="36">
        <f>(AO339+AO365)*$D391</f>
        <v/>
      </c>
      <c r="AP391" s="36">
        <f>(AP339+AP365)*$D391</f>
        <v/>
      </c>
      <c r="AQ391" s="36">
        <f>(AQ339+AQ365)*$D391</f>
        <v/>
      </c>
      <c r="AR391" s="36">
        <f>(AR339+AR365)*$D391</f>
        <v/>
      </c>
      <c r="AS391" s="36">
        <f>(AS339+AS365)*$D391</f>
        <v/>
      </c>
      <c r="AT391" s="36">
        <f>(AT339+AT365)*$D391</f>
        <v/>
      </c>
      <c r="AU391" s="36">
        <f>(AU339+AU365)*$D391</f>
        <v/>
      </c>
      <c r="AV391" s="36">
        <f>(AV339+AV365)*$D391</f>
        <v/>
      </c>
      <c r="AW391" s="36">
        <f>(AW339+AW365)*$D391</f>
        <v/>
      </c>
      <c r="AX391" s="36">
        <f>(AX339+AX365)*$D391</f>
        <v/>
      </c>
      <c r="AY391" s="36">
        <f>(AY339+AY365)*$D391</f>
        <v/>
      </c>
    </row>
    <row r="392" hidden="1" outlineLevel="1">
      <c r="A392" s="14" t="inlineStr">
        <is>
          <t>vat</t>
        </is>
      </c>
      <c r="B392" s="14" t="inlineStr">
        <is>
          <t>oop</t>
        </is>
      </c>
      <c r="C392" s="14" t="inlineStr">
        <is>
          <t>all</t>
        </is>
      </c>
      <c r="D392" s="36">
        <f>INDEX(Inputs_prices!$R$7:$R$18,MATCH($B392&amp;"."&amp;$C392,Inputs_prices!$A$7:$A$18,0))</f>
        <v/>
      </c>
      <c r="E392" s="35" t="n"/>
      <c r="F392" s="35" t="n"/>
      <c r="G392" s="35" t="n"/>
      <c r="H392" s="14">
        <f>INDEX(VarLab,MATCH($A392,VarKey,0))&amp;INDEX(MemLab,MATCH($C392&amp;"|"&amp;$B392,MemKey,0))</f>
        <v/>
      </c>
      <c r="I392" s="14">
        <f>INDEX(VarUnit,MATCH($A392,VarKey,0))</f>
        <v/>
      </c>
      <c r="J392" s="14">
        <f>INDEX(VarSrc,MATCH($A392,VarKey,0))</f>
        <v/>
      </c>
      <c r="K392" s="11">
        <f>CodePrefix&amp;$A392&amp;IF($C392="","","."&amp;$C392&amp;"."&amp;$B392)&amp;INDEX(VarEnd,MATCH($A392,VarKey,0))&amp;K$5</f>
        <v/>
      </c>
      <c r="L392" s="37">
        <f>(L340+L366)*$D392</f>
        <v/>
      </c>
      <c r="M392" s="36">
        <f>(M340+M366)*$D392</f>
        <v/>
      </c>
      <c r="N392" s="36">
        <f>(N340+N366)*$D392</f>
        <v/>
      </c>
      <c r="O392" s="36">
        <f>(O340+O366)*$D392</f>
        <v/>
      </c>
      <c r="P392" s="36">
        <f>(P340+P366)*$D392</f>
        <v/>
      </c>
      <c r="Q392" s="36">
        <f>(Q340+Q366)*$D392</f>
        <v/>
      </c>
      <c r="R392" s="36">
        <f>(R340+R366)*$D392</f>
        <v/>
      </c>
      <c r="S392" s="36">
        <f>(S340+S366)*$D392</f>
        <v/>
      </c>
      <c r="T392" s="36">
        <f>(T340+T366)*$D392</f>
        <v/>
      </c>
      <c r="U392" s="36">
        <f>(U340+U366)*$D392</f>
        <v/>
      </c>
      <c r="V392" s="36">
        <f>(V340+V366)*$D392</f>
        <v/>
      </c>
      <c r="W392" s="36">
        <f>(W340+W366)*$D392</f>
        <v/>
      </c>
      <c r="X392" s="36">
        <f>(X340+X366)*$D392</f>
        <v/>
      </c>
      <c r="Y392" s="36">
        <f>(Y340+Y366)*$D392</f>
        <v/>
      </c>
      <c r="Z392" s="36">
        <f>(Z340+Z366)*$D392</f>
        <v/>
      </c>
      <c r="AA392" s="36">
        <f>(AA340+AA366)*$D392</f>
        <v/>
      </c>
      <c r="AB392" s="36">
        <f>(AB340+AB366)*$D392</f>
        <v/>
      </c>
      <c r="AC392" s="36">
        <f>(AC340+AC366)*$D392</f>
        <v/>
      </c>
      <c r="AD392" s="36">
        <f>(AD340+AD366)*$D392</f>
        <v/>
      </c>
      <c r="AF392" s="11">
        <f>CodePrefix&amp;$A392&amp;IF($C392="","","."&amp;$C392&amp;"."&amp;$B392)&amp;INDEX(VarEnd,MATCH($A392,VarKey,0))&amp;AF$5</f>
        <v/>
      </c>
      <c r="AG392" s="37">
        <f>(AG340+AG366)*$D392</f>
        <v/>
      </c>
      <c r="AH392" s="36">
        <f>(AH340+AH366)*$D392</f>
        <v/>
      </c>
      <c r="AI392" s="36">
        <f>(AI340+AI366)*$D392</f>
        <v/>
      </c>
      <c r="AJ392" s="36">
        <f>(AJ340+AJ366)*$D392</f>
        <v/>
      </c>
      <c r="AK392" s="36">
        <f>(AK340+AK366)*$D392</f>
        <v/>
      </c>
      <c r="AL392" s="36">
        <f>(AL340+AL366)*$D392</f>
        <v/>
      </c>
      <c r="AM392" s="36">
        <f>(AM340+AM366)*$D392</f>
        <v/>
      </c>
      <c r="AN392" s="36">
        <f>(AN340+AN366)*$D392</f>
        <v/>
      </c>
      <c r="AO392" s="36">
        <f>(AO340+AO366)*$D392</f>
        <v/>
      </c>
      <c r="AP392" s="36">
        <f>(AP340+AP366)*$D392</f>
        <v/>
      </c>
      <c r="AQ392" s="36">
        <f>(AQ340+AQ366)*$D392</f>
        <v/>
      </c>
      <c r="AR392" s="36">
        <f>(AR340+AR366)*$D392</f>
        <v/>
      </c>
      <c r="AS392" s="36">
        <f>(AS340+AS366)*$D392</f>
        <v/>
      </c>
      <c r="AT392" s="36">
        <f>(AT340+AT366)*$D392</f>
        <v/>
      </c>
      <c r="AU392" s="36">
        <f>(AU340+AU366)*$D392</f>
        <v/>
      </c>
      <c r="AV392" s="36">
        <f>(AV340+AV366)*$D392</f>
        <v/>
      </c>
      <c r="AW392" s="36">
        <f>(AW340+AW366)*$D392</f>
        <v/>
      </c>
      <c r="AX392" s="36">
        <f>(AX340+AX366)*$D392</f>
        <v/>
      </c>
      <c r="AY392" s="36">
        <f>(AY340+AY366)*$D392</f>
        <v/>
      </c>
    </row>
    <row r="393" hidden="1" outlineLevel="1">
      <c r="A393" s="14" t="inlineStr">
        <is>
          <t>vat</t>
        </is>
      </c>
      <c r="B393" s="14" t="inlineStr">
        <is>
          <t>bio</t>
        </is>
      </c>
      <c r="C393" s="14" t="inlineStr">
        <is>
          <t>all</t>
        </is>
      </c>
      <c r="D393" s="36">
        <f>INDEX(Inputs_prices!$R$7:$R$18,MATCH($B393&amp;"."&amp;$C393,Inputs_prices!$A$7:$A$18,0))</f>
        <v/>
      </c>
      <c r="E393" s="35" t="n"/>
      <c r="F393" s="35" t="n"/>
      <c r="G393" s="35" t="n"/>
      <c r="H393" s="14">
        <f>INDEX(VarLab,MATCH($A393,VarKey,0))&amp;INDEX(MemLab,MATCH($C393&amp;"|"&amp;$B393,MemKey,0))</f>
        <v/>
      </c>
      <c r="I393" s="14">
        <f>INDEX(VarUnit,MATCH($A393,VarKey,0))</f>
        <v/>
      </c>
      <c r="J393" s="14">
        <f>INDEX(VarSrc,MATCH($A393,VarKey,0))</f>
        <v/>
      </c>
      <c r="K393" s="11">
        <f>CodePrefix&amp;$A393&amp;IF($C393="","","."&amp;$C393&amp;"."&amp;$B393)&amp;INDEX(VarEnd,MATCH($A393,VarKey,0))&amp;K$5</f>
        <v/>
      </c>
      <c r="L393" s="37">
        <f>(L341+L367)*$D393</f>
        <v/>
      </c>
      <c r="M393" s="36">
        <f>(M341+M367)*$D393</f>
        <v/>
      </c>
      <c r="N393" s="36">
        <f>(N341+N367)*$D393</f>
        <v/>
      </c>
      <c r="O393" s="36">
        <f>(O341+O367)*$D393</f>
        <v/>
      </c>
      <c r="P393" s="36">
        <f>(P341+P367)*$D393</f>
        <v/>
      </c>
      <c r="Q393" s="36">
        <f>(Q341+Q367)*$D393</f>
        <v/>
      </c>
      <c r="R393" s="36">
        <f>(R341+R367)*$D393</f>
        <v/>
      </c>
      <c r="S393" s="36">
        <f>(S341+S367)*$D393</f>
        <v/>
      </c>
      <c r="T393" s="36">
        <f>(T341+T367)*$D393</f>
        <v/>
      </c>
      <c r="U393" s="36">
        <f>(U341+U367)*$D393</f>
        <v/>
      </c>
      <c r="V393" s="36">
        <f>(V341+V367)*$D393</f>
        <v/>
      </c>
      <c r="W393" s="36">
        <f>(W341+W367)*$D393</f>
        <v/>
      </c>
      <c r="X393" s="36">
        <f>(X341+X367)*$D393</f>
        <v/>
      </c>
      <c r="Y393" s="36">
        <f>(Y341+Y367)*$D393</f>
        <v/>
      </c>
      <c r="Z393" s="36">
        <f>(Z341+Z367)*$D393</f>
        <v/>
      </c>
      <c r="AA393" s="36">
        <f>(AA341+AA367)*$D393</f>
        <v/>
      </c>
      <c r="AB393" s="36">
        <f>(AB341+AB367)*$D393</f>
        <v/>
      </c>
      <c r="AC393" s="36">
        <f>(AC341+AC367)*$D393</f>
        <v/>
      </c>
      <c r="AD393" s="36">
        <f>(AD341+AD367)*$D393</f>
        <v/>
      </c>
      <c r="AF393" s="11">
        <f>CodePrefix&amp;$A393&amp;IF($C393="","","."&amp;$C393&amp;"."&amp;$B393)&amp;INDEX(VarEnd,MATCH($A393,VarKey,0))&amp;AF$5</f>
        <v/>
      </c>
      <c r="AG393" s="37">
        <f>(AG341+AG367)*$D393</f>
        <v/>
      </c>
      <c r="AH393" s="36">
        <f>(AH341+AH367)*$D393</f>
        <v/>
      </c>
      <c r="AI393" s="36">
        <f>(AI341+AI367)*$D393</f>
        <v/>
      </c>
      <c r="AJ393" s="36">
        <f>(AJ341+AJ367)*$D393</f>
        <v/>
      </c>
      <c r="AK393" s="36">
        <f>(AK341+AK367)*$D393</f>
        <v/>
      </c>
      <c r="AL393" s="36">
        <f>(AL341+AL367)*$D393</f>
        <v/>
      </c>
      <c r="AM393" s="36">
        <f>(AM341+AM367)*$D393</f>
        <v/>
      </c>
      <c r="AN393" s="36">
        <f>(AN341+AN367)*$D393</f>
        <v/>
      </c>
      <c r="AO393" s="36">
        <f>(AO341+AO367)*$D393</f>
        <v/>
      </c>
      <c r="AP393" s="36">
        <f>(AP341+AP367)*$D393</f>
        <v/>
      </c>
      <c r="AQ393" s="36">
        <f>(AQ341+AQ367)*$D393</f>
        <v/>
      </c>
      <c r="AR393" s="36">
        <f>(AR341+AR367)*$D393</f>
        <v/>
      </c>
      <c r="AS393" s="36">
        <f>(AS341+AS367)*$D393</f>
        <v/>
      </c>
      <c r="AT393" s="36">
        <f>(AT341+AT367)*$D393</f>
        <v/>
      </c>
      <c r="AU393" s="36">
        <f>(AU341+AU367)*$D393</f>
        <v/>
      </c>
      <c r="AV393" s="36">
        <f>(AV341+AV367)*$D393</f>
        <v/>
      </c>
      <c r="AW393" s="36">
        <f>(AW341+AW367)*$D393</f>
        <v/>
      </c>
      <c r="AX393" s="36">
        <f>(AX341+AX367)*$D393</f>
        <v/>
      </c>
      <c r="AY393" s="36">
        <f>(AY341+AY367)*$D393</f>
        <v/>
      </c>
    </row>
    <row r="394" hidden="1" outlineLevel="1"/>
    <row r="395" hidden="1" outlineLevel="1">
      <c r="A395" s="14" t="inlineStr">
        <is>
          <t>etx</t>
        </is>
      </c>
      <c r="B395" s="14" t="inlineStr">
        <is>
          <t>coa</t>
        </is>
      </c>
      <c r="C395" s="14" t="inlineStr">
        <is>
          <t>pow</t>
        </is>
      </c>
      <c r="D395" s="35" t="n"/>
      <c r="E395" s="35" t="n"/>
      <c r="F395" s="35" t="n"/>
      <c r="G395" s="35" t="n"/>
      <c r="H395" s="14">
        <f>INDEX(VarLab,MATCH($A395,VarKey,0))&amp;INDEX(MemLab,MATCH($C395&amp;"|"&amp;$B395,MemKey,0))</f>
        <v/>
      </c>
      <c r="I395" s="14">
        <f>INDEX(VarUnit,MATCH($A395,VarKey,0))</f>
        <v/>
      </c>
      <c r="J395" s="14">
        <f>INDEX(VarSrc,MATCH($A395,VarKey,0))</f>
        <v/>
      </c>
      <c r="K395" s="11">
        <f>CodePrefix&amp;$A395&amp;IF($C395="","","."&amp;$C395&amp;"."&amp;$B395)&amp;INDEX(VarEnd,MATCH($A395,VarKey,0))&amp;K$5</f>
        <v/>
      </c>
      <c r="L395" s="37">
        <f>MAX(L356,0)</f>
        <v/>
      </c>
      <c r="M395" s="36">
        <f>MAX(M356,0)</f>
        <v/>
      </c>
      <c r="N395" s="36">
        <f>MAX(N356,0)</f>
        <v/>
      </c>
      <c r="O395" s="36">
        <f>MAX(O356,0)</f>
        <v/>
      </c>
      <c r="P395" s="36">
        <f>MAX(P356,0)</f>
        <v/>
      </c>
      <c r="Q395" s="36">
        <f>MAX(Q356,0)</f>
        <v/>
      </c>
      <c r="R395" s="36">
        <f>MAX(R356,0)</f>
        <v/>
      </c>
      <c r="S395" s="36">
        <f>MAX(S356,0)</f>
        <v/>
      </c>
      <c r="T395" s="36">
        <f>MAX(T356,0)</f>
        <v/>
      </c>
      <c r="U395" s="36">
        <f>MAX(U356,0)</f>
        <v/>
      </c>
      <c r="V395" s="36">
        <f>MAX(V356,0)</f>
        <v/>
      </c>
      <c r="W395" s="36">
        <f>MAX(W356,0)</f>
        <v/>
      </c>
      <c r="X395" s="36">
        <f>MAX(X356,0)</f>
        <v/>
      </c>
      <c r="Y395" s="36">
        <f>MAX(Y356,0)</f>
        <v/>
      </c>
      <c r="Z395" s="36">
        <f>MAX(Z356,0)</f>
        <v/>
      </c>
      <c r="AA395" s="36">
        <f>MAX(AA356,0)</f>
        <v/>
      </c>
      <c r="AB395" s="36">
        <f>MAX(AB356,0)</f>
        <v/>
      </c>
      <c r="AC395" s="36">
        <f>MAX(AC356,0)</f>
        <v/>
      </c>
      <c r="AD395" s="36">
        <f>MAX(AD356,0)</f>
        <v/>
      </c>
      <c r="AF395" s="11">
        <f>CodePrefix&amp;$A395&amp;IF($C395="","","."&amp;$C395&amp;"."&amp;$B395)&amp;INDEX(VarEnd,MATCH($A395,VarKey,0))&amp;AF$5</f>
        <v/>
      </c>
      <c r="AG395" s="37">
        <f>MAX(AG356,0)</f>
        <v/>
      </c>
      <c r="AH395" s="36">
        <f>MAX(AH356,0)</f>
        <v/>
      </c>
      <c r="AI395" s="36">
        <f>MAX(AI356,0)</f>
        <v/>
      </c>
      <c r="AJ395" s="36">
        <f>MAX(AJ356,0)</f>
        <v/>
      </c>
      <c r="AK395" s="36">
        <f>MAX(AK356,0)</f>
        <v/>
      </c>
      <c r="AL395" s="36">
        <f>MAX(AL356,0)</f>
        <v/>
      </c>
      <c r="AM395" s="36">
        <f>MAX(AM356,0)</f>
        <v/>
      </c>
      <c r="AN395" s="36">
        <f>MAX(AN356,0)</f>
        <v/>
      </c>
      <c r="AO395" s="36">
        <f>MAX(AO356,0)</f>
        <v/>
      </c>
      <c r="AP395" s="36">
        <f>MAX(AP356,0)</f>
        <v/>
      </c>
      <c r="AQ395" s="36">
        <f>MAX(AQ356,0)</f>
        <v/>
      </c>
      <c r="AR395" s="36">
        <f>MAX(AR356,0)</f>
        <v/>
      </c>
      <c r="AS395" s="36">
        <f>MAX(AS356,0)</f>
        <v/>
      </c>
      <c r="AT395" s="36">
        <f>MAX(AT356,0)</f>
        <v/>
      </c>
      <c r="AU395" s="36">
        <f>MAX(AU356,0)</f>
        <v/>
      </c>
      <c r="AV395" s="36">
        <f>MAX(AV356,0)</f>
        <v/>
      </c>
      <c r="AW395" s="36">
        <f>MAX(AW356,0)</f>
        <v/>
      </c>
      <c r="AX395" s="36">
        <f>MAX(AX356,0)</f>
        <v/>
      </c>
      <c r="AY395" s="36">
        <f>MAX(AY356,0)</f>
        <v/>
      </c>
    </row>
    <row r="396" hidden="1" outlineLevel="1">
      <c r="A396" s="14" t="inlineStr">
        <is>
          <t>etx</t>
        </is>
      </c>
      <c r="B396" s="14" t="inlineStr">
        <is>
          <t>coa</t>
        </is>
      </c>
      <c r="C396" s="14" t="inlineStr">
        <is>
          <t>res</t>
        </is>
      </c>
      <c r="D396" s="35" t="n"/>
      <c r="E396" s="35" t="n"/>
      <c r="F396" s="35" t="n"/>
      <c r="G396" s="35" t="n"/>
      <c r="H396" s="14">
        <f>INDEX(VarLab,MATCH($A396,VarKey,0))&amp;INDEX(MemLab,MATCH($C396&amp;"|"&amp;$B396,MemKey,0))</f>
        <v/>
      </c>
      <c r="I396" s="14">
        <f>INDEX(VarUnit,MATCH($A396,VarKey,0))</f>
        <v/>
      </c>
      <c r="J396" s="14">
        <f>INDEX(VarSrc,MATCH($A396,VarKey,0))</f>
        <v/>
      </c>
      <c r="K396" s="11">
        <f>CodePrefix&amp;$A396&amp;IF($C396="","","."&amp;$C396&amp;"."&amp;$B396)&amp;INDEX(VarEnd,MATCH($A396,VarKey,0))&amp;K$5</f>
        <v/>
      </c>
      <c r="L396" s="37">
        <f>MAX(L357,0)</f>
        <v/>
      </c>
      <c r="M396" s="36">
        <f>MAX(M357,0)</f>
        <v/>
      </c>
      <c r="N396" s="36">
        <f>MAX(N357,0)</f>
        <v/>
      </c>
      <c r="O396" s="36">
        <f>MAX(O357,0)</f>
        <v/>
      </c>
      <c r="P396" s="36">
        <f>MAX(P357,0)</f>
        <v/>
      </c>
      <c r="Q396" s="36">
        <f>MAX(Q357,0)</f>
        <v/>
      </c>
      <c r="R396" s="36">
        <f>MAX(R357,0)</f>
        <v/>
      </c>
      <c r="S396" s="36">
        <f>MAX(S357,0)</f>
        <v/>
      </c>
      <c r="T396" s="36">
        <f>MAX(T357,0)</f>
        <v/>
      </c>
      <c r="U396" s="36">
        <f>MAX(U357,0)</f>
        <v/>
      </c>
      <c r="V396" s="36">
        <f>MAX(V357,0)</f>
        <v/>
      </c>
      <c r="W396" s="36">
        <f>MAX(W357,0)</f>
        <v/>
      </c>
      <c r="X396" s="36">
        <f>MAX(X357,0)</f>
        <v/>
      </c>
      <c r="Y396" s="36">
        <f>MAX(Y357,0)</f>
        <v/>
      </c>
      <c r="Z396" s="36">
        <f>MAX(Z357,0)</f>
        <v/>
      </c>
      <c r="AA396" s="36">
        <f>MAX(AA357,0)</f>
        <v/>
      </c>
      <c r="AB396" s="36">
        <f>MAX(AB357,0)</f>
        <v/>
      </c>
      <c r="AC396" s="36">
        <f>MAX(AC357,0)</f>
        <v/>
      </c>
      <c r="AD396" s="36">
        <f>MAX(AD357,0)</f>
        <v/>
      </c>
      <c r="AF396" s="11">
        <f>CodePrefix&amp;$A396&amp;IF($C396="","","."&amp;$C396&amp;"."&amp;$B396)&amp;INDEX(VarEnd,MATCH($A396,VarKey,0))&amp;AF$5</f>
        <v/>
      </c>
      <c r="AG396" s="37">
        <f>MAX(AG357,0)</f>
        <v/>
      </c>
      <c r="AH396" s="36">
        <f>MAX(AH357,0)</f>
        <v/>
      </c>
      <c r="AI396" s="36">
        <f>MAX(AI357,0)</f>
        <v/>
      </c>
      <c r="AJ396" s="36">
        <f>MAX(AJ357,0)</f>
        <v/>
      </c>
      <c r="AK396" s="36">
        <f>MAX(AK357,0)</f>
        <v/>
      </c>
      <c r="AL396" s="36">
        <f>MAX(AL357,0)</f>
        <v/>
      </c>
      <c r="AM396" s="36">
        <f>MAX(AM357,0)</f>
        <v/>
      </c>
      <c r="AN396" s="36">
        <f>MAX(AN357,0)</f>
        <v/>
      </c>
      <c r="AO396" s="36">
        <f>MAX(AO357,0)</f>
        <v/>
      </c>
      <c r="AP396" s="36">
        <f>MAX(AP357,0)</f>
        <v/>
      </c>
      <c r="AQ396" s="36">
        <f>MAX(AQ357,0)</f>
        <v/>
      </c>
      <c r="AR396" s="36">
        <f>MAX(AR357,0)</f>
        <v/>
      </c>
      <c r="AS396" s="36">
        <f>MAX(AS357,0)</f>
        <v/>
      </c>
      <c r="AT396" s="36">
        <f>MAX(AT357,0)</f>
        <v/>
      </c>
      <c r="AU396" s="36">
        <f>MAX(AU357,0)</f>
        <v/>
      </c>
      <c r="AV396" s="36">
        <f>MAX(AV357,0)</f>
        <v/>
      </c>
      <c r="AW396" s="36">
        <f>MAX(AW357,0)</f>
        <v/>
      </c>
      <c r="AX396" s="36">
        <f>MAX(AX357,0)</f>
        <v/>
      </c>
      <c r="AY396" s="36">
        <f>MAX(AY357,0)</f>
        <v/>
      </c>
    </row>
    <row r="397" hidden="1" outlineLevel="1">
      <c r="A397" s="14" t="inlineStr">
        <is>
          <t>etx</t>
        </is>
      </c>
      <c r="B397" s="14" t="inlineStr">
        <is>
          <t>coa</t>
        </is>
      </c>
      <c r="C397" s="14" t="inlineStr">
        <is>
          <t>ind</t>
        </is>
      </c>
      <c r="D397" s="35" t="n"/>
      <c r="E397" s="35" t="n"/>
      <c r="F397" s="35" t="n"/>
      <c r="G397" s="35" t="n"/>
      <c r="H397" s="14">
        <f>INDEX(VarLab,MATCH($A397,VarKey,0))&amp;INDEX(MemLab,MATCH($C397&amp;"|"&amp;$B397,MemKey,0))</f>
        <v/>
      </c>
      <c r="I397" s="14">
        <f>INDEX(VarUnit,MATCH($A397,VarKey,0))</f>
        <v/>
      </c>
      <c r="J397" s="14">
        <f>INDEX(VarSrc,MATCH($A397,VarKey,0))</f>
        <v/>
      </c>
      <c r="K397" s="11">
        <f>CodePrefix&amp;$A397&amp;IF($C397="","","."&amp;$C397&amp;"."&amp;$B397)&amp;INDEX(VarEnd,MATCH($A397,VarKey,0))&amp;K$5</f>
        <v/>
      </c>
      <c r="L397" s="37">
        <f>MAX(L358,0)</f>
        <v/>
      </c>
      <c r="M397" s="36">
        <f>MAX(M358,0)</f>
        <v/>
      </c>
      <c r="N397" s="36">
        <f>MAX(N358,0)</f>
        <v/>
      </c>
      <c r="O397" s="36">
        <f>MAX(O358,0)</f>
        <v/>
      </c>
      <c r="P397" s="36">
        <f>MAX(P358,0)</f>
        <v/>
      </c>
      <c r="Q397" s="36">
        <f>MAX(Q358,0)</f>
        <v/>
      </c>
      <c r="R397" s="36">
        <f>MAX(R358,0)</f>
        <v/>
      </c>
      <c r="S397" s="36">
        <f>MAX(S358,0)</f>
        <v/>
      </c>
      <c r="T397" s="36">
        <f>MAX(T358,0)</f>
        <v/>
      </c>
      <c r="U397" s="36">
        <f>MAX(U358,0)</f>
        <v/>
      </c>
      <c r="V397" s="36">
        <f>MAX(V358,0)</f>
        <v/>
      </c>
      <c r="W397" s="36">
        <f>MAX(W358,0)</f>
        <v/>
      </c>
      <c r="X397" s="36">
        <f>MAX(X358,0)</f>
        <v/>
      </c>
      <c r="Y397" s="36">
        <f>MAX(Y358,0)</f>
        <v/>
      </c>
      <c r="Z397" s="36">
        <f>MAX(Z358,0)</f>
        <v/>
      </c>
      <c r="AA397" s="36">
        <f>MAX(AA358,0)</f>
        <v/>
      </c>
      <c r="AB397" s="36">
        <f>MAX(AB358,0)</f>
        <v/>
      </c>
      <c r="AC397" s="36">
        <f>MAX(AC358,0)</f>
        <v/>
      </c>
      <c r="AD397" s="36">
        <f>MAX(AD358,0)</f>
        <v/>
      </c>
      <c r="AF397" s="11">
        <f>CodePrefix&amp;$A397&amp;IF($C397="","","."&amp;$C397&amp;"."&amp;$B397)&amp;INDEX(VarEnd,MATCH($A397,VarKey,0))&amp;AF$5</f>
        <v/>
      </c>
      <c r="AG397" s="37">
        <f>MAX(AG358,0)</f>
        <v/>
      </c>
      <c r="AH397" s="36">
        <f>MAX(AH358,0)</f>
        <v/>
      </c>
      <c r="AI397" s="36">
        <f>MAX(AI358,0)</f>
        <v/>
      </c>
      <c r="AJ397" s="36">
        <f>MAX(AJ358,0)</f>
        <v/>
      </c>
      <c r="AK397" s="36">
        <f>MAX(AK358,0)</f>
        <v/>
      </c>
      <c r="AL397" s="36">
        <f>MAX(AL358,0)</f>
        <v/>
      </c>
      <c r="AM397" s="36">
        <f>MAX(AM358,0)</f>
        <v/>
      </c>
      <c r="AN397" s="36">
        <f>MAX(AN358,0)</f>
        <v/>
      </c>
      <c r="AO397" s="36">
        <f>MAX(AO358,0)</f>
        <v/>
      </c>
      <c r="AP397" s="36">
        <f>MAX(AP358,0)</f>
        <v/>
      </c>
      <c r="AQ397" s="36">
        <f>MAX(AQ358,0)</f>
        <v/>
      </c>
      <c r="AR397" s="36">
        <f>MAX(AR358,0)</f>
        <v/>
      </c>
      <c r="AS397" s="36">
        <f>MAX(AS358,0)</f>
        <v/>
      </c>
      <c r="AT397" s="36">
        <f>MAX(AT358,0)</f>
        <v/>
      </c>
      <c r="AU397" s="36">
        <f>MAX(AU358,0)</f>
        <v/>
      </c>
      <c r="AV397" s="36">
        <f>MAX(AV358,0)</f>
        <v/>
      </c>
      <c r="AW397" s="36">
        <f>MAX(AW358,0)</f>
        <v/>
      </c>
      <c r="AX397" s="36">
        <f>MAX(AX358,0)</f>
        <v/>
      </c>
      <c r="AY397" s="36">
        <f>MAX(AY358,0)</f>
        <v/>
      </c>
    </row>
    <row r="398" hidden="1" outlineLevel="1">
      <c r="A398" s="14" t="inlineStr">
        <is>
          <t>etx</t>
        </is>
      </c>
      <c r="B398" s="14" t="inlineStr">
        <is>
          <t>nga</t>
        </is>
      </c>
      <c r="C398" s="14" t="inlineStr">
        <is>
          <t>pow</t>
        </is>
      </c>
      <c r="D398" s="35" t="n"/>
      <c r="E398" s="35" t="n"/>
      <c r="F398" s="35" t="n"/>
      <c r="G398" s="35" t="n"/>
      <c r="H398" s="14">
        <f>INDEX(VarLab,MATCH($A398,VarKey,0))&amp;INDEX(MemLab,MATCH($C398&amp;"|"&amp;$B398,MemKey,0))</f>
        <v/>
      </c>
      <c r="I398" s="14">
        <f>INDEX(VarUnit,MATCH($A398,VarKey,0))</f>
        <v/>
      </c>
      <c r="J398" s="14">
        <f>INDEX(VarSrc,MATCH($A398,VarKey,0))</f>
        <v/>
      </c>
      <c r="K398" s="11">
        <f>CodePrefix&amp;$A398&amp;IF($C398="","","."&amp;$C398&amp;"."&amp;$B398)&amp;INDEX(VarEnd,MATCH($A398,VarKey,0))&amp;K$5</f>
        <v/>
      </c>
      <c r="L398" s="37">
        <f>MAX(L359,0)</f>
        <v/>
      </c>
      <c r="M398" s="36">
        <f>MAX(M359,0)</f>
        <v/>
      </c>
      <c r="N398" s="36">
        <f>MAX(N359,0)</f>
        <v/>
      </c>
      <c r="O398" s="36">
        <f>MAX(O359,0)</f>
        <v/>
      </c>
      <c r="P398" s="36">
        <f>MAX(P359,0)</f>
        <v/>
      </c>
      <c r="Q398" s="36">
        <f>MAX(Q359,0)</f>
        <v/>
      </c>
      <c r="R398" s="36">
        <f>MAX(R359,0)</f>
        <v/>
      </c>
      <c r="S398" s="36">
        <f>MAX(S359,0)</f>
        <v/>
      </c>
      <c r="T398" s="36">
        <f>MAX(T359,0)</f>
        <v/>
      </c>
      <c r="U398" s="36">
        <f>MAX(U359,0)</f>
        <v/>
      </c>
      <c r="V398" s="36">
        <f>MAX(V359,0)</f>
        <v/>
      </c>
      <c r="W398" s="36">
        <f>MAX(W359,0)</f>
        <v/>
      </c>
      <c r="X398" s="36">
        <f>MAX(X359,0)</f>
        <v/>
      </c>
      <c r="Y398" s="36">
        <f>MAX(Y359,0)</f>
        <v/>
      </c>
      <c r="Z398" s="36">
        <f>MAX(Z359,0)</f>
        <v/>
      </c>
      <c r="AA398" s="36">
        <f>MAX(AA359,0)</f>
        <v/>
      </c>
      <c r="AB398" s="36">
        <f>MAX(AB359,0)</f>
        <v/>
      </c>
      <c r="AC398" s="36">
        <f>MAX(AC359,0)</f>
        <v/>
      </c>
      <c r="AD398" s="36">
        <f>MAX(AD359,0)</f>
        <v/>
      </c>
      <c r="AF398" s="11">
        <f>CodePrefix&amp;$A398&amp;IF($C398="","","."&amp;$C398&amp;"."&amp;$B398)&amp;INDEX(VarEnd,MATCH($A398,VarKey,0))&amp;AF$5</f>
        <v/>
      </c>
      <c r="AG398" s="37">
        <f>MAX(AG359,0)</f>
        <v/>
      </c>
      <c r="AH398" s="36">
        <f>MAX(AH359,0)</f>
        <v/>
      </c>
      <c r="AI398" s="36">
        <f>MAX(AI359,0)</f>
        <v/>
      </c>
      <c r="AJ398" s="36">
        <f>MAX(AJ359,0)</f>
        <v/>
      </c>
      <c r="AK398" s="36">
        <f>MAX(AK359,0)</f>
        <v/>
      </c>
      <c r="AL398" s="36">
        <f>MAX(AL359,0)</f>
        <v/>
      </c>
      <c r="AM398" s="36">
        <f>MAX(AM359,0)</f>
        <v/>
      </c>
      <c r="AN398" s="36">
        <f>MAX(AN359,0)</f>
        <v/>
      </c>
      <c r="AO398" s="36">
        <f>MAX(AO359,0)</f>
        <v/>
      </c>
      <c r="AP398" s="36">
        <f>MAX(AP359,0)</f>
        <v/>
      </c>
      <c r="AQ398" s="36">
        <f>MAX(AQ359,0)</f>
        <v/>
      </c>
      <c r="AR398" s="36">
        <f>MAX(AR359,0)</f>
        <v/>
      </c>
      <c r="AS398" s="36">
        <f>MAX(AS359,0)</f>
        <v/>
      </c>
      <c r="AT398" s="36">
        <f>MAX(AT359,0)</f>
        <v/>
      </c>
      <c r="AU398" s="36">
        <f>MAX(AU359,0)</f>
        <v/>
      </c>
      <c r="AV398" s="36">
        <f>MAX(AV359,0)</f>
        <v/>
      </c>
      <c r="AW398" s="36">
        <f>MAX(AW359,0)</f>
        <v/>
      </c>
      <c r="AX398" s="36">
        <f>MAX(AX359,0)</f>
        <v/>
      </c>
      <c r="AY398" s="36">
        <f>MAX(AY359,0)</f>
        <v/>
      </c>
    </row>
    <row r="399" hidden="1" outlineLevel="1">
      <c r="A399" s="14" t="inlineStr">
        <is>
          <t>etx</t>
        </is>
      </c>
      <c r="B399" s="14" t="inlineStr">
        <is>
          <t>nga</t>
        </is>
      </c>
      <c r="C399" s="14" t="inlineStr">
        <is>
          <t>res</t>
        </is>
      </c>
      <c r="D399" s="35" t="n"/>
      <c r="E399" s="35" t="n"/>
      <c r="F399" s="35" t="n"/>
      <c r="G399" s="35" t="n"/>
      <c r="H399" s="14">
        <f>INDEX(VarLab,MATCH($A399,VarKey,0))&amp;INDEX(MemLab,MATCH($C399&amp;"|"&amp;$B399,MemKey,0))</f>
        <v/>
      </c>
      <c r="I399" s="14">
        <f>INDEX(VarUnit,MATCH($A399,VarKey,0))</f>
        <v/>
      </c>
      <c r="J399" s="14">
        <f>INDEX(VarSrc,MATCH($A399,VarKey,0))</f>
        <v/>
      </c>
      <c r="K399" s="11">
        <f>CodePrefix&amp;$A399&amp;IF($C399="","","."&amp;$C399&amp;"."&amp;$B399)&amp;INDEX(VarEnd,MATCH($A399,VarKey,0))&amp;K$5</f>
        <v/>
      </c>
      <c r="L399" s="37">
        <f>MAX(L360,0)</f>
        <v/>
      </c>
      <c r="M399" s="36">
        <f>MAX(M360,0)</f>
        <v/>
      </c>
      <c r="N399" s="36">
        <f>MAX(N360,0)</f>
        <v/>
      </c>
      <c r="O399" s="36">
        <f>MAX(O360,0)</f>
        <v/>
      </c>
      <c r="P399" s="36">
        <f>MAX(P360,0)</f>
        <v/>
      </c>
      <c r="Q399" s="36">
        <f>MAX(Q360,0)</f>
        <v/>
      </c>
      <c r="R399" s="36">
        <f>MAX(R360,0)</f>
        <v/>
      </c>
      <c r="S399" s="36">
        <f>MAX(S360,0)</f>
        <v/>
      </c>
      <c r="T399" s="36">
        <f>MAX(T360,0)</f>
        <v/>
      </c>
      <c r="U399" s="36">
        <f>MAX(U360,0)</f>
        <v/>
      </c>
      <c r="V399" s="36">
        <f>MAX(V360,0)</f>
        <v/>
      </c>
      <c r="W399" s="36">
        <f>MAX(W360,0)</f>
        <v/>
      </c>
      <c r="X399" s="36">
        <f>MAX(X360,0)</f>
        <v/>
      </c>
      <c r="Y399" s="36">
        <f>MAX(Y360,0)</f>
        <v/>
      </c>
      <c r="Z399" s="36">
        <f>MAX(Z360,0)</f>
        <v/>
      </c>
      <c r="AA399" s="36">
        <f>MAX(AA360,0)</f>
        <v/>
      </c>
      <c r="AB399" s="36">
        <f>MAX(AB360,0)</f>
        <v/>
      </c>
      <c r="AC399" s="36">
        <f>MAX(AC360,0)</f>
        <v/>
      </c>
      <c r="AD399" s="36">
        <f>MAX(AD360,0)</f>
        <v/>
      </c>
      <c r="AF399" s="11">
        <f>CodePrefix&amp;$A399&amp;IF($C399="","","."&amp;$C399&amp;"."&amp;$B399)&amp;INDEX(VarEnd,MATCH($A399,VarKey,0))&amp;AF$5</f>
        <v/>
      </c>
      <c r="AG399" s="37">
        <f>MAX(AG360,0)</f>
        <v/>
      </c>
      <c r="AH399" s="36">
        <f>MAX(AH360,0)</f>
        <v/>
      </c>
      <c r="AI399" s="36">
        <f>MAX(AI360,0)</f>
        <v/>
      </c>
      <c r="AJ399" s="36">
        <f>MAX(AJ360,0)</f>
        <v/>
      </c>
      <c r="AK399" s="36">
        <f>MAX(AK360,0)</f>
        <v/>
      </c>
      <c r="AL399" s="36">
        <f>MAX(AL360,0)</f>
        <v/>
      </c>
      <c r="AM399" s="36">
        <f>MAX(AM360,0)</f>
        <v/>
      </c>
      <c r="AN399" s="36">
        <f>MAX(AN360,0)</f>
        <v/>
      </c>
      <c r="AO399" s="36">
        <f>MAX(AO360,0)</f>
        <v/>
      </c>
      <c r="AP399" s="36">
        <f>MAX(AP360,0)</f>
        <v/>
      </c>
      <c r="AQ399" s="36">
        <f>MAX(AQ360,0)</f>
        <v/>
      </c>
      <c r="AR399" s="36">
        <f>MAX(AR360,0)</f>
        <v/>
      </c>
      <c r="AS399" s="36">
        <f>MAX(AS360,0)</f>
        <v/>
      </c>
      <c r="AT399" s="36">
        <f>MAX(AT360,0)</f>
        <v/>
      </c>
      <c r="AU399" s="36">
        <f>MAX(AU360,0)</f>
        <v/>
      </c>
      <c r="AV399" s="36">
        <f>MAX(AV360,0)</f>
        <v/>
      </c>
      <c r="AW399" s="36">
        <f>MAX(AW360,0)</f>
        <v/>
      </c>
      <c r="AX399" s="36">
        <f>MAX(AX360,0)</f>
        <v/>
      </c>
      <c r="AY399" s="36">
        <f>MAX(AY360,0)</f>
        <v/>
      </c>
    </row>
    <row r="400" hidden="1" outlineLevel="1">
      <c r="A400" s="14" t="inlineStr">
        <is>
          <t>etx</t>
        </is>
      </c>
      <c r="B400" s="14" t="inlineStr">
        <is>
          <t>nga</t>
        </is>
      </c>
      <c r="C400" s="14" t="inlineStr">
        <is>
          <t>ind</t>
        </is>
      </c>
      <c r="D400" s="35" t="n"/>
      <c r="E400" s="35" t="n"/>
      <c r="F400" s="35" t="n"/>
      <c r="G400" s="35" t="n"/>
      <c r="H400" s="14">
        <f>INDEX(VarLab,MATCH($A400,VarKey,0))&amp;INDEX(MemLab,MATCH($C400&amp;"|"&amp;$B400,MemKey,0))</f>
        <v/>
      </c>
      <c r="I400" s="14">
        <f>INDEX(VarUnit,MATCH($A400,VarKey,0))</f>
        <v/>
      </c>
      <c r="J400" s="14">
        <f>INDEX(VarSrc,MATCH($A400,VarKey,0))</f>
        <v/>
      </c>
      <c r="K400" s="11">
        <f>CodePrefix&amp;$A400&amp;IF($C400="","","."&amp;$C400&amp;"."&amp;$B400)&amp;INDEX(VarEnd,MATCH($A400,VarKey,0))&amp;K$5</f>
        <v/>
      </c>
      <c r="L400" s="37">
        <f>MAX(L361,0)</f>
        <v/>
      </c>
      <c r="M400" s="36">
        <f>MAX(M361,0)</f>
        <v/>
      </c>
      <c r="N400" s="36">
        <f>MAX(N361,0)</f>
        <v/>
      </c>
      <c r="O400" s="36">
        <f>MAX(O361,0)</f>
        <v/>
      </c>
      <c r="P400" s="36">
        <f>MAX(P361,0)</f>
        <v/>
      </c>
      <c r="Q400" s="36">
        <f>MAX(Q361,0)</f>
        <v/>
      </c>
      <c r="R400" s="36">
        <f>MAX(R361,0)</f>
        <v/>
      </c>
      <c r="S400" s="36">
        <f>MAX(S361,0)</f>
        <v/>
      </c>
      <c r="T400" s="36">
        <f>MAX(T361,0)</f>
        <v/>
      </c>
      <c r="U400" s="36">
        <f>MAX(U361,0)</f>
        <v/>
      </c>
      <c r="V400" s="36">
        <f>MAX(V361,0)</f>
        <v/>
      </c>
      <c r="W400" s="36">
        <f>MAX(W361,0)</f>
        <v/>
      </c>
      <c r="X400" s="36">
        <f>MAX(X361,0)</f>
        <v/>
      </c>
      <c r="Y400" s="36">
        <f>MAX(Y361,0)</f>
        <v/>
      </c>
      <c r="Z400" s="36">
        <f>MAX(Z361,0)</f>
        <v/>
      </c>
      <c r="AA400" s="36">
        <f>MAX(AA361,0)</f>
        <v/>
      </c>
      <c r="AB400" s="36">
        <f>MAX(AB361,0)</f>
        <v/>
      </c>
      <c r="AC400" s="36">
        <f>MAX(AC361,0)</f>
        <v/>
      </c>
      <c r="AD400" s="36">
        <f>MAX(AD361,0)</f>
        <v/>
      </c>
      <c r="AF400" s="11">
        <f>CodePrefix&amp;$A400&amp;IF($C400="","","."&amp;$C400&amp;"."&amp;$B400)&amp;INDEX(VarEnd,MATCH($A400,VarKey,0))&amp;AF$5</f>
        <v/>
      </c>
      <c r="AG400" s="37">
        <f>MAX(AG361,0)</f>
        <v/>
      </c>
      <c r="AH400" s="36">
        <f>MAX(AH361,0)</f>
        <v/>
      </c>
      <c r="AI400" s="36">
        <f>MAX(AI361,0)</f>
        <v/>
      </c>
      <c r="AJ400" s="36">
        <f>MAX(AJ361,0)</f>
        <v/>
      </c>
      <c r="AK400" s="36">
        <f>MAX(AK361,0)</f>
        <v/>
      </c>
      <c r="AL400" s="36">
        <f>MAX(AL361,0)</f>
        <v/>
      </c>
      <c r="AM400" s="36">
        <f>MAX(AM361,0)</f>
        <v/>
      </c>
      <c r="AN400" s="36">
        <f>MAX(AN361,0)</f>
        <v/>
      </c>
      <c r="AO400" s="36">
        <f>MAX(AO361,0)</f>
        <v/>
      </c>
      <c r="AP400" s="36">
        <f>MAX(AP361,0)</f>
        <v/>
      </c>
      <c r="AQ400" s="36">
        <f>MAX(AQ361,0)</f>
        <v/>
      </c>
      <c r="AR400" s="36">
        <f>MAX(AR361,0)</f>
        <v/>
      </c>
      <c r="AS400" s="36">
        <f>MAX(AS361,0)</f>
        <v/>
      </c>
      <c r="AT400" s="36">
        <f>MAX(AT361,0)</f>
        <v/>
      </c>
      <c r="AU400" s="36">
        <f>MAX(AU361,0)</f>
        <v/>
      </c>
      <c r="AV400" s="36">
        <f>MAX(AV361,0)</f>
        <v/>
      </c>
      <c r="AW400" s="36">
        <f>MAX(AW361,0)</f>
        <v/>
      </c>
      <c r="AX400" s="36">
        <f>MAX(AX361,0)</f>
        <v/>
      </c>
      <c r="AY400" s="36">
        <f>MAX(AY361,0)</f>
        <v/>
      </c>
    </row>
    <row r="401" hidden="1" outlineLevel="1">
      <c r="A401" s="14" t="inlineStr">
        <is>
          <t>etx</t>
        </is>
      </c>
      <c r="B401" s="14" t="inlineStr">
        <is>
          <t>gso</t>
        </is>
      </c>
      <c r="C401" s="14" t="inlineStr">
        <is>
          <t>all</t>
        </is>
      </c>
      <c r="D401" s="35" t="n"/>
      <c r="E401" s="35" t="n"/>
      <c r="F401" s="35" t="n"/>
      <c r="G401" s="35" t="n"/>
      <c r="H401" s="14">
        <f>INDEX(VarLab,MATCH($A401,VarKey,0))&amp;INDEX(MemLab,MATCH($C401&amp;"|"&amp;$B401,MemKey,0))</f>
        <v/>
      </c>
      <c r="I401" s="14">
        <f>INDEX(VarUnit,MATCH($A401,VarKey,0))</f>
        <v/>
      </c>
      <c r="J401" s="14">
        <f>INDEX(VarSrc,MATCH($A401,VarKey,0))</f>
        <v/>
      </c>
      <c r="K401" s="11">
        <f>CodePrefix&amp;$A401&amp;IF($C401="","","."&amp;$C401&amp;"."&amp;$B401)&amp;INDEX(VarEnd,MATCH($A401,VarKey,0))&amp;K$5</f>
        <v/>
      </c>
      <c r="L401" s="37">
        <f>MAX(L362,0)</f>
        <v/>
      </c>
      <c r="M401" s="36">
        <f>MAX(M362,0)</f>
        <v/>
      </c>
      <c r="N401" s="36">
        <f>MAX(N362,0)</f>
        <v/>
      </c>
      <c r="O401" s="36">
        <f>MAX(O362,0)</f>
        <v/>
      </c>
      <c r="P401" s="36">
        <f>MAX(P362,0)</f>
        <v/>
      </c>
      <c r="Q401" s="36">
        <f>MAX(Q362,0)</f>
        <v/>
      </c>
      <c r="R401" s="36">
        <f>MAX(R362,0)</f>
        <v/>
      </c>
      <c r="S401" s="36">
        <f>MAX(S362,0)</f>
        <v/>
      </c>
      <c r="T401" s="36">
        <f>MAX(T362,0)</f>
        <v/>
      </c>
      <c r="U401" s="36">
        <f>MAX(U362,0)</f>
        <v/>
      </c>
      <c r="V401" s="36">
        <f>MAX(V362,0)</f>
        <v/>
      </c>
      <c r="W401" s="36">
        <f>MAX(W362,0)</f>
        <v/>
      </c>
      <c r="X401" s="36">
        <f>MAX(X362,0)</f>
        <v/>
      </c>
      <c r="Y401" s="36">
        <f>MAX(Y362,0)</f>
        <v/>
      </c>
      <c r="Z401" s="36">
        <f>MAX(Z362,0)</f>
        <v/>
      </c>
      <c r="AA401" s="36">
        <f>MAX(AA362,0)</f>
        <v/>
      </c>
      <c r="AB401" s="36">
        <f>MAX(AB362,0)</f>
        <v/>
      </c>
      <c r="AC401" s="36">
        <f>MAX(AC362,0)</f>
        <v/>
      </c>
      <c r="AD401" s="36">
        <f>MAX(AD362,0)</f>
        <v/>
      </c>
      <c r="AF401" s="11">
        <f>CodePrefix&amp;$A401&amp;IF($C401="","","."&amp;$C401&amp;"."&amp;$B401)&amp;INDEX(VarEnd,MATCH($A401,VarKey,0))&amp;AF$5</f>
        <v/>
      </c>
      <c r="AG401" s="37">
        <f>MAX(AG362,0)</f>
        <v/>
      </c>
      <c r="AH401" s="36">
        <f>MAX(AH362,0)</f>
        <v/>
      </c>
      <c r="AI401" s="36">
        <f>MAX(AI362,0)</f>
        <v/>
      </c>
      <c r="AJ401" s="36">
        <f>MAX(AJ362,0)</f>
        <v/>
      </c>
      <c r="AK401" s="36">
        <f>MAX(AK362,0)</f>
        <v/>
      </c>
      <c r="AL401" s="36">
        <f>MAX(AL362,0)</f>
        <v/>
      </c>
      <c r="AM401" s="36">
        <f>MAX(AM362,0)</f>
        <v/>
      </c>
      <c r="AN401" s="36">
        <f>MAX(AN362,0)</f>
        <v/>
      </c>
      <c r="AO401" s="36">
        <f>MAX(AO362,0)</f>
        <v/>
      </c>
      <c r="AP401" s="36">
        <f>MAX(AP362,0)</f>
        <v/>
      </c>
      <c r="AQ401" s="36">
        <f>MAX(AQ362,0)</f>
        <v/>
      </c>
      <c r="AR401" s="36">
        <f>MAX(AR362,0)</f>
        <v/>
      </c>
      <c r="AS401" s="36">
        <f>MAX(AS362,0)</f>
        <v/>
      </c>
      <c r="AT401" s="36">
        <f>MAX(AT362,0)</f>
        <v/>
      </c>
      <c r="AU401" s="36">
        <f>MAX(AU362,0)</f>
        <v/>
      </c>
      <c r="AV401" s="36">
        <f>MAX(AV362,0)</f>
        <v/>
      </c>
      <c r="AW401" s="36">
        <f>MAX(AW362,0)</f>
        <v/>
      </c>
      <c r="AX401" s="36">
        <f>MAX(AX362,0)</f>
        <v/>
      </c>
      <c r="AY401" s="36">
        <f>MAX(AY362,0)</f>
        <v/>
      </c>
    </row>
    <row r="402" hidden="1" outlineLevel="1">
      <c r="A402" s="14" t="inlineStr">
        <is>
          <t>etx</t>
        </is>
      </c>
      <c r="B402" s="14" t="inlineStr">
        <is>
          <t>die</t>
        </is>
      </c>
      <c r="C402" s="14" t="inlineStr">
        <is>
          <t>all</t>
        </is>
      </c>
      <c r="D402" s="35" t="n"/>
      <c r="E402" s="35" t="n"/>
      <c r="F402" s="35" t="n"/>
      <c r="G402" s="35" t="n"/>
      <c r="H402" s="14">
        <f>INDEX(VarLab,MATCH($A402,VarKey,0))&amp;INDEX(MemLab,MATCH($C402&amp;"|"&amp;$B402,MemKey,0))</f>
        <v/>
      </c>
      <c r="I402" s="14">
        <f>INDEX(VarUnit,MATCH($A402,VarKey,0))</f>
        <v/>
      </c>
      <c r="J402" s="14">
        <f>INDEX(VarSrc,MATCH($A402,VarKey,0))</f>
        <v/>
      </c>
      <c r="K402" s="11">
        <f>CodePrefix&amp;$A402&amp;IF($C402="","","."&amp;$C402&amp;"."&amp;$B402)&amp;INDEX(VarEnd,MATCH($A402,VarKey,0))&amp;K$5</f>
        <v/>
      </c>
      <c r="L402" s="37">
        <f>MAX(L363,0)</f>
        <v/>
      </c>
      <c r="M402" s="36">
        <f>MAX(M363,0)</f>
        <v/>
      </c>
      <c r="N402" s="36">
        <f>MAX(N363,0)</f>
        <v/>
      </c>
      <c r="O402" s="36">
        <f>MAX(O363,0)</f>
        <v/>
      </c>
      <c r="P402" s="36">
        <f>MAX(P363,0)</f>
        <v/>
      </c>
      <c r="Q402" s="36">
        <f>MAX(Q363,0)</f>
        <v/>
      </c>
      <c r="R402" s="36">
        <f>MAX(R363,0)</f>
        <v/>
      </c>
      <c r="S402" s="36">
        <f>MAX(S363,0)</f>
        <v/>
      </c>
      <c r="T402" s="36">
        <f>MAX(T363,0)</f>
        <v/>
      </c>
      <c r="U402" s="36">
        <f>MAX(U363,0)</f>
        <v/>
      </c>
      <c r="V402" s="36">
        <f>MAX(V363,0)</f>
        <v/>
      </c>
      <c r="W402" s="36">
        <f>MAX(W363,0)</f>
        <v/>
      </c>
      <c r="X402" s="36">
        <f>MAX(X363,0)</f>
        <v/>
      </c>
      <c r="Y402" s="36">
        <f>MAX(Y363,0)</f>
        <v/>
      </c>
      <c r="Z402" s="36">
        <f>MAX(Z363,0)</f>
        <v/>
      </c>
      <c r="AA402" s="36">
        <f>MAX(AA363,0)</f>
        <v/>
      </c>
      <c r="AB402" s="36">
        <f>MAX(AB363,0)</f>
        <v/>
      </c>
      <c r="AC402" s="36">
        <f>MAX(AC363,0)</f>
        <v/>
      </c>
      <c r="AD402" s="36">
        <f>MAX(AD363,0)</f>
        <v/>
      </c>
      <c r="AF402" s="11">
        <f>CodePrefix&amp;$A402&amp;IF($C402="","","."&amp;$C402&amp;"."&amp;$B402)&amp;INDEX(VarEnd,MATCH($A402,VarKey,0))&amp;AF$5</f>
        <v/>
      </c>
      <c r="AG402" s="37">
        <f>MAX(AG363,0)</f>
        <v/>
      </c>
      <c r="AH402" s="36">
        <f>MAX(AH363,0)</f>
        <v/>
      </c>
      <c r="AI402" s="36">
        <f>MAX(AI363,0)</f>
        <v/>
      </c>
      <c r="AJ402" s="36">
        <f>MAX(AJ363,0)</f>
        <v/>
      </c>
      <c r="AK402" s="36">
        <f>MAX(AK363,0)</f>
        <v/>
      </c>
      <c r="AL402" s="36">
        <f>MAX(AL363,0)</f>
        <v/>
      </c>
      <c r="AM402" s="36">
        <f>MAX(AM363,0)</f>
        <v/>
      </c>
      <c r="AN402" s="36">
        <f>MAX(AN363,0)</f>
        <v/>
      </c>
      <c r="AO402" s="36">
        <f>MAX(AO363,0)</f>
        <v/>
      </c>
      <c r="AP402" s="36">
        <f>MAX(AP363,0)</f>
        <v/>
      </c>
      <c r="AQ402" s="36">
        <f>MAX(AQ363,0)</f>
        <v/>
      </c>
      <c r="AR402" s="36">
        <f>MAX(AR363,0)</f>
        <v/>
      </c>
      <c r="AS402" s="36">
        <f>MAX(AS363,0)</f>
        <v/>
      </c>
      <c r="AT402" s="36">
        <f>MAX(AT363,0)</f>
        <v/>
      </c>
      <c r="AU402" s="36">
        <f>MAX(AU363,0)</f>
        <v/>
      </c>
      <c r="AV402" s="36">
        <f>MAX(AV363,0)</f>
        <v/>
      </c>
      <c r="AW402" s="36">
        <f>MAX(AW363,0)</f>
        <v/>
      </c>
      <c r="AX402" s="36">
        <f>MAX(AX363,0)</f>
        <v/>
      </c>
      <c r="AY402" s="36">
        <f>MAX(AY363,0)</f>
        <v/>
      </c>
    </row>
    <row r="403" hidden="1" outlineLevel="1">
      <c r="A403" s="14" t="inlineStr">
        <is>
          <t>etx</t>
        </is>
      </c>
      <c r="B403" s="14" t="inlineStr">
        <is>
          <t>lpg</t>
        </is>
      </c>
      <c r="C403" s="14" t="inlineStr">
        <is>
          <t>all</t>
        </is>
      </c>
      <c r="D403" s="35" t="n"/>
      <c r="E403" s="35" t="n"/>
      <c r="F403" s="35" t="n"/>
      <c r="G403" s="35" t="n"/>
      <c r="H403" s="14">
        <f>INDEX(VarLab,MATCH($A403,VarKey,0))&amp;INDEX(MemLab,MATCH($C403&amp;"|"&amp;$B403,MemKey,0))</f>
        <v/>
      </c>
      <c r="I403" s="14">
        <f>INDEX(VarUnit,MATCH($A403,VarKey,0))</f>
        <v/>
      </c>
      <c r="J403" s="14">
        <f>INDEX(VarSrc,MATCH($A403,VarKey,0))</f>
        <v/>
      </c>
      <c r="K403" s="11">
        <f>CodePrefix&amp;$A403&amp;IF($C403="","","."&amp;$C403&amp;"."&amp;$B403)&amp;INDEX(VarEnd,MATCH($A403,VarKey,0))&amp;K$5</f>
        <v/>
      </c>
      <c r="L403" s="37">
        <f>MAX(L364,0)</f>
        <v/>
      </c>
      <c r="M403" s="36">
        <f>MAX(M364,0)</f>
        <v/>
      </c>
      <c r="N403" s="36">
        <f>MAX(N364,0)</f>
        <v/>
      </c>
      <c r="O403" s="36">
        <f>MAX(O364,0)</f>
        <v/>
      </c>
      <c r="P403" s="36">
        <f>MAX(P364,0)</f>
        <v/>
      </c>
      <c r="Q403" s="36">
        <f>MAX(Q364,0)</f>
        <v/>
      </c>
      <c r="R403" s="36">
        <f>MAX(R364,0)</f>
        <v/>
      </c>
      <c r="S403" s="36">
        <f>MAX(S364,0)</f>
        <v/>
      </c>
      <c r="T403" s="36">
        <f>MAX(T364,0)</f>
        <v/>
      </c>
      <c r="U403" s="36">
        <f>MAX(U364,0)</f>
        <v/>
      </c>
      <c r="V403" s="36">
        <f>MAX(V364,0)</f>
        <v/>
      </c>
      <c r="W403" s="36">
        <f>MAX(W364,0)</f>
        <v/>
      </c>
      <c r="X403" s="36">
        <f>MAX(X364,0)</f>
        <v/>
      </c>
      <c r="Y403" s="36">
        <f>MAX(Y364,0)</f>
        <v/>
      </c>
      <c r="Z403" s="36">
        <f>MAX(Z364,0)</f>
        <v/>
      </c>
      <c r="AA403" s="36">
        <f>MAX(AA364,0)</f>
        <v/>
      </c>
      <c r="AB403" s="36">
        <f>MAX(AB364,0)</f>
        <v/>
      </c>
      <c r="AC403" s="36">
        <f>MAX(AC364,0)</f>
        <v/>
      </c>
      <c r="AD403" s="36">
        <f>MAX(AD364,0)</f>
        <v/>
      </c>
      <c r="AF403" s="11">
        <f>CodePrefix&amp;$A403&amp;IF($C403="","","."&amp;$C403&amp;"."&amp;$B403)&amp;INDEX(VarEnd,MATCH($A403,VarKey,0))&amp;AF$5</f>
        <v/>
      </c>
      <c r="AG403" s="37">
        <f>MAX(AG364,0)</f>
        <v/>
      </c>
      <c r="AH403" s="36">
        <f>MAX(AH364,0)</f>
        <v/>
      </c>
      <c r="AI403" s="36">
        <f>MAX(AI364,0)</f>
        <v/>
      </c>
      <c r="AJ403" s="36">
        <f>MAX(AJ364,0)</f>
        <v/>
      </c>
      <c r="AK403" s="36">
        <f>MAX(AK364,0)</f>
        <v/>
      </c>
      <c r="AL403" s="36">
        <f>MAX(AL364,0)</f>
        <v/>
      </c>
      <c r="AM403" s="36">
        <f>MAX(AM364,0)</f>
        <v/>
      </c>
      <c r="AN403" s="36">
        <f>MAX(AN364,0)</f>
        <v/>
      </c>
      <c r="AO403" s="36">
        <f>MAX(AO364,0)</f>
        <v/>
      </c>
      <c r="AP403" s="36">
        <f>MAX(AP364,0)</f>
        <v/>
      </c>
      <c r="AQ403" s="36">
        <f>MAX(AQ364,0)</f>
        <v/>
      </c>
      <c r="AR403" s="36">
        <f>MAX(AR364,0)</f>
        <v/>
      </c>
      <c r="AS403" s="36">
        <f>MAX(AS364,0)</f>
        <v/>
      </c>
      <c r="AT403" s="36">
        <f>MAX(AT364,0)</f>
        <v/>
      </c>
      <c r="AU403" s="36">
        <f>MAX(AU364,0)</f>
        <v/>
      </c>
      <c r="AV403" s="36">
        <f>MAX(AV364,0)</f>
        <v/>
      </c>
      <c r="AW403" s="36">
        <f>MAX(AW364,0)</f>
        <v/>
      </c>
      <c r="AX403" s="36">
        <f>MAX(AX364,0)</f>
        <v/>
      </c>
      <c r="AY403" s="36">
        <f>MAX(AY364,0)</f>
        <v/>
      </c>
    </row>
    <row r="404" hidden="1" outlineLevel="1">
      <c r="A404" s="14" t="inlineStr">
        <is>
          <t>etx</t>
        </is>
      </c>
      <c r="B404" s="14" t="inlineStr">
        <is>
          <t>ker</t>
        </is>
      </c>
      <c r="C404" s="14" t="inlineStr">
        <is>
          <t>all</t>
        </is>
      </c>
      <c r="D404" s="35" t="n"/>
      <c r="E404" s="35" t="n"/>
      <c r="F404" s="35" t="n"/>
      <c r="G404" s="35" t="n"/>
      <c r="H404" s="14">
        <f>INDEX(VarLab,MATCH($A404,VarKey,0))&amp;INDEX(MemLab,MATCH($C404&amp;"|"&amp;$B404,MemKey,0))</f>
        <v/>
      </c>
      <c r="I404" s="14">
        <f>INDEX(VarUnit,MATCH($A404,VarKey,0))</f>
        <v/>
      </c>
      <c r="J404" s="14">
        <f>INDEX(VarSrc,MATCH($A404,VarKey,0))</f>
        <v/>
      </c>
      <c r="K404" s="11">
        <f>CodePrefix&amp;$A404&amp;IF($C404="","","."&amp;$C404&amp;"."&amp;$B404)&amp;INDEX(VarEnd,MATCH($A404,VarKey,0))&amp;K$5</f>
        <v/>
      </c>
      <c r="L404" s="37">
        <f>MAX(L365,0)</f>
        <v/>
      </c>
      <c r="M404" s="36">
        <f>MAX(M365,0)</f>
        <v/>
      </c>
      <c r="N404" s="36">
        <f>MAX(N365,0)</f>
        <v/>
      </c>
      <c r="O404" s="36">
        <f>MAX(O365,0)</f>
        <v/>
      </c>
      <c r="P404" s="36">
        <f>MAX(P365,0)</f>
        <v/>
      </c>
      <c r="Q404" s="36">
        <f>MAX(Q365,0)</f>
        <v/>
      </c>
      <c r="R404" s="36">
        <f>MAX(R365,0)</f>
        <v/>
      </c>
      <c r="S404" s="36">
        <f>MAX(S365,0)</f>
        <v/>
      </c>
      <c r="T404" s="36">
        <f>MAX(T365,0)</f>
        <v/>
      </c>
      <c r="U404" s="36">
        <f>MAX(U365,0)</f>
        <v/>
      </c>
      <c r="V404" s="36">
        <f>MAX(V365,0)</f>
        <v/>
      </c>
      <c r="W404" s="36">
        <f>MAX(W365,0)</f>
        <v/>
      </c>
      <c r="X404" s="36">
        <f>MAX(X365,0)</f>
        <v/>
      </c>
      <c r="Y404" s="36">
        <f>MAX(Y365,0)</f>
        <v/>
      </c>
      <c r="Z404" s="36">
        <f>MAX(Z365,0)</f>
        <v/>
      </c>
      <c r="AA404" s="36">
        <f>MAX(AA365,0)</f>
        <v/>
      </c>
      <c r="AB404" s="36">
        <f>MAX(AB365,0)</f>
        <v/>
      </c>
      <c r="AC404" s="36">
        <f>MAX(AC365,0)</f>
        <v/>
      </c>
      <c r="AD404" s="36">
        <f>MAX(AD365,0)</f>
        <v/>
      </c>
      <c r="AF404" s="11">
        <f>CodePrefix&amp;$A404&amp;IF($C404="","","."&amp;$C404&amp;"."&amp;$B404)&amp;INDEX(VarEnd,MATCH($A404,VarKey,0))&amp;AF$5</f>
        <v/>
      </c>
      <c r="AG404" s="37">
        <f>MAX(AG365,0)</f>
        <v/>
      </c>
      <c r="AH404" s="36">
        <f>MAX(AH365,0)</f>
        <v/>
      </c>
      <c r="AI404" s="36">
        <f>MAX(AI365,0)</f>
        <v/>
      </c>
      <c r="AJ404" s="36">
        <f>MAX(AJ365,0)</f>
        <v/>
      </c>
      <c r="AK404" s="36">
        <f>MAX(AK365,0)</f>
        <v/>
      </c>
      <c r="AL404" s="36">
        <f>MAX(AL365,0)</f>
        <v/>
      </c>
      <c r="AM404" s="36">
        <f>MAX(AM365,0)</f>
        <v/>
      </c>
      <c r="AN404" s="36">
        <f>MAX(AN365,0)</f>
        <v/>
      </c>
      <c r="AO404" s="36">
        <f>MAX(AO365,0)</f>
        <v/>
      </c>
      <c r="AP404" s="36">
        <f>MAX(AP365,0)</f>
        <v/>
      </c>
      <c r="AQ404" s="36">
        <f>MAX(AQ365,0)</f>
        <v/>
      </c>
      <c r="AR404" s="36">
        <f>MAX(AR365,0)</f>
        <v/>
      </c>
      <c r="AS404" s="36">
        <f>MAX(AS365,0)</f>
        <v/>
      </c>
      <c r="AT404" s="36">
        <f>MAX(AT365,0)</f>
        <v/>
      </c>
      <c r="AU404" s="36">
        <f>MAX(AU365,0)</f>
        <v/>
      </c>
      <c r="AV404" s="36">
        <f>MAX(AV365,0)</f>
        <v/>
      </c>
      <c r="AW404" s="36">
        <f>MAX(AW365,0)</f>
        <v/>
      </c>
      <c r="AX404" s="36">
        <f>MAX(AX365,0)</f>
        <v/>
      </c>
      <c r="AY404" s="36">
        <f>MAX(AY365,0)</f>
        <v/>
      </c>
    </row>
    <row r="405" hidden="1" outlineLevel="1">
      <c r="A405" s="14" t="inlineStr">
        <is>
          <t>etx</t>
        </is>
      </c>
      <c r="B405" s="14" t="inlineStr">
        <is>
          <t>oop</t>
        </is>
      </c>
      <c r="C405" s="14" t="inlineStr">
        <is>
          <t>all</t>
        </is>
      </c>
      <c r="D405" s="35" t="n"/>
      <c r="E405" s="35" t="n"/>
      <c r="F405" s="35" t="n"/>
      <c r="G405" s="35" t="n"/>
      <c r="H405" s="14">
        <f>INDEX(VarLab,MATCH($A405,VarKey,0))&amp;INDEX(MemLab,MATCH($C405&amp;"|"&amp;$B405,MemKey,0))</f>
        <v/>
      </c>
      <c r="I405" s="14">
        <f>INDEX(VarUnit,MATCH($A405,VarKey,0))</f>
        <v/>
      </c>
      <c r="J405" s="14">
        <f>INDEX(VarSrc,MATCH($A405,VarKey,0))</f>
        <v/>
      </c>
      <c r="K405" s="11">
        <f>CodePrefix&amp;$A405&amp;IF($C405="","","."&amp;$C405&amp;"."&amp;$B405)&amp;INDEX(VarEnd,MATCH($A405,VarKey,0))&amp;K$5</f>
        <v/>
      </c>
      <c r="L405" s="37">
        <f>MAX(L366,0)</f>
        <v/>
      </c>
      <c r="M405" s="36">
        <f>MAX(M366,0)</f>
        <v/>
      </c>
      <c r="N405" s="36">
        <f>MAX(N366,0)</f>
        <v/>
      </c>
      <c r="O405" s="36">
        <f>MAX(O366,0)</f>
        <v/>
      </c>
      <c r="P405" s="36">
        <f>MAX(P366,0)</f>
        <v/>
      </c>
      <c r="Q405" s="36">
        <f>MAX(Q366,0)</f>
        <v/>
      </c>
      <c r="R405" s="36">
        <f>MAX(R366,0)</f>
        <v/>
      </c>
      <c r="S405" s="36">
        <f>MAX(S366,0)</f>
        <v/>
      </c>
      <c r="T405" s="36">
        <f>MAX(T366,0)</f>
        <v/>
      </c>
      <c r="U405" s="36">
        <f>MAX(U366,0)</f>
        <v/>
      </c>
      <c r="V405" s="36">
        <f>MAX(V366,0)</f>
        <v/>
      </c>
      <c r="W405" s="36">
        <f>MAX(W366,0)</f>
        <v/>
      </c>
      <c r="X405" s="36">
        <f>MAX(X366,0)</f>
        <v/>
      </c>
      <c r="Y405" s="36">
        <f>MAX(Y366,0)</f>
        <v/>
      </c>
      <c r="Z405" s="36">
        <f>MAX(Z366,0)</f>
        <v/>
      </c>
      <c r="AA405" s="36">
        <f>MAX(AA366,0)</f>
        <v/>
      </c>
      <c r="AB405" s="36">
        <f>MAX(AB366,0)</f>
        <v/>
      </c>
      <c r="AC405" s="36">
        <f>MAX(AC366,0)</f>
        <v/>
      </c>
      <c r="AD405" s="36">
        <f>MAX(AD366,0)</f>
        <v/>
      </c>
      <c r="AF405" s="11">
        <f>CodePrefix&amp;$A405&amp;IF($C405="","","."&amp;$C405&amp;"."&amp;$B405)&amp;INDEX(VarEnd,MATCH($A405,VarKey,0))&amp;AF$5</f>
        <v/>
      </c>
      <c r="AG405" s="37">
        <f>MAX(AG366,0)</f>
        <v/>
      </c>
      <c r="AH405" s="36">
        <f>MAX(AH366,0)</f>
        <v/>
      </c>
      <c r="AI405" s="36">
        <f>MAX(AI366,0)</f>
        <v/>
      </c>
      <c r="AJ405" s="36">
        <f>MAX(AJ366,0)</f>
        <v/>
      </c>
      <c r="AK405" s="36">
        <f>MAX(AK366,0)</f>
        <v/>
      </c>
      <c r="AL405" s="36">
        <f>MAX(AL366,0)</f>
        <v/>
      </c>
      <c r="AM405" s="36">
        <f>MAX(AM366,0)</f>
        <v/>
      </c>
      <c r="AN405" s="36">
        <f>MAX(AN366,0)</f>
        <v/>
      </c>
      <c r="AO405" s="36">
        <f>MAX(AO366,0)</f>
        <v/>
      </c>
      <c r="AP405" s="36">
        <f>MAX(AP366,0)</f>
        <v/>
      </c>
      <c r="AQ405" s="36">
        <f>MAX(AQ366,0)</f>
        <v/>
      </c>
      <c r="AR405" s="36">
        <f>MAX(AR366,0)</f>
        <v/>
      </c>
      <c r="AS405" s="36">
        <f>MAX(AS366,0)</f>
        <v/>
      </c>
      <c r="AT405" s="36">
        <f>MAX(AT366,0)</f>
        <v/>
      </c>
      <c r="AU405" s="36">
        <f>MAX(AU366,0)</f>
        <v/>
      </c>
      <c r="AV405" s="36">
        <f>MAX(AV366,0)</f>
        <v/>
      </c>
      <c r="AW405" s="36">
        <f>MAX(AW366,0)</f>
        <v/>
      </c>
      <c r="AX405" s="36">
        <f>MAX(AX366,0)</f>
        <v/>
      </c>
      <c r="AY405" s="36">
        <f>MAX(AY366,0)</f>
        <v/>
      </c>
    </row>
    <row r="406" hidden="1" outlineLevel="1">
      <c r="A406" s="14" t="inlineStr">
        <is>
          <t>etx</t>
        </is>
      </c>
      <c r="B406" s="14" t="inlineStr">
        <is>
          <t>bio</t>
        </is>
      </c>
      <c r="C406" s="14" t="inlineStr">
        <is>
          <t>all</t>
        </is>
      </c>
      <c r="D406" s="35" t="n"/>
      <c r="E406" s="35" t="n"/>
      <c r="F406" s="35" t="n"/>
      <c r="G406" s="35" t="n"/>
      <c r="H406" s="14">
        <f>INDEX(VarLab,MATCH($A406,VarKey,0))&amp;INDEX(MemLab,MATCH($C406&amp;"|"&amp;$B406,MemKey,0))</f>
        <v/>
      </c>
      <c r="I406" s="14">
        <f>INDEX(VarUnit,MATCH($A406,VarKey,0))</f>
        <v/>
      </c>
      <c r="J406" s="14">
        <f>INDEX(VarSrc,MATCH($A406,VarKey,0))</f>
        <v/>
      </c>
      <c r="K406" s="11">
        <f>CodePrefix&amp;$A406&amp;IF($C406="","","."&amp;$C406&amp;"."&amp;$B406)&amp;INDEX(VarEnd,MATCH($A406,VarKey,0))&amp;K$5</f>
        <v/>
      </c>
      <c r="L406" s="37">
        <f>MAX(L367,0)</f>
        <v/>
      </c>
      <c r="M406" s="36">
        <f>MAX(M367,0)</f>
        <v/>
      </c>
      <c r="N406" s="36">
        <f>MAX(N367,0)</f>
        <v/>
      </c>
      <c r="O406" s="36">
        <f>MAX(O367,0)</f>
        <v/>
      </c>
      <c r="P406" s="36">
        <f>MAX(P367,0)</f>
        <v/>
      </c>
      <c r="Q406" s="36">
        <f>MAX(Q367,0)</f>
        <v/>
      </c>
      <c r="R406" s="36">
        <f>MAX(R367,0)</f>
        <v/>
      </c>
      <c r="S406" s="36">
        <f>MAX(S367,0)</f>
        <v/>
      </c>
      <c r="T406" s="36">
        <f>MAX(T367,0)</f>
        <v/>
      </c>
      <c r="U406" s="36">
        <f>MAX(U367,0)</f>
        <v/>
      </c>
      <c r="V406" s="36">
        <f>MAX(V367,0)</f>
        <v/>
      </c>
      <c r="W406" s="36">
        <f>MAX(W367,0)</f>
        <v/>
      </c>
      <c r="X406" s="36">
        <f>MAX(X367,0)</f>
        <v/>
      </c>
      <c r="Y406" s="36">
        <f>MAX(Y367,0)</f>
        <v/>
      </c>
      <c r="Z406" s="36">
        <f>MAX(Z367,0)</f>
        <v/>
      </c>
      <c r="AA406" s="36">
        <f>MAX(AA367,0)</f>
        <v/>
      </c>
      <c r="AB406" s="36">
        <f>MAX(AB367,0)</f>
        <v/>
      </c>
      <c r="AC406" s="36">
        <f>MAX(AC367,0)</f>
        <v/>
      </c>
      <c r="AD406" s="36">
        <f>MAX(AD367,0)</f>
        <v/>
      </c>
      <c r="AF406" s="11">
        <f>CodePrefix&amp;$A406&amp;IF($C406="","","."&amp;$C406&amp;"."&amp;$B406)&amp;INDEX(VarEnd,MATCH($A406,VarKey,0))&amp;AF$5</f>
        <v/>
      </c>
      <c r="AG406" s="37">
        <f>MAX(AG367,0)</f>
        <v/>
      </c>
      <c r="AH406" s="36">
        <f>MAX(AH367,0)</f>
        <v/>
      </c>
      <c r="AI406" s="36">
        <f>MAX(AI367,0)</f>
        <v/>
      </c>
      <c r="AJ406" s="36">
        <f>MAX(AJ367,0)</f>
        <v/>
      </c>
      <c r="AK406" s="36">
        <f>MAX(AK367,0)</f>
        <v/>
      </c>
      <c r="AL406" s="36">
        <f>MAX(AL367,0)</f>
        <v/>
      </c>
      <c r="AM406" s="36">
        <f>MAX(AM367,0)</f>
        <v/>
      </c>
      <c r="AN406" s="36">
        <f>MAX(AN367,0)</f>
        <v/>
      </c>
      <c r="AO406" s="36">
        <f>MAX(AO367,0)</f>
        <v/>
      </c>
      <c r="AP406" s="36">
        <f>MAX(AP367,0)</f>
        <v/>
      </c>
      <c r="AQ406" s="36">
        <f>MAX(AQ367,0)</f>
        <v/>
      </c>
      <c r="AR406" s="36">
        <f>MAX(AR367,0)</f>
        <v/>
      </c>
      <c r="AS406" s="36">
        <f>MAX(AS367,0)</f>
        <v/>
      </c>
      <c r="AT406" s="36">
        <f>MAX(AT367,0)</f>
        <v/>
      </c>
      <c r="AU406" s="36">
        <f>MAX(AU367,0)</f>
        <v/>
      </c>
      <c r="AV406" s="36">
        <f>MAX(AV367,0)</f>
        <v/>
      </c>
      <c r="AW406" s="36">
        <f>MAX(AW367,0)</f>
        <v/>
      </c>
      <c r="AX406" s="36">
        <f>MAX(AX367,0)</f>
        <v/>
      </c>
      <c r="AY406" s="36">
        <f>MAX(AY367,0)</f>
        <v/>
      </c>
    </row>
    <row r="407" hidden="1" outlineLevel="1"/>
    <row r="408" hidden="1" outlineLevel="1">
      <c r="A408" s="14" t="inlineStr">
        <is>
          <t>esub</t>
        </is>
      </c>
      <c r="B408" s="14" t="inlineStr">
        <is>
          <t>coa</t>
        </is>
      </c>
      <c r="C408" s="14" t="inlineStr">
        <is>
          <t>pow</t>
        </is>
      </c>
      <c r="D408" s="35" t="n"/>
      <c r="E408" s="35" t="n"/>
      <c r="F408" s="35" t="n"/>
      <c r="G408" s="35" t="n"/>
      <c r="H408" s="14">
        <f>INDEX(VarLab,MATCH($A408,VarKey,0))&amp;INDEX(MemLab,MATCH($C408&amp;"|"&amp;$B408,MemKey,0))</f>
        <v/>
      </c>
      <c r="I408" s="14">
        <f>INDEX(VarUnit,MATCH($A408,VarKey,0))</f>
        <v/>
      </c>
      <c r="J408" s="14">
        <f>INDEX(VarSrc,MATCH($A408,VarKey,0))</f>
        <v/>
      </c>
      <c r="K408" s="11">
        <f>CodePrefix&amp;$A408&amp;IF($C408="","","."&amp;$C408&amp;"."&amp;$B408)&amp;INDEX(VarEnd,MATCH($A408,VarKey,0))&amp;K$5</f>
        <v/>
      </c>
      <c r="L408" s="37">
        <f>MAX(-L356,0)</f>
        <v/>
      </c>
      <c r="M408" s="36">
        <f>MAX(-M356,0)</f>
        <v/>
      </c>
      <c r="N408" s="36">
        <f>MAX(-N356,0)</f>
        <v/>
      </c>
      <c r="O408" s="36">
        <f>MAX(-O356,0)</f>
        <v/>
      </c>
      <c r="P408" s="36">
        <f>MAX(-P356,0)</f>
        <v/>
      </c>
      <c r="Q408" s="36">
        <f>MAX(-Q356,0)</f>
        <v/>
      </c>
      <c r="R408" s="36">
        <f>MAX(-R356,0)</f>
        <v/>
      </c>
      <c r="S408" s="36">
        <f>MAX(-S356,0)</f>
        <v/>
      </c>
      <c r="T408" s="36">
        <f>MAX(-T356,0)</f>
        <v/>
      </c>
      <c r="U408" s="36">
        <f>MAX(-U356,0)</f>
        <v/>
      </c>
      <c r="V408" s="36">
        <f>MAX(-V356,0)</f>
        <v/>
      </c>
      <c r="W408" s="36">
        <f>MAX(-W356,0)</f>
        <v/>
      </c>
      <c r="X408" s="36">
        <f>MAX(-X356,0)</f>
        <v/>
      </c>
      <c r="Y408" s="36">
        <f>MAX(-Y356,0)</f>
        <v/>
      </c>
      <c r="Z408" s="36">
        <f>MAX(-Z356,0)</f>
        <v/>
      </c>
      <c r="AA408" s="36">
        <f>MAX(-AA356,0)</f>
        <v/>
      </c>
      <c r="AB408" s="36">
        <f>MAX(-AB356,0)</f>
        <v/>
      </c>
      <c r="AC408" s="36">
        <f>MAX(-AC356,0)</f>
        <v/>
      </c>
      <c r="AD408" s="36">
        <f>MAX(-AD356,0)</f>
        <v/>
      </c>
      <c r="AF408" s="11">
        <f>CodePrefix&amp;$A408&amp;IF($C408="","","."&amp;$C408&amp;"."&amp;$B408)&amp;INDEX(VarEnd,MATCH($A408,VarKey,0))&amp;AF$5</f>
        <v/>
      </c>
      <c r="AG408" s="37">
        <f>MAX(-AG356,0)</f>
        <v/>
      </c>
      <c r="AH408" s="36">
        <f>MAX(-AH356,0)</f>
        <v/>
      </c>
      <c r="AI408" s="36">
        <f>MAX(-AI356,0)</f>
        <v/>
      </c>
      <c r="AJ408" s="36">
        <f>MAX(-AJ356,0)</f>
        <v/>
      </c>
      <c r="AK408" s="36">
        <f>MAX(-AK356,0)</f>
        <v/>
      </c>
      <c r="AL408" s="36">
        <f>MAX(-AL356,0)</f>
        <v/>
      </c>
      <c r="AM408" s="36">
        <f>MAX(-AM356,0)</f>
        <v/>
      </c>
      <c r="AN408" s="36">
        <f>MAX(-AN356,0)</f>
        <v/>
      </c>
      <c r="AO408" s="36">
        <f>MAX(-AO356,0)</f>
        <v/>
      </c>
      <c r="AP408" s="36">
        <f>MAX(-AP356,0)</f>
        <v/>
      </c>
      <c r="AQ408" s="36">
        <f>MAX(-AQ356,0)</f>
        <v/>
      </c>
      <c r="AR408" s="36">
        <f>MAX(-AR356,0)</f>
        <v/>
      </c>
      <c r="AS408" s="36">
        <f>MAX(-AS356,0)</f>
        <v/>
      </c>
      <c r="AT408" s="36">
        <f>MAX(-AT356,0)</f>
        <v/>
      </c>
      <c r="AU408" s="36">
        <f>MAX(-AU356,0)</f>
        <v/>
      </c>
      <c r="AV408" s="36">
        <f>MAX(-AV356,0)</f>
        <v/>
      </c>
      <c r="AW408" s="36">
        <f>MAX(-AW356,0)</f>
        <v/>
      </c>
      <c r="AX408" s="36">
        <f>MAX(-AX356,0)</f>
        <v/>
      </c>
      <c r="AY408" s="36">
        <f>MAX(-AY356,0)</f>
        <v/>
      </c>
    </row>
    <row r="409" hidden="1" outlineLevel="1">
      <c r="A409" s="14" t="inlineStr">
        <is>
          <t>esub</t>
        </is>
      </c>
      <c r="B409" s="14" t="inlineStr">
        <is>
          <t>coa</t>
        </is>
      </c>
      <c r="C409" s="14" t="inlineStr">
        <is>
          <t>res</t>
        </is>
      </c>
      <c r="D409" s="35" t="n"/>
      <c r="E409" s="35" t="n"/>
      <c r="F409" s="35" t="n"/>
      <c r="G409" s="35" t="n"/>
      <c r="H409" s="14">
        <f>INDEX(VarLab,MATCH($A409,VarKey,0))&amp;INDEX(MemLab,MATCH($C409&amp;"|"&amp;$B409,MemKey,0))</f>
        <v/>
      </c>
      <c r="I409" s="14">
        <f>INDEX(VarUnit,MATCH($A409,VarKey,0))</f>
        <v/>
      </c>
      <c r="J409" s="14">
        <f>INDEX(VarSrc,MATCH($A409,VarKey,0))</f>
        <v/>
      </c>
      <c r="K409" s="11">
        <f>CodePrefix&amp;$A409&amp;IF($C409="","","."&amp;$C409&amp;"."&amp;$B409)&amp;INDEX(VarEnd,MATCH($A409,VarKey,0))&amp;K$5</f>
        <v/>
      </c>
      <c r="L409" s="37">
        <f>MAX(-L357,0)</f>
        <v/>
      </c>
      <c r="M409" s="36">
        <f>MAX(-M357,0)</f>
        <v/>
      </c>
      <c r="N409" s="36">
        <f>MAX(-N357,0)</f>
        <v/>
      </c>
      <c r="O409" s="36">
        <f>MAX(-O357,0)</f>
        <v/>
      </c>
      <c r="P409" s="36">
        <f>MAX(-P357,0)</f>
        <v/>
      </c>
      <c r="Q409" s="36">
        <f>MAX(-Q357,0)</f>
        <v/>
      </c>
      <c r="R409" s="36">
        <f>MAX(-R357,0)</f>
        <v/>
      </c>
      <c r="S409" s="36">
        <f>MAX(-S357,0)</f>
        <v/>
      </c>
      <c r="T409" s="36">
        <f>MAX(-T357,0)</f>
        <v/>
      </c>
      <c r="U409" s="36">
        <f>MAX(-U357,0)</f>
        <v/>
      </c>
      <c r="V409" s="36">
        <f>MAX(-V357,0)</f>
        <v/>
      </c>
      <c r="W409" s="36">
        <f>MAX(-W357,0)</f>
        <v/>
      </c>
      <c r="X409" s="36">
        <f>MAX(-X357,0)</f>
        <v/>
      </c>
      <c r="Y409" s="36">
        <f>MAX(-Y357,0)</f>
        <v/>
      </c>
      <c r="Z409" s="36">
        <f>MAX(-Z357,0)</f>
        <v/>
      </c>
      <c r="AA409" s="36">
        <f>MAX(-AA357,0)</f>
        <v/>
      </c>
      <c r="AB409" s="36">
        <f>MAX(-AB357,0)</f>
        <v/>
      </c>
      <c r="AC409" s="36">
        <f>MAX(-AC357,0)</f>
        <v/>
      </c>
      <c r="AD409" s="36">
        <f>MAX(-AD357,0)</f>
        <v/>
      </c>
      <c r="AF409" s="11">
        <f>CodePrefix&amp;$A409&amp;IF($C409="","","."&amp;$C409&amp;"."&amp;$B409)&amp;INDEX(VarEnd,MATCH($A409,VarKey,0))&amp;AF$5</f>
        <v/>
      </c>
      <c r="AG409" s="37">
        <f>MAX(-AG357,0)</f>
        <v/>
      </c>
      <c r="AH409" s="36">
        <f>MAX(-AH357,0)</f>
        <v/>
      </c>
      <c r="AI409" s="36">
        <f>MAX(-AI357,0)</f>
        <v/>
      </c>
      <c r="AJ409" s="36">
        <f>MAX(-AJ357,0)</f>
        <v/>
      </c>
      <c r="AK409" s="36">
        <f>MAX(-AK357,0)</f>
        <v/>
      </c>
      <c r="AL409" s="36">
        <f>MAX(-AL357,0)</f>
        <v/>
      </c>
      <c r="AM409" s="36">
        <f>MAX(-AM357,0)</f>
        <v/>
      </c>
      <c r="AN409" s="36">
        <f>MAX(-AN357,0)</f>
        <v/>
      </c>
      <c r="AO409" s="36">
        <f>MAX(-AO357,0)</f>
        <v/>
      </c>
      <c r="AP409" s="36">
        <f>MAX(-AP357,0)</f>
        <v/>
      </c>
      <c r="AQ409" s="36">
        <f>MAX(-AQ357,0)</f>
        <v/>
      </c>
      <c r="AR409" s="36">
        <f>MAX(-AR357,0)</f>
        <v/>
      </c>
      <c r="AS409" s="36">
        <f>MAX(-AS357,0)</f>
        <v/>
      </c>
      <c r="AT409" s="36">
        <f>MAX(-AT357,0)</f>
        <v/>
      </c>
      <c r="AU409" s="36">
        <f>MAX(-AU357,0)</f>
        <v/>
      </c>
      <c r="AV409" s="36">
        <f>MAX(-AV357,0)</f>
        <v/>
      </c>
      <c r="AW409" s="36">
        <f>MAX(-AW357,0)</f>
        <v/>
      </c>
      <c r="AX409" s="36">
        <f>MAX(-AX357,0)</f>
        <v/>
      </c>
      <c r="AY409" s="36">
        <f>MAX(-AY357,0)</f>
        <v/>
      </c>
    </row>
    <row r="410" hidden="1" outlineLevel="1">
      <c r="A410" s="14" t="inlineStr">
        <is>
          <t>esub</t>
        </is>
      </c>
      <c r="B410" s="14" t="inlineStr">
        <is>
          <t>coa</t>
        </is>
      </c>
      <c r="C410" s="14" t="inlineStr">
        <is>
          <t>ind</t>
        </is>
      </c>
      <c r="D410" s="35" t="n"/>
      <c r="E410" s="35" t="n"/>
      <c r="F410" s="35" t="n"/>
      <c r="G410" s="35" t="n"/>
      <c r="H410" s="14">
        <f>INDEX(VarLab,MATCH($A410,VarKey,0))&amp;INDEX(MemLab,MATCH($C410&amp;"|"&amp;$B410,MemKey,0))</f>
        <v/>
      </c>
      <c r="I410" s="14">
        <f>INDEX(VarUnit,MATCH($A410,VarKey,0))</f>
        <v/>
      </c>
      <c r="J410" s="14">
        <f>INDEX(VarSrc,MATCH($A410,VarKey,0))</f>
        <v/>
      </c>
      <c r="K410" s="11">
        <f>CodePrefix&amp;$A410&amp;IF($C410="","","."&amp;$C410&amp;"."&amp;$B410)&amp;INDEX(VarEnd,MATCH($A410,VarKey,0))&amp;K$5</f>
        <v/>
      </c>
      <c r="L410" s="37">
        <f>MAX(-L358,0)</f>
        <v/>
      </c>
      <c r="M410" s="36">
        <f>MAX(-M358,0)</f>
        <v/>
      </c>
      <c r="N410" s="36">
        <f>MAX(-N358,0)</f>
        <v/>
      </c>
      <c r="O410" s="36">
        <f>MAX(-O358,0)</f>
        <v/>
      </c>
      <c r="P410" s="36">
        <f>MAX(-P358,0)</f>
        <v/>
      </c>
      <c r="Q410" s="36">
        <f>MAX(-Q358,0)</f>
        <v/>
      </c>
      <c r="R410" s="36">
        <f>MAX(-R358,0)</f>
        <v/>
      </c>
      <c r="S410" s="36">
        <f>MAX(-S358,0)</f>
        <v/>
      </c>
      <c r="T410" s="36">
        <f>MAX(-T358,0)</f>
        <v/>
      </c>
      <c r="U410" s="36">
        <f>MAX(-U358,0)</f>
        <v/>
      </c>
      <c r="V410" s="36">
        <f>MAX(-V358,0)</f>
        <v/>
      </c>
      <c r="W410" s="36">
        <f>MAX(-W358,0)</f>
        <v/>
      </c>
      <c r="X410" s="36">
        <f>MAX(-X358,0)</f>
        <v/>
      </c>
      <c r="Y410" s="36">
        <f>MAX(-Y358,0)</f>
        <v/>
      </c>
      <c r="Z410" s="36">
        <f>MAX(-Z358,0)</f>
        <v/>
      </c>
      <c r="AA410" s="36">
        <f>MAX(-AA358,0)</f>
        <v/>
      </c>
      <c r="AB410" s="36">
        <f>MAX(-AB358,0)</f>
        <v/>
      </c>
      <c r="AC410" s="36">
        <f>MAX(-AC358,0)</f>
        <v/>
      </c>
      <c r="AD410" s="36">
        <f>MAX(-AD358,0)</f>
        <v/>
      </c>
      <c r="AF410" s="11">
        <f>CodePrefix&amp;$A410&amp;IF($C410="","","."&amp;$C410&amp;"."&amp;$B410)&amp;INDEX(VarEnd,MATCH($A410,VarKey,0))&amp;AF$5</f>
        <v/>
      </c>
      <c r="AG410" s="37">
        <f>MAX(-AG358,0)</f>
        <v/>
      </c>
      <c r="AH410" s="36">
        <f>MAX(-AH358,0)</f>
        <v/>
      </c>
      <c r="AI410" s="36">
        <f>MAX(-AI358,0)</f>
        <v/>
      </c>
      <c r="AJ410" s="36">
        <f>MAX(-AJ358,0)</f>
        <v/>
      </c>
      <c r="AK410" s="36">
        <f>MAX(-AK358,0)</f>
        <v/>
      </c>
      <c r="AL410" s="36">
        <f>MAX(-AL358,0)</f>
        <v/>
      </c>
      <c r="AM410" s="36">
        <f>MAX(-AM358,0)</f>
        <v/>
      </c>
      <c r="AN410" s="36">
        <f>MAX(-AN358,0)</f>
        <v/>
      </c>
      <c r="AO410" s="36">
        <f>MAX(-AO358,0)</f>
        <v/>
      </c>
      <c r="AP410" s="36">
        <f>MAX(-AP358,0)</f>
        <v/>
      </c>
      <c r="AQ410" s="36">
        <f>MAX(-AQ358,0)</f>
        <v/>
      </c>
      <c r="AR410" s="36">
        <f>MAX(-AR358,0)</f>
        <v/>
      </c>
      <c r="AS410" s="36">
        <f>MAX(-AS358,0)</f>
        <v/>
      </c>
      <c r="AT410" s="36">
        <f>MAX(-AT358,0)</f>
        <v/>
      </c>
      <c r="AU410" s="36">
        <f>MAX(-AU358,0)</f>
        <v/>
      </c>
      <c r="AV410" s="36">
        <f>MAX(-AV358,0)</f>
        <v/>
      </c>
      <c r="AW410" s="36">
        <f>MAX(-AW358,0)</f>
        <v/>
      </c>
      <c r="AX410" s="36">
        <f>MAX(-AX358,0)</f>
        <v/>
      </c>
      <c r="AY410" s="36">
        <f>MAX(-AY358,0)</f>
        <v/>
      </c>
    </row>
    <row r="411" hidden="1" outlineLevel="1">
      <c r="A411" s="14" t="inlineStr">
        <is>
          <t>esub</t>
        </is>
      </c>
      <c r="B411" s="14" t="inlineStr">
        <is>
          <t>nga</t>
        </is>
      </c>
      <c r="C411" s="14" t="inlineStr">
        <is>
          <t>pow</t>
        </is>
      </c>
      <c r="D411" s="35" t="n"/>
      <c r="E411" s="35" t="n"/>
      <c r="F411" s="35" t="n"/>
      <c r="G411" s="35" t="n"/>
      <c r="H411" s="14">
        <f>INDEX(VarLab,MATCH($A411,VarKey,0))&amp;INDEX(MemLab,MATCH($C411&amp;"|"&amp;$B411,MemKey,0))</f>
        <v/>
      </c>
      <c r="I411" s="14">
        <f>INDEX(VarUnit,MATCH($A411,VarKey,0))</f>
        <v/>
      </c>
      <c r="J411" s="14">
        <f>INDEX(VarSrc,MATCH($A411,VarKey,0))</f>
        <v/>
      </c>
      <c r="K411" s="11">
        <f>CodePrefix&amp;$A411&amp;IF($C411="","","."&amp;$C411&amp;"."&amp;$B411)&amp;INDEX(VarEnd,MATCH($A411,VarKey,0))&amp;K$5</f>
        <v/>
      </c>
      <c r="L411" s="37">
        <f>MAX(-L359,0)</f>
        <v/>
      </c>
      <c r="M411" s="36">
        <f>MAX(-M359,0)</f>
        <v/>
      </c>
      <c r="N411" s="36">
        <f>MAX(-N359,0)</f>
        <v/>
      </c>
      <c r="O411" s="36">
        <f>MAX(-O359,0)</f>
        <v/>
      </c>
      <c r="P411" s="36">
        <f>MAX(-P359,0)</f>
        <v/>
      </c>
      <c r="Q411" s="36">
        <f>MAX(-Q359,0)</f>
        <v/>
      </c>
      <c r="R411" s="36">
        <f>MAX(-R359,0)</f>
        <v/>
      </c>
      <c r="S411" s="36">
        <f>MAX(-S359,0)</f>
        <v/>
      </c>
      <c r="T411" s="36">
        <f>MAX(-T359,0)</f>
        <v/>
      </c>
      <c r="U411" s="36">
        <f>MAX(-U359,0)</f>
        <v/>
      </c>
      <c r="V411" s="36">
        <f>MAX(-V359,0)</f>
        <v/>
      </c>
      <c r="W411" s="36">
        <f>MAX(-W359,0)</f>
        <v/>
      </c>
      <c r="X411" s="36">
        <f>MAX(-X359,0)</f>
        <v/>
      </c>
      <c r="Y411" s="36">
        <f>MAX(-Y359,0)</f>
        <v/>
      </c>
      <c r="Z411" s="36">
        <f>MAX(-Z359,0)</f>
        <v/>
      </c>
      <c r="AA411" s="36">
        <f>MAX(-AA359,0)</f>
        <v/>
      </c>
      <c r="AB411" s="36">
        <f>MAX(-AB359,0)</f>
        <v/>
      </c>
      <c r="AC411" s="36">
        <f>MAX(-AC359,0)</f>
        <v/>
      </c>
      <c r="AD411" s="36">
        <f>MAX(-AD359,0)</f>
        <v/>
      </c>
      <c r="AF411" s="11">
        <f>CodePrefix&amp;$A411&amp;IF($C411="","","."&amp;$C411&amp;"."&amp;$B411)&amp;INDEX(VarEnd,MATCH($A411,VarKey,0))&amp;AF$5</f>
        <v/>
      </c>
      <c r="AG411" s="37">
        <f>MAX(-AG359,0)</f>
        <v/>
      </c>
      <c r="AH411" s="36">
        <f>MAX(-AH359,0)</f>
        <v/>
      </c>
      <c r="AI411" s="36">
        <f>MAX(-AI359,0)</f>
        <v/>
      </c>
      <c r="AJ411" s="36">
        <f>MAX(-AJ359,0)</f>
        <v/>
      </c>
      <c r="AK411" s="36">
        <f>MAX(-AK359,0)</f>
        <v/>
      </c>
      <c r="AL411" s="36">
        <f>MAX(-AL359,0)</f>
        <v/>
      </c>
      <c r="AM411" s="36">
        <f>MAX(-AM359,0)</f>
        <v/>
      </c>
      <c r="AN411" s="36">
        <f>MAX(-AN359,0)</f>
        <v/>
      </c>
      <c r="AO411" s="36">
        <f>MAX(-AO359,0)</f>
        <v/>
      </c>
      <c r="AP411" s="36">
        <f>MAX(-AP359,0)</f>
        <v/>
      </c>
      <c r="AQ411" s="36">
        <f>MAX(-AQ359,0)</f>
        <v/>
      </c>
      <c r="AR411" s="36">
        <f>MAX(-AR359,0)</f>
        <v/>
      </c>
      <c r="AS411" s="36">
        <f>MAX(-AS359,0)</f>
        <v/>
      </c>
      <c r="AT411" s="36">
        <f>MAX(-AT359,0)</f>
        <v/>
      </c>
      <c r="AU411" s="36">
        <f>MAX(-AU359,0)</f>
        <v/>
      </c>
      <c r="AV411" s="36">
        <f>MAX(-AV359,0)</f>
        <v/>
      </c>
      <c r="AW411" s="36">
        <f>MAX(-AW359,0)</f>
        <v/>
      </c>
      <c r="AX411" s="36">
        <f>MAX(-AX359,0)</f>
        <v/>
      </c>
      <c r="AY411" s="36">
        <f>MAX(-AY359,0)</f>
        <v/>
      </c>
    </row>
    <row r="412" hidden="1" outlineLevel="1">
      <c r="A412" s="14" t="inlineStr">
        <is>
          <t>esub</t>
        </is>
      </c>
      <c r="B412" s="14" t="inlineStr">
        <is>
          <t>nga</t>
        </is>
      </c>
      <c r="C412" s="14" t="inlineStr">
        <is>
          <t>res</t>
        </is>
      </c>
      <c r="D412" s="35" t="n"/>
      <c r="E412" s="35" t="n"/>
      <c r="F412" s="35" t="n"/>
      <c r="G412" s="35" t="n"/>
      <c r="H412" s="14">
        <f>INDEX(VarLab,MATCH($A412,VarKey,0))&amp;INDEX(MemLab,MATCH($C412&amp;"|"&amp;$B412,MemKey,0))</f>
        <v/>
      </c>
      <c r="I412" s="14">
        <f>INDEX(VarUnit,MATCH($A412,VarKey,0))</f>
        <v/>
      </c>
      <c r="J412" s="14">
        <f>INDEX(VarSrc,MATCH($A412,VarKey,0))</f>
        <v/>
      </c>
      <c r="K412" s="11">
        <f>CodePrefix&amp;$A412&amp;IF($C412="","","."&amp;$C412&amp;"."&amp;$B412)&amp;INDEX(VarEnd,MATCH($A412,VarKey,0))&amp;K$5</f>
        <v/>
      </c>
      <c r="L412" s="37">
        <f>MAX(-L360,0)</f>
        <v/>
      </c>
      <c r="M412" s="36">
        <f>MAX(-M360,0)</f>
        <v/>
      </c>
      <c r="N412" s="36">
        <f>MAX(-N360,0)</f>
        <v/>
      </c>
      <c r="O412" s="36">
        <f>MAX(-O360,0)</f>
        <v/>
      </c>
      <c r="P412" s="36">
        <f>MAX(-P360,0)</f>
        <v/>
      </c>
      <c r="Q412" s="36">
        <f>MAX(-Q360,0)</f>
        <v/>
      </c>
      <c r="R412" s="36">
        <f>MAX(-R360,0)</f>
        <v/>
      </c>
      <c r="S412" s="36">
        <f>MAX(-S360,0)</f>
        <v/>
      </c>
      <c r="T412" s="36">
        <f>MAX(-T360,0)</f>
        <v/>
      </c>
      <c r="U412" s="36">
        <f>MAX(-U360,0)</f>
        <v/>
      </c>
      <c r="V412" s="36">
        <f>MAX(-V360,0)</f>
        <v/>
      </c>
      <c r="W412" s="36">
        <f>MAX(-W360,0)</f>
        <v/>
      </c>
      <c r="X412" s="36">
        <f>MAX(-X360,0)</f>
        <v/>
      </c>
      <c r="Y412" s="36">
        <f>MAX(-Y360,0)</f>
        <v/>
      </c>
      <c r="Z412" s="36">
        <f>MAX(-Z360,0)</f>
        <v/>
      </c>
      <c r="AA412" s="36">
        <f>MAX(-AA360,0)</f>
        <v/>
      </c>
      <c r="AB412" s="36">
        <f>MAX(-AB360,0)</f>
        <v/>
      </c>
      <c r="AC412" s="36">
        <f>MAX(-AC360,0)</f>
        <v/>
      </c>
      <c r="AD412" s="36">
        <f>MAX(-AD360,0)</f>
        <v/>
      </c>
      <c r="AF412" s="11">
        <f>CodePrefix&amp;$A412&amp;IF($C412="","","."&amp;$C412&amp;"."&amp;$B412)&amp;INDEX(VarEnd,MATCH($A412,VarKey,0))&amp;AF$5</f>
        <v/>
      </c>
      <c r="AG412" s="37">
        <f>MAX(-AG360,0)</f>
        <v/>
      </c>
      <c r="AH412" s="36">
        <f>MAX(-AH360,0)</f>
        <v/>
      </c>
      <c r="AI412" s="36">
        <f>MAX(-AI360,0)</f>
        <v/>
      </c>
      <c r="AJ412" s="36">
        <f>MAX(-AJ360,0)</f>
        <v/>
      </c>
      <c r="AK412" s="36">
        <f>MAX(-AK360,0)</f>
        <v/>
      </c>
      <c r="AL412" s="36">
        <f>MAX(-AL360,0)</f>
        <v/>
      </c>
      <c r="AM412" s="36">
        <f>MAX(-AM360,0)</f>
        <v/>
      </c>
      <c r="AN412" s="36">
        <f>MAX(-AN360,0)</f>
        <v/>
      </c>
      <c r="AO412" s="36">
        <f>MAX(-AO360,0)</f>
        <v/>
      </c>
      <c r="AP412" s="36">
        <f>MAX(-AP360,0)</f>
        <v/>
      </c>
      <c r="AQ412" s="36">
        <f>MAX(-AQ360,0)</f>
        <v/>
      </c>
      <c r="AR412" s="36">
        <f>MAX(-AR360,0)</f>
        <v/>
      </c>
      <c r="AS412" s="36">
        <f>MAX(-AS360,0)</f>
        <v/>
      </c>
      <c r="AT412" s="36">
        <f>MAX(-AT360,0)</f>
        <v/>
      </c>
      <c r="AU412" s="36">
        <f>MAX(-AU360,0)</f>
        <v/>
      </c>
      <c r="AV412" s="36">
        <f>MAX(-AV360,0)</f>
        <v/>
      </c>
      <c r="AW412" s="36">
        <f>MAX(-AW360,0)</f>
        <v/>
      </c>
      <c r="AX412" s="36">
        <f>MAX(-AX360,0)</f>
        <v/>
      </c>
      <c r="AY412" s="36">
        <f>MAX(-AY360,0)</f>
        <v/>
      </c>
    </row>
    <row r="413" hidden="1" outlineLevel="1">
      <c r="A413" s="14" t="inlineStr">
        <is>
          <t>esub</t>
        </is>
      </c>
      <c r="B413" s="14" t="inlineStr">
        <is>
          <t>nga</t>
        </is>
      </c>
      <c r="C413" s="14" t="inlineStr">
        <is>
          <t>ind</t>
        </is>
      </c>
      <c r="D413" s="35" t="n"/>
      <c r="E413" s="35" t="n"/>
      <c r="F413" s="35" t="n"/>
      <c r="G413" s="35" t="n"/>
      <c r="H413" s="14">
        <f>INDEX(VarLab,MATCH($A413,VarKey,0))&amp;INDEX(MemLab,MATCH($C413&amp;"|"&amp;$B413,MemKey,0))</f>
        <v/>
      </c>
      <c r="I413" s="14">
        <f>INDEX(VarUnit,MATCH($A413,VarKey,0))</f>
        <v/>
      </c>
      <c r="J413" s="14">
        <f>INDEX(VarSrc,MATCH($A413,VarKey,0))</f>
        <v/>
      </c>
      <c r="K413" s="11">
        <f>CodePrefix&amp;$A413&amp;IF($C413="","","."&amp;$C413&amp;"."&amp;$B413)&amp;INDEX(VarEnd,MATCH($A413,VarKey,0))&amp;K$5</f>
        <v/>
      </c>
      <c r="L413" s="37">
        <f>MAX(-L361,0)</f>
        <v/>
      </c>
      <c r="M413" s="36">
        <f>MAX(-M361,0)</f>
        <v/>
      </c>
      <c r="N413" s="36">
        <f>MAX(-N361,0)</f>
        <v/>
      </c>
      <c r="O413" s="36">
        <f>MAX(-O361,0)</f>
        <v/>
      </c>
      <c r="P413" s="36">
        <f>MAX(-P361,0)</f>
        <v/>
      </c>
      <c r="Q413" s="36">
        <f>MAX(-Q361,0)</f>
        <v/>
      </c>
      <c r="R413" s="36">
        <f>MAX(-R361,0)</f>
        <v/>
      </c>
      <c r="S413" s="36">
        <f>MAX(-S361,0)</f>
        <v/>
      </c>
      <c r="T413" s="36">
        <f>MAX(-T361,0)</f>
        <v/>
      </c>
      <c r="U413" s="36">
        <f>MAX(-U361,0)</f>
        <v/>
      </c>
      <c r="V413" s="36">
        <f>MAX(-V361,0)</f>
        <v/>
      </c>
      <c r="W413" s="36">
        <f>MAX(-W361,0)</f>
        <v/>
      </c>
      <c r="X413" s="36">
        <f>MAX(-X361,0)</f>
        <v/>
      </c>
      <c r="Y413" s="36">
        <f>MAX(-Y361,0)</f>
        <v/>
      </c>
      <c r="Z413" s="36">
        <f>MAX(-Z361,0)</f>
        <v/>
      </c>
      <c r="AA413" s="36">
        <f>MAX(-AA361,0)</f>
        <v/>
      </c>
      <c r="AB413" s="36">
        <f>MAX(-AB361,0)</f>
        <v/>
      </c>
      <c r="AC413" s="36">
        <f>MAX(-AC361,0)</f>
        <v/>
      </c>
      <c r="AD413" s="36">
        <f>MAX(-AD361,0)</f>
        <v/>
      </c>
      <c r="AF413" s="11">
        <f>CodePrefix&amp;$A413&amp;IF($C413="","","."&amp;$C413&amp;"."&amp;$B413)&amp;INDEX(VarEnd,MATCH($A413,VarKey,0))&amp;AF$5</f>
        <v/>
      </c>
      <c r="AG413" s="37">
        <f>MAX(-AG361,0)</f>
        <v/>
      </c>
      <c r="AH413" s="36">
        <f>MAX(-AH361,0)</f>
        <v/>
      </c>
      <c r="AI413" s="36">
        <f>MAX(-AI361,0)</f>
        <v/>
      </c>
      <c r="AJ413" s="36">
        <f>MAX(-AJ361,0)</f>
        <v/>
      </c>
      <c r="AK413" s="36">
        <f>MAX(-AK361,0)</f>
        <v/>
      </c>
      <c r="AL413" s="36">
        <f>MAX(-AL361,0)</f>
        <v/>
      </c>
      <c r="AM413" s="36">
        <f>MAX(-AM361,0)</f>
        <v/>
      </c>
      <c r="AN413" s="36">
        <f>MAX(-AN361,0)</f>
        <v/>
      </c>
      <c r="AO413" s="36">
        <f>MAX(-AO361,0)</f>
        <v/>
      </c>
      <c r="AP413" s="36">
        <f>MAX(-AP361,0)</f>
        <v/>
      </c>
      <c r="AQ413" s="36">
        <f>MAX(-AQ361,0)</f>
        <v/>
      </c>
      <c r="AR413" s="36">
        <f>MAX(-AR361,0)</f>
        <v/>
      </c>
      <c r="AS413" s="36">
        <f>MAX(-AS361,0)</f>
        <v/>
      </c>
      <c r="AT413" s="36">
        <f>MAX(-AT361,0)</f>
        <v/>
      </c>
      <c r="AU413" s="36">
        <f>MAX(-AU361,0)</f>
        <v/>
      </c>
      <c r="AV413" s="36">
        <f>MAX(-AV361,0)</f>
        <v/>
      </c>
      <c r="AW413" s="36">
        <f>MAX(-AW361,0)</f>
        <v/>
      </c>
      <c r="AX413" s="36">
        <f>MAX(-AX361,0)</f>
        <v/>
      </c>
      <c r="AY413" s="36">
        <f>MAX(-AY361,0)</f>
        <v/>
      </c>
    </row>
    <row r="414" hidden="1" outlineLevel="1">
      <c r="A414" s="14" t="inlineStr">
        <is>
          <t>esub</t>
        </is>
      </c>
      <c r="B414" s="14" t="inlineStr">
        <is>
          <t>gso</t>
        </is>
      </c>
      <c r="C414" s="14" t="inlineStr">
        <is>
          <t>all</t>
        </is>
      </c>
      <c r="D414" s="35" t="n"/>
      <c r="E414" s="35" t="n"/>
      <c r="F414" s="35" t="n"/>
      <c r="G414" s="35" t="n"/>
      <c r="H414" s="14">
        <f>INDEX(VarLab,MATCH($A414,VarKey,0))&amp;INDEX(MemLab,MATCH($C414&amp;"|"&amp;$B414,MemKey,0))</f>
        <v/>
      </c>
      <c r="I414" s="14">
        <f>INDEX(VarUnit,MATCH($A414,VarKey,0))</f>
        <v/>
      </c>
      <c r="J414" s="14">
        <f>INDEX(VarSrc,MATCH($A414,VarKey,0))</f>
        <v/>
      </c>
      <c r="K414" s="11">
        <f>CodePrefix&amp;$A414&amp;IF($C414="","","."&amp;$C414&amp;"."&amp;$B414)&amp;INDEX(VarEnd,MATCH($A414,VarKey,0))&amp;K$5</f>
        <v/>
      </c>
      <c r="L414" s="37">
        <f>MAX(-L362,0)</f>
        <v/>
      </c>
      <c r="M414" s="36">
        <f>MAX(-M362,0)</f>
        <v/>
      </c>
      <c r="N414" s="36">
        <f>MAX(-N362,0)</f>
        <v/>
      </c>
      <c r="O414" s="36">
        <f>MAX(-O362,0)</f>
        <v/>
      </c>
      <c r="P414" s="36">
        <f>MAX(-P362,0)</f>
        <v/>
      </c>
      <c r="Q414" s="36">
        <f>MAX(-Q362,0)</f>
        <v/>
      </c>
      <c r="R414" s="36">
        <f>MAX(-R362,0)</f>
        <v/>
      </c>
      <c r="S414" s="36">
        <f>MAX(-S362,0)</f>
        <v/>
      </c>
      <c r="T414" s="36">
        <f>MAX(-T362,0)</f>
        <v/>
      </c>
      <c r="U414" s="36">
        <f>MAX(-U362,0)</f>
        <v/>
      </c>
      <c r="V414" s="36">
        <f>MAX(-V362,0)</f>
        <v/>
      </c>
      <c r="W414" s="36">
        <f>MAX(-W362,0)</f>
        <v/>
      </c>
      <c r="X414" s="36">
        <f>MAX(-X362,0)</f>
        <v/>
      </c>
      <c r="Y414" s="36">
        <f>MAX(-Y362,0)</f>
        <v/>
      </c>
      <c r="Z414" s="36">
        <f>MAX(-Z362,0)</f>
        <v/>
      </c>
      <c r="AA414" s="36">
        <f>MAX(-AA362,0)</f>
        <v/>
      </c>
      <c r="AB414" s="36">
        <f>MAX(-AB362,0)</f>
        <v/>
      </c>
      <c r="AC414" s="36">
        <f>MAX(-AC362,0)</f>
        <v/>
      </c>
      <c r="AD414" s="36">
        <f>MAX(-AD362,0)</f>
        <v/>
      </c>
      <c r="AF414" s="11">
        <f>CodePrefix&amp;$A414&amp;IF($C414="","","."&amp;$C414&amp;"."&amp;$B414)&amp;INDEX(VarEnd,MATCH($A414,VarKey,0))&amp;AF$5</f>
        <v/>
      </c>
      <c r="AG414" s="37">
        <f>MAX(-AG362,0)</f>
        <v/>
      </c>
      <c r="AH414" s="36">
        <f>MAX(-AH362,0)</f>
        <v/>
      </c>
      <c r="AI414" s="36">
        <f>MAX(-AI362,0)</f>
        <v/>
      </c>
      <c r="AJ414" s="36">
        <f>MAX(-AJ362,0)</f>
        <v/>
      </c>
      <c r="AK414" s="36">
        <f>MAX(-AK362,0)</f>
        <v/>
      </c>
      <c r="AL414" s="36">
        <f>MAX(-AL362,0)</f>
        <v/>
      </c>
      <c r="AM414" s="36">
        <f>MAX(-AM362,0)</f>
        <v/>
      </c>
      <c r="AN414" s="36">
        <f>MAX(-AN362,0)</f>
        <v/>
      </c>
      <c r="AO414" s="36">
        <f>MAX(-AO362,0)</f>
        <v/>
      </c>
      <c r="AP414" s="36">
        <f>MAX(-AP362,0)</f>
        <v/>
      </c>
      <c r="AQ414" s="36">
        <f>MAX(-AQ362,0)</f>
        <v/>
      </c>
      <c r="AR414" s="36">
        <f>MAX(-AR362,0)</f>
        <v/>
      </c>
      <c r="AS414" s="36">
        <f>MAX(-AS362,0)</f>
        <v/>
      </c>
      <c r="AT414" s="36">
        <f>MAX(-AT362,0)</f>
        <v/>
      </c>
      <c r="AU414" s="36">
        <f>MAX(-AU362,0)</f>
        <v/>
      </c>
      <c r="AV414" s="36">
        <f>MAX(-AV362,0)</f>
        <v/>
      </c>
      <c r="AW414" s="36">
        <f>MAX(-AW362,0)</f>
        <v/>
      </c>
      <c r="AX414" s="36">
        <f>MAX(-AX362,0)</f>
        <v/>
      </c>
      <c r="AY414" s="36">
        <f>MAX(-AY362,0)</f>
        <v/>
      </c>
    </row>
    <row r="415" hidden="1" outlineLevel="1">
      <c r="A415" s="14" t="inlineStr">
        <is>
          <t>esub</t>
        </is>
      </c>
      <c r="B415" s="14" t="inlineStr">
        <is>
          <t>die</t>
        </is>
      </c>
      <c r="C415" s="14" t="inlineStr">
        <is>
          <t>all</t>
        </is>
      </c>
      <c r="D415" s="35" t="n"/>
      <c r="E415" s="35" t="n"/>
      <c r="F415" s="35" t="n"/>
      <c r="G415" s="35" t="n"/>
      <c r="H415" s="14">
        <f>INDEX(VarLab,MATCH($A415,VarKey,0))&amp;INDEX(MemLab,MATCH($C415&amp;"|"&amp;$B415,MemKey,0))</f>
        <v/>
      </c>
      <c r="I415" s="14">
        <f>INDEX(VarUnit,MATCH($A415,VarKey,0))</f>
        <v/>
      </c>
      <c r="J415" s="14">
        <f>INDEX(VarSrc,MATCH($A415,VarKey,0))</f>
        <v/>
      </c>
      <c r="K415" s="11">
        <f>CodePrefix&amp;$A415&amp;IF($C415="","","."&amp;$C415&amp;"."&amp;$B415)&amp;INDEX(VarEnd,MATCH($A415,VarKey,0))&amp;K$5</f>
        <v/>
      </c>
      <c r="L415" s="37">
        <f>MAX(-L363,0)</f>
        <v/>
      </c>
      <c r="M415" s="36">
        <f>MAX(-M363,0)</f>
        <v/>
      </c>
      <c r="N415" s="36">
        <f>MAX(-N363,0)</f>
        <v/>
      </c>
      <c r="O415" s="36">
        <f>MAX(-O363,0)</f>
        <v/>
      </c>
      <c r="P415" s="36">
        <f>MAX(-P363,0)</f>
        <v/>
      </c>
      <c r="Q415" s="36">
        <f>MAX(-Q363,0)</f>
        <v/>
      </c>
      <c r="R415" s="36">
        <f>MAX(-R363,0)</f>
        <v/>
      </c>
      <c r="S415" s="36">
        <f>MAX(-S363,0)</f>
        <v/>
      </c>
      <c r="T415" s="36">
        <f>MAX(-T363,0)</f>
        <v/>
      </c>
      <c r="U415" s="36">
        <f>MAX(-U363,0)</f>
        <v/>
      </c>
      <c r="V415" s="36">
        <f>MAX(-V363,0)</f>
        <v/>
      </c>
      <c r="W415" s="36">
        <f>MAX(-W363,0)</f>
        <v/>
      </c>
      <c r="X415" s="36">
        <f>MAX(-X363,0)</f>
        <v/>
      </c>
      <c r="Y415" s="36">
        <f>MAX(-Y363,0)</f>
        <v/>
      </c>
      <c r="Z415" s="36">
        <f>MAX(-Z363,0)</f>
        <v/>
      </c>
      <c r="AA415" s="36">
        <f>MAX(-AA363,0)</f>
        <v/>
      </c>
      <c r="AB415" s="36">
        <f>MAX(-AB363,0)</f>
        <v/>
      </c>
      <c r="AC415" s="36">
        <f>MAX(-AC363,0)</f>
        <v/>
      </c>
      <c r="AD415" s="36">
        <f>MAX(-AD363,0)</f>
        <v/>
      </c>
      <c r="AF415" s="11">
        <f>CodePrefix&amp;$A415&amp;IF($C415="","","."&amp;$C415&amp;"."&amp;$B415)&amp;INDEX(VarEnd,MATCH($A415,VarKey,0))&amp;AF$5</f>
        <v/>
      </c>
      <c r="AG415" s="37">
        <f>MAX(-AG363,0)</f>
        <v/>
      </c>
      <c r="AH415" s="36">
        <f>MAX(-AH363,0)</f>
        <v/>
      </c>
      <c r="AI415" s="36">
        <f>MAX(-AI363,0)</f>
        <v/>
      </c>
      <c r="AJ415" s="36">
        <f>MAX(-AJ363,0)</f>
        <v/>
      </c>
      <c r="AK415" s="36">
        <f>MAX(-AK363,0)</f>
        <v/>
      </c>
      <c r="AL415" s="36">
        <f>MAX(-AL363,0)</f>
        <v/>
      </c>
      <c r="AM415" s="36">
        <f>MAX(-AM363,0)</f>
        <v/>
      </c>
      <c r="AN415" s="36">
        <f>MAX(-AN363,0)</f>
        <v/>
      </c>
      <c r="AO415" s="36">
        <f>MAX(-AO363,0)</f>
        <v/>
      </c>
      <c r="AP415" s="36">
        <f>MAX(-AP363,0)</f>
        <v/>
      </c>
      <c r="AQ415" s="36">
        <f>MAX(-AQ363,0)</f>
        <v/>
      </c>
      <c r="AR415" s="36">
        <f>MAX(-AR363,0)</f>
        <v/>
      </c>
      <c r="AS415" s="36">
        <f>MAX(-AS363,0)</f>
        <v/>
      </c>
      <c r="AT415" s="36">
        <f>MAX(-AT363,0)</f>
        <v/>
      </c>
      <c r="AU415" s="36">
        <f>MAX(-AU363,0)</f>
        <v/>
      </c>
      <c r="AV415" s="36">
        <f>MAX(-AV363,0)</f>
        <v/>
      </c>
      <c r="AW415" s="36">
        <f>MAX(-AW363,0)</f>
        <v/>
      </c>
      <c r="AX415" s="36">
        <f>MAX(-AX363,0)</f>
        <v/>
      </c>
      <c r="AY415" s="36">
        <f>MAX(-AY363,0)</f>
        <v/>
      </c>
    </row>
    <row r="416" hidden="1" outlineLevel="1">
      <c r="A416" s="14" t="inlineStr">
        <is>
          <t>esub</t>
        </is>
      </c>
      <c r="B416" s="14" t="inlineStr">
        <is>
          <t>lpg</t>
        </is>
      </c>
      <c r="C416" s="14" t="inlineStr">
        <is>
          <t>all</t>
        </is>
      </c>
      <c r="D416" s="35" t="n"/>
      <c r="E416" s="35" t="n"/>
      <c r="F416" s="35" t="n"/>
      <c r="G416" s="35" t="n"/>
      <c r="H416" s="14">
        <f>INDEX(VarLab,MATCH($A416,VarKey,0))&amp;INDEX(MemLab,MATCH($C416&amp;"|"&amp;$B416,MemKey,0))</f>
        <v/>
      </c>
      <c r="I416" s="14">
        <f>INDEX(VarUnit,MATCH($A416,VarKey,0))</f>
        <v/>
      </c>
      <c r="J416" s="14">
        <f>INDEX(VarSrc,MATCH($A416,VarKey,0))</f>
        <v/>
      </c>
      <c r="K416" s="11">
        <f>CodePrefix&amp;$A416&amp;IF($C416="","","."&amp;$C416&amp;"."&amp;$B416)&amp;INDEX(VarEnd,MATCH($A416,VarKey,0))&amp;K$5</f>
        <v/>
      </c>
      <c r="L416" s="37">
        <f>MAX(-L364,0)</f>
        <v/>
      </c>
      <c r="M416" s="36">
        <f>MAX(-M364,0)</f>
        <v/>
      </c>
      <c r="N416" s="36">
        <f>MAX(-N364,0)</f>
        <v/>
      </c>
      <c r="O416" s="36">
        <f>MAX(-O364,0)</f>
        <v/>
      </c>
      <c r="P416" s="36">
        <f>MAX(-P364,0)</f>
        <v/>
      </c>
      <c r="Q416" s="36">
        <f>MAX(-Q364,0)</f>
        <v/>
      </c>
      <c r="R416" s="36">
        <f>MAX(-R364,0)</f>
        <v/>
      </c>
      <c r="S416" s="36">
        <f>MAX(-S364,0)</f>
        <v/>
      </c>
      <c r="T416" s="36">
        <f>MAX(-T364,0)</f>
        <v/>
      </c>
      <c r="U416" s="36">
        <f>MAX(-U364,0)</f>
        <v/>
      </c>
      <c r="V416" s="36">
        <f>MAX(-V364,0)</f>
        <v/>
      </c>
      <c r="W416" s="36">
        <f>MAX(-W364,0)</f>
        <v/>
      </c>
      <c r="X416" s="36">
        <f>MAX(-X364,0)</f>
        <v/>
      </c>
      <c r="Y416" s="36">
        <f>MAX(-Y364,0)</f>
        <v/>
      </c>
      <c r="Z416" s="36">
        <f>MAX(-Z364,0)</f>
        <v/>
      </c>
      <c r="AA416" s="36">
        <f>MAX(-AA364,0)</f>
        <v/>
      </c>
      <c r="AB416" s="36">
        <f>MAX(-AB364,0)</f>
        <v/>
      </c>
      <c r="AC416" s="36">
        <f>MAX(-AC364,0)</f>
        <v/>
      </c>
      <c r="AD416" s="36">
        <f>MAX(-AD364,0)</f>
        <v/>
      </c>
      <c r="AF416" s="11">
        <f>CodePrefix&amp;$A416&amp;IF($C416="","","."&amp;$C416&amp;"."&amp;$B416)&amp;INDEX(VarEnd,MATCH($A416,VarKey,0))&amp;AF$5</f>
        <v/>
      </c>
      <c r="AG416" s="37">
        <f>MAX(-AG364,0)</f>
        <v/>
      </c>
      <c r="AH416" s="36">
        <f>MAX(-AH364,0)</f>
        <v/>
      </c>
      <c r="AI416" s="36">
        <f>MAX(-AI364,0)</f>
        <v/>
      </c>
      <c r="AJ416" s="36">
        <f>MAX(-AJ364,0)</f>
        <v/>
      </c>
      <c r="AK416" s="36">
        <f>MAX(-AK364,0)</f>
        <v/>
      </c>
      <c r="AL416" s="36">
        <f>MAX(-AL364,0)</f>
        <v/>
      </c>
      <c r="AM416" s="36">
        <f>MAX(-AM364,0)</f>
        <v/>
      </c>
      <c r="AN416" s="36">
        <f>MAX(-AN364,0)</f>
        <v/>
      </c>
      <c r="AO416" s="36">
        <f>MAX(-AO364,0)</f>
        <v/>
      </c>
      <c r="AP416" s="36">
        <f>MAX(-AP364,0)</f>
        <v/>
      </c>
      <c r="AQ416" s="36">
        <f>MAX(-AQ364,0)</f>
        <v/>
      </c>
      <c r="AR416" s="36">
        <f>MAX(-AR364,0)</f>
        <v/>
      </c>
      <c r="AS416" s="36">
        <f>MAX(-AS364,0)</f>
        <v/>
      </c>
      <c r="AT416" s="36">
        <f>MAX(-AT364,0)</f>
        <v/>
      </c>
      <c r="AU416" s="36">
        <f>MAX(-AU364,0)</f>
        <v/>
      </c>
      <c r="AV416" s="36">
        <f>MAX(-AV364,0)</f>
        <v/>
      </c>
      <c r="AW416" s="36">
        <f>MAX(-AW364,0)</f>
        <v/>
      </c>
      <c r="AX416" s="36">
        <f>MAX(-AX364,0)</f>
        <v/>
      </c>
      <c r="AY416" s="36">
        <f>MAX(-AY364,0)</f>
        <v/>
      </c>
    </row>
    <row r="417" hidden="1" outlineLevel="1">
      <c r="A417" s="14" t="inlineStr">
        <is>
          <t>esub</t>
        </is>
      </c>
      <c r="B417" s="14" t="inlineStr">
        <is>
          <t>ker</t>
        </is>
      </c>
      <c r="C417" s="14" t="inlineStr">
        <is>
          <t>all</t>
        </is>
      </c>
      <c r="D417" s="35" t="n"/>
      <c r="E417" s="35" t="n"/>
      <c r="F417" s="35" t="n"/>
      <c r="G417" s="35" t="n"/>
      <c r="H417" s="14">
        <f>INDEX(VarLab,MATCH($A417,VarKey,0))&amp;INDEX(MemLab,MATCH($C417&amp;"|"&amp;$B417,MemKey,0))</f>
        <v/>
      </c>
      <c r="I417" s="14">
        <f>INDEX(VarUnit,MATCH($A417,VarKey,0))</f>
        <v/>
      </c>
      <c r="J417" s="14">
        <f>INDEX(VarSrc,MATCH($A417,VarKey,0))</f>
        <v/>
      </c>
      <c r="K417" s="11">
        <f>CodePrefix&amp;$A417&amp;IF($C417="","","."&amp;$C417&amp;"."&amp;$B417)&amp;INDEX(VarEnd,MATCH($A417,VarKey,0))&amp;K$5</f>
        <v/>
      </c>
      <c r="L417" s="37">
        <f>MAX(-L365,0)</f>
        <v/>
      </c>
      <c r="M417" s="36">
        <f>MAX(-M365,0)</f>
        <v/>
      </c>
      <c r="N417" s="36">
        <f>MAX(-N365,0)</f>
        <v/>
      </c>
      <c r="O417" s="36">
        <f>MAX(-O365,0)</f>
        <v/>
      </c>
      <c r="P417" s="36">
        <f>MAX(-P365,0)</f>
        <v/>
      </c>
      <c r="Q417" s="36">
        <f>MAX(-Q365,0)</f>
        <v/>
      </c>
      <c r="R417" s="36">
        <f>MAX(-R365,0)</f>
        <v/>
      </c>
      <c r="S417" s="36">
        <f>MAX(-S365,0)</f>
        <v/>
      </c>
      <c r="T417" s="36">
        <f>MAX(-T365,0)</f>
        <v/>
      </c>
      <c r="U417" s="36">
        <f>MAX(-U365,0)</f>
        <v/>
      </c>
      <c r="V417" s="36">
        <f>MAX(-V365,0)</f>
        <v/>
      </c>
      <c r="W417" s="36">
        <f>MAX(-W365,0)</f>
        <v/>
      </c>
      <c r="X417" s="36">
        <f>MAX(-X365,0)</f>
        <v/>
      </c>
      <c r="Y417" s="36">
        <f>MAX(-Y365,0)</f>
        <v/>
      </c>
      <c r="Z417" s="36">
        <f>MAX(-Z365,0)</f>
        <v/>
      </c>
      <c r="AA417" s="36">
        <f>MAX(-AA365,0)</f>
        <v/>
      </c>
      <c r="AB417" s="36">
        <f>MAX(-AB365,0)</f>
        <v/>
      </c>
      <c r="AC417" s="36">
        <f>MAX(-AC365,0)</f>
        <v/>
      </c>
      <c r="AD417" s="36">
        <f>MAX(-AD365,0)</f>
        <v/>
      </c>
      <c r="AF417" s="11">
        <f>CodePrefix&amp;$A417&amp;IF($C417="","","."&amp;$C417&amp;"."&amp;$B417)&amp;INDEX(VarEnd,MATCH($A417,VarKey,0))&amp;AF$5</f>
        <v/>
      </c>
      <c r="AG417" s="37">
        <f>MAX(-AG365,0)</f>
        <v/>
      </c>
      <c r="AH417" s="36">
        <f>MAX(-AH365,0)</f>
        <v/>
      </c>
      <c r="AI417" s="36">
        <f>MAX(-AI365,0)</f>
        <v/>
      </c>
      <c r="AJ417" s="36">
        <f>MAX(-AJ365,0)</f>
        <v/>
      </c>
      <c r="AK417" s="36">
        <f>MAX(-AK365,0)</f>
        <v/>
      </c>
      <c r="AL417" s="36">
        <f>MAX(-AL365,0)</f>
        <v/>
      </c>
      <c r="AM417" s="36">
        <f>MAX(-AM365,0)</f>
        <v/>
      </c>
      <c r="AN417" s="36">
        <f>MAX(-AN365,0)</f>
        <v/>
      </c>
      <c r="AO417" s="36">
        <f>MAX(-AO365,0)</f>
        <v/>
      </c>
      <c r="AP417" s="36">
        <f>MAX(-AP365,0)</f>
        <v/>
      </c>
      <c r="AQ417" s="36">
        <f>MAX(-AQ365,0)</f>
        <v/>
      </c>
      <c r="AR417" s="36">
        <f>MAX(-AR365,0)</f>
        <v/>
      </c>
      <c r="AS417" s="36">
        <f>MAX(-AS365,0)</f>
        <v/>
      </c>
      <c r="AT417" s="36">
        <f>MAX(-AT365,0)</f>
        <v/>
      </c>
      <c r="AU417" s="36">
        <f>MAX(-AU365,0)</f>
        <v/>
      </c>
      <c r="AV417" s="36">
        <f>MAX(-AV365,0)</f>
        <v/>
      </c>
      <c r="AW417" s="36">
        <f>MAX(-AW365,0)</f>
        <v/>
      </c>
      <c r="AX417" s="36">
        <f>MAX(-AX365,0)</f>
        <v/>
      </c>
      <c r="AY417" s="36">
        <f>MAX(-AY365,0)</f>
        <v/>
      </c>
    </row>
    <row r="418" hidden="1" outlineLevel="1">
      <c r="A418" s="14" t="inlineStr">
        <is>
          <t>esub</t>
        </is>
      </c>
      <c r="B418" s="14" t="inlineStr">
        <is>
          <t>oop</t>
        </is>
      </c>
      <c r="C418" s="14" t="inlineStr">
        <is>
          <t>all</t>
        </is>
      </c>
      <c r="D418" s="35" t="n"/>
      <c r="E418" s="35" t="n"/>
      <c r="F418" s="35" t="n"/>
      <c r="G418" s="35" t="n"/>
      <c r="H418" s="14">
        <f>INDEX(VarLab,MATCH($A418,VarKey,0))&amp;INDEX(MemLab,MATCH($C418&amp;"|"&amp;$B418,MemKey,0))</f>
        <v/>
      </c>
      <c r="I418" s="14">
        <f>INDEX(VarUnit,MATCH($A418,VarKey,0))</f>
        <v/>
      </c>
      <c r="J418" s="14">
        <f>INDEX(VarSrc,MATCH($A418,VarKey,0))</f>
        <v/>
      </c>
      <c r="K418" s="11">
        <f>CodePrefix&amp;$A418&amp;IF($C418="","","."&amp;$C418&amp;"."&amp;$B418)&amp;INDEX(VarEnd,MATCH($A418,VarKey,0))&amp;K$5</f>
        <v/>
      </c>
      <c r="L418" s="37">
        <f>MAX(-L366,0)</f>
        <v/>
      </c>
      <c r="M418" s="36">
        <f>MAX(-M366,0)</f>
        <v/>
      </c>
      <c r="N418" s="36">
        <f>MAX(-N366,0)</f>
        <v/>
      </c>
      <c r="O418" s="36">
        <f>MAX(-O366,0)</f>
        <v/>
      </c>
      <c r="P418" s="36">
        <f>MAX(-P366,0)</f>
        <v/>
      </c>
      <c r="Q418" s="36">
        <f>MAX(-Q366,0)</f>
        <v/>
      </c>
      <c r="R418" s="36">
        <f>MAX(-R366,0)</f>
        <v/>
      </c>
      <c r="S418" s="36">
        <f>MAX(-S366,0)</f>
        <v/>
      </c>
      <c r="T418" s="36">
        <f>MAX(-T366,0)</f>
        <v/>
      </c>
      <c r="U418" s="36">
        <f>MAX(-U366,0)</f>
        <v/>
      </c>
      <c r="V418" s="36">
        <f>MAX(-V366,0)</f>
        <v/>
      </c>
      <c r="W418" s="36">
        <f>MAX(-W366,0)</f>
        <v/>
      </c>
      <c r="X418" s="36">
        <f>MAX(-X366,0)</f>
        <v/>
      </c>
      <c r="Y418" s="36">
        <f>MAX(-Y366,0)</f>
        <v/>
      </c>
      <c r="Z418" s="36">
        <f>MAX(-Z366,0)</f>
        <v/>
      </c>
      <c r="AA418" s="36">
        <f>MAX(-AA366,0)</f>
        <v/>
      </c>
      <c r="AB418" s="36">
        <f>MAX(-AB366,0)</f>
        <v/>
      </c>
      <c r="AC418" s="36">
        <f>MAX(-AC366,0)</f>
        <v/>
      </c>
      <c r="AD418" s="36">
        <f>MAX(-AD366,0)</f>
        <v/>
      </c>
      <c r="AF418" s="11">
        <f>CodePrefix&amp;$A418&amp;IF($C418="","","."&amp;$C418&amp;"."&amp;$B418)&amp;INDEX(VarEnd,MATCH($A418,VarKey,0))&amp;AF$5</f>
        <v/>
      </c>
      <c r="AG418" s="37">
        <f>MAX(-AG366,0)</f>
        <v/>
      </c>
      <c r="AH418" s="36">
        <f>MAX(-AH366,0)</f>
        <v/>
      </c>
      <c r="AI418" s="36">
        <f>MAX(-AI366,0)</f>
        <v/>
      </c>
      <c r="AJ418" s="36">
        <f>MAX(-AJ366,0)</f>
        <v/>
      </c>
      <c r="AK418" s="36">
        <f>MAX(-AK366,0)</f>
        <v/>
      </c>
      <c r="AL418" s="36">
        <f>MAX(-AL366,0)</f>
        <v/>
      </c>
      <c r="AM418" s="36">
        <f>MAX(-AM366,0)</f>
        <v/>
      </c>
      <c r="AN418" s="36">
        <f>MAX(-AN366,0)</f>
        <v/>
      </c>
      <c r="AO418" s="36">
        <f>MAX(-AO366,0)</f>
        <v/>
      </c>
      <c r="AP418" s="36">
        <f>MAX(-AP366,0)</f>
        <v/>
      </c>
      <c r="AQ418" s="36">
        <f>MAX(-AQ366,0)</f>
        <v/>
      </c>
      <c r="AR418" s="36">
        <f>MAX(-AR366,0)</f>
        <v/>
      </c>
      <c r="AS418" s="36">
        <f>MAX(-AS366,0)</f>
        <v/>
      </c>
      <c r="AT418" s="36">
        <f>MAX(-AT366,0)</f>
        <v/>
      </c>
      <c r="AU418" s="36">
        <f>MAX(-AU366,0)</f>
        <v/>
      </c>
      <c r="AV418" s="36">
        <f>MAX(-AV366,0)</f>
        <v/>
      </c>
      <c r="AW418" s="36">
        <f>MAX(-AW366,0)</f>
        <v/>
      </c>
      <c r="AX418" s="36">
        <f>MAX(-AX366,0)</f>
        <v/>
      </c>
      <c r="AY418" s="36">
        <f>MAX(-AY366,0)</f>
        <v/>
      </c>
    </row>
    <row r="419" hidden="1" outlineLevel="1">
      <c r="A419" s="14" t="inlineStr">
        <is>
          <t>esub</t>
        </is>
      </c>
      <c r="B419" s="14" t="inlineStr">
        <is>
          <t>bio</t>
        </is>
      </c>
      <c r="C419" s="14" t="inlineStr">
        <is>
          <t>all</t>
        </is>
      </c>
      <c r="D419" s="35" t="n"/>
      <c r="E419" s="35" t="n"/>
      <c r="F419" s="35" t="n"/>
      <c r="G419" s="35" t="n"/>
      <c r="H419" s="14">
        <f>INDEX(VarLab,MATCH($A419,VarKey,0))&amp;INDEX(MemLab,MATCH($C419&amp;"|"&amp;$B419,MemKey,0))</f>
        <v/>
      </c>
      <c r="I419" s="14">
        <f>INDEX(VarUnit,MATCH($A419,VarKey,0))</f>
        <v/>
      </c>
      <c r="J419" s="14">
        <f>INDEX(VarSrc,MATCH($A419,VarKey,0))</f>
        <v/>
      </c>
      <c r="K419" s="11">
        <f>CodePrefix&amp;$A419&amp;IF($C419="","","."&amp;$C419&amp;"."&amp;$B419)&amp;INDEX(VarEnd,MATCH($A419,VarKey,0))&amp;K$5</f>
        <v/>
      </c>
      <c r="L419" s="37">
        <f>MAX(-L367,0)</f>
        <v/>
      </c>
      <c r="M419" s="36">
        <f>MAX(-M367,0)</f>
        <v/>
      </c>
      <c r="N419" s="36">
        <f>MAX(-N367,0)</f>
        <v/>
      </c>
      <c r="O419" s="36">
        <f>MAX(-O367,0)</f>
        <v/>
      </c>
      <c r="P419" s="36">
        <f>MAX(-P367,0)</f>
        <v/>
      </c>
      <c r="Q419" s="36">
        <f>MAX(-Q367,0)</f>
        <v/>
      </c>
      <c r="R419" s="36">
        <f>MAX(-R367,0)</f>
        <v/>
      </c>
      <c r="S419" s="36">
        <f>MAX(-S367,0)</f>
        <v/>
      </c>
      <c r="T419" s="36">
        <f>MAX(-T367,0)</f>
        <v/>
      </c>
      <c r="U419" s="36">
        <f>MAX(-U367,0)</f>
        <v/>
      </c>
      <c r="V419" s="36">
        <f>MAX(-V367,0)</f>
        <v/>
      </c>
      <c r="W419" s="36">
        <f>MAX(-W367,0)</f>
        <v/>
      </c>
      <c r="X419" s="36">
        <f>MAX(-X367,0)</f>
        <v/>
      </c>
      <c r="Y419" s="36">
        <f>MAX(-Y367,0)</f>
        <v/>
      </c>
      <c r="Z419" s="36">
        <f>MAX(-Z367,0)</f>
        <v/>
      </c>
      <c r="AA419" s="36">
        <f>MAX(-AA367,0)</f>
        <v/>
      </c>
      <c r="AB419" s="36">
        <f>MAX(-AB367,0)</f>
        <v/>
      </c>
      <c r="AC419" s="36">
        <f>MAX(-AC367,0)</f>
        <v/>
      </c>
      <c r="AD419" s="36">
        <f>MAX(-AD367,0)</f>
        <v/>
      </c>
      <c r="AF419" s="11">
        <f>CodePrefix&amp;$A419&amp;IF($C419="","","."&amp;$C419&amp;"."&amp;$B419)&amp;INDEX(VarEnd,MATCH($A419,VarKey,0))&amp;AF$5</f>
        <v/>
      </c>
      <c r="AG419" s="37">
        <f>MAX(-AG367,0)</f>
        <v/>
      </c>
      <c r="AH419" s="36">
        <f>MAX(-AH367,0)</f>
        <v/>
      </c>
      <c r="AI419" s="36">
        <f>MAX(-AI367,0)</f>
        <v/>
      </c>
      <c r="AJ419" s="36">
        <f>MAX(-AJ367,0)</f>
        <v/>
      </c>
      <c r="AK419" s="36">
        <f>MAX(-AK367,0)</f>
        <v/>
      </c>
      <c r="AL419" s="36">
        <f>MAX(-AL367,0)</f>
        <v/>
      </c>
      <c r="AM419" s="36">
        <f>MAX(-AM367,0)</f>
        <v/>
      </c>
      <c r="AN419" s="36">
        <f>MAX(-AN367,0)</f>
        <v/>
      </c>
      <c r="AO419" s="36">
        <f>MAX(-AO367,0)</f>
        <v/>
      </c>
      <c r="AP419" s="36">
        <f>MAX(-AP367,0)</f>
        <v/>
      </c>
      <c r="AQ419" s="36">
        <f>MAX(-AQ367,0)</f>
        <v/>
      </c>
      <c r="AR419" s="36">
        <f>MAX(-AR367,0)</f>
        <v/>
      </c>
      <c r="AS419" s="36">
        <f>MAX(-AS367,0)</f>
        <v/>
      </c>
      <c r="AT419" s="36">
        <f>MAX(-AT367,0)</f>
        <v/>
      </c>
      <c r="AU419" s="36">
        <f>MAX(-AU367,0)</f>
        <v/>
      </c>
      <c r="AV419" s="36">
        <f>MAX(-AV367,0)</f>
        <v/>
      </c>
      <c r="AW419" s="36">
        <f>MAX(-AW367,0)</f>
        <v/>
      </c>
      <c r="AX419" s="36">
        <f>MAX(-AX367,0)</f>
        <v/>
      </c>
      <c r="AY419" s="36">
        <f>MAX(-AY367,0)</f>
        <v/>
      </c>
    </row>
    <row r="420" hidden="1" outlineLevel="1"/>
    <row r="421" hidden="1" outlineLevel="1">
      <c r="A421" s="14" t="inlineStr">
        <is>
          <t>esubpu</t>
        </is>
      </c>
      <c r="B421" s="14" t="inlineStr">
        <is>
          <t>coa</t>
        </is>
      </c>
      <c r="C421" s="14" t="inlineStr">
        <is>
          <t>pow</t>
        </is>
      </c>
      <c r="D421" s="36">
        <f>INDEX(Inputs_prices!$G$7:$G$18,MATCH($B421&amp;"."&amp;$C421,Inputs_prices!$A$7:$A$18,0))</f>
        <v/>
      </c>
      <c r="E421" s="35" t="n"/>
      <c r="F421" s="35" t="n"/>
      <c r="G421" s="35" t="n"/>
      <c r="H421" s="14">
        <f>INDEX(VarLab,MATCH($A421,VarKey,0))&amp;INDEX(MemLab,MATCH($C421&amp;"|"&amp;$B421,MemKey,0))</f>
        <v/>
      </c>
      <c r="I421" s="14">
        <f>INDEX(VarUnit,MATCH($A421,VarKey,0))</f>
        <v/>
      </c>
      <c r="J421" s="14">
        <f>INDEX(VarSrc,MATCH($A421,VarKey,0))</f>
        <v/>
      </c>
      <c r="K421" s="11">
        <f>CodePrefix&amp;$A421&amp;IF($C421="","","."&amp;$C421&amp;"."&amp;$B421)&amp;INDEX(VarEnd,MATCH($A421,VarKey,0))&amp;K$5</f>
        <v/>
      </c>
      <c r="L421" s="37">
        <f>L408*$D421</f>
        <v/>
      </c>
      <c r="M421" s="36">
        <f>M408*$D421</f>
        <v/>
      </c>
      <c r="N421" s="36">
        <f>N408*$D421</f>
        <v/>
      </c>
      <c r="O421" s="36">
        <f>O408*$D421</f>
        <v/>
      </c>
      <c r="P421" s="36">
        <f>P408*$D421</f>
        <v/>
      </c>
      <c r="Q421" s="36">
        <f>Q408*$D421</f>
        <v/>
      </c>
      <c r="R421" s="36">
        <f>R408*$D421</f>
        <v/>
      </c>
      <c r="S421" s="36">
        <f>S408*$D421</f>
        <v/>
      </c>
      <c r="T421" s="36">
        <f>T408*$D421</f>
        <v/>
      </c>
      <c r="U421" s="36">
        <f>U408*$D421</f>
        <v/>
      </c>
      <c r="V421" s="36">
        <f>V408*$D421</f>
        <v/>
      </c>
      <c r="W421" s="36">
        <f>W408*$D421</f>
        <v/>
      </c>
      <c r="X421" s="36">
        <f>X408*$D421</f>
        <v/>
      </c>
      <c r="Y421" s="36">
        <f>Y408*$D421</f>
        <v/>
      </c>
      <c r="Z421" s="36">
        <f>Z408*$D421</f>
        <v/>
      </c>
      <c r="AA421" s="36">
        <f>AA408*$D421</f>
        <v/>
      </c>
      <c r="AB421" s="36">
        <f>AB408*$D421</f>
        <v/>
      </c>
      <c r="AC421" s="36">
        <f>AC408*$D421</f>
        <v/>
      </c>
      <c r="AD421" s="36">
        <f>AD408*$D421</f>
        <v/>
      </c>
      <c r="AF421" s="11">
        <f>CodePrefix&amp;$A421&amp;IF($C421="","","."&amp;$C421&amp;"."&amp;$B421)&amp;INDEX(VarEnd,MATCH($A421,VarKey,0))&amp;AF$5</f>
        <v/>
      </c>
      <c r="AG421" s="37">
        <f>AG408*$D421</f>
        <v/>
      </c>
      <c r="AH421" s="36">
        <f>AH408*$D421</f>
        <v/>
      </c>
      <c r="AI421" s="36">
        <f>AI408*$D421</f>
        <v/>
      </c>
      <c r="AJ421" s="36">
        <f>AJ408*$D421</f>
        <v/>
      </c>
      <c r="AK421" s="36">
        <f>AK408*$D421</f>
        <v/>
      </c>
      <c r="AL421" s="36">
        <f>AL408*$D421</f>
        <v/>
      </c>
      <c r="AM421" s="36">
        <f>AM408*$D421</f>
        <v/>
      </c>
      <c r="AN421" s="36">
        <f>AN408*$D421</f>
        <v/>
      </c>
      <c r="AO421" s="36">
        <f>AO408*$D421</f>
        <v/>
      </c>
      <c r="AP421" s="36">
        <f>AP408*$D421</f>
        <v/>
      </c>
      <c r="AQ421" s="36">
        <f>AQ408*$D421</f>
        <v/>
      </c>
      <c r="AR421" s="36">
        <f>AR408*$D421</f>
        <v/>
      </c>
      <c r="AS421" s="36">
        <f>AS408*$D421</f>
        <v/>
      </c>
      <c r="AT421" s="36">
        <f>AT408*$D421</f>
        <v/>
      </c>
      <c r="AU421" s="36">
        <f>AU408*$D421</f>
        <v/>
      </c>
      <c r="AV421" s="36">
        <f>AV408*$D421</f>
        <v/>
      </c>
      <c r="AW421" s="36">
        <f>AW408*$D421</f>
        <v/>
      </c>
      <c r="AX421" s="36">
        <f>AX408*$D421</f>
        <v/>
      </c>
      <c r="AY421" s="36">
        <f>AY408*$D421</f>
        <v/>
      </c>
    </row>
    <row r="422" hidden="1" outlineLevel="1">
      <c r="A422" s="14" t="inlineStr">
        <is>
          <t>esubpu</t>
        </is>
      </c>
      <c r="B422" s="14" t="inlineStr">
        <is>
          <t>coa</t>
        </is>
      </c>
      <c r="C422" s="14" t="inlineStr">
        <is>
          <t>res</t>
        </is>
      </c>
      <c r="D422" s="36">
        <f>INDEX(Inputs_prices!$G$7:$G$18,MATCH($B422&amp;"."&amp;$C422,Inputs_prices!$A$7:$A$18,0))</f>
        <v/>
      </c>
      <c r="E422" s="35" t="n"/>
      <c r="F422" s="35" t="n"/>
      <c r="G422" s="35" t="n"/>
      <c r="H422" s="14">
        <f>INDEX(VarLab,MATCH($A422,VarKey,0))&amp;INDEX(MemLab,MATCH($C422&amp;"|"&amp;$B422,MemKey,0))</f>
        <v/>
      </c>
      <c r="I422" s="14">
        <f>INDEX(VarUnit,MATCH($A422,VarKey,0))</f>
        <v/>
      </c>
      <c r="J422" s="14">
        <f>INDEX(VarSrc,MATCH($A422,VarKey,0))</f>
        <v/>
      </c>
      <c r="K422" s="11">
        <f>CodePrefix&amp;$A422&amp;IF($C422="","","."&amp;$C422&amp;"."&amp;$B422)&amp;INDEX(VarEnd,MATCH($A422,VarKey,0))&amp;K$5</f>
        <v/>
      </c>
      <c r="L422" s="37">
        <f>L409*$D422</f>
        <v/>
      </c>
      <c r="M422" s="36">
        <f>M409*$D422</f>
        <v/>
      </c>
      <c r="N422" s="36">
        <f>N409*$D422</f>
        <v/>
      </c>
      <c r="O422" s="36">
        <f>O409*$D422</f>
        <v/>
      </c>
      <c r="P422" s="36">
        <f>P409*$D422</f>
        <v/>
      </c>
      <c r="Q422" s="36">
        <f>Q409*$D422</f>
        <v/>
      </c>
      <c r="R422" s="36">
        <f>R409*$D422</f>
        <v/>
      </c>
      <c r="S422" s="36">
        <f>S409*$D422</f>
        <v/>
      </c>
      <c r="T422" s="36">
        <f>T409*$D422</f>
        <v/>
      </c>
      <c r="U422" s="36">
        <f>U409*$D422</f>
        <v/>
      </c>
      <c r="V422" s="36">
        <f>V409*$D422</f>
        <v/>
      </c>
      <c r="W422" s="36">
        <f>W409*$D422</f>
        <v/>
      </c>
      <c r="X422" s="36">
        <f>X409*$D422</f>
        <v/>
      </c>
      <c r="Y422" s="36">
        <f>Y409*$D422</f>
        <v/>
      </c>
      <c r="Z422" s="36">
        <f>Z409*$D422</f>
        <v/>
      </c>
      <c r="AA422" s="36">
        <f>AA409*$D422</f>
        <v/>
      </c>
      <c r="AB422" s="36">
        <f>AB409*$D422</f>
        <v/>
      </c>
      <c r="AC422" s="36">
        <f>AC409*$D422</f>
        <v/>
      </c>
      <c r="AD422" s="36">
        <f>AD409*$D422</f>
        <v/>
      </c>
      <c r="AF422" s="11">
        <f>CodePrefix&amp;$A422&amp;IF($C422="","","."&amp;$C422&amp;"."&amp;$B422)&amp;INDEX(VarEnd,MATCH($A422,VarKey,0))&amp;AF$5</f>
        <v/>
      </c>
      <c r="AG422" s="37">
        <f>AG409*$D422</f>
        <v/>
      </c>
      <c r="AH422" s="36">
        <f>AH409*$D422</f>
        <v/>
      </c>
      <c r="AI422" s="36">
        <f>AI409*$D422</f>
        <v/>
      </c>
      <c r="AJ422" s="36">
        <f>AJ409*$D422</f>
        <v/>
      </c>
      <c r="AK422" s="36">
        <f>AK409*$D422</f>
        <v/>
      </c>
      <c r="AL422" s="36">
        <f>AL409*$D422</f>
        <v/>
      </c>
      <c r="AM422" s="36">
        <f>AM409*$D422</f>
        <v/>
      </c>
      <c r="AN422" s="36">
        <f>AN409*$D422</f>
        <v/>
      </c>
      <c r="AO422" s="36">
        <f>AO409*$D422</f>
        <v/>
      </c>
      <c r="AP422" s="36">
        <f>AP409*$D422</f>
        <v/>
      </c>
      <c r="AQ422" s="36">
        <f>AQ409*$D422</f>
        <v/>
      </c>
      <c r="AR422" s="36">
        <f>AR409*$D422</f>
        <v/>
      </c>
      <c r="AS422" s="36">
        <f>AS409*$D422</f>
        <v/>
      </c>
      <c r="AT422" s="36">
        <f>AT409*$D422</f>
        <v/>
      </c>
      <c r="AU422" s="36">
        <f>AU409*$D422</f>
        <v/>
      </c>
      <c r="AV422" s="36">
        <f>AV409*$D422</f>
        <v/>
      </c>
      <c r="AW422" s="36">
        <f>AW409*$D422</f>
        <v/>
      </c>
      <c r="AX422" s="36">
        <f>AX409*$D422</f>
        <v/>
      </c>
      <c r="AY422" s="36">
        <f>AY409*$D422</f>
        <v/>
      </c>
    </row>
    <row r="423" hidden="1" outlineLevel="1">
      <c r="A423" s="14" t="inlineStr">
        <is>
          <t>esubpu</t>
        </is>
      </c>
      <c r="B423" s="14" t="inlineStr">
        <is>
          <t>coa</t>
        </is>
      </c>
      <c r="C423" s="14" t="inlineStr">
        <is>
          <t>ind</t>
        </is>
      </c>
      <c r="D423" s="36">
        <f>INDEX(Inputs_prices!$G$7:$G$18,MATCH($B423&amp;"."&amp;$C423,Inputs_prices!$A$7:$A$18,0))</f>
        <v/>
      </c>
      <c r="E423" s="35" t="n"/>
      <c r="F423" s="35" t="n"/>
      <c r="G423" s="35" t="n"/>
      <c r="H423" s="14">
        <f>INDEX(VarLab,MATCH($A423,VarKey,0))&amp;INDEX(MemLab,MATCH($C423&amp;"|"&amp;$B423,MemKey,0))</f>
        <v/>
      </c>
      <c r="I423" s="14">
        <f>INDEX(VarUnit,MATCH($A423,VarKey,0))</f>
        <v/>
      </c>
      <c r="J423" s="14">
        <f>INDEX(VarSrc,MATCH($A423,VarKey,0))</f>
        <v/>
      </c>
      <c r="K423" s="11">
        <f>CodePrefix&amp;$A423&amp;IF($C423="","","."&amp;$C423&amp;"."&amp;$B423)&amp;INDEX(VarEnd,MATCH($A423,VarKey,0))&amp;K$5</f>
        <v/>
      </c>
      <c r="L423" s="37">
        <f>L410*$D423</f>
        <v/>
      </c>
      <c r="M423" s="36">
        <f>M410*$D423</f>
        <v/>
      </c>
      <c r="N423" s="36">
        <f>N410*$D423</f>
        <v/>
      </c>
      <c r="O423" s="36">
        <f>O410*$D423</f>
        <v/>
      </c>
      <c r="P423" s="36">
        <f>P410*$D423</f>
        <v/>
      </c>
      <c r="Q423" s="36">
        <f>Q410*$D423</f>
        <v/>
      </c>
      <c r="R423" s="36">
        <f>R410*$D423</f>
        <v/>
      </c>
      <c r="S423" s="36">
        <f>S410*$D423</f>
        <v/>
      </c>
      <c r="T423" s="36">
        <f>T410*$D423</f>
        <v/>
      </c>
      <c r="U423" s="36">
        <f>U410*$D423</f>
        <v/>
      </c>
      <c r="V423" s="36">
        <f>V410*$D423</f>
        <v/>
      </c>
      <c r="W423" s="36">
        <f>W410*$D423</f>
        <v/>
      </c>
      <c r="X423" s="36">
        <f>X410*$D423</f>
        <v/>
      </c>
      <c r="Y423" s="36">
        <f>Y410*$D423</f>
        <v/>
      </c>
      <c r="Z423" s="36">
        <f>Z410*$D423</f>
        <v/>
      </c>
      <c r="AA423" s="36">
        <f>AA410*$D423</f>
        <v/>
      </c>
      <c r="AB423" s="36">
        <f>AB410*$D423</f>
        <v/>
      </c>
      <c r="AC423" s="36">
        <f>AC410*$D423</f>
        <v/>
      </c>
      <c r="AD423" s="36">
        <f>AD410*$D423</f>
        <v/>
      </c>
      <c r="AF423" s="11">
        <f>CodePrefix&amp;$A423&amp;IF($C423="","","."&amp;$C423&amp;"."&amp;$B423)&amp;INDEX(VarEnd,MATCH($A423,VarKey,0))&amp;AF$5</f>
        <v/>
      </c>
      <c r="AG423" s="37">
        <f>AG410*$D423</f>
        <v/>
      </c>
      <c r="AH423" s="36">
        <f>AH410*$D423</f>
        <v/>
      </c>
      <c r="AI423" s="36">
        <f>AI410*$D423</f>
        <v/>
      </c>
      <c r="AJ423" s="36">
        <f>AJ410*$D423</f>
        <v/>
      </c>
      <c r="AK423" s="36">
        <f>AK410*$D423</f>
        <v/>
      </c>
      <c r="AL423" s="36">
        <f>AL410*$D423</f>
        <v/>
      </c>
      <c r="AM423" s="36">
        <f>AM410*$D423</f>
        <v/>
      </c>
      <c r="AN423" s="36">
        <f>AN410*$D423</f>
        <v/>
      </c>
      <c r="AO423" s="36">
        <f>AO410*$D423</f>
        <v/>
      </c>
      <c r="AP423" s="36">
        <f>AP410*$D423</f>
        <v/>
      </c>
      <c r="AQ423" s="36">
        <f>AQ410*$D423</f>
        <v/>
      </c>
      <c r="AR423" s="36">
        <f>AR410*$D423</f>
        <v/>
      </c>
      <c r="AS423" s="36">
        <f>AS410*$D423</f>
        <v/>
      </c>
      <c r="AT423" s="36">
        <f>AT410*$D423</f>
        <v/>
      </c>
      <c r="AU423" s="36">
        <f>AU410*$D423</f>
        <v/>
      </c>
      <c r="AV423" s="36">
        <f>AV410*$D423</f>
        <v/>
      </c>
      <c r="AW423" s="36">
        <f>AW410*$D423</f>
        <v/>
      </c>
      <c r="AX423" s="36">
        <f>AX410*$D423</f>
        <v/>
      </c>
      <c r="AY423" s="36">
        <f>AY410*$D423</f>
        <v/>
      </c>
    </row>
    <row r="424" hidden="1" outlineLevel="1">
      <c r="A424" s="14" t="inlineStr">
        <is>
          <t>esubpu</t>
        </is>
      </c>
      <c r="B424" s="14" t="inlineStr">
        <is>
          <t>nga</t>
        </is>
      </c>
      <c r="C424" s="14" t="inlineStr">
        <is>
          <t>pow</t>
        </is>
      </c>
      <c r="D424" s="36">
        <f>INDEX(Inputs_prices!$G$7:$G$18,MATCH($B424&amp;"."&amp;$C424,Inputs_prices!$A$7:$A$18,0))</f>
        <v/>
      </c>
      <c r="E424" s="35" t="n"/>
      <c r="F424" s="35" t="n"/>
      <c r="G424" s="35" t="n"/>
      <c r="H424" s="14">
        <f>INDEX(VarLab,MATCH($A424,VarKey,0))&amp;INDEX(MemLab,MATCH($C424&amp;"|"&amp;$B424,MemKey,0))</f>
        <v/>
      </c>
      <c r="I424" s="14">
        <f>INDEX(VarUnit,MATCH($A424,VarKey,0))</f>
        <v/>
      </c>
      <c r="J424" s="14">
        <f>INDEX(VarSrc,MATCH($A424,VarKey,0))</f>
        <v/>
      </c>
      <c r="K424" s="11">
        <f>CodePrefix&amp;$A424&amp;IF($C424="","","."&amp;$C424&amp;"."&amp;$B424)&amp;INDEX(VarEnd,MATCH($A424,VarKey,0))&amp;K$5</f>
        <v/>
      </c>
      <c r="L424" s="37">
        <f>L411*$D424</f>
        <v/>
      </c>
      <c r="M424" s="36">
        <f>M411*$D424</f>
        <v/>
      </c>
      <c r="N424" s="36">
        <f>N411*$D424</f>
        <v/>
      </c>
      <c r="O424" s="36">
        <f>O411*$D424</f>
        <v/>
      </c>
      <c r="P424" s="36">
        <f>P411*$D424</f>
        <v/>
      </c>
      <c r="Q424" s="36">
        <f>Q411*$D424</f>
        <v/>
      </c>
      <c r="R424" s="36">
        <f>R411*$D424</f>
        <v/>
      </c>
      <c r="S424" s="36">
        <f>S411*$D424</f>
        <v/>
      </c>
      <c r="T424" s="36">
        <f>T411*$D424</f>
        <v/>
      </c>
      <c r="U424" s="36">
        <f>U411*$D424</f>
        <v/>
      </c>
      <c r="V424" s="36">
        <f>V411*$D424</f>
        <v/>
      </c>
      <c r="W424" s="36">
        <f>W411*$D424</f>
        <v/>
      </c>
      <c r="X424" s="36">
        <f>X411*$D424</f>
        <v/>
      </c>
      <c r="Y424" s="36">
        <f>Y411*$D424</f>
        <v/>
      </c>
      <c r="Z424" s="36">
        <f>Z411*$D424</f>
        <v/>
      </c>
      <c r="AA424" s="36">
        <f>AA411*$D424</f>
        <v/>
      </c>
      <c r="AB424" s="36">
        <f>AB411*$D424</f>
        <v/>
      </c>
      <c r="AC424" s="36">
        <f>AC411*$D424</f>
        <v/>
      </c>
      <c r="AD424" s="36">
        <f>AD411*$D424</f>
        <v/>
      </c>
      <c r="AF424" s="11">
        <f>CodePrefix&amp;$A424&amp;IF($C424="","","."&amp;$C424&amp;"."&amp;$B424)&amp;INDEX(VarEnd,MATCH($A424,VarKey,0))&amp;AF$5</f>
        <v/>
      </c>
      <c r="AG424" s="37">
        <f>AG411*$D424</f>
        <v/>
      </c>
      <c r="AH424" s="36">
        <f>AH411*$D424</f>
        <v/>
      </c>
      <c r="AI424" s="36">
        <f>AI411*$D424</f>
        <v/>
      </c>
      <c r="AJ424" s="36">
        <f>AJ411*$D424</f>
        <v/>
      </c>
      <c r="AK424" s="36">
        <f>AK411*$D424</f>
        <v/>
      </c>
      <c r="AL424" s="36">
        <f>AL411*$D424</f>
        <v/>
      </c>
      <c r="AM424" s="36">
        <f>AM411*$D424</f>
        <v/>
      </c>
      <c r="AN424" s="36">
        <f>AN411*$D424</f>
        <v/>
      </c>
      <c r="AO424" s="36">
        <f>AO411*$D424</f>
        <v/>
      </c>
      <c r="AP424" s="36">
        <f>AP411*$D424</f>
        <v/>
      </c>
      <c r="AQ424" s="36">
        <f>AQ411*$D424</f>
        <v/>
      </c>
      <c r="AR424" s="36">
        <f>AR411*$D424</f>
        <v/>
      </c>
      <c r="AS424" s="36">
        <f>AS411*$D424</f>
        <v/>
      </c>
      <c r="AT424" s="36">
        <f>AT411*$D424</f>
        <v/>
      </c>
      <c r="AU424" s="36">
        <f>AU411*$D424</f>
        <v/>
      </c>
      <c r="AV424" s="36">
        <f>AV411*$D424</f>
        <v/>
      </c>
      <c r="AW424" s="36">
        <f>AW411*$D424</f>
        <v/>
      </c>
      <c r="AX424" s="36">
        <f>AX411*$D424</f>
        <v/>
      </c>
      <c r="AY424" s="36">
        <f>AY411*$D424</f>
        <v/>
      </c>
    </row>
    <row r="425" hidden="1" outlineLevel="1">
      <c r="A425" s="14" t="inlineStr">
        <is>
          <t>esubpu</t>
        </is>
      </c>
      <c r="B425" s="14" t="inlineStr">
        <is>
          <t>nga</t>
        </is>
      </c>
      <c r="C425" s="14" t="inlineStr">
        <is>
          <t>res</t>
        </is>
      </c>
      <c r="D425" s="36">
        <f>INDEX(Inputs_prices!$G$7:$G$18,MATCH($B425&amp;"."&amp;$C425,Inputs_prices!$A$7:$A$18,0))</f>
        <v/>
      </c>
      <c r="E425" s="35" t="n"/>
      <c r="F425" s="35" t="n"/>
      <c r="G425" s="35" t="n"/>
      <c r="H425" s="14">
        <f>INDEX(VarLab,MATCH($A425,VarKey,0))&amp;INDEX(MemLab,MATCH($C425&amp;"|"&amp;$B425,MemKey,0))</f>
        <v/>
      </c>
      <c r="I425" s="14">
        <f>INDEX(VarUnit,MATCH($A425,VarKey,0))</f>
        <v/>
      </c>
      <c r="J425" s="14">
        <f>INDEX(VarSrc,MATCH($A425,VarKey,0))</f>
        <v/>
      </c>
      <c r="K425" s="11">
        <f>CodePrefix&amp;$A425&amp;IF($C425="","","."&amp;$C425&amp;"."&amp;$B425)&amp;INDEX(VarEnd,MATCH($A425,VarKey,0))&amp;K$5</f>
        <v/>
      </c>
      <c r="L425" s="37">
        <f>L412*$D425</f>
        <v/>
      </c>
      <c r="M425" s="36">
        <f>M412*$D425</f>
        <v/>
      </c>
      <c r="N425" s="36">
        <f>N412*$D425</f>
        <v/>
      </c>
      <c r="O425" s="36">
        <f>O412*$D425</f>
        <v/>
      </c>
      <c r="P425" s="36">
        <f>P412*$D425</f>
        <v/>
      </c>
      <c r="Q425" s="36">
        <f>Q412*$D425</f>
        <v/>
      </c>
      <c r="R425" s="36">
        <f>R412*$D425</f>
        <v/>
      </c>
      <c r="S425" s="36">
        <f>S412*$D425</f>
        <v/>
      </c>
      <c r="T425" s="36">
        <f>T412*$D425</f>
        <v/>
      </c>
      <c r="U425" s="36">
        <f>U412*$D425</f>
        <v/>
      </c>
      <c r="V425" s="36">
        <f>V412*$D425</f>
        <v/>
      </c>
      <c r="W425" s="36">
        <f>W412*$D425</f>
        <v/>
      </c>
      <c r="X425" s="36">
        <f>X412*$D425</f>
        <v/>
      </c>
      <c r="Y425" s="36">
        <f>Y412*$D425</f>
        <v/>
      </c>
      <c r="Z425" s="36">
        <f>Z412*$D425</f>
        <v/>
      </c>
      <c r="AA425" s="36">
        <f>AA412*$D425</f>
        <v/>
      </c>
      <c r="AB425" s="36">
        <f>AB412*$D425</f>
        <v/>
      </c>
      <c r="AC425" s="36">
        <f>AC412*$D425</f>
        <v/>
      </c>
      <c r="AD425" s="36">
        <f>AD412*$D425</f>
        <v/>
      </c>
      <c r="AF425" s="11">
        <f>CodePrefix&amp;$A425&amp;IF($C425="","","."&amp;$C425&amp;"."&amp;$B425)&amp;INDEX(VarEnd,MATCH($A425,VarKey,0))&amp;AF$5</f>
        <v/>
      </c>
      <c r="AG425" s="37">
        <f>AG412*$D425</f>
        <v/>
      </c>
      <c r="AH425" s="36">
        <f>AH412*$D425</f>
        <v/>
      </c>
      <c r="AI425" s="36">
        <f>AI412*$D425</f>
        <v/>
      </c>
      <c r="AJ425" s="36">
        <f>AJ412*$D425</f>
        <v/>
      </c>
      <c r="AK425" s="36">
        <f>AK412*$D425</f>
        <v/>
      </c>
      <c r="AL425" s="36">
        <f>AL412*$D425</f>
        <v/>
      </c>
      <c r="AM425" s="36">
        <f>AM412*$D425</f>
        <v/>
      </c>
      <c r="AN425" s="36">
        <f>AN412*$D425</f>
        <v/>
      </c>
      <c r="AO425" s="36">
        <f>AO412*$D425</f>
        <v/>
      </c>
      <c r="AP425" s="36">
        <f>AP412*$D425</f>
        <v/>
      </c>
      <c r="AQ425" s="36">
        <f>AQ412*$D425</f>
        <v/>
      </c>
      <c r="AR425" s="36">
        <f>AR412*$D425</f>
        <v/>
      </c>
      <c r="AS425" s="36">
        <f>AS412*$D425</f>
        <v/>
      </c>
      <c r="AT425" s="36">
        <f>AT412*$D425</f>
        <v/>
      </c>
      <c r="AU425" s="36">
        <f>AU412*$D425</f>
        <v/>
      </c>
      <c r="AV425" s="36">
        <f>AV412*$D425</f>
        <v/>
      </c>
      <c r="AW425" s="36">
        <f>AW412*$D425</f>
        <v/>
      </c>
      <c r="AX425" s="36">
        <f>AX412*$D425</f>
        <v/>
      </c>
      <c r="AY425" s="36">
        <f>AY412*$D425</f>
        <v/>
      </c>
    </row>
    <row r="426" hidden="1" outlineLevel="1">
      <c r="A426" s="14" t="inlineStr">
        <is>
          <t>esubpu</t>
        </is>
      </c>
      <c r="B426" s="14" t="inlineStr">
        <is>
          <t>nga</t>
        </is>
      </c>
      <c r="C426" s="14" t="inlineStr">
        <is>
          <t>ind</t>
        </is>
      </c>
      <c r="D426" s="36">
        <f>INDEX(Inputs_prices!$G$7:$G$18,MATCH($B426&amp;"."&amp;$C426,Inputs_prices!$A$7:$A$18,0))</f>
        <v/>
      </c>
      <c r="E426" s="35" t="n"/>
      <c r="F426" s="35" t="n"/>
      <c r="G426" s="35" t="n"/>
      <c r="H426" s="14">
        <f>INDEX(VarLab,MATCH($A426,VarKey,0))&amp;INDEX(MemLab,MATCH($C426&amp;"|"&amp;$B426,MemKey,0))</f>
        <v/>
      </c>
      <c r="I426" s="14">
        <f>INDEX(VarUnit,MATCH($A426,VarKey,0))</f>
        <v/>
      </c>
      <c r="J426" s="14">
        <f>INDEX(VarSrc,MATCH($A426,VarKey,0))</f>
        <v/>
      </c>
      <c r="K426" s="11">
        <f>CodePrefix&amp;$A426&amp;IF($C426="","","."&amp;$C426&amp;"."&amp;$B426)&amp;INDEX(VarEnd,MATCH($A426,VarKey,0))&amp;K$5</f>
        <v/>
      </c>
      <c r="L426" s="37">
        <f>L413*$D426</f>
        <v/>
      </c>
      <c r="M426" s="36">
        <f>M413*$D426</f>
        <v/>
      </c>
      <c r="N426" s="36">
        <f>N413*$D426</f>
        <v/>
      </c>
      <c r="O426" s="36">
        <f>O413*$D426</f>
        <v/>
      </c>
      <c r="P426" s="36">
        <f>P413*$D426</f>
        <v/>
      </c>
      <c r="Q426" s="36">
        <f>Q413*$D426</f>
        <v/>
      </c>
      <c r="R426" s="36">
        <f>R413*$D426</f>
        <v/>
      </c>
      <c r="S426" s="36">
        <f>S413*$D426</f>
        <v/>
      </c>
      <c r="T426" s="36">
        <f>T413*$D426</f>
        <v/>
      </c>
      <c r="U426" s="36">
        <f>U413*$D426</f>
        <v/>
      </c>
      <c r="V426" s="36">
        <f>V413*$D426</f>
        <v/>
      </c>
      <c r="W426" s="36">
        <f>W413*$D426</f>
        <v/>
      </c>
      <c r="X426" s="36">
        <f>X413*$D426</f>
        <v/>
      </c>
      <c r="Y426" s="36">
        <f>Y413*$D426</f>
        <v/>
      </c>
      <c r="Z426" s="36">
        <f>Z413*$D426</f>
        <v/>
      </c>
      <c r="AA426" s="36">
        <f>AA413*$D426</f>
        <v/>
      </c>
      <c r="AB426" s="36">
        <f>AB413*$D426</f>
        <v/>
      </c>
      <c r="AC426" s="36">
        <f>AC413*$D426</f>
        <v/>
      </c>
      <c r="AD426" s="36">
        <f>AD413*$D426</f>
        <v/>
      </c>
      <c r="AF426" s="11">
        <f>CodePrefix&amp;$A426&amp;IF($C426="","","."&amp;$C426&amp;"."&amp;$B426)&amp;INDEX(VarEnd,MATCH($A426,VarKey,0))&amp;AF$5</f>
        <v/>
      </c>
      <c r="AG426" s="37">
        <f>AG413*$D426</f>
        <v/>
      </c>
      <c r="AH426" s="36">
        <f>AH413*$D426</f>
        <v/>
      </c>
      <c r="AI426" s="36">
        <f>AI413*$D426</f>
        <v/>
      </c>
      <c r="AJ426" s="36">
        <f>AJ413*$D426</f>
        <v/>
      </c>
      <c r="AK426" s="36">
        <f>AK413*$D426</f>
        <v/>
      </c>
      <c r="AL426" s="36">
        <f>AL413*$D426</f>
        <v/>
      </c>
      <c r="AM426" s="36">
        <f>AM413*$D426</f>
        <v/>
      </c>
      <c r="AN426" s="36">
        <f>AN413*$D426</f>
        <v/>
      </c>
      <c r="AO426" s="36">
        <f>AO413*$D426</f>
        <v/>
      </c>
      <c r="AP426" s="36">
        <f>AP413*$D426</f>
        <v/>
      </c>
      <c r="AQ426" s="36">
        <f>AQ413*$D426</f>
        <v/>
      </c>
      <c r="AR426" s="36">
        <f>AR413*$D426</f>
        <v/>
      </c>
      <c r="AS426" s="36">
        <f>AS413*$D426</f>
        <v/>
      </c>
      <c r="AT426" s="36">
        <f>AT413*$D426</f>
        <v/>
      </c>
      <c r="AU426" s="36">
        <f>AU413*$D426</f>
        <v/>
      </c>
      <c r="AV426" s="36">
        <f>AV413*$D426</f>
        <v/>
      </c>
      <c r="AW426" s="36">
        <f>AW413*$D426</f>
        <v/>
      </c>
      <c r="AX426" s="36">
        <f>AX413*$D426</f>
        <v/>
      </c>
      <c r="AY426" s="36">
        <f>AY413*$D426</f>
        <v/>
      </c>
    </row>
    <row r="427" hidden="1" outlineLevel="1">
      <c r="A427" s="14" t="inlineStr">
        <is>
          <t>esubpu</t>
        </is>
      </c>
      <c r="B427" s="14" t="inlineStr">
        <is>
          <t>gso</t>
        </is>
      </c>
      <c r="C427" s="14" t="inlineStr">
        <is>
          <t>all</t>
        </is>
      </c>
      <c r="D427" s="36">
        <f>INDEX(Inputs_prices!$G$7:$G$18,MATCH($B427&amp;"."&amp;$C427,Inputs_prices!$A$7:$A$18,0))</f>
        <v/>
      </c>
      <c r="E427" s="35" t="n"/>
      <c r="F427" s="35" t="n"/>
      <c r="G427" s="35" t="n"/>
      <c r="H427" s="14">
        <f>INDEX(VarLab,MATCH($A427,VarKey,0))&amp;INDEX(MemLab,MATCH($C427&amp;"|"&amp;$B427,MemKey,0))</f>
        <v/>
      </c>
      <c r="I427" s="14">
        <f>INDEX(VarUnit,MATCH($A427,VarKey,0))</f>
        <v/>
      </c>
      <c r="J427" s="14">
        <f>INDEX(VarSrc,MATCH($A427,VarKey,0))</f>
        <v/>
      </c>
      <c r="K427" s="11">
        <f>CodePrefix&amp;$A427&amp;IF($C427="","","."&amp;$C427&amp;"."&amp;$B427)&amp;INDEX(VarEnd,MATCH($A427,VarKey,0))&amp;K$5</f>
        <v/>
      </c>
      <c r="L427" s="37">
        <f>L414*$D427</f>
        <v/>
      </c>
      <c r="M427" s="36">
        <f>M414*$D427</f>
        <v/>
      </c>
      <c r="N427" s="36">
        <f>N414*$D427</f>
        <v/>
      </c>
      <c r="O427" s="36">
        <f>O414*$D427</f>
        <v/>
      </c>
      <c r="P427" s="36">
        <f>P414*$D427</f>
        <v/>
      </c>
      <c r="Q427" s="36">
        <f>Q414*$D427</f>
        <v/>
      </c>
      <c r="R427" s="36">
        <f>R414*$D427</f>
        <v/>
      </c>
      <c r="S427" s="36">
        <f>S414*$D427</f>
        <v/>
      </c>
      <c r="T427" s="36">
        <f>T414*$D427</f>
        <v/>
      </c>
      <c r="U427" s="36">
        <f>U414*$D427</f>
        <v/>
      </c>
      <c r="V427" s="36">
        <f>V414*$D427</f>
        <v/>
      </c>
      <c r="W427" s="36">
        <f>W414*$D427</f>
        <v/>
      </c>
      <c r="X427" s="36">
        <f>X414*$D427</f>
        <v/>
      </c>
      <c r="Y427" s="36">
        <f>Y414*$D427</f>
        <v/>
      </c>
      <c r="Z427" s="36">
        <f>Z414*$D427</f>
        <v/>
      </c>
      <c r="AA427" s="36">
        <f>AA414*$D427</f>
        <v/>
      </c>
      <c r="AB427" s="36">
        <f>AB414*$D427</f>
        <v/>
      </c>
      <c r="AC427" s="36">
        <f>AC414*$D427</f>
        <v/>
      </c>
      <c r="AD427" s="36">
        <f>AD414*$D427</f>
        <v/>
      </c>
      <c r="AF427" s="11">
        <f>CodePrefix&amp;$A427&amp;IF($C427="","","."&amp;$C427&amp;"."&amp;$B427)&amp;INDEX(VarEnd,MATCH($A427,VarKey,0))&amp;AF$5</f>
        <v/>
      </c>
      <c r="AG427" s="37">
        <f>AG414*$D427</f>
        <v/>
      </c>
      <c r="AH427" s="36">
        <f>AH414*$D427</f>
        <v/>
      </c>
      <c r="AI427" s="36">
        <f>AI414*$D427</f>
        <v/>
      </c>
      <c r="AJ427" s="36">
        <f>AJ414*$D427</f>
        <v/>
      </c>
      <c r="AK427" s="36">
        <f>AK414*$D427</f>
        <v/>
      </c>
      <c r="AL427" s="36">
        <f>AL414*$D427</f>
        <v/>
      </c>
      <c r="AM427" s="36">
        <f>AM414*$D427</f>
        <v/>
      </c>
      <c r="AN427" s="36">
        <f>AN414*$D427</f>
        <v/>
      </c>
      <c r="AO427" s="36">
        <f>AO414*$D427</f>
        <v/>
      </c>
      <c r="AP427" s="36">
        <f>AP414*$D427</f>
        <v/>
      </c>
      <c r="AQ427" s="36">
        <f>AQ414*$D427</f>
        <v/>
      </c>
      <c r="AR427" s="36">
        <f>AR414*$D427</f>
        <v/>
      </c>
      <c r="AS427" s="36">
        <f>AS414*$D427</f>
        <v/>
      </c>
      <c r="AT427" s="36">
        <f>AT414*$D427</f>
        <v/>
      </c>
      <c r="AU427" s="36">
        <f>AU414*$D427</f>
        <v/>
      </c>
      <c r="AV427" s="36">
        <f>AV414*$D427</f>
        <v/>
      </c>
      <c r="AW427" s="36">
        <f>AW414*$D427</f>
        <v/>
      </c>
      <c r="AX427" s="36">
        <f>AX414*$D427</f>
        <v/>
      </c>
      <c r="AY427" s="36">
        <f>AY414*$D427</f>
        <v/>
      </c>
    </row>
    <row r="428" hidden="1" outlineLevel="1">
      <c r="A428" s="14" t="inlineStr">
        <is>
          <t>esubpu</t>
        </is>
      </c>
      <c r="B428" s="14" t="inlineStr">
        <is>
          <t>die</t>
        </is>
      </c>
      <c r="C428" s="14" t="inlineStr">
        <is>
          <t>all</t>
        </is>
      </c>
      <c r="D428" s="36">
        <f>INDEX(Inputs_prices!$G$7:$G$18,MATCH($B428&amp;"."&amp;$C428,Inputs_prices!$A$7:$A$18,0))</f>
        <v/>
      </c>
      <c r="E428" s="35" t="n"/>
      <c r="F428" s="35" t="n"/>
      <c r="G428" s="35" t="n"/>
      <c r="H428" s="14">
        <f>INDEX(VarLab,MATCH($A428,VarKey,0))&amp;INDEX(MemLab,MATCH($C428&amp;"|"&amp;$B428,MemKey,0))</f>
        <v/>
      </c>
      <c r="I428" s="14">
        <f>INDEX(VarUnit,MATCH($A428,VarKey,0))</f>
        <v/>
      </c>
      <c r="J428" s="14">
        <f>INDEX(VarSrc,MATCH($A428,VarKey,0))</f>
        <v/>
      </c>
      <c r="K428" s="11">
        <f>CodePrefix&amp;$A428&amp;IF($C428="","","."&amp;$C428&amp;"."&amp;$B428)&amp;INDEX(VarEnd,MATCH($A428,VarKey,0))&amp;K$5</f>
        <v/>
      </c>
      <c r="L428" s="37">
        <f>L415*$D428</f>
        <v/>
      </c>
      <c r="M428" s="36">
        <f>M415*$D428</f>
        <v/>
      </c>
      <c r="N428" s="36">
        <f>N415*$D428</f>
        <v/>
      </c>
      <c r="O428" s="36">
        <f>O415*$D428</f>
        <v/>
      </c>
      <c r="P428" s="36">
        <f>P415*$D428</f>
        <v/>
      </c>
      <c r="Q428" s="36">
        <f>Q415*$D428</f>
        <v/>
      </c>
      <c r="R428" s="36">
        <f>R415*$D428</f>
        <v/>
      </c>
      <c r="S428" s="36">
        <f>S415*$D428</f>
        <v/>
      </c>
      <c r="T428" s="36">
        <f>T415*$D428</f>
        <v/>
      </c>
      <c r="U428" s="36">
        <f>U415*$D428</f>
        <v/>
      </c>
      <c r="V428" s="36">
        <f>V415*$D428</f>
        <v/>
      </c>
      <c r="W428" s="36">
        <f>W415*$D428</f>
        <v/>
      </c>
      <c r="X428" s="36">
        <f>X415*$D428</f>
        <v/>
      </c>
      <c r="Y428" s="36">
        <f>Y415*$D428</f>
        <v/>
      </c>
      <c r="Z428" s="36">
        <f>Z415*$D428</f>
        <v/>
      </c>
      <c r="AA428" s="36">
        <f>AA415*$D428</f>
        <v/>
      </c>
      <c r="AB428" s="36">
        <f>AB415*$D428</f>
        <v/>
      </c>
      <c r="AC428" s="36">
        <f>AC415*$D428</f>
        <v/>
      </c>
      <c r="AD428" s="36">
        <f>AD415*$D428</f>
        <v/>
      </c>
      <c r="AF428" s="11">
        <f>CodePrefix&amp;$A428&amp;IF($C428="","","."&amp;$C428&amp;"."&amp;$B428)&amp;INDEX(VarEnd,MATCH($A428,VarKey,0))&amp;AF$5</f>
        <v/>
      </c>
      <c r="AG428" s="37">
        <f>AG415*$D428</f>
        <v/>
      </c>
      <c r="AH428" s="36">
        <f>AH415*$D428</f>
        <v/>
      </c>
      <c r="AI428" s="36">
        <f>AI415*$D428</f>
        <v/>
      </c>
      <c r="AJ428" s="36">
        <f>AJ415*$D428</f>
        <v/>
      </c>
      <c r="AK428" s="36">
        <f>AK415*$D428</f>
        <v/>
      </c>
      <c r="AL428" s="36">
        <f>AL415*$D428</f>
        <v/>
      </c>
      <c r="AM428" s="36">
        <f>AM415*$D428</f>
        <v/>
      </c>
      <c r="AN428" s="36">
        <f>AN415*$D428</f>
        <v/>
      </c>
      <c r="AO428" s="36">
        <f>AO415*$D428</f>
        <v/>
      </c>
      <c r="AP428" s="36">
        <f>AP415*$D428</f>
        <v/>
      </c>
      <c r="AQ428" s="36">
        <f>AQ415*$D428</f>
        <v/>
      </c>
      <c r="AR428" s="36">
        <f>AR415*$D428</f>
        <v/>
      </c>
      <c r="AS428" s="36">
        <f>AS415*$D428</f>
        <v/>
      </c>
      <c r="AT428" s="36">
        <f>AT415*$D428</f>
        <v/>
      </c>
      <c r="AU428" s="36">
        <f>AU415*$D428</f>
        <v/>
      </c>
      <c r="AV428" s="36">
        <f>AV415*$D428</f>
        <v/>
      </c>
      <c r="AW428" s="36">
        <f>AW415*$D428</f>
        <v/>
      </c>
      <c r="AX428" s="36">
        <f>AX415*$D428</f>
        <v/>
      </c>
      <c r="AY428" s="36">
        <f>AY415*$D428</f>
        <v/>
      </c>
    </row>
    <row r="429" hidden="1" outlineLevel="1">
      <c r="A429" s="14" t="inlineStr">
        <is>
          <t>esubpu</t>
        </is>
      </c>
      <c r="B429" s="14" t="inlineStr">
        <is>
          <t>lpg</t>
        </is>
      </c>
      <c r="C429" s="14" t="inlineStr">
        <is>
          <t>all</t>
        </is>
      </c>
      <c r="D429" s="36">
        <f>INDEX(Inputs_prices!$G$7:$G$18,MATCH($B429&amp;"."&amp;$C429,Inputs_prices!$A$7:$A$18,0))</f>
        <v/>
      </c>
      <c r="E429" s="35" t="n"/>
      <c r="F429" s="35" t="n"/>
      <c r="G429" s="35" t="n"/>
      <c r="H429" s="14">
        <f>INDEX(VarLab,MATCH($A429,VarKey,0))&amp;INDEX(MemLab,MATCH($C429&amp;"|"&amp;$B429,MemKey,0))</f>
        <v/>
      </c>
      <c r="I429" s="14">
        <f>INDEX(VarUnit,MATCH($A429,VarKey,0))</f>
        <v/>
      </c>
      <c r="J429" s="14">
        <f>INDEX(VarSrc,MATCH($A429,VarKey,0))</f>
        <v/>
      </c>
      <c r="K429" s="11">
        <f>CodePrefix&amp;$A429&amp;IF($C429="","","."&amp;$C429&amp;"."&amp;$B429)&amp;INDEX(VarEnd,MATCH($A429,VarKey,0))&amp;K$5</f>
        <v/>
      </c>
      <c r="L429" s="37">
        <f>L416*$D429</f>
        <v/>
      </c>
      <c r="M429" s="36">
        <f>M416*$D429</f>
        <v/>
      </c>
      <c r="N429" s="36">
        <f>N416*$D429</f>
        <v/>
      </c>
      <c r="O429" s="36">
        <f>O416*$D429</f>
        <v/>
      </c>
      <c r="P429" s="36">
        <f>P416*$D429</f>
        <v/>
      </c>
      <c r="Q429" s="36">
        <f>Q416*$D429</f>
        <v/>
      </c>
      <c r="R429" s="36">
        <f>R416*$D429</f>
        <v/>
      </c>
      <c r="S429" s="36">
        <f>S416*$D429</f>
        <v/>
      </c>
      <c r="T429" s="36">
        <f>T416*$D429</f>
        <v/>
      </c>
      <c r="U429" s="36">
        <f>U416*$D429</f>
        <v/>
      </c>
      <c r="V429" s="36">
        <f>V416*$D429</f>
        <v/>
      </c>
      <c r="W429" s="36">
        <f>W416*$D429</f>
        <v/>
      </c>
      <c r="X429" s="36">
        <f>X416*$D429</f>
        <v/>
      </c>
      <c r="Y429" s="36">
        <f>Y416*$D429</f>
        <v/>
      </c>
      <c r="Z429" s="36">
        <f>Z416*$D429</f>
        <v/>
      </c>
      <c r="AA429" s="36">
        <f>AA416*$D429</f>
        <v/>
      </c>
      <c r="AB429" s="36">
        <f>AB416*$D429</f>
        <v/>
      </c>
      <c r="AC429" s="36">
        <f>AC416*$D429</f>
        <v/>
      </c>
      <c r="AD429" s="36">
        <f>AD416*$D429</f>
        <v/>
      </c>
      <c r="AF429" s="11">
        <f>CodePrefix&amp;$A429&amp;IF($C429="","","."&amp;$C429&amp;"."&amp;$B429)&amp;INDEX(VarEnd,MATCH($A429,VarKey,0))&amp;AF$5</f>
        <v/>
      </c>
      <c r="AG429" s="37">
        <f>AG416*$D429</f>
        <v/>
      </c>
      <c r="AH429" s="36">
        <f>AH416*$D429</f>
        <v/>
      </c>
      <c r="AI429" s="36">
        <f>AI416*$D429</f>
        <v/>
      </c>
      <c r="AJ429" s="36">
        <f>AJ416*$D429</f>
        <v/>
      </c>
      <c r="AK429" s="36">
        <f>AK416*$D429</f>
        <v/>
      </c>
      <c r="AL429" s="36">
        <f>AL416*$D429</f>
        <v/>
      </c>
      <c r="AM429" s="36">
        <f>AM416*$D429</f>
        <v/>
      </c>
      <c r="AN429" s="36">
        <f>AN416*$D429</f>
        <v/>
      </c>
      <c r="AO429" s="36">
        <f>AO416*$D429</f>
        <v/>
      </c>
      <c r="AP429" s="36">
        <f>AP416*$D429</f>
        <v/>
      </c>
      <c r="AQ429" s="36">
        <f>AQ416*$D429</f>
        <v/>
      </c>
      <c r="AR429" s="36">
        <f>AR416*$D429</f>
        <v/>
      </c>
      <c r="AS429" s="36">
        <f>AS416*$D429</f>
        <v/>
      </c>
      <c r="AT429" s="36">
        <f>AT416*$D429</f>
        <v/>
      </c>
      <c r="AU429" s="36">
        <f>AU416*$D429</f>
        <v/>
      </c>
      <c r="AV429" s="36">
        <f>AV416*$D429</f>
        <v/>
      </c>
      <c r="AW429" s="36">
        <f>AW416*$D429</f>
        <v/>
      </c>
      <c r="AX429" s="36">
        <f>AX416*$D429</f>
        <v/>
      </c>
      <c r="AY429" s="36">
        <f>AY416*$D429</f>
        <v/>
      </c>
    </row>
    <row r="430" hidden="1" outlineLevel="1">
      <c r="A430" s="14" t="inlineStr">
        <is>
          <t>esubpu</t>
        </is>
      </c>
      <c r="B430" s="14" t="inlineStr">
        <is>
          <t>ker</t>
        </is>
      </c>
      <c r="C430" s="14" t="inlineStr">
        <is>
          <t>all</t>
        </is>
      </c>
      <c r="D430" s="36">
        <f>INDEX(Inputs_prices!$G$7:$G$18,MATCH($B430&amp;"."&amp;$C430,Inputs_prices!$A$7:$A$18,0))</f>
        <v/>
      </c>
      <c r="E430" s="35" t="n"/>
      <c r="F430" s="35" t="n"/>
      <c r="G430" s="35" t="n"/>
      <c r="H430" s="14">
        <f>INDEX(VarLab,MATCH($A430,VarKey,0))&amp;INDEX(MemLab,MATCH($C430&amp;"|"&amp;$B430,MemKey,0))</f>
        <v/>
      </c>
      <c r="I430" s="14">
        <f>INDEX(VarUnit,MATCH($A430,VarKey,0))</f>
        <v/>
      </c>
      <c r="J430" s="14">
        <f>INDEX(VarSrc,MATCH($A430,VarKey,0))</f>
        <v/>
      </c>
      <c r="K430" s="11">
        <f>CodePrefix&amp;$A430&amp;IF($C430="","","."&amp;$C430&amp;"."&amp;$B430)&amp;INDEX(VarEnd,MATCH($A430,VarKey,0))&amp;K$5</f>
        <v/>
      </c>
      <c r="L430" s="37">
        <f>L417*$D430</f>
        <v/>
      </c>
      <c r="M430" s="36">
        <f>M417*$D430</f>
        <v/>
      </c>
      <c r="N430" s="36">
        <f>N417*$D430</f>
        <v/>
      </c>
      <c r="O430" s="36">
        <f>O417*$D430</f>
        <v/>
      </c>
      <c r="P430" s="36">
        <f>P417*$D430</f>
        <v/>
      </c>
      <c r="Q430" s="36">
        <f>Q417*$D430</f>
        <v/>
      </c>
      <c r="R430" s="36">
        <f>R417*$D430</f>
        <v/>
      </c>
      <c r="S430" s="36">
        <f>S417*$D430</f>
        <v/>
      </c>
      <c r="T430" s="36">
        <f>T417*$D430</f>
        <v/>
      </c>
      <c r="U430" s="36">
        <f>U417*$D430</f>
        <v/>
      </c>
      <c r="V430" s="36">
        <f>V417*$D430</f>
        <v/>
      </c>
      <c r="W430" s="36">
        <f>W417*$D430</f>
        <v/>
      </c>
      <c r="X430" s="36">
        <f>X417*$D430</f>
        <v/>
      </c>
      <c r="Y430" s="36">
        <f>Y417*$D430</f>
        <v/>
      </c>
      <c r="Z430" s="36">
        <f>Z417*$D430</f>
        <v/>
      </c>
      <c r="AA430" s="36">
        <f>AA417*$D430</f>
        <v/>
      </c>
      <c r="AB430" s="36">
        <f>AB417*$D430</f>
        <v/>
      </c>
      <c r="AC430" s="36">
        <f>AC417*$D430</f>
        <v/>
      </c>
      <c r="AD430" s="36">
        <f>AD417*$D430</f>
        <v/>
      </c>
      <c r="AF430" s="11">
        <f>CodePrefix&amp;$A430&amp;IF($C430="","","."&amp;$C430&amp;"."&amp;$B430)&amp;INDEX(VarEnd,MATCH($A430,VarKey,0))&amp;AF$5</f>
        <v/>
      </c>
      <c r="AG430" s="37">
        <f>AG417*$D430</f>
        <v/>
      </c>
      <c r="AH430" s="36">
        <f>AH417*$D430</f>
        <v/>
      </c>
      <c r="AI430" s="36">
        <f>AI417*$D430</f>
        <v/>
      </c>
      <c r="AJ430" s="36">
        <f>AJ417*$D430</f>
        <v/>
      </c>
      <c r="AK430" s="36">
        <f>AK417*$D430</f>
        <v/>
      </c>
      <c r="AL430" s="36">
        <f>AL417*$D430</f>
        <v/>
      </c>
      <c r="AM430" s="36">
        <f>AM417*$D430</f>
        <v/>
      </c>
      <c r="AN430" s="36">
        <f>AN417*$D430</f>
        <v/>
      </c>
      <c r="AO430" s="36">
        <f>AO417*$D430</f>
        <v/>
      </c>
      <c r="AP430" s="36">
        <f>AP417*$D430</f>
        <v/>
      </c>
      <c r="AQ430" s="36">
        <f>AQ417*$D430</f>
        <v/>
      </c>
      <c r="AR430" s="36">
        <f>AR417*$D430</f>
        <v/>
      </c>
      <c r="AS430" s="36">
        <f>AS417*$D430</f>
        <v/>
      </c>
      <c r="AT430" s="36">
        <f>AT417*$D430</f>
        <v/>
      </c>
      <c r="AU430" s="36">
        <f>AU417*$D430</f>
        <v/>
      </c>
      <c r="AV430" s="36">
        <f>AV417*$D430</f>
        <v/>
      </c>
      <c r="AW430" s="36">
        <f>AW417*$D430</f>
        <v/>
      </c>
      <c r="AX430" s="36">
        <f>AX417*$D430</f>
        <v/>
      </c>
      <c r="AY430" s="36">
        <f>AY417*$D430</f>
        <v/>
      </c>
    </row>
    <row r="431" hidden="1" outlineLevel="1">
      <c r="A431" s="14" t="inlineStr">
        <is>
          <t>esubpu</t>
        </is>
      </c>
      <c r="B431" s="14" t="inlineStr">
        <is>
          <t>oop</t>
        </is>
      </c>
      <c r="C431" s="14" t="inlineStr">
        <is>
          <t>all</t>
        </is>
      </c>
      <c r="D431" s="36">
        <f>INDEX(Inputs_prices!$G$7:$G$18,MATCH($B431&amp;"."&amp;$C431,Inputs_prices!$A$7:$A$18,0))</f>
        <v/>
      </c>
      <c r="E431" s="35" t="n"/>
      <c r="F431" s="35" t="n"/>
      <c r="G431" s="35" t="n"/>
      <c r="H431" s="14">
        <f>INDEX(VarLab,MATCH($A431,VarKey,0))&amp;INDEX(MemLab,MATCH($C431&amp;"|"&amp;$B431,MemKey,0))</f>
        <v/>
      </c>
      <c r="I431" s="14">
        <f>INDEX(VarUnit,MATCH($A431,VarKey,0))</f>
        <v/>
      </c>
      <c r="J431" s="14">
        <f>INDEX(VarSrc,MATCH($A431,VarKey,0))</f>
        <v/>
      </c>
      <c r="K431" s="11">
        <f>CodePrefix&amp;$A431&amp;IF($C431="","","."&amp;$C431&amp;"."&amp;$B431)&amp;INDEX(VarEnd,MATCH($A431,VarKey,0))&amp;K$5</f>
        <v/>
      </c>
      <c r="L431" s="37">
        <f>L418*$D431</f>
        <v/>
      </c>
      <c r="M431" s="36">
        <f>M418*$D431</f>
        <v/>
      </c>
      <c r="N431" s="36">
        <f>N418*$D431</f>
        <v/>
      </c>
      <c r="O431" s="36">
        <f>O418*$D431</f>
        <v/>
      </c>
      <c r="P431" s="36">
        <f>P418*$D431</f>
        <v/>
      </c>
      <c r="Q431" s="36">
        <f>Q418*$D431</f>
        <v/>
      </c>
      <c r="R431" s="36">
        <f>R418*$D431</f>
        <v/>
      </c>
      <c r="S431" s="36">
        <f>S418*$D431</f>
        <v/>
      </c>
      <c r="T431" s="36">
        <f>T418*$D431</f>
        <v/>
      </c>
      <c r="U431" s="36">
        <f>U418*$D431</f>
        <v/>
      </c>
      <c r="V431" s="36">
        <f>V418*$D431</f>
        <v/>
      </c>
      <c r="W431" s="36">
        <f>W418*$D431</f>
        <v/>
      </c>
      <c r="X431" s="36">
        <f>X418*$D431</f>
        <v/>
      </c>
      <c r="Y431" s="36">
        <f>Y418*$D431</f>
        <v/>
      </c>
      <c r="Z431" s="36">
        <f>Z418*$D431</f>
        <v/>
      </c>
      <c r="AA431" s="36">
        <f>AA418*$D431</f>
        <v/>
      </c>
      <c r="AB431" s="36">
        <f>AB418*$D431</f>
        <v/>
      </c>
      <c r="AC431" s="36">
        <f>AC418*$D431</f>
        <v/>
      </c>
      <c r="AD431" s="36">
        <f>AD418*$D431</f>
        <v/>
      </c>
      <c r="AF431" s="11">
        <f>CodePrefix&amp;$A431&amp;IF($C431="","","."&amp;$C431&amp;"."&amp;$B431)&amp;INDEX(VarEnd,MATCH($A431,VarKey,0))&amp;AF$5</f>
        <v/>
      </c>
      <c r="AG431" s="37">
        <f>AG418*$D431</f>
        <v/>
      </c>
      <c r="AH431" s="36">
        <f>AH418*$D431</f>
        <v/>
      </c>
      <c r="AI431" s="36">
        <f>AI418*$D431</f>
        <v/>
      </c>
      <c r="AJ431" s="36">
        <f>AJ418*$D431</f>
        <v/>
      </c>
      <c r="AK431" s="36">
        <f>AK418*$D431</f>
        <v/>
      </c>
      <c r="AL431" s="36">
        <f>AL418*$D431</f>
        <v/>
      </c>
      <c r="AM431" s="36">
        <f>AM418*$D431</f>
        <v/>
      </c>
      <c r="AN431" s="36">
        <f>AN418*$D431</f>
        <v/>
      </c>
      <c r="AO431" s="36">
        <f>AO418*$D431</f>
        <v/>
      </c>
      <c r="AP431" s="36">
        <f>AP418*$D431</f>
        <v/>
      </c>
      <c r="AQ431" s="36">
        <f>AQ418*$D431</f>
        <v/>
      </c>
      <c r="AR431" s="36">
        <f>AR418*$D431</f>
        <v/>
      </c>
      <c r="AS431" s="36">
        <f>AS418*$D431</f>
        <v/>
      </c>
      <c r="AT431" s="36">
        <f>AT418*$D431</f>
        <v/>
      </c>
      <c r="AU431" s="36">
        <f>AU418*$D431</f>
        <v/>
      </c>
      <c r="AV431" s="36">
        <f>AV418*$D431</f>
        <v/>
      </c>
      <c r="AW431" s="36">
        <f>AW418*$D431</f>
        <v/>
      </c>
      <c r="AX431" s="36">
        <f>AX418*$D431</f>
        <v/>
      </c>
      <c r="AY431" s="36">
        <f>AY418*$D431</f>
        <v/>
      </c>
    </row>
    <row r="432" hidden="1" outlineLevel="1">
      <c r="A432" s="14" t="inlineStr">
        <is>
          <t>esubpu</t>
        </is>
      </c>
      <c r="B432" s="14" t="inlineStr">
        <is>
          <t>bio</t>
        </is>
      </c>
      <c r="C432" s="14" t="inlineStr">
        <is>
          <t>all</t>
        </is>
      </c>
      <c r="D432" s="36">
        <f>INDEX(Inputs_prices!$G$7:$G$18,MATCH($B432&amp;"."&amp;$C432,Inputs_prices!$A$7:$A$18,0))</f>
        <v/>
      </c>
      <c r="E432" s="35" t="n"/>
      <c r="F432" s="35" t="n"/>
      <c r="G432" s="35" t="n"/>
      <c r="H432" s="14">
        <f>INDEX(VarLab,MATCH($A432,VarKey,0))&amp;INDEX(MemLab,MATCH($C432&amp;"|"&amp;$B432,MemKey,0))</f>
        <v/>
      </c>
      <c r="I432" s="14">
        <f>INDEX(VarUnit,MATCH($A432,VarKey,0))</f>
        <v/>
      </c>
      <c r="J432" s="14">
        <f>INDEX(VarSrc,MATCH($A432,VarKey,0))</f>
        <v/>
      </c>
      <c r="K432" s="11">
        <f>CodePrefix&amp;$A432&amp;IF($C432="","","."&amp;$C432&amp;"."&amp;$B432)&amp;INDEX(VarEnd,MATCH($A432,VarKey,0))&amp;K$5</f>
        <v/>
      </c>
      <c r="L432" s="37">
        <f>L419*$D432</f>
        <v/>
      </c>
      <c r="M432" s="36">
        <f>M419*$D432</f>
        <v/>
      </c>
      <c r="N432" s="36">
        <f>N419*$D432</f>
        <v/>
      </c>
      <c r="O432" s="36">
        <f>O419*$D432</f>
        <v/>
      </c>
      <c r="P432" s="36">
        <f>P419*$D432</f>
        <v/>
      </c>
      <c r="Q432" s="36">
        <f>Q419*$D432</f>
        <v/>
      </c>
      <c r="R432" s="36">
        <f>R419*$D432</f>
        <v/>
      </c>
      <c r="S432" s="36">
        <f>S419*$D432</f>
        <v/>
      </c>
      <c r="T432" s="36">
        <f>T419*$D432</f>
        <v/>
      </c>
      <c r="U432" s="36">
        <f>U419*$D432</f>
        <v/>
      </c>
      <c r="V432" s="36">
        <f>V419*$D432</f>
        <v/>
      </c>
      <c r="W432" s="36">
        <f>W419*$D432</f>
        <v/>
      </c>
      <c r="X432" s="36">
        <f>X419*$D432</f>
        <v/>
      </c>
      <c r="Y432" s="36">
        <f>Y419*$D432</f>
        <v/>
      </c>
      <c r="Z432" s="36">
        <f>Z419*$D432</f>
        <v/>
      </c>
      <c r="AA432" s="36">
        <f>AA419*$D432</f>
        <v/>
      </c>
      <c r="AB432" s="36">
        <f>AB419*$D432</f>
        <v/>
      </c>
      <c r="AC432" s="36">
        <f>AC419*$D432</f>
        <v/>
      </c>
      <c r="AD432" s="36">
        <f>AD419*$D432</f>
        <v/>
      </c>
      <c r="AF432" s="11">
        <f>CodePrefix&amp;$A432&amp;IF($C432="","","."&amp;$C432&amp;"."&amp;$B432)&amp;INDEX(VarEnd,MATCH($A432,VarKey,0))&amp;AF$5</f>
        <v/>
      </c>
      <c r="AG432" s="37">
        <f>AG419*$D432</f>
        <v/>
      </c>
      <c r="AH432" s="36">
        <f>AH419*$D432</f>
        <v/>
      </c>
      <c r="AI432" s="36">
        <f>AI419*$D432</f>
        <v/>
      </c>
      <c r="AJ432" s="36">
        <f>AJ419*$D432</f>
        <v/>
      </c>
      <c r="AK432" s="36">
        <f>AK419*$D432</f>
        <v/>
      </c>
      <c r="AL432" s="36">
        <f>AL419*$D432</f>
        <v/>
      </c>
      <c r="AM432" s="36">
        <f>AM419*$D432</f>
        <v/>
      </c>
      <c r="AN432" s="36">
        <f>AN419*$D432</f>
        <v/>
      </c>
      <c r="AO432" s="36">
        <f>AO419*$D432</f>
        <v/>
      </c>
      <c r="AP432" s="36">
        <f>AP419*$D432</f>
        <v/>
      </c>
      <c r="AQ432" s="36">
        <f>AQ419*$D432</f>
        <v/>
      </c>
      <c r="AR432" s="36">
        <f>AR419*$D432</f>
        <v/>
      </c>
      <c r="AS432" s="36">
        <f>AS419*$D432</f>
        <v/>
      </c>
      <c r="AT432" s="36">
        <f>AT419*$D432</f>
        <v/>
      </c>
      <c r="AU432" s="36">
        <f>AU419*$D432</f>
        <v/>
      </c>
      <c r="AV432" s="36">
        <f>AV419*$D432</f>
        <v/>
      </c>
      <c r="AW432" s="36">
        <f>AW419*$D432</f>
        <v/>
      </c>
      <c r="AX432" s="36">
        <f>AX419*$D432</f>
        <v/>
      </c>
      <c r="AY432" s="36">
        <f>AY419*$D432</f>
        <v/>
      </c>
    </row>
    <row r="433" hidden="1" outlineLevel="1"/>
    <row r="434" collapsed="1"/>
    <row r="435">
      <c r="A435" s="4" t="inlineStr">
        <is>
          <t>3. Power sector: engineer model (demand, dispatch, retirement, investment) with generation costs and electricity prices (legacy section 4, sub-tables A-L; PowerModel_Method_v0_3.md)</t>
        </is>
      </c>
      <c r="B435" s="5" t="n"/>
      <c r="C435" s="5" t="n"/>
      <c r="D435" s="5" t="n"/>
      <c r="E435" s="5" t="n"/>
      <c r="F435" s="5" t="n"/>
      <c r="G435" s="5" t="n"/>
      <c r="H435" s="5" t="n"/>
      <c r="I435" s="5" t="n"/>
      <c r="J435" s="5" t="n"/>
      <c r="K435" s="5" t="n"/>
      <c r="L435" s="5" t="n"/>
      <c r="M435" s="5" t="n"/>
      <c r="N435" s="5" t="n"/>
      <c r="O435" s="5" t="n"/>
      <c r="P435" s="5" t="n"/>
      <c r="Q435" s="5" t="n"/>
      <c r="R435" s="5" t="n"/>
      <c r="S435" s="5" t="n"/>
      <c r="T435" s="5" t="n"/>
      <c r="U435" s="5" t="n"/>
      <c r="V435" s="5" t="n"/>
      <c r="W435" s="5" t="n"/>
      <c r="X435" s="5" t="n"/>
      <c r="Y435" s="5" t="n"/>
      <c r="Z435" s="5" t="n"/>
      <c r="AA435" s="5" t="n"/>
      <c r="AB435" s="5" t="n"/>
      <c r="AC435" s="5" t="n"/>
      <c r="AD435" s="5" t="n"/>
      <c r="AE435" s="5" t="n"/>
      <c r="AF435" s="5" t="n"/>
      <c r="AG435" s="5" t="n"/>
      <c r="AH435" s="5" t="n"/>
      <c r="AI435" s="5" t="n"/>
      <c r="AJ435" s="5" t="n"/>
      <c r="AK435" s="5" t="n"/>
      <c r="AL435" s="5" t="n"/>
      <c r="AM435" s="5" t="n"/>
      <c r="AN435" s="5" t="n"/>
      <c r="AO435" s="5" t="n"/>
      <c r="AP435" s="5" t="n"/>
      <c r="AQ435" s="5" t="n"/>
      <c r="AR435" s="5" t="n"/>
      <c r="AS435" s="5" t="n"/>
      <c r="AT435" s="5" t="n"/>
      <c r="AU435" s="5" t="n"/>
      <c r="AV435" s="5" t="n"/>
      <c r="AW435" s="5" t="n"/>
      <c r="AX435" s="5" t="n"/>
      <c r="AY435" s="5" t="n"/>
      <c r="AZ435" s="5" t="n"/>
    </row>
    <row r="436" hidden="1" outlineLevel="1">
      <c r="H436" s="20" t="inlineStr">
        <is>
          <t>A. Inputs: capex time factor, storage cost paths, income factor on GDP elasticities, exogenous demand shock</t>
        </is>
      </c>
    </row>
    <row r="437" hidden="1" outlineLevel="1">
      <c r="A437" s="14" t="inlineStr">
        <is>
          <t>tcf</t>
        </is>
      </c>
      <c r="B437" s="14" t="inlineStr">
        <is>
          <t>coa</t>
        </is>
      </c>
      <c r="C437" s="14" t="inlineStr">
        <is>
          <t>pow</t>
        </is>
      </c>
      <c r="D437" s="14">
        <f>$A437&amp;"|"&amp;$B437</f>
        <v/>
      </c>
      <c r="E437" s="35" t="n"/>
      <c r="F437" s="35" t="n"/>
      <c r="G437" s="35" t="n"/>
      <c r="H437" s="14">
        <f>INDEX(VarLab,MATCH($A437,VarKey,0))&amp;INDEX(MemLab,MATCH($C437&amp;"|"&amp;$B437,MemKey,0))</f>
        <v/>
      </c>
      <c r="I437" s="14">
        <f>INDEX(VarUnit,MATCH($A437,VarKey,0))</f>
        <v/>
      </c>
      <c r="J437" s="14">
        <f>INDEX(VarSrc,MATCH($A437,VarKey,0))</f>
        <v/>
      </c>
      <c r="K437" s="11">
        <f>CodePrefix&amp;$A437&amp;IF($C437="","","."&amp;$C437&amp;"."&amp;$B437)&amp;INDEX(VarEnd,MATCH($A437,VarKey,0))&amp;K$5</f>
        <v/>
      </c>
      <c r="L437" s="37">
        <f>INDEX(PPathVal,MATCH($D437,PPathKey,0),MATCH(L$4,PPathYear,0))</f>
        <v/>
      </c>
      <c r="M437" s="36">
        <f>INDEX(PPathVal,MATCH($D437,PPathKey,0),MATCH(M$4,PPathYear,0))</f>
        <v/>
      </c>
      <c r="N437" s="36">
        <f>INDEX(PPathVal,MATCH($D437,PPathKey,0),MATCH(N$4,PPathYear,0))</f>
        <v/>
      </c>
      <c r="O437" s="36">
        <f>INDEX(PPathVal,MATCH($D437,PPathKey,0),MATCH(O$4,PPathYear,0))</f>
        <v/>
      </c>
      <c r="P437" s="36">
        <f>INDEX(PPathVal,MATCH($D437,PPathKey,0),MATCH(P$4,PPathYear,0))</f>
        <v/>
      </c>
      <c r="Q437" s="36">
        <f>INDEX(PPathVal,MATCH($D437,PPathKey,0),MATCH(Q$4,PPathYear,0))</f>
        <v/>
      </c>
      <c r="R437" s="36">
        <f>INDEX(PPathVal,MATCH($D437,PPathKey,0),MATCH(R$4,PPathYear,0))</f>
        <v/>
      </c>
      <c r="S437" s="36">
        <f>INDEX(PPathVal,MATCH($D437,PPathKey,0),MATCH(S$4,PPathYear,0))</f>
        <v/>
      </c>
      <c r="T437" s="36">
        <f>INDEX(PPathVal,MATCH($D437,PPathKey,0),MATCH(T$4,PPathYear,0))</f>
        <v/>
      </c>
      <c r="U437" s="36">
        <f>INDEX(PPathVal,MATCH($D437,PPathKey,0),MATCH(U$4,PPathYear,0))</f>
        <v/>
      </c>
      <c r="V437" s="36">
        <f>INDEX(PPathVal,MATCH($D437,PPathKey,0),MATCH(V$4,PPathYear,0))</f>
        <v/>
      </c>
      <c r="W437" s="36">
        <f>INDEX(PPathVal,MATCH($D437,PPathKey,0),MATCH(W$4,PPathYear,0))</f>
        <v/>
      </c>
      <c r="X437" s="36">
        <f>INDEX(PPathVal,MATCH($D437,PPathKey,0),MATCH(X$4,PPathYear,0))</f>
        <v/>
      </c>
      <c r="Y437" s="36">
        <f>INDEX(PPathVal,MATCH($D437,PPathKey,0),MATCH(Y$4,PPathYear,0))</f>
        <v/>
      </c>
      <c r="Z437" s="36">
        <f>INDEX(PPathVal,MATCH($D437,PPathKey,0),MATCH(Z$4,PPathYear,0))</f>
        <v/>
      </c>
      <c r="AA437" s="36">
        <f>INDEX(PPathVal,MATCH($D437,PPathKey,0),MATCH(AA$4,PPathYear,0))</f>
        <v/>
      </c>
      <c r="AB437" s="36">
        <f>INDEX(PPathVal,MATCH($D437,PPathKey,0),MATCH(AB$4,PPathYear,0))</f>
        <v/>
      </c>
      <c r="AC437" s="36">
        <f>INDEX(PPathVal,MATCH($D437,PPathKey,0),MATCH(AC$4,PPathYear,0))</f>
        <v/>
      </c>
      <c r="AD437" s="36">
        <f>INDEX(PPathVal,MATCH($D437,PPathKey,0),MATCH(AD$4,PPathYear,0))</f>
        <v/>
      </c>
      <c r="AF437" s="11">
        <f>CodePrefix&amp;$A437&amp;IF($C437="","","."&amp;$C437&amp;"."&amp;$B437)&amp;INDEX(VarEnd,MATCH($A437,VarKey,0))&amp;AF$5</f>
        <v/>
      </c>
      <c r="AG437" s="37">
        <f>INDEX(PPathVal,MATCH($D437,PPathKey,0),MATCH(AG$4,PPathYear,0))</f>
        <v/>
      </c>
      <c r="AH437" s="36">
        <f>INDEX(PPathVal,MATCH($D437,PPathKey,0),MATCH(AH$4,PPathYear,0))</f>
        <v/>
      </c>
      <c r="AI437" s="36">
        <f>INDEX(PPathVal,MATCH($D437,PPathKey,0),MATCH(AI$4,PPathYear,0))</f>
        <v/>
      </c>
      <c r="AJ437" s="36">
        <f>INDEX(PPathVal,MATCH($D437,PPathKey,0),MATCH(AJ$4,PPathYear,0))</f>
        <v/>
      </c>
      <c r="AK437" s="36">
        <f>INDEX(PPathVal,MATCH($D437,PPathKey,0),MATCH(AK$4,PPathYear,0))</f>
        <v/>
      </c>
      <c r="AL437" s="36">
        <f>INDEX(PPathVal,MATCH($D437,PPathKey,0),MATCH(AL$4,PPathYear,0))</f>
        <v/>
      </c>
      <c r="AM437" s="36">
        <f>INDEX(PPathVal,MATCH($D437,PPathKey,0),MATCH(AM$4,PPathYear,0))</f>
        <v/>
      </c>
      <c r="AN437" s="36">
        <f>INDEX(PPathVal,MATCH($D437,PPathKey,0),MATCH(AN$4,PPathYear,0))</f>
        <v/>
      </c>
      <c r="AO437" s="36">
        <f>INDEX(PPathVal,MATCH($D437,PPathKey,0),MATCH(AO$4,PPathYear,0))</f>
        <v/>
      </c>
      <c r="AP437" s="36">
        <f>INDEX(PPathVal,MATCH($D437,PPathKey,0),MATCH(AP$4,PPathYear,0))</f>
        <v/>
      </c>
      <c r="AQ437" s="36">
        <f>INDEX(PPathVal,MATCH($D437,PPathKey,0),MATCH(AQ$4,PPathYear,0))</f>
        <v/>
      </c>
      <c r="AR437" s="36">
        <f>INDEX(PPathVal,MATCH($D437,PPathKey,0),MATCH(AR$4,PPathYear,0))</f>
        <v/>
      </c>
      <c r="AS437" s="36">
        <f>INDEX(PPathVal,MATCH($D437,PPathKey,0),MATCH(AS$4,PPathYear,0))</f>
        <v/>
      </c>
      <c r="AT437" s="36">
        <f>INDEX(PPathVal,MATCH($D437,PPathKey,0),MATCH(AT$4,PPathYear,0))</f>
        <v/>
      </c>
      <c r="AU437" s="36">
        <f>INDEX(PPathVal,MATCH($D437,PPathKey,0),MATCH(AU$4,PPathYear,0))</f>
        <v/>
      </c>
      <c r="AV437" s="36">
        <f>INDEX(PPathVal,MATCH($D437,PPathKey,0),MATCH(AV$4,PPathYear,0))</f>
        <v/>
      </c>
      <c r="AW437" s="36">
        <f>INDEX(PPathVal,MATCH($D437,PPathKey,0),MATCH(AW$4,PPathYear,0))</f>
        <v/>
      </c>
      <c r="AX437" s="36">
        <f>INDEX(PPathVal,MATCH($D437,PPathKey,0),MATCH(AX$4,PPathYear,0))</f>
        <v/>
      </c>
      <c r="AY437" s="36">
        <f>INDEX(PPathVal,MATCH($D437,PPathKey,0),MATCH(AY$4,PPathYear,0))</f>
        <v/>
      </c>
    </row>
    <row r="438" hidden="1" outlineLevel="1">
      <c r="A438" s="14" t="inlineStr">
        <is>
          <t>tcf</t>
        </is>
      </c>
      <c r="B438" s="14" t="inlineStr">
        <is>
          <t>nga</t>
        </is>
      </c>
      <c r="C438" s="14" t="inlineStr">
        <is>
          <t>pow</t>
        </is>
      </c>
      <c r="D438" s="14">
        <f>$A438&amp;"|"&amp;$B438</f>
        <v/>
      </c>
      <c r="E438" s="35" t="n"/>
      <c r="F438" s="35" t="n"/>
      <c r="G438" s="35" t="n"/>
      <c r="H438" s="14">
        <f>INDEX(VarLab,MATCH($A438,VarKey,0))&amp;INDEX(MemLab,MATCH($C438&amp;"|"&amp;$B438,MemKey,0))</f>
        <v/>
      </c>
      <c r="I438" s="14">
        <f>INDEX(VarUnit,MATCH($A438,VarKey,0))</f>
        <v/>
      </c>
      <c r="J438" s="14">
        <f>INDEX(VarSrc,MATCH($A438,VarKey,0))</f>
        <v/>
      </c>
      <c r="K438" s="11">
        <f>CodePrefix&amp;$A438&amp;IF($C438="","","."&amp;$C438&amp;"."&amp;$B438)&amp;INDEX(VarEnd,MATCH($A438,VarKey,0))&amp;K$5</f>
        <v/>
      </c>
      <c r="L438" s="37">
        <f>INDEX(PPathVal,MATCH($D438,PPathKey,0),MATCH(L$4,PPathYear,0))</f>
        <v/>
      </c>
      <c r="M438" s="36">
        <f>INDEX(PPathVal,MATCH($D438,PPathKey,0),MATCH(M$4,PPathYear,0))</f>
        <v/>
      </c>
      <c r="N438" s="36">
        <f>INDEX(PPathVal,MATCH($D438,PPathKey,0),MATCH(N$4,PPathYear,0))</f>
        <v/>
      </c>
      <c r="O438" s="36">
        <f>INDEX(PPathVal,MATCH($D438,PPathKey,0),MATCH(O$4,PPathYear,0))</f>
        <v/>
      </c>
      <c r="P438" s="36">
        <f>INDEX(PPathVal,MATCH($D438,PPathKey,0),MATCH(P$4,PPathYear,0))</f>
        <v/>
      </c>
      <c r="Q438" s="36">
        <f>INDEX(PPathVal,MATCH($D438,PPathKey,0),MATCH(Q$4,PPathYear,0))</f>
        <v/>
      </c>
      <c r="R438" s="36">
        <f>INDEX(PPathVal,MATCH($D438,PPathKey,0),MATCH(R$4,PPathYear,0))</f>
        <v/>
      </c>
      <c r="S438" s="36">
        <f>INDEX(PPathVal,MATCH($D438,PPathKey,0),MATCH(S$4,PPathYear,0))</f>
        <v/>
      </c>
      <c r="T438" s="36">
        <f>INDEX(PPathVal,MATCH($D438,PPathKey,0),MATCH(T$4,PPathYear,0))</f>
        <v/>
      </c>
      <c r="U438" s="36">
        <f>INDEX(PPathVal,MATCH($D438,PPathKey,0),MATCH(U$4,PPathYear,0))</f>
        <v/>
      </c>
      <c r="V438" s="36">
        <f>INDEX(PPathVal,MATCH($D438,PPathKey,0),MATCH(V$4,PPathYear,0))</f>
        <v/>
      </c>
      <c r="W438" s="36">
        <f>INDEX(PPathVal,MATCH($D438,PPathKey,0),MATCH(W$4,PPathYear,0))</f>
        <v/>
      </c>
      <c r="X438" s="36">
        <f>INDEX(PPathVal,MATCH($D438,PPathKey,0),MATCH(X$4,PPathYear,0))</f>
        <v/>
      </c>
      <c r="Y438" s="36">
        <f>INDEX(PPathVal,MATCH($D438,PPathKey,0),MATCH(Y$4,PPathYear,0))</f>
        <v/>
      </c>
      <c r="Z438" s="36">
        <f>INDEX(PPathVal,MATCH($D438,PPathKey,0),MATCH(Z$4,PPathYear,0))</f>
        <v/>
      </c>
      <c r="AA438" s="36">
        <f>INDEX(PPathVal,MATCH($D438,PPathKey,0),MATCH(AA$4,PPathYear,0))</f>
        <v/>
      </c>
      <c r="AB438" s="36">
        <f>INDEX(PPathVal,MATCH($D438,PPathKey,0),MATCH(AB$4,PPathYear,0))</f>
        <v/>
      </c>
      <c r="AC438" s="36">
        <f>INDEX(PPathVal,MATCH($D438,PPathKey,0),MATCH(AC$4,PPathYear,0))</f>
        <v/>
      </c>
      <c r="AD438" s="36">
        <f>INDEX(PPathVal,MATCH($D438,PPathKey,0),MATCH(AD$4,PPathYear,0))</f>
        <v/>
      </c>
      <c r="AF438" s="11">
        <f>CodePrefix&amp;$A438&amp;IF($C438="","","."&amp;$C438&amp;"."&amp;$B438)&amp;INDEX(VarEnd,MATCH($A438,VarKey,0))&amp;AF$5</f>
        <v/>
      </c>
      <c r="AG438" s="37">
        <f>INDEX(PPathVal,MATCH($D438,PPathKey,0),MATCH(AG$4,PPathYear,0))</f>
        <v/>
      </c>
      <c r="AH438" s="36">
        <f>INDEX(PPathVal,MATCH($D438,PPathKey,0),MATCH(AH$4,PPathYear,0))</f>
        <v/>
      </c>
      <c r="AI438" s="36">
        <f>INDEX(PPathVal,MATCH($D438,PPathKey,0),MATCH(AI$4,PPathYear,0))</f>
        <v/>
      </c>
      <c r="AJ438" s="36">
        <f>INDEX(PPathVal,MATCH($D438,PPathKey,0),MATCH(AJ$4,PPathYear,0))</f>
        <v/>
      </c>
      <c r="AK438" s="36">
        <f>INDEX(PPathVal,MATCH($D438,PPathKey,0),MATCH(AK$4,PPathYear,0))</f>
        <v/>
      </c>
      <c r="AL438" s="36">
        <f>INDEX(PPathVal,MATCH($D438,PPathKey,0),MATCH(AL$4,PPathYear,0))</f>
        <v/>
      </c>
      <c r="AM438" s="36">
        <f>INDEX(PPathVal,MATCH($D438,PPathKey,0),MATCH(AM$4,PPathYear,0))</f>
        <v/>
      </c>
      <c r="AN438" s="36">
        <f>INDEX(PPathVal,MATCH($D438,PPathKey,0),MATCH(AN$4,PPathYear,0))</f>
        <v/>
      </c>
      <c r="AO438" s="36">
        <f>INDEX(PPathVal,MATCH($D438,PPathKey,0),MATCH(AO$4,PPathYear,0))</f>
        <v/>
      </c>
      <c r="AP438" s="36">
        <f>INDEX(PPathVal,MATCH($D438,PPathKey,0),MATCH(AP$4,PPathYear,0))</f>
        <v/>
      </c>
      <c r="AQ438" s="36">
        <f>INDEX(PPathVal,MATCH($D438,PPathKey,0),MATCH(AQ$4,PPathYear,0))</f>
        <v/>
      </c>
      <c r="AR438" s="36">
        <f>INDEX(PPathVal,MATCH($D438,PPathKey,0),MATCH(AR$4,PPathYear,0))</f>
        <v/>
      </c>
      <c r="AS438" s="36">
        <f>INDEX(PPathVal,MATCH($D438,PPathKey,0),MATCH(AS$4,PPathYear,0))</f>
        <v/>
      </c>
      <c r="AT438" s="36">
        <f>INDEX(PPathVal,MATCH($D438,PPathKey,0),MATCH(AT$4,PPathYear,0))</f>
        <v/>
      </c>
      <c r="AU438" s="36">
        <f>INDEX(PPathVal,MATCH($D438,PPathKey,0),MATCH(AU$4,PPathYear,0))</f>
        <v/>
      </c>
      <c r="AV438" s="36">
        <f>INDEX(PPathVal,MATCH($D438,PPathKey,0),MATCH(AV$4,PPathYear,0))</f>
        <v/>
      </c>
      <c r="AW438" s="36">
        <f>INDEX(PPathVal,MATCH($D438,PPathKey,0),MATCH(AW$4,PPathYear,0))</f>
        <v/>
      </c>
      <c r="AX438" s="36">
        <f>INDEX(PPathVal,MATCH($D438,PPathKey,0),MATCH(AX$4,PPathYear,0))</f>
        <v/>
      </c>
      <c r="AY438" s="36">
        <f>INDEX(PPathVal,MATCH($D438,PPathKey,0),MATCH(AY$4,PPathYear,0))</f>
        <v/>
      </c>
    </row>
    <row r="439" hidden="1" outlineLevel="1">
      <c r="A439" s="14" t="inlineStr">
        <is>
          <t>tcf</t>
        </is>
      </c>
      <c r="B439" s="14" t="inlineStr">
        <is>
          <t>oop</t>
        </is>
      </c>
      <c r="C439" s="14" t="inlineStr">
        <is>
          <t>pow</t>
        </is>
      </c>
      <c r="D439" s="14">
        <f>$A439&amp;"|"&amp;$B439</f>
        <v/>
      </c>
      <c r="E439" s="35" t="n"/>
      <c r="F439" s="35" t="n"/>
      <c r="G439" s="35" t="n"/>
      <c r="H439" s="14">
        <f>INDEX(VarLab,MATCH($A439,VarKey,0))&amp;INDEX(MemLab,MATCH($C439&amp;"|"&amp;$B439,MemKey,0))</f>
        <v/>
      </c>
      <c r="I439" s="14">
        <f>INDEX(VarUnit,MATCH($A439,VarKey,0))</f>
        <v/>
      </c>
      <c r="J439" s="14">
        <f>INDEX(VarSrc,MATCH($A439,VarKey,0))</f>
        <v/>
      </c>
      <c r="K439" s="11">
        <f>CodePrefix&amp;$A439&amp;IF($C439="","","."&amp;$C439&amp;"."&amp;$B439)&amp;INDEX(VarEnd,MATCH($A439,VarKey,0))&amp;K$5</f>
        <v/>
      </c>
      <c r="L439" s="37">
        <f>INDEX(PPathVal,MATCH($D439,PPathKey,0),MATCH(L$4,PPathYear,0))</f>
        <v/>
      </c>
      <c r="M439" s="36">
        <f>INDEX(PPathVal,MATCH($D439,PPathKey,0),MATCH(M$4,PPathYear,0))</f>
        <v/>
      </c>
      <c r="N439" s="36">
        <f>INDEX(PPathVal,MATCH($D439,PPathKey,0),MATCH(N$4,PPathYear,0))</f>
        <v/>
      </c>
      <c r="O439" s="36">
        <f>INDEX(PPathVal,MATCH($D439,PPathKey,0),MATCH(O$4,PPathYear,0))</f>
        <v/>
      </c>
      <c r="P439" s="36">
        <f>INDEX(PPathVal,MATCH($D439,PPathKey,0),MATCH(P$4,PPathYear,0))</f>
        <v/>
      </c>
      <c r="Q439" s="36">
        <f>INDEX(PPathVal,MATCH($D439,PPathKey,0),MATCH(Q$4,PPathYear,0))</f>
        <v/>
      </c>
      <c r="R439" s="36">
        <f>INDEX(PPathVal,MATCH($D439,PPathKey,0),MATCH(R$4,PPathYear,0))</f>
        <v/>
      </c>
      <c r="S439" s="36">
        <f>INDEX(PPathVal,MATCH($D439,PPathKey,0),MATCH(S$4,PPathYear,0))</f>
        <v/>
      </c>
      <c r="T439" s="36">
        <f>INDEX(PPathVal,MATCH($D439,PPathKey,0),MATCH(T$4,PPathYear,0))</f>
        <v/>
      </c>
      <c r="U439" s="36">
        <f>INDEX(PPathVal,MATCH($D439,PPathKey,0),MATCH(U$4,PPathYear,0))</f>
        <v/>
      </c>
      <c r="V439" s="36">
        <f>INDEX(PPathVal,MATCH($D439,PPathKey,0),MATCH(V$4,PPathYear,0))</f>
        <v/>
      </c>
      <c r="W439" s="36">
        <f>INDEX(PPathVal,MATCH($D439,PPathKey,0),MATCH(W$4,PPathYear,0))</f>
        <v/>
      </c>
      <c r="X439" s="36">
        <f>INDEX(PPathVal,MATCH($D439,PPathKey,0),MATCH(X$4,PPathYear,0))</f>
        <v/>
      </c>
      <c r="Y439" s="36">
        <f>INDEX(PPathVal,MATCH($D439,PPathKey,0),MATCH(Y$4,PPathYear,0))</f>
        <v/>
      </c>
      <c r="Z439" s="36">
        <f>INDEX(PPathVal,MATCH($D439,PPathKey,0),MATCH(Z$4,PPathYear,0))</f>
        <v/>
      </c>
      <c r="AA439" s="36">
        <f>INDEX(PPathVal,MATCH($D439,PPathKey,0),MATCH(AA$4,PPathYear,0))</f>
        <v/>
      </c>
      <c r="AB439" s="36">
        <f>INDEX(PPathVal,MATCH($D439,PPathKey,0),MATCH(AB$4,PPathYear,0))</f>
        <v/>
      </c>
      <c r="AC439" s="36">
        <f>INDEX(PPathVal,MATCH($D439,PPathKey,0),MATCH(AC$4,PPathYear,0))</f>
        <v/>
      </c>
      <c r="AD439" s="36">
        <f>INDEX(PPathVal,MATCH($D439,PPathKey,0),MATCH(AD$4,PPathYear,0))</f>
        <v/>
      </c>
      <c r="AF439" s="11">
        <f>CodePrefix&amp;$A439&amp;IF($C439="","","."&amp;$C439&amp;"."&amp;$B439)&amp;INDEX(VarEnd,MATCH($A439,VarKey,0))&amp;AF$5</f>
        <v/>
      </c>
      <c r="AG439" s="37">
        <f>INDEX(PPathVal,MATCH($D439,PPathKey,0),MATCH(AG$4,PPathYear,0))</f>
        <v/>
      </c>
      <c r="AH439" s="36">
        <f>INDEX(PPathVal,MATCH($D439,PPathKey,0),MATCH(AH$4,PPathYear,0))</f>
        <v/>
      </c>
      <c r="AI439" s="36">
        <f>INDEX(PPathVal,MATCH($D439,PPathKey,0),MATCH(AI$4,PPathYear,0))</f>
        <v/>
      </c>
      <c r="AJ439" s="36">
        <f>INDEX(PPathVal,MATCH($D439,PPathKey,0),MATCH(AJ$4,PPathYear,0))</f>
        <v/>
      </c>
      <c r="AK439" s="36">
        <f>INDEX(PPathVal,MATCH($D439,PPathKey,0),MATCH(AK$4,PPathYear,0))</f>
        <v/>
      </c>
      <c r="AL439" s="36">
        <f>INDEX(PPathVal,MATCH($D439,PPathKey,0),MATCH(AL$4,PPathYear,0))</f>
        <v/>
      </c>
      <c r="AM439" s="36">
        <f>INDEX(PPathVal,MATCH($D439,PPathKey,0),MATCH(AM$4,PPathYear,0))</f>
        <v/>
      </c>
      <c r="AN439" s="36">
        <f>INDEX(PPathVal,MATCH($D439,PPathKey,0),MATCH(AN$4,PPathYear,0))</f>
        <v/>
      </c>
      <c r="AO439" s="36">
        <f>INDEX(PPathVal,MATCH($D439,PPathKey,0),MATCH(AO$4,PPathYear,0))</f>
        <v/>
      </c>
      <c r="AP439" s="36">
        <f>INDEX(PPathVal,MATCH($D439,PPathKey,0),MATCH(AP$4,PPathYear,0))</f>
        <v/>
      </c>
      <c r="AQ439" s="36">
        <f>INDEX(PPathVal,MATCH($D439,PPathKey,0),MATCH(AQ$4,PPathYear,0))</f>
        <v/>
      </c>
      <c r="AR439" s="36">
        <f>INDEX(PPathVal,MATCH($D439,PPathKey,0),MATCH(AR$4,PPathYear,0))</f>
        <v/>
      </c>
      <c r="AS439" s="36">
        <f>INDEX(PPathVal,MATCH($D439,PPathKey,0),MATCH(AS$4,PPathYear,0))</f>
        <v/>
      </c>
      <c r="AT439" s="36">
        <f>INDEX(PPathVal,MATCH($D439,PPathKey,0),MATCH(AT$4,PPathYear,0))</f>
        <v/>
      </c>
      <c r="AU439" s="36">
        <f>INDEX(PPathVal,MATCH($D439,PPathKey,0),MATCH(AU$4,PPathYear,0))</f>
        <v/>
      </c>
      <c r="AV439" s="36">
        <f>INDEX(PPathVal,MATCH($D439,PPathKey,0),MATCH(AV$4,PPathYear,0))</f>
        <v/>
      </c>
      <c r="AW439" s="36">
        <f>INDEX(PPathVal,MATCH($D439,PPathKey,0),MATCH(AW$4,PPathYear,0))</f>
        <v/>
      </c>
      <c r="AX439" s="36">
        <f>INDEX(PPathVal,MATCH($D439,PPathKey,0),MATCH(AX$4,PPathYear,0))</f>
        <v/>
      </c>
      <c r="AY439" s="36">
        <f>INDEX(PPathVal,MATCH($D439,PPathKey,0),MATCH(AY$4,PPathYear,0))</f>
        <v/>
      </c>
    </row>
    <row r="440" hidden="1" outlineLevel="1">
      <c r="A440" s="14" t="inlineStr">
        <is>
          <t>tcf</t>
        </is>
      </c>
      <c r="B440" s="14" t="inlineStr">
        <is>
          <t>nuc</t>
        </is>
      </c>
      <c r="C440" s="14" t="inlineStr">
        <is>
          <t>pow</t>
        </is>
      </c>
      <c r="D440" s="14">
        <f>$A440&amp;"|"&amp;$B440</f>
        <v/>
      </c>
      <c r="E440" s="35" t="n"/>
      <c r="F440" s="35" t="n"/>
      <c r="G440" s="35" t="n"/>
      <c r="H440" s="14">
        <f>INDEX(VarLab,MATCH($A440,VarKey,0))&amp;INDEX(MemLab,MATCH($C440&amp;"|"&amp;$B440,MemKey,0))</f>
        <v/>
      </c>
      <c r="I440" s="14">
        <f>INDEX(VarUnit,MATCH($A440,VarKey,0))</f>
        <v/>
      </c>
      <c r="J440" s="14">
        <f>INDEX(VarSrc,MATCH($A440,VarKey,0))</f>
        <v/>
      </c>
      <c r="K440" s="11">
        <f>CodePrefix&amp;$A440&amp;IF($C440="","","."&amp;$C440&amp;"."&amp;$B440)&amp;INDEX(VarEnd,MATCH($A440,VarKey,0))&amp;K$5</f>
        <v/>
      </c>
      <c r="L440" s="37">
        <f>INDEX(PPathVal,MATCH($D440,PPathKey,0),MATCH(L$4,PPathYear,0))</f>
        <v/>
      </c>
      <c r="M440" s="36">
        <f>INDEX(PPathVal,MATCH($D440,PPathKey,0),MATCH(M$4,PPathYear,0))</f>
        <v/>
      </c>
      <c r="N440" s="36">
        <f>INDEX(PPathVal,MATCH($D440,PPathKey,0),MATCH(N$4,PPathYear,0))</f>
        <v/>
      </c>
      <c r="O440" s="36">
        <f>INDEX(PPathVal,MATCH($D440,PPathKey,0),MATCH(O$4,PPathYear,0))</f>
        <v/>
      </c>
      <c r="P440" s="36">
        <f>INDEX(PPathVal,MATCH($D440,PPathKey,0),MATCH(P$4,PPathYear,0))</f>
        <v/>
      </c>
      <c r="Q440" s="36">
        <f>INDEX(PPathVal,MATCH($D440,PPathKey,0),MATCH(Q$4,PPathYear,0))</f>
        <v/>
      </c>
      <c r="R440" s="36">
        <f>INDEX(PPathVal,MATCH($D440,PPathKey,0),MATCH(R$4,PPathYear,0))</f>
        <v/>
      </c>
      <c r="S440" s="36">
        <f>INDEX(PPathVal,MATCH($D440,PPathKey,0),MATCH(S$4,PPathYear,0))</f>
        <v/>
      </c>
      <c r="T440" s="36">
        <f>INDEX(PPathVal,MATCH($D440,PPathKey,0),MATCH(T$4,PPathYear,0))</f>
        <v/>
      </c>
      <c r="U440" s="36">
        <f>INDEX(PPathVal,MATCH($D440,PPathKey,0),MATCH(U$4,PPathYear,0))</f>
        <v/>
      </c>
      <c r="V440" s="36">
        <f>INDEX(PPathVal,MATCH($D440,PPathKey,0),MATCH(V$4,PPathYear,0))</f>
        <v/>
      </c>
      <c r="W440" s="36">
        <f>INDEX(PPathVal,MATCH($D440,PPathKey,0),MATCH(W$4,PPathYear,0))</f>
        <v/>
      </c>
      <c r="X440" s="36">
        <f>INDEX(PPathVal,MATCH($D440,PPathKey,0),MATCH(X$4,PPathYear,0))</f>
        <v/>
      </c>
      <c r="Y440" s="36">
        <f>INDEX(PPathVal,MATCH($D440,PPathKey,0),MATCH(Y$4,PPathYear,0))</f>
        <v/>
      </c>
      <c r="Z440" s="36">
        <f>INDEX(PPathVal,MATCH($D440,PPathKey,0),MATCH(Z$4,PPathYear,0))</f>
        <v/>
      </c>
      <c r="AA440" s="36">
        <f>INDEX(PPathVal,MATCH($D440,PPathKey,0),MATCH(AA$4,PPathYear,0))</f>
        <v/>
      </c>
      <c r="AB440" s="36">
        <f>INDEX(PPathVal,MATCH($D440,PPathKey,0),MATCH(AB$4,PPathYear,0))</f>
        <v/>
      </c>
      <c r="AC440" s="36">
        <f>INDEX(PPathVal,MATCH($D440,PPathKey,0),MATCH(AC$4,PPathYear,0))</f>
        <v/>
      </c>
      <c r="AD440" s="36">
        <f>INDEX(PPathVal,MATCH($D440,PPathKey,0),MATCH(AD$4,PPathYear,0))</f>
        <v/>
      </c>
      <c r="AF440" s="11">
        <f>CodePrefix&amp;$A440&amp;IF($C440="","","."&amp;$C440&amp;"."&amp;$B440)&amp;INDEX(VarEnd,MATCH($A440,VarKey,0))&amp;AF$5</f>
        <v/>
      </c>
      <c r="AG440" s="37">
        <f>INDEX(PPathVal,MATCH($D440,PPathKey,0),MATCH(AG$4,PPathYear,0))</f>
        <v/>
      </c>
      <c r="AH440" s="36">
        <f>INDEX(PPathVal,MATCH($D440,PPathKey,0),MATCH(AH$4,PPathYear,0))</f>
        <v/>
      </c>
      <c r="AI440" s="36">
        <f>INDEX(PPathVal,MATCH($D440,PPathKey,0),MATCH(AI$4,PPathYear,0))</f>
        <v/>
      </c>
      <c r="AJ440" s="36">
        <f>INDEX(PPathVal,MATCH($D440,PPathKey,0),MATCH(AJ$4,PPathYear,0))</f>
        <v/>
      </c>
      <c r="AK440" s="36">
        <f>INDEX(PPathVal,MATCH($D440,PPathKey,0),MATCH(AK$4,PPathYear,0))</f>
        <v/>
      </c>
      <c r="AL440" s="36">
        <f>INDEX(PPathVal,MATCH($D440,PPathKey,0),MATCH(AL$4,PPathYear,0))</f>
        <v/>
      </c>
      <c r="AM440" s="36">
        <f>INDEX(PPathVal,MATCH($D440,PPathKey,0),MATCH(AM$4,PPathYear,0))</f>
        <v/>
      </c>
      <c r="AN440" s="36">
        <f>INDEX(PPathVal,MATCH($D440,PPathKey,0),MATCH(AN$4,PPathYear,0))</f>
        <v/>
      </c>
      <c r="AO440" s="36">
        <f>INDEX(PPathVal,MATCH($D440,PPathKey,0),MATCH(AO$4,PPathYear,0))</f>
        <v/>
      </c>
      <c r="AP440" s="36">
        <f>INDEX(PPathVal,MATCH($D440,PPathKey,0),MATCH(AP$4,PPathYear,0))</f>
        <v/>
      </c>
      <c r="AQ440" s="36">
        <f>INDEX(PPathVal,MATCH($D440,PPathKey,0),MATCH(AQ$4,PPathYear,0))</f>
        <v/>
      </c>
      <c r="AR440" s="36">
        <f>INDEX(PPathVal,MATCH($D440,PPathKey,0),MATCH(AR$4,PPathYear,0))</f>
        <v/>
      </c>
      <c r="AS440" s="36">
        <f>INDEX(PPathVal,MATCH($D440,PPathKey,0),MATCH(AS$4,PPathYear,0))</f>
        <v/>
      </c>
      <c r="AT440" s="36">
        <f>INDEX(PPathVal,MATCH($D440,PPathKey,0),MATCH(AT$4,PPathYear,0))</f>
        <v/>
      </c>
      <c r="AU440" s="36">
        <f>INDEX(PPathVal,MATCH($D440,PPathKey,0),MATCH(AU$4,PPathYear,0))</f>
        <v/>
      </c>
      <c r="AV440" s="36">
        <f>INDEX(PPathVal,MATCH($D440,PPathKey,0),MATCH(AV$4,PPathYear,0))</f>
        <v/>
      </c>
      <c r="AW440" s="36">
        <f>INDEX(PPathVal,MATCH($D440,PPathKey,0),MATCH(AW$4,PPathYear,0))</f>
        <v/>
      </c>
      <c r="AX440" s="36">
        <f>INDEX(PPathVal,MATCH($D440,PPathKey,0),MATCH(AX$4,PPathYear,0))</f>
        <v/>
      </c>
      <c r="AY440" s="36">
        <f>INDEX(PPathVal,MATCH($D440,PPathKey,0),MATCH(AY$4,PPathYear,0))</f>
        <v/>
      </c>
    </row>
    <row r="441" hidden="1" outlineLevel="1">
      <c r="A441" s="14" t="inlineStr">
        <is>
          <t>tcf</t>
        </is>
      </c>
      <c r="B441" s="14" t="inlineStr">
        <is>
          <t>wnd</t>
        </is>
      </c>
      <c r="C441" s="14" t="inlineStr">
        <is>
          <t>pow</t>
        </is>
      </c>
      <c r="D441" s="14">
        <f>$A441&amp;"|"&amp;$B441</f>
        <v/>
      </c>
      <c r="E441" s="35" t="n"/>
      <c r="F441" s="35" t="n"/>
      <c r="G441" s="35" t="n"/>
      <c r="H441" s="14">
        <f>INDEX(VarLab,MATCH($A441,VarKey,0))&amp;INDEX(MemLab,MATCH($C441&amp;"|"&amp;$B441,MemKey,0))</f>
        <v/>
      </c>
      <c r="I441" s="14">
        <f>INDEX(VarUnit,MATCH($A441,VarKey,0))</f>
        <v/>
      </c>
      <c r="J441" s="14">
        <f>INDEX(VarSrc,MATCH($A441,VarKey,0))</f>
        <v/>
      </c>
      <c r="K441" s="11">
        <f>CodePrefix&amp;$A441&amp;IF($C441="","","."&amp;$C441&amp;"."&amp;$B441)&amp;INDEX(VarEnd,MATCH($A441,VarKey,0))&amp;K$5</f>
        <v/>
      </c>
      <c r="L441" s="37">
        <f>INDEX(PPathVal,MATCH($D441,PPathKey,0),MATCH(L$4,PPathYear,0))</f>
        <v/>
      </c>
      <c r="M441" s="36">
        <f>INDEX(PPathVal,MATCH($D441,PPathKey,0),MATCH(M$4,PPathYear,0))</f>
        <v/>
      </c>
      <c r="N441" s="36">
        <f>INDEX(PPathVal,MATCH($D441,PPathKey,0),MATCH(N$4,PPathYear,0))</f>
        <v/>
      </c>
      <c r="O441" s="36">
        <f>INDEX(PPathVal,MATCH($D441,PPathKey,0),MATCH(O$4,PPathYear,0))</f>
        <v/>
      </c>
      <c r="P441" s="36">
        <f>INDEX(PPathVal,MATCH($D441,PPathKey,0),MATCH(P$4,PPathYear,0))</f>
        <v/>
      </c>
      <c r="Q441" s="36">
        <f>INDEX(PPathVal,MATCH($D441,PPathKey,0),MATCH(Q$4,PPathYear,0))</f>
        <v/>
      </c>
      <c r="R441" s="36">
        <f>INDEX(PPathVal,MATCH($D441,PPathKey,0),MATCH(R$4,PPathYear,0))</f>
        <v/>
      </c>
      <c r="S441" s="36">
        <f>INDEX(PPathVal,MATCH($D441,PPathKey,0),MATCH(S$4,PPathYear,0))</f>
        <v/>
      </c>
      <c r="T441" s="36">
        <f>INDEX(PPathVal,MATCH($D441,PPathKey,0),MATCH(T$4,PPathYear,0))</f>
        <v/>
      </c>
      <c r="U441" s="36">
        <f>INDEX(PPathVal,MATCH($D441,PPathKey,0),MATCH(U$4,PPathYear,0))</f>
        <v/>
      </c>
      <c r="V441" s="36">
        <f>INDEX(PPathVal,MATCH($D441,PPathKey,0),MATCH(V$4,PPathYear,0))</f>
        <v/>
      </c>
      <c r="W441" s="36">
        <f>INDEX(PPathVal,MATCH($D441,PPathKey,0),MATCH(W$4,PPathYear,0))</f>
        <v/>
      </c>
      <c r="X441" s="36">
        <f>INDEX(PPathVal,MATCH($D441,PPathKey,0),MATCH(X$4,PPathYear,0))</f>
        <v/>
      </c>
      <c r="Y441" s="36">
        <f>INDEX(PPathVal,MATCH($D441,PPathKey,0),MATCH(Y$4,PPathYear,0))</f>
        <v/>
      </c>
      <c r="Z441" s="36">
        <f>INDEX(PPathVal,MATCH($D441,PPathKey,0),MATCH(Z$4,PPathYear,0))</f>
        <v/>
      </c>
      <c r="AA441" s="36">
        <f>INDEX(PPathVal,MATCH($D441,PPathKey,0),MATCH(AA$4,PPathYear,0))</f>
        <v/>
      </c>
      <c r="AB441" s="36">
        <f>INDEX(PPathVal,MATCH($D441,PPathKey,0),MATCH(AB$4,PPathYear,0))</f>
        <v/>
      </c>
      <c r="AC441" s="36">
        <f>INDEX(PPathVal,MATCH($D441,PPathKey,0),MATCH(AC$4,PPathYear,0))</f>
        <v/>
      </c>
      <c r="AD441" s="36">
        <f>INDEX(PPathVal,MATCH($D441,PPathKey,0),MATCH(AD$4,PPathYear,0))</f>
        <v/>
      </c>
      <c r="AF441" s="11">
        <f>CodePrefix&amp;$A441&amp;IF($C441="","","."&amp;$C441&amp;"."&amp;$B441)&amp;INDEX(VarEnd,MATCH($A441,VarKey,0))&amp;AF$5</f>
        <v/>
      </c>
      <c r="AG441" s="37">
        <f>INDEX(PPathVal,MATCH($D441,PPathKey,0),MATCH(AG$4,PPathYear,0))</f>
        <v/>
      </c>
      <c r="AH441" s="36">
        <f>INDEX(PPathVal,MATCH($D441,PPathKey,0),MATCH(AH$4,PPathYear,0))</f>
        <v/>
      </c>
      <c r="AI441" s="36">
        <f>INDEX(PPathVal,MATCH($D441,PPathKey,0),MATCH(AI$4,PPathYear,0))</f>
        <v/>
      </c>
      <c r="AJ441" s="36">
        <f>INDEX(PPathVal,MATCH($D441,PPathKey,0),MATCH(AJ$4,PPathYear,0))</f>
        <v/>
      </c>
      <c r="AK441" s="36">
        <f>INDEX(PPathVal,MATCH($D441,PPathKey,0),MATCH(AK$4,PPathYear,0))</f>
        <v/>
      </c>
      <c r="AL441" s="36">
        <f>INDEX(PPathVal,MATCH($D441,PPathKey,0),MATCH(AL$4,PPathYear,0))</f>
        <v/>
      </c>
      <c r="AM441" s="36">
        <f>INDEX(PPathVal,MATCH($D441,PPathKey,0),MATCH(AM$4,PPathYear,0))</f>
        <v/>
      </c>
      <c r="AN441" s="36">
        <f>INDEX(PPathVal,MATCH($D441,PPathKey,0),MATCH(AN$4,PPathYear,0))</f>
        <v/>
      </c>
      <c r="AO441" s="36">
        <f>INDEX(PPathVal,MATCH($D441,PPathKey,0),MATCH(AO$4,PPathYear,0))</f>
        <v/>
      </c>
      <c r="AP441" s="36">
        <f>INDEX(PPathVal,MATCH($D441,PPathKey,0),MATCH(AP$4,PPathYear,0))</f>
        <v/>
      </c>
      <c r="AQ441" s="36">
        <f>INDEX(PPathVal,MATCH($D441,PPathKey,0),MATCH(AQ$4,PPathYear,0))</f>
        <v/>
      </c>
      <c r="AR441" s="36">
        <f>INDEX(PPathVal,MATCH($D441,PPathKey,0),MATCH(AR$4,PPathYear,0))</f>
        <v/>
      </c>
      <c r="AS441" s="36">
        <f>INDEX(PPathVal,MATCH($D441,PPathKey,0),MATCH(AS$4,PPathYear,0))</f>
        <v/>
      </c>
      <c r="AT441" s="36">
        <f>INDEX(PPathVal,MATCH($D441,PPathKey,0),MATCH(AT$4,PPathYear,0))</f>
        <v/>
      </c>
      <c r="AU441" s="36">
        <f>INDEX(PPathVal,MATCH($D441,PPathKey,0),MATCH(AU$4,PPathYear,0))</f>
        <v/>
      </c>
      <c r="AV441" s="36">
        <f>INDEX(PPathVal,MATCH($D441,PPathKey,0),MATCH(AV$4,PPathYear,0))</f>
        <v/>
      </c>
      <c r="AW441" s="36">
        <f>INDEX(PPathVal,MATCH($D441,PPathKey,0),MATCH(AW$4,PPathYear,0))</f>
        <v/>
      </c>
      <c r="AX441" s="36">
        <f>INDEX(PPathVal,MATCH($D441,PPathKey,0),MATCH(AX$4,PPathYear,0))</f>
        <v/>
      </c>
      <c r="AY441" s="36">
        <f>INDEX(PPathVal,MATCH($D441,PPathKey,0),MATCH(AY$4,PPathYear,0))</f>
        <v/>
      </c>
    </row>
    <row r="442" hidden="1" outlineLevel="1">
      <c r="A442" s="14" t="inlineStr">
        <is>
          <t>tcf</t>
        </is>
      </c>
      <c r="B442" s="14" t="inlineStr">
        <is>
          <t>sol</t>
        </is>
      </c>
      <c r="C442" s="14" t="inlineStr">
        <is>
          <t>pow</t>
        </is>
      </c>
      <c r="D442" s="14">
        <f>$A442&amp;"|"&amp;$B442</f>
        <v/>
      </c>
      <c r="E442" s="35" t="n"/>
      <c r="F442" s="35" t="n"/>
      <c r="G442" s="35" t="n"/>
      <c r="H442" s="14">
        <f>INDEX(VarLab,MATCH($A442,VarKey,0))&amp;INDEX(MemLab,MATCH($C442&amp;"|"&amp;$B442,MemKey,0))</f>
        <v/>
      </c>
      <c r="I442" s="14">
        <f>INDEX(VarUnit,MATCH($A442,VarKey,0))</f>
        <v/>
      </c>
      <c r="J442" s="14">
        <f>INDEX(VarSrc,MATCH($A442,VarKey,0))</f>
        <v/>
      </c>
      <c r="K442" s="11">
        <f>CodePrefix&amp;$A442&amp;IF($C442="","","."&amp;$C442&amp;"."&amp;$B442)&amp;INDEX(VarEnd,MATCH($A442,VarKey,0))&amp;K$5</f>
        <v/>
      </c>
      <c r="L442" s="37">
        <f>INDEX(PPathVal,MATCH($D442,PPathKey,0),MATCH(L$4,PPathYear,0))</f>
        <v/>
      </c>
      <c r="M442" s="36">
        <f>INDEX(PPathVal,MATCH($D442,PPathKey,0),MATCH(M$4,PPathYear,0))</f>
        <v/>
      </c>
      <c r="N442" s="36">
        <f>INDEX(PPathVal,MATCH($D442,PPathKey,0),MATCH(N$4,PPathYear,0))</f>
        <v/>
      </c>
      <c r="O442" s="36">
        <f>INDEX(PPathVal,MATCH($D442,PPathKey,0),MATCH(O$4,PPathYear,0))</f>
        <v/>
      </c>
      <c r="P442" s="36">
        <f>INDEX(PPathVal,MATCH($D442,PPathKey,0),MATCH(P$4,PPathYear,0))</f>
        <v/>
      </c>
      <c r="Q442" s="36">
        <f>INDEX(PPathVal,MATCH($D442,PPathKey,0),MATCH(Q$4,PPathYear,0))</f>
        <v/>
      </c>
      <c r="R442" s="36">
        <f>INDEX(PPathVal,MATCH($D442,PPathKey,0),MATCH(R$4,PPathYear,0))</f>
        <v/>
      </c>
      <c r="S442" s="36">
        <f>INDEX(PPathVal,MATCH($D442,PPathKey,0),MATCH(S$4,PPathYear,0))</f>
        <v/>
      </c>
      <c r="T442" s="36">
        <f>INDEX(PPathVal,MATCH($D442,PPathKey,0),MATCH(T$4,PPathYear,0))</f>
        <v/>
      </c>
      <c r="U442" s="36">
        <f>INDEX(PPathVal,MATCH($D442,PPathKey,0),MATCH(U$4,PPathYear,0))</f>
        <v/>
      </c>
      <c r="V442" s="36">
        <f>INDEX(PPathVal,MATCH($D442,PPathKey,0),MATCH(V$4,PPathYear,0))</f>
        <v/>
      </c>
      <c r="W442" s="36">
        <f>INDEX(PPathVal,MATCH($D442,PPathKey,0),MATCH(W$4,PPathYear,0))</f>
        <v/>
      </c>
      <c r="X442" s="36">
        <f>INDEX(PPathVal,MATCH($D442,PPathKey,0),MATCH(X$4,PPathYear,0))</f>
        <v/>
      </c>
      <c r="Y442" s="36">
        <f>INDEX(PPathVal,MATCH($D442,PPathKey,0),MATCH(Y$4,PPathYear,0))</f>
        <v/>
      </c>
      <c r="Z442" s="36">
        <f>INDEX(PPathVal,MATCH($D442,PPathKey,0),MATCH(Z$4,PPathYear,0))</f>
        <v/>
      </c>
      <c r="AA442" s="36">
        <f>INDEX(PPathVal,MATCH($D442,PPathKey,0),MATCH(AA$4,PPathYear,0))</f>
        <v/>
      </c>
      <c r="AB442" s="36">
        <f>INDEX(PPathVal,MATCH($D442,PPathKey,0),MATCH(AB$4,PPathYear,0))</f>
        <v/>
      </c>
      <c r="AC442" s="36">
        <f>INDEX(PPathVal,MATCH($D442,PPathKey,0),MATCH(AC$4,PPathYear,0))</f>
        <v/>
      </c>
      <c r="AD442" s="36">
        <f>INDEX(PPathVal,MATCH($D442,PPathKey,0),MATCH(AD$4,PPathYear,0))</f>
        <v/>
      </c>
      <c r="AF442" s="11">
        <f>CodePrefix&amp;$A442&amp;IF($C442="","","."&amp;$C442&amp;"."&amp;$B442)&amp;INDEX(VarEnd,MATCH($A442,VarKey,0))&amp;AF$5</f>
        <v/>
      </c>
      <c r="AG442" s="37">
        <f>INDEX(PPathVal,MATCH($D442,PPathKey,0),MATCH(AG$4,PPathYear,0))</f>
        <v/>
      </c>
      <c r="AH442" s="36">
        <f>INDEX(PPathVal,MATCH($D442,PPathKey,0),MATCH(AH$4,PPathYear,0))</f>
        <v/>
      </c>
      <c r="AI442" s="36">
        <f>INDEX(PPathVal,MATCH($D442,PPathKey,0),MATCH(AI$4,PPathYear,0))</f>
        <v/>
      </c>
      <c r="AJ442" s="36">
        <f>INDEX(PPathVal,MATCH($D442,PPathKey,0),MATCH(AJ$4,PPathYear,0))</f>
        <v/>
      </c>
      <c r="AK442" s="36">
        <f>INDEX(PPathVal,MATCH($D442,PPathKey,0),MATCH(AK$4,PPathYear,0))</f>
        <v/>
      </c>
      <c r="AL442" s="36">
        <f>INDEX(PPathVal,MATCH($D442,PPathKey,0),MATCH(AL$4,PPathYear,0))</f>
        <v/>
      </c>
      <c r="AM442" s="36">
        <f>INDEX(PPathVal,MATCH($D442,PPathKey,0),MATCH(AM$4,PPathYear,0))</f>
        <v/>
      </c>
      <c r="AN442" s="36">
        <f>INDEX(PPathVal,MATCH($D442,PPathKey,0),MATCH(AN$4,PPathYear,0))</f>
        <v/>
      </c>
      <c r="AO442" s="36">
        <f>INDEX(PPathVal,MATCH($D442,PPathKey,0),MATCH(AO$4,PPathYear,0))</f>
        <v/>
      </c>
      <c r="AP442" s="36">
        <f>INDEX(PPathVal,MATCH($D442,PPathKey,0),MATCH(AP$4,PPathYear,0))</f>
        <v/>
      </c>
      <c r="AQ442" s="36">
        <f>INDEX(PPathVal,MATCH($D442,PPathKey,0),MATCH(AQ$4,PPathYear,0))</f>
        <v/>
      </c>
      <c r="AR442" s="36">
        <f>INDEX(PPathVal,MATCH($D442,PPathKey,0),MATCH(AR$4,PPathYear,0))</f>
        <v/>
      </c>
      <c r="AS442" s="36">
        <f>INDEX(PPathVal,MATCH($D442,PPathKey,0),MATCH(AS$4,PPathYear,0))</f>
        <v/>
      </c>
      <c r="AT442" s="36">
        <f>INDEX(PPathVal,MATCH($D442,PPathKey,0),MATCH(AT$4,PPathYear,0))</f>
        <v/>
      </c>
      <c r="AU442" s="36">
        <f>INDEX(PPathVal,MATCH($D442,PPathKey,0),MATCH(AU$4,PPathYear,0))</f>
        <v/>
      </c>
      <c r="AV442" s="36">
        <f>INDEX(PPathVal,MATCH($D442,PPathKey,0),MATCH(AV$4,PPathYear,0))</f>
        <v/>
      </c>
      <c r="AW442" s="36">
        <f>INDEX(PPathVal,MATCH($D442,PPathKey,0),MATCH(AW$4,PPathYear,0))</f>
        <v/>
      </c>
      <c r="AX442" s="36">
        <f>INDEX(PPathVal,MATCH($D442,PPathKey,0),MATCH(AX$4,PPathYear,0))</f>
        <v/>
      </c>
      <c r="AY442" s="36">
        <f>INDEX(PPathVal,MATCH($D442,PPathKey,0),MATCH(AY$4,PPathYear,0))</f>
        <v/>
      </c>
    </row>
    <row r="443" hidden="1" outlineLevel="1">
      <c r="A443" s="14" t="inlineStr">
        <is>
          <t>tcf</t>
        </is>
      </c>
      <c r="B443" s="14" t="inlineStr">
        <is>
          <t>hyd</t>
        </is>
      </c>
      <c r="C443" s="14" t="inlineStr">
        <is>
          <t>pow</t>
        </is>
      </c>
      <c r="D443" s="14">
        <f>$A443&amp;"|"&amp;$B443</f>
        <v/>
      </c>
      <c r="E443" s="35" t="n"/>
      <c r="F443" s="35" t="n"/>
      <c r="G443" s="35" t="n"/>
      <c r="H443" s="14">
        <f>INDEX(VarLab,MATCH($A443,VarKey,0))&amp;INDEX(MemLab,MATCH($C443&amp;"|"&amp;$B443,MemKey,0))</f>
        <v/>
      </c>
      <c r="I443" s="14">
        <f>INDEX(VarUnit,MATCH($A443,VarKey,0))</f>
        <v/>
      </c>
      <c r="J443" s="14">
        <f>INDEX(VarSrc,MATCH($A443,VarKey,0))</f>
        <v/>
      </c>
      <c r="K443" s="11">
        <f>CodePrefix&amp;$A443&amp;IF($C443="","","."&amp;$C443&amp;"."&amp;$B443)&amp;INDEX(VarEnd,MATCH($A443,VarKey,0))&amp;K$5</f>
        <v/>
      </c>
      <c r="L443" s="37">
        <f>INDEX(PPathVal,MATCH($D443,PPathKey,0),MATCH(L$4,PPathYear,0))</f>
        <v/>
      </c>
      <c r="M443" s="36">
        <f>INDEX(PPathVal,MATCH($D443,PPathKey,0),MATCH(M$4,PPathYear,0))</f>
        <v/>
      </c>
      <c r="N443" s="36">
        <f>INDEX(PPathVal,MATCH($D443,PPathKey,0),MATCH(N$4,PPathYear,0))</f>
        <v/>
      </c>
      <c r="O443" s="36">
        <f>INDEX(PPathVal,MATCH($D443,PPathKey,0),MATCH(O$4,PPathYear,0))</f>
        <v/>
      </c>
      <c r="P443" s="36">
        <f>INDEX(PPathVal,MATCH($D443,PPathKey,0),MATCH(P$4,PPathYear,0))</f>
        <v/>
      </c>
      <c r="Q443" s="36">
        <f>INDEX(PPathVal,MATCH($D443,PPathKey,0),MATCH(Q$4,PPathYear,0))</f>
        <v/>
      </c>
      <c r="R443" s="36">
        <f>INDEX(PPathVal,MATCH($D443,PPathKey,0),MATCH(R$4,PPathYear,0))</f>
        <v/>
      </c>
      <c r="S443" s="36">
        <f>INDEX(PPathVal,MATCH($D443,PPathKey,0),MATCH(S$4,PPathYear,0))</f>
        <v/>
      </c>
      <c r="T443" s="36">
        <f>INDEX(PPathVal,MATCH($D443,PPathKey,0),MATCH(T$4,PPathYear,0))</f>
        <v/>
      </c>
      <c r="U443" s="36">
        <f>INDEX(PPathVal,MATCH($D443,PPathKey,0),MATCH(U$4,PPathYear,0))</f>
        <v/>
      </c>
      <c r="V443" s="36">
        <f>INDEX(PPathVal,MATCH($D443,PPathKey,0),MATCH(V$4,PPathYear,0))</f>
        <v/>
      </c>
      <c r="W443" s="36">
        <f>INDEX(PPathVal,MATCH($D443,PPathKey,0),MATCH(W$4,PPathYear,0))</f>
        <v/>
      </c>
      <c r="X443" s="36">
        <f>INDEX(PPathVal,MATCH($D443,PPathKey,0),MATCH(X$4,PPathYear,0))</f>
        <v/>
      </c>
      <c r="Y443" s="36">
        <f>INDEX(PPathVal,MATCH($D443,PPathKey,0),MATCH(Y$4,PPathYear,0))</f>
        <v/>
      </c>
      <c r="Z443" s="36">
        <f>INDEX(PPathVal,MATCH($D443,PPathKey,0),MATCH(Z$4,PPathYear,0))</f>
        <v/>
      </c>
      <c r="AA443" s="36">
        <f>INDEX(PPathVal,MATCH($D443,PPathKey,0),MATCH(AA$4,PPathYear,0))</f>
        <v/>
      </c>
      <c r="AB443" s="36">
        <f>INDEX(PPathVal,MATCH($D443,PPathKey,0),MATCH(AB$4,PPathYear,0))</f>
        <v/>
      </c>
      <c r="AC443" s="36">
        <f>INDEX(PPathVal,MATCH($D443,PPathKey,0),MATCH(AC$4,PPathYear,0))</f>
        <v/>
      </c>
      <c r="AD443" s="36">
        <f>INDEX(PPathVal,MATCH($D443,PPathKey,0),MATCH(AD$4,PPathYear,0))</f>
        <v/>
      </c>
      <c r="AF443" s="11">
        <f>CodePrefix&amp;$A443&amp;IF($C443="","","."&amp;$C443&amp;"."&amp;$B443)&amp;INDEX(VarEnd,MATCH($A443,VarKey,0))&amp;AF$5</f>
        <v/>
      </c>
      <c r="AG443" s="37">
        <f>INDEX(PPathVal,MATCH($D443,PPathKey,0),MATCH(AG$4,PPathYear,0))</f>
        <v/>
      </c>
      <c r="AH443" s="36">
        <f>INDEX(PPathVal,MATCH($D443,PPathKey,0),MATCH(AH$4,PPathYear,0))</f>
        <v/>
      </c>
      <c r="AI443" s="36">
        <f>INDEX(PPathVal,MATCH($D443,PPathKey,0),MATCH(AI$4,PPathYear,0))</f>
        <v/>
      </c>
      <c r="AJ443" s="36">
        <f>INDEX(PPathVal,MATCH($D443,PPathKey,0),MATCH(AJ$4,PPathYear,0))</f>
        <v/>
      </c>
      <c r="AK443" s="36">
        <f>INDEX(PPathVal,MATCH($D443,PPathKey,0),MATCH(AK$4,PPathYear,0))</f>
        <v/>
      </c>
      <c r="AL443" s="36">
        <f>INDEX(PPathVal,MATCH($D443,PPathKey,0),MATCH(AL$4,PPathYear,0))</f>
        <v/>
      </c>
      <c r="AM443" s="36">
        <f>INDEX(PPathVal,MATCH($D443,PPathKey,0),MATCH(AM$4,PPathYear,0))</f>
        <v/>
      </c>
      <c r="AN443" s="36">
        <f>INDEX(PPathVal,MATCH($D443,PPathKey,0),MATCH(AN$4,PPathYear,0))</f>
        <v/>
      </c>
      <c r="AO443" s="36">
        <f>INDEX(PPathVal,MATCH($D443,PPathKey,0),MATCH(AO$4,PPathYear,0))</f>
        <v/>
      </c>
      <c r="AP443" s="36">
        <f>INDEX(PPathVal,MATCH($D443,PPathKey,0),MATCH(AP$4,PPathYear,0))</f>
        <v/>
      </c>
      <c r="AQ443" s="36">
        <f>INDEX(PPathVal,MATCH($D443,PPathKey,0),MATCH(AQ$4,PPathYear,0))</f>
        <v/>
      </c>
      <c r="AR443" s="36">
        <f>INDEX(PPathVal,MATCH($D443,PPathKey,0),MATCH(AR$4,PPathYear,0))</f>
        <v/>
      </c>
      <c r="AS443" s="36">
        <f>INDEX(PPathVal,MATCH($D443,PPathKey,0),MATCH(AS$4,PPathYear,0))</f>
        <v/>
      </c>
      <c r="AT443" s="36">
        <f>INDEX(PPathVal,MATCH($D443,PPathKey,0),MATCH(AT$4,PPathYear,0))</f>
        <v/>
      </c>
      <c r="AU443" s="36">
        <f>INDEX(PPathVal,MATCH($D443,PPathKey,0),MATCH(AU$4,PPathYear,0))</f>
        <v/>
      </c>
      <c r="AV443" s="36">
        <f>INDEX(PPathVal,MATCH($D443,PPathKey,0),MATCH(AV$4,PPathYear,0))</f>
        <v/>
      </c>
      <c r="AW443" s="36">
        <f>INDEX(PPathVal,MATCH($D443,PPathKey,0),MATCH(AW$4,PPathYear,0))</f>
        <v/>
      </c>
      <c r="AX443" s="36">
        <f>INDEX(PPathVal,MATCH($D443,PPathKey,0),MATCH(AX$4,PPathYear,0))</f>
        <v/>
      </c>
      <c r="AY443" s="36">
        <f>INDEX(PPathVal,MATCH($D443,PPathKey,0),MATCH(AY$4,PPathYear,0))</f>
        <v/>
      </c>
    </row>
    <row r="444" hidden="1" outlineLevel="1">
      <c r="A444" s="14" t="inlineStr">
        <is>
          <t>tcf</t>
        </is>
      </c>
      <c r="B444" s="14" t="inlineStr">
        <is>
          <t>ore</t>
        </is>
      </c>
      <c r="C444" s="14" t="inlineStr">
        <is>
          <t>pow</t>
        </is>
      </c>
      <c r="D444" s="14">
        <f>$A444&amp;"|"&amp;$B444</f>
        <v/>
      </c>
      <c r="E444" s="35" t="n"/>
      <c r="F444" s="35" t="n"/>
      <c r="G444" s="35" t="n"/>
      <c r="H444" s="14">
        <f>INDEX(VarLab,MATCH($A444,VarKey,0))&amp;INDEX(MemLab,MATCH($C444&amp;"|"&amp;$B444,MemKey,0))</f>
        <v/>
      </c>
      <c r="I444" s="14">
        <f>INDEX(VarUnit,MATCH($A444,VarKey,0))</f>
        <v/>
      </c>
      <c r="J444" s="14">
        <f>INDEX(VarSrc,MATCH($A444,VarKey,0))</f>
        <v/>
      </c>
      <c r="K444" s="11">
        <f>CodePrefix&amp;$A444&amp;IF($C444="","","."&amp;$C444&amp;"."&amp;$B444)&amp;INDEX(VarEnd,MATCH($A444,VarKey,0))&amp;K$5</f>
        <v/>
      </c>
      <c r="L444" s="37">
        <f>INDEX(PPathVal,MATCH($D444,PPathKey,0),MATCH(L$4,PPathYear,0))</f>
        <v/>
      </c>
      <c r="M444" s="36">
        <f>INDEX(PPathVal,MATCH($D444,PPathKey,0),MATCH(M$4,PPathYear,0))</f>
        <v/>
      </c>
      <c r="N444" s="36">
        <f>INDEX(PPathVal,MATCH($D444,PPathKey,0),MATCH(N$4,PPathYear,0))</f>
        <v/>
      </c>
      <c r="O444" s="36">
        <f>INDEX(PPathVal,MATCH($D444,PPathKey,0),MATCH(O$4,PPathYear,0))</f>
        <v/>
      </c>
      <c r="P444" s="36">
        <f>INDEX(PPathVal,MATCH($D444,PPathKey,0),MATCH(P$4,PPathYear,0))</f>
        <v/>
      </c>
      <c r="Q444" s="36">
        <f>INDEX(PPathVal,MATCH($D444,PPathKey,0),MATCH(Q$4,PPathYear,0))</f>
        <v/>
      </c>
      <c r="R444" s="36">
        <f>INDEX(PPathVal,MATCH($D444,PPathKey,0),MATCH(R$4,PPathYear,0))</f>
        <v/>
      </c>
      <c r="S444" s="36">
        <f>INDEX(PPathVal,MATCH($D444,PPathKey,0),MATCH(S$4,PPathYear,0))</f>
        <v/>
      </c>
      <c r="T444" s="36">
        <f>INDEX(PPathVal,MATCH($D444,PPathKey,0),MATCH(T$4,PPathYear,0))</f>
        <v/>
      </c>
      <c r="U444" s="36">
        <f>INDEX(PPathVal,MATCH($D444,PPathKey,0),MATCH(U$4,PPathYear,0))</f>
        <v/>
      </c>
      <c r="V444" s="36">
        <f>INDEX(PPathVal,MATCH($D444,PPathKey,0),MATCH(V$4,PPathYear,0))</f>
        <v/>
      </c>
      <c r="W444" s="36">
        <f>INDEX(PPathVal,MATCH($D444,PPathKey,0),MATCH(W$4,PPathYear,0))</f>
        <v/>
      </c>
      <c r="X444" s="36">
        <f>INDEX(PPathVal,MATCH($D444,PPathKey,0),MATCH(X$4,PPathYear,0))</f>
        <v/>
      </c>
      <c r="Y444" s="36">
        <f>INDEX(PPathVal,MATCH($D444,PPathKey,0),MATCH(Y$4,PPathYear,0))</f>
        <v/>
      </c>
      <c r="Z444" s="36">
        <f>INDEX(PPathVal,MATCH($D444,PPathKey,0),MATCH(Z$4,PPathYear,0))</f>
        <v/>
      </c>
      <c r="AA444" s="36">
        <f>INDEX(PPathVal,MATCH($D444,PPathKey,0),MATCH(AA$4,PPathYear,0))</f>
        <v/>
      </c>
      <c r="AB444" s="36">
        <f>INDEX(PPathVal,MATCH($D444,PPathKey,0),MATCH(AB$4,PPathYear,0))</f>
        <v/>
      </c>
      <c r="AC444" s="36">
        <f>INDEX(PPathVal,MATCH($D444,PPathKey,0),MATCH(AC$4,PPathYear,0))</f>
        <v/>
      </c>
      <c r="AD444" s="36">
        <f>INDEX(PPathVal,MATCH($D444,PPathKey,0),MATCH(AD$4,PPathYear,0))</f>
        <v/>
      </c>
      <c r="AF444" s="11">
        <f>CodePrefix&amp;$A444&amp;IF($C444="","","."&amp;$C444&amp;"."&amp;$B444)&amp;INDEX(VarEnd,MATCH($A444,VarKey,0))&amp;AF$5</f>
        <v/>
      </c>
      <c r="AG444" s="37">
        <f>INDEX(PPathVal,MATCH($D444,PPathKey,0),MATCH(AG$4,PPathYear,0))</f>
        <v/>
      </c>
      <c r="AH444" s="36">
        <f>INDEX(PPathVal,MATCH($D444,PPathKey,0),MATCH(AH$4,PPathYear,0))</f>
        <v/>
      </c>
      <c r="AI444" s="36">
        <f>INDEX(PPathVal,MATCH($D444,PPathKey,0),MATCH(AI$4,PPathYear,0))</f>
        <v/>
      </c>
      <c r="AJ444" s="36">
        <f>INDEX(PPathVal,MATCH($D444,PPathKey,0),MATCH(AJ$4,PPathYear,0))</f>
        <v/>
      </c>
      <c r="AK444" s="36">
        <f>INDEX(PPathVal,MATCH($D444,PPathKey,0),MATCH(AK$4,PPathYear,0))</f>
        <v/>
      </c>
      <c r="AL444" s="36">
        <f>INDEX(PPathVal,MATCH($D444,PPathKey,0),MATCH(AL$4,PPathYear,0))</f>
        <v/>
      </c>
      <c r="AM444" s="36">
        <f>INDEX(PPathVal,MATCH($D444,PPathKey,0),MATCH(AM$4,PPathYear,0))</f>
        <v/>
      </c>
      <c r="AN444" s="36">
        <f>INDEX(PPathVal,MATCH($D444,PPathKey,0),MATCH(AN$4,PPathYear,0))</f>
        <v/>
      </c>
      <c r="AO444" s="36">
        <f>INDEX(PPathVal,MATCH($D444,PPathKey,0),MATCH(AO$4,PPathYear,0))</f>
        <v/>
      </c>
      <c r="AP444" s="36">
        <f>INDEX(PPathVal,MATCH($D444,PPathKey,0),MATCH(AP$4,PPathYear,0))</f>
        <v/>
      </c>
      <c r="AQ444" s="36">
        <f>INDEX(PPathVal,MATCH($D444,PPathKey,0),MATCH(AQ$4,PPathYear,0))</f>
        <v/>
      </c>
      <c r="AR444" s="36">
        <f>INDEX(PPathVal,MATCH($D444,PPathKey,0),MATCH(AR$4,PPathYear,0))</f>
        <v/>
      </c>
      <c r="AS444" s="36">
        <f>INDEX(PPathVal,MATCH($D444,PPathKey,0),MATCH(AS$4,PPathYear,0))</f>
        <v/>
      </c>
      <c r="AT444" s="36">
        <f>INDEX(PPathVal,MATCH($D444,PPathKey,0),MATCH(AT$4,PPathYear,0))</f>
        <v/>
      </c>
      <c r="AU444" s="36">
        <f>INDEX(PPathVal,MATCH($D444,PPathKey,0),MATCH(AU$4,PPathYear,0))</f>
        <v/>
      </c>
      <c r="AV444" s="36">
        <f>INDEX(PPathVal,MATCH($D444,PPathKey,0),MATCH(AV$4,PPathYear,0))</f>
        <v/>
      </c>
      <c r="AW444" s="36">
        <f>INDEX(PPathVal,MATCH($D444,PPathKey,0),MATCH(AW$4,PPathYear,0))</f>
        <v/>
      </c>
      <c r="AX444" s="36">
        <f>INDEX(PPathVal,MATCH($D444,PPathKey,0),MATCH(AX$4,PPathYear,0))</f>
        <v/>
      </c>
      <c r="AY444" s="36">
        <f>INDEX(PPathVal,MATCH($D444,PPathKey,0),MATCH(AY$4,PPathYear,0))</f>
        <v/>
      </c>
    </row>
    <row r="445" hidden="1" outlineLevel="1">
      <c r="A445" s="14" t="inlineStr">
        <is>
          <t>tcf</t>
        </is>
      </c>
      <c r="B445" s="14" t="inlineStr">
        <is>
          <t>bio</t>
        </is>
      </c>
      <c r="C445" s="14" t="inlineStr">
        <is>
          <t>pow</t>
        </is>
      </c>
      <c r="D445" s="14">
        <f>$A445&amp;"|"&amp;$B445</f>
        <v/>
      </c>
      <c r="E445" s="35" t="n"/>
      <c r="F445" s="35" t="n"/>
      <c r="G445" s="35" t="n"/>
      <c r="H445" s="14">
        <f>INDEX(VarLab,MATCH($A445,VarKey,0))&amp;INDEX(MemLab,MATCH($C445&amp;"|"&amp;$B445,MemKey,0))</f>
        <v/>
      </c>
      <c r="I445" s="14">
        <f>INDEX(VarUnit,MATCH($A445,VarKey,0))</f>
        <v/>
      </c>
      <c r="J445" s="14">
        <f>INDEX(VarSrc,MATCH($A445,VarKey,0))</f>
        <v/>
      </c>
      <c r="K445" s="11">
        <f>CodePrefix&amp;$A445&amp;IF($C445="","","."&amp;$C445&amp;"."&amp;$B445)&amp;INDEX(VarEnd,MATCH($A445,VarKey,0))&amp;K$5</f>
        <v/>
      </c>
      <c r="L445" s="37">
        <f>INDEX(PPathVal,MATCH($D445,PPathKey,0),MATCH(L$4,PPathYear,0))</f>
        <v/>
      </c>
      <c r="M445" s="36">
        <f>INDEX(PPathVal,MATCH($D445,PPathKey,0),MATCH(M$4,PPathYear,0))</f>
        <v/>
      </c>
      <c r="N445" s="36">
        <f>INDEX(PPathVal,MATCH($D445,PPathKey,0),MATCH(N$4,PPathYear,0))</f>
        <v/>
      </c>
      <c r="O445" s="36">
        <f>INDEX(PPathVal,MATCH($D445,PPathKey,0),MATCH(O$4,PPathYear,0))</f>
        <v/>
      </c>
      <c r="P445" s="36">
        <f>INDEX(PPathVal,MATCH($D445,PPathKey,0),MATCH(P$4,PPathYear,0))</f>
        <v/>
      </c>
      <c r="Q445" s="36">
        <f>INDEX(PPathVal,MATCH($D445,PPathKey,0),MATCH(Q$4,PPathYear,0))</f>
        <v/>
      </c>
      <c r="R445" s="36">
        <f>INDEX(PPathVal,MATCH($D445,PPathKey,0),MATCH(R$4,PPathYear,0))</f>
        <v/>
      </c>
      <c r="S445" s="36">
        <f>INDEX(PPathVal,MATCH($D445,PPathKey,0),MATCH(S$4,PPathYear,0))</f>
        <v/>
      </c>
      <c r="T445" s="36">
        <f>INDEX(PPathVal,MATCH($D445,PPathKey,0),MATCH(T$4,PPathYear,0))</f>
        <v/>
      </c>
      <c r="U445" s="36">
        <f>INDEX(PPathVal,MATCH($D445,PPathKey,0),MATCH(U$4,PPathYear,0))</f>
        <v/>
      </c>
      <c r="V445" s="36">
        <f>INDEX(PPathVal,MATCH($D445,PPathKey,0),MATCH(V$4,PPathYear,0))</f>
        <v/>
      </c>
      <c r="W445" s="36">
        <f>INDEX(PPathVal,MATCH($D445,PPathKey,0),MATCH(W$4,PPathYear,0))</f>
        <v/>
      </c>
      <c r="X445" s="36">
        <f>INDEX(PPathVal,MATCH($D445,PPathKey,0),MATCH(X$4,PPathYear,0))</f>
        <v/>
      </c>
      <c r="Y445" s="36">
        <f>INDEX(PPathVal,MATCH($D445,PPathKey,0),MATCH(Y$4,PPathYear,0))</f>
        <v/>
      </c>
      <c r="Z445" s="36">
        <f>INDEX(PPathVal,MATCH($D445,PPathKey,0),MATCH(Z$4,PPathYear,0))</f>
        <v/>
      </c>
      <c r="AA445" s="36">
        <f>INDEX(PPathVal,MATCH($D445,PPathKey,0),MATCH(AA$4,PPathYear,0))</f>
        <v/>
      </c>
      <c r="AB445" s="36">
        <f>INDEX(PPathVal,MATCH($D445,PPathKey,0),MATCH(AB$4,PPathYear,0))</f>
        <v/>
      </c>
      <c r="AC445" s="36">
        <f>INDEX(PPathVal,MATCH($D445,PPathKey,0),MATCH(AC$4,PPathYear,0))</f>
        <v/>
      </c>
      <c r="AD445" s="36">
        <f>INDEX(PPathVal,MATCH($D445,PPathKey,0),MATCH(AD$4,PPathYear,0))</f>
        <v/>
      </c>
      <c r="AF445" s="11">
        <f>CodePrefix&amp;$A445&amp;IF($C445="","","."&amp;$C445&amp;"."&amp;$B445)&amp;INDEX(VarEnd,MATCH($A445,VarKey,0))&amp;AF$5</f>
        <v/>
      </c>
      <c r="AG445" s="37">
        <f>INDEX(PPathVal,MATCH($D445,PPathKey,0),MATCH(AG$4,PPathYear,0))</f>
        <v/>
      </c>
      <c r="AH445" s="36">
        <f>INDEX(PPathVal,MATCH($D445,PPathKey,0),MATCH(AH$4,PPathYear,0))</f>
        <v/>
      </c>
      <c r="AI445" s="36">
        <f>INDEX(PPathVal,MATCH($D445,PPathKey,0),MATCH(AI$4,PPathYear,0))</f>
        <v/>
      </c>
      <c r="AJ445" s="36">
        <f>INDEX(PPathVal,MATCH($D445,PPathKey,0),MATCH(AJ$4,PPathYear,0))</f>
        <v/>
      </c>
      <c r="AK445" s="36">
        <f>INDEX(PPathVal,MATCH($D445,PPathKey,0),MATCH(AK$4,PPathYear,0))</f>
        <v/>
      </c>
      <c r="AL445" s="36">
        <f>INDEX(PPathVal,MATCH($D445,PPathKey,0),MATCH(AL$4,PPathYear,0))</f>
        <v/>
      </c>
      <c r="AM445" s="36">
        <f>INDEX(PPathVal,MATCH($D445,PPathKey,0),MATCH(AM$4,PPathYear,0))</f>
        <v/>
      </c>
      <c r="AN445" s="36">
        <f>INDEX(PPathVal,MATCH($D445,PPathKey,0),MATCH(AN$4,PPathYear,0))</f>
        <v/>
      </c>
      <c r="AO445" s="36">
        <f>INDEX(PPathVal,MATCH($D445,PPathKey,0),MATCH(AO$4,PPathYear,0))</f>
        <v/>
      </c>
      <c r="AP445" s="36">
        <f>INDEX(PPathVal,MATCH($D445,PPathKey,0),MATCH(AP$4,PPathYear,0))</f>
        <v/>
      </c>
      <c r="AQ445" s="36">
        <f>INDEX(PPathVal,MATCH($D445,PPathKey,0),MATCH(AQ$4,PPathYear,0))</f>
        <v/>
      </c>
      <c r="AR445" s="36">
        <f>INDEX(PPathVal,MATCH($D445,PPathKey,0),MATCH(AR$4,PPathYear,0))</f>
        <v/>
      </c>
      <c r="AS445" s="36">
        <f>INDEX(PPathVal,MATCH($D445,PPathKey,0),MATCH(AS$4,PPathYear,0))</f>
        <v/>
      </c>
      <c r="AT445" s="36">
        <f>INDEX(PPathVal,MATCH($D445,PPathKey,0),MATCH(AT$4,PPathYear,0))</f>
        <v/>
      </c>
      <c r="AU445" s="36">
        <f>INDEX(PPathVal,MATCH($D445,PPathKey,0),MATCH(AU$4,PPathYear,0))</f>
        <v/>
      </c>
      <c r="AV445" s="36">
        <f>INDEX(PPathVal,MATCH($D445,PPathKey,0),MATCH(AV$4,PPathYear,0))</f>
        <v/>
      </c>
      <c r="AW445" s="36">
        <f>INDEX(PPathVal,MATCH($D445,PPathKey,0),MATCH(AW$4,PPathYear,0))</f>
        <v/>
      </c>
      <c r="AX445" s="36">
        <f>INDEX(PPathVal,MATCH($D445,PPathKey,0),MATCH(AX$4,PPathYear,0))</f>
        <v/>
      </c>
      <c r="AY445" s="36">
        <f>INDEX(PPathVal,MATCH($D445,PPathKey,0),MATCH(AY$4,PPathYear,0))</f>
        <v/>
      </c>
    </row>
    <row r="446" hidden="1" outlineLevel="1"/>
    <row r="447" hidden="1" outlineLevel="1">
      <c r="A447" s="14" t="inlineStr">
        <is>
          <t>cbat</t>
        </is>
      </c>
      <c r="B447" s="14" t="inlineStr"/>
      <c r="C447" s="14" t="inlineStr"/>
      <c r="D447" s="14">
        <f>$A447</f>
        <v/>
      </c>
      <c r="E447" s="35" t="n"/>
      <c r="F447" s="35" t="n"/>
      <c r="G447" s="35" t="n"/>
      <c r="H447" s="14">
        <f>INDEX(VarLab,MATCH($A447,VarKey,0))&amp;INDEX(MemLab,MATCH($C447&amp;"|"&amp;$B447,MemKey,0))</f>
        <v/>
      </c>
      <c r="I447" s="14">
        <f>INDEX(VarUnit,MATCH($A447,VarKey,0))</f>
        <v/>
      </c>
      <c r="J447" s="14">
        <f>INDEX(VarSrc,MATCH($A447,VarKey,0))</f>
        <v/>
      </c>
      <c r="K447" s="11">
        <f>CodePrefix&amp;$A447&amp;IF($C447="","","."&amp;$C447&amp;"."&amp;$B447)&amp;INDEX(VarEnd,MATCH($A447,VarKey,0))&amp;K$5</f>
        <v/>
      </c>
      <c r="L447" s="39">
        <f>INDEX(PPathVal,MATCH($D447,PPathKey,0),MATCH(L$4,PPathYear,0))</f>
        <v/>
      </c>
      <c r="M447" s="40">
        <f>INDEX(PPathVal,MATCH($D447,PPathKey,0),MATCH(M$4,PPathYear,0))</f>
        <v/>
      </c>
      <c r="N447" s="40">
        <f>INDEX(PPathVal,MATCH($D447,PPathKey,0),MATCH(N$4,PPathYear,0))</f>
        <v/>
      </c>
      <c r="O447" s="40">
        <f>INDEX(PPathVal,MATCH($D447,PPathKey,0),MATCH(O$4,PPathYear,0))</f>
        <v/>
      </c>
      <c r="P447" s="40">
        <f>INDEX(PPathVal,MATCH($D447,PPathKey,0),MATCH(P$4,PPathYear,0))</f>
        <v/>
      </c>
      <c r="Q447" s="40">
        <f>INDEX(PPathVal,MATCH($D447,PPathKey,0),MATCH(Q$4,PPathYear,0))</f>
        <v/>
      </c>
      <c r="R447" s="40">
        <f>INDEX(PPathVal,MATCH($D447,PPathKey,0),MATCH(R$4,PPathYear,0))</f>
        <v/>
      </c>
      <c r="S447" s="40">
        <f>INDEX(PPathVal,MATCH($D447,PPathKey,0),MATCH(S$4,PPathYear,0))</f>
        <v/>
      </c>
      <c r="T447" s="40">
        <f>INDEX(PPathVal,MATCH($D447,PPathKey,0),MATCH(T$4,PPathYear,0))</f>
        <v/>
      </c>
      <c r="U447" s="40">
        <f>INDEX(PPathVal,MATCH($D447,PPathKey,0),MATCH(U$4,PPathYear,0))</f>
        <v/>
      </c>
      <c r="V447" s="40">
        <f>INDEX(PPathVal,MATCH($D447,PPathKey,0),MATCH(V$4,PPathYear,0))</f>
        <v/>
      </c>
      <c r="W447" s="40">
        <f>INDEX(PPathVal,MATCH($D447,PPathKey,0),MATCH(W$4,PPathYear,0))</f>
        <v/>
      </c>
      <c r="X447" s="40">
        <f>INDEX(PPathVal,MATCH($D447,PPathKey,0),MATCH(X$4,PPathYear,0))</f>
        <v/>
      </c>
      <c r="Y447" s="40">
        <f>INDEX(PPathVal,MATCH($D447,PPathKey,0),MATCH(Y$4,PPathYear,0))</f>
        <v/>
      </c>
      <c r="Z447" s="40">
        <f>INDEX(PPathVal,MATCH($D447,PPathKey,0),MATCH(Z$4,PPathYear,0))</f>
        <v/>
      </c>
      <c r="AA447" s="40">
        <f>INDEX(PPathVal,MATCH($D447,PPathKey,0),MATCH(AA$4,PPathYear,0))</f>
        <v/>
      </c>
      <c r="AB447" s="40">
        <f>INDEX(PPathVal,MATCH($D447,PPathKey,0),MATCH(AB$4,PPathYear,0))</f>
        <v/>
      </c>
      <c r="AC447" s="40">
        <f>INDEX(PPathVal,MATCH($D447,PPathKey,0),MATCH(AC$4,PPathYear,0))</f>
        <v/>
      </c>
      <c r="AD447" s="40">
        <f>INDEX(PPathVal,MATCH($D447,PPathKey,0),MATCH(AD$4,PPathYear,0))</f>
        <v/>
      </c>
      <c r="AF447" s="11">
        <f>CodePrefix&amp;$A447&amp;IF($C447="","","."&amp;$C447&amp;"."&amp;$B447)&amp;INDEX(VarEnd,MATCH($A447,VarKey,0))&amp;AF$5</f>
        <v/>
      </c>
      <c r="AG447" s="39">
        <f>INDEX(PPathVal,MATCH($D447,PPathKey,0),MATCH(AG$4,PPathYear,0))</f>
        <v/>
      </c>
      <c r="AH447" s="40">
        <f>INDEX(PPathVal,MATCH($D447,PPathKey,0),MATCH(AH$4,PPathYear,0))</f>
        <v/>
      </c>
      <c r="AI447" s="40">
        <f>INDEX(PPathVal,MATCH($D447,PPathKey,0),MATCH(AI$4,PPathYear,0))</f>
        <v/>
      </c>
      <c r="AJ447" s="40">
        <f>INDEX(PPathVal,MATCH($D447,PPathKey,0),MATCH(AJ$4,PPathYear,0))</f>
        <v/>
      </c>
      <c r="AK447" s="40">
        <f>INDEX(PPathVal,MATCH($D447,PPathKey,0),MATCH(AK$4,PPathYear,0))</f>
        <v/>
      </c>
      <c r="AL447" s="40">
        <f>INDEX(PPathVal,MATCH($D447,PPathKey,0),MATCH(AL$4,PPathYear,0))</f>
        <v/>
      </c>
      <c r="AM447" s="40">
        <f>INDEX(PPathVal,MATCH($D447,PPathKey,0),MATCH(AM$4,PPathYear,0))</f>
        <v/>
      </c>
      <c r="AN447" s="40">
        <f>INDEX(PPathVal,MATCH($D447,PPathKey,0),MATCH(AN$4,PPathYear,0))</f>
        <v/>
      </c>
      <c r="AO447" s="40">
        <f>INDEX(PPathVal,MATCH($D447,PPathKey,0),MATCH(AO$4,PPathYear,0))</f>
        <v/>
      </c>
      <c r="AP447" s="40">
        <f>INDEX(PPathVal,MATCH($D447,PPathKey,0),MATCH(AP$4,PPathYear,0))</f>
        <v/>
      </c>
      <c r="AQ447" s="40">
        <f>INDEX(PPathVal,MATCH($D447,PPathKey,0),MATCH(AQ$4,PPathYear,0))</f>
        <v/>
      </c>
      <c r="AR447" s="40">
        <f>INDEX(PPathVal,MATCH($D447,PPathKey,0),MATCH(AR$4,PPathYear,0))</f>
        <v/>
      </c>
      <c r="AS447" s="40">
        <f>INDEX(PPathVal,MATCH($D447,PPathKey,0),MATCH(AS$4,PPathYear,0))</f>
        <v/>
      </c>
      <c r="AT447" s="40">
        <f>INDEX(PPathVal,MATCH($D447,PPathKey,0),MATCH(AT$4,PPathYear,0))</f>
        <v/>
      </c>
      <c r="AU447" s="40">
        <f>INDEX(PPathVal,MATCH($D447,PPathKey,0),MATCH(AU$4,PPathYear,0))</f>
        <v/>
      </c>
      <c r="AV447" s="40">
        <f>INDEX(PPathVal,MATCH($D447,PPathKey,0),MATCH(AV$4,PPathYear,0))</f>
        <v/>
      </c>
      <c r="AW447" s="40">
        <f>INDEX(PPathVal,MATCH($D447,PPathKey,0),MATCH(AW$4,PPathYear,0))</f>
        <v/>
      </c>
      <c r="AX447" s="40">
        <f>INDEX(PPathVal,MATCH($D447,PPathKey,0),MATCH(AX$4,PPathYear,0))</f>
        <v/>
      </c>
      <c r="AY447" s="40">
        <f>INDEX(PPathVal,MATCH($D447,PPathKey,0),MATCH(AY$4,PPathYear,0))</f>
        <v/>
      </c>
    </row>
    <row r="448" hidden="1" outlineLevel="1">
      <c r="A448" s="14" t="inlineStr">
        <is>
          <t>cint</t>
        </is>
      </c>
      <c r="B448" s="14" t="inlineStr"/>
      <c r="C448" s="14" t="inlineStr"/>
      <c r="D448" s="14">
        <f>$A448</f>
        <v/>
      </c>
      <c r="E448" s="35" t="n"/>
      <c r="F448" s="35" t="n"/>
      <c r="G448" s="35" t="n"/>
      <c r="H448" s="14">
        <f>INDEX(VarLab,MATCH($A448,VarKey,0))&amp;INDEX(MemLab,MATCH($C448&amp;"|"&amp;$B448,MemKey,0))</f>
        <v/>
      </c>
      <c r="I448" s="14">
        <f>INDEX(VarUnit,MATCH($A448,VarKey,0))</f>
        <v/>
      </c>
      <c r="J448" s="14">
        <f>INDEX(VarSrc,MATCH($A448,VarKey,0))</f>
        <v/>
      </c>
      <c r="K448" s="11">
        <f>CodePrefix&amp;$A448&amp;IF($C448="","","."&amp;$C448&amp;"."&amp;$B448)&amp;INDEX(VarEnd,MATCH($A448,VarKey,0))&amp;K$5</f>
        <v/>
      </c>
      <c r="L448" s="39">
        <f>INDEX(PPathVal,MATCH($D448,PPathKey,0),MATCH(L$4,PPathYear,0))</f>
        <v/>
      </c>
      <c r="M448" s="40">
        <f>INDEX(PPathVal,MATCH($D448,PPathKey,0),MATCH(M$4,PPathYear,0))</f>
        <v/>
      </c>
      <c r="N448" s="40">
        <f>INDEX(PPathVal,MATCH($D448,PPathKey,0),MATCH(N$4,PPathYear,0))</f>
        <v/>
      </c>
      <c r="O448" s="40">
        <f>INDEX(PPathVal,MATCH($D448,PPathKey,0),MATCH(O$4,PPathYear,0))</f>
        <v/>
      </c>
      <c r="P448" s="40">
        <f>INDEX(PPathVal,MATCH($D448,PPathKey,0),MATCH(P$4,PPathYear,0))</f>
        <v/>
      </c>
      <c r="Q448" s="40">
        <f>INDEX(PPathVal,MATCH($D448,PPathKey,0),MATCH(Q$4,PPathYear,0))</f>
        <v/>
      </c>
      <c r="R448" s="40">
        <f>INDEX(PPathVal,MATCH($D448,PPathKey,0),MATCH(R$4,PPathYear,0))</f>
        <v/>
      </c>
      <c r="S448" s="40">
        <f>INDEX(PPathVal,MATCH($D448,PPathKey,0),MATCH(S$4,PPathYear,0))</f>
        <v/>
      </c>
      <c r="T448" s="40">
        <f>INDEX(PPathVal,MATCH($D448,PPathKey,0),MATCH(T$4,PPathYear,0))</f>
        <v/>
      </c>
      <c r="U448" s="40">
        <f>INDEX(PPathVal,MATCH($D448,PPathKey,0),MATCH(U$4,PPathYear,0))</f>
        <v/>
      </c>
      <c r="V448" s="40">
        <f>INDEX(PPathVal,MATCH($D448,PPathKey,0),MATCH(V$4,PPathYear,0))</f>
        <v/>
      </c>
      <c r="W448" s="40">
        <f>INDEX(PPathVal,MATCH($D448,PPathKey,0),MATCH(W$4,PPathYear,0))</f>
        <v/>
      </c>
      <c r="X448" s="40">
        <f>INDEX(PPathVal,MATCH($D448,PPathKey,0),MATCH(X$4,PPathYear,0))</f>
        <v/>
      </c>
      <c r="Y448" s="40">
        <f>INDEX(PPathVal,MATCH($D448,PPathKey,0),MATCH(Y$4,PPathYear,0))</f>
        <v/>
      </c>
      <c r="Z448" s="40">
        <f>INDEX(PPathVal,MATCH($D448,PPathKey,0),MATCH(Z$4,PPathYear,0))</f>
        <v/>
      </c>
      <c r="AA448" s="40">
        <f>INDEX(PPathVal,MATCH($D448,PPathKey,0),MATCH(AA$4,PPathYear,0))</f>
        <v/>
      </c>
      <c r="AB448" s="40">
        <f>INDEX(PPathVal,MATCH($D448,PPathKey,0),MATCH(AB$4,PPathYear,0))</f>
        <v/>
      </c>
      <c r="AC448" s="40">
        <f>INDEX(PPathVal,MATCH($D448,PPathKey,0),MATCH(AC$4,PPathYear,0))</f>
        <v/>
      </c>
      <c r="AD448" s="40">
        <f>INDEX(PPathVal,MATCH($D448,PPathKey,0),MATCH(AD$4,PPathYear,0))</f>
        <v/>
      </c>
      <c r="AF448" s="11">
        <f>CodePrefix&amp;$A448&amp;IF($C448="","","."&amp;$C448&amp;"."&amp;$B448)&amp;INDEX(VarEnd,MATCH($A448,VarKey,0))&amp;AF$5</f>
        <v/>
      </c>
      <c r="AG448" s="39">
        <f>INDEX(PPathVal,MATCH($D448,PPathKey,0),MATCH(AG$4,PPathYear,0))</f>
        <v/>
      </c>
      <c r="AH448" s="40">
        <f>INDEX(PPathVal,MATCH($D448,PPathKey,0),MATCH(AH$4,PPathYear,0))</f>
        <v/>
      </c>
      <c r="AI448" s="40">
        <f>INDEX(PPathVal,MATCH($D448,PPathKey,0),MATCH(AI$4,PPathYear,0))</f>
        <v/>
      </c>
      <c r="AJ448" s="40">
        <f>INDEX(PPathVal,MATCH($D448,PPathKey,0),MATCH(AJ$4,PPathYear,0))</f>
        <v/>
      </c>
      <c r="AK448" s="40">
        <f>INDEX(PPathVal,MATCH($D448,PPathKey,0),MATCH(AK$4,PPathYear,0))</f>
        <v/>
      </c>
      <c r="AL448" s="40">
        <f>INDEX(PPathVal,MATCH($D448,PPathKey,0),MATCH(AL$4,PPathYear,0))</f>
        <v/>
      </c>
      <c r="AM448" s="40">
        <f>INDEX(PPathVal,MATCH($D448,PPathKey,0),MATCH(AM$4,PPathYear,0))</f>
        <v/>
      </c>
      <c r="AN448" s="40">
        <f>INDEX(PPathVal,MATCH($D448,PPathKey,0),MATCH(AN$4,PPathYear,0))</f>
        <v/>
      </c>
      <c r="AO448" s="40">
        <f>INDEX(PPathVal,MATCH($D448,PPathKey,0),MATCH(AO$4,PPathYear,0))</f>
        <v/>
      </c>
      <c r="AP448" s="40">
        <f>INDEX(PPathVal,MATCH($D448,PPathKey,0),MATCH(AP$4,PPathYear,0))</f>
        <v/>
      </c>
      <c r="AQ448" s="40">
        <f>INDEX(PPathVal,MATCH($D448,PPathKey,0),MATCH(AQ$4,PPathYear,0))</f>
        <v/>
      </c>
      <c r="AR448" s="40">
        <f>INDEX(PPathVal,MATCH($D448,PPathKey,0),MATCH(AR$4,PPathYear,0))</f>
        <v/>
      </c>
      <c r="AS448" s="40">
        <f>INDEX(PPathVal,MATCH($D448,PPathKey,0),MATCH(AS$4,PPathYear,0))</f>
        <v/>
      </c>
      <c r="AT448" s="40">
        <f>INDEX(PPathVal,MATCH($D448,PPathKey,0),MATCH(AT$4,PPathYear,0))</f>
        <v/>
      </c>
      <c r="AU448" s="40">
        <f>INDEX(PPathVal,MATCH($D448,PPathKey,0),MATCH(AU$4,PPathYear,0))</f>
        <v/>
      </c>
      <c r="AV448" s="40">
        <f>INDEX(PPathVal,MATCH($D448,PPathKey,0),MATCH(AV$4,PPathYear,0))</f>
        <v/>
      </c>
      <c r="AW448" s="40">
        <f>INDEX(PPathVal,MATCH($D448,PPathKey,0),MATCH(AW$4,PPathYear,0))</f>
        <v/>
      </c>
      <c r="AX448" s="40">
        <f>INDEX(PPathVal,MATCH($D448,PPathKey,0),MATCH(AX$4,PPathYear,0))</f>
        <v/>
      </c>
      <c r="AY448" s="40">
        <f>INDEX(PPathVal,MATCH($D448,PPathKey,0),MATCH(AY$4,PPathYear,0))</f>
        <v/>
      </c>
    </row>
    <row r="449" hidden="1" outlineLevel="1">
      <c r="A449" s="14" t="inlineStr">
        <is>
          <t>obat</t>
        </is>
      </c>
      <c r="B449" s="14" t="inlineStr"/>
      <c r="C449" s="14" t="inlineStr"/>
      <c r="D449" s="14">
        <f>$A449</f>
        <v/>
      </c>
      <c r="E449" s="35" t="n"/>
      <c r="F449" s="35" t="n"/>
      <c r="G449" s="35" t="n"/>
      <c r="H449" s="14">
        <f>INDEX(VarLab,MATCH($A449,VarKey,0))&amp;INDEX(MemLab,MATCH($C449&amp;"|"&amp;$B449,MemKey,0))</f>
        <v/>
      </c>
      <c r="I449" s="14">
        <f>INDEX(VarUnit,MATCH($A449,VarKey,0))</f>
        <v/>
      </c>
      <c r="J449" s="14">
        <f>INDEX(VarSrc,MATCH($A449,VarKey,0))</f>
        <v/>
      </c>
      <c r="K449" s="11">
        <f>CodePrefix&amp;$A449&amp;IF($C449="","","."&amp;$C449&amp;"."&amp;$B449)&amp;INDEX(VarEnd,MATCH($A449,VarKey,0))&amp;K$5</f>
        <v/>
      </c>
      <c r="L449" s="22">
        <f>INDEX(PPathVal,MATCH($D449,PPathKey,0),MATCH(L$4,PPathYear,0))</f>
        <v/>
      </c>
      <c r="M449" s="23">
        <f>INDEX(PPathVal,MATCH($D449,PPathKey,0),MATCH(M$4,PPathYear,0))</f>
        <v/>
      </c>
      <c r="N449" s="23">
        <f>INDEX(PPathVal,MATCH($D449,PPathKey,0),MATCH(N$4,PPathYear,0))</f>
        <v/>
      </c>
      <c r="O449" s="23">
        <f>INDEX(PPathVal,MATCH($D449,PPathKey,0),MATCH(O$4,PPathYear,0))</f>
        <v/>
      </c>
      <c r="P449" s="23">
        <f>INDEX(PPathVal,MATCH($D449,PPathKey,0),MATCH(P$4,PPathYear,0))</f>
        <v/>
      </c>
      <c r="Q449" s="23">
        <f>INDEX(PPathVal,MATCH($D449,PPathKey,0),MATCH(Q$4,PPathYear,0))</f>
        <v/>
      </c>
      <c r="R449" s="23">
        <f>INDEX(PPathVal,MATCH($D449,PPathKey,0),MATCH(R$4,PPathYear,0))</f>
        <v/>
      </c>
      <c r="S449" s="23">
        <f>INDEX(PPathVal,MATCH($D449,PPathKey,0),MATCH(S$4,PPathYear,0))</f>
        <v/>
      </c>
      <c r="T449" s="23">
        <f>INDEX(PPathVal,MATCH($D449,PPathKey,0),MATCH(T$4,PPathYear,0))</f>
        <v/>
      </c>
      <c r="U449" s="23">
        <f>INDEX(PPathVal,MATCH($D449,PPathKey,0),MATCH(U$4,PPathYear,0))</f>
        <v/>
      </c>
      <c r="V449" s="23">
        <f>INDEX(PPathVal,MATCH($D449,PPathKey,0),MATCH(V$4,PPathYear,0))</f>
        <v/>
      </c>
      <c r="W449" s="23">
        <f>INDEX(PPathVal,MATCH($D449,PPathKey,0),MATCH(W$4,PPathYear,0))</f>
        <v/>
      </c>
      <c r="X449" s="23">
        <f>INDEX(PPathVal,MATCH($D449,PPathKey,0),MATCH(X$4,PPathYear,0))</f>
        <v/>
      </c>
      <c r="Y449" s="23">
        <f>INDEX(PPathVal,MATCH($D449,PPathKey,0),MATCH(Y$4,PPathYear,0))</f>
        <v/>
      </c>
      <c r="Z449" s="23">
        <f>INDEX(PPathVal,MATCH($D449,PPathKey,0),MATCH(Z$4,PPathYear,0))</f>
        <v/>
      </c>
      <c r="AA449" s="23">
        <f>INDEX(PPathVal,MATCH($D449,PPathKey,0),MATCH(AA$4,PPathYear,0))</f>
        <v/>
      </c>
      <c r="AB449" s="23">
        <f>INDEX(PPathVal,MATCH($D449,PPathKey,0),MATCH(AB$4,PPathYear,0))</f>
        <v/>
      </c>
      <c r="AC449" s="23">
        <f>INDEX(PPathVal,MATCH($D449,PPathKey,0),MATCH(AC$4,PPathYear,0))</f>
        <v/>
      </c>
      <c r="AD449" s="23">
        <f>INDEX(PPathVal,MATCH($D449,PPathKey,0),MATCH(AD$4,PPathYear,0))</f>
        <v/>
      </c>
      <c r="AF449" s="11">
        <f>CodePrefix&amp;$A449&amp;IF($C449="","","."&amp;$C449&amp;"."&amp;$B449)&amp;INDEX(VarEnd,MATCH($A449,VarKey,0))&amp;AF$5</f>
        <v/>
      </c>
      <c r="AG449" s="22">
        <f>INDEX(PPathVal,MATCH($D449,PPathKey,0),MATCH(AG$4,PPathYear,0))</f>
        <v/>
      </c>
      <c r="AH449" s="23">
        <f>INDEX(PPathVal,MATCH($D449,PPathKey,0),MATCH(AH$4,PPathYear,0))</f>
        <v/>
      </c>
      <c r="AI449" s="23">
        <f>INDEX(PPathVal,MATCH($D449,PPathKey,0),MATCH(AI$4,PPathYear,0))</f>
        <v/>
      </c>
      <c r="AJ449" s="23">
        <f>INDEX(PPathVal,MATCH($D449,PPathKey,0),MATCH(AJ$4,PPathYear,0))</f>
        <v/>
      </c>
      <c r="AK449" s="23">
        <f>INDEX(PPathVal,MATCH($D449,PPathKey,0),MATCH(AK$4,PPathYear,0))</f>
        <v/>
      </c>
      <c r="AL449" s="23">
        <f>INDEX(PPathVal,MATCH($D449,PPathKey,0),MATCH(AL$4,PPathYear,0))</f>
        <v/>
      </c>
      <c r="AM449" s="23">
        <f>INDEX(PPathVal,MATCH($D449,PPathKey,0),MATCH(AM$4,PPathYear,0))</f>
        <v/>
      </c>
      <c r="AN449" s="23">
        <f>INDEX(PPathVal,MATCH($D449,PPathKey,0),MATCH(AN$4,PPathYear,0))</f>
        <v/>
      </c>
      <c r="AO449" s="23">
        <f>INDEX(PPathVal,MATCH($D449,PPathKey,0),MATCH(AO$4,PPathYear,0))</f>
        <v/>
      </c>
      <c r="AP449" s="23">
        <f>INDEX(PPathVal,MATCH($D449,PPathKey,0),MATCH(AP$4,PPathYear,0))</f>
        <v/>
      </c>
      <c r="AQ449" s="23">
        <f>INDEX(PPathVal,MATCH($D449,PPathKey,0),MATCH(AQ$4,PPathYear,0))</f>
        <v/>
      </c>
      <c r="AR449" s="23">
        <f>INDEX(PPathVal,MATCH($D449,PPathKey,0),MATCH(AR$4,PPathYear,0))</f>
        <v/>
      </c>
      <c r="AS449" s="23">
        <f>INDEX(PPathVal,MATCH($D449,PPathKey,0),MATCH(AS$4,PPathYear,0))</f>
        <v/>
      </c>
      <c r="AT449" s="23">
        <f>INDEX(PPathVal,MATCH($D449,PPathKey,0),MATCH(AT$4,PPathYear,0))</f>
        <v/>
      </c>
      <c r="AU449" s="23">
        <f>INDEX(PPathVal,MATCH($D449,PPathKey,0),MATCH(AU$4,PPathYear,0))</f>
        <v/>
      </c>
      <c r="AV449" s="23">
        <f>INDEX(PPathVal,MATCH($D449,PPathKey,0),MATCH(AV$4,PPathYear,0))</f>
        <v/>
      </c>
      <c r="AW449" s="23">
        <f>INDEX(PPathVal,MATCH($D449,PPathKey,0),MATCH(AW$4,PPathYear,0))</f>
        <v/>
      </c>
      <c r="AX449" s="23">
        <f>INDEX(PPathVal,MATCH($D449,PPathKey,0),MATCH(AX$4,PPathYear,0))</f>
        <v/>
      </c>
      <c r="AY449" s="23">
        <f>INDEX(PPathVal,MATCH($D449,PPathKey,0),MATCH(AY$4,PPathYear,0))</f>
        <v/>
      </c>
    </row>
    <row r="450" hidden="1" outlineLevel="1">
      <c r="A450" s="14" t="inlineStr">
        <is>
          <t>cel</t>
        </is>
      </c>
      <c r="B450" s="14" t="inlineStr"/>
      <c r="C450" s="14" t="inlineStr"/>
      <c r="D450" s="14">
        <f>$A450</f>
        <v/>
      </c>
      <c r="E450" s="35" t="n"/>
      <c r="F450" s="35" t="n"/>
      <c r="G450" s="35" t="n"/>
      <c r="H450" s="14">
        <f>INDEX(VarLab,MATCH($A450,VarKey,0))&amp;INDEX(MemLab,MATCH($C450&amp;"|"&amp;$B450,MemKey,0))</f>
        <v/>
      </c>
      <c r="I450" s="14">
        <f>INDEX(VarUnit,MATCH($A450,VarKey,0))</f>
        <v/>
      </c>
      <c r="J450" s="14">
        <f>INDEX(VarSrc,MATCH($A450,VarKey,0))</f>
        <v/>
      </c>
      <c r="K450" s="11">
        <f>CodePrefix&amp;$A450&amp;IF($C450="","","."&amp;$C450&amp;"."&amp;$B450)&amp;INDEX(VarEnd,MATCH($A450,VarKey,0))&amp;K$5</f>
        <v/>
      </c>
      <c r="L450" s="15">
        <f>INDEX(PPathVal,MATCH($D450,PPathKey,0),MATCH(L$4,PPathYear,0))</f>
        <v/>
      </c>
      <c r="M450" s="16">
        <f>INDEX(PPathVal,MATCH($D450,PPathKey,0),MATCH(M$4,PPathYear,0))</f>
        <v/>
      </c>
      <c r="N450" s="16">
        <f>INDEX(PPathVal,MATCH($D450,PPathKey,0),MATCH(N$4,PPathYear,0))</f>
        <v/>
      </c>
      <c r="O450" s="16">
        <f>INDEX(PPathVal,MATCH($D450,PPathKey,0),MATCH(O$4,PPathYear,0))</f>
        <v/>
      </c>
      <c r="P450" s="16">
        <f>INDEX(PPathVal,MATCH($D450,PPathKey,0),MATCH(P$4,PPathYear,0))</f>
        <v/>
      </c>
      <c r="Q450" s="16">
        <f>INDEX(PPathVal,MATCH($D450,PPathKey,0),MATCH(Q$4,PPathYear,0))</f>
        <v/>
      </c>
      <c r="R450" s="16">
        <f>INDEX(PPathVal,MATCH($D450,PPathKey,0),MATCH(R$4,PPathYear,0))</f>
        <v/>
      </c>
      <c r="S450" s="16">
        <f>INDEX(PPathVal,MATCH($D450,PPathKey,0),MATCH(S$4,PPathYear,0))</f>
        <v/>
      </c>
      <c r="T450" s="16">
        <f>INDEX(PPathVal,MATCH($D450,PPathKey,0),MATCH(T$4,PPathYear,0))</f>
        <v/>
      </c>
      <c r="U450" s="16">
        <f>INDEX(PPathVal,MATCH($D450,PPathKey,0),MATCH(U$4,PPathYear,0))</f>
        <v/>
      </c>
      <c r="V450" s="16">
        <f>INDEX(PPathVal,MATCH($D450,PPathKey,0),MATCH(V$4,PPathYear,0))</f>
        <v/>
      </c>
      <c r="W450" s="16">
        <f>INDEX(PPathVal,MATCH($D450,PPathKey,0),MATCH(W$4,PPathYear,0))</f>
        <v/>
      </c>
      <c r="X450" s="16">
        <f>INDEX(PPathVal,MATCH($D450,PPathKey,0),MATCH(X$4,PPathYear,0))</f>
        <v/>
      </c>
      <c r="Y450" s="16">
        <f>INDEX(PPathVal,MATCH($D450,PPathKey,0),MATCH(Y$4,PPathYear,0))</f>
        <v/>
      </c>
      <c r="Z450" s="16">
        <f>INDEX(PPathVal,MATCH($D450,PPathKey,0),MATCH(Z$4,PPathYear,0))</f>
        <v/>
      </c>
      <c r="AA450" s="16">
        <f>INDEX(PPathVal,MATCH($D450,PPathKey,0),MATCH(AA$4,PPathYear,0))</f>
        <v/>
      </c>
      <c r="AB450" s="16">
        <f>INDEX(PPathVal,MATCH($D450,PPathKey,0),MATCH(AB$4,PPathYear,0))</f>
        <v/>
      </c>
      <c r="AC450" s="16">
        <f>INDEX(PPathVal,MATCH($D450,PPathKey,0),MATCH(AC$4,PPathYear,0))</f>
        <v/>
      </c>
      <c r="AD450" s="16">
        <f>INDEX(PPathVal,MATCH($D450,PPathKey,0),MATCH(AD$4,PPathYear,0))</f>
        <v/>
      </c>
      <c r="AF450" s="11">
        <f>CodePrefix&amp;$A450&amp;IF($C450="","","."&amp;$C450&amp;"."&amp;$B450)&amp;INDEX(VarEnd,MATCH($A450,VarKey,0))&amp;AF$5</f>
        <v/>
      </c>
      <c r="AG450" s="15">
        <f>INDEX(PPathVal,MATCH($D450,PPathKey,0),MATCH(AG$4,PPathYear,0))</f>
        <v/>
      </c>
      <c r="AH450" s="16">
        <f>INDEX(PPathVal,MATCH($D450,PPathKey,0),MATCH(AH$4,PPathYear,0))</f>
        <v/>
      </c>
      <c r="AI450" s="16">
        <f>INDEX(PPathVal,MATCH($D450,PPathKey,0),MATCH(AI$4,PPathYear,0))</f>
        <v/>
      </c>
      <c r="AJ450" s="16">
        <f>INDEX(PPathVal,MATCH($D450,PPathKey,0),MATCH(AJ$4,PPathYear,0))</f>
        <v/>
      </c>
      <c r="AK450" s="16">
        <f>INDEX(PPathVal,MATCH($D450,PPathKey,0),MATCH(AK$4,PPathYear,0))</f>
        <v/>
      </c>
      <c r="AL450" s="16">
        <f>INDEX(PPathVal,MATCH($D450,PPathKey,0),MATCH(AL$4,PPathYear,0))</f>
        <v/>
      </c>
      <c r="AM450" s="16">
        <f>INDEX(PPathVal,MATCH($D450,PPathKey,0),MATCH(AM$4,PPathYear,0))</f>
        <v/>
      </c>
      <c r="AN450" s="16">
        <f>INDEX(PPathVal,MATCH($D450,PPathKey,0),MATCH(AN$4,PPathYear,0))</f>
        <v/>
      </c>
      <c r="AO450" s="16">
        <f>INDEX(PPathVal,MATCH($D450,PPathKey,0),MATCH(AO$4,PPathYear,0))</f>
        <v/>
      </c>
      <c r="AP450" s="16">
        <f>INDEX(PPathVal,MATCH($D450,PPathKey,0),MATCH(AP$4,PPathYear,0))</f>
        <v/>
      </c>
      <c r="AQ450" s="16">
        <f>INDEX(PPathVal,MATCH($D450,PPathKey,0),MATCH(AQ$4,PPathYear,0))</f>
        <v/>
      </c>
      <c r="AR450" s="16">
        <f>INDEX(PPathVal,MATCH($D450,PPathKey,0),MATCH(AR$4,PPathYear,0))</f>
        <v/>
      </c>
      <c r="AS450" s="16">
        <f>INDEX(PPathVal,MATCH($D450,PPathKey,0),MATCH(AS$4,PPathYear,0))</f>
        <v/>
      </c>
      <c r="AT450" s="16">
        <f>INDEX(PPathVal,MATCH($D450,PPathKey,0),MATCH(AT$4,PPathYear,0))</f>
        <v/>
      </c>
      <c r="AU450" s="16">
        <f>INDEX(PPathVal,MATCH($D450,PPathKey,0),MATCH(AU$4,PPathYear,0))</f>
        <v/>
      </c>
      <c r="AV450" s="16">
        <f>INDEX(PPathVal,MATCH($D450,PPathKey,0),MATCH(AV$4,PPathYear,0))</f>
        <v/>
      </c>
      <c r="AW450" s="16">
        <f>INDEX(PPathVal,MATCH($D450,PPathKey,0),MATCH(AW$4,PPathYear,0))</f>
        <v/>
      </c>
      <c r="AX450" s="16">
        <f>INDEX(PPathVal,MATCH($D450,PPathKey,0),MATCH(AX$4,PPathYear,0))</f>
        <v/>
      </c>
      <c r="AY450" s="16">
        <f>INDEX(PPathVal,MATCH($D450,PPathKey,0),MATCH(AY$4,PPathYear,0))</f>
        <v/>
      </c>
    </row>
    <row r="451" hidden="1" outlineLevel="1">
      <c r="A451" s="14" t="inlineStr">
        <is>
          <t>incf</t>
        </is>
      </c>
      <c r="B451" s="14" t="inlineStr"/>
      <c r="C451" s="14" t="inlineStr"/>
      <c r="D451" s="14">
        <f>$A451</f>
        <v/>
      </c>
      <c r="E451" s="35" t="n"/>
      <c r="F451" s="35" t="n"/>
      <c r="G451" s="35" t="n"/>
      <c r="H451" s="14">
        <f>INDEX(VarLab,MATCH($A451,VarKey,0))&amp;INDEX(MemLab,MATCH($C451&amp;"|"&amp;$B451,MemKey,0))</f>
        <v/>
      </c>
      <c r="I451" s="14">
        <f>INDEX(VarUnit,MATCH($A451,VarKey,0))</f>
        <v/>
      </c>
      <c r="J451" s="14">
        <f>INDEX(VarSrc,MATCH($A451,VarKey,0))</f>
        <v/>
      </c>
      <c r="K451" s="11">
        <f>CodePrefix&amp;$A451&amp;IF($C451="","","."&amp;$C451&amp;"."&amp;$B451)&amp;INDEX(VarEnd,MATCH($A451,VarKey,0))&amp;K$5</f>
        <v/>
      </c>
      <c r="L451" s="15">
        <f>INDEX(PPathVal,MATCH($D451,PPathKey,0),MATCH(L$4,PPathYear,0))</f>
        <v/>
      </c>
      <c r="M451" s="16">
        <f>INDEX(PPathVal,MATCH($D451,PPathKey,0),MATCH(M$4,PPathYear,0))</f>
        <v/>
      </c>
      <c r="N451" s="16">
        <f>INDEX(PPathVal,MATCH($D451,PPathKey,0),MATCH(N$4,PPathYear,0))</f>
        <v/>
      </c>
      <c r="O451" s="16">
        <f>INDEX(PPathVal,MATCH($D451,PPathKey,0),MATCH(O$4,PPathYear,0))</f>
        <v/>
      </c>
      <c r="P451" s="16">
        <f>INDEX(PPathVal,MATCH($D451,PPathKey,0),MATCH(P$4,PPathYear,0))</f>
        <v/>
      </c>
      <c r="Q451" s="16">
        <f>INDEX(PPathVal,MATCH($D451,PPathKey,0),MATCH(Q$4,PPathYear,0))</f>
        <v/>
      </c>
      <c r="R451" s="16">
        <f>INDEX(PPathVal,MATCH($D451,PPathKey,0),MATCH(R$4,PPathYear,0))</f>
        <v/>
      </c>
      <c r="S451" s="16">
        <f>INDEX(PPathVal,MATCH($D451,PPathKey,0),MATCH(S$4,PPathYear,0))</f>
        <v/>
      </c>
      <c r="T451" s="16">
        <f>INDEX(PPathVal,MATCH($D451,PPathKey,0),MATCH(T$4,PPathYear,0))</f>
        <v/>
      </c>
      <c r="U451" s="16">
        <f>INDEX(PPathVal,MATCH($D451,PPathKey,0),MATCH(U$4,PPathYear,0))</f>
        <v/>
      </c>
      <c r="V451" s="16">
        <f>INDEX(PPathVal,MATCH($D451,PPathKey,0),MATCH(V$4,PPathYear,0))</f>
        <v/>
      </c>
      <c r="W451" s="16">
        <f>INDEX(PPathVal,MATCH($D451,PPathKey,0),MATCH(W$4,PPathYear,0))</f>
        <v/>
      </c>
      <c r="X451" s="16">
        <f>INDEX(PPathVal,MATCH($D451,PPathKey,0),MATCH(X$4,PPathYear,0))</f>
        <v/>
      </c>
      <c r="Y451" s="16">
        <f>INDEX(PPathVal,MATCH($D451,PPathKey,0),MATCH(Y$4,PPathYear,0))</f>
        <v/>
      </c>
      <c r="Z451" s="16">
        <f>INDEX(PPathVal,MATCH($D451,PPathKey,0),MATCH(Z$4,PPathYear,0))</f>
        <v/>
      </c>
      <c r="AA451" s="16">
        <f>INDEX(PPathVal,MATCH($D451,PPathKey,0),MATCH(AA$4,PPathYear,0))</f>
        <v/>
      </c>
      <c r="AB451" s="16">
        <f>INDEX(PPathVal,MATCH($D451,PPathKey,0),MATCH(AB$4,PPathYear,0))</f>
        <v/>
      </c>
      <c r="AC451" s="16">
        <f>INDEX(PPathVal,MATCH($D451,PPathKey,0),MATCH(AC$4,PPathYear,0))</f>
        <v/>
      </c>
      <c r="AD451" s="16">
        <f>INDEX(PPathVal,MATCH($D451,PPathKey,0),MATCH(AD$4,PPathYear,0))</f>
        <v/>
      </c>
      <c r="AF451" s="11">
        <f>CodePrefix&amp;$A451&amp;IF($C451="","","."&amp;$C451&amp;"."&amp;$B451)&amp;INDEX(VarEnd,MATCH($A451,VarKey,0))&amp;AF$5</f>
        <v/>
      </c>
      <c r="AG451" s="15">
        <f>INDEX(PPathVal,MATCH($D451,PPathKey,0),MATCH(AG$4,PPathYear,0))</f>
        <v/>
      </c>
      <c r="AH451" s="16">
        <f>INDEX(PPathVal,MATCH($D451,PPathKey,0),MATCH(AH$4,PPathYear,0))</f>
        <v/>
      </c>
      <c r="AI451" s="16">
        <f>INDEX(PPathVal,MATCH($D451,PPathKey,0),MATCH(AI$4,PPathYear,0))</f>
        <v/>
      </c>
      <c r="AJ451" s="16">
        <f>INDEX(PPathVal,MATCH($D451,PPathKey,0),MATCH(AJ$4,PPathYear,0))</f>
        <v/>
      </c>
      <c r="AK451" s="16">
        <f>INDEX(PPathVal,MATCH($D451,PPathKey,0),MATCH(AK$4,PPathYear,0))</f>
        <v/>
      </c>
      <c r="AL451" s="16">
        <f>INDEX(PPathVal,MATCH($D451,PPathKey,0),MATCH(AL$4,PPathYear,0))</f>
        <v/>
      </c>
      <c r="AM451" s="16">
        <f>INDEX(PPathVal,MATCH($D451,PPathKey,0),MATCH(AM$4,PPathYear,0))</f>
        <v/>
      </c>
      <c r="AN451" s="16">
        <f>INDEX(PPathVal,MATCH($D451,PPathKey,0),MATCH(AN$4,PPathYear,0))</f>
        <v/>
      </c>
      <c r="AO451" s="16">
        <f>INDEX(PPathVal,MATCH($D451,PPathKey,0),MATCH(AO$4,PPathYear,0))</f>
        <v/>
      </c>
      <c r="AP451" s="16">
        <f>INDEX(PPathVal,MATCH($D451,PPathKey,0),MATCH(AP$4,PPathYear,0))</f>
        <v/>
      </c>
      <c r="AQ451" s="16">
        <f>INDEX(PPathVal,MATCH($D451,PPathKey,0),MATCH(AQ$4,PPathYear,0))</f>
        <v/>
      </c>
      <c r="AR451" s="16">
        <f>INDEX(PPathVal,MATCH($D451,PPathKey,0),MATCH(AR$4,PPathYear,0))</f>
        <v/>
      </c>
      <c r="AS451" s="16">
        <f>INDEX(PPathVal,MATCH($D451,PPathKey,0),MATCH(AS$4,PPathYear,0))</f>
        <v/>
      </c>
      <c r="AT451" s="16">
        <f>INDEX(PPathVal,MATCH($D451,PPathKey,0),MATCH(AT$4,PPathYear,0))</f>
        <v/>
      </c>
      <c r="AU451" s="16">
        <f>INDEX(PPathVal,MATCH($D451,PPathKey,0),MATCH(AU$4,PPathYear,0))</f>
        <v/>
      </c>
      <c r="AV451" s="16">
        <f>INDEX(PPathVal,MATCH($D451,PPathKey,0),MATCH(AV$4,PPathYear,0))</f>
        <v/>
      </c>
      <c r="AW451" s="16">
        <f>INDEX(PPathVal,MATCH($D451,PPathKey,0),MATCH(AW$4,PPathYear,0))</f>
        <v/>
      </c>
      <c r="AX451" s="16">
        <f>INDEX(PPathVal,MATCH($D451,PPathKey,0),MATCH(AX$4,PPathYear,0))</f>
        <v/>
      </c>
      <c r="AY451" s="16">
        <f>INDEX(PPathVal,MATCH($D451,PPathKey,0),MATCH(AY$4,PPathYear,0))</f>
        <v/>
      </c>
    </row>
    <row r="452" hidden="1" outlineLevel="1">
      <c r="A452" s="14" t="inlineStr">
        <is>
          <t>shock</t>
        </is>
      </c>
      <c r="B452" s="14" t="inlineStr"/>
      <c r="C452" s="14" t="inlineStr"/>
      <c r="D452" s="14">
        <f>$A452</f>
        <v/>
      </c>
      <c r="E452" s="35" t="n"/>
      <c r="F452" s="35" t="n"/>
      <c r="G452" s="35" t="n"/>
      <c r="H452" s="14">
        <f>INDEX(VarLab,MATCH($A452,VarKey,0))&amp;INDEX(MemLab,MATCH($C452&amp;"|"&amp;$B452,MemKey,0))</f>
        <v/>
      </c>
      <c r="I452" s="14">
        <f>INDEX(VarUnit,MATCH($A452,VarKey,0))</f>
        <v/>
      </c>
      <c r="J452" s="14">
        <f>INDEX(VarSrc,MATCH($A452,VarKey,0))</f>
        <v/>
      </c>
      <c r="K452" s="11">
        <f>CodePrefix&amp;$A452&amp;IF($C452="","","."&amp;$C452&amp;"."&amp;$B452)&amp;INDEX(VarEnd,MATCH($A452,VarKey,0))&amp;K$5</f>
        <v/>
      </c>
      <c r="L452" s="12">
        <f>INDEX(PPathVal,MATCH($D452,PPathKey,0),MATCH(L$4,PPathYear,0))</f>
        <v/>
      </c>
      <c r="M452" s="13">
        <f>INDEX(PPathVal,MATCH($D452,PPathKey,0),MATCH(M$4,PPathYear,0))</f>
        <v/>
      </c>
      <c r="N452" s="13">
        <f>INDEX(PPathVal,MATCH($D452,PPathKey,0),MATCH(N$4,PPathYear,0))</f>
        <v/>
      </c>
      <c r="O452" s="13">
        <f>INDEX(PPathVal,MATCH($D452,PPathKey,0),MATCH(O$4,PPathYear,0))</f>
        <v/>
      </c>
      <c r="P452" s="13">
        <f>INDEX(PPathVal,MATCH($D452,PPathKey,0),MATCH(P$4,PPathYear,0))</f>
        <v/>
      </c>
      <c r="Q452" s="13">
        <f>INDEX(PPathVal,MATCH($D452,PPathKey,0),MATCH(Q$4,PPathYear,0))</f>
        <v/>
      </c>
      <c r="R452" s="13">
        <f>INDEX(PPathVal,MATCH($D452,PPathKey,0),MATCH(R$4,PPathYear,0))</f>
        <v/>
      </c>
      <c r="S452" s="13">
        <f>INDEX(PPathVal,MATCH($D452,PPathKey,0),MATCH(S$4,PPathYear,0))</f>
        <v/>
      </c>
      <c r="T452" s="13">
        <f>INDEX(PPathVal,MATCH($D452,PPathKey,0),MATCH(T$4,PPathYear,0))</f>
        <v/>
      </c>
      <c r="U452" s="13">
        <f>INDEX(PPathVal,MATCH($D452,PPathKey,0),MATCH(U$4,PPathYear,0))</f>
        <v/>
      </c>
      <c r="V452" s="13">
        <f>INDEX(PPathVal,MATCH($D452,PPathKey,0),MATCH(V$4,PPathYear,0))</f>
        <v/>
      </c>
      <c r="W452" s="13">
        <f>INDEX(PPathVal,MATCH($D452,PPathKey,0),MATCH(W$4,PPathYear,0))</f>
        <v/>
      </c>
      <c r="X452" s="13">
        <f>INDEX(PPathVal,MATCH($D452,PPathKey,0),MATCH(X$4,PPathYear,0))</f>
        <v/>
      </c>
      <c r="Y452" s="13">
        <f>INDEX(PPathVal,MATCH($D452,PPathKey,0),MATCH(Y$4,PPathYear,0))</f>
        <v/>
      </c>
      <c r="Z452" s="13">
        <f>INDEX(PPathVal,MATCH($D452,PPathKey,0),MATCH(Z$4,PPathYear,0))</f>
        <v/>
      </c>
      <c r="AA452" s="13">
        <f>INDEX(PPathVal,MATCH($D452,PPathKey,0),MATCH(AA$4,PPathYear,0))</f>
        <v/>
      </c>
      <c r="AB452" s="13">
        <f>INDEX(PPathVal,MATCH($D452,PPathKey,0),MATCH(AB$4,PPathYear,0))</f>
        <v/>
      </c>
      <c r="AC452" s="13">
        <f>INDEX(PPathVal,MATCH($D452,PPathKey,0),MATCH(AC$4,PPathYear,0))</f>
        <v/>
      </c>
      <c r="AD452" s="13">
        <f>INDEX(PPathVal,MATCH($D452,PPathKey,0),MATCH(AD$4,PPathYear,0))</f>
        <v/>
      </c>
      <c r="AF452" s="11">
        <f>CodePrefix&amp;$A452&amp;IF($C452="","","."&amp;$C452&amp;"."&amp;$B452)&amp;INDEX(VarEnd,MATCH($A452,VarKey,0))&amp;AF$5</f>
        <v/>
      </c>
      <c r="AG452" s="12">
        <f>INDEX(PPathVal,MATCH($D452,PPathKey,0),MATCH(AG$4,PPathYear,0))</f>
        <v/>
      </c>
      <c r="AH452" s="13">
        <f>INDEX(PPathVal,MATCH($D452,PPathKey,0),MATCH(AH$4,PPathYear,0))</f>
        <v/>
      </c>
      <c r="AI452" s="13">
        <f>INDEX(PPathVal,MATCH($D452,PPathKey,0),MATCH(AI$4,PPathYear,0))</f>
        <v/>
      </c>
      <c r="AJ452" s="13">
        <f>INDEX(PPathVal,MATCH($D452,PPathKey,0),MATCH(AJ$4,PPathYear,0))</f>
        <v/>
      </c>
      <c r="AK452" s="13">
        <f>INDEX(PPathVal,MATCH($D452,PPathKey,0),MATCH(AK$4,PPathYear,0))</f>
        <v/>
      </c>
      <c r="AL452" s="13">
        <f>INDEX(PPathVal,MATCH($D452,PPathKey,0),MATCH(AL$4,PPathYear,0))</f>
        <v/>
      </c>
      <c r="AM452" s="13">
        <f>INDEX(PPathVal,MATCH($D452,PPathKey,0),MATCH(AM$4,PPathYear,0))</f>
        <v/>
      </c>
      <c r="AN452" s="13">
        <f>INDEX(PPathVal,MATCH($D452,PPathKey,0),MATCH(AN$4,PPathYear,0))</f>
        <v/>
      </c>
      <c r="AO452" s="13">
        <f>INDEX(PPathVal,MATCH($D452,PPathKey,0),MATCH(AO$4,PPathYear,0))</f>
        <v/>
      </c>
      <c r="AP452" s="13">
        <f>INDEX(PPathVal,MATCH($D452,PPathKey,0),MATCH(AP$4,PPathYear,0))</f>
        <v/>
      </c>
      <c r="AQ452" s="13">
        <f>INDEX(PPathVal,MATCH($D452,PPathKey,0),MATCH(AQ$4,PPathYear,0))</f>
        <v/>
      </c>
      <c r="AR452" s="13">
        <f>INDEX(PPathVal,MATCH($D452,PPathKey,0),MATCH(AR$4,PPathYear,0))</f>
        <v/>
      </c>
      <c r="AS452" s="13">
        <f>INDEX(PPathVal,MATCH($D452,PPathKey,0),MATCH(AS$4,PPathYear,0))</f>
        <v/>
      </c>
      <c r="AT452" s="13">
        <f>INDEX(PPathVal,MATCH($D452,PPathKey,0),MATCH(AT$4,PPathYear,0))</f>
        <v/>
      </c>
      <c r="AU452" s="13">
        <f>INDEX(PPathVal,MATCH($D452,PPathKey,0),MATCH(AU$4,PPathYear,0))</f>
        <v/>
      </c>
      <c r="AV452" s="13">
        <f>INDEX(PPathVal,MATCH($D452,PPathKey,0),MATCH(AV$4,PPathYear,0))</f>
        <v/>
      </c>
      <c r="AW452" s="13">
        <f>INDEX(PPathVal,MATCH($D452,PPathKey,0),MATCH(AW$4,PPathYear,0))</f>
        <v/>
      </c>
      <c r="AX452" s="13">
        <f>INDEX(PPathVal,MATCH($D452,PPathKey,0),MATCH(AX$4,PPathYear,0))</f>
        <v/>
      </c>
      <c r="AY452" s="13">
        <f>INDEX(PPathVal,MATCH($D452,PPathKey,0),MATCH(AY$4,PPathYear,0))</f>
        <v/>
      </c>
    </row>
    <row r="453" hidden="1" outlineLevel="1"/>
    <row r="454" hidden="1" outlineLevel="1">
      <c r="H454" s="20" t="inlineStr">
        <is>
          <t>B. Amortised fixed costs of the existing stock ($/kWh): capital cost, vintage averages of capital and storage cost (investment share of the previous year, from L)</t>
        </is>
      </c>
    </row>
    <row r="455" hidden="1" outlineLevel="1">
      <c r="A455" s="14" t="inlineStr">
        <is>
          <t>cax</t>
        </is>
      </c>
      <c r="B455" s="14" t="inlineStr">
        <is>
          <t>coa</t>
        </is>
      </c>
      <c r="C455" s="14" t="inlineStr">
        <is>
          <t>pow</t>
        </is>
      </c>
      <c r="D455" s="41">
        <f>INDEX(Inputs_power!$C$5:$C$13,MATCH($B455,Inputs_power!$A$5:$A$13,0))</f>
        <v/>
      </c>
      <c r="E455" s="35" t="n"/>
      <c r="F455" s="35" t="n"/>
      <c r="G455" s="35" t="n"/>
      <c r="H455" s="14">
        <f>INDEX(VarLab,MATCH($A455,VarKey,0))&amp;INDEX(MemLab,MATCH($C455&amp;"|"&amp;$B455,MemKey,0))</f>
        <v/>
      </c>
      <c r="I455" s="14">
        <f>INDEX(VarUnit,MATCH($A455,VarKey,0))</f>
        <v/>
      </c>
      <c r="J455" s="14">
        <f>INDEX(VarSrc,MATCH($A455,VarKey,0))</f>
        <v/>
      </c>
      <c r="K455" s="11">
        <f>CodePrefix&amp;$A455&amp;IF($C455="","","."&amp;$C455&amp;"."&amp;$B455)&amp;INDEX(VarEnd,MATCH($A455,VarKey,0))&amp;K$5</f>
        <v/>
      </c>
      <c r="L455" s="42">
        <f>$D455*L437</f>
        <v/>
      </c>
      <c r="M455" s="43">
        <f>$D455*M437</f>
        <v/>
      </c>
      <c r="N455" s="43">
        <f>$D455*N437</f>
        <v/>
      </c>
      <c r="O455" s="43">
        <f>$D455*O437</f>
        <v/>
      </c>
      <c r="P455" s="43">
        <f>$D455*P437</f>
        <v/>
      </c>
      <c r="Q455" s="43">
        <f>$D455*Q437</f>
        <v/>
      </c>
      <c r="R455" s="43">
        <f>$D455*R437</f>
        <v/>
      </c>
      <c r="S455" s="43">
        <f>$D455*S437</f>
        <v/>
      </c>
      <c r="T455" s="43">
        <f>$D455*T437</f>
        <v/>
      </c>
      <c r="U455" s="43">
        <f>$D455*U437</f>
        <v/>
      </c>
      <c r="V455" s="43">
        <f>$D455*V437</f>
        <v/>
      </c>
      <c r="W455" s="43">
        <f>$D455*W437</f>
        <v/>
      </c>
      <c r="X455" s="43">
        <f>$D455*X437</f>
        <v/>
      </c>
      <c r="Y455" s="43">
        <f>$D455*Y437</f>
        <v/>
      </c>
      <c r="Z455" s="43">
        <f>$D455*Z437</f>
        <v/>
      </c>
      <c r="AA455" s="43">
        <f>$D455*AA437</f>
        <v/>
      </c>
      <c r="AB455" s="43">
        <f>$D455*AB437</f>
        <v/>
      </c>
      <c r="AC455" s="43">
        <f>$D455*AC437</f>
        <v/>
      </c>
      <c r="AD455" s="43">
        <f>$D455*AD437</f>
        <v/>
      </c>
      <c r="AF455" s="11">
        <f>CodePrefix&amp;$A455&amp;IF($C455="","","."&amp;$C455&amp;"."&amp;$B455)&amp;INDEX(VarEnd,MATCH($A455,VarKey,0))&amp;AF$5</f>
        <v/>
      </c>
      <c r="AG455" s="42">
        <f>$D455*AG437</f>
        <v/>
      </c>
      <c r="AH455" s="43">
        <f>$D455*AH437</f>
        <v/>
      </c>
      <c r="AI455" s="43">
        <f>$D455*AI437</f>
        <v/>
      </c>
      <c r="AJ455" s="43">
        <f>$D455*AJ437</f>
        <v/>
      </c>
      <c r="AK455" s="43">
        <f>$D455*AK437</f>
        <v/>
      </c>
      <c r="AL455" s="43">
        <f>$D455*AL437</f>
        <v/>
      </c>
      <c r="AM455" s="43">
        <f>$D455*AM437</f>
        <v/>
      </c>
      <c r="AN455" s="43">
        <f>$D455*AN437</f>
        <v/>
      </c>
      <c r="AO455" s="43">
        <f>$D455*AO437</f>
        <v/>
      </c>
      <c r="AP455" s="43">
        <f>$D455*AP437</f>
        <v/>
      </c>
      <c r="AQ455" s="43">
        <f>$D455*AQ437</f>
        <v/>
      </c>
      <c r="AR455" s="43">
        <f>$D455*AR437</f>
        <v/>
      </c>
      <c r="AS455" s="43">
        <f>$D455*AS437</f>
        <v/>
      </c>
      <c r="AT455" s="43">
        <f>$D455*AT437</f>
        <v/>
      </c>
      <c r="AU455" s="43">
        <f>$D455*AU437</f>
        <v/>
      </c>
      <c r="AV455" s="43">
        <f>$D455*AV437</f>
        <v/>
      </c>
      <c r="AW455" s="43">
        <f>$D455*AW437</f>
        <v/>
      </c>
      <c r="AX455" s="43">
        <f>$D455*AX437</f>
        <v/>
      </c>
      <c r="AY455" s="43">
        <f>$D455*AY437</f>
        <v/>
      </c>
    </row>
    <row r="456" hidden="1" outlineLevel="1">
      <c r="A456" s="14" t="inlineStr">
        <is>
          <t>cax</t>
        </is>
      </c>
      <c r="B456" s="14" t="inlineStr">
        <is>
          <t>nga</t>
        </is>
      </c>
      <c r="C456" s="14" t="inlineStr">
        <is>
          <t>pow</t>
        </is>
      </c>
      <c r="D456" s="41">
        <f>INDEX(Inputs_power!$C$5:$C$13,MATCH($B456,Inputs_power!$A$5:$A$13,0))</f>
        <v/>
      </c>
      <c r="E456" s="35" t="n"/>
      <c r="F456" s="35" t="n"/>
      <c r="G456" s="35" t="n"/>
      <c r="H456" s="14">
        <f>INDEX(VarLab,MATCH($A456,VarKey,0))&amp;INDEX(MemLab,MATCH($C456&amp;"|"&amp;$B456,MemKey,0))</f>
        <v/>
      </c>
      <c r="I456" s="14">
        <f>INDEX(VarUnit,MATCH($A456,VarKey,0))</f>
        <v/>
      </c>
      <c r="J456" s="14">
        <f>INDEX(VarSrc,MATCH($A456,VarKey,0))</f>
        <v/>
      </c>
      <c r="K456" s="11">
        <f>CodePrefix&amp;$A456&amp;IF($C456="","","."&amp;$C456&amp;"."&amp;$B456)&amp;INDEX(VarEnd,MATCH($A456,VarKey,0))&amp;K$5</f>
        <v/>
      </c>
      <c r="L456" s="42">
        <f>$D456*L438</f>
        <v/>
      </c>
      <c r="M456" s="43">
        <f>$D456*M438</f>
        <v/>
      </c>
      <c r="N456" s="43">
        <f>$D456*N438</f>
        <v/>
      </c>
      <c r="O456" s="43">
        <f>$D456*O438</f>
        <v/>
      </c>
      <c r="P456" s="43">
        <f>$D456*P438</f>
        <v/>
      </c>
      <c r="Q456" s="43">
        <f>$D456*Q438</f>
        <v/>
      </c>
      <c r="R456" s="43">
        <f>$D456*R438</f>
        <v/>
      </c>
      <c r="S456" s="43">
        <f>$D456*S438</f>
        <v/>
      </c>
      <c r="T456" s="43">
        <f>$D456*T438</f>
        <v/>
      </c>
      <c r="U456" s="43">
        <f>$D456*U438</f>
        <v/>
      </c>
      <c r="V456" s="43">
        <f>$D456*V438</f>
        <v/>
      </c>
      <c r="W456" s="43">
        <f>$D456*W438</f>
        <v/>
      </c>
      <c r="X456" s="43">
        <f>$D456*X438</f>
        <v/>
      </c>
      <c r="Y456" s="43">
        <f>$D456*Y438</f>
        <v/>
      </c>
      <c r="Z456" s="43">
        <f>$D456*Z438</f>
        <v/>
      </c>
      <c r="AA456" s="43">
        <f>$D456*AA438</f>
        <v/>
      </c>
      <c r="AB456" s="43">
        <f>$D456*AB438</f>
        <v/>
      </c>
      <c r="AC456" s="43">
        <f>$D456*AC438</f>
        <v/>
      </c>
      <c r="AD456" s="43">
        <f>$D456*AD438</f>
        <v/>
      </c>
      <c r="AF456" s="11">
        <f>CodePrefix&amp;$A456&amp;IF($C456="","","."&amp;$C456&amp;"."&amp;$B456)&amp;INDEX(VarEnd,MATCH($A456,VarKey,0))&amp;AF$5</f>
        <v/>
      </c>
      <c r="AG456" s="42">
        <f>$D456*AG438</f>
        <v/>
      </c>
      <c r="AH456" s="43">
        <f>$D456*AH438</f>
        <v/>
      </c>
      <c r="AI456" s="43">
        <f>$D456*AI438</f>
        <v/>
      </c>
      <c r="AJ456" s="43">
        <f>$D456*AJ438</f>
        <v/>
      </c>
      <c r="AK456" s="43">
        <f>$D456*AK438</f>
        <v/>
      </c>
      <c r="AL456" s="43">
        <f>$D456*AL438</f>
        <v/>
      </c>
      <c r="AM456" s="43">
        <f>$D456*AM438</f>
        <v/>
      </c>
      <c r="AN456" s="43">
        <f>$D456*AN438</f>
        <v/>
      </c>
      <c r="AO456" s="43">
        <f>$D456*AO438</f>
        <v/>
      </c>
      <c r="AP456" s="43">
        <f>$D456*AP438</f>
        <v/>
      </c>
      <c r="AQ456" s="43">
        <f>$D456*AQ438</f>
        <v/>
      </c>
      <c r="AR456" s="43">
        <f>$D456*AR438</f>
        <v/>
      </c>
      <c r="AS456" s="43">
        <f>$D456*AS438</f>
        <v/>
      </c>
      <c r="AT456" s="43">
        <f>$D456*AT438</f>
        <v/>
      </c>
      <c r="AU456" s="43">
        <f>$D456*AU438</f>
        <v/>
      </c>
      <c r="AV456" s="43">
        <f>$D456*AV438</f>
        <v/>
      </c>
      <c r="AW456" s="43">
        <f>$D456*AW438</f>
        <v/>
      </c>
      <c r="AX456" s="43">
        <f>$D456*AX438</f>
        <v/>
      </c>
      <c r="AY456" s="43">
        <f>$D456*AY438</f>
        <v/>
      </c>
    </row>
    <row r="457" hidden="1" outlineLevel="1">
      <c r="A457" s="14" t="inlineStr">
        <is>
          <t>cax</t>
        </is>
      </c>
      <c r="B457" s="14" t="inlineStr">
        <is>
          <t>oop</t>
        </is>
      </c>
      <c r="C457" s="14" t="inlineStr">
        <is>
          <t>pow</t>
        </is>
      </c>
      <c r="D457" s="41">
        <f>INDEX(Inputs_power!$C$5:$C$13,MATCH($B457,Inputs_power!$A$5:$A$13,0))</f>
        <v/>
      </c>
      <c r="E457" s="35" t="n"/>
      <c r="F457" s="35" t="n"/>
      <c r="G457" s="35" t="n"/>
      <c r="H457" s="14">
        <f>INDEX(VarLab,MATCH($A457,VarKey,0))&amp;INDEX(MemLab,MATCH($C457&amp;"|"&amp;$B457,MemKey,0))</f>
        <v/>
      </c>
      <c r="I457" s="14">
        <f>INDEX(VarUnit,MATCH($A457,VarKey,0))</f>
        <v/>
      </c>
      <c r="J457" s="14">
        <f>INDEX(VarSrc,MATCH($A457,VarKey,0))</f>
        <v/>
      </c>
      <c r="K457" s="11">
        <f>CodePrefix&amp;$A457&amp;IF($C457="","","."&amp;$C457&amp;"."&amp;$B457)&amp;INDEX(VarEnd,MATCH($A457,VarKey,0))&amp;K$5</f>
        <v/>
      </c>
      <c r="L457" s="42">
        <f>$D457*L439</f>
        <v/>
      </c>
      <c r="M457" s="43">
        <f>$D457*M439</f>
        <v/>
      </c>
      <c r="N457" s="43">
        <f>$D457*N439</f>
        <v/>
      </c>
      <c r="O457" s="43">
        <f>$D457*O439</f>
        <v/>
      </c>
      <c r="P457" s="43">
        <f>$D457*P439</f>
        <v/>
      </c>
      <c r="Q457" s="43">
        <f>$D457*Q439</f>
        <v/>
      </c>
      <c r="R457" s="43">
        <f>$D457*R439</f>
        <v/>
      </c>
      <c r="S457" s="43">
        <f>$D457*S439</f>
        <v/>
      </c>
      <c r="T457" s="43">
        <f>$D457*T439</f>
        <v/>
      </c>
      <c r="U457" s="43">
        <f>$D457*U439</f>
        <v/>
      </c>
      <c r="V457" s="43">
        <f>$D457*V439</f>
        <v/>
      </c>
      <c r="W457" s="43">
        <f>$D457*W439</f>
        <v/>
      </c>
      <c r="X457" s="43">
        <f>$D457*X439</f>
        <v/>
      </c>
      <c r="Y457" s="43">
        <f>$D457*Y439</f>
        <v/>
      </c>
      <c r="Z457" s="43">
        <f>$D457*Z439</f>
        <v/>
      </c>
      <c r="AA457" s="43">
        <f>$D457*AA439</f>
        <v/>
      </c>
      <c r="AB457" s="43">
        <f>$D457*AB439</f>
        <v/>
      </c>
      <c r="AC457" s="43">
        <f>$D457*AC439</f>
        <v/>
      </c>
      <c r="AD457" s="43">
        <f>$D457*AD439</f>
        <v/>
      </c>
      <c r="AF457" s="11">
        <f>CodePrefix&amp;$A457&amp;IF($C457="","","."&amp;$C457&amp;"."&amp;$B457)&amp;INDEX(VarEnd,MATCH($A457,VarKey,0))&amp;AF$5</f>
        <v/>
      </c>
      <c r="AG457" s="42">
        <f>$D457*AG439</f>
        <v/>
      </c>
      <c r="AH457" s="43">
        <f>$D457*AH439</f>
        <v/>
      </c>
      <c r="AI457" s="43">
        <f>$D457*AI439</f>
        <v/>
      </c>
      <c r="AJ457" s="43">
        <f>$D457*AJ439</f>
        <v/>
      </c>
      <c r="AK457" s="43">
        <f>$D457*AK439</f>
        <v/>
      </c>
      <c r="AL457" s="43">
        <f>$D457*AL439</f>
        <v/>
      </c>
      <c r="AM457" s="43">
        <f>$D457*AM439</f>
        <v/>
      </c>
      <c r="AN457" s="43">
        <f>$D457*AN439</f>
        <v/>
      </c>
      <c r="AO457" s="43">
        <f>$D457*AO439</f>
        <v/>
      </c>
      <c r="AP457" s="43">
        <f>$D457*AP439</f>
        <v/>
      </c>
      <c r="AQ457" s="43">
        <f>$D457*AQ439</f>
        <v/>
      </c>
      <c r="AR457" s="43">
        <f>$D457*AR439</f>
        <v/>
      </c>
      <c r="AS457" s="43">
        <f>$D457*AS439</f>
        <v/>
      </c>
      <c r="AT457" s="43">
        <f>$D457*AT439</f>
        <v/>
      </c>
      <c r="AU457" s="43">
        <f>$D457*AU439</f>
        <v/>
      </c>
      <c r="AV457" s="43">
        <f>$D457*AV439</f>
        <v/>
      </c>
      <c r="AW457" s="43">
        <f>$D457*AW439</f>
        <v/>
      </c>
      <c r="AX457" s="43">
        <f>$D457*AX439</f>
        <v/>
      </c>
      <c r="AY457" s="43">
        <f>$D457*AY439</f>
        <v/>
      </c>
    </row>
    <row r="458" hidden="1" outlineLevel="1">
      <c r="A458" s="14" t="inlineStr">
        <is>
          <t>cax</t>
        </is>
      </c>
      <c r="B458" s="14" t="inlineStr">
        <is>
          <t>nuc</t>
        </is>
      </c>
      <c r="C458" s="14" t="inlineStr">
        <is>
          <t>pow</t>
        </is>
      </c>
      <c r="D458" s="41">
        <f>INDEX(Inputs_power!$C$5:$C$13,MATCH($B458,Inputs_power!$A$5:$A$13,0))</f>
        <v/>
      </c>
      <c r="E458" s="35" t="n"/>
      <c r="F458" s="35" t="n"/>
      <c r="G458" s="35" t="n"/>
      <c r="H458" s="14">
        <f>INDEX(VarLab,MATCH($A458,VarKey,0))&amp;INDEX(MemLab,MATCH($C458&amp;"|"&amp;$B458,MemKey,0))</f>
        <v/>
      </c>
      <c r="I458" s="14">
        <f>INDEX(VarUnit,MATCH($A458,VarKey,0))</f>
        <v/>
      </c>
      <c r="J458" s="14">
        <f>INDEX(VarSrc,MATCH($A458,VarKey,0))</f>
        <v/>
      </c>
      <c r="K458" s="11">
        <f>CodePrefix&amp;$A458&amp;IF($C458="","","."&amp;$C458&amp;"."&amp;$B458)&amp;INDEX(VarEnd,MATCH($A458,VarKey,0))&amp;K$5</f>
        <v/>
      </c>
      <c r="L458" s="42">
        <f>$D458*L440</f>
        <v/>
      </c>
      <c r="M458" s="43">
        <f>$D458*M440</f>
        <v/>
      </c>
      <c r="N458" s="43">
        <f>$D458*N440</f>
        <v/>
      </c>
      <c r="O458" s="43">
        <f>$D458*O440</f>
        <v/>
      </c>
      <c r="P458" s="43">
        <f>$D458*P440</f>
        <v/>
      </c>
      <c r="Q458" s="43">
        <f>$D458*Q440</f>
        <v/>
      </c>
      <c r="R458" s="43">
        <f>$D458*R440</f>
        <v/>
      </c>
      <c r="S458" s="43">
        <f>$D458*S440</f>
        <v/>
      </c>
      <c r="T458" s="43">
        <f>$D458*T440</f>
        <v/>
      </c>
      <c r="U458" s="43">
        <f>$D458*U440</f>
        <v/>
      </c>
      <c r="V458" s="43">
        <f>$D458*V440</f>
        <v/>
      </c>
      <c r="W458" s="43">
        <f>$D458*W440</f>
        <v/>
      </c>
      <c r="X458" s="43">
        <f>$D458*X440</f>
        <v/>
      </c>
      <c r="Y458" s="43">
        <f>$D458*Y440</f>
        <v/>
      </c>
      <c r="Z458" s="43">
        <f>$D458*Z440</f>
        <v/>
      </c>
      <c r="AA458" s="43">
        <f>$D458*AA440</f>
        <v/>
      </c>
      <c r="AB458" s="43">
        <f>$D458*AB440</f>
        <v/>
      </c>
      <c r="AC458" s="43">
        <f>$D458*AC440</f>
        <v/>
      </c>
      <c r="AD458" s="43">
        <f>$D458*AD440</f>
        <v/>
      </c>
      <c r="AF458" s="11">
        <f>CodePrefix&amp;$A458&amp;IF($C458="","","."&amp;$C458&amp;"."&amp;$B458)&amp;INDEX(VarEnd,MATCH($A458,VarKey,0))&amp;AF$5</f>
        <v/>
      </c>
      <c r="AG458" s="42">
        <f>$D458*AG440</f>
        <v/>
      </c>
      <c r="AH458" s="43">
        <f>$D458*AH440</f>
        <v/>
      </c>
      <c r="AI458" s="43">
        <f>$D458*AI440</f>
        <v/>
      </c>
      <c r="AJ458" s="43">
        <f>$D458*AJ440</f>
        <v/>
      </c>
      <c r="AK458" s="43">
        <f>$D458*AK440</f>
        <v/>
      </c>
      <c r="AL458" s="43">
        <f>$D458*AL440</f>
        <v/>
      </c>
      <c r="AM458" s="43">
        <f>$D458*AM440</f>
        <v/>
      </c>
      <c r="AN458" s="43">
        <f>$D458*AN440</f>
        <v/>
      </c>
      <c r="AO458" s="43">
        <f>$D458*AO440</f>
        <v/>
      </c>
      <c r="AP458" s="43">
        <f>$D458*AP440</f>
        <v/>
      </c>
      <c r="AQ458" s="43">
        <f>$D458*AQ440</f>
        <v/>
      </c>
      <c r="AR458" s="43">
        <f>$D458*AR440</f>
        <v/>
      </c>
      <c r="AS458" s="43">
        <f>$D458*AS440</f>
        <v/>
      </c>
      <c r="AT458" s="43">
        <f>$D458*AT440</f>
        <v/>
      </c>
      <c r="AU458" s="43">
        <f>$D458*AU440</f>
        <v/>
      </c>
      <c r="AV458" s="43">
        <f>$D458*AV440</f>
        <v/>
      </c>
      <c r="AW458" s="43">
        <f>$D458*AW440</f>
        <v/>
      </c>
      <c r="AX458" s="43">
        <f>$D458*AX440</f>
        <v/>
      </c>
      <c r="AY458" s="43">
        <f>$D458*AY440</f>
        <v/>
      </c>
    </row>
    <row r="459" hidden="1" outlineLevel="1">
      <c r="A459" s="14" t="inlineStr">
        <is>
          <t>cax</t>
        </is>
      </c>
      <c r="B459" s="14" t="inlineStr">
        <is>
          <t>wnd</t>
        </is>
      </c>
      <c r="C459" s="14" t="inlineStr">
        <is>
          <t>pow</t>
        </is>
      </c>
      <c r="D459" s="41">
        <f>INDEX(Inputs_power!$C$5:$C$13,MATCH($B459,Inputs_power!$A$5:$A$13,0))</f>
        <v/>
      </c>
      <c r="E459" s="35" t="n"/>
      <c r="F459" s="35" t="n"/>
      <c r="G459" s="35" t="n"/>
      <c r="H459" s="14">
        <f>INDEX(VarLab,MATCH($A459,VarKey,0))&amp;INDEX(MemLab,MATCH($C459&amp;"|"&amp;$B459,MemKey,0))</f>
        <v/>
      </c>
      <c r="I459" s="14">
        <f>INDEX(VarUnit,MATCH($A459,VarKey,0))</f>
        <v/>
      </c>
      <c r="J459" s="14">
        <f>INDEX(VarSrc,MATCH($A459,VarKey,0))</f>
        <v/>
      </c>
      <c r="K459" s="11">
        <f>CodePrefix&amp;$A459&amp;IF($C459="","","."&amp;$C459&amp;"."&amp;$B459)&amp;INDEX(VarEnd,MATCH($A459,VarKey,0))&amp;K$5</f>
        <v/>
      </c>
      <c r="L459" s="42">
        <f>$D459*L441</f>
        <v/>
      </c>
      <c r="M459" s="43">
        <f>$D459*M441</f>
        <v/>
      </c>
      <c r="N459" s="43">
        <f>$D459*N441</f>
        <v/>
      </c>
      <c r="O459" s="43">
        <f>$D459*O441</f>
        <v/>
      </c>
      <c r="P459" s="43">
        <f>$D459*P441</f>
        <v/>
      </c>
      <c r="Q459" s="43">
        <f>$D459*Q441</f>
        <v/>
      </c>
      <c r="R459" s="43">
        <f>$D459*R441</f>
        <v/>
      </c>
      <c r="S459" s="43">
        <f>$D459*S441</f>
        <v/>
      </c>
      <c r="T459" s="43">
        <f>$D459*T441</f>
        <v/>
      </c>
      <c r="U459" s="43">
        <f>$D459*U441</f>
        <v/>
      </c>
      <c r="V459" s="43">
        <f>$D459*V441</f>
        <v/>
      </c>
      <c r="W459" s="43">
        <f>$D459*W441</f>
        <v/>
      </c>
      <c r="X459" s="43">
        <f>$D459*X441</f>
        <v/>
      </c>
      <c r="Y459" s="43">
        <f>$D459*Y441</f>
        <v/>
      </c>
      <c r="Z459" s="43">
        <f>$D459*Z441</f>
        <v/>
      </c>
      <c r="AA459" s="43">
        <f>$D459*AA441</f>
        <v/>
      </c>
      <c r="AB459" s="43">
        <f>$D459*AB441</f>
        <v/>
      </c>
      <c r="AC459" s="43">
        <f>$D459*AC441</f>
        <v/>
      </c>
      <c r="AD459" s="43">
        <f>$D459*AD441</f>
        <v/>
      </c>
      <c r="AF459" s="11">
        <f>CodePrefix&amp;$A459&amp;IF($C459="","","."&amp;$C459&amp;"."&amp;$B459)&amp;INDEX(VarEnd,MATCH($A459,VarKey,0))&amp;AF$5</f>
        <v/>
      </c>
      <c r="AG459" s="42">
        <f>$D459*AG441</f>
        <v/>
      </c>
      <c r="AH459" s="43">
        <f>$D459*AH441</f>
        <v/>
      </c>
      <c r="AI459" s="43">
        <f>$D459*AI441</f>
        <v/>
      </c>
      <c r="AJ459" s="43">
        <f>$D459*AJ441</f>
        <v/>
      </c>
      <c r="AK459" s="43">
        <f>$D459*AK441</f>
        <v/>
      </c>
      <c r="AL459" s="43">
        <f>$D459*AL441</f>
        <v/>
      </c>
      <c r="AM459" s="43">
        <f>$D459*AM441</f>
        <v/>
      </c>
      <c r="AN459" s="43">
        <f>$D459*AN441</f>
        <v/>
      </c>
      <c r="AO459" s="43">
        <f>$D459*AO441</f>
        <v/>
      </c>
      <c r="AP459" s="43">
        <f>$D459*AP441</f>
        <v/>
      </c>
      <c r="AQ459" s="43">
        <f>$D459*AQ441</f>
        <v/>
      </c>
      <c r="AR459" s="43">
        <f>$D459*AR441</f>
        <v/>
      </c>
      <c r="AS459" s="43">
        <f>$D459*AS441</f>
        <v/>
      </c>
      <c r="AT459" s="43">
        <f>$D459*AT441</f>
        <v/>
      </c>
      <c r="AU459" s="43">
        <f>$D459*AU441</f>
        <v/>
      </c>
      <c r="AV459" s="43">
        <f>$D459*AV441</f>
        <v/>
      </c>
      <c r="AW459" s="43">
        <f>$D459*AW441</f>
        <v/>
      </c>
      <c r="AX459" s="43">
        <f>$D459*AX441</f>
        <v/>
      </c>
      <c r="AY459" s="43">
        <f>$D459*AY441</f>
        <v/>
      </c>
    </row>
    <row r="460" hidden="1" outlineLevel="1">
      <c r="A460" s="14" t="inlineStr">
        <is>
          <t>cax</t>
        </is>
      </c>
      <c r="B460" s="14" t="inlineStr">
        <is>
          <t>sol</t>
        </is>
      </c>
      <c r="C460" s="14" t="inlineStr">
        <is>
          <t>pow</t>
        </is>
      </c>
      <c r="D460" s="41">
        <f>INDEX(Inputs_power!$C$5:$C$13,MATCH($B460,Inputs_power!$A$5:$A$13,0))</f>
        <v/>
      </c>
      <c r="E460" s="35" t="n"/>
      <c r="F460" s="35" t="n"/>
      <c r="G460" s="35" t="n"/>
      <c r="H460" s="14">
        <f>INDEX(VarLab,MATCH($A460,VarKey,0))&amp;INDEX(MemLab,MATCH($C460&amp;"|"&amp;$B460,MemKey,0))</f>
        <v/>
      </c>
      <c r="I460" s="14">
        <f>INDEX(VarUnit,MATCH($A460,VarKey,0))</f>
        <v/>
      </c>
      <c r="J460" s="14">
        <f>INDEX(VarSrc,MATCH($A460,VarKey,0))</f>
        <v/>
      </c>
      <c r="K460" s="11">
        <f>CodePrefix&amp;$A460&amp;IF($C460="","","."&amp;$C460&amp;"."&amp;$B460)&amp;INDEX(VarEnd,MATCH($A460,VarKey,0))&amp;K$5</f>
        <v/>
      </c>
      <c r="L460" s="42">
        <f>$D460*L442</f>
        <v/>
      </c>
      <c r="M460" s="43">
        <f>$D460*M442</f>
        <v/>
      </c>
      <c r="N460" s="43">
        <f>$D460*N442</f>
        <v/>
      </c>
      <c r="O460" s="43">
        <f>$D460*O442</f>
        <v/>
      </c>
      <c r="P460" s="43">
        <f>$D460*P442</f>
        <v/>
      </c>
      <c r="Q460" s="43">
        <f>$D460*Q442</f>
        <v/>
      </c>
      <c r="R460" s="43">
        <f>$D460*R442</f>
        <v/>
      </c>
      <c r="S460" s="43">
        <f>$D460*S442</f>
        <v/>
      </c>
      <c r="T460" s="43">
        <f>$D460*T442</f>
        <v/>
      </c>
      <c r="U460" s="43">
        <f>$D460*U442</f>
        <v/>
      </c>
      <c r="V460" s="43">
        <f>$D460*V442</f>
        <v/>
      </c>
      <c r="W460" s="43">
        <f>$D460*W442</f>
        <v/>
      </c>
      <c r="X460" s="43">
        <f>$D460*X442</f>
        <v/>
      </c>
      <c r="Y460" s="43">
        <f>$D460*Y442</f>
        <v/>
      </c>
      <c r="Z460" s="43">
        <f>$D460*Z442</f>
        <v/>
      </c>
      <c r="AA460" s="43">
        <f>$D460*AA442</f>
        <v/>
      </c>
      <c r="AB460" s="43">
        <f>$D460*AB442</f>
        <v/>
      </c>
      <c r="AC460" s="43">
        <f>$D460*AC442</f>
        <v/>
      </c>
      <c r="AD460" s="43">
        <f>$D460*AD442</f>
        <v/>
      </c>
      <c r="AF460" s="11">
        <f>CodePrefix&amp;$A460&amp;IF($C460="","","."&amp;$C460&amp;"."&amp;$B460)&amp;INDEX(VarEnd,MATCH($A460,VarKey,0))&amp;AF$5</f>
        <v/>
      </c>
      <c r="AG460" s="42">
        <f>$D460*AG442</f>
        <v/>
      </c>
      <c r="AH460" s="43">
        <f>$D460*AH442</f>
        <v/>
      </c>
      <c r="AI460" s="43">
        <f>$D460*AI442</f>
        <v/>
      </c>
      <c r="AJ460" s="43">
        <f>$D460*AJ442</f>
        <v/>
      </c>
      <c r="AK460" s="43">
        <f>$D460*AK442</f>
        <v/>
      </c>
      <c r="AL460" s="43">
        <f>$D460*AL442</f>
        <v/>
      </c>
      <c r="AM460" s="43">
        <f>$D460*AM442</f>
        <v/>
      </c>
      <c r="AN460" s="43">
        <f>$D460*AN442</f>
        <v/>
      </c>
      <c r="AO460" s="43">
        <f>$D460*AO442</f>
        <v/>
      </c>
      <c r="AP460" s="43">
        <f>$D460*AP442</f>
        <v/>
      </c>
      <c r="AQ460" s="43">
        <f>$D460*AQ442</f>
        <v/>
      </c>
      <c r="AR460" s="43">
        <f>$D460*AR442</f>
        <v/>
      </c>
      <c r="AS460" s="43">
        <f>$D460*AS442</f>
        <v/>
      </c>
      <c r="AT460" s="43">
        <f>$D460*AT442</f>
        <v/>
      </c>
      <c r="AU460" s="43">
        <f>$D460*AU442</f>
        <v/>
      </c>
      <c r="AV460" s="43">
        <f>$D460*AV442</f>
        <v/>
      </c>
      <c r="AW460" s="43">
        <f>$D460*AW442</f>
        <v/>
      </c>
      <c r="AX460" s="43">
        <f>$D460*AX442</f>
        <v/>
      </c>
      <c r="AY460" s="43">
        <f>$D460*AY442</f>
        <v/>
      </c>
    </row>
    <row r="461" hidden="1" outlineLevel="1">
      <c r="A461" s="14" t="inlineStr">
        <is>
          <t>cax</t>
        </is>
      </c>
      <c r="B461" s="14" t="inlineStr">
        <is>
          <t>hyd</t>
        </is>
      </c>
      <c r="C461" s="14" t="inlineStr">
        <is>
          <t>pow</t>
        </is>
      </c>
      <c r="D461" s="41">
        <f>INDEX(Inputs_power!$C$5:$C$13,MATCH($B461,Inputs_power!$A$5:$A$13,0))</f>
        <v/>
      </c>
      <c r="E461" s="35" t="n"/>
      <c r="F461" s="35" t="n"/>
      <c r="G461" s="35" t="n"/>
      <c r="H461" s="14">
        <f>INDEX(VarLab,MATCH($A461,VarKey,0))&amp;INDEX(MemLab,MATCH($C461&amp;"|"&amp;$B461,MemKey,0))</f>
        <v/>
      </c>
      <c r="I461" s="14">
        <f>INDEX(VarUnit,MATCH($A461,VarKey,0))</f>
        <v/>
      </c>
      <c r="J461" s="14">
        <f>INDEX(VarSrc,MATCH($A461,VarKey,0))</f>
        <v/>
      </c>
      <c r="K461" s="11">
        <f>CodePrefix&amp;$A461&amp;IF($C461="","","."&amp;$C461&amp;"."&amp;$B461)&amp;INDEX(VarEnd,MATCH($A461,VarKey,0))&amp;K$5</f>
        <v/>
      </c>
      <c r="L461" s="42">
        <f>$D461*L443</f>
        <v/>
      </c>
      <c r="M461" s="43">
        <f>$D461*M443</f>
        <v/>
      </c>
      <c r="N461" s="43">
        <f>$D461*N443</f>
        <v/>
      </c>
      <c r="O461" s="43">
        <f>$D461*O443</f>
        <v/>
      </c>
      <c r="P461" s="43">
        <f>$D461*P443</f>
        <v/>
      </c>
      <c r="Q461" s="43">
        <f>$D461*Q443</f>
        <v/>
      </c>
      <c r="R461" s="43">
        <f>$D461*R443</f>
        <v/>
      </c>
      <c r="S461" s="43">
        <f>$D461*S443</f>
        <v/>
      </c>
      <c r="T461" s="43">
        <f>$D461*T443</f>
        <v/>
      </c>
      <c r="U461" s="43">
        <f>$D461*U443</f>
        <v/>
      </c>
      <c r="V461" s="43">
        <f>$D461*V443</f>
        <v/>
      </c>
      <c r="W461" s="43">
        <f>$D461*W443</f>
        <v/>
      </c>
      <c r="X461" s="43">
        <f>$D461*X443</f>
        <v/>
      </c>
      <c r="Y461" s="43">
        <f>$D461*Y443</f>
        <v/>
      </c>
      <c r="Z461" s="43">
        <f>$D461*Z443</f>
        <v/>
      </c>
      <c r="AA461" s="43">
        <f>$D461*AA443</f>
        <v/>
      </c>
      <c r="AB461" s="43">
        <f>$D461*AB443</f>
        <v/>
      </c>
      <c r="AC461" s="43">
        <f>$D461*AC443</f>
        <v/>
      </c>
      <c r="AD461" s="43">
        <f>$D461*AD443</f>
        <v/>
      </c>
      <c r="AF461" s="11">
        <f>CodePrefix&amp;$A461&amp;IF($C461="","","."&amp;$C461&amp;"."&amp;$B461)&amp;INDEX(VarEnd,MATCH($A461,VarKey,0))&amp;AF$5</f>
        <v/>
      </c>
      <c r="AG461" s="42">
        <f>$D461*AG443</f>
        <v/>
      </c>
      <c r="AH461" s="43">
        <f>$D461*AH443</f>
        <v/>
      </c>
      <c r="AI461" s="43">
        <f>$D461*AI443</f>
        <v/>
      </c>
      <c r="AJ461" s="43">
        <f>$D461*AJ443</f>
        <v/>
      </c>
      <c r="AK461" s="43">
        <f>$D461*AK443</f>
        <v/>
      </c>
      <c r="AL461" s="43">
        <f>$D461*AL443</f>
        <v/>
      </c>
      <c r="AM461" s="43">
        <f>$D461*AM443</f>
        <v/>
      </c>
      <c r="AN461" s="43">
        <f>$D461*AN443</f>
        <v/>
      </c>
      <c r="AO461" s="43">
        <f>$D461*AO443</f>
        <v/>
      </c>
      <c r="AP461" s="43">
        <f>$D461*AP443</f>
        <v/>
      </c>
      <c r="AQ461" s="43">
        <f>$D461*AQ443</f>
        <v/>
      </c>
      <c r="AR461" s="43">
        <f>$D461*AR443</f>
        <v/>
      </c>
      <c r="AS461" s="43">
        <f>$D461*AS443</f>
        <v/>
      </c>
      <c r="AT461" s="43">
        <f>$D461*AT443</f>
        <v/>
      </c>
      <c r="AU461" s="43">
        <f>$D461*AU443</f>
        <v/>
      </c>
      <c r="AV461" s="43">
        <f>$D461*AV443</f>
        <v/>
      </c>
      <c r="AW461" s="43">
        <f>$D461*AW443</f>
        <v/>
      </c>
      <c r="AX461" s="43">
        <f>$D461*AX443</f>
        <v/>
      </c>
      <c r="AY461" s="43">
        <f>$D461*AY443</f>
        <v/>
      </c>
    </row>
    <row r="462" hidden="1" outlineLevel="1">
      <c r="A462" s="14" t="inlineStr">
        <is>
          <t>cax</t>
        </is>
      </c>
      <c r="B462" s="14" t="inlineStr">
        <is>
          <t>ore</t>
        </is>
      </c>
      <c r="C462" s="14" t="inlineStr">
        <is>
          <t>pow</t>
        </is>
      </c>
      <c r="D462" s="41">
        <f>INDEX(Inputs_power!$C$5:$C$13,MATCH($B462,Inputs_power!$A$5:$A$13,0))</f>
        <v/>
      </c>
      <c r="E462" s="35" t="n"/>
      <c r="F462" s="35" t="n"/>
      <c r="G462" s="35" t="n"/>
      <c r="H462" s="14">
        <f>INDEX(VarLab,MATCH($A462,VarKey,0))&amp;INDEX(MemLab,MATCH($C462&amp;"|"&amp;$B462,MemKey,0))</f>
        <v/>
      </c>
      <c r="I462" s="14">
        <f>INDEX(VarUnit,MATCH($A462,VarKey,0))</f>
        <v/>
      </c>
      <c r="J462" s="14">
        <f>INDEX(VarSrc,MATCH($A462,VarKey,0))</f>
        <v/>
      </c>
      <c r="K462" s="11">
        <f>CodePrefix&amp;$A462&amp;IF($C462="","","."&amp;$C462&amp;"."&amp;$B462)&amp;INDEX(VarEnd,MATCH($A462,VarKey,0))&amp;K$5</f>
        <v/>
      </c>
      <c r="L462" s="42">
        <f>$D462*L444</f>
        <v/>
      </c>
      <c r="M462" s="43">
        <f>$D462*M444</f>
        <v/>
      </c>
      <c r="N462" s="43">
        <f>$D462*N444</f>
        <v/>
      </c>
      <c r="O462" s="43">
        <f>$D462*O444</f>
        <v/>
      </c>
      <c r="P462" s="43">
        <f>$D462*P444</f>
        <v/>
      </c>
      <c r="Q462" s="43">
        <f>$D462*Q444</f>
        <v/>
      </c>
      <c r="R462" s="43">
        <f>$D462*R444</f>
        <v/>
      </c>
      <c r="S462" s="43">
        <f>$D462*S444</f>
        <v/>
      </c>
      <c r="T462" s="43">
        <f>$D462*T444</f>
        <v/>
      </c>
      <c r="U462" s="43">
        <f>$D462*U444</f>
        <v/>
      </c>
      <c r="V462" s="43">
        <f>$D462*V444</f>
        <v/>
      </c>
      <c r="W462" s="43">
        <f>$D462*W444</f>
        <v/>
      </c>
      <c r="X462" s="43">
        <f>$D462*X444</f>
        <v/>
      </c>
      <c r="Y462" s="43">
        <f>$D462*Y444</f>
        <v/>
      </c>
      <c r="Z462" s="43">
        <f>$D462*Z444</f>
        <v/>
      </c>
      <c r="AA462" s="43">
        <f>$D462*AA444</f>
        <v/>
      </c>
      <c r="AB462" s="43">
        <f>$D462*AB444</f>
        <v/>
      </c>
      <c r="AC462" s="43">
        <f>$D462*AC444</f>
        <v/>
      </c>
      <c r="AD462" s="43">
        <f>$D462*AD444</f>
        <v/>
      </c>
      <c r="AF462" s="11">
        <f>CodePrefix&amp;$A462&amp;IF($C462="","","."&amp;$C462&amp;"."&amp;$B462)&amp;INDEX(VarEnd,MATCH($A462,VarKey,0))&amp;AF$5</f>
        <v/>
      </c>
      <c r="AG462" s="42">
        <f>$D462*AG444</f>
        <v/>
      </c>
      <c r="AH462" s="43">
        <f>$D462*AH444</f>
        <v/>
      </c>
      <c r="AI462" s="43">
        <f>$D462*AI444</f>
        <v/>
      </c>
      <c r="AJ462" s="43">
        <f>$D462*AJ444</f>
        <v/>
      </c>
      <c r="AK462" s="43">
        <f>$D462*AK444</f>
        <v/>
      </c>
      <c r="AL462" s="43">
        <f>$D462*AL444</f>
        <v/>
      </c>
      <c r="AM462" s="43">
        <f>$D462*AM444</f>
        <v/>
      </c>
      <c r="AN462" s="43">
        <f>$D462*AN444</f>
        <v/>
      </c>
      <c r="AO462" s="43">
        <f>$D462*AO444</f>
        <v/>
      </c>
      <c r="AP462" s="43">
        <f>$D462*AP444</f>
        <v/>
      </c>
      <c r="AQ462" s="43">
        <f>$D462*AQ444</f>
        <v/>
      </c>
      <c r="AR462" s="43">
        <f>$D462*AR444</f>
        <v/>
      </c>
      <c r="AS462" s="43">
        <f>$D462*AS444</f>
        <v/>
      </c>
      <c r="AT462" s="43">
        <f>$D462*AT444</f>
        <v/>
      </c>
      <c r="AU462" s="43">
        <f>$D462*AU444</f>
        <v/>
      </c>
      <c r="AV462" s="43">
        <f>$D462*AV444</f>
        <v/>
      </c>
      <c r="AW462" s="43">
        <f>$D462*AW444</f>
        <v/>
      </c>
      <c r="AX462" s="43">
        <f>$D462*AX444</f>
        <v/>
      </c>
      <c r="AY462" s="43">
        <f>$D462*AY444</f>
        <v/>
      </c>
    </row>
    <row r="463" hidden="1" outlineLevel="1">
      <c r="A463" s="14" t="inlineStr">
        <is>
          <t>cax</t>
        </is>
      </c>
      <c r="B463" s="14" t="inlineStr">
        <is>
          <t>bio</t>
        </is>
      </c>
      <c r="C463" s="14" t="inlineStr">
        <is>
          <t>pow</t>
        </is>
      </c>
      <c r="D463" s="41">
        <f>INDEX(Inputs_power!$C$5:$C$13,MATCH($B463,Inputs_power!$A$5:$A$13,0))</f>
        <v/>
      </c>
      <c r="E463" s="35" t="n"/>
      <c r="F463" s="35" t="n"/>
      <c r="G463" s="35" t="n"/>
      <c r="H463" s="14">
        <f>INDEX(VarLab,MATCH($A463,VarKey,0))&amp;INDEX(MemLab,MATCH($C463&amp;"|"&amp;$B463,MemKey,0))</f>
        <v/>
      </c>
      <c r="I463" s="14">
        <f>INDEX(VarUnit,MATCH($A463,VarKey,0))</f>
        <v/>
      </c>
      <c r="J463" s="14">
        <f>INDEX(VarSrc,MATCH($A463,VarKey,0))</f>
        <v/>
      </c>
      <c r="K463" s="11">
        <f>CodePrefix&amp;$A463&amp;IF($C463="","","."&amp;$C463&amp;"."&amp;$B463)&amp;INDEX(VarEnd,MATCH($A463,VarKey,0))&amp;K$5</f>
        <v/>
      </c>
      <c r="L463" s="42">
        <f>$D463*L445</f>
        <v/>
      </c>
      <c r="M463" s="43">
        <f>$D463*M445</f>
        <v/>
      </c>
      <c r="N463" s="43">
        <f>$D463*N445</f>
        <v/>
      </c>
      <c r="O463" s="43">
        <f>$D463*O445</f>
        <v/>
      </c>
      <c r="P463" s="43">
        <f>$D463*P445</f>
        <v/>
      </c>
      <c r="Q463" s="43">
        <f>$D463*Q445</f>
        <v/>
      </c>
      <c r="R463" s="43">
        <f>$D463*R445</f>
        <v/>
      </c>
      <c r="S463" s="43">
        <f>$D463*S445</f>
        <v/>
      </c>
      <c r="T463" s="43">
        <f>$D463*T445</f>
        <v/>
      </c>
      <c r="U463" s="43">
        <f>$D463*U445</f>
        <v/>
      </c>
      <c r="V463" s="43">
        <f>$D463*V445</f>
        <v/>
      </c>
      <c r="W463" s="43">
        <f>$D463*W445</f>
        <v/>
      </c>
      <c r="X463" s="43">
        <f>$D463*X445</f>
        <v/>
      </c>
      <c r="Y463" s="43">
        <f>$D463*Y445</f>
        <v/>
      </c>
      <c r="Z463" s="43">
        <f>$D463*Z445</f>
        <v/>
      </c>
      <c r="AA463" s="43">
        <f>$D463*AA445</f>
        <v/>
      </c>
      <c r="AB463" s="43">
        <f>$D463*AB445</f>
        <v/>
      </c>
      <c r="AC463" s="43">
        <f>$D463*AC445</f>
        <v/>
      </c>
      <c r="AD463" s="43">
        <f>$D463*AD445</f>
        <v/>
      </c>
      <c r="AF463" s="11">
        <f>CodePrefix&amp;$A463&amp;IF($C463="","","."&amp;$C463&amp;"."&amp;$B463)&amp;INDEX(VarEnd,MATCH($A463,VarKey,0))&amp;AF$5</f>
        <v/>
      </c>
      <c r="AG463" s="42">
        <f>$D463*AG445</f>
        <v/>
      </c>
      <c r="AH463" s="43">
        <f>$D463*AH445</f>
        <v/>
      </c>
      <c r="AI463" s="43">
        <f>$D463*AI445</f>
        <v/>
      </c>
      <c r="AJ463" s="43">
        <f>$D463*AJ445</f>
        <v/>
      </c>
      <c r="AK463" s="43">
        <f>$D463*AK445</f>
        <v/>
      </c>
      <c r="AL463" s="43">
        <f>$D463*AL445</f>
        <v/>
      </c>
      <c r="AM463" s="43">
        <f>$D463*AM445</f>
        <v/>
      </c>
      <c r="AN463" s="43">
        <f>$D463*AN445</f>
        <v/>
      </c>
      <c r="AO463" s="43">
        <f>$D463*AO445</f>
        <v/>
      </c>
      <c r="AP463" s="43">
        <f>$D463*AP445</f>
        <v/>
      </c>
      <c r="AQ463" s="43">
        <f>$D463*AQ445</f>
        <v/>
      </c>
      <c r="AR463" s="43">
        <f>$D463*AR445</f>
        <v/>
      </c>
      <c r="AS463" s="43">
        <f>$D463*AS445</f>
        <v/>
      </c>
      <c r="AT463" s="43">
        <f>$D463*AT445</f>
        <v/>
      </c>
      <c r="AU463" s="43">
        <f>$D463*AU445</f>
        <v/>
      </c>
      <c r="AV463" s="43">
        <f>$D463*AV445</f>
        <v/>
      </c>
      <c r="AW463" s="43">
        <f>$D463*AW445</f>
        <v/>
      </c>
      <c r="AX463" s="43">
        <f>$D463*AX445</f>
        <v/>
      </c>
      <c r="AY463" s="43">
        <f>$D463*AY445</f>
        <v/>
      </c>
    </row>
    <row r="464" hidden="1" outlineLevel="1"/>
    <row r="465" hidden="1" outlineLevel="1">
      <c r="A465" s="14" t="inlineStr">
        <is>
          <t>caxav</t>
        </is>
      </c>
      <c r="B465" s="14" t="inlineStr">
        <is>
          <t>coa</t>
        </is>
      </c>
      <c r="C465" s="14" t="inlineStr">
        <is>
          <t>pow</t>
        </is>
      </c>
      <c r="D465" s="35" t="n"/>
      <c r="E465" s="35" t="n"/>
      <c r="F465" s="35" t="n"/>
      <c r="G465" s="35" t="n"/>
      <c r="H465" s="14">
        <f>INDEX(VarLab,MATCH($A465,VarKey,0))&amp;INDEX(MemLab,MATCH($C465&amp;"|"&amp;$B465,MemKey,0))</f>
        <v/>
      </c>
      <c r="I465" s="14">
        <f>INDEX(VarUnit,MATCH($A465,VarKey,0))</f>
        <v/>
      </c>
      <c r="J465" s="14">
        <f>INDEX(VarSrc,MATCH($A465,VarKey,0))</f>
        <v/>
      </c>
      <c r="K465" s="11">
        <f>CodePrefix&amp;$A465&amp;IF($C465="","","."&amp;$C465&amp;"."&amp;$B465)&amp;INDEX(VarEnd,MATCH($A465,VarKey,0))&amp;K$5</f>
        <v/>
      </c>
      <c r="L465" s="42">
        <f>L455</f>
        <v/>
      </c>
      <c r="M465" s="43">
        <f>L465*(1-L894)+L455*L894</f>
        <v/>
      </c>
      <c r="N465" s="43">
        <f>M465*(1-M894)+M455*M894</f>
        <v/>
      </c>
      <c r="O465" s="43">
        <f>N465*(1-N894)+N455*N894</f>
        <v/>
      </c>
      <c r="P465" s="43">
        <f>O465*(1-O894)+O455*O894</f>
        <v/>
      </c>
      <c r="Q465" s="43">
        <f>P465*(1-P894)+P455*P894</f>
        <v/>
      </c>
      <c r="R465" s="43">
        <f>Q465*(1-Q894)+Q455*Q894</f>
        <v/>
      </c>
      <c r="S465" s="43">
        <f>R465*(1-R894)+R455*R894</f>
        <v/>
      </c>
      <c r="T465" s="43">
        <f>S465*(1-S894)+S455*S894</f>
        <v/>
      </c>
      <c r="U465" s="43">
        <f>T465*(1-T894)+T455*T894</f>
        <v/>
      </c>
      <c r="V465" s="43">
        <f>U465*(1-U894)+U455*U894</f>
        <v/>
      </c>
      <c r="W465" s="43">
        <f>V465*(1-V894)+V455*V894</f>
        <v/>
      </c>
      <c r="X465" s="43">
        <f>W465*(1-W894)+W455*W894</f>
        <v/>
      </c>
      <c r="Y465" s="43">
        <f>X465*(1-X894)+X455*X894</f>
        <v/>
      </c>
      <c r="Z465" s="43">
        <f>Y465*(1-Y894)+Y455*Y894</f>
        <v/>
      </c>
      <c r="AA465" s="43">
        <f>Z465*(1-Z894)+Z455*Z894</f>
        <v/>
      </c>
      <c r="AB465" s="43">
        <f>AA465*(1-AA894)+AA455*AA894</f>
        <v/>
      </c>
      <c r="AC465" s="43">
        <f>AB465*(1-AB894)+AB455*AB894</f>
        <v/>
      </c>
      <c r="AD465" s="43">
        <f>AC465*(1-AC894)+AC455*AC894</f>
        <v/>
      </c>
      <c r="AF465" s="11">
        <f>CodePrefix&amp;$A465&amp;IF($C465="","","."&amp;$C465&amp;"."&amp;$B465)&amp;INDEX(VarEnd,MATCH($A465,VarKey,0))&amp;AF$5</f>
        <v/>
      </c>
      <c r="AG465" s="42">
        <f>AG455</f>
        <v/>
      </c>
      <c r="AH465" s="43">
        <f>AG465*(1-AG894)+AG455*AG894</f>
        <v/>
      </c>
      <c r="AI465" s="43">
        <f>AH465*(1-AH894)+AH455*AH894</f>
        <v/>
      </c>
      <c r="AJ465" s="43">
        <f>AI465*(1-AI894)+AI455*AI894</f>
        <v/>
      </c>
      <c r="AK465" s="43">
        <f>AJ465*(1-AJ894)+AJ455*AJ894</f>
        <v/>
      </c>
      <c r="AL465" s="43">
        <f>AK465*(1-AK894)+AK455*AK894</f>
        <v/>
      </c>
      <c r="AM465" s="43">
        <f>AL465*(1-AL894)+AL455*AL894</f>
        <v/>
      </c>
      <c r="AN465" s="43">
        <f>AM465*(1-AM894)+AM455*AM894</f>
        <v/>
      </c>
      <c r="AO465" s="43">
        <f>AN465*(1-AN894)+AN455*AN894</f>
        <v/>
      </c>
      <c r="AP465" s="43">
        <f>AO465*(1-AO894)+AO455*AO894</f>
        <v/>
      </c>
      <c r="AQ465" s="43">
        <f>AP465*(1-AP894)+AP455*AP894</f>
        <v/>
      </c>
      <c r="AR465" s="43">
        <f>AQ465*(1-AQ894)+AQ455*AQ894</f>
        <v/>
      </c>
      <c r="AS465" s="43">
        <f>AR465*(1-AR894)+AR455*AR894</f>
        <v/>
      </c>
      <c r="AT465" s="43">
        <f>AS465*(1-AS894)+AS455*AS894</f>
        <v/>
      </c>
      <c r="AU465" s="43">
        <f>AT465*(1-AT894)+AT455*AT894</f>
        <v/>
      </c>
      <c r="AV465" s="43">
        <f>AU465*(1-AU894)+AU455*AU894</f>
        <v/>
      </c>
      <c r="AW465" s="43">
        <f>AV465*(1-AV894)+AV455*AV894</f>
        <v/>
      </c>
      <c r="AX465" s="43">
        <f>AW465*(1-AW894)+AW455*AW894</f>
        <v/>
      </c>
      <c r="AY465" s="43">
        <f>AX465*(1-AX894)+AX455*AX894</f>
        <v/>
      </c>
    </row>
    <row r="466" hidden="1" outlineLevel="1">
      <c r="A466" s="14" t="inlineStr">
        <is>
          <t>caxav</t>
        </is>
      </c>
      <c r="B466" s="14" t="inlineStr">
        <is>
          <t>nga</t>
        </is>
      </c>
      <c r="C466" s="14" t="inlineStr">
        <is>
          <t>pow</t>
        </is>
      </c>
      <c r="D466" s="35" t="n"/>
      <c r="E466" s="35" t="n"/>
      <c r="F466" s="35" t="n"/>
      <c r="G466" s="35" t="n"/>
      <c r="H466" s="14">
        <f>INDEX(VarLab,MATCH($A466,VarKey,0))&amp;INDEX(MemLab,MATCH($C466&amp;"|"&amp;$B466,MemKey,0))</f>
        <v/>
      </c>
      <c r="I466" s="14">
        <f>INDEX(VarUnit,MATCH($A466,VarKey,0))</f>
        <v/>
      </c>
      <c r="J466" s="14">
        <f>INDEX(VarSrc,MATCH($A466,VarKey,0))</f>
        <v/>
      </c>
      <c r="K466" s="11">
        <f>CodePrefix&amp;$A466&amp;IF($C466="","","."&amp;$C466&amp;"."&amp;$B466)&amp;INDEX(VarEnd,MATCH($A466,VarKey,0))&amp;K$5</f>
        <v/>
      </c>
      <c r="L466" s="42">
        <f>L456</f>
        <v/>
      </c>
      <c r="M466" s="43">
        <f>L466*(1-L895)+L456*L895</f>
        <v/>
      </c>
      <c r="N466" s="43">
        <f>M466*(1-M895)+M456*M895</f>
        <v/>
      </c>
      <c r="O466" s="43">
        <f>N466*(1-N895)+N456*N895</f>
        <v/>
      </c>
      <c r="P466" s="43">
        <f>O466*(1-O895)+O456*O895</f>
        <v/>
      </c>
      <c r="Q466" s="43">
        <f>P466*(1-P895)+P456*P895</f>
        <v/>
      </c>
      <c r="R466" s="43">
        <f>Q466*(1-Q895)+Q456*Q895</f>
        <v/>
      </c>
      <c r="S466" s="43">
        <f>R466*(1-R895)+R456*R895</f>
        <v/>
      </c>
      <c r="T466" s="43">
        <f>S466*(1-S895)+S456*S895</f>
        <v/>
      </c>
      <c r="U466" s="43">
        <f>T466*(1-T895)+T456*T895</f>
        <v/>
      </c>
      <c r="V466" s="43">
        <f>U466*(1-U895)+U456*U895</f>
        <v/>
      </c>
      <c r="W466" s="43">
        <f>V466*(1-V895)+V456*V895</f>
        <v/>
      </c>
      <c r="X466" s="43">
        <f>W466*(1-W895)+W456*W895</f>
        <v/>
      </c>
      <c r="Y466" s="43">
        <f>X466*(1-X895)+X456*X895</f>
        <v/>
      </c>
      <c r="Z466" s="43">
        <f>Y466*(1-Y895)+Y456*Y895</f>
        <v/>
      </c>
      <c r="AA466" s="43">
        <f>Z466*(1-Z895)+Z456*Z895</f>
        <v/>
      </c>
      <c r="AB466" s="43">
        <f>AA466*(1-AA895)+AA456*AA895</f>
        <v/>
      </c>
      <c r="AC466" s="43">
        <f>AB466*(1-AB895)+AB456*AB895</f>
        <v/>
      </c>
      <c r="AD466" s="43">
        <f>AC466*(1-AC895)+AC456*AC895</f>
        <v/>
      </c>
      <c r="AF466" s="11">
        <f>CodePrefix&amp;$A466&amp;IF($C466="","","."&amp;$C466&amp;"."&amp;$B466)&amp;INDEX(VarEnd,MATCH($A466,VarKey,0))&amp;AF$5</f>
        <v/>
      </c>
      <c r="AG466" s="42">
        <f>AG456</f>
        <v/>
      </c>
      <c r="AH466" s="43">
        <f>AG466*(1-AG895)+AG456*AG895</f>
        <v/>
      </c>
      <c r="AI466" s="43">
        <f>AH466*(1-AH895)+AH456*AH895</f>
        <v/>
      </c>
      <c r="AJ466" s="43">
        <f>AI466*(1-AI895)+AI456*AI895</f>
        <v/>
      </c>
      <c r="AK466" s="43">
        <f>AJ466*(1-AJ895)+AJ456*AJ895</f>
        <v/>
      </c>
      <c r="AL466" s="43">
        <f>AK466*(1-AK895)+AK456*AK895</f>
        <v/>
      </c>
      <c r="AM466" s="43">
        <f>AL466*(1-AL895)+AL456*AL895</f>
        <v/>
      </c>
      <c r="AN466" s="43">
        <f>AM466*(1-AM895)+AM456*AM895</f>
        <v/>
      </c>
      <c r="AO466" s="43">
        <f>AN466*(1-AN895)+AN456*AN895</f>
        <v/>
      </c>
      <c r="AP466" s="43">
        <f>AO466*(1-AO895)+AO456*AO895</f>
        <v/>
      </c>
      <c r="AQ466" s="43">
        <f>AP466*(1-AP895)+AP456*AP895</f>
        <v/>
      </c>
      <c r="AR466" s="43">
        <f>AQ466*(1-AQ895)+AQ456*AQ895</f>
        <v/>
      </c>
      <c r="AS466" s="43">
        <f>AR466*(1-AR895)+AR456*AR895</f>
        <v/>
      </c>
      <c r="AT466" s="43">
        <f>AS466*(1-AS895)+AS456*AS895</f>
        <v/>
      </c>
      <c r="AU466" s="43">
        <f>AT466*(1-AT895)+AT456*AT895</f>
        <v/>
      </c>
      <c r="AV466" s="43">
        <f>AU466*(1-AU895)+AU456*AU895</f>
        <v/>
      </c>
      <c r="AW466" s="43">
        <f>AV466*(1-AV895)+AV456*AV895</f>
        <v/>
      </c>
      <c r="AX466" s="43">
        <f>AW466*(1-AW895)+AW456*AW895</f>
        <v/>
      </c>
      <c r="AY466" s="43">
        <f>AX466*(1-AX895)+AX456*AX895</f>
        <v/>
      </c>
    </row>
    <row r="467" hidden="1" outlineLevel="1">
      <c r="A467" s="14" t="inlineStr">
        <is>
          <t>caxav</t>
        </is>
      </c>
      <c r="B467" s="14" t="inlineStr">
        <is>
          <t>oop</t>
        </is>
      </c>
      <c r="C467" s="14" t="inlineStr">
        <is>
          <t>pow</t>
        </is>
      </c>
      <c r="D467" s="35" t="n"/>
      <c r="E467" s="35" t="n"/>
      <c r="F467" s="35" t="n"/>
      <c r="G467" s="35" t="n"/>
      <c r="H467" s="14">
        <f>INDEX(VarLab,MATCH($A467,VarKey,0))&amp;INDEX(MemLab,MATCH($C467&amp;"|"&amp;$B467,MemKey,0))</f>
        <v/>
      </c>
      <c r="I467" s="14">
        <f>INDEX(VarUnit,MATCH($A467,VarKey,0))</f>
        <v/>
      </c>
      <c r="J467" s="14">
        <f>INDEX(VarSrc,MATCH($A467,VarKey,0))</f>
        <v/>
      </c>
      <c r="K467" s="11">
        <f>CodePrefix&amp;$A467&amp;IF($C467="","","."&amp;$C467&amp;"."&amp;$B467)&amp;INDEX(VarEnd,MATCH($A467,VarKey,0))&amp;K$5</f>
        <v/>
      </c>
      <c r="L467" s="42">
        <f>L457</f>
        <v/>
      </c>
      <c r="M467" s="43">
        <f>L467*(1-L896)+L457*L896</f>
        <v/>
      </c>
      <c r="N467" s="43">
        <f>M467*(1-M896)+M457*M896</f>
        <v/>
      </c>
      <c r="O467" s="43">
        <f>N467*(1-N896)+N457*N896</f>
        <v/>
      </c>
      <c r="P467" s="43">
        <f>O467*(1-O896)+O457*O896</f>
        <v/>
      </c>
      <c r="Q467" s="43">
        <f>P467*(1-P896)+P457*P896</f>
        <v/>
      </c>
      <c r="R467" s="43">
        <f>Q467*(1-Q896)+Q457*Q896</f>
        <v/>
      </c>
      <c r="S467" s="43">
        <f>R467*(1-R896)+R457*R896</f>
        <v/>
      </c>
      <c r="T467" s="43">
        <f>S467*(1-S896)+S457*S896</f>
        <v/>
      </c>
      <c r="U467" s="43">
        <f>T467*(1-T896)+T457*T896</f>
        <v/>
      </c>
      <c r="V467" s="43">
        <f>U467*(1-U896)+U457*U896</f>
        <v/>
      </c>
      <c r="W467" s="43">
        <f>V467*(1-V896)+V457*V896</f>
        <v/>
      </c>
      <c r="X467" s="43">
        <f>W467*(1-W896)+W457*W896</f>
        <v/>
      </c>
      <c r="Y467" s="43">
        <f>X467*(1-X896)+X457*X896</f>
        <v/>
      </c>
      <c r="Z467" s="43">
        <f>Y467*(1-Y896)+Y457*Y896</f>
        <v/>
      </c>
      <c r="AA467" s="43">
        <f>Z467*(1-Z896)+Z457*Z896</f>
        <v/>
      </c>
      <c r="AB467" s="43">
        <f>AA467*(1-AA896)+AA457*AA896</f>
        <v/>
      </c>
      <c r="AC467" s="43">
        <f>AB467*(1-AB896)+AB457*AB896</f>
        <v/>
      </c>
      <c r="AD467" s="43">
        <f>AC467*(1-AC896)+AC457*AC896</f>
        <v/>
      </c>
      <c r="AF467" s="11">
        <f>CodePrefix&amp;$A467&amp;IF($C467="","","."&amp;$C467&amp;"."&amp;$B467)&amp;INDEX(VarEnd,MATCH($A467,VarKey,0))&amp;AF$5</f>
        <v/>
      </c>
      <c r="AG467" s="42">
        <f>AG457</f>
        <v/>
      </c>
      <c r="AH467" s="43">
        <f>AG467*(1-AG896)+AG457*AG896</f>
        <v/>
      </c>
      <c r="AI467" s="43">
        <f>AH467*(1-AH896)+AH457*AH896</f>
        <v/>
      </c>
      <c r="AJ467" s="43">
        <f>AI467*(1-AI896)+AI457*AI896</f>
        <v/>
      </c>
      <c r="AK467" s="43">
        <f>AJ467*(1-AJ896)+AJ457*AJ896</f>
        <v/>
      </c>
      <c r="AL467" s="43">
        <f>AK467*(1-AK896)+AK457*AK896</f>
        <v/>
      </c>
      <c r="AM467" s="43">
        <f>AL467*(1-AL896)+AL457*AL896</f>
        <v/>
      </c>
      <c r="AN467" s="43">
        <f>AM467*(1-AM896)+AM457*AM896</f>
        <v/>
      </c>
      <c r="AO467" s="43">
        <f>AN467*(1-AN896)+AN457*AN896</f>
        <v/>
      </c>
      <c r="AP467" s="43">
        <f>AO467*(1-AO896)+AO457*AO896</f>
        <v/>
      </c>
      <c r="AQ467" s="43">
        <f>AP467*(1-AP896)+AP457*AP896</f>
        <v/>
      </c>
      <c r="AR467" s="43">
        <f>AQ467*(1-AQ896)+AQ457*AQ896</f>
        <v/>
      </c>
      <c r="AS467" s="43">
        <f>AR467*(1-AR896)+AR457*AR896</f>
        <v/>
      </c>
      <c r="AT467" s="43">
        <f>AS467*(1-AS896)+AS457*AS896</f>
        <v/>
      </c>
      <c r="AU467" s="43">
        <f>AT467*(1-AT896)+AT457*AT896</f>
        <v/>
      </c>
      <c r="AV467" s="43">
        <f>AU467*(1-AU896)+AU457*AU896</f>
        <v/>
      </c>
      <c r="AW467" s="43">
        <f>AV467*(1-AV896)+AV457*AV896</f>
        <v/>
      </c>
      <c r="AX467" s="43">
        <f>AW467*(1-AW896)+AW457*AW896</f>
        <v/>
      </c>
      <c r="AY467" s="43">
        <f>AX467*(1-AX896)+AX457*AX896</f>
        <v/>
      </c>
    </row>
    <row r="468" hidden="1" outlineLevel="1">
      <c r="A468" s="14" t="inlineStr">
        <is>
          <t>caxav</t>
        </is>
      </c>
      <c r="B468" s="14" t="inlineStr">
        <is>
          <t>nuc</t>
        </is>
      </c>
      <c r="C468" s="14" t="inlineStr">
        <is>
          <t>pow</t>
        </is>
      </c>
      <c r="D468" s="35" t="n"/>
      <c r="E468" s="35" t="n"/>
      <c r="F468" s="35" t="n"/>
      <c r="G468" s="35" t="n"/>
      <c r="H468" s="14">
        <f>INDEX(VarLab,MATCH($A468,VarKey,0))&amp;INDEX(MemLab,MATCH($C468&amp;"|"&amp;$B468,MemKey,0))</f>
        <v/>
      </c>
      <c r="I468" s="14">
        <f>INDEX(VarUnit,MATCH($A468,VarKey,0))</f>
        <v/>
      </c>
      <c r="J468" s="14">
        <f>INDEX(VarSrc,MATCH($A468,VarKey,0))</f>
        <v/>
      </c>
      <c r="K468" s="11">
        <f>CodePrefix&amp;$A468&amp;IF($C468="","","."&amp;$C468&amp;"."&amp;$B468)&amp;INDEX(VarEnd,MATCH($A468,VarKey,0))&amp;K$5</f>
        <v/>
      </c>
      <c r="L468" s="42">
        <f>L458</f>
        <v/>
      </c>
      <c r="M468" s="43">
        <f>L468*(1-L897)+L458*L897</f>
        <v/>
      </c>
      <c r="N468" s="43">
        <f>M468*(1-M897)+M458*M897</f>
        <v/>
      </c>
      <c r="O468" s="43">
        <f>N468*(1-N897)+N458*N897</f>
        <v/>
      </c>
      <c r="P468" s="43">
        <f>O468*(1-O897)+O458*O897</f>
        <v/>
      </c>
      <c r="Q468" s="43">
        <f>P468*(1-P897)+P458*P897</f>
        <v/>
      </c>
      <c r="R468" s="43">
        <f>Q468*(1-Q897)+Q458*Q897</f>
        <v/>
      </c>
      <c r="S468" s="43">
        <f>R468*(1-R897)+R458*R897</f>
        <v/>
      </c>
      <c r="T468" s="43">
        <f>S468*(1-S897)+S458*S897</f>
        <v/>
      </c>
      <c r="U468" s="43">
        <f>T468*(1-T897)+T458*T897</f>
        <v/>
      </c>
      <c r="V468" s="43">
        <f>U468*(1-U897)+U458*U897</f>
        <v/>
      </c>
      <c r="W468" s="43">
        <f>V468*(1-V897)+V458*V897</f>
        <v/>
      </c>
      <c r="X468" s="43">
        <f>W468*(1-W897)+W458*W897</f>
        <v/>
      </c>
      <c r="Y468" s="43">
        <f>X468*(1-X897)+X458*X897</f>
        <v/>
      </c>
      <c r="Z468" s="43">
        <f>Y468*(1-Y897)+Y458*Y897</f>
        <v/>
      </c>
      <c r="AA468" s="43">
        <f>Z468*(1-Z897)+Z458*Z897</f>
        <v/>
      </c>
      <c r="AB468" s="43">
        <f>AA468*(1-AA897)+AA458*AA897</f>
        <v/>
      </c>
      <c r="AC468" s="43">
        <f>AB468*(1-AB897)+AB458*AB897</f>
        <v/>
      </c>
      <c r="AD468" s="43">
        <f>AC468*(1-AC897)+AC458*AC897</f>
        <v/>
      </c>
      <c r="AF468" s="11">
        <f>CodePrefix&amp;$A468&amp;IF($C468="","","."&amp;$C468&amp;"."&amp;$B468)&amp;INDEX(VarEnd,MATCH($A468,VarKey,0))&amp;AF$5</f>
        <v/>
      </c>
      <c r="AG468" s="42">
        <f>AG458</f>
        <v/>
      </c>
      <c r="AH468" s="43">
        <f>AG468*(1-AG897)+AG458*AG897</f>
        <v/>
      </c>
      <c r="AI468" s="43">
        <f>AH468*(1-AH897)+AH458*AH897</f>
        <v/>
      </c>
      <c r="AJ468" s="43">
        <f>AI468*(1-AI897)+AI458*AI897</f>
        <v/>
      </c>
      <c r="AK468" s="43">
        <f>AJ468*(1-AJ897)+AJ458*AJ897</f>
        <v/>
      </c>
      <c r="AL468" s="43">
        <f>AK468*(1-AK897)+AK458*AK897</f>
        <v/>
      </c>
      <c r="AM468" s="43">
        <f>AL468*(1-AL897)+AL458*AL897</f>
        <v/>
      </c>
      <c r="AN468" s="43">
        <f>AM468*(1-AM897)+AM458*AM897</f>
        <v/>
      </c>
      <c r="AO468" s="43">
        <f>AN468*(1-AN897)+AN458*AN897</f>
        <v/>
      </c>
      <c r="AP468" s="43">
        <f>AO468*(1-AO897)+AO458*AO897</f>
        <v/>
      </c>
      <c r="AQ468" s="43">
        <f>AP468*(1-AP897)+AP458*AP897</f>
        <v/>
      </c>
      <c r="AR468" s="43">
        <f>AQ468*(1-AQ897)+AQ458*AQ897</f>
        <v/>
      </c>
      <c r="AS468" s="43">
        <f>AR468*(1-AR897)+AR458*AR897</f>
        <v/>
      </c>
      <c r="AT468" s="43">
        <f>AS468*(1-AS897)+AS458*AS897</f>
        <v/>
      </c>
      <c r="AU468" s="43">
        <f>AT468*(1-AT897)+AT458*AT897</f>
        <v/>
      </c>
      <c r="AV468" s="43">
        <f>AU468*(1-AU897)+AU458*AU897</f>
        <v/>
      </c>
      <c r="AW468" s="43">
        <f>AV468*(1-AV897)+AV458*AV897</f>
        <v/>
      </c>
      <c r="AX468" s="43">
        <f>AW468*(1-AW897)+AW458*AW897</f>
        <v/>
      </c>
      <c r="AY468" s="43">
        <f>AX468*(1-AX897)+AX458*AX897</f>
        <v/>
      </c>
    </row>
    <row r="469" hidden="1" outlineLevel="1">
      <c r="A469" s="14" t="inlineStr">
        <is>
          <t>caxav</t>
        </is>
      </c>
      <c r="B469" s="14" t="inlineStr">
        <is>
          <t>wnd</t>
        </is>
      </c>
      <c r="C469" s="14" t="inlineStr">
        <is>
          <t>pow</t>
        </is>
      </c>
      <c r="D469" s="35" t="n"/>
      <c r="E469" s="35" t="n"/>
      <c r="F469" s="35" t="n"/>
      <c r="G469" s="35" t="n"/>
      <c r="H469" s="14">
        <f>INDEX(VarLab,MATCH($A469,VarKey,0))&amp;INDEX(MemLab,MATCH($C469&amp;"|"&amp;$B469,MemKey,0))</f>
        <v/>
      </c>
      <c r="I469" s="14">
        <f>INDEX(VarUnit,MATCH($A469,VarKey,0))</f>
        <v/>
      </c>
      <c r="J469" s="14">
        <f>INDEX(VarSrc,MATCH($A469,VarKey,0))</f>
        <v/>
      </c>
      <c r="K469" s="11">
        <f>CodePrefix&amp;$A469&amp;IF($C469="","","."&amp;$C469&amp;"."&amp;$B469)&amp;INDEX(VarEnd,MATCH($A469,VarKey,0))&amp;K$5</f>
        <v/>
      </c>
      <c r="L469" s="42">
        <f>L459</f>
        <v/>
      </c>
      <c r="M469" s="43">
        <f>L469*(1-L898)+L459*L898</f>
        <v/>
      </c>
      <c r="N469" s="43">
        <f>M469*(1-M898)+M459*M898</f>
        <v/>
      </c>
      <c r="O469" s="43">
        <f>N469*(1-N898)+N459*N898</f>
        <v/>
      </c>
      <c r="P469" s="43">
        <f>O469*(1-O898)+O459*O898</f>
        <v/>
      </c>
      <c r="Q469" s="43">
        <f>P469*(1-P898)+P459*P898</f>
        <v/>
      </c>
      <c r="R469" s="43">
        <f>Q469*(1-Q898)+Q459*Q898</f>
        <v/>
      </c>
      <c r="S469" s="43">
        <f>R469*(1-R898)+R459*R898</f>
        <v/>
      </c>
      <c r="T469" s="43">
        <f>S469*(1-S898)+S459*S898</f>
        <v/>
      </c>
      <c r="U469" s="43">
        <f>T469*(1-T898)+T459*T898</f>
        <v/>
      </c>
      <c r="V469" s="43">
        <f>U469*(1-U898)+U459*U898</f>
        <v/>
      </c>
      <c r="W469" s="43">
        <f>V469*(1-V898)+V459*V898</f>
        <v/>
      </c>
      <c r="X469" s="43">
        <f>W469*(1-W898)+W459*W898</f>
        <v/>
      </c>
      <c r="Y469" s="43">
        <f>X469*(1-X898)+X459*X898</f>
        <v/>
      </c>
      <c r="Z469" s="43">
        <f>Y469*(1-Y898)+Y459*Y898</f>
        <v/>
      </c>
      <c r="AA469" s="43">
        <f>Z469*(1-Z898)+Z459*Z898</f>
        <v/>
      </c>
      <c r="AB469" s="43">
        <f>AA469*(1-AA898)+AA459*AA898</f>
        <v/>
      </c>
      <c r="AC469" s="43">
        <f>AB469*(1-AB898)+AB459*AB898</f>
        <v/>
      </c>
      <c r="AD469" s="43">
        <f>AC469*(1-AC898)+AC459*AC898</f>
        <v/>
      </c>
      <c r="AF469" s="11">
        <f>CodePrefix&amp;$A469&amp;IF($C469="","","."&amp;$C469&amp;"."&amp;$B469)&amp;INDEX(VarEnd,MATCH($A469,VarKey,0))&amp;AF$5</f>
        <v/>
      </c>
      <c r="AG469" s="42">
        <f>AG459</f>
        <v/>
      </c>
      <c r="AH469" s="43">
        <f>AG469*(1-AG898)+AG459*AG898</f>
        <v/>
      </c>
      <c r="AI469" s="43">
        <f>AH469*(1-AH898)+AH459*AH898</f>
        <v/>
      </c>
      <c r="AJ469" s="43">
        <f>AI469*(1-AI898)+AI459*AI898</f>
        <v/>
      </c>
      <c r="AK469" s="43">
        <f>AJ469*(1-AJ898)+AJ459*AJ898</f>
        <v/>
      </c>
      <c r="AL469" s="43">
        <f>AK469*(1-AK898)+AK459*AK898</f>
        <v/>
      </c>
      <c r="AM469" s="43">
        <f>AL469*(1-AL898)+AL459*AL898</f>
        <v/>
      </c>
      <c r="AN469" s="43">
        <f>AM469*(1-AM898)+AM459*AM898</f>
        <v/>
      </c>
      <c r="AO469" s="43">
        <f>AN469*(1-AN898)+AN459*AN898</f>
        <v/>
      </c>
      <c r="AP469" s="43">
        <f>AO469*(1-AO898)+AO459*AO898</f>
        <v/>
      </c>
      <c r="AQ469" s="43">
        <f>AP469*(1-AP898)+AP459*AP898</f>
        <v/>
      </c>
      <c r="AR469" s="43">
        <f>AQ469*(1-AQ898)+AQ459*AQ898</f>
        <v/>
      </c>
      <c r="AS469" s="43">
        <f>AR469*(1-AR898)+AR459*AR898</f>
        <v/>
      </c>
      <c r="AT469" s="43">
        <f>AS469*(1-AS898)+AS459*AS898</f>
        <v/>
      </c>
      <c r="AU469" s="43">
        <f>AT469*(1-AT898)+AT459*AT898</f>
        <v/>
      </c>
      <c r="AV469" s="43">
        <f>AU469*(1-AU898)+AU459*AU898</f>
        <v/>
      </c>
      <c r="AW469" s="43">
        <f>AV469*(1-AV898)+AV459*AV898</f>
        <v/>
      </c>
      <c r="AX469" s="43">
        <f>AW469*(1-AW898)+AW459*AW898</f>
        <v/>
      </c>
      <c r="AY469" s="43">
        <f>AX469*(1-AX898)+AX459*AX898</f>
        <v/>
      </c>
    </row>
    <row r="470" hidden="1" outlineLevel="1">
      <c r="A470" s="14" t="inlineStr">
        <is>
          <t>caxav</t>
        </is>
      </c>
      <c r="B470" s="14" t="inlineStr">
        <is>
          <t>sol</t>
        </is>
      </c>
      <c r="C470" s="14" t="inlineStr">
        <is>
          <t>pow</t>
        </is>
      </c>
      <c r="D470" s="35" t="n"/>
      <c r="E470" s="35" t="n"/>
      <c r="F470" s="35" t="n"/>
      <c r="G470" s="35" t="n"/>
      <c r="H470" s="14">
        <f>INDEX(VarLab,MATCH($A470,VarKey,0))&amp;INDEX(MemLab,MATCH($C470&amp;"|"&amp;$B470,MemKey,0))</f>
        <v/>
      </c>
      <c r="I470" s="14">
        <f>INDEX(VarUnit,MATCH($A470,VarKey,0))</f>
        <v/>
      </c>
      <c r="J470" s="14">
        <f>INDEX(VarSrc,MATCH($A470,VarKey,0))</f>
        <v/>
      </c>
      <c r="K470" s="11">
        <f>CodePrefix&amp;$A470&amp;IF($C470="","","."&amp;$C470&amp;"."&amp;$B470)&amp;INDEX(VarEnd,MATCH($A470,VarKey,0))&amp;K$5</f>
        <v/>
      </c>
      <c r="L470" s="42">
        <f>L460</f>
        <v/>
      </c>
      <c r="M470" s="43">
        <f>L470*(1-L899)+L460*L899</f>
        <v/>
      </c>
      <c r="N470" s="43">
        <f>M470*(1-M899)+M460*M899</f>
        <v/>
      </c>
      <c r="O470" s="43">
        <f>N470*(1-N899)+N460*N899</f>
        <v/>
      </c>
      <c r="P470" s="43">
        <f>O470*(1-O899)+O460*O899</f>
        <v/>
      </c>
      <c r="Q470" s="43">
        <f>P470*(1-P899)+P460*P899</f>
        <v/>
      </c>
      <c r="R470" s="43">
        <f>Q470*(1-Q899)+Q460*Q899</f>
        <v/>
      </c>
      <c r="S470" s="43">
        <f>R470*(1-R899)+R460*R899</f>
        <v/>
      </c>
      <c r="T470" s="43">
        <f>S470*(1-S899)+S460*S899</f>
        <v/>
      </c>
      <c r="U470" s="43">
        <f>T470*(1-T899)+T460*T899</f>
        <v/>
      </c>
      <c r="V470" s="43">
        <f>U470*(1-U899)+U460*U899</f>
        <v/>
      </c>
      <c r="W470" s="43">
        <f>V470*(1-V899)+V460*V899</f>
        <v/>
      </c>
      <c r="X470" s="43">
        <f>W470*(1-W899)+W460*W899</f>
        <v/>
      </c>
      <c r="Y470" s="43">
        <f>X470*(1-X899)+X460*X899</f>
        <v/>
      </c>
      <c r="Z470" s="43">
        <f>Y470*(1-Y899)+Y460*Y899</f>
        <v/>
      </c>
      <c r="AA470" s="43">
        <f>Z470*(1-Z899)+Z460*Z899</f>
        <v/>
      </c>
      <c r="AB470" s="43">
        <f>AA470*(1-AA899)+AA460*AA899</f>
        <v/>
      </c>
      <c r="AC470" s="43">
        <f>AB470*(1-AB899)+AB460*AB899</f>
        <v/>
      </c>
      <c r="AD470" s="43">
        <f>AC470*(1-AC899)+AC460*AC899</f>
        <v/>
      </c>
      <c r="AF470" s="11">
        <f>CodePrefix&amp;$A470&amp;IF($C470="","","."&amp;$C470&amp;"."&amp;$B470)&amp;INDEX(VarEnd,MATCH($A470,VarKey,0))&amp;AF$5</f>
        <v/>
      </c>
      <c r="AG470" s="42">
        <f>AG460</f>
        <v/>
      </c>
      <c r="AH470" s="43">
        <f>AG470*(1-AG899)+AG460*AG899</f>
        <v/>
      </c>
      <c r="AI470" s="43">
        <f>AH470*(1-AH899)+AH460*AH899</f>
        <v/>
      </c>
      <c r="AJ470" s="43">
        <f>AI470*(1-AI899)+AI460*AI899</f>
        <v/>
      </c>
      <c r="AK470" s="43">
        <f>AJ470*(1-AJ899)+AJ460*AJ899</f>
        <v/>
      </c>
      <c r="AL470" s="43">
        <f>AK470*(1-AK899)+AK460*AK899</f>
        <v/>
      </c>
      <c r="AM470" s="43">
        <f>AL470*(1-AL899)+AL460*AL899</f>
        <v/>
      </c>
      <c r="AN470" s="43">
        <f>AM470*(1-AM899)+AM460*AM899</f>
        <v/>
      </c>
      <c r="AO470" s="43">
        <f>AN470*(1-AN899)+AN460*AN899</f>
        <v/>
      </c>
      <c r="AP470" s="43">
        <f>AO470*(1-AO899)+AO460*AO899</f>
        <v/>
      </c>
      <c r="AQ470" s="43">
        <f>AP470*(1-AP899)+AP460*AP899</f>
        <v/>
      </c>
      <c r="AR470" s="43">
        <f>AQ470*(1-AQ899)+AQ460*AQ899</f>
        <v/>
      </c>
      <c r="AS470" s="43">
        <f>AR470*(1-AR899)+AR460*AR899</f>
        <v/>
      </c>
      <c r="AT470" s="43">
        <f>AS470*(1-AS899)+AS460*AS899</f>
        <v/>
      </c>
      <c r="AU470" s="43">
        <f>AT470*(1-AT899)+AT460*AT899</f>
        <v/>
      </c>
      <c r="AV470" s="43">
        <f>AU470*(1-AU899)+AU460*AU899</f>
        <v/>
      </c>
      <c r="AW470" s="43">
        <f>AV470*(1-AV899)+AV460*AV899</f>
        <v/>
      </c>
      <c r="AX470" s="43">
        <f>AW470*(1-AW899)+AW460*AW899</f>
        <v/>
      </c>
      <c r="AY470" s="43">
        <f>AX470*(1-AX899)+AX460*AX899</f>
        <v/>
      </c>
    </row>
    <row r="471" hidden="1" outlineLevel="1">
      <c r="A471" s="14" t="inlineStr">
        <is>
          <t>caxav</t>
        </is>
      </c>
      <c r="B471" s="14" t="inlineStr">
        <is>
          <t>hyd</t>
        </is>
      </c>
      <c r="C471" s="14" t="inlineStr">
        <is>
          <t>pow</t>
        </is>
      </c>
      <c r="D471" s="35" t="n"/>
      <c r="E471" s="35" t="n"/>
      <c r="F471" s="35" t="n"/>
      <c r="G471" s="35" t="n"/>
      <c r="H471" s="14">
        <f>INDEX(VarLab,MATCH($A471,VarKey,0))&amp;INDEX(MemLab,MATCH($C471&amp;"|"&amp;$B471,MemKey,0))</f>
        <v/>
      </c>
      <c r="I471" s="14">
        <f>INDEX(VarUnit,MATCH($A471,VarKey,0))</f>
        <v/>
      </c>
      <c r="J471" s="14">
        <f>INDEX(VarSrc,MATCH($A471,VarKey,0))</f>
        <v/>
      </c>
      <c r="K471" s="11">
        <f>CodePrefix&amp;$A471&amp;IF($C471="","","."&amp;$C471&amp;"."&amp;$B471)&amp;INDEX(VarEnd,MATCH($A471,VarKey,0))&amp;K$5</f>
        <v/>
      </c>
      <c r="L471" s="42">
        <f>L461</f>
        <v/>
      </c>
      <c r="M471" s="43">
        <f>L471*(1-L900)+L461*L900</f>
        <v/>
      </c>
      <c r="N471" s="43">
        <f>M471*(1-M900)+M461*M900</f>
        <v/>
      </c>
      <c r="O471" s="43">
        <f>N471*(1-N900)+N461*N900</f>
        <v/>
      </c>
      <c r="P471" s="43">
        <f>O471*(1-O900)+O461*O900</f>
        <v/>
      </c>
      <c r="Q471" s="43">
        <f>P471*(1-P900)+P461*P900</f>
        <v/>
      </c>
      <c r="R471" s="43">
        <f>Q471*(1-Q900)+Q461*Q900</f>
        <v/>
      </c>
      <c r="S471" s="43">
        <f>R471*(1-R900)+R461*R900</f>
        <v/>
      </c>
      <c r="T471" s="43">
        <f>S471*(1-S900)+S461*S900</f>
        <v/>
      </c>
      <c r="U471" s="43">
        <f>T471*(1-T900)+T461*T900</f>
        <v/>
      </c>
      <c r="V471" s="43">
        <f>U471*(1-U900)+U461*U900</f>
        <v/>
      </c>
      <c r="W471" s="43">
        <f>V471*(1-V900)+V461*V900</f>
        <v/>
      </c>
      <c r="X471" s="43">
        <f>W471*(1-W900)+W461*W900</f>
        <v/>
      </c>
      <c r="Y471" s="43">
        <f>X471*(1-X900)+X461*X900</f>
        <v/>
      </c>
      <c r="Z471" s="43">
        <f>Y471*(1-Y900)+Y461*Y900</f>
        <v/>
      </c>
      <c r="AA471" s="43">
        <f>Z471*(1-Z900)+Z461*Z900</f>
        <v/>
      </c>
      <c r="AB471" s="43">
        <f>AA471*(1-AA900)+AA461*AA900</f>
        <v/>
      </c>
      <c r="AC471" s="43">
        <f>AB471*(1-AB900)+AB461*AB900</f>
        <v/>
      </c>
      <c r="AD471" s="43">
        <f>AC471*(1-AC900)+AC461*AC900</f>
        <v/>
      </c>
      <c r="AF471" s="11">
        <f>CodePrefix&amp;$A471&amp;IF($C471="","","."&amp;$C471&amp;"."&amp;$B471)&amp;INDEX(VarEnd,MATCH($A471,VarKey,0))&amp;AF$5</f>
        <v/>
      </c>
      <c r="AG471" s="42">
        <f>AG461</f>
        <v/>
      </c>
      <c r="AH471" s="43">
        <f>AG471*(1-AG900)+AG461*AG900</f>
        <v/>
      </c>
      <c r="AI471" s="43">
        <f>AH471*(1-AH900)+AH461*AH900</f>
        <v/>
      </c>
      <c r="AJ471" s="43">
        <f>AI471*(1-AI900)+AI461*AI900</f>
        <v/>
      </c>
      <c r="AK471" s="43">
        <f>AJ471*(1-AJ900)+AJ461*AJ900</f>
        <v/>
      </c>
      <c r="AL471" s="43">
        <f>AK471*(1-AK900)+AK461*AK900</f>
        <v/>
      </c>
      <c r="AM471" s="43">
        <f>AL471*(1-AL900)+AL461*AL900</f>
        <v/>
      </c>
      <c r="AN471" s="43">
        <f>AM471*(1-AM900)+AM461*AM900</f>
        <v/>
      </c>
      <c r="AO471" s="43">
        <f>AN471*(1-AN900)+AN461*AN900</f>
        <v/>
      </c>
      <c r="AP471" s="43">
        <f>AO471*(1-AO900)+AO461*AO900</f>
        <v/>
      </c>
      <c r="AQ471" s="43">
        <f>AP471*(1-AP900)+AP461*AP900</f>
        <v/>
      </c>
      <c r="AR471" s="43">
        <f>AQ471*(1-AQ900)+AQ461*AQ900</f>
        <v/>
      </c>
      <c r="AS471" s="43">
        <f>AR471*(1-AR900)+AR461*AR900</f>
        <v/>
      </c>
      <c r="AT471" s="43">
        <f>AS471*(1-AS900)+AS461*AS900</f>
        <v/>
      </c>
      <c r="AU471" s="43">
        <f>AT471*(1-AT900)+AT461*AT900</f>
        <v/>
      </c>
      <c r="AV471" s="43">
        <f>AU471*(1-AU900)+AU461*AU900</f>
        <v/>
      </c>
      <c r="AW471" s="43">
        <f>AV471*(1-AV900)+AV461*AV900</f>
        <v/>
      </c>
      <c r="AX471" s="43">
        <f>AW471*(1-AW900)+AW461*AW900</f>
        <v/>
      </c>
      <c r="AY471" s="43">
        <f>AX471*(1-AX900)+AX461*AX900</f>
        <v/>
      </c>
    </row>
    <row r="472" hidden="1" outlineLevel="1">
      <c r="A472" s="14" t="inlineStr">
        <is>
          <t>caxav</t>
        </is>
      </c>
      <c r="B472" s="14" t="inlineStr">
        <is>
          <t>ore</t>
        </is>
      </c>
      <c r="C472" s="14" t="inlineStr">
        <is>
          <t>pow</t>
        </is>
      </c>
      <c r="D472" s="35" t="n"/>
      <c r="E472" s="35" t="n"/>
      <c r="F472" s="35" t="n"/>
      <c r="G472" s="35" t="n"/>
      <c r="H472" s="14">
        <f>INDEX(VarLab,MATCH($A472,VarKey,0))&amp;INDEX(MemLab,MATCH($C472&amp;"|"&amp;$B472,MemKey,0))</f>
        <v/>
      </c>
      <c r="I472" s="14">
        <f>INDEX(VarUnit,MATCH($A472,VarKey,0))</f>
        <v/>
      </c>
      <c r="J472" s="14">
        <f>INDEX(VarSrc,MATCH($A472,VarKey,0))</f>
        <v/>
      </c>
      <c r="K472" s="11">
        <f>CodePrefix&amp;$A472&amp;IF($C472="","","."&amp;$C472&amp;"."&amp;$B472)&amp;INDEX(VarEnd,MATCH($A472,VarKey,0))&amp;K$5</f>
        <v/>
      </c>
      <c r="L472" s="42">
        <f>L462</f>
        <v/>
      </c>
      <c r="M472" s="43">
        <f>L472*(1-L901)+L462*L901</f>
        <v/>
      </c>
      <c r="N472" s="43">
        <f>M472*(1-M901)+M462*M901</f>
        <v/>
      </c>
      <c r="O472" s="43">
        <f>N472*(1-N901)+N462*N901</f>
        <v/>
      </c>
      <c r="P472" s="43">
        <f>O472*(1-O901)+O462*O901</f>
        <v/>
      </c>
      <c r="Q472" s="43">
        <f>P472*(1-P901)+P462*P901</f>
        <v/>
      </c>
      <c r="R472" s="43">
        <f>Q472*(1-Q901)+Q462*Q901</f>
        <v/>
      </c>
      <c r="S472" s="43">
        <f>R472*(1-R901)+R462*R901</f>
        <v/>
      </c>
      <c r="T472" s="43">
        <f>S472*(1-S901)+S462*S901</f>
        <v/>
      </c>
      <c r="U472" s="43">
        <f>T472*(1-T901)+T462*T901</f>
        <v/>
      </c>
      <c r="V472" s="43">
        <f>U472*(1-U901)+U462*U901</f>
        <v/>
      </c>
      <c r="W472" s="43">
        <f>V472*(1-V901)+V462*V901</f>
        <v/>
      </c>
      <c r="X472" s="43">
        <f>W472*(1-W901)+W462*W901</f>
        <v/>
      </c>
      <c r="Y472" s="43">
        <f>X472*(1-X901)+X462*X901</f>
        <v/>
      </c>
      <c r="Z472" s="43">
        <f>Y472*(1-Y901)+Y462*Y901</f>
        <v/>
      </c>
      <c r="AA472" s="43">
        <f>Z472*(1-Z901)+Z462*Z901</f>
        <v/>
      </c>
      <c r="AB472" s="43">
        <f>AA472*(1-AA901)+AA462*AA901</f>
        <v/>
      </c>
      <c r="AC472" s="43">
        <f>AB472*(1-AB901)+AB462*AB901</f>
        <v/>
      </c>
      <c r="AD472" s="43">
        <f>AC472*(1-AC901)+AC462*AC901</f>
        <v/>
      </c>
      <c r="AF472" s="11">
        <f>CodePrefix&amp;$A472&amp;IF($C472="","","."&amp;$C472&amp;"."&amp;$B472)&amp;INDEX(VarEnd,MATCH($A472,VarKey,0))&amp;AF$5</f>
        <v/>
      </c>
      <c r="AG472" s="42">
        <f>AG462</f>
        <v/>
      </c>
      <c r="AH472" s="43">
        <f>AG472*(1-AG901)+AG462*AG901</f>
        <v/>
      </c>
      <c r="AI472" s="43">
        <f>AH472*(1-AH901)+AH462*AH901</f>
        <v/>
      </c>
      <c r="AJ472" s="43">
        <f>AI472*(1-AI901)+AI462*AI901</f>
        <v/>
      </c>
      <c r="AK472" s="43">
        <f>AJ472*(1-AJ901)+AJ462*AJ901</f>
        <v/>
      </c>
      <c r="AL472" s="43">
        <f>AK472*(1-AK901)+AK462*AK901</f>
        <v/>
      </c>
      <c r="AM472" s="43">
        <f>AL472*(1-AL901)+AL462*AL901</f>
        <v/>
      </c>
      <c r="AN472" s="43">
        <f>AM472*(1-AM901)+AM462*AM901</f>
        <v/>
      </c>
      <c r="AO472" s="43">
        <f>AN472*(1-AN901)+AN462*AN901</f>
        <v/>
      </c>
      <c r="AP472" s="43">
        <f>AO472*(1-AO901)+AO462*AO901</f>
        <v/>
      </c>
      <c r="AQ472" s="43">
        <f>AP472*(1-AP901)+AP462*AP901</f>
        <v/>
      </c>
      <c r="AR472" s="43">
        <f>AQ472*(1-AQ901)+AQ462*AQ901</f>
        <v/>
      </c>
      <c r="AS472" s="43">
        <f>AR472*(1-AR901)+AR462*AR901</f>
        <v/>
      </c>
      <c r="AT472" s="43">
        <f>AS472*(1-AS901)+AS462*AS901</f>
        <v/>
      </c>
      <c r="AU472" s="43">
        <f>AT472*(1-AT901)+AT462*AT901</f>
        <v/>
      </c>
      <c r="AV472" s="43">
        <f>AU472*(1-AU901)+AU462*AU901</f>
        <v/>
      </c>
      <c r="AW472" s="43">
        <f>AV472*(1-AV901)+AV462*AV901</f>
        <v/>
      </c>
      <c r="AX472" s="43">
        <f>AW472*(1-AW901)+AW462*AW901</f>
        <v/>
      </c>
      <c r="AY472" s="43">
        <f>AX472*(1-AX901)+AX462*AX901</f>
        <v/>
      </c>
    </row>
    <row r="473" hidden="1" outlineLevel="1">
      <c r="A473" s="14" t="inlineStr">
        <is>
          <t>caxav</t>
        </is>
      </c>
      <c r="B473" s="14" t="inlineStr">
        <is>
          <t>bio</t>
        </is>
      </c>
      <c r="C473" s="14" t="inlineStr">
        <is>
          <t>pow</t>
        </is>
      </c>
      <c r="D473" s="35" t="n"/>
      <c r="E473" s="35" t="n"/>
      <c r="F473" s="35" t="n"/>
      <c r="G473" s="35" t="n"/>
      <c r="H473" s="14">
        <f>INDEX(VarLab,MATCH($A473,VarKey,0))&amp;INDEX(MemLab,MATCH($C473&amp;"|"&amp;$B473,MemKey,0))</f>
        <v/>
      </c>
      <c r="I473" s="14">
        <f>INDEX(VarUnit,MATCH($A473,VarKey,0))</f>
        <v/>
      </c>
      <c r="J473" s="14">
        <f>INDEX(VarSrc,MATCH($A473,VarKey,0))</f>
        <v/>
      </c>
      <c r="K473" s="11">
        <f>CodePrefix&amp;$A473&amp;IF($C473="","","."&amp;$C473&amp;"."&amp;$B473)&amp;INDEX(VarEnd,MATCH($A473,VarKey,0))&amp;K$5</f>
        <v/>
      </c>
      <c r="L473" s="42">
        <f>L463</f>
        <v/>
      </c>
      <c r="M473" s="43">
        <f>L473*(1-L902)+L463*L902</f>
        <v/>
      </c>
      <c r="N473" s="43">
        <f>M473*(1-M902)+M463*M902</f>
        <v/>
      </c>
      <c r="O473" s="43">
        <f>N473*(1-N902)+N463*N902</f>
        <v/>
      </c>
      <c r="P473" s="43">
        <f>O473*(1-O902)+O463*O902</f>
        <v/>
      </c>
      <c r="Q473" s="43">
        <f>P473*(1-P902)+P463*P902</f>
        <v/>
      </c>
      <c r="R473" s="43">
        <f>Q473*(1-Q902)+Q463*Q902</f>
        <v/>
      </c>
      <c r="S473" s="43">
        <f>R473*(1-R902)+R463*R902</f>
        <v/>
      </c>
      <c r="T473" s="43">
        <f>S473*(1-S902)+S463*S902</f>
        <v/>
      </c>
      <c r="U473" s="43">
        <f>T473*(1-T902)+T463*T902</f>
        <v/>
      </c>
      <c r="V473" s="43">
        <f>U473*(1-U902)+U463*U902</f>
        <v/>
      </c>
      <c r="W473" s="43">
        <f>V473*(1-V902)+V463*V902</f>
        <v/>
      </c>
      <c r="X473" s="43">
        <f>W473*(1-W902)+W463*W902</f>
        <v/>
      </c>
      <c r="Y473" s="43">
        <f>X473*(1-X902)+X463*X902</f>
        <v/>
      </c>
      <c r="Z473" s="43">
        <f>Y473*(1-Y902)+Y463*Y902</f>
        <v/>
      </c>
      <c r="AA473" s="43">
        <f>Z473*(1-Z902)+Z463*Z902</f>
        <v/>
      </c>
      <c r="AB473" s="43">
        <f>AA473*(1-AA902)+AA463*AA902</f>
        <v/>
      </c>
      <c r="AC473" s="43">
        <f>AB473*(1-AB902)+AB463*AB902</f>
        <v/>
      </c>
      <c r="AD473" s="43">
        <f>AC473*(1-AC902)+AC463*AC902</f>
        <v/>
      </c>
      <c r="AF473" s="11">
        <f>CodePrefix&amp;$A473&amp;IF($C473="","","."&amp;$C473&amp;"."&amp;$B473)&amp;INDEX(VarEnd,MATCH($A473,VarKey,0))&amp;AF$5</f>
        <v/>
      </c>
      <c r="AG473" s="42">
        <f>AG463</f>
        <v/>
      </c>
      <c r="AH473" s="43">
        <f>AG473*(1-AG902)+AG463*AG902</f>
        <v/>
      </c>
      <c r="AI473" s="43">
        <f>AH473*(1-AH902)+AH463*AH902</f>
        <v/>
      </c>
      <c r="AJ473" s="43">
        <f>AI473*(1-AI902)+AI463*AI902</f>
        <v/>
      </c>
      <c r="AK473" s="43">
        <f>AJ473*(1-AJ902)+AJ463*AJ902</f>
        <v/>
      </c>
      <c r="AL473" s="43">
        <f>AK473*(1-AK902)+AK463*AK902</f>
        <v/>
      </c>
      <c r="AM473" s="43">
        <f>AL473*(1-AL902)+AL463*AL902</f>
        <v/>
      </c>
      <c r="AN473" s="43">
        <f>AM473*(1-AM902)+AM463*AM902</f>
        <v/>
      </c>
      <c r="AO473" s="43">
        <f>AN473*(1-AN902)+AN463*AN902</f>
        <v/>
      </c>
      <c r="AP473" s="43">
        <f>AO473*(1-AO902)+AO463*AO902</f>
        <v/>
      </c>
      <c r="AQ473" s="43">
        <f>AP473*(1-AP902)+AP463*AP902</f>
        <v/>
      </c>
      <c r="AR473" s="43">
        <f>AQ473*(1-AQ902)+AQ463*AQ902</f>
        <v/>
      </c>
      <c r="AS473" s="43">
        <f>AR473*(1-AR902)+AR463*AR902</f>
        <v/>
      </c>
      <c r="AT473" s="43">
        <f>AS473*(1-AS902)+AS463*AS902</f>
        <v/>
      </c>
      <c r="AU473" s="43">
        <f>AT473*(1-AT902)+AT463*AT902</f>
        <v/>
      </c>
      <c r="AV473" s="43">
        <f>AU473*(1-AU902)+AU463*AU902</f>
        <v/>
      </c>
      <c r="AW473" s="43">
        <f>AV473*(1-AV902)+AV463*AV902</f>
        <v/>
      </c>
      <c r="AX473" s="43">
        <f>AW473*(1-AW902)+AW463*AW902</f>
        <v/>
      </c>
      <c r="AY473" s="43">
        <f>AX473*(1-AX902)+AX463*AX902</f>
        <v/>
      </c>
    </row>
    <row r="474" hidden="1" outlineLevel="1"/>
    <row r="475" hidden="1" outlineLevel="1">
      <c r="A475" s="14" t="inlineStr">
        <is>
          <t>stoav</t>
        </is>
      </c>
      <c r="B475" s="14" t="inlineStr">
        <is>
          <t>coa</t>
        </is>
      </c>
      <c r="C475" s="14" t="inlineStr">
        <is>
          <t>pow</t>
        </is>
      </c>
      <c r="D475" s="41">
        <f>INDEX(Inputs_power!$O$5:$O$13,MATCH($B475,Inputs_power!$A$5:$A$13,0))</f>
        <v/>
      </c>
      <c r="E475" s="35" t="n"/>
      <c r="F475" s="35" t="n"/>
      <c r="G475" s="35" t="n"/>
      <c r="H475" s="14">
        <f>INDEX(VarLab,MATCH($A475,VarKey,0))&amp;INDEX(MemLab,MATCH($C475&amp;"|"&amp;$B475,MemKey,0))</f>
        <v/>
      </c>
      <c r="I475" s="14">
        <f>INDEX(VarUnit,MATCH($A475,VarKey,0))</f>
        <v/>
      </c>
      <c r="J475" s="14">
        <f>INDEX(VarSrc,MATCH($A475,VarKey,0))</f>
        <v/>
      </c>
      <c r="K475" s="11">
        <f>CodePrefix&amp;$A475&amp;IF($C475="","","."&amp;$C475&amp;"."&amp;$B475)&amp;INDEX(VarEnd,MATCH($A475,VarKey,0))&amp;K$5</f>
        <v/>
      </c>
      <c r="L475" s="15">
        <f>$D475*L$724</f>
        <v/>
      </c>
      <c r="M475" s="16">
        <f>L475*(1-L894)+$D475*M$724*L894</f>
        <v/>
      </c>
      <c r="N475" s="16">
        <f>M475*(1-M894)+$D475*N$724*M894</f>
        <v/>
      </c>
      <c r="O475" s="16">
        <f>N475*(1-N894)+$D475*O$724*N894</f>
        <v/>
      </c>
      <c r="P475" s="16">
        <f>O475*(1-O894)+$D475*P$724*O894</f>
        <v/>
      </c>
      <c r="Q475" s="16">
        <f>P475*(1-P894)+$D475*Q$724*P894</f>
        <v/>
      </c>
      <c r="R475" s="16">
        <f>Q475*(1-Q894)+$D475*R$724*Q894</f>
        <v/>
      </c>
      <c r="S475" s="16">
        <f>R475*(1-R894)+$D475*S$724*R894</f>
        <v/>
      </c>
      <c r="T475" s="16">
        <f>S475*(1-S894)+$D475*T$724*S894</f>
        <v/>
      </c>
      <c r="U475" s="16">
        <f>T475*(1-T894)+$D475*U$724*T894</f>
        <v/>
      </c>
      <c r="V475" s="16">
        <f>U475*(1-U894)+$D475*V$724*U894</f>
        <v/>
      </c>
      <c r="W475" s="16">
        <f>V475*(1-V894)+$D475*W$724*V894</f>
        <v/>
      </c>
      <c r="X475" s="16">
        <f>W475*(1-W894)+$D475*X$724*W894</f>
        <v/>
      </c>
      <c r="Y475" s="16">
        <f>X475*(1-X894)+$D475*Y$724*X894</f>
        <v/>
      </c>
      <c r="Z475" s="16">
        <f>Y475*(1-Y894)+$D475*Z$724*Y894</f>
        <v/>
      </c>
      <c r="AA475" s="16">
        <f>Z475*(1-Z894)+$D475*AA$724*Z894</f>
        <v/>
      </c>
      <c r="AB475" s="16">
        <f>AA475*(1-AA894)+$D475*AB$724*AA894</f>
        <v/>
      </c>
      <c r="AC475" s="16">
        <f>AB475*(1-AB894)+$D475*AC$724*AB894</f>
        <v/>
      </c>
      <c r="AD475" s="16">
        <f>AC475*(1-AC894)+$D475*AD$724*AC894</f>
        <v/>
      </c>
      <c r="AF475" s="11">
        <f>CodePrefix&amp;$A475&amp;IF($C475="","","."&amp;$C475&amp;"."&amp;$B475)&amp;INDEX(VarEnd,MATCH($A475,VarKey,0))&amp;AF$5</f>
        <v/>
      </c>
      <c r="AG475" s="15">
        <f>$D475*AG$724</f>
        <v/>
      </c>
      <c r="AH475" s="16">
        <f>AG475*(1-AG894)+$D475*AH$724*AG894</f>
        <v/>
      </c>
      <c r="AI475" s="16">
        <f>AH475*(1-AH894)+$D475*AI$724*AH894</f>
        <v/>
      </c>
      <c r="AJ475" s="16">
        <f>AI475*(1-AI894)+$D475*AJ$724*AI894</f>
        <v/>
      </c>
      <c r="AK475" s="16">
        <f>AJ475*(1-AJ894)+$D475*AK$724*AJ894</f>
        <v/>
      </c>
      <c r="AL475" s="16">
        <f>AK475*(1-AK894)+$D475*AL$724*AK894</f>
        <v/>
      </c>
      <c r="AM475" s="16">
        <f>AL475*(1-AL894)+$D475*AM$724*AL894</f>
        <v/>
      </c>
      <c r="AN475" s="16">
        <f>AM475*(1-AM894)+$D475*AN$724*AM894</f>
        <v/>
      </c>
      <c r="AO475" s="16">
        <f>AN475*(1-AN894)+$D475*AO$724*AN894</f>
        <v/>
      </c>
      <c r="AP475" s="16">
        <f>AO475*(1-AO894)+$D475*AP$724*AO894</f>
        <v/>
      </c>
      <c r="AQ475" s="16">
        <f>AP475*(1-AP894)+$D475*AQ$724*AP894</f>
        <v/>
      </c>
      <c r="AR475" s="16">
        <f>AQ475*(1-AQ894)+$D475*AR$724*AQ894</f>
        <v/>
      </c>
      <c r="AS475" s="16">
        <f>AR475*(1-AR894)+$D475*AS$724*AR894</f>
        <v/>
      </c>
      <c r="AT475" s="16">
        <f>AS475*(1-AS894)+$D475*AT$724*AS894</f>
        <v/>
      </c>
      <c r="AU475" s="16">
        <f>AT475*(1-AT894)+$D475*AU$724*AT894</f>
        <v/>
      </c>
      <c r="AV475" s="16">
        <f>AU475*(1-AU894)+$D475*AV$724*AU894</f>
        <v/>
      </c>
      <c r="AW475" s="16">
        <f>AV475*(1-AV894)+$D475*AW$724*AV894</f>
        <v/>
      </c>
      <c r="AX475" s="16">
        <f>AW475*(1-AW894)+$D475*AX$724*AW894</f>
        <v/>
      </c>
      <c r="AY475" s="16">
        <f>AX475*(1-AX894)+$D475*AY$724*AX894</f>
        <v/>
      </c>
    </row>
    <row r="476" hidden="1" outlineLevel="1">
      <c r="A476" s="14" t="inlineStr">
        <is>
          <t>stoav</t>
        </is>
      </c>
      <c r="B476" s="14" t="inlineStr">
        <is>
          <t>nga</t>
        </is>
      </c>
      <c r="C476" s="14" t="inlineStr">
        <is>
          <t>pow</t>
        </is>
      </c>
      <c r="D476" s="41">
        <f>INDEX(Inputs_power!$O$5:$O$13,MATCH($B476,Inputs_power!$A$5:$A$13,0))</f>
        <v/>
      </c>
      <c r="E476" s="35" t="n"/>
      <c r="F476" s="35" t="n"/>
      <c r="G476" s="35" t="n"/>
      <c r="H476" s="14">
        <f>INDEX(VarLab,MATCH($A476,VarKey,0))&amp;INDEX(MemLab,MATCH($C476&amp;"|"&amp;$B476,MemKey,0))</f>
        <v/>
      </c>
      <c r="I476" s="14">
        <f>INDEX(VarUnit,MATCH($A476,VarKey,0))</f>
        <v/>
      </c>
      <c r="J476" s="14">
        <f>INDEX(VarSrc,MATCH($A476,VarKey,0))</f>
        <v/>
      </c>
      <c r="K476" s="11">
        <f>CodePrefix&amp;$A476&amp;IF($C476="","","."&amp;$C476&amp;"."&amp;$B476)&amp;INDEX(VarEnd,MATCH($A476,VarKey,0))&amp;K$5</f>
        <v/>
      </c>
      <c r="L476" s="15">
        <f>$D476*L$724</f>
        <v/>
      </c>
      <c r="M476" s="16">
        <f>L476*(1-L895)+$D476*M$724*L895</f>
        <v/>
      </c>
      <c r="N476" s="16">
        <f>M476*(1-M895)+$D476*N$724*M895</f>
        <v/>
      </c>
      <c r="O476" s="16">
        <f>N476*(1-N895)+$D476*O$724*N895</f>
        <v/>
      </c>
      <c r="P476" s="16">
        <f>O476*(1-O895)+$D476*P$724*O895</f>
        <v/>
      </c>
      <c r="Q476" s="16">
        <f>P476*(1-P895)+$D476*Q$724*P895</f>
        <v/>
      </c>
      <c r="R476" s="16">
        <f>Q476*(1-Q895)+$D476*R$724*Q895</f>
        <v/>
      </c>
      <c r="S476" s="16">
        <f>R476*(1-R895)+$D476*S$724*R895</f>
        <v/>
      </c>
      <c r="T476" s="16">
        <f>S476*(1-S895)+$D476*T$724*S895</f>
        <v/>
      </c>
      <c r="U476" s="16">
        <f>T476*(1-T895)+$D476*U$724*T895</f>
        <v/>
      </c>
      <c r="V476" s="16">
        <f>U476*(1-U895)+$D476*V$724*U895</f>
        <v/>
      </c>
      <c r="W476" s="16">
        <f>V476*(1-V895)+$D476*W$724*V895</f>
        <v/>
      </c>
      <c r="X476" s="16">
        <f>W476*(1-W895)+$D476*X$724*W895</f>
        <v/>
      </c>
      <c r="Y476" s="16">
        <f>X476*(1-X895)+$D476*Y$724*X895</f>
        <v/>
      </c>
      <c r="Z476" s="16">
        <f>Y476*(1-Y895)+$D476*Z$724*Y895</f>
        <v/>
      </c>
      <c r="AA476" s="16">
        <f>Z476*(1-Z895)+$D476*AA$724*Z895</f>
        <v/>
      </c>
      <c r="AB476" s="16">
        <f>AA476*(1-AA895)+$D476*AB$724*AA895</f>
        <v/>
      </c>
      <c r="AC476" s="16">
        <f>AB476*(1-AB895)+$D476*AC$724*AB895</f>
        <v/>
      </c>
      <c r="AD476" s="16">
        <f>AC476*(1-AC895)+$D476*AD$724*AC895</f>
        <v/>
      </c>
      <c r="AF476" s="11">
        <f>CodePrefix&amp;$A476&amp;IF($C476="","","."&amp;$C476&amp;"."&amp;$B476)&amp;INDEX(VarEnd,MATCH($A476,VarKey,0))&amp;AF$5</f>
        <v/>
      </c>
      <c r="AG476" s="15">
        <f>$D476*AG$724</f>
        <v/>
      </c>
      <c r="AH476" s="16">
        <f>AG476*(1-AG895)+$D476*AH$724*AG895</f>
        <v/>
      </c>
      <c r="AI476" s="16">
        <f>AH476*(1-AH895)+$D476*AI$724*AH895</f>
        <v/>
      </c>
      <c r="AJ476" s="16">
        <f>AI476*(1-AI895)+$D476*AJ$724*AI895</f>
        <v/>
      </c>
      <c r="AK476" s="16">
        <f>AJ476*(1-AJ895)+$D476*AK$724*AJ895</f>
        <v/>
      </c>
      <c r="AL476" s="16">
        <f>AK476*(1-AK895)+$D476*AL$724*AK895</f>
        <v/>
      </c>
      <c r="AM476" s="16">
        <f>AL476*(1-AL895)+$D476*AM$724*AL895</f>
        <v/>
      </c>
      <c r="AN476" s="16">
        <f>AM476*(1-AM895)+$D476*AN$724*AM895</f>
        <v/>
      </c>
      <c r="AO476" s="16">
        <f>AN476*(1-AN895)+$D476*AO$724*AN895</f>
        <v/>
      </c>
      <c r="AP476" s="16">
        <f>AO476*(1-AO895)+$D476*AP$724*AO895</f>
        <v/>
      </c>
      <c r="AQ476" s="16">
        <f>AP476*(1-AP895)+$D476*AQ$724*AP895</f>
        <v/>
      </c>
      <c r="AR476" s="16">
        <f>AQ476*(1-AQ895)+$D476*AR$724*AQ895</f>
        <v/>
      </c>
      <c r="AS476" s="16">
        <f>AR476*(1-AR895)+$D476*AS$724*AR895</f>
        <v/>
      </c>
      <c r="AT476" s="16">
        <f>AS476*(1-AS895)+$D476*AT$724*AS895</f>
        <v/>
      </c>
      <c r="AU476" s="16">
        <f>AT476*(1-AT895)+$D476*AU$724*AT895</f>
        <v/>
      </c>
      <c r="AV476" s="16">
        <f>AU476*(1-AU895)+$D476*AV$724*AU895</f>
        <v/>
      </c>
      <c r="AW476" s="16">
        <f>AV476*(1-AV895)+$D476*AW$724*AV895</f>
        <v/>
      </c>
      <c r="AX476" s="16">
        <f>AW476*(1-AW895)+$D476*AX$724*AW895</f>
        <v/>
      </c>
      <c r="AY476" s="16">
        <f>AX476*(1-AX895)+$D476*AY$724*AX895</f>
        <v/>
      </c>
    </row>
    <row r="477" hidden="1" outlineLevel="1">
      <c r="A477" s="14" t="inlineStr">
        <is>
          <t>stoav</t>
        </is>
      </c>
      <c r="B477" s="14" t="inlineStr">
        <is>
          <t>oop</t>
        </is>
      </c>
      <c r="C477" s="14" t="inlineStr">
        <is>
          <t>pow</t>
        </is>
      </c>
      <c r="D477" s="41">
        <f>INDEX(Inputs_power!$O$5:$O$13,MATCH($B477,Inputs_power!$A$5:$A$13,0))</f>
        <v/>
      </c>
      <c r="E477" s="35" t="n"/>
      <c r="F477" s="35" t="n"/>
      <c r="G477" s="35" t="n"/>
      <c r="H477" s="14">
        <f>INDEX(VarLab,MATCH($A477,VarKey,0))&amp;INDEX(MemLab,MATCH($C477&amp;"|"&amp;$B477,MemKey,0))</f>
        <v/>
      </c>
      <c r="I477" s="14">
        <f>INDEX(VarUnit,MATCH($A477,VarKey,0))</f>
        <v/>
      </c>
      <c r="J477" s="14">
        <f>INDEX(VarSrc,MATCH($A477,VarKey,0))</f>
        <v/>
      </c>
      <c r="K477" s="11">
        <f>CodePrefix&amp;$A477&amp;IF($C477="","","."&amp;$C477&amp;"."&amp;$B477)&amp;INDEX(VarEnd,MATCH($A477,VarKey,0))&amp;K$5</f>
        <v/>
      </c>
      <c r="L477" s="15">
        <f>$D477*L$724</f>
        <v/>
      </c>
      <c r="M477" s="16">
        <f>L477*(1-L896)+$D477*M$724*L896</f>
        <v/>
      </c>
      <c r="N477" s="16">
        <f>M477*(1-M896)+$D477*N$724*M896</f>
        <v/>
      </c>
      <c r="O477" s="16">
        <f>N477*(1-N896)+$D477*O$724*N896</f>
        <v/>
      </c>
      <c r="P477" s="16">
        <f>O477*(1-O896)+$D477*P$724*O896</f>
        <v/>
      </c>
      <c r="Q477" s="16">
        <f>P477*(1-P896)+$D477*Q$724*P896</f>
        <v/>
      </c>
      <c r="R477" s="16">
        <f>Q477*(1-Q896)+$D477*R$724*Q896</f>
        <v/>
      </c>
      <c r="S477" s="16">
        <f>R477*(1-R896)+$D477*S$724*R896</f>
        <v/>
      </c>
      <c r="T477" s="16">
        <f>S477*(1-S896)+$D477*T$724*S896</f>
        <v/>
      </c>
      <c r="U477" s="16">
        <f>T477*(1-T896)+$D477*U$724*T896</f>
        <v/>
      </c>
      <c r="V477" s="16">
        <f>U477*(1-U896)+$D477*V$724*U896</f>
        <v/>
      </c>
      <c r="W477" s="16">
        <f>V477*(1-V896)+$D477*W$724*V896</f>
        <v/>
      </c>
      <c r="X477" s="16">
        <f>W477*(1-W896)+$D477*X$724*W896</f>
        <v/>
      </c>
      <c r="Y477" s="16">
        <f>X477*(1-X896)+$D477*Y$724*X896</f>
        <v/>
      </c>
      <c r="Z477" s="16">
        <f>Y477*(1-Y896)+$D477*Z$724*Y896</f>
        <v/>
      </c>
      <c r="AA477" s="16">
        <f>Z477*(1-Z896)+$D477*AA$724*Z896</f>
        <v/>
      </c>
      <c r="AB477" s="16">
        <f>AA477*(1-AA896)+$D477*AB$724*AA896</f>
        <v/>
      </c>
      <c r="AC477" s="16">
        <f>AB477*(1-AB896)+$D477*AC$724*AB896</f>
        <v/>
      </c>
      <c r="AD477" s="16">
        <f>AC477*(1-AC896)+$D477*AD$724*AC896</f>
        <v/>
      </c>
      <c r="AF477" s="11">
        <f>CodePrefix&amp;$A477&amp;IF($C477="","","."&amp;$C477&amp;"."&amp;$B477)&amp;INDEX(VarEnd,MATCH($A477,VarKey,0))&amp;AF$5</f>
        <v/>
      </c>
      <c r="AG477" s="15">
        <f>$D477*AG$724</f>
        <v/>
      </c>
      <c r="AH477" s="16">
        <f>AG477*(1-AG896)+$D477*AH$724*AG896</f>
        <v/>
      </c>
      <c r="AI477" s="16">
        <f>AH477*(1-AH896)+$D477*AI$724*AH896</f>
        <v/>
      </c>
      <c r="AJ477" s="16">
        <f>AI477*(1-AI896)+$D477*AJ$724*AI896</f>
        <v/>
      </c>
      <c r="AK477" s="16">
        <f>AJ477*(1-AJ896)+$D477*AK$724*AJ896</f>
        <v/>
      </c>
      <c r="AL477" s="16">
        <f>AK477*(1-AK896)+$D477*AL$724*AK896</f>
        <v/>
      </c>
      <c r="AM477" s="16">
        <f>AL477*(1-AL896)+$D477*AM$724*AL896</f>
        <v/>
      </c>
      <c r="AN477" s="16">
        <f>AM477*(1-AM896)+$D477*AN$724*AM896</f>
        <v/>
      </c>
      <c r="AO477" s="16">
        <f>AN477*(1-AN896)+$D477*AO$724*AN896</f>
        <v/>
      </c>
      <c r="AP477" s="16">
        <f>AO477*(1-AO896)+$D477*AP$724*AO896</f>
        <v/>
      </c>
      <c r="AQ477" s="16">
        <f>AP477*(1-AP896)+$D477*AQ$724*AP896</f>
        <v/>
      </c>
      <c r="AR477" s="16">
        <f>AQ477*(1-AQ896)+$D477*AR$724*AQ896</f>
        <v/>
      </c>
      <c r="AS477" s="16">
        <f>AR477*(1-AR896)+$D477*AS$724*AR896</f>
        <v/>
      </c>
      <c r="AT477" s="16">
        <f>AS477*(1-AS896)+$D477*AT$724*AS896</f>
        <v/>
      </c>
      <c r="AU477" s="16">
        <f>AT477*(1-AT896)+$D477*AU$724*AT896</f>
        <v/>
      </c>
      <c r="AV477" s="16">
        <f>AU477*(1-AU896)+$D477*AV$724*AU896</f>
        <v/>
      </c>
      <c r="AW477" s="16">
        <f>AV477*(1-AV896)+$D477*AW$724*AV896</f>
        <v/>
      </c>
      <c r="AX477" s="16">
        <f>AW477*(1-AW896)+$D477*AX$724*AW896</f>
        <v/>
      </c>
      <c r="AY477" s="16">
        <f>AX477*(1-AX896)+$D477*AY$724*AX896</f>
        <v/>
      </c>
    </row>
    <row r="478" hidden="1" outlineLevel="1">
      <c r="A478" s="14" t="inlineStr">
        <is>
          <t>stoav</t>
        </is>
      </c>
      <c r="B478" s="14" t="inlineStr">
        <is>
          <t>nuc</t>
        </is>
      </c>
      <c r="C478" s="14" t="inlineStr">
        <is>
          <t>pow</t>
        </is>
      </c>
      <c r="D478" s="41">
        <f>INDEX(Inputs_power!$O$5:$O$13,MATCH($B478,Inputs_power!$A$5:$A$13,0))</f>
        <v/>
      </c>
      <c r="E478" s="35" t="n"/>
      <c r="F478" s="35" t="n"/>
      <c r="G478" s="35" t="n"/>
      <c r="H478" s="14">
        <f>INDEX(VarLab,MATCH($A478,VarKey,0))&amp;INDEX(MemLab,MATCH($C478&amp;"|"&amp;$B478,MemKey,0))</f>
        <v/>
      </c>
      <c r="I478" s="14">
        <f>INDEX(VarUnit,MATCH($A478,VarKey,0))</f>
        <v/>
      </c>
      <c r="J478" s="14">
        <f>INDEX(VarSrc,MATCH($A478,VarKey,0))</f>
        <v/>
      </c>
      <c r="K478" s="11">
        <f>CodePrefix&amp;$A478&amp;IF($C478="","","."&amp;$C478&amp;"."&amp;$B478)&amp;INDEX(VarEnd,MATCH($A478,VarKey,0))&amp;K$5</f>
        <v/>
      </c>
      <c r="L478" s="15">
        <f>$D478*L$724</f>
        <v/>
      </c>
      <c r="M478" s="16">
        <f>L478*(1-L897)+$D478*M$724*L897</f>
        <v/>
      </c>
      <c r="N478" s="16">
        <f>M478*(1-M897)+$D478*N$724*M897</f>
        <v/>
      </c>
      <c r="O478" s="16">
        <f>N478*(1-N897)+$D478*O$724*N897</f>
        <v/>
      </c>
      <c r="P478" s="16">
        <f>O478*(1-O897)+$D478*P$724*O897</f>
        <v/>
      </c>
      <c r="Q478" s="16">
        <f>P478*(1-P897)+$D478*Q$724*P897</f>
        <v/>
      </c>
      <c r="R478" s="16">
        <f>Q478*(1-Q897)+$D478*R$724*Q897</f>
        <v/>
      </c>
      <c r="S478" s="16">
        <f>R478*(1-R897)+$D478*S$724*R897</f>
        <v/>
      </c>
      <c r="T478" s="16">
        <f>S478*(1-S897)+$D478*T$724*S897</f>
        <v/>
      </c>
      <c r="U478" s="16">
        <f>T478*(1-T897)+$D478*U$724*T897</f>
        <v/>
      </c>
      <c r="V478" s="16">
        <f>U478*(1-U897)+$D478*V$724*U897</f>
        <v/>
      </c>
      <c r="W478" s="16">
        <f>V478*(1-V897)+$D478*W$724*V897</f>
        <v/>
      </c>
      <c r="X478" s="16">
        <f>W478*(1-W897)+$D478*X$724*W897</f>
        <v/>
      </c>
      <c r="Y478" s="16">
        <f>X478*(1-X897)+$D478*Y$724*X897</f>
        <v/>
      </c>
      <c r="Z478" s="16">
        <f>Y478*(1-Y897)+$D478*Z$724*Y897</f>
        <v/>
      </c>
      <c r="AA478" s="16">
        <f>Z478*(1-Z897)+$D478*AA$724*Z897</f>
        <v/>
      </c>
      <c r="AB478" s="16">
        <f>AA478*(1-AA897)+$D478*AB$724*AA897</f>
        <v/>
      </c>
      <c r="AC478" s="16">
        <f>AB478*(1-AB897)+$D478*AC$724*AB897</f>
        <v/>
      </c>
      <c r="AD478" s="16">
        <f>AC478*(1-AC897)+$D478*AD$724*AC897</f>
        <v/>
      </c>
      <c r="AF478" s="11">
        <f>CodePrefix&amp;$A478&amp;IF($C478="","","."&amp;$C478&amp;"."&amp;$B478)&amp;INDEX(VarEnd,MATCH($A478,VarKey,0))&amp;AF$5</f>
        <v/>
      </c>
      <c r="AG478" s="15">
        <f>$D478*AG$724</f>
        <v/>
      </c>
      <c r="AH478" s="16">
        <f>AG478*(1-AG897)+$D478*AH$724*AG897</f>
        <v/>
      </c>
      <c r="AI478" s="16">
        <f>AH478*(1-AH897)+$D478*AI$724*AH897</f>
        <v/>
      </c>
      <c r="AJ478" s="16">
        <f>AI478*(1-AI897)+$D478*AJ$724*AI897</f>
        <v/>
      </c>
      <c r="AK478" s="16">
        <f>AJ478*(1-AJ897)+$D478*AK$724*AJ897</f>
        <v/>
      </c>
      <c r="AL478" s="16">
        <f>AK478*(1-AK897)+$D478*AL$724*AK897</f>
        <v/>
      </c>
      <c r="AM478" s="16">
        <f>AL478*(1-AL897)+$D478*AM$724*AL897</f>
        <v/>
      </c>
      <c r="AN478" s="16">
        <f>AM478*(1-AM897)+$D478*AN$724*AM897</f>
        <v/>
      </c>
      <c r="AO478" s="16">
        <f>AN478*(1-AN897)+$D478*AO$724*AN897</f>
        <v/>
      </c>
      <c r="AP478" s="16">
        <f>AO478*(1-AO897)+$D478*AP$724*AO897</f>
        <v/>
      </c>
      <c r="AQ478" s="16">
        <f>AP478*(1-AP897)+$D478*AQ$724*AP897</f>
        <v/>
      </c>
      <c r="AR478" s="16">
        <f>AQ478*(1-AQ897)+$D478*AR$724*AQ897</f>
        <v/>
      </c>
      <c r="AS478" s="16">
        <f>AR478*(1-AR897)+$D478*AS$724*AR897</f>
        <v/>
      </c>
      <c r="AT478" s="16">
        <f>AS478*(1-AS897)+$D478*AT$724*AS897</f>
        <v/>
      </c>
      <c r="AU478" s="16">
        <f>AT478*(1-AT897)+$D478*AU$724*AT897</f>
        <v/>
      </c>
      <c r="AV478" s="16">
        <f>AU478*(1-AU897)+$D478*AV$724*AU897</f>
        <v/>
      </c>
      <c r="AW478" s="16">
        <f>AV478*(1-AV897)+$D478*AW$724*AV897</f>
        <v/>
      </c>
      <c r="AX478" s="16">
        <f>AW478*(1-AW897)+$D478*AX$724*AW897</f>
        <v/>
      </c>
      <c r="AY478" s="16">
        <f>AX478*(1-AX897)+$D478*AY$724*AX897</f>
        <v/>
      </c>
    </row>
    <row r="479" hidden="1" outlineLevel="1">
      <c r="A479" s="14" t="inlineStr">
        <is>
          <t>stoav</t>
        </is>
      </c>
      <c r="B479" s="14" t="inlineStr">
        <is>
          <t>wnd</t>
        </is>
      </c>
      <c r="C479" s="14" t="inlineStr">
        <is>
          <t>pow</t>
        </is>
      </c>
      <c r="D479" s="41">
        <f>INDEX(Inputs_power!$O$5:$O$13,MATCH($B479,Inputs_power!$A$5:$A$13,0))</f>
        <v/>
      </c>
      <c r="E479" s="35" t="n"/>
      <c r="F479" s="35" t="n"/>
      <c r="G479" s="35" t="n"/>
      <c r="H479" s="14">
        <f>INDEX(VarLab,MATCH($A479,VarKey,0))&amp;INDEX(MemLab,MATCH($C479&amp;"|"&amp;$B479,MemKey,0))</f>
        <v/>
      </c>
      <c r="I479" s="14">
        <f>INDEX(VarUnit,MATCH($A479,VarKey,0))</f>
        <v/>
      </c>
      <c r="J479" s="14">
        <f>INDEX(VarSrc,MATCH($A479,VarKey,0))</f>
        <v/>
      </c>
      <c r="K479" s="11">
        <f>CodePrefix&amp;$A479&amp;IF($C479="","","."&amp;$C479&amp;"."&amp;$B479)&amp;INDEX(VarEnd,MATCH($A479,VarKey,0))&amp;K$5</f>
        <v/>
      </c>
      <c r="L479" s="15">
        <f>$D479*L$724</f>
        <v/>
      </c>
      <c r="M479" s="16">
        <f>L479*(1-L898)+$D479*M$724*L898</f>
        <v/>
      </c>
      <c r="N479" s="16">
        <f>M479*(1-M898)+$D479*N$724*M898</f>
        <v/>
      </c>
      <c r="O479" s="16">
        <f>N479*(1-N898)+$D479*O$724*N898</f>
        <v/>
      </c>
      <c r="P479" s="16">
        <f>O479*(1-O898)+$D479*P$724*O898</f>
        <v/>
      </c>
      <c r="Q479" s="16">
        <f>P479*(1-P898)+$D479*Q$724*P898</f>
        <v/>
      </c>
      <c r="R479" s="16">
        <f>Q479*(1-Q898)+$D479*R$724*Q898</f>
        <v/>
      </c>
      <c r="S479" s="16">
        <f>R479*(1-R898)+$D479*S$724*R898</f>
        <v/>
      </c>
      <c r="T479" s="16">
        <f>S479*(1-S898)+$D479*T$724*S898</f>
        <v/>
      </c>
      <c r="U479" s="16">
        <f>T479*(1-T898)+$D479*U$724*T898</f>
        <v/>
      </c>
      <c r="V479" s="16">
        <f>U479*(1-U898)+$D479*V$724*U898</f>
        <v/>
      </c>
      <c r="W479" s="16">
        <f>V479*(1-V898)+$D479*W$724*V898</f>
        <v/>
      </c>
      <c r="X479" s="16">
        <f>W479*(1-W898)+$D479*X$724*W898</f>
        <v/>
      </c>
      <c r="Y479" s="16">
        <f>X479*(1-X898)+$D479*Y$724*X898</f>
        <v/>
      </c>
      <c r="Z479" s="16">
        <f>Y479*(1-Y898)+$D479*Z$724*Y898</f>
        <v/>
      </c>
      <c r="AA479" s="16">
        <f>Z479*(1-Z898)+$D479*AA$724*Z898</f>
        <v/>
      </c>
      <c r="AB479" s="16">
        <f>AA479*(1-AA898)+$D479*AB$724*AA898</f>
        <v/>
      </c>
      <c r="AC479" s="16">
        <f>AB479*(1-AB898)+$D479*AC$724*AB898</f>
        <v/>
      </c>
      <c r="AD479" s="16">
        <f>AC479*(1-AC898)+$D479*AD$724*AC898</f>
        <v/>
      </c>
      <c r="AF479" s="11">
        <f>CodePrefix&amp;$A479&amp;IF($C479="","","."&amp;$C479&amp;"."&amp;$B479)&amp;INDEX(VarEnd,MATCH($A479,VarKey,0))&amp;AF$5</f>
        <v/>
      </c>
      <c r="AG479" s="15">
        <f>$D479*AG$724</f>
        <v/>
      </c>
      <c r="AH479" s="16">
        <f>AG479*(1-AG898)+$D479*AH$724*AG898</f>
        <v/>
      </c>
      <c r="AI479" s="16">
        <f>AH479*(1-AH898)+$D479*AI$724*AH898</f>
        <v/>
      </c>
      <c r="AJ479" s="16">
        <f>AI479*(1-AI898)+$D479*AJ$724*AI898</f>
        <v/>
      </c>
      <c r="AK479" s="16">
        <f>AJ479*(1-AJ898)+$D479*AK$724*AJ898</f>
        <v/>
      </c>
      <c r="AL479" s="16">
        <f>AK479*(1-AK898)+$D479*AL$724*AK898</f>
        <v/>
      </c>
      <c r="AM479" s="16">
        <f>AL479*(1-AL898)+$D479*AM$724*AL898</f>
        <v/>
      </c>
      <c r="AN479" s="16">
        <f>AM479*(1-AM898)+$D479*AN$724*AM898</f>
        <v/>
      </c>
      <c r="AO479" s="16">
        <f>AN479*(1-AN898)+$D479*AO$724*AN898</f>
        <v/>
      </c>
      <c r="AP479" s="16">
        <f>AO479*(1-AO898)+$D479*AP$724*AO898</f>
        <v/>
      </c>
      <c r="AQ479" s="16">
        <f>AP479*(1-AP898)+$D479*AQ$724*AP898</f>
        <v/>
      </c>
      <c r="AR479" s="16">
        <f>AQ479*(1-AQ898)+$D479*AR$724*AQ898</f>
        <v/>
      </c>
      <c r="AS479" s="16">
        <f>AR479*(1-AR898)+$D479*AS$724*AR898</f>
        <v/>
      </c>
      <c r="AT479" s="16">
        <f>AS479*(1-AS898)+$D479*AT$724*AS898</f>
        <v/>
      </c>
      <c r="AU479" s="16">
        <f>AT479*(1-AT898)+$D479*AU$724*AT898</f>
        <v/>
      </c>
      <c r="AV479" s="16">
        <f>AU479*(1-AU898)+$D479*AV$724*AU898</f>
        <v/>
      </c>
      <c r="AW479" s="16">
        <f>AV479*(1-AV898)+$D479*AW$724*AV898</f>
        <v/>
      </c>
      <c r="AX479" s="16">
        <f>AW479*(1-AW898)+$D479*AX$724*AW898</f>
        <v/>
      </c>
      <c r="AY479" s="16">
        <f>AX479*(1-AX898)+$D479*AY$724*AX898</f>
        <v/>
      </c>
    </row>
    <row r="480" hidden="1" outlineLevel="1">
      <c r="A480" s="14" t="inlineStr">
        <is>
          <t>stoav</t>
        </is>
      </c>
      <c r="B480" s="14" t="inlineStr">
        <is>
          <t>sol</t>
        </is>
      </c>
      <c r="C480" s="14" t="inlineStr">
        <is>
          <t>pow</t>
        </is>
      </c>
      <c r="D480" s="41">
        <f>INDEX(Inputs_power!$O$5:$O$13,MATCH($B480,Inputs_power!$A$5:$A$13,0))</f>
        <v/>
      </c>
      <c r="E480" s="35" t="n"/>
      <c r="F480" s="35" t="n"/>
      <c r="G480" s="35" t="n"/>
      <c r="H480" s="14">
        <f>INDEX(VarLab,MATCH($A480,VarKey,0))&amp;INDEX(MemLab,MATCH($C480&amp;"|"&amp;$B480,MemKey,0))</f>
        <v/>
      </c>
      <c r="I480" s="14">
        <f>INDEX(VarUnit,MATCH($A480,VarKey,0))</f>
        <v/>
      </c>
      <c r="J480" s="14">
        <f>INDEX(VarSrc,MATCH($A480,VarKey,0))</f>
        <v/>
      </c>
      <c r="K480" s="11">
        <f>CodePrefix&amp;$A480&amp;IF($C480="","","."&amp;$C480&amp;"."&amp;$B480)&amp;INDEX(VarEnd,MATCH($A480,VarKey,0))&amp;K$5</f>
        <v/>
      </c>
      <c r="L480" s="15">
        <f>$D480*L$724</f>
        <v/>
      </c>
      <c r="M480" s="16">
        <f>L480*(1-L899)+$D480*M$724*L899</f>
        <v/>
      </c>
      <c r="N480" s="16">
        <f>M480*(1-M899)+$D480*N$724*M899</f>
        <v/>
      </c>
      <c r="O480" s="16">
        <f>N480*(1-N899)+$D480*O$724*N899</f>
        <v/>
      </c>
      <c r="P480" s="16">
        <f>O480*(1-O899)+$D480*P$724*O899</f>
        <v/>
      </c>
      <c r="Q480" s="16">
        <f>P480*(1-P899)+$D480*Q$724*P899</f>
        <v/>
      </c>
      <c r="R480" s="16">
        <f>Q480*(1-Q899)+$D480*R$724*Q899</f>
        <v/>
      </c>
      <c r="S480" s="16">
        <f>R480*(1-R899)+$D480*S$724*R899</f>
        <v/>
      </c>
      <c r="T480" s="16">
        <f>S480*(1-S899)+$D480*T$724*S899</f>
        <v/>
      </c>
      <c r="U480" s="16">
        <f>T480*(1-T899)+$D480*U$724*T899</f>
        <v/>
      </c>
      <c r="V480" s="16">
        <f>U480*(1-U899)+$D480*V$724*U899</f>
        <v/>
      </c>
      <c r="W480" s="16">
        <f>V480*(1-V899)+$D480*W$724*V899</f>
        <v/>
      </c>
      <c r="X480" s="16">
        <f>W480*(1-W899)+$D480*X$724*W899</f>
        <v/>
      </c>
      <c r="Y480" s="16">
        <f>X480*(1-X899)+$D480*Y$724*X899</f>
        <v/>
      </c>
      <c r="Z480" s="16">
        <f>Y480*(1-Y899)+$D480*Z$724*Y899</f>
        <v/>
      </c>
      <c r="AA480" s="16">
        <f>Z480*(1-Z899)+$D480*AA$724*Z899</f>
        <v/>
      </c>
      <c r="AB480" s="16">
        <f>AA480*(1-AA899)+$D480*AB$724*AA899</f>
        <v/>
      </c>
      <c r="AC480" s="16">
        <f>AB480*(1-AB899)+$D480*AC$724*AB899</f>
        <v/>
      </c>
      <c r="AD480" s="16">
        <f>AC480*(1-AC899)+$D480*AD$724*AC899</f>
        <v/>
      </c>
      <c r="AF480" s="11">
        <f>CodePrefix&amp;$A480&amp;IF($C480="","","."&amp;$C480&amp;"."&amp;$B480)&amp;INDEX(VarEnd,MATCH($A480,VarKey,0))&amp;AF$5</f>
        <v/>
      </c>
      <c r="AG480" s="15">
        <f>$D480*AG$724</f>
        <v/>
      </c>
      <c r="AH480" s="16">
        <f>AG480*(1-AG899)+$D480*AH$724*AG899</f>
        <v/>
      </c>
      <c r="AI480" s="16">
        <f>AH480*(1-AH899)+$D480*AI$724*AH899</f>
        <v/>
      </c>
      <c r="AJ480" s="16">
        <f>AI480*(1-AI899)+$D480*AJ$724*AI899</f>
        <v/>
      </c>
      <c r="AK480" s="16">
        <f>AJ480*(1-AJ899)+$D480*AK$724*AJ899</f>
        <v/>
      </c>
      <c r="AL480" s="16">
        <f>AK480*(1-AK899)+$D480*AL$724*AK899</f>
        <v/>
      </c>
      <c r="AM480" s="16">
        <f>AL480*(1-AL899)+$D480*AM$724*AL899</f>
        <v/>
      </c>
      <c r="AN480" s="16">
        <f>AM480*(1-AM899)+$D480*AN$724*AM899</f>
        <v/>
      </c>
      <c r="AO480" s="16">
        <f>AN480*(1-AN899)+$D480*AO$724*AN899</f>
        <v/>
      </c>
      <c r="AP480" s="16">
        <f>AO480*(1-AO899)+$D480*AP$724*AO899</f>
        <v/>
      </c>
      <c r="AQ480" s="16">
        <f>AP480*(1-AP899)+$D480*AQ$724*AP899</f>
        <v/>
      </c>
      <c r="AR480" s="16">
        <f>AQ480*(1-AQ899)+$D480*AR$724*AQ899</f>
        <v/>
      </c>
      <c r="AS480" s="16">
        <f>AR480*(1-AR899)+$D480*AS$724*AR899</f>
        <v/>
      </c>
      <c r="AT480" s="16">
        <f>AS480*(1-AS899)+$D480*AT$724*AS899</f>
        <v/>
      </c>
      <c r="AU480" s="16">
        <f>AT480*(1-AT899)+$D480*AU$724*AT899</f>
        <v/>
      </c>
      <c r="AV480" s="16">
        <f>AU480*(1-AU899)+$D480*AV$724*AU899</f>
        <v/>
      </c>
      <c r="AW480" s="16">
        <f>AV480*(1-AV899)+$D480*AW$724*AV899</f>
        <v/>
      </c>
      <c r="AX480" s="16">
        <f>AW480*(1-AW899)+$D480*AX$724*AW899</f>
        <v/>
      </c>
      <c r="AY480" s="16">
        <f>AX480*(1-AX899)+$D480*AY$724*AX899</f>
        <v/>
      </c>
    </row>
    <row r="481" hidden="1" outlineLevel="1">
      <c r="A481" s="14" t="inlineStr">
        <is>
          <t>stoav</t>
        </is>
      </c>
      <c r="B481" s="14" t="inlineStr">
        <is>
          <t>hyd</t>
        </is>
      </c>
      <c r="C481" s="14" t="inlineStr">
        <is>
          <t>pow</t>
        </is>
      </c>
      <c r="D481" s="41">
        <f>INDEX(Inputs_power!$O$5:$O$13,MATCH($B481,Inputs_power!$A$5:$A$13,0))</f>
        <v/>
      </c>
      <c r="E481" s="35" t="n"/>
      <c r="F481" s="35" t="n"/>
      <c r="G481" s="35" t="n"/>
      <c r="H481" s="14">
        <f>INDEX(VarLab,MATCH($A481,VarKey,0))&amp;INDEX(MemLab,MATCH($C481&amp;"|"&amp;$B481,MemKey,0))</f>
        <v/>
      </c>
      <c r="I481" s="14">
        <f>INDEX(VarUnit,MATCH($A481,VarKey,0))</f>
        <v/>
      </c>
      <c r="J481" s="14">
        <f>INDEX(VarSrc,MATCH($A481,VarKey,0))</f>
        <v/>
      </c>
      <c r="K481" s="11">
        <f>CodePrefix&amp;$A481&amp;IF($C481="","","."&amp;$C481&amp;"."&amp;$B481)&amp;INDEX(VarEnd,MATCH($A481,VarKey,0))&amp;K$5</f>
        <v/>
      </c>
      <c r="L481" s="15">
        <f>$D481*L$724</f>
        <v/>
      </c>
      <c r="M481" s="16">
        <f>L481*(1-L900)+$D481*M$724*L900</f>
        <v/>
      </c>
      <c r="N481" s="16">
        <f>M481*(1-M900)+$D481*N$724*M900</f>
        <v/>
      </c>
      <c r="O481" s="16">
        <f>N481*(1-N900)+$D481*O$724*N900</f>
        <v/>
      </c>
      <c r="P481" s="16">
        <f>O481*(1-O900)+$D481*P$724*O900</f>
        <v/>
      </c>
      <c r="Q481" s="16">
        <f>P481*(1-P900)+$D481*Q$724*P900</f>
        <v/>
      </c>
      <c r="R481" s="16">
        <f>Q481*(1-Q900)+$D481*R$724*Q900</f>
        <v/>
      </c>
      <c r="S481" s="16">
        <f>R481*(1-R900)+$D481*S$724*R900</f>
        <v/>
      </c>
      <c r="T481" s="16">
        <f>S481*(1-S900)+$D481*T$724*S900</f>
        <v/>
      </c>
      <c r="U481" s="16">
        <f>T481*(1-T900)+$D481*U$724*T900</f>
        <v/>
      </c>
      <c r="V481" s="16">
        <f>U481*(1-U900)+$D481*V$724*U900</f>
        <v/>
      </c>
      <c r="W481" s="16">
        <f>V481*(1-V900)+$D481*W$724*V900</f>
        <v/>
      </c>
      <c r="X481" s="16">
        <f>W481*(1-W900)+$D481*X$724*W900</f>
        <v/>
      </c>
      <c r="Y481" s="16">
        <f>X481*(1-X900)+$D481*Y$724*X900</f>
        <v/>
      </c>
      <c r="Z481" s="16">
        <f>Y481*(1-Y900)+$D481*Z$724*Y900</f>
        <v/>
      </c>
      <c r="AA481" s="16">
        <f>Z481*(1-Z900)+$D481*AA$724*Z900</f>
        <v/>
      </c>
      <c r="AB481" s="16">
        <f>AA481*(1-AA900)+$D481*AB$724*AA900</f>
        <v/>
      </c>
      <c r="AC481" s="16">
        <f>AB481*(1-AB900)+$D481*AC$724*AB900</f>
        <v/>
      </c>
      <c r="AD481" s="16">
        <f>AC481*(1-AC900)+$D481*AD$724*AC900</f>
        <v/>
      </c>
      <c r="AF481" s="11">
        <f>CodePrefix&amp;$A481&amp;IF($C481="","","."&amp;$C481&amp;"."&amp;$B481)&amp;INDEX(VarEnd,MATCH($A481,VarKey,0))&amp;AF$5</f>
        <v/>
      </c>
      <c r="AG481" s="15">
        <f>$D481*AG$724</f>
        <v/>
      </c>
      <c r="AH481" s="16">
        <f>AG481*(1-AG900)+$D481*AH$724*AG900</f>
        <v/>
      </c>
      <c r="AI481" s="16">
        <f>AH481*(1-AH900)+$D481*AI$724*AH900</f>
        <v/>
      </c>
      <c r="AJ481" s="16">
        <f>AI481*(1-AI900)+$D481*AJ$724*AI900</f>
        <v/>
      </c>
      <c r="AK481" s="16">
        <f>AJ481*(1-AJ900)+$D481*AK$724*AJ900</f>
        <v/>
      </c>
      <c r="AL481" s="16">
        <f>AK481*(1-AK900)+$D481*AL$724*AK900</f>
        <v/>
      </c>
      <c r="AM481" s="16">
        <f>AL481*(1-AL900)+$D481*AM$724*AL900</f>
        <v/>
      </c>
      <c r="AN481" s="16">
        <f>AM481*(1-AM900)+$D481*AN$724*AM900</f>
        <v/>
      </c>
      <c r="AO481" s="16">
        <f>AN481*(1-AN900)+$D481*AO$724*AN900</f>
        <v/>
      </c>
      <c r="AP481" s="16">
        <f>AO481*(1-AO900)+$D481*AP$724*AO900</f>
        <v/>
      </c>
      <c r="AQ481" s="16">
        <f>AP481*(1-AP900)+$D481*AQ$724*AP900</f>
        <v/>
      </c>
      <c r="AR481" s="16">
        <f>AQ481*(1-AQ900)+$D481*AR$724*AQ900</f>
        <v/>
      </c>
      <c r="AS481" s="16">
        <f>AR481*(1-AR900)+$D481*AS$724*AR900</f>
        <v/>
      </c>
      <c r="AT481" s="16">
        <f>AS481*(1-AS900)+$D481*AT$724*AS900</f>
        <v/>
      </c>
      <c r="AU481" s="16">
        <f>AT481*(1-AT900)+$D481*AU$724*AT900</f>
        <v/>
      </c>
      <c r="AV481" s="16">
        <f>AU481*(1-AU900)+$D481*AV$724*AU900</f>
        <v/>
      </c>
      <c r="AW481" s="16">
        <f>AV481*(1-AV900)+$D481*AW$724*AV900</f>
        <v/>
      </c>
      <c r="AX481" s="16">
        <f>AW481*(1-AW900)+$D481*AX$724*AW900</f>
        <v/>
      </c>
      <c r="AY481" s="16">
        <f>AX481*(1-AX900)+$D481*AY$724*AX900</f>
        <v/>
      </c>
    </row>
    <row r="482" hidden="1" outlineLevel="1">
      <c r="A482" s="14" t="inlineStr">
        <is>
          <t>stoav</t>
        </is>
      </c>
      <c r="B482" s="14" t="inlineStr">
        <is>
          <t>ore</t>
        </is>
      </c>
      <c r="C482" s="14" t="inlineStr">
        <is>
          <t>pow</t>
        </is>
      </c>
      <c r="D482" s="41">
        <f>INDEX(Inputs_power!$O$5:$O$13,MATCH($B482,Inputs_power!$A$5:$A$13,0))</f>
        <v/>
      </c>
      <c r="E482" s="35" t="n"/>
      <c r="F482" s="35" t="n"/>
      <c r="G482" s="35" t="n"/>
      <c r="H482" s="14">
        <f>INDEX(VarLab,MATCH($A482,VarKey,0))&amp;INDEX(MemLab,MATCH($C482&amp;"|"&amp;$B482,MemKey,0))</f>
        <v/>
      </c>
      <c r="I482" s="14">
        <f>INDEX(VarUnit,MATCH($A482,VarKey,0))</f>
        <v/>
      </c>
      <c r="J482" s="14">
        <f>INDEX(VarSrc,MATCH($A482,VarKey,0))</f>
        <v/>
      </c>
      <c r="K482" s="11">
        <f>CodePrefix&amp;$A482&amp;IF($C482="","","."&amp;$C482&amp;"."&amp;$B482)&amp;INDEX(VarEnd,MATCH($A482,VarKey,0))&amp;K$5</f>
        <v/>
      </c>
      <c r="L482" s="15">
        <f>$D482*L$724</f>
        <v/>
      </c>
      <c r="M482" s="16">
        <f>L482*(1-L901)+$D482*M$724*L901</f>
        <v/>
      </c>
      <c r="N482" s="16">
        <f>M482*(1-M901)+$D482*N$724*M901</f>
        <v/>
      </c>
      <c r="O482" s="16">
        <f>N482*(1-N901)+$D482*O$724*N901</f>
        <v/>
      </c>
      <c r="P482" s="16">
        <f>O482*(1-O901)+$D482*P$724*O901</f>
        <v/>
      </c>
      <c r="Q482" s="16">
        <f>P482*(1-P901)+$D482*Q$724*P901</f>
        <v/>
      </c>
      <c r="R482" s="16">
        <f>Q482*(1-Q901)+$D482*R$724*Q901</f>
        <v/>
      </c>
      <c r="S482" s="16">
        <f>R482*(1-R901)+$D482*S$724*R901</f>
        <v/>
      </c>
      <c r="T482" s="16">
        <f>S482*(1-S901)+$D482*T$724*S901</f>
        <v/>
      </c>
      <c r="U482" s="16">
        <f>T482*(1-T901)+$D482*U$724*T901</f>
        <v/>
      </c>
      <c r="V482" s="16">
        <f>U482*(1-U901)+$D482*V$724*U901</f>
        <v/>
      </c>
      <c r="W482" s="16">
        <f>V482*(1-V901)+$D482*W$724*V901</f>
        <v/>
      </c>
      <c r="X482" s="16">
        <f>W482*(1-W901)+$D482*X$724*W901</f>
        <v/>
      </c>
      <c r="Y482" s="16">
        <f>X482*(1-X901)+$D482*Y$724*X901</f>
        <v/>
      </c>
      <c r="Z482" s="16">
        <f>Y482*(1-Y901)+$D482*Z$724*Y901</f>
        <v/>
      </c>
      <c r="AA482" s="16">
        <f>Z482*(1-Z901)+$D482*AA$724*Z901</f>
        <v/>
      </c>
      <c r="AB482" s="16">
        <f>AA482*(1-AA901)+$D482*AB$724*AA901</f>
        <v/>
      </c>
      <c r="AC482" s="16">
        <f>AB482*(1-AB901)+$D482*AC$724*AB901</f>
        <v/>
      </c>
      <c r="AD482" s="16">
        <f>AC482*(1-AC901)+$D482*AD$724*AC901</f>
        <v/>
      </c>
      <c r="AF482" s="11">
        <f>CodePrefix&amp;$A482&amp;IF($C482="","","."&amp;$C482&amp;"."&amp;$B482)&amp;INDEX(VarEnd,MATCH($A482,VarKey,0))&amp;AF$5</f>
        <v/>
      </c>
      <c r="AG482" s="15">
        <f>$D482*AG$724</f>
        <v/>
      </c>
      <c r="AH482" s="16">
        <f>AG482*(1-AG901)+$D482*AH$724*AG901</f>
        <v/>
      </c>
      <c r="AI482" s="16">
        <f>AH482*(1-AH901)+$D482*AI$724*AH901</f>
        <v/>
      </c>
      <c r="AJ482" s="16">
        <f>AI482*(1-AI901)+$D482*AJ$724*AI901</f>
        <v/>
      </c>
      <c r="AK482" s="16">
        <f>AJ482*(1-AJ901)+$D482*AK$724*AJ901</f>
        <v/>
      </c>
      <c r="AL482" s="16">
        <f>AK482*(1-AK901)+$D482*AL$724*AK901</f>
        <v/>
      </c>
      <c r="AM482" s="16">
        <f>AL482*(1-AL901)+$D482*AM$724*AL901</f>
        <v/>
      </c>
      <c r="AN482" s="16">
        <f>AM482*(1-AM901)+$D482*AN$724*AM901</f>
        <v/>
      </c>
      <c r="AO482" s="16">
        <f>AN482*(1-AN901)+$D482*AO$724*AN901</f>
        <v/>
      </c>
      <c r="AP482" s="16">
        <f>AO482*(1-AO901)+$D482*AP$724*AO901</f>
        <v/>
      </c>
      <c r="AQ482" s="16">
        <f>AP482*(1-AP901)+$D482*AQ$724*AP901</f>
        <v/>
      </c>
      <c r="AR482" s="16">
        <f>AQ482*(1-AQ901)+$D482*AR$724*AQ901</f>
        <v/>
      </c>
      <c r="AS482" s="16">
        <f>AR482*(1-AR901)+$D482*AS$724*AR901</f>
        <v/>
      </c>
      <c r="AT482" s="16">
        <f>AS482*(1-AS901)+$D482*AT$724*AS901</f>
        <v/>
      </c>
      <c r="AU482" s="16">
        <f>AT482*(1-AT901)+$D482*AU$724*AT901</f>
        <v/>
      </c>
      <c r="AV482" s="16">
        <f>AU482*(1-AU901)+$D482*AV$724*AU901</f>
        <v/>
      </c>
      <c r="AW482" s="16">
        <f>AV482*(1-AV901)+$D482*AW$724*AV901</f>
        <v/>
      </c>
      <c r="AX482" s="16">
        <f>AW482*(1-AW901)+$D482*AX$724*AW901</f>
        <v/>
      </c>
      <c r="AY482" s="16">
        <f>AX482*(1-AX901)+$D482*AY$724*AX901</f>
        <v/>
      </c>
    </row>
    <row r="483" hidden="1" outlineLevel="1">
      <c r="A483" s="14" t="inlineStr">
        <is>
          <t>stoav</t>
        </is>
      </c>
      <c r="B483" s="14" t="inlineStr">
        <is>
          <t>bio</t>
        </is>
      </c>
      <c r="C483" s="14" t="inlineStr">
        <is>
          <t>pow</t>
        </is>
      </c>
      <c r="D483" s="41">
        <f>INDEX(Inputs_power!$O$5:$O$13,MATCH($B483,Inputs_power!$A$5:$A$13,0))</f>
        <v/>
      </c>
      <c r="E483" s="35" t="n"/>
      <c r="F483" s="35" t="n"/>
      <c r="G483" s="35" t="n"/>
      <c r="H483" s="14">
        <f>INDEX(VarLab,MATCH($A483,VarKey,0))&amp;INDEX(MemLab,MATCH($C483&amp;"|"&amp;$B483,MemKey,0))</f>
        <v/>
      </c>
      <c r="I483" s="14">
        <f>INDEX(VarUnit,MATCH($A483,VarKey,0))</f>
        <v/>
      </c>
      <c r="J483" s="14">
        <f>INDEX(VarSrc,MATCH($A483,VarKey,0))</f>
        <v/>
      </c>
      <c r="K483" s="11">
        <f>CodePrefix&amp;$A483&amp;IF($C483="","","."&amp;$C483&amp;"."&amp;$B483)&amp;INDEX(VarEnd,MATCH($A483,VarKey,0))&amp;K$5</f>
        <v/>
      </c>
      <c r="L483" s="15">
        <f>$D483*L$724</f>
        <v/>
      </c>
      <c r="M483" s="16">
        <f>L483*(1-L902)+$D483*M$724*L902</f>
        <v/>
      </c>
      <c r="N483" s="16">
        <f>M483*(1-M902)+$D483*N$724*M902</f>
        <v/>
      </c>
      <c r="O483" s="16">
        <f>N483*(1-N902)+$D483*O$724*N902</f>
        <v/>
      </c>
      <c r="P483" s="16">
        <f>O483*(1-O902)+$D483*P$724*O902</f>
        <v/>
      </c>
      <c r="Q483" s="16">
        <f>P483*(1-P902)+$D483*Q$724*P902</f>
        <v/>
      </c>
      <c r="R483" s="16">
        <f>Q483*(1-Q902)+$D483*R$724*Q902</f>
        <v/>
      </c>
      <c r="S483" s="16">
        <f>R483*(1-R902)+$D483*S$724*R902</f>
        <v/>
      </c>
      <c r="T483" s="16">
        <f>S483*(1-S902)+$D483*T$724*S902</f>
        <v/>
      </c>
      <c r="U483" s="16">
        <f>T483*(1-T902)+$D483*U$724*T902</f>
        <v/>
      </c>
      <c r="V483" s="16">
        <f>U483*(1-U902)+$D483*V$724*U902</f>
        <v/>
      </c>
      <c r="W483" s="16">
        <f>V483*(1-V902)+$D483*W$724*V902</f>
        <v/>
      </c>
      <c r="X483" s="16">
        <f>W483*(1-W902)+$D483*X$724*W902</f>
        <v/>
      </c>
      <c r="Y483" s="16">
        <f>X483*(1-X902)+$D483*Y$724*X902</f>
        <v/>
      </c>
      <c r="Z483" s="16">
        <f>Y483*(1-Y902)+$D483*Z$724*Y902</f>
        <v/>
      </c>
      <c r="AA483" s="16">
        <f>Z483*(1-Z902)+$D483*AA$724*Z902</f>
        <v/>
      </c>
      <c r="AB483" s="16">
        <f>AA483*(1-AA902)+$D483*AB$724*AA902</f>
        <v/>
      </c>
      <c r="AC483" s="16">
        <f>AB483*(1-AB902)+$D483*AC$724*AB902</f>
        <v/>
      </c>
      <c r="AD483" s="16">
        <f>AC483*(1-AC902)+$D483*AD$724*AC902</f>
        <v/>
      </c>
      <c r="AF483" s="11">
        <f>CodePrefix&amp;$A483&amp;IF($C483="","","."&amp;$C483&amp;"."&amp;$B483)&amp;INDEX(VarEnd,MATCH($A483,VarKey,0))&amp;AF$5</f>
        <v/>
      </c>
      <c r="AG483" s="15">
        <f>$D483*AG$724</f>
        <v/>
      </c>
      <c r="AH483" s="16">
        <f>AG483*(1-AG902)+$D483*AH$724*AG902</f>
        <v/>
      </c>
      <c r="AI483" s="16">
        <f>AH483*(1-AH902)+$D483*AI$724*AH902</f>
        <v/>
      </c>
      <c r="AJ483" s="16">
        <f>AI483*(1-AI902)+$D483*AJ$724*AI902</f>
        <v/>
      </c>
      <c r="AK483" s="16">
        <f>AJ483*(1-AJ902)+$D483*AK$724*AJ902</f>
        <v/>
      </c>
      <c r="AL483" s="16">
        <f>AK483*(1-AK902)+$D483*AL$724*AK902</f>
        <v/>
      </c>
      <c r="AM483" s="16">
        <f>AL483*(1-AL902)+$D483*AM$724*AL902</f>
        <v/>
      </c>
      <c r="AN483" s="16">
        <f>AM483*(1-AM902)+$D483*AN$724*AM902</f>
        <v/>
      </c>
      <c r="AO483" s="16">
        <f>AN483*(1-AN902)+$D483*AO$724*AN902</f>
        <v/>
      </c>
      <c r="AP483" s="16">
        <f>AO483*(1-AO902)+$D483*AP$724*AO902</f>
        <v/>
      </c>
      <c r="AQ483" s="16">
        <f>AP483*(1-AP902)+$D483*AQ$724*AP902</f>
        <v/>
      </c>
      <c r="AR483" s="16">
        <f>AQ483*(1-AQ902)+$D483*AR$724*AQ902</f>
        <v/>
      </c>
      <c r="AS483" s="16">
        <f>AR483*(1-AR902)+$D483*AS$724*AR902</f>
        <v/>
      </c>
      <c r="AT483" s="16">
        <f>AS483*(1-AS902)+$D483*AT$724*AS902</f>
        <v/>
      </c>
      <c r="AU483" s="16">
        <f>AT483*(1-AT902)+$D483*AU$724*AT902</f>
        <v/>
      </c>
      <c r="AV483" s="16">
        <f>AU483*(1-AU902)+$D483*AV$724*AU902</f>
        <v/>
      </c>
      <c r="AW483" s="16">
        <f>AV483*(1-AV902)+$D483*AW$724*AV902</f>
        <v/>
      </c>
      <c r="AX483" s="16">
        <f>AW483*(1-AW902)+$D483*AX$724*AW902</f>
        <v/>
      </c>
      <c r="AY483" s="16">
        <f>AX483*(1-AX902)+$D483*AY$724*AX902</f>
        <v/>
      </c>
    </row>
    <row r="484" hidden="1" outlineLevel="1"/>
    <row r="485" hidden="1" outlineLevel="1">
      <c r="A485" s="14" t="inlineStr">
        <is>
          <t>fix</t>
        </is>
      </c>
      <c r="B485" s="14" t="inlineStr">
        <is>
          <t>coa</t>
        </is>
      </c>
      <c r="C485" s="14" t="inlineStr">
        <is>
          <t>pow</t>
        </is>
      </c>
      <c r="D485" s="41">
        <f>INDEX(Inputs_power!$R$5:$R$13,MATCH($B485,Inputs_power!$A$5:$A$13,0))</f>
        <v/>
      </c>
      <c r="E485" s="41">
        <f>INDEX(Inputs_power!$S$5:$S$13,MATCH($B485,Inputs_power!$A$5:$A$13,0))</f>
        <v/>
      </c>
      <c r="F485" s="35" t="n"/>
      <c r="G485" s="35" t="n"/>
      <c r="H485" s="14">
        <f>INDEX(VarLab,MATCH($A485,VarKey,0))&amp;INDEX(MemLab,MATCH($C485&amp;"|"&amp;$B485,MemKey,0))</f>
        <v/>
      </c>
      <c r="I485" s="14">
        <f>INDEX(VarUnit,MATCH($A485,VarKey,0))</f>
        <v/>
      </c>
      <c r="J485" s="14">
        <f>INDEX(VarSrc,MATCH($A485,VarKey,0))</f>
        <v/>
      </c>
      <c r="K485" s="11">
        <f>CodePrefix&amp;$A485&amp;IF($C485="","","."&amp;$C485&amp;"."&amp;$B485)&amp;INDEX(VarEnd,MATCH($A485,VarKey,0))&amp;K$5</f>
        <v/>
      </c>
      <c r="L485" s="15">
        <f>L465*$D485+$E485+L475</f>
        <v/>
      </c>
      <c r="M485" s="16">
        <f>M465*$D485+$E485+M475</f>
        <v/>
      </c>
      <c r="N485" s="16">
        <f>N465*$D485+$E485+N475</f>
        <v/>
      </c>
      <c r="O485" s="16">
        <f>O465*$D485+$E485+O475</f>
        <v/>
      </c>
      <c r="P485" s="16">
        <f>P465*$D485+$E485+P475</f>
        <v/>
      </c>
      <c r="Q485" s="16">
        <f>Q465*$D485+$E485+Q475</f>
        <v/>
      </c>
      <c r="R485" s="16">
        <f>R465*$D485+$E485+R475</f>
        <v/>
      </c>
      <c r="S485" s="16">
        <f>S465*$D485+$E485+S475</f>
        <v/>
      </c>
      <c r="T485" s="16">
        <f>T465*$D485+$E485+T475</f>
        <v/>
      </c>
      <c r="U485" s="16">
        <f>U465*$D485+$E485+U475</f>
        <v/>
      </c>
      <c r="V485" s="16">
        <f>V465*$D485+$E485+V475</f>
        <v/>
      </c>
      <c r="W485" s="16">
        <f>W465*$D485+$E485+W475</f>
        <v/>
      </c>
      <c r="X485" s="16">
        <f>X465*$D485+$E485+X475</f>
        <v/>
      </c>
      <c r="Y485" s="16">
        <f>Y465*$D485+$E485+Y475</f>
        <v/>
      </c>
      <c r="Z485" s="16">
        <f>Z465*$D485+$E485+Z475</f>
        <v/>
      </c>
      <c r="AA485" s="16">
        <f>AA465*$D485+$E485+AA475</f>
        <v/>
      </c>
      <c r="AB485" s="16">
        <f>AB465*$D485+$E485+AB475</f>
        <v/>
      </c>
      <c r="AC485" s="16">
        <f>AC465*$D485+$E485+AC475</f>
        <v/>
      </c>
      <c r="AD485" s="16">
        <f>AD465*$D485+$E485+AD475</f>
        <v/>
      </c>
      <c r="AF485" s="11">
        <f>CodePrefix&amp;$A485&amp;IF($C485="","","."&amp;$C485&amp;"."&amp;$B485)&amp;INDEX(VarEnd,MATCH($A485,VarKey,0))&amp;AF$5</f>
        <v/>
      </c>
      <c r="AG485" s="15">
        <f>AG465*$D485+$E485+AG475</f>
        <v/>
      </c>
      <c r="AH485" s="16">
        <f>AH465*$D485+$E485+AH475</f>
        <v/>
      </c>
      <c r="AI485" s="16">
        <f>AI465*$D485+$E485+AI475</f>
        <v/>
      </c>
      <c r="AJ485" s="16">
        <f>AJ465*$D485+$E485+AJ475</f>
        <v/>
      </c>
      <c r="AK485" s="16">
        <f>AK465*$D485+$E485+AK475</f>
        <v/>
      </c>
      <c r="AL485" s="16">
        <f>AL465*$D485+$E485+AL475</f>
        <v/>
      </c>
      <c r="AM485" s="16">
        <f>AM465*$D485+$E485+AM475</f>
        <v/>
      </c>
      <c r="AN485" s="16">
        <f>AN465*$D485+$E485+AN475</f>
        <v/>
      </c>
      <c r="AO485" s="16">
        <f>AO465*$D485+$E485+AO475</f>
        <v/>
      </c>
      <c r="AP485" s="16">
        <f>AP465*$D485+$E485+AP475</f>
        <v/>
      </c>
      <c r="AQ485" s="16">
        <f>AQ465*$D485+$E485+AQ475</f>
        <v/>
      </c>
      <c r="AR485" s="16">
        <f>AR465*$D485+$E485+AR475</f>
        <v/>
      </c>
      <c r="AS485" s="16">
        <f>AS465*$D485+$E485+AS475</f>
        <v/>
      </c>
      <c r="AT485" s="16">
        <f>AT465*$D485+$E485+AT475</f>
        <v/>
      </c>
      <c r="AU485" s="16">
        <f>AU465*$D485+$E485+AU475</f>
        <v/>
      </c>
      <c r="AV485" s="16">
        <f>AV465*$D485+$E485+AV475</f>
        <v/>
      </c>
      <c r="AW485" s="16">
        <f>AW465*$D485+$E485+AW475</f>
        <v/>
      </c>
      <c r="AX485" s="16">
        <f>AX465*$D485+$E485+AX475</f>
        <v/>
      </c>
      <c r="AY485" s="16">
        <f>AY465*$D485+$E485+AY475</f>
        <v/>
      </c>
    </row>
    <row r="486" hidden="1" outlineLevel="1">
      <c r="A486" s="14" t="inlineStr">
        <is>
          <t>fix</t>
        </is>
      </c>
      <c r="B486" s="14" t="inlineStr">
        <is>
          <t>nga</t>
        </is>
      </c>
      <c r="C486" s="14" t="inlineStr">
        <is>
          <t>pow</t>
        </is>
      </c>
      <c r="D486" s="41">
        <f>INDEX(Inputs_power!$R$5:$R$13,MATCH($B486,Inputs_power!$A$5:$A$13,0))</f>
        <v/>
      </c>
      <c r="E486" s="41">
        <f>INDEX(Inputs_power!$S$5:$S$13,MATCH($B486,Inputs_power!$A$5:$A$13,0))</f>
        <v/>
      </c>
      <c r="F486" s="35" t="n"/>
      <c r="G486" s="35" t="n"/>
      <c r="H486" s="14">
        <f>INDEX(VarLab,MATCH($A486,VarKey,0))&amp;INDEX(MemLab,MATCH($C486&amp;"|"&amp;$B486,MemKey,0))</f>
        <v/>
      </c>
      <c r="I486" s="14">
        <f>INDEX(VarUnit,MATCH($A486,VarKey,0))</f>
        <v/>
      </c>
      <c r="J486" s="14">
        <f>INDEX(VarSrc,MATCH($A486,VarKey,0))</f>
        <v/>
      </c>
      <c r="K486" s="11">
        <f>CodePrefix&amp;$A486&amp;IF($C486="","","."&amp;$C486&amp;"."&amp;$B486)&amp;INDEX(VarEnd,MATCH($A486,VarKey,0))&amp;K$5</f>
        <v/>
      </c>
      <c r="L486" s="15">
        <f>L466*$D486+$E486+L476</f>
        <v/>
      </c>
      <c r="M486" s="16">
        <f>M466*$D486+$E486+M476</f>
        <v/>
      </c>
      <c r="N486" s="16">
        <f>N466*$D486+$E486+N476</f>
        <v/>
      </c>
      <c r="O486" s="16">
        <f>O466*$D486+$E486+O476</f>
        <v/>
      </c>
      <c r="P486" s="16">
        <f>P466*$D486+$E486+P476</f>
        <v/>
      </c>
      <c r="Q486" s="16">
        <f>Q466*$D486+$E486+Q476</f>
        <v/>
      </c>
      <c r="R486" s="16">
        <f>R466*$D486+$E486+R476</f>
        <v/>
      </c>
      <c r="S486" s="16">
        <f>S466*$D486+$E486+S476</f>
        <v/>
      </c>
      <c r="T486" s="16">
        <f>T466*$D486+$E486+T476</f>
        <v/>
      </c>
      <c r="U486" s="16">
        <f>U466*$D486+$E486+U476</f>
        <v/>
      </c>
      <c r="V486" s="16">
        <f>V466*$D486+$E486+V476</f>
        <v/>
      </c>
      <c r="W486" s="16">
        <f>W466*$D486+$E486+W476</f>
        <v/>
      </c>
      <c r="X486" s="16">
        <f>X466*$D486+$E486+X476</f>
        <v/>
      </c>
      <c r="Y486" s="16">
        <f>Y466*$D486+$E486+Y476</f>
        <v/>
      </c>
      <c r="Z486" s="16">
        <f>Z466*$D486+$E486+Z476</f>
        <v/>
      </c>
      <c r="AA486" s="16">
        <f>AA466*$D486+$E486+AA476</f>
        <v/>
      </c>
      <c r="AB486" s="16">
        <f>AB466*$D486+$E486+AB476</f>
        <v/>
      </c>
      <c r="AC486" s="16">
        <f>AC466*$D486+$E486+AC476</f>
        <v/>
      </c>
      <c r="AD486" s="16">
        <f>AD466*$D486+$E486+AD476</f>
        <v/>
      </c>
      <c r="AF486" s="11">
        <f>CodePrefix&amp;$A486&amp;IF($C486="","","."&amp;$C486&amp;"."&amp;$B486)&amp;INDEX(VarEnd,MATCH($A486,VarKey,0))&amp;AF$5</f>
        <v/>
      </c>
      <c r="AG486" s="15">
        <f>AG466*$D486+$E486+AG476</f>
        <v/>
      </c>
      <c r="AH486" s="16">
        <f>AH466*$D486+$E486+AH476</f>
        <v/>
      </c>
      <c r="AI486" s="16">
        <f>AI466*$D486+$E486+AI476</f>
        <v/>
      </c>
      <c r="AJ486" s="16">
        <f>AJ466*$D486+$E486+AJ476</f>
        <v/>
      </c>
      <c r="AK486" s="16">
        <f>AK466*$D486+$E486+AK476</f>
        <v/>
      </c>
      <c r="AL486" s="16">
        <f>AL466*$D486+$E486+AL476</f>
        <v/>
      </c>
      <c r="AM486" s="16">
        <f>AM466*$D486+$E486+AM476</f>
        <v/>
      </c>
      <c r="AN486" s="16">
        <f>AN466*$D486+$E486+AN476</f>
        <v/>
      </c>
      <c r="AO486" s="16">
        <f>AO466*$D486+$E486+AO476</f>
        <v/>
      </c>
      <c r="AP486" s="16">
        <f>AP466*$D486+$E486+AP476</f>
        <v/>
      </c>
      <c r="AQ486" s="16">
        <f>AQ466*$D486+$E486+AQ476</f>
        <v/>
      </c>
      <c r="AR486" s="16">
        <f>AR466*$D486+$E486+AR476</f>
        <v/>
      </c>
      <c r="AS486" s="16">
        <f>AS466*$D486+$E486+AS476</f>
        <v/>
      </c>
      <c r="AT486" s="16">
        <f>AT466*$D486+$E486+AT476</f>
        <v/>
      </c>
      <c r="AU486" s="16">
        <f>AU466*$D486+$E486+AU476</f>
        <v/>
      </c>
      <c r="AV486" s="16">
        <f>AV466*$D486+$E486+AV476</f>
        <v/>
      </c>
      <c r="AW486" s="16">
        <f>AW466*$D486+$E486+AW476</f>
        <v/>
      </c>
      <c r="AX486" s="16">
        <f>AX466*$D486+$E486+AX476</f>
        <v/>
      </c>
      <c r="AY486" s="16">
        <f>AY466*$D486+$E486+AY476</f>
        <v/>
      </c>
    </row>
    <row r="487" hidden="1" outlineLevel="1">
      <c r="A487" s="14" t="inlineStr">
        <is>
          <t>fix</t>
        </is>
      </c>
      <c r="B487" s="14" t="inlineStr">
        <is>
          <t>oop</t>
        </is>
      </c>
      <c r="C487" s="14" t="inlineStr">
        <is>
          <t>pow</t>
        </is>
      </c>
      <c r="D487" s="41">
        <f>INDEX(Inputs_power!$R$5:$R$13,MATCH($B487,Inputs_power!$A$5:$A$13,0))</f>
        <v/>
      </c>
      <c r="E487" s="41">
        <f>INDEX(Inputs_power!$S$5:$S$13,MATCH($B487,Inputs_power!$A$5:$A$13,0))</f>
        <v/>
      </c>
      <c r="F487" s="35" t="n"/>
      <c r="G487" s="35" t="n"/>
      <c r="H487" s="14">
        <f>INDEX(VarLab,MATCH($A487,VarKey,0))&amp;INDEX(MemLab,MATCH($C487&amp;"|"&amp;$B487,MemKey,0))</f>
        <v/>
      </c>
      <c r="I487" s="14">
        <f>INDEX(VarUnit,MATCH($A487,VarKey,0))</f>
        <v/>
      </c>
      <c r="J487" s="14">
        <f>INDEX(VarSrc,MATCH($A487,VarKey,0))</f>
        <v/>
      </c>
      <c r="K487" s="11">
        <f>CodePrefix&amp;$A487&amp;IF($C487="","","."&amp;$C487&amp;"."&amp;$B487)&amp;INDEX(VarEnd,MATCH($A487,VarKey,0))&amp;K$5</f>
        <v/>
      </c>
      <c r="L487" s="15">
        <f>L467*$D487+$E487+L477</f>
        <v/>
      </c>
      <c r="M487" s="16">
        <f>M467*$D487+$E487+M477</f>
        <v/>
      </c>
      <c r="N487" s="16">
        <f>N467*$D487+$E487+N477</f>
        <v/>
      </c>
      <c r="O487" s="16">
        <f>O467*$D487+$E487+O477</f>
        <v/>
      </c>
      <c r="P487" s="16">
        <f>P467*$D487+$E487+P477</f>
        <v/>
      </c>
      <c r="Q487" s="16">
        <f>Q467*$D487+$E487+Q477</f>
        <v/>
      </c>
      <c r="R487" s="16">
        <f>R467*$D487+$E487+R477</f>
        <v/>
      </c>
      <c r="S487" s="16">
        <f>S467*$D487+$E487+S477</f>
        <v/>
      </c>
      <c r="T487" s="16">
        <f>T467*$D487+$E487+T477</f>
        <v/>
      </c>
      <c r="U487" s="16">
        <f>U467*$D487+$E487+U477</f>
        <v/>
      </c>
      <c r="V487" s="16">
        <f>V467*$D487+$E487+V477</f>
        <v/>
      </c>
      <c r="W487" s="16">
        <f>W467*$D487+$E487+W477</f>
        <v/>
      </c>
      <c r="X487" s="16">
        <f>X467*$D487+$E487+X477</f>
        <v/>
      </c>
      <c r="Y487" s="16">
        <f>Y467*$D487+$E487+Y477</f>
        <v/>
      </c>
      <c r="Z487" s="16">
        <f>Z467*$D487+$E487+Z477</f>
        <v/>
      </c>
      <c r="AA487" s="16">
        <f>AA467*$D487+$E487+AA477</f>
        <v/>
      </c>
      <c r="AB487" s="16">
        <f>AB467*$D487+$E487+AB477</f>
        <v/>
      </c>
      <c r="AC487" s="16">
        <f>AC467*$D487+$E487+AC477</f>
        <v/>
      </c>
      <c r="AD487" s="16">
        <f>AD467*$D487+$E487+AD477</f>
        <v/>
      </c>
      <c r="AF487" s="11">
        <f>CodePrefix&amp;$A487&amp;IF($C487="","","."&amp;$C487&amp;"."&amp;$B487)&amp;INDEX(VarEnd,MATCH($A487,VarKey,0))&amp;AF$5</f>
        <v/>
      </c>
      <c r="AG487" s="15">
        <f>AG467*$D487+$E487+AG477</f>
        <v/>
      </c>
      <c r="AH487" s="16">
        <f>AH467*$D487+$E487+AH477</f>
        <v/>
      </c>
      <c r="AI487" s="16">
        <f>AI467*$D487+$E487+AI477</f>
        <v/>
      </c>
      <c r="AJ487" s="16">
        <f>AJ467*$D487+$E487+AJ477</f>
        <v/>
      </c>
      <c r="AK487" s="16">
        <f>AK467*$D487+$E487+AK477</f>
        <v/>
      </c>
      <c r="AL487" s="16">
        <f>AL467*$D487+$E487+AL477</f>
        <v/>
      </c>
      <c r="AM487" s="16">
        <f>AM467*$D487+$E487+AM477</f>
        <v/>
      </c>
      <c r="AN487" s="16">
        <f>AN467*$D487+$E487+AN477</f>
        <v/>
      </c>
      <c r="AO487" s="16">
        <f>AO467*$D487+$E487+AO477</f>
        <v/>
      </c>
      <c r="AP487" s="16">
        <f>AP467*$D487+$E487+AP477</f>
        <v/>
      </c>
      <c r="AQ487" s="16">
        <f>AQ467*$D487+$E487+AQ477</f>
        <v/>
      </c>
      <c r="AR487" s="16">
        <f>AR467*$D487+$E487+AR477</f>
        <v/>
      </c>
      <c r="AS487" s="16">
        <f>AS467*$D487+$E487+AS477</f>
        <v/>
      </c>
      <c r="AT487" s="16">
        <f>AT467*$D487+$E487+AT477</f>
        <v/>
      </c>
      <c r="AU487" s="16">
        <f>AU467*$D487+$E487+AU477</f>
        <v/>
      </c>
      <c r="AV487" s="16">
        <f>AV467*$D487+$E487+AV477</f>
        <v/>
      </c>
      <c r="AW487" s="16">
        <f>AW467*$D487+$E487+AW477</f>
        <v/>
      </c>
      <c r="AX487" s="16">
        <f>AX467*$D487+$E487+AX477</f>
        <v/>
      </c>
      <c r="AY487" s="16">
        <f>AY467*$D487+$E487+AY477</f>
        <v/>
      </c>
    </row>
    <row r="488" hidden="1" outlineLevel="1">
      <c r="A488" s="14" t="inlineStr">
        <is>
          <t>fix</t>
        </is>
      </c>
      <c r="B488" s="14" t="inlineStr">
        <is>
          <t>nuc</t>
        </is>
      </c>
      <c r="C488" s="14" t="inlineStr">
        <is>
          <t>pow</t>
        </is>
      </c>
      <c r="D488" s="41">
        <f>INDEX(Inputs_power!$R$5:$R$13,MATCH($B488,Inputs_power!$A$5:$A$13,0))</f>
        <v/>
      </c>
      <c r="E488" s="41">
        <f>INDEX(Inputs_power!$S$5:$S$13,MATCH($B488,Inputs_power!$A$5:$A$13,0))</f>
        <v/>
      </c>
      <c r="F488" s="35" t="n"/>
      <c r="G488" s="35" t="n"/>
      <c r="H488" s="14">
        <f>INDEX(VarLab,MATCH($A488,VarKey,0))&amp;INDEX(MemLab,MATCH($C488&amp;"|"&amp;$B488,MemKey,0))</f>
        <v/>
      </c>
      <c r="I488" s="14">
        <f>INDEX(VarUnit,MATCH($A488,VarKey,0))</f>
        <v/>
      </c>
      <c r="J488" s="14">
        <f>INDEX(VarSrc,MATCH($A488,VarKey,0))</f>
        <v/>
      </c>
      <c r="K488" s="11">
        <f>CodePrefix&amp;$A488&amp;IF($C488="","","."&amp;$C488&amp;"."&amp;$B488)&amp;INDEX(VarEnd,MATCH($A488,VarKey,0))&amp;K$5</f>
        <v/>
      </c>
      <c r="L488" s="15">
        <f>L468*$D488+$E488+L478</f>
        <v/>
      </c>
      <c r="M488" s="16">
        <f>M468*$D488+$E488+M478</f>
        <v/>
      </c>
      <c r="N488" s="16">
        <f>N468*$D488+$E488+N478</f>
        <v/>
      </c>
      <c r="O488" s="16">
        <f>O468*$D488+$E488+O478</f>
        <v/>
      </c>
      <c r="P488" s="16">
        <f>P468*$D488+$E488+P478</f>
        <v/>
      </c>
      <c r="Q488" s="16">
        <f>Q468*$D488+$E488+Q478</f>
        <v/>
      </c>
      <c r="R488" s="16">
        <f>R468*$D488+$E488+R478</f>
        <v/>
      </c>
      <c r="S488" s="16">
        <f>S468*$D488+$E488+S478</f>
        <v/>
      </c>
      <c r="T488" s="16">
        <f>T468*$D488+$E488+T478</f>
        <v/>
      </c>
      <c r="U488" s="16">
        <f>U468*$D488+$E488+U478</f>
        <v/>
      </c>
      <c r="V488" s="16">
        <f>V468*$D488+$E488+V478</f>
        <v/>
      </c>
      <c r="W488" s="16">
        <f>W468*$D488+$E488+W478</f>
        <v/>
      </c>
      <c r="X488" s="16">
        <f>X468*$D488+$E488+X478</f>
        <v/>
      </c>
      <c r="Y488" s="16">
        <f>Y468*$D488+$E488+Y478</f>
        <v/>
      </c>
      <c r="Z488" s="16">
        <f>Z468*$D488+$E488+Z478</f>
        <v/>
      </c>
      <c r="AA488" s="16">
        <f>AA468*$D488+$E488+AA478</f>
        <v/>
      </c>
      <c r="AB488" s="16">
        <f>AB468*$D488+$E488+AB478</f>
        <v/>
      </c>
      <c r="AC488" s="16">
        <f>AC468*$D488+$E488+AC478</f>
        <v/>
      </c>
      <c r="AD488" s="16">
        <f>AD468*$D488+$E488+AD478</f>
        <v/>
      </c>
      <c r="AF488" s="11">
        <f>CodePrefix&amp;$A488&amp;IF($C488="","","."&amp;$C488&amp;"."&amp;$B488)&amp;INDEX(VarEnd,MATCH($A488,VarKey,0))&amp;AF$5</f>
        <v/>
      </c>
      <c r="AG488" s="15">
        <f>AG468*$D488+$E488+AG478</f>
        <v/>
      </c>
      <c r="AH488" s="16">
        <f>AH468*$D488+$E488+AH478</f>
        <v/>
      </c>
      <c r="AI488" s="16">
        <f>AI468*$D488+$E488+AI478</f>
        <v/>
      </c>
      <c r="AJ488" s="16">
        <f>AJ468*$D488+$E488+AJ478</f>
        <v/>
      </c>
      <c r="AK488" s="16">
        <f>AK468*$D488+$E488+AK478</f>
        <v/>
      </c>
      <c r="AL488" s="16">
        <f>AL468*$D488+$E488+AL478</f>
        <v/>
      </c>
      <c r="AM488" s="16">
        <f>AM468*$D488+$E488+AM478</f>
        <v/>
      </c>
      <c r="AN488" s="16">
        <f>AN468*$D488+$E488+AN478</f>
        <v/>
      </c>
      <c r="AO488" s="16">
        <f>AO468*$D488+$E488+AO478</f>
        <v/>
      </c>
      <c r="AP488" s="16">
        <f>AP468*$D488+$E488+AP478</f>
        <v/>
      </c>
      <c r="AQ488" s="16">
        <f>AQ468*$D488+$E488+AQ478</f>
        <v/>
      </c>
      <c r="AR488" s="16">
        <f>AR468*$D488+$E488+AR478</f>
        <v/>
      </c>
      <c r="AS488" s="16">
        <f>AS468*$D488+$E488+AS478</f>
        <v/>
      </c>
      <c r="AT488" s="16">
        <f>AT468*$D488+$E488+AT478</f>
        <v/>
      </c>
      <c r="AU488" s="16">
        <f>AU468*$D488+$E488+AU478</f>
        <v/>
      </c>
      <c r="AV488" s="16">
        <f>AV468*$D488+$E488+AV478</f>
        <v/>
      </c>
      <c r="AW488" s="16">
        <f>AW468*$D488+$E488+AW478</f>
        <v/>
      </c>
      <c r="AX488" s="16">
        <f>AX468*$D488+$E488+AX478</f>
        <v/>
      </c>
      <c r="AY488" s="16">
        <f>AY468*$D488+$E488+AY478</f>
        <v/>
      </c>
    </row>
    <row r="489" hidden="1" outlineLevel="1">
      <c r="A489" s="14" t="inlineStr">
        <is>
          <t>fix</t>
        </is>
      </c>
      <c r="B489" s="14" t="inlineStr">
        <is>
          <t>wnd</t>
        </is>
      </c>
      <c r="C489" s="14" t="inlineStr">
        <is>
          <t>pow</t>
        </is>
      </c>
      <c r="D489" s="41">
        <f>INDEX(Inputs_power!$R$5:$R$13,MATCH($B489,Inputs_power!$A$5:$A$13,0))</f>
        <v/>
      </c>
      <c r="E489" s="41">
        <f>INDEX(Inputs_power!$S$5:$S$13,MATCH($B489,Inputs_power!$A$5:$A$13,0))</f>
        <v/>
      </c>
      <c r="F489" s="35" t="n"/>
      <c r="G489" s="35" t="n"/>
      <c r="H489" s="14">
        <f>INDEX(VarLab,MATCH($A489,VarKey,0))&amp;INDEX(MemLab,MATCH($C489&amp;"|"&amp;$B489,MemKey,0))</f>
        <v/>
      </c>
      <c r="I489" s="14">
        <f>INDEX(VarUnit,MATCH($A489,VarKey,0))</f>
        <v/>
      </c>
      <c r="J489" s="14">
        <f>INDEX(VarSrc,MATCH($A489,VarKey,0))</f>
        <v/>
      </c>
      <c r="K489" s="11">
        <f>CodePrefix&amp;$A489&amp;IF($C489="","","."&amp;$C489&amp;"."&amp;$B489)&amp;INDEX(VarEnd,MATCH($A489,VarKey,0))&amp;K$5</f>
        <v/>
      </c>
      <c r="L489" s="15">
        <f>L469*$D489+$E489+L479</f>
        <v/>
      </c>
      <c r="M489" s="16">
        <f>M469*$D489+$E489+M479</f>
        <v/>
      </c>
      <c r="N489" s="16">
        <f>N469*$D489+$E489+N479</f>
        <v/>
      </c>
      <c r="O489" s="16">
        <f>O469*$D489+$E489+O479</f>
        <v/>
      </c>
      <c r="P489" s="16">
        <f>P469*$D489+$E489+P479</f>
        <v/>
      </c>
      <c r="Q489" s="16">
        <f>Q469*$D489+$E489+Q479</f>
        <v/>
      </c>
      <c r="R489" s="16">
        <f>R469*$D489+$E489+R479</f>
        <v/>
      </c>
      <c r="S489" s="16">
        <f>S469*$D489+$E489+S479</f>
        <v/>
      </c>
      <c r="T489" s="16">
        <f>T469*$D489+$E489+T479</f>
        <v/>
      </c>
      <c r="U489" s="16">
        <f>U469*$D489+$E489+U479</f>
        <v/>
      </c>
      <c r="V489" s="16">
        <f>V469*$D489+$E489+V479</f>
        <v/>
      </c>
      <c r="W489" s="16">
        <f>W469*$D489+$E489+W479</f>
        <v/>
      </c>
      <c r="X489" s="16">
        <f>X469*$D489+$E489+X479</f>
        <v/>
      </c>
      <c r="Y489" s="16">
        <f>Y469*$D489+$E489+Y479</f>
        <v/>
      </c>
      <c r="Z489" s="16">
        <f>Z469*$D489+$E489+Z479</f>
        <v/>
      </c>
      <c r="AA489" s="16">
        <f>AA469*$D489+$E489+AA479</f>
        <v/>
      </c>
      <c r="AB489" s="16">
        <f>AB469*$D489+$E489+AB479</f>
        <v/>
      </c>
      <c r="AC489" s="16">
        <f>AC469*$D489+$E489+AC479</f>
        <v/>
      </c>
      <c r="AD489" s="16">
        <f>AD469*$D489+$E489+AD479</f>
        <v/>
      </c>
      <c r="AF489" s="11">
        <f>CodePrefix&amp;$A489&amp;IF($C489="","","."&amp;$C489&amp;"."&amp;$B489)&amp;INDEX(VarEnd,MATCH($A489,VarKey,0))&amp;AF$5</f>
        <v/>
      </c>
      <c r="AG489" s="15">
        <f>AG469*$D489+$E489+AG479</f>
        <v/>
      </c>
      <c r="AH489" s="16">
        <f>AH469*$D489+$E489+AH479</f>
        <v/>
      </c>
      <c r="AI489" s="16">
        <f>AI469*$D489+$E489+AI479</f>
        <v/>
      </c>
      <c r="AJ489" s="16">
        <f>AJ469*$D489+$E489+AJ479</f>
        <v/>
      </c>
      <c r="AK489" s="16">
        <f>AK469*$D489+$E489+AK479</f>
        <v/>
      </c>
      <c r="AL489" s="16">
        <f>AL469*$D489+$E489+AL479</f>
        <v/>
      </c>
      <c r="AM489" s="16">
        <f>AM469*$D489+$E489+AM479</f>
        <v/>
      </c>
      <c r="AN489" s="16">
        <f>AN469*$D489+$E489+AN479</f>
        <v/>
      </c>
      <c r="AO489" s="16">
        <f>AO469*$D489+$E489+AO479</f>
        <v/>
      </c>
      <c r="AP489" s="16">
        <f>AP469*$D489+$E489+AP479</f>
        <v/>
      </c>
      <c r="AQ489" s="16">
        <f>AQ469*$D489+$E489+AQ479</f>
        <v/>
      </c>
      <c r="AR489" s="16">
        <f>AR469*$D489+$E489+AR479</f>
        <v/>
      </c>
      <c r="AS489" s="16">
        <f>AS469*$D489+$E489+AS479</f>
        <v/>
      </c>
      <c r="AT489" s="16">
        <f>AT469*$D489+$E489+AT479</f>
        <v/>
      </c>
      <c r="AU489" s="16">
        <f>AU469*$D489+$E489+AU479</f>
        <v/>
      </c>
      <c r="AV489" s="16">
        <f>AV469*$D489+$E489+AV479</f>
        <v/>
      </c>
      <c r="AW489" s="16">
        <f>AW469*$D489+$E489+AW479</f>
        <v/>
      </c>
      <c r="AX489" s="16">
        <f>AX469*$D489+$E489+AX479</f>
        <v/>
      </c>
      <c r="AY489" s="16">
        <f>AY469*$D489+$E489+AY479</f>
        <v/>
      </c>
    </row>
    <row r="490" hidden="1" outlineLevel="1">
      <c r="A490" s="14" t="inlineStr">
        <is>
          <t>fix</t>
        </is>
      </c>
      <c r="B490" s="14" t="inlineStr">
        <is>
          <t>sol</t>
        </is>
      </c>
      <c r="C490" s="14" t="inlineStr">
        <is>
          <t>pow</t>
        </is>
      </c>
      <c r="D490" s="41">
        <f>INDEX(Inputs_power!$R$5:$R$13,MATCH($B490,Inputs_power!$A$5:$A$13,0))</f>
        <v/>
      </c>
      <c r="E490" s="41">
        <f>INDEX(Inputs_power!$S$5:$S$13,MATCH($B490,Inputs_power!$A$5:$A$13,0))</f>
        <v/>
      </c>
      <c r="F490" s="35" t="n"/>
      <c r="G490" s="35" t="n"/>
      <c r="H490" s="14">
        <f>INDEX(VarLab,MATCH($A490,VarKey,0))&amp;INDEX(MemLab,MATCH($C490&amp;"|"&amp;$B490,MemKey,0))</f>
        <v/>
      </c>
      <c r="I490" s="14">
        <f>INDEX(VarUnit,MATCH($A490,VarKey,0))</f>
        <v/>
      </c>
      <c r="J490" s="14">
        <f>INDEX(VarSrc,MATCH($A490,VarKey,0))</f>
        <v/>
      </c>
      <c r="K490" s="11">
        <f>CodePrefix&amp;$A490&amp;IF($C490="","","."&amp;$C490&amp;"."&amp;$B490)&amp;INDEX(VarEnd,MATCH($A490,VarKey,0))&amp;K$5</f>
        <v/>
      </c>
      <c r="L490" s="15">
        <f>L470*$D490+$E490+L480</f>
        <v/>
      </c>
      <c r="M490" s="16">
        <f>M470*$D490+$E490+M480</f>
        <v/>
      </c>
      <c r="N490" s="16">
        <f>N470*$D490+$E490+N480</f>
        <v/>
      </c>
      <c r="O490" s="16">
        <f>O470*$D490+$E490+O480</f>
        <v/>
      </c>
      <c r="P490" s="16">
        <f>P470*$D490+$E490+P480</f>
        <v/>
      </c>
      <c r="Q490" s="16">
        <f>Q470*$D490+$E490+Q480</f>
        <v/>
      </c>
      <c r="R490" s="16">
        <f>R470*$D490+$E490+R480</f>
        <v/>
      </c>
      <c r="S490" s="16">
        <f>S470*$D490+$E490+S480</f>
        <v/>
      </c>
      <c r="T490" s="16">
        <f>T470*$D490+$E490+T480</f>
        <v/>
      </c>
      <c r="U490" s="16">
        <f>U470*$D490+$E490+U480</f>
        <v/>
      </c>
      <c r="V490" s="16">
        <f>V470*$D490+$E490+V480</f>
        <v/>
      </c>
      <c r="W490" s="16">
        <f>W470*$D490+$E490+W480</f>
        <v/>
      </c>
      <c r="X490" s="16">
        <f>X470*$D490+$E490+X480</f>
        <v/>
      </c>
      <c r="Y490" s="16">
        <f>Y470*$D490+$E490+Y480</f>
        <v/>
      </c>
      <c r="Z490" s="16">
        <f>Z470*$D490+$E490+Z480</f>
        <v/>
      </c>
      <c r="AA490" s="16">
        <f>AA470*$D490+$E490+AA480</f>
        <v/>
      </c>
      <c r="AB490" s="16">
        <f>AB470*$D490+$E490+AB480</f>
        <v/>
      </c>
      <c r="AC490" s="16">
        <f>AC470*$D490+$E490+AC480</f>
        <v/>
      </c>
      <c r="AD490" s="16">
        <f>AD470*$D490+$E490+AD480</f>
        <v/>
      </c>
      <c r="AF490" s="11">
        <f>CodePrefix&amp;$A490&amp;IF($C490="","","."&amp;$C490&amp;"."&amp;$B490)&amp;INDEX(VarEnd,MATCH($A490,VarKey,0))&amp;AF$5</f>
        <v/>
      </c>
      <c r="AG490" s="15">
        <f>AG470*$D490+$E490+AG480</f>
        <v/>
      </c>
      <c r="AH490" s="16">
        <f>AH470*$D490+$E490+AH480</f>
        <v/>
      </c>
      <c r="AI490" s="16">
        <f>AI470*$D490+$E490+AI480</f>
        <v/>
      </c>
      <c r="AJ490" s="16">
        <f>AJ470*$D490+$E490+AJ480</f>
        <v/>
      </c>
      <c r="AK490" s="16">
        <f>AK470*$D490+$E490+AK480</f>
        <v/>
      </c>
      <c r="AL490" s="16">
        <f>AL470*$D490+$E490+AL480</f>
        <v/>
      </c>
      <c r="AM490" s="16">
        <f>AM470*$D490+$E490+AM480</f>
        <v/>
      </c>
      <c r="AN490" s="16">
        <f>AN470*$D490+$E490+AN480</f>
        <v/>
      </c>
      <c r="AO490" s="16">
        <f>AO470*$D490+$E490+AO480</f>
        <v/>
      </c>
      <c r="AP490" s="16">
        <f>AP470*$D490+$E490+AP480</f>
        <v/>
      </c>
      <c r="AQ490" s="16">
        <f>AQ470*$D490+$E490+AQ480</f>
        <v/>
      </c>
      <c r="AR490" s="16">
        <f>AR470*$D490+$E490+AR480</f>
        <v/>
      </c>
      <c r="AS490" s="16">
        <f>AS470*$D490+$E490+AS480</f>
        <v/>
      </c>
      <c r="AT490" s="16">
        <f>AT470*$D490+$E490+AT480</f>
        <v/>
      </c>
      <c r="AU490" s="16">
        <f>AU470*$D490+$E490+AU480</f>
        <v/>
      </c>
      <c r="AV490" s="16">
        <f>AV470*$D490+$E490+AV480</f>
        <v/>
      </c>
      <c r="AW490" s="16">
        <f>AW470*$D490+$E490+AW480</f>
        <v/>
      </c>
      <c r="AX490" s="16">
        <f>AX470*$D490+$E490+AX480</f>
        <v/>
      </c>
      <c r="AY490" s="16">
        <f>AY470*$D490+$E490+AY480</f>
        <v/>
      </c>
    </row>
    <row r="491" hidden="1" outlineLevel="1">
      <c r="A491" s="14" t="inlineStr">
        <is>
          <t>fix</t>
        </is>
      </c>
      <c r="B491" s="14" t="inlineStr">
        <is>
          <t>hyd</t>
        </is>
      </c>
      <c r="C491" s="14" t="inlineStr">
        <is>
          <t>pow</t>
        </is>
      </c>
      <c r="D491" s="41">
        <f>INDEX(Inputs_power!$R$5:$R$13,MATCH($B491,Inputs_power!$A$5:$A$13,0))</f>
        <v/>
      </c>
      <c r="E491" s="41">
        <f>INDEX(Inputs_power!$S$5:$S$13,MATCH($B491,Inputs_power!$A$5:$A$13,0))</f>
        <v/>
      </c>
      <c r="F491" s="35" t="n"/>
      <c r="G491" s="35" t="n"/>
      <c r="H491" s="14">
        <f>INDEX(VarLab,MATCH($A491,VarKey,0))&amp;INDEX(MemLab,MATCH($C491&amp;"|"&amp;$B491,MemKey,0))</f>
        <v/>
      </c>
      <c r="I491" s="14">
        <f>INDEX(VarUnit,MATCH($A491,VarKey,0))</f>
        <v/>
      </c>
      <c r="J491" s="14">
        <f>INDEX(VarSrc,MATCH($A491,VarKey,0))</f>
        <v/>
      </c>
      <c r="K491" s="11">
        <f>CodePrefix&amp;$A491&amp;IF($C491="","","."&amp;$C491&amp;"."&amp;$B491)&amp;INDEX(VarEnd,MATCH($A491,VarKey,0))&amp;K$5</f>
        <v/>
      </c>
      <c r="L491" s="15">
        <f>L471*$D491+$E491+L481</f>
        <v/>
      </c>
      <c r="M491" s="16">
        <f>M471*$D491+$E491+M481</f>
        <v/>
      </c>
      <c r="N491" s="16">
        <f>N471*$D491+$E491+N481</f>
        <v/>
      </c>
      <c r="O491" s="16">
        <f>O471*$D491+$E491+O481</f>
        <v/>
      </c>
      <c r="P491" s="16">
        <f>P471*$D491+$E491+P481</f>
        <v/>
      </c>
      <c r="Q491" s="16">
        <f>Q471*$D491+$E491+Q481</f>
        <v/>
      </c>
      <c r="R491" s="16">
        <f>R471*$D491+$E491+R481</f>
        <v/>
      </c>
      <c r="S491" s="16">
        <f>S471*$D491+$E491+S481</f>
        <v/>
      </c>
      <c r="T491" s="16">
        <f>T471*$D491+$E491+T481</f>
        <v/>
      </c>
      <c r="U491" s="16">
        <f>U471*$D491+$E491+U481</f>
        <v/>
      </c>
      <c r="V491" s="16">
        <f>V471*$D491+$E491+V481</f>
        <v/>
      </c>
      <c r="W491" s="16">
        <f>W471*$D491+$E491+W481</f>
        <v/>
      </c>
      <c r="X491" s="16">
        <f>X471*$D491+$E491+X481</f>
        <v/>
      </c>
      <c r="Y491" s="16">
        <f>Y471*$D491+$E491+Y481</f>
        <v/>
      </c>
      <c r="Z491" s="16">
        <f>Z471*$D491+$E491+Z481</f>
        <v/>
      </c>
      <c r="AA491" s="16">
        <f>AA471*$D491+$E491+AA481</f>
        <v/>
      </c>
      <c r="AB491" s="16">
        <f>AB471*$D491+$E491+AB481</f>
        <v/>
      </c>
      <c r="AC491" s="16">
        <f>AC471*$D491+$E491+AC481</f>
        <v/>
      </c>
      <c r="AD491" s="16">
        <f>AD471*$D491+$E491+AD481</f>
        <v/>
      </c>
      <c r="AF491" s="11">
        <f>CodePrefix&amp;$A491&amp;IF($C491="","","."&amp;$C491&amp;"."&amp;$B491)&amp;INDEX(VarEnd,MATCH($A491,VarKey,0))&amp;AF$5</f>
        <v/>
      </c>
      <c r="AG491" s="15">
        <f>AG471*$D491+$E491+AG481</f>
        <v/>
      </c>
      <c r="AH491" s="16">
        <f>AH471*$D491+$E491+AH481</f>
        <v/>
      </c>
      <c r="AI491" s="16">
        <f>AI471*$D491+$E491+AI481</f>
        <v/>
      </c>
      <c r="AJ491" s="16">
        <f>AJ471*$D491+$E491+AJ481</f>
        <v/>
      </c>
      <c r="AK491" s="16">
        <f>AK471*$D491+$E491+AK481</f>
        <v/>
      </c>
      <c r="AL491" s="16">
        <f>AL471*$D491+$E491+AL481</f>
        <v/>
      </c>
      <c r="AM491" s="16">
        <f>AM471*$D491+$E491+AM481</f>
        <v/>
      </c>
      <c r="AN491" s="16">
        <f>AN471*$D491+$E491+AN481</f>
        <v/>
      </c>
      <c r="AO491" s="16">
        <f>AO471*$D491+$E491+AO481</f>
        <v/>
      </c>
      <c r="AP491" s="16">
        <f>AP471*$D491+$E491+AP481</f>
        <v/>
      </c>
      <c r="AQ491" s="16">
        <f>AQ471*$D491+$E491+AQ481</f>
        <v/>
      </c>
      <c r="AR491" s="16">
        <f>AR471*$D491+$E491+AR481</f>
        <v/>
      </c>
      <c r="AS491" s="16">
        <f>AS471*$D491+$E491+AS481</f>
        <v/>
      </c>
      <c r="AT491" s="16">
        <f>AT471*$D491+$E491+AT481</f>
        <v/>
      </c>
      <c r="AU491" s="16">
        <f>AU471*$D491+$E491+AU481</f>
        <v/>
      </c>
      <c r="AV491" s="16">
        <f>AV471*$D491+$E491+AV481</f>
        <v/>
      </c>
      <c r="AW491" s="16">
        <f>AW471*$D491+$E491+AW481</f>
        <v/>
      </c>
      <c r="AX491" s="16">
        <f>AX471*$D491+$E491+AX481</f>
        <v/>
      </c>
      <c r="AY491" s="16">
        <f>AY471*$D491+$E491+AY481</f>
        <v/>
      </c>
    </row>
    <row r="492" hidden="1" outlineLevel="1">
      <c r="A492" s="14" t="inlineStr">
        <is>
          <t>fix</t>
        </is>
      </c>
      <c r="B492" s="14" t="inlineStr">
        <is>
          <t>ore</t>
        </is>
      </c>
      <c r="C492" s="14" t="inlineStr">
        <is>
          <t>pow</t>
        </is>
      </c>
      <c r="D492" s="41">
        <f>INDEX(Inputs_power!$R$5:$R$13,MATCH($B492,Inputs_power!$A$5:$A$13,0))</f>
        <v/>
      </c>
      <c r="E492" s="41">
        <f>INDEX(Inputs_power!$S$5:$S$13,MATCH($B492,Inputs_power!$A$5:$A$13,0))</f>
        <v/>
      </c>
      <c r="F492" s="35" t="n"/>
      <c r="G492" s="35" t="n"/>
      <c r="H492" s="14">
        <f>INDEX(VarLab,MATCH($A492,VarKey,0))&amp;INDEX(MemLab,MATCH($C492&amp;"|"&amp;$B492,MemKey,0))</f>
        <v/>
      </c>
      <c r="I492" s="14">
        <f>INDEX(VarUnit,MATCH($A492,VarKey,0))</f>
        <v/>
      </c>
      <c r="J492" s="14">
        <f>INDEX(VarSrc,MATCH($A492,VarKey,0))</f>
        <v/>
      </c>
      <c r="K492" s="11">
        <f>CodePrefix&amp;$A492&amp;IF($C492="","","."&amp;$C492&amp;"."&amp;$B492)&amp;INDEX(VarEnd,MATCH($A492,VarKey,0))&amp;K$5</f>
        <v/>
      </c>
      <c r="L492" s="15">
        <f>L472*$D492+$E492+L482</f>
        <v/>
      </c>
      <c r="M492" s="16">
        <f>M472*$D492+$E492+M482</f>
        <v/>
      </c>
      <c r="N492" s="16">
        <f>N472*$D492+$E492+N482</f>
        <v/>
      </c>
      <c r="O492" s="16">
        <f>O472*$D492+$E492+O482</f>
        <v/>
      </c>
      <c r="P492" s="16">
        <f>P472*$D492+$E492+P482</f>
        <v/>
      </c>
      <c r="Q492" s="16">
        <f>Q472*$D492+$E492+Q482</f>
        <v/>
      </c>
      <c r="R492" s="16">
        <f>R472*$D492+$E492+R482</f>
        <v/>
      </c>
      <c r="S492" s="16">
        <f>S472*$D492+$E492+S482</f>
        <v/>
      </c>
      <c r="T492" s="16">
        <f>T472*$D492+$E492+T482</f>
        <v/>
      </c>
      <c r="U492" s="16">
        <f>U472*$D492+$E492+U482</f>
        <v/>
      </c>
      <c r="V492" s="16">
        <f>V472*$D492+$E492+V482</f>
        <v/>
      </c>
      <c r="W492" s="16">
        <f>W472*$D492+$E492+W482</f>
        <v/>
      </c>
      <c r="X492" s="16">
        <f>X472*$D492+$E492+X482</f>
        <v/>
      </c>
      <c r="Y492" s="16">
        <f>Y472*$D492+$E492+Y482</f>
        <v/>
      </c>
      <c r="Z492" s="16">
        <f>Z472*$D492+$E492+Z482</f>
        <v/>
      </c>
      <c r="AA492" s="16">
        <f>AA472*$D492+$E492+AA482</f>
        <v/>
      </c>
      <c r="AB492" s="16">
        <f>AB472*$D492+$E492+AB482</f>
        <v/>
      </c>
      <c r="AC492" s="16">
        <f>AC472*$D492+$E492+AC482</f>
        <v/>
      </c>
      <c r="AD492" s="16">
        <f>AD472*$D492+$E492+AD482</f>
        <v/>
      </c>
      <c r="AF492" s="11">
        <f>CodePrefix&amp;$A492&amp;IF($C492="","","."&amp;$C492&amp;"."&amp;$B492)&amp;INDEX(VarEnd,MATCH($A492,VarKey,0))&amp;AF$5</f>
        <v/>
      </c>
      <c r="AG492" s="15">
        <f>AG472*$D492+$E492+AG482</f>
        <v/>
      </c>
      <c r="AH492" s="16">
        <f>AH472*$D492+$E492+AH482</f>
        <v/>
      </c>
      <c r="AI492" s="16">
        <f>AI472*$D492+$E492+AI482</f>
        <v/>
      </c>
      <c r="AJ492" s="16">
        <f>AJ472*$D492+$E492+AJ482</f>
        <v/>
      </c>
      <c r="AK492" s="16">
        <f>AK472*$D492+$E492+AK482</f>
        <v/>
      </c>
      <c r="AL492" s="16">
        <f>AL472*$D492+$E492+AL482</f>
        <v/>
      </c>
      <c r="AM492" s="16">
        <f>AM472*$D492+$E492+AM482</f>
        <v/>
      </c>
      <c r="AN492" s="16">
        <f>AN472*$D492+$E492+AN482</f>
        <v/>
      </c>
      <c r="AO492" s="16">
        <f>AO472*$D492+$E492+AO482</f>
        <v/>
      </c>
      <c r="AP492" s="16">
        <f>AP472*$D492+$E492+AP482</f>
        <v/>
      </c>
      <c r="AQ492" s="16">
        <f>AQ472*$D492+$E492+AQ482</f>
        <v/>
      </c>
      <c r="AR492" s="16">
        <f>AR472*$D492+$E492+AR482</f>
        <v/>
      </c>
      <c r="AS492" s="16">
        <f>AS472*$D492+$E492+AS482</f>
        <v/>
      </c>
      <c r="AT492" s="16">
        <f>AT472*$D492+$E492+AT482</f>
        <v/>
      </c>
      <c r="AU492" s="16">
        <f>AU472*$D492+$E492+AU482</f>
        <v/>
      </c>
      <c r="AV492" s="16">
        <f>AV472*$D492+$E492+AV482</f>
        <v/>
      </c>
      <c r="AW492" s="16">
        <f>AW472*$D492+$E492+AW482</f>
        <v/>
      </c>
      <c r="AX492" s="16">
        <f>AX472*$D492+$E492+AX482</f>
        <v/>
      </c>
      <c r="AY492" s="16">
        <f>AY472*$D492+$E492+AY482</f>
        <v/>
      </c>
    </row>
    <row r="493" hidden="1" outlineLevel="1">
      <c r="A493" s="14" t="inlineStr">
        <is>
          <t>fix</t>
        </is>
      </c>
      <c r="B493" s="14" t="inlineStr">
        <is>
          <t>bio</t>
        </is>
      </c>
      <c r="C493" s="14" t="inlineStr">
        <is>
          <t>pow</t>
        </is>
      </c>
      <c r="D493" s="41">
        <f>INDEX(Inputs_power!$R$5:$R$13,MATCH($B493,Inputs_power!$A$5:$A$13,0))</f>
        <v/>
      </c>
      <c r="E493" s="41">
        <f>INDEX(Inputs_power!$S$5:$S$13,MATCH($B493,Inputs_power!$A$5:$A$13,0))</f>
        <v/>
      </c>
      <c r="F493" s="35" t="n"/>
      <c r="G493" s="35" t="n"/>
      <c r="H493" s="14">
        <f>INDEX(VarLab,MATCH($A493,VarKey,0))&amp;INDEX(MemLab,MATCH($C493&amp;"|"&amp;$B493,MemKey,0))</f>
        <v/>
      </c>
      <c r="I493" s="14">
        <f>INDEX(VarUnit,MATCH($A493,VarKey,0))</f>
        <v/>
      </c>
      <c r="J493" s="14">
        <f>INDEX(VarSrc,MATCH($A493,VarKey,0))</f>
        <v/>
      </c>
      <c r="K493" s="11">
        <f>CodePrefix&amp;$A493&amp;IF($C493="","","."&amp;$C493&amp;"."&amp;$B493)&amp;INDEX(VarEnd,MATCH($A493,VarKey,0))&amp;K$5</f>
        <v/>
      </c>
      <c r="L493" s="15">
        <f>L473*$D493+$E493+L483</f>
        <v/>
      </c>
      <c r="M493" s="16">
        <f>M473*$D493+$E493+M483</f>
        <v/>
      </c>
      <c r="N493" s="16">
        <f>N473*$D493+$E493+N483</f>
        <v/>
      </c>
      <c r="O493" s="16">
        <f>O473*$D493+$E493+O483</f>
        <v/>
      </c>
      <c r="P493" s="16">
        <f>P473*$D493+$E493+P483</f>
        <v/>
      </c>
      <c r="Q493" s="16">
        <f>Q473*$D493+$E493+Q483</f>
        <v/>
      </c>
      <c r="R493" s="16">
        <f>R473*$D493+$E493+R483</f>
        <v/>
      </c>
      <c r="S493" s="16">
        <f>S473*$D493+$E493+S483</f>
        <v/>
      </c>
      <c r="T493" s="16">
        <f>T473*$D493+$E493+T483</f>
        <v/>
      </c>
      <c r="U493" s="16">
        <f>U473*$D493+$E493+U483</f>
        <v/>
      </c>
      <c r="V493" s="16">
        <f>V473*$D493+$E493+V483</f>
        <v/>
      </c>
      <c r="W493" s="16">
        <f>W473*$D493+$E493+W483</f>
        <v/>
      </c>
      <c r="X493" s="16">
        <f>X473*$D493+$E493+X483</f>
        <v/>
      </c>
      <c r="Y493" s="16">
        <f>Y473*$D493+$E493+Y483</f>
        <v/>
      </c>
      <c r="Z493" s="16">
        <f>Z473*$D493+$E493+Z483</f>
        <v/>
      </c>
      <c r="AA493" s="16">
        <f>AA473*$D493+$E493+AA483</f>
        <v/>
      </c>
      <c r="AB493" s="16">
        <f>AB473*$D493+$E493+AB483</f>
        <v/>
      </c>
      <c r="AC493" s="16">
        <f>AC473*$D493+$E493+AC483</f>
        <v/>
      </c>
      <c r="AD493" s="16">
        <f>AD473*$D493+$E493+AD483</f>
        <v/>
      </c>
      <c r="AF493" s="11">
        <f>CodePrefix&amp;$A493&amp;IF($C493="","","."&amp;$C493&amp;"."&amp;$B493)&amp;INDEX(VarEnd,MATCH($A493,VarKey,0))&amp;AF$5</f>
        <v/>
      </c>
      <c r="AG493" s="15">
        <f>AG473*$D493+$E493+AG483</f>
        <v/>
      </c>
      <c r="AH493" s="16">
        <f>AH473*$D493+$E493+AH483</f>
        <v/>
      </c>
      <c r="AI493" s="16">
        <f>AI473*$D493+$E493+AI483</f>
        <v/>
      </c>
      <c r="AJ493" s="16">
        <f>AJ473*$D493+$E493+AJ483</f>
        <v/>
      </c>
      <c r="AK493" s="16">
        <f>AK473*$D493+$E493+AK483</f>
        <v/>
      </c>
      <c r="AL493" s="16">
        <f>AL473*$D493+$E493+AL483</f>
        <v/>
      </c>
      <c r="AM493" s="16">
        <f>AM473*$D493+$E493+AM483</f>
        <v/>
      </c>
      <c r="AN493" s="16">
        <f>AN473*$D493+$E493+AN483</f>
        <v/>
      </c>
      <c r="AO493" s="16">
        <f>AO473*$D493+$E493+AO483</f>
        <v/>
      </c>
      <c r="AP493" s="16">
        <f>AP473*$D493+$E493+AP483</f>
        <v/>
      </c>
      <c r="AQ493" s="16">
        <f>AQ473*$D493+$E493+AQ483</f>
        <v/>
      </c>
      <c r="AR493" s="16">
        <f>AR473*$D493+$E493+AR483</f>
        <v/>
      </c>
      <c r="AS493" s="16">
        <f>AS473*$D493+$E493+AS483</f>
        <v/>
      </c>
      <c r="AT493" s="16">
        <f>AT473*$D493+$E493+AT483</f>
        <v/>
      </c>
      <c r="AU493" s="16">
        <f>AU473*$D493+$E493+AU483</f>
        <v/>
      </c>
      <c r="AV493" s="16">
        <f>AV473*$D493+$E493+AV483</f>
        <v/>
      </c>
      <c r="AW493" s="16">
        <f>AW473*$D493+$E493+AW483</f>
        <v/>
      </c>
      <c r="AX493" s="16">
        <f>AX473*$D493+$E493+AX483</f>
        <v/>
      </c>
      <c r="AY493" s="16">
        <f>AY473*$D493+$E493+AY483</f>
        <v/>
      </c>
    </row>
    <row r="494" hidden="1" outlineLevel="1"/>
    <row r="495" hidden="1" outlineLevel="1">
      <c r="H495" s="20" t="inlineStr">
        <is>
          <t>C. Levelised fixed costs of new plants ($/kWh; for investment decisions, not for prices)</t>
        </is>
      </c>
    </row>
    <row r="496" hidden="1" outlineLevel="1">
      <c r="A496" s="14" t="inlineStr">
        <is>
          <t>lfx</t>
        </is>
      </c>
      <c r="B496" s="14" t="inlineStr">
        <is>
          <t>coa</t>
        </is>
      </c>
      <c r="C496" s="14" t="inlineStr">
        <is>
          <t>pow</t>
        </is>
      </c>
      <c r="D496" s="41">
        <f>INDEX(Inputs_power!$T$5:$T$13,MATCH($B496,Inputs_power!$A$5:$A$13,0))</f>
        <v/>
      </c>
      <c r="E496" s="41">
        <f>INDEX(Inputs_power!$U$5:$U$13,MATCH($B496,Inputs_power!$A$5:$A$13,0))</f>
        <v/>
      </c>
      <c r="F496" s="41">
        <f>INDEX(Inputs_power!$O$5:$O$13,MATCH($B496,Inputs_power!$A$5:$A$13,0))</f>
        <v/>
      </c>
      <c r="G496" s="35" t="n"/>
      <c r="H496" s="14">
        <f>INDEX(VarLab,MATCH($A496,VarKey,0))&amp;INDEX(MemLab,MATCH($C496&amp;"|"&amp;$B496,MemKey,0))</f>
        <v/>
      </c>
      <c r="I496" s="14">
        <f>INDEX(VarUnit,MATCH($A496,VarKey,0))</f>
        <v/>
      </c>
      <c r="J496" s="14">
        <f>INDEX(VarSrc,MATCH($A496,VarKey,0))</f>
        <v/>
      </c>
      <c r="K496" s="11">
        <f>CodePrefix&amp;$A496&amp;IF($C496="","","."&amp;$C496&amp;"."&amp;$B496)&amp;INDEX(VarEnd,MATCH($A496,VarKey,0))&amp;K$5</f>
        <v/>
      </c>
      <c r="L496" s="15">
        <f>L455*$D496+$E496+$F496*L$724</f>
        <v/>
      </c>
      <c r="M496" s="16">
        <f>M455*$D496+$E496+$F496*M$724</f>
        <v/>
      </c>
      <c r="N496" s="16">
        <f>N455*$D496+$E496+$F496*N$724</f>
        <v/>
      </c>
      <c r="O496" s="16">
        <f>O455*$D496+$E496+$F496*O$724</f>
        <v/>
      </c>
      <c r="P496" s="16">
        <f>P455*$D496+$E496+$F496*P$724</f>
        <v/>
      </c>
      <c r="Q496" s="16">
        <f>Q455*$D496+$E496+$F496*Q$724</f>
        <v/>
      </c>
      <c r="R496" s="16">
        <f>R455*$D496+$E496+$F496*R$724</f>
        <v/>
      </c>
      <c r="S496" s="16">
        <f>S455*$D496+$E496+$F496*S$724</f>
        <v/>
      </c>
      <c r="T496" s="16">
        <f>T455*$D496+$E496+$F496*T$724</f>
        <v/>
      </c>
      <c r="U496" s="16">
        <f>U455*$D496+$E496+$F496*U$724</f>
        <v/>
      </c>
      <c r="V496" s="16">
        <f>V455*$D496+$E496+$F496*V$724</f>
        <v/>
      </c>
      <c r="W496" s="16">
        <f>W455*$D496+$E496+$F496*W$724</f>
        <v/>
      </c>
      <c r="X496" s="16">
        <f>X455*$D496+$E496+$F496*X$724</f>
        <v/>
      </c>
      <c r="Y496" s="16">
        <f>Y455*$D496+$E496+$F496*Y$724</f>
        <v/>
      </c>
      <c r="Z496" s="16">
        <f>Z455*$D496+$E496+$F496*Z$724</f>
        <v/>
      </c>
      <c r="AA496" s="16">
        <f>AA455*$D496+$E496+$F496*AA$724</f>
        <v/>
      </c>
      <c r="AB496" s="16">
        <f>AB455*$D496+$E496+$F496*AB$724</f>
        <v/>
      </c>
      <c r="AC496" s="16">
        <f>AC455*$D496+$E496+$F496*AC$724</f>
        <v/>
      </c>
      <c r="AD496" s="16">
        <f>AD455*$D496+$E496+$F496*AD$724</f>
        <v/>
      </c>
      <c r="AF496" s="11">
        <f>CodePrefix&amp;$A496&amp;IF($C496="","","."&amp;$C496&amp;"."&amp;$B496)&amp;INDEX(VarEnd,MATCH($A496,VarKey,0))&amp;AF$5</f>
        <v/>
      </c>
      <c r="AG496" s="15">
        <f>AG455*$D496+$E496+$F496*AG$724</f>
        <v/>
      </c>
      <c r="AH496" s="16">
        <f>AH455*$D496+$E496+$F496*AH$724</f>
        <v/>
      </c>
      <c r="AI496" s="16">
        <f>AI455*$D496+$E496+$F496*AI$724</f>
        <v/>
      </c>
      <c r="AJ496" s="16">
        <f>AJ455*$D496+$E496+$F496*AJ$724</f>
        <v/>
      </c>
      <c r="AK496" s="16">
        <f>AK455*$D496+$E496+$F496*AK$724</f>
        <v/>
      </c>
      <c r="AL496" s="16">
        <f>AL455*$D496+$E496+$F496*AL$724</f>
        <v/>
      </c>
      <c r="AM496" s="16">
        <f>AM455*$D496+$E496+$F496*AM$724</f>
        <v/>
      </c>
      <c r="AN496" s="16">
        <f>AN455*$D496+$E496+$F496*AN$724</f>
        <v/>
      </c>
      <c r="AO496" s="16">
        <f>AO455*$D496+$E496+$F496*AO$724</f>
        <v/>
      </c>
      <c r="AP496" s="16">
        <f>AP455*$D496+$E496+$F496*AP$724</f>
        <v/>
      </c>
      <c r="AQ496" s="16">
        <f>AQ455*$D496+$E496+$F496*AQ$724</f>
        <v/>
      </c>
      <c r="AR496" s="16">
        <f>AR455*$D496+$E496+$F496*AR$724</f>
        <v/>
      </c>
      <c r="AS496" s="16">
        <f>AS455*$D496+$E496+$F496*AS$724</f>
        <v/>
      </c>
      <c r="AT496" s="16">
        <f>AT455*$D496+$E496+$F496*AT$724</f>
        <v/>
      </c>
      <c r="AU496" s="16">
        <f>AU455*$D496+$E496+$F496*AU$724</f>
        <v/>
      </c>
      <c r="AV496" s="16">
        <f>AV455*$D496+$E496+$F496*AV$724</f>
        <v/>
      </c>
      <c r="AW496" s="16">
        <f>AW455*$D496+$E496+$F496*AW$724</f>
        <v/>
      </c>
      <c r="AX496" s="16">
        <f>AX455*$D496+$E496+$F496*AX$724</f>
        <v/>
      </c>
      <c r="AY496" s="16">
        <f>AY455*$D496+$E496+$F496*AY$724</f>
        <v/>
      </c>
    </row>
    <row r="497" hidden="1" outlineLevel="1">
      <c r="A497" s="14" t="inlineStr">
        <is>
          <t>lfx</t>
        </is>
      </c>
      <c r="B497" s="14" t="inlineStr">
        <is>
          <t>nga</t>
        </is>
      </c>
      <c r="C497" s="14" t="inlineStr">
        <is>
          <t>pow</t>
        </is>
      </c>
      <c r="D497" s="41">
        <f>INDEX(Inputs_power!$T$5:$T$13,MATCH($B497,Inputs_power!$A$5:$A$13,0))</f>
        <v/>
      </c>
      <c r="E497" s="41">
        <f>INDEX(Inputs_power!$U$5:$U$13,MATCH($B497,Inputs_power!$A$5:$A$13,0))</f>
        <v/>
      </c>
      <c r="F497" s="41">
        <f>INDEX(Inputs_power!$O$5:$O$13,MATCH($B497,Inputs_power!$A$5:$A$13,0))</f>
        <v/>
      </c>
      <c r="G497" s="35" t="n"/>
      <c r="H497" s="14">
        <f>INDEX(VarLab,MATCH($A497,VarKey,0))&amp;INDEX(MemLab,MATCH($C497&amp;"|"&amp;$B497,MemKey,0))</f>
        <v/>
      </c>
      <c r="I497" s="14">
        <f>INDEX(VarUnit,MATCH($A497,VarKey,0))</f>
        <v/>
      </c>
      <c r="J497" s="14">
        <f>INDEX(VarSrc,MATCH($A497,VarKey,0))</f>
        <v/>
      </c>
      <c r="K497" s="11">
        <f>CodePrefix&amp;$A497&amp;IF($C497="","","."&amp;$C497&amp;"."&amp;$B497)&amp;INDEX(VarEnd,MATCH($A497,VarKey,0))&amp;K$5</f>
        <v/>
      </c>
      <c r="L497" s="15">
        <f>L456*$D497+$E497+$F497*L$724</f>
        <v/>
      </c>
      <c r="M497" s="16">
        <f>M456*$D497+$E497+$F497*M$724</f>
        <v/>
      </c>
      <c r="N497" s="16">
        <f>N456*$D497+$E497+$F497*N$724</f>
        <v/>
      </c>
      <c r="O497" s="16">
        <f>O456*$D497+$E497+$F497*O$724</f>
        <v/>
      </c>
      <c r="P497" s="16">
        <f>P456*$D497+$E497+$F497*P$724</f>
        <v/>
      </c>
      <c r="Q497" s="16">
        <f>Q456*$D497+$E497+$F497*Q$724</f>
        <v/>
      </c>
      <c r="R497" s="16">
        <f>R456*$D497+$E497+$F497*R$724</f>
        <v/>
      </c>
      <c r="S497" s="16">
        <f>S456*$D497+$E497+$F497*S$724</f>
        <v/>
      </c>
      <c r="T497" s="16">
        <f>T456*$D497+$E497+$F497*T$724</f>
        <v/>
      </c>
      <c r="U497" s="16">
        <f>U456*$D497+$E497+$F497*U$724</f>
        <v/>
      </c>
      <c r="V497" s="16">
        <f>V456*$D497+$E497+$F497*V$724</f>
        <v/>
      </c>
      <c r="W497" s="16">
        <f>W456*$D497+$E497+$F497*W$724</f>
        <v/>
      </c>
      <c r="X497" s="16">
        <f>X456*$D497+$E497+$F497*X$724</f>
        <v/>
      </c>
      <c r="Y497" s="16">
        <f>Y456*$D497+$E497+$F497*Y$724</f>
        <v/>
      </c>
      <c r="Z497" s="16">
        <f>Z456*$D497+$E497+$F497*Z$724</f>
        <v/>
      </c>
      <c r="AA497" s="16">
        <f>AA456*$D497+$E497+$F497*AA$724</f>
        <v/>
      </c>
      <c r="AB497" s="16">
        <f>AB456*$D497+$E497+$F497*AB$724</f>
        <v/>
      </c>
      <c r="AC497" s="16">
        <f>AC456*$D497+$E497+$F497*AC$724</f>
        <v/>
      </c>
      <c r="AD497" s="16">
        <f>AD456*$D497+$E497+$F497*AD$724</f>
        <v/>
      </c>
      <c r="AF497" s="11">
        <f>CodePrefix&amp;$A497&amp;IF($C497="","","."&amp;$C497&amp;"."&amp;$B497)&amp;INDEX(VarEnd,MATCH($A497,VarKey,0))&amp;AF$5</f>
        <v/>
      </c>
      <c r="AG497" s="15">
        <f>AG456*$D497+$E497+$F497*AG$724</f>
        <v/>
      </c>
      <c r="AH497" s="16">
        <f>AH456*$D497+$E497+$F497*AH$724</f>
        <v/>
      </c>
      <c r="AI497" s="16">
        <f>AI456*$D497+$E497+$F497*AI$724</f>
        <v/>
      </c>
      <c r="AJ497" s="16">
        <f>AJ456*$D497+$E497+$F497*AJ$724</f>
        <v/>
      </c>
      <c r="AK497" s="16">
        <f>AK456*$D497+$E497+$F497*AK$724</f>
        <v/>
      </c>
      <c r="AL497" s="16">
        <f>AL456*$D497+$E497+$F497*AL$724</f>
        <v/>
      </c>
      <c r="AM497" s="16">
        <f>AM456*$D497+$E497+$F497*AM$724</f>
        <v/>
      </c>
      <c r="AN497" s="16">
        <f>AN456*$D497+$E497+$F497*AN$724</f>
        <v/>
      </c>
      <c r="AO497" s="16">
        <f>AO456*$D497+$E497+$F497*AO$724</f>
        <v/>
      </c>
      <c r="AP497" s="16">
        <f>AP456*$D497+$E497+$F497*AP$724</f>
        <v/>
      </c>
      <c r="AQ497" s="16">
        <f>AQ456*$D497+$E497+$F497*AQ$724</f>
        <v/>
      </c>
      <c r="AR497" s="16">
        <f>AR456*$D497+$E497+$F497*AR$724</f>
        <v/>
      </c>
      <c r="AS497" s="16">
        <f>AS456*$D497+$E497+$F497*AS$724</f>
        <v/>
      </c>
      <c r="AT497" s="16">
        <f>AT456*$D497+$E497+$F497*AT$724</f>
        <v/>
      </c>
      <c r="AU497" s="16">
        <f>AU456*$D497+$E497+$F497*AU$724</f>
        <v/>
      </c>
      <c r="AV497" s="16">
        <f>AV456*$D497+$E497+$F497*AV$724</f>
        <v/>
      </c>
      <c r="AW497" s="16">
        <f>AW456*$D497+$E497+$F497*AW$724</f>
        <v/>
      </c>
      <c r="AX497" s="16">
        <f>AX456*$D497+$E497+$F497*AX$724</f>
        <v/>
      </c>
      <c r="AY497" s="16">
        <f>AY456*$D497+$E497+$F497*AY$724</f>
        <v/>
      </c>
    </row>
    <row r="498" hidden="1" outlineLevel="1">
      <c r="A498" s="14" t="inlineStr">
        <is>
          <t>lfx</t>
        </is>
      </c>
      <c r="B498" s="14" t="inlineStr">
        <is>
          <t>oop</t>
        </is>
      </c>
      <c r="C498" s="14" t="inlineStr">
        <is>
          <t>pow</t>
        </is>
      </c>
      <c r="D498" s="41">
        <f>INDEX(Inputs_power!$T$5:$T$13,MATCH($B498,Inputs_power!$A$5:$A$13,0))</f>
        <v/>
      </c>
      <c r="E498" s="41">
        <f>INDEX(Inputs_power!$U$5:$U$13,MATCH($B498,Inputs_power!$A$5:$A$13,0))</f>
        <v/>
      </c>
      <c r="F498" s="41">
        <f>INDEX(Inputs_power!$O$5:$O$13,MATCH($B498,Inputs_power!$A$5:$A$13,0))</f>
        <v/>
      </c>
      <c r="G498" s="35" t="n"/>
      <c r="H498" s="14">
        <f>INDEX(VarLab,MATCH($A498,VarKey,0))&amp;INDEX(MemLab,MATCH($C498&amp;"|"&amp;$B498,MemKey,0))</f>
        <v/>
      </c>
      <c r="I498" s="14">
        <f>INDEX(VarUnit,MATCH($A498,VarKey,0))</f>
        <v/>
      </c>
      <c r="J498" s="14">
        <f>INDEX(VarSrc,MATCH($A498,VarKey,0))</f>
        <v/>
      </c>
      <c r="K498" s="11">
        <f>CodePrefix&amp;$A498&amp;IF($C498="","","."&amp;$C498&amp;"."&amp;$B498)&amp;INDEX(VarEnd,MATCH($A498,VarKey,0))&amp;K$5</f>
        <v/>
      </c>
      <c r="L498" s="15">
        <f>L457*$D498+$E498+$F498*L$724</f>
        <v/>
      </c>
      <c r="M498" s="16">
        <f>M457*$D498+$E498+$F498*M$724</f>
        <v/>
      </c>
      <c r="N498" s="16">
        <f>N457*$D498+$E498+$F498*N$724</f>
        <v/>
      </c>
      <c r="O498" s="16">
        <f>O457*$D498+$E498+$F498*O$724</f>
        <v/>
      </c>
      <c r="P498" s="16">
        <f>P457*$D498+$E498+$F498*P$724</f>
        <v/>
      </c>
      <c r="Q498" s="16">
        <f>Q457*$D498+$E498+$F498*Q$724</f>
        <v/>
      </c>
      <c r="R498" s="16">
        <f>R457*$D498+$E498+$F498*R$724</f>
        <v/>
      </c>
      <c r="S498" s="16">
        <f>S457*$D498+$E498+$F498*S$724</f>
        <v/>
      </c>
      <c r="T498" s="16">
        <f>T457*$D498+$E498+$F498*T$724</f>
        <v/>
      </c>
      <c r="U498" s="16">
        <f>U457*$D498+$E498+$F498*U$724</f>
        <v/>
      </c>
      <c r="V498" s="16">
        <f>V457*$D498+$E498+$F498*V$724</f>
        <v/>
      </c>
      <c r="W498" s="16">
        <f>W457*$D498+$E498+$F498*W$724</f>
        <v/>
      </c>
      <c r="X498" s="16">
        <f>X457*$D498+$E498+$F498*X$724</f>
        <v/>
      </c>
      <c r="Y498" s="16">
        <f>Y457*$D498+$E498+$F498*Y$724</f>
        <v/>
      </c>
      <c r="Z498" s="16">
        <f>Z457*$D498+$E498+$F498*Z$724</f>
        <v/>
      </c>
      <c r="AA498" s="16">
        <f>AA457*$D498+$E498+$F498*AA$724</f>
        <v/>
      </c>
      <c r="AB498" s="16">
        <f>AB457*$D498+$E498+$F498*AB$724</f>
        <v/>
      </c>
      <c r="AC498" s="16">
        <f>AC457*$D498+$E498+$F498*AC$724</f>
        <v/>
      </c>
      <c r="AD498" s="16">
        <f>AD457*$D498+$E498+$F498*AD$724</f>
        <v/>
      </c>
      <c r="AF498" s="11">
        <f>CodePrefix&amp;$A498&amp;IF($C498="","","."&amp;$C498&amp;"."&amp;$B498)&amp;INDEX(VarEnd,MATCH($A498,VarKey,0))&amp;AF$5</f>
        <v/>
      </c>
      <c r="AG498" s="15">
        <f>AG457*$D498+$E498+$F498*AG$724</f>
        <v/>
      </c>
      <c r="AH498" s="16">
        <f>AH457*$D498+$E498+$F498*AH$724</f>
        <v/>
      </c>
      <c r="AI498" s="16">
        <f>AI457*$D498+$E498+$F498*AI$724</f>
        <v/>
      </c>
      <c r="AJ498" s="16">
        <f>AJ457*$D498+$E498+$F498*AJ$724</f>
        <v/>
      </c>
      <c r="AK498" s="16">
        <f>AK457*$D498+$E498+$F498*AK$724</f>
        <v/>
      </c>
      <c r="AL498" s="16">
        <f>AL457*$D498+$E498+$F498*AL$724</f>
        <v/>
      </c>
      <c r="AM498" s="16">
        <f>AM457*$D498+$E498+$F498*AM$724</f>
        <v/>
      </c>
      <c r="AN498" s="16">
        <f>AN457*$D498+$E498+$F498*AN$724</f>
        <v/>
      </c>
      <c r="AO498" s="16">
        <f>AO457*$D498+$E498+$F498*AO$724</f>
        <v/>
      </c>
      <c r="AP498" s="16">
        <f>AP457*$D498+$E498+$F498*AP$724</f>
        <v/>
      </c>
      <c r="AQ498" s="16">
        <f>AQ457*$D498+$E498+$F498*AQ$724</f>
        <v/>
      </c>
      <c r="AR498" s="16">
        <f>AR457*$D498+$E498+$F498*AR$724</f>
        <v/>
      </c>
      <c r="AS498" s="16">
        <f>AS457*$D498+$E498+$F498*AS$724</f>
        <v/>
      </c>
      <c r="AT498" s="16">
        <f>AT457*$D498+$E498+$F498*AT$724</f>
        <v/>
      </c>
      <c r="AU498" s="16">
        <f>AU457*$D498+$E498+$F498*AU$724</f>
        <v/>
      </c>
      <c r="AV498" s="16">
        <f>AV457*$D498+$E498+$F498*AV$724</f>
        <v/>
      </c>
      <c r="AW498" s="16">
        <f>AW457*$D498+$E498+$F498*AW$724</f>
        <v/>
      </c>
      <c r="AX498" s="16">
        <f>AX457*$D498+$E498+$F498*AX$724</f>
        <v/>
      </c>
      <c r="AY498" s="16">
        <f>AY457*$D498+$E498+$F498*AY$724</f>
        <v/>
      </c>
    </row>
    <row r="499" hidden="1" outlineLevel="1">
      <c r="A499" s="14" t="inlineStr">
        <is>
          <t>lfx</t>
        </is>
      </c>
      <c r="B499" s="14" t="inlineStr">
        <is>
          <t>nuc</t>
        </is>
      </c>
      <c r="C499" s="14" t="inlineStr">
        <is>
          <t>pow</t>
        </is>
      </c>
      <c r="D499" s="41">
        <f>INDEX(Inputs_power!$T$5:$T$13,MATCH($B499,Inputs_power!$A$5:$A$13,0))</f>
        <v/>
      </c>
      <c r="E499" s="41">
        <f>INDEX(Inputs_power!$U$5:$U$13,MATCH($B499,Inputs_power!$A$5:$A$13,0))</f>
        <v/>
      </c>
      <c r="F499" s="41">
        <f>INDEX(Inputs_power!$O$5:$O$13,MATCH($B499,Inputs_power!$A$5:$A$13,0))</f>
        <v/>
      </c>
      <c r="G499" s="35" t="n"/>
      <c r="H499" s="14">
        <f>INDEX(VarLab,MATCH($A499,VarKey,0))&amp;INDEX(MemLab,MATCH($C499&amp;"|"&amp;$B499,MemKey,0))</f>
        <v/>
      </c>
      <c r="I499" s="14">
        <f>INDEX(VarUnit,MATCH($A499,VarKey,0))</f>
        <v/>
      </c>
      <c r="J499" s="14">
        <f>INDEX(VarSrc,MATCH($A499,VarKey,0))</f>
        <v/>
      </c>
      <c r="K499" s="11">
        <f>CodePrefix&amp;$A499&amp;IF($C499="","","."&amp;$C499&amp;"."&amp;$B499)&amp;INDEX(VarEnd,MATCH($A499,VarKey,0))&amp;K$5</f>
        <v/>
      </c>
      <c r="L499" s="15">
        <f>L458*$D499+$E499+$F499*L$724</f>
        <v/>
      </c>
      <c r="M499" s="16">
        <f>M458*$D499+$E499+$F499*M$724</f>
        <v/>
      </c>
      <c r="N499" s="16">
        <f>N458*$D499+$E499+$F499*N$724</f>
        <v/>
      </c>
      <c r="O499" s="16">
        <f>O458*$D499+$E499+$F499*O$724</f>
        <v/>
      </c>
      <c r="P499" s="16">
        <f>P458*$D499+$E499+$F499*P$724</f>
        <v/>
      </c>
      <c r="Q499" s="16">
        <f>Q458*$D499+$E499+$F499*Q$724</f>
        <v/>
      </c>
      <c r="R499" s="16">
        <f>R458*$D499+$E499+$F499*R$724</f>
        <v/>
      </c>
      <c r="S499" s="16">
        <f>S458*$D499+$E499+$F499*S$724</f>
        <v/>
      </c>
      <c r="T499" s="16">
        <f>T458*$D499+$E499+$F499*T$724</f>
        <v/>
      </c>
      <c r="U499" s="16">
        <f>U458*$D499+$E499+$F499*U$724</f>
        <v/>
      </c>
      <c r="V499" s="16">
        <f>V458*$D499+$E499+$F499*V$724</f>
        <v/>
      </c>
      <c r="W499" s="16">
        <f>W458*$D499+$E499+$F499*W$724</f>
        <v/>
      </c>
      <c r="X499" s="16">
        <f>X458*$D499+$E499+$F499*X$724</f>
        <v/>
      </c>
      <c r="Y499" s="16">
        <f>Y458*$D499+$E499+$F499*Y$724</f>
        <v/>
      </c>
      <c r="Z499" s="16">
        <f>Z458*$D499+$E499+$F499*Z$724</f>
        <v/>
      </c>
      <c r="AA499" s="16">
        <f>AA458*$D499+$E499+$F499*AA$724</f>
        <v/>
      </c>
      <c r="AB499" s="16">
        <f>AB458*$D499+$E499+$F499*AB$724</f>
        <v/>
      </c>
      <c r="AC499" s="16">
        <f>AC458*$D499+$E499+$F499*AC$724</f>
        <v/>
      </c>
      <c r="AD499" s="16">
        <f>AD458*$D499+$E499+$F499*AD$724</f>
        <v/>
      </c>
      <c r="AF499" s="11">
        <f>CodePrefix&amp;$A499&amp;IF($C499="","","."&amp;$C499&amp;"."&amp;$B499)&amp;INDEX(VarEnd,MATCH($A499,VarKey,0))&amp;AF$5</f>
        <v/>
      </c>
      <c r="AG499" s="15">
        <f>AG458*$D499+$E499+$F499*AG$724</f>
        <v/>
      </c>
      <c r="AH499" s="16">
        <f>AH458*$D499+$E499+$F499*AH$724</f>
        <v/>
      </c>
      <c r="AI499" s="16">
        <f>AI458*$D499+$E499+$F499*AI$724</f>
        <v/>
      </c>
      <c r="AJ499" s="16">
        <f>AJ458*$D499+$E499+$F499*AJ$724</f>
        <v/>
      </c>
      <c r="AK499" s="16">
        <f>AK458*$D499+$E499+$F499*AK$724</f>
        <v/>
      </c>
      <c r="AL499" s="16">
        <f>AL458*$D499+$E499+$F499*AL$724</f>
        <v/>
      </c>
      <c r="AM499" s="16">
        <f>AM458*$D499+$E499+$F499*AM$724</f>
        <v/>
      </c>
      <c r="AN499" s="16">
        <f>AN458*$D499+$E499+$F499*AN$724</f>
        <v/>
      </c>
      <c r="AO499" s="16">
        <f>AO458*$D499+$E499+$F499*AO$724</f>
        <v/>
      </c>
      <c r="AP499" s="16">
        <f>AP458*$D499+$E499+$F499*AP$724</f>
        <v/>
      </c>
      <c r="AQ499" s="16">
        <f>AQ458*$D499+$E499+$F499*AQ$724</f>
        <v/>
      </c>
      <c r="AR499" s="16">
        <f>AR458*$D499+$E499+$F499*AR$724</f>
        <v/>
      </c>
      <c r="AS499" s="16">
        <f>AS458*$D499+$E499+$F499*AS$724</f>
        <v/>
      </c>
      <c r="AT499" s="16">
        <f>AT458*$D499+$E499+$F499*AT$724</f>
        <v/>
      </c>
      <c r="AU499" s="16">
        <f>AU458*$D499+$E499+$F499*AU$724</f>
        <v/>
      </c>
      <c r="AV499" s="16">
        <f>AV458*$D499+$E499+$F499*AV$724</f>
        <v/>
      </c>
      <c r="AW499" s="16">
        <f>AW458*$D499+$E499+$F499*AW$724</f>
        <v/>
      </c>
      <c r="AX499" s="16">
        <f>AX458*$D499+$E499+$F499*AX$724</f>
        <v/>
      </c>
      <c r="AY499" s="16">
        <f>AY458*$D499+$E499+$F499*AY$724</f>
        <v/>
      </c>
    </row>
    <row r="500" hidden="1" outlineLevel="1">
      <c r="A500" s="14" t="inlineStr">
        <is>
          <t>lfx</t>
        </is>
      </c>
      <c r="B500" s="14" t="inlineStr">
        <is>
          <t>wnd</t>
        </is>
      </c>
      <c r="C500" s="14" t="inlineStr">
        <is>
          <t>pow</t>
        </is>
      </c>
      <c r="D500" s="41">
        <f>INDEX(Inputs_power!$T$5:$T$13,MATCH($B500,Inputs_power!$A$5:$A$13,0))</f>
        <v/>
      </c>
      <c r="E500" s="41">
        <f>INDEX(Inputs_power!$U$5:$U$13,MATCH($B500,Inputs_power!$A$5:$A$13,0))</f>
        <v/>
      </c>
      <c r="F500" s="41">
        <f>INDEX(Inputs_power!$O$5:$O$13,MATCH($B500,Inputs_power!$A$5:$A$13,0))</f>
        <v/>
      </c>
      <c r="G500" s="35" t="n"/>
      <c r="H500" s="14">
        <f>INDEX(VarLab,MATCH($A500,VarKey,0))&amp;INDEX(MemLab,MATCH($C500&amp;"|"&amp;$B500,MemKey,0))</f>
        <v/>
      </c>
      <c r="I500" s="14">
        <f>INDEX(VarUnit,MATCH($A500,VarKey,0))</f>
        <v/>
      </c>
      <c r="J500" s="14">
        <f>INDEX(VarSrc,MATCH($A500,VarKey,0))</f>
        <v/>
      </c>
      <c r="K500" s="11">
        <f>CodePrefix&amp;$A500&amp;IF($C500="","","."&amp;$C500&amp;"."&amp;$B500)&amp;INDEX(VarEnd,MATCH($A500,VarKey,0))&amp;K$5</f>
        <v/>
      </c>
      <c r="L500" s="15">
        <f>L459*$D500+$E500+$F500*L$724</f>
        <v/>
      </c>
      <c r="M500" s="16">
        <f>M459*$D500+$E500+$F500*M$724</f>
        <v/>
      </c>
      <c r="N500" s="16">
        <f>N459*$D500+$E500+$F500*N$724</f>
        <v/>
      </c>
      <c r="O500" s="16">
        <f>O459*$D500+$E500+$F500*O$724</f>
        <v/>
      </c>
      <c r="P500" s="16">
        <f>P459*$D500+$E500+$F500*P$724</f>
        <v/>
      </c>
      <c r="Q500" s="16">
        <f>Q459*$D500+$E500+$F500*Q$724</f>
        <v/>
      </c>
      <c r="R500" s="16">
        <f>R459*$D500+$E500+$F500*R$724</f>
        <v/>
      </c>
      <c r="S500" s="16">
        <f>S459*$D500+$E500+$F500*S$724</f>
        <v/>
      </c>
      <c r="T500" s="16">
        <f>T459*$D500+$E500+$F500*T$724</f>
        <v/>
      </c>
      <c r="U500" s="16">
        <f>U459*$D500+$E500+$F500*U$724</f>
        <v/>
      </c>
      <c r="V500" s="16">
        <f>V459*$D500+$E500+$F500*V$724</f>
        <v/>
      </c>
      <c r="W500" s="16">
        <f>W459*$D500+$E500+$F500*W$724</f>
        <v/>
      </c>
      <c r="X500" s="16">
        <f>X459*$D500+$E500+$F500*X$724</f>
        <v/>
      </c>
      <c r="Y500" s="16">
        <f>Y459*$D500+$E500+$F500*Y$724</f>
        <v/>
      </c>
      <c r="Z500" s="16">
        <f>Z459*$D500+$E500+$F500*Z$724</f>
        <v/>
      </c>
      <c r="AA500" s="16">
        <f>AA459*$D500+$E500+$F500*AA$724</f>
        <v/>
      </c>
      <c r="AB500" s="16">
        <f>AB459*$D500+$E500+$F500*AB$724</f>
        <v/>
      </c>
      <c r="AC500" s="16">
        <f>AC459*$D500+$E500+$F500*AC$724</f>
        <v/>
      </c>
      <c r="AD500" s="16">
        <f>AD459*$D500+$E500+$F500*AD$724</f>
        <v/>
      </c>
      <c r="AF500" s="11">
        <f>CodePrefix&amp;$A500&amp;IF($C500="","","."&amp;$C500&amp;"."&amp;$B500)&amp;INDEX(VarEnd,MATCH($A500,VarKey,0))&amp;AF$5</f>
        <v/>
      </c>
      <c r="AG500" s="15">
        <f>AG459*$D500+$E500+$F500*AG$724</f>
        <v/>
      </c>
      <c r="AH500" s="16">
        <f>AH459*$D500+$E500+$F500*AH$724</f>
        <v/>
      </c>
      <c r="AI500" s="16">
        <f>AI459*$D500+$E500+$F500*AI$724</f>
        <v/>
      </c>
      <c r="AJ500" s="16">
        <f>AJ459*$D500+$E500+$F500*AJ$724</f>
        <v/>
      </c>
      <c r="AK500" s="16">
        <f>AK459*$D500+$E500+$F500*AK$724</f>
        <v/>
      </c>
      <c r="AL500" s="16">
        <f>AL459*$D500+$E500+$F500*AL$724</f>
        <v/>
      </c>
      <c r="AM500" s="16">
        <f>AM459*$D500+$E500+$F500*AM$724</f>
        <v/>
      </c>
      <c r="AN500" s="16">
        <f>AN459*$D500+$E500+$F500*AN$724</f>
        <v/>
      </c>
      <c r="AO500" s="16">
        <f>AO459*$D500+$E500+$F500*AO$724</f>
        <v/>
      </c>
      <c r="AP500" s="16">
        <f>AP459*$D500+$E500+$F500*AP$724</f>
        <v/>
      </c>
      <c r="AQ500" s="16">
        <f>AQ459*$D500+$E500+$F500*AQ$724</f>
        <v/>
      </c>
      <c r="AR500" s="16">
        <f>AR459*$D500+$E500+$F500*AR$724</f>
        <v/>
      </c>
      <c r="AS500" s="16">
        <f>AS459*$D500+$E500+$F500*AS$724</f>
        <v/>
      </c>
      <c r="AT500" s="16">
        <f>AT459*$D500+$E500+$F500*AT$724</f>
        <v/>
      </c>
      <c r="AU500" s="16">
        <f>AU459*$D500+$E500+$F500*AU$724</f>
        <v/>
      </c>
      <c r="AV500" s="16">
        <f>AV459*$D500+$E500+$F500*AV$724</f>
        <v/>
      </c>
      <c r="AW500" s="16">
        <f>AW459*$D500+$E500+$F500*AW$724</f>
        <v/>
      </c>
      <c r="AX500" s="16">
        <f>AX459*$D500+$E500+$F500*AX$724</f>
        <v/>
      </c>
      <c r="AY500" s="16">
        <f>AY459*$D500+$E500+$F500*AY$724</f>
        <v/>
      </c>
    </row>
    <row r="501" hidden="1" outlineLevel="1">
      <c r="A501" s="14" t="inlineStr">
        <is>
          <t>lfx</t>
        </is>
      </c>
      <c r="B501" s="14" t="inlineStr">
        <is>
          <t>sol</t>
        </is>
      </c>
      <c r="C501" s="14" t="inlineStr">
        <is>
          <t>pow</t>
        </is>
      </c>
      <c r="D501" s="41">
        <f>INDEX(Inputs_power!$T$5:$T$13,MATCH($B501,Inputs_power!$A$5:$A$13,0))</f>
        <v/>
      </c>
      <c r="E501" s="41">
        <f>INDEX(Inputs_power!$U$5:$U$13,MATCH($B501,Inputs_power!$A$5:$A$13,0))</f>
        <v/>
      </c>
      <c r="F501" s="41">
        <f>INDEX(Inputs_power!$O$5:$O$13,MATCH($B501,Inputs_power!$A$5:$A$13,0))</f>
        <v/>
      </c>
      <c r="G501" s="35" t="n"/>
      <c r="H501" s="14">
        <f>INDEX(VarLab,MATCH($A501,VarKey,0))&amp;INDEX(MemLab,MATCH($C501&amp;"|"&amp;$B501,MemKey,0))</f>
        <v/>
      </c>
      <c r="I501" s="14">
        <f>INDEX(VarUnit,MATCH($A501,VarKey,0))</f>
        <v/>
      </c>
      <c r="J501" s="14">
        <f>INDEX(VarSrc,MATCH($A501,VarKey,0))</f>
        <v/>
      </c>
      <c r="K501" s="11">
        <f>CodePrefix&amp;$A501&amp;IF($C501="","","."&amp;$C501&amp;"."&amp;$B501)&amp;INDEX(VarEnd,MATCH($A501,VarKey,0))&amp;K$5</f>
        <v/>
      </c>
      <c r="L501" s="15">
        <f>L460*$D501+$E501+$F501*L$724</f>
        <v/>
      </c>
      <c r="M501" s="16">
        <f>M460*$D501+$E501+$F501*M$724</f>
        <v/>
      </c>
      <c r="N501" s="16">
        <f>N460*$D501+$E501+$F501*N$724</f>
        <v/>
      </c>
      <c r="O501" s="16">
        <f>O460*$D501+$E501+$F501*O$724</f>
        <v/>
      </c>
      <c r="P501" s="16">
        <f>P460*$D501+$E501+$F501*P$724</f>
        <v/>
      </c>
      <c r="Q501" s="16">
        <f>Q460*$D501+$E501+$F501*Q$724</f>
        <v/>
      </c>
      <c r="R501" s="16">
        <f>R460*$D501+$E501+$F501*R$724</f>
        <v/>
      </c>
      <c r="S501" s="16">
        <f>S460*$D501+$E501+$F501*S$724</f>
        <v/>
      </c>
      <c r="T501" s="16">
        <f>T460*$D501+$E501+$F501*T$724</f>
        <v/>
      </c>
      <c r="U501" s="16">
        <f>U460*$D501+$E501+$F501*U$724</f>
        <v/>
      </c>
      <c r="V501" s="16">
        <f>V460*$D501+$E501+$F501*V$724</f>
        <v/>
      </c>
      <c r="W501" s="16">
        <f>W460*$D501+$E501+$F501*W$724</f>
        <v/>
      </c>
      <c r="X501" s="16">
        <f>X460*$D501+$E501+$F501*X$724</f>
        <v/>
      </c>
      <c r="Y501" s="16">
        <f>Y460*$D501+$E501+$F501*Y$724</f>
        <v/>
      </c>
      <c r="Z501" s="16">
        <f>Z460*$D501+$E501+$F501*Z$724</f>
        <v/>
      </c>
      <c r="AA501" s="16">
        <f>AA460*$D501+$E501+$F501*AA$724</f>
        <v/>
      </c>
      <c r="AB501" s="16">
        <f>AB460*$D501+$E501+$F501*AB$724</f>
        <v/>
      </c>
      <c r="AC501" s="16">
        <f>AC460*$D501+$E501+$F501*AC$724</f>
        <v/>
      </c>
      <c r="AD501" s="16">
        <f>AD460*$D501+$E501+$F501*AD$724</f>
        <v/>
      </c>
      <c r="AF501" s="11">
        <f>CodePrefix&amp;$A501&amp;IF($C501="","","."&amp;$C501&amp;"."&amp;$B501)&amp;INDEX(VarEnd,MATCH($A501,VarKey,0))&amp;AF$5</f>
        <v/>
      </c>
      <c r="AG501" s="15">
        <f>AG460*$D501+$E501+$F501*AG$724</f>
        <v/>
      </c>
      <c r="AH501" s="16">
        <f>AH460*$D501+$E501+$F501*AH$724</f>
        <v/>
      </c>
      <c r="AI501" s="16">
        <f>AI460*$D501+$E501+$F501*AI$724</f>
        <v/>
      </c>
      <c r="AJ501" s="16">
        <f>AJ460*$D501+$E501+$F501*AJ$724</f>
        <v/>
      </c>
      <c r="AK501" s="16">
        <f>AK460*$D501+$E501+$F501*AK$724</f>
        <v/>
      </c>
      <c r="AL501" s="16">
        <f>AL460*$D501+$E501+$F501*AL$724</f>
        <v/>
      </c>
      <c r="AM501" s="16">
        <f>AM460*$D501+$E501+$F501*AM$724</f>
        <v/>
      </c>
      <c r="AN501" s="16">
        <f>AN460*$D501+$E501+$F501*AN$724</f>
        <v/>
      </c>
      <c r="AO501" s="16">
        <f>AO460*$D501+$E501+$F501*AO$724</f>
        <v/>
      </c>
      <c r="AP501" s="16">
        <f>AP460*$D501+$E501+$F501*AP$724</f>
        <v/>
      </c>
      <c r="AQ501" s="16">
        <f>AQ460*$D501+$E501+$F501*AQ$724</f>
        <v/>
      </c>
      <c r="AR501" s="16">
        <f>AR460*$D501+$E501+$F501*AR$724</f>
        <v/>
      </c>
      <c r="AS501" s="16">
        <f>AS460*$D501+$E501+$F501*AS$724</f>
        <v/>
      </c>
      <c r="AT501" s="16">
        <f>AT460*$D501+$E501+$F501*AT$724</f>
        <v/>
      </c>
      <c r="AU501" s="16">
        <f>AU460*$D501+$E501+$F501*AU$724</f>
        <v/>
      </c>
      <c r="AV501" s="16">
        <f>AV460*$D501+$E501+$F501*AV$724</f>
        <v/>
      </c>
      <c r="AW501" s="16">
        <f>AW460*$D501+$E501+$F501*AW$724</f>
        <v/>
      </c>
      <c r="AX501" s="16">
        <f>AX460*$D501+$E501+$F501*AX$724</f>
        <v/>
      </c>
      <c r="AY501" s="16">
        <f>AY460*$D501+$E501+$F501*AY$724</f>
        <v/>
      </c>
    </row>
    <row r="502" hidden="1" outlineLevel="1">
      <c r="A502" s="14" t="inlineStr">
        <is>
          <t>lfx</t>
        </is>
      </c>
      <c r="B502" s="14" t="inlineStr">
        <is>
          <t>hyd</t>
        </is>
      </c>
      <c r="C502" s="14" t="inlineStr">
        <is>
          <t>pow</t>
        </is>
      </c>
      <c r="D502" s="41">
        <f>INDEX(Inputs_power!$T$5:$T$13,MATCH($B502,Inputs_power!$A$5:$A$13,0))</f>
        <v/>
      </c>
      <c r="E502" s="41">
        <f>INDEX(Inputs_power!$U$5:$U$13,MATCH($B502,Inputs_power!$A$5:$A$13,0))</f>
        <v/>
      </c>
      <c r="F502" s="41">
        <f>INDEX(Inputs_power!$O$5:$O$13,MATCH($B502,Inputs_power!$A$5:$A$13,0))</f>
        <v/>
      </c>
      <c r="G502" s="35" t="n"/>
      <c r="H502" s="14">
        <f>INDEX(VarLab,MATCH($A502,VarKey,0))&amp;INDEX(MemLab,MATCH($C502&amp;"|"&amp;$B502,MemKey,0))</f>
        <v/>
      </c>
      <c r="I502" s="14">
        <f>INDEX(VarUnit,MATCH($A502,VarKey,0))</f>
        <v/>
      </c>
      <c r="J502" s="14">
        <f>INDEX(VarSrc,MATCH($A502,VarKey,0))</f>
        <v/>
      </c>
      <c r="K502" s="11">
        <f>CodePrefix&amp;$A502&amp;IF($C502="","","."&amp;$C502&amp;"."&amp;$B502)&amp;INDEX(VarEnd,MATCH($A502,VarKey,0))&amp;K$5</f>
        <v/>
      </c>
      <c r="L502" s="15">
        <f>L461*$D502+$E502+$F502*L$724</f>
        <v/>
      </c>
      <c r="M502" s="16">
        <f>M461*$D502+$E502+$F502*M$724</f>
        <v/>
      </c>
      <c r="N502" s="16">
        <f>N461*$D502+$E502+$F502*N$724</f>
        <v/>
      </c>
      <c r="O502" s="16">
        <f>O461*$D502+$E502+$F502*O$724</f>
        <v/>
      </c>
      <c r="P502" s="16">
        <f>P461*$D502+$E502+$F502*P$724</f>
        <v/>
      </c>
      <c r="Q502" s="16">
        <f>Q461*$D502+$E502+$F502*Q$724</f>
        <v/>
      </c>
      <c r="R502" s="16">
        <f>R461*$D502+$E502+$F502*R$724</f>
        <v/>
      </c>
      <c r="S502" s="16">
        <f>S461*$D502+$E502+$F502*S$724</f>
        <v/>
      </c>
      <c r="T502" s="16">
        <f>T461*$D502+$E502+$F502*T$724</f>
        <v/>
      </c>
      <c r="U502" s="16">
        <f>U461*$D502+$E502+$F502*U$724</f>
        <v/>
      </c>
      <c r="V502" s="16">
        <f>V461*$D502+$E502+$F502*V$724</f>
        <v/>
      </c>
      <c r="W502" s="16">
        <f>W461*$D502+$E502+$F502*W$724</f>
        <v/>
      </c>
      <c r="X502" s="16">
        <f>X461*$D502+$E502+$F502*X$724</f>
        <v/>
      </c>
      <c r="Y502" s="16">
        <f>Y461*$D502+$E502+$F502*Y$724</f>
        <v/>
      </c>
      <c r="Z502" s="16">
        <f>Z461*$D502+$E502+$F502*Z$724</f>
        <v/>
      </c>
      <c r="AA502" s="16">
        <f>AA461*$D502+$E502+$F502*AA$724</f>
        <v/>
      </c>
      <c r="AB502" s="16">
        <f>AB461*$D502+$E502+$F502*AB$724</f>
        <v/>
      </c>
      <c r="AC502" s="16">
        <f>AC461*$D502+$E502+$F502*AC$724</f>
        <v/>
      </c>
      <c r="AD502" s="16">
        <f>AD461*$D502+$E502+$F502*AD$724</f>
        <v/>
      </c>
      <c r="AF502" s="11">
        <f>CodePrefix&amp;$A502&amp;IF($C502="","","."&amp;$C502&amp;"."&amp;$B502)&amp;INDEX(VarEnd,MATCH($A502,VarKey,0))&amp;AF$5</f>
        <v/>
      </c>
      <c r="AG502" s="15">
        <f>AG461*$D502+$E502+$F502*AG$724</f>
        <v/>
      </c>
      <c r="AH502" s="16">
        <f>AH461*$D502+$E502+$F502*AH$724</f>
        <v/>
      </c>
      <c r="AI502" s="16">
        <f>AI461*$D502+$E502+$F502*AI$724</f>
        <v/>
      </c>
      <c r="AJ502" s="16">
        <f>AJ461*$D502+$E502+$F502*AJ$724</f>
        <v/>
      </c>
      <c r="AK502" s="16">
        <f>AK461*$D502+$E502+$F502*AK$724</f>
        <v/>
      </c>
      <c r="AL502" s="16">
        <f>AL461*$D502+$E502+$F502*AL$724</f>
        <v/>
      </c>
      <c r="AM502" s="16">
        <f>AM461*$D502+$E502+$F502*AM$724</f>
        <v/>
      </c>
      <c r="AN502" s="16">
        <f>AN461*$D502+$E502+$F502*AN$724</f>
        <v/>
      </c>
      <c r="AO502" s="16">
        <f>AO461*$D502+$E502+$F502*AO$724</f>
        <v/>
      </c>
      <c r="AP502" s="16">
        <f>AP461*$D502+$E502+$F502*AP$724</f>
        <v/>
      </c>
      <c r="AQ502" s="16">
        <f>AQ461*$D502+$E502+$F502*AQ$724</f>
        <v/>
      </c>
      <c r="AR502" s="16">
        <f>AR461*$D502+$E502+$F502*AR$724</f>
        <v/>
      </c>
      <c r="AS502" s="16">
        <f>AS461*$D502+$E502+$F502*AS$724</f>
        <v/>
      </c>
      <c r="AT502" s="16">
        <f>AT461*$D502+$E502+$F502*AT$724</f>
        <v/>
      </c>
      <c r="AU502" s="16">
        <f>AU461*$D502+$E502+$F502*AU$724</f>
        <v/>
      </c>
      <c r="AV502" s="16">
        <f>AV461*$D502+$E502+$F502*AV$724</f>
        <v/>
      </c>
      <c r="AW502" s="16">
        <f>AW461*$D502+$E502+$F502*AW$724</f>
        <v/>
      </c>
      <c r="AX502" s="16">
        <f>AX461*$D502+$E502+$F502*AX$724</f>
        <v/>
      </c>
      <c r="AY502" s="16">
        <f>AY461*$D502+$E502+$F502*AY$724</f>
        <v/>
      </c>
    </row>
    <row r="503" hidden="1" outlineLevel="1">
      <c r="A503" s="14" t="inlineStr">
        <is>
          <t>lfx</t>
        </is>
      </c>
      <c r="B503" s="14" t="inlineStr">
        <is>
          <t>ore</t>
        </is>
      </c>
      <c r="C503" s="14" t="inlineStr">
        <is>
          <t>pow</t>
        </is>
      </c>
      <c r="D503" s="41">
        <f>INDEX(Inputs_power!$T$5:$T$13,MATCH($B503,Inputs_power!$A$5:$A$13,0))</f>
        <v/>
      </c>
      <c r="E503" s="41">
        <f>INDEX(Inputs_power!$U$5:$U$13,MATCH($B503,Inputs_power!$A$5:$A$13,0))</f>
        <v/>
      </c>
      <c r="F503" s="41">
        <f>INDEX(Inputs_power!$O$5:$O$13,MATCH($B503,Inputs_power!$A$5:$A$13,0))</f>
        <v/>
      </c>
      <c r="G503" s="35" t="n"/>
      <c r="H503" s="14">
        <f>INDEX(VarLab,MATCH($A503,VarKey,0))&amp;INDEX(MemLab,MATCH($C503&amp;"|"&amp;$B503,MemKey,0))</f>
        <v/>
      </c>
      <c r="I503" s="14">
        <f>INDEX(VarUnit,MATCH($A503,VarKey,0))</f>
        <v/>
      </c>
      <c r="J503" s="14">
        <f>INDEX(VarSrc,MATCH($A503,VarKey,0))</f>
        <v/>
      </c>
      <c r="K503" s="11">
        <f>CodePrefix&amp;$A503&amp;IF($C503="","","."&amp;$C503&amp;"."&amp;$B503)&amp;INDEX(VarEnd,MATCH($A503,VarKey,0))&amp;K$5</f>
        <v/>
      </c>
      <c r="L503" s="15">
        <f>L462*$D503+$E503+$F503*L$724</f>
        <v/>
      </c>
      <c r="M503" s="16">
        <f>M462*$D503+$E503+$F503*M$724</f>
        <v/>
      </c>
      <c r="N503" s="16">
        <f>N462*$D503+$E503+$F503*N$724</f>
        <v/>
      </c>
      <c r="O503" s="16">
        <f>O462*$D503+$E503+$F503*O$724</f>
        <v/>
      </c>
      <c r="P503" s="16">
        <f>P462*$D503+$E503+$F503*P$724</f>
        <v/>
      </c>
      <c r="Q503" s="16">
        <f>Q462*$D503+$E503+$F503*Q$724</f>
        <v/>
      </c>
      <c r="R503" s="16">
        <f>R462*$D503+$E503+$F503*R$724</f>
        <v/>
      </c>
      <c r="S503" s="16">
        <f>S462*$D503+$E503+$F503*S$724</f>
        <v/>
      </c>
      <c r="T503" s="16">
        <f>T462*$D503+$E503+$F503*T$724</f>
        <v/>
      </c>
      <c r="U503" s="16">
        <f>U462*$D503+$E503+$F503*U$724</f>
        <v/>
      </c>
      <c r="V503" s="16">
        <f>V462*$D503+$E503+$F503*V$724</f>
        <v/>
      </c>
      <c r="W503" s="16">
        <f>W462*$D503+$E503+$F503*W$724</f>
        <v/>
      </c>
      <c r="X503" s="16">
        <f>X462*$D503+$E503+$F503*X$724</f>
        <v/>
      </c>
      <c r="Y503" s="16">
        <f>Y462*$D503+$E503+$F503*Y$724</f>
        <v/>
      </c>
      <c r="Z503" s="16">
        <f>Z462*$D503+$E503+$F503*Z$724</f>
        <v/>
      </c>
      <c r="AA503" s="16">
        <f>AA462*$D503+$E503+$F503*AA$724</f>
        <v/>
      </c>
      <c r="AB503" s="16">
        <f>AB462*$D503+$E503+$F503*AB$724</f>
        <v/>
      </c>
      <c r="AC503" s="16">
        <f>AC462*$D503+$E503+$F503*AC$724</f>
        <v/>
      </c>
      <c r="AD503" s="16">
        <f>AD462*$D503+$E503+$F503*AD$724</f>
        <v/>
      </c>
      <c r="AF503" s="11">
        <f>CodePrefix&amp;$A503&amp;IF($C503="","","."&amp;$C503&amp;"."&amp;$B503)&amp;INDEX(VarEnd,MATCH($A503,VarKey,0))&amp;AF$5</f>
        <v/>
      </c>
      <c r="AG503" s="15">
        <f>AG462*$D503+$E503+$F503*AG$724</f>
        <v/>
      </c>
      <c r="AH503" s="16">
        <f>AH462*$D503+$E503+$F503*AH$724</f>
        <v/>
      </c>
      <c r="AI503" s="16">
        <f>AI462*$D503+$E503+$F503*AI$724</f>
        <v/>
      </c>
      <c r="AJ503" s="16">
        <f>AJ462*$D503+$E503+$F503*AJ$724</f>
        <v/>
      </c>
      <c r="AK503" s="16">
        <f>AK462*$D503+$E503+$F503*AK$724</f>
        <v/>
      </c>
      <c r="AL503" s="16">
        <f>AL462*$D503+$E503+$F503*AL$724</f>
        <v/>
      </c>
      <c r="AM503" s="16">
        <f>AM462*$D503+$E503+$F503*AM$724</f>
        <v/>
      </c>
      <c r="AN503" s="16">
        <f>AN462*$D503+$E503+$F503*AN$724</f>
        <v/>
      </c>
      <c r="AO503" s="16">
        <f>AO462*$D503+$E503+$F503*AO$724</f>
        <v/>
      </c>
      <c r="AP503" s="16">
        <f>AP462*$D503+$E503+$F503*AP$724</f>
        <v/>
      </c>
      <c r="AQ503" s="16">
        <f>AQ462*$D503+$E503+$F503*AQ$724</f>
        <v/>
      </c>
      <c r="AR503" s="16">
        <f>AR462*$D503+$E503+$F503*AR$724</f>
        <v/>
      </c>
      <c r="AS503" s="16">
        <f>AS462*$D503+$E503+$F503*AS$724</f>
        <v/>
      </c>
      <c r="AT503" s="16">
        <f>AT462*$D503+$E503+$F503*AT$724</f>
        <v/>
      </c>
      <c r="AU503" s="16">
        <f>AU462*$D503+$E503+$F503*AU$724</f>
        <v/>
      </c>
      <c r="AV503" s="16">
        <f>AV462*$D503+$E503+$F503*AV$724</f>
        <v/>
      </c>
      <c r="AW503" s="16">
        <f>AW462*$D503+$E503+$F503*AW$724</f>
        <v/>
      </c>
      <c r="AX503" s="16">
        <f>AX462*$D503+$E503+$F503*AX$724</f>
        <v/>
      </c>
      <c r="AY503" s="16">
        <f>AY462*$D503+$E503+$F503*AY$724</f>
        <v/>
      </c>
    </row>
    <row r="504" hidden="1" outlineLevel="1">
      <c r="A504" s="14" t="inlineStr">
        <is>
          <t>lfx</t>
        </is>
      </c>
      <c r="B504" s="14" t="inlineStr">
        <is>
          <t>bio</t>
        </is>
      </c>
      <c r="C504" s="14" t="inlineStr">
        <is>
          <t>pow</t>
        </is>
      </c>
      <c r="D504" s="41">
        <f>INDEX(Inputs_power!$T$5:$T$13,MATCH($B504,Inputs_power!$A$5:$A$13,0))</f>
        <v/>
      </c>
      <c r="E504" s="41">
        <f>INDEX(Inputs_power!$U$5:$U$13,MATCH($B504,Inputs_power!$A$5:$A$13,0))</f>
        <v/>
      </c>
      <c r="F504" s="41">
        <f>INDEX(Inputs_power!$O$5:$O$13,MATCH($B504,Inputs_power!$A$5:$A$13,0))</f>
        <v/>
      </c>
      <c r="G504" s="35" t="n"/>
      <c r="H504" s="14">
        <f>INDEX(VarLab,MATCH($A504,VarKey,0))&amp;INDEX(MemLab,MATCH($C504&amp;"|"&amp;$B504,MemKey,0))</f>
        <v/>
      </c>
      <c r="I504" s="14">
        <f>INDEX(VarUnit,MATCH($A504,VarKey,0))</f>
        <v/>
      </c>
      <c r="J504" s="14">
        <f>INDEX(VarSrc,MATCH($A504,VarKey,0))</f>
        <v/>
      </c>
      <c r="K504" s="11">
        <f>CodePrefix&amp;$A504&amp;IF($C504="","","."&amp;$C504&amp;"."&amp;$B504)&amp;INDEX(VarEnd,MATCH($A504,VarKey,0))&amp;K$5</f>
        <v/>
      </c>
      <c r="L504" s="15">
        <f>L463*$D504+$E504+$F504*L$724</f>
        <v/>
      </c>
      <c r="M504" s="16">
        <f>M463*$D504+$E504+$F504*M$724</f>
        <v/>
      </c>
      <c r="N504" s="16">
        <f>N463*$D504+$E504+$F504*N$724</f>
        <v/>
      </c>
      <c r="O504" s="16">
        <f>O463*$D504+$E504+$F504*O$724</f>
        <v/>
      </c>
      <c r="P504" s="16">
        <f>P463*$D504+$E504+$F504*P$724</f>
        <v/>
      </c>
      <c r="Q504" s="16">
        <f>Q463*$D504+$E504+$F504*Q$724</f>
        <v/>
      </c>
      <c r="R504" s="16">
        <f>R463*$D504+$E504+$F504*R$724</f>
        <v/>
      </c>
      <c r="S504" s="16">
        <f>S463*$D504+$E504+$F504*S$724</f>
        <v/>
      </c>
      <c r="T504" s="16">
        <f>T463*$D504+$E504+$F504*T$724</f>
        <v/>
      </c>
      <c r="U504" s="16">
        <f>U463*$D504+$E504+$F504*U$724</f>
        <v/>
      </c>
      <c r="V504" s="16">
        <f>V463*$D504+$E504+$F504*V$724</f>
        <v/>
      </c>
      <c r="W504" s="16">
        <f>W463*$D504+$E504+$F504*W$724</f>
        <v/>
      </c>
      <c r="X504" s="16">
        <f>X463*$D504+$E504+$F504*X$724</f>
        <v/>
      </c>
      <c r="Y504" s="16">
        <f>Y463*$D504+$E504+$F504*Y$724</f>
        <v/>
      </c>
      <c r="Z504" s="16">
        <f>Z463*$D504+$E504+$F504*Z$724</f>
        <v/>
      </c>
      <c r="AA504" s="16">
        <f>AA463*$D504+$E504+$F504*AA$724</f>
        <v/>
      </c>
      <c r="AB504" s="16">
        <f>AB463*$D504+$E504+$F504*AB$724</f>
        <v/>
      </c>
      <c r="AC504" s="16">
        <f>AC463*$D504+$E504+$F504*AC$724</f>
        <v/>
      </c>
      <c r="AD504" s="16">
        <f>AD463*$D504+$E504+$F504*AD$724</f>
        <v/>
      </c>
      <c r="AF504" s="11">
        <f>CodePrefix&amp;$A504&amp;IF($C504="","","."&amp;$C504&amp;"."&amp;$B504)&amp;INDEX(VarEnd,MATCH($A504,VarKey,0))&amp;AF$5</f>
        <v/>
      </c>
      <c r="AG504" s="15">
        <f>AG463*$D504+$E504+$F504*AG$724</f>
        <v/>
      </c>
      <c r="AH504" s="16">
        <f>AH463*$D504+$E504+$F504*AH$724</f>
        <v/>
      </c>
      <c r="AI504" s="16">
        <f>AI463*$D504+$E504+$F504*AI$724</f>
        <v/>
      </c>
      <c r="AJ504" s="16">
        <f>AJ463*$D504+$E504+$F504*AJ$724</f>
        <v/>
      </c>
      <c r="AK504" s="16">
        <f>AK463*$D504+$E504+$F504*AK$724</f>
        <v/>
      </c>
      <c r="AL504" s="16">
        <f>AL463*$D504+$E504+$F504*AL$724</f>
        <v/>
      </c>
      <c r="AM504" s="16">
        <f>AM463*$D504+$E504+$F504*AM$724</f>
        <v/>
      </c>
      <c r="AN504" s="16">
        <f>AN463*$D504+$E504+$F504*AN$724</f>
        <v/>
      </c>
      <c r="AO504" s="16">
        <f>AO463*$D504+$E504+$F504*AO$724</f>
        <v/>
      </c>
      <c r="AP504" s="16">
        <f>AP463*$D504+$E504+$F504*AP$724</f>
        <v/>
      </c>
      <c r="AQ504" s="16">
        <f>AQ463*$D504+$E504+$F504*AQ$724</f>
        <v/>
      </c>
      <c r="AR504" s="16">
        <f>AR463*$D504+$E504+$F504*AR$724</f>
        <v/>
      </c>
      <c r="AS504" s="16">
        <f>AS463*$D504+$E504+$F504*AS$724</f>
        <v/>
      </c>
      <c r="AT504" s="16">
        <f>AT463*$D504+$E504+$F504*AT$724</f>
        <v/>
      </c>
      <c r="AU504" s="16">
        <f>AU463*$D504+$E504+$F504*AU$724</f>
        <v/>
      </c>
      <c r="AV504" s="16">
        <f>AV463*$D504+$E504+$F504*AV$724</f>
        <v/>
      </c>
      <c r="AW504" s="16">
        <f>AW463*$D504+$E504+$F504*AW$724</f>
        <v/>
      </c>
      <c r="AX504" s="16">
        <f>AX463*$D504+$E504+$F504*AX$724</f>
        <v/>
      </c>
      <c r="AY504" s="16">
        <f>AY463*$D504+$E504+$F504*AY$724</f>
        <v/>
      </c>
    </row>
    <row r="505" hidden="1" outlineLevel="1"/>
    <row r="506" hidden="1" outlineLevel="1">
      <c r="H506" s="20" t="inlineStr">
        <is>
          <t>D. Variable costs ($/kWh): before new policies, new policy cost, shadow price and rebate (feebates, ETS output-based part), total; levelised variable cost to the end of the horizon (D9)</t>
        </is>
      </c>
    </row>
    <row r="507" hidden="1" outlineLevel="1">
      <c r="A507" s="14" t="inlineStr">
        <is>
          <t>vbc</t>
        </is>
      </c>
      <c r="B507" s="14" t="inlineStr">
        <is>
          <t>coa</t>
        </is>
      </c>
      <c r="C507" s="14" t="inlineStr">
        <is>
          <t>pow</t>
        </is>
      </c>
      <c r="D507" s="41">
        <f>INDEX(Inputs_power!$V$5:$V$13,MATCH($B507,Inputs_power!$A$5:$A$13,0))</f>
        <v/>
      </c>
      <c r="E507" s="41">
        <f>INDEX(Inputs_power!$X$5:$X$13,MATCH($B507,Inputs_power!$A$5:$A$13,0))</f>
        <v/>
      </c>
      <c r="F507" s="41">
        <f>INDEX(Inputs_power!$W$5:$W$13,MATCH($B507,Inputs_power!$A$5:$A$13,0))</f>
        <v/>
      </c>
      <c r="G507" s="35" t="n"/>
      <c r="H507" s="14">
        <f>INDEX(VarLab,MATCH($A507,VarKey,0))&amp;INDEX(MemLab,MATCH($C507&amp;"|"&amp;$B507,MemKey,0))</f>
        <v/>
      </c>
      <c r="I507" s="14">
        <f>INDEX(VarUnit,MATCH($A507,VarKey,0))</f>
        <v/>
      </c>
      <c r="J507" s="14">
        <f>INDEX(VarSrc,MATCH($A507,VarKey,0))</f>
        <v/>
      </c>
      <c r="K507" s="11">
        <f>CodePrefix&amp;$A507&amp;IF($C507="","","."&amp;$C507&amp;"."&amp;$B507)&amp;INDEX(VarEnd,MATCH($A507,VarKey,0))&amp;K$5</f>
        <v/>
      </c>
      <c r="L507" s="15">
        <f>$D507+INDEX(L$369:L$380,$E507)*$F507</f>
        <v/>
      </c>
      <c r="M507" s="16">
        <f>$D507+INDEX(M$369:M$380,$E507)*$F507</f>
        <v/>
      </c>
      <c r="N507" s="16">
        <f>$D507+INDEX(N$369:N$380,$E507)*$F507</f>
        <v/>
      </c>
      <c r="O507" s="16">
        <f>$D507+INDEX(O$369:O$380,$E507)*$F507</f>
        <v/>
      </c>
      <c r="P507" s="16">
        <f>$D507+INDEX(P$369:P$380,$E507)*$F507</f>
        <v/>
      </c>
      <c r="Q507" s="16">
        <f>$D507+INDEX(Q$369:Q$380,$E507)*$F507</f>
        <v/>
      </c>
      <c r="R507" s="16">
        <f>$D507+INDEX(R$369:R$380,$E507)*$F507</f>
        <v/>
      </c>
      <c r="S507" s="16">
        <f>$D507+INDEX(S$369:S$380,$E507)*$F507</f>
        <v/>
      </c>
      <c r="T507" s="16">
        <f>$D507+INDEX(T$369:T$380,$E507)*$F507</f>
        <v/>
      </c>
      <c r="U507" s="16">
        <f>$D507+INDEX(U$369:U$380,$E507)*$F507</f>
        <v/>
      </c>
      <c r="V507" s="16">
        <f>$D507+INDEX(V$369:V$380,$E507)*$F507</f>
        <v/>
      </c>
      <c r="W507" s="16">
        <f>$D507+INDEX(W$369:W$380,$E507)*$F507</f>
        <v/>
      </c>
      <c r="X507" s="16">
        <f>$D507+INDEX(X$369:X$380,$E507)*$F507</f>
        <v/>
      </c>
      <c r="Y507" s="16">
        <f>$D507+INDEX(Y$369:Y$380,$E507)*$F507</f>
        <v/>
      </c>
      <c r="Z507" s="16">
        <f>$D507+INDEX(Z$369:Z$380,$E507)*$F507</f>
        <v/>
      </c>
      <c r="AA507" s="16">
        <f>$D507+INDEX(AA$369:AA$380,$E507)*$F507</f>
        <v/>
      </c>
      <c r="AB507" s="16">
        <f>$D507+INDEX(AB$369:AB$380,$E507)*$F507</f>
        <v/>
      </c>
      <c r="AC507" s="16">
        <f>$D507+INDEX(AC$369:AC$380,$E507)*$F507</f>
        <v/>
      </c>
      <c r="AD507" s="16">
        <f>$D507+INDEX(AD$369:AD$380,$E507)*$F507</f>
        <v/>
      </c>
      <c r="AF507" s="11">
        <f>CodePrefix&amp;$A507&amp;IF($C507="","","."&amp;$C507&amp;"."&amp;$B507)&amp;INDEX(VarEnd,MATCH($A507,VarKey,0))&amp;AF$5</f>
        <v/>
      </c>
      <c r="AG507" s="15">
        <f>$D507+INDEX(AG$369:AG$380,$E507)*$F507</f>
        <v/>
      </c>
      <c r="AH507" s="16">
        <f>$D507+INDEX(AH$369:AH$380,$E507)*$F507</f>
        <v/>
      </c>
      <c r="AI507" s="16">
        <f>$D507+INDEX(AI$369:AI$380,$E507)*$F507</f>
        <v/>
      </c>
      <c r="AJ507" s="16">
        <f>$D507+INDEX(AJ$369:AJ$380,$E507)*$F507</f>
        <v/>
      </c>
      <c r="AK507" s="16">
        <f>$D507+INDEX(AK$369:AK$380,$E507)*$F507</f>
        <v/>
      </c>
      <c r="AL507" s="16">
        <f>$D507+INDEX(AL$369:AL$380,$E507)*$F507</f>
        <v/>
      </c>
      <c r="AM507" s="16">
        <f>$D507+INDEX(AM$369:AM$380,$E507)*$F507</f>
        <v/>
      </c>
      <c r="AN507" s="16">
        <f>$D507+INDEX(AN$369:AN$380,$E507)*$F507</f>
        <v/>
      </c>
      <c r="AO507" s="16">
        <f>$D507+INDEX(AO$369:AO$380,$E507)*$F507</f>
        <v/>
      </c>
      <c r="AP507" s="16">
        <f>$D507+INDEX(AP$369:AP$380,$E507)*$F507</f>
        <v/>
      </c>
      <c r="AQ507" s="16">
        <f>$D507+INDEX(AQ$369:AQ$380,$E507)*$F507</f>
        <v/>
      </c>
      <c r="AR507" s="16">
        <f>$D507+INDEX(AR$369:AR$380,$E507)*$F507</f>
        <v/>
      </c>
      <c r="AS507" s="16">
        <f>$D507+INDEX(AS$369:AS$380,$E507)*$F507</f>
        <v/>
      </c>
      <c r="AT507" s="16">
        <f>$D507+INDEX(AT$369:AT$380,$E507)*$F507</f>
        <v/>
      </c>
      <c r="AU507" s="16">
        <f>$D507+INDEX(AU$369:AU$380,$E507)*$F507</f>
        <v/>
      </c>
      <c r="AV507" s="16">
        <f>$D507+INDEX(AV$369:AV$380,$E507)*$F507</f>
        <v/>
      </c>
      <c r="AW507" s="16">
        <f>$D507+INDEX(AW$369:AW$380,$E507)*$F507</f>
        <v/>
      </c>
      <c r="AX507" s="16">
        <f>$D507+INDEX(AX$369:AX$380,$E507)*$F507</f>
        <v/>
      </c>
      <c r="AY507" s="16">
        <f>$D507+INDEX(AY$369:AY$380,$E507)*$F507</f>
        <v/>
      </c>
    </row>
    <row r="508" hidden="1" outlineLevel="1">
      <c r="A508" s="14" t="inlineStr">
        <is>
          <t>vbc</t>
        </is>
      </c>
      <c r="B508" s="14" t="inlineStr">
        <is>
          <t>nga</t>
        </is>
      </c>
      <c r="C508" s="14" t="inlineStr">
        <is>
          <t>pow</t>
        </is>
      </c>
      <c r="D508" s="41">
        <f>INDEX(Inputs_power!$V$5:$V$13,MATCH($B508,Inputs_power!$A$5:$A$13,0))</f>
        <v/>
      </c>
      <c r="E508" s="41">
        <f>INDEX(Inputs_power!$X$5:$X$13,MATCH($B508,Inputs_power!$A$5:$A$13,0))</f>
        <v/>
      </c>
      <c r="F508" s="41">
        <f>INDEX(Inputs_power!$W$5:$W$13,MATCH($B508,Inputs_power!$A$5:$A$13,0))</f>
        <v/>
      </c>
      <c r="G508" s="35" t="n"/>
      <c r="H508" s="14">
        <f>INDEX(VarLab,MATCH($A508,VarKey,0))&amp;INDEX(MemLab,MATCH($C508&amp;"|"&amp;$B508,MemKey,0))</f>
        <v/>
      </c>
      <c r="I508" s="14">
        <f>INDEX(VarUnit,MATCH($A508,VarKey,0))</f>
        <v/>
      </c>
      <c r="J508" s="14">
        <f>INDEX(VarSrc,MATCH($A508,VarKey,0))</f>
        <v/>
      </c>
      <c r="K508" s="11">
        <f>CodePrefix&amp;$A508&amp;IF($C508="","","."&amp;$C508&amp;"."&amp;$B508)&amp;INDEX(VarEnd,MATCH($A508,VarKey,0))&amp;K$5</f>
        <v/>
      </c>
      <c r="L508" s="15">
        <f>$D508+INDEX(L$369:L$380,$E508)*$F508</f>
        <v/>
      </c>
      <c r="M508" s="16">
        <f>$D508+INDEX(M$369:M$380,$E508)*$F508</f>
        <v/>
      </c>
      <c r="N508" s="16">
        <f>$D508+INDEX(N$369:N$380,$E508)*$F508</f>
        <v/>
      </c>
      <c r="O508" s="16">
        <f>$D508+INDEX(O$369:O$380,$E508)*$F508</f>
        <v/>
      </c>
      <c r="P508" s="16">
        <f>$D508+INDEX(P$369:P$380,$E508)*$F508</f>
        <v/>
      </c>
      <c r="Q508" s="16">
        <f>$D508+INDEX(Q$369:Q$380,$E508)*$F508</f>
        <v/>
      </c>
      <c r="R508" s="16">
        <f>$D508+INDEX(R$369:R$380,$E508)*$F508</f>
        <v/>
      </c>
      <c r="S508" s="16">
        <f>$D508+INDEX(S$369:S$380,$E508)*$F508</f>
        <v/>
      </c>
      <c r="T508" s="16">
        <f>$D508+INDEX(T$369:T$380,$E508)*$F508</f>
        <v/>
      </c>
      <c r="U508" s="16">
        <f>$D508+INDEX(U$369:U$380,$E508)*$F508</f>
        <v/>
      </c>
      <c r="V508" s="16">
        <f>$D508+INDEX(V$369:V$380,$E508)*$F508</f>
        <v/>
      </c>
      <c r="W508" s="16">
        <f>$D508+INDEX(W$369:W$380,$E508)*$F508</f>
        <v/>
      </c>
      <c r="X508" s="16">
        <f>$D508+INDEX(X$369:X$380,$E508)*$F508</f>
        <v/>
      </c>
      <c r="Y508" s="16">
        <f>$D508+INDEX(Y$369:Y$380,$E508)*$F508</f>
        <v/>
      </c>
      <c r="Z508" s="16">
        <f>$D508+INDEX(Z$369:Z$380,$E508)*$F508</f>
        <v/>
      </c>
      <c r="AA508" s="16">
        <f>$D508+INDEX(AA$369:AA$380,$E508)*$F508</f>
        <v/>
      </c>
      <c r="AB508" s="16">
        <f>$D508+INDEX(AB$369:AB$380,$E508)*$F508</f>
        <v/>
      </c>
      <c r="AC508" s="16">
        <f>$D508+INDEX(AC$369:AC$380,$E508)*$F508</f>
        <v/>
      </c>
      <c r="AD508" s="16">
        <f>$D508+INDEX(AD$369:AD$380,$E508)*$F508</f>
        <v/>
      </c>
      <c r="AF508" s="11">
        <f>CodePrefix&amp;$A508&amp;IF($C508="","","."&amp;$C508&amp;"."&amp;$B508)&amp;INDEX(VarEnd,MATCH($A508,VarKey,0))&amp;AF$5</f>
        <v/>
      </c>
      <c r="AG508" s="15">
        <f>$D508+INDEX(AG$369:AG$380,$E508)*$F508</f>
        <v/>
      </c>
      <c r="AH508" s="16">
        <f>$D508+INDEX(AH$369:AH$380,$E508)*$F508</f>
        <v/>
      </c>
      <c r="AI508" s="16">
        <f>$D508+INDEX(AI$369:AI$380,$E508)*$F508</f>
        <v/>
      </c>
      <c r="AJ508" s="16">
        <f>$D508+INDEX(AJ$369:AJ$380,$E508)*$F508</f>
        <v/>
      </c>
      <c r="AK508" s="16">
        <f>$D508+INDEX(AK$369:AK$380,$E508)*$F508</f>
        <v/>
      </c>
      <c r="AL508" s="16">
        <f>$D508+INDEX(AL$369:AL$380,$E508)*$F508</f>
        <v/>
      </c>
      <c r="AM508" s="16">
        <f>$D508+INDEX(AM$369:AM$380,$E508)*$F508</f>
        <v/>
      </c>
      <c r="AN508" s="16">
        <f>$D508+INDEX(AN$369:AN$380,$E508)*$F508</f>
        <v/>
      </c>
      <c r="AO508" s="16">
        <f>$D508+INDEX(AO$369:AO$380,$E508)*$F508</f>
        <v/>
      </c>
      <c r="AP508" s="16">
        <f>$D508+INDEX(AP$369:AP$380,$E508)*$F508</f>
        <v/>
      </c>
      <c r="AQ508" s="16">
        <f>$D508+INDEX(AQ$369:AQ$380,$E508)*$F508</f>
        <v/>
      </c>
      <c r="AR508" s="16">
        <f>$D508+INDEX(AR$369:AR$380,$E508)*$F508</f>
        <v/>
      </c>
      <c r="AS508" s="16">
        <f>$D508+INDEX(AS$369:AS$380,$E508)*$F508</f>
        <v/>
      </c>
      <c r="AT508" s="16">
        <f>$D508+INDEX(AT$369:AT$380,$E508)*$F508</f>
        <v/>
      </c>
      <c r="AU508" s="16">
        <f>$D508+INDEX(AU$369:AU$380,$E508)*$F508</f>
        <v/>
      </c>
      <c r="AV508" s="16">
        <f>$D508+INDEX(AV$369:AV$380,$E508)*$F508</f>
        <v/>
      </c>
      <c r="AW508" s="16">
        <f>$D508+INDEX(AW$369:AW$380,$E508)*$F508</f>
        <v/>
      </c>
      <c r="AX508" s="16">
        <f>$D508+INDEX(AX$369:AX$380,$E508)*$F508</f>
        <v/>
      </c>
      <c r="AY508" s="16">
        <f>$D508+INDEX(AY$369:AY$380,$E508)*$F508</f>
        <v/>
      </c>
    </row>
    <row r="509" hidden="1" outlineLevel="1">
      <c r="A509" s="14" t="inlineStr">
        <is>
          <t>vbc</t>
        </is>
      </c>
      <c r="B509" s="14" t="inlineStr">
        <is>
          <t>oop</t>
        </is>
      </c>
      <c r="C509" s="14" t="inlineStr">
        <is>
          <t>pow</t>
        </is>
      </c>
      <c r="D509" s="41">
        <f>INDEX(Inputs_power!$V$5:$V$13,MATCH($B509,Inputs_power!$A$5:$A$13,0))</f>
        <v/>
      </c>
      <c r="E509" s="41">
        <f>INDEX(Inputs_power!$X$5:$X$13,MATCH($B509,Inputs_power!$A$5:$A$13,0))</f>
        <v/>
      </c>
      <c r="F509" s="41">
        <f>INDEX(Inputs_power!$W$5:$W$13,MATCH($B509,Inputs_power!$A$5:$A$13,0))</f>
        <v/>
      </c>
      <c r="G509" s="35" t="n"/>
      <c r="H509" s="14">
        <f>INDEX(VarLab,MATCH($A509,VarKey,0))&amp;INDEX(MemLab,MATCH($C509&amp;"|"&amp;$B509,MemKey,0))</f>
        <v/>
      </c>
      <c r="I509" s="14">
        <f>INDEX(VarUnit,MATCH($A509,VarKey,0))</f>
        <v/>
      </c>
      <c r="J509" s="14">
        <f>INDEX(VarSrc,MATCH($A509,VarKey,0))</f>
        <v/>
      </c>
      <c r="K509" s="11">
        <f>CodePrefix&amp;$A509&amp;IF($C509="","","."&amp;$C509&amp;"."&amp;$B509)&amp;INDEX(VarEnd,MATCH($A509,VarKey,0))&amp;K$5</f>
        <v/>
      </c>
      <c r="L509" s="15">
        <f>$D509+INDEX(L$369:L$380,$E509)*$F509</f>
        <v/>
      </c>
      <c r="M509" s="16">
        <f>$D509+INDEX(M$369:M$380,$E509)*$F509</f>
        <v/>
      </c>
      <c r="N509" s="16">
        <f>$D509+INDEX(N$369:N$380,$E509)*$F509</f>
        <v/>
      </c>
      <c r="O509" s="16">
        <f>$D509+INDEX(O$369:O$380,$E509)*$F509</f>
        <v/>
      </c>
      <c r="P509" s="16">
        <f>$D509+INDEX(P$369:P$380,$E509)*$F509</f>
        <v/>
      </c>
      <c r="Q509" s="16">
        <f>$D509+INDEX(Q$369:Q$380,$E509)*$F509</f>
        <v/>
      </c>
      <c r="R509" s="16">
        <f>$D509+INDEX(R$369:R$380,$E509)*$F509</f>
        <v/>
      </c>
      <c r="S509" s="16">
        <f>$D509+INDEX(S$369:S$380,$E509)*$F509</f>
        <v/>
      </c>
      <c r="T509" s="16">
        <f>$D509+INDEX(T$369:T$380,$E509)*$F509</f>
        <v/>
      </c>
      <c r="U509" s="16">
        <f>$D509+INDEX(U$369:U$380,$E509)*$F509</f>
        <v/>
      </c>
      <c r="V509" s="16">
        <f>$D509+INDEX(V$369:V$380,$E509)*$F509</f>
        <v/>
      </c>
      <c r="W509" s="16">
        <f>$D509+INDEX(W$369:W$380,$E509)*$F509</f>
        <v/>
      </c>
      <c r="X509" s="16">
        <f>$D509+INDEX(X$369:X$380,$E509)*$F509</f>
        <v/>
      </c>
      <c r="Y509" s="16">
        <f>$D509+INDEX(Y$369:Y$380,$E509)*$F509</f>
        <v/>
      </c>
      <c r="Z509" s="16">
        <f>$D509+INDEX(Z$369:Z$380,$E509)*$F509</f>
        <v/>
      </c>
      <c r="AA509" s="16">
        <f>$D509+INDEX(AA$369:AA$380,$E509)*$F509</f>
        <v/>
      </c>
      <c r="AB509" s="16">
        <f>$D509+INDEX(AB$369:AB$380,$E509)*$F509</f>
        <v/>
      </c>
      <c r="AC509" s="16">
        <f>$D509+INDEX(AC$369:AC$380,$E509)*$F509</f>
        <v/>
      </c>
      <c r="AD509" s="16">
        <f>$D509+INDEX(AD$369:AD$380,$E509)*$F509</f>
        <v/>
      </c>
      <c r="AF509" s="11">
        <f>CodePrefix&amp;$A509&amp;IF($C509="","","."&amp;$C509&amp;"."&amp;$B509)&amp;INDEX(VarEnd,MATCH($A509,VarKey,0))&amp;AF$5</f>
        <v/>
      </c>
      <c r="AG509" s="15">
        <f>$D509+INDEX(AG$369:AG$380,$E509)*$F509</f>
        <v/>
      </c>
      <c r="AH509" s="16">
        <f>$D509+INDEX(AH$369:AH$380,$E509)*$F509</f>
        <v/>
      </c>
      <c r="AI509" s="16">
        <f>$D509+INDEX(AI$369:AI$380,$E509)*$F509</f>
        <v/>
      </c>
      <c r="AJ509" s="16">
        <f>$D509+INDEX(AJ$369:AJ$380,$E509)*$F509</f>
        <v/>
      </c>
      <c r="AK509" s="16">
        <f>$D509+INDEX(AK$369:AK$380,$E509)*$F509</f>
        <v/>
      </c>
      <c r="AL509" s="16">
        <f>$D509+INDEX(AL$369:AL$380,$E509)*$F509</f>
        <v/>
      </c>
      <c r="AM509" s="16">
        <f>$D509+INDEX(AM$369:AM$380,$E509)*$F509</f>
        <v/>
      </c>
      <c r="AN509" s="16">
        <f>$D509+INDEX(AN$369:AN$380,$E509)*$F509</f>
        <v/>
      </c>
      <c r="AO509" s="16">
        <f>$D509+INDEX(AO$369:AO$380,$E509)*$F509</f>
        <v/>
      </c>
      <c r="AP509" s="16">
        <f>$D509+INDEX(AP$369:AP$380,$E509)*$F509</f>
        <v/>
      </c>
      <c r="AQ509" s="16">
        <f>$D509+INDEX(AQ$369:AQ$380,$E509)*$F509</f>
        <v/>
      </c>
      <c r="AR509" s="16">
        <f>$D509+INDEX(AR$369:AR$380,$E509)*$F509</f>
        <v/>
      </c>
      <c r="AS509" s="16">
        <f>$D509+INDEX(AS$369:AS$380,$E509)*$F509</f>
        <v/>
      </c>
      <c r="AT509" s="16">
        <f>$D509+INDEX(AT$369:AT$380,$E509)*$F509</f>
        <v/>
      </c>
      <c r="AU509" s="16">
        <f>$D509+INDEX(AU$369:AU$380,$E509)*$F509</f>
        <v/>
      </c>
      <c r="AV509" s="16">
        <f>$D509+INDEX(AV$369:AV$380,$E509)*$F509</f>
        <v/>
      </c>
      <c r="AW509" s="16">
        <f>$D509+INDEX(AW$369:AW$380,$E509)*$F509</f>
        <v/>
      </c>
      <c r="AX509" s="16">
        <f>$D509+INDEX(AX$369:AX$380,$E509)*$F509</f>
        <v/>
      </c>
      <c r="AY509" s="16">
        <f>$D509+INDEX(AY$369:AY$380,$E509)*$F509</f>
        <v/>
      </c>
    </row>
    <row r="510" hidden="1" outlineLevel="1">
      <c r="A510" s="14" t="inlineStr">
        <is>
          <t>vbc</t>
        </is>
      </c>
      <c r="B510" s="14" t="inlineStr">
        <is>
          <t>nuc</t>
        </is>
      </c>
      <c r="C510" s="14" t="inlineStr">
        <is>
          <t>pow</t>
        </is>
      </c>
      <c r="D510" s="41">
        <f>INDEX(Inputs_power!$V$5:$V$13,MATCH($B510,Inputs_power!$A$5:$A$13,0))</f>
        <v/>
      </c>
      <c r="E510" s="41">
        <f>INDEX(Inputs_power!$X$5:$X$13,MATCH($B510,Inputs_power!$A$5:$A$13,0))</f>
        <v/>
      </c>
      <c r="F510" s="41">
        <f>INDEX(Inputs_power!$W$5:$W$13,MATCH($B510,Inputs_power!$A$5:$A$13,0))</f>
        <v/>
      </c>
      <c r="G510" s="35" t="n"/>
      <c r="H510" s="14">
        <f>INDEX(VarLab,MATCH($A510,VarKey,0))&amp;INDEX(MemLab,MATCH($C510&amp;"|"&amp;$B510,MemKey,0))</f>
        <v/>
      </c>
      <c r="I510" s="14">
        <f>INDEX(VarUnit,MATCH($A510,VarKey,0))</f>
        <v/>
      </c>
      <c r="J510" s="14">
        <f>INDEX(VarSrc,MATCH($A510,VarKey,0))</f>
        <v/>
      </c>
      <c r="K510" s="11">
        <f>CodePrefix&amp;$A510&amp;IF($C510="","","."&amp;$C510&amp;"."&amp;$B510)&amp;INDEX(VarEnd,MATCH($A510,VarKey,0))&amp;K$5</f>
        <v/>
      </c>
      <c r="L510" s="15">
        <f>$D510+INDEX(L$369:L$380,$E510)*$F510</f>
        <v/>
      </c>
      <c r="M510" s="16">
        <f>$D510+INDEX(M$369:M$380,$E510)*$F510</f>
        <v/>
      </c>
      <c r="N510" s="16">
        <f>$D510+INDEX(N$369:N$380,$E510)*$F510</f>
        <v/>
      </c>
      <c r="O510" s="16">
        <f>$D510+INDEX(O$369:O$380,$E510)*$F510</f>
        <v/>
      </c>
      <c r="P510" s="16">
        <f>$D510+INDEX(P$369:P$380,$E510)*$F510</f>
        <v/>
      </c>
      <c r="Q510" s="16">
        <f>$D510+INDEX(Q$369:Q$380,$E510)*$F510</f>
        <v/>
      </c>
      <c r="R510" s="16">
        <f>$D510+INDEX(R$369:R$380,$E510)*$F510</f>
        <v/>
      </c>
      <c r="S510" s="16">
        <f>$D510+INDEX(S$369:S$380,$E510)*$F510</f>
        <v/>
      </c>
      <c r="T510" s="16">
        <f>$D510+INDEX(T$369:T$380,$E510)*$F510</f>
        <v/>
      </c>
      <c r="U510" s="16">
        <f>$D510+INDEX(U$369:U$380,$E510)*$F510</f>
        <v/>
      </c>
      <c r="V510" s="16">
        <f>$D510+INDEX(V$369:V$380,$E510)*$F510</f>
        <v/>
      </c>
      <c r="W510" s="16">
        <f>$D510+INDEX(W$369:W$380,$E510)*$F510</f>
        <v/>
      </c>
      <c r="X510" s="16">
        <f>$D510+INDEX(X$369:X$380,$E510)*$F510</f>
        <v/>
      </c>
      <c r="Y510" s="16">
        <f>$D510+INDEX(Y$369:Y$380,$E510)*$F510</f>
        <v/>
      </c>
      <c r="Z510" s="16">
        <f>$D510+INDEX(Z$369:Z$380,$E510)*$F510</f>
        <v/>
      </c>
      <c r="AA510" s="16">
        <f>$D510+INDEX(AA$369:AA$380,$E510)*$F510</f>
        <v/>
      </c>
      <c r="AB510" s="16">
        <f>$D510+INDEX(AB$369:AB$380,$E510)*$F510</f>
        <v/>
      </c>
      <c r="AC510" s="16">
        <f>$D510+INDEX(AC$369:AC$380,$E510)*$F510</f>
        <v/>
      </c>
      <c r="AD510" s="16">
        <f>$D510+INDEX(AD$369:AD$380,$E510)*$F510</f>
        <v/>
      </c>
      <c r="AF510" s="11">
        <f>CodePrefix&amp;$A510&amp;IF($C510="","","."&amp;$C510&amp;"."&amp;$B510)&amp;INDEX(VarEnd,MATCH($A510,VarKey,0))&amp;AF$5</f>
        <v/>
      </c>
      <c r="AG510" s="15">
        <f>$D510+INDEX(AG$369:AG$380,$E510)*$F510</f>
        <v/>
      </c>
      <c r="AH510" s="16">
        <f>$D510+INDEX(AH$369:AH$380,$E510)*$F510</f>
        <v/>
      </c>
      <c r="AI510" s="16">
        <f>$D510+INDEX(AI$369:AI$380,$E510)*$F510</f>
        <v/>
      </c>
      <c r="AJ510" s="16">
        <f>$D510+INDEX(AJ$369:AJ$380,$E510)*$F510</f>
        <v/>
      </c>
      <c r="AK510" s="16">
        <f>$D510+INDEX(AK$369:AK$380,$E510)*$F510</f>
        <v/>
      </c>
      <c r="AL510" s="16">
        <f>$D510+INDEX(AL$369:AL$380,$E510)*$F510</f>
        <v/>
      </c>
      <c r="AM510" s="16">
        <f>$D510+INDEX(AM$369:AM$380,$E510)*$F510</f>
        <v/>
      </c>
      <c r="AN510" s="16">
        <f>$D510+INDEX(AN$369:AN$380,$E510)*$F510</f>
        <v/>
      </c>
      <c r="AO510" s="16">
        <f>$D510+INDEX(AO$369:AO$380,$E510)*$F510</f>
        <v/>
      </c>
      <c r="AP510" s="16">
        <f>$D510+INDEX(AP$369:AP$380,$E510)*$F510</f>
        <v/>
      </c>
      <c r="AQ510" s="16">
        <f>$D510+INDEX(AQ$369:AQ$380,$E510)*$F510</f>
        <v/>
      </c>
      <c r="AR510" s="16">
        <f>$D510+INDEX(AR$369:AR$380,$E510)*$F510</f>
        <v/>
      </c>
      <c r="AS510" s="16">
        <f>$D510+INDEX(AS$369:AS$380,$E510)*$F510</f>
        <v/>
      </c>
      <c r="AT510" s="16">
        <f>$D510+INDEX(AT$369:AT$380,$E510)*$F510</f>
        <v/>
      </c>
      <c r="AU510" s="16">
        <f>$D510+INDEX(AU$369:AU$380,$E510)*$F510</f>
        <v/>
      </c>
      <c r="AV510" s="16">
        <f>$D510+INDEX(AV$369:AV$380,$E510)*$F510</f>
        <v/>
      </c>
      <c r="AW510" s="16">
        <f>$D510+INDEX(AW$369:AW$380,$E510)*$F510</f>
        <v/>
      </c>
      <c r="AX510" s="16">
        <f>$D510+INDEX(AX$369:AX$380,$E510)*$F510</f>
        <v/>
      </c>
      <c r="AY510" s="16">
        <f>$D510+INDEX(AY$369:AY$380,$E510)*$F510</f>
        <v/>
      </c>
    </row>
    <row r="511" hidden="1" outlineLevel="1">
      <c r="A511" s="14" t="inlineStr">
        <is>
          <t>vbc</t>
        </is>
      </c>
      <c r="B511" s="14" t="inlineStr">
        <is>
          <t>wnd</t>
        </is>
      </c>
      <c r="C511" s="14" t="inlineStr">
        <is>
          <t>pow</t>
        </is>
      </c>
      <c r="D511" s="41">
        <f>INDEX(Inputs_power!$V$5:$V$13,MATCH($B511,Inputs_power!$A$5:$A$13,0))</f>
        <v/>
      </c>
      <c r="E511" s="41">
        <f>INDEX(Inputs_power!$X$5:$X$13,MATCH($B511,Inputs_power!$A$5:$A$13,0))</f>
        <v/>
      </c>
      <c r="F511" s="41">
        <f>INDEX(Inputs_power!$W$5:$W$13,MATCH($B511,Inputs_power!$A$5:$A$13,0))</f>
        <v/>
      </c>
      <c r="G511" s="35" t="n"/>
      <c r="H511" s="14">
        <f>INDEX(VarLab,MATCH($A511,VarKey,0))&amp;INDEX(MemLab,MATCH($C511&amp;"|"&amp;$B511,MemKey,0))</f>
        <v/>
      </c>
      <c r="I511" s="14">
        <f>INDEX(VarUnit,MATCH($A511,VarKey,0))</f>
        <v/>
      </c>
      <c r="J511" s="14">
        <f>INDEX(VarSrc,MATCH($A511,VarKey,0))</f>
        <v/>
      </c>
      <c r="K511" s="11">
        <f>CodePrefix&amp;$A511&amp;IF($C511="","","."&amp;$C511&amp;"."&amp;$B511)&amp;INDEX(VarEnd,MATCH($A511,VarKey,0))&amp;K$5</f>
        <v/>
      </c>
      <c r="L511" s="15">
        <f>$D511+INDEX(L$369:L$380,$E511)*$F511</f>
        <v/>
      </c>
      <c r="M511" s="16">
        <f>$D511+INDEX(M$369:M$380,$E511)*$F511</f>
        <v/>
      </c>
      <c r="N511" s="16">
        <f>$D511+INDEX(N$369:N$380,$E511)*$F511</f>
        <v/>
      </c>
      <c r="O511" s="16">
        <f>$D511+INDEX(O$369:O$380,$E511)*$F511</f>
        <v/>
      </c>
      <c r="P511" s="16">
        <f>$D511+INDEX(P$369:P$380,$E511)*$F511</f>
        <v/>
      </c>
      <c r="Q511" s="16">
        <f>$D511+INDEX(Q$369:Q$380,$E511)*$F511</f>
        <v/>
      </c>
      <c r="R511" s="16">
        <f>$D511+INDEX(R$369:R$380,$E511)*$F511</f>
        <v/>
      </c>
      <c r="S511" s="16">
        <f>$D511+INDEX(S$369:S$380,$E511)*$F511</f>
        <v/>
      </c>
      <c r="T511" s="16">
        <f>$D511+INDEX(T$369:T$380,$E511)*$F511</f>
        <v/>
      </c>
      <c r="U511" s="16">
        <f>$D511+INDEX(U$369:U$380,$E511)*$F511</f>
        <v/>
      </c>
      <c r="V511" s="16">
        <f>$D511+INDEX(V$369:V$380,$E511)*$F511</f>
        <v/>
      </c>
      <c r="W511" s="16">
        <f>$D511+INDEX(W$369:W$380,$E511)*$F511</f>
        <v/>
      </c>
      <c r="X511" s="16">
        <f>$D511+INDEX(X$369:X$380,$E511)*$F511</f>
        <v/>
      </c>
      <c r="Y511" s="16">
        <f>$D511+INDEX(Y$369:Y$380,$E511)*$F511</f>
        <v/>
      </c>
      <c r="Z511" s="16">
        <f>$D511+INDEX(Z$369:Z$380,$E511)*$F511</f>
        <v/>
      </c>
      <c r="AA511" s="16">
        <f>$D511+INDEX(AA$369:AA$380,$E511)*$F511</f>
        <v/>
      </c>
      <c r="AB511" s="16">
        <f>$D511+INDEX(AB$369:AB$380,$E511)*$F511</f>
        <v/>
      </c>
      <c r="AC511" s="16">
        <f>$D511+INDEX(AC$369:AC$380,$E511)*$F511</f>
        <v/>
      </c>
      <c r="AD511" s="16">
        <f>$D511+INDEX(AD$369:AD$380,$E511)*$F511</f>
        <v/>
      </c>
      <c r="AF511" s="11">
        <f>CodePrefix&amp;$A511&amp;IF($C511="","","."&amp;$C511&amp;"."&amp;$B511)&amp;INDEX(VarEnd,MATCH($A511,VarKey,0))&amp;AF$5</f>
        <v/>
      </c>
      <c r="AG511" s="15">
        <f>$D511+INDEX(AG$369:AG$380,$E511)*$F511</f>
        <v/>
      </c>
      <c r="AH511" s="16">
        <f>$D511+INDEX(AH$369:AH$380,$E511)*$F511</f>
        <v/>
      </c>
      <c r="AI511" s="16">
        <f>$D511+INDEX(AI$369:AI$380,$E511)*$F511</f>
        <v/>
      </c>
      <c r="AJ511" s="16">
        <f>$D511+INDEX(AJ$369:AJ$380,$E511)*$F511</f>
        <v/>
      </c>
      <c r="AK511" s="16">
        <f>$D511+INDEX(AK$369:AK$380,$E511)*$F511</f>
        <v/>
      </c>
      <c r="AL511" s="16">
        <f>$D511+INDEX(AL$369:AL$380,$E511)*$F511</f>
        <v/>
      </c>
      <c r="AM511" s="16">
        <f>$D511+INDEX(AM$369:AM$380,$E511)*$F511</f>
        <v/>
      </c>
      <c r="AN511" s="16">
        <f>$D511+INDEX(AN$369:AN$380,$E511)*$F511</f>
        <v/>
      </c>
      <c r="AO511" s="16">
        <f>$D511+INDEX(AO$369:AO$380,$E511)*$F511</f>
        <v/>
      </c>
      <c r="AP511" s="16">
        <f>$D511+INDEX(AP$369:AP$380,$E511)*$F511</f>
        <v/>
      </c>
      <c r="AQ511" s="16">
        <f>$D511+INDEX(AQ$369:AQ$380,$E511)*$F511</f>
        <v/>
      </c>
      <c r="AR511" s="16">
        <f>$D511+INDEX(AR$369:AR$380,$E511)*$F511</f>
        <v/>
      </c>
      <c r="AS511" s="16">
        <f>$D511+INDEX(AS$369:AS$380,$E511)*$F511</f>
        <v/>
      </c>
      <c r="AT511" s="16">
        <f>$D511+INDEX(AT$369:AT$380,$E511)*$F511</f>
        <v/>
      </c>
      <c r="AU511" s="16">
        <f>$D511+INDEX(AU$369:AU$380,$E511)*$F511</f>
        <v/>
      </c>
      <c r="AV511" s="16">
        <f>$D511+INDEX(AV$369:AV$380,$E511)*$F511</f>
        <v/>
      </c>
      <c r="AW511" s="16">
        <f>$D511+INDEX(AW$369:AW$380,$E511)*$F511</f>
        <v/>
      </c>
      <c r="AX511" s="16">
        <f>$D511+INDEX(AX$369:AX$380,$E511)*$F511</f>
        <v/>
      </c>
      <c r="AY511" s="16">
        <f>$D511+INDEX(AY$369:AY$380,$E511)*$F511</f>
        <v/>
      </c>
    </row>
    <row r="512" hidden="1" outlineLevel="1">
      <c r="A512" s="14" t="inlineStr">
        <is>
          <t>vbc</t>
        </is>
      </c>
      <c r="B512" s="14" t="inlineStr">
        <is>
          <t>sol</t>
        </is>
      </c>
      <c r="C512" s="14" t="inlineStr">
        <is>
          <t>pow</t>
        </is>
      </c>
      <c r="D512" s="41">
        <f>INDEX(Inputs_power!$V$5:$V$13,MATCH($B512,Inputs_power!$A$5:$A$13,0))</f>
        <v/>
      </c>
      <c r="E512" s="41">
        <f>INDEX(Inputs_power!$X$5:$X$13,MATCH($B512,Inputs_power!$A$5:$A$13,0))</f>
        <v/>
      </c>
      <c r="F512" s="41">
        <f>INDEX(Inputs_power!$W$5:$W$13,MATCH($B512,Inputs_power!$A$5:$A$13,0))</f>
        <v/>
      </c>
      <c r="G512" s="35" t="n"/>
      <c r="H512" s="14">
        <f>INDEX(VarLab,MATCH($A512,VarKey,0))&amp;INDEX(MemLab,MATCH($C512&amp;"|"&amp;$B512,MemKey,0))</f>
        <v/>
      </c>
      <c r="I512" s="14">
        <f>INDEX(VarUnit,MATCH($A512,VarKey,0))</f>
        <v/>
      </c>
      <c r="J512" s="14">
        <f>INDEX(VarSrc,MATCH($A512,VarKey,0))</f>
        <v/>
      </c>
      <c r="K512" s="11">
        <f>CodePrefix&amp;$A512&amp;IF($C512="","","."&amp;$C512&amp;"."&amp;$B512)&amp;INDEX(VarEnd,MATCH($A512,VarKey,0))&amp;K$5</f>
        <v/>
      </c>
      <c r="L512" s="15">
        <f>$D512+INDEX(L$369:L$380,$E512)*$F512</f>
        <v/>
      </c>
      <c r="M512" s="16">
        <f>$D512+INDEX(M$369:M$380,$E512)*$F512</f>
        <v/>
      </c>
      <c r="N512" s="16">
        <f>$D512+INDEX(N$369:N$380,$E512)*$F512</f>
        <v/>
      </c>
      <c r="O512" s="16">
        <f>$D512+INDEX(O$369:O$380,$E512)*$F512</f>
        <v/>
      </c>
      <c r="P512" s="16">
        <f>$D512+INDEX(P$369:P$380,$E512)*$F512</f>
        <v/>
      </c>
      <c r="Q512" s="16">
        <f>$D512+INDEX(Q$369:Q$380,$E512)*$F512</f>
        <v/>
      </c>
      <c r="R512" s="16">
        <f>$D512+INDEX(R$369:R$380,$E512)*$F512</f>
        <v/>
      </c>
      <c r="S512" s="16">
        <f>$D512+INDEX(S$369:S$380,$E512)*$F512</f>
        <v/>
      </c>
      <c r="T512" s="16">
        <f>$D512+INDEX(T$369:T$380,$E512)*$F512</f>
        <v/>
      </c>
      <c r="U512" s="16">
        <f>$D512+INDEX(U$369:U$380,$E512)*$F512</f>
        <v/>
      </c>
      <c r="V512" s="16">
        <f>$D512+INDEX(V$369:V$380,$E512)*$F512</f>
        <v/>
      </c>
      <c r="W512" s="16">
        <f>$D512+INDEX(W$369:W$380,$E512)*$F512</f>
        <v/>
      </c>
      <c r="X512" s="16">
        <f>$D512+INDEX(X$369:X$380,$E512)*$F512</f>
        <v/>
      </c>
      <c r="Y512" s="16">
        <f>$D512+INDEX(Y$369:Y$380,$E512)*$F512</f>
        <v/>
      </c>
      <c r="Z512" s="16">
        <f>$D512+INDEX(Z$369:Z$380,$E512)*$F512</f>
        <v/>
      </c>
      <c r="AA512" s="16">
        <f>$D512+INDEX(AA$369:AA$380,$E512)*$F512</f>
        <v/>
      </c>
      <c r="AB512" s="16">
        <f>$D512+INDEX(AB$369:AB$380,$E512)*$F512</f>
        <v/>
      </c>
      <c r="AC512" s="16">
        <f>$D512+INDEX(AC$369:AC$380,$E512)*$F512</f>
        <v/>
      </c>
      <c r="AD512" s="16">
        <f>$D512+INDEX(AD$369:AD$380,$E512)*$F512</f>
        <v/>
      </c>
      <c r="AF512" s="11">
        <f>CodePrefix&amp;$A512&amp;IF($C512="","","."&amp;$C512&amp;"."&amp;$B512)&amp;INDEX(VarEnd,MATCH($A512,VarKey,0))&amp;AF$5</f>
        <v/>
      </c>
      <c r="AG512" s="15">
        <f>$D512+INDEX(AG$369:AG$380,$E512)*$F512</f>
        <v/>
      </c>
      <c r="AH512" s="16">
        <f>$D512+INDEX(AH$369:AH$380,$E512)*$F512</f>
        <v/>
      </c>
      <c r="AI512" s="16">
        <f>$D512+INDEX(AI$369:AI$380,$E512)*$F512</f>
        <v/>
      </c>
      <c r="AJ512" s="16">
        <f>$D512+INDEX(AJ$369:AJ$380,$E512)*$F512</f>
        <v/>
      </c>
      <c r="AK512" s="16">
        <f>$D512+INDEX(AK$369:AK$380,$E512)*$F512</f>
        <v/>
      </c>
      <c r="AL512" s="16">
        <f>$D512+INDEX(AL$369:AL$380,$E512)*$F512</f>
        <v/>
      </c>
      <c r="AM512" s="16">
        <f>$D512+INDEX(AM$369:AM$380,$E512)*$F512</f>
        <v/>
      </c>
      <c r="AN512" s="16">
        <f>$D512+INDEX(AN$369:AN$380,$E512)*$F512</f>
        <v/>
      </c>
      <c r="AO512" s="16">
        <f>$D512+INDEX(AO$369:AO$380,$E512)*$F512</f>
        <v/>
      </c>
      <c r="AP512" s="16">
        <f>$D512+INDEX(AP$369:AP$380,$E512)*$F512</f>
        <v/>
      </c>
      <c r="AQ512" s="16">
        <f>$D512+INDEX(AQ$369:AQ$380,$E512)*$F512</f>
        <v/>
      </c>
      <c r="AR512" s="16">
        <f>$D512+INDEX(AR$369:AR$380,$E512)*$F512</f>
        <v/>
      </c>
      <c r="AS512" s="16">
        <f>$D512+INDEX(AS$369:AS$380,$E512)*$F512</f>
        <v/>
      </c>
      <c r="AT512" s="16">
        <f>$D512+INDEX(AT$369:AT$380,$E512)*$F512</f>
        <v/>
      </c>
      <c r="AU512" s="16">
        <f>$D512+INDEX(AU$369:AU$380,$E512)*$F512</f>
        <v/>
      </c>
      <c r="AV512" s="16">
        <f>$D512+INDEX(AV$369:AV$380,$E512)*$F512</f>
        <v/>
      </c>
      <c r="AW512" s="16">
        <f>$D512+INDEX(AW$369:AW$380,$E512)*$F512</f>
        <v/>
      </c>
      <c r="AX512" s="16">
        <f>$D512+INDEX(AX$369:AX$380,$E512)*$F512</f>
        <v/>
      </c>
      <c r="AY512" s="16">
        <f>$D512+INDEX(AY$369:AY$380,$E512)*$F512</f>
        <v/>
      </c>
    </row>
    <row r="513" hidden="1" outlineLevel="1">
      <c r="A513" s="14" t="inlineStr">
        <is>
          <t>vbc</t>
        </is>
      </c>
      <c r="B513" s="14" t="inlineStr">
        <is>
          <t>hyd</t>
        </is>
      </c>
      <c r="C513" s="14" t="inlineStr">
        <is>
          <t>pow</t>
        </is>
      </c>
      <c r="D513" s="41">
        <f>INDEX(Inputs_power!$V$5:$V$13,MATCH($B513,Inputs_power!$A$5:$A$13,0))</f>
        <v/>
      </c>
      <c r="E513" s="41">
        <f>INDEX(Inputs_power!$X$5:$X$13,MATCH($B513,Inputs_power!$A$5:$A$13,0))</f>
        <v/>
      </c>
      <c r="F513" s="41">
        <f>INDEX(Inputs_power!$W$5:$W$13,MATCH($B513,Inputs_power!$A$5:$A$13,0))</f>
        <v/>
      </c>
      <c r="G513" s="35" t="n"/>
      <c r="H513" s="14">
        <f>INDEX(VarLab,MATCH($A513,VarKey,0))&amp;INDEX(MemLab,MATCH($C513&amp;"|"&amp;$B513,MemKey,0))</f>
        <v/>
      </c>
      <c r="I513" s="14">
        <f>INDEX(VarUnit,MATCH($A513,VarKey,0))</f>
        <v/>
      </c>
      <c r="J513" s="14">
        <f>INDEX(VarSrc,MATCH($A513,VarKey,0))</f>
        <v/>
      </c>
      <c r="K513" s="11">
        <f>CodePrefix&amp;$A513&amp;IF($C513="","","."&amp;$C513&amp;"."&amp;$B513)&amp;INDEX(VarEnd,MATCH($A513,VarKey,0))&amp;K$5</f>
        <v/>
      </c>
      <c r="L513" s="15">
        <f>$D513+INDEX(L$369:L$380,$E513)*$F513</f>
        <v/>
      </c>
      <c r="M513" s="16">
        <f>$D513+INDEX(M$369:M$380,$E513)*$F513</f>
        <v/>
      </c>
      <c r="N513" s="16">
        <f>$D513+INDEX(N$369:N$380,$E513)*$F513</f>
        <v/>
      </c>
      <c r="O513" s="16">
        <f>$D513+INDEX(O$369:O$380,$E513)*$F513</f>
        <v/>
      </c>
      <c r="P513" s="16">
        <f>$D513+INDEX(P$369:P$380,$E513)*$F513</f>
        <v/>
      </c>
      <c r="Q513" s="16">
        <f>$D513+INDEX(Q$369:Q$380,$E513)*$F513</f>
        <v/>
      </c>
      <c r="R513" s="16">
        <f>$D513+INDEX(R$369:R$380,$E513)*$F513</f>
        <v/>
      </c>
      <c r="S513" s="16">
        <f>$D513+INDEX(S$369:S$380,$E513)*$F513</f>
        <v/>
      </c>
      <c r="T513" s="16">
        <f>$D513+INDEX(T$369:T$380,$E513)*$F513</f>
        <v/>
      </c>
      <c r="U513" s="16">
        <f>$D513+INDEX(U$369:U$380,$E513)*$F513</f>
        <v/>
      </c>
      <c r="V513" s="16">
        <f>$D513+INDEX(V$369:V$380,$E513)*$F513</f>
        <v/>
      </c>
      <c r="W513" s="16">
        <f>$D513+INDEX(W$369:W$380,$E513)*$F513</f>
        <v/>
      </c>
      <c r="X513" s="16">
        <f>$D513+INDEX(X$369:X$380,$E513)*$F513</f>
        <v/>
      </c>
      <c r="Y513" s="16">
        <f>$D513+INDEX(Y$369:Y$380,$E513)*$F513</f>
        <v/>
      </c>
      <c r="Z513" s="16">
        <f>$D513+INDEX(Z$369:Z$380,$E513)*$F513</f>
        <v/>
      </c>
      <c r="AA513" s="16">
        <f>$D513+INDEX(AA$369:AA$380,$E513)*$F513</f>
        <v/>
      </c>
      <c r="AB513" s="16">
        <f>$D513+INDEX(AB$369:AB$380,$E513)*$F513</f>
        <v/>
      </c>
      <c r="AC513" s="16">
        <f>$D513+INDEX(AC$369:AC$380,$E513)*$F513</f>
        <v/>
      </c>
      <c r="AD513" s="16">
        <f>$D513+INDEX(AD$369:AD$380,$E513)*$F513</f>
        <v/>
      </c>
      <c r="AF513" s="11">
        <f>CodePrefix&amp;$A513&amp;IF($C513="","","."&amp;$C513&amp;"."&amp;$B513)&amp;INDEX(VarEnd,MATCH($A513,VarKey,0))&amp;AF$5</f>
        <v/>
      </c>
      <c r="AG513" s="15">
        <f>$D513+INDEX(AG$369:AG$380,$E513)*$F513</f>
        <v/>
      </c>
      <c r="AH513" s="16">
        <f>$D513+INDEX(AH$369:AH$380,$E513)*$F513</f>
        <v/>
      </c>
      <c r="AI513" s="16">
        <f>$D513+INDEX(AI$369:AI$380,$E513)*$F513</f>
        <v/>
      </c>
      <c r="AJ513" s="16">
        <f>$D513+INDEX(AJ$369:AJ$380,$E513)*$F513</f>
        <v/>
      </c>
      <c r="AK513" s="16">
        <f>$D513+INDEX(AK$369:AK$380,$E513)*$F513</f>
        <v/>
      </c>
      <c r="AL513" s="16">
        <f>$D513+INDEX(AL$369:AL$380,$E513)*$F513</f>
        <v/>
      </c>
      <c r="AM513" s="16">
        <f>$D513+INDEX(AM$369:AM$380,$E513)*$F513</f>
        <v/>
      </c>
      <c r="AN513" s="16">
        <f>$D513+INDEX(AN$369:AN$380,$E513)*$F513</f>
        <v/>
      </c>
      <c r="AO513" s="16">
        <f>$D513+INDEX(AO$369:AO$380,$E513)*$F513</f>
        <v/>
      </c>
      <c r="AP513" s="16">
        <f>$D513+INDEX(AP$369:AP$380,$E513)*$F513</f>
        <v/>
      </c>
      <c r="AQ513" s="16">
        <f>$D513+INDEX(AQ$369:AQ$380,$E513)*$F513</f>
        <v/>
      </c>
      <c r="AR513" s="16">
        <f>$D513+INDEX(AR$369:AR$380,$E513)*$F513</f>
        <v/>
      </c>
      <c r="AS513" s="16">
        <f>$D513+INDEX(AS$369:AS$380,$E513)*$F513</f>
        <v/>
      </c>
      <c r="AT513" s="16">
        <f>$D513+INDEX(AT$369:AT$380,$E513)*$F513</f>
        <v/>
      </c>
      <c r="AU513" s="16">
        <f>$D513+INDEX(AU$369:AU$380,$E513)*$F513</f>
        <v/>
      </c>
      <c r="AV513" s="16">
        <f>$D513+INDEX(AV$369:AV$380,$E513)*$F513</f>
        <v/>
      </c>
      <c r="AW513" s="16">
        <f>$D513+INDEX(AW$369:AW$380,$E513)*$F513</f>
        <v/>
      </c>
      <c r="AX513" s="16">
        <f>$D513+INDEX(AX$369:AX$380,$E513)*$F513</f>
        <v/>
      </c>
      <c r="AY513" s="16">
        <f>$D513+INDEX(AY$369:AY$380,$E513)*$F513</f>
        <v/>
      </c>
    </row>
    <row r="514" hidden="1" outlineLevel="1">
      <c r="A514" s="14" t="inlineStr">
        <is>
          <t>vbc</t>
        </is>
      </c>
      <c r="B514" s="14" t="inlineStr">
        <is>
          <t>ore</t>
        </is>
      </c>
      <c r="C514" s="14" t="inlineStr">
        <is>
          <t>pow</t>
        </is>
      </c>
      <c r="D514" s="41">
        <f>INDEX(Inputs_power!$V$5:$V$13,MATCH($B514,Inputs_power!$A$5:$A$13,0))</f>
        <v/>
      </c>
      <c r="E514" s="41">
        <f>INDEX(Inputs_power!$X$5:$X$13,MATCH($B514,Inputs_power!$A$5:$A$13,0))</f>
        <v/>
      </c>
      <c r="F514" s="41">
        <f>INDEX(Inputs_power!$W$5:$W$13,MATCH($B514,Inputs_power!$A$5:$A$13,0))</f>
        <v/>
      </c>
      <c r="G514" s="35" t="n"/>
      <c r="H514" s="14">
        <f>INDEX(VarLab,MATCH($A514,VarKey,0))&amp;INDEX(MemLab,MATCH($C514&amp;"|"&amp;$B514,MemKey,0))</f>
        <v/>
      </c>
      <c r="I514" s="14">
        <f>INDEX(VarUnit,MATCH($A514,VarKey,0))</f>
        <v/>
      </c>
      <c r="J514" s="14">
        <f>INDEX(VarSrc,MATCH($A514,VarKey,0))</f>
        <v/>
      </c>
      <c r="K514" s="11">
        <f>CodePrefix&amp;$A514&amp;IF($C514="","","."&amp;$C514&amp;"."&amp;$B514)&amp;INDEX(VarEnd,MATCH($A514,VarKey,0))&amp;K$5</f>
        <v/>
      </c>
      <c r="L514" s="15">
        <f>$D514+INDEX(L$369:L$380,$E514)*$F514</f>
        <v/>
      </c>
      <c r="M514" s="16">
        <f>$D514+INDEX(M$369:M$380,$E514)*$F514</f>
        <v/>
      </c>
      <c r="N514" s="16">
        <f>$D514+INDEX(N$369:N$380,$E514)*$F514</f>
        <v/>
      </c>
      <c r="O514" s="16">
        <f>$D514+INDEX(O$369:O$380,$E514)*$F514</f>
        <v/>
      </c>
      <c r="P514" s="16">
        <f>$D514+INDEX(P$369:P$380,$E514)*$F514</f>
        <v/>
      </c>
      <c r="Q514" s="16">
        <f>$D514+INDEX(Q$369:Q$380,$E514)*$F514</f>
        <v/>
      </c>
      <c r="R514" s="16">
        <f>$D514+INDEX(R$369:R$380,$E514)*$F514</f>
        <v/>
      </c>
      <c r="S514" s="16">
        <f>$D514+INDEX(S$369:S$380,$E514)*$F514</f>
        <v/>
      </c>
      <c r="T514" s="16">
        <f>$D514+INDEX(T$369:T$380,$E514)*$F514</f>
        <v/>
      </c>
      <c r="U514" s="16">
        <f>$D514+INDEX(U$369:U$380,$E514)*$F514</f>
        <v/>
      </c>
      <c r="V514" s="16">
        <f>$D514+INDEX(V$369:V$380,$E514)*$F514</f>
        <v/>
      </c>
      <c r="W514" s="16">
        <f>$D514+INDEX(W$369:W$380,$E514)*$F514</f>
        <v/>
      </c>
      <c r="X514" s="16">
        <f>$D514+INDEX(X$369:X$380,$E514)*$F514</f>
        <v/>
      </c>
      <c r="Y514" s="16">
        <f>$D514+INDEX(Y$369:Y$380,$E514)*$F514</f>
        <v/>
      </c>
      <c r="Z514" s="16">
        <f>$D514+INDEX(Z$369:Z$380,$E514)*$F514</f>
        <v/>
      </c>
      <c r="AA514" s="16">
        <f>$D514+INDEX(AA$369:AA$380,$E514)*$F514</f>
        <v/>
      </c>
      <c r="AB514" s="16">
        <f>$D514+INDEX(AB$369:AB$380,$E514)*$F514</f>
        <v/>
      </c>
      <c r="AC514" s="16">
        <f>$D514+INDEX(AC$369:AC$380,$E514)*$F514</f>
        <v/>
      </c>
      <c r="AD514" s="16">
        <f>$D514+INDEX(AD$369:AD$380,$E514)*$F514</f>
        <v/>
      </c>
      <c r="AF514" s="11">
        <f>CodePrefix&amp;$A514&amp;IF($C514="","","."&amp;$C514&amp;"."&amp;$B514)&amp;INDEX(VarEnd,MATCH($A514,VarKey,0))&amp;AF$5</f>
        <v/>
      </c>
      <c r="AG514" s="15">
        <f>$D514+INDEX(AG$369:AG$380,$E514)*$F514</f>
        <v/>
      </c>
      <c r="AH514" s="16">
        <f>$D514+INDEX(AH$369:AH$380,$E514)*$F514</f>
        <v/>
      </c>
      <c r="AI514" s="16">
        <f>$D514+INDEX(AI$369:AI$380,$E514)*$F514</f>
        <v/>
      </c>
      <c r="AJ514" s="16">
        <f>$D514+INDEX(AJ$369:AJ$380,$E514)*$F514</f>
        <v/>
      </c>
      <c r="AK514" s="16">
        <f>$D514+INDEX(AK$369:AK$380,$E514)*$F514</f>
        <v/>
      </c>
      <c r="AL514" s="16">
        <f>$D514+INDEX(AL$369:AL$380,$E514)*$F514</f>
        <v/>
      </c>
      <c r="AM514" s="16">
        <f>$D514+INDEX(AM$369:AM$380,$E514)*$F514</f>
        <v/>
      </c>
      <c r="AN514" s="16">
        <f>$D514+INDEX(AN$369:AN$380,$E514)*$F514</f>
        <v/>
      </c>
      <c r="AO514" s="16">
        <f>$D514+INDEX(AO$369:AO$380,$E514)*$F514</f>
        <v/>
      </c>
      <c r="AP514" s="16">
        <f>$D514+INDEX(AP$369:AP$380,$E514)*$F514</f>
        <v/>
      </c>
      <c r="AQ514" s="16">
        <f>$D514+INDEX(AQ$369:AQ$380,$E514)*$F514</f>
        <v/>
      </c>
      <c r="AR514" s="16">
        <f>$D514+INDEX(AR$369:AR$380,$E514)*$F514</f>
        <v/>
      </c>
      <c r="AS514" s="16">
        <f>$D514+INDEX(AS$369:AS$380,$E514)*$F514</f>
        <v/>
      </c>
      <c r="AT514" s="16">
        <f>$D514+INDEX(AT$369:AT$380,$E514)*$F514</f>
        <v/>
      </c>
      <c r="AU514" s="16">
        <f>$D514+INDEX(AU$369:AU$380,$E514)*$F514</f>
        <v/>
      </c>
      <c r="AV514" s="16">
        <f>$D514+INDEX(AV$369:AV$380,$E514)*$F514</f>
        <v/>
      </c>
      <c r="AW514" s="16">
        <f>$D514+INDEX(AW$369:AW$380,$E514)*$F514</f>
        <v/>
      </c>
      <c r="AX514" s="16">
        <f>$D514+INDEX(AX$369:AX$380,$E514)*$F514</f>
        <v/>
      </c>
      <c r="AY514" s="16">
        <f>$D514+INDEX(AY$369:AY$380,$E514)*$F514</f>
        <v/>
      </c>
    </row>
    <row r="515" hidden="1" outlineLevel="1">
      <c r="A515" s="14" t="inlineStr">
        <is>
          <t>vbc</t>
        </is>
      </c>
      <c r="B515" s="14" t="inlineStr">
        <is>
          <t>bio</t>
        </is>
      </c>
      <c r="C515" s="14" t="inlineStr">
        <is>
          <t>pow</t>
        </is>
      </c>
      <c r="D515" s="41">
        <f>INDEX(Inputs_power!$V$5:$V$13,MATCH($B515,Inputs_power!$A$5:$A$13,0))</f>
        <v/>
      </c>
      <c r="E515" s="41">
        <f>INDEX(Inputs_power!$X$5:$X$13,MATCH($B515,Inputs_power!$A$5:$A$13,0))</f>
        <v/>
      </c>
      <c r="F515" s="41">
        <f>INDEX(Inputs_power!$W$5:$W$13,MATCH($B515,Inputs_power!$A$5:$A$13,0))</f>
        <v/>
      </c>
      <c r="G515" s="35" t="n"/>
      <c r="H515" s="14">
        <f>INDEX(VarLab,MATCH($A515,VarKey,0))&amp;INDEX(MemLab,MATCH($C515&amp;"|"&amp;$B515,MemKey,0))</f>
        <v/>
      </c>
      <c r="I515" s="14">
        <f>INDEX(VarUnit,MATCH($A515,VarKey,0))</f>
        <v/>
      </c>
      <c r="J515" s="14">
        <f>INDEX(VarSrc,MATCH($A515,VarKey,0))</f>
        <v/>
      </c>
      <c r="K515" s="11">
        <f>CodePrefix&amp;$A515&amp;IF($C515="","","."&amp;$C515&amp;"."&amp;$B515)&amp;INDEX(VarEnd,MATCH($A515,VarKey,0))&amp;K$5</f>
        <v/>
      </c>
      <c r="L515" s="15">
        <f>$D515+INDEX(L$369:L$380,$E515)*$F515</f>
        <v/>
      </c>
      <c r="M515" s="16">
        <f>$D515+INDEX(M$369:M$380,$E515)*$F515</f>
        <v/>
      </c>
      <c r="N515" s="16">
        <f>$D515+INDEX(N$369:N$380,$E515)*$F515</f>
        <v/>
      </c>
      <c r="O515" s="16">
        <f>$D515+INDEX(O$369:O$380,$E515)*$F515</f>
        <v/>
      </c>
      <c r="P515" s="16">
        <f>$D515+INDEX(P$369:P$380,$E515)*$F515</f>
        <v/>
      </c>
      <c r="Q515" s="16">
        <f>$D515+INDEX(Q$369:Q$380,$E515)*$F515</f>
        <v/>
      </c>
      <c r="R515" s="16">
        <f>$D515+INDEX(R$369:R$380,$E515)*$F515</f>
        <v/>
      </c>
      <c r="S515" s="16">
        <f>$D515+INDEX(S$369:S$380,$E515)*$F515</f>
        <v/>
      </c>
      <c r="T515" s="16">
        <f>$D515+INDEX(T$369:T$380,$E515)*$F515</f>
        <v/>
      </c>
      <c r="U515" s="16">
        <f>$D515+INDEX(U$369:U$380,$E515)*$F515</f>
        <v/>
      </c>
      <c r="V515" s="16">
        <f>$D515+INDEX(V$369:V$380,$E515)*$F515</f>
        <v/>
      </c>
      <c r="W515" s="16">
        <f>$D515+INDEX(W$369:W$380,$E515)*$F515</f>
        <v/>
      </c>
      <c r="X515" s="16">
        <f>$D515+INDEX(X$369:X$380,$E515)*$F515</f>
        <v/>
      </c>
      <c r="Y515" s="16">
        <f>$D515+INDEX(Y$369:Y$380,$E515)*$F515</f>
        <v/>
      </c>
      <c r="Z515" s="16">
        <f>$D515+INDEX(Z$369:Z$380,$E515)*$F515</f>
        <v/>
      </c>
      <c r="AA515" s="16">
        <f>$D515+INDEX(AA$369:AA$380,$E515)*$F515</f>
        <v/>
      </c>
      <c r="AB515" s="16">
        <f>$D515+INDEX(AB$369:AB$380,$E515)*$F515</f>
        <v/>
      </c>
      <c r="AC515" s="16">
        <f>$D515+INDEX(AC$369:AC$380,$E515)*$F515</f>
        <v/>
      </c>
      <c r="AD515" s="16">
        <f>$D515+INDEX(AD$369:AD$380,$E515)*$F515</f>
        <v/>
      </c>
      <c r="AF515" s="11">
        <f>CodePrefix&amp;$A515&amp;IF($C515="","","."&amp;$C515&amp;"."&amp;$B515)&amp;INDEX(VarEnd,MATCH($A515,VarKey,0))&amp;AF$5</f>
        <v/>
      </c>
      <c r="AG515" s="15">
        <f>$D515+INDEX(AG$369:AG$380,$E515)*$F515</f>
        <v/>
      </c>
      <c r="AH515" s="16">
        <f>$D515+INDEX(AH$369:AH$380,$E515)*$F515</f>
        <v/>
      </c>
      <c r="AI515" s="16">
        <f>$D515+INDEX(AI$369:AI$380,$E515)*$F515</f>
        <v/>
      </c>
      <c r="AJ515" s="16">
        <f>$D515+INDEX(AJ$369:AJ$380,$E515)*$F515</f>
        <v/>
      </c>
      <c r="AK515" s="16">
        <f>$D515+INDEX(AK$369:AK$380,$E515)*$F515</f>
        <v/>
      </c>
      <c r="AL515" s="16">
        <f>$D515+INDEX(AL$369:AL$380,$E515)*$F515</f>
        <v/>
      </c>
      <c r="AM515" s="16">
        <f>$D515+INDEX(AM$369:AM$380,$E515)*$F515</f>
        <v/>
      </c>
      <c r="AN515" s="16">
        <f>$D515+INDEX(AN$369:AN$380,$E515)*$F515</f>
        <v/>
      </c>
      <c r="AO515" s="16">
        <f>$D515+INDEX(AO$369:AO$380,$E515)*$F515</f>
        <v/>
      </c>
      <c r="AP515" s="16">
        <f>$D515+INDEX(AP$369:AP$380,$E515)*$F515</f>
        <v/>
      </c>
      <c r="AQ515" s="16">
        <f>$D515+INDEX(AQ$369:AQ$380,$E515)*$F515</f>
        <v/>
      </c>
      <c r="AR515" s="16">
        <f>$D515+INDEX(AR$369:AR$380,$E515)*$F515</f>
        <v/>
      </c>
      <c r="AS515" s="16">
        <f>$D515+INDEX(AS$369:AS$380,$E515)*$F515</f>
        <v/>
      </c>
      <c r="AT515" s="16">
        <f>$D515+INDEX(AT$369:AT$380,$E515)*$F515</f>
        <v/>
      </c>
      <c r="AU515" s="16">
        <f>$D515+INDEX(AU$369:AU$380,$E515)*$F515</f>
        <v/>
      </c>
      <c r="AV515" s="16">
        <f>$D515+INDEX(AV$369:AV$380,$E515)*$F515</f>
        <v/>
      </c>
      <c r="AW515" s="16">
        <f>$D515+INDEX(AW$369:AW$380,$E515)*$F515</f>
        <v/>
      </c>
      <c r="AX515" s="16">
        <f>$D515+INDEX(AX$369:AX$380,$E515)*$F515</f>
        <v/>
      </c>
      <c r="AY515" s="16">
        <f>$D515+INDEX(AY$369:AY$380,$E515)*$F515</f>
        <v/>
      </c>
    </row>
    <row r="516" hidden="1" outlineLevel="1"/>
    <row r="517" hidden="1" outlineLevel="1">
      <c r="A517" s="14" t="inlineStr">
        <is>
          <t>ccp</t>
        </is>
      </c>
      <c r="B517" s="14" t="inlineStr">
        <is>
          <t>coa</t>
        </is>
      </c>
      <c r="C517" s="14" t="inlineStr">
        <is>
          <t>pow</t>
        </is>
      </c>
      <c r="D517" s="41">
        <f>INDEX(Inputs_power!$Z$5:$Z$13,MATCH($B517,Inputs_power!$A$5:$A$13,0))</f>
        <v/>
      </c>
      <c r="E517" s="41">
        <f>INDEX(Inputs_power!$AA$5:$AA$13,MATCH($B517,Inputs_power!$A$5:$A$13,0))</f>
        <v/>
      </c>
      <c r="F517" s="41">
        <f>INDEX(Inputs_power!$AB$5:$AB$13,MATCH($B517,Inputs_power!$A$5:$A$13,0))</f>
        <v/>
      </c>
      <c r="G517" s="41">
        <f>INDEX(Inputs_power!$AD$5:$AD$13,MATCH($B517,Inputs_power!$A$5:$A$13,0))</f>
        <v/>
      </c>
      <c r="H517" s="14">
        <f>INDEX(VarLab,MATCH($A517,VarKey,0))&amp;INDEX(MemLab,MATCH($C517&amp;"|"&amp;$B517,MemKey,0))</f>
        <v/>
      </c>
      <c r="I517" s="14">
        <f>INDEX(VarUnit,MATCH($A517,VarKey,0))</f>
        <v/>
      </c>
      <c r="J517" s="14">
        <f>INDEX(VarSrc,MATCH($A517,VarKey,0))</f>
        <v/>
      </c>
      <c r="K517" s="11">
        <f>CodePrefix&amp;$A517&amp;IF($C517="","","."&amp;$C517&amp;"."&amp;$B517)&amp;INDEX(VarEnd,MATCH($A517,VarKey,0))&amp;K$5</f>
        <v/>
      </c>
      <c r="L517" s="15">
        <f>$D517*(L$263*INDEX(L$23:L$30,$E517)+L$280)+INDEX(L$80:L$93,$F517)*$G517</f>
        <v/>
      </c>
      <c r="M517" s="16">
        <f>$D517*(M$263*INDEX(M$23:M$30,$E517)+M$280)+INDEX(M$80:M$93,$F517)*$G517</f>
        <v/>
      </c>
      <c r="N517" s="16">
        <f>$D517*(N$263*INDEX(N$23:N$30,$E517)+N$280)+INDEX(N$80:N$93,$F517)*$G517</f>
        <v/>
      </c>
      <c r="O517" s="16">
        <f>$D517*(O$263*INDEX(O$23:O$30,$E517)+O$280)+INDEX(O$80:O$93,$F517)*$G517</f>
        <v/>
      </c>
      <c r="P517" s="16">
        <f>$D517*(P$263*INDEX(P$23:P$30,$E517)+P$280)+INDEX(P$80:P$93,$F517)*$G517</f>
        <v/>
      </c>
      <c r="Q517" s="16">
        <f>$D517*(Q$263*INDEX(Q$23:Q$30,$E517)+Q$280)+INDEX(Q$80:Q$93,$F517)*$G517</f>
        <v/>
      </c>
      <c r="R517" s="16">
        <f>$D517*(R$263*INDEX(R$23:R$30,$E517)+R$280)+INDEX(R$80:R$93,$F517)*$G517</f>
        <v/>
      </c>
      <c r="S517" s="16">
        <f>$D517*(S$263*INDEX(S$23:S$30,$E517)+S$280)+INDEX(S$80:S$93,$F517)*$G517</f>
        <v/>
      </c>
      <c r="T517" s="16">
        <f>$D517*(T$263*INDEX(T$23:T$30,$E517)+T$280)+INDEX(T$80:T$93,$F517)*$G517</f>
        <v/>
      </c>
      <c r="U517" s="16">
        <f>$D517*(U$263*INDEX(U$23:U$30,$E517)+U$280)+INDEX(U$80:U$93,$F517)*$G517</f>
        <v/>
      </c>
      <c r="V517" s="16">
        <f>$D517*(V$263*INDEX(V$23:V$30,$E517)+V$280)+INDEX(V$80:V$93,$F517)*$G517</f>
        <v/>
      </c>
      <c r="W517" s="16">
        <f>$D517*(W$263*INDEX(W$23:W$30,$E517)+W$280)+INDEX(W$80:W$93,$F517)*$G517</f>
        <v/>
      </c>
      <c r="X517" s="16">
        <f>$D517*(X$263*INDEX(X$23:X$30,$E517)+X$280)+INDEX(X$80:X$93,$F517)*$G517</f>
        <v/>
      </c>
      <c r="Y517" s="16">
        <f>$D517*(Y$263*INDEX(Y$23:Y$30,$E517)+Y$280)+INDEX(Y$80:Y$93,$F517)*$G517</f>
        <v/>
      </c>
      <c r="Z517" s="16">
        <f>$D517*(Z$263*INDEX(Z$23:Z$30,$E517)+Z$280)+INDEX(Z$80:Z$93,$F517)*$G517</f>
        <v/>
      </c>
      <c r="AA517" s="16">
        <f>$D517*(AA$263*INDEX(AA$23:AA$30,$E517)+AA$280)+INDEX(AA$80:AA$93,$F517)*$G517</f>
        <v/>
      </c>
      <c r="AB517" s="16">
        <f>$D517*(AB$263*INDEX(AB$23:AB$30,$E517)+AB$280)+INDEX(AB$80:AB$93,$F517)*$G517</f>
        <v/>
      </c>
      <c r="AC517" s="16">
        <f>$D517*(AC$263*INDEX(AC$23:AC$30,$E517)+AC$280)+INDEX(AC$80:AC$93,$F517)*$G517</f>
        <v/>
      </c>
      <c r="AD517" s="16">
        <f>$D517*(AD$263*INDEX(AD$23:AD$30,$E517)+AD$280)+INDEX(AD$80:AD$93,$F517)*$G517</f>
        <v/>
      </c>
      <c r="AF517" s="11">
        <f>CodePrefix&amp;$A517&amp;IF($C517="","","."&amp;$C517&amp;"."&amp;$B517)&amp;INDEX(VarEnd,MATCH($A517,VarKey,0))&amp;AF$5</f>
        <v/>
      </c>
      <c r="AG517" s="15">
        <f>$D517*(AG$263*INDEX(AG$23:AG$30,$E517)+AG$280)+INDEX(AG$80:AG$93,$F517)*$G517</f>
        <v/>
      </c>
      <c r="AH517" s="16">
        <f>$D517*(AH$263*INDEX(AH$23:AH$30,$E517)+AH$280)+INDEX(AH$80:AH$93,$F517)*$G517</f>
        <v/>
      </c>
      <c r="AI517" s="16">
        <f>$D517*(AI$263*INDEX(AI$23:AI$30,$E517)+AI$280)+INDEX(AI$80:AI$93,$F517)*$G517</f>
        <v/>
      </c>
      <c r="AJ517" s="16">
        <f>$D517*(AJ$263*INDEX(AJ$23:AJ$30,$E517)+AJ$280)+INDEX(AJ$80:AJ$93,$F517)*$G517</f>
        <v/>
      </c>
      <c r="AK517" s="16">
        <f>$D517*(AK$263*INDEX(AK$23:AK$30,$E517)+AK$280)+INDEX(AK$80:AK$93,$F517)*$G517</f>
        <v/>
      </c>
      <c r="AL517" s="16">
        <f>$D517*(AL$263*INDEX(AL$23:AL$30,$E517)+AL$280)+INDEX(AL$80:AL$93,$F517)*$G517</f>
        <v/>
      </c>
      <c r="AM517" s="16">
        <f>$D517*(AM$263*INDEX(AM$23:AM$30,$E517)+AM$280)+INDEX(AM$80:AM$93,$F517)*$G517</f>
        <v/>
      </c>
      <c r="AN517" s="16">
        <f>$D517*(AN$263*INDEX(AN$23:AN$30,$E517)+AN$280)+INDEX(AN$80:AN$93,$F517)*$G517</f>
        <v/>
      </c>
      <c r="AO517" s="16">
        <f>$D517*(AO$263*INDEX(AO$23:AO$30,$E517)+AO$280)+INDEX(AO$80:AO$93,$F517)*$G517</f>
        <v/>
      </c>
      <c r="AP517" s="16">
        <f>$D517*(AP$263*INDEX(AP$23:AP$30,$E517)+AP$280)+INDEX(AP$80:AP$93,$F517)*$G517</f>
        <v/>
      </c>
      <c r="AQ517" s="16">
        <f>$D517*(AQ$263*INDEX(AQ$23:AQ$30,$E517)+AQ$280)+INDEX(AQ$80:AQ$93,$F517)*$G517</f>
        <v/>
      </c>
      <c r="AR517" s="16">
        <f>$D517*(AR$263*INDEX(AR$23:AR$30,$E517)+AR$280)+INDEX(AR$80:AR$93,$F517)*$G517</f>
        <v/>
      </c>
      <c r="AS517" s="16">
        <f>$D517*(AS$263*INDEX(AS$23:AS$30,$E517)+AS$280)+INDEX(AS$80:AS$93,$F517)*$G517</f>
        <v/>
      </c>
      <c r="AT517" s="16">
        <f>$D517*(AT$263*INDEX(AT$23:AT$30,$E517)+AT$280)+INDEX(AT$80:AT$93,$F517)*$G517</f>
        <v/>
      </c>
      <c r="AU517" s="16">
        <f>$D517*(AU$263*INDEX(AU$23:AU$30,$E517)+AU$280)+INDEX(AU$80:AU$93,$F517)*$G517</f>
        <v/>
      </c>
      <c r="AV517" s="16">
        <f>$D517*(AV$263*INDEX(AV$23:AV$30,$E517)+AV$280)+INDEX(AV$80:AV$93,$F517)*$G517</f>
        <v/>
      </c>
      <c r="AW517" s="16">
        <f>$D517*(AW$263*INDEX(AW$23:AW$30,$E517)+AW$280)+INDEX(AW$80:AW$93,$F517)*$G517</f>
        <v/>
      </c>
      <c r="AX517" s="16">
        <f>$D517*(AX$263*INDEX(AX$23:AX$30,$E517)+AX$280)+INDEX(AX$80:AX$93,$F517)*$G517</f>
        <v/>
      </c>
      <c r="AY517" s="16">
        <f>$D517*(AY$263*INDEX(AY$23:AY$30,$E517)+AY$280)+INDEX(AY$80:AY$93,$F517)*$G517</f>
        <v/>
      </c>
    </row>
    <row r="518" hidden="1" outlineLevel="1">
      <c r="A518" s="14" t="inlineStr">
        <is>
          <t>ccp</t>
        </is>
      </c>
      <c r="B518" s="14" t="inlineStr">
        <is>
          <t>nga</t>
        </is>
      </c>
      <c r="C518" s="14" t="inlineStr">
        <is>
          <t>pow</t>
        </is>
      </c>
      <c r="D518" s="41">
        <f>INDEX(Inputs_power!$Z$5:$Z$13,MATCH($B518,Inputs_power!$A$5:$A$13,0))</f>
        <v/>
      </c>
      <c r="E518" s="41">
        <f>INDEX(Inputs_power!$AA$5:$AA$13,MATCH($B518,Inputs_power!$A$5:$A$13,0))</f>
        <v/>
      </c>
      <c r="F518" s="41">
        <f>INDEX(Inputs_power!$AB$5:$AB$13,MATCH($B518,Inputs_power!$A$5:$A$13,0))</f>
        <v/>
      </c>
      <c r="G518" s="41">
        <f>INDEX(Inputs_power!$AD$5:$AD$13,MATCH($B518,Inputs_power!$A$5:$A$13,0))</f>
        <v/>
      </c>
      <c r="H518" s="14">
        <f>INDEX(VarLab,MATCH($A518,VarKey,0))&amp;INDEX(MemLab,MATCH($C518&amp;"|"&amp;$B518,MemKey,0))</f>
        <v/>
      </c>
      <c r="I518" s="14">
        <f>INDEX(VarUnit,MATCH($A518,VarKey,0))</f>
        <v/>
      </c>
      <c r="J518" s="14">
        <f>INDEX(VarSrc,MATCH($A518,VarKey,0))</f>
        <v/>
      </c>
      <c r="K518" s="11">
        <f>CodePrefix&amp;$A518&amp;IF($C518="","","."&amp;$C518&amp;"."&amp;$B518)&amp;INDEX(VarEnd,MATCH($A518,VarKey,0))&amp;K$5</f>
        <v/>
      </c>
      <c r="L518" s="15">
        <f>$D518*(L$263*INDEX(L$23:L$30,$E518)+L$280)+INDEX(L$80:L$93,$F518)*$G518</f>
        <v/>
      </c>
      <c r="M518" s="16">
        <f>$D518*(M$263*INDEX(M$23:M$30,$E518)+M$280)+INDEX(M$80:M$93,$F518)*$G518</f>
        <v/>
      </c>
      <c r="N518" s="16">
        <f>$D518*(N$263*INDEX(N$23:N$30,$E518)+N$280)+INDEX(N$80:N$93,$F518)*$G518</f>
        <v/>
      </c>
      <c r="O518" s="16">
        <f>$D518*(O$263*INDEX(O$23:O$30,$E518)+O$280)+INDEX(O$80:O$93,$F518)*$G518</f>
        <v/>
      </c>
      <c r="P518" s="16">
        <f>$D518*(P$263*INDEX(P$23:P$30,$E518)+P$280)+INDEX(P$80:P$93,$F518)*$G518</f>
        <v/>
      </c>
      <c r="Q518" s="16">
        <f>$D518*(Q$263*INDEX(Q$23:Q$30,$E518)+Q$280)+INDEX(Q$80:Q$93,$F518)*$G518</f>
        <v/>
      </c>
      <c r="R518" s="16">
        <f>$D518*(R$263*INDEX(R$23:R$30,$E518)+R$280)+INDEX(R$80:R$93,$F518)*$G518</f>
        <v/>
      </c>
      <c r="S518" s="16">
        <f>$D518*(S$263*INDEX(S$23:S$30,$E518)+S$280)+INDEX(S$80:S$93,$F518)*$G518</f>
        <v/>
      </c>
      <c r="T518" s="16">
        <f>$D518*(T$263*INDEX(T$23:T$30,$E518)+T$280)+INDEX(T$80:T$93,$F518)*$G518</f>
        <v/>
      </c>
      <c r="U518" s="16">
        <f>$D518*(U$263*INDEX(U$23:U$30,$E518)+U$280)+INDEX(U$80:U$93,$F518)*$G518</f>
        <v/>
      </c>
      <c r="V518" s="16">
        <f>$D518*(V$263*INDEX(V$23:V$30,$E518)+V$280)+INDEX(V$80:V$93,$F518)*$G518</f>
        <v/>
      </c>
      <c r="W518" s="16">
        <f>$D518*(W$263*INDEX(W$23:W$30,$E518)+W$280)+INDEX(W$80:W$93,$F518)*$G518</f>
        <v/>
      </c>
      <c r="X518" s="16">
        <f>$D518*(X$263*INDEX(X$23:X$30,$E518)+X$280)+INDEX(X$80:X$93,$F518)*$G518</f>
        <v/>
      </c>
      <c r="Y518" s="16">
        <f>$D518*(Y$263*INDEX(Y$23:Y$30,$E518)+Y$280)+INDEX(Y$80:Y$93,$F518)*$G518</f>
        <v/>
      </c>
      <c r="Z518" s="16">
        <f>$D518*(Z$263*INDEX(Z$23:Z$30,$E518)+Z$280)+INDEX(Z$80:Z$93,$F518)*$G518</f>
        <v/>
      </c>
      <c r="AA518" s="16">
        <f>$D518*(AA$263*INDEX(AA$23:AA$30,$E518)+AA$280)+INDEX(AA$80:AA$93,$F518)*$G518</f>
        <v/>
      </c>
      <c r="AB518" s="16">
        <f>$D518*(AB$263*INDEX(AB$23:AB$30,$E518)+AB$280)+INDEX(AB$80:AB$93,$F518)*$G518</f>
        <v/>
      </c>
      <c r="AC518" s="16">
        <f>$D518*(AC$263*INDEX(AC$23:AC$30,$E518)+AC$280)+INDEX(AC$80:AC$93,$F518)*$G518</f>
        <v/>
      </c>
      <c r="AD518" s="16">
        <f>$D518*(AD$263*INDEX(AD$23:AD$30,$E518)+AD$280)+INDEX(AD$80:AD$93,$F518)*$G518</f>
        <v/>
      </c>
      <c r="AF518" s="11">
        <f>CodePrefix&amp;$A518&amp;IF($C518="","","."&amp;$C518&amp;"."&amp;$B518)&amp;INDEX(VarEnd,MATCH($A518,VarKey,0))&amp;AF$5</f>
        <v/>
      </c>
      <c r="AG518" s="15">
        <f>$D518*(AG$263*INDEX(AG$23:AG$30,$E518)+AG$280)+INDEX(AG$80:AG$93,$F518)*$G518</f>
        <v/>
      </c>
      <c r="AH518" s="16">
        <f>$D518*(AH$263*INDEX(AH$23:AH$30,$E518)+AH$280)+INDEX(AH$80:AH$93,$F518)*$G518</f>
        <v/>
      </c>
      <c r="AI518" s="16">
        <f>$D518*(AI$263*INDEX(AI$23:AI$30,$E518)+AI$280)+INDEX(AI$80:AI$93,$F518)*$G518</f>
        <v/>
      </c>
      <c r="AJ518" s="16">
        <f>$D518*(AJ$263*INDEX(AJ$23:AJ$30,$E518)+AJ$280)+INDEX(AJ$80:AJ$93,$F518)*$G518</f>
        <v/>
      </c>
      <c r="AK518" s="16">
        <f>$D518*(AK$263*INDEX(AK$23:AK$30,$E518)+AK$280)+INDEX(AK$80:AK$93,$F518)*$G518</f>
        <v/>
      </c>
      <c r="AL518" s="16">
        <f>$D518*(AL$263*INDEX(AL$23:AL$30,$E518)+AL$280)+INDEX(AL$80:AL$93,$F518)*$G518</f>
        <v/>
      </c>
      <c r="AM518" s="16">
        <f>$D518*(AM$263*INDEX(AM$23:AM$30,$E518)+AM$280)+INDEX(AM$80:AM$93,$F518)*$G518</f>
        <v/>
      </c>
      <c r="AN518" s="16">
        <f>$D518*(AN$263*INDEX(AN$23:AN$30,$E518)+AN$280)+INDEX(AN$80:AN$93,$F518)*$G518</f>
        <v/>
      </c>
      <c r="AO518" s="16">
        <f>$D518*(AO$263*INDEX(AO$23:AO$30,$E518)+AO$280)+INDEX(AO$80:AO$93,$F518)*$G518</f>
        <v/>
      </c>
      <c r="AP518" s="16">
        <f>$D518*(AP$263*INDEX(AP$23:AP$30,$E518)+AP$280)+INDEX(AP$80:AP$93,$F518)*$G518</f>
        <v/>
      </c>
      <c r="AQ518" s="16">
        <f>$D518*(AQ$263*INDEX(AQ$23:AQ$30,$E518)+AQ$280)+INDEX(AQ$80:AQ$93,$F518)*$G518</f>
        <v/>
      </c>
      <c r="AR518" s="16">
        <f>$D518*(AR$263*INDEX(AR$23:AR$30,$E518)+AR$280)+INDEX(AR$80:AR$93,$F518)*$G518</f>
        <v/>
      </c>
      <c r="AS518" s="16">
        <f>$D518*(AS$263*INDEX(AS$23:AS$30,$E518)+AS$280)+INDEX(AS$80:AS$93,$F518)*$G518</f>
        <v/>
      </c>
      <c r="AT518" s="16">
        <f>$D518*(AT$263*INDEX(AT$23:AT$30,$E518)+AT$280)+INDEX(AT$80:AT$93,$F518)*$G518</f>
        <v/>
      </c>
      <c r="AU518" s="16">
        <f>$D518*(AU$263*INDEX(AU$23:AU$30,$E518)+AU$280)+INDEX(AU$80:AU$93,$F518)*$G518</f>
        <v/>
      </c>
      <c r="AV518" s="16">
        <f>$D518*(AV$263*INDEX(AV$23:AV$30,$E518)+AV$280)+INDEX(AV$80:AV$93,$F518)*$G518</f>
        <v/>
      </c>
      <c r="AW518" s="16">
        <f>$D518*(AW$263*INDEX(AW$23:AW$30,$E518)+AW$280)+INDEX(AW$80:AW$93,$F518)*$G518</f>
        <v/>
      </c>
      <c r="AX518" s="16">
        <f>$D518*(AX$263*INDEX(AX$23:AX$30,$E518)+AX$280)+INDEX(AX$80:AX$93,$F518)*$G518</f>
        <v/>
      </c>
      <c r="AY518" s="16">
        <f>$D518*(AY$263*INDEX(AY$23:AY$30,$E518)+AY$280)+INDEX(AY$80:AY$93,$F518)*$G518</f>
        <v/>
      </c>
    </row>
    <row r="519" hidden="1" outlineLevel="1">
      <c r="A519" s="14" t="inlineStr">
        <is>
          <t>ccp</t>
        </is>
      </c>
      <c r="B519" s="14" t="inlineStr">
        <is>
          <t>oop</t>
        </is>
      </c>
      <c r="C519" s="14" t="inlineStr">
        <is>
          <t>pow</t>
        </is>
      </c>
      <c r="D519" s="41">
        <f>INDEX(Inputs_power!$Z$5:$Z$13,MATCH($B519,Inputs_power!$A$5:$A$13,0))</f>
        <v/>
      </c>
      <c r="E519" s="41">
        <f>INDEX(Inputs_power!$AA$5:$AA$13,MATCH($B519,Inputs_power!$A$5:$A$13,0))</f>
        <v/>
      </c>
      <c r="F519" s="41">
        <f>INDEX(Inputs_power!$AB$5:$AB$13,MATCH($B519,Inputs_power!$A$5:$A$13,0))</f>
        <v/>
      </c>
      <c r="G519" s="41">
        <f>INDEX(Inputs_power!$AD$5:$AD$13,MATCH($B519,Inputs_power!$A$5:$A$13,0))</f>
        <v/>
      </c>
      <c r="H519" s="14">
        <f>INDEX(VarLab,MATCH($A519,VarKey,0))&amp;INDEX(MemLab,MATCH($C519&amp;"|"&amp;$B519,MemKey,0))</f>
        <v/>
      </c>
      <c r="I519" s="14">
        <f>INDEX(VarUnit,MATCH($A519,VarKey,0))</f>
        <v/>
      </c>
      <c r="J519" s="14">
        <f>INDEX(VarSrc,MATCH($A519,VarKey,0))</f>
        <v/>
      </c>
      <c r="K519" s="11">
        <f>CodePrefix&amp;$A519&amp;IF($C519="","","."&amp;$C519&amp;"."&amp;$B519)&amp;INDEX(VarEnd,MATCH($A519,VarKey,0))&amp;K$5</f>
        <v/>
      </c>
      <c r="L519" s="15">
        <f>$D519*(L$263*INDEX(L$23:L$30,$E519)+L$280)+INDEX(L$80:L$93,$F519)*$G519</f>
        <v/>
      </c>
      <c r="M519" s="16">
        <f>$D519*(M$263*INDEX(M$23:M$30,$E519)+M$280)+INDEX(M$80:M$93,$F519)*$G519</f>
        <v/>
      </c>
      <c r="N519" s="16">
        <f>$D519*(N$263*INDEX(N$23:N$30,$E519)+N$280)+INDEX(N$80:N$93,$F519)*$G519</f>
        <v/>
      </c>
      <c r="O519" s="16">
        <f>$D519*(O$263*INDEX(O$23:O$30,$E519)+O$280)+INDEX(O$80:O$93,$F519)*$G519</f>
        <v/>
      </c>
      <c r="P519" s="16">
        <f>$D519*(P$263*INDEX(P$23:P$30,$E519)+P$280)+INDEX(P$80:P$93,$F519)*$G519</f>
        <v/>
      </c>
      <c r="Q519" s="16">
        <f>$D519*(Q$263*INDEX(Q$23:Q$30,$E519)+Q$280)+INDEX(Q$80:Q$93,$F519)*$G519</f>
        <v/>
      </c>
      <c r="R519" s="16">
        <f>$D519*(R$263*INDEX(R$23:R$30,$E519)+R$280)+INDEX(R$80:R$93,$F519)*$G519</f>
        <v/>
      </c>
      <c r="S519" s="16">
        <f>$D519*(S$263*INDEX(S$23:S$30,$E519)+S$280)+INDEX(S$80:S$93,$F519)*$G519</f>
        <v/>
      </c>
      <c r="T519" s="16">
        <f>$D519*(T$263*INDEX(T$23:T$30,$E519)+T$280)+INDEX(T$80:T$93,$F519)*$G519</f>
        <v/>
      </c>
      <c r="U519" s="16">
        <f>$D519*(U$263*INDEX(U$23:U$30,$E519)+U$280)+INDEX(U$80:U$93,$F519)*$G519</f>
        <v/>
      </c>
      <c r="V519" s="16">
        <f>$D519*(V$263*INDEX(V$23:V$30,$E519)+V$280)+INDEX(V$80:V$93,$F519)*$G519</f>
        <v/>
      </c>
      <c r="W519" s="16">
        <f>$D519*(W$263*INDEX(W$23:W$30,$E519)+W$280)+INDEX(W$80:W$93,$F519)*$G519</f>
        <v/>
      </c>
      <c r="X519" s="16">
        <f>$D519*(X$263*INDEX(X$23:X$30,$E519)+X$280)+INDEX(X$80:X$93,$F519)*$G519</f>
        <v/>
      </c>
      <c r="Y519" s="16">
        <f>$D519*(Y$263*INDEX(Y$23:Y$30,$E519)+Y$280)+INDEX(Y$80:Y$93,$F519)*$G519</f>
        <v/>
      </c>
      <c r="Z519" s="16">
        <f>$D519*(Z$263*INDEX(Z$23:Z$30,$E519)+Z$280)+INDEX(Z$80:Z$93,$F519)*$G519</f>
        <v/>
      </c>
      <c r="AA519" s="16">
        <f>$D519*(AA$263*INDEX(AA$23:AA$30,$E519)+AA$280)+INDEX(AA$80:AA$93,$F519)*$G519</f>
        <v/>
      </c>
      <c r="AB519" s="16">
        <f>$D519*(AB$263*INDEX(AB$23:AB$30,$E519)+AB$280)+INDEX(AB$80:AB$93,$F519)*$G519</f>
        <v/>
      </c>
      <c r="AC519" s="16">
        <f>$D519*(AC$263*INDEX(AC$23:AC$30,$E519)+AC$280)+INDEX(AC$80:AC$93,$F519)*$G519</f>
        <v/>
      </c>
      <c r="AD519" s="16">
        <f>$D519*(AD$263*INDEX(AD$23:AD$30,$E519)+AD$280)+INDEX(AD$80:AD$93,$F519)*$G519</f>
        <v/>
      </c>
      <c r="AF519" s="11">
        <f>CodePrefix&amp;$A519&amp;IF($C519="","","."&amp;$C519&amp;"."&amp;$B519)&amp;INDEX(VarEnd,MATCH($A519,VarKey,0))&amp;AF$5</f>
        <v/>
      </c>
      <c r="AG519" s="15">
        <f>$D519*(AG$263*INDEX(AG$23:AG$30,$E519)+AG$280)+INDEX(AG$80:AG$93,$F519)*$G519</f>
        <v/>
      </c>
      <c r="AH519" s="16">
        <f>$D519*(AH$263*INDEX(AH$23:AH$30,$E519)+AH$280)+INDEX(AH$80:AH$93,$F519)*$G519</f>
        <v/>
      </c>
      <c r="AI519" s="16">
        <f>$D519*(AI$263*INDEX(AI$23:AI$30,$E519)+AI$280)+INDEX(AI$80:AI$93,$F519)*$G519</f>
        <v/>
      </c>
      <c r="AJ519" s="16">
        <f>$D519*(AJ$263*INDEX(AJ$23:AJ$30,$E519)+AJ$280)+INDEX(AJ$80:AJ$93,$F519)*$G519</f>
        <v/>
      </c>
      <c r="AK519" s="16">
        <f>$D519*(AK$263*INDEX(AK$23:AK$30,$E519)+AK$280)+INDEX(AK$80:AK$93,$F519)*$G519</f>
        <v/>
      </c>
      <c r="AL519" s="16">
        <f>$D519*(AL$263*INDEX(AL$23:AL$30,$E519)+AL$280)+INDEX(AL$80:AL$93,$F519)*$G519</f>
        <v/>
      </c>
      <c r="AM519" s="16">
        <f>$D519*(AM$263*INDEX(AM$23:AM$30,$E519)+AM$280)+INDEX(AM$80:AM$93,$F519)*$G519</f>
        <v/>
      </c>
      <c r="AN519" s="16">
        <f>$D519*(AN$263*INDEX(AN$23:AN$30,$E519)+AN$280)+INDEX(AN$80:AN$93,$F519)*$G519</f>
        <v/>
      </c>
      <c r="AO519" s="16">
        <f>$D519*(AO$263*INDEX(AO$23:AO$30,$E519)+AO$280)+INDEX(AO$80:AO$93,$F519)*$G519</f>
        <v/>
      </c>
      <c r="AP519" s="16">
        <f>$D519*(AP$263*INDEX(AP$23:AP$30,$E519)+AP$280)+INDEX(AP$80:AP$93,$F519)*$G519</f>
        <v/>
      </c>
      <c r="AQ519" s="16">
        <f>$D519*(AQ$263*INDEX(AQ$23:AQ$30,$E519)+AQ$280)+INDEX(AQ$80:AQ$93,$F519)*$G519</f>
        <v/>
      </c>
      <c r="AR519" s="16">
        <f>$D519*(AR$263*INDEX(AR$23:AR$30,$E519)+AR$280)+INDEX(AR$80:AR$93,$F519)*$G519</f>
        <v/>
      </c>
      <c r="AS519" s="16">
        <f>$D519*(AS$263*INDEX(AS$23:AS$30,$E519)+AS$280)+INDEX(AS$80:AS$93,$F519)*$G519</f>
        <v/>
      </c>
      <c r="AT519" s="16">
        <f>$D519*(AT$263*INDEX(AT$23:AT$30,$E519)+AT$280)+INDEX(AT$80:AT$93,$F519)*$G519</f>
        <v/>
      </c>
      <c r="AU519" s="16">
        <f>$D519*(AU$263*INDEX(AU$23:AU$30,$E519)+AU$280)+INDEX(AU$80:AU$93,$F519)*$G519</f>
        <v/>
      </c>
      <c r="AV519" s="16">
        <f>$D519*(AV$263*INDEX(AV$23:AV$30,$E519)+AV$280)+INDEX(AV$80:AV$93,$F519)*$G519</f>
        <v/>
      </c>
      <c r="AW519" s="16">
        <f>$D519*(AW$263*INDEX(AW$23:AW$30,$E519)+AW$280)+INDEX(AW$80:AW$93,$F519)*$G519</f>
        <v/>
      </c>
      <c r="AX519" s="16">
        <f>$D519*(AX$263*INDEX(AX$23:AX$30,$E519)+AX$280)+INDEX(AX$80:AX$93,$F519)*$G519</f>
        <v/>
      </c>
      <c r="AY519" s="16">
        <f>$D519*(AY$263*INDEX(AY$23:AY$30,$E519)+AY$280)+INDEX(AY$80:AY$93,$F519)*$G519</f>
        <v/>
      </c>
    </row>
    <row r="520" hidden="1" outlineLevel="1">
      <c r="A520" s="14" t="inlineStr">
        <is>
          <t>ccp</t>
        </is>
      </c>
      <c r="B520" s="14" t="inlineStr">
        <is>
          <t>nuc</t>
        </is>
      </c>
      <c r="C520" s="14" t="inlineStr">
        <is>
          <t>pow</t>
        </is>
      </c>
      <c r="D520" s="41">
        <f>INDEX(Inputs_power!$Z$5:$Z$13,MATCH($B520,Inputs_power!$A$5:$A$13,0))</f>
        <v/>
      </c>
      <c r="E520" s="41">
        <f>INDEX(Inputs_power!$AA$5:$AA$13,MATCH($B520,Inputs_power!$A$5:$A$13,0))</f>
        <v/>
      </c>
      <c r="F520" s="41">
        <f>INDEX(Inputs_power!$AB$5:$AB$13,MATCH($B520,Inputs_power!$A$5:$A$13,0))</f>
        <v/>
      </c>
      <c r="G520" s="41">
        <f>INDEX(Inputs_power!$AD$5:$AD$13,MATCH($B520,Inputs_power!$A$5:$A$13,0))</f>
        <v/>
      </c>
      <c r="H520" s="14">
        <f>INDEX(VarLab,MATCH($A520,VarKey,0))&amp;INDEX(MemLab,MATCH($C520&amp;"|"&amp;$B520,MemKey,0))</f>
        <v/>
      </c>
      <c r="I520" s="14">
        <f>INDEX(VarUnit,MATCH($A520,VarKey,0))</f>
        <v/>
      </c>
      <c r="J520" s="14">
        <f>INDEX(VarSrc,MATCH($A520,VarKey,0))</f>
        <v/>
      </c>
      <c r="K520" s="11">
        <f>CodePrefix&amp;$A520&amp;IF($C520="","","."&amp;$C520&amp;"."&amp;$B520)&amp;INDEX(VarEnd,MATCH($A520,VarKey,0))&amp;K$5</f>
        <v/>
      </c>
      <c r="L520" s="15">
        <f>$D520*(L$263*INDEX(L$23:L$30,$E520)+L$280)+INDEX(L$80:L$93,$F520)*$G520</f>
        <v/>
      </c>
      <c r="M520" s="16">
        <f>$D520*(M$263*INDEX(M$23:M$30,$E520)+M$280)+INDEX(M$80:M$93,$F520)*$G520</f>
        <v/>
      </c>
      <c r="N520" s="16">
        <f>$D520*(N$263*INDEX(N$23:N$30,$E520)+N$280)+INDEX(N$80:N$93,$F520)*$G520</f>
        <v/>
      </c>
      <c r="O520" s="16">
        <f>$D520*(O$263*INDEX(O$23:O$30,$E520)+O$280)+INDEX(O$80:O$93,$F520)*$G520</f>
        <v/>
      </c>
      <c r="P520" s="16">
        <f>$D520*(P$263*INDEX(P$23:P$30,$E520)+P$280)+INDEX(P$80:P$93,$F520)*$G520</f>
        <v/>
      </c>
      <c r="Q520" s="16">
        <f>$D520*(Q$263*INDEX(Q$23:Q$30,$E520)+Q$280)+INDEX(Q$80:Q$93,$F520)*$G520</f>
        <v/>
      </c>
      <c r="R520" s="16">
        <f>$D520*(R$263*INDEX(R$23:R$30,$E520)+R$280)+INDEX(R$80:R$93,$F520)*$G520</f>
        <v/>
      </c>
      <c r="S520" s="16">
        <f>$D520*(S$263*INDEX(S$23:S$30,$E520)+S$280)+INDEX(S$80:S$93,$F520)*$G520</f>
        <v/>
      </c>
      <c r="T520" s="16">
        <f>$D520*(T$263*INDEX(T$23:T$30,$E520)+T$280)+INDEX(T$80:T$93,$F520)*$G520</f>
        <v/>
      </c>
      <c r="U520" s="16">
        <f>$D520*(U$263*INDEX(U$23:U$30,$E520)+U$280)+INDEX(U$80:U$93,$F520)*$G520</f>
        <v/>
      </c>
      <c r="V520" s="16">
        <f>$D520*(V$263*INDEX(V$23:V$30,$E520)+V$280)+INDEX(V$80:V$93,$F520)*$G520</f>
        <v/>
      </c>
      <c r="W520" s="16">
        <f>$D520*(W$263*INDEX(W$23:W$30,$E520)+W$280)+INDEX(W$80:W$93,$F520)*$G520</f>
        <v/>
      </c>
      <c r="X520" s="16">
        <f>$D520*(X$263*INDEX(X$23:X$30,$E520)+X$280)+INDEX(X$80:X$93,$F520)*$G520</f>
        <v/>
      </c>
      <c r="Y520" s="16">
        <f>$D520*(Y$263*INDEX(Y$23:Y$30,$E520)+Y$280)+INDEX(Y$80:Y$93,$F520)*$G520</f>
        <v/>
      </c>
      <c r="Z520" s="16">
        <f>$D520*(Z$263*INDEX(Z$23:Z$30,$E520)+Z$280)+INDEX(Z$80:Z$93,$F520)*$G520</f>
        <v/>
      </c>
      <c r="AA520" s="16">
        <f>$D520*(AA$263*INDEX(AA$23:AA$30,$E520)+AA$280)+INDEX(AA$80:AA$93,$F520)*$G520</f>
        <v/>
      </c>
      <c r="AB520" s="16">
        <f>$D520*(AB$263*INDEX(AB$23:AB$30,$E520)+AB$280)+INDEX(AB$80:AB$93,$F520)*$G520</f>
        <v/>
      </c>
      <c r="AC520" s="16">
        <f>$D520*(AC$263*INDEX(AC$23:AC$30,$E520)+AC$280)+INDEX(AC$80:AC$93,$F520)*$G520</f>
        <v/>
      </c>
      <c r="AD520" s="16">
        <f>$D520*(AD$263*INDEX(AD$23:AD$30,$E520)+AD$280)+INDEX(AD$80:AD$93,$F520)*$G520</f>
        <v/>
      </c>
      <c r="AF520" s="11">
        <f>CodePrefix&amp;$A520&amp;IF($C520="","","."&amp;$C520&amp;"."&amp;$B520)&amp;INDEX(VarEnd,MATCH($A520,VarKey,0))&amp;AF$5</f>
        <v/>
      </c>
      <c r="AG520" s="15">
        <f>$D520*(AG$263*INDEX(AG$23:AG$30,$E520)+AG$280)+INDEX(AG$80:AG$93,$F520)*$G520</f>
        <v/>
      </c>
      <c r="AH520" s="16">
        <f>$D520*(AH$263*INDEX(AH$23:AH$30,$E520)+AH$280)+INDEX(AH$80:AH$93,$F520)*$G520</f>
        <v/>
      </c>
      <c r="AI520" s="16">
        <f>$D520*(AI$263*INDEX(AI$23:AI$30,$E520)+AI$280)+INDEX(AI$80:AI$93,$F520)*$G520</f>
        <v/>
      </c>
      <c r="AJ520" s="16">
        <f>$D520*(AJ$263*INDEX(AJ$23:AJ$30,$E520)+AJ$280)+INDEX(AJ$80:AJ$93,$F520)*$G520</f>
        <v/>
      </c>
      <c r="AK520" s="16">
        <f>$D520*(AK$263*INDEX(AK$23:AK$30,$E520)+AK$280)+INDEX(AK$80:AK$93,$F520)*$G520</f>
        <v/>
      </c>
      <c r="AL520" s="16">
        <f>$D520*(AL$263*INDEX(AL$23:AL$30,$E520)+AL$280)+INDEX(AL$80:AL$93,$F520)*$G520</f>
        <v/>
      </c>
      <c r="AM520" s="16">
        <f>$D520*(AM$263*INDEX(AM$23:AM$30,$E520)+AM$280)+INDEX(AM$80:AM$93,$F520)*$G520</f>
        <v/>
      </c>
      <c r="AN520" s="16">
        <f>$D520*(AN$263*INDEX(AN$23:AN$30,$E520)+AN$280)+INDEX(AN$80:AN$93,$F520)*$G520</f>
        <v/>
      </c>
      <c r="AO520" s="16">
        <f>$D520*(AO$263*INDEX(AO$23:AO$30,$E520)+AO$280)+INDEX(AO$80:AO$93,$F520)*$G520</f>
        <v/>
      </c>
      <c r="AP520" s="16">
        <f>$D520*(AP$263*INDEX(AP$23:AP$30,$E520)+AP$280)+INDEX(AP$80:AP$93,$F520)*$G520</f>
        <v/>
      </c>
      <c r="AQ520" s="16">
        <f>$D520*(AQ$263*INDEX(AQ$23:AQ$30,$E520)+AQ$280)+INDEX(AQ$80:AQ$93,$F520)*$G520</f>
        <v/>
      </c>
      <c r="AR520" s="16">
        <f>$D520*(AR$263*INDEX(AR$23:AR$30,$E520)+AR$280)+INDEX(AR$80:AR$93,$F520)*$G520</f>
        <v/>
      </c>
      <c r="AS520" s="16">
        <f>$D520*(AS$263*INDEX(AS$23:AS$30,$E520)+AS$280)+INDEX(AS$80:AS$93,$F520)*$G520</f>
        <v/>
      </c>
      <c r="AT520" s="16">
        <f>$D520*(AT$263*INDEX(AT$23:AT$30,$E520)+AT$280)+INDEX(AT$80:AT$93,$F520)*$G520</f>
        <v/>
      </c>
      <c r="AU520" s="16">
        <f>$D520*(AU$263*INDEX(AU$23:AU$30,$E520)+AU$280)+INDEX(AU$80:AU$93,$F520)*$G520</f>
        <v/>
      </c>
      <c r="AV520" s="16">
        <f>$D520*(AV$263*INDEX(AV$23:AV$30,$E520)+AV$280)+INDEX(AV$80:AV$93,$F520)*$G520</f>
        <v/>
      </c>
      <c r="AW520" s="16">
        <f>$D520*(AW$263*INDEX(AW$23:AW$30,$E520)+AW$280)+INDEX(AW$80:AW$93,$F520)*$G520</f>
        <v/>
      </c>
      <c r="AX520" s="16">
        <f>$D520*(AX$263*INDEX(AX$23:AX$30,$E520)+AX$280)+INDEX(AX$80:AX$93,$F520)*$G520</f>
        <v/>
      </c>
      <c r="AY520" s="16">
        <f>$D520*(AY$263*INDEX(AY$23:AY$30,$E520)+AY$280)+INDEX(AY$80:AY$93,$F520)*$G520</f>
        <v/>
      </c>
    </row>
    <row r="521" hidden="1" outlineLevel="1">
      <c r="A521" s="14" t="inlineStr">
        <is>
          <t>ccp</t>
        </is>
      </c>
      <c r="B521" s="14" t="inlineStr">
        <is>
          <t>wnd</t>
        </is>
      </c>
      <c r="C521" s="14" t="inlineStr">
        <is>
          <t>pow</t>
        </is>
      </c>
      <c r="D521" s="41">
        <f>INDEX(Inputs_power!$Z$5:$Z$13,MATCH($B521,Inputs_power!$A$5:$A$13,0))</f>
        <v/>
      </c>
      <c r="E521" s="41">
        <f>INDEX(Inputs_power!$AA$5:$AA$13,MATCH($B521,Inputs_power!$A$5:$A$13,0))</f>
        <v/>
      </c>
      <c r="F521" s="41">
        <f>INDEX(Inputs_power!$AB$5:$AB$13,MATCH($B521,Inputs_power!$A$5:$A$13,0))</f>
        <v/>
      </c>
      <c r="G521" s="41">
        <f>INDEX(Inputs_power!$AD$5:$AD$13,MATCH($B521,Inputs_power!$A$5:$A$13,0))</f>
        <v/>
      </c>
      <c r="H521" s="14">
        <f>INDEX(VarLab,MATCH($A521,VarKey,0))&amp;INDEX(MemLab,MATCH($C521&amp;"|"&amp;$B521,MemKey,0))</f>
        <v/>
      </c>
      <c r="I521" s="14">
        <f>INDEX(VarUnit,MATCH($A521,VarKey,0))</f>
        <v/>
      </c>
      <c r="J521" s="14">
        <f>INDEX(VarSrc,MATCH($A521,VarKey,0))</f>
        <v/>
      </c>
      <c r="K521" s="11">
        <f>CodePrefix&amp;$A521&amp;IF($C521="","","."&amp;$C521&amp;"."&amp;$B521)&amp;INDEX(VarEnd,MATCH($A521,VarKey,0))&amp;K$5</f>
        <v/>
      </c>
      <c r="L521" s="15">
        <f>$D521*(L$263*INDEX(L$23:L$30,$E521)+L$280)+INDEX(L$80:L$93,$F521)*$G521</f>
        <v/>
      </c>
      <c r="M521" s="16">
        <f>$D521*(M$263*INDEX(M$23:M$30,$E521)+M$280)+INDEX(M$80:M$93,$F521)*$G521</f>
        <v/>
      </c>
      <c r="N521" s="16">
        <f>$D521*(N$263*INDEX(N$23:N$30,$E521)+N$280)+INDEX(N$80:N$93,$F521)*$G521</f>
        <v/>
      </c>
      <c r="O521" s="16">
        <f>$D521*(O$263*INDEX(O$23:O$30,$E521)+O$280)+INDEX(O$80:O$93,$F521)*$G521</f>
        <v/>
      </c>
      <c r="P521" s="16">
        <f>$D521*(P$263*INDEX(P$23:P$30,$E521)+P$280)+INDEX(P$80:P$93,$F521)*$G521</f>
        <v/>
      </c>
      <c r="Q521" s="16">
        <f>$D521*(Q$263*INDEX(Q$23:Q$30,$E521)+Q$280)+INDEX(Q$80:Q$93,$F521)*$G521</f>
        <v/>
      </c>
      <c r="R521" s="16">
        <f>$D521*(R$263*INDEX(R$23:R$30,$E521)+R$280)+INDEX(R$80:R$93,$F521)*$G521</f>
        <v/>
      </c>
      <c r="S521" s="16">
        <f>$D521*(S$263*INDEX(S$23:S$30,$E521)+S$280)+INDEX(S$80:S$93,$F521)*$G521</f>
        <v/>
      </c>
      <c r="T521" s="16">
        <f>$D521*(T$263*INDEX(T$23:T$30,$E521)+T$280)+INDEX(T$80:T$93,$F521)*$G521</f>
        <v/>
      </c>
      <c r="U521" s="16">
        <f>$D521*(U$263*INDEX(U$23:U$30,$E521)+U$280)+INDEX(U$80:U$93,$F521)*$G521</f>
        <v/>
      </c>
      <c r="V521" s="16">
        <f>$D521*(V$263*INDEX(V$23:V$30,$E521)+V$280)+INDEX(V$80:V$93,$F521)*$G521</f>
        <v/>
      </c>
      <c r="W521" s="16">
        <f>$D521*(W$263*INDEX(W$23:W$30,$E521)+W$280)+INDEX(W$80:W$93,$F521)*$G521</f>
        <v/>
      </c>
      <c r="X521" s="16">
        <f>$D521*(X$263*INDEX(X$23:X$30,$E521)+X$280)+INDEX(X$80:X$93,$F521)*$G521</f>
        <v/>
      </c>
      <c r="Y521" s="16">
        <f>$D521*(Y$263*INDEX(Y$23:Y$30,$E521)+Y$280)+INDEX(Y$80:Y$93,$F521)*$G521</f>
        <v/>
      </c>
      <c r="Z521" s="16">
        <f>$D521*(Z$263*INDEX(Z$23:Z$30,$E521)+Z$280)+INDEX(Z$80:Z$93,$F521)*$G521</f>
        <v/>
      </c>
      <c r="AA521" s="16">
        <f>$D521*(AA$263*INDEX(AA$23:AA$30,$E521)+AA$280)+INDEX(AA$80:AA$93,$F521)*$G521</f>
        <v/>
      </c>
      <c r="AB521" s="16">
        <f>$D521*(AB$263*INDEX(AB$23:AB$30,$E521)+AB$280)+INDEX(AB$80:AB$93,$F521)*$G521</f>
        <v/>
      </c>
      <c r="AC521" s="16">
        <f>$D521*(AC$263*INDEX(AC$23:AC$30,$E521)+AC$280)+INDEX(AC$80:AC$93,$F521)*$G521</f>
        <v/>
      </c>
      <c r="AD521" s="16">
        <f>$D521*(AD$263*INDEX(AD$23:AD$30,$E521)+AD$280)+INDEX(AD$80:AD$93,$F521)*$G521</f>
        <v/>
      </c>
      <c r="AF521" s="11">
        <f>CodePrefix&amp;$A521&amp;IF($C521="","","."&amp;$C521&amp;"."&amp;$B521)&amp;INDEX(VarEnd,MATCH($A521,VarKey,0))&amp;AF$5</f>
        <v/>
      </c>
      <c r="AG521" s="15">
        <f>$D521*(AG$263*INDEX(AG$23:AG$30,$E521)+AG$280)+INDEX(AG$80:AG$93,$F521)*$G521</f>
        <v/>
      </c>
      <c r="AH521" s="16">
        <f>$D521*(AH$263*INDEX(AH$23:AH$30,$E521)+AH$280)+INDEX(AH$80:AH$93,$F521)*$G521</f>
        <v/>
      </c>
      <c r="AI521" s="16">
        <f>$D521*(AI$263*INDEX(AI$23:AI$30,$E521)+AI$280)+INDEX(AI$80:AI$93,$F521)*$G521</f>
        <v/>
      </c>
      <c r="AJ521" s="16">
        <f>$D521*(AJ$263*INDEX(AJ$23:AJ$30,$E521)+AJ$280)+INDEX(AJ$80:AJ$93,$F521)*$G521</f>
        <v/>
      </c>
      <c r="AK521" s="16">
        <f>$D521*(AK$263*INDEX(AK$23:AK$30,$E521)+AK$280)+INDEX(AK$80:AK$93,$F521)*$G521</f>
        <v/>
      </c>
      <c r="AL521" s="16">
        <f>$D521*(AL$263*INDEX(AL$23:AL$30,$E521)+AL$280)+INDEX(AL$80:AL$93,$F521)*$G521</f>
        <v/>
      </c>
      <c r="AM521" s="16">
        <f>$D521*(AM$263*INDEX(AM$23:AM$30,$E521)+AM$280)+INDEX(AM$80:AM$93,$F521)*$G521</f>
        <v/>
      </c>
      <c r="AN521" s="16">
        <f>$D521*(AN$263*INDEX(AN$23:AN$30,$E521)+AN$280)+INDEX(AN$80:AN$93,$F521)*$G521</f>
        <v/>
      </c>
      <c r="AO521" s="16">
        <f>$D521*(AO$263*INDEX(AO$23:AO$30,$E521)+AO$280)+INDEX(AO$80:AO$93,$F521)*$G521</f>
        <v/>
      </c>
      <c r="AP521" s="16">
        <f>$D521*(AP$263*INDEX(AP$23:AP$30,$E521)+AP$280)+INDEX(AP$80:AP$93,$F521)*$G521</f>
        <v/>
      </c>
      <c r="AQ521" s="16">
        <f>$D521*(AQ$263*INDEX(AQ$23:AQ$30,$E521)+AQ$280)+INDEX(AQ$80:AQ$93,$F521)*$G521</f>
        <v/>
      </c>
      <c r="AR521" s="16">
        <f>$D521*(AR$263*INDEX(AR$23:AR$30,$E521)+AR$280)+INDEX(AR$80:AR$93,$F521)*$G521</f>
        <v/>
      </c>
      <c r="AS521" s="16">
        <f>$D521*(AS$263*INDEX(AS$23:AS$30,$E521)+AS$280)+INDEX(AS$80:AS$93,$F521)*$G521</f>
        <v/>
      </c>
      <c r="AT521" s="16">
        <f>$D521*(AT$263*INDEX(AT$23:AT$30,$E521)+AT$280)+INDEX(AT$80:AT$93,$F521)*$G521</f>
        <v/>
      </c>
      <c r="AU521" s="16">
        <f>$D521*(AU$263*INDEX(AU$23:AU$30,$E521)+AU$280)+INDEX(AU$80:AU$93,$F521)*$G521</f>
        <v/>
      </c>
      <c r="AV521" s="16">
        <f>$D521*(AV$263*INDEX(AV$23:AV$30,$E521)+AV$280)+INDEX(AV$80:AV$93,$F521)*$G521</f>
        <v/>
      </c>
      <c r="AW521" s="16">
        <f>$D521*(AW$263*INDEX(AW$23:AW$30,$E521)+AW$280)+INDEX(AW$80:AW$93,$F521)*$G521</f>
        <v/>
      </c>
      <c r="AX521" s="16">
        <f>$D521*(AX$263*INDEX(AX$23:AX$30,$E521)+AX$280)+INDEX(AX$80:AX$93,$F521)*$G521</f>
        <v/>
      </c>
      <c r="AY521" s="16">
        <f>$D521*(AY$263*INDEX(AY$23:AY$30,$E521)+AY$280)+INDEX(AY$80:AY$93,$F521)*$G521</f>
        <v/>
      </c>
    </row>
    <row r="522" hidden="1" outlineLevel="1">
      <c r="A522" s="14" t="inlineStr">
        <is>
          <t>ccp</t>
        </is>
      </c>
      <c r="B522" s="14" t="inlineStr">
        <is>
          <t>sol</t>
        </is>
      </c>
      <c r="C522" s="14" t="inlineStr">
        <is>
          <t>pow</t>
        </is>
      </c>
      <c r="D522" s="41">
        <f>INDEX(Inputs_power!$Z$5:$Z$13,MATCH($B522,Inputs_power!$A$5:$A$13,0))</f>
        <v/>
      </c>
      <c r="E522" s="41">
        <f>INDEX(Inputs_power!$AA$5:$AA$13,MATCH($B522,Inputs_power!$A$5:$A$13,0))</f>
        <v/>
      </c>
      <c r="F522" s="41">
        <f>INDEX(Inputs_power!$AB$5:$AB$13,MATCH($B522,Inputs_power!$A$5:$A$13,0))</f>
        <v/>
      </c>
      <c r="G522" s="41">
        <f>INDEX(Inputs_power!$AD$5:$AD$13,MATCH($B522,Inputs_power!$A$5:$A$13,0))</f>
        <v/>
      </c>
      <c r="H522" s="14">
        <f>INDEX(VarLab,MATCH($A522,VarKey,0))&amp;INDEX(MemLab,MATCH($C522&amp;"|"&amp;$B522,MemKey,0))</f>
        <v/>
      </c>
      <c r="I522" s="14">
        <f>INDEX(VarUnit,MATCH($A522,VarKey,0))</f>
        <v/>
      </c>
      <c r="J522" s="14">
        <f>INDEX(VarSrc,MATCH($A522,VarKey,0))</f>
        <v/>
      </c>
      <c r="K522" s="11">
        <f>CodePrefix&amp;$A522&amp;IF($C522="","","."&amp;$C522&amp;"."&amp;$B522)&amp;INDEX(VarEnd,MATCH($A522,VarKey,0))&amp;K$5</f>
        <v/>
      </c>
      <c r="L522" s="15">
        <f>$D522*(L$263*INDEX(L$23:L$30,$E522)+L$280)+INDEX(L$80:L$93,$F522)*$G522</f>
        <v/>
      </c>
      <c r="M522" s="16">
        <f>$D522*(M$263*INDEX(M$23:M$30,$E522)+M$280)+INDEX(M$80:M$93,$F522)*$G522</f>
        <v/>
      </c>
      <c r="N522" s="16">
        <f>$D522*(N$263*INDEX(N$23:N$30,$E522)+N$280)+INDEX(N$80:N$93,$F522)*$G522</f>
        <v/>
      </c>
      <c r="O522" s="16">
        <f>$D522*(O$263*INDEX(O$23:O$30,$E522)+O$280)+INDEX(O$80:O$93,$F522)*$G522</f>
        <v/>
      </c>
      <c r="P522" s="16">
        <f>$D522*(P$263*INDEX(P$23:P$30,$E522)+P$280)+INDEX(P$80:P$93,$F522)*$G522</f>
        <v/>
      </c>
      <c r="Q522" s="16">
        <f>$D522*(Q$263*INDEX(Q$23:Q$30,$E522)+Q$280)+INDEX(Q$80:Q$93,$F522)*$G522</f>
        <v/>
      </c>
      <c r="R522" s="16">
        <f>$D522*(R$263*INDEX(R$23:R$30,$E522)+R$280)+INDEX(R$80:R$93,$F522)*$G522</f>
        <v/>
      </c>
      <c r="S522" s="16">
        <f>$D522*(S$263*INDEX(S$23:S$30,$E522)+S$280)+INDEX(S$80:S$93,$F522)*$G522</f>
        <v/>
      </c>
      <c r="T522" s="16">
        <f>$D522*(T$263*INDEX(T$23:T$30,$E522)+T$280)+INDEX(T$80:T$93,$F522)*$G522</f>
        <v/>
      </c>
      <c r="U522" s="16">
        <f>$D522*(U$263*INDEX(U$23:U$30,$E522)+U$280)+INDEX(U$80:U$93,$F522)*$G522</f>
        <v/>
      </c>
      <c r="V522" s="16">
        <f>$D522*(V$263*INDEX(V$23:V$30,$E522)+V$280)+INDEX(V$80:V$93,$F522)*$G522</f>
        <v/>
      </c>
      <c r="W522" s="16">
        <f>$D522*(W$263*INDEX(W$23:W$30,$E522)+W$280)+INDEX(W$80:W$93,$F522)*$G522</f>
        <v/>
      </c>
      <c r="X522" s="16">
        <f>$D522*(X$263*INDEX(X$23:X$30,$E522)+X$280)+INDEX(X$80:X$93,$F522)*$G522</f>
        <v/>
      </c>
      <c r="Y522" s="16">
        <f>$D522*(Y$263*INDEX(Y$23:Y$30,$E522)+Y$280)+INDEX(Y$80:Y$93,$F522)*$G522</f>
        <v/>
      </c>
      <c r="Z522" s="16">
        <f>$D522*(Z$263*INDEX(Z$23:Z$30,$E522)+Z$280)+INDEX(Z$80:Z$93,$F522)*$G522</f>
        <v/>
      </c>
      <c r="AA522" s="16">
        <f>$D522*(AA$263*INDEX(AA$23:AA$30,$E522)+AA$280)+INDEX(AA$80:AA$93,$F522)*$G522</f>
        <v/>
      </c>
      <c r="AB522" s="16">
        <f>$D522*(AB$263*INDEX(AB$23:AB$30,$E522)+AB$280)+INDEX(AB$80:AB$93,$F522)*$G522</f>
        <v/>
      </c>
      <c r="AC522" s="16">
        <f>$D522*(AC$263*INDEX(AC$23:AC$30,$E522)+AC$280)+INDEX(AC$80:AC$93,$F522)*$G522</f>
        <v/>
      </c>
      <c r="AD522" s="16">
        <f>$D522*(AD$263*INDEX(AD$23:AD$30,$E522)+AD$280)+INDEX(AD$80:AD$93,$F522)*$G522</f>
        <v/>
      </c>
      <c r="AF522" s="11">
        <f>CodePrefix&amp;$A522&amp;IF($C522="","","."&amp;$C522&amp;"."&amp;$B522)&amp;INDEX(VarEnd,MATCH($A522,VarKey,0))&amp;AF$5</f>
        <v/>
      </c>
      <c r="AG522" s="15">
        <f>$D522*(AG$263*INDEX(AG$23:AG$30,$E522)+AG$280)+INDEX(AG$80:AG$93,$F522)*$G522</f>
        <v/>
      </c>
      <c r="AH522" s="16">
        <f>$D522*(AH$263*INDEX(AH$23:AH$30,$E522)+AH$280)+INDEX(AH$80:AH$93,$F522)*$G522</f>
        <v/>
      </c>
      <c r="AI522" s="16">
        <f>$D522*(AI$263*INDEX(AI$23:AI$30,$E522)+AI$280)+INDEX(AI$80:AI$93,$F522)*$G522</f>
        <v/>
      </c>
      <c r="AJ522" s="16">
        <f>$D522*(AJ$263*INDEX(AJ$23:AJ$30,$E522)+AJ$280)+INDEX(AJ$80:AJ$93,$F522)*$G522</f>
        <v/>
      </c>
      <c r="AK522" s="16">
        <f>$D522*(AK$263*INDEX(AK$23:AK$30,$E522)+AK$280)+INDEX(AK$80:AK$93,$F522)*$G522</f>
        <v/>
      </c>
      <c r="AL522" s="16">
        <f>$D522*(AL$263*INDEX(AL$23:AL$30,$E522)+AL$280)+INDEX(AL$80:AL$93,$F522)*$G522</f>
        <v/>
      </c>
      <c r="AM522" s="16">
        <f>$D522*(AM$263*INDEX(AM$23:AM$30,$E522)+AM$280)+INDEX(AM$80:AM$93,$F522)*$G522</f>
        <v/>
      </c>
      <c r="AN522" s="16">
        <f>$D522*(AN$263*INDEX(AN$23:AN$30,$E522)+AN$280)+INDEX(AN$80:AN$93,$F522)*$G522</f>
        <v/>
      </c>
      <c r="AO522" s="16">
        <f>$D522*(AO$263*INDEX(AO$23:AO$30,$E522)+AO$280)+INDEX(AO$80:AO$93,$F522)*$G522</f>
        <v/>
      </c>
      <c r="AP522" s="16">
        <f>$D522*(AP$263*INDEX(AP$23:AP$30,$E522)+AP$280)+INDEX(AP$80:AP$93,$F522)*$G522</f>
        <v/>
      </c>
      <c r="AQ522" s="16">
        <f>$D522*(AQ$263*INDEX(AQ$23:AQ$30,$E522)+AQ$280)+INDEX(AQ$80:AQ$93,$F522)*$G522</f>
        <v/>
      </c>
      <c r="AR522" s="16">
        <f>$D522*(AR$263*INDEX(AR$23:AR$30,$E522)+AR$280)+INDEX(AR$80:AR$93,$F522)*$G522</f>
        <v/>
      </c>
      <c r="AS522" s="16">
        <f>$D522*(AS$263*INDEX(AS$23:AS$30,$E522)+AS$280)+INDEX(AS$80:AS$93,$F522)*$G522</f>
        <v/>
      </c>
      <c r="AT522" s="16">
        <f>$D522*(AT$263*INDEX(AT$23:AT$30,$E522)+AT$280)+INDEX(AT$80:AT$93,$F522)*$G522</f>
        <v/>
      </c>
      <c r="AU522" s="16">
        <f>$D522*(AU$263*INDEX(AU$23:AU$30,$E522)+AU$280)+INDEX(AU$80:AU$93,$F522)*$G522</f>
        <v/>
      </c>
      <c r="AV522" s="16">
        <f>$D522*(AV$263*INDEX(AV$23:AV$30,$E522)+AV$280)+INDEX(AV$80:AV$93,$F522)*$G522</f>
        <v/>
      </c>
      <c r="AW522" s="16">
        <f>$D522*(AW$263*INDEX(AW$23:AW$30,$E522)+AW$280)+INDEX(AW$80:AW$93,$F522)*$G522</f>
        <v/>
      </c>
      <c r="AX522" s="16">
        <f>$D522*(AX$263*INDEX(AX$23:AX$30,$E522)+AX$280)+INDEX(AX$80:AX$93,$F522)*$G522</f>
        <v/>
      </c>
      <c r="AY522" s="16">
        <f>$D522*(AY$263*INDEX(AY$23:AY$30,$E522)+AY$280)+INDEX(AY$80:AY$93,$F522)*$G522</f>
        <v/>
      </c>
    </row>
    <row r="523" hidden="1" outlineLevel="1">
      <c r="A523" s="14" t="inlineStr">
        <is>
          <t>ccp</t>
        </is>
      </c>
      <c r="B523" s="14" t="inlineStr">
        <is>
          <t>hyd</t>
        </is>
      </c>
      <c r="C523" s="14" t="inlineStr">
        <is>
          <t>pow</t>
        </is>
      </c>
      <c r="D523" s="41">
        <f>INDEX(Inputs_power!$Z$5:$Z$13,MATCH($B523,Inputs_power!$A$5:$A$13,0))</f>
        <v/>
      </c>
      <c r="E523" s="41">
        <f>INDEX(Inputs_power!$AA$5:$AA$13,MATCH($B523,Inputs_power!$A$5:$A$13,0))</f>
        <v/>
      </c>
      <c r="F523" s="41">
        <f>INDEX(Inputs_power!$AB$5:$AB$13,MATCH($B523,Inputs_power!$A$5:$A$13,0))</f>
        <v/>
      </c>
      <c r="G523" s="41">
        <f>INDEX(Inputs_power!$AD$5:$AD$13,MATCH($B523,Inputs_power!$A$5:$A$13,0))</f>
        <v/>
      </c>
      <c r="H523" s="14">
        <f>INDEX(VarLab,MATCH($A523,VarKey,0))&amp;INDEX(MemLab,MATCH($C523&amp;"|"&amp;$B523,MemKey,0))</f>
        <v/>
      </c>
      <c r="I523" s="14">
        <f>INDEX(VarUnit,MATCH($A523,VarKey,0))</f>
        <v/>
      </c>
      <c r="J523" s="14">
        <f>INDEX(VarSrc,MATCH($A523,VarKey,0))</f>
        <v/>
      </c>
      <c r="K523" s="11">
        <f>CodePrefix&amp;$A523&amp;IF($C523="","","."&amp;$C523&amp;"."&amp;$B523)&amp;INDEX(VarEnd,MATCH($A523,VarKey,0))&amp;K$5</f>
        <v/>
      </c>
      <c r="L523" s="15">
        <f>$D523*(L$263*INDEX(L$23:L$30,$E523)+L$280)+INDEX(L$80:L$93,$F523)*$G523</f>
        <v/>
      </c>
      <c r="M523" s="16">
        <f>$D523*(M$263*INDEX(M$23:M$30,$E523)+M$280)+INDEX(M$80:M$93,$F523)*$G523</f>
        <v/>
      </c>
      <c r="N523" s="16">
        <f>$D523*(N$263*INDEX(N$23:N$30,$E523)+N$280)+INDEX(N$80:N$93,$F523)*$G523</f>
        <v/>
      </c>
      <c r="O523" s="16">
        <f>$D523*(O$263*INDEX(O$23:O$30,$E523)+O$280)+INDEX(O$80:O$93,$F523)*$G523</f>
        <v/>
      </c>
      <c r="P523" s="16">
        <f>$D523*(P$263*INDEX(P$23:P$30,$E523)+P$280)+INDEX(P$80:P$93,$F523)*$G523</f>
        <v/>
      </c>
      <c r="Q523" s="16">
        <f>$D523*(Q$263*INDEX(Q$23:Q$30,$E523)+Q$280)+INDEX(Q$80:Q$93,$F523)*$G523</f>
        <v/>
      </c>
      <c r="R523" s="16">
        <f>$D523*(R$263*INDEX(R$23:R$30,$E523)+R$280)+INDEX(R$80:R$93,$F523)*$G523</f>
        <v/>
      </c>
      <c r="S523" s="16">
        <f>$D523*(S$263*INDEX(S$23:S$30,$E523)+S$280)+INDEX(S$80:S$93,$F523)*$G523</f>
        <v/>
      </c>
      <c r="T523" s="16">
        <f>$D523*(T$263*INDEX(T$23:T$30,$E523)+T$280)+INDEX(T$80:T$93,$F523)*$G523</f>
        <v/>
      </c>
      <c r="U523" s="16">
        <f>$D523*(U$263*INDEX(U$23:U$30,$E523)+U$280)+INDEX(U$80:U$93,$F523)*$G523</f>
        <v/>
      </c>
      <c r="V523" s="16">
        <f>$D523*(V$263*INDEX(V$23:V$30,$E523)+V$280)+INDEX(V$80:V$93,$F523)*$G523</f>
        <v/>
      </c>
      <c r="W523" s="16">
        <f>$D523*(W$263*INDEX(W$23:W$30,$E523)+W$280)+INDEX(W$80:W$93,$F523)*$G523</f>
        <v/>
      </c>
      <c r="X523" s="16">
        <f>$D523*(X$263*INDEX(X$23:X$30,$E523)+X$280)+INDEX(X$80:X$93,$F523)*$G523</f>
        <v/>
      </c>
      <c r="Y523" s="16">
        <f>$D523*(Y$263*INDEX(Y$23:Y$30,$E523)+Y$280)+INDEX(Y$80:Y$93,$F523)*$G523</f>
        <v/>
      </c>
      <c r="Z523" s="16">
        <f>$D523*(Z$263*INDEX(Z$23:Z$30,$E523)+Z$280)+INDEX(Z$80:Z$93,$F523)*$G523</f>
        <v/>
      </c>
      <c r="AA523" s="16">
        <f>$D523*(AA$263*INDEX(AA$23:AA$30,$E523)+AA$280)+INDEX(AA$80:AA$93,$F523)*$G523</f>
        <v/>
      </c>
      <c r="AB523" s="16">
        <f>$D523*(AB$263*INDEX(AB$23:AB$30,$E523)+AB$280)+INDEX(AB$80:AB$93,$F523)*$G523</f>
        <v/>
      </c>
      <c r="AC523" s="16">
        <f>$D523*(AC$263*INDEX(AC$23:AC$30,$E523)+AC$280)+INDEX(AC$80:AC$93,$F523)*$G523</f>
        <v/>
      </c>
      <c r="AD523" s="16">
        <f>$D523*(AD$263*INDEX(AD$23:AD$30,$E523)+AD$280)+INDEX(AD$80:AD$93,$F523)*$G523</f>
        <v/>
      </c>
      <c r="AF523" s="11">
        <f>CodePrefix&amp;$A523&amp;IF($C523="","","."&amp;$C523&amp;"."&amp;$B523)&amp;INDEX(VarEnd,MATCH($A523,VarKey,0))&amp;AF$5</f>
        <v/>
      </c>
      <c r="AG523" s="15">
        <f>$D523*(AG$263*INDEX(AG$23:AG$30,$E523)+AG$280)+INDEX(AG$80:AG$93,$F523)*$G523</f>
        <v/>
      </c>
      <c r="AH523" s="16">
        <f>$D523*(AH$263*INDEX(AH$23:AH$30,$E523)+AH$280)+INDEX(AH$80:AH$93,$F523)*$G523</f>
        <v/>
      </c>
      <c r="AI523" s="16">
        <f>$D523*(AI$263*INDEX(AI$23:AI$30,$E523)+AI$280)+INDEX(AI$80:AI$93,$F523)*$G523</f>
        <v/>
      </c>
      <c r="AJ523" s="16">
        <f>$D523*(AJ$263*INDEX(AJ$23:AJ$30,$E523)+AJ$280)+INDEX(AJ$80:AJ$93,$F523)*$G523</f>
        <v/>
      </c>
      <c r="AK523" s="16">
        <f>$D523*(AK$263*INDEX(AK$23:AK$30,$E523)+AK$280)+INDEX(AK$80:AK$93,$F523)*$G523</f>
        <v/>
      </c>
      <c r="AL523" s="16">
        <f>$D523*(AL$263*INDEX(AL$23:AL$30,$E523)+AL$280)+INDEX(AL$80:AL$93,$F523)*$G523</f>
        <v/>
      </c>
      <c r="AM523" s="16">
        <f>$D523*(AM$263*INDEX(AM$23:AM$30,$E523)+AM$280)+INDEX(AM$80:AM$93,$F523)*$G523</f>
        <v/>
      </c>
      <c r="AN523" s="16">
        <f>$D523*(AN$263*INDEX(AN$23:AN$30,$E523)+AN$280)+INDEX(AN$80:AN$93,$F523)*$G523</f>
        <v/>
      </c>
      <c r="AO523" s="16">
        <f>$D523*(AO$263*INDEX(AO$23:AO$30,$E523)+AO$280)+INDEX(AO$80:AO$93,$F523)*$G523</f>
        <v/>
      </c>
      <c r="AP523" s="16">
        <f>$D523*(AP$263*INDEX(AP$23:AP$30,$E523)+AP$280)+INDEX(AP$80:AP$93,$F523)*$G523</f>
        <v/>
      </c>
      <c r="AQ523" s="16">
        <f>$D523*(AQ$263*INDEX(AQ$23:AQ$30,$E523)+AQ$280)+INDEX(AQ$80:AQ$93,$F523)*$G523</f>
        <v/>
      </c>
      <c r="AR523" s="16">
        <f>$D523*(AR$263*INDEX(AR$23:AR$30,$E523)+AR$280)+INDEX(AR$80:AR$93,$F523)*$G523</f>
        <v/>
      </c>
      <c r="AS523" s="16">
        <f>$D523*(AS$263*INDEX(AS$23:AS$30,$E523)+AS$280)+INDEX(AS$80:AS$93,$F523)*$G523</f>
        <v/>
      </c>
      <c r="AT523" s="16">
        <f>$D523*(AT$263*INDEX(AT$23:AT$30,$E523)+AT$280)+INDEX(AT$80:AT$93,$F523)*$G523</f>
        <v/>
      </c>
      <c r="AU523" s="16">
        <f>$D523*(AU$263*INDEX(AU$23:AU$30,$E523)+AU$280)+INDEX(AU$80:AU$93,$F523)*$G523</f>
        <v/>
      </c>
      <c r="AV523" s="16">
        <f>$D523*(AV$263*INDEX(AV$23:AV$30,$E523)+AV$280)+INDEX(AV$80:AV$93,$F523)*$G523</f>
        <v/>
      </c>
      <c r="AW523" s="16">
        <f>$D523*(AW$263*INDEX(AW$23:AW$30,$E523)+AW$280)+INDEX(AW$80:AW$93,$F523)*$G523</f>
        <v/>
      </c>
      <c r="AX523" s="16">
        <f>$D523*(AX$263*INDEX(AX$23:AX$30,$E523)+AX$280)+INDEX(AX$80:AX$93,$F523)*$G523</f>
        <v/>
      </c>
      <c r="AY523" s="16">
        <f>$D523*(AY$263*INDEX(AY$23:AY$30,$E523)+AY$280)+INDEX(AY$80:AY$93,$F523)*$G523</f>
        <v/>
      </c>
    </row>
    <row r="524" hidden="1" outlineLevel="1">
      <c r="A524" s="14" t="inlineStr">
        <is>
          <t>ccp</t>
        </is>
      </c>
      <c r="B524" s="14" t="inlineStr">
        <is>
          <t>ore</t>
        </is>
      </c>
      <c r="C524" s="14" t="inlineStr">
        <is>
          <t>pow</t>
        </is>
      </c>
      <c r="D524" s="41">
        <f>INDEX(Inputs_power!$Z$5:$Z$13,MATCH($B524,Inputs_power!$A$5:$A$13,0))</f>
        <v/>
      </c>
      <c r="E524" s="41">
        <f>INDEX(Inputs_power!$AA$5:$AA$13,MATCH($B524,Inputs_power!$A$5:$A$13,0))</f>
        <v/>
      </c>
      <c r="F524" s="41">
        <f>INDEX(Inputs_power!$AB$5:$AB$13,MATCH($B524,Inputs_power!$A$5:$A$13,0))</f>
        <v/>
      </c>
      <c r="G524" s="41">
        <f>INDEX(Inputs_power!$AD$5:$AD$13,MATCH($B524,Inputs_power!$A$5:$A$13,0))</f>
        <v/>
      </c>
      <c r="H524" s="14">
        <f>INDEX(VarLab,MATCH($A524,VarKey,0))&amp;INDEX(MemLab,MATCH($C524&amp;"|"&amp;$B524,MemKey,0))</f>
        <v/>
      </c>
      <c r="I524" s="14">
        <f>INDEX(VarUnit,MATCH($A524,VarKey,0))</f>
        <v/>
      </c>
      <c r="J524" s="14">
        <f>INDEX(VarSrc,MATCH($A524,VarKey,0))</f>
        <v/>
      </c>
      <c r="K524" s="11">
        <f>CodePrefix&amp;$A524&amp;IF($C524="","","."&amp;$C524&amp;"."&amp;$B524)&amp;INDEX(VarEnd,MATCH($A524,VarKey,0))&amp;K$5</f>
        <v/>
      </c>
      <c r="L524" s="15">
        <f>$D524*(L$263*INDEX(L$23:L$30,$E524)+L$280)+INDEX(L$80:L$93,$F524)*$G524</f>
        <v/>
      </c>
      <c r="M524" s="16">
        <f>$D524*(M$263*INDEX(M$23:M$30,$E524)+M$280)+INDEX(M$80:M$93,$F524)*$G524</f>
        <v/>
      </c>
      <c r="N524" s="16">
        <f>$D524*(N$263*INDEX(N$23:N$30,$E524)+N$280)+INDEX(N$80:N$93,$F524)*$G524</f>
        <v/>
      </c>
      <c r="O524" s="16">
        <f>$D524*(O$263*INDEX(O$23:O$30,$E524)+O$280)+INDEX(O$80:O$93,$F524)*$G524</f>
        <v/>
      </c>
      <c r="P524" s="16">
        <f>$D524*(P$263*INDEX(P$23:P$30,$E524)+P$280)+INDEX(P$80:P$93,$F524)*$G524</f>
        <v/>
      </c>
      <c r="Q524" s="16">
        <f>$D524*(Q$263*INDEX(Q$23:Q$30,$E524)+Q$280)+INDEX(Q$80:Q$93,$F524)*$G524</f>
        <v/>
      </c>
      <c r="R524" s="16">
        <f>$D524*(R$263*INDEX(R$23:R$30,$E524)+R$280)+INDEX(R$80:R$93,$F524)*$G524</f>
        <v/>
      </c>
      <c r="S524" s="16">
        <f>$D524*(S$263*INDEX(S$23:S$30,$E524)+S$280)+INDEX(S$80:S$93,$F524)*$G524</f>
        <v/>
      </c>
      <c r="T524" s="16">
        <f>$D524*(T$263*INDEX(T$23:T$30,$E524)+T$280)+INDEX(T$80:T$93,$F524)*$G524</f>
        <v/>
      </c>
      <c r="U524" s="16">
        <f>$D524*(U$263*INDEX(U$23:U$30,$E524)+U$280)+INDEX(U$80:U$93,$F524)*$G524</f>
        <v/>
      </c>
      <c r="V524" s="16">
        <f>$D524*(V$263*INDEX(V$23:V$30,$E524)+V$280)+INDEX(V$80:V$93,$F524)*$G524</f>
        <v/>
      </c>
      <c r="W524" s="16">
        <f>$D524*(W$263*INDEX(W$23:W$30,$E524)+W$280)+INDEX(W$80:W$93,$F524)*$G524</f>
        <v/>
      </c>
      <c r="X524" s="16">
        <f>$D524*(X$263*INDEX(X$23:X$30,$E524)+X$280)+INDEX(X$80:X$93,$F524)*$G524</f>
        <v/>
      </c>
      <c r="Y524" s="16">
        <f>$D524*(Y$263*INDEX(Y$23:Y$30,$E524)+Y$280)+INDEX(Y$80:Y$93,$F524)*$G524</f>
        <v/>
      </c>
      <c r="Z524" s="16">
        <f>$D524*(Z$263*INDEX(Z$23:Z$30,$E524)+Z$280)+INDEX(Z$80:Z$93,$F524)*$G524</f>
        <v/>
      </c>
      <c r="AA524" s="16">
        <f>$D524*(AA$263*INDEX(AA$23:AA$30,$E524)+AA$280)+INDEX(AA$80:AA$93,$F524)*$G524</f>
        <v/>
      </c>
      <c r="AB524" s="16">
        <f>$D524*(AB$263*INDEX(AB$23:AB$30,$E524)+AB$280)+INDEX(AB$80:AB$93,$F524)*$G524</f>
        <v/>
      </c>
      <c r="AC524" s="16">
        <f>$D524*(AC$263*INDEX(AC$23:AC$30,$E524)+AC$280)+INDEX(AC$80:AC$93,$F524)*$G524</f>
        <v/>
      </c>
      <c r="AD524" s="16">
        <f>$D524*(AD$263*INDEX(AD$23:AD$30,$E524)+AD$280)+INDEX(AD$80:AD$93,$F524)*$G524</f>
        <v/>
      </c>
      <c r="AF524" s="11">
        <f>CodePrefix&amp;$A524&amp;IF($C524="","","."&amp;$C524&amp;"."&amp;$B524)&amp;INDEX(VarEnd,MATCH($A524,VarKey,0))&amp;AF$5</f>
        <v/>
      </c>
      <c r="AG524" s="15">
        <f>$D524*(AG$263*INDEX(AG$23:AG$30,$E524)+AG$280)+INDEX(AG$80:AG$93,$F524)*$G524</f>
        <v/>
      </c>
      <c r="AH524" s="16">
        <f>$D524*(AH$263*INDEX(AH$23:AH$30,$E524)+AH$280)+INDEX(AH$80:AH$93,$F524)*$G524</f>
        <v/>
      </c>
      <c r="AI524" s="16">
        <f>$D524*(AI$263*INDEX(AI$23:AI$30,$E524)+AI$280)+INDEX(AI$80:AI$93,$F524)*$G524</f>
        <v/>
      </c>
      <c r="AJ524" s="16">
        <f>$D524*(AJ$263*INDEX(AJ$23:AJ$30,$E524)+AJ$280)+INDEX(AJ$80:AJ$93,$F524)*$G524</f>
        <v/>
      </c>
      <c r="AK524" s="16">
        <f>$D524*(AK$263*INDEX(AK$23:AK$30,$E524)+AK$280)+INDEX(AK$80:AK$93,$F524)*$G524</f>
        <v/>
      </c>
      <c r="AL524" s="16">
        <f>$D524*(AL$263*INDEX(AL$23:AL$30,$E524)+AL$280)+INDEX(AL$80:AL$93,$F524)*$G524</f>
        <v/>
      </c>
      <c r="AM524" s="16">
        <f>$D524*(AM$263*INDEX(AM$23:AM$30,$E524)+AM$280)+INDEX(AM$80:AM$93,$F524)*$G524</f>
        <v/>
      </c>
      <c r="AN524" s="16">
        <f>$D524*(AN$263*INDEX(AN$23:AN$30,$E524)+AN$280)+INDEX(AN$80:AN$93,$F524)*$G524</f>
        <v/>
      </c>
      <c r="AO524" s="16">
        <f>$D524*(AO$263*INDEX(AO$23:AO$30,$E524)+AO$280)+INDEX(AO$80:AO$93,$F524)*$G524</f>
        <v/>
      </c>
      <c r="AP524" s="16">
        <f>$D524*(AP$263*INDEX(AP$23:AP$30,$E524)+AP$280)+INDEX(AP$80:AP$93,$F524)*$G524</f>
        <v/>
      </c>
      <c r="AQ524" s="16">
        <f>$D524*(AQ$263*INDEX(AQ$23:AQ$30,$E524)+AQ$280)+INDEX(AQ$80:AQ$93,$F524)*$G524</f>
        <v/>
      </c>
      <c r="AR524" s="16">
        <f>$D524*(AR$263*INDEX(AR$23:AR$30,$E524)+AR$280)+INDEX(AR$80:AR$93,$F524)*$G524</f>
        <v/>
      </c>
      <c r="AS524" s="16">
        <f>$D524*(AS$263*INDEX(AS$23:AS$30,$E524)+AS$280)+INDEX(AS$80:AS$93,$F524)*$G524</f>
        <v/>
      </c>
      <c r="AT524" s="16">
        <f>$D524*(AT$263*INDEX(AT$23:AT$30,$E524)+AT$280)+INDEX(AT$80:AT$93,$F524)*$G524</f>
        <v/>
      </c>
      <c r="AU524" s="16">
        <f>$D524*(AU$263*INDEX(AU$23:AU$30,$E524)+AU$280)+INDEX(AU$80:AU$93,$F524)*$G524</f>
        <v/>
      </c>
      <c r="AV524" s="16">
        <f>$D524*(AV$263*INDEX(AV$23:AV$30,$E524)+AV$280)+INDEX(AV$80:AV$93,$F524)*$G524</f>
        <v/>
      </c>
      <c r="AW524" s="16">
        <f>$D524*(AW$263*INDEX(AW$23:AW$30,$E524)+AW$280)+INDEX(AW$80:AW$93,$F524)*$G524</f>
        <v/>
      </c>
      <c r="AX524" s="16">
        <f>$D524*(AX$263*INDEX(AX$23:AX$30,$E524)+AX$280)+INDEX(AX$80:AX$93,$F524)*$G524</f>
        <v/>
      </c>
      <c r="AY524" s="16">
        <f>$D524*(AY$263*INDEX(AY$23:AY$30,$E524)+AY$280)+INDEX(AY$80:AY$93,$F524)*$G524</f>
        <v/>
      </c>
    </row>
    <row r="525" hidden="1" outlineLevel="1">
      <c r="A525" s="14" t="inlineStr">
        <is>
          <t>ccp</t>
        </is>
      </c>
      <c r="B525" s="14" t="inlineStr">
        <is>
          <t>bio</t>
        </is>
      </c>
      <c r="C525" s="14" t="inlineStr">
        <is>
          <t>pow</t>
        </is>
      </c>
      <c r="D525" s="41">
        <f>INDEX(Inputs_power!$Z$5:$Z$13,MATCH($B525,Inputs_power!$A$5:$A$13,0))</f>
        <v/>
      </c>
      <c r="E525" s="41">
        <f>INDEX(Inputs_power!$AA$5:$AA$13,MATCH($B525,Inputs_power!$A$5:$A$13,0))</f>
        <v/>
      </c>
      <c r="F525" s="41">
        <f>INDEX(Inputs_power!$AB$5:$AB$13,MATCH($B525,Inputs_power!$A$5:$A$13,0))</f>
        <v/>
      </c>
      <c r="G525" s="41">
        <f>INDEX(Inputs_power!$AD$5:$AD$13,MATCH($B525,Inputs_power!$A$5:$A$13,0))</f>
        <v/>
      </c>
      <c r="H525" s="14">
        <f>INDEX(VarLab,MATCH($A525,VarKey,0))&amp;INDEX(MemLab,MATCH($C525&amp;"|"&amp;$B525,MemKey,0))</f>
        <v/>
      </c>
      <c r="I525" s="14">
        <f>INDEX(VarUnit,MATCH($A525,VarKey,0))</f>
        <v/>
      </c>
      <c r="J525" s="14">
        <f>INDEX(VarSrc,MATCH($A525,VarKey,0))</f>
        <v/>
      </c>
      <c r="K525" s="11">
        <f>CodePrefix&amp;$A525&amp;IF($C525="","","."&amp;$C525&amp;"."&amp;$B525)&amp;INDEX(VarEnd,MATCH($A525,VarKey,0))&amp;K$5</f>
        <v/>
      </c>
      <c r="L525" s="15">
        <f>$D525*(L$263*INDEX(L$23:L$30,$E525)+L$280)+INDEX(L$80:L$93,$F525)*$G525</f>
        <v/>
      </c>
      <c r="M525" s="16">
        <f>$D525*(M$263*INDEX(M$23:M$30,$E525)+M$280)+INDEX(M$80:M$93,$F525)*$G525</f>
        <v/>
      </c>
      <c r="N525" s="16">
        <f>$D525*(N$263*INDEX(N$23:N$30,$E525)+N$280)+INDEX(N$80:N$93,$F525)*$G525</f>
        <v/>
      </c>
      <c r="O525" s="16">
        <f>$D525*(O$263*INDEX(O$23:O$30,$E525)+O$280)+INDEX(O$80:O$93,$F525)*$G525</f>
        <v/>
      </c>
      <c r="P525" s="16">
        <f>$D525*(P$263*INDEX(P$23:P$30,$E525)+P$280)+INDEX(P$80:P$93,$F525)*$G525</f>
        <v/>
      </c>
      <c r="Q525" s="16">
        <f>$D525*(Q$263*INDEX(Q$23:Q$30,$E525)+Q$280)+INDEX(Q$80:Q$93,$F525)*$G525</f>
        <v/>
      </c>
      <c r="R525" s="16">
        <f>$D525*(R$263*INDEX(R$23:R$30,$E525)+R$280)+INDEX(R$80:R$93,$F525)*$G525</f>
        <v/>
      </c>
      <c r="S525" s="16">
        <f>$D525*(S$263*INDEX(S$23:S$30,$E525)+S$280)+INDEX(S$80:S$93,$F525)*$G525</f>
        <v/>
      </c>
      <c r="T525" s="16">
        <f>$D525*(T$263*INDEX(T$23:T$30,$E525)+T$280)+INDEX(T$80:T$93,$F525)*$G525</f>
        <v/>
      </c>
      <c r="U525" s="16">
        <f>$D525*(U$263*INDEX(U$23:U$30,$E525)+U$280)+INDEX(U$80:U$93,$F525)*$G525</f>
        <v/>
      </c>
      <c r="V525" s="16">
        <f>$D525*(V$263*INDEX(V$23:V$30,$E525)+V$280)+INDEX(V$80:V$93,$F525)*$G525</f>
        <v/>
      </c>
      <c r="W525" s="16">
        <f>$D525*(W$263*INDEX(W$23:W$30,$E525)+W$280)+INDEX(W$80:W$93,$F525)*$G525</f>
        <v/>
      </c>
      <c r="X525" s="16">
        <f>$D525*(X$263*INDEX(X$23:X$30,$E525)+X$280)+INDEX(X$80:X$93,$F525)*$G525</f>
        <v/>
      </c>
      <c r="Y525" s="16">
        <f>$D525*(Y$263*INDEX(Y$23:Y$30,$E525)+Y$280)+INDEX(Y$80:Y$93,$F525)*$G525</f>
        <v/>
      </c>
      <c r="Z525" s="16">
        <f>$D525*(Z$263*INDEX(Z$23:Z$30,$E525)+Z$280)+INDEX(Z$80:Z$93,$F525)*$G525</f>
        <v/>
      </c>
      <c r="AA525" s="16">
        <f>$D525*(AA$263*INDEX(AA$23:AA$30,$E525)+AA$280)+INDEX(AA$80:AA$93,$F525)*$G525</f>
        <v/>
      </c>
      <c r="AB525" s="16">
        <f>$D525*(AB$263*INDEX(AB$23:AB$30,$E525)+AB$280)+INDEX(AB$80:AB$93,$F525)*$G525</f>
        <v/>
      </c>
      <c r="AC525" s="16">
        <f>$D525*(AC$263*INDEX(AC$23:AC$30,$E525)+AC$280)+INDEX(AC$80:AC$93,$F525)*$G525</f>
        <v/>
      </c>
      <c r="AD525" s="16">
        <f>$D525*(AD$263*INDEX(AD$23:AD$30,$E525)+AD$280)+INDEX(AD$80:AD$93,$F525)*$G525</f>
        <v/>
      </c>
      <c r="AF525" s="11">
        <f>CodePrefix&amp;$A525&amp;IF($C525="","","."&amp;$C525&amp;"."&amp;$B525)&amp;INDEX(VarEnd,MATCH($A525,VarKey,0))&amp;AF$5</f>
        <v/>
      </c>
      <c r="AG525" s="15">
        <f>$D525*(AG$263*INDEX(AG$23:AG$30,$E525)+AG$280)+INDEX(AG$80:AG$93,$F525)*$G525</f>
        <v/>
      </c>
      <c r="AH525" s="16">
        <f>$D525*(AH$263*INDEX(AH$23:AH$30,$E525)+AH$280)+INDEX(AH$80:AH$93,$F525)*$G525</f>
        <v/>
      </c>
      <c r="AI525" s="16">
        <f>$D525*(AI$263*INDEX(AI$23:AI$30,$E525)+AI$280)+INDEX(AI$80:AI$93,$F525)*$G525</f>
        <v/>
      </c>
      <c r="AJ525" s="16">
        <f>$D525*(AJ$263*INDEX(AJ$23:AJ$30,$E525)+AJ$280)+INDEX(AJ$80:AJ$93,$F525)*$G525</f>
        <v/>
      </c>
      <c r="AK525" s="16">
        <f>$D525*(AK$263*INDEX(AK$23:AK$30,$E525)+AK$280)+INDEX(AK$80:AK$93,$F525)*$G525</f>
        <v/>
      </c>
      <c r="AL525" s="16">
        <f>$D525*(AL$263*INDEX(AL$23:AL$30,$E525)+AL$280)+INDEX(AL$80:AL$93,$F525)*$G525</f>
        <v/>
      </c>
      <c r="AM525" s="16">
        <f>$D525*(AM$263*INDEX(AM$23:AM$30,$E525)+AM$280)+INDEX(AM$80:AM$93,$F525)*$G525</f>
        <v/>
      </c>
      <c r="AN525" s="16">
        <f>$D525*(AN$263*INDEX(AN$23:AN$30,$E525)+AN$280)+INDEX(AN$80:AN$93,$F525)*$G525</f>
        <v/>
      </c>
      <c r="AO525" s="16">
        <f>$D525*(AO$263*INDEX(AO$23:AO$30,$E525)+AO$280)+INDEX(AO$80:AO$93,$F525)*$G525</f>
        <v/>
      </c>
      <c r="AP525" s="16">
        <f>$D525*(AP$263*INDEX(AP$23:AP$30,$E525)+AP$280)+INDEX(AP$80:AP$93,$F525)*$G525</f>
        <v/>
      </c>
      <c r="AQ525" s="16">
        <f>$D525*(AQ$263*INDEX(AQ$23:AQ$30,$E525)+AQ$280)+INDEX(AQ$80:AQ$93,$F525)*$G525</f>
        <v/>
      </c>
      <c r="AR525" s="16">
        <f>$D525*(AR$263*INDEX(AR$23:AR$30,$E525)+AR$280)+INDEX(AR$80:AR$93,$F525)*$G525</f>
        <v/>
      </c>
      <c r="AS525" s="16">
        <f>$D525*(AS$263*INDEX(AS$23:AS$30,$E525)+AS$280)+INDEX(AS$80:AS$93,$F525)*$G525</f>
        <v/>
      </c>
      <c r="AT525" s="16">
        <f>$D525*(AT$263*INDEX(AT$23:AT$30,$E525)+AT$280)+INDEX(AT$80:AT$93,$F525)*$G525</f>
        <v/>
      </c>
      <c r="AU525" s="16">
        <f>$D525*(AU$263*INDEX(AU$23:AU$30,$E525)+AU$280)+INDEX(AU$80:AU$93,$F525)*$G525</f>
        <v/>
      </c>
      <c r="AV525" s="16">
        <f>$D525*(AV$263*INDEX(AV$23:AV$30,$E525)+AV$280)+INDEX(AV$80:AV$93,$F525)*$G525</f>
        <v/>
      </c>
      <c r="AW525" s="16">
        <f>$D525*(AW$263*INDEX(AW$23:AW$30,$E525)+AW$280)+INDEX(AW$80:AW$93,$F525)*$G525</f>
        <v/>
      </c>
      <c r="AX525" s="16">
        <f>$D525*(AX$263*INDEX(AX$23:AX$30,$E525)+AX$280)+INDEX(AX$80:AX$93,$F525)*$G525</f>
        <v/>
      </c>
      <c r="AY525" s="16">
        <f>$D525*(AY$263*INDEX(AY$23:AY$30,$E525)+AY$280)+INDEX(AY$80:AY$93,$F525)*$G525</f>
        <v/>
      </c>
    </row>
    <row r="526" hidden="1" outlineLevel="1"/>
    <row r="527" hidden="1" outlineLevel="1">
      <c r="A527" s="14" t="inlineStr">
        <is>
          <t>shk</t>
        </is>
      </c>
      <c r="B527" s="14" t="inlineStr">
        <is>
          <t>coa</t>
        </is>
      </c>
      <c r="C527" s="14" t="inlineStr">
        <is>
          <t>pow</t>
        </is>
      </c>
      <c r="D527" s="41">
        <f>INDEX(Inputs_power!$Z$5:$Z$13,MATCH($B527,Inputs_power!$A$5:$A$13,0))</f>
        <v/>
      </c>
      <c r="E527" s="41">
        <f>INDEX(Inputs_power!$AQ$5:$AQ$13,MATCH($B527,Inputs_power!$A$5:$A$13,0))</f>
        <v/>
      </c>
      <c r="F527" s="35" t="n"/>
      <c r="G527" s="35" t="n"/>
      <c r="H527" s="14">
        <f>INDEX(VarLab,MATCH($A527,VarKey,0))&amp;INDEX(MemLab,MATCH($C527&amp;"|"&amp;$B527,MemKey,0))</f>
        <v/>
      </c>
      <c r="I527" s="14">
        <f>INDEX(VarUnit,MATCH($A527,VarKey,0))</f>
        <v/>
      </c>
      <c r="J527" s="14">
        <f>INDEX(VarSrc,MATCH($A527,VarKey,0))</f>
        <v/>
      </c>
      <c r="K527" s="11">
        <f>CodePrefix&amp;$A527&amp;IF($C527="","","."&amp;$C527&amp;"."&amp;$B527)&amp;INDEX(VarEnd,MATCH($A527,VarKey,0))&amp;K$5</f>
        <v/>
      </c>
      <c r="L527" s="15">
        <f>L$297*$D527</f>
        <v/>
      </c>
      <c r="M527" s="16">
        <f>M$297*$D527</f>
        <v/>
      </c>
      <c r="N527" s="16">
        <f>N$297*$D527</f>
        <v/>
      </c>
      <c r="O527" s="16">
        <f>O$297*$D527</f>
        <v/>
      </c>
      <c r="P527" s="16">
        <f>P$297*$D527</f>
        <v/>
      </c>
      <c r="Q527" s="16">
        <f>Q$297*$D527</f>
        <v/>
      </c>
      <c r="R527" s="16">
        <f>R$297*$D527</f>
        <v/>
      </c>
      <c r="S527" s="16">
        <f>S$297*$D527</f>
        <v/>
      </c>
      <c r="T527" s="16">
        <f>T$297*$D527</f>
        <v/>
      </c>
      <c r="U527" s="16">
        <f>U$297*$D527</f>
        <v/>
      </c>
      <c r="V527" s="16">
        <f>V$297*$D527</f>
        <v/>
      </c>
      <c r="W527" s="16">
        <f>W$297*$D527</f>
        <v/>
      </c>
      <c r="X527" s="16">
        <f>X$297*$D527</f>
        <v/>
      </c>
      <c r="Y527" s="16">
        <f>Y$297*$D527</f>
        <v/>
      </c>
      <c r="Z527" s="16">
        <f>Z$297*$D527</f>
        <v/>
      </c>
      <c r="AA527" s="16">
        <f>AA$297*$D527</f>
        <v/>
      </c>
      <c r="AB527" s="16">
        <f>AB$297*$D527</f>
        <v/>
      </c>
      <c r="AC527" s="16">
        <f>AC$297*$D527</f>
        <v/>
      </c>
      <c r="AD527" s="16">
        <f>AD$297*$D527</f>
        <v/>
      </c>
      <c r="AF527" s="11">
        <f>CodePrefix&amp;$A527&amp;IF($C527="","","."&amp;$C527&amp;"."&amp;$B527)&amp;INDEX(VarEnd,MATCH($A527,VarKey,0))&amp;AF$5</f>
        <v/>
      </c>
      <c r="AG527" s="15">
        <f>AG$297*$D527</f>
        <v/>
      </c>
      <c r="AH527" s="16">
        <f>AH$297*$D527</f>
        <v/>
      </c>
      <c r="AI527" s="16">
        <f>AI$297*$D527</f>
        <v/>
      </c>
      <c r="AJ527" s="16">
        <f>AJ$297*$D527</f>
        <v/>
      </c>
      <c r="AK527" s="16">
        <f>AK$297*$D527</f>
        <v/>
      </c>
      <c r="AL527" s="16">
        <f>AL$297*$D527</f>
        <v/>
      </c>
      <c r="AM527" s="16">
        <f>AM$297*$D527</f>
        <v/>
      </c>
      <c r="AN527" s="16">
        <f>AN$297*$D527</f>
        <v/>
      </c>
      <c r="AO527" s="16">
        <f>AO$297*$D527</f>
        <v/>
      </c>
      <c r="AP527" s="16">
        <f>AP$297*$D527</f>
        <v/>
      </c>
      <c r="AQ527" s="16">
        <f>AQ$297*$D527</f>
        <v/>
      </c>
      <c r="AR527" s="16">
        <f>AR$297*$D527</f>
        <v/>
      </c>
      <c r="AS527" s="16">
        <f>AS$297*$D527</f>
        <v/>
      </c>
      <c r="AT527" s="16">
        <f>AT$297*$D527</f>
        <v/>
      </c>
      <c r="AU527" s="16">
        <f>AU$297*$D527</f>
        <v/>
      </c>
      <c r="AV527" s="16">
        <f>AV$297*$D527</f>
        <v/>
      </c>
      <c r="AW527" s="16">
        <f>AW$297*$D527</f>
        <v/>
      </c>
      <c r="AX527" s="16">
        <f>AX$297*$D527</f>
        <v/>
      </c>
      <c r="AY527" s="16">
        <f>AY$297*$D527</f>
        <v/>
      </c>
    </row>
    <row r="528" hidden="1" outlineLevel="1">
      <c r="A528" s="14" t="inlineStr">
        <is>
          <t>shk</t>
        </is>
      </c>
      <c r="B528" s="14" t="inlineStr">
        <is>
          <t>nga</t>
        </is>
      </c>
      <c r="C528" s="14" t="inlineStr">
        <is>
          <t>pow</t>
        </is>
      </c>
      <c r="D528" s="41">
        <f>INDEX(Inputs_power!$Z$5:$Z$13,MATCH($B528,Inputs_power!$A$5:$A$13,0))</f>
        <v/>
      </c>
      <c r="E528" s="41">
        <f>INDEX(Inputs_power!$AQ$5:$AQ$13,MATCH($B528,Inputs_power!$A$5:$A$13,0))</f>
        <v/>
      </c>
      <c r="F528" s="35" t="n"/>
      <c r="G528" s="35" t="n"/>
      <c r="H528" s="14">
        <f>INDEX(VarLab,MATCH($A528,VarKey,0))&amp;INDEX(MemLab,MATCH($C528&amp;"|"&amp;$B528,MemKey,0))</f>
        <v/>
      </c>
      <c r="I528" s="14">
        <f>INDEX(VarUnit,MATCH($A528,VarKey,0))</f>
        <v/>
      </c>
      <c r="J528" s="14">
        <f>INDEX(VarSrc,MATCH($A528,VarKey,0))</f>
        <v/>
      </c>
      <c r="K528" s="11">
        <f>CodePrefix&amp;$A528&amp;IF($C528="","","."&amp;$C528&amp;"."&amp;$B528)&amp;INDEX(VarEnd,MATCH($A528,VarKey,0))&amp;K$5</f>
        <v/>
      </c>
      <c r="L528" s="15">
        <f>L$297*$D528</f>
        <v/>
      </c>
      <c r="M528" s="16">
        <f>M$297*$D528</f>
        <v/>
      </c>
      <c r="N528" s="16">
        <f>N$297*$D528</f>
        <v/>
      </c>
      <c r="O528" s="16">
        <f>O$297*$D528</f>
        <v/>
      </c>
      <c r="P528" s="16">
        <f>P$297*$D528</f>
        <v/>
      </c>
      <c r="Q528" s="16">
        <f>Q$297*$D528</f>
        <v/>
      </c>
      <c r="R528" s="16">
        <f>R$297*$D528</f>
        <v/>
      </c>
      <c r="S528" s="16">
        <f>S$297*$D528</f>
        <v/>
      </c>
      <c r="T528" s="16">
        <f>T$297*$D528</f>
        <v/>
      </c>
      <c r="U528" s="16">
        <f>U$297*$D528</f>
        <v/>
      </c>
      <c r="V528" s="16">
        <f>V$297*$D528</f>
        <v/>
      </c>
      <c r="W528" s="16">
        <f>W$297*$D528</f>
        <v/>
      </c>
      <c r="X528" s="16">
        <f>X$297*$D528</f>
        <v/>
      </c>
      <c r="Y528" s="16">
        <f>Y$297*$D528</f>
        <v/>
      </c>
      <c r="Z528" s="16">
        <f>Z$297*$D528</f>
        <v/>
      </c>
      <c r="AA528" s="16">
        <f>AA$297*$D528</f>
        <v/>
      </c>
      <c r="AB528" s="16">
        <f>AB$297*$D528</f>
        <v/>
      </c>
      <c r="AC528" s="16">
        <f>AC$297*$D528</f>
        <v/>
      </c>
      <c r="AD528" s="16">
        <f>AD$297*$D528</f>
        <v/>
      </c>
      <c r="AF528" s="11">
        <f>CodePrefix&amp;$A528&amp;IF($C528="","","."&amp;$C528&amp;"."&amp;$B528)&amp;INDEX(VarEnd,MATCH($A528,VarKey,0))&amp;AF$5</f>
        <v/>
      </c>
      <c r="AG528" s="15">
        <f>AG$297*$D528</f>
        <v/>
      </c>
      <c r="AH528" s="16">
        <f>AH$297*$D528</f>
        <v/>
      </c>
      <c r="AI528" s="16">
        <f>AI$297*$D528</f>
        <v/>
      </c>
      <c r="AJ528" s="16">
        <f>AJ$297*$D528</f>
        <v/>
      </c>
      <c r="AK528" s="16">
        <f>AK$297*$D528</f>
        <v/>
      </c>
      <c r="AL528" s="16">
        <f>AL$297*$D528</f>
        <v/>
      </c>
      <c r="AM528" s="16">
        <f>AM$297*$D528</f>
        <v/>
      </c>
      <c r="AN528" s="16">
        <f>AN$297*$D528</f>
        <v/>
      </c>
      <c r="AO528" s="16">
        <f>AO$297*$D528</f>
        <v/>
      </c>
      <c r="AP528" s="16">
        <f>AP$297*$D528</f>
        <v/>
      </c>
      <c r="AQ528" s="16">
        <f>AQ$297*$D528</f>
        <v/>
      </c>
      <c r="AR528" s="16">
        <f>AR$297*$D528</f>
        <v/>
      </c>
      <c r="AS528" s="16">
        <f>AS$297*$D528</f>
        <v/>
      </c>
      <c r="AT528" s="16">
        <f>AT$297*$D528</f>
        <v/>
      </c>
      <c r="AU528" s="16">
        <f>AU$297*$D528</f>
        <v/>
      </c>
      <c r="AV528" s="16">
        <f>AV$297*$D528</f>
        <v/>
      </c>
      <c r="AW528" s="16">
        <f>AW$297*$D528</f>
        <v/>
      </c>
      <c r="AX528" s="16">
        <f>AX$297*$D528</f>
        <v/>
      </c>
      <c r="AY528" s="16">
        <f>AY$297*$D528</f>
        <v/>
      </c>
    </row>
    <row r="529" hidden="1" outlineLevel="1">
      <c r="A529" s="14" t="inlineStr">
        <is>
          <t>shk</t>
        </is>
      </c>
      <c r="B529" s="14" t="inlineStr">
        <is>
          <t>oop</t>
        </is>
      </c>
      <c r="C529" s="14" t="inlineStr">
        <is>
          <t>pow</t>
        </is>
      </c>
      <c r="D529" s="41">
        <f>INDEX(Inputs_power!$Z$5:$Z$13,MATCH($B529,Inputs_power!$A$5:$A$13,0))</f>
        <v/>
      </c>
      <c r="E529" s="41">
        <f>INDEX(Inputs_power!$AQ$5:$AQ$13,MATCH($B529,Inputs_power!$A$5:$A$13,0))</f>
        <v/>
      </c>
      <c r="F529" s="35" t="n"/>
      <c r="G529" s="35" t="n"/>
      <c r="H529" s="14">
        <f>INDEX(VarLab,MATCH($A529,VarKey,0))&amp;INDEX(MemLab,MATCH($C529&amp;"|"&amp;$B529,MemKey,0))</f>
        <v/>
      </c>
      <c r="I529" s="14">
        <f>INDEX(VarUnit,MATCH($A529,VarKey,0))</f>
        <v/>
      </c>
      <c r="J529" s="14">
        <f>INDEX(VarSrc,MATCH($A529,VarKey,0))</f>
        <v/>
      </c>
      <c r="K529" s="11">
        <f>CodePrefix&amp;$A529&amp;IF($C529="","","."&amp;$C529&amp;"."&amp;$B529)&amp;INDEX(VarEnd,MATCH($A529,VarKey,0))&amp;K$5</f>
        <v/>
      </c>
      <c r="L529" s="15">
        <f>L$297*$D529</f>
        <v/>
      </c>
      <c r="M529" s="16">
        <f>M$297*$D529</f>
        <v/>
      </c>
      <c r="N529" s="16">
        <f>N$297*$D529</f>
        <v/>
      </c>
      <c r="O529" s="16">
        <f>O$297*$D529</f>
        <v/>
      </c>
      <c r="P529" s="16">
        <f>P$297*$D529</f>
        <v/>
      </c>
      <c r="Q529" s="16">
        <f>Q$297*$D529</f>
        <v/>
      </c>
      <c r="R529" s="16">
        <f>R$297*$D529</f>
        <v/>
      </c>
      <c r="S529" s="16">
        <f>S$297*$D529</f>
        <v/>
      </c>
      <c r="T529" s="16">
        <f>T$297*$D529</f>
        <v/>
      </c>
      <c r="U529" s="16">
        <f>U$297*$D529</f>
        <v/>
      </c>
      <c r="V529" s="16">
        <f>V$297*$D529</f>
        <v/>
      </c>
      <c r="W529" s="16">
        <f>W$297*$D529</f>
        <v/>
      </c>
      <c r="X529" s="16">
        <f>X$297*$D529</f>
        <v/>
      </c>
      <c r="Y529" s="16">
        <f>Y$297*$D529</f>
        <v/>
      </c>
      <c r="Z529" s="16">
        <f>Z$297*$D529</f>
        <v/>
      </c>
      <c r="AA529" s="16">
        <f>AA$297*$D529</f>
        <v/>
      </c>
      <c r="AB529" s="16">
        <f>AB$297*$D529</f>
        <v/>
      </c>
      <c r="AC529" s="16">
        <f>AC$297*$D529</f>
        <v/>
      </c>
      <c r="AD529" s="16">
        <f>AD$297*$D529</f>
        <v/>
      </c>
      <c r="AF529" s="11">
        <f>CodePrefix&amp;$A529&amp;IF($C529="","","."&amp;$C529&amp;"."&amp;$B529)&amp;INDEX(VarEnd,MATCH($A529,VarKey,0))&amp;AF$5</f>
        <v/>
      </c>
      <c r="AG529" s="15">
        <f>AG$297*$D529</f>
        <v/>
      </c>
      <c r="AH529" s="16">
        <f>AH$297*$D529</f>
        <v/>
      </c>
      <c r="AI529" s="16">
        <f>AI$297*$D529</f>
        <v/>
      </c>
      <c r="AJ529" s="16">
        <f>AJ$297*$D529</f>
        <v/>
      </c>
      <c r="AK529" s="16">
        <f>AK$297*$D529</f>
        <v/>
      </c>
      <c r="AL529" s="16">
        <f>AL$297*$D529</f>
        <v/>
      </c>
      <c r="AM529" s="16">
        <f>AM$297*$D529</f>
        <v/>
      </c>
      <c r="AN529" s="16">
        <f>AN$297*$D529</f>
        <v/>
      </c>
      <c r="AO529" s="16">
        <f>AO$297*$D529</f>
        <v/>
      </c>
      <c r="AP529" s="16">
        <f>AP$297*$D529</f>
        <v/>
      </c>
      <c r="AQ529" s="16">
        <f>AQ$297*$D529</f>
        <v/>
      </c>
      <c r="AR529" s="16">
        <f>AR$297*$D529</f>
        <v/>
      </c>
      <c r="AS529" s="16">
        <f>AS$297*$D529</f>
        <v/>
      </c>
      <c r="AT529" s="16">
        <f>AT$297*$D529</f>
        <v/>
      </c>
      <c r="AU529" s="16">
        <f>AU$297*$D529</f>
        <v/>
      </c>
      <c r="AV529" s="16">
        <f>AV$297*$D529</f>
        <v/>
      </c>
      <c r="AW529" s="16">
        <f>AW$297*$D529</f>
        <v/>
      </c>
      <c r="AX529" s="16">
        <f>AX$297*$D529</f>
        <v/>
      </c>
      <c r="AY529" s="16">
        <f>AY$297*$D529</f>
        <v/>
      </c>
    </row>
    <row r="530" hidden="1" outlineLevel="1">
      <c r="A530" s="14" t="inlineStr">
        <is>
          <t>shk</t>
        </is>
      </c>
      <c r="B530" s="14" t="inlineStr">
        <is>
          <t>nuc</t>
        </is>
      </c>
      <c r="C530" s="14" t="inlineStr">
        <is>
          <t>pow</t>
        </is>
      </c>
      <c r="D530" s="41">
        <f>INDEX(Inputs_power!$Z$5:$Z$13,MATCH($B530,Inputs_power!$A$5:$A$13,0))</f>
        <v/>
      </c>
      <c r="E530" s="41">
        <f>INDEX(Inputs_power!$AQ$5:$AQ$13,MATCH($B530,Inputs_power!$A$5:$A$13,0))</f>
        <v/>
      </c>
      <c r="F530" s="35" t="n"/>
      <c r="G530" s="35" t="n"/>
      <c r="H530" s="14">
        <f>INDEX(VarLab,MATCH($A530,VarKey,0))&amp;INDEX(MemLab,MATCH($C530&amp;"|"&amp;$B530,MemKey,0))</f>
        <v/>
      </c>
      <c r="I530" s="14">
        <f>INDEX(VarUnit,MATCH($A530,VarKey,0))</f>
        <v/>
      </c>
      <c r="J530" s="14">
        <f>INDEX(VarSrc,MATCH($A530,VarKey,0))</f>
        <v/>
      </c>
      <c r="K530" s="11">
        <f>CodePrefix&amp;$A530&amp;IF($C530="","","."&amp;$C530&amp;"."&amp;$B530)&amp;INDEX(VarEnd,MATCH($A530,VarKey,0))&amp;K$5</f>
        <v/>
      </c>
      <c r="L530" s="15">
        <f>L$297*$D530</f>
        <v/>
      </c>
      <c r="M530" s="16">
        <f>M$297*$D530</f>
        <v/>
      </c>
      <c r="N530" s="16">
        <f>N$297*$D530</f>
        <v/>
      </c>
      <c r="O530" s="16">
        <f>O$297*$D530</f>
        <v/>
      </c>
      <c r="P530" s="16">
        <f>P$297*$D530</f>
        <v/>
      </c>
      <c r="Q530" s="16">
        <f>Q$297*$D530</f>
        <v/>
      </c>
      <c r="R530" s="16">
        <f>R$297*$D530</f>
        <v/>
      </c>
      <c r="S530" s="16">
        <f>S$297*$D530</f>
        <v/>
      </c>
      <c r="T530" s="16">
        <f>T$297*$D530</f>
        <v/>
      </c>
      <c r="U530" s="16">
        <f>U$297*$D530</f>
        <v/>
      </c>
      <c r="V530" s="16">
        <f>V$297*$D530</f>
        <v/>
      </c>
      <c r="W530" s="16">
        <f>W$297*$D530</f>
        <v/>
      </c>
      <c r="X530" s="16">
        <f>X$297*$D530</f>
        <v/>
      </c>
      <c r="Y530" s="16">
        <f>Y$297*$D530</f>
        <v/>
      </c>
      <c r="Z530" s="16">
        <f>Z$297*$D530</f>
        <v/>
      </c>
      <c r="AA530" s="16">
        <f>AA$297*$D530</f>
        <v/>
      </c>
      <c r="AB530" s="16">
        <f>AB$297*$D530</f>
        <v/>
      </c>
      <c r="AC530" s="16">
        <f>AC$297*$D530</f>
        <v/>
      </c>
      <c r="AD530" s="16">
        <f>AD$297*$D530</f>
        <v/>
      </c>
      <c r="AF530" s="11">
        <f>CodePrefix&amp;$A530&amp;IF($C530="","","."&amp;$C530&amp;"."&amp;$B530)&amp;INDEX(VarEnd,MATCH($A530,VarKey,0))&amp;AF$5</f>
        <v/>
      </c>
      <c r="AG530" s="15">
        <f>AG$297*$D530</f>
        <v/>
      </c>
      <c r="AH530" s="16">
        <f>AH$297*$D530</f>
        <v/>
      </c>
      <c r="AI530" s="16">
        <f>AI$297*$D530</f>
        <v/>
      </c>
      <c r="AJ530" s="16">
        <f>AJ$297*$D530</f>
        <v/>
      </c>
      <c r="AK530" s="16">
        <f>AK$297*$D530</f>
        <v/>
      </c>
      <c r="AL530" s="16">
        <f>AL$297*$D530</f>
        <v/>
      </c>
      <c r="AM530" s="16">
        <f>AM$297*$D530</f>
        <v/>
      </c>
      <c r="AN530" s="16">
        <f>AN$297*$D530</f>
        <v/>
      </c>
      <c r="AO530" s="16">
        <f>AO$297*$D530</f>
        <v/>
      </c>
      <c r="AP530" s="16">
        <f>AP$297*$D530</f>
        <v/>
      </c>
      <c r="AQ530" s="16">
        <f>AQ$297*$D530</f>
        <v/>
      </c>
      <c r="AR530" s="16">
        <f>AR$297*$D530</f>
        <v/>
      </c>
      <c r="AS530" s="16">
        <f>AS$297*$D530</f>
        <v/>
      </c>
      <c r="AT530" s="16">
        <f>AT$297*$D530</f>
        <v/>
      </c>
      <c r="AU530" s="16">
        <f>AU$297*$D530</f>
        <v/>
      </c>
      <c r="AV530" s="16">
        <f>AV$297*$D530</f>
        <v/>
      </c>
      <c r="AW530" s="16">
        <f>AW$297*$D530</f>
        <v/>
      </c>
      <c r="AX530" s="16">
        <f>AX$297*$D530</f>
        <v/>
      </c>
      <c r="AY530" s="16">
        <f>AY$297*$D530</f>
        <v/>
      </c>
    </row>
    <row r="531" hidden="1" outlineLevel="1">
      <c r="A531" s="14" t="inlineStr">
        <is>
          <t>shk</t>
        </is>
      </c>
      <c r="B531" s="14" t="inlineStr">
        <is>
          <t>wnd</t>
        </is>
      </c>
      <c r="C531" s="14" t="inlineStr">
        <is>
          <t>pow</t>
        </is>
      </c>
      <c r="D531" s="41">
        <f>INDEX(Inputs_power!$Z$5:$Z$13,MATCH($B531,Inputs_power!$A$5:$A$13,0))</f>
        <v/>
      </c>
      <c r="E531" s="41">
        <f>INDEX(Inputs_power!$AQ$5:$AQ$13,MATCH($B531,Inputs_power!$A$5:$A$13,0))</f>
        <v/>
      </c>
      <c r="F531" s="35" t="n"/>
      <c r="G531" s="35" t="n"/>
      <c r="H531" s="14">
        <f>INDEX(VarLab,MATCH($A531,VarKey,0))&amp;INDEX(MemLab,MATCH($C531&amp;"|"&amp;$B531,MemKey,0))</f>
        <v/>
      </c>
      <c r="I531" s="14">
        <f>INDEX(VarUnit,MATCH($A531,VarKey,0))</f>
        <v/>
      </c>
      <c r="J531" s="14">
        <f>INDEX(VarSrc,MATCH($A531,VarKey,0))</f>
        <v/>
      </c>
      <c r="K531" s="11">
        <f>CodePrefix&amp;$A531&amp;IF($C531="","","."&amp;$C531&amp;"."&amp;$B531)&amp;INDEX(VarEnd,MATCH($A531,VarKey,0))&amp;K$5</f>
        <v/>
      </c>
      <c r="L531" s="15">
        <f>L$297*$D531</f>
        <v/>
      </c>
      <c r="M531" s="16">
        <f>M$297*$D531</f>
        <v/>
      </c>
      <c r="N531" s="16">
        <f>N$297*$D531</f>
        <v/>
      </c>
      <c r="O531" s="16">
        <f>O$297*$D531</f>
        <v/>
      </c>
      <c r="P531" s="16">
        <f>P$297*$D531</f>
        <v/>
      </c>
      <c r="Q531" s="16">
        <f>Q$297*$D531</f>
        <v/>
      </c>
      <c r="R531" s="16">
        <f>R$297*$D531</f>
        <v/>
      </c>
      <c r="S531" s="16">
        <f>S$297*$D531</f>
        <v/>
      </c>
      <c r="T531" s="16">
        <f>T$297*$D531</f>
        <v/>
      </c>
      <c r="U531" s="16">
        <f>U$297*$D531</f>
        <v/>
      </c>
      <c r="V531" s="16">
        <f>V$297*$D531</f>
        <v/>
      </c>
      <c r="W531" s="16">
        <f>W$297*$D531</f>
        <v/>
      </c>
      <c r="X531" s="16">
        <f>X$297*$D531</f>
        <v/>
      </c>
      <c r="Y531" s="16">
        <f>Y$297*$D531</f>
        <v/>
      </c>
      <c r="Z531" s="16">
        <f>Z$297*$D531</f>
        <v/>
      </c>
      <c r="AA531" s="16">
        <f>AA$297*$D531</f>
        <v/>
      </c>
      <c r="AB531" s="16">
        <f>AB$297*$D531</f>
        <v/>
      </c>
      <c r="AC531" s="16">
        <f>AC$297*$D531</f>
        <v/>
      </c>
      <c r="AD531" s="16">
        <f>AD$297*$D531</f>
        <v/>
      </c>
      <c r="AF531" s="11">
        <f>CodePrefix&amp;$A531&amp;IF($C531="","","."&amp;$C531&amp;"."&amp;$B531)&amp;INDEX(VarEnd,MATCH($A531,VarKey,0))&amp;AF$5</f>
        <v/>
      </c>
      <c r="AG531" s="15">
        <f>AG$297*$D531</f>
        <v/>
      </c>
      <c r="AH531" s="16">
        <f>AH$297*$D531</f>
        <v/>
      </c>
      <c r="AI531" s="16">
        <f>AI$297*$D531</f>
        <v/>
      </c>
      <c r="AJ531" s="16">
        <f>AJ$297*$D531</f>
        <v/>
      </c>
      <c r="AK531" s="16">
        <f>AK$297*$D531</f>
        <v/>
      </c>
      <c r="AL531" s="16">
        <f>AL$297*$D531</f>
        <v/>
      </c>
      <c r="AM531" s="16">
        <f>AM$297*$D531</f>
        <v/>
      </c>
      <c r="AN531" s="16">
        <f>AN$297*$D531</f>
        <v/>
      </c>
      <c r="AO531" s="16">
        <f>AO$297*$D531</f>
        <v/>
      </c>
      <c r="AP531" s="16">
        <f>AP$297*$D531</f>
        <v/>
      </c>
      <c r="AQ531" s="16">
        <f>AQ$297*$D531</f>
        <v/>
      </c>
      <c r="AR531" s="16">
        <f>AR$297*$D531</f>
        <v/>
      </c>
      <c r="AS531" s="16">
        <f>AS$297*$D531</f>
        <v/>
      </c>
      <c r="AT531" s="16">
        <f>AT$297*$D531</f>
        <v/>
      </c>
      <c r="AU531" s="16">
        <f>AU$297*$D531</f>
        <v/>
      </c>
      <c r="AV531" s="16">
        <f>AV$297*$D531</f>
        <v/>
      </c>
      <c r="AW531" s="16">
        <f>AW$297*$D531</f>
        <v/>
      </c>
      <c r="AX531" s="16">
        <f>AX$297*$D531</f>
        <v/>
      </c>
      <c r="AY531" s="16">
        <f>AY$297*$D531</f>
        <v/>
      </c>
    </row>
    <row r="532" hidden="1" outlineLevel="1">
      <c r="A532" s="14" t="inlineStr">
        <is>
          <t>shk</t>
        </is>
      </c>
      <c r="B532" s="14" t="inlineStr">
        <is>
          <t>sol</t>
        </is>
      </c>
      <c r="C532" s="14" t="inlineStr">
        <is>
          <t>pow</t>
        </is>
      </c>
      <c r="D532" s="41">
        <f>INDEX(Inputs_power!$Z$5:$Z$13,MATCH($B532,Inputs_power!$A$5:$A$13,0))</f>
        <v/>
      </c>
      <c r="E532" s="41">
        <f>INDEX(Inputs_power!$AQ$5:$AQ$13,MATCH($B532,Inputs_power!$A$5:$A$13,0))</f>
        <v/>
      </c>
      <c r="F532" s="35" t="n"/>
      <c r="G532" s="35" t="n"/>
      <c r="H532" s="14">
        <f>INDEX(VarLab,MATCH($A532,VarKey,0))&amp;INDEX(MemLab,MATCH($C532&amp;"|"&amp;$B532,MemKey,0))</f>
        <v/>
      </c>
      <c r="I532" s="14">
        <f>INDEX(VarUnit,MATCH($A532,VarKey,0))</f>
        <v/>
      </c>
      <c r="J532" s="14">
        <f>INDEX(VarSrc,MATCH($A532,VarKey,0))</f>
        <v/>
      </c>
      <c r="K532" s="11">
        <f>CodePrefix&amp;$A532&amp;IF($C532="","","."&amp;$C532&amp;"."&amp;$B532)&amp;INDEX(VarEnd,MATCH($A532,VarKey,0))&amp;K$5</f>
        <v/>
      </c>
      <c r="L532" s="15">
        <f>L$297*$D532</f>
        <v/>
      </c>
      <c r="M532" s="16">
        <f>M$297*$D532</f>
        <v/>
      </c>
      <c r="N532" s="16">
        <f>N$297*$D532</f>
        <v/>
      </c>
      <c r="O532" s="16">
        <f>O$297*$D532</f>
        <v/>
      </c>
      <c r="P532" s="16">
        <f>P$297*$D532</f>
        <v/>
      </c>
      <c r="Q532" s="16">
        <f>Q$297*$D532</f>
        <v/>
      </c>
      <c r="R532" s="16">
        <f>R$297*$D532</f>
        <v/>
      </c>
      <c r="S532" s="16">
        <f>S$297*$D532</f>
        <v/>
      </c>
      <c r="T532" s="16">
        <f>T$297*$D532</f>
        <v/>
      </c>
      <c r="U532" s="16">
        <f>U$297*$D532</f>
        <v/>
      </c>
      <c r="V532" s="16">
        <f>V$297*$D532</f>
        <v/>
      </c>
      <c r="W532" s="16">
        <f>W$297*$D532</f>
        <v/>
      </c>
      <c r="X532" s="16">
        <f>X$297*$D532</f>
        <v/>
      </c>
      <c r="Y532" s="16">
        <f>Y$297*$D532</f>
        <v/>
      </c>
      <c r="Z532" s="16">
        <f>Z$297*$D532</f>
        <v/>
      </c>
      <c r="AA532" s="16">
        <f>AA$297*$D532</f>
        <v/>
      </c>
      <c r="AB532" s="16">
        <f>AB$297*$D532</f>
        <v/>
      </c>
      <c r="AC532" s="16">
        <f>AC$297*$D532</f>
        <v/>
      </c>
      <c r="AD532" s="16">
        <f>AD$297*$D532</f>
        <v/>
      </c>
      <c r="AF532" s="11">
        <f>CodePrefix&amp;$A532&amp;IF($C532="","","."&amp;$C532&amp;"."&amp;$B532)&amp;INDEX(VarEnd,MATCH($A532,VarKey,0))&amp;AF$5</f>
        <v/>
      </c>
      <c r="AG532" s="15">
        <f>AG$297*$D532</f>
        <v/>
      </c>
      <c r="AH532" s="16">
        <f>AH$297*$D532</f>
        <v/>
      </c>
      <c r="AI532" s="16">
        <f>AI$297*$D532</f>
        <v/>
      </c>
      <c r="AJ532" s="16">
        <f>AJ$297*$D532</f>
        <v/>
      </c>
      <c r="AK532" s="16">
        <f>AK$297*$D532</f>
        <v/>
      </c>
      <c r="AL532" s="16">
        <f>AL$297*$D532</f>
        <v/>
      </c>
      <c r="AM532" s="16">
        <f>AM$297*$D532</f>
        <v/>
      </c>
      <c r="AN532" s="16">
        <f>AN$297*$D532</f>
        <v/>
      </c>
      <c r="AO532" s="16">
        <f>AO$297*$D532</f>
        <v/>
      </c>
      <c r="AP532" s="16">
        <f>AP$297*$D532</f>
        <v/>
      </c>
      <c r="AQ532" s="16">
        <f>AQ$297*$D532</f>
        <v/>
      </c>
      <c r="AR532" s="16">
        <f>AR$297*$D532</f>
        <v/>
      </c>
      <c r="AS532" s="16">
        <f>AS$297*$D532</f>
        <v/>
      </c>
      <c r="AT532" s="16">
        <f>AT$297*$D532</f>
        <v/>
      </c>
      <c r="AU532" s="16">
        <f>AU$297*$D532</f>
        <v/>
      </c>
      <c r="AV532" s="16">
        <f>AV$297*$D532</f>
        <v/>
      </c>
      <c r="AW532" s="16">
        <f>AW$297*$D532</f>
        <v/>
      </c>
      <c r="AX532" s="16">
        <f>AX$297*$D532</f>
        <v/>
      </c>
      <c r="AY532" s="16">
        <f>AY$297*$D532</f>
        <v/>
      </c>
    </row>
    <row r="533" hidden="1" outlineLevel="1">
      <c r="A533" s="14" t="inlineStr">
        <is>
          <t>shk</t>
        </is>
      </c>
      <c r="B533" s="14" t="inlineStr">
        <is>
          <t>hyd</t>
        </is>
      </c>
      <c r="C533" s="14" t="inlineStr">
        <is>
          <t>pow</t>
        </is>
      </c>
      <c r="D533" s="41">
        <f>INDEX(Inputs_power!$Z$5:$Z$13,MATCH($B533,Inputs_power!$A$5:$A$13,0))</f>
        <v/>
      </c>
      <c r="E533" s="41">
        <f>INDEX(Inputs_power!$AQ$5:$AQ$13,MATCH($B533,Inputs_power!$A$5:$A$13,0))</f>
        <v/>
      </c>
      <c r="F533" s="35" t="n"/>
      <c r="G533" s="35" t="n"/>
      <c r="H533" s="14">
        <f>INDEX(VarLab,MATCH($A533,VarKey,0))&amp;INDEX(MemLab,MATCH($C533&amp;"|"&amp;$B533,MemKey,0))</f>
        <v/>
      </c>
      <c r="I533" s="14">
        <f>INDEX(VarUnit,MATCH($A533,VarKey,0))</f>
        <v/>
      </c>
      <c r="J533" s="14">
        <f>INDEX(VarSrc,MATCH($A533,VarKey,0))</f>
        <v/>
      </c>
      <c r="K533" s="11">
        <f>CodePrefix&amp;$A533&amp;IF($C533="","","."&amp;$C533&amp;"."&amp;$B533)&amp;INDEX(VarEnd,MATCH($A533,VarKey,0))&amp;K$5</f>
        <v/>
      </c>
      <c r="L533" s="15">
        <f>L$297*$D533</f>
        <v/>
      </c>
      <c r="M533" s="16">
        <f>M$297*$D533</f>
        <v/>
      </c>
      <c r="N533" s="16">
        <f>N$297*$D533</f>
        <v/>
      </c>
      <c r="O533" s="16">
        <f>O$297*$D533</f>
        <v/>
      </c>
      <c r="P533" s="16">
        <f>P$297*$D533</f>
        <v/>
      </c>
      <c r="Q533" s="16">
        <f>Q$297*$D533</f>
        <v/>
      </c>
      <c r="R533" s="16">
        <f>R$297*$D533</f>
        <v/>
      </c>
      <c r="S533" s="16">
        <f>S$297*$D533</f>
        <v/>
      </c>
      <c r="T533" s="16">
        <f>T$297*$D533</f>
        <v/>
      </c>
      <c r="U533" s="16">
        <f>U$297*$D533</f>
        <v/>
      </c>
      <c r="V533" s="16">
        <f>V$297*$D533</f>
        <v/>
      </c>
      <c r="W533" s="16">
        <f>W$297*$D533</f>
        <v/>
      </c>
      <c r="X533" s="16">
        <f>X$297*$D533</f>
        <v/>
      </c>
      <c r="Y533" s="16">
        <f>Y$297*$D533</f>
        <v/>
      </c>
      <c r="Z533" s="16">
        <f>Z$297*$D533</f>
        <v/>
      </c>
      <c r="AA533" s="16">
        <f>AA$297*$D533</f>
        <v/>
      </c>
      <c r="AB533" s="16">
        <f>AB$297*$D533</f>
        <v/>
      </c>
      <c r="AC533" s="16">
        <f>AC$297*$D533</f>
        <v/>
      </c>
      <c r="AD533" s="16">
        <f>AD$297*$D533</f>
        <v/>
      </c>
      <c r="AF533" s="11">
        <f>CodePrefix&amp;$A533&amp;IF($C533="","","."&amp;$C533&amp;"."&amp;$B533)&amp;INDEX(VarEnd,MATCH($A533,VarKey,0))&amp;AF$5</f>
        <v/>
      </c>
      <c r="AG533" s="15">
        <f>AG$297*$D533</f>
        <v/>
      </c>
      <c r="AH533" s="16">
        <f>AH$297*$D533</f>
        <v/>
      </c>
      <c r="AI533" s="16">
        <f>AI$297*$D533</f>
        <v/>
      </c>
      <c r="AJ533" s="16">
        <f>AJ$297*$D533</f>
        <v/>
      </c>
      <c r="AK533" s="16">
        <f>AK$297*$D533</f>
        <v/>
      </c>
      <c r="AL533" s="16">
        <f>AL$297*$D533</f>
        <v/>
      </c>
      <c r="AM533" s="16">
        <f>AM$297*$D533</f>
        <v/>
      </c>
      <c r="AN533" s="16">
        <f>AN$297*$D533</f>
        <v/>
      </c>
      <c r="AO533" s="16">
        <f>AO$297*$D533</f>
        <v/>
      </c>
      <c r="AP533" s="16">
        <f>AP$297*$D533</f>
        <v/>
      </c>
      <c r="AQ533" s="16">
        <f>AQ$297*$D533</f>
        <v/>
      </c>
      <c r="AR533" s="16">
        <f>AR$297*$D533</f>
        <v/>
      </c>
      <c r="AS533" s="16">
        <f>AS$297*$D533</f>
        <v/>
      </c>
      <c r="AT533" s="16">
        <f>AT$297*$D533</f>
        <v/>
      </c>
      <c r="AU533" s="16">
        <f>AU$297*$D533</f>
        <v/>
      </c>
      <c r="AV533" s="16">
        <f>AV$297*$D533</f>
        <v/>
      </c>
      <c r="AW533" s="16">
        <f>AW$297*$D533</f>
        <v/>
      </c>
      <c r="AX533" s="16">
        <f>AX$297*$D533</f>
        <v/>
      </c>
      <c r="AY533" s="16">
        <f>AY$297*$D533</f>
        <v/>
      </c>
    </row>
    <row r="534" hidden="1" outlineLevel="1">
      <c r="A534" s="14" t="inlineStr">
        <is>
          <t>shk</t>
        </is>
      </c>
      <c r="B534" s="14" t="inlineStr">
        <is>
          <t>ore</t>
        </is>
      </c>
      <c r="C534" s="14" t="inlineStr">
        <is>
          <t>pow</t>
        </is>
      </c>
      <c r="D534" s="41">
        <f>INDEX(Inputs_power!$Z$5:$Z$13,MATCH($B534,Inputs_power!$A$5:$A$13,0))</f>
        <v/>
      </c>
      <c r="E534" s="41">
        <f>INDEX(Inputs_power!$AQ$5:$AQ$13,MATCH($B534,Inputs_power!$A$5:$A$13,0))</f>
        <v/>
      </c>
      <c r="F534" s="35" t="n"/>
      <c r="G534" s="35" t="n"/>
      <c r="H534" s="14">
        <f>INDEX(VarLab,MATCH($A534,VarKey,0))&amp;INDEX(MemLab,MATCH($C534&amp;"|"&amp;$B534,MemKey,0))</f>
        <v/>
      </c>
      <c r="I534" s="14">
        <f>INDEX(VarUnit,MATCH($A534,VarKey,0))</f>
        <v/>
      </c>
      <c r="J534" s="14">
        <f>INDEX(VarSrc,MATCH($A534,VarKey,0))</f>
        <v/>
      </c>
      <c r="K534" s="11">
        <f>CodePrefix&amp;$A534&amp;IF($C534="","","."&amp;$C534&amp;"."&amp;$B534)&amp;INDEX(VarEnd,MATCH($A534,VarKey,0))&amp;K$5</f>
        <v/>
      </c>
      <c r="L534" s="15">
        <f>L$297*$D534</f>
        <v/>
      </c>
      <c r="M534" s="16">
        <f>M$297*$D534</f>
        <v/>
      </c>
      <c r="N534" s="16">
        <f>N$297*$D534</f>
        <v/>
      </c>
      <c r="O534" s="16">
        <f>O$297*$D534</f>
        <v/>
      </c>
      <c r="P534" s="16">
        <f>P$297*$D534</f>
        <v/>
      </c>
      <c r="Q534" s="16">
        <f>Q$297*$D534</f>
        <v/>
      </c>
      <c r="R534" s="16">
        <f>R$297*$D534</f>
        <v/>
      </c>
      <c r="S534" s="16">
        <f>S$297*$D534</f>
        <v/>
      </c>
      <c r="T534" s="16">
        <f>T$297*$D534</f>
        <v/>
      </c>
      <c r="U534" s="16">
        <f>U$297*$D534</f>
        <v/>
      </c>
      <c r="V534" s="16">
        <f>V$297*$D534</f>
        <v/>
      </c>
      <c r="W534" s="16">
        <f>W$297*$D534</f>
        <v/>
      </c>
      <c r="X534" s="16">
        <f>X$297*$D534</f>
        <v/>
      </c>
      <c r="Y534" s="16">
        <f>Y$297*$D534</f>
        <v/>
      </c>
      <c r="Z534" s="16">
        <f>Z$297*$D534</f>
        <v/>
      </c>
      <c r="AA534" s="16">
        <f>AA$297*$D534</f>
        <v/>
      </c>
      <c r="AB534" s="16">
        <f>AB$297*$D534</f>
        <v/>
      </c>
      <c r="AC534" s="16">
        <f>AC$297*$D534</f>
        <v/>
      </c>
      <c r="AD534" s="16">
        <f>AD$297*$D534</f>
        <v/>
      </c>
      <c r="AF534" s="11">
        <f>CodePrefix&amp;$A534&amp;IF($C534="","","."&amp;$C534&amp;"."&amp;$B534)&amp;INDEX(VarEnd,MATCH($A534,VarKey,0))&amp;AF$5</f>
        <v/>
      </c>
      <c r="AG534" s="15">
        <f>AG$297*$D534</f>
        <v/>
      </c>
      <c r="AH534" s="16">
        <f>AH$297*$D534</f>
        <v/>
      </c>
      <c r="AI534" s="16">
        <f>AI$297*$D534</f>
        <v/>
      </c>
      <c r="AJ534" s="16">
        <f>AJ$297*$D534</f>
        <v/>
      </c>
      <c r="AK534" s="16">
        <f>AK$297*$D534</f>
        <v/>
      </c>
      <c r="AL534" s="16">
        <f>AL$297*$D534</f>
        <v/>
      </c>
      <c r="AM534" s="16">
        <f>AM$297*$D534</f>
        <v/>
      </c>
      <c r="AN534" s="16">
        <f>AN$297*$D534</f>
        <v/>
      </c>
      <c r="AO534" s="16">
        <f>AO$297*$D534</f>
        <v/>
      </c>
      <c r="AP534" s="16">
        <f>AP$297*$D534</f>
        <v/>
      </c>
      <c r="AQ534" s="16">
        <f>AQ$297*$D534</f>
        <v/>
      </c>
      <c r="AR534" s="16">
        <f>AR$297*$D534</f>
        <v/>
      </c>
      <c r="AS534" s="16">
        <f>AS$297*$D534</f>
        <v/>
      </c>
      <c r="AT534" s="16">
        <f>AT$297*$D534</f>
        <v/>
      </c>
      <c r="AU534" s="16">
        <f>AU$297*$D534</f>
        <v/>
      </c>
      <c r="AV534" s="16">
        <f>AV$297*$D534</f>
        <v/>
      </c>
      <c r="AW534" s="16">
        <f>AW$297*$D534</f>
        <v/>
      </c>
      <c r="AX534" s="16">
        <f>AX$297*$D534</f>
        <v/>
      </c>
      <c r="AY534" s="16">
        <f>AY$297*$D534</f>
        <v/>
      </c>
    </row>
    <row r="535" hidden="1" outlineLevel="1">
      <c r="A535" s="14" t="inlineStr">
        <is>
          <t>shk</t>
        </is>
      </c>
      <c r="B535" s="14" t="inlineStr">
        <is>
          <t>bio</t>
        </is>
      </c>
      <c r="C535" s="14" t="inlineStr">
        <is>
          <t>pow</t>
        </is>
      </c>
      <c r="D535" s="41">
        <f>INDEX(Inputs_power!$Z$5:$Z$13,MATCH($B535,Inputs_power!$A$5:$A$13,0))</f>
        <v/>
      </c>
      <c r="E535" s="41">
        <f>INDEX(Inputs_power!$AQ$5:$AQ$13,MATCH($B535,Inputs_power!$A$5:$A$13,0))</f>
        <v/>
      </c>
      <c r="F535" s="35" t="n"/>
      <c r="G535" s="35" t="n"/>
      <c r="H535" s="14">
        <f>INDEX(VarLab,MATCH($A535,VarKey,0))&amp;INDEX(MemLab,MATCH($C535&amp;"|"&amp;$B535,MemKey,0))</f>
        <v/>
      </c>
      <c r="I535" s="14">
        <f>INDEX(VarUnit,MATCH($A535,VarKey,0))</f>
        <v/>
      </c>
      <c r="J535" s="14">
        <f>INDEX(VarSrc,MATCH($A535,VarKey,0))</f>
        <v/>
      </c>
      <c r="K535" s="11">
        <f>CodePrefix&amp;$A535&amp;IF($C535="","","."&amp;$C535&amp;"."&amp;$B535)&amp;INDEX(VarEnd,MATCH($A535,VarKey,0))&amp;K$5</f>
        <v/>
      </c>
      <c r="L535" s="15">
        <f>L$297*$D535</f>
        <v/>
      </c>
      <c r="M535" s="16">
        <f>M$297*$D535</f>
        <v/>
      </c>
      <c r="N535" s="16">
        <f>N$297*$D535</f>
        <v/>
      </c>
      <c r="O535" s="16">
        <f>O$297*$D535</f>
        <v/>
      </c>
      <c r="P535" s="16">
        <f>P$297*$D535</f>
        <v/>
      </c>
      <c r="Q535" s="16">
        <f>Q$297*$D535</f>
        <v/>
      </c>
      <c r="R535" s="16">
        <f>R$297*$D535</f>
        <v/>
      </c>
      <c r="S535" s="16">
        <f>S$297*$D535</f>
        <v/>
      </c>
      <c r="T535" s="16">
        <f>T$297*$D535</f>
        <v/>
      </c>
      <c r="U535" s="16">
        <f>U$297*$D535</f>
        <v/>
      </c>
      <c r="V535" s="16">
        <f>V$297*$D535</f>
        <v/>
      </c>
      <c r="W535" s="16">
        <f>W$297*$D535</f>
        <v/>
      </c>
      <c r="X535" s="16">
        <f>X$297*$D535</f>
        <v/>
      </c>
      <c r="Y535" s="16">
        <f>Y$297*$D535</f>
        <v/>
      </c>
      <c r="Z535" s="16">
        <f>Z$297*$D535</f>
        <v/>
      </c>
      <c r="AA535" s="16">
        <f>AA$297*$D535</f>
        <v/>
      </c>
      <c r="AB535" s="16">
        <f>AB$297*$D535</f>
        <v/>
      </c>
      <c r="AC535" s="16">
        <f>AC$297*$D535</f>
        <v/>
      </c>
      <c r="AD535" s="16">
        <f>AD$297*$D535</f>
        <v/>
      </c>
      <c r="AF535" s="11">
        <f>CodePrefix&amp;$A535&amp;IF($C535="","","."&amp;$C535&amp;"."&amp;$B535)&amp;INDEX(VarEnd,MATCH($A535,VarKey,0))&amp;AF$5</f>
        <v/>
      </c>
      <c r="AG535" s="15">
        <f>AG$297*$D535</f>
        <v/>
      </c>
      <c r="AH535" s="16">
        <f>AH$297*$D535</f>
        <v/>
      </c>
      <c r="AI535" s="16">
        <f>AI$297*$D535</f>
        <v/>
      </c>
      <c r="AJ535" s="16">
        <f>AJ$297*$D535</f>
        <v/>
      </c>
      <c r="AK535" s="16">
        <f>AK$297*$D535</f>
        <v/>
      </c>
      <c r="AL535" s="16">
        <f>AL$297*$D535</f>
        <v/>
      </c>
      <c r="AM535" s="16">
        <f>AM$297*$D535</f>
        <v/>
      </c>
      <c r="AN535" s="16">
        <f>AN$297*$D535</f>
        <v/>
      </c>
      <c r="AO535" s="16">
        <f>AO$297*$D535</f>
        <v/>
      </c>
      <c r="AP535" s="16">
        <f>AP$297*$D535</f>
        <v/>
      </c>
      <c r="AQ535" s="16">
        <f>AQ$297*$D535</f>
        <v/>
      </c>
      <c r="AR535" s="16">
        <f>AR$297*$D535</f>
        <v/>
      </c>
      <c r="AS535" s="16">
        <f>AS$297*$D535</f>
        <v/>
      </c>
      <c r="AT535" s="16">
        <f>AT$297*$D535</f>
        <v/>
      </c>
      <c r="AU535" s="16">
        <f>AU$297*$D535</f>
        <v/>
      </c>
      <c r="AV535" s="16">
        <f>AV$297*$D535</f>
        <v/>
      </c>
      <c r="AW535" s="16">
        <f>AW$297*$D535</f>
        <v/>
      </c>
      <c r="AX535" s="16">
        <f>AX$297*$D535</f>
        <v/>
      </c>
      <c r="AY535" s="16">
        <f>AY$297*$D535</f>
        <v/>
      </c>
    </row>
    <row r="536" hidden="1" outlineLevel="1"/>
    <row r="537" hidden="1" outlineLevel="1">
      <c r="A537" s="14" t="inlineStr">
        <is>
          <t>reb</t>
        </is>
      </c>
      <c r="B537" s="14" t="inlineStr"/>
      <c r="C537" s="14" t="inlineStr"/>
      <c r="D537" s="35" t="n"/>
      <c r="E537" s="35" t="n"/>
      <c r="F537" s="35" t="n"/>
      <c r="G537" s="35" t="n"/>
      <c r="H537" s="14">
        <f>INDEX(VarLab,MATCH($A537,VarKey,0))&amp;INDEX(MemLab,MATCH($C537&amp;"|"&amp;$B537,MemKey,0))</f>
        <v/>
      </c>
      <c r="I537" s="14">
        <f>INDEX(VarUnit,MATCH($A537,VarKey,0))</f>
        <v/>
      </c>
      <c r="J537" s="14">
        <f>INDEX(VarSrc,MATCH($A537,VarKey,0))</f>
        <v/>
      </c>
      <c r="K537" s="11">
        <f>CodePrefix&amp;$A537&amp;IF($C537="","","."&amp;$C537&amp;"."&amp;$B537)&amp;INDEX(VarEnd,MATCH($A537,VarKey,0))&amp;K$5</f>
        <v/>
      </c>
      <c r="L537" s="15">
        <f>0</f>
        <v/>
      </c>
      <c r="M537" s="16">
        <f>-SUMPRODUCT(M$527:M$535,$E$527:$E$535)</f>
        <v/>
      </c>
      <c r="N537" s="16">
        <f>-SUMPRODUCT(N$527:N$535,$E$527:$E$535)</f>
        <v/>
      </c>
      <c r="O537" s="16">
        <f>-SUMPRODUCT(O$527:O$535,$E$527:$E$535)</f>
        <v/>
      </c>
      <c r="P537" s="16">
        <f>-SUMPRODUCT(P$527:P$535,$E$527:$E$535)</f>
        <v/>
      </c>
      <c r="Q537" s="16">
        <f>-SUMPRODUCT(Q$527:Q$535,$E$527:$E$535)</f>
        <v/>
      </c>
      <c r="R537" s="16">
        <f>-SUMPRODUCT(R$527:R$535,$E$527:$E$535)</f>
        <v/>
      </c>
      <c r="S537" s="16">
        <f>-SUMPRODUCT(S$527:S$535,$E$527:$E$535)</f>
        <v/>
      </c>
      <c r="T537" s="16">
        <f>-SUMPRODUCT(T$527:T$535,$E$527:$E$535)</f>
        <v/>
      </c>
      <c r="U537" s="16">
        <f>-SUMPRODUCT(U$527:U$535,$E$527:$E$535)</f>
        <v/>
      </c>
      <c r="V537" s="16">
        <f>-SUMPRODUCT(V$527:V$535,$E$527:$E$535)</f>
        <v/>
      </c>
      <c r="W537" s="16">
        <f>-SUMPRODUCT(W$527:W$535,$E$527:$E$535)</f>
        <v/>
      </c>
      <c r="X537" s="16">
        <f>-SUMPRODUCT(X$527:X$535,$E$527:$E$535)</f>
        <v/>
      </c>
      <c r="Y537" s="16">
        <f>-SUMPRODUCT(Y$527:Y$535,$E$527:$E$535)</f>
        <v/>
      </c>
      <c r="Z537" s="16">
        <f>-SUMPRODUCT(Z$527:Z$535,$E$527:$E$535)</f>
        <v/>
      </c>
      <c r="AA537" s="16">
        <f>-SUMPRODUCT(AA$527:AA$535,$E$527:$E$535)</f>
        <v/>
      </c>
      <c r="AB537" s="16">
        <f>-SUMPRODUCT(AB$527:AB$535,$E$527:$E$535)</f>
        <v/>
      </c>
      <c r="AC537" s="16">
        <f>-SUMPRODUCT(AC$527:AC$535,$E$527:$E$535)</f>
        <v/>
      </c>
      <c r="AD537" s="16">
        <f>-SUMPRODUCT(AD$527:AD$535,$E$527:$E$535)</f>
        <v/>
      </c>
      <c r="AF537" s="11">
        <f>CodePrefix&amp;$A537&amp;IF($C537="","","."&amp;$C537&amp;"."&amp;$B537)&amp;INDEX(VarEnd,MATCH($A537,VarKey,0))&amp;AF$5</f>
        <v/>
      </c>
      <c r="AG537" s="15">
        <f>0</f>
        <v/>
      </c>
      <c r="AH537" s="16">
        <f>-SUMPRODUCT(AH$527:AH$535,$E$527:$E$535)</f>
        <v/>
      </c>
      <c r="AI537" s="16">
        <f>-SUMPRODUCT(AI$527:AI$535,$E$527:$E$535)</f>
        <v/>
      </c>
      <c r="AJ537" s="16">
        <f>-SUMPRODUCT(AJ$527:AJ$535,$E$527:$E$535)</f>
        <v/>
      </c>
      <c r="AK537" s="16">
        <f>-SUMPRODUCT(AK$527:AK$535,$E$527:$E$535)</f>
        <v/>
      </c>
      <c r="AL537" s="16">
        <f>-SUMPRODUCT(AL$527:AL$535,$E$527:$E$535)</f>
        <v/>
      </c>
      <c r="AM537" s="16">
        <f>-SUMPRODUCT(AM$527:AM$535,$E$527:$E$535)</f>
        <v/>
      </c>
      <c r="AN537" s="16">
        <f>-SUMPRODUCT(AN$527:AN$535,$E$527:$E$535)</f>
        <v/>
      </c>
      <c r="AO537" s="16">
        <f>-SUMPRODUCT(AO$527:AO$535,$E$527:$E$535)</f>
        <v/>
      </c>
      <c r="AP537" s="16">
        <f>-SUMPRODUCT(AP$527:AP$535,$E$527:$E$535)</f>
        <v/>
      </c>
      <c r="AQ537" s="16">
        <f>-SUMPRODUCT(AQ$527:AQ$535,$E$527:$E$535)</f>
        <v/>
      </c>
      <c r="AR537" s="16">
        <f>-SUMPRODUCT(AR$527:AR$535,$E$527:$E$535)</f>
        <v/>
      </c>
      <c r="AS537" s="16">
        <f>-SUMPRODUCT(AS$527:AS$535,$E$527:$E$535)</f>
        <v/>
      </c>
      <c r="AT537" s="16">
        <f>-SUMPRODUCT(AT$527:AT$535,$E$527:$E$535)</f>
        <v/>
      </c>
      <c r="AU537" s="16">
        <f>-SUMPRODUCT(AU$527:AU$535,$E$527:$E$535)</f>
        <v/>
      </c>
      <c r="AV537" s="16">
        <f>-SUMPRODUCT(AV$527:AV$535,$E$527:$E$535)</f>
        <v/>
      </c>
      <c r="AW537" s="16">
        <f>-SUMPRODUCT(AW$527:AW$535,$E$527:$E$535)</f>
        <v/>
      </c>
      <c r="AX537" s="16">
        <f>-SUMPRODUCT(AX$527:AX$535,$E$527:$E$535)</f>
        <v/>
      </c>
      <c r="AY537" s="16">
        <f>-SUMPRODUCT(AY$527:AY$535,$E$527:$E$535)</f>
        <v/>
      </c>
    </row>
    <row r="538" hidden="1" outlineLevel="1"/>
    <row r="539" hidden="1" outlineLevel="1">
      <c r="A539" s="14" t="inlineStr">
        <is>
          <t>tvc</t>
        </is>
      </c>
      <c r="B539" s="14" t="inlineStr">
        <is>
          <t>coa</t>
        </is>
      </c>
      <c r="C539" s="14" t="inlineStr">
        <is>
          <t>pow</t>
        </is>
      </c>
      <c r="D539" s="35" t="n"/>
      <c r="E539" s="35" t="n"/>
      <c r="F539" s="35" t="n"/>
      <c r="G539" s="35" t="n"/>
      <c r="H539" s="14">
        <f>INDEX(VarLab,MATCH($A539,VarKey,0))&amp;INDEX(MemLab,MATCH($C539&amp;"|"&amp;$B539,MemKey,0))</f>
        <v/>
      </c>
      <c r="I539" s="14">
        <f>INDEX(VarUnit,MATCH($A539,VarKey,0))</f>
        <v/>
      </c>
      <c r="J539" s="14">
        <f>INDEX(VarSrc,MATCH($A539,VarKey,0))</f>
        <v/>
      </c>
      <c r="K539" s="11">
        <f>CodePrefix&amp;$A539&amp;IF($C539="","","."&amp;$C539&amp;"."&amp;$B539)&amp;INDEX(VarEnd,MATCH($A539,VarKey,0))&amp;K$5</f>
        <v/>
      </c>
      <c r="L539" s="15">
        <f>L507+L517+L527+L$537</f>
        <v/>
      </c>
      <c r="M539" s="16">
        <f>M507+M517+M527+M$537</f>
        <v/>
      </c>
      <c r="N539" s="16">
        <f>N507+N517+N527+N$537</f>
        <v/>
      </c>
      <c r="O539" s="16">
        <f>O507+O517+O527+O$537</f>
        <v/>
      </c>
      <c r="P539" s="16">
        <f>P507+P517+P527+P$537</f>
        <v/>
      </c>
      <c r="Q539" s="16">
        <f>Q507+Q517+Q527+Q$537</f>
        <v/>
      </c>
      <c r="R539" s="16">
        <f>R507+R517+R527+R$537</f>
        <v/>
      </c>
      <c r="S539" s="16">
        <f>S507+S517+S527+S$537</f>
        <v/>
      </c>
      <c r="T539" s="16">
        <f>T507+T517+T527+T$537</f>
        <v/>
      </c>
      <c r="U539" s="16">
        <f>U507+U517+U527+U$537</f>
        <v/>
      </c>
      <c r="V539" s="16">
        <f>V507+V517+V527+V$537</f>
        <v/>
      </c>
      <c r="W539" s="16">
        <f>W507+W517+W527+W$537</f>
        <v/>
      </c>
      <c r="X539" s="16">
        <f>X507+X517+X527+X$537</f>
        <v/>
      </c>
      <c r="Y539" s="16">
        <f>Y507+Y517+Y527+Y$537</f>
        <v/>
      </c>
      <c r="Z539" s="16">
        <f>Z507+Z517+Z527+Z$537</f>
        <v/>
      </c>
      <c r="AA539" s="16">
        <f>AA507+AA517+AA527+AA$537</f>
        <v/>
      </c>
      <c r="AB539" s="16">
        <f>AB507+AB517+AB527+AB$537</f>
        <v/>
      </c>
      <c r="AC539" s="16">
        <f>AC507+AC517+AC527+AC$537</f>
        <v/>
      </c>
      <c r="AD539" s="16">
        <f>AD507+AD517+AD527+AD$537</f>
        <v/>
      </c>
      <c r="AF539" s="11">
        <f>CodePrefix&amp;$A539&amp;IF($C539="","","."&amp;$C539&amp;"."&amp;$B539)&amp;INDEX(VarEnd,MATCH($A539,VarKey,0))&amp;AF$5</f>
        <v/>
      </c>
      <c r="AG539" s="15">
        <f>AG507+AG517+AG527+AG$537</f>
        <v/>
      </c>
      <c r="AH539" s="16">
        <f>AH507+AH517+AH527+AH$537</f>
        <v/>
      </c>
      <c r="AI539" s="16">
        <f>AI507+AI517+AI527+AI$537</f>
        <v/>
      </c>
      <c r="AJ539" s="16">
        <f>AJ507+AJ517+AJ527+AJ$537</f>
        <v/>
      </c>
      <c r="AK539" s="16">
        <f>AK507+AK517+AK527+AK$537</f>
        <v/>
      </c>
      <c r="AL539" s="16">
        <f>AL507+AL517+AL527+AL$537</f>
        <v/>
      </c>
      <c r="AM539" s="16">
        <f>AM507+AM517+AM527+AM$537</f>
        <v/>
      </c>
      <c r="AN539" s="16">
        <f>AN507+AN517+AN527+AN$537</f>
        <v/>
      </c>
      <c r="AO539" s="16">
        <f>AO507+AO517+AO527+AO$537</f>
        <v/>
      </c>
      <c r="AP539" s="16">
        <f>AP507+AP517+AP527+AP$537</f>
        <v/>
      </c>
      <c r="AQ539" s="16">
        <f>AQ507+AQ517+AQ527+AQ$537</f>
        <v/>
      </c>
      <c r="AR539" s="16">
        <f>AR507+AR517+AR527+AR$537</f>
        <v/>
      </c>
      <c r="AS539" s="16">
        <f>AS507+AS517+AS527+AS$537</f>
        <v/>
      </c>
      <c r="AT539" s="16">
        <f>AT507+AT517+AT527+AT$537</f>
        <v/>
      </c>
      <c r="AU539" s="16">
        <f>AU507+AU517+AU527+AU$537</f>
        <v/>
      </c>
      <c r="AV539" s="16">
        <f>AV507+AV517+AV527+AV$537</f>
        <v/>
      </c>
      <c r="AW539" s="16">
        <f>AW507+AW517+AW527+AW$537</f>
        <v/>
      </c>
      <c r="AX539" s="16">
        <f>AX507+AX517+AX527+AX$537</f>
        <v/>
      </c>
      <c r="AY539" s="16">
        <f>AY507+AY517+AY527+AY$537</f>
        <v/>
      </c>
    </row>
    <row r="540" hidden="1" outlineLevel="1">
      <c r="A540" s="14" t="inlineStr">
        <is>
          <t>tvc</t>
        </is>
      </c>
      <c r="B540" s="14" t="inlineStr">
        <is>
          <t>nga</t>
        </is>
      </c>
      <c r="C540" s="14" t="inlineStr">
        <is>
          <t>pow</t>
        </is>
      </c>
      <c r="D540" s="35" t="n"/>
      <c r="E540" s="35" t="n"/>
      <c r="F540" s="35" t="n"/>
      <c r="G540" s="35" t="n"/>
      <c r="H540" s="14">
        <f>INDEX(VarLab,MATCH($A540,VarKey,0))&amp;INDEX(MemLab,MATCH($C540&amp;"|"&amp;$B540,MemKey,0))</f>
        <v/>
      </c>
      <c r="I540" s="14">
        <f>INDEX(VarUnit,MATCH($A540,VarKey,0))</f>
        <v/>
      </c>
      <c r="J540" s="14">
        <f>INDEX(VarSrc,MATCH($A540,VarKey,0))</f>
        <v/>
      </c>
      <c r="K540" s="11">
        <f>CodePrefix&amp;$A540&amp;IF($C540="","","."&amp;$C540&amp;"."&amp;$B540)&amp;INDEX(VarEnd,MATCH($A540,VarKey,0))&amp;K$5</f>
        <v/>
      </c>
      <c r="L540" s="15">
        <f>L508+L518+L528+L$537</f>
        <v/>
      </c>
      <c r="M540" s="16">
        <f>M508+M518+M528+M$537</f>
        <v/>
      </c>
      <c r="N540" s="16">
        <f>N508+N518+N528+N$537</f>
        <v/>
      </c>
      <c r="O540" s="16">
        <f>O508+O518+O528+O$537</f>
        <v/>
      </c>
      <c r="P540" s="16">
        <f>P508+P518+P528+P$537</f>
        <v/>
      </c>
      <c r="Q540" s="16">
        <f>Q508+Q518+Q528+Q$537</f>
        <v/>
      </c>
      <c r="R540" s="16">
        <f>R508+R518+R528+R$537</f>
        <v/>
      </c>
      <c r="S540" s="16">
        <f>S508+S518+S528+S$537</f>
        <v/>
      </c>
      <c r="T540" s="16">
        <f>T508+T518+T528+T$537</f>
        <v/>
      </c>
      <c r="U540" s="16">
        <f>U508+U518+U528+U$537</f>
        <v/>
      </c>
      <c r="V540" s="16">
        <f>V508+V518+V528+V$537</f>
        <v/>
      </c>
      <c r="W540" s="16">
        <f>W508+W518+W528+W$537</f>
        <v/>
      </c>
      <c r="X540" s="16">
        <f>X508+X518+X528+X$537</f>
        <v/>
      </c>
      <c r="Y540" s="16">
        <f>Y508+Y518+Y528+Y$537</f>
        <v/>
      </c>
      <c r="Z540" s="16">
        <f>Z508+Z518+Z528+Z$537</f>
        <v/>
      </c>
      <c r="AA540" s="16">
        <f>AA508+AA518+AA528+AA$537</f>
        <v/>
      </c>
      <c r="AB540" s="16">
        <f>AB508+AB518+AB528+AB$537</f>
        <v/>
      </c>
      <c r="AC540" s="16">
        <f>AC508+AC518+AC528+AC$537</f>
        <v/>
      </c>
      <c r="AD540" s="16">
        <f>AD508+AD518+AD528+AD$537</f>
        <v/>
      </c>
      <c r="AF540" s="11">
        <f>CodePrefix&amp;$A540&amp;IF($C540="","","."&amp;$C540&amp;"."&amp;$B540)&amp;INDEX(VarEnd,MATCH($A540,VarKey,0))&amp;AF$5</f>
        <v/>
      </c>
      <c r="AG540" s="15">
        <f>AG508+AG518+AG528+AG$537</f>
        <v/>
      </c>
      <c r="AH540" s="16">
        <f>AH508+AH518+AH528+AH$537</f>
        <v/>
      </c>
      <c r="AI540" s="16">
        <f>AI508+AI518+AI528+AI$537</f>
        <v/>
      </c>
      <c r="AJ540" s="16">
        <f>AJ508+AJ518+AJ528+AJ$537</f>
        <v/>
      </c>
      <c r="AK540" s="16">
        <f>AK508+AK518+AK528+AK$537</f>
        <v/>
      </c>
      <c r="AL540" s="16">
        <f>AL508+AL518+AL528+AL$537</f>
        <v/>
      </c>
      <c r="AM540" s="16">
        <f>AM508+AM518+AM528+AM$537</f>
        <v/>
      </c>
      <c r="AN540" s="16">
        <f>AN508+AN518+AN528+AN$537</f>
        <v/>
      </c>
      <c r="AO540" s="16">
        <f>AO508+AO518+AO528+AO$537</f>
        <v/>
      </c>
      <c r="AP540" s="16">
        <f>AP508+AP518+AP528+AP$537</f>
        <v/>
      </c>
      <c r="AQ540" s="16">
        <f>AQ508+AQ518+AQ528+AQ$537</f>
        <v/>
      </c>
      <c r="AR540" s="16">
        <f>AR508+AR518+AR528+AR$537</f>
        <v/>
      </c>
      <c r="AS540" s="16">
        <f>AS508+AS518+AS528+AS$537</f>
        <v/>
      </c>
      <c r="AT540" s="16">
        <f>AT508+AT518+AT528+AT$537</f>
        <v/>
      </c>
      <c r="AU540" s="16">
        <f>AU508+AU518+AU528+AU$537</f>
        <v/>
      </c>
      <c r="AV540" s="16">
        <f>AV508+AV518+AV528+AV$537</f>
        <v/>
      </c>
      <c r="AW540" s="16">
        <f>AW508+AW518+AW528+AW$537</f>
        <v/>
      </c>
      <c r="AX540" s="16">
        <f>AX508+AX518+AX528+AX$537</f>
        <v/>
      </c>
      <c r="AY540" s="16">
        <f>AY508+AY518+AY528+AY$537</f>
        <v/>
      </c>
    </row>
    <row r="541" hidden="1" outlineLevel="1">
      <c r="A541" s="14" t="inlineStr">
        <is>
          <t>tvc</t>
        </is>
      </c>
      <c r="B541" s="14" t="inlineStr">
        <is>
          <t>oop</t>
        </is>
      </c>
      <c r="C541" s="14" t="inlineStr">
        <is>
          <t>pow</t>
        </is>
      </c>
      <c r="D541" s="35" t="n"/>
      <c r="E541" s="35" t="n"/>
      <c r="F541" s="35" t="n"/>
      <c r="G541" s="35" t="n"/>
      <c r="H541" s="14">
        <f>INDEX(VarLab,MATCH($A541,VarKey,0))&amp;INDEX(MemLab,MATCH($C541&amp;"|"&amp;$B541,MemKey,0))</f>
        <v/>
      </c>
      <c r="I541" s="14">
        <f>INDEX(VarUnit,MATCH($A541,VarKey,0))</f>
        <v/>
      </c>
      <c r="J541" s="14">
        <f>INDEX(VarSrc,MATCH($A541,VarKey,0))</f>
        <v/>
      </c>
      <c r="K541" s="11">
        <f>CodePrefix&amp;$A541&amp;IF($C541="","","."&amp;$C541&amp;"."&amp;$B541)&amp;INDEX(VarEnd,MATCH($A541,VarKey,0))&amp;K$5</f>
        <v/>
      </c>
      <c r="L541" s="15">
        <f>L509+L519+L529+L$537</f>
        <v/>
      </c>
      <c r="M541" s="16">
        <f>M509+M519+M529+M$537</f>
        <v/>
      </c>
      <c r="N541" s="16">
        <f>N509+N519+N529+N$537</f>
        <v/>
      </c>
      <c r="O541" s="16">
        <f>O509+O519+O529+O$537</f>
        <v/>
      </c>
      <c r="P541" s="16">
        <f>P509+P519+P529+P$537</f>
        <v/>
      </c>
      <c r="Q541" s="16">
        <f>Q509+Q519+Q529+Q$537</f>
        <v/>
      </c>
      <c r="R541" s="16">
        <f>R509+R519+R529+R$537</f>
        <v/>
      </c>
      <c r="S541" s="16">
        <f>S509+S519+S529+S$537</f>
        <v/>
      </c>
      <c r="T541" s="16">
        <f>T509+T519+T529+T$537</f>
        <v/>
      </c>
      <c r="U541" s="16">
        <f>U509+U519+U529+U$537</f>
        <v/>
      </c>
      <c r="V541" s="16">
        <f>V509+V519+V529+V$537</f>
        <v/>
      </c>
      <c r="W541" s="16">
        <f>W509+W519+W529+W$537</f>
        <v/>
      </c>
      <c r="X541" s="16">
        <f>X509+X519+X529+X$537</f>
        <v/>
      </c>
      <c r="Y541" s="16">
        <f>Y509+Y519+Y529+Y$537</f>
        <v/>
      </c>
      <c r="Z541" s="16">
        <f>Z509+Z519+Z529+Z$537</f>
        <v/>
      </c>
      <c r="AA541" s="16">
        <f>AA509+AA519+AA529+AA$537</f>
        <v/>
      </c>
      <c r="AB541" s="16">
        <f>AB509+AB519+AB529+AB$537</f>
        <v/>
      </c>
      <c r="AC541" s="16">
        <f>AC509+AC519+AC529+AC$537</f>
        <v/>
      </c>
      <c r="AD541" s="16">
        <f>AD509+AD519+AD529+AD$537</f>
        <v/>
      </c>
      <c r="AF541" s="11">
        <f>CodePrefix&amp;$A541&amp;IF($C541="","","."&amp;$C541&amp;"."&amp;$B541)&amp;INDEX(VarEnd,MATCH($A541,VarKey,0))&amp;AF$5</f>
        <v/>
      </c>
      <c r="AG541" s="15">
        <f>AG509+AG519+AG529+AG$537</f>
        <v/>
      </c>
      <c r="AH541" s="16">
        <f>AH509+AH519+AH529+AH$537</f>
        <v/>
      </c>
      <c r="AI541" s="16">
        <f>AI509+AI519+AI529+AI$537</f>
        <v/>
      </c>
      <c r="AJ541" s="16">
        <f>AJ509+AJ519+AJ529+AJ$537</f>
        <v/>
      </c>
      <c r="AK541" s="16">
        <f>AK509+AK519+AK529+AK$537</f>
        <v/>
      </c>
      <c r="AL541" s="16">
        <f>AL509+AL519+AL529+AL$537</f>
        <v/>
      </c>
      <c r="AM541" s="16">
        <f>AM509+AM519+AM529+AM$537</f>
        <v/>
      </c>
      <c r="AN541" s="16">
        <f>AN509+AN519+AN529+AN$537</f>
        <v/>
      </c>
      <c r="AO541" s="16">
        <f>AO509+AO519+AO529+AO$537</f>
        <v/>
      </c>
      <c r="AP541" s="16">
        <f>AP509+AP519+AP529+AP$537</f>
        <v/>
      </c>
      <c r="AQ541" s="16">
        <f>AQ509+AQ519+AQ529+AQ$537</f>
        <v/>
      </c>
      <c r="AR541" s="16">
        <f>AR509+AR519+AR529+AR$537</f>
        <v/>
      </c>
      <c r="AS541" s="16">
        <f>AS509+AS519+AS529+AS$537</f>
        <v/>
      </c>
      <c r="AT541" s="16">
        <f>AT509+AT519+AT529+AT$537</f>
        <v/>
      </c>
      <c r="AU541" s="16">
        <f>AU509+AU519+AU529+AU$537</f>
        <v/>
      </c>
      <c r="AV541" s="16">
        <f>AV509+AV519+AV529+AV$537</f>
        <v/>
      </c>
      <c r="AW541" s="16">
        <f>AW509+AW519+AW529+AW$537</f>
        <v/>
      </c>
      <c r="AX541" s="16">
        <f>AX509+AX519+AX529+AX$537</f>
        <v/>
      </c>
      <c r="AY541" s="16">
        <f>AY509+AY519+AY529+AY$537</f>
        <v/>
      </c>
    </row>
    <row r="542" hidden="1" outlineLevel="1">
      <c r="A542" s="14" t="inlineStr">
        <is>
          <t>tvc</t>
        </is>
      </c>
      <c r="B542" s="14" t="inlineStr">
        <is>
          <t>nuc</t>
        </is>
      </c>
      <c r="C542" s="14" t="inlineStr">
        <is>
          <t>pow</t>
        </is>
      </c>
      <c r="D542" s="35" t="n"/>
      <c r="E542" s="35" t="n"/>
      <c r="F542" s="35" t="n"/>
      <c r="G542" s="35" t="n"/>
      <c r="H542" s="14">
        <f>INDEX(VarLab,MATCH($A542,VarKey,0))&amp;INDEX(MemLab,MATCH($C542&amp;"|"&amp;$B542,MemKey,0))</f>
        <v/>
      </c>
      <c r="I542" s="14">
        <f>INDEX(VarUnit,MATCH($A542,VarKey,0))</f>
        <v/>
      </c>
      <c r="J542" s="14">
        <f>INDEX(VarSrc,MATCH($A542,VarKey,0))</f>
        <v/>
      </c>
      <c r="K542" s="11">
        <f>CodePrefix&amp;$A542&amp;IF($C542="","","."&amp;$C542&amp;"."&amp;$B542)&amp;INDEX(VarEnd,MATCH($A542,VarKey,0))&amp;K$5</f>
        <v/>
      </c>
      <c r="L542" s="15">
        <f>L510+L520+L530+L$537</f>
        <v/>
      </c>
      <c r="M542" s="16">
        <f>M510+M520+M530+M$537</f>
        <v/>
      </c>
      <c r="N542" s="16">
        <f>N510+N520+N530+N$537</f>
        <v/>
      </c>
      <c r="O542" s="16">
        <f>O510+O520+O530+O$537</f>
        <v/>
      </c>
      <c r="P542" s="16">
        <f>P510+P520+P530+P$537</f>
        <v/>
      </c>
      <c r="Q542" s="16">
        <f>Q510+Q520+Q530+Q$537</f>
        <v/>
      </c>
      <c r="R542" s="16">
        <f>R510+R520+R530+R$537</f>
        <v/>
      </c>
      <c r="S542" s="16">
        <f>S510+S520+S530+S$537</f>
        <v/>
      </c>
      <c r="T542" s="16">
        <f>T510+T520+T530+T$537</f>
        <v/>
      </c>
      <c r="U542" s="16">
        <f>U510+U520+U530+U$537</f>
        <v/>
      </c>
      <c r="V542" s="16">
        <f>V510+V520+V530+V$537</f>
        <v/>
      </c>
      <c r="W542" s="16">
        <f>W510+W520+W530+W$537</f>
        <v/>
      </c>
      <c r="X542" s="16">
        <f>X510+X520+X530+X$537</f>
        <v/>
      </c>
      <c r="Y542" s="16">
        <f>Y510+Y520+Y530+Y$537</f>
        <v/>
      </c>
      <c r="Z542" s="16">
        <f>Z510+Z520+Z530+Z$537</f>
        <v/>
      </c>
      <c r="AA542" s="16">
        <f>AA510+AA520+AA530+AA$537</f>
        <v/>
      </c>
      <c r="AB542" s="16">
        <f>AB510+AB520+AB530+AB$537</f>
        <v/>
      </c>
      <c r="AC542" s="16">
        <f>AC510+AC520+AC530+AC$537</f>
        <v/>
      </c>
      <c r="AD542" s="16">
        <f>AD510+AD520+AD530+AD$537</f>
        <v/>
      </c>
      <c r="AF542" s="11">
        <f>CodePrefix&amp;$A542&amp;IF($C542="","","."&amp;$C542&amp;"."&amp;$B542)&amp;INDEX(VarEnd,MATCH($A542,VarKey,0))&amp;AF$5</f>
        <v/>
      </c>
      <c r="AG542" s="15">
        <f>AG510+AG520+AG530+AG$537</f>
        <v/>
      </c>
      <c r="AH542" s="16">
        <f>AH510+AH520+AH530+AH$537</f>
        <v/>
      </c>
      <c r="AI542" s="16">
        <f>AI510+AI520+AI530+AI$537</f>
        <v/>
      </c>
      <c r="AJ542" s="16">
        <f>AJ510+AJ520+AJ530+AJ$537</f>
        <v/>
      </c>
      <c r="AK542" s="16">
        <f>AK510+AK520+AK530+AK$537</f>
        <v/>
      </c>
      <c r="AL542" s="16">
        <f>AL510+AL520+AL530+AL$537</f>
        <v/>
      </c>
      <c r="AM542" s="16">
        <f>AM510+AM520+AM530+AM$537</f>
        <v/>
      </c>
      <c r="AN542" s="16">
        <f>AN510+AN520+AN530+AN$537</f>
        <v/>
      </c>
      <c r="AO542" s="16">
        <f>AO510+AO520+AO530+AO$537</f>
        <v/>
      </c>
      <c r="AP542" s="16">
        <f>AP510+AP520+AP530+AP$537</f>
        <v/>
      </c>
      <c r="AQ542" s="16">
        <f>AQ510+AQ520+AQ530+AQ$537</f>
        <v/>
      </c>
      <c r="AR542" s="16">
        <f>AR510+AR520+AR530+AR$537</f>
        <v/>
      </c>
      <c r="AS542" s="16">
        <f>AS510+AS520+AS530+AS$537</f>
        <v/>
      </c>
      <c r="AT542" s="16">
        <f>AT510+AT520+AT530+AT$537</f>
        <v/>
      </c>
      <c r="AU542" s="16">
        <f>AU510+AU520+AU530+AU$537</f>
        <v/>
      </c>
      <c r="AV542" s="16">
        <f>AV510+AV520+AV530+AV$537</f>
        <v/>
      </c>
      <c r="AW542" s="16">
        <f>AW510+AW520+AW530+AW$537</f>
        <v/>
      </c>
      <c r="AX542" s="16">
        <f>AX510+AX520+AX530+AX$537</f>
        <v/>
      </c>
      <c r="AY542" s="16">
        <f>AY510+AY520+AY530+AY$537</f>
        <v/>
      </c>
    </row>
    <row r="543" hidden="1" outlineLevel="1">
      <c r="A543" s="14" t="inlineStr">
        <is>
          <t>tvc</t>
        </is>
      </c>
      <c r="B543" s="14" t="inlineStr">
        <is>
          <t>wnd</t>
        </is>
      </c>
      <c r="C543" s="14" t="inlineStr">
        <is>
          <t>pow</t>
        </is>
      </c>
      <c r="D543" s="35" t="n"/>
      <c r="E543" s="35" t="n"/>
      <c r="F543" s="35" t="n"/>
      <c r="G543" s="35" t="n"/>
      <c r="H543" s="14">
        <f>INDEX(VarLab,MATCH($A543,VarKey,0))&amp;INDEX(MemLab,MATCH($C543&amp;"|"&amp;$B543,MemKey,0))</f>
        <v/>
      </c>
      <c r="I543" s="14">
        <f>INDEX(VarUnit,MATCH($A543,VarKey,0))</f>
        <v/>
      </c>
      <c r="J543" s="14">
        <f>INDEX(VarSrc,MATCH($A543,VarKey,0))</f>
        <v/>
      </c>
      <c r="K543" s="11">
        <f>CodePrefix&amp;$A543&amp;IF($C543="","","."&amp;$C543&amp;"."&amp;$B543)&amp;INDEX(VarEnd,MATCH($A543,VarKey,0))&amp;K$5</f>
        <v/>
      </c>
      <c r="L543" s="15">
        <f>L511+L521+L531+L$537</f>
        <v/>
      </c>
      <c r="M543" s="16">
        <f>M511+M521+M531+M$537</f>
        <v/>
      </c>
      <c r="N543" s="16">
        <f>N511+N521+N531+N$537</f>
        <v/>
      </c>
      <c r="O543" s="16">
        <f>O511+O521+O531+O$537</f>
        <v/>
      </c>
      <c r="P543" s="16">
        <f>P511+P521+P531+P$537</f>
        <v/>
      </c>
      <c r="Q543" s="16">
        <f>Q511+Q521+Q531+Q$537</f>
        <v/>
      </c>
      <c r="R543" s="16">
        <f>R511+R521+R531+R$537</f>
        <v/>
      </c>
      <c r="S543" s="16">
        <f>S511+S521+S531+S$537</f>
        <v/>
      </c>
      <c r="T543" s="16">
        <f>T511+T521+T531+T$537</f>
        <v/>
      </c>
      <c r="U543" s="16">
        <f>U511+U521+U531+U$537</f>
        <v/>
      </c>
      <c r="V543" s="16">
        <f>V511+V521+V531+V$537</f>
        <v/>
      </c>
      <c r="W543" s="16">
        <f>W511+W521+W531+W$537</f>
        <v/>
      </c>
      <c r="X543" s="16">
        <f>X511+X521+X531+X$537</f>
        <v/>
      </c>
      <c r="Y543" s="16">
        <f>Y511+Y521+Y531+Y$537</f>
        <v/>
      </c>
      <c r="Z543" s="16">
        <f>Z511+Z521+Z531+Z$537</f>
        <v/>
      </c>
      <c r="AA543" s="16">
        <f>AA511+AA521+AA531+AA$537</f>
        <v/>
      </c>
      <c r="AB543" s="16">
        <f>AB511+AB521+AB531+AB$537</f>
        <v/>
      </c>
      <c r="AC543" s="16">
        <f>AC511+AC521+AC531+AC$537</f>
        <v/>
      </c>
      <c r="AD543" s="16">
        <f>AD511+AD521+AD531+AD$537</f>
        <v/>
      </c>
      <c r="AF543" s="11">
        <f>CodePrefix&amp;$A543&amp;IF($C543="","","."&amp;$C543&amp;"."&amp;$B543)&amp;INDEX(VarEnd,MATCH($A543,VarKey,0))&amp;AF$5</f>
        <v/>
      </c>
      <c r="AG543" s="15">
        <f>AG511+AG521+AG531+AG$537</f>
        <v/>
      </c>
      <c r="AH543" s="16">
        <f>AH511+AH521+AH531+AH$537</f>
        <v/>
      </c>
      <c r="AI543" s="16">
        <f>AI511+AI521+AI531+AI$537</f>
        <v/>
      </c>
      <c r="AJ543" s="16">
        <f>AJ511+AJ521+AJ531+AJ$537</f>
        <v/>
      </c>
      <c r="AK543" s="16">
        <f>AK511+AK521+AK531+AK$537</f>
        <v/>
      </c>
      <c r="AL543" s="16">
        <f>AL511+AL521+AL531+AL$537</f>
        <v/>
      </c>
      <c r="AM543" s="16">
        <f>AM511+AM521+AM531+AM$537</f>
        <v/>
      </c>
      <c r="AN543" s="16">
        <f>AN511+AN521+AN531+AN$537</f>
        <v/>
      </c>
      <c r="AO543" s="16">
        <f>AO511+AO521+AO531+AO$537</f>
        <v/>
      </c>
      <c r="AP543" s="16">
        <f>AP511+AP521+AP531+AP$537</f>
        <v/>
      </c>
      <c r="AQ543" s="16">
        <f>AQ511+AQ521+AQ531+AQ$537</f>
        <v/>
      </c>
      <c r="AR543" s="16">
        <f>AR511+AR521+AR531+AR$537</f>
        <v/>
      </c>
      <c r="AS543" s="16">
        <f>AS511+AS521+AS531+AS$537</f>
        <v/>
      </c>
      <c r="AT543" s="16">
        <f>AT511+AT521+AT531+AT$537</f>
        <v/>
      </c>
      <c r="AU543" s="16">
        <f>AU511+AU521+AU531+AU$537</f>
        <v/>
      </c>
      <c r="AV543" s="16">
        <f>AV511+AV521+AV531+AV$537</f>
        <v/>
      </c>
      <c r="AW543" s="16">
        <f>AW511+AW521+AW531+AW$537</f>
        <v/>
      </c>
      <c r="AX543" s="16">
        <f>AX511+AX521+AX531+AX$537</f>
        <v/>
      </c>
      <c r="AY543" s="16">
        <f>AY511+AY521+AY531+AY$537</f>
        <v/>
      </c>
    </row>
    <row r="544" hidden="1" outlineLevel="1">
      <c r="A544" s="14" t="inlineStr">
        <is>
          <t>tvc</t>
        </is>
      </c>
      <c r="B544" s="14" t="inlineStr">
        <is>
          <t>sol</t>
        </is>
      </c>
      <c r="C544" s="14" t="inlineStr">
        <is>
          <t>pow</t>
        </is>
      </c>
      <c r="D544" s="35" t="n"/>
      <c r="E544" s="35" t="n"/>
      <c r="F544" s="35" t="n"/>
      <c r="G544" s="35" t="n"/>
      <c r="H544" s="14">
        <f>INDEX(VarLab,MATCH($A544,VarKey,0))&amp;INDEX(MemLab,MATCH($C544&amp;"|"&amp;$B544,MemKey,0))</f>
        <v/>
      </c>
      <c r="I544" s="14">
        <f>INDEX(VarUnit,MATCH($A544,VarKey,0))</f>
        <v/>
      </c>
      <c r="J544" s="14">
        <f>INDEX(VarSrc,MATCH($A544,VarKey,0))</f>
        <v/>
      </c>
      <c r="K544" s="11">
        <f>CodePrefix&amp;$A544&amp;IF($C544="","","."&amp;$C544&amp;"."&amp;$B544)&amp;INDEX(VarEnd,MATCH($A544,VarKey,0))&amp;K$5</f>
        <v/>
      </c>
      <c r="L544" s="15">
        <f>L512+L522+L532+L$537</f>
        <v/>
      </c>
      <c r="M544" s="16">
        <f>M512+M522+M532+M$537</f>
        <v/>
      </c>
      <c r="N544" s="16">
        <f>N512+N522+N532+N$537</f>
        <v/>
      </c>
      <c r="O544" s="16">
        <f>O512+O522+O532+O$537</f>
        <v/>
      </c>
      <c r="P544" s="16">
        <f>P512+P522+P532+P$537</f>
        <v/>
      </c>
      <c r="Q544" s="16">
        <f>Q512+Q522+Q532+Q$537</f>
        <v/>
      </c>
      <c r="R544" s="16">
        <f>R512+R522+R532+R$537</f>
        <v/>
      </c>
      <c r="S544" s="16">
        <f>S512+S522+S532+S$537</f>
        <v/>
      </c>
      <c r="T544" s="16">
        <f>T512+T522+T532+T$537</f>
        <v/>
      </c>
      <c r="U544" s="16">
        <f>U512+U522+U532+U$537</f>
        <v/>
      </c>
      <c r="V544" s="16">
        <f>V512+V522+V532+V$537</f>
        <v/>
      </c>
      <c r="W544" s="16">
        <f>W512+W522+W532+W$537</f>
        <v/>
      </c>
      <c r="X544" s="16">
        <f>X512+X522+X532+X$537</f>
        <v/>
      </c>
      <c r="Y544" s="16">
        <f>Y512+Y522+Y532+Y$537</f>
        <v/>
      </c>
      <c r="Z544" s="16">
        <f>Z512+Z522+Z532+Z$537</f>
        <v/>
      </c>
      <c r="AA544" s="16">
        <f>AA512+AA522+AA532+AA$537</f>
        <v/>
      </c>
      <c r="AB544" s="16">
        <f>AB512+AB522+AB532+AB$537</f>
        <v/>
      </c>
      <c r="AC544" s="16">
        <f>AC512+AC522+AC532+AC$537</f>
        <v/>
      </c>
      <c r="AD544" s="16">
        <f>AD512+AD522+AD532+AD$537</f>
        <v/>
      </c>
      <c r="AF544" s="11">
        <f>CodePrefix&amp;$A544&amp;IF($C544="","","."&amp;$C544&amp;"."&amp;$B544)&amp;INDEX(VarEnd,MATCH($A544,VarKey,0))&amp;AF$5</f>
        <v/>
      </c>
      <c r="AG544" s="15">
        <f>AG512+AG522+AG532+AG$537</f>
        <v/>
      </c>
      <c r="AH544" s="16">
        <f>AH512+AH522+AH532+AH$537</f>
        <v/>
      </c>
      <c r="AI544" s="16">
        <f>AI512+AI522+AI532+AI$537</f>
        <v/>
      </c>
      <c r="AJ544" s="16">
        <f>AJ512+AJ522+AJ532+AJ$537</f>
        <v/>
      </c>
      <c r="AK544" s="16">
        <f>AK512+AK522+AK532+AK$537</f>
        <v/>
      </c>
      <c r="AL544" s="16">
        <f>AL512+AL522+AL532+AL$537</f>
        <v/>
      </c>
      <c r="AM544" s="16">
        <f>AM512+AM522+AM532+AM$537</f>
        <v/>
      </c>
      <c r="AN544" s="16">
        <f>AN512+AN522+AN532+AN$537</f>
        <v/>
      </c>
      <c r="AO544" s="16">
        <f>AO512+AO522+AO532+AO$537</f>
        <v/>
      </c>
      <c r="AP544" s="16">
        <f>AP512+AP522+AP532+AP$537</f>
        <v/>
      </c>
      <c r="AQ544" s="16">
        <f>AQ512+AQ522+AQ532+AQ$537</f>
        <v/>
      </c>
      <c r="AR544" s="16">
        <f>AR512+AR522+AR532+AR$537</f>
        <v/>
      </c>
      <c r="AS544" s="16">
        <f>AS512+AS522+AS532+AS$537</f>
        <v/>
      </c>
      <c r="AT544" s="16">
        <f>AT512+AT522+AT532+AT$537</f>
        <v/>
      </c>
      <c r="AU544" s="16">
        <f>AU512+AU522+AU532+AU$537</f>
        <v/>
      </c>
      <c r="AV544" s="16">
        <f>AV512+AV522+AV532+AV$537</f>
        <v/>
      </c>
      <c r="AW544" s="16">
        <f>AW512+AW522+AW532+AW$537</f>
        <v/>
      </c>
      <c r="AX544" s="16">
        <f>AX512+AX522+AX532+AX$537</f>
        <v/>
      </c>
      <c r="AY544" s="16">
        <f>AY512+AY522+AY532+AY$537</f>
        <v/>
      </c>
    </row>
    <row r="545" hidden="1" outlineLevel="1">
      <c r="A545" s="14" t="inlineStr">
        <is>
          <t>tvc</t>
        </is>
      </c>
      <c r="B545" s="14" t="inlineStr">
        <is>
          <t>hyd</t>
        </is>
      </c>
      <c r="C545" s="14" t="inlineStr">
        <is>
          <t>pow</t>
        </is>
      </c>
      <c r="D545" s="35" t="n"/>
      <c r="E545" s="35" t="n"/>
      <c r="F545" s="35" t="n"/>
      <c r="G545" s="35" t="n"/>
      <c r="H545" s="14">
        <f>INDEX(VarLab,MATCH($A545,VarKey,0))&amp;INDEX(MemLab,MATCH($C545&amp;"|"&amp;$B545,MemKey,0))</f>
        <v/>
      </c>
      <c r="I545" s="14">
        <f>INDEX(VarUnit,MATCH($A545,VarKey,0))</f>
        <v/>
      </c>
      <c r="J545" s="14">
        <f>INDEX(VarSrc,MATCH($A545,VarKey,0))</f>
        <v/>
      </c>
      <c r="K545" s="11">
        <f>CodePrefix&amp;$A545&amp;IF($C545="","","."&amp;$C545&amp;"."&amp;$B545)&amp;INDEX(VarEnd,MATCH($A545,VarKey,0))&amp;K$5</f>
        <v/>
      </c>
      <c r="L545" s="15">
        <f>L513+L523+L533+L$537</f>
        <v/>
      </c>
      <c r="M545" s="16">
        <f>M513+M523+M533+M$537</f>
        <v/>
      </c>
      <c r="N545" s="16">
        <f>N513+N523+N533+N$537</f>
        <v/>
      </c>
      <c r="O545" s="16">
        <f>O513+O523+O533+O$537</f>
        <v/>
      </c>
      <c r="P545" s="16">
        <f>P513+P523+P533+P$537</f>
        <v/>
      </c>
      <c r="Q545" s="16">
        <f>Q513+Q523+Q533+Q$537</f>
        <v/>
      </c>
      <c r="R545" s="16">
        <f>R513+R523+R533+R$537</f>
        <v/>
      </c>
      <c r="S545" s="16">
        <f>S513+S523+S533+S$537</f>
        <v/>
      </c>
      <c r="T545" s="16">
        <f>T513+T523+T533+T$537</f>
        <v/>
      </c>
      <c r="U545" s="16">
        <f>U513+U523+U533+U$537</f>
        <v/>
      </c>
      <c r="V545" s="16">
        <f>V513+V523+V533+V$537</f>
        <v/>
      </c>
      <c r="W545" s="16">
        <f>W513+W523+W533+W$537</f>
        <v/>
      </c>
      <c r="X545" s="16">
        <f>X513+X523+X533+X$537</f>
        <v/>
      </c>
      <c r="Y545" s="16">
        <f>Y513+Y523+Y533+Y$537</f>
        <v/>
      </c>
      <c r="Z545" s="16">
        <f>Z513+Z523+Z533+Z$537</f>
        <v/>
      </c>
      <c r="AA545" s="16">
        <f>AA513+AA523+AA533+AA$537</f>
        <v/>
      </c>
      <c r="AB545" s="16">
        <f>AB513+AB523+AB533+AB$537</f>
        <v/>
      </c>
      <c r="AC545" s="16">
        <f>AC513+AC523+AC533+AC$537</f>
        <v/>
      </c>
      <c r="AD545" s="16">
        <f>AD513+AD523+AD533+AD$537</f>
        <v/>
      </c>
      <c r="AF545" s="11">
        <f>CodePrefix&amp;$A545&amp;IF($C545="","","."&amp;$C545&amp;"."&amp;$B545)&amp;INDEX(VarEnd,MATCH($A545,VarKey,0))&amp;AF$5</f>
        <v/>
      </c>
      <c r="AG545" s="15">
        <f>AG513+AG523+AG533+AG$537</f>
        <v/>
      </c>
      <c r="AH545" s="16">
        <f>AH513+AH523+AH533+AH$537</f>
        <v/>
      </c>
      <c r="AI545" s="16">
        <f>AI513+AI523+AI533+AI$537</f>
        <v/>
      </c>
      <c r="AJ545" s="16">
        <f>AJ513+AJ523+AJ533+AJ$537</f>
        <v/>
      </c>
      <c r="AK545" s="16">
        <f>AK513+AK523+AK533+AK$537</f>
        <v/>
      </c>
      <c r="AL545" s="16">
        <f>AL513+AL523+AL533+AL$537</f>
        <v/>
      </c>
      <c r="AM545" s="16">
        <f>AM513+AM523+AM533+AM$537</f>
        <v/>
      </c>
      <c r="AN545" s="16">
        <f>AN513+AN523+AN533+AN$537</f>
        <v/>
      </c>
      <c r="AO545" s="16">
        <f>AO513+AO523+AO533+AO$537</f>
        <v/>
      </c>
      <c r="AP545" s="16">
        <f>AP513+AP523+AP533+AP$537</f>
        <v/>
      </c>
      <c r="AQ545" s="16">
        <f>AQ513+AQ523+AQ533+AQ$537</f>
        <v/>
      </c>
      <c r="AR545" s="16">
        <f>AR513+AR523+AR533+AR$537</f>
        <v/>
      </c>
      <c r="AS545" s="16">
        <f>AS513+AS523+AS533+AS$537</f>
        <v/>
      </c>
      <c r="AT545" s="16">
        <f>AT513+AT523+AT533+AT$537</f>
        <v/>
      </c>
      <c r="AU545" s="16">
        <f>AU513+AU523+AU533+AU$537</f>
        <v/>
      </c>
      <c r="AV545" s="16">
        <f>AV513+AV523+AV533+AV$537</f>
        <v/>
      </c>
      <c r="AW545" s="16">
        <f>AW513+AW523+AW533+AW$537</f>
        <v/>
      </c>
      <c r="AX545" s="16">
        <f>AX513+AX523+AX533+AX$537</f>
        <v/>
      </c>
      <c r="AY545" s="16">
        <f>AY513+AY523+AY533+AY$537</f>
        <v/>
      </c>
    </row>
    <row r="546" hidden="1" outlineLevel="1">
      <c r="A546" s="14" t="inlineStr">
        <is>
          <t>tvc</t>
        </is>
      </c>
      <c r="B546" s="14" t="inlineStr">
        <is>
          <t>ore</t>
        </is>
      </c>
      <c r="C546" s="14" t="inlineStr">
        <is>
          <t>pow</t>
        </is>
      </c>
      <c r="D546" s="35" t="n"/>
      <c r="E546" s="35" t="n"/>
      <c r="F546" s="35" t="n"/>
      <c r="G546" s="35" t="n"/>
      <c r="H546" s="14">
        <f>INDEX(VarLab,MATCH($A546,VarKey,0))&amp;INDEX(MemLab,MATCH($C546&amp;"|"&amp;$B546,MemKey,0))</f>
        <v/>
      </c>
      <c r="I546" s="14">
        <f>INDEX(VarUnit,MATCH($A546,VarKey,0))</f>
        <v/>
      </c>
      <c r="J546" s="14">
        <f>INDEX(VarSrc,MATCH($A546,VarKey,0))</f>
        <v/>
      </c>
      <c r="K546" s="11">
        <f>CodePrefix&amp;$A546&amp;IF($C546="","","."&amp;$C546&amp;"."&amp;$B546)&amp;INDEX(VarEnd,MATCH($A546,VarKey,0))&amp;K$5</f>
        <v/>
      </c>
      <c r="L546" s="15">
        <f>L514+L524+L534+L$537</f>
        <v/>
      </c>
      <c r="M546" s="16">
        <f>M514+M524+M534+M$537</f>
        <v/>
      </c>
      <c r="N546" s="16">
        <f>N514+N524+N534+N$537</f>
        <v/>
      </c>
      <c r="O546" s="16">
        <f>O514+O524+O534+O$537</f>
        <v/>
      </c>
      <c r="P546" s="16">
        <f>P514+P524+P534+P$537</f>
        <v/>
      </c>
      <c r="Q546" s="16">
        <f>Q514+Q524+Q534+Q$537</f>
        <v/>
      </c>
      <c r="R546" s="16">
        <f>R514+R524+R534+R$537</f>
        <v/>
      </c>
      <c r="S546" s="16">
        <f>S514+S524+S534+S$537</f>
        <v/>
      </c>
      <c r="T546" s="16">
        <f>T514+T524+T534+T$537</f>
        <v/>
      </c>
      <c r="U546" s="16">
        <f>U514+U524+U534+U$537</f>
        <v/>
      </c>
      <c r="V546" s="16">
        <f>V514+V524+V534+V$537</f>
        <v/>
      </c>
      <c r="W546" s="16">
        <f>W514+W524+W534+W$537</f>
        <v/>
      </c>
      <c r="X546" s="16">
        <f>X514+X524+X534+X$537</f>
        <v/>
      </c>
      <c r="Y546" s="16">
        <f>Y514+Y524+Y534+Y$537</f>
        <v/>
      </c>
      <c r="Z546" s="16">
        <f>Z514+Z524+Z534+Z$537</f>
        <v/>
      </c>
      <c r="AA546" s="16">
        <f>AA514+AA524+AA534+AA$537</f>
        <v/>
      </c>
      <c r="AB546" s="16">
        <f>AB514+AB524+AB534+AB$537</f>
        <v/>
      </c>
      <c r="AC546" s="16">
        <f>AC514+AC524+AC534+AC$537</f>
        <v/>
      </c>
      <c r="AD546" s="16">
        <f>AD514+AD524+AD534+AD$537</f>
        <v/>
      </c>
      <c r="AF546" s="11">
        <f>CodePrefix&amp;$A546&amp;IF($C546="","","."&amp;$C546&amp;"."&amp;$B546)&amp;INDEX(VarEnd,MATCH($A546,VarKey,0))&amp;AF$5</f>
        <v/>
      </c>
      <c r="AG546" s="15">
        <f>AG514+AG524+AG534+AG$537</f>
        <v/>
      </c>
      <c r="AH546" s="16">
        <f>AH514+AH524+AH534+AH$537</f>
        <v/>
      </c>
      <c r="AI546" s="16">
        <f>AI514+AI524+AI534+AI$537</f>
        <v/>
      </c>
      <c r="AJ546" s="16">
        <f>AJ514+AJ524+AJ534+AJ$537</f>
        <v/>
      </c>
      <c r="AK546" s="16">
        <f>AK514+AK524+AK534+AK$537</f>
        <v/>
      </c>
      <c r="AL546" s="16">
        <f>AL514+AL524+AL534+AL$537</f>
        <v/>
      </c>
      <c r="AM546" s="16">
        <f>AM514+AM524+AM534+AM$537</f>
        <v/>
      </c>
      <c r="AN546" s="16">
        <f>AN514+AN524+AN534+AN$537</f>
        <v/>
      </c>
      <c r="AO546" s="16">
        <f>AO514+AO524+AO534+AO$537</f>
        <v/>
      </c>
      <c r="AP546" s="16">
        <f>AP514+AP524+AP534+AP$537</f>
        <v/>
      </c>
      <c r="AQ546" s="16">
        <f>AQ514+AQ524+AQ534+AQ$537</f>
        <v/>
      </c>
      <c r="AR546" s="16">
        <f>AR514+AR524+AR534+AR$537</f>
        <v/>
      </c>
      <c r="AS546" s="16">
        <f>AS514+AS524+AS534+AS$537</f>
        <v/>
      </c>
      <c r="AT546" s="16">
        <f>AT514+AT524+AT534+AT$537</f>
        <v/>
      </c>
      <c r="AU546" s="16">
        <f>AU514+AU524+AU534+AU$537</f>
        <v/>
      </c>
      <c r="AV546" s="16">
        <f>AV514+AV524+AV534+AV$537</f>
        <v/>
      </c>
      <c r="AW546" s="16">
        <f>AW514+AW524+AW534+AW$537</f>
        <v/>
      </c>
      <c r="AX546" s="16">
        <f>AX514+AX524+AX534+AX$537</f>
        <v/>
      </c>
      <c r="AY546" s="16">
        <f>AY514+AY524+AY534+AY$537</f>
        <v/>
      </c>
    </row>
    <row r="547" hidden="1" outlineLevel="1">
      <c r="A547" s="14" t="inlineStr">
        <is>
          <t>tvc</t>
        </is>
      </c>
      <c r="B547" s="14" t="inlineStr">
        <is>
          <t>bio</t>
        </is>
      </c>
      <c r="C547" s="14" t="inlineStr">
        <is>
          <t>pow</t>
        </is>
      </c>
      <c r="D547" s="35" t="n"/>
      <c r="E547" s="35" t="n"/>
      <c r="F547" s="35" t="n"/>
      <c r="G547" s="35" t="n"/>
      <c r="H547" s="14">
        <f>INDEX(VarLab,MATCH($A547,VarKey,0))&amp;INDEX(MemLab,MATCH($C547&amp;"|"&amp;$B547,MemKey,0))</f>
        <v/>
      </c>
      <c r="I547" s="14">
        <f>INDEX(VarUnit,MATCH($A547,VarKey,0))</f>
        <v/>
      </c>
      <c r="J547" s="14">
        <f>INDEX(VarSrc,MATCH($A547,VarKey,0))</f>
        <v/>
      </c>
      <c r="K547" s="11">
        <f>CodePrefix&amp;$A547&amp;IF($C547="","","."&amp;$C547&amp;"."&amp;$B547)&amp;INDEX(VarEnd,MATCH($A547,VarKey,0))&amp;K$5</f>
        <v/>
      </c>
      <c r="L547" s="15">
        <f>L515+L525+L535+L$537</f>
        <v/>
      </c>
      <c r="M547" s="16">
        <f>M515+M525+M535+M$537</f>
        <v/>
      </c>
      <c r="N547" s="16">
        <f>N515+N525+N535+N$537</f>
        <v/>
      </c>
      <c r="O547" s="16">
        <f>O515+O525+O535+O$537</f>
        <v/>
      </c>
      <c r="P547" s="16">
        <f>P515+P525+P535+P$537</f>
        <v/>
      </c>
      <c r="Q547" s="16">
        <f>Q515+Q525+Q535+Q$537</f>
        <v/>
      </c>
      <c r="R547" s="16">
        <f>R515+R525+R535+R$537</f>
        <v/>
      </c>
      <c r="S547" s="16">
        <f>S515+S525+S535+S$537</f>
        <v/>
      </c>
      <c r="T547" s="16">
        <f>T515+T525+T535+T$537</f>
        <v/>
      </c>
      <c r="U547" s="16">
        <f>U515+U525+U535+U$537</f>
        <v/>
      </c>
      <c r="V547" s="16">
        <f>V515+V525+V535+V$537</f>
        <v/>
      </c>
      <c r="W547" s="16">
        <f>W515+W525+W535+W$537</f>
        <v/>
      </c>
      <c r="X547" s="16">
        <f>X515+X525+X535+X$537</f>
        <v/>
      </c>
      <c r="Y547" s="16">
        <f>Y515+Y525+Y535+Y$537</f>
        <v/>
      </c>
      <c r="Z547" s="16">
        <f>Z515+Z525+Z535+Z$537</f>
        <v/>
      </c>
      <c r="AA547" s="16">
        <f>AA515+AA525+AA535+AA$537</f>
        <v/>
      </c>
      <c r="AB547" s="16">
        <f>AB515+AB525+AB535+AB$537</f>
        <v/>
      </c>
      <c r="AC547" s="16">
        <f>AC515+AC525+AC535+AC$537</f>
        <v/>
      </c>
      <c r="AD547" s="16">
        <f>AD515+AD525+AD535+AD$537</f>
        <v/>
      </c>
      <c r="AF547" s="11">
        <f>CodePrefix&amp;$A547&amp;IF($C547="","","."&amp;$C547&amp;"."&amp;$B547)&amp;INDEX(VarEnd,MATCH($A547,VarKey,0))&amp;AF$5</f>
        <v/>
      </c>
      <c r="AG547" s="15">
        <f>AG515+AG525+AG535+AG$537</f>
        <v/>
      </c>
      <c r="AH547" s="16">
        <f>AH515+AH525+AH535+AH$537</f>
        <v/>
      </c>
      <c r="AI547" s="16">
        <f>AI515+AI525+AI535+AI$537</f>
        <v/>
      </c>
      <c r="AJ547" s="16">
        <f>AJ515+AJ525+AJ535+AJ$537</f>
        <v/>
      </c>
      <c r="AK547" s="16">
        <f>AK515+AK525+AK535+AK$537</f>
        <v/>
      </c>
      <c r="AL547" s="16">
        <f>AL515+AL525+AL535+AL$537</f>
        <v/>
      </c>
      <c r="AM547" s="16">
        <f>AM515+AM525+AM535+AM$537</f>
        <v/>
      </c>
      <c r="AN547" s="16">
        <f>AN515+AN525+AN535+AN$537</f>
        <v/>
      </c>
      <c r="AO547" s="16">
        <f>AO515+AO525+AO535+AO$537</f>
        <v/>
      </c>
      <c r="AP547" s="16">
        <f>AP515+AP525+AP535+AP$537</f>
        <v/>
      </c>
      <c r="AQ547" s="16">
        <f>AQ515+AQ525+AQ535+AQ$537</f>
        <v/>
      </c>
      <c r="AR547" s="16">
        <f>AR515+AR525+AR535+AR$537</f>
        <v/>
      </c>
      <c r="AS547" s="16">
        <f>AS515+AS525+AS535+AS$537</f>
        <v/>
      </c>
      <c r="AT547" s="16">
        <f>AT515+AT525+AT535+AT$537</f>
        <v/>
      </c>
      <c r="AU547" s="16">
        <f>AU515+AU525+AU535+AU$537</f>
        <v/>
      </c>
      <c r="AV547" s="16">
        <f>AV515+AV525+AV535+AV$537</f>
        <v/>
      </c>
      <c r="AW547" s="16">
        <f>AW515+AW525+AW535+AW$537</f>
        <v/>
      </c>
      <c r="AX547" s="16">
        <f>AX515+AX525+AX535+AX$537</f>
        <v/>
      </c>
      <c r="AY547" s="16">
        <f>AY515+AY525+AY535+AY$537</f>
        <v/>
      </c>
    </row>
    <row r="548" hidden="1" outlineLevel="1"/>
    <row r="549" hidden="1" outlineLevel="1">
      <c r="A549" s="14" t="inlineStr">
        <is>
          <t>dsum</t>
        </is>
      </c>
      <c r="B549" s="14" t="inlineStr">
        <is>
          <t>coa</t>
        </is>
      </c>
      <c r="C549" s="14" t="inlineStr">
        <is>
          <t>pow</t>
        </is>
      </c>
      <c r="D549" s="41">
        <f>INDEX(Inputs_power!$G$5:$G$13,MATCH($B549,Inputs_power!$A$5:$A$13,0))</f>
        <v/>
      </c>
      <c r="E549" s="35" t="n"/>
      <c r="F549" s="35" t="n"/>
      <c r="G549" s="35" t="n"/>
      <c r="H549" s="14">
        <f>INDEX(VarLab,MATCH($A549,VarKey,0))&amp;INDEX(MemLab,MATCH($C549&amp;"|"&amp;$B549,MemKey,0))</f>
        <v/>
      </c>
      <c r="I549" s="14">
        <f>INDEX(VarUnit,MATCH($A549,VarKey,0))</f>
        <v/>
      </c>
      <c r="J549" s="14">
        <f>INDEX(VarSrc,MATCH($A549,VarKey,0))</f>
        <v/>
      </c>
      <c r="K549" s="11">
        <f>CodePrefix&amp;$A549&amp;IF($C549="","","."&amp;$C549&amp;"."&amp;$B549)&amp;INDEX(VarEnd,MATCH($A549,VarKey,0))&amp;K$5</f>
        <v/>
      </c>
      <c r="L549" s="37">
        <f>(1+$D549)^(Settings!$C$7-L$4)+M549</f>
        <v/>
      </c>
      <c r="M549" s="36">
        <f>(1+$D549)^(Settings!$C$7-M$4)+N549</f>
        <v/>
      </c>
      <c r="N549" s="36">
        <f>(1+$D549)^(Settings!$C$7-N$4)+O549</f>
        <v/>
      </c>
      <c r="O549" s="36">
        <f>(1+$D549)^(Settings!$C$7-O$4)+P549</f>
        <v/>
      </c>
      <c r="P549" s="36">
        <f>(1+$D549)^(Settings!$C$7-P$4)+Q549</f>
        <v/>
      </c>
      <c r="Q549" s="36">
        <f>(1+$D549)^(Settings!$C$7-Q$4)+R549</f>
        <v/>
      </c>
      <c r="R549" s="36">
        <f>(1+$D549)^(Settings!$C$7-R$4)+S549</f>
        <v/>
      </c>
      <c r="S549" s="36">
        <f>(1+$D549)^(Settings!$C$7-S$4)+T549</f>
        <v/>
      </c>
      <c r="T549" s="36">
        <f>(1+$D549)^(Settings!$C$7-T$4)+U549</f>
        <v/>
      </c>
      <c r="U549" s="36">
        <f>(1+$D549)^(Settings!$C$7-U$4)+V549</f>
        <v/>
      </c>
      <c r="V549" s="36">
        <f>(1+$D549)^(Settings!$C$7-V$4)+W549</f>
        <v/>
      </c>
      <c r="W549" s="36">
        <f>(1+$D549)^(Settings!$C$7-W$4)+X549</f>
        <v/>
      </c>
      <c r="X549" s="36">
        <f>(1+$D549)^(Settings!$C$7-X$4)+Y549</f>
        <v/>
      </c>
      <c r="Y549" s="36">
        <f>(1+$D549)^(Settings!$C$7-Y$4)+Z549</f>
        <v/>
      </c>
      <c r="Z549" s="36">
        <f>(1+$D549)^(Settings!$C$7-Z$4)+AA549</f>
        <v/>
      </c>
      <c r="AA549" s="36">
        <f>(1+$D549)^(Settings!$C$7-AA$4)+AB549</f>
        <v/>
      </c>
      <c r="AB549" s="36">
        <f>(1+$D549)^(Settings!$C$7-AB$4)+AC549</f>
        <v/>
      </c>
      <c r="AC549" s="36">
        <f>(1+$D549)^(Settings!$C$7-AC$4)+AD549</f>
        <v/>
      </c>
      <c r="AD549" s="36">
        <f>(1+$D549)^(Settings!$C$7-AD$4)+AE549</f>
        <v/>
      </c>
      <c r="AF549" s="11">
        <f>CodePrefix&amp;$A549&amp;IF($C549="","","."&amp;$C549&amp;"."&amp;$B549)&amp;INDEX(VarEnd,MATCH($A549,VarKey,0))&amp;AF$5</f>
        <v/>
      </c>
      <c r="AG549" s="37">
        <f>(1+$D549)^(Settings!$C$7-AG$4)+AH549</f>
        <v/>
      </c>
      <c r="AH549" s="36">
        <f>(1+$D549)^(Settings!$C$7-AH$4)+AI549</f>
        <v/>
      </c>
      <c r="AI549" s="36">
        <f>(1+$D549)^(Settings!$C$7-AI$4)+AJ549</f>
        <v/>
      </c>
      <c r="AJ549" s="36">
        <f>(1+$D549)^(Settings!$C$7-AJ$4)+AK549</f>
        <v/>
      </c>
      <c r="AK549" s="36">
        <f>(1+$D549)^(Settings!$C$7-AK$4)+AL549</f>
        <v/>
      </c>
      <c r="AL549" s="36">
        <f>(1+$D549)^(Settings!$C$7-AL$4)+AM549</f>
        <v/>
      </c>
      <c r="AM549" s="36">
        <f>(1+$D549)^(Settings!$C$7-AM$4)+AN549</f>
        <v/>
      </c>
      <c r="AN549" s="36">
        <f>(1+$D549)^(Settings!$C$7-AN$4)+AO549</f>
        <v/>
      </c>
      <c r="AO549" s="36">
        <f>(1+$D549)^(Settings!$C$7-AO$4)+AP549</f>
        <v/>
      </c>
      <c r="AP549" s="36">
        <f>(1+$D549)^(Settings!$C$7-AP$4)+AQ549</f>
        <v/>
      </c>
      <c r="AQ549" s="36">
        <f>(1+$D549)^(Settings!$C$7-AQ$4)+AR549</f>
        <v/>
      </c>
      <c r="AR549" s="36">
        <f>(1+$D549)^(Settings!$C$7-AR$4)+AS549</f>
        <v/>
      </c>
      <c r="AS549" s="36">
        <f>(1+$D549)^(Settings!$C$7-AS$4)+AT549</f>
        <v/>
      </c>
      <c r="AT549" s="36">
        <f>(1+$D549)^(Settings!$C$7-AT$4)+AU549</f>
        <v/>
      </c>
      <c r="AU549" s="36">
        <f>(1+$D549)^(Settings!$C$7-AU$4)+AV549</f>
        <v/>
      </c>
      <c r="AV549" s="36">
        <f>(1+$D549)^(Settings!$C$7-AV$4)+AW549</f>
        <v/>
      </c>
      <c r="AW549" s="36">
        <f>(1+$D549)^(Settings!$C$7-AW$4)+AX549</f>
        <v/>
      </c>
      <c r="AX549" s="36">
        <f>(1+$D549)^(Settings!$C$7-AX$4)+AY549</f>
        <v/>
      </c>
      <c r="AY549" s="36">
        <f>(1+$D549)^(Settings!$C$7-AY$4)+AZ549</f>
        <v/>
      </c>
    </row>
    <row r="550" hidden="1" outlineLevel="1">
      <c r="A550" s="14" t="inlineStr">
        <is>
          <t>dsum</t>
        </is>
      </c>
      <c r="B550" s="14" t="inlineStr">
        <is>
          <t>nga</t>
        </is>
      </c>
      <c r="C550" s="14" t="inlineStr">
        <is>
          <t>pow</t>
        </is>
      </c>
      <c r="D550" s="41">
        <f>INDEX(Inputs_power!$G$5:$G$13,MATCH($B550,Inputs_power!$A$5:$A$13,0))</f>
        <v/>
      </c>
      <c r="E550" s="35" t="n"/>
      <c r="F550" s="35" t="n"/>
      <c r="G550" s="35" t="n"/>
      <c r="H550" s="14">
        <f>INDEX(VarLab,MATCH($A550,VarKey,0))&amp;INDEX(MemLab,MATCH($C550&amp;"|"&amp;$B550,MemKey,0))</f>
        <v/>
      </c>
      <c r="I550" s="14">
        <f>INDEX(VarUnit,MATCH($A550,VarKey,0))</f>
        <v/>
      </c>
      <c r="J550" s="14">
        <f>INDEX(VarSrc,MATCH($A550,VarKey,0))</f>
        <v/>
      </c>
      <c r="K550" s="11">
        <f>CodePrefix&amp;$A550&amp;IF($C550="","","."&amp;$C550&amp;"."&amp;$B550)&amp;INDEX(VarEnd,MATCH($A550,VarKey,0))&amp;K$5</f>
        <v/>
      </c>
      <c r="L550" s="37">
        <f>(1+$D550)^(Settings!$C$7-L$4)+M550</f>
        <v/>
      </c>
      <c r="M550" s="36">
        <f>(1+$D550)^(Settings!$C$7-M$4)+N550</f>
        <v/>
      </c>
      <c r="N550" s="36">
        <f>(1+$D550)^(Settings!$C$7-N$4)+O550</f>
        <v/>
      </c>
      <c r="O550" s="36">
        <f>(1+$D550)^(Settings!$C$7-O$4)+P550</f>
        <v/>
      </c>
      <c r="P550" s="36">
        <f>(1+$D550)^(Settings!$C$7-P$4)+Q550</f>
        <v/>
      </c>
      <c r="Q550" s="36">
        <f>(1+$D550)^(Settings!$C$7-Q$4)+R550</f>
        <v/>
      </c>
      <c r="R550" s="36">
        <f>(1+$D550)^(Settings!$C$7-R$4)+S550</f>
        <v/>
      </c>
      <c r="S550" s="36">
        <f>(1+$D550)^(Settings!$C$7-S$4)+T550</f>
        <v/>
      </c>
      <c r="T550" s="36">
        <f>(1+$D550)^(Settings!$C$7-T$4)+U550</f>
        <v/>
      </c>
      <c r="U550" s="36">
        <f>(1+$D550)^(Settings!$C$7-U$4)+V550</f>
        <v/>
      </c>
      <c r="V550" s="36">
        <f>(1+$D550)^(Settings!$C$7-V$4)+W550</f>
        <v/>
      </c>
      <c r="W550" s="36">
        <f>(1+$D550)^(Settings!$C$7-W$4)+X550</f>
        <v/>
      </c>
      <c r="X550" s="36">
        <f>(1+$D550)^(Settings!$C$7-X$4)+Y550</f>
        <v/>
      </c>
      <c r="Y550" s="36">
        <f>(1+$D550)^(Settings!$C$7-Y$4)+Z550</f>
        <v/>
      </c>
      <c r="Z550" s="36">
        <f>(1+$D550)^(Settings!$C$7-Z$4)+AA550</f>
        <v/>
      </c>
      <c r="AA550" s="36">
        <f>(1+$D550)^(Settings!$C$7-AA$4)+AB550</f>
        <v/>
      </c>
      <c r="AB550" s="36">
        <f>(1+$D550)^(Settings!$C$7-AB$4)+AC550</f>
        <v/>
      </c>
      <c r="AC550" s="36">
        <f>(1+$D550)^(Settings!$C$7-AC$4)+AD550</f>
        <v/>
      </c>
      <c r="AD550" s="36">
        <f>(1+$D550)^(Settings!$C$7-AD$4)+AE550</f>
        <v/>
      </c>
      <c r="AF550" s="11">
        <f>CodePrefix&amp;$A550&amp;IF($C550="","","."&amp;$C550&amp;"."&amp;$B550)&amp;INDEX(VarEnd,MATCH($A550,VarKey,0))&amp;AF$5</f>
        <v/>
      </c>
      <c r="AG550" s="37">
        <f>(1+$D550)^(Settings!$C$7-AG$4)+AH550</f>
        <v/>
      </c>
      <c r="AH550" s="36">
        <f>(1+$D550)^(Settings!$C$7-AH$4)+AI550</f>
        <v/>
      </c>
      <c r="AI550" s="36">
        <f>(1+$D550)^(Settings!$C$7-AI$4)+AJ550</f>
        <v/>
      </c>
      <c r="AJ550" s="36">
        <f>(1+$D550)^(Settings!$C$7-AJ$4)+AK550</f>
        <v/>
      </c>
      <c r="AK550" s="36">
        <f>(1+$D550)^(Settings!$C$7-AK$4)+AL550</f>
        <v/>
      </c>
      <c r="AL550" s="36">
        <f>(1+$D550)^(Settings!$C$7-AL$4)+AM550</f>
        <v/>
      </c>
      <c r="AM550" s="36">
        <f>(1+$D550)^(Settings!$C$7-AM$4)+AN550</f>
        <v/>
      </c>
      <c r="AN550" s="36">
        <f>(1+$D550)^(Settings!$C$7-AN$4)+AO550</f>
        <v/>
      </c>
      <c r="AO550" s="36">
        <f>(1+$D550)^(Settings!$C$7-AO$4)+AP550</f>
        <v/>
      </c>
      <c r="AP550" s="36">
        <f>(1+$D550)^(Settings!$C$7-AP$4)+AQ550</f>
        <v/>
      </c>
      <c r="AQ550" s="36">
        <f>(1+$D550)^(Settings!$C$7-AQ$4)+AR550</f>
        <v/>
      </c>
      <c r="AR550" s="36">
        <f>(1+$D550)^(Settings!$C$7-AR$4)+AS550</f>
        <v/>
      </c>
      <c r="AS550" s="36">
        <f>(1+$D550)^(Settings!$C$7-AS$4)+AT550</f>
        <v/>
      </c>
      <c r="AT550" s="36">
        <f>(1+$D550)^(Settings!$C$7-AT$4)+AU550</f>
        <v/>
      </c>
      <c r="AU550" s="36">
        <f>(1+$D550)^(Settings!$C$7-AU$4)+AV550</f>
        <v/>
      </c>
      <c r="AV550" s="36">
        <f>(1+$D550)^(Settings!$C$7-AV$4)+AW550</f>
        <v/>
      </c>
      <c r="AW550" s="36">
        <f>(1+$D550)^(Settings!$C$7-AW$4)+AX550</f>
        <v/>
      </c>
      <c r="AX550" s="36">
        <f>(1+$D550)^(Settings!$C$7-AX$4)+AY550</f>
        <v/>
      </c>
      <c r="AY550" s="36">
        <f>(1+$D550)^(Settings!$C$7-AY$4)+AZ550</f>
        <v/>
      </c>
    </row>
    <row r="551" hidden="1" outlineLevel="1">
      <c r="A551" s="14" t="inlineStr">
        <is>
          <t>dsum</t>
        </is>
      </c>
      <c r="B551" s="14" t="inlineStr">
        <is>
          <t>oop</t>
        </is>
      </c>
      <c r="C551" s="14" t="inlineStr">
        <is>
          <t>pow</t>
        </is>
      </c>
      <c r="D551" s="41">
        <f>INDEX(Inputs_power!$G$5:$G$13,MATCH($B551,Inputs_power!$A$5:$A$13,0))</f>
        <v/>
      </c>
      <c r="E551" s="35" t="n"/>
      <c r="F551" s="35" t="n"/>
      <c r="G551" s="35" t="n"/>
      <c r="H551" s="14">
        <f>INDEX(VarLab,MATCH($A551,VarKey,0))&amp;INDEX(MemLab,MATCH($C551&amp;"|"&amp;$B551,MemKey,0))</f>
        <v/>
      </c>
      <c r="I551" s="14">
        <f>INDEX(VarUnit,MATCH($A551,VarKey,0))</f>
        <v/>
      </c>
      <c r="J551" s="14">
        <f>INDEX(VarSrc,MATCH($A551,VarKey,0))</f>
        <v/>
      </c>
      <c r="K551" s="11">
        <f>CodePrefix&amp;$A551&amp;IF($C551="","","."&amp;$C551&amp;"."&amp;$B551)&amp;INDEX(VarEnd,MATCH($A551,VarKey,0))&amp;K$5</f>
        <v/>
      </c>
      <c r="L551" s="37">
        <f>(1+$D551)^(Settings!$C$7-L$4)+M551</f>
        <v/>
      </c>
      <c r="M551" s="36">
        <f>(1+$D551)^(Settings!$C$7-M$4)+N551</f>
        <v/>
      </c>
      <c r="N551" s="36">
        <f>(1+$D551)^(Settings!$C$7-N$4)+O551</f>
        <v/>
      </c>
      <c r="O551" s="36">
        <f>(1+$D551)^(Settings!$C$7-O$4)+P551</f>
        <v/>
      </c>
      <c r="P551" s="36">
        <f>(1+$D551)^(Settings!$C$7-P$4)+Q551</f>
        <v/>
      </c>
      <c r="Q551" s="36">
        <f>(1+$D551)^(Settings!$C$7-Q$4)+R551</f>
        <v/>
      </c>
      <c r="R551" s="36">
        <f>(1+$D551)^(Settings!$C$7-R$4)+S551</f>
        <v/>
      </c>
      <c r="S551" s="36">
        <f>(1+$D551)^(Settings!$C$7-S$4)+T551</f>
        <v/>
      </c>
      <c r="T551" s="36">
        <f>(1+$D551)^(Settings!$C$7-T$4)+U551</f>
        <v/>
      </c>
      <c r="U551" s="36">
        <f>(1+$D551)^(Settings!$C$7-U$4)+V551</f>
        <v/>
      </c>
      <c r="V551" s="36">
        <f>(1+$D551)^(Settings!$C$7-V$4)+W551</f>
        <v/>
      </c>
      <c r="W551" s="36">
        <f>(1+$D551)^(Settings!$C$7-W$4)+X551</f>
        <v/>
      </c>
      <c r="X551" s="36">
        <f>(1+$D551)^(Settings!$C$7-X$4)+Y551</f>
        <v/>
      </c>
      <c r="Y551" s="36">
        <f>(1+$D551)^(Settings!$C$7-Y$4)+Z551</f>
        <v/>
      </c>
      <c r="Z551" s="36">
        <f>(1+$D551)^(Settings!$C$7-Z$4)+AA551</f>
        <v/>
      </c>
      <c r="AA551" s="36">
        <f>(1+$D551)^(Settings!$C$7-AA$4)+AB551</f>
        <v/>
      </c>
      <c r="AB551" s="36">
        <f>(1+$D551)^(Settings!$C$7-AB$4)+AC551</f>
        <v/>
      </c>
      <c r="AC551" s="36">
        <f>(1+$D551)^(Settings!$C$7-AC$4)+AD551</f>
        <v/>
      </c>
      <c r="AD551" s="36">
        <f>(1+$D551)^(Settings!$C$7-AD$4)+AE551</f>
        <v/>
      </c>
      <c r="AF551" s="11">
        <f>CodePrefix&amp;$A551&amp;IF($C551="","","."&amp;$C551&amp;"."&amp;$B551)&amp;INDEX(VarEnd,MATCH($A551,VarKey,0))&amp;AF$5</f>
        <v/>
      </c>
      <c r="AG551" s="37">
        <f>(1+$D551)^(Settings!$C$7-AG$4)+AH551</f>
        <v/>
      </c>
      <c r="AH551" s="36">
        <f>(1+$D551)^(Settings!$C$7-AH$4)+AI551</f>
        <v/>
      </c>
      <c r="AI551" s="36">
        <f>(1+$D551)^(Settings!$C$7-AI$4)+AJ551</f>
        <v/>
      </c>
      <c r="AJ551" s="36">
        <f>(1+$D551)^(Settings!$C$7-AJ$4)+AK551</f>
        <v/>
      </c>
      <c r="AK551" s="36">
        <f>(1+$D551)^(Settings!$C$7-AK$4)+AL551</f>
        <v/>
      </c>
      <c r="AL551" s="36">
        <f>(1+$D551)^(Settings!$C$7-AL$4)+AM551</f>
        <v/>
      </c>
      <c r="AM551" s="36">
        <f>(1+$D551)^(Settings!$C$7-AM$4)+AN551</f>
        <v/>
      </c>
      <c r="AN551" s="36">
        <f>(1+$D551)^(Settings!$C$7-AN$4)+AO551</f>
        <v/>
      </c>
      <c r="AO551" s="36">
        <f>(1+$D551)^(Settings!$C$7-AO$4)+AP551</f>
        <v/>
      </c>
      <c r="AP551" s="36">
        <f>(1+$D551)^(Settings!$C$7-AP$4)+AQ551</f>
        <v/>
      </c>
      <c r="AQ551" s="36">
        <f>(1+$D551)^(Settings!$C$7-AQ$4)+AR551</f>
        <v/>
      </c>
      <c r="AR551" s="36">
        <f>(1+$D551)^(Settings!$C$7-AR$4)+AS551</f>
        <v/>
      </c>
      <c r="AS551" s="36">
        <f>(1+$D551)^(Settings!$C$7-AS$4)+AT551</f>
        <v/>
      </c>
      <c r="AT551" s="36">
        <f>(1+$D551)^(Settings!$C$7-AT$4)+AU551</f>
        <v/>
      </c>
      <c r="AU551" s="36">
        <f>(1+$D551)^(Settings!$C$7-AU$4)+AV551</f>
        <v/>
      </c>
      <c r="AV551" s="36">
        <f>(1+$D551)^(Settings!$C$7-AV$4)+AW551</f>
        <v/>
      </c>
      <c r="AW551" s="36">
        <f>(1+$D551)^(Settings!$C$7-AW$4)+AX551</f>
        <v/>
      </c>
      <c r="AX551" s="36">
        <f>(1+$D551)^(Settings!$C$7-AX$4)+AY551</f>
        <v/>
      </c>
      <c r="AY551" s="36">
        <f>(1+$D551)^(Settings!$C$7-AY$4)+AZ551</f>
        <v/>
      </c>
    </row>
    <row r="552" hidden="1" outlineLevel="1">
      <c r="A552" s="14" t="inlineStr">
        <is>
          <t>dsum</t>
        </is>
      </c>
      <c r="B552" s="14" t="inlineStr">
        <is>
          <t>nuc</t>
        </is>
      </c>
      <c r="C552" s="14" t="inlineStr">
        <is>
          <t>pow</t>
        </is>
      </c>
      <c r="D552" s="41">
        <f>INDEX(Inputs_power!$G$5:$G$13,MATCH($B552,Inputs_power!$A$5:$A$13,0))</f>
        <v/>
      </c>
      <c r="E552" s="35" t="n"/>
      <c r="F552" s="35" t="n"/>
      <c r="G552" s="35" t="n"/>
      <c r="H552" s="14">
        <f>INDEX(VarLab,MATCH($A552,VarKey,0))&amp;INDEX(MemLab,MATCH($C552&amp;"|"&amp;$B552,MemKey,0))</f>
        <v/>
      </c>
      <c r="I552" s="14">
        <f>INDEX(VarUnit,MATCH($A552,VarKey,0))</f>
        <v/>
      </c>
      <c r="J552" s="14">
        <f>INDEX(VarSrc,MATCH($A552,VarKey,0))</f>
        <v/>
      </c>
      <c r="K552" s="11">
        <f>CodePrefix&amp;$A552&amp;IF($C552="","","."&amp;$C552&amp;"."&amp;$B552)&amp;INDEX(VarEnd,MATCH($A552,VarKey,0))&amp;K$5</f>
        <v/>
      </c>
      <c r="L552" s="37">
        <f>(1+$D552)^(Settings!$C$7-L$4)+M552</f>
        <v/>
      </c>
      <c r="M552" s="36">
        <f>(1+$D552)^(Settings!$C$7-M$4)+N552</f>
        <v/>
      </c>
      <c r="N552" s="36">
        <f>(1+$D552)^(Settings!$C$7-N$4)+O552</f>
        <v/>
      </c>
      <c r="O552" s="36">
        <f>(1+$D552)^(Settings!$C$7-O$4)+P552</f>
        <v/>
      </c>
      <c r="P552" s="36">
        <f>(1+$D552)^(Settings!$C$7-P$4)+Q552</f>
        <v/>
      </c>
      <c r="Q552" s="36">
        <f>(1+$D552)^(Settings!$C$7-Q$4)+R552</f>
        <v/>
      </c>
      <c r="R552" s="36">
        <f>(1+$D552)^(Settings!$C$7-R$4)+S552</f>
        <v/>
      </c>
      <c r="S552" s="36">
        <f>(1+$D552)^(Settings!$C$7-S$4)+T552</f>
        <v/>
      </c>
      <c r="T552" s="36">
        <f>(1+$D552)^(Settings!$C$7-T$4)+U552</f>
        <v/>
      </c>
      <c r="U552" s="36">
        <f>(1+$D552)^(Settings!$C$7-U$4)+V552</f>
        <v/>
      </c>
      <c r="V552" s="36">
        <f>(1+$D552)^(Settings!$C$7-V$4)+W552</f>
        <v/>
      </c>
      <c r="W552" s="36">
        <f>(1+$D552)^(Settings!$C$7-W$4)+X552</f>
        <v/>
      </c>
      <c r="X552" s="36">
        <f>(1+$D552)^(Settings!$C$7-X$4)+Y552</f>
        <v/>
      </c>
      <c r="Y552" s="36">
        <f>(1+$D552)^(Settings!$C$7-Y$4)+Z552</f>
        <v/>
      </c>
      <c r="Z552" s="36">
        <f>(1+$D552)^(Settings!$C$7-Z$4)+AA552</f>
        <v/>
      </c>
      <c r="AA552" s="36">
        <f>(1+$D552)^(Settings!$C$7-AA$4)+AB552</f>
        <v/>
      </c>
      <c r="AB552" s="36">
        <f>(1+$D552)^(Settings!$C$7-AB$4)+AC552</f>
        <v/>
      </c>
      <c r="AC552" s="36">
        <f>(1+$D552)^(Settings!$C$7-AC$4)+AD552</f>
        <v/>
      </c>
      <c r="AD552" s="36">
        <f>(1+$D552)^(Settings!$C$7-AD$4)+AE552</f>
        <v/>
      </c>
      <c r="AF552" s="11">
        <f>CodePrefix&amp;$A552&amp;IF($C552="","","."&amp;$C552&amp;"."&amp;$B552)&amp;INDEX(VarEnd,MATCH($A552,VarKey,0))&amp;AF$5</f>
        <v/>
      </c>
      <c r="AG552" s="37">
        <f>(1+$D552)^(Settings!$C$7-AG$4)+AH552</f>
        <v/>
      </c>
      <c r="AH552" s="36">
        <f>(1+$D552)^(Settings!$C$7-AH$4)+AI552</f>
        <v/>
      </c>
      <c r="AI552" s="36">
        <f>(1+$D552)^(Settings!$C$7-AI$4)+AJ552</f>
        <v/>
      </c>
      <c r="AJ552" s="36">
        <f>(1+$D552)^(Settings!$C$7-AJ$4)+AK552</f>
        <v/>
      </c>
      <c r="AK552" s="36">
        <f>(1+$D552)^(Settings!$C$7-AK$4)+AL552</f>
        <v/>
      </c>
      <c r="AL552" s="36">
        <f>(1+$D552)^(Settings!$C$7-AL$4)+AM552</f>
        <v/>
      </c>
      <c r="AM552" s="36">
        <f>(1+$D552)^(Settings!$C$7-AM$4)+AN552</f>
        <v/>
      </c>
      <c r="AN552" s="36">
        <f>(1+$D552)^(Settings!$C$7-AN$4)+AO552</f>
        <v/>
      </c>
      <c r="AO552" s="36">
        <f>(1+$D552)^(Settings!$C$7-AO$4)+AP552</f>
        <v/>
      </c>
      <c r="AP552" s="36">
        <f>(1+$D552)^(Settings!$C$7-AP$4)+AQ552</f>
        <v/>
      </c>
      <c r="AQ552" s="36">
        <f>(1+$D552)^(Settings!$C$7-AQ$4)+AR552</f>
        <v/>
      </c>
      <c r="AR552" s="36">
        <f>(1+$D552)^(Settings!$C$7-AR$4)+AS552</f>
        <v/>
      </c>
      <c r="AS552" s="36">
        <f>(1+$D552)^(Settings!$C$7-AS$4)+AT552</f>
        <v/>
      </c>
      <c r="AT552" s="36">
        <f>(1+$D552)^(Settings!$C$7-AT$4)+AU552</f>
        <v/>
      </c>
      <c r="AU552" s="36">
        <f>(1+$D552)^(Settings!$C$7-AU$4)+AV552</f>
        <v/>
      </c>
      <c r="AV552" s="36">
        <f>(1+$D552)^(Settings!$C$7-AV$4)+AW552</f>
        <v/>
      </c>
      <c r="AW552" s="36">
        <f>(1+$D552)^(Settings!$C$7-AW$4)+AX552</f>
        <v/>
      </c>
      <c r="AX552" s="36">
        <f>(1+$D552)^(Settings!$C$7-AX$4)+AY552</f>
        <v/>
      </c>
      <c r="AY552" s="36">
        <f>(1+$D552)^(Settings!$C$7-AY$4)+AZ552</f>
        <v/>
      </c>
    </row>
    <row r="553" hidden="1" outlineLevel="1">
      <c r="A553" s="14" t="inlineStr">
        <is>
          <t>dsum</t>
        </is>
      </c>
      <c r="B553" s="14" t="inlineStr">
        <is>
          <t>wnd</t>
        </is>
      </c>
      <c r="C553" s="14" t="inlineStr">
        <is>
          <t>pow</t>
        </is>
      </c>
      <c r="D553" s="41">
        <f>INDEX(Inputs_power!$G$5:$G$13,MATCH($B553,Inputs_power!$A$5:$A$13,0))</f>
        <v/>
      </c>
      <c r="E553" s="35" t="n"/>
      <c r="F553" s="35" t="n"/>
      <c r="G553" s="35" t="n"/>
      <c r="H553" s="14">
        <f>INDEX(VarLab,MATCH($A553,VarKey,0))&amp;INDEX(MemLab,MATCH($C553&amp;"|"&amp;$B553,MemKey,0))</f>
        <v/>
      </c>
      <c r="I553" s="14">
        <f>INDEX(VarUnit,MATCH($A553,VarKey,0))</f>
        <v/>
      </c>
      <c r="J553" s="14">
        <f>INDEX(VarSrc,MATCH($A553,VarKey,0))</f>
        <v/>
      </c>
      <c r="K553" s="11">
        <f>CodePrefix&amp;$A553&amp;IF($C553="","","."&amp;$C553&amp;"."&amp;$B553)&amp;INDEX(VarEnd,MATCH($A553,VarKey,0))&amp;K$5</f>
        <v/>
      </c>
      <c r="L553" s="37">
        <f>(1+$D553)^(Settings!$C$7-L$4)+M553</f>
        <v/>
      </c>
      <c r="M553" s="36">
        <f>(1+$D553)^(Settings!$C$7-M$4)+N553</f>
        <v/>
      </c>
      <c r="N553" s="36">
        <f>(1+$D553)^(Settings!$C$7-N$4)+O553</f>
        <v/>
      </c>
      <c r="O553" s="36">
        <f>(1+$D553)^(Settings!$C$7-O$4)+P553</f>
        <v/>
      </c>
      <c r="P553" s="36">
        <f>(1+$D553)^(Settings!$C$7-P$4)+Q553</f>
        <v/>
      </c>
      <c r="Q553" s="36">
        <f>(1+$D553)^(Settings!$C$7-Q$4)+R553</f>
        <v/>
      </c>
      <c r="R553" s="36">
        <f>(1+$D553)^(Settings!$C$7-R$4)+S553</f>
        <v/>
      </c>
      <c r="S553" s="36">
        <f>(1+$D553)^(Settings!$C$7-S$4)+T553</f>
        <v/>
      </c>
      <c r="T553" s="36">
        <f>(1+$D553)^(Settings!$C$7-T$4)+U553</f>
        <v/>
      </c>
      <c r="U553" s="36">
        <f>(1+$D553)^(Settings!$C$7-U$4)+V553</f>
        <v/>
      </c>
      <c r="V553" s="36">
        <f>(1+$D553)^(Settings!$C$7-V$4)+W553</f>
        <v/>
      </c>
      <c r="W553" s="36">
        <f>(1+$D553)^(Settings!$C$7-W$4)+X553</f>
        <v/>
      </c>
      <c r="X553" s="36">
        <f>(1+$D553)^(Settings!$C$7-X$4)+Y553</f>
        <v/>
      </c>
      <c r="Y553" s="36">
        <f>(1+$D553)^(Settings!$C$7-Y$4)+Z553</f>
        <v/>
      </c>
      <c r="Z553" s="36">
        <f>(1+$D553)^(Settings!$C$7-Z$4)+AA553</f>
        <v/>
      </c>
      <c r="AA553" s="36">
        <f>(1+$D553)^(Settings!$C$7-AA$4)+AB553</f>
        <v/>
      </c>
      <c r="AB553" s="36">
        <f>(1+$D553)^(Settings!$C$7-AB$4)+AC553</f>
        <v/>
      </c>
      <c r="AC553" s="36">
        <f>(1+$D553)^(Settings!$C$7-AC$4)+AD553</f>
        <v/>
      </c>
      <c r="AD553" s="36">
        <f>(1+$D553)^(Settings!$C$7-AD$4)+AE553</f>
        <v/>
      </c>
      <c r="AF553" s="11">
        <f>CodePrefix&amp;$A553&amp;IF($C553="","","."&amp;$C553&amp;"."&amp;$B553)&amp;INDEX(VarEnd,MATCH($A553,VarKey,0))&amp;AF$5</f>
        <v/>
      </c>
      <c r="AG553" s="37">
        <f>(1+$D553)^(Settings!$C$7-AG$4)+AH553</f>
        <v/>
      </c>
      <c r="AH553" s="36">
        <f>(1+$D553)^(Settings!$C$7-AH$4)+AI553</f>
        <v/>
      </c>
      <c r="AI553" s="36">
        <f>(1+$D553)^(Settings!$C$7-AI$4)+AJ553</f>
        <v/>
      </c>
      <c r="AJ553" s="36">
        <f>(1+$D553)^(Settings!$C$7-AJ$4)+AK553</f>
        <v/>
      </c>
      <c r="AK553" s="36">
        <f>(1+$D553)^(Settings!$C$7-AK$4)+AL553</f>
        <v/>
      </c>
      <c r="AL553" s="36">
        <f>(1+$D553)^(Settings!$C$7-AL$4)+AM553</f>
        <v/>
      </c>
      <c r="AM553" s="36">
        <f>(1+$D553)^(Settings!$C$7-AM$4)+AN553</f>
        <v/>
      </c>
      <c r="AN553" s="36">
        <f>(1+$D553)^(Settings!$C$7-AN$4)+AO553</f>
        <v/>
      </c>
      <c r="AO553" s="36">
        <f>(1+$D553)^(Settings!$C$7-AO$4)+AP553</f>
        <v/>
      </c>
      <c r="AP553" s="36">
        <f>(1+$D553)^(Settings!$C$7-AP$4)+AQ553</f>
        <v/>
      </c>
      <c r="AQ553" s="36">
        <f>(1+$D553)^(Settings!$C$7-AQ$4)+AR553</f>
        <v/>
      </c>
      <c r="AR553" s="36">
        <f>(1+$D553)^(Settings!$C$7-AR$4)+AS553</f>
        <v/>
      </c>
      <c r="AS553" s="36">
        <f>(1+$D553)^(Settings!$C$7-AS$4)+AT553</f>
        <v/>
      </c>
      <c r="AT553" s="36">
        <f>(1+$D553)^(Settings!$C$7-AT$4)+AU553</f>
        <v/>
      </c>
      <c r="AU553" s="36">
        <f>(1+$D553)^(Settings!$C$7-AU$4)+AV553</f>
        <v/>
      </c>
      <c r="AV553" s="36">
        <f>(1+$D553)^(Settings!$C$7-AV$4)+AW553</f>
        <v/>
      </c>
      <c r="AW553" s="36">
        <f>(1+$D553)^(Settings!$C$7-AW$4)+AX553</f>
        <v/>
      </c>
      <c r="AX553" s="36">
        <f>(1+$D553)^(Settings!$C$7-AX$4)+AY553</f>
        <v/>
      </c>
      <c r="AY553" s="36">
        <f>(1+$D553)^(Settings!$C$7-AY$4)+AZ553</f>
        <v/>
      </c>
    </row>
    <row r="554" hidden="1" outlineLevel="1">
      <c r="A554" s="14" t="inlineStr">
        <is>
          <t>dsum</t>
        </is>
      </c>
      <c r="B554" s="14" t="inlineStr">
        <is>
          <t>sol</t>
        </is>
      </c>
      <c r="C554" s="14" t="inlineStr">
        <is>
          <t>pow</t>
        </is>
      </c>
      <c r="D554" s="41">
        <f>INDEX(Inputs_power!$G$5:$G$13,MATCH($B554,Inputs_power!$A$5:$A$13,0))</f>
        <v/>
      </c>
      <c r="E554" s="35" t="n"/>
      <c r="F554" s="35" t="n"/>
      <c r="G554" s="35" t="n"/>
      <c r="H554" s="14">
        <f>INDEX(VarLab,MATCH($A554,VarKey,0))&amp;INDEX(MemLab,MATCH($C554&amp;"|"&amp;$B554,MemKey,0))</f>
        <v/>
      </c>
      <c r="I554" s="14">
        <f>INDEX(VarUnit,MATCH($A554,VarKey,0))</f>
        <v/>
      </c>
      <c r="J554" s="14">
        <f>INDEX(VarSrc,MATCH($A554,VarKey,0))</f>
        <v/>
      </c>
      <c r="K554" s="11">
        <f>CodePrefix&amp;$A554&amp;IF($C554="","","."&amp;$C554&amp;"."&amp;$B554)&amp;INDEX(VarEnd,MATCH($A554,VarKey,0))&amp;K$5</f>
        <v/>
      </c>
      <c r="L554" s="37">
        <f>(1+$D554)^(Settings!$C$7-L$4)+M554</f>
        <v/>
      </c>
      <c r="M554" s="36">
        <f>(1+$D554)^(Settings!$C$7-M$4)+N554</f>
        <v/>
      </c>
      <c r="N554" s="36">
        <f>(1+$D554)^(Settings!$C$7-N$4)+O554</f>
        <v/>
      </c>
      <c r="O554" s="36">
        <f>(1+$D554)^(Settings!$C$7-O$4)+P554</f>
        <v/>
      </c>
      <c r="P554" s="36">
        <f>(1+$D554)^(Settings!$C$7-P$4)+Q554</f>
        <v/>
      </c>
      <c r="Q554" s="36">
        <f>(1+$D554)^(Settings!$C$7-Q$4)+R554</f>
        <v/>
      </c>
      <c r="R554" s="36">
        <f>(1+$D554)^(Settings!$C$7-R$4)+S554</f>
        <v/>
      </c>
      <c r="S554" s="36">
        <f>(1+$D554)^(Settings!$C$7-S$4)+T554</f>
        <v/>
      </c>
      <c r="T554" s="36">
        <f>(1+$D554)^(Settings!$C$7-T$4)+U554</f>
        <v/>
      </c>
      <c r="U554" s="36">
        <f>(1+$D554)^(Settings!$C$7-U$4)+V554</f>
        <v/>
      </c>
      <c r="V554" s="36">
        <f>(1+$D554)^(Settings!$C$7-V$4)+W554</f>
        <v/>
      </c>
      <c r="W554" s="36">
        <f>(1+$D554)^(Settings!$C$7-W$4)+X554</f>
        <v/>
      </c>
      <c r="X554" s="36">
        <f>(1+$D554)^(Settings!$C$7-X$4)+Y554</f>
        <v/>
      </c>
      <c r="Y554" s="36">
        <f>(1+$D554)^(Settings!$C$7-Y$4)+Z554</f>
        <v/>
      </c>
      <c r="Z554" s="36">
        <f>(1+$D554)^(Settings!$C$7-Z$4)+AA554</f>
        <v/>
      </c>
      <c r="AA554" s="36">
        <f>(1+$D554)^(Settings!$C$7-AA$4)+AB554</f>
        <v/>
      </c>
      <c r="AB554" s="36">
        <f>(1+$D554)^(Settings!$C$7-AB$4)+AC554</f>
        <v/>
      </c>
      <c r="AC554" s="36">
        <f>(1+$D554)^(Settings!$C$7-AC$4)+AD554</f>
        <v/>
      </c>
      <c r="AD554" s="36">
        <f>(1+$D554)^(Settings!$C$7-AD$4)+AE554</f>
        <v/>
      </c>
      <c r="AF554" s="11">
        <f>CodePrefix&amp;$A554&amp;IF($C554="","","."&amp;$C554&amp;"."&amp;$B554)&amp;INDEX(VarEnd,MATCH($A554,VarKey,0))&amp;AF$5</f>
        <v/>
      </c>
      <c r="AG554" s="37">
        <f>(1+$D554)^(Settings!$C$7-AG$4)+AH554</f>
        <v/>
      </c>
      <c r="AH554" s="36">
        <f>(1+$D554)^(Settings!$C$7-AH$4)+AI554</f>
        <v/>
      </c>
      <c r="AI554" s="36">
        <f>(1+$D554)^(Settings!$C$7-AI$4)+AJ554</f>
        <v/>
      </c>
      <c r="AJ554" s="36">
        <f>(1+$D554)^(Settings!$C$7-AJ$4)+AK554</f>
        <v/>
      </c>
      <c r="AK554" s="36">
        <f>(1+$D554)^(Settings!$C$7-AK$4)+AL554</f>
        <v/>
      </c>
      <c r="AL554" s="36">
        <f>(1+$D554)^(Settings!$C$7-AL$4)+AM554</f>
        <v/>
      </c>
      <c r="AM554" s="36">
        <f>(1+$D554)^(Settings!$C$7-AM$4)+AN554</f>
        <v/>
      </c>
      <c r="AN554" s="36">
        <f>(1+$D554)^(Settings!$C$7-AN$4)+AO554</f>
        <v/>
      </c>
      <c r="AO554" s="36">
        <f>(1+$D554)^(Settings!$C$7-AO$4)+AP554</f>
        <v/>
      </c>
      <c r="AP554" s="36">
        <f>(1+$D554)^(Settings!$C$7-AP$4)+AQ554</f>
        <v/>
      </c>
      <c r="AQ554" s="36">
        <f>(1+$D554)^(Settings!$C$7-AQ$4)+AR554</f>
        <v/>
      </c>
      <c r="AR554" s="36">
        <f>(1+$D554)^(Settings!$C$7-AR$4)+AS554</f>
        <v/>
      </c>
      <c r="AS554" s="36">
        <f>(1+$D554)^(Settings!$C$7-AS$4)+AT554</f>
        <v/>
      </c>
      <c r="AT554" s="36">
        <f>(1+$D554)^(Settings!$C$7-AT$4)+AU554</f>
        <v/>
      </c>
      <c r="AU554" s="36">
        <f>(1+$D554)^(Settings!$C$7-AU$4)+AV554</f>
        <v/>
      </c>
      <c r="AV554" s="36">
        <f>(1+$D554)^(Settings!$C$7-AV$4)+AW554</f>
        <v/>
      </c>
      <c r="AW554" s="36">
        <f>(1+$D554)^(Settings!$C$7-AW$4)+AX554</f>
        <v/>
      </c>
      <c r="AX554" s="36">
        <f>(1+$D554)^(Settings!$C$7-AX$4)+AY554</f>
        <v/>
      </c>
      <c r="AY554" s="36">
        <f>(1+$D554)^(Settings!$C$7-AY$4)+AZ554</f>
        <v/>
      </c>
    </row>
    <row r="555" hidden="1" outlineLevel="1">
      <c r="A555" s="14" t="inlineStr">
        <is>
          <t>dsum</t>
        </is>
      </c>
      <c r="B555" s="14" t="inlineStr">
        <is>
          <t>hyd</t>
        </is>
      </c>
      <c r="C555" s="14" t="inlineStr">
        <is>
          <t>pow</t>
        </is>
      </c>
      <c r="D555" s="41">
        <f>INDEX(Inputs_power!$G$5:$G$13,MATCH($B555,Inputs_power!$A$5:$A$13,0))</f>
        <v/>
      </c>
      <c r="E555" s="35" t="n"/>
      <c r="F555" s="35" t="n"/>
      <c r="G555" s="35" t="n"/>
      <c r="H555" s="14">
        <f>INDEX(VarLab,MATCH($A555,VarKey,0))&amp;INDEX(MemLab,MATCH($C555&amp;"|"&amp;$B555,MemKey,0))</f>
        <v/>
      </c>
      <c r="I555" s="14">
        <f>INDEX(VarUnit,MATCH($A555,VarKey,0))</f>
        <v/>
      </c>
      <c r="J555" s="14">
        <f>INDEX(VarSrc,MATCH($A555,VarKey,0))</f>
        <v/>
      </c>
      <c r="K555" s="11">
        <f>CodePrefix&amp;$A555&amp;IF($C555="","","."&amp;$C555&amp;"."&amp;$B555)&amp;INDEX(VarEnd,MATCH($A555,VarKey,0))&amp;K$5</f>
        <v/>
      </c>
      <c r="L555" s="37">
        <f>(1+$D555)^(Settings!$C$7-L$4)+M555</f>
        <v/>
      </c>
      <c r="M555" s="36">
        <f>(1+$D555)^(Settings!$C$7-M$4)+N555</f>
        <v/>
      </c>
      <c r="N555" s="36">
        <f>(1+$D555)^(Settings!$C$7-N$4)+O555</f>
        <v/>
      </c>
      <c r="O555" s="36">
        <f>(1+$D555)^(Settings!$C$7-O$4)+P555</f>
        <v/>
      </c>
      <c r="P555" s="36">
        <f>(1+$D555)^(Settings!$C$7-P$4)+Q555</f>
        <v/>
      </c>
      <c r="Q555" s="36">
        <f>(1+$D555)^(Settings!$C$7-Q$4)+R555</f>
        <v/>
      </c>
      <c r="R555" s="36">
        <f>(1+$D555)^(Settings!$C$7-R$4)+S555</f>
        <v/>
      </c>
      <c r="S555" s="36">
        <f>(1+$D555)^(Settings!$C$7-S$4)+T555</f>
        <v/>
      </c>
      <c r="T555" s="36">
        <f>(1+$D555)^(Settings!$C$7-T$4)+U555</f>
        <v/>
      </c>
      <c r="U555" s="36">
        <f>(1+$D555)^(Settings!$C$7-U$4)+V555</f>
        <v/>
      </c>
      <c r="V555" s="36">
        <f>(1+$D555)^(Settings!$C$7-V$4)+W555</f>
        <v/>
      </c>
      <c r="W555" s="36">
        <f>(1+$D555)^(Settings!$C$7-W$4)+X555</f>
        <v/>
      </c>
      <c r="X555" s="36">
        <f>(1+$D555)^(Settings!$C$7-X$4)+Y555</f>
        <v/>
      </c>
      <c r="Y555" s="36">
        <f>(1+$D555)^(Settings!$C$7-Y$4)+Z555</f>
        <v/>
      </c>
      <c r="Z555" s="36">
        <f>(1+$D555)^(Settings!$C$7-Z$4)+AA555</f>
        <v/>
      </c>
      <c r="AA555" s="36">
        <f>(1+$D555)^(Settings!$C$7-AA$4)+AB555</f>
        <v/>
      </c>
      <c r="AB555" s="36">
        <f>(1+$D555)^(Settings!$C$7-AB$4)+AC555</f>
        <v/>
      </c>
      <c r="AC555" s="36">
        <f>(1+$D555)^(Settings!$C$7-AC$4)+AD555</f>
        <v/>
      </c>
      <c r="AD555" s="36">
        <f>(1+$D555)^(Settings!$C$7-AD$4)+AE555</f>
        <v/>
      </c>
      <c r="AF555" s="11">
        <f>CodePrefix&amp;$A555&amp;IF($C555="","","."&amp;$C555&amp;"."&amp;$B555)&amp;INDEX(VarEnd,MATCH($A555,VarKey,0))&amp;AF$5</f>
        <v/>
      </c>
      <c r="AG555" s="37">
        <f>(1+$D555)^(Settings!$C$7-AG$4)+AH555</f>
        <v/>
      </c>
      <c r="AH555" s="36">
        <f>(1+$D555)^(Settings!$C$7-AH$4)+AI555</f>
        <v/>
      </c>
      <c r="AI555" s="36">
        <f>(1+$D555)^(Settings!$C$7-AI$4)+AJ555</f>
        <v/>
      </c>
      <c r="AJ555" s="36">
        <f>(1+$D555)^(Settings!$C$7-AJ$4)+AK555</f>
        <v/>
      </c>
      <c r="AK555" s="36">
        <f>(1+$D555)^(Settings!$C$7-AK$4)+AL555</f>
        <v/>
      </c>
      <c r="AL555" s="36">
        <f>(1+$D555)^(Settings!$C$7-AL$4)+AM555</f>
        <v/>
      </c>
      <c r="AM555" s="36">
        <f>(1+$D555)^(Settings!$C$7-AM$4)+AN555</f>
        <v/>
      </c>
      <c r="AN555" s="36">
        <f>(1+$D555)^(Settings!$C$7-AN$4)+AO555</f>
        <v/>
      </c>
      <c r="AO555" s="36">
        <f>(1+$D555)^(Settings!$C$7-AO$4)+AP555</f>
        <v/>
      </c>
      <c r="AP555" s="36">
        <f>(1+$D555)^(Settings!$C$7-AP$4)+AQ555</f>
        <v/>
      </c>
      <c r="AQ555" s="36">
        <f>(1+$D555)^(Settings!$C$7-AQ$4)+AR555</f>
        <v/>
      </c>
      <c r="AR555" s="36">
        <f>(1+$D555)^(Settings!$C$7-AR$4)+AS555</f>
        <v/>
      </c>
      <c r="AS555" s="36">
        <f>(1+$D555)^(Settings!$C$7-AS$4)+AT555</f>
        <v/>
      </c>
      <c r="AT555" s="36">
        <f>(1+$D555)^(Settings!$C$7-AT$4)+AU555</f>
        <v/>
      </c>
      <c r="AU555" s="36">
        <f>(1+$D555)^(Settings!$C$7-AU$4)+AV555</f>
        <v/>
      </c>
      <c r="AV555" s="36">
        <f>(1+$D555)^(Settings!$C$7-AV$4)+AW555</f>
        <v/>
      </c>
      <c r="AW555" s="36">
        <f>(1+$D555)^(Settings!$C$7-AW$4)+AX555</f>
        <v/>
      </c>
      <c r="AX555" s="36">
        <f>(1+$D555)^(Settings!$C$7-AX$4)+AY555</f>
        <v/>
      </c>
      <c r="AY555" s="36">
        <f>(1+$D555)^(Settings!$C$7-AY$4)+AZ555</f>
        <v/>
      </c>
    </row>
    <row r="556" hidden="1" outlineLevel="1">
      <c r="A556" s="14" t="inlineStr">
        <is>
          <t>dsum</t>
        </is>
      </c>
      <c r="B556" s="14" t="inlineStr">
        <is>
          <t>ore</t>
        </is>
      </c>
      <c r="C556" s="14" t="inlineStr">
        <is>
          <t>pow</t>
        </is>
      </c>
      <c r="D556" s="41">
        <f>INDEX(Inputs_power!$G$5:$G$13,MATCH($B556,Inputs_power!$A$5:$A$13,0))</f>
        <v/>
      </c>
      <c r="E556" s="35" t="n"/>
      <c r="F556" s="35" t="n"/>
      <c r="G556" s="35" t="n"/>
      <c r="H556" s="14">
        <f>INDEX(VarLab,MATCH($A556,VarKey,0))&amp;INDEX(MemLab,MATCH($C556&amp;"|"&amp;$B556,MemKey,0))</f>
        <v/>
      </c>
      <c r="I556" s="14">
        <f>INDEX(VarUnit,MATCH($A556,VarKey,0))</f>
        <v/>
      </c>
      <c r="J556" s="14">
        <f>INDEX(VarSrc,MATCH($A556,VarKey,0))</f>
        <v/>
      </c>
      <c r="K556" s="11">
        <f>CodePrefix&amp;$A556&amp;IF($C556="","","."&amp;$C556&amp;"."&amp;$B556)&amp;INDEX(VarEnd,MATCH($A556,VarKey,0))&amp;K$5</f>
        <v/>
      </c>
      <c r="L556" s="37">
        <f>(1+$D556)^(Settings!$C$7-L$4)+M556</f>
        <v/>
      </c>
      <c r="M556" s="36">
        <f>(1+$D556)^(Settings!$C$7-M$4)+N556</f>
        <v/>
      </c>
      <c r="N556" s="36">
        <f>(1+$D556)^(Settings!$C$7-N$4)+O556</f>
        <v/>
      </c>
      <c r="O556" s="36">
        <f>(1+$D556)^(Settings!$C$7-O$4)+P556</f>
        <v/>
      </c>
      <c r="P556" s="36">
        <f>(1+$D556)^(Settings!$C$7-P$4)+Q556</f>
        <v/>
      </c>
      <c r="Q556" s="36">
        <f>(1+$D556)^(Settings!$C$7-Q$4)+R556</f>
        <v/>
      </c>
      <c r="R556" s="36">
        <f>(1+$D556)^(Settings!$C$7-R$4)+S556</f>
        <v/>
      </c>
      <c r="S556" s="36">
        <f>(1+$D556)^(Settings!$C$7-S$4)+T556</f>
        <v/>
      </c>
      <c r="T556" s="36">
        <f>(1+$D556)^(Settings!$C$7-T$4)+U556</f>
        <v/>
      </c>
      <c r="U556" s="36">
        <f>(1+$D556)^(Settings!$C$7-U$4)+V556</f>
        <v/>
      </c>
      <c r="V556" s="36">
        <f>(1+$D556)^(Settings!$C$7-V$4)+W556</f>
        <v/>
      </c>
      <c r="W556" s="36">
        <f>(1+$D556)^(Settings!$C$7-W$4)+X556</f>
        <v/>
      </c>
      <c r="X556" s="36">
        <f>(1+$D556)^(Settings!$C$7-X$4)+Y556</f>
        <v/>
      </c>
      <c r="Y556" s="36">
        <f>(1+$D556)^(Settings!$C$7-Y$4)+Z556</f>
        <v/>
      </c>
      <c r="Z556" s="36">
        <f>(1+$D556)^(Settings!$C$7-Z$4)+AA556</f>
        <v/>
      </c>
      <c r="AA556" s="36">
        <f>(1+$D556)^(Settings!$C$7-AA$4)+AB556</f>
        <v/>
      </c>
      <c r="AB556" s="36">
        <f>(1+$D556)^(Settings!$C$7-AB$4)+AC556</f>
        <v/>
      </c>
      <c r="AC556" s="36">
        <f>(1+$D556)^(Settings!$C$7-AC$4)+AD556</f>
        <v/>
      </c>
      <c r="AD556" s="36">
        <f>(1+$D556)^(Settings!$C$7-AD$4)+AE556</f>
        <v/>
      </c>
      <c r="AF556" s="11">
        <f>CodePrefix&amp;$A556&amp;IF($C556="","","."&amp;$C556&amp;"."&amp;$B556)&amp;INDEX(VarEnd,MATCH($A556,VarKey,0))&amp;AF$5</f>
        <v/>
      </c>
      <c r="AG556" s="37">
        <f>(1+$D556)^(Settings!$C$7-AG$4)+AH556</f>
        <v/>
      </c>
      <c r="AH556" s="36">
        <f>(1+$D556)^(Settings!$C$7-AH$4)+AI556</f>
        <v/>
      </c>
      <c r="AI556" s="36">
        <f>(1+$D556)^(Settings!$C$7-AI$4)+AJ556</f>
        <v/>
      </c>
      <c r="AJ556" s="36">
        <f>(1+$D556)^(Settings!$C$7-AJ$4)+AK556</f>
        <v/>
      </c>
      <c r="AK556" s="36">
        <f>(1+$D556)^(Settings!$C$7-AK$4)+AL556</f>
        <v/>
      </c>
      <c r="AL556" s="36">
        <f>(1+$D556)^(Settings!$C$7-AL$4)+AM556</f>
        <v/>
      </c>
      <c r="AM556" s="36">
        <f>(1+$D556)^(Settings!$C$7-AM$4)+AN556</f>
        <v/>
      </c>
      <c r="AN556" s="36">
        <f>(1+$D556)^(Settings!$C$7-AN$4)+AO556</f>
        <v/>
      </c>
      <c r="AO556" s="36">
        <f>(1+$D556)^(Settings!$C$7-AO$4)+AP556</f>
        <v/>
      </c>
      <c r="AP556" s="36">
        <f>(1+$D556)^(Settings!$C$7-AP$4)+AQ556</f>
        <v/>
      </c>
      <c r="AQ556" s="36">
        <f>(1+$D556)^(Settings!$C$7-AQ$4)+AR556</f>
        <v/>
      </c>
      <c r="AR556" s="36">
        <f>(1+$D556)^(Settings!$C$7-AR$4)+AS556</f>
        <v/>
      </c>
      <c r="AS556" s="36">
        <f>(1+$D556)^(Settings!$C$7-AS$4)+AT556</f>
        <v/>
      </c>
      <c r="AT556" s="36">
        <f>(1+$D556)^(Settings!$C$7-AT$4)+AU556</f>
        <v/>
      </c>
      <c r="AU556" s="36">
        <f>(1+$D556)^(Settings!$C$7-AU$4)+AV556</f>
        <v/>
      </c>
      <c r="AV556" s="36">
        <f>(1+$D556)^(Settings!$C$7-AV$4)+AW556</f>
        <v/>
      </c>
      <c r="AW556" s="36">
        <f>(1+$D556)^(Settings!$C$7-AW$4)+AX556</f>
        <v/>
      </c>
      <c r="AX556" s="36">
        <f>(1+$D556)^(Settings!$C$7-AX$4)+AY556</f>
        <v/>
      </c>
      <c r="AY556" s="36">
        <f>(1+$D556)^(Settings!$C$7-AY$4)+AZ556</f>
        <v/>
      </c>
    </row>
    <row r="557" hidden="1" outlineLevel="1">
      <c r="A557" s="14" t="inlineStr">
        <is>
          <t>dsum</t>
        </is>
      </c>
      <c r="B557" s="14" t="inlineStr">
        <is>
          <t>bio</t>
        </is>
      </c>
      <c r="C557" s="14" t="inlineStr">
        <is>
          <t>pow</t>
        </is>
      </c>
      <c r="D557" s="41">
        <f>INDEX(Inputs_power!$G$5:$G$13,MATCH($B557,Inputs_power!$A$5:$A$13,0))</f>
        <v/>
      </c>
      <c r="E557" s="35" t="n"/>
      <c r="F557" s="35" t="n"/>
      <c r="G557" s="35" t="n"/>
      <c r="H557" s="14">
        <f>INDEX(VarLab,MATCH($A557,VarKey,0))&amp;INDEX(MemLab,MATCH($C557&amp;"|"&amp;$B557,MemKey,0))</f>
        <v/>
      </c>
      <c r="I557" s="14">
        <f>INDEX(VarUnit,MATCH($A557,VarKey,0))</f>
        <v/>
      </c>
      <c r="J557" s="14">
        <f>INDEX(VarSrc,MATCH($A557,VarKey,0))</f>
        <v/>
      </c>
      <c r="K557" s="11">
        <f>CodePrefix&amp;$A557&amp;IF($C557="","","."&amp;$C557&amp;"."&amp;$B557)&amp;INDEX(VarEnd,MATCH($A557,VarKey,0))&amp;K$5</f>
        <v/>
      </c>
      <c r="L557" s="37">
        <f>(1+$D557)^(Settings!$C$7-L$4)+M557</f>
        <v/>
      </c>
      <c r="M557" s="36">
        <f>(1+$D557)^(Settings!$C$7-M$4)+N557</f>
        <v/>
      </c>
      <c r="N557" s="36">
        <f>(1+$D557)^(Settings!$C$7-N$4)+O557</f>
        <v/>
      </c>
      <c r="O557" s="36">
        <f>(1+$D557)^(Settings!$C$7-O$4)+P557</f>
        <v/>
      </c>
      <c r="P557" s="36">
        <f>(1+$D557)^(Settings!$C$7-P$4)+Q557</f>
        <v/>
      </c>
      <c r="Q557" s="36">
        <f>(1+$D557)^(Settings!$C$7-Q$4)+R557</f>
        <v/>
      </c>
      <c r="R557" s="36">
        <f>(1+$D557)^(Settings!$C$7-R$4)+S557</f>
        <v/>
      </c>
      <c r="S557" s="36">
        <f>(1+$D557)^(Settings!$C$7-S$4)+T557</f>
        <v/>
      </c>
      <c r="T557" s="36">
        <f>(1+$D557)^(Settings!$C$7-T$4)+U557</f>
        <v/>
      </c>
      <c r="U557" s="36">
        <f>(1+$D557)^(Settings!$C$7-U$4)+V557</f>
        <v/>
      </c>
      <c r="V557" s="36">
        <f>(1+$D557)^(Settings!$C$7-V$4)+W557</f>
        <v/>
      </c>
      <c r="W557" s="36">
        <f>(1+$D557)^(Settings!$C$7-W$4)+X557</f>
        <v/>
      </c>
      <c r="X557" s="36">
        <f>(1+$D557)^(Settings!$C$7-X$4)+Y557</f>
        <v/>
      </c>
      <c r="Y557" s="36">
        <f>(1+$D557)^(Settings!$C$7-Y$4)+Z557</f>
        <v/>
      </c>
      <c r="Z557" s="36">
        <f>(1+$D557)^(Settings!$C$7-Z$4)+AA557</f>
        <v/>
      </c>
      <c r="AA557" s="36">
        <f>(1+$D557)^(Settings!$C$7-AA$4)+AB557</f>
        <v/>
      </c>
      <c r="AB557" s="36">
        <f>(1+$D557)^(Settings!$C$7-AB$4)+AC557</f>
        <v/>
      </c>
      <c r="AC557" s="36">
        <f>(1+$D557)^(Settings!$C$7-AC$4)+AD557</f>
        <v/>
      </c>
      <c r="AD557" s="36">
        <f>(1+$D557)^(Settings!$C$7-AD$4)+AE557</f>
        <v/>
      </c>
      <c r="AF557" s="11">
        <f>CodePrefix&amp;$A557&amp;IF($C557="","","."&amp;$C557&amp;"."&amp;$B557)&amp;INDEX(VarEnd,MATCH($A557,VarKey,0))&amp;AF$5</f>
        <v/>
      </c>
      <c r="AG557" s="37">
        <f>(1+$D557)^(Settings!$C$7-AG$4)+AH557</f>
        <v/>
      </c>
      <c r="AH557" s="36">
        <f>(1+$D557)^(Settings!$C$7-AH$4)+AI557</f>
        <v/>
      </c>
      <c r="AI557" s="36">
        <f>(1+$D557)^(Settings!$C$7-AI$4)+AJ557</f>
        <v/>
      </c>
      <c r="AJ557" s="36">
        <f>(1+$D557)^(Settings!$C$7-AJ$4)+AK557</f>
        <v/>
      </c>
      <c r="AK557" s="36">
        <f>(1+$D557)^(Settings!$C$7-AK$4)+AL557</f>
        <v/>
      </c>
      <c r="AL557" s="36">
        <f>(1+$D557)^(Settings!$C$7-AL$4)+AM557</f>
        <v/>
      </c>
      <c r="AM557" s="36">
        <f>(1+$D557)^(Settings!$C$7-AM$4)+AN557</f>
        <v/>
      </c>
      <c r="AN557" s="36">
        <f>(1+$D557)^(Settings!$C$7-AN$4)+AO557</f>
        <v/>
      </c>
      <c r="AO557" s="36">
        <f>(1+$D557)^(Settings!$C$7-AO$4)+AP557</f>
        <v/>
      </c>
      <c r="AP557" s="36">
        <f>(1+$D557)^(Settings!$C$7-AP$4)+AQ557</f>
        <v/>
      </c>
      <c r="AQ557" s="36">
        <f>(1+$D557)^(Settings!$C$7-AQ$4)+AR557</f>
        <v/>
      </c>
      <c r="AR557" s="36">
        <f>(1+$D557)^(Settings!$C$7-AR$4)+AS557</f>
        <v/>
      </c>
      <c r="AS557" s="36">
        <f>(1+$D557)^(Settings!$C$7-AS$4)+AT557</f>
        <v/>
      </c>
      <c r="AT557" s="36">
        <f>(1+$D557)^(Settings!$C$7-AT$4)+AU557</f>
        <v/>
      </c>
      <c r="AU557" s="36">
        <f>(1+$D557)^(Settings!$C$7-AU$4)+AV557</f>
        <v/>
      </c>
      <c r="AV557" s="36">
        <f>(1+$D557)^(Settings!$C$7-AV$4)+AW557</f>
        <v/>
      </c>
      <c r="AW557" s="36">
        <f>(1+$D557)^(Settings!$C$7-AW$4)+AX557</f>
        <v/>
      </c>
      <c r="AX557" s="36">
        <f>(1+$D557)^(Settings!$C$7-AX$4)+AY557</f>
        <v/>
      </c>
      <c r="AY557" s="36">
        <f>(1+$D557)^(Settings!$C$7-AY$4)+AZ557</f>
        <v/>
      </c>
    </row>
    <row r="558" hidden="1" outlineLevel="1"/>
    <row r="559" hidden="1" outlineLevel="1">
      <c r="A559" s="14" t="inlineStr">
        <is>
          <t>lvc</t>
        </is>
      </c>
      <c r="B559" s="14" t="inlineStr">
        <is>
          <t>coa</t>
        </is>
      </c>
      <c r="C559" s="14" t="inlineStr">
        <is>
          <t>pow</t>
        </is>
      </c>
      <c r="D559" s="41">
        <f>INDEX(Inputs_power!$G$5:$G$13,MATCH($B559,Inputs_power!$A$5:$A$13,0))</f>
        <v/>
      </c>
      <c r="E559" s="35" t="n"/>
      <c r="F559" s="35" t="n"/>
      <c r="G559" s="35" t="n"/>
      <c r="H559" s="14">
        <f>INDEX(VarLab,MATCH($A559,VarKey,0))&amp;INDEX(MemLab,MATCH($C559&amp;"|"&amp;$B559,MemKey,0))</f>
        <v/>
      </c>
      <c r="I559" s="14">
        <f>INDEX(VarUnit,MATCH($A559,VarKey,0))</f>
        <v/>
      </c>
      <c r="J559" s="14">
        <f>INDEX(VarSrc,MATCH($A559,VarKey,0))</f>
        <v/>
      </c>
      <c r="K559" s="11">
        <f>CodePrefix&amp;$A559&amp;IF($C559="","","."&amp;$C559&amp;"."&amp;$B559)&amp;INDEX(VarEnd,MATCH($A559,VarKey,0))&amp;K$5</f>
        <v/>
      </c>
      <c r="L559" s="15">
        <f>((1+$D559)^(Settings!$C$7-L$4)*L539+(L549-(1+$D559)^(Settings!$C$7-L$4))*M559)/L549</f>
        <v/>
      </c>
      <c r="M559" s="16">
        <f>((1+$D559)^(Settings!$C$7-M$4)*M539+(M549-(1+$D559)^(Settings!$C$7-M$4))*N559)/M549</f>
        <v/>
      </c>
      <c r="N559" s="16">
        <f>((1+$D559)^(Settings!$C$7-N$4)*N539+(N549-(1+$D559)^(Settings!$C$7-N$4))*O559)/N549</f>
        <v/>
      </c>
      <c r="O559" s="16">
        <f>((1+$D559)^(Settings!$C$7-O$4)*O539+(O549-(1+$D559)^(Settings!$C$7-O$4))*P559)/O549</f>
        <v/>
      </c>
      <c r="P559" s="16">
        <f>((1+$D559)^(Settings!$C$7-P$4)*P539+(P549-(1+$D559)^(Settings!$C$7-P$4))*Q559)/P549</f>
        <v/>
      </c>
      <c r="Q559" s="16">
        <f>((1+$D559)^(Settings!$C$7-Q$4)*Q539+(Q549-(1+$D559)^(Settings!$C$7-Q$4))*R559)/Q549</f>
        <v/>
      </c>
      <c r="R559" s="16">
        <f>((1+$D559)^(Settings!$C$7-R$4)*R539+(R549-(1+$D559)^(Settings!$C$7-R$4))*S559)/R549</f>
        <v/>
      </c>
      <c r="S559" s="16">
        <f>((1+$D559)^(Settings!$C$7-S$4)*S539+(S549-(1+$D559)^(Settings!$C$7-S$4))*T559)/S549</f>
        <v/>
      </c>
      <c r="T559" s="16">
        <f>((1+$D559)^(Settings!$C$7-T$4)*T539+(T549-(1+$D559)^(Settings!$C$7-T$4))*U559)/T549</f>
        <v/>
      </c>
      <c r="U559" s="16">
        <f>((1+$D559)^(Settings!$C$7-U$4)*U539+(U549-(1+$D559)^(Settings!$C$7-U$4))*V559)/U549</f>
        <v/>
      </c>
      <c r="V559" s="16">
        <f>((1+$D559)^(Settings!$C$7-V$4)*V539+(V549-(1+$D559)^(Settings!$C$7-V$4))*W559)/V549</f>
        <v/>
      </c>
      <c r="W559" s="16">
        <f>((1+$D559)^(Settings!$C$7-W$4)*W539+(W549-(1+$D559)^(Settings!$C$7-W$4))*X559)/W549</f>
        <v/>
      </c>
      <c r="X559" s="16">
        <f>((1+$D559)^(Settings!$C$7-X$4)*X539+(X549-(1+$D559)^(Settings!$C$7-X$4))*Y559)/X549</f>
        <v/>
      </c>
      <c r="Y559" s="16">
        <f>((1+$D559)^(Settings!$C$7-Y$4)*Y539+(Y549-(1+$D559)^(Settings!$C$7-Y$4))*Z559)/Y549</f>
        <v/>
      </c>
      <c r="Z559" s="16">
        <f>((1+$D559)^(Settings!$C$7-Z$4)*Z539+(Z549-(1+$D559)^(Settings!$C$7-Z$4))*AA559)/Z549</f>
        <v/>
      </c>
      <c r="AA559" s="16">
        <f>((1+$D559)^(Settings!$C$7-AA$4)*AA539+(AA549-(1+$D559)^(Settings!$C$7-AA$4))*AB559)/AA549</f>
        <v/>
      </c>
      <c r="AB559" s="16">
        <f>((1+$D559)^(Settings!$C$7-AB$4)*AB539+(AB549-(1+$D559)^(Settings!$C$7-AB$4))*AC559)/AB549</f>
        <v/>
      </c>
      <c r="AC559" s="16">
        <f>((1+$D559)^(Settings!$C$7-AC$4)*AC539+(AC549-(1+$D559)^(Settings!$C$7-AC$4))*AD559)/AC549</f>
        <v/>
      </c>
      <c r="AD559" s="16">
        <f>((1+$D559)^(Settings!$C$7-AD$4)*AD539+(AD549-(1+$D559)^(Settings!$C$7-AD$4))*AE559)/AD549</f>
        <v/>
      </c>
      <c r="AF559" s="11">
        <f>CodePrefix&amp;$A559&amp;IF($C559="","","."&amp;$C559&amp;"."&amp;$B559)&amp;INDEX(VarEnd,MATCH($A559,VarKey,0))&amp;AF$5</f>
        <v/>
      </c>
      <c r="AG559" s="15">
        <f>((1+$D559)^(Settings!$C$7-AG$4)*AG539+(AG549-(1+$D559)^(Settings!$C$7-AG$4))*AH559)/AG549</f>
        <v/>
      </c>
      <c r="AH559" s="16">
        <f>((1+$D559)^(Settings!$C$7-AH$4)*AH539+(AH549-(1+$D559)^(Settings!$C$7-AH$4))*AI559)/AH549</f>
        <v/>
      </c>
      <c r="AI559" s="16">
        <f>((1+$D559)^(Settings!$C$7-AI$4)*AI539+(AI549-(1+$D559)^(Settings!$C$7-AI$4))*AJ559)/AI549</f>
        <v/>
      </c>
      <c r="AJ559" s="16">
        <f>((1+$D559)^(Settings!$C$7-AJ$4)*AJ539+(AJ549-(1+$D559)^(Settings!$C$7-AJ$4))*AK559)/AJ549</f>
        <v/>
      </c>
      <c r="AK559" s="16">
        <f>((1+$D559)^(Settings!$C$7-AK$4)*AK539+(AK549-(1+$D559)^(Settings!$C$7-AK$4))*AL559)/AK549</f>
        <v/>
      </c>
      <c r="AL559" s="16">
        <f>((1+$D559)^(Settings!$C$7-AL$4)*AL539+(AL549-(1+$D559)^(Settings!$C$7-AL$4))*AM559)/AL549</f>
        <v/>
      </c>
      <c r="AM559" s="16">
        <f>((1+$D559)^(Settings!$C$7-AM$4)*AM539+(AM549-(1+$D559)^(Settings!$C$7-AM$4))*AN559)/AM549</f>
        <v/>
      </c>
      <c r="AN559" s="16">
        <f>((1+$D559)^(Settings!$C$7-AN$4)*AN539+(AN549-(1+$D559)^(Settings!$C$7-AN$4))*AO559)/AN549</f>
        <v/>
      </c>
      <c r="AO559" s="16">
        <f>((1+$D559)^(Settings!$C$7-AO$4)*AO539+(AO549-(1+$D559)^(Settings!$C$7-AO$4))*AP559)/AO549</f>
        <v/>
      </c>
      <c r="AP559" s="16">
        <f>((1+$D559)^(Settings!$C$7-AP$4)*AP539+(AP549-(1+$D559)^(Settings!$C$7-AP$4))*AQ559)/AP549</f>
        <v/>
      </c>
      <c r="AQ559" s="16">
        <f>((1+$D559)^(Settings!$C$7-AQ$4)*AQ539+(AQ549-(1+$D559)^(Settings!$C$7-AQ$4))*AR559)/AQ549</f>
        <v/>
      </c>
      <c r="AR559" s="16">
        <f>((1+$D559)^(Settings!$C$7-AR$4)*AR539+(AR549-(1+$D559)^(Settings!$C$7-AR$4))*AS559)/AR549</f>
        <v/>
      </c>
      <c r="AS559" s="16">
        <f>((1+$D559)^(Settings!$C$7-AS$4)*AS539+(AS549-(1+$D559)^(Settings!$C$7-AS$4))*AT559)/AS549</f>
        <v/>
      </c>
      <c r="AT559" s="16">
        <f>((1+$D559)^(Settings!$C$7-AT$4)*AT539+(AT549-(1+$D559)^(Settings!$C$7-AT$4))*AU559)/AT549</f>
        <v/>
      </c>
      <c r="AU559" s="16">
        <f>((1+$D559)^(Settings!$C$7-AU$4)*AU539+(AU549-(1+$D559)^(Settings!$C$7-AU$4))*AV559)/AU549</f>
        <v/>
      </c>
      <c r="AV559" s="16">
        <f>((1+$D559)^(Settings!$C$7-AV$4)*AV539+(AV549-(1+$D559)^(Settings!$C$7-AV$4))*AW559)/AV549</f>
        <v/>
      </c>
      <c r="AW559" s="16">
        <f>((1+$D559)^(Settings!$C$7-AW$4)*AW539+(AW549-(1+$D559)^(Settings!$C$7-AW$4))*AX559)/AW549</f>
        <v/>
      </c>
      <c r="AX559" s="16">
        <f>((1+$D559)^(Settings!$C$7-AX$4)*AX539+(AX549-(1+$D559)^(Settings!$C$7-AX$4))*AY559)/AX549</f>
        <v/>
      </c>
      <c r="AY559" s="16">
        <f>((1+$D559)^(Settings!$C$7-AY$4)*AY539+(AY549-(1+$D559)^(Settings!$C$7-AY$4))*AZ559)/AY549</f>
        <v/>
      </c>
    </row>
    <row r="560" hidden="1" outlineLevel="1">
      <c r="A560" s="14" t="inlineStr">
        <is>
          <t>lvc</t>
        </is>
      </c>
      <c r="B560" s="14" t="inlineStr">
        <is>
          <t>nga</t>
        </is>
      </c>
      <c r="C560" s="14" t="inlineStr">
        <is>
          <t>pow</t>
        </is>
      </c>
      <c r="D560" s="41">
        <f>INDEX(Inputs_power!$G$5:$G$13,MATCH($B560,Inputs_power!$A$5:$A$13,0))</f>
        <v/>
      </c>
      <c r="E560" s="35" t="n"/>
      <c r="F560" s="35" t="n"/>
      <c r="G560" s="35" t="n"/>
      <c r="H560" s="14">
        <f>INDEX(VarLab,MATCH($A560,VarKey,0))&amp;INDEX(MemLab,MATCH($C560&amp;"|"&amp;$B560,MemKey,0))</f>
        <v/>
      </c>
      <c r="I560" s="14">
        <f>INDEX(VarUnit,MATCH($A560,VarKey,0))</f>
        <v/>
      </c>
      <c r="J560" s="14">
        <f>INDEX(VarSrc,MATCH($A560,VarKey,0))</f>
        <v/>
      </c>
      <c r="K560" s="11">
        <f>CodePrefix&amp;$A560&amp;IF($C560="","","."&amp;$C560&amp;"."&amp;$B560)&amp;INDEX(VarEnd,MATCH($A560,VarKey,0))&amp;K$5</f>
        <v/>
      </c>
      <c r="L560" s="15">
        <f>((1+$D560)^(Settings!$C$7-L$4)*L540+(L550-(1+$D560)^(Settings!$C$7-L$4))*M560)/L550</f>
        <v/>
      </c>
      <c r="M560" s="16">
        <f>((1+$D560)^(Settings!$C$7-M$4)*M540+(M550-(1+$D560)^(Settings!$C$7-M$4))*N560)/M550</f>
        <v/>
      </c>
      <c r="N560" s="16">
        <f>((1+$D560)^(Settings!$C$7-N$4)*N540+(N550-(1+$D560)^(Settings!$C$7-N$4))*O560)/N550</f>
        <v/>
      </c>
      <c r="O560" s="16">
        <f>((1+$D560)^(Settings!$C$7-O$4)*O540+(O550-(1+$D560)^(Settings!$C$7-O$4))*P560)/O550</f>
        <v/>
      </c>
      <c r="P560" s="16">
        <f>((1+$D560)^(Settings!$C$7-P$4)*P540+(P550-(1+$D560)^(Settings!$C$7-P$4))*Q560)/P550</f>
        <v/>
      </c>
      <c r="Q560" s="16">
        <f>((1+$D560)^(Settings!$C$7-Q$4)*Q540+(Q550-(1+$D560)^(Settings!$C$7-Q$4))*R560)/Q550</f>
        <v/>
      </c>
      <c r="R560" s="16">
        <f>((1+$D560)^(Settings!$C$7-R$4)*R540+(R550-(1+$D560)^(Settings!$C$7-R$4))*S560)/R550</f>
        <v/>
      </c>
      <c r="S560" s="16">
        <f>((1+$D560)^(Settings!$C$7-S$4)*S540+(S550-(1+$D560)^(Settings!$C$7-S$4))*T560)/S550</f>
        <v/>
      </c>
      <c r="T560" s="16">
        <f>((1+$D560)^(Settings!$C$7-T$4)*T540+(T550-(1+$D560)^(Settings!$C$7-T$4))*U560)/T550</f>
        <v/>
      </c>
      <c r="U560" s="16">
        <f>((1+$D560)^(Settings!$C$7-U$4)*U540+(U550-(1+$D560)^(Settings!$C$7-U$4))*V560)/U550</f>
        <v/>
      </c>
      <c r="V560" s="16">
        <f>((1+$D560)^(Settings!$C$7-V$4)*V540+(V550-(1+$D560)^(Settings!$C$7-V$4))*W560)/V550</f>
        <v/>
      </c>
      <c r="W560" s="16">
        <f>((1+$D560)^(Settings!$C$7-W$4)*W540+(W550-(1+$D560)^(Settings!$C$7-W$4))*X560)/W550</f>
        <v/>
      </c>
      <c r="X560" s="16">
        <f>((1+$D560)^(Settings!$C$7-X$4)*X540+(X550-(1+$D560)^(Settings!$C$7-X$4))*Y560)/X550</f>
        <v/>
      </c>
      <c r="Y560" s="16">
        <f>((1+$D560)^(Settings!$C$7-Y$4)*Y540+(Y550-(1+$D560)^(Settings!$C$7-Y$4))*Z560)/Y550</f>
        <v/>
      </c>
      <c r="Z560" s="16">
        <f>((1+$D560)^(Settings!$C$7-Z$4)*Z540+(Z550-(1+$D560)^(Settings!$C$7-Z$4))*AA560)/Z550</f>
        <v/>
      </c>
      <c r="AA560" s="16">
        <f>((1+$D560)^(Settings!$C$7-AA$4)*AA540+(AA550-(1+$D560)^(Settings!$C$7-AA$4))*AB560)/AA550</f>
        <v/>
      </c>
      <c r="AB560" s="16">
        <f>((1+$D560)^(Settings!$C$7-AB$4)*AB540+(AB550-(1+$D560)^(Settings!$C$7-AB$4))*AC560)/AB550</f>
        <v/>
      </c>
      <c r="AC560" s="16">
        <f>((1+$D560)^(Settings!$C$7-AC$4)*AC540+(AC550-(1+$D560)^(Settings!$C$7-AC$4))*AD560)/AC550</f>
        <v/>
      </c>
      <c r="AD560" s="16">
        <f>((1+$D560)^(Settings!$C$7-AD$4)*AD540+(AD550-(1+$D560)^(Settings!$C$7-AD$4))*AE560)/AD550</f>
        <v/>
      </c>
      <c r="AF560" s="11">
        <f>CodePrefix&amp;$A560&amp;IF($C560="","","."&amp;$C560&amp;"."&amp;$B560)&amp;INDEX(VarEnd,MATCH($A560,VarKey,0))&amp;AF$5</f>
        <v/>
      </c>
      <c r="AG560" s="15">
        <f>((1+$D560)^(Settings!$C$7-AG$4)*AG540+(AG550-(1+$D560)^(Settings!$C$7-AG$4))*AH560)/AG550</f>
        <v/>
      </c>
      <c r="AH560" s="16">
        <f>((1+$D560)^(Settings!$C$7-AH$4)*AH540+(AH550-(1+$D560)^(Settings!$C$7-AH$4))*AI560)/AH550</f>
        <v/>
      </c>
      <c r="AI560" s="16">
        <f>((1+$D560)^(Settings!$C$7-AI$4)*AI540+(AI550-(1+$D560)^(Settings!$C$7-AI$4))*AJ560)/AI550</f>
        <v/>
      </c>
      <c r="AJ560" s="16">
        <f>((1+$D560)^(Settings!$C$7-AJ$4)*AJ540+(AJ550-(1+$D560)^(Settings!$C$7-AJ$4))*AK560)/AJ550</f>
        <v/>
      </c>
      <c r="AK560" s="16">
        <f>((1+$D560)^(Settings!$C$7-AK$4)*AK540+(AK550-(1+$D560)^(Settings!$C$7-AK$4))*AL560)/AK550</f>
        <v/>
      </c>
      <c r="AL560" s="16">
        <f>((1+$D560)^(Settings!$C$7-AL$4)*AL540+(AL550-(1+$D560)^(Settings!$C$7-AL$4))*AM560)/AL550</f>
        <v/>
      </c>
      <c r="AM560" s="16">
        <f>((1+$D560)^(Settings!$C$7-AM$4)*AM540+(AM550-(1+$D560)^(Settings!$C$7-AM$4))*AN560)/AM550</f>
        <v/>
      </c>
      <c r="AN560" s="16">
        <f>((1+$D560)^(Settings!$C$7-AN$4)*AN540+(AN550-(1+$D560)^(Settings!$C$7-AN$4))*AO560)/AN550</f>
        <v/>
      </c>
      <c r="AO560" s="16">
        <f>((1+$D560)^(Settings!$C$7-AO$4)*AO540+(AO550-(1+$D560)^(Settings!$C$7-AO$4))*AP560)/AO550</f>
        <v/>
      </c>
      <c r="AP560" s="16">
        <f>((1+$D560)^(Settings!$C$7-AP$4)*AP540+(AP550-(1+$D560)^(Settings!$C$7-AP$4))*AQ560)/AP550</f>
        <v/>
      </c>
      <c r="AQ560" s="16">
        <f>((1+$D560)^(Settings!$C$7-AQ$4)*AQ540+(AQ550-(1+$D560)^(Settings!$C$7-AQ$4))*AR560)/AQ550</f>
        <v/>
      </c>
      <c r="AR560" s="16">
        <f>((1+$D560)^(Settings!$C$7-AR$4)*AR540+(AR550-(1+$D560)^(Settings!$C$7-AR$4))*AS560)/AR550</f>
        <v/>
      </c>
      <c r="AS560" s="16">
        <f>((1+$D560)^(Settings!$C$7-AS$4)*AS540+(AS550-(1+$D560)^(Settings!$C$7-AS$4))*AT560)/AS550</f>
        <v/>
      </c>
      <c r="AT560" s="16">
        <f>((1+$D560)^(Settings!$C$7-AT$4)*AT540+(AT550-(1+$D560)^(Settings!$C$7-AT$4))*AU560)/AT550</f>
        <v/>
      </c>
      <c r="AU560" s="16">
        <f>((1+$D560)^(Settings!$C$7-AU$4)*AU540+(AU550-(1+$D560)^(Settings!$C$7-AU$4))*AV560)/AU550</f>
        <v/>
      </c>
      <c r="AV560" s="16">
        <f>((1+$D560)^(Settings!$C$7-AV$4)*AV540+(AV550-(1+$D560)^(Settings!$C$7-AV$4))*AW560)/AV550</f>
        <v/>
      </c>
      <c r="AW560" s="16">
        <f>((1+$D560)^(Settings!$C$7-AW$4)*AW540+(AW550-(1+$D560)^(Settings!$C$7-AW$4))*AX560)/AW550</f>
        <v/>
      </c>
      <c r="AX560" s="16">
        <f>((1+$D560)^(Settings!$C$7-AX$4)*AX540+(AX550-(1+$D560)^(Settings!$C$7-AX$4))*AY560)/AX550</f>
        <v/>
      </c>
      <c r="AY560" s="16">
        <f>((1+$D560)^(Settings!$C$7-AY$4)*AY540+(AY550-(1+$D560)^(Settings!$C$7-AY$4))*AZ560)/AY550</f>
        <v/>
      </c>
    </row>
    <row r="561" hidden="1" outlineLevel="1">
      <c r="A561" s="14" t="inlineStr">
        <is>
          <t>lvc</t>
        </is>
      </c>
      <c r="B561" s="14" t="inlineStr">
        <is>
          <t>oop</t>
        </is>
      </c>
      <c r="C561" s="14" t="inlineStr">
        <is>
          <t>pow</t>
        </is>
      </c>
      <c r="D561" s="41">
        <f>INDEX(Inputs_power!$G$5:$G$13,MATCH($B561,Inputs_power!$A$5:$A$13,0))</f>
        <v/>
      </c>
      <c r="E561" s="35" t="n"/>
      <c r="F561" s="35" t="n"/>
      <c r="G561" s="35" t="n"/>
      <c r="H561" s="14">
        <f>INDEX(VarLab,MATCH($A561,VarKey,0))&amp;INDEX(MemLab,MATCH($C561&amp;"|"&amp;$B561,MemKey,0))</f>
        <v/>
      </c>
      <c r="I561" s="14">
        <f>INDEX(VarUnit,MATCH($A561,VarKey,0))</f>
        <v/>
      </c>
      <c r="J561" s="14">
        <f>INDEX(VarSrc,MATCH($A561,VarKey,0))</f>
        <v/>
      </c>
      <c r="K561" s="11">
        <f>CodePrefix&amp;$A561&amp;IF($C561="","","."&amp;$C561&amp;"."&amp;$B561)&amp;INDEX(VarEnd,MATCH($A561,VarKey,0))&amp;K$5</f>
        <v/>
      </c>
      <c r="L561" s="15">
        <f>((1+$D561)^(Settings!$C$7-L$4)*L541+(L551-(1+$D561)^(Settings!$C$7-L$4))*M561)/L551</f>
        <v/>
      </c>
      <c r="M561" s="16">
        <f>((1+$D561)^(Settings!$C$7-M$4)*M541+(M551-(1+$D561)^(Settings!$C$7-M$4))*N561)/M551</f>
        <v/>
      </c>
      <c r="N561" s="16">
        <f>((1+$D561)^(Settings!$C$7-N$4)*N541+(N551-(1+$D561)^(Settings!$C$7-N$4))*O561)/N551</f>
        <v/>
      </c>
      <c r="O561" s="16">
        <f>((1+$D561)^(Settings!$C$7-O$4)*O541+(O551-(1+$D561)^(Settings!$C$7-O$4))*P561)/O551</f>
        <v/>
      </c>
      <c r="P561" s="16">
        <f>((1+$D561)^(Settings!$C$7-P$4)*P541+(P551-(1+$D561)^(Settings!$C$7-P$4))*Q561)/P551</f>
        <v/>
      </c>
      <c r="Q561" s="16">
        <f>((1+$D561)^(Settings!$C$7-Q$4)*Q541+(Q551-(1+$D561)^(Settings!$C$7-Q$4))*R561)/Q551</f>
        <v/>
      </c>
      <c r="R561" s="16">
        <f>((1+$D561)^(Settings!$C$7-R$4)*R541+(R551-(1+$D561)^(Settings!$C$7-R$4))*S561)/R551</f>
        <v/>
      </c>
      <c r="S561" s="16">
        <f>((1+$D561)^(Settings!$C$7-S$4)*S541+(S551-(1+$D561)^(Settings!$C$7-S$4))*T561)/S551</f>
        <v/>
      </c>
      <c r="T561" s="16">
        <f>((1+$D561)^(Settings!$C$7-T$4)*T541+(T551-(1+$D561)^(Settings!$C$7-T$4))*U561)/T551</f>
        <v/>
      </c>
      <c r="U561" s="16">
        <f>((1+$D561)^(Settings!$C$7-U$4)*U541+(U551-(1+$D561)^(Settings!$C$7-U$4))*V561)/U551</f>
        <v/>
      </c>
      <c r="V561" s="16">
        <f>((1+$D561)^(Settings!$C$7-V$4)*V541+(V551-(1+$D561)^(Settings!$C$7-V$4))*W561)/V551</f>
        <v/>
      </c>
      <c r="W561" s="16">
        <f>((1+$D561)^(Settings!$C$7-W$4)*W541+(W551-(1+$D561)^(Settings!$C$7-W$4))*X561)/W551</f>
        <v/>
      </c>
      <c r="X561" s="16">
        <f>((1+$D561)^(Settings!$C$7-X$4)*X541+(X551-(1+$D561)^(Settings!$C$7-X$4))*Y561)/X551</f>
        <v/>
      </c>
      <c r="Y561" s="16">
        <f>((1+$D561)^(Settings!$C$7-Y$4)*Y541+(Y551-(1+$D561)^(Settings!$C$7-Y$4))*Z561)/Y551</f>
        <v/>
      </c>
      <c r="Z561" s="16">
        <f>((1+$D561)^(Settings!$C$7-Z$4)*Z541+(Z551-(1+$D561)^(Settings!$C$7-Z$4))*AA561)/Z551</f>
        <v/>
      </c>
      <c r="AA561" s="16">
        <f>((1+$D561)^(Settings!$C$7-AA$4)*AA541+(AA551-(1+$D561)^(Settings!$C$7-AA$4))*AB561)/AA551</f>
        <v/>
      </c>
      <c r="AB561" s="16">
        <f>((1+$D561)^(Settings!$C$7-AB$4)*AB541+(AB551-(1+$D561)^(Settings!$C$7-AB$4))*AC561)/AB551</f>
        <v/>
      </c>
      <c r="AC561" s="16">
        <f>((1+$D561)^(Settings!$C$7-AC$4)*AC541+(AC551-(1+$D561)^(Settings!$C$7-AC$4))*AD561)/AC551</f>
        <v/>
      </c>
      <c r="AD561" s="16">
        <f>((1+$D561)^(Settings!$C$7-AD$4)*AD541+(AD551-(1+$D561)^(Settings!$C$7-AD$4))*AE561)/AD551</f>
        <v/>
      </c>
      <c r="AF561" s="11">
        <f>CodePrefix&amp;$A561&amp;IF($C561="","","."&amp;$C561&amp;"."&amp;$B561)&amp;INDEX(VarEnd,MATCH($A561,VarKey,0))&amp;AF$5</f>
        <v/>
      </c>
      <c r="AG561" s="15">
        <f>((1+$D561)^(Settings!$C$7-AG$4)*AG541+(AG551-(1+$D561)^(Settings!$C$7-AG$4))*AH561)/AG551</f>
        <v/>
      </c>
      <c r="AH561" s="16">
        <f>((1+$D561)^(Settings!$C$7-AH$4)*AH541+(AH551-(1+$D561)^(Settings!$C$7-AH$4))*AI561)/AH551</f>
        <v/>
      </c>
      <c r="AI561" s="16">
        <f>((1+$D561)^(Settings!$C$7-AI$4)*AI541+(AI551-(1+$D561)^(Settings!$C$7-AI$4))*AJ561)/AI551</f>
        <v/>
      </c>
      <c r="AJ561" s="16">
        <f>((1+$D561)^(Settings!$C$7-AJ$4)*AJ541+(AJ551-(1+$D561)^(Settings!$C$7-AJ$4))*AK561)/AJ551</f>
        <v/>
      </c>
      <c r="AK561" s="16">
        <f>((1+$D561)^(Settings!$C$7-AK$4)*AK541+(AK551-(1+$D561)^(Settings!$C$7-AK$4))*AL561)/AK551</f>
        <v/>
      </c>
      <c r="AL561" s="16">
        <f>((1+$D561)^(Settings!$C$7-AL$4)*AL541+(AL551-(1+$D561)^(Settings!$C$7-AL$4))*AM561)/AL551</f>
        <v/>
      </c>
      <c r="AM561" s="16">
        <f>((1+$D561)^(Settings!$C$7-AM$4)*AM541+(AM551-(1+$D561)^(Settings!$C$7-AM$4))*AN561)/AM551</f>
        <v/>
      </c>
      <c r="AN561" s="16">
        <f>((1+$D561)^(Settings!$C$7-AN$4)*AN541+(AN551-(1+$D561)^(Settings!$C$7-AN$4))*AO561)/AN551</f>
        <v/>
      </c>
      <c r="AO561" s="16">
        <f>((1+$D561)^(Settings!$C$7-AO$4)*AO541+(AO551-(1+$D561)^(Settings!$C$7-AO$4))*AP561)/AO551</f>
        <v/>
      </c>
      <c r="AP561" s="16">
        <f>((1+$D561)^(Settings!$C$7-AP$4)*AP541+(AP551-(1+$D561)^(Settings!$C$7-AP$4))*AQ561)/AP551</f>
        <v/>
      </c>
      <c r="AQ561" s="16">
        <f>((1+$D561)^(Settings!$C$7-AQ$4)*AQ541+(AQ551-(1+$D561)^(Settings!$C$7-AQ$4))*AR561)/AQ551</f>
        <v/>
      </c>
      <c r="AR561" s="16">
        <f>((1+$D561)^(Settings!$C$7-AR$4)*AR541+(AR551-(1+$D561)^(Settings!$C$7-AR$4))*AS561)/AR551</f>
        <v/>
      </c>
      <c r="AS561" s="16">
        <f>((1+$D561)^(Settings!$C$7-AS$4)*AS541+(AS551-(1+$D561)^(Settings!$C$7-AS$4))*AT561)/AS551</f>
        <v/>
      </c>
      <c r="AT561" s="16">
        <f>((1+$D561)^(Settings!$C$7-AT$4)*AT541+(AT551-(1+$D561)^(Settings!$C$7-AT$4))*AU561)/AT551</f>
        <v/>
      </c>
      <c r="AU561" s="16">
        <f>((1+$D561)^(Settings!$C$7-AU$4)*AU541+(AU551-(1+$D561)^(Settings!$C$7-AU$4))*AV561)/AU551</f>
        <v/>
      </c>
      <c r="AV561" s="16">
        <f>((1+$D561)^(Settings!$C$7-AV$4)*AV541+(AV551-(1+$D561)^(Settings!$C$7-AV$4))*AW561)/AV551</f>
        <v/>
      </c>
      <c r="AW561" s="16">
        <f>((1+$D561)^(Settings!$C$7-AW$4)*AW541+(AW551-(1+$D561)^(Settings!$C$7-AW$4))*AX561)/AW551</f>
        <v/>
      </c>
      <c r="AX561" s="16">
        <f>((1+$D561)^(Settings!$C$7-AX$4)*AX541+(AX551-(1+$D561)^(Settings!$C$7-AX$4))*AY561)/AX551</f>
        <v/>
      </c>
      <c r="AY561" s="16">
        <f>((1+$D561)^(Settings!$C$7-AY$4)*AY541+(AY551-(1+$D561)^(Settings!$C$7-AY$4))*AZ561)/AY551</f>
        <v/>
      </c>
    </row>
    <row r="562" hidden="1" outlineLevel="1">
      <c r="A562" s="14" t="inlineStr">
        <is>
          <t>lvc</t>
        </is>
      </c>
      <c r="B562" s="14" t="inlineStr">
        <is>
          <t>nuc</t>
        </is>
      </c>
      <c r="C562" s="14" t="inlineStr">
        <is>
          <t>pow</t>
        </is>
      </c>
      <c r="D562" s="41">
        <f>INDEX(Inputs_power!$G$5:$G$13,MATCH($B562,Inputs_power!$A$5:$A$13,0))</f>
        <v/>
      </c>
      <c r="E562" s="35" t="n"/>
      <c r="F562" s="35" t="n"/>
      <c r="G562" s="35" t="n"/>
      <c r="H562" s="14">
        <f>INDEX(VarLab,MATCH($A562,VarKey,0))&amp;INDEX(MemLab,MATCH($C562&amp;"|"&amp;$B562,MemKey,0))</f>
        <v/>
      </c>
      <c r="I562" s="14">
        <f>INDEX(VarUnit,MATCH($A562,VarKey,0))</f>
        <v/>
      </c>
      <c r="J562" s="14">
        <f>INDEX(VarSrc,MATCH($A562,VarKey,0))</f>
        <v/>
      </c>
      <c r="K562" s="11">
        <f>CodePrefix&amp;$A562&amp;IF($C562="","","."&amp;$C562&amp;"."&amp;$B562)&amp;INDEX(VarEnd,MATCH($A562,VarKey,0))&amp;K$5</f>
        <v/>
      </c>
      <c r="L562" s="15">
        <f>((1+$D562)^(Settings!$C$7-L$4)*L542+(L552-(1+$D562)^(Settings!$C$7-L$4))*M562)/L552</f>
        <v/>
      </c>
      <c r="M562" s="16">
        <f>((1+$D562)^(Settings!$C$7-M$4)*M542+(M552-(1+$D562)^(Settings!$C$7-M$4))*N562)/M552</f>
        <v/>
      </c>
      <c r="N562" s="16">
        <f>((1+$D562)^(Settings!$C$7-N$4)*N542+(N552-(1+$D562)^(Settings!$C$7-N$4))*O562)/N552</f>
        <v/>
      </c>
      <c r="O562" s="16">
        <f>((1+$D562)^(Settings!$C$7-O$4)*O542+(O552-(1+$D562)^(Settings!$C$7-O$4))*P562)/O552</f>
        <v/>
      </c>
      <c r="P562" s="16">
        <f>((1+$D562)^(Settings!$C$7-P$4)*P542+(P552-(1+$D562)^(Settings!$C$7-P$4))*Q562)/P552</f>
        <v/>
      </c>
      <c r="Q562" s="16">
        <f>((1+$D562)^(Settings!$C$7-Q$4)*Q542+(Q552-(1+$D562)^(Settings!$C$7-Q$4))*R562)/Q552</f>
        <v/>
      </c>
      <c r="R562" s="16">
        <f>((1+$D562)^(Settings!$C$7-R$4)*R542+(R552-(1+$D562)^(Settings!$C$7-R$4))*S562)/R552</f>
        <v/>
      </c>
      <c r="S562" s="16">
        <f>((1+$D562)^(Settings!$C$7-S$4)*S542+(S552-(1+$D562)^(Settings!$C$7-S$4))*T562)/S552</f>
        <v/>
      </c>
      <c r="T562" s="16">
        <f>((1+$D562)^(Settings!$C$7-T$4)*T542+(T552-(1+$D562)^(Settings!$C$7-T$4))*U562)/T552</f>
        <v/>
      </c>
      <c r="U562" s="16">
        <f>((1+$D562)^(Settings!$C$7-U$4)*U542+(U552-(1+$D562)^(Settings!$C$7-U$4))*V562)/U552</f>
        <v/>
      </c>
      <c r="V562" s="16">
        <f>((1+$D562)^(Settings!$C$7-V$4)*V542+(V552-(1+$D562)^(Settings!$C$7-V$4))*W562)/V552</f>
        <v/>
      </c>
      <c r="W562" s="16">
        <f>((1+$D562)^(Settings!$C$7-W$4)*W542+(W552-(1+$D562)^(Settings!$C$7-W$4))*X562)/W552</f>
        <v/>
      </c>
      <c r="X562" s="16">
        <f>((1+$D562)^(Settings!$C$7-X$4)*X542+(X552-(1+$D562)^(Settings!$C$7-X$4))*Y562)/X552</f>
        <v/>
      </c>
      <c r="Y562" s="16">
        <f>((1+$D562)^(Settings!$C$7-Y$4)*Y542+(Y552-(1+$D562)^(Settings!$C$7-Y$4))*Z562)/Y552</f>
        <v/>
      </c>
      <c r="Z562" s="16">
        <f>((1+$D562)^(Settings!$C$7-Z$4)*Z542+(Z552-(1+$D562)^(Settings!$C$7-Z$4))*AA562)/Z552</f>
        <v/>
      </c>
      <c r="AA562" s="16">
        <f>((1+$D562)^(Settings!$C$7-AA$4)*AA542+(AA552-(1+$D562)^(Settings!$C$7-AA$4))*AB562)/AA552</f>
        <v/>
      </c>
      <c r="AB562" s="16">
        <f>((1+$D562)^(Settings!$C$7-AB$4)*AB542+(AB552-(1+$D562)^(Settings!$C$7-AB$4))*AC562)/AB552</f>
        <v/>
      </c>
      <c r="AC562" s="16">
        <f>((1+$D562)^(Settings!$C$7-AC$4)*AC542+(AC552-(1+$D562)^(Settings!$C$7-AC$4))*AD562)/AC552</f>
        <v/>
      </c>
      <c r="AD562" s="16">
        <f>((1+$D562)^(Settings!$C$7-AD$4)*AD542+(AD552-(1+$D562)^(Settings!$C$7-AD$4))*AE562)/AD552</f>
        <v/>
      </c>
      <c r="AF562" s="11">
        <f>CodePrefix&amp;$A562&amp;IF($C562="","","."&amp;$C562&amp;"."&amp;$B562)&amp;INDEX(VarEnd,MATCH($A562,VarKey,0))&amp;AF$5</f>
        <v/>
      </c>
      <c r="AG562" s="15">
        <f>((1+$D562)^(Settings!$C$7-AG$4)*AG542+(AG552-(1+$D562)^(Settings!$C$7-AG$4))*AH562)/AG552</f>
        <v/>
      </c>
      <c r="AH562" s="16">
        <f>((1+$D562)^(Settings!$C$7-AH$4)*AH542+(AH552-(1+$D562)^(Settings!$C$7-AH$4))*AI562)/AH552</f>
        <v/>
      </c>
      <c r="AI562" s="16">
        <f>((1+$D562)^(Settings!$C$7-AI$4)*AI542+(AI552-(1+$D562)^(Settings!$C$7-AI$4))*AJ562)/AI552</f>
        <v/>
      </c>
      <c r="AJ562" s="16">
        <f>((1+$D562)^(Settings!$C$7-AJ$4)*AJ542+(AJ552-(1+$D562)^(Settings!$C$7-AJ$4))*AK562)/AJ552</f>
        <v/>
      </c>
      <c r="AK562" s="16">
        <f>((1+$D562)^(Settings!$C$7-AK$4)*AK542+(AK552-(1+$D562)^(Settings!$C$7-AK$4))*AL562)/AK552</f>
        <v/>
      </c>
      <c r="AL562" s="16">
        <f>((1+$D562)^(Settings!$C$7-AL$4)*AL542+(AL552-(1+$D562)^(Settings!$C$7-AL$4))*AM562)/AL552</f>
        <v/>
      </c>
      <c r="AM562" s="16">
        <f>((1+$D562)^(Settings!$C$7-AM$4)*AM542+(AM552-(1+$D562)^(Settings!$C$7-AM$4))*AN562)/AM552</f>
        <v/>
      </c>
      <c r="AN562" s="16">
        <f>((1+$D562)^(Settings!$C$7-AN$4)*AN542+(AN552-(1+$D562)^(Settings!$C$7-AN$4))*AO562)/AN552</f>
        <v/>
      </c>
      <c r="AO562" s="16">
        <f>((1+$D562)^(Settings!$C$7-AO$4)*AO542+(AO552-(1+$D562)^(Settings!$C$7-AO$4))*AP562)/AO552</f>
        <v/>
      </c>
      <c r="AP562" s="16">
        <f>((1+$D562)^(Settings!$C$7-AP$4)*AP542+(AP552-(1+$D562)^(Settings!$C$7-AP$4))*AQ562)/AP552</f>
        <v/>
      </c>
      <c r="AQ562" s="16">
        <f>((1+$D562)^(Settings!$C$7-AQ$4)*AQ542+(AQ552-(1+$D562)^(Settings!$C$7-AQ$4))*AR562)/AQ552</f>
        <v/>
      </c>
      <c r="AR562" s="16">
        <f>((1+$D562)^(Settings!$C$7-AR$4)*AR542+(AR552-(1+$D562)^(Settings!$C$7-AR$4))*AS562)/AR552</f>
        <v/>
      </c>
      <c r="AS562" s="16">
        <f>((1+$D562)^(Settings!$C$7-AS$4)*AS542+(AS552-(1+$D562)^(Settings!$C$7-AS$4))*AT562)/AS552</f>
        <v/>
      </c>
      <c r="AT562" s="16">
        <f>((1+$D562)^(Settings!$C$7-AT$4)*AT542+(AT552-(1+$D562)^(Settings!$C$7-AT$4))*AU562)/AT552</f>
        <v/>
      </c>
      <c r="AU562" s="16">
        <f>((1+$D562)^(Settings!$C$7-AU$4)*AU542+(AU552-(1+$D562)^(Settings!$C$7-AU$4))*AV562)/AU552</f>
        <v/>
      </c>
      <c r="AV562" s="16">
        <f>((1+$D562)^(Settings!$C$7-AV$4)*AV542+(AV552-(1+$D562)^(Settings!$C$7-AV$4))*AW562)/AV552</f>
        <v/>
      </c>
      <c r="AW562" s="16">
        <f>((1+$D562)^(Settings!$C$7-AW$4)*AW542+(AW552-(1+$D562)^(Settings!$C$7-AW$4))*AX562)/AW552</f>
        <v/>
      </c>
      <c r="AX562" s="16">
        <f>((1+$D562)^(Settings!$C$7-AX$4)*AX542+(AX552-(1+$D562)^(Settings!$C$7-AX$4))*AY562)/AX552</f>
        <v/>
      </c>
      <c r="AY562" s="16">
        <f>((1+$D562)^(Settings!$C$7-AY$4)*AY542+(AY552-(1+$D562)^(Settings!$C$7-AY$4))*AZ562)/AY552</f>
        <v/>
      </c>
    </row>
    <row r="563" hidden="1" outlineLevel="1">
      <c r="A563" s="14" t="inlineStr">
        <is>
          <t>lvc</t>
        </is>
      </c>
      <c r="B563" s="14" t="inlineStr">
        <is>
          <t>wnd</t>
        </is>
      </c>
      <c r="C563" s="14" t="inlineStr">
        <is>
          <t>pow</t>
        </is>
      </c>
      <c r="D563" s="41">
        <f>INDEX(Inputs_power!$G$5:$G$13,MATCH($B563,Inputs_power!$A$5:$A$13,0))</f>
        <v/>
      </c>
      <c r="E563" s="35" t="n"/>
      <c r="F563" s="35" t="n"/>
      <c r="G563" s="35" t="n"/>
      <c r="H563" s="14">
        <f>INDEX(VarLab,MATCH($A563,VarKey,0))&amp;INDEX(MemLab,MATCH($C563&amp;"|"&amp;$B563,MemKey,0))</f>
        <v/>
      </c>
      <c r="I563" s="14">
        <f>INDEX(VarUnit,MATCH($A563,VarKey,0))</f>
        <v/>
      </c>
      <c r="J563" s="14">
        <f>INDEX(VarSrc,MATCH($A563,VarKey,0))</f>
        <v/>
      </c>
      <c r="K563" s="11">
        <f>CodePrefix&amp;$A563&amp;IF($C563="","","."&amp;$C563&amp;"."&amp;$B563)&amp;INDEX(VarEnd,MATCH($A563,VarKey,0))&amp;K$5</f>
        <v/>
      </c>
      <c r="L563" s="15">
        <f>((1+$D563)^(Settings!$C$7-L$4)*L543+(L553-(1+$D563)^(Settings!$C$7-L$4))*M563)/L553</f>
        <v/>
      </c>
      <c r="M563" s="16">
        <f>((1+$D563)^(Settings!$C$7-M$4)*M543+(M553-(1+$D563)^(Settings!$C$7-M$4))*N563)/M553</f>
        <v/>
      </c>
      <c r="N563" s="16">
        <f>((1+$D563)^(Settings!$C$7-N$4)*N543+(N553-(1+$D563)^(Settings!$C$7-N$4))*O563)/N553</f>
        <v/>
      </c>
      <c r="O563" s="16">
        <f>((1+$D563)^(Settings!$C$7-O$4)*O543+(O553-(1+$D563)^(Settings!$C$7-O$4))*P563)/O553</f>
        <v/>
      </c>
      <c r="P563" s="16">
        <f>((1+$D563)^(Settings!$C$7-P$4)*P543+(P553-(1+$D563)^(Settings!$C$7-P$4))*Q563)/P553</f>
        <v/>
      </c>
      <c r="Q563" s="16">
        <f>((1+$D563)^(Settings!$C$7-Q$4)*Q543+(Q553-(1+$D563)^(Settings!$C$7-Q$4))*R563)/Q553</f>
        <v/>
      </c>
      <c r="R563" s="16">
        <f>((1+$D563)^(Settings!$C$7-R$4)*R543+(R553-(1+$D563)^(Settings!$C$7-R$4))*S563)/R553</f>
        <v/>
      </c>
      <c r="S563" s="16">
        <f>((1+$D563)^(Settings!$C$7-S$4)*S543+(S553-(1+$D563)^(Settings!$C$7-S$4))*T563)/S553</f>
        <v/>
      </c>
      <c r="T563" s="16">
        <f>((1+$D563)^(Settings!$C$7-T$4)*T543+(T553-(1+$D563)^(Settings!$C$7-T$4))*U563)/T553</f>
        <v/>
      </c>
      <c r="U563" s="16">
        <f>((1+$D563)^(Settings!$C$7-U$4)*U543+(U553-(1+$D563)^(Settings!$C$7-U$4))*V563)/U553</f>
        <v/>
      </c>
      <c r="V563" s="16">
        <f>((1+$D563)^(Settings!$C$7-V$4)*V543+(V553-(1+$D563)^(Settings!$C$7-V$4))*W563)/V553</f>
        <v/>
      </c>
      <c r="W563" s="16">
        <f>((1+$D563)^(Settings!$C$7-W$4)*W543+(W553-(1+$D563)^(Settings!$C$7-W$4))*X563)/W553</f>
        <v/>
      </c>
      <c r="X563" s="16">
        <f>((1+$D563)^(Settings!$C$7-X$4)*X543+(X553-(1+$D563)^(Settings!$C$7-X$4))*Y563)/X553</f>
        <v/>
      </c>
      <c r="Y563" s="16">
        <f>((1+$D563)^(Settings!$C$7-Y$4)*Y543+(Y553-(1+$D563)^(Settings!$C$7-Y$4))*Z563)/Y553</f>
        <v/>
      </c>
      <c r="Z563" s="16">
        <f>((1+$D563)^(Settings!$C$7-Z$4)*Z543+(Z553-(1+$D563)^(Settings!$C$7-Z$4))*AA563)/Z553</f>
        <v/>
      </c>
      <c r="AA563" s="16">
        <f>((1+$D563)^(Settings!$C$7-AA$4)*AA543+(AA553-(1+$D563)^(Settings!$C$7-AA$4))*AB563)/AA553</f>
        <v/>
      </c>
      <c r="AB563" s="16">
        <f>((1+$D563)^(Settings!$C$7-AB$4)*AB543+(AB553-(1+$D563)^(Settings!$C$7-AB$4))*AC563)/AB553</f>
        <v/>
      </c>
      <c r="AC563" s="16">
        <f>((1+$D563)^(Settings!$C$7-AC$4)*AC543+(AC553-(1+$D563)^(Settings!$C$7-AC$4))*AD563)/AC553</f>
        <v/>
      </c>
      <c r="AD563" s="16">
        <f>((1+$D563)^(Settings!$C$7-AD$4)*AD543+(AD553-(1+$D563)^(Settings!$C$7-AD$4))*AE563)/AD553</f>
        <v/>
      </c>
      <c r="AF563" s="11">
        <f>CodePrefix&amp;$A563&amp;IF($C563="","","."&amp;$C563&amp;"."&amp;$B563)&amp;INDEX(VarEnd,MATCH($A563,VarKey,0))&amp;AF$5</f>
        <v/>
      </c>
      <c r="AG563" s="15">
        <f>((1+$D563)^(Settings!$C$7-AG$4)*AG543+(AG553-(1+$D563)^(Settings!$C$7-AG$4))*AH563)/AG553</f>
        <v/>
      </c>
      <c r="AH563" s="16">
        <f>((1+$D563)^(Settings!$C$7-AH$4)*AH543+(AH553-(1+$D563)^(Settings!$C$7-AH$4))*AI563)/AH553</f>
        <v/>
      </c>
      <c r="AI563" s="16">
        <f>((1+$D563)^(Settings!$C$7-AI$4)*AI543+(AI553-(1+$D563)^(Settings!$C$7-AI$4))*AJ563)/AI553</f>
        <v/>
      </c>
      <c r="AJ563" s="16">
        <f>((1+$D563)^(Settings!$C$7-AJ$4)*AJ543+(AJ553-(1+$D563)^(Settings!$C$7-AJ$4))*AK563)/AJ553</f>
        <v/>
      </c>
      <c r="AK563" s="16">
        <f>((1+$D563)^(Settings!$C$7-AK$4)*AK543+(AK553-(1+$D563)^(Settings!$C$7-AK$4))*AL563)/AK553</f>
        <v/>
      </c>
      <c r="AL563" s="16">
        <f>((1+$D563)^(Settings!$C$7-AL$4)*AL543+(AL553-(1+$D563)^(Settings!$C$7-AL$4))*AM563)/AL553</f>
        <v/>
      </c>
      <c r="AM563" s="16">
        <f>((1+$D563)^(Settings!$C$7-AM$4)*AM543+(AM553-(1+$D563)^(Settings!$C$7-AM$4))*AN563)/AM553</f>
        <v/>
      </c>
      <c r="AN563" s="16">
        <f>((1+$D563)^(Settings!$C$7-AN$4)*AN543+(AN553-(1+$D563)^(Settings!$C$7-AN$4))*AO563)/AN553</f>
        <v/>
      </c>
      <c r="AO563" s="16">
        <f>((1+$D563)^(Settings!$C$7-AO$4)*AO543+(AO553-(1+$D563)^(Settings!$C$7-AO$4))*AP563)/AO553</f>
        <v/>
      </c>
      <c r="AP563" s="16">
        <f>((1+$D563)^(Settings!$C$7-AP$4)*AP543+(AP553-(1+$D563)^(Settings!$C$7-AP$4))*AQ563)/AP553</f>
        <v/>
      </c>
      <c r="AQ563" s="16">
        <f>((1+$D563)^(Settings!$C$7-AQ$4)*AQ543+(AQ553-(1+$D563)^(Settings!$C$7-AQ$4))*AR563)/AQ553</f>
        <v/>
      </c>
      <c r="AR563" s="16">
        <f>((1+$D563)^(Settings!$C$7-AR$4)*AR543+(AR553-(1+$D563)^(Settings!$C$7-AR$4))*AS563)/AR553</f>
        <v/>
      </c>
      <c r="AS563" s="16">
        <f>((1+$D563)^(Settings!$C$7-AS$4)*AS543+(AS553-(1+$D563)^(Settings!$C$7-AS$4))*AT563)/AS553</f>
        <v/>
      </c>
      <c r="AT563" s="16">
        <f>((1+$D563)^(Settings!$C$7-AT$4)*AT543+(AT553-(1+$D563)^(Settings!$C$7-AT$4))*AU563)/AT553</f>
        <v/>
      </c>
      <c r="AU563" s="16">
        <f>((1+$D563)^(Settings!$C$7-AU$4)*AU543+(AU553-(1+$D563)^(Settings!$C$7-AU$4))*AV563)/AU553</f>
        <v/>
      </c>
      <c r="AV563" s="16">
        <f>((1+$D563)^(Settings!$C$7-AV$4)*AV543+(AV553-(1+$D563)^(Settings!$C$7-AV$4))*AW563)/AV553</f>
        <v/>
      </c>
      <c r="AW563" s="16">
        <f>((1+$D563)^(Settings!$C$7-AW$4)*AW543+(AW553-(1+$D563)^(Settings!$C$7-AW$4))*AX563)/AW553</f>
        <v/>
      </c>
      <c r="AX563" s="16">
        <f>((1+$D563)^(Settings!$C$7-AX$4)*AX543+(AX553-(1+$D563)^(Settings!$C$7-AX$4))*AY563)/AX553</f>
        <v/>
      </c>
      <c r="AY563" s="16">
        <f>((1+$D563)^(Settings!$C$7-AY$4)*AY543+(AY553-(1+$D563)^(Settings!$C$7-AY$4))*AZ563)/AY553</f>
        <v/>
      </c>
    </row>
    <row r="564" hidden="1" outlineLevel="1">
      <c r="A564" s="14" t="inlineStr">
        <is>
          <t>lvc</t>
        </is>
      </c>
      <c r="B564" s="14" t="inlineStr">
        <is>
          <t>sol</t>
        </is>
      </c>
      <c r="C564" s="14" t="inlineStr">
        <is>
          <t>pow</t>
        </is>
      </c>
      <c r="D564" s="41">
        <f>INDEX(Inputs_power!$G$5:$G$13,MATCH($B564,Inputs_power!$A$5:$A$13,0))</f>
        <v/>
      </c>
      <c r="E564" s="35" t="n"/>
      <c r="F564" s="35" t="n"/>
      <c r="G564" s="35" t="n"/>
      <c r="H564" s="14">
        <f>INDEX(VarLab,MATCH($A564,VarKey,0))&amp;INDEX(MemLab,MATCH($C564&amp;"|"&amp;$B564,MemKey,0))</f>
        <v/>
      </c>
      <c r="I564" s="14">
        <f>INDEX(VarUnit,MATCH($A564,VarKey,0))</f>
        <v/>
      </c>
      <c r="J564" s="14">
        <f>INDEX(VarSrc,MATCH($A564,VarKey,0))</f>
        <v/>
      </c>
      <c r="K564" s="11">
        <f>CodePrefix&amp;$A564&amp;IF($C564="","","."&amp;$C564&amp;"."&amp;$B564)&amp;INDEX(VarEnd,MATCH($A564,VarKey,0))&amp;K$5</f>
        <v/>
      </c>
      <c r="L564" s="15">
        <f>((1+$D564)^(Settings!$C$7-L$4)*L544+(L554-(1+$D564)^(Settings!$C$7-L$4))*M564)/L554</f>
        <v/>
      </c>
      <c r="M564" s="16">
        <f>((1+$D564)^(Settings!$C$7-M$4)*M544+(M554-(1+$D564)^(Settings!$C$7-M$4))*N564)/M554</f>
        <v/>
      </c>
      <c r="N564" s="16">
        <f>((1+$D564)^(Settings!$C$7-N$4)*N544+(N554-(1+$D564)^(Settings!$C$7-N$4))*O564)/N554</f>
        <v/>
      </c>
      <c r="O564" s="16">
        <f>((1+$D564)^(Settings!$C$7-O$4)*O544+(O554-(1+$D564)^(Settings!$C$7-O$4))*P564)/O554</f>
        <v/>
      </c>
      <c r="P564" s="16">
        <f>((1+$D564)^(Settings!$C$7-P$4)*P544+(P554-(1+$D564)^(Settings!$C$7-P$4))*Q564)/P554</f>
        <v/>
      </c>
      <c r="Q564" s="16">
        <f>((1+$D564)^(Settings!$C$7-Q$4)*Q544+(Q554-(1+$D564)^(Settings!$C$7-Q$4))*R564)/Q554</f>
        <v/>
      </c>
      <c r="R564" s="16">
        <f>((1+$D564)^(Settings!$C$7-R$4)*R544+(R554-(1+$D564)^(Settings!$C$7-R$4))*S564)/R554</f>
        <v/>
      </c>
      <c r="S564" s="16">
        <f>((1+$D564)^(Settings!$C$7-S$4)*S544+(S554-(1+$D564)^(Settings!$C$7-S$4))*T564)/S554</f>
        <v/>
      </c>
      <c r="T564" s="16">
        <f>((1+$D564)^(Settings!$C$7-T$4)*T544+(T554-(1+$D564)^(Settings!$C$7-T$4))*U564)/T554</f>
        <v/>
      </c>
      <c r="U564" s="16">
        <f>((1+$D564)^(Settings!$C$7-U$4)*U544+(U554-(1+$D564)^(Settings!$C$7-U$4))*V564)/U554</f>
        <v/>
      </c>
      <c r="V564" s="16">
        <f>((1+$D564)^(Settings!$C$7-V$4)*V544+(V554-(1+$D564)^(Settings!$C$7-V$4))*W564)/V554</f>
        <v/>
      </c>
      <c r="W564" s="16">
        <f>((1+$D564)^(Settings!$C$7-W$4)*W544+(W554-(1+$D564)^(Settings!$C$7-W$4))*X564)/W554</f>
        <v/>
      </c>
      <c r="X564" s="16">
        <f>((1+$D564)^(Settings!$C$7-X$4)*X544+(X554-(1+$D564)^(Settings!$C$7-X$4))*Y564)/X554</f>
        <v/>
      </c>
      <c r="Y564" s="16">
        <f>((1+$D564)^(Settings!$C$7-Y$4)*Y544+(Y554-(1+$D564)^(Settings!$C$7-Y$4))*Z564)/Y554</f>
        <v/>
      </c>
      <c r="Z564" s="16">
        <f>((1+$D564)^(Settings!$C$7-Z$4)*Z544+(Z554-(1+$D564)^(Settings!$C$7-Z$4))*AA564)/Z554</f>
        <v/>
      </c>
      <c r="AA564" s="16">
        <f>((1+$D564)^(Settings!$C$7-AA$4)*AA544+(AA554-(1+$D564)^(Settings!$C$7-AA$4))*AB564)/AA554</f>
        <v/>
      </c>
      <c r="AB564" s="16">
        <f>((1+$D564)^(Settings!$C$7-AB$4)*AB544+(AB554-(1+$D564)^(Settings!$C$7-AB$4))*AC564)/AB554</f>
        <v/>
      </c>
      <c r="AC564" s="16">
        <f>((1+$D564)^(Settings!$C$7-AC$4)*AC544+(AC554-(1+$D564)^(Settings!$C$7-AC$4))*AD564)/AC554</f>
        <v/>
      </c>
      <c r="AD564" s="16">
        <f>((1+$D564)^(Settings!$C$7-AD$4)*AD544+(AD554-(1+$D564)^(Settings!$C$7-AD$4))*AE564)/AD554</f>
        <v/>
      </c>
      <c r="AF564" s="11">
        <f>CodePrefix&amp;$A564&amp;IF($C564="","","."&amp;$C564&amp;"."&amp;$B564)&amp;INDEX(VarEnd,MATCH($A564,VarKey,0))&amp;AF$5</f>
        <v/>
      </c>
      <c r="AG564" s="15">
        <f>((1+$D564)^(Settings!$C$7-AG$4)*AG544+(AG554-(1+$D564)^(Settings!$C$7-AG$4))*AH564)/AG554</f>
        <v/>
      </c>
      <c r="AH564" s="16">
        <f>((1+$D564)^(Settings!$C$7-AH$4)*AH544+(AH554-(1+$D564)^(Settings!$C$7-AH$4))*AI564)/AH554</f>
        <v/>
      </c>
      <c r="AI564" s="16">
        <f>((1+$D564)^(Settings!$C$7-AI$4)*AI544+(AI554-(1+$D564)^(Settings!$C$7-AI$4))*AJ564)/AI554</f>
        <v/>
      </c>
      <c r="AJ564" s="16">
        <f>((1+$D564)^(Settings!$C$7-AJ$4)*AJ544+(AJ554-(1+$D564)^(Settings!$C$7-AJ$4))*AK564)/AJ554</f>
        <v/>
      </c>
      <c r="AK564" s="16">
        <f>((1+$D564)^(Settings!$C$7-AK$4)*AK544+(AK554-(1+$D564)^(Settings!$C$7-AK$4))*AL564)/AK554</f>
        <v/>
      </c>
      <c r="AL564" s="16">
        <f>((1+$D564)^(Settings!$C$7-AL$4)*AL544+(AL554-(1+$D564)^(Settings!$C$7-AL$4))*AM564)/AL554</f>
        <v/>
      </c>
      <c r="AM564" s="16">
        <f>((1+$D564)^(Settings!$C$7-AM$4)*AM544+(AM554-(1+$D564)^(Settings!$C$7-AM$4))*AN564)/AM554</f>
        <v/>
      </c>
      <c r="AN564" s="16">
        <f>((1+$D564)^(Settings!$C$7-AN$4)*AN544+(AN554-(1+$D564)^(Settings!$C$7-AN$4))*AO564)/AN554</f>
        <v/>
      </c>
      <c r="AO564" s="16">
        <f>((1+$D564)^(Settings!$C$7-AO$4)*AO544+(AO554-(1+$D564)^(Settings!$C$7-AO$4))*AP564)/AO554</f>
        <v/>
      </c>
      <c r="AP564" s="16">
        <f>((1+$D564)^(Settings!$C$7-AP$4)*AP544+(AP554-(1+$D564)^(Settings!$C$7-AP$4))*AQ564)/AP554</f>
        <v/>
      </c>
      <c r="AQ564" s="16">
        <f>((1+$D564)^(Settings!$C$7-AQ$4)*AQ544+(AQ554-(1+$D564)^(Settings!$C$7-AQ$4))*AR564)/AQ554</f>
        <v/>
      </c>
      <c r="AR564" s="16">
        <f>((1+$D564)^(Settings!$C$7-AR$4)*AR544+(AR554-(1+$D564)^(Settings!$C$7-AR$4))*AS564)/AR554</f>
        <v/>
      </c>
      <c r="AS564" s="16">
        <f>((1+$D564)^(Settings!$C$7-AS$4)*AS544+(AS554-(1+$D564)^(Settings!$C$7-AS$4))*AT564)/AS554</f>
        <v/>
      </c>
      <c r="AT564" s="16">
        <f>((1+$D564)^(Settings!$C$7-AT$4)*AT544+(AT554-(1+$D564)^(Settings!$C$7-AT$4))*AU564)/AT554</f>
        <v/>
      </c>
      <c r="AU564" s="16">
        <f>((1+$D564)^(Settings!$C$7-AU$4)*AU544+(AU554-(1+$D564)^(Settings!$C$7-AU$4))*AV564)/AU554</f>
        <v/>
      </c>
      <c r="AV564" s="16">
        <f>((1+$D564)^(Settings!$C$7-AV$4)*AV544+(AV554-(1+$D564)^(Settings!$C$7-AV$4))*AW564)/AV554</f>
        <v/>
      </c>
      <c r="AW564" s="16">
        <f>((1+$D564)^(Settings!$C$7-AW$4)*AW544+(AW554-(1+$D564)^(Settings!$C$7-AW$4))*AX564)/AW554</f>
        <v/>
      </c>
      <c r="AX564" s="16">
        <f>((1+$D564)^(Settings!$C$7-AX$4)*AX544+(AX554-(1+$D564)^(Settings!$C$7-AX$4))*AY564)/AX554</f>
        <v/>
      </c>
      <c r="AY564" s="16">
        <f>((1+$D564)^(Settings!$C$7-AY$4)*AY544+(AY554-(1+$D564)^(Settings!$C$7-AY$4))*AZ564)/AY554</f>
        <v/>
      </c>
    </row>
    <row r="565" hidden="1" outlineLevel="1">
      <c r="A565" s="14" t="inlineStr">
        <is>
          <t>lvc</t>
        </is>
      </c>
      <c r="B565" s="14" t="inlineStr">
        <is>
          <t>hyd</t>
        </is>
      </c>
      <c r="C565" s="14" t="inlineStr">
        <is>
          <t>pow</t>
        </is>
      </c>
      <c r="D565" s="41">
        <f>INDEX(Inputs_power!$G$5:$G$13,MATCH($B565,Inputs_power!$A$5:$A$13,0))</f>
        <v/>
      </c>
      <c r="E565" s="35" t="n"/>
      <c r="F565" s="35" t="n"/>
      <c r="G565" s="35" t="n"/>
      <c r="H565" s="14">
        <f>INDEX(VarLab,MATCH($A565,VarKey,0))&amp;INDEX(MemLab,MATCH($C565&amp;"|"&amp;$B565,MemKey,0))</f>
        <v/>
      </c>
      <c r="I565" s="14">
        <f>INDEX(VarUnit,MATCH($A565,VarKey,0))</f>
        <v/>
      </c>
      <c r="J565" s="14">
        <f>INDEX(VarSrc,MATCH($A565,VarKey,0))</f>
        <v/>
      </c>
      <c r="K565" s="11">
        <f>CodePrefix&amp;$A565&amp;IF($C565="","","."&amp;$C565&amp;"."&amp;$B565)&amp;INDEX(VarEnd,MATCH($A565,VarKey,0))&amp;K$5</f>
        <v/>
      </c>
      <c r="L565" s="15">
        <f>((1+$D565)^(Settings!$C$7-L$4)*L545+(L555-(1+$D565)^(Settings!$C$7-L$4))*M565)/L555</f>
        <v/>
      </c>
      <c r="M565" s="16">
        <f>((1+$D565)^(Settings!$C$7-M$4)*M545+(M555-(1+$D565)^(Settings!$C$7-M$4))*N565)/M555</f>
        <v/>
      </c>
      <c r="N565" s="16">
        <f>((1+$D565)^(Settings!$C$7-N$4)*N545+(N555-(1+$D565)^(Settings!$C$7-N$4))*O565)/N555</f>
        <v/>
      </c>
      <c r="O565" s="16">
        <f>((1+$D565)^(Settings!$C$7-O$4)*O545+(O555-(1+$D565)^(Settings!$C$7-O$4))*P565)/O555</f>
        <v/>
      </c>
      <c r="P565" s="16">
        <f>((1+$D565)^(Settings!$C$7-P$4)*P545+(P555-(1+$D565)^(Settings!$C$7-P$4))*Q565)/P555</f>
        <v/>
      </c>
      <c r="Q565" s="16">
        <f>((1+$D565)^(Settings!$C$7-Q$4)*Q545+(Q555-(1+$D565)^(Settings!$C$7-Q$4))*R565)/Q555</f>
        <v/>
      </c>
      <c r="R565" s="16">
        <f>((1+$D565)^(Settings!$C$7-R$4)*R545+(R555-(1+$D565)^(Settings!$C$7-R$4))*S565)/R555</f>
        <v/>
      </c>
      <c r="S565" s="16">
        <f>((1+$D565)^(Settings!$C$7-S$4)*S545+(S555-(1+$D565)^(Settings!$C$7-S$4))*T565)/S555</f>
        <v/>
      </c>
      <c r="T565" s="16">
        <f>((1+$D565)^(Settings!$C$7-T$4)*T545+(T555-(1+$D565)^(Settings!$C$7-T$4))*U565)/T555</f>
        <v/>
      </c>
      <c r="U565" s="16">
        <f>((1+$D565)^(Settings!$C$7-U$4)*U545+(U555-(1+$D565)^(Settings!$C$7-U$4))*V565)/U555</f>
        <v/>
      </c>
      <c r="V565" s="16">
        <f>((1+$D565)^(Settings!$C$7-V$4)*V545+(V555-(1+$D565)^(Settings!$C$7-V$4))*W565)/V555</f>
        <v/>
      </c>
      <c r="W565" s="16">
        <f>((1+$D565)^(Settings!$C$7-W$4)*W545+(W555-(1+$D565)^(Settings!$C$7-W$4))*X565)/W555</f>
        <v/>
      </c>
      <c r="X565" s="16">
        <f>((1+$D565)^(Settings!$C$7-X$4)*X545+(X555-(1+$D565)^(Settings!$C$7-X$4))*Y565)/X555</f>
        <v/>
      </c>
      <c r="Y565" s="16">
        <f>((1+$D565)^(Settings!$C$7-Y$4)*Y545+(Y555-(1+$D565)^(Settings!$C$7-Y$4))*Z565)/Y555</f>
        <v/>
      </c>
      <c r="Z565" s="16">
        <f>((1+$D565)^(Settings!$C$7-Z$4)*Z545+(Z555-(1+$D565)^(Settings!$C$7-Z$4))*AA565)/Z555</f>
        <v/>
      </c>
      <c r="AA565" s="16">
        <f>((1+$D565)^(Settings!$C$7-AA$4)*AA545+(AA555-(1+$D565)^(Settings!$C$7-AA$4))*AB565)/AA555</f>
        <v/>
      </c>
      <c r="AB565" s="16">
        <f>((1+$D565)^(Settings!$C$7-AB$4)*AB545+(AB555-(1+$D565)^(Settings!$C$7-AB$4))*AC565)/AB555</f>
        <v/>
      </c>
      <c r="AC565" s="16">
        <f>((1+$D565)^(Settings!$C$7-AC$4)*AC545+(AC555-(1+$D565)^(Settings!$C$7-AC$4))*AD565)/AC555</f>
        <v/>
      </c>
      <c r="AD565" s="16">
        <f>((1+$D565)^(Settings!$C$7-AD$4)*AD545+(AD555-(1+$D565)^(Settings!$C$7-AD$4))*AE565)/AD555</f>
        <v/>
      </c>
      <c r="AF565" s="11">
        <f>CodePrefix&amp;$A565&amp;IF($C565="","","."&amp;$C565&amp;"."&amp;$B565)&amp;INDEX(VarEnd,MATCH($A565,VarKey,0))&amp;AF$5</f>
        <v/>
      </c>
      <c r="AG565" s="15">
        <f>((1+$D565)^(Settings!$C$7-AG$4)*AG545+(AG555-(1+$D565)^(Settings!$C$7-AG$4))*AH565)/AG555</f>
        <v/>
      </c>
      <c r="AH565" s="16">
        <f>((1+$D565)^(Settings!$C$7-AH$4)*AH545+(AH555-(1+$D565)^(Settings!$C$7-AH$4))*AI565)/AH555</f>
        <v/>
      </c>
      <c r="AI565" s="16">
        <f>((1+$D565)^(Settings!$C$7-AI$4)*AI545+(AI555-(1+$D565)^(Settings!$C$7-AI$4))*AJ565)/AI555</f>
        <v/>
      </c>
      <c r="AJ565" s="16">
        <f>((1+$D565)^(Settings!$C$7-AJ$4)*AJ545+(AJ555-(1+$D565)^(Settings!$C$7-AJ$4))*AK565)/AJ555</f>
        <v/>
      </c>
      <c r="AK565" s="16">
        <f>((1+$D565)^(Settings!$C$7-AK$4)*AK545+(AK555-(1+$D565)^(Settings!$C$7-AK$4))*AL565)/AK555</f>
        <v/>
      </c>
      <c r="AL565" s="16">
        <f>((1+$D565)^(Settings!$C$7-AL$4)*AL545+(AL555-(1+$D565)^(Settings!$C$7-AL$4))*AM565)/AL555</f>
        <v/>
      </c>
      <c r="AM565" s="16">
        <f>((1+$D565)^(Settings!$C$7-AM$4)*AM545+(AM555-(1+$D565)^(Settings!$C$7-AM$4))*AN565)/AM555</f>
        <v/>
      </c>
      <c r="AN565" s="16">
        <f>((1+$D565)^(Settings!$C$7-AN$4)*AN545+(AN555-(1+$D565)^(Settings!$C$7-AN$4))*AO565)/AN555</f>
        <v/>
      </c>
      <c r="AO565" s="16">
        <f>((1+$D565)^(Settings!$C$7-AO$4)*AO545+(AO555-(1+$D565)^(Settings!$C$7-AO$4))*AP565)/AO555</f>
        <v/>
      </c>
      <c r="AP565" s="16">
        <f>((1+$D565)^(Settings!$C$7-AP$4)*AP545+(AP555-(1+$D565)^(Settings!$C$7-AP$4))*AQ565)/AP555</f>
        <v/>
      </c>
      <c r="AQ565" s="16">
        <f>((1+$D565)^(Settings!$C$7-AQ$4)*AQ545+(AQ555-(1+$D565)^(Settings!$C$7-AQ$4))*AR565)/AQ555</f>
        <v/>
      </c>
      <c r="AR565" s="16">
        <f>((1+$D565)^(Settings!$C$7-AR$4)*AR545+(AR555-(1+$D565)^(Settings!$C$7-AR$4))*AS565)/AR555</f>
        <v/>
      </c>
      <c r="AS565" s="16">
        <f>((1+$D565)^(Settings!$C$7-AS$4)*AS545+(AS555-(1+$D565)^(Settings!$C$7-AS$4))*AT565)/AS555</f>
        <v/>
      </c>
      <c r="AT565" s="16">
        <f>((1+$D565)^(Settings!$C$7-AT$4)*AT545+(AT555-(1+$D565)^(Settings!$C$7-AT$4))*AU565)/AT555</f>
        <v/>
      </c>
      <c r="AU565" s="16">
        <f>((1+$D565)^(Settings!$C$7-AU$4)*AU545+(AU555-(1+$D565)^(Settings!$C$7-AU$4))*AV565)/AU555</f>
        <v/>
      </c>
      <c r="AV565" s="16">
        <f>((1+$D565)^(Settings!$C$7-AV$4)*AV545+(AV555-(1+$D565)^(Settings!$C$7-AV$4))*AW565)/AV555</f>
        <v/>
      </c>
      <c r="AW565" s="16">
        <f>((1+$D565)^(Settings!$C$7-AW$4)*AW545+(AW555-(1+$D565)^(Settings!$C$7-AW$4))*AX565)/AW555</f>
        <v/>
      </c>
      <c r="AX565" s="16">
        <f>((1+$D565)^(Settings!$C$7-AX$4)*AX545+(AX555-(1+$D565)^(Settings!$C$7-AX$4))*AY565)/AX555</f>
        <v/>
      </c>
      <c r="AY565" s="16">
        <f>((1+$D565)^(Settings!$C$7-AY$4)*AY545+(AY555-(1+$D565)^(Settings!$C$7-AY$4))*AZ565)/AY555</f>
        <v/>
      </c>
    </row>
    <row r="566" hidden="1" outlineLevel="1">
      <c r="A566" s="14" t="inlineStr">
        <is>
          <t>lvc</t>
        </is>
      </c>
      <c r="B566" s="14" t="inlineStr">
        <is>
          <t>ore</t>
        </is>
      </c>
      <c r="C566" s="14" t="inlineStr">
        <is>
          <t>pow</t>
        </is>
      </c>
      <c r="D566" s="41">
        <f>INDEX(Inputs_power!$G$5:$G$13,MATCH($B566,Inputs_power!$A$5:$A$13,0))</f>
        <v/>
      </c>
      <c r="E566" s="35" t="n"/>
      <c r="F566" s="35" t="n"/>
      <c r="G566" s="35" t="n"/>
      <c r="H566" s="14">
        <f>INDEX(VarLab,MATCH($A566,VarKey,0))&amp;INDEX(MemLab,MATCH($C566&amp;"|"&amp;$B566,MemKey,0))</f>
        <v/>
      </c>
      <c r="I566" s="14">
        <f>INDEX(VarUnit,MATCH($A566,VarKey,0))</f>
        <v/>
      </c>
      <c r="J566" s="14">
        <f>INDEX(VarSrc,MATCH($A566,VarKey,0))</f>
        <v/>
      </c>
      <c r="K566" s="11">
        <f>CodePrefix&amp;$A566&amp;IF($C566="","","."&amp;$C566&amp;"."&amp;$B566)&amp;INDEX(VarEnd,MATCH($A566,VarKey,0))&amp;K$5</f>
        <v/>
      </c>
      <c r="L566" s="15">
        <f>((1+$D566)^(Settings!$C$7-L$4)*L546+(L556-(1+$D566)^(Settings!$C$7-L$4))*M566)/L556</f>
        <v/>
      </c>
      <c r="M566" s="16">
        <f>((1+$D566)^(Settings!$C$7-M$4)*M546+(M556-(1+$D566)^(Settings!$C$7-M$4))*N566)/M556</f>
        <v/>
      </c>
      <c r="N566" s="16">
        <f>((1+$D566)^(Settings!$C$7-N$4)*N546+(N556-(1+$D566)^(Settings!$C$7-N$4))*O566)/N556</f>
        <v/>
      </c>
      <c r="O566" s="16">
        <f>((1+$D566)^(Settings!$C$7-O$4)*O546+(O556-(1+$D566)^(Settings!$C$7-O$4))*P566)/O556</f>
        <v/>
      </c>
      <c r="P566" s="16">
        <f>((1+$D566)^(Settings!$C$7-P$4)*P546+(P556-(1+$D566)^(Settings!$C$7-P$4))*Q566)/P556</f>
        <v/>
      </c>
      <c r="Q566" s="16">
        <f>((1+$D566)^(Settings!$C$7-Q$4)*Q546+(Q556-(1+$D566)^(Settings!$C$7-Q$4))*R566)/Q556</f>
        <v/>
      </c>
      <c r="R566" s="16">
        <f>((1+$D566)^(Settings!$C$7-R$4)*R546+(R556-(1+$D566)^(Settings!$C$7-R$4))*S566)/R556</f>
        <v/>
      </c>
      <c r="S566" s="16">
        <f>((1+$D566)^(Settings!$C$7-S$4)*S546+(S556-(1+$D566)^(Settings!$C$7-S$4))*T566)/S556</f>
        <v/>
      </c>
      <c r="T566" s="16">
        <f>((1+$D566)^(Settings!$C$7-T$4)*T546+(T556-(1+$D566)^(Settings!$C$7-T$4))*U566)/T556</f>
        <v/>
      </c>
      <c r="U566" s="16">
        <f>((1+$D566)^(Settings!$C$7-U$4)*U546+(U556-(1+$D566)^(Settings!$C$7-U$4))*V566)/U556</f>
        <v/>
      </c>
      <c r="V566" s="16">
        <f>((1+$D566)^(Settings!$C$7-V$4)*V546+(V556-(1+$D566)^(Settings!$C$7-V$4))*W566)/V556</f>
        <v/>
      </c>
      <c r="W566" s="16">
        <f>((1+$D566)^(Settings!$C$7-W$4)*W546+(W556-(1+$D566)^(Settings!$C$7-W$4))*X566)/W556</f>
        <v/>
      </c>
      <c r="X566" s="16">
        <f>((1+$D566)^(Settings!$C$7-X$4)*X546+(X556-(1+$D566)^(Settings!$C$7-X$4))*Y566)/X556</f>
        <v/>
      </c>
      <c r="Y566" s="16">
        <f>((1+$D566)^(Settings!$C$7-Y$4)*Y546+(Y556-(1+$D566)^(Settings!$C$7-Y$4))*Z566)/Y556</f>
        <v/>
      </c>
      <c r="Z566" s="16">
        <f>((1+$D566)^(Settings!$C$7-Z$4)*Z546+(Z556-(1+$D566)^(Settings!$C$7-Z$4))*AA566)/Z556</f>
        <v/>
      </c>
      <c r="AA566" s="16">
        <f>((1+$D566)^(Settings!$C$7-AA$4)*AA546+(AA556-(1+$D566)^(Settings!$C$7-AA$4))*AB566)/AA556</f>
        <v/>
      </c>
      <c r="AB566" s="16">
        <f>((1+$D566)^(Settings!$C$7-AB$4)*AB546+(AB556-(1+$D566)^(Settings!$C$7-AB$4))*AC566)/AB556</f>
        <v/>
      </c>
      <c r="AC566" s="16">
        <f>((1+$D566)^(Settings!$C$7-AC$4)*AC546+(AC556-(1+$D566)^(Settings!$C$7-AC$4))*AD566)/AC556</f>
        <v/>
      </c>
      <c r="AD566" s="16">
        <f>((1+$D566)^(Settings!$C$7-AD$4)*AD546+(AD556-(1+$D566)^(Settings!$C$7-AD$4))*AE566)/AD556</f>
        <v/>
      </c>
      <c r="AF566" s="11">
        <f>CodePrefix&amp;$A566&amp;IF($C566="","","."&amp;$C566&amp;"."&amp;$B566)&amp;INDEX(VarEnd,MATCH($A566,VarKey,0))&amp;AF$5</f>
        <v/>
      </c>
      <c r="AG566" s="15">
        <f>((1+$D566)^(Settings!$C$7-AG$4)*AG546+(AG556-(1+$D566)^(Settings!$C$7-AG$4))*AH566)/AG556</f>
        <v/>
      </c>
      <c r="AH566" s="16">
        <f>((1+$D566)^(Settings!$C$7-AH$4)*AH546+(AH556-(1+$D566)^(Settings!$C$7-AH$4))*AI566)/AH556</f>
        <v/>
      </c>
      <c r="AI566" s="16">
        <f>((1+$D566)^(Settings!$C$7-AI$4)*AI546+(AI556-(1+$D566)^(Settings!$C$7-AI$4))*AJ566)/AI556</f>
        <v/>
      </c>
      <c r="AJ566" s="16">
        <f>((1+$D566)^(Settings!$C$7-AJ$4)*AJ546+(AJ556-(1+$D566)^(Settings!$C$7-AJ$4))*AK566)/AJ556</f>
        <v/>
      </c>
      <c r="AK566" s="16">
        <f>((1+$D566)^(Settings!$C$7-AK$4)*AK546+(AK556-(1+$D566)^(Settings!$C$7-AK$4))*AL566)/AK556</f>
        <v/>
      </c>
      <c r="AL566" s="16">
        <f>((1+$D566)^(Settings!$C$7-AL$4)*AL546+(AL556-(1+$D566)^(Settings!$C$7-AL$4))*AM566)/AL556</f>
        <v/>
      </c>
      <c r="AM566" s="16">
        <f>((1+$D566)^(Settings!$C$7-AM$4)*AM546+(AM556-(1+$D566)^(Settings!$C$7-AM$4))*AN566)/AM556</f>
        <v/>
      </c>
      <c r="AN566" s="16">
        <f>((1+$D566)^(Settings!$C$7-AN$4)*AN546+(AN556-(1+$D566)^(Settings!$C$7-AN$4))*AO566)/AN556</f>
        <v/>
      </c>
      <c r="AO566" s="16">
        <f>((1+$D566)^(Settings!$C$7-AO$4)*AO546+(AO556-(1+$D566)^(Settings!$C$7-AO$4))*AP566)/AO556</f>
        <v/>
      </c>
      <c r="AP566" s="16">
        <f>((1+$D566)^(Settings!$C$7-AP$4)*AP546+(AP556-(1+$D566)^(Settings!$C$7-AP$4))*AQ566)/AP556</f>
        <v/>
      </c>
      <c r="AQ566" s="16">
        <f>((1+$D566)^(Settings!$C$7-AQ$4)*AQ546+(AQ556-(1+$D566)^(Settings!$C$7-AQ$4))*AR566)/AQ556</f>
        <v/>
      </c>
      <c r="AR566" s="16">
        <f>((1+$D566)^(Settings!$C$7-AR$4)*AR546+(AR556-(1+$D566)^(Settings!$C$7-AR$4))*AS566)/AR556</f>
        <v/>
      </c>
      <c r="AS566" s="16">
        <f>((1+$D566)^(Settings!$C$7-AS$4)*AS546+(AS556-(1+$D566)^(Settings!$C$7-AS$4))*AT566)/AS556</f>
        <v/>
      </c>
      <c r="AT566" s="16">
        <f>((1+$D566)^(Settings!$C$7-AT$4)*AT546+(AT556-(1+$D566)^(Settings!$C$7-AT$4))*AU566)/AT556</f>
        <v/>
      </c>
      <c r="AU566" s="16">
        <f>((1+$D566)^(Settings!$C$7-AU$4)*AU546+(AU556-(1+$D566)^(Settings!$C$7-AU$4))*AV566)/AU556</f>
        <v/>
      </c>
      <c r="AV566" s="16">
        <f>((1+$D566)^(Settings!$C$7-AV$4)*AV546+(AV556-(1+$D566)^(Settings!$C$7-AV$4))*AW566)/AV556</f>
        <v/>
      </c>
      <c r="AW566" s="16">
        <f>((1+$D566)^(Settings!$C$7-AW$4)*AW546+(AW556-(1+$D566)^(Settings!$C$7-AW$4))*AX566)/AW556</f>
        <v/>
      </c>
      <c r="AX566" s="16">
        <f>((1+$D566)^(Settings!$C$7-AX$4)*AX546+(AX556-(1+$D566)^(Settings!$C$7-AX$4))*AY566)/AX556</f>
        <v/>
      </c>
      <c r="AY566" s="16">
        <f>((1+$D566)^(Settings!$C$7-AY$4)*AY546+(AY556-(1+$D566)^(Settings!$C$7-AY$4))*AZ566)/AY556</f>
        <v/>
      </c>
    </row>
    <row r="567" hidden="1" outlineLevel="1">
      <c r="A567" s="14" t="inlineStr">
        <is>
          <t>lvc</t>
        </is>
      </c>
      <c r="B567" s="14" t="inlineStr">
        <is>
          <t>bio</t>
        </is>
      </c>
      <c r="C567" s="14" t="inlineStr">
        <is>
          <t>pow</t>
        </is>
      </c>
      <c r="D567" s="41">
        <f>INDEX(Inputs_power!$G$5:$G$13,MATCH($B567,Inputs_power!$A$5:$A$13,0))</f>
        <v/>
      </c>
      <c r="E567" s="35" t="n"/>
      <c r="F567" s="35" t="n"/>
      <c r="G567" s="35" t="n"/>
      <c r="H567" s="14">
        <f>INDEX(VarLab,MATCH($A567,VarKey,0))&amp;INDEX(MemLab,MATCH($C567&amp;"|"&amp;$B567,MemKey,0))</f>
        <v/>
      </c>
      <c r="I567" s="14">
        <f>INDEX(VarUnit,MATCH($A567,VarKey,0))</f>
        <v/>
      </c>
      <c r="J567" s="14">
        <f>INDEX(VarSrc,MATCH($A567,VarKey,0))</f>
        <v/>
      </c>
      <c r="K567" s="11">
        <f>CodePrefix&amp;$A567&amp;IF($C567="","","."&amp;$C567&amp;"."&amp;$B567)&amp;INDEX(VarEnd,MATCH($A567,VarKey,0))&amp;K$5</f>
        <v/>
      </c>
      <c r="L567" s="15">
        <f>((1+$D567)^(Settings!$C$7-L$4)*L547+(L557-(1+$D567)^(Settings!$C$7-L$4))*M567)/L557</f>
        <v/>
      </c>
      <c r="M567" s="16">
        <f>((1+$D567)^(Settings!$C$7-M$4)*M547+(M557-(1+$D567)^(Settings!$C$7-M$4))*N567)/M557</f>
        <v/>
      </c>
      <c r="N567" s="16">
        <f>((1+$D567)^(Settings!$C$7-N$4)*N547+(N557-(1+$D567)^(Settings!$C$7-N$4))*O567)/N557</f>
        <v/>
      </c>
      <c r="O567" s="16">
        <f>((1+$D567)^(Settings!$C$7-O$4)*O547+(O557-(1+$D567)^(Settings!$C$7-O$4))*P567)/O557</f>
        <v/>
      </c>
      <c r="P567" s="16">
        <f>((1+$D567)^(Settings!$C$7-P$4)*P547+(P557-(1+$D567)^(Settings!$C$7-P$4))*Q567)/P557</f>
        <v/>
      </c>
      <c r="Q567" s="16">
        <f>((1+$D567)^(Settings!$C$7-Q$4)*Q547+(Q557-(1+$D567)^(Settings!$C$7-Q$4))*R567)/Q557</f>
        <v/>
      </c>
      <c r="R567" s="16">
        <f>((1+$D567)^(Settings!$C$7-R$4)*R547+(R557-(1+$D567)^(Settings!$C$7-R$4))*S567)/R557</f>
        <v/>
      </c>
      <c r="S567" s="16">
        <f>((1+$D567)^(Settings!$C$7-S$4)*S547+(S557-(1+$D567)^(Settings!$C$7-S$4))*T567)/S557</f>
        <v/>
      </c>
      <c r="T567" s="16">
        <f>((1+$D567)^(Settings!$C$7-T$4)*T547+(T557-(1+$D567)^(Settings!$C$7-T$4))*U567)/T557</f>
        <v/>
      </c>
      <c r="U567" s="16">
        <f>((1+$D567)^(Settings!$C$7-U$4)*U547+(U557-(1+$D567)^(Settings!$C$7-U$4))*V567)/U557</f>
        <v/>
      </c>
      <c r="V567" s="16">
        <f>((1+$D567)^(Settings!$C$7-V$4)*V547+(V557-(1+$D567)^(Settings!$C$7-V$4))*W567)/V557</f>
        <v/>
      </c>
      <c r="W567" s="16">
        <f>((1+$D567)^(Settings!$C$7-W$4)*W547+(W557-(1+$D567)^(Settings!$C$7-W$4))*X567)/W557</f>
        <v/>
      </c>
      <c r="X567" s="16">
        <f>((1+$D567)^(Settings!$C$7-X$4)*X547+(X557-(1+$D567)^(Settings!$C$7-X$4))*Y567)/X557</f>
        <v/>
      </c>
      <c r="Y567" s="16">
        <f>((1+$D567)^(Settings!$C$7-Y$4)*Y547+(Y557-(1+$D567)^(Settings!$C$7-Y$4))*Z567)/Y557</f>
        <v/>
      </c>
      <c r="Z567" s="16">
        <f>((1+$D567)^(Settings!$C$7-Z$4)*Z547+(Z557-(1+$D567)^(Settings!$C$7-Z$4))*AA567)/Z557</f>
        <v/>
      </c>
      <c r="AA567" s="16">
        <f>((1+$D567)^(Settings!$C$7-AA$4)*AA547+(AA557-(1+$D567)^(Settings!$C$7-AA$4))*AB567)/AA557</f>
        <v/>
      </c>
      <c r="AB567" s="16">
        <f>((1+$D567)^(Settings!$C$7-AB$4)*AB547+(AB557-(1+$D567)^(Settings!$C$7-AB$4))*AC567)/AB557</f>
        <v/>
      </c>
      <c r="AC567" s="16">
        <f>((1+$D567)^(Settings!$C$7-AC$4)*AC547+(AC557-(1+$D567)^(Settings!$C$7-AC$4))*AD567)/AC557</f>
        <v/>
      </c>
      <c r="AD567" s="16">
        <f>((1+$D567)^(Settings!$C$7-AD$4)*AD547+(AD557-(1+$D567)^(Settings!$C$7-AD$4))*AE567)/AD557</f>
        <v/>
      </c>
      <c r="AF567" s="11">
        <f>CodePrefix&amp;$A567&amp;IF($C567="","","."&amp;$C567&amp;"."&amp;$B567)&amp;INDEX(VarEnd,MATCH($A567,VarKey,0))&amp;AF$5</f>
        <v/>
      </c>
      <c r="AG567" s="15">
        <f>((1+$D567)^(Settings!$C$7-AG$4)*AG547+(AG557-(1+$D567)^(Settings!$C$7-AG$4))*AH567)/AG557</f>
        <v/>
      </c>
      <c r="AH567" s="16">
        <f>((1+$D567)^(Settings!$C$7-AH$4)*AH547+(AH557-(1+$D567)^(Settings!$C$7-AH$4))*AI567)/AH557</f>
        <v/>
      </c>
      <c r="AI567" s="16">
        <f>((1+$D567)^(Settings!$C$7-AI$4)*AI547+(AI557-(1+$D567)^(Settings!$C$7-AI$4))*AJ567)/AI557</f>
        <v/>
      </c>
      <c r="AJ567" s="16">
        <f>((1+$D567)^(Settings!$C$7-AJ$4)*AJ547+(AJ557-(1+$D567)^(Settings!$C$7-AJ$4))*AK567)/AJ557</f>
        <v/>
      </c>
      <c r="AK567" s="16">
        <f>((1+$D567)^(Settings!$C$7-AK$4)*AK547+(AK557-(1+$D567)^(Settings!$C$7-AK$4))*AL567)/AK557</f>
        <v/>
      </c>
      <c r="AL567" s="16">
        <f>((1+$D567)^(Settings!$C$7-AL$4)*AL547+(AL557-(1+$D567)^(Settings!$C$7-AL$4))*AM567)/AL557</f>
        <v/>
      </c>
      <c r="AM567" s="16">
        <f>((1+$D567)^(Settings!$C$7-AM$4)*AM547+(AM557-(1+$D567)^(Settings!$C$7-AM$4))*AN567)/AM557</f>
        <v/>
      </c>
      <c r="AN567" s="16">
        <f>((1+$D567)^(Settings!$C$7-AN$4)*AN547+(AN557-(1+$D567)^(Settings!$C$7-AN$4))*AO567)/AN557</f>
        <v/>
      </c>
      <c r="AO567" s="16">
        <f>((1+$D567)^(Settings!$C$7-AO$4)*AO547+(AO557-(1+$D567)^(Settings!$C$7-AO$4))*AP567)/AO557</f>
        <v/>
      </c>
      <c r="AP567" s="16">
        <f>((1+$D567)^(Settings!$C$7-AP$4)*AP547+(AP557-(1+$D567)^(Settings!$C$7-AP$4))*AQ567)/AP557</f>
        <v/>
      </c>
      <c r="AQ567" s="16">
        <f>((1+$D567)^(Settings!$C$7-AQ$4)*AQ547+(AQ557-(1+$D567)^(Settings!$C$7-AQ$4))*AR567)/AQ557</f>
        <v/>
      </c>
      <c r="AR567" s="16">
        <f>((1+$D567)^(Settings!$C$7-AR$4)*AR547+(AR557-(1+$D567)^(Settings!$C$7-AR$4))*AS567)/AR557</f>
        <v/>
      </c>
      <c r="AS567" s="16">
        <f>((1+$D567)^(Settings!$C$7-AS$4)*AS547+(AS557-(1+$D567)^(Settings!$C$7-AS$4))*AT567)/AS557</f>
        <v/>
      </c>
      <c r="AT567" s="16">
        <f>((1+$D567)^(Settings!$C$7-AT$4)*AT547+(AT557-(1+$D567)^(Settings!$C$7-AT$4))*AU567)/AT557</f>
        <v/>
      </c>
      <c r="AU567" s="16">
        <f>((1+$D567)^(Settings!$C$7-AU$4)*AU547+(AU557-(1+$D567)^(Settings!$C$7-AU$4))*AV567)/AU557</f>
        <v/>
      </c>
      <c r="AV567" s="16">
        <f>((1+$D567)^(Settings!$C$7-AV$4)*AV547+(AV557-(1+$D567)^(Settings!$C$7-AV$4))*AW567)/AV557</f>
        <v/>
      </c>
      <c r="AW567" s="16">
        <f>((1+$D567)^(Settings!$C$7-AW$4)*AW547+(AW557-(1+$D567)^(Settings!$C$7-AW$4))*AX567)/AW557</f>
        <v/>
      </c>
      <c r="AX567" s="16">
        <f>((1+$D567)^(Settings!$C$7-AX$4)*AX547+(AX557-(1+$D567)^(Settings!$C$7-AX$4))*AY567)/AX557</f>
        <v/>
      </c>
      <c r="AY567" s="16">
        <f>((1+$D567)^(Settings!$C$7-AY$4)*AY547+(AY557-(1+$D567)^(Settings!$C$7-AY$4))*AZ567)/AY557</f>
        <v/>
      </c>
    </row>
    <row r="568" hidden="1" outlineLevel="1"/>
    <row r="569" hidden="1" outlineLevel="1">
      <c r="H569" s="20" t="inlineStr">
        <is>
          <t>E. Total costs: generation cost by type and average; average new policy cost per kWh consumed; levelised investment cost (E1, for investment)</t>
        </is>
      </c>
    </row>
    <row r="570" hidden="1" outlineLevel="1">
      <c r="A570" s="14" t="inlineStr">
        <is>
          <t>gnc</t>
        </is>
      </c>
      <c r="B570" s="14" t="inlineStr">
        <is>
          <t>coa</t>
        </is>
      </c>
      <c r="C570" s="14" t="inlineStr">
        <is>
          <t>pow</t>
        </is>
      </c>
      <c r="D570" s="35" t="n"/>
      <c r="E570" s="35" t="n"/>
      <c r="F570" s="35" t="n"/>
      <c r="G570" s="35" t="n"/>
      <c r="H570" s="14">
        <f>INDEX(VarLab,MATCH($A570,VarKey,0))&amp;INDEX(MemLab,MATCH($C570&amp;"|"&amp;$B570,MemKey,0))</f>
        <v/>
      </c>
      <c r="I570" s="14">
        <f>INDEX(VarUnit,MATCH($A570,VarKey,0))</f>
        <v/>
      </c>
      <c r="J570" s="14">
        <f>INDEX(VarSrc,MATCH($A570,VarKey,0))</f>
        <v/>
      </c>
      <c r="K570" s="11">
        <f>CodePrefix&amp;$A570&amp;IF($C570="","","."&amp;$C570&amp;"."&amp;$B570)&amp;INDEX(VarEnd,MATCH($A570,VarKey,0))&amp;K$5</f>
        <v/>
      </c>
      <c r="L570" s="15">
        <f>L485+L507</f>
        <v/>
      </c>
      <c r="M570" s="16">
        <f>M485+M507</f>
        <v/>
      </c>
      <c r="N570" s="16">
        <f>N485+N507</f>
        <v/>
      </c>
      <c r="O570" s="16">
        <f>O485+O507</f>
        <v/>
      </c>
      <c r="P570" s="16">
        <f>P485+P507</f>
        <v/>
      </c>
      <c r="Q570" s="16">
        <f>Q485+Q507</f>
        <v/>
      </c>
      <c r="R570" s="16">
        <f>R485+R507</f>
        <v/>
      </c>
      <c r="S570" s="16">
        <f>S485+S507</f>
        <v/>
      </c>
      <c r="T570" s="16">
        <f>T485+T507</f>
        <v/>
      </c>
      <c r="U570" s="16">
        <f>U485+U507</f>
        <v/>
      </c>
      <c r="V570" s="16">
        <f>V485+V507</f>
        <v/>
      </c>
      <c r="W570" s="16">
        <f>W485+W507</f>
        <v/>
      </c>
      <c r="X570" s="16">
        <f>X485+X507</f>
        <v/>
      </c>
      <c r="Y570" s="16">
        <f>Y485+Y507</f>
        <v/>
      </c>
      <c r="Z570" s="16">
        <f>Z485+Z507</f>
        <v/>
      </c>
      <c r="AA570" s="16">
        <f>AA485+AA507</f>
        <v/>
      </c>
      <c r="AB570" s="16">
        <f>AB485+AB507</f>
        <v/>
      </c>
      <c r="AC570" s="16">
        <f>AC485+AC507</f>
        <v/>
      </c>
      <c r="AD570" s="16">
        <f>AD485+AD507</f>
        <v/>
      </c>
      <c r="AF570" s="11">
        <f>CodePrefix&amp;$A570&amp;IF($C570="","","."&amp;$C570&amp;"."&amp;$B570)&amp;INDEX(VarEnd,MATCH($A570,VarKey,0))&amp;AF$5</f>
        <v/>
      </c>
      <c r="AG570" s="15">
        <f>AG485+AG507</f>
        <v/>
      </c>
      <c r="AH570" s="16">
        <f>AH485+AH507</f>
        <v/>
      </c>
      <c r="AI570" s="16">
        <f>AI485+AI507</f>
        <v/>
      </c>
      <c r="AJ570" s="16">
        <f>AJ485+AJ507</f>
        <v/>
      </c>
      <c r="AK570" s="16">
        <f>AK485+AK507</f>
        <v/>
      </c>
      <c r="AL570" s="16">
        <f>AL485+AL507</f>
        <v/>
      </c>
      <c r="AM570" s="16">
        <f>AM485+AM507</f>
        <v/>
      </c>
      <c r="AN570" s="16">
        <f>AN485+AN507</f>
        <v/>
      </c>
      <c r="AO570" s="16">
        <f>AO485+AO507</f>
        <v/>
      </c>
      <c r="AP570" s="16">
        <f>AP485+AP507</f>
        <v/>
      </c>
      <c r="AQ570" s="16">
        <f>AQ485+AQ507</f>
        <v/>
      </c>
      <c r="AR570" s="16">
        <f>AR485+AR507</f>
        <v/>
      </c>
      <c r="AS570" s="16">
        <f>AS485+AS507</f>
        <v/>
      </c>
      <c r="AT570" s="16">
        <f>AT485+AT507</f>
        <v/>
      </c>
      <c r="AU570" s="16">
        <f>AU485+AU507</f>
        <v/>
      </c>
      <c r="AV570" s="16">
        <f>AV485+AV507</f>
        <v/>
      </c>
      <c r="AW570" s="16">
        <f>AW485+AW507</f>
        <v/>
      </c>
      <c r="AX570" s="16">
        <f>AX485+AX507</f>
        <v/>
      </c>
      <c r="AY570" s="16">
        <f>AY485+AY507</f>
        <v/>
      </c>
    </row>
    <row r="571" hidden="1" outlineLevel="1">
      <c r="A571" s="14" t="inlineStr">
        <is>
          <t>gnc</t>
        </is>
      </c>
      <c r="B571" s="14" t="inlineStr">
        <is>
          <t>nga</t>
        </is>
      </c>
      <c r="C571" s="14" t="inlineStr">
        <is>
          <t>pow</t>
        </is>
      </c>
      <c r="D571" s="35" t="n"/>
      <c r="E571" s="35" t="n"/>
      <c r="F571" s="35" t="n"/>
      <c r="G571" s="35" t="n"/>
      <c r="H571" s="14">
        <f>INDEX(VarLab,MATCH($A571,VarKey,0))&amp;INDEX(MemLab,MATCH($C571&amp;"|"&amp;$B571,MemKey,0))</f>
        <v/>
      </c>
      <c r="I571" s="14">
        <f>INDEX(VarUnit,MATCH($A571,VarKey,0))</f>
        <v/>
      </c>
      <c r="J571" s="14">
        <f>INDEX(VarSrc,MATCH($A571,VarKey,0))</f>
        <v/>
      </c>
      <c r="K571" s="11">
        <f>CodePrefix&amp;$A571&amp;IF($C571="","","."&amp;$C571&amp;"."&amp;$B571)&amp;INDEX(VarEnd,MATCH($A571,VarKey,0))&amp;K$5</f>
        <v/>
      </c>
      <c r="L571" s="15">
        <f>L486+L508</f>
        <v/>
      </c>
      <c r="M571" s="16">
        <f>M486+M508</f>
        <v/>
      </c>
      <c r="N571" s="16">
        <f>N486+N508</f>
        <v/>
      </c>
      <c r="O571" s="16">
        <f>O486+O508</f>
        <v/>
      </c>
      <c r="P571" s="16">
        <f>P486+P508</f>
        <v/>
      </c>
      <c r="Q571" s="16">
        <f>Q486+Q508</f>
        <v/>
      </c>
      <c r="R571" s="16">
        <f>R486+R508</f>
        <v/>
      </c>
      <c r="S571" s="16">
        <f>S486+S508</f>
        <v/>
      </c>
      <c r="T571" s="16">
        <f>T486+T508</f>
        <v/>
      </c>
      <c r="U571" s="16">
        <f>U486+U508</f>
        <v/>
      </c>
      <c r="V571" s="16">
        <f>V486+V508</f>
        <v/>
      </c>
      <c r="W571" s="16">
        <f>W486+W508</f>
        <v/>
      </c>
      <c r="X571" s="16">
        <f>X486+X508</f>
        <v/>
      </c>
      <c r="Y571" s="16">
        <f>Y486+Y508</f>
        <v/>
      </c>
      <c r="Z571" s="16">
        <f>Z486+Z508</f>
        <v/>
      </c>
      <c r="AA571" s="16">
        <f>AA486+AA508</f>
        <v/>
      </c>
      <c r="AB571" s="16">
        <f>AB486+AB508</f>
        <v/>
      </c>
      <c r="AC571" s="16">
        <f>AC486+AC508</f>
        <v/>
      </c>
      <c r="AD571" s="16">
        <f>AD486+AD508</f>
        <v/>
      </c>
      <c r="AF571" s="11">
        <f>CodePrefix&amp;$A571&amp;IF($C571="","","."&amp;$C571&amp;"."&amp;$B571)&amp;INDEX(VarEnd,MATCH($A571,VarKey,0))&amp;AF$5</f>
        <v/>
      </c>
      <c r="AG571" s="15">
        <f>AG486+AG508</f>
        <v/>
      </c>
      <c r="AH571" s="16">
        <f>AH486+AH508</f>
        <v/>
      </c>
      <c r="AI571" s="16">
        <f>AI486+AI508</f>
        <v/>
      </c>
      <c r="AJ571" s="16">
        <f>AJ486+AJ508</f>
        <v/>
      </c>
      <c r="AK571" s="16">
        <f>AK486+AK508</f>
        <v/>
      </c>
      <c r="AL571" s="16">
        <f>AL486+AL508</f>
        <v/>
      </c>
      <c r="AM571" s="16">
        <f>AM486+AM508</f>
        <v/>
      </c>
      <c r="AN571" s="16">
        <f>AN486+AN508</f>
        <v/>
      </c>
      <c r="AO571" s="16">
        <f>AO486+AO508</f>
        <v/>
      </c>
      <c r="AP571" s="16">
        <f>AP486+AP508</f>
        <v/>
      </c>
      <c r="AQ571" s="16">
        <f>AQ486+AQ508</f>
        <v/>
      </c>
      <c r="AR571" s="16">
        <f>AR486+AR508</f>
        <v/>
      </c>
      <c r="AS571" s="16">
        <f>AS486+AS508</f>
        <v/>
      </c>
      <c r="AT571" s="16">
        <f>AT486+AT508</f>
        <v/>
      </c>
      <c r="AU571" s="16">
        <f>AU486+AU508</f>
        <v/>
      </c>
      <c r="AV571" s="16">
        <f>AV486+AV508</f>
        <v/>
      </c>
      <c r="AW571" s="16">
        <f>AW486+AW508</f>
        <v/>
      </c>
      <c r="AX571" s="16">
        <f>AX486+AX508</f>
        <v/>
      </c>
      <c r="AY571" s="16">
        <f>AY486+AY508</f>
        <v/>
      </c>
    </row>
    <row r="572" hidden="1" outlineLevel="1">
      <c r="A572" s="14" t="inlineStr">
        <is>
          <t>gnc</t>
        </is>
      </c>
      <c r="B572" s="14" t="inlineStr">
        <is>
          <t>oop</t>
        </is>
      </c>
      <c r="C572" s="14" t="inlineStr">
        <is>
          <t>pow</t>
        </is>
      </c>
      <c r="D572" s="35" t="n"/>
      <c r="E572" s="35" t="n"/>
      <c r="F572" s="35" t="n"/>
      <c r="G572" s="35" t="n"/>
      <c r="H572" s="14">
        <f>INDEX(VarLab,MATCH($A572,VarKey,0))&amp;INDEX(MemLab,MATCH($C572&amp;"|"&amp;$B572,MemKey,0))</f>
        <v/>
      </c>
      <c r="I572" s="14">
        <f>INDEX(VarUnit,MATCH($A572,VarKey,0))</f>
        <v/>
      </c>
      <c r="J572" s="14">
        <f>INDEX(VarSrc,MATCH($A572,VarKey,0))</f>
        <v/>
      </c>
      <c r="K572" s="11">
        <f>CodePrefix&amp;$A572&amp;IF($C572="","","."&amp;$C572&amp;"."&amp;$B572)&amp;INDEX(VarEnd,MATCH($A572,VarKey,0))&amp;K$5</f>
        <v/>
      </c>
      <c r="L572" s="15">
        <f>L487+L509</f>
        <v/>
      </c>
      <c r="M572" s="16">
        <f>M487+M509</f>
        <v/>
      </c>
      <c r="N572" s="16">
        <f>N487+N509</f>
        <v/>
      </c>
      <c r="O572" s="16">
        <f>O487+O509</f>
        <v/>
      </c>
      <c r="P572" s="16">
        <f>P487+P509</f>
        <v/>
      </c>
      <c r="Q572" s="16">
        <f>Q487+Q509</f>
        <v/>
      </c>
      <c r="R572" s="16">
        <f>R487+R509</f>
        <v/>
      </c>
      <c r="S572" s="16">
        <f>S487+S509</f>
        <v/>
      </c>
      <c r="T572" s="16">
        <f>T487+T509</f>
        <v/>
      </c>
      <c r="U572" s="16">
        <f>U487+U509</f>
        <v/>
      </c>
      <c r="V572" s="16">
        <f>V487+V509</f>
        <v/>
      </c>
      <c r="W572" s="16">
        <f>W487+W509</f>
        <v/>
      </c>
      <c r="X572" s="16">
        <f>X487+X509</f>
        <v/>
      </c>
      <c r="Y572" s="16">
        <f>Y487+Y509</f>
        <v/>
      </c>
      <c r="Z572" s="16">
        <f>Z487+Z509</f>
        <v/>
      </c>
      <c r="AA572" s="16">
        <f>AA487+AA509</f>
        <v/>
      </c>
      <c r="AB572" s="16">
        <f>AB487+AB509</f>
        <v/>
      </c>
      <c r="AC572" s="16">
        <f>AC487+AC509</f>
        <v/>
      </c>
      <c r="AD572" s="16">
        <f>AD487+AD509</f>
        <v/>
      </c>
      <c r="AF572" s="11">
        <f>CodePrefix&amp;$A572&amp;IF($C572="","","."&amp;$C572&amp;"."&amp;$B572)&amp;INDEX(VarEnd,MATCH($A572,VarKey,0))&amp;AF$5</f>
        <v/>
      </c>
      <c r="AG572" s="15">
        <f>AG487+AG509</f>
        <v/>
      </c>
      <c r="AH572" s="16">
        <f>AH487+AH509</f>
        <v/>
      </c>
      <c r="AI572" s="16">
        <f>AI487+AI509</f>
        <v/>
      </c>
      <c r="AJ572" s="16">
        <f>AJ487+AJ509</f>
        <v/>
      </c>
      <c r="AK572" s="16">
        <f>AK487+AK509</f>
        <v/>
      </c>
      <c r="AL572" s="16">
        <f>AL487+AL509</f>
        <v/>
      </c>
      <c r="AM572" s="16">
        <f>AM487+AM509</f>
        <v/>
      </c>
      <c r="AN572" s="16">
        <f>AN487+AN509</f>
        <v/>
      </c>
      <c r="AO572" s="16">
        <f>AO487+AO509</f>
        <v/>
      </c>
      <c r="AP572" s="16">
        <f>AP487+AP509</f>
        <v/>
      </c>
      <c r="AQ572" s="16">
        <f>AQ487+AQ509</f>
        <v/>
      </c>
      <c r="AR572" s="16">
        <f>AR487+AR509</f>
        <v/>
      </c>
      <c r="AS572" s="16">
        <f>AS487+AS509</f>
        <v/>
      </c>
      <c r="AT572" s="16">
        <f>AT487+AT509</f>
        <v/>
      </c>
      <c r="AU572" s="16">
        <f>AU487+AU509</f>
        <v/>
      </c>
      <c r="AV572" s="16">
        <f>AV487+AV509</f>
        <v/>
      </c>
      <c r="AW572" s="16">
        <f>AW487+AW509</f>
        <v/>
      </c>
      <c r="AX572" s="16">
        <f>AX487+AX509</f>
        <v/>
      </c>
      <c r="AY572" s="16">
        <f>AY487+AY509</f>
        <v/>
      </c>
    </row>
    <row r="573" hidden="1" outlineLevel="1">
      <c r="A573" s="14" t="inlineStr">
        <is>
          <t>gnc</t>
        </is>
      </c>
      <c r="B573" s="14" t="inlineStr">
        <is>
          <t>nuc</t>
        </is>
      </c>
      <c r="C573" s="14" t="inlineStr">
        <is>
          <t>pow</t>
        </is>
      </c>
      <c r="D573" s="35" t="n"/>
      <c r="E573" s="35" t="n"/>
      <c r="F573" s="35" t="n"/>
      <c r="G573" s="35" t="n"/>
      <c r="H573" s="14">
        <f>INDEX(VarLab,MATCH($A573,VarKey,0))&amp;INDEX(MemLab,MATCH($C573&amp;"|"&amp;$B573,MemKey,0))</f>
        <v/>
      </c>
      <c r="I573" s="14">
        <f>INDEX(VarUnit,MATCH($A573,VarKey,0))</f>
        <v/>
      </c>
      <c r="J573" s="14">
        <f>INDEX(VarSrc,MATCH($A573,VarKey,0))</f>
        <v/>
      </c>
      <c r="K573" s="11">
        <f>CodePrefix&amp;$A573&amp;IF($C573="","","."&amp;$C573&amp;"."&amp;$B573)&amp;INDEX(VarEnd,MATCH($A573,VarKey,0))&amp;K$5</f>
        <v/>
      </c>
      <c r="L573" s="15">
        <f>L488+L510</f>
        <v/>
      </c>
      <c r="M573" s="16">
        <f>M488+M510</f>
        <v/>
      </c>
      <c r="N573" s="16">
        <f>N488+N510</f>
        <v/>
      </c>
      <c r="O573" s="16">
        <f>O488+O510</f>
        <v/>
      </c>
      <c r="P573" s="16">
        <f>P488+P510</f>
        <v/>
      </c>
      <c r="Q573" s="16">
        <f>Q488+Q510</f>
        <v/>
      </c>
      <c r="R573" s="16">
        <f>R488+R510</f>
        <v/>
      </c>
      <c r="S573" s="16">
        <f>S488+S510</f>
        <v/>
      </c>
      <c r="T573" s="16">
        <f>T488+T510</f>
        <v/>
      </c>
      <c r="U573" s="16">
        <f>U488+U510</f>
        <v/>
      </c>
      <c r="V573" s="16">
        <f>V488+V510</f>
        <v/>
      </c>
      <c r="W573" s="16">
        <f>W488+W510</f>
        <v/>
      </c>
      <c r="X573" s="16">
        <f>X488+X510</f>
        <v/>
      </c>
      <c r="Y573" s="16">
        <f>Y488+Y510</f>
        <v/>
      </c>
      <c r="Z573" s="16">
        <f>Z488+Z510</f>
        <v/>
      </c>
      <c r="AA573" s="16">
        <f>AA488+AA510</f>
        <v/>
      </c>
      <c r="AB573" s="16">
        <f>AB488+AB510</f>
        <v/>
      </c>
      <c r="AC573" s="16">
        <f>AC488+AC510</f>
        <v/>
      </c>
      <c r="AD573" s="16">
        <f>AD488+AD510</f>
        <v/>
      </c>
      <c r="AF573" s="11">
        <f>CodePrefix&amp;$A573&amp;IF($C573="","","."&amp;$C573&amp;"."&amp;$B573)&amp;INDEX(VarEnd,MATCH($A573,VarKey,0))&amp;AF$5</f>
        <v/>
      </c>
      <c r="AG573" s="15">
        <f>AG488+AG510</f>
        <v/>
      </c>
      <c r="AH573" s="16">
        <f>AH488+AH510</f>
        <v/>
      </c>
      <c r="AI573" s="16">
        <f>AI488+AI510</f>
        <v/>
      </c>
      <c r="AJ573" s="16">
        <f>AJ488+AJ510</f>
        <v/>
      </c>
      <c r="AK573" s="16">
        <f>AK488+AK510</f>
        <v/>
      </c>
      <c r="AL573" s="16">
        <f>AL488+AL510</f>
        <v/>
      </c>
      <c r="AM573" s="16">
        <f>AM488+AM510</f>
        <v/>
      </c>
      <c r="AN573" s="16">
        <f>AN488+AN510</f>
        <v/>
      </c>
      <c r="AO573" s="16">
        <f>AO488+AO510</f>
        <v/>
      </c>
      <c r="AP573" s="16">
        <f>AP488+AP510</f>
        <v/>
      </c>
      <c r="AQ573" s="16">
        <f>AQ488+AQ510</f>
        <v/>
      </c>
      <c r="AR573" s="16">
        <f>AR488+AR510</f>
        <v/>
      </c>
      <c r="AS573" s="16">
        <f>AS488+AS510</f>
        <v/>
      </c>
      <c r="AT573" s="16">
        <f>AT488+AT510</f>
        <v/>
      </c>
      <c r="AU573" s="16">
        <f>AU488+AU510</f>
        <v/>
      </c>
      <c r="AV573" s="16">
        <f>AV488+AV510</f>
        <v/>
      </c>
      <c r="AW573" s="16">
        <f>AW488+AW510</f>
        <v/>
      </c>
      <c r="AX573" s="16">
        <f>AX488+AX510</f>
        <v/>
      </c>
      <c r="AY573" s="16">
        <f>AY488+AY510</f>
        <v/>
      </c>
    </row>
    <row r="574" hidden="1" outlineLevel="1">
      <c r="A574" s="14" t="inlineStr">
        <is>
          <t>gnc</t>
        </is>
      </c>
      <c r="B574" s="14" t="inlineStr">
        <is>
          <t>wnd</t>
        </is>
      </c>
      <c r="C574" s="14" t="inlineStr">
        <is>
          <t>pow</t>
        </is>
      </c>
      <c r="D574" s="35" t="n"/>
      <c r="E574" s="35" t="n"/>
      <c r="F574" s="35" t="n"/>
      <c r="G574" s="35" t="n"/>
      <c r="H574" s="14">
        <f>INDEX(VarLab,MATCH($A574,VarKey,0))&amp;INDEX(MemLab,MATCH($C574&amp;"|"&amp;$B574,MemKey,0))</f>
        <v/>
      </c>
      <c r="I574" s="14">
        <f>INDEX(VarUnit,MATCH($A574,VarKey,0))</f>
        <v/>
      </c>
      <c r="J574" s="14">
        <f>INDEX(VarSrc,MATCH($A574,VarKey,0))</f>
        <v/>
      </c>
      <c r="K574" s="11">
        <f>CodePrefix&amp;$A574&amp;IF($C574="","","."&amp;$C574&amp;"."&amp;$B574)&amp;INDEX(VarEnd,MATCH($A574,VarKey,0))&amp;K$5</f>
        <v/>
      </c>
      <c r="L574" s="15">
        <f>L489+L511</f>
        <v/>
      </c>
      <c r="M574" s="16">
        <f>M489+M511</f>
        <v/>
      </c>
      <c r="N574" s="16">
        <f>N489+N511</f>
        <v/>
      </c>
      <c r="O574" s="16">
        <f>O489+O511</f>
        <v/>
      </c>
      <c r="P574" s="16">
        <f>P489+P511</f>
        <v/>
      </c>
      <c r="Q574" s="16">
        <f>Q489+Q511</f>
        <v/>
      </c>
      <c r="R574" s="16">
        <f>R489+R511</f>
        <v/>
      </c>
      <c r="S574" s="16">
        <f>S489+S511</f>
        <v/>
      </c>
      <c r="T574" s="16">
        <f>T489+T511</f>
        <v/>
      </c>
      <c r="U574" s="16">
        <f>U489+U511</f>
        <v/>
      </c>
      <c r="V574" s="16">
        <f>V489+V511</f>
        <v/>
      </c>
      <c r="W574" s="16">
        <f>W489+W511</f>
        <v/>
      </c>
      <c r="X574" s="16">
        <f>X489+X511</f>
        <v/>
      </c>
      <c r="Y574" s="16">
        <f>Y489+Y511</f>
        <v/>
      </c>
      <c r="Z574" s="16">
        <f>Z489+Z511</f>
        <v/>
      </c>
      <c r="AA574" s="16">
        <f>AA489+AA511</f>
        <v/>
      </c>
      <c r="AB574" s="16">
        <f>AB489+AB511</f>
        <v/>
      </c>
      <c r="AC574" s="16">
        <f>AC489+AC511</f>
        <v/>
      </c>
      <c r="AD574" s="16">
        <f>AD489+AD511</f>
        <v/>
      </c>
      <c r="AF574" s="11">
        <f>CodePrefix&amp;$A574&amp;IF($C574="","","."&amp;$C574&amp;"."&amp;$B574)&amp;INDEX(VarEnd,MATCH($A574,VarKey,0))&amp;AF$5</f>
        <v/>
      </c>
      <c r="AG574" s="15">
        <f>AG489+AG511</f>
        <v/>
      </c>
      <c r="AH574" s="16">
        <f>AH489+AH511</f>
        <v/>
      </c>
      <c r="AI574" s="16">
        <f>AI489+AI511</f>
        <v/>
      </c>
      <c r="AJ574" s="16">
        <f>AJ489+AJ511</f>
        <v/>
      </c>
      <c r="AK574" s="16">
        <f>AK489+AK511</f>
        <v/>
      </c>
      <c r="AL574" s="16">
        <f>AL489+AL511</f>
        <v/>
      </c>
      <c r="AM574" s="16">
        <f>AM489+AM511</f>
        <v/>
      </c>
      <c r="AN574" s="16">
        <f>AN489+AN511</f>
        <v/>
      </c>
      <c r="AO574" s="16">
        <f>AO489+AO511</f>
        <v/>
      </c>
      <c r="AP574" s="16">
        <f>AP489+AP511</f>
        <v/>
      </c>
      <c r="AQ574" s="16">
        <f>AQ489+AQ511</f>
        <v/>
      </c>
      <c r="AR574" s="16">
        <f>AR489+AR511</f>
        <v/>
      </c>
      <c r="AS574" s="16">
        <f>AS489+AS511</f>
        <v/>
      </c>
      <c r="AT574" s="16">
        <f>AT489+AT511</f>
        <v/>
      </c>
      <c r="AU574" s="16">
        <f>AU489+AU511</f>
        <v/>
      </c>
      <c r="AV574" s="16">
        <f>AV489+AV511</f>
        <v/>
      </c>
      <c r="AW574" s="16">
        <f>AW489+AW511</f>
        <v/>
      </c>
      <c r="AX574" s="16">
        <f>AX489+AX511</f>
        <v/>
      </c>
      <c r="AY574" s="16">
        <f>AY489+AY511</f>
        <v/>
      </c>
    </row>
    <row r="575" hidden="1" outlineLevel="1">
      <c r="A575" s="14" t="inlineStr">
        <is>
          <t>gnc</t>
        </is>
      </c>
      <c r="B575" s="14" t="inlineStr">
        <is>
          <t>sol</t>
        </is>
      </c>
      <c r="C575" s="14" t="inlineStr">
        <is>
          <t>pow</t>
        </is>
      </c>
      <c r="D575" s="35" t="n"/>
      <c r="E575" s="35" t="n"/>
      <c r="F575" s="35" t="n"/>
      <c r="G575" s="35" t="n"/>
      <c r="H575" s="14">
        <f>INDEX(VarLab,MATCH($A575,VarKey,0))&amp;INDEX(MemLab,MATCH($C575&amp;"|"&amp;$B575,MemKey,0))</f>
        <v/>
      </c>
      <c r="I575" s="14">
        <f>INDEX(VarUnit,MATCH($A575,VarKey,0))</f>
        <v/>
      </c>
      <c r="J575" s="14">
        <f>INDEX(VarSrc,MATCH($A575,VarKey,0))</f>
        <v/>
      </c>
      <c r="K575" s="11">
        <f>CodePrefix&amp;$A575&amp;IF($C575="","","."&amp;$C575&amp;"."&amp;$B575)&amp;INDEX(VarEnd,MATCH($A575,VarKey,0))&amp;K$5</f>
        <v/>
      </c>
      <c r="L575" s="15">
        <f>L490+L512</f>
        <v/>
      </c>
      <c r="M575" s="16">
        <f>M490+M512</f>
        <v/>
      </c>
      <c r="N575" s="16">
        <f>N490+N512</f>
        <v/>
      </c>
      <c r="O575" s="16">
        <f>O490+O512</f>
        <v/>
      </c>
      <c r="P575" s="16">
        <f>P490+P512</f>
        <v/>
      </c>
      <c r="Q575" s="16">
        <f>Q490+Q512</f>
        <v/>
      </c>
      <c r="R575" s="16">
        <f>R490+R512</f>
        <v/>
      </c>
      <c r="S575" s="16">
        <f>S490+S512</f>
        <v/>
      </c>
      <c r="T575" s="16">
        <f>T490+T512</f>
        <v/>
      </c>
      <c r="U575" s="16">
        <f>U490+U512</f>
        <v/>
      </c>
      <c r="V575" s="16">
        <f>V490+V512</f>
        <v/>
      </c>
      <c r="W575" s="16">
        <f>W490+W512</f>
        <v/>
      </c>
      <c r="X575" s="16">
        <f>X490+X512</f>
        <v/>
      </c>
      <c r="Y575" s="16">
        <f>Y490+Y512</f>
        <v/>
      </c>
      <c r="Z575" s="16">
        <f>Z490+Z512</f>
        <v/>
      </c>
      <c r="AA575" s="16">
        <f>AA490+AA512</f>
        <v/>
      </c>
      <c r="AB575" s="16">
        <f>AB490+AB512</f>
        <v/>
      </c>
      <c r="AC575" s="16">
        <f>AC490+AC512</f>
        <v/>
      </c>
      <c r="AD575" s="16">
        <f>AD490+AD512</f>
        <v/>
      </c>
      <c r="AF575" s="11">
        <f>CodePrefix&amp;$A575&amp;IF($C575="","","."&amp;$C575&amp;"."&amp;$B575)&amp;INDEX(VarEnd,MATCH($A575,VarKey,0))&amp;AF$5</f>
        <v/>
      </c>
      <c r="AG575" s="15">
        <f>AG490+AG512</f>
        <v/>
      </c>
      <c r="AH575" s="16">
        <f>AH490+AH512</f>
        <v/>
      </c>
      <c r="AI575" s="16">
        <f>AI490+AI512</f>
        <v/>
      </c>
      <c r="AJ575" s="16">
        <f>AJ490+AJ512</f>
        <v/>
      </c>
      <c r="AK575" s="16">
        <f>AK490+AK512</f>
        <v/>
      </c>
      <c r="AL575" s="16">
        <f>AL490+AL512</f>
        <v/>
      </c>
      <c r="AM575" s="16">
        <f>AM490+AM512</f>
        <v/>
      </c>
      <c r="AN575" s="16">
        <f>AN490+AN512</f>
        <v/>
      </c>
      <c r="AO575" s="16">
        <f>AO490+AO512</f>
        <v/>
      </c>
      <c r="AP575" s="16">
        <f>AP490+AP512</f>
        <v/>
      </c>
      <c r="AQ575" s="16">
        <f>AQ490+AQ512</f>
        <v/>
      </c>
      <c r="AR575" s="16">
        <f>AR490+AR512</f>
        <v/>
      </c>
      <c r="AS575" s="16">
        <f>AS490+AS512</f>
        <v/>
      </c>
      <c r="AT575" s="16">
        <f>AT490+AT512</f>
        <v/>
      </c>
      <c r="AU575" s="16">
        <f>AU490+AU512</f>
        <v/>
      </c>
      <c r="AV575" s="16">
        <f>AV490+AV512</f>
        <v/>
      </c>
      <c r="AW575" s="16">
        <f>AW490+AW512</f>
        <v/>
      </c>
      <c r="AX575" s="16">
        <f>AX490+AX512</f>
        <v/>
      </c>
      <c r="AY575" s="16">
        <f>AY490+AY512</f>
        <v/>
      </c>
    </row>
    <row r="576" hidden="1" outlineLevel="1">
      <c r="A576" s="14" t="inlineStr">
        <is>
          <t>gnc</t>
        </is>
      </c>
      <c r="B576" s="14" t="inlineStr">
        <is>
          <t>hyd</t>
        </is>
      </c>
      <c r="C576" s="14" t="inlineStr">
        <is>
          <t>pow</t>
        </is>
      </c>
      <c r="D576" s="35" t="n"/>
      <c r="E576" s="35" t="n"/>
      <c r="F576" s="35" t="n"/>
      <c r="G576" s="35" t="n"/>
      <c r="H576" s="14">
        <f>INDEX(VarLab,MATCH($A576,VarKey,0))&amp;INDEX(MemLab,MATCH($C576&amp;"|"&amp;$B576,MemKey,0))</f>
        <v/>
      </c>
      <c r="I576" s="14">
        <f>INDEX(VarUnit,MATCH($A576,VarKey,0))</f>
        <v/>
      </c>
      <c r="J576" s="14">
        <f>INDEX(VarSrc,MATCH($A576,VarKey,0))</f>
        <v/>
      </c>
      <c r="K576" s="11">
        <f>CodePrefix&amp;$A576&amp;IF($C576="","","."&amp;$C576&amp;"."&amp;$B576)&amp;INDEX(VarEnd,MATCH($A576,VarKey,0))&amp;K$5</f>
        <v/>
      </c>
      <c r="L576" s="15">
        <f>L491+L513</f>
        <v/>
      </c>
      <c r="M576" s="16">
        <f>M491+M513</f>
        <v/>
      </c>
      <c r="N576" s="16">
        <f>N491+N513</f>
        <v/>
      </c>
      <c r="O576" s="16">
        <f>O491+O513</f>
        <v/>
      </c>
      <c r="P576" s="16">
        <f>P491+P513</f>
        <v/>
      </c>
      <c r="Q576" s="16">
        <f>Q491+Q513</f>
        <v/>
      </c>
      <c r="R576" s="16">
        <f>R491+R513</f>
        <v/>
      </c>
      <c r="S576" s="16">
        <f>S491+S513</f>
        <v/>
      </c>
      <c r="T576" s="16">
        <f>T491+T513</f>
        <v/>
      </c>
      <c r="U576" s="16">
        <f>U491+U513</f>
        <v/>
      </c>
      <c r="V576" s="16">
        <f>V491+V513</f>
        <v/>
      </c>
      <c r="W576" s="16">
        <f>W491+W513</f>
        <v/>
      </c>
      <c r="X576" s="16">
        <f>X491+X513</f>
        <v/>
      </c>
      <c r="Y576" s="16">
        <f>Y491+Y513</f>
        <v/>
      </c>
      <c r="Z576" s="16">
        <f>Z491+Z513</f>
        <v/>
      </c>
      <c r="AA576" s="16">
        <f>AA491+AA513</f>
        <v/>
      </c>
      <c r="AB576" s="16">
        <f>AB491+AB513</f>
        <v/>
      </c>
      <c r="AC576" s="16">
        <f>AC491+AC513</f>
        <v/>
      </c>
      <c r="AD576" s="16">
        <f>AD491+AD513</f>
        <v/>
      </c>
      <c r="AF576" s="11">
        <f>CodePrefix&amp;$A576&amp;IF($C576="","","."&amp;$C576&amp;"."&amp;$B576)&amp;INDEX(VarEnd,MATCH($A576,VarKey,0))&amp;AF$5</f>
        <v/>
      </c>
      <c r="AG576" s="15">
        <f>AG491+AG513</f>
        <v/>
      </c>
      <c r="AH576" s="16">
        <f>AH491+AH513</f>
        <v/>
      </c>
      <c r="AI576" s="16">
        <f>AI491+AI513</f>
        <v/>
      </c>
      <c r="AJ576" s="16">
        <f>AJ491+AJ513</f>
        <v/>
      </c>
      <c r="AK576" s="16">
        <f>AK491+AK513</f>
        <v/>
      </c>
      <c r="AL576" s="16">
        <f>AL491+AL513</f>
        <v/>
      </c>
      <c r="AM576" s="16">
        <f>AM491+AM513</f>
        <v/>
      </c>
      <c r="AN576" s="16">
        <f>AN491+AN513</f>
        <v/>
      </c>
      <c r="AO576" s="16">
        <f>AO491+AO513</f>
        <v/>
      </c>
      <c r="AP576" s="16">
        <f>AP491+AP513</f>
        <v/>
      </c>
      <c r="AQ576" s="16">
        <f>AQ491+AQ513</f>
        <v/>
      </c>
      <c r="AR576" s="16">
        <f>AR491+AR513</f>
        <v/>
      </c>
      <c r="AS576" s="16">
        <f>AS491+AS513</f>
        <v/>
      </c>
      <c r="AT576" s="16">
        <f>AT491+AT513</f>
        <v/>
      </c>
      <c r="AU576" s="16">
        <f>AU491+AU513</f>
        <v/>
      </c>
      <c r="AV576" s="16">
        <f>AV491+AV513</f>
        <v/>
      </c>
      <c r="AW576" s="16">
        <f>AW491+AW513</f>
        <v/>
      </c>
      <c r="AX576" s="16">
        <f>AX491+AX513</f>
        <v/>
      </c>
      <c r="AY576" s="16">
        <f>AY491+AY513</f>
        <v/>
      </c>
    </row>
    <row r="577" hidden="1" outlineLevel="1">
      <c r="A577" s="14" t="inlineStr">
        <is>
          <t>gnc</t>
        </is>
      </c>
      <c r="B577" s="14" t="inlineStr">
        <is>
          <t>ore</t>
        </is>
      </c>
      <c r="C577" s="14" t="inlineStr">
        <is>
          <t>pow</t>
        </is>
      </c>
      <c r="D577" s="35" t="n"/>
      <c r="E577" s="35" t="n"/>
      <c r="F577" s="35" t="n"/>
      <c r="G577" s="35" t="n"/>
      <c r="H577" s="14">
        <f>INDEX(VarLab,MATCH($A577,VarKey,0))&amp;INDEX(MemLab,MATCH($C577&amp;"|"&amp;$B577,MemKey,0))</f>
        <v/>
      </c>
      <c r="I577" s="14">
        <f>INDEX(VarUnit,MATCH($A577,VarKey,0))</f>
        <v/>
      </c>
      <c r="J577" s="14">
        <f>INDEX(VarSrc,MATCH($A577,VarKey,0))</f>
        <v/>
      </c>
      <c r="K577" s="11">
        <f>CodePrefix&amp;$A577&amp;IF($C577="","","."&amp;$C577&amp;"."&amp;$B577)&amp;INDEX(VarEnd,MATCH($A577,VarKey,0))&amp;K$5</f>
        <v/>
      </c>
      <c r="L577" s="15">
        <f>L492+L514</f>
        <v/>
      </c>
      <c r="M577" s="16">
        <f>M492+M514</f>
        <v/>
      </c>
      <c r="N577" s="16">
        <f>N492+N514</f>
        <v/>
      </c>
      <c r="O577" s="16">
        <f>O492+O514</f>
        <v/>
      </c>
      <c r="P577" s="16">
        <f>P492+P514</f>
        <v/>
      </c>
      <c r="Q577" s="16">
        <f>Q492+Q514</f>
        <v/>
      </c>
      <c r="R577" s="16">
        <f>R492+R514</f>
        <v/>
      </c>
      <c r="S577" s="16">
        <f>S492+S514</f>
        <v/>
      </c>
      <c r="T577" s="16">
        <f>T492+T514</f>
        <v/>
      </c>
      <c r="U577" s="16">
        <f>U492+U514</f>
        <v/>
      </c>
      <c r="V577" s="16">
        <f>V492+V514</f>
        <v/>
      </c>
      <c r="W577" s="16">
        <f>W492+W514</f>
        <v/>
      </c>
      <c r="X577" s="16">
        <f>X492+X514</f>
        <v/>
      </c>
      <c r="Y577" s="16">
        <f>Y492+Y514</f>
        <v/>
      </c>
      <c r="Z577" s="16">
        <f>Z492+Z514</f>
        <v/>
      </c>
      <c r="AA577" s="16">
        <f>AA492+AA514</f>
        <v/>
      </c>
      <c r="AB577" s="16">
        <f>AB492+AB514</f>
        <v/>
      </c>
      <c r="AC577" s="16">
        <f>AC492+AC514</f>
        <v/>
      </c>
      <c r="AD577" s="16">
        <f>AD492+AD514</f>
        <v/>
      </c>
      <c r="AF577" s="11">
        <f>CodePrefix&amp;$A577&amp;IF($C577="","","."&amp;$C577&amp;"."&amp;$B577)&amp;INDEX(VarEnd,MATCH($A577,VarKey,0))&amp;AF$5</f>
        <v/>
      </c>
      <c r="AG577" s="15">
        <f>AG492+AG514</f>
        <v/>
      </c>
      <c r="AH577" s="16">
        <f>AH492+AH514</f>
        <v/>
      </c>
      <c r="AI577" s="16">
        <f>AI492+AI514</f>
        <v/>
      </c>
      <c r="AJ577" s="16">
        <f>AJ492+AJ514</f>
        <v/>
      </c>
      <c r="AK577" s="16">
        <f>AK492+AK514</f>
        <v/>
      </c>
      <c r="AL577" s="16">
        <f>AL492+AL514</f>
        <v/>
      </c>
      <c r="AM577" s="16">
        <f>AM492+AM514</f>
        <v/>
      </c>
      <c r="AN577" s="16">
        <f>AN492+AN514</f>
        <v/>
      </c>
      <c r="AO577" s="16">
        <f>AO492+AO514</f>
        <v/>
      </c>
      <c r="AP577" s="16">
        <f>AP492+AP514</f>
        <v/>
      </c>
      <c r="AQ577" s="16">
        <f>AQ492+AQ514</f>
        <v/>
      </c>
      <c r="AR577" s="16">
        <f>AR492+AR514</f>
        <v/>
      </c>
      <c r="AS577" s="16">
        <f>AS492+AS514</f>
        <v/>
      </c>
      <c r="AT577" s="16">
        <f>AT492+AT514</f>
        <v/>
      </c>
      <c r="AU577" s="16">
        <f>AU492+AU514</f>
        <v/>
      </c>
      <c r="AV577" s="16">
        <f>AV492+AV514</f>
        <v/>
      </c>
      <c r="AW577" s="16">
        <f>AW492+AW514</f>
        <v/>
      </c>
      <c r="AX577" s="16">
        <f>AX492+AX514</f>
        <v/>
      </c>
      <c r="AY577" s="16">
        <f>AY492+AY514</f>
        <v/>
      </c>
    </row>
    <row r="578" hidden="1" outlineLevel="1">
      <c r="A578" s="14" t="inlineStr">
        <is>
          <t>gnc</t>
        </is>
      </c>
      <c r="B578" s="14" t="inlineStr">
        <is>
          <t>bio</t>
        </is>
      </c>
      <c r="C578" s="14" t="inlineStr">
        <is>
          <t>pow</t>
        </is>
      </c>
      <c r="D578" s="35" t="n"/>
      <c r="E578" s="35" t="n"/>
      <c r="F578" s="35" t="n"/>
      <c r="G578" s="35" t="n"/>
      <c r="H578" s="14">
        <f>INDEX(VarLab,MATCH($A578,VarKey,0))&amp;INDEX(MemLab,MATCH($C578&amp;"|"&amp;$B578,MemKey,0))</f>
        <v/>
      </c>
      <c r="I578" s="14">
        <f>INDEX(VarUnit,MATCH($A578,VarKey,0))</f>
        <v/>
      </c>
      <c r="J578" s="14">
        <f>INDEX(VarSrc,MATCH($A578,VarKey,0))</f>
        <v/>
      </c>
      <c r="K578" s="11">
        <f>CodePrefix&amp;$A578&amp;IF($C578="","","."&amp;$C578&amp;"."&amp;$B578)&amp;INDEX(VarEnd,MATCH($A578,VarKey,0))&amp;K$5</f>
        <v/>
      </c>
      <c r="L578" s="15">
        <f>L493+L515</f>
        <v/>
      </c>
      <c r="M578" s="16">
        <f>M493+M515</f>
        <v/>
      </c>
      <c r="N578" s="16">
        <f>N493+N515</f>
        <v/>
      </c>
      <c r="O578" s="16">
        <f>O493+O515</f>
        <v/>
      </c>
      <c r="P578" s="16">
        <f>P493+P515</f>
        <v/>
      </c>
      <c r="Q578" s="16">
        <f>Q493+Q515</f>
        <v/>
      </c>
      <c r="R578" s="16">
        <f>R493+R515</f>
        <v/>
      </c>
      <c r="S578" s="16">
        <f>S493+S515</f>
        <v/>
      </c>
      <c r="T578" s="16">
        <f>T493+T515</f>
        <v/>
      </c>
      <c r="U578" s="16">
        <f>U493+U515</f>
        <v/>
      </c>
      <c r="V578" s="16">
        <f>V493+V515</f>
        <v/>
      </c>
      <c r="W578" s="16">
        <f>W493+W515</f>
        <v/>
      </c>
      <c r="X578" s="16">
        <f>X493+X515</f>
        <v/>
      </c>
      <c r="Y578" s="16">
        <f>Y493+Y515</f>
        <v/>
      </c>
      <c r="Z578" s="16">
        <f>Z493+Z515</f>
        <v/>
      </c>
      <c r="AA578" s="16">
        <f>AA493+AA515</f>
        <v/>
      </c>
      <c r="AB578" s="16">
        <f>AB493+AB515</f>
        <v/>
      </c>
      <c r="AC578" s="16">
        <f>AC493+AC515</f>
        <v/>
      </c>
      <c r="AD578" s="16">
        <f>AD493+AD515</f>
        <v/>
      </c>
      <c r="AF578" s="11">
        <f>CodePrefix&amp;$A578&amp;IF($C578="","","."&amp;$C578&amp;"."&amp;$B578)&amp;INDEX(VarEnd,MATCH($A578,VarKey,0))&amp;AF$5</f>
        <v/>
      </c>
      <c r="AG578" s="15">
        <f>AG493+AG515</f>
        <v/>
      </c>
      <c r="AH578" s="16">
        <f>AH493+AH515</f>
        <v/>
      </c>
      <c r="AI578" s="16">
        <f>AI493+AI515</f>
        <v/>
      </c>
      <c r="AJ578" s="16">
        <f>AJ493+AJ515</f>
        <v/>
      </c>
      <c r="AK578" s="16">
        <f>AK493+AK515</f>
        <v/>
      </c>
      <c r="AL578" s="16">
        <f>AL493+AL515</f>
        <v/>
      </c>
      <c r="AM578" s="16">
        <f>AM493+AM515</f>
        <v/>
      </c>
      <c r="AN578" s="16">
        <f>AN493+AN515</f>
        <v/>
      </c>
      <c r="AO578" s="16">
        <f>AO493+AO515</f>
        <v/>
      </c>
      <c r="AP578" s="16">
        <f>AP493+AP515</f>
        <v/>
      </c>
      <c r="AQ578" s="16">
        <f>AQ493+AQ515</f>
        <v/>
      </c>
      <c r="AR578" s="16">
        <f>AR493+AR515</f>
        <v/>
      </c>
      <c r="AS578" s="16">
        <f>AS493+AS515</f>
        <v/>
      </c>
      <c r="AT578" s="16">
        <f>AT493+AT515</f>
        <v/>
      </c>
      <c r="AU578" s="16">
        <f>AU493+AU515</f>
        <v/>
      </c>
      <c r="AV578" s="16">
        <f>AV493+AV515</f>
        <v/>
      </c>
      <c r="AW578" s="16">
        <f>AW493+AW515</f>
        <v/>
      </c>
      <c r="AX578" s="16">
        <f>AX493+AX515</f>
        <v/>
      </c>
      <c r="AY578" s="16">
        <f>AY493+AY515</f>
        <v/>
      </c>
    </row>
    <row r="579" hidden="1" outlineLevel="1"/>
    <row r="580" collapsed="1">
      <c r="A580" s="1" t="inlineStr">
        <is>
          <t>gncav</t>
        </is>
      </c>
      <c r="B580" s="1" t="inlineStr"/>
      <c r="C580" s="1" t="inlineStr"/>
      <c r="D580" s="44" t="n">
        <v>1</v>
      </c>
      <c r="E580" s="35" t="n"/>
      <c r="F580" s="35" t="n"/>
      <c r="G580" s="35" t="n"/>
      <c r="H580" s="1">
        <f>INDEX(VarLab,MATCH($A580,VarKey,0))&amp;INDEX(MemLab,MATCH($C580&amp;"|"&amp;$B580,MemKey,0))</f>
        <v/>
      </c>
      <c r="I580" s="1">
        <f>INDEX(VarUnit,MATCH($A580,VarKey,0))</f>
        <v/>
      </c>
      <c r="J580" s="1">
        <f>INDEX(VarSrc,MATCH($A580,VarKey,0))</f>
        <v/>
      </c>
      <c r="K580" s="17">
        <f>CodePrefix&amp;$A580&amp;IF($C580="","","."&amp;$C580&amp;"."&amp;$B580)&amp;INDEX(VarEnd,MATCH($A580,VarKey,0))&amp;K$5</f>
        <v/>
      </c>
      <c r="L580" s="45">
        <f>SUMPRODUCT(L$691:L$699,L$570:L$578)*$D580</f>
        <v/>
      </c>
      <c r="M580" s="46">
        <f>SUMPRODUCT(M$691:M$699,M$570:M$578)*$D580</f>
        <v/>
      </c>
      <c r="N580" s="46">
        <f>SUMPRODUCT(N$691:N$699,N$570:N$578)*$D580</f>
        <v/>
      </c>
      <c r="O580" s="46">
        <f>SUMPRODUCT(O$691:O$699,O$570:O$578)*$D580</f>
        <v/>
      </c>
      <c r="P580" s="46">
        <f>SUMPRODUCT(P$691:P$699,P$570:P$578)*$D580</f>
        <v/>
      </c>
      <c r="Q580" s="46">
        <f>SUMPRODUCT(Q$691:Q$699,Q$570:Q$578)*$D580</f>
        <v/>
      </c>
      <c r="R580" s="46">
        <f>SUMPRODUCT(R$691:R$699,R$570:R$578)*$D580</f>
        <v/>
      </c>
      <c r="S580" s="46">
        <f>SUMPRODUCT(S$691:S$699,S$570:S$578)*$D580</f>
        <v/>
      </c>
      <c r="T580" s="46">
        <f>SUMPRODUCT(T$691:T$699,T$570:T$578)*$D580</f>
        <v/>
      </c>
      <c r="U580" s="46">
        <f>SUMPRODUCT(U$691:U$699,U$570:U$578)*$D580</f>
        <v/>
      </c>
      <c r="V580" s="46">
        <f>SUMPRODUCT(V$691:V$699,V$570:V$578)*$D580</f>
        <v/>
      </c>
      <c r="W580" s="46">
        <f>SUMPRODUCT(W$691:W$699,W$570:W$578)*$D580</f>
        <v/>
      </c>
      <c r="X580" s="46">
        <f>SUMPRODUCT(X$691:X$699,X$570:X$578)*$D580</f>
        <v/>
      </c>
      <c r="Y580" s="46">
        <f>SUMPRODUCT(Y$691:Y$699,Y$570:Y$578)*$D580</f>
        <v/>
      </c>
      <c r="Z580" s="46">
        <f>SUMPRODUCT(Z$691:Z$699,Z$570:Z$578)*$D580</f>
        <v/>
      </c>
      <c r="AA580" s="46">
        <f>SUMPRODUCT(AA$691:AA$699,AA$570:AA$578)*$D580</f>
        <v/>
      </c>
      <c r="AB580" s="46">
        <f>SUMPRODUCT(AB$691:AB$699,AB$570:AB$578)*$D580</f>
        <v/>
      </c>
      <c r="AC580" s="46">
        <f>SUMPRODUCT(AC$691:AC$699,AC$570:AC$578)*$D580</f>
        <v/>
      </c>
      <c r="AD580" s="46">
        <f>SUMPRODUCT(AD$691:AD$699,AD$570:AD$578)*$D580</f>
        <v/>
      </c>
      <c r="AF580" s="17">
        <f>CodePrefix&amp;$A580&amp;IF($C580="","","."&amp;$C580&amp;"."&amp;$B580)&amp;INDEX(VarEnd,MATCH($A580,VarKey,0))&amp;AF$5</f>
        <v/>
      </c>
      <c r="AG580" s="45">
        <f>SUMPRODUCT(AG$691:AG$699,AG$570:AG$578)*$D580</f>
        <v/>
      </c>
      <c r="AH580" s="46">
        <f>SUMPRODUCT(AH$691:AH$699,AH$570:AH$578)*$D580</f>
        <v/>
      </c>
      <c r="AI580" s="46">
        <f>SUMPRODUCT(AI$691:AI$699,AI$570:AI$578)*$D580</f>
        <v/>
      </c>
      <c r="AJ580" s="46">
        <f>SUMPRODUCT(AJ$691:AJ$699,AJ$570:AJ$578)*$D580</f>
        <v/>
      </c>
      <c r="AK580" s="46">
        <f>SUMPRODUCT(AK$691:AK$699,AK$570:AK$578)*$D580</f>
        <v/>
      </c>
      <c r="AL580" s="46">
        <f>SUMPRODUCT(AL$691:AL$699,AL$570:AL$578)*$D580</f>
        <v/>
      </c>
      <c r="AM580" s="46">
        <f>SUMPRODUCT(AM$691:AM$699,AM$570:AM$578)*$D580</f>
        <v/>
      </c>
      <c r="AN580" s="46">
        <f>SUMPRODUCT(AN$691:AN$699,AN$570:AN$578)*$D580</f>
        <v/>
      </c>
      <c r="AO580" s="46">
        <f>SUMPRODUCT(AO$691:AO$699,AO$570:AO$578)*$D580</f>
        <v/>
      </c>
      <c r="AP580" s="46">
        <f>SUMPRODUCT(AP$691:AP$699,AP$570:AP$578)*$D580</f>
        <v/>
      </c>
      <c r="AQ580" s="46">
        <f>SUMPRODUCT(AQ$691:AQ$699,AQ$570:AQ$578)*$D580</f>
        <v/>
      </c>
      <c r="AR580" s="46">
        <f>SUMPRODUCT(AR$691:AR$699,AR$570:AR$578)*$D580</f>
        <v/>
      </c>
      <c r="AS580" s="46">
        <f>SUMPRODUCT(AS$691:AS$699,AS$570:AS$578)*$D580</f>
        <v/>
      </c>
      <c r="AT580" s="46">
        <f>SUMPRODUCT(AT$691:AT$699,AT$570:AT$578)*$D580</f>
        <v/>
      </c>
      <c r="AU580" s="46">
        <f>SUMPRODUCT(AU$691:AU$699,AU$570:AU$578)*$D580</f>
        <v/>
      </c>
      <c r="AV580" s="46">
        <f>SUMPRODUCT(AV$691:AV$699,AV$570:AV$578)*$D580</f>
        <v/>
      </c>
      <c r="AW580" s="46">
        <f>SUMPRODUCT(AW$691:AW$699,AW$570:AW$578)*$D580</f>
        <v/>
      </c>
      <c r="AX580" s="46">
        <f>SUMPRODUCT(AX$691:AX$699,AX$570:AX$578)*$D580</f>
        <v/>
      </c>
      <c r="AY580" s="46">
        <f>SUMPRODUCT(AY$691:AY$699,AY$570:AY$578)*$D580</f>
        <v/>
      </c>
    </row>
    <row r="581" hidden="1" outlineLevel="1">
      <c r="A581" s="14" t="inlineStr">
        <is>
          <t>ccpav</t>
        </is>
      </c>
      <c r="B581" s="14" t="inlineStr"/>
      <c r="C581" s="14" t="inlineStr"/>
      <c r="D581" s="41">
        <f>INDEX(PParVal,MATCH("gen_per_cons",PParKey,0))</f>
        <v/>
      </c>
      <c r="E581" s="35" t="n"/>
      <c r="F581" s="35" t="n"/>
      <c r="G581" s="35" t="n"/>
      <c r="H581" s="14">
        <f>INDEX(VarLab,MATCH($A581,VarKey,0))&amp;INDEX(MemLab,MATCH($C581&amp;"|"&amp;$B581,MemKey,0))</f>
        <v/>
      </c>
      <c r="I581" s="14">
        <f>INDEX(VarUnit,MATCH($A581,VarKey,0))</f>
        <v/>
      </c>
      <c r="J581" s="14">
        <f>INDEX(VarSrc,MATCH($A581,VarKey,0))</f>
        <v/>
      </c>
      <c r="K581" s="11">
        <f>CodePrefix&amp;$A581&amp;IF($C581="","","."&amp;$C581&amp;"."&amp;$B581)&amp;INDEX(VarEnd,MATCH($A581,VarKey,0))&amp;K$5</f>
        <v/>
      </c>
      <c r="L581" s="15">
        <f>SUMPRODUCT(L$691:L$699,L$517:L$525)*$D581</f>
        <v/>
      </c>
      <c r="M581" s="16">
        <f>SUMPRODUCT(M$691:M$699,M$517:M$525)*$D581</f>
        <v/>
      </c>
      <c r="N581" s="16">
        <f>SUMPRODUCT(N$691:N$699,N$517:N$525)*$D581</f>
        <v/>
      </c>
      <c r="O581" s="16">
        <f>SUMPRODUCT(O$691:O$699,O$517:O$525)*$D581</f>
        <v/>
      </c>
      <c r="P581" s="16">
        <f>SUMPRODUCT(P$691:P$699,P$517:P$525)*$D581</f>
        <v/>
      </c>
      <c r="Q581" s="16">
        <f>SUMPRODUCT(Q$691:Q$699,Q$517:Q$525)*$D581</f>
        <v/>
      </c>
      <c r="R581" s="16">
        <f>SUMPRODUCT(R$691:R$699,R$517:R$525)*$D581</f>
        <v/>
      </c>
      <c r="S581" s="16">
        <f>SUMPRODUCT(S$691:S$699,S$517:S$525)*$D581</f>
        <v/>
      </c>
      <c r="T581" s="16">
        <f>SUMPRODUCT(T$691:T$699,T$517:T$525)*$D581</f>
        <v/>
      </c>
      <c r="U581" s="16">
        <f>SUMPRODUCT(U$691:U$699,U$517:U$525)*$D581</f>
        <v/>
      </c>
      <c r="V581" s="16">
        <f>SUMPRODUCT(V$691:V$699,V$517:V$525)*$D581</f>
        <v/>
      </c>
      <c r="W581" s="16">
        <f>SUMPRODUCT(W$691:W$699,W$517:W$525)*$D581</f>
        <v/>
      </c>
      <c r="X581" s="16">
        <f>SUMPRODUCT(X$691:X$699,X$517:X$525)*$D581</f>
        <v/>
      </c>
      <c r="Y581" s="16">
        <f>SUMPRODUCT(Y$691:Y$699,Y$517:Y$525)*$D581</f>
        <v/>
      </c>
      <c r="Z581" s="16">
        <f>SUMPRODUCT(Z$691:Z$699,Z$517:Z$525)*$D581</f>
        <v/>
      </c>
      <c r="AA581" s="16">
        <f>SUMPRODUCT(AA$691:AA$699,AA$517:AA$525)*$D581</f>
        <v/>
      </c>
      <c r="AB581" s="16">
        <f>SUMPRODUCT(AB$691:AB$699,AB$517:AB$525)*$D581</f>
        <v/>
      </c>
      <c r="AC581" s="16">
        <f>SUMPRODUCT(AC$691:AC$699,AC$517:AC$525)*$D581</f>
        <v/>
      </c>
      <c r="AD581" s="16">
        <f>SUMPRODUCT(AD$691:AD$699,AD$517:AD$525)*$D581</f>
        <v/>
      </c>
      <c r="AF581" s="11">
        <f>CodePrefix&amp;$A581&amp;IF($C581="","","."&amp;$C581&amp;"."&amp;$B581)&amp;INDEX(VarEnd,MATCH($A581,VarKey,0))&amp;AF$5</f>
        <v/>
      </c>
      <c r="AG581" s="15">
        <f>SUMPRODUCT(AG$691:AG$699,AG$517:AG$525)*$D581</f>
        <v/>
      </c>
      <c r="AH581" s="16">
        <f>SUMPRODUCT(AH$691:AH$699,AH$517:AH$525)*$D581</f>
        <v/>
      </c>
      <c r="AI581" s="16">
        <f>SUMPRODUCT(AI$691:AI$699,AI$517:AI$525)*$D581</f>
        <v/>
      </c>
      <c r="AJ581" s="16">
        <f>SUMPRODUCT(AJ$691:AJ$699,AJ$517:AJ$525)*$D581</f>
        <v/>
      </c>
      <c r="AK581" s="16">
        <f>SUMPRODUCT(AK$691:AK$699,AK$517:AK$525)*$D581</f>
        <v/>
      </c>
      <c r="AL581" s="16">
        <f>SUMPRODUCT(AL$691:AL$699,AL$517:AL$525)*$D581</f>
        <v/>
      </c>
      <c r="AM581" s="16">
        <f>SUMPRODUCT(AM$691:AM$699,AM$517:AM$525)*$D581</f>
        <v/>
      </c>
      <c r="AN581" s="16">
        <f>SUMPRODUCT(AN$691:AN$699,AN$517:AN$525)*$D581</f>
        <v/>
      </c>
      <c r="AO581" s="16">
        <f>SUMPRODUCT(AO$691:AO$699,AO$517:AO$525)*$D581</f>
        <v/>
      </c>
      <c r="AP581" s="16">
        <f>SUMPRODUCT(AP$691:AP$699,AP$517:AP$525)*$D581</f>
        <v/>
      </c>
      <c r="AQ581" s="16">
        <f>SUMPRODUCT(AQ$691:AQ$699,AQ$517:AQ$525)*$D581</f>
        <v/>
      </c>
      <c r="AR581" s="16">
        <f>SUMPRODUCT(AR$691:AR$699,AR$517:AR$525)*$D581</f>
        <v/>
      </c>
      <c r="AS581" s="16">
        <f>SUMPRODUCT(AS$691:AS$699,AS$517:AS$525)*$D581</f>
        <v/>
      </c>
      <c r="AT581" s="16">
        <f>SUMPRODUCT(AT$691:AT$699,AT$517:AT$525)*$D581</f>
        <v/>
      </c>
      <c r="AU581" s="16">
        <f>SUMPRODUCT(AU$691:AU$699,AU$517:AU$525)*$D581</f>
        <v/>
      </c>
      <c r="AV581" s="16">
        <f>SUMPRODUCT(AV$691:AV$699,AV$517:AV$525)*$D581</f>
        <v/>
      </c>
      <c r="AW581" s="16">
        <f>SUMPRODUCT(AW$691:AW$699,AW$517:AW$525)*$D581</f>
        <v/>
      </c>
      <c r="AX581" s="16">
        <f>SUMPRODUCT(AX$691:AX$699,AX$517:AX$525)*$D581</f>
        <v/>
      </c>
      <c r="AY581" s="16">
        <f>SUMPRODUCT(AY$691:AY$699,AY$517:AY$525)*$D581</f>
        <v/>
      </c>
    </row>
    <row r="582" hidden="1" outlineLevel="1"/>
    <row r="583" hidden="1" outlineLevel="1">
      <c r="A583" s="14" t="inlineStr">
        <is>
          <t>tic</t>
        </is>
      </c>
      <c r="B583" s="14" t="inlineStr">
        <is>
          <t>coa</t>
        </is>
      </c>
      <c r="C583" s="14" t="inlineStr">
        <is>
          <t>pow</t>
        </is>
      </c>
      <c r="D583" s="41">
        <f>INDEX(PParVal,MATCH("min_cost",PParKey,0))</f>
        <v/>
      </c>
      <c r="E583" s="35" t="n"/>
      <c r="F583" s="35" t="n"/>
      <c r="G583" s="35" t="n"/>
      <c r="H583" s="14">
        <f>INDEX(VarLab,MATCH($A583,VarKey,0))&amp;INDEX(MemLab,MATCH($C583&amp;"|"&amp;$B583,MemKey,0))</f>
        <v/>
      </c>
      <c r="I583" s="14">
        <f>INDEX(VarUnit,MATCH($A583,VarKey,0))</f>
        <v/>
      </c>
      <c r="J583" s="14">
        <f>INDEX(VarSrc,MATCH($A583,VarKey,0))</f>
        <v/>
      </c>
      <c r="K583" s="11">
        <f>CodePrefix&amp;$A583&amp;IF($C583="","","."&amp;$C583&amp;"."&amp;$B583)&amp;INDEX(VarEnd,MATCH($A583,VarKey,0))&amp;K$5</f>
        <v/>
      </c>
      <c r="L583" s="15">
        <f>MAX(L496+L559,$D583)</f>
        <v/>
      </c>
      <c r="M583" s="16">
        <f>MAX(M496+M559,$D583)</f>
        <v/>
      </c>
      <c r="N583" s="16">
        <f>MAX(N496+N559,$D583)</f>
        <v/>
      </c>
      <c r="O583" s="16">
        <f>MAX(O496+O559,$D583)</f>
        <v/>
      </c>
      <c r="P583" s="16">
        <f>MAX(P496+P559,$D583)</f>
        <v/>
      </c>
      <c r="Q583" s="16">
        <f>MAX(Q496+Q559,$D583)</f>
        <v/>
      </c>
      <c r="R583" s="16">
        <f>MAX(R496+R559,$D583)</f>
        <v/>
      </c>
      <c r="S583" s="16">
        <f>MAX(S496+S559,$D583)</f>
        <v/>
      </c>
      <c r="T583" s="16">
        <f>MAX(T496+T559,$D583)</f>
        <v/>
      </c>
      <c r="U583" s="16">
        <f>MAX(U496+U559,$D583)</f>
        <v/>
      </c>
      <c r="V583" s="16">
        <f>MAX(V496+V559,$D583)</f>
        <v/>
      </c>
      <c r="W583" s="16">
        <f>MAX(W496+W559,$D583)</f>
        <v/>
      </c>
      <c r="X583" s="16">
        <f>MAX(X496+X559,$D583)</f>
        <v/>
      </c>
      <c r="Y583" s="16">
        <f>MAX(Y496+Y559,$D583)</f>
        <v/>
      </c>
      <c r="Z583" s="16">
        <f>MAX(Z496+Z559,$D583)</f>
        <v/>
      </c>
      <c r="AA583" s="16">
        <f>MAX(AA496+AA559,$D583)</f>
        <v/>
      </c>
      <c r="AB583" s="16">
        <f>MAX(AB496+AB559,$D583)</f>
        <v/>
      </c>
      <c r="AC583" s="16">
        <f>MAX(AC496+AC559,$D583)</f>
        <v/>
      </c>
      <c r="AD583" s="16">
        <f>MAX(AD496+AD559,$D583)</f>
        <v/>
      </c>
      <c r="AF583" s="11">
        <f>CodePrefix&amp;$A583&amp;IF($C583="","","."&amp;$C583&amp;"."&amp;$B583)&amp;INDEX(VarEnd,MATCH($A583,VarKey,0))&amp;AF$5</f>
        <v/>
      </c>
      <c r="AG583" s="15">
        <f>MAX(AG496+AG559,$D583)</f>
        <v/>
      </c>
      <c r="AH583" s="16">
        <f>MAX(AH496+AH559,$D583)</f>
        <v/>
      </c>
      <c r="AI583" s="16">
        <f>MAX(AI496+AI559,$D583)</f>
        <v/>
      </c>
      <c r="AJ583" s="16">
        <f>MAX(AJ496+AJ559,$D583)</f>
        <v/>
      </c>
      <c r="AK583" s="16">
        <f>MAX(AK496+AK559,$D583)</f>
        <v/>
      </c>
      <c r="AL583" s="16">
        <f>MAX(AL496+AL559,$D583)</f>
        <v/>
      </c>
      <c r="AM583" s="16">
        <f>MAX(AM496+AM559,$D583)</f>
        <v/>
      </c>
      <c r="AN583" s="16">
        <f>MAX(AN496+AN559,$D583)</f>
        <v/>
      </c>
      <c r="AO583" s="16">
        <f>MAX(AO496+AO559,$D583)</f>
        <v/>
      </c>
      <c r="AP583" s="16">
        <f>MAX(AP496+AP559,$D583)</f>
        <v/>
      </c>
      <c r="AQ583" s="16">
        <f>MAX(AQ496+AQ559,$D583)</f>
        <v/>
      </c>
      <c r="AR583" s="16">
        <f>MAX(AR496+AR559,$D583)</f>
        <v/>
      </c>
      <c r="AS583" s="16">
        <f>MAX(AS496+AS559,$D583)</f>
        <v/>
      </c>
      <c r="AT583" s="16">
        <f>MAX(AT496+AT559,$D583)</f>
        <v/>
      </c>
      <c r="AU583" s="16">
        <f>MAX(AU496+AU559,$D583)</f>
        <v/>
      </c>
      <c r="AV583" s="16">
        <f>MAX(AV496+AV559,$D583)</f>
        <v/>
      </c>
      <c r="AW583" s="16">
        <f>MAX(AW496+AW559,$D583)</f>
        <v/>
      </c>
      <c r="AX583" s="16">
        <f>MAX(AX496+AX559,$D583)</f>
        <v/>
      </c>
      <c r="AY583" s="16">
        <f>MAX(AY496+AY559,$D583)</f>
        <v/>
      </c>
    </row>
    <row r="584" hidden="1" outlineLevel="1">
      <c r="A584" s="14" t="inlineStr">
        <is>
          <t>tic</t>
        </is>
      </c>
      <c r="B584" s="14" t="inlineStr">
        <is>
          <t>nga</t>
        </is>
      </c>
      <c r="C584" s="14" t="inlineStr">
        <is>
          <t>pow</t>
        </is>
      </c>
      <c r="D584" s="41">
        <f>INDEX(PParVal,MATCH("min_cost",PParKey,0))</f>
        <v/>
      </c>
      <c r="E584" s="35" t="n"/>
      <c r="F584" s="35" t="n"/>
      <c r="G584" s="35" t="n"/>
      <c r="H584" s="14">
        <f>INDEX(VarLab,MATCH($A584,VarKey,0))&amp;INDEX(MemLab,MATCH($C584&amp;"|"&amp;$B584,MemKey,0))</f>
        <v/>
      </c>
      <c r="I584" s="14">
        <f>INDEX(VarUnit,MATCH($A584,VarKey,0))</f>
        <v/>
      </c>
      <c r="J584" s="14">
        <f>INDEX(VarSrc,MATCH($A584,VarKey,0))</f>
        <v/>
      </c>
      <c r="K584" s="11">
        <f>CodePrefix&amp;$A584&amp;IF($C584="","","."&amp;$C584&amp;"."&amp;$B584)&amp;INDEX(VarEnd,MATCH($A584,VarKey,0))&amp;K$5</f>
        <v/>
      </c>
      <c r="L584" s="15">
        <f>MAX(L497+L560,$D584)</f>
        <v/>
      </c>
      <c r="M584" s="16">
        <f>MAX(M497+M560,$D584)</f>
        <v/>
      </c>
      <c r="N584" s="16">
        <f>MAX(N497+N560,$D584)</f>
        <v/>
      </c>
      <c r="O584" s="16">
        <f>MAX(O497+O560,$D584)</f>
        <v/>
      </c>
      <c r="P584" s="16">
        <f>MAX(P497+P560,$D584)</f>
        <v/>
      </c>
      <c r="Q584" s="16">
        <f>MAX(Q497+Q560,$D584)</f>
        <v/>
      </c>
      <c r="R584" s="16">
        <f>MAX(R497+R560,$D584)</f>
        <v/>
      </c>
      <c r="S584" s="16">
        <f>MAX(S497+S560,$D584)</f>
        <v/>
      </c>
      <c r="T584" s="16">
        <f>MAX(T497+T560,$D584)</f>
        <v/>
      </c>
      <c r="U584" s="16">
        <f>MAX(U497+U560,$D584)</f>
        <v/>
      </c>
      <c r="V584" s="16">
        <f>MAX(V497+V560,$D584)</f>
        <v/>
      </c>
      <c r="W584" s="16">
        <f>MAX(W497+W560,$D584)</f>
        <v/>
      </c>
      <c r="X584" s="16">
        <f>MAX(X497+X560,$D584)</f>
        <v/>
      </c>
      <c r="Y584" s="16">
        <f>MAX(Y497+Y560,$D584)</f>
        <v/>
      </c>
      <c r="Z584" s="16">
        <f>MAX(Z497+Z560,$D584)</f>
        <v/>
      </c>
      <c r="AA584" s="16">
        <f>MAX(AA497+AA560,$D584)</f>
        <v/>
      </c>
      <c r="AB584" s="16">
        <f>MAX(AB497+AB560,$D584)</f>
        <v/>
      </c>
      <c r="AC584" s="16">
        <f>MAX(AC497+AC560,$D584)</f>
        <v/>
      </c>
      <c r="AD584" s="16">
        <f>MAX(AD497+AD560,$D584)</f>
        <v/>
      </c>
      <c r="AF584" s="11">
        <f>CodePrefix&amp;$A584&amp;IF($C584="","","."&amp;$C584&amp;"."&amp;$B584)&amp;INDEX(VarEnd,MATCH($A584,VarKey,0))&amp;AF$5</f>
        <v/>
      </c>
      <c r="AG584" s="15">
        <f>MAX(AG497+AG560,$D584)</f>
        <v/>
      </c>
      <c r="AH584" s="16">
        <f>MAX(AH497+AH560,$D584)</f>
        <v/>
      </c>
      <c r="AI584" s="16">
        <f>MAX(AI497+AI560,$D584)</f>
        <v/>
      </c>
      <c r="AJ584" s="16">
        <f>MAX(AJ497+AJ560,$D584)</f>
        <v/>
      </c>
      <c r="AK584" s="16">
        <f>MAX(AK497+AK560,$D584)</f>
        <v/>
      </c>
      <c r="AL584" s="16">
        <f>MAX(AL497+AL560,$D584)</f>
        <v/>
      </c>
      <c r="AM584" s="16">
        <f>MAX(AM497+AM560,$D584)</f>
        <v/>
      </c>
      <c r="AN584" s="16">
        <f>MAX(AN497+AN560,$D584)</f>
        <v/>
      </c>
      <c r="AO584" s="16">
        <f>MAX(AO497+AO560,$D584)</f>
        <v/>
      </c>
      <c r="AP584" s="16">
        <f>MAX(AP497+AP560,$D584)</f>
        <v/>
      </c>
      <c r="AQ584" s="16">
        <f>MAX(AQ497+AQ560,$D584)</f>
        <v/>
      </c>
      <c r="AR584" s="16">
        <f>MAX(AR497+AR560,$D584)</f>
        <v/>
      </c>
      <c r="AS584" s="16">
        <f>MAX(AS497+AS560,$D584)</f>
        <v/>
      </c>
      <c r="AT584" s="16">
        <f>MAX(AT497+AT560,$D584)</f>
        <v/>
      </c>
      <c r="AU584" s="16">
        <f>MAX(AU497+AU560,$D584)</f>
        <v/>
      </c>
      <c r="AV584" s="16">
        <f>MAX(AV497+AV560,$D584)</f>
        <v/>
      </c>
      <c r="AW584" s="16">
        <f>MAX(AW497+AW560,$D584)</f>
        <v/>
      </c>
      <c r="AX584" s="16">
        <f>MAX(AX497+AX560,$D584)</f>
        <v/>
      </c>
      <c r="AY584" s="16">
        <f>MAX(AY497+AY560,$D584)</f>
        <v/>
      </c>
    </row>
    <row r="585" hidden="1" outlineLevel="1">
      <c r="A585" s="14" t="inlineStr">
        <is>
          <t>tic</t>
        </is>
      </c>
      <c r="B585" s="14" t="inlineStr">
        <is>
          <t>oop</t>
        </is>
      </c>
      <c r="C585" s="14" t="inlineStr">
        <is>
          <t>pow</t>
        </is>
      </c>
      <c r="D585" s="41">
        <f>INDEX(PParVal,MATCH("min_cost",PParKey,0))</f>
        <v/>
      </c>
      <c r="E585" s="35" t="n"/>
      <c r="F585" s="35" t="n"/>
      <c r="G585" s="35" t="n"/>
      <c r="H585" s="14">
        <f>INDEX(VarLab,MATCH($A585,VarKey,0))&amp;INDEX(MemLab,MATCH($C585&amp;"|"&amp;$B585,MemKey,0))</f>
        <v/>
      </c>
      <c r="I585" s="14">
        <f>INDEX(VarUnit,MATCH($A585,VarKey,0))</f>
        <v/>
      </c>
      <c r="J585" s="14">
        <f>INDEX(VarSrc,MATCH($A585,VarKey,0))</f>
        <v/>
      </c>
      <c r="K585" s="11">
        <f>CodePrefix&amp;$A585&amp;IF($C585="","","."&amp;$C585&amp;"."&amp;$B585)&amp;INDEX(VarEnd,MATCH($A585,VarKey,0))&amp;K$5</f>
        <v/>
      </c>
      <c r="L585" s="15">
        <f>MAX(L498+L561,$D585)</f>
        <v/>
      </c>
      <c r="M585" s="16">
        <f>MAX(M498+M561,$D585)</f>
        <v/>
      </c>
      <c r="N585" s="16">
        <f>MAX(N498+N561,$D585)</f>
        <v/>
      </c>
      <c r="O585" s="16">
        <f>MAX(O498+O561,$D585)</f>
        <v/>
      </c>
      <c r="P585" s="16">
        <f>MAX(P498+P561,$D585)</f>
        <v/>
      </c>
      <c r="Q585" s="16">
        <f>MAX(Q498+Q561,$D585)</f>
        <v/>
      </c>
      <c r="R585" s="16">
        <f>MAX(R498+R561,$D585)</f>
        <v/>
      </c>
      <c r="S585" s="16">
        <f>MAX(S498+S561,$D585)</f>
        <v/>
      </c>
      <c r="T585" s="16">
        <f>MAX(T498+T561,$D585)</f>
        <v/>
      </c>
      <c r="U585" s="16">
        <f>MAX(U498+U561,$D585)</f>
        <v/>
      </c>
      <c r="V585" s="16">
        <f>MAX(V498+V561,$D585)</f>
        <v/>
      </c>
      <c r="W585" s="16">
        <f>MAX(W498+W561,$D585)</f>
        <v/>
      </c>
      <c r="X585" s="16">
        <f>MAX(X498+X561,$D585)</f>
        <v/>
      </c>
      <c r="Y585" s="16">
        <f>MAX(Y498+Y561,$D585)</f>
        <v/>
      </c>
      <c r="Z585" s="16">
        <f>MAX(Z498+Z561,$D585)</f>
        <v/>
      </c>
      <c r="AA585" s="16">
        <f>MAX(AA498+AA561,$D585)</f>
        <v/>
      </c>
      <c r="AB585" s="16">
        <f>MAX(AB498+AB561,$D585)</f>
        <v/>
      </c>
      <c r="AC585" s="16">
        <f>MAX(AC498+AC561,$D585)</f>
        <v/>
      </c>
      <c r="AD585" s="16">
        <f>MAX(AD498+AD561,$D585)</f>
        <v/>
      </c>
      <c r="AF585" s="11">
        <f>CodePrefix&amp;$A585&amp;IF($C585="","","."&amp;$C585&amp;"."&amp;$B585)&amp;INDEX(VarEnd,MATCH($A585,VarKey,0))&amp;AF$5</f>
        <v/>
      </c>
      <c r="AG585" s="15">
        <f>MAX(AG498+AG561,$D585)</f>
        <v/>
      </c>
      <c r="AH585" s="16">
        <f>MAX(AH498+AH561,$D585)</f>
        <v/>
      </c>
      <c r="AI585" s="16">
        <f>MAX(AI498+AI561,$D585)</f>
        <v/>
      </c>
      <c r="AJ585" s="16">
        <f>MAX(AJ498+AJ561,$D585)</f>
        <v/>
      </c>
      <c r="AK585" s="16">
        <f>MAX(AK498+AK561,$D585)</f>
        <v/>
      </c>
      <c r="AL585" s="16">
        <f>MAX(AL498+AL561,$D585)</f>
        <v/>
      </c>
      <c r="AM585" s="16">
        <f>MAX(AM498+AM561,$D585)</f>
        <v/>
      </c>
      <c r="AN585" s="16">
        <f>MAX(AN498+AN561,$D585)</f>
        <v/>
      </c>
      <c r="AO585" s="16">
        <f>MAX(AO498+AO561,$D585)</f>
        <v/>
      </c>
      <c r="AP585" s="16">
        <f>MAX(AP498+AP561,$D585)</f>
        <v/>
      </c>
      <c r="AQ585" s="16">
        <f>MAX(AQ498+AQ561,$D585)</f>
        <v/>
      </c>
      <c r="AR585" s="16">
        <f>MAX(AR498+AR561,$D585)</f>
        <v/>
      </c>
      <c r="AS585" s="16">
        <f>MAX(AS498+AS561,$D585)</f>
        <v/>
      </c>
      <c r="AT585" s="16">
        <f>MAX(AT498+AT561,$D585)</f>
        <v/>
      </c>
      <c r="AU585" s="16">
        <f>MAX(AU498+AU561,$D585)</f>
        <v/>
      </c>
      <c r="AV585" s="16">
        <f>MAX(AV498+AV561,$D585)</f>
        <v/>
      </c>
      <c r="AW585" s="16">
        <f>MAX(AW498+AW561,$D585)</f>
        <v/>
      </c>
      <c r="AX585" s="16">
        <f>MAX(AX498+AX561,$D585)</f>
        <v/>
      </c>
      <c r="AY585" s="16">
        <f>MAX(AY498+AY561,$D585)</f>
        <v/>
      </c>
    </row>
    <row r="586" hidden="1" outlineLevel="1">
      <c r="A586" s="14" t="inlineStr">
        <is>
          <t>tic</t>
        </is>
      </c>
      <c r="B586" s="14" t="inlineStr">
        <is>
          <t>nuc</t>
        </is>
      </c>
      <c r="C586" s="14" t="inlineStr">
        <is>
          <t>pow</t>
        </is>
      </c>
      <c r="D586" s="41">
        <f>INDEX(PParVal,MATCH("min_cost",PParKey,0))</f>
        <v/>
      </c>
      <c r="E586" s="35" t="n"/>
      <c r="F586" s="35" t="n"/>
      <c r="G586" s="35" t="n"/>
      <c r="H586" s="14">
        <f>INDEX(VarLab,MATCH($A586,VarKey,0))&amp;INDEX(MemLab,MATCH($C586&amp;"|"&amp;$B586,MemKey,0))</f>
        <v/>
      </c>
      <c r="I586" s="14">
        <f>INDEX(VarUnit,MATCH($A586,VarKey,0))</f>
        <v/>
      </c>
      <c r="J586" s="14">
        <f>INDEX(VarSrc,MATCH($A586,VarKey,0))</f>
        <v/>
      </c>
      <c r="K586" s="11">
        <f>CodePrefix&amp;$A586&amp;IF($C586="","","."&amp;$C586&amp;"."&amp;$B586)&amp;INDEX(VarEnd,MATCH($A586,VarKey,0))&amp;K$5</f>
        <v/>
      </c>
      <c r="L586" s="15">
        <f>MAX(L499+L562,$D586)</f>
        <v/>
      </c>
      <c r="M586" s="16">
        <f>MAX(M499+M562,$D586)</f>
        <v/>
      </c>
      <c r="N586" s="16">
        <f>MAX(N499+N562,$D586)</f>
        <v/>
      </c>
      <c r="O586" s="16">
        <f>MAX(O499+O562,$D586)</f>
        <v/>
      </c>
      <c r="P586" s="16">
        <f>MAX(P499+P562,$D586)</f>
        <v/>
      </c>
      <c r="Q586" s="16">
        <f>MAX(Q499+Q562,$D586)</f>
        <v/>
      </c>
      <c r="R586" s="16">
        <f>MAX(R499+R562,$D586)</f>
        <v/>
      </c>
      <c r="S586" s="16">
        <f>MAX(S499+S562,$D586)</f>
        <v/>
      </c>
      <c r="T586" s="16">
        <f>MAX(T499+T562,$D586)</f>
        <v/>
      </c>
      <c r="U586" s="16">
        <f>MAX(U499+U562,$D586)</f>
        <v/>
      </c>
      <c r="V586" s="16">
        <f>MAX(V499+V562,$D586)</f>
        <v/>
      </c>
      <c r="W586" s="16">
        <f>MAX(W499+W562,$D586)</f>
        <v/>
      </c>
      <c r="X586" s="16">
        <f>MAX(X499+X562,$D586)</f>
        <v/>
      </c>
      <c r="Y586" s="16">
        <f>MAX(Y499+Y562,$D586)</f>
        <v/>
      </c>
      <c r="Z586" s="16">
        <f>MAX(Z499+Z562,$D586)</f>
        <v/>
      </c>
      <c r="AA586" s="16">
        <f>MAX(AA499+AA562,$D586)</f>
        <v/>
      </c>
      <c r="AB586" s="16">
        <f>MAX(AB499+AB562,$D586)</f>
        <v/>
      </c>
      <c r="AC586" s="16">
        <f>MAX(AC499+AC562,$D586)</f>
        <v/>
      </c>
      <c r="AD586" s="16">
        <f>MAX(AD499+AD562,$D586)</f>
        <v/>
      </c>
      <c r="AF586" s="11">
        <f>CodePrefix&amp;$A586&amp;IF($C586="","","."&amp;$C586&amp;"."&amp;$B586)&amp;INDEX(VarEnd,MATCH($A586,VarKey,0))&amp;AF$5</f>
        <v/>
      </c>
      <c r="AG586" s="15">
        <f>MAX(AG499+AG562,$D586)</f>
        <v/>
      </c>
      <c r="AH586" s="16">
        <f>MAX(AH499+AH562,$D586)</f>
        <v/>
      </c>
      <c r="AI586" s="16">
        <f>MAX(AI499+AI562,$D586)</f>
        <v/>
      </c>
      <c r="AJ586" s="16">
        <f>MAX(AJ499+AJ562,$D586)</f>
        <v/>
      </c>
      <c r="AK586" s="16">
        <f>MAX(AK499+AK562,$D586)</f>
        <v/>
      </c>
      <c r="AL586" s="16">
        <f>MAX(AL499+AL562,$D586)</f>
        <v/>
      </c>
      <c r="AM586" s="16">
        <f>MAX(AM499+AM562,$D586)</f>
        <v/>
      </c>
      <c r="AN586" s="16">
        <f>MAX(AN499+AN562,$D586)</f>
        <v/>
      </c>
      <c r="AO586" s="16">
        <f>MAX(AO499+AO562,$D586)</f>
        <v/>
      </c>
      <c r="AP586" s="16">
        <f>MAX(AP499+AP562,$D586)</f>
        <v/>
      </c>
      <c r="AQ586" s="16">
        <f>MAX(AQ499+AQ562,$D586)</f>
        <v/>
      </c>
      <c r="AR586" s="16">
        <f>MAX(AR499+AR562,$D586)</f>
        <v/>
      </c>
      <c r="AS586" s="16">
        <f>MAX(AS499+AS562,$D586)</f>
        <v/>
      </c>
      <c r="AT586" s="16">
        <f>MAX(AT499+AT562,$D586)</f>
        <v/>
      </c>
      <c r="AU586" s="16">
        <f>MAX(AU499+AU562,$D586)</f>
        <v/>
      </c>
      <c r="AV586" s="16">
        <f>MAX(AV499+AV562,$D586)</f>
        <v/>
      </c>
      <c r="AW586" s="16">
        <f>MAX(AW499+AW562,$D586)</f>
        <v/>
      </c>
      <c r="AX586" s="16">
        <f>MAX(AX499+AX562,$D586)</f>
        <v/>
      </c>
      <c r="AY586" s="16">
        <f>MAX(AY499+AY562,$D586)</f>
        <v/>
      </c>
    </row>
    <row r="587" hidden="1" outlineLevel="1">
      <c r="A587" s="14" t="inlineStr">
        <is>
          <t>tic</t>
        </is>
      </c>
      <c r="B587" s="14" t="inlineStr">
        <is>
          <t>wnd</t>
        </is>
      </c>
      <c r="C587" s="14" t="inlineStr">
        <is>
          <t>pow</t>
        </is>
      </c>
      <c r="D587" s="41">
        <f>INDEX(PParVal,MATCH("min_cost",PParKey,0))</f>
        <v/>
      </c>
      <c r="E587" s="35" t="n"/>
      <c r="F587" s="35" t="n"/>
      <c r="G587" s="35" t="n"/>
      <c r="H587" s="14">
        <f>INDEX(VarLab,MATCH($A587,VarKey,0))&amp;INDEX(MemLab,MATCH($C587&amp;"|"&amp;$B587,MemKey,0))</f>
        <v/>
      </c>
      <c r="I587" s="14">
        <f>INDEX(VarUnit,MATCH($A587,VarKey,0))</f>
        <v/>
      </c>
      <c r="J587" s="14">
        <f>INDEX(VarSrc,MATCH($A587,VarKey,0))</f>
        <v/>
      </c>
      <c r="K587" s="11">
        <f>CodePrefix&amp;$A587&amp;IF($C587="","","."&amp;$C587&amp;"."&amp;$B587)&amp;INDEX(VarEnd,MATCH($A587,VarKey,0))&amp;K$5</f>
        <v/>
      </c>
      <c r="L587" s="15">
        <f>MAX(L500+L563,$D587)</f>
        <v/>
      </c>
      <c r="M587" s="16">
        <f>MAX(M500+M563,$D587)</f>
        <v/>
      </c>
      <c r="N587" s="16">
        <f>MAX(N500+N563,$D587)</f>
        <v/>
      </c>
      <c r="O587" s="16">
        <f>MAX(O500+O563,$D587)</f>
        <v/>
      </c>
      <c r="P587" s="16">
        <f>MAX(P500+P563,$D587)</f>
        <v/>
      </c>
      <c r="Q587" s="16">
        <f>MAX(Q500+Q563,$D587)</f>
        <v/>
      </c>
      <c r="R587" s="16">
        <f>MAX(R500+R563,$D587)</f>
        <v/>
      </c>
      <c r="S587" s="16">
        <f>MAX(S500+S563,$D587)</f>
        <v/>
      </c>
      <c r="T587" s="16">
        <f>MAX(T500+T563,$D587)</f>
        <v/>
      </c>
      <c r="U587" s="16">
        <f>MAX(U500+U563,$D587)</f>
        <v/>
      </c>
      <c r="V587" s="16">
        <f>MAX(V500+V563,$D587)</f>
        <v/>
      </c>
      <c r="W587" s="16">
        <f>MAX(W500+W563,$D587)</f>
        <v/>
      </c>
      <c r="X587" s="16">
        <f>MAX(X500+X563,$D587)</f>
        <v/>
      </c>
      <c r="Y587" s="16">
        <f>MAX(Y500+Y563,$D587)</f>
        <v/>
      </c>
      <c r="Z587" s="16">
        <f>MAX(Z500+Z563,$D587)</f>
        <v/>
      </c>
      <c r="AA587" s="16">
        <f>MAX(AA500+AA563,$D587)</f>
        <v/>
      </c>
      <c r="AB587" s="16">
        <f>MAX(AB500+AB563,$D587)</f>
        <v/>
      </c>
      <c r="AC587" s="16">
        <f>MAX(AC500+AC563,$D587)</f>
        <v/>
      </c>
      <c r="AD587" s="16">
        <f>MAX(AD500+AD563,$D587)</f>
        <v/>
      </c>
      <c r="AF587" s="11">
        <f>CodePrefix&amp;$A587&amp;IF($C587="","","."&amp;$C587&amp;"."&amp;$B587)&amp;INDEX(VarEnd,MATCH($A587,VarKey,0))&amp;AF$5</f>
        <v/>
      </c>
      <c r="AG587" s="15">
        <f>MAX(AG500+AG563,$D587)</f>
        <v/>
      </c>
      <c r="AH587" s="16">
        <f>MAX(AH500+AH563,$D587)</f>
        <v/>
      </c>
      <c r="AI587" s="16">
        <f>MAX(AI500+AI563,$D587)</f>
        <v/>
      </c>
      <c r="AJ587" s="16">
        <f>MAX(AJ500+AJ563,$D587)</f>
        <v/>
      </c>
      <c r="AK587" s="16">
        <f>MAX(AK500+AK563,$D587)</f>
        <v/>
      </c>
      <c r="AL587" s="16">
        <f>MAX(AL500+AL563,$D587)</f>
        <v/>
      </c>
      <c r="AM587" s="16">
        <f>MAX(AM500+AM563,$D587)</f>
        <v/>
      </c>
      <c r="AN587" s="16">
        <f>MAX(AN500+AN563,$D587)</f>
        <v/>
      </c>
      <c r="AO587" s="16">
        <f>MAX(AO500+AO563,$D587)</f>
        <v/>
      </c>
      <c r="AP587" s="16">
        <f>MAX(AP500+AP563,$D587)</f>
        <v/>
      </c>
      <c r="AQ587" s="16">
        <f>MAX(AQ500+AQ563,$D587)</f>
        <v/>
      </c>
      <c r="AR587" s="16">
        <f>MAX(AR500+AR563,$D587)</f>
        <v/>
      </c>
      <c r="AS587" s="16">
        <f>MAX(AS500+AS563,$D587)</f>
        <v/>
      </c>
      <c r="AT587" s="16">
        <f>MAX(AT500+AT563,$D587)</f>
        <v/>
      </c>
      <c r="AU587" s="16">
        <f>MAX(AU500+AU563,$D587)</f>
        <v/>
      </c>
      <c r="AV587" s="16">
        <f>MAX(AV500+AV563,$D587)</f>
        <v/>
      </c>
      <c r="AW587" s="16">
        <f>MAX(AW500+AW563,$D587)</f>
        <v/>
      </c>
      <c r="AX587" s="16">
        <f>MAX(AX500+AX563,$D587)</f>
        <v/>
      </c>
      <c r="AY587" s="16">
        <f>MAX(AY500+AY563,$D587)</f>
        <v/>
      </c>
    </row>
    <row r="588" hidden="1" outlineLevel="1">
      <c r="A588" s="14" t="inlineStr">
        <is>
          <t>tic</t>
        </is>
      </c>
      <c r="B588" s="14" t="inlineStr">
        <is>
          <t>sol</t>
        </is>
      </c>
      <c r="C588" s="14" t="inlineStr">
        <is>
          <t>pow</t>
        </is>
      </c>
      <c r="D588" s="41">
        <f>INDEX(PParVal,MATCH("min_cost",PParKey,0))</f>
        <v/>
      </c>
      <c r="E588" s="35" t="n"/>
      <c r="F588" s="35" t="n"/>
      <c r="G588" s="35" t="n"/>
      <c r="H588" s="14">
        <f>INDEX(VarLab,MATCH($A588,VarKey,0))&amp;INDEX(MemLab,MATCH($C588&amp;"|"&amp;$B588,MemKey,0))</f>
        <v/>
      </c>
      <c r="I588" s="14">
        <f>INDEX(VarUnit,MATCH($A588,VarKey,0))</f>
        <v/>
      </c>
      <c r="J588" s="14">
        <f>INDEX(VarSrc,MATCH($A588,VarKey,0))</f>
        <v/>
      </c>
      <c r="K588" s="11">
        <f>CodePrefix&amp;$A588&amp;IF($C588="","","."&amp;$C588&amp;"."&amp;$B588)&amp;INDEX(VarEnd,MATCH($A588,VarKey,0))&amp;K$5</f>
        <v/>
      </c>
      <c r="L588" s="15">
        <f>MAX(L501+L564,$D588)</f>
        <v/>
      </c>
      <c r="M588" s="16">
        <f>MAX(M501+M564,$D588)</f>
        <v/>
      </c>
      <c r="N588" s="16">
        <f>MAX(N501+N564,$D588)</f>
        <v/>
      </c>
      <c r="O588" s="16">
        <f>MAX(O501+O564,$D588)</f>
        <v/>
      </c>
      <c r="P588" s="16">
        <f>MAX(P501+P564,$D588)</f>
        <v/>
      </c>
      <c r="Q588" s="16">
        <f>MAX(Q501+Q564,$D588)</f>
        <v/>
      </c>
      <c r="R588" s="16">
        <f>MAX(R501+R564,$D588)</f>
        <v/>
      </c>
      <c r="S588" s="16">
        <f>MAX(S501+S564,$D588)</f>
        <v/>
      </c>
      <c r="T588" s="16">
        <f>MAX(T501+T564,$D588)</f>
        <v/>
      </c>
      <c r="U588" s="16">
        <f>MAX(U501+U564,$D588)</f>
        <v/>
      </c>
      <c r="V588" s="16">
        <f>MAX(V501+V564,$D588)</f>
        <v/>
      </c>
      <c r="W588" s="16">
        <f>MAX(W501+W564,$D588)</f>
        <v/>
      </c>
      <c r="X588" s="16">
        <f>MAX(X501+X564,$D588)</f>
        <v/>
      </c>
      <c r="Y588" s="16">
        <f>MAX(Y501+Y564,$D588)</f>
        <v/>
      </c>
      <c r="Z588" s="16">
        <f>MAX(Z501+Z564,$D588)</f>
        <v/>
      </c>
      <c r="AA588" s="16">
        <f>MAX(AA501+AA564,$D588)</f>
        <v/>
      </c>
      <c r="AB588" s="16">
        <f>MAX(AB501+AB564,$D588)</f>
        <v/>
      </c>
      <c r="AC588" s="16">
        <f>MAX(AC501+AC564,$D588)</f>
        <v/>
      </c>
      <c r="AD588" s="16">
        <f>MAX(AD501+AD564,$D588)</f>
        <v/>
      </c>
      <c r="AF588" s="11">
        <f>CodePrefix&amp;$A588&amp;IF($C588="","","."&amp;$C588&amp;"."&amp;$B588)&amp;INDEX(VarEnd,MATCH($A588,VarKey,0))&amp;AF$5</f>
        <v/>
      </c>
      <c r="AG588" s="15">
        <f>MAX(AG501+AG564,$D588)</f>
        <v/>
      </c>
      <c r="AH588" s="16">
        <f>MAX(AH501+AH564,$D588)</f>
        <v/>
      </c>
      <c r="AI588" s="16">
        <f>MAX(AI501+AI564,$D588)</f>
        <v/>
      </c>
      <c r="AJ588" s="16">
        <f>MAX(AJ501+AJ564,$D588)</f>
        <v/>
      </c>
      <c r="AK588" s="16">
        <f>MAX(AK501+AK564,$D588)</f>
        <v/>
      </c>
      <c r="AL588" s="16">
        <f>MAX(AL501+AL564,$D588)</f>
        <v/>
      </c>
      <c r="AM588" s="16">
        <f>MAX(AM501+AM564,$D588)</f>
        <v/>
      </c>
      <c r="AN588" s="16">
        <f>MAX(AN501+AN564,$D588)</f>
        <v/>
      </c>
      <c r="AO588" s="16">
        <f>MAX(AO501+AO564,$D588)</f>
        <v/>
      </c>
      <c r="AP588" s="16">
        <f>MAX(AP501+AP564,$D588)</f>
        <v/>
      </c>
      <c r="AQ588" s="16">
        <f>MAX(AQ501+AQ564,$D588)</f>
        <v/>
      </c>
      <c r="AR588" s="16">
        <f>MAX(AR501+AR564,$D588)</f>
        <v/>
      </c>
      <c r="AS588" s="16">
        <f>MAX(AS501+AS564,$D588)</f>
        <v/>
      </c>
      <c r="AT588" s="16">
        <f>MAX(AT501+AT564,$D588)</f>
        <v/>
      </c>
      <c r="AU588" s="16">
        <f>MAX(AU501+AU564,$D588)</f>
        <v/>
      </c>
      <c r="AV588" s="16">
        <f>MAX(AV501+AV564,$D588)</f>
        <v/>
      </c>
      <c r="AW588" s="16">
        <f>MAX(AW501+AW564,$D588)</f>
        <v/>
      </c>
      <c r="AX588" s="16">
        <f>MAX(AX501+AX564,$D588)</f>
        <v/>
      </c>
      <c r="AY588" s="16">
        <f>MAX(AY501+AY564,$D588)</f>
        <v/>
      </c>
    </row>
    <row r="589" hidden="1" outlineLevel="1">
      <c r="A589" s="14" t="inlineStr">
        <is>
          <t>tic</t>
        </is>
      </c>
      <c r="B589" s="14" t="inlineStr">
        <is>
          <t>hyd</t>
        </is>
      </c>
      <c r="C589" s="14" t="inlineStr">
        <is>
          <t>pow</t>
        </is>
      </c>
      <c r="D589" s="41">
        <f>INDEX(PParVal,MATCH("min_cost",PParKey,0))</f>
        <v/>
      </c>
      <c r="E589" s="35" t="n"/>
      <c r="F589" s="35" t="n"/>
      <c r="G589" s="35" t="n"/>
      <c r="H589" s="14">
        <f>INDEX(VarLab,MATCH($A589,VarKey,0))&amp;INDEX(MemLab,MATCH($C589&amp;"|"&amp;$B589,MemKey,0))</f>
        <v/>
      </c>
      <c r="I589" s="14">
        <f>INDEX(VarUnit,MATCH($A589,VarKey,0))</f>
        <v/>
      </c>
      <c r="J589" s="14">
        <f>INDEX(VarSrc,MATCH($A589,VarKey,0))</f>
        <v/>
      </c>
      <c r="K589" s="11">
        <f>CodePrefix&amp;$A589&amp;IF($C589="","","."&amp;$C589&amp;"."&amp;$B589)&amp;INDEX(VarEnd,MATCH($A589,VarKey,0))&amp;K$5</f>
        <v/>
      </c>
      <c r="L589" s="15">
        <f>MAX(L502+L565,$D589)</f>
        <v/>
      </c>
      <c r="M589" s="16">
        <f>MAX(M502+M565,$D589)</f>
        <v/>
      </c>
      <c r="N589" s="16">
        <f>MAX(N502+N565,$D589)</f>
        <v/>
      </c>
      <c r="O589" s="16">
        <f>MAX(O502+O565,$D589)</f>
        <v/>
      </c>
      <c r="P589" s="16">
        <f>MAX(P502+P565,$D589)</f>
        <v/>
      </c>
      <c r="Q589" s="16">
        <f>MAX(Q502+Q565,$D589)</f>
        <v/>
      </c>
      <c r="R589" s="16">
        <f>MAX(R502+R565,$D589)</f>
        <v/>
      </c>
      <c r="S589" s="16">
        <f>MAX(S502+S565,$D589)</f>
        <v/>
      </c>
      <c r="T589" s="16">
        <f>MAX(T502+T565,$D589)</f>
        <v/>
      </c>
      <c r="U589" s="16">
        <f>MAX(U502+U565,$D589)</f>
        <v/>
      </c>
      <c r="V589" s="16">
        <f>MAX(V502+V565,$D589)</f>
        <v/>
      </c>
      <c r="W589" s="16">
        <f>MAX(W502+W565,$D589)</f>
        <v/>
      </c>
      <c r="X589" s="16">
        <f>MAX(X502+X565,$D589)</f>
        <v/>
      </c>
      <c r="Y589" s="16">
        <f>MAX(Y502+Y565,$D589)</f>
        <v/>
      </c>
      <c r="Z589" s="16">
        <f>MAX(Z502+Z565,$D589)</f>
        <v/>
      </c>
      <c r="AA589" s="16">
        <f>MAX(AA502+AA565,$D589)</f>
        <v/>
      </c>
      <c r="AB589" s="16">
        <f>MAX(AB502+AB565,$D589)</f>
        <v/>
      </c>
      <c r="AC589" s="16">
        <f>MAX(AC502+AC565,$D589)</f>
        <v/>
      </c>
      <c r="AD589" s="16">
        <f>MAX(AD502+AD565,$D589)</f>
        <v/>
      </c>
      <c r="AF589" s="11">
        <f>CodePrefix&amp;$A589&amp;IF($C589="","","."&amp;$C589&amp;"."&amp;$B589)&amp;INDEX(VarEnd,MATCH($A589,VarKey,0))&amp;AF$5</f>
        <v/>
      </c>
      <c r="AG589" s="15">
        <f>MAX(AG502+AG565,$D589)</f>
        <v/>
      </c>
      <c r="AH589" s="16">
        <f>MAX(AH502+AH565,$D589)</f>
        <v/>
      </c>
      <c r="AI589" s="16">
        <f>MAX(AI502+AI565,$D589)</f>
        <v/>
      </c>
      <c r="AJ589" s="16">
        <f>MAX(AJ502+AJ565,$D589)</f>
        <v/>
      </c>
      <c r="AK589" s="16">
        <f>MAX(AK502+AK565,$D589)</f>
        <v/>
      </c>
      <c r="AL589" s="16">
        <f>MAX(AL502+AL565,$D589)</f>
        <v/>
      </c>
      <c r="AM589" s="16">
        <f>MAX(AM502+AM565,$D589)</f>
        <v/>
      </c>
      <c r="AN589" s="16">
        <f>MAX(AN502+AN565,$D589)</f>
        <v/>
      </c>
      <c r="AO589" s="16">
        <f>MAX(AO502+AO565,$D589)</f>
        <v/>
      </c>
      <c r="AP589" s="16">
        <f>MAX(AP502+AP565,$D589)</f>
        <v/>
      </c>
      <c r="AQ589" s="16">
        <f>MAX(AQ502+AQ565,$D589)</f>
        <v/>
      </c>
      <c r="AR589" s="16">
        <f>MAX(AR502+AR565,$D589)</f>
        <v/>
      </c>
      <c r="AS589" s="16">
        <f>MAX(AS502+AS565,$D589)</f>
        <v/>
      </c>
      <c r="AT589" s="16">
        <f>MAX(AT502+AT565,$D589)</f>
        <v/>
      </c>
      <c r="AU589" s="16">
        <f>MAX(AU502+AU565,$D589)</f>
        <v/>
      </c>
      <c r="AV589" s="16">
        <f>MAX(AV502+AV565,$D589)</f>
        <v/>
      </c>
      <c r="AW589" s="16">
        <f>MAX(AW502+AW565,$D589)</f>
        <v/>
      </c>
      <c r="AX589" s="16">
        <f>MAX(AX502+AX565,$D589)</f>
        <v/>
      </c>
      <c r="AY589" s="16">
        <f>MAX(AY502+AY565,$D589)</f>
        <v/>
      </c>
    </row>
    <row r="590" hidden="1" outlineLevel="1">
      <c r="A590" s="14" t="inlineStr">
        <is>
          <t>tic</t>
        </is>
      </c>
      <c r="B590" s="14" t="inlineStr">
        <is>
          <t>ore</t>
        </is>
      </c>
      <c r="C590" s="14" t="inlineStr">
        <is>
          <t>pow</t>
        </is>
      </c>
      <c r="D590" s="41">
        <f>INDEX(PParVal,MATCH("min_cost",PParKey,0))</f>
        <v/>
      </c>
      <c r="E590" s="35" t="n"/>
      <c r="F590" s="35" t="n"/>
      <c r="G590" s="35" t="n"/>
      <c r="H590" s="14">
        <f>INDEX(VarLab,MATCH($A590,VarKey,0))&amp;INDEX(MemLab,MATCH($C590&amp;"|"&amp;$B590,MemKey,0))</f>
        <v/>
      </c>
      <c r="I590" s="14">
        <f>INDEX(VarUnit,MATCH($A590,VarKey,0))</f>
        <v/>
      </c>
      <c r="J590" s="14">
        <f>INDEX(VarSrc,MATCH($A590,VarKey,0))</f>
        <v/>
      </c>
      <c r="K590" s="11">
        <f>CodePrefix&amp;$A590&amp;IF($C590="","","."&amp;$C590&amp;"."&amp;$B590)&amp;INDEX(VarEnd,MATCH($A590,VarKey,0))&amp;K$5</f>
        <v/>
      </c>
      <c r="L590" s="15">
        <f>MAX(L503+L566,$D590)</f>
        <v/>
      </c>
      <c r="M590" s="16">
        <f>MAX(M503+M566,$D590)</f>
        <v/>
      </c>
      <c r="N590" s="16">
        <f>MAX(N503+N566,$D590)</f>
        <v/>
      </c>
      <c r="O590" s="16">
        <f>MAX(O503+O566,$D590)</f>
        <v/>
      </c>
      <c r="P590" s="16">
        <f>MAX(P503+P566,$D590)</f>
        <v/>
      </c>
      <c r="Q590" s="16">
        <f>MAX(Q503+Q566,$D590)</f>
        <v/>
      </c>
      <c r="R590" s="16">
        <f>MAX(R503+R566,$D590)</f>
        <v/>
      </c>
      <c r="S590" s="16">
        <f>MAX(S503+S566,$D590)</f>
        <v/>
      </c>
      <c r="T590" s="16">
        <f>MAX(T503+T566,$D590)</f>
        <v/>
      </c>
      <c r="U590" s="16">
        <f>MAX(U503+U566,$D590)</f>
        <v/>
      </c>
      <c r="V590" s="16">
        <f>MAX(V503+V566,$D590)</f>
        <v/>
      </c>
      <c r="W590" s="16">
        <f>MAX(W503+W566,$D590)</f>
        <v/>
      </c>
      <c r="X590" s="16">
        <f>MAX(X503+X566,$D590)</f>
        <v/>
      </c>
      <c r="Y590" s="16">
        <f>MAX(Y503+Y566,$D590)</f>
        <v/>
      </c>
      <c r="Z590" s="16">
        <f>MAX(Z503+Z566,$D590)</f>
        <v/>
      </c>
      <c r="AA590" s="16">
        <f>MAX(AA503+AA566,$D590)</f>
        <v/>
      </c>
      <c r="AB590" s="16">
        <f>MAX(AB503+AB566,$D590)</f>
        <v/>
      </c>
      <c r="AC590" s="16">
        <f>MAX(AC503+AC566,$D590)</f>
        <v/>
      </c>
      <c r="AD590" s="16">
        <f>MAX(AD503+AD566,$D590)</f>
        <v/>
      </c>
      <c r="AF590" s="11">
        <f>CodePrefix&amp;$A590&amp;IF($C590="","","."&amp;$C590&amp;"."&amp;$B590)&amp;INDEX(VarEnd,MATCH($A590,VarKey,0))&amp;AF$5</f>
        <v/>
      </c>
      <c r="AG590" s="15">
        <f>MAX(AG503+AG566,$D590)</f>
        <v/>
      </c>
      <c r="AH590" s="16">
        <f>MAX(AH503+AH566,$D590)</f>
        <v/>
      </c>
      <c r="AI590" s="16">
        <f>MAX(AI503+AI566,$D590)</f>
        <v/>
      </c>
      <c r="AJ590" s="16">
        <f>MAX(AJ503+AJ566,$D590)</f>
        <v/>
      </c>
      <c r="AK590" s="16">
        <f>MAX(AK503+AK566,$D590)</f>
        <v/>
      </c>
      <c r="AL590" s="16">
        <f>MAX(AL503+AL566,$D590)</f>
        <v/>
      </c>
      <c r="AM590" s="16">
        <f>MAX(AM503+AM566,$D590)</f>
        <v/>
      </c>
      <c r="AN590" s="16">
        <f>MAX(AN503+AN566,$D590)</f>
        <v/>
      </c>
      <c r="AO590" s="16">
        <f>MAX(AO503+AO566,$D590)</f>
        <v/>
      </c>
      <c r="AP590" s="16">
        <f>MAX(AP503+AP566,$D590)</f>
        <v/>
      </c>
      <c r="AQ590" s="16">
        <f>MAX(AQ503+AQ566,$D590)</f>
        <v/>
      </c>
      <c r="AR590" s="16">
        <f>MAX(AR503+AR566,$D590)</f>
        <v/>
      </c>
      <c r="AS590" s="16">
        <f>MAX(AS503+AS566,$D590)</f>
        <v/>
      </c>
      <c r="AT590" s="16">
        <f>MAX(AT503+AT566,$D590)</f>
        <v/>
      </c>
      <c r="AU590" s="16">
        <f>MAX(AU503+AU566,$D590)</f>
        <v/>
      </c>
      <c r="AV590" s="16">
        <f>MAX(AV503+AV566,$D590)</f>
        <v/>
      </c>
      <c r="AW590" s="16">
        <f>MAX(AW503+AW566,$D590)</f>
        <v/>
      </c>
      <c r="AX590" s="16">
        <f>MAX(AX503+AX566,$D590)</f>
        <v/>
      </c>
      <c r="AY590" s="16">
        <f>MAX(AY503+AY566,$D590)</f>
        <v/>
      </c>
    </row>
    <row r="591" hidden="1" outlineLevel="1">
      <c r="A591" s="14" t="inlineStr">
        <is>
          <t>tic</t>
        </is>
      </c>
      <c r="B591" s="14" t="inlineStr">
        <is>
          <t>bio</t>
        </is>
      </c>
      <c r="C591" s="14" t="inlineStr">
        <is>
          <t>pow</t>
        </is>
      </c>
      <c r="D591" s="41">
        <f>INDEX(PParVal,MATCH("min_cost",PParKey,0))</f>
        <v/>
      </c>
      <c r="E591" s="35" t="n"/>
      <c r="F591" s="35" t="n"/>
      <c r="G591" s="35" t="n"/>
      <c r="H591" s="14">
        <f>INDEX(VarLab,MATCH($A591,VarKey,0))&amp;INDEX(MemLab,MATCH($C591&amp;"|"&amp;$B591,MemKey,0))</f>
        <v/>
      </c>
      <c r="I591" s="14">
        <f>INDEX(VarUnit,MATCH($A591,VarKey,0))</f>
        <v/>
      </c>
      <c r="J591" s="14">
        <f>INDEX(VarSrc,MATCH($A591,VarKey,0))</f>
        <v/>
      </c>
      <c r="K591" s="11">
        <f>CodePrefix&amp;$A591&amp;IF($C591="","","."&amp;$C591&amp;"."&amp;$B591)&amp;INDEX(VarEnd,MATCH($A591,VarKey,0))&amp;K$5</f>
        <v/>
      </c>
      <c r="L591" s="15">
        <f>MAX(L504+L567,$D591)</f>
        <v/>
      </c>
      <c r="M591" s="16">
        <f>MAX(M504+M567,$D591)</f>
        <v/>
      </c>
      <c r="N591" s="16">
        <f>MAX(N504+N567,$D591)</f>
        <v/>
      </c>
      <c r="O591" s="16">
        <f>MAX(O504+O567,$D591)</f>
        <v/>
      </c>
      <c r="P591" s="16">
        <f>MAX(P504+P567,$D591)</f>
        <v/>
      </c>
      <c r="Q591" s="16">
        <f>MAX(Q504+Q567,$D591)</f>
        <v/>
      </c>
      <c r="R591" s="16">
        <f>MAX(R504+R567,$D591)</f>
        <v/>
      </c>
      <c r="S591" s="16">
        <f>MAX(S504+S567,$D591)</f>
        <v/>
      </c>
      <c r="T591" s="16">
        <f>MAX(T504+T567,$D591)</f>
        <v/>
      </c>
      <c r="U591" s="16">
        <f>MAX(U504+U567,$D591)</f>
        <v/>
      </c>
      <c r="V591" s="16">
        <f>MAX(V504+V567,$D591)</f>
        <v/>
      </c>
      <c r="W591" s="16">
        <f>MAX(W504+W567,$D591)</f>
        <v/>
      </c>
      <c r="X591" s="16">
        <f>MAX(X504+X567,$D591)</f>
        <v/>
      </c>
      <c r="Y591" s="16">
        <f>MAX(Y504+Y567,$D591)</f>
        <v/>
      </c>
      <c r="Z591" s="16">
        <f>MAX(Z504+Z567,$D591)</f>
        <v/>
      </c>
      <c r="AA591" s="16">
        <f>MAX(AA504+AA567,$D591)</f>
        <v/>
      </c>
      <c r="AB591" s="16">
        <f>MAX(AB504+AB567,$D591)</f>
        <v/>
      </c>
      <c r="AC591" s="16">
        <f>MAX(AC504+AC567,$D591)</f>
        <v/>
      </c>
      <c r="AD591" s="16">
        <f>MAX(AD504+AD567,$D591)</f>
        <v/>
      </c>
      <c r="AF591" s="11">
        <f>CodePrefix&amp;$A591&amp;IF($C591="","","."&amp;$C591&amp;"."&amp;$B591)&amp;INDEX(VarEnd,MATCH($A591,VarKey,0))&amp;AF$5</f>
        <v/>
      </c>
      <c r="AG591" s="15">
        <f>MAX(AG504+AG567,$D591)</f>
        <v/>
      </c>
      <c r="AH591" s="16">
        <f>MAX(AH504+AH567,$D591)</f>
        <v/>
      </c>
      <c r="AI591" s="16">
        <f>MAX(AI504+AI567,$D591)</f>
        <v/>
      </c>
      <c r="AJ591" s="16">
        <f>MAX(AJ504+AJ567,$D591)</f>
        <v/>
      </c>
      <c r="AK591" s="16">
        <f>MAX(AK504+AK567,$D591)</f>
        <v/>
      </c>
      <c r="AL591" s="16">
        <f>MAX(AL504+AL567,$D591)</f>
        <v/>
      </c>
      <c r="AM591" s="16">
        <f>MAX(AM504+AM567,$D591)</f>
        <v/>
      </c>
      <c r="AN591" s="16">
        <f>MAX(AN504+AN567,$D591)</f>
        <v/>
      </c>
      <c r="AO591" s="16">
        <f>MAX(AO504+AO567,$D591)</f>
        <v/>
      </c>
      <c r="AP591" s="16">
        <f>MAX(AP504+AP567,$D591)</f>
        <v/>
      </c>
      <c r="AQ591" s="16">
        <f>MAX(AQ504+AQ567,$D591)</f>
        <v/>
      </c>
      <c r="AR591" s="16">
        <f>MAX(AR504+AR567,$D591)</f>
        <v/>
      </c>
      <c r="AS591" s="16">
        <f>MAX(AS504+AS567,$D591)</f>
        <v/>
      </c>
      <c r="AT591" s="16">
        <f>MAX(AT504+AT567,$D591)</f>
        <v/>
      </c>
      <c r="AU591" s="16">
        <f>MAX(AU504+AU567,$D591)</f>
        <v/>
      </c>
      <c r="AV591" s="16">
        <f>MAX(AV504+AV567,$D591)</f>
        <v/>
      </c>
      <c r="AW591" s="16">
        <f>MAX(AW504+AW567,$D591)</f>
        <v/>
      </c>
      <c r="AX591" s="16">
        <f>MAX(AX504+AX567,$D591)</f>
        <v/>
      </c>
      <c r="AY591" s="16">
        <f>MAX(AY504+AY567,$D591)</f>
        <v/>
      </c>
    </row>
    <row r="592" hidden="1" outlineLevel="1"/>
    <row r="593" hidden="1" outlineLevel="1">
      <c r="H593" s="20" t="inlineStr">
        <is>
          <t>G. End-user electricity prices (real $/kWh; supply cost lagged one year) and power revenues (USD million)</t>
        </is>
      </c>
    </row>
    <row r="594" hidden="1" outlineLevel="1">
      <c r="A594" s="14" t="inlineStr">
        <is>
          <t>cons</t>
        </is>
      </c>
      <c r="B594" s="14" t="inlineStr">
        <is>
          <t>ecy</t>
        </is>
      </c>
      <c r="C594" s="14" t="inlineStr">
        <is>
          <t>res</t>
        </is>
      </c>
      <c r="D594" s="41">
        <f>INDEX(Inputs_power!$D$19:$D$20,MATCH($C594,Inputs_power!$A$19:$A$20,0))</f>
        <v/>
      </c>
      <c r="E594" s="41">
        <f>INDEX(Inputs_power!$E$19:$E$20,MATCH($C594,Inputs_power!$A$19:$A$20,0))</f>
        <v/>
      </c>
      <c r="F594" s="41">
        <f>INDEX(PParVal,MATCH("ktoe_gwh",PParKey,0))</f>
        <v/>
      </c>
      <c r="G594" s="35" t="n"/>
      <c r="H594" s="14">
        <f>INDEX(VarLab,MATCH($A594,VarKey,0))&amp;INDEX(MemLab,MATCH($C594&amp;"|"&amp;$B594,MemKey,0))</f>
        <v/>
      </c>
      <c r="I594" s="14">
        <f>INDEX(VarUnit,MATCH($A594,VarKey,0))</f>
        <v/>
      </c>
      <c r="J594" s="14">
        <f>INDEX(VarSrc,MATCH($A594,VarKey,0))</f>
        <v/>
      </c>
      <c r="K594" s="11">
        <f>CodePrefix&amp;$A594&amp;IF($C594="","","."&amp;$C594&amp;"."&amp;$B594)&amp;INDEX(VarEnd,MATCH($A594,VarKey,0))&amp;K$5</f>
        <v/>
      </c>
      <c r="L594" s="42">
        <f>($D594*L$650+$E594*L$633)*$F594</f>
        <v/>
      </c>
      <c r="M594" s="43">
        <f>($D594*M$650+$E594*M$633)*$F594</f>
        <v/>
      </c>
      <c r="N594" s="43">
        <f>($D594*N$650+$E594*N$633)*$F594</f>
        <v/>
      </c>
      <c r="O594" s="43">
        <f>($D594*O$650+$E594*O$633)*$F594</f>
        <v/>
      </c>
      <c r="P594" s="43">
        <f>($D594*P$650+$E594*P$633)*$F594</f>
        <v/>
      </c>
      <c r="Q594" s="43">
        <f>($D594*Q$650+$E594*Q$633)*$F594</f>
        <v/>
      </c>
      <c r="R594" s="43">
        <f>($D594*R$650+$E594*R$633)*$F594</f>
        <v/>
      </c>
      <c r="S594" s="43">
        <f>($D594*S$650+$E594*S$633)*$F594</f>
        <v/>
      </c>
      <c r="T594" s="43">
        <f>($D594*T$650+$E594*T$633)*$F594</f>
        <v/>
      </c>
      <c r="U594" s="43">
        <f>($D594*U$650+$E594*U$633)*$F594</f>
        <v/>
      </c>
      <c r="V594" s="43">
        <f>($D594*V$650+$E594*V$633)*$F594</f>
        <v/>
      </c>
      <c r="W594" s="43">
        <f>($D594*W$650+$E594*W$633)*$F594</f>
        <v/>
      </c>
      <c r="X594" s="43">
        <f>($D594*X$650+$E594*X$633)*$F594</f>
        <v/>
      </c>
      <c r="Y594" s="43">
        <f>($D594*Y$650+$E594*Y$633)*$F594</f>
        <v/>
      </c>
      <c r="Z594" s="43">
        <f>($D594*Z$650+$E594*Z$633)*$F594</f>
        <v/>
      </c>
      <c r="AA594" s="43">
        <f>($D594*AA$650+$E594*AA$633)*$F594</f>
        <v/>
      </c>
      <c r="AB594" s="43">
        <f>($D594*AB$650+$E594*AB$633)*$F594</f>
        <v/>
      </c>
      <c r="AC594" s="43">
        <f>($D594*AC$650+$E594*AC$633)*$F594</f>
        <v/>
      </c>
      <c r="AD594" s="43">
        <f>($D594*AD$650+$E594*AD$633)*$F594</f>
        <v/>
      </c>
      <c r="AF594" s="11">
        <f>CodePrefix&amp;$A594&amp;IF($C594="","","."&amp;$C594&amp;"."&amp;$B594)&amp;INDEX(VarEnd,MATCH($A594,VarKey,0))&amp;AF$5</f>
        <v/>
      </c>
      <c r="AG594" s="42">
        <f>($D594*AG$650+$E594*AG$633)*$F594</f>
        <v/>
      </c>
      <c r="AH594" s="43">
        <f>($D594*AH$650+$E594*AH$633)*$F594</f>
        <v/>
      </c>
      <c r="AI594" s="43">
        <f>($D594*AI$650+$E594*AI$633)*$F594</f>
        <v/>
      </c>
      <c r="AJ594" s="43">
        <f>($D594*AJ$650+$E594*AJ$633)*$F594</f>
        <v/>
      </c>
      <c r="AK594" s="43">
        <f>($D594*AK$650+$E594*AK$633)*$F594</f>
        <v/>
      </c>
      <c r="AL594" s="43">
        <f>($D594*AL$650+$E594*AL$633)*$F594</f>
        <v/>
      </c>
      <c r="AM594" s="43">
        <f>($D594*AM$650+$E594*AM$633)*$F594</f>
        <v/>
      </c>
      <c r="AN594" s="43">
        <f>($D594*AN$650+$E594*AN$633)*$F594</f>
        <v/>
      </c>
      <c r="AO594" s="43">
        <f>($D594*AO$650+$E594*AO$633)*$F594</f>
        <v/>
      </c>
      <c r="AP594" s="43">
        <f>($D594*AP$650+$E594*AP$633)*$F594</f>
        <v/>
      </c>
      <c r="AQ594" s="43">
        <f>($D594*AQ$650+$E594*AQ$633)*$F594</f>
        <v/>
      </c>
      <c r="AR594" s="43">
        <f>($D594*AR$650+$E594*AR$633)*$F594</f>
        <v/>
      </c>
      <c r="AS594" s="43">
        <f>($D594*AS$650+$E594*AS$633)*$F594</f>
        <v/>
      </c>
      <c r="AT594" s="43">
        <f>($D594*AT$650+$E594*AT$633)*$F594</f>
        <v/>
      </c>
      <c r="AU594" s="43">
        <f>($D594*AU$650+$E594*AU$633)*$F594</f>
        <v/>
      </c>
      <c r="AV594" s="43">
        <f>($D594*AV$650+$E594*AV$633)*$F594</f>
        <v/>
      </c>
      <c r="AW594" s="43">
        <f>($D594*AW$650+$E594*AW$633)*$F594</f>
        <v/>
      </c>
      <c r="AX594" s="43">
        <f>($D594*AX$650+$E594*AX$633)*$F594</f>
        <v/>
      </c>
      <c r="AY594" s="43">
        <f>($D594*AY$650+$E594*AY$633)*$F594</f>
        <v/>
      </c>
    </row>
    <row r="595" hidden="1" outlineLevel="1">
      <c r="A595" s="14" t="inlineStr">
        <is>
          <t>cons</t>
        </is>
      </c>
      <c r="B595" s="14" t="inlineStr">
        <is>
          <t>ecy</t>
        </is>
      </c>
      <c r="C595" s="14" t="inlineStr">
        <is>
          <t>ind</t>
        </is>
      </c>
      <c r="D595" s="41">
        <f>INDEX(Inputs_power!$D$19:$D$20,MATCH($C595,Inputs_power!$A$19:$A$20,0))</f>
        <v/>
      </c>
      <c r="E595" s="41">
        <f>INDEX(Inputs_power!$E$19:$E$20,MATCH($C595,Inputs_power!$A$19:$A$20,0))</f>
        <v/>
      </c>
      <c r="F595" s="41">
        <f>INDEX(PParVal,MATCH("ktoe_gwh",PParKey,0))</f>
        <v/>
      </c>
      <c r="G595" s="35" t="n"/>
      <c r="H595" s="14">
        <f>INDEX(VarLab,MATCH($A595,VarKey,0))&amp;INDEX(MemLab,MATCH($C595&amp;"|"&amp;$B595,MemKey,0))</f>
        <v/>
      </c>
      <c r="I595" s="14">
        <f>INDEX(VarUnit,MATCH($A595,VarKey,0))</f>
        <v/>
      </c>
      <c r="J595" s="14">
        <f>INDEX(VarSrc,MATCH($A595,VarKey,0))</f>
        <v/>
      </c>
      <c r="K595" s="11">
        <f>CodePrefix&amp;$A595&amp;IF($C595="","","."&amp;$C595&amp;"."&amp;$B595)&amp;INDEX(VarEnd,MATCH($A595,VarKey,0))&amp;K$5</f>
        <v/>
      </c>
      <c r="L595" s="42">
        <f>($D595*L$650+$E595*L$633)*$F595</f>
        <v/>
      </c>
      <c r="M595" s="43">
        <f>($D595*M$650+$E595*M$633)*$F595</f>
        <v/>
      </c>
      <c r="N595" s="43">
        <f>($D595*N$650+$E595*N$633)*$F595</f>
        <v/>
      </c>
      <c r="O595" s="43">
        <f>($D595*O$650+$E595*O$633)*$F595</f>
        <v/>
      </c>
      <c r="P595" s="43">
        <f>($D595*P$650+$E595*P$633)*$F595</f>
        <v/>
      </c>
      <c r="Q595" s="43">
        <f>($D595*Q$650+$E595*Q$633)*$F595</f>
        <v/>
      </c>
      <c r="R595" s="43">
        <f>($D595*R$650+$E595*R$633)*$F595</f>
        <v/>
      </c>
      <c r="S595" s="43">
        <f>($D595*S$650+$E595*S$633)*$F595</f>
        <v/>
      </c>
      <c r="T595" s="43">
        <f>($D595*T$650+$E595*T$633)*$F595</f>
        <v/>
      </c>
      <c r="U595" s="43">
        <f>($D595*U$650+$E595*U$633)*$F595</f>
        <v/>
      </c>
      <c r="V595" s="43">
        <f>($D595*V$650+$E595*V$633)*$F595</f>
        <v/>
      </c>
      <c r="W595" s="43">
        <f>($D595*W$650+$E595*W$633)*$F595</f>
        <v/>
      </c>
      <c r="X595" s="43">
        <f>($D595*X$650+$E595*X$633)*$F595</f>
        <v/>
      </c>
      <c r="Y595" s="43">
        <f>($D595*Y$650+$E595*Y$633)*$F595</f>
        <v/>
      </c>
      <c r="Z595" s="43">
        <f>($D595*Z$650+$E595*Z$633)*$F595</f>
        <v/>
      </c>
      <c r="AA595" s="43">
        <f>($D595*AA$650+$E595*AA$633)*$F595</f>
        <v/>
      </c>
      <c r="AB595" s="43">
        <f>($D595*AB$650+$E595*AB$633)*$F595</f>
        <v/>
      </c>
      <c r="AC595" s="43">
        <f>($D595*AC$650+$E595*AC$633)*$F595</f>
        <v/>
      </c>
      <c r="AD595" s="43">
        <f>($D595*AD$650+$E595*AD$633)*$F595</f>
        <v/>
      </c>
      <c r="AF595" s="11">
        <f>CodePrefix&amp;$A595&amp;IF($C595="","","."&amp;$C595&amp;"."&amp;$B595)&amp;INDEX(VarEnd,MATCH($A595,VarKey,0))&amp;AF$5</f>
        <v/>
      </c>
      <c r="AG595" s="42">
        <f>($D595*AG$650+$E595*AG$633)*$F595</f>
        <v/>
      </c>
      <c r="AH595" s="43">
        <f>($D595*AH$650+$E595*AH$633)*$F595</f>
        <v/>
      </c>
      <c r="AI595" s="43">
        <f>($D595*AI$650+$E595*AI$633)*$F595</f>
        <v/>
      </c>
      <c r="AJ595" s="43">
        <f>($D595*AJ$650+$E595*AJ$633)*$F595</f>
        <v/>
      </c>
      <c r="AK595" s="43">
        <f>($D595*AK$650+$E595*AK$633)*$F595</f>
        <v/>
      </c>
      <c r="AL595" s="43">
        <f>($D595*AL$650+$E595*AL$633)*$F595</f>
        <v/>
      </c>
      <c r="AM595" s="43">
        <f>($D595*AM$650+$E595*AM$633)*$F595</f>
        <v/>
      </c>
      <c r="AN595" s="43">
        <f>($D595*AN$650+$E595*AN$633)*$F595</f>
        <v/>
      </c>
      <c r="AO595" s="43">
        <f>($D595*AO$650+$E595*AO$633)*$F595</f>
        <v/>
      </c>
      <c r="AP595" s="43">
        <f>($D595*AP$650+$E595*AP$633)*$F595</f>
        <v/>
      </c>
      <c r="AQ595" s="43">
        <f>($D595*AQ$650+$E595*AQ$633)*$F595</f>
        <v/>
      </c>
      <c r="AR595" s="43">
        <f>($D595*AR$650+$E595*AR$633)*$F595</f>
        <v/>
      </c>
      <c r="AS595" s="43">
        <f>($D595*AS$650+$E595*AS$633)*$F595</f>
        <v/>
      </c>
      <c r="AT595" s="43">
        <f>($D595*AT$650+$E595*AT$633)*$F595</f>
        <v/>
      </c>
      <c r="AU595" s="43">
        <f>($D595*AU$650+$E595*AU$633)*$F595</f>
        <v/>
      </c>
      <c r="AV595" s="43">
        <f>($D595*AV$650+$E595*AV$633)*$F595</f>
        <v/>
      </c>
      <c r="AW595" s="43">
        <f>($D595*AW$650+$E595*AW$633)*$F595</f>
        <v/>
      </c>
      <c r="AX595" s="43">
        <f>($D595*AX$650+$E595*AX$633)*$F595</f>
        <v/>
      </c>
      <c r="AY595" s="43">
        <f>($D595*AY$650+$E595*AY$633)*$F595</f>
        <v/>
      </c>
    </row>
    <row r="596" hidden="1" outlineLevel="1"/>
    <row r="597" hidden="1" outlineLevel="1">
      <c r="A597" s="14" t="inlineStr">
        <is>
          <t>sc</t>
        </is>
      </c>
      <c r="B597" s="14" t="inlineStr">
        <is>
          <t>ecy</t>
        </is>
      </c>
      <c r="C597" s="14" t="inlineStr">
        <is>
          <t>res</t>
        </is>
      </c>
      <c r="D597" s="41">
        <f>INDEX(Inputs_power!$F$19:$F$20,MATCH($C597,Inputs_power!$A$19:$A$20,0))</f>
        <v/>
      </c>
      <c r="E597" s="35" t="n"/>
      <c r="F597" s="35" t="n"/>
      <c r="G597" s="35" t="n"/>
      <c r="H597" s="14">
        <f>INDEX(VarLab,MATCH($A597,VarKey,0))&amp;INDEX(MemLab,MATCH($C597&amp;"|"&amp;$B597,MemKey,0))</f>
        <v/>
      </c>
      <c r="I597" s="14">
        <f>INDEX(VarUnit,MATCH($A597,VarKey,0))</f>
        <v/>
      </c>
      <c r="J597" s="14">
        <f>INDEX(VarSrc,MATCH($A597,VarKey,0))</f>
        <v/>
      </c>
      <c r="K597" s="11">
        <f>CodePrefix&amp;$A597&amp;IF($C597="","","."&amp;$C597&amp;"."&amp;$B597)&amp;INDEX(VarEnd,MATCH($A597,VarKey,0))&amp;K$5</f>
        <v/>
      </c>
      <c r="L597" s="15">
        <f>L$580+$D597</f>
        <v/>
      </c>
      <c r="M597" s="16">
        <f>L$580+$D597</f>
        <v/>
      </c>
      <c r="N597" s="16">
        <f>M$580+$D597</f>
        <v/>
      </c>
      <c r="O597" s="16">
        <f>N$580+$D597</f>
        <v/>
      </c>
      <c r="P597" s="16">
        <f>O$580+$D597</f>
        <v/>
      </c>
      <c r="Q597" s="16">
        <f>P$580+$D597</f>
        <v/>
      </c>
      <c r="R597" s="16">
        <f>Q$580+$D597</f>
        <v/>
      </c>
      <c r="S597" s="16">
        <f>R$580+$D597</f>
        <v/>
      </c>
      <c r="T597" s="16">
        <f>S$580+$D597</f>
        <v/>
      </c>
      <c r="U597" s="16">
        <f>T$580+$D597</f>
        <v/>
      </c>
      <c r="V597" s="16">
        <f>U$580+$D597</f>
        <v/>
      </c>
      <c r="W597" s="16">
        <f>V$580+$D597</f>
        <v/>
      </c>
      <c r="X597" s="16">
        <f>W$580+$D597</f>
        <v/>
      </c>
      <c r="Y597" s="16">
        <f>X$580+$D597</f>
        <v/>
      </c>
      <c r="Z597" s="16">
        <f>Y$580+$D597</f>
        <v/>
      </c>
      <c r="AA597" s="16">
        <f>Z$580+$D597</f>
        <v/>
      </c>
      <c r="AB597" s="16">
        <f>AA$580+$D597</f>
        <v/>
      </c>
      <c r="AC597" s="16">
        <f>AB$580+$D597</f>
        <v/>
      </c>
      <c r="AD597" s="16">
        <f>AC$580+$D597</f>
        <v/>
      </c>
      <c r="AF597" s="11">
        <f>CodePrefix&amp;$A597&amp;IF($C597="","","."&amp;$C597&amp;"."&amp;$B597)&amp;INDEX(VarEnd,MATCH($A597,VarKey,0))&amp;AF$5</f>
        <v/>
      </c>
      <c r="AG597" s="15">
        <f>AG$580+$D597</f>
        <v/>
      </c>
      <c r="AH597" s="16">
        <f>AG$580+$D597</f>
        <v/>
      </c>
      <c r="AI597" s="16">
        <f>AH$580+$D597</f>
        <v/>
      </c>
      <c r="AJ597" s="16">
        <f>AI$580+$D597</f>
        <v/>
      </c>
      <c r="AK597" s="16">
        <f>AJ$580+$D597</f>
        <v/>
      </c>
      <c r="AL597" s="16">
        <f>AK$580+$D597</f>
        <v/>
      </c>
      <c r="AM597" s="16">
        <f>AL$580+$D597</f>
        <v/>
      </c>
      <c r="AN597" s="16">
        <f>AM$580+$D597</f>
        <v/>
      </c>
      <c r="AO597" s="16">
        <f>AN$580+$D597</f>
        <v/>
      </c>
      <c r="AP597" s="16">
        <f>AO$580+$D597</f>
        <v/>
      </c>
      <c r="AQ597" s="16">
        <f>AP$580+$D597</f>
        <v/>
      </c>
      <c r="AR597" s="16">
        <f>AQ$580+$D597</f>
        <v/>
      </c>
      <c r="AS597" s="16">
        <f>AR$580+$D597</f>
        <v/>
      </c>
      <c r="AT597" s="16">
        <f>AS$580+$D597</f>
        <v/>
      </c>
      <c r="AU597" s="16">
        <f>AT$580+$D597</f>
        <v/>
      </c>
      <c r="AV597" s="16">
        <f>AU$580+$D597</f>
        <v/>
      </c>
      <c r="AW597" s="16">
        <f>AV$580+$D597</f>
        <v/>
      </c>
      <c r="AX597" s="16">
        <f>AW$580+$D597</f>
        <v/>
      </c>
      <c r="AY597" s="16">
        <f>AX$580+$D597</f>
        <v/>
      </c>
    </row>
    <row r="598" hidden="1" outlineLevel="1">
      <c r="A598" s="14" t="inlineStr">
        <is>
          <t>sc</t>
        </is>
      </c>
      <c r="B598" s="14" t="inlineStr">
        <is>
          <t>ecy</t>
        </is>
      </c>
      <c r="C598" s="14" t="inlineStr">
        <is>
          <t>ind</t>
        </is>
      </c>
      <c r="D598" s="41">
        <f>INDEX(Inputs_power!$F$19:$F$20,MATCH($C598,Inputs_power!$A$19:$A$20,0))</f>
        <v/>
      </c>
      <c r="E598" s="35" t="n"/>
      <c r="F598" s="35" t="n"/>
      <c r="G598" s="35" t="n"/>
      <c r="H598" s="14">
        <f>INDEX(VarLab,MATCH($A598,VarKey,0))&amp;INDEX(MemLab,MATCH($C598&amp;"|"&amp;$B598,MemKey,0))</f>
        <v/>
      </c>
      <c r="I598" s="14">
        <f>INDEX(VarUnit,MATCH($A598,VarKey,0))</f>
        <v/>
      </c>
      <c r="J598" s="14">
        <f>INDEX(VarSrc,MATCH($A598,VarKey,0))</f>
        <v/>
      </c>
      <c r="K598" s="11">
        <f>CodePrefix&amp;$A598&amp;IF($C598="","","."&amp;$C598&amp;"."&amp;$B598)&amp;INDEX(VarEnd,MATCH($A598,VarKey,0))&amp;K$5</f>
        <v/>
      </c>
      <c r="L598" s="15">
        <f>L$580+$D598</f>
        <v/>
      </c>
      <c r="M598" s="16">
        <f>L$580+$D598</f>
        <v/>
      </c>
      <c r="N598" s="16">
        <f>M$580+$D598</f>
        <v/>
      </c>
      <c r="O598" s="16">
        <f>N$580+$D598</f>
        <v/>
      </c>
      <c r="P598" s="16">
        <f>O$580+$D598</f>
        <v/>
      </c>
      <c r="Q598" s="16">
        <f>P$580+$D598</f>
        <v/>
      </c>
      <c r="R598" s="16">
        <f>Q$580+$D598</f>
        <v/>
      </c>
      <c r="S598" s="16">
        <f>R$580+$D598</f>
        <v/>
      </c>
      <c r="T598" s="16">
        <f>S$580+$D598</f>
        <v/>
      </c>
      <c r="U598" s="16">
        <f>T$580+$D598</f>
        <v/>
      </c>
      <c r="V598" s="16">
        <f>U$580+$D598</f>
        <v/>
      </c>
      <c r="W598" s="16">
        <f>V$580+$D598</f>
        <v/>
      </c>
      <c r="X598" s="16">
        <f>W$580+$D598</f>
        <v/>
      </c>
      <c r="Y598" s="16">
        <f>X$580+$D598</f>
        <v/>
      </c>
      <c r="Z598" s="16">
        <f>Y$580+$D598</f>
        <v/>
      </c>
      <c r="AA598" s="16">
        <f>Z$580+$D598</f>
        <v/>
      </c>
      <c r="AB598" s="16">
        <f>AA$580+$D598</f>
        <v/>
      </c>
      <c r="AC598" s="16">
        <f>AB$580+$D598</f>
        <v/>
      </c>
      <c r="AD598" s="16">
        <f>AC$580+$D598</f>
        <v/>
      </c>
      <c r="AF598" s="11">
        <f>CodePrefix&amp;$A598&amp;IF($C598="","","."&amp;$C598&amp;"."&amp;$B598)&amp;INDEX(VarEnd,MATCH($A598,VarKey,0))&amp;AF$5</f>
        <v/>
      </c>
      <c r="AG598" s="15">
        <f>AG$580+$D598</f>
        <v/>
      </c>
      <c r="AH598" s="16">
        <f>AG$580+$D598</f>
        <v/>
      </c>
      <c r="AI598" s="16">
        <f>AH$580+$D598</f>
        <v/>
      </c>
      <c r="AJ598" s="16">
        <f>AI$580+$D598</f>
        <v/>
      </c>
      <c r="AK598" s="16">
        <f>AJ$580+$D598</f>
        <v/>
      </c>
      <c r="AL598" s="16">
        <f>AK$580+$D598</f>
        <v/>
      </c>
      <c r="AM598" s="16">
        <f>AL$580+$D598</f>
        <v/>
      </c>
      <c r="AN598" s="16">
        <f>AM$580+$D598</f>
        <v/>
      </c>
      <c r="AO598" s="16">
        <f>AN$580+$D598</f>
        <v/>
      </c>
      <c r="AP598" s="16">
        <f>AO$580+$D598</f>
        <v/>
      </c>
      <c r="AQ598" s="16">
        <f>AP$580+$D598</f>
        <v/>
      </c>
      <c r="AR598" s="16">
        <f>AQ$580+$D598</f>
        <v/>
      </c>
      <c r="AS598" s="16">
        <f>AR$580+$D598</f>
        <v/>
      </c>
      <c r="AT598" s="16">
        <f>AS$580+$D598</f>
        <v/>
      </c>
      <c r="AU598" s="16">
        <f>AT$580+$D598</f>
        <v/>
      </c>
      <c r="AV598" s="16">
        <f>AU$580+$D598</f>
        <v/>
      </c>
      <c r="AW598" s="16">
        <f>AV$580+$D598</f>
        <v/>
      </c>
      <c r="AX598" s="16">
        <f>AW$580+$D598</f>
        <v/>
      </c>
      <c r="AY598" s="16">
        <f>AX$580+$D598</f>
        <v/>
      </c>
    </row>
    <row r="599" hidden="1" outlineLevel="1"/>
    <row r="600" hidden="1" outlineLevel="1">
      <c r="A600" s="14" t="inlineStr">
        <is>
          <t>rppre</t>
        </is>
      </c>
      <c r="B600" s="14" t="inlineStr">
        <is>
          <t>ecy</t>
        </is>
      </c>
      <c r="C600" s="14" t="inlineStr">
        <is>
          <t>res</t>
        </is>
      </c>
      <c r="D600" s="41">
        <f>INDEX(Inputs_power!$G$19:$G$20,MATCH($C600,Inputs_power!$A$19:$A$20,0))</f>
        <v/>
      </c>
      <c r="E600" s="41">
        <f>INDEX(Inputs_power!$C$19:$C$20,MATCH($C600,Inputs_power!$A$19:$A$20,0))</f>
        <v/>
      </c>
      <c r="F600" s="41">
        <f>INDEX(Inputs_power!$H$19:$H$20,MATCH($C600,Inputs_power!$A$19:$A$20,0))</f>
        <v/>
      </c>
      <c r="G600" s="35" t="n"/>
      <c r="H600" s="14">
        <f>INDEX(VarLab,MATCH($A600,VarKey,0))&amp;INDEX(MemLab,MATCH($C600&amp;"|"&amp;$B600,MemKey,0))</f>
        <v/>
      </c>
      <c r="I600" s="14">
        <f>INDEX(VarUnit,MATCH($A600,VarKey,0))</f>
        <v/>
      </c>
      <c r="J600" s="14">
        <f>INDEX(VarSrc,MATCH($A600,VarKey,0))</f>
        <v/>
      </c>
      <c r="K600" s="11">
        <f>CodePrefix&amp;$A600&amp;IF($C600="","","."&amp;$C600&amp;"."&amp;$B600)&amp;INDEX(VarEnd,MATCH($A600,VarKey,0))&amp;K$5</f>
        <v/>
      </c>
      <c r="L600" s="15">
        <f>INDEX(Inputs_power!$J$19:$M$20,$E600,MATCH(L$4,Inputs_power!$J$18:$M$18,0))</f>
        <v/>
      </c>
      <c r="M600" s="47">
        <f>INDEX(Inputs_power!$J$19:$M$20,$E600,MATCH(M$4,Inputs_power!$J$18:$M$18,0))</f>
        <v/>
      </c>
      <c r="N600" s="47">
        <f>INDEX(Inputs_power!$J$19:$M$20,$E600,MATCH(N$4,Inputs_power!$J$18:$M$18,0))</f>
        <v/>
      </c>
      <c r="O600" s="16">
        <f>N600+$D600*(O597-N597)*(1+$F600)</f>
        <v/>
      </c>
      <c r="P600" s="16">
        <f>O600+$D600*(P597-O597)*(1+$F600)</f>
        <v/>
      </c>
      <c r="Q600" s="16">
        <f>P600+$D600*(Q597-P597)*(1+$F600)</f>
        <v/>
      </c>
      <c r="R600" s="16">
        <f>Q600+$D600*(R597-Q597)*(1+$F600)</f>
        <v/>
      </c>
      <c r="S600" s="16">
        <f>R600+$D600*(S597-R597)*(1+$F600)</f>
        <v/>
      </c>
      <c r="T600" s="16">
        <f>S600+$D600*(T597-S597)*(1+$F600)</f>
        <v/>
      </c>
      <c r="U600" s="16">
        <f>T600+$D600*(U597-T597)*(1+$F600)</f>
        <v/>
      </c>
      <c r="V600" s="16">
        <f>U600+$D600*(V597-U597)*(1+$F600)</f>
        <v/>
      </c>
      <c r="W600" s="16">
        <f>V600+$D600*(W597-V597)*(1+$F600)</f>
        <v/>
      </c>
      <c r="X600" s="16">
        <f>W600+$D600*(X597-W597)*(1+$F600)</f>
        <v/>
      </c>
      <c r="Y600" s="16">
        <f>X600+$D600*(Y597-X597)*(1+$F600)</f>
        <v/>
      </c>
      <c r="Z600" s="16">
        <f>Y600+$D600*(Z597-Y597)*(1+$F600)</f>
        <v/>
      </c>
      <c r="AA600" s="16">
        <f>Z600+$D600*(AA597-Z597)*(1+$F600)</f>
        <v/>
      </c>
      <c r="AB600" s="16">
        <f>AA600+$D600*(AB597-AA597)*(1+$F600)</f>
        <v/>
      </c>
      <c r="AC600" s="16">
        <f>AB600+$D600*(AC597-AB597)*(1+$F600)</f>
        <v/>
      </c>
      <c r="AD600" s="16">
        <f>AC600+$D600*(AD597-AC597)*(1+$F600)</f>
        <v/>
      </c>
      <c r="AF600" s="11">
        <f>CodePrefix&amp;$A600&amp;IF($C600="","","."&amp;$C600&amp;"."&amp;$B600)&amp;INDEX(VarEnd,MATCH($A600,VarKey,0))&amp;AF$5</f>
        <v/>
      </c>
      <c r="AG600" s="15">
        <f>INDEX(Inputs_power!$J$19:$M$20,$E600,MATCH(AG$4,Inputs_power!$J$18:$M$18,0))</f>
        <v/>
      </c>
      <c r="AH600" s="47">
        <f>INDEX(Inputs_power!$J$19:$M$20,$E600,MATCH(AH$4,Inputs_power!$J$18:$M$18,0))</f>
        <v/>
      </c>
      <c r="AI600" s="47">
        <f>INDEX(Inputs_power!$J$19:$M$20,$E600,MATCH(AI$4,Inputs_power!$J$18:$M$18,0))</f>
        <v/>
      </c>
      <c r="AJ600" s="16">
        <f>AI600+$D600*(AJ597-AI597)*(1+$F600)</f>
        <v/>
      </c>
      <c r="AK600" s="16">
        <f>AJ600+$D600*(AK597-AJ597)*(1+$F600)</f>
        <v/>
      </c>
      <c r="AL600" s="16">
        <f>AK600+$D600*(AL597-AK597)*(1+$F600)</f>
        <v/>
      </c>
      <c r="AM600" s="16">
        <f>AL600+$D600*(AM597-AL597)*(1+$F600)</f>
        <v/>
      </c>
      <c r="AN600" s="16">
        <f>AM600+$D600*(AN597-AM597)*(1+$F600)</f>
        <v/>
      </c>
      <c r="AO600" s="16">
        <f>AN600+$D600*(AO597-AN597)*(1+$F600)</f>
        <v/>
      </c>
      <c r="AP600" s="16">
        <f>AO600+$D600*(AP597-AO597)*(1+$F600)</f>
        <v/>
      </c>
      <c r="AQ600" s="16">
        <f>AP600+$D600*(AQ597-AP597)*(1+$F600)</f>
        <v/>
      </c>
      <c r="AR600" s="16">
        <f>AQ600+$D600*(AR597-AQ597)*(1+$F600)</f>
        <v/>
      </c>
      <c r="AS600" s="16">
        <f>AR600+$D600*(AS597-AR597)*(1+$F600)</f>
        <v/>
      </c>
      <c r="AT600" s="16">
        <f>AS600+$D600*(AT597-AS597)*(1+$F600)</f>
        <v/>
      </c>
      <c r="AU600" s="16">
        <f>AT600+$D600*(AU597-AT597)*(1+$F600)</f>
        <v/>
      </c>
      <c r="AV600" s="16">
        <f>AU600+$D600*(AV597-AU597)*(1+$F600)</f>
        <v/>
      </c>
      <c r="AW600" s="16">
        <f>AV600+$D600*(AW597-AV597)*(1+$F600)</f>
        <v/>
      </c>
      <c r="AX600" s="16">
        <f>AW600+$D600*(AX597-AW597)*(1+$F600)</f>
        <v/>
      </c>
      <c r="AY600" s="16">
        <f>AX600+$D600*(AY597-AX597)*(1+$F600)</f>
        <v/>
      </c>
    </row>
    <row r="601" hidden="1" outlineLevel="1">
      <c r="A601" s="14" t="inlineStr">
        <is>
          <t>rppre</t>
        </is>
      </c>
      <c r="B601" s="14" t="inlineStr">
        <is>
          <t>ecy</t>
        </is>
      </c>
      <c r="C601" s="14" t="inlineStr">
        <is>
          <t>ind</t>
        </is>
      </c>
      <c r="D601" s="41">
        <f>INDEX(Inputs_power!$G$19:$G$20,MATCH($C601,Inputs_power!$A$19:$A$20,0))</f>
        <v/>
      </c>
      <c r="E601" s="41">
        <f>INDEX(Inputs_power!$C$19:$C$20,MATCH($C601,Inputs_power!$A$19:$A$20,0))</f>
        <v/>
      </c>
      <c r="F601" s="41">
        <f>INDEX(Inputs_power!$H$19:$H$20,MATCH($C601,Inputs_power!$A$19:$A$20,0))</f>
        <v/>
      </c>
      <c r="G601" s="35" t="n"/>
      <c r="H601" s="14">
        <f>INDEX(VarLab,MATCH($A601,VarKey,0))&amp;INDEX(MemLab,MATCH($C601&amp;"|"&amp;$B601,MemKey,0))</f>
        <v/>
      </c>
      <c r="I601" s="14">
        <f>INDEX(VarUnit,MATCH($A601,VarKey,0))</f>
        <v/>
      </c>
      <c r="J601" s="14">
        <f>INDEX(VarSrc,MATCH($A601,VarKey,0))</f>
        <v/>
      </c>
      <c r="K601" s="11">
        <f>CodePrefix&amp;$A601&amp;IF($C601="","","."&amp;$C601&amp;"."&amp;$B601)&amp;INDEX(VarEnd,MATCH($A601,VarKey,0))&amp;K$5</f>
        <v/>
      </c>
      <c r="L601" s="15">
        <f>INDEX(Inputs_power!$J$19:$M$20,$E601,MATCH(L$4,Inputs_power!$J$18:$M$18,0))</f>
        <v/>
      </c>
      <c r="M601" s="47">
        <f>INDEX(Inputs_power!$J$19:$M$20,$E601,MATCH(M$4,Inputs_power!$J$18:$M$18,0))</f>
        <v/>
      </c>
      <c r="N601" s="47">
        <f>INDEX(Inputs_power!$J$19:$M$20,$E601,MATCH(N$4,Inputs_power!$J$18:$M$18,0))</f>
        <v/>
      </c>
      <c r="O601" s="16">
        <f>N601+$D601*(O598-N598)*(1+$F601)</f>
        <v/>
      </c>
      <c r="P601" s="16">
        <f>O601+$D601*(P598-O598)*(1+$F601)</f>
        <v/>
      </c>
      <c r="Q601" s="16">
        <f>P601+$D601*(Q598-P598)*(1+$F601)</f>
        <v/>
      </c>
      <c r="R601" s="16">
        <f>Q601+$D601*(R598-Q598)*(1+$F601)</f>
        <v/>
      </c>
      <c r="S601" s="16">
        <f>R601+$D601*(S598-R598)*(1+$F601)</f>
        <v/>
      </c>
      <c r="T601" s="16">
        <f>S601+$D601*(T598-S598)*(1+$F601)</f>
        <v/>
      </c>
      <c r="U601" s="16">
        <f>T601+$D601*(U598-T598)*(1+$F601)</f>
        <v/>
      </c>
      <c r="V601" s="16">
        <f>U601+$D601*(V598-U598)*(1+$F601)</f>
        <v/>
      </c>
      <c r="W601" s="16">
        <f>V601+$D601*(W598-V598)*(1+$F601)</f>
        <v/>
      </c>
      <c r="X601" s="16">
        <f>W601+$D601*(X598-W598)*(1+$F601)</f>
        <v/>
      </c>
      <c r="Y601" s="16">
        <f>X601+$D601*(Y598-X598)*(1+$F601)</f>
        <v/>
      </c>
      <c r="Z601" s="16">
        <f>Y601+$D601*(Z598-Y598)*(1+$F601)</f>
        <v/>
      </c>
      <c r="AA601" s="16">
        <f>Z601+$D601*(AA598-Z598)*(1+$F601)</f>
        <v/>
      </c>
      <c r="AB601" s="16">
        <f>AA601+$D601*(AB598-AA598)*(1+$F601)</f>
        <v/>
      </c>
      <c r="AC601" s="16">
        <f>AB601+$D601*(AC598-AB598)*(1+$F601)</f>
        <v/>
      </c>
      <c r="AD601" s="16">
        <f>AC601+$D601*(AD598-AC598)*(1+$F601)</f>
        <v/>
      </c>
      <c r="AF601" s="11">
        <f>CodePrefix&amp;$A601&amp;IF($C601="","","."&amp;$C601&amp;"."&amp;$B601)&amp;INDEX(VarEnd,MATCH($A601,VarKey,0))&amp;AF$5</f>
        <v/>
      </c>
      <c r="AG601" s="15">
        <f>INDEX(Inputs_power!$J$19:$M$20,$E601,MATCH(AG$4,Inputs_power!$J$18:$M$18,0))</f>
        <v/>
      </c>
      <c r="AH601" s="47">
        <f>INDEX(Inputs_power!$J$19:$M$20,$E601,MATCH(AH$4,Inputs_power!$J$18:$M$18,0))</f>
        <v/>
      </c>
      <c r="AI601" s="47">
        <f>INDEX(Inputs_power!$J$19:$M$20,$E601,MATCH(AI$4,Inputs_power!$J$18:$M$18,0))</f>
        <v/>
      </c>
      <c r="AJ601" s="16">
        <f>AI601+$D601*(AJ598-AI598)*(1+$F601)</f>
        <v/>
      </c>
      <c r="AK601" s="16">
        <f>AJ601+$D601*(AK598-AJ598)*(1+$F601)</f>
        <v/>
      </c>
      <c r="AL601" s="16">
        <f>AK601+$D601*(AL598-AK598)*(1+$F601)</f>
        <v/>
      </c>
      <c r="AM601" s="16">
        <f>AL601+$D601*(AM598-AL598)*(1+$F601)</f>
        <v/>
      </c>
      <c r="AN601" s="16">
        <f>AM601+$D601*(AN598-AM598)*(1+$F601)</f>
        <v/>
      </c>
      <c r="AO601" s="16">
        <f>AN601+$D601*(AO598-AN598)*(1+$F601)</f>
        <v/>
      </c>
      <c r="AP601" s="16">
        <f>AO601+$D601*(AP598-AO598)*(1+$F601)</f>
        <v/>
      </c>
      <c r="AQ601" s="16">
        <f>AP601+$D601*(AQ598-AP598)*(1+$F601)</f>
        <v/>
      </c>
      <c r="AR601" s="16">
        <f>AQ601+$D601*(AR598-AQ598)*(1+$F601)</f>
        <v/>
      </c>
      <c r="AS601" s="16">
        <f>AR601+$D601*(AS598-AR598)*(1+$F601)</f>
        <v/>
      </c>
      <c r="AT601" s="16">
        <f>AS601+$D601*(AT598-AS598)*(1+$F601)</f>
        <v/>
      </c>
      <c r="AU601" s="16">
        <f>AT601+$D601*(AU598-AT598)*(1+$F601)</f>
        <v/>
      </c>
      <c r="AV601" s="16">
        <f>AU601+$D601*(AV598-AU598)*(1+$F601)</f>
        <v/>
      </c>
      <c r="AW601" s="16">
        <f>AV601+$D601*(AW598-AV598)*(1+$F601)</f>
        <v/>
      </c>
      <c r="AX601" s="16">
        <f>AW601+$D601*(AX598-AW598)*(1+$F601)</f>
        <v/>
      </c>
      <c r="AY601" s="16">
        <f>AX601+$D601*(AY598-AX598)*(1+$F601)</f>
        <v/>
      </c>
    </row>
    <row r="602" hidden="1" outlineLevel="1"/>
    <row r="603" collapsed="1">
      <c r="A603" s="1" t="inlineStr">
        <is>
          <t>rp</t>
        </is>
      </c>
      <c r="B603" s="1" t="inlineStr">
        <is>
          <t>ecy</t>
        </is>
      </c>
      <c r="C603" s="1" t="inlineStr">
        <is>
          <t>res</t>
        </is>
      </c>
      <c r="D603" s="41">
        <f>INDEX(Inputs_power!$G$19:$G$20,MATCH($C603,Inputs_power!$A$19:$A$20,0))</f>
        <v/>
      </c>
      <c r="E603" s="41">
        <f>INDEX(Inputs_power!$H$19:$H$20,MATCH($C603,Inputs_power!$A$19:$A$20,0))</f>
        <v/>
      </c>
      <c r="F603" s="35" t="n"/>
      <c r="G603" s="35" t="n"/>
      <c r="H603" s="1">
        <f>INDEX(VarLab,MATCH($A603,VarKey,0))&amp;INDEX(MemLab,MATCH($C603&amp;"|"&amp;$B603,MemKey,0))</f>
        <v/>
      </c>
      <c r="I603" s="1">
        <f>INDEX(VarUnit,MATCH($A603,VarKey,0))</f>
        <v/>
      </c>
      <c r="J603" s="1">
        <f>INDEX(VarSrc,MATCH($A603,VarKey,0))</f>
        <v/>
      </c>
      <c r="K603" s="17">
        <f>CodePrefix&amp;$A603&amp;IF($C603="","","."&amp;$C603&amp;"."&amp;$B603)&amp;INDEX(VarEnd,MATCH($A603,VarKey,0))&amp;K$5</f>
        <v/>
      </c>
      <c r="L603" s="45">
        <f>L600+L$581*$D603*(1+$E603)</f>
        <v/>
      </c>
      <c r="M603" s="46">
        <f>M600+M$581*$D603*(1+$E603)</f>
        <v/>
      </c>
      <c r="N603" s="46">
        <f>N600+N$581*$D603*(1+$E603)</f>
        <v/>
      </c>
      <c r="O603" s="46">
        <f>O600+O$581*$D603*(1+$E603)</f>
        <v/>
      </c>
      <c r="P603" s="46">
        <f>P600+P$581*$D603*(1+$E603)</f>
        <v/>
      </c>
      <c r="Q603" s="46">
        <f>Q600+Q$581*$D603*(1+$E603)</f>
        <v/>
      </c>
      <c r="R603" s="46">
        <f>R600+R$581*$D603*(1+$E603)</f>
        <v/>
      </c>
      <c r="S603" s="46">
        <f>S600+S$581*$D603*(1+$E603)</f>
        <v/>
      </c>
      <c r="T603" s="46">
        <f>T600+T$581*$D603*(1+$E603)</f>
        <v/>
      </c>
      <c r="U603" s="46">
        <f>U600+U$581*$D603*(1+$E603)</f>
        <v/>
      </c>
      <c r="V603" s="46">
        <f>V600+V$581*$D603*(1+$E603)</f>
        <v/>
      </c>
      <c r="W603" s="46">
        <f>W600+W$581*$D603*(1+$E603)</f>
        <v/>
      </c>
      <c r="X603" s="46">
        <f>X600+X$581*$D603*(1+$E603)</f>
        <v/>
      </c>
      <c r="Y603" s="46">
        <f>Y600+Y$581*$D603*(1+$E603)</f>
        <v/>
      </c>
      <c r="Z603" s="46">
        <f>Z600+Z$581*$D603*(1+$E603)</f>
        <v/>
      </c>
      <c r="AA603" s="46">
        <f>AA600+AA$581*$D603*(1+$E603)</f>
        <v/>
      </c>
      <c r="AB603" s="46">
        <f>AB600+AB$581*$D603*(1+$E603)</f>
        <v/>
      </c>
      <c r="AC603" s="46">
        <f>AC600+AC$581*$D603*(1+$E603)</f>
        <v/>
      </c>
      <c r="AD603" s="46">
        <f>AD600+AD$581*$D603*(1+$E603)</f>
        <v/>
      </c>
      <c r="AF603" s="17">
        <f>CodePrefix&amp;$A603&amp;IF($C603="","","."&amp;$C603&amp;"."&amp;$B603)&amp;INDEX(VarEnd,MATCH($A603,VarKey,0))&amp;AF$5</f>
        <v/>
      </c>
      <c r="AG603" s="45">
        <f>AG600+AG$581*$D603*(1+$E603)</f>
        <v/>
      </c>
      <c r="AH603" s="46">
        <f>AH600+AH$581*$D603*(1+$E603)</f>
        <v/>
      </c>
      <c r="AI603" s="46">
        <f>AI600+AI$581*$D603*(1+$E603)</f>
        <v/>
      </c>
      <c r="AJ603" s="46">
        <f>AJ600+AJ$581*$D603*(1+$E603)</f>
        <v/>
      </c>
      <c r="AK603" s="46">
        <f>AK600+AK$581*$D603*(1+$E603)</f>
        <v/>
      </c>
      <c r="AL603" s="46">
        <f>AL600+AL$581*$D603*(1+$E603)</f>
        <v/>
      </c>
      <c r="AM603" s="46">
        <f>AM600+AM$581*$D603*(1+$E603)</f>
        <v/>
      </c>
      <c r="AN603" s="46">
        <f>AN600+AN$581*$D603*(1+$E603)</f>
        <v/>
      </c>
      <c r="AO603" s="46">
        <f>AO600+AO$581*$D603*(1+$E603)</f>
        <v/>
      </c>
      <c r="AP603" s="46">
        <f>AP600+AP$581*$D603*(1+$E603)</f>
        <v/>
      </c>
      <c r="AQ603" s="46">
        <f>AQ600+AQ$581*$D603*(1+$E603)</f>
        <v/>
      </c>
      <c r="AR603" s="46">
        <f>AR600+AR$581*$D603*(1+$E603)</f>
        <v/>
      </c>
      <c r="AS603" s="46">
        <f>AS600+AS$581*$D603*(1+$E603)</f>
        <v/>
      </c>
      <c r="AT603" s="46">
        <f>AT600+AT$581*$D603*(1+$E603)</f>
        <v/>
      </c>
      <c r="AU603" s="46">
        <f>AU600+AU$581*$D603*(1+$E603)</f>
        <v/>
      </c>
      <c r="AV603" s="46">
        <f>AV600+AV$581*$D603*(1+$E603)</f>
        <v/>
      </c>
      <c r="AW603" s="46">
        <f>AW600+AW$581*$D603*(1+$E603)</f>
        <v/>
      </c>
      <c r="AX603" s="46">
        <f>AX600+AX$581*$D603*(1+$E603)</f>
        <v/>
      </c>
      <c r="AY603" s="46">
        <f>AY600+AY$581*$D603*(1+$E603)</f>
        <v/>
      </c>
    </row>
    <row r="604">
      <c r="A604" s="1" t="inlineStr">
        <is>
          <t>rp</t>
        </is>
      </c>
      <c r="B604" s="1" t="inlineStr">
        <is>
          <t>ecy</t>
        </is>
      </c>
      <c r="C604" s="1" t="inlineStr">
        <is>
          <t>ind</t>
        </is>
      </c>
      <c r="D604" s="41">
        <f>INDEX(Inputs_power!$G$19:$G$20,MATCH($C604,Inputs_power!$A$19:$A$20,0))</f>
        <v/>
      </c>
      <c r="E604" s="41">
        <f>INDEX(Inputs_power!$H$19:$H$20,MATCH($C604,Inputs_power!$A$19:$A$20,0))</f>
        <v/>
      </c>
      <c r="F604" s="35" t="n"/>
      <c r="G604" s="35" t="n"/>
      <c r="H604" s="1">
        <f>INDEX(VarLab,MATCH($A604,VarKey,0))&amp;INDEX(MemLab,MATCH($C604&amp;"|"&amp;$B604,MemKey,0))</f>
        <v/>
      </c>
      <c r="I604" s="1">
        <f>INDEX(VarUnit,MATCH($A604,VarKey,0))</f>
        <v/>
      </c>
      <c r="J604" s="1">
        <f>INDEX(VarSrc,MATCH($A604,VarKey,0))</f>
        <v/>
      </c>
      <c r="K604" s="17">
        <f>CodePrefix&amp;$A604&amp;IF($C604="","","."&amp;$C604&amp;"."&amp;$B604)&amp;INDEX(VarEnd,MATCH($A604,VarKey,0))&amp;K$5</f>
        <v/>
      </c>
      <c r="L604" s="45">
        <f>L601+L$581*$D604*(1+$E604)</f>
        <v/>
      </c>
      <c r="M604" s="46">
        <f>M601+M$581*$D604*(1+$E604)</f>
        <v/>
      </c>
      <c r="N604" s="46">
        <f>N601+N$581*$D604*(1+$E604)</f>
        <v/>
      </c>
      <c r="O604" s="46">
        <f>O601+O$581*$D604*(1+$E604)</f>
        <v/>
      </c>
      <c r="P604" s="46">
        <f>P601+P$581*$D604*(1+$E604)</f>
        <v/>
      </c>
      <c r="Q604" s="46">
        <f>Q601+Q$581*$D604*(1+$E604)</f>
        <v/>
      </c>
      <c r="R604" s="46">
        <f>R601+R$581*$D604*(1+$E604)</f>
        <v/>
      </c>
      <c r="S604" s="46">
        <f>S601+S$581*$D604*(1+$E604)</f>
        <v/>
      </c>
      <c r="T604" s="46">
        <f>T601+T$581*$D604*(1+$E604)</f>
        <v/>
      </c>
      <c r="U604" s="46">
        <f>U601+U$581*$D604*(1+$E604)</f>
        <v/>
      </c>
      <c r="V604" s="46">
        <f>V601+V$581*$D604*(1+$E604)</f>
        <v/>
      </c>
      <c r="W604" s="46">
        <f>W601+W$581*$D604*(1+$E604)</f>
        <v/>
      </c>
      <c r="X604" s="46">
        <f>X601+X$581*$D604*(1+$E604)</f>
        <v/>
      </c>
      <c r="Y604" s="46">
        <f>Y601+Y$581*$D604*(1+$E604)</f>
        <v/>
      </c>
      <c r="Z604" s="46">
        <f>Z601+Z$581*$D604*(1+$E604)</f>
        <v/>
      </c>
      <c r="AA604" s="46">
        <f>AA601+AA$581*$D604*(1+$E604)</f>
        <v/>
      </c>
      <c r="AB604" s="46">
        <f>AB601+AB$581*$D604*(1+$E604)</f>
        <v/>
      </c>
      <c r="AC604" s="46">
        <f>AC601+AC$581*$D604*(1+$E604)</f>
        <v/>
      </c>
      <c r="AD604" s="46">
        <f>AD601+AD$581*$D604*(1+$E604)</f>
        <v/>
      </c>
      <c r="AF604" s="17">
        <f>CodePrefix&amp;$A604&amp;IF($C604="","","."&amp;$C604&amp;"."&amp;$B604)&amp;INDEX(VarEnd,MATCH($A604,VarKey,0))&amp;AF$5</f>
        <v/>
      </c>
      <c r="AG604" s="45">
        <f>AG601+AG$581*$D604*(1+$E604)</f>
        <v/>
      </c>
      <c r="AH604" s="46">
        <f>AH601+AH$581*$D604*(1+$E604)</f>
        <v/>
      </c>
      <c r="AI604" s="46">
        <f>AI601+AI$581*$D604*(1+$E604)</f>
        <v/>
      </c>
      <c r="AJ604" s="46">
        <f>AJ601+AJ$581*$D604*(1+$E604)</f>
        <v/>
      </c>
      <c r="AK604" s="46">
        <f>AK601+AK$581*$D604*(1+$E604)</f>
        <v/>
      </c>
      <c r="AL604" s="46">
        <f>AL601+AL$581*$D604*(1+$E604)</f>
        <v/>
      </c>
      <c r="AM604" s="46">
        <f>AM601+AM$581*$D604*(1+$E604)</f>
        <v/>
      </c>
      <c r="AN604" s="46">
        <f>AN601+AN$581*$D604*(1+$E604)</f>
        <v/>
      </c>
      <c r="AO604" s="46">
        <f>AO601+AO$581*$D604*(1+$E604)</f>
        <v/>
      </c>
      <c r="AP604" s="46">
        <f>AP601+AP$581*$D604*(1+$E604)</f>
        <v/>
      </c>
      <c r="AQ604" s="46">
        <f>AQ601+AQ$581*$D604*(1+$E604)</f>
        <v/>
      </c>
      <c r="AR604" s="46">
        <f>AR601+AR$581*$D604*(1+$E604)</f>
        <v/>
      </c>
      <c r="AS604" s="46">
        <f>AS601+AS$581*$D604*(1+$E604)</f>
        <v/>
      </c>
      <c r="AT604" s="46">
        <f>AT601+AT$581*$D604*(1+$E604)</f>
        <v/>
      </c>
      <c r="AU604" s="46">
        <f>AU601+AU$581*$D604*(1+$E604)</f>
        <v/>
      </c>
      <c r="AV604" s="46">
        <f>AV601+AV$581*$D604*(1+$E604)</f>
        <v/>
      </c>
      <c r="AW604" s="46">
        <f>AW601+AW$581*$D604*(1+$E604)</f>
        <v/>
      </c>
      <c r="AX604" s="46">
        <f>AX601+AX$581*$D604*(1+$E604)</f>
        <v/>
      </c>
      <c r="AY604" s="46">
        <f>AY601+AY$581*$D604*(1+$E604)</f>
        <v/>
      </c>
    </row>
    <row r="605" hidden="1" outlineLevel="1"/>
    <row r="606" hidden="1" outlineLevel="1">
      <c r="A606" s="14" t="inlineStr">
        <is>
          <t>sgap</t>
        </is>
      </c>
      <c r="B606" s="14" t="inlineStr">
        <is>
          <t>ecy</t>
        </is>
      </c>
      <c r="C606" s="14" t="inlineStr">
        <is>
          <t>res</t>
        </is>
      </c>
      <c r="D606" s="41">
        <f>INDEX(Inputs_power!$H$19:$H$20,MATCH($C606,Inputs_power!$A$19:$A$20,0))</f>
        <v/>
      </c>
      <c r="E606" s="35" t="n"/>
      <c r="F606" s="35" t="n"/>
      <c r="G606" s="35" t="n"/>
      <c r="H606" s="14">
        <f>INDEX(VarLab,MATCH($A606,VarKey,0))&amp;INDEX(MemLab,MATCH($C606&amp;"|"&amp;$B606,MemKey,0))</f>
        <v/>
      </c>
      <c r="I606" s="14">
        <f>INDEX(VarUnit,MATCH($A606,VarKey,0))</f>
        <v/>
      </c>
      <c r="J606" s="14">
        <f>INDEX(VarSrc,MATCH($A606,VarKey,0))</f>
        <v/>
      </c>
      <c r="K606" s="11">
        <f>CodePrefix&amp;$A606&amp;IF($C606="","","."&amp;$C606&amp;"."&amp;$B606)&amp;INDEX(VarEnd,MATCH($A606,VarKey,0))&amp;K$5</f>
        <v/>
      </c>
      <c r="L606" s="15">
        <f>L597-L600/(1+$D606)</f>
        <v/>
      </c>
      <c r="M606" s="16">
        <f>M597-M600/(1+$D606)</f>
        <v/>
      </c>
      <c r="N606" s="16">
        <f>N597-N600/(1+$D606)</f>
        <v/>
      </c>
      <c r="O606" s="16">
        <f>O597-O600/(1+$D606)</f>
        <v/>
      </c>
      <c r="P606" s="16">
        <f>P597-P600/(1+$D606)</f>
        <v/>
      </c>
      <c r="Q606" s="16">
        <f>Q597-Q600/(1+$D606)</f>
        <v/>
      </c>
      <c r="R606" s="16">
        <f>R597-R600/(1+$D606)</f>
        <v/>
      </c>
      <c r="S606" s="16">
        <f>S597-S600/(1+$D606)</f>
        <v/>
      </c>
      <c r="T606" s="16">
        <f>T597-T600/(1+$D606)</f>
        <v/>
      </c>
      <c r="U606" s="16">
        <f>U597-U600/(1+$D606)</f>
        <v/>
      </c>
      <c r="V606" s="16">
        <f>V597-V600/(1+$D606)</f>
        <v/>
      </c>
      <c r="W606" s="16">
        <f>W597-W600/(1+$D606)</f>
        <v/>
      </c>
      <c r="X606" s="16">
        <f>X597-X600/(1+$D606)</f>
        <v/>
      </c>
      <c r="Y606" s="16">
        <f>Y597-Y600/(1+$D606)</f>
        <v/>
      </c>
      <c r="Z606" s="16">
        <f>Z597-Z600/(1+$D606)</f>
        <v/>
      </c>
      <c r="AA606" s="16">
        <f>AA597-AA600/(1+$D606)</f>
        <v/>
      </c>
      <c r="AB606" s="16">
        <f>AB597-AB600/(1+$D606)</f>
        <v/>
      </c>
      <c r="AC606" s="16">
        <f>AC597-AC600/(1+$D606)</f>
        <v/>
      </c>
      <c r="AD606" s="16">
        <f>AD597-AD600/(1+$D606)</f>
        <v/>
      </c>
      <c r="AF606" s="11">
        <f>CodePrefix&amp;$A606&amp;IF($C606="","","."&amp;$C606&amp;"."&amp;$B606)&amp;INDEX(VarEnd,MATCH($A606,VarKey,0))&amp;AF$5</f>
        <v/>
      </c>
      <c r="AG606" s="15">
        <f>AG597-AG600/(1+$D606)</f>
        <v/>
      </c>
      <c r="AH606" s="16">
        <f>AH597-AH600/(1+$D606)</f>
        <v/>
      </c>
      <c r="AI606" s="16">
        <f>AI597-AI600/(1+$D606)</f>
        <v/>
      </c>
      <c r="AJ606" s="16">
        <f>AJ597-AJ600/(1+$D606)</f>
        <v/>
      </c>
      <c r="AK606" s="16">
        <f>AK597-AK600/(1+$D606)</f>
        <v/>
      </c>
      <c r="AL606" s="16">
        <f>AL597-AL600/(1+$D606)</f>
        <v/>
      </c>
      <c r="AM606" s="16">
        <f>AM597-AM600/(1+$D606)</f>
        <v/>
      </c>
      <c r="AN606" s="16">
        <f>AN597-AN600/(1+$D606)</f>
        <v/>
      </c>
      <c r="AO606" s="16">
        <f>AO597-AO600/(1+$D606)</f>
        <v/>
      </c>
      <c r="AP606" s="16">
        <f>AP597-AP600/(1+$D606)</f>
        <v/>
      </c>
      <c r="AQ606" s="16">
        <f>AQ597-AQ600/(1+$D606)</f>
        <v/>
      </c>
      <c r="AR606" s="16">
        <f>AR597-AR600/(1+$D606)</f>
        <v/>
      </c>
      <c r="AS606" s="16">
        <f>AS597-AS600/(1+$D606)</f>
        <v/>
      </c>
      <c r="AT606" s="16">
        <f>AT597-AT600/(1+$D606)</f>
        <v/>
      </c>
      <c r="AU606" s="16">
        <f>AU597-AU600/(1+$D606)</f>
        <v/>
      </c>
      <c r="AV606" s="16">
        <f>AV597-AV600/(1+$D606)</f>
        <v/>
      </c>
      <c r="AW606" s="16">
        <f>AW597-AW600/(1+$D606)</f>
        <v/>
      </c>
      <c r="AX606" s="16">
        <f>AX597-AX600/(1+$D606)</f>
        <v/>
      </c>
      <c r="AY606" s="16">
        <f>AY597-AY600/(1+$D606)</f>
        <v/>
      </c>
    </row>
    <row r="607" hidden="1" outlineLevel="1">
      <c r="A607" s="14" t="inlineStr">
        <is>
          <t>sgap</t>
        </is>
      </c>
      <c r="B607" s="14" t="inlineStr">
        <is>
          <t>ecy</t>
        </is>
      </c>
      <c r="C607" s="14" t="inlineStr">
        <is>
          <t>ind</t>
        </is>
      </c>
      <c r="D607" s="41">
        <f>INDEX(Inputs_power!$H$19:$H$20,MATCH($C607,Inputs_power!$A$19:$A$20,0))</f>
        <v/>
      </c>
      <c r="E607" s="35" t="n"/>
      <c r="F607" s="35" t="n"/>
      <c r="G607" s="35" t="n"/>
      <c r="H607" s="14">
        <f>INDEX(VarLab,MATCH($A607,VarKey,0))&amp;INDEX(MemLab,MATCH($C607&amp;"|"&amp;$B607,MemKey,0))</f>
        <v/>
      </c>
      <c r="I607" s="14">
        <f>INDEX(VarUnit,MATCH($A607,VarKey,0))</f>
        <v/>
      </c>
      <c r="J607" s="14">
        <f>INDEX(VarSrc,MATCH($A607,VarKey,0))</f>
        <v/>
      </c>
      <c r="K607" s="11">
        <f>CodePrefix&amp;$A607&amp;IF($C607="","","."&amp;$C607&amp;"."&amp;$B607)&amp;INDEX(VarEnd,MATCH($A607,VarKey,0))&amp;K$5</f>
        <v/>
      </c>
      <c r="L607" s="15">
        <f>L598-L601/(1+$D607)</f>
        <v/>
      </c>
      <c r="M607" s="16">
        <f>M598-M601/(1+$D607)</f>
        <v/>
      </c>
      <c r="N607" s="16">
        <f>N598-N601/(1+$D607)</f>
        <v/>
      </c>
      <c r="O607" s="16">
        <f>O598-O601/(1+$D607)</f>
        <v/>
      </c>
      <c r="P607" s="16">
        <f>P598-P601/(1+$D607)</f>
        <v/>
      </c>
      <c r="Q607" s="16">
        <f>Q598-Q601/(1+$D607)</f>
        <v/>
      </c>
      <c r="R607" s="16">
        <f>R598-R601/(1+$D607)</f>
        <v/>
      </c>
      <c r="S607" s="16">
        <f>S598-S601/(1+$D607)</f>
        <v/>
      </c>
      <c r="T607" s="16">
        <f>T598-T601/(1+$D607)</f>
        <v/>
      </c>
      <c r="U607" s="16">
        <f>U598-U601/(1+$D607)</f>
        <v/>
      </c>
      <c r="V607" s="16">
        <f>V598-V601/(1+$D607)</f>
        <v/>
      </c>
      <c r="W607" s="16">
        <f>W598-W601/(1+$D607)</f>
        <v/>
      </c>
      <c r="X607" s="16">
        <f>X598-X601/(1+$D607)</f>
        <v/>
      </c>
      <c r="Y607" s="16">
        <f>Y598-Y601/(1+$D607)</f>
        <v/>
      </c>
      <c r="Z607" s="16">
        <f>Z598-Z601/(1+$D607)</f>
        <v/>
      </c>
      <c r="AA607" s="16">
        <f>AA598-AA601/(1+$D607)</f>
        <v/>
      </c>
      <c r="AB607" s="16">
        <f>AB598-AB601/(1+$D607)</f>
        <v/>
      </c>
      <c r="AC607" s="16">
        <f>AC598-AC601/(1+$D607)</f>
        <v/>
      </c>
      <c r="AD607" s="16">
        <f>AD598-AD601/(1+$D607)</f>
        <v/>
      </c>
      <c r="AF607" s="11">
        <f>CodePrefix&amp;$A607&amp;IF($C607="","","."&amp;$C607&amp;"."&amp;$B607)&amp;INDEX(VarEnd,MATCH($A607,VarKey,0))&amp;AF$5</f>
        <v/>
      </c>
      <c r="AG607" s="15">
        <f>AG598-AG601/(1+$D607)</f>
        <v/>
      </c>
      <c r="AH607" s="16">
        <f>AH598-AH601/(1+$D607)</f>
        <v/>
      </c>
      <c r="AI607" s="16">
        <f>AI598-AI601/(1+$D607)</f>
        <v/>
      </c>
      <c r="AJ607" s="16">
        <f>AJ598-AJ601/(1+$D607)</f>
        <v/>
      </c>
      <c r="AK607" s="16">
        <f>AK598-AK601/(1+$D607)</f>
        <v/>
      </c>
      <c r="AL607" s="16">
        <f>AL598-AL601/(1+$D607)</f>
        <v/>
      </c>
      <c r="AM607" s="16">
        <f>AM598-AM601/(1+$D607)</f>
        <v/>
      </c>
      <c r="AN607" s="16">
        <f>AN598-AN601/(1+$D607)</f>
        <v/>
      </c>
      <c r="AO607" s="16">
        <f>AO598-AO601/(1+$D607)</f>
        <v/>
      </c>
      <c r="AP607" s="16">
        <f>AP598-AP601/(1+$D607)</f>
        <v/>
      </c>
      <c r="AQ607" s="16">
        <f>AQ598-AQ601/(1+$D607)</f>
        <v/>
      </c>
      <c r="AR607" s="16">
        <f>AR598-AR601/(1+$D607)</f>
        <v/>
      </c>
      <c r="AS607" s="16">
        <f>AS598-AS601/(1+$D607)</f>
        <v/>
      </c>
      <c r="AT607" s="16">
        <f>AT598-AT601/(1+$D607)</f>
        <v/>
      </c>
      <c r="AU607" s="16">
        <f>AU598-AU601/(1+$D607)</f>
        <v/>
      </c>
      <c r="AV607" s="16">
        <f>AV598-AV601/(1+$D607)</f>
        <v/>
      </c>
      <c r="AW607" s="16">
        <f>AW598-AW601/(1+$D607)</f>
        <v/>
      </c>
      <c r="AX607" s="16">
        <f>AX598-AX601/(1+$D607)</f>
        <v/>
      </c>
      <c r="AY607" s="16">
        <f>AY598-AY601/(1+$D607)</f>
        <v/>
      </c>
    </row>
    <row r="608" hidden="1" outlineLevel="1"/>
    <row r="609" hidden="1" outlineLevel="1">
      <c r="A609" s="14" t="inlineStr">
        <is>
          <t>rvat</t>
        </is>
      </c>
      <c r="B609" s="14" t="inlineStr">
        <is>
          <t>ecy</t>
        </is>
      </c>
      <c r="C609" s="14" t="inlineStr">
        <is>
          <t>res</t>
        </is>
      </c>
      <c r="D609" s="41">
        <f>INDEX(Inputs_power!$I$19:$I$20,MATCH($C609,Inputs_power!$A$19:$A$20,0))</f>
        <v/>
      </c>
      <c r="E609" s="35" t="n"/>
      <c r="F609" s="35" t="n"/>
      <c r="G609" s="35" t="n"/>
      <c r="H609" s="14">
        <f>INDEX(VarLab,MATCH($A609,VarKey,0))&amp;INDEX(MemLab,MATCH($C609&amp;"|"&amp;$B609,MemKey,0))</f>
        <v/>
      </c>
      <c r="I609" s="14">
        <f>INDEX(VarUnit,MATCH($A609,VarKey,0))</f>
        <v/>
      </c>
      <c r="J609" s="14">
        <f>INDEX(VarSrc,MATCH($A609,VarKey,0))</f>
        <v/>
      </c>
      <c r="K609" s="11">
        <f>CodePrefix&amp;$A609&amp;IF($C609="","","."&amp;$C609&amp;"."&amp;$B609)&amp;INDEX(VarEnd,MATCH($A609,VarKey,0))&amp;K$5</f>
        <v/>
      </c>
      <c r="L609" s="39">
        <f>L600*$D609*L594</f>
        <v/>
      </c>
      <c r="M609" s="40">
        <f>M600*$D609*M594</f>
        <v/>
      </c>
      <c r="N609" s="40">
        <f>N600*$D609*N594</f>
        <v/>
      </c>
      <c r="O609" s="40">
        <f>O600*$D609*O594</f>
        <v/>
      </c>
      <c r="P609" s="40">
        <f>P600*$D609*P594</f>
        <v/>
      </c>
      <c r="Q609" s="40">
        <f>Q600*$D609*Q594</f>
        <v/>
      </c>
      <c r="R609" s="40">
        <f>R600*$D609*R594</f>
        <v/>
      </c>
      <c r="S609" s="40">
        <f>S600*$D609*S594</f>
        <v/>
      </c>
      <c r="T609" s="40">
        <f>T600*$D609*T594</f>
        <v/>
      </c>
      <c r="U609" s="40">
        <f>U600*$D609*U594</f>
        <v/>
      </c>
      <c r="V609" s="40">
        <f>V600*$D609*V594</f>
        <v/>
      </c>
      <c r="W609" s="40">
        <f>W600*$D609*W594</f>
        <v/>
      </c>
      <c r="X609" s="40">
        <f>X600*$D609*X594</f>
        <v/>
      </c>
      <c r="Y609" s="40">
        <f>Y600*$D609*Y594</f>
        <v/>
      </c>
      <c r="Z609" s="40">
        <f>Z600*$D609*Z594</f>
        <v/>
      </c>
      <c r="AA609" s="40">
        <f>AA600*$D609*AA594</f>
        <v/>
      </c>
      <c r="AB609" s="40">
        <f>AB600*$D609*AB594</f>
        <v/>
      </c>
      <c r="AC609" s="40">
        <f>AC600*$D609*AC594</f>
        <v/>
      </c>
      <c r="AD609" s="40">
        <f>AD600*$D609*AD594</f>
        <v/>
      </c>
      <c r="AF609" s="11">
        <f>CodePrefix&amp;$A609&amp;IF($C609="","","."&amp;$C609&amp;"."&amp;$B609)&amp;INDEX(VarEnd,MATCH($A609,VarKey,0))&amp;AF$5</f>
        <v/>
      </c>
      <c r="AG609" s="39">
        <f>AG600*$D609*AG594</f>
        <v/>
      </c>
      <c r="AH609" s="40">
        <f>AH600*$D609*AH594</f>
        <v/>
      </c>
      <c r="AI609" s="40">
        <f>AI600*$D609*AI594</f>
        <v/>
      </c>
      <c r="AJ609" s="40">
        <f>AJ600*$D609*AJ594</f>
        <v/>
      </c>
      <c r="AK609" s="40">
        <f>AK600*$D609*AK594</f>
        <v/>
      </c>
      <c r="AL609" s="40">
        <f>AL600*$D609*AL594</f>
        <v/>
      </c>
      <c r="AM609" s="40">
        <f>AM600*$D609*AM594</f>
        <v/>
      </c>
      <c r="AN609" s="40">
        <f>AN600*$D609*AN594</f>
        <v/>
      </c>
      <c r="AO609" s="40">
        <f>AO600*$D609*AO594</f>
        <v/>
      </c>
      <c r="AP609" s="40">
        <f>AP600*$D609*AP594</f>
        <v/>
      </c>
      <c r="AQ609" s="40">
        <f>AQ600*$D609*AQ594</f>
        <v/>
      </c>
      <c r="AR609" s="40">
        <f>AR600*$D609*AR594</f>
        <v/>
      </c>
      <c r="AS609" s="40">
        <f>AS600*$D609*AS594</f>
        <v/>
      </c>
      <c r="AT609" s="40">
        <f>AT600*$D609*AT594</f>
        <v/>
      </c>
      <c r="AU609" s="40">
        <f>AU600*$D609*AU594</f>
        <v/>
      </c>
      <c r="AV609" s="40">
        <f>AV600*$D609*AV594</f>
        <v/>
      </c>
      <c r="AW609" s="40">
        <f>AW600*$D609*AW594</f>
        <v/>
      </c>
      <c r="AX609" s="40">
        <f>AX600*$D609*AX594</f>
        <v/>
      </c>
      <c r="AY609" s="40">
        <f>AY600*$D609*AY594</f>
        <v/>
      </c>
    </row>
    <row r="610" hidden="1" outlineLevel="1">
      <c r="A610" s="14" t="inlineStr">
        <is>
          <t>rvat</t>
        </is>
      </c>
      <c r="B610" s="14" t="inlineStr">
        <is>
          <t>ecy</t>
        </is>
      </c>
      <c r="C610" s="14" t="inlineStr">
        <is>
          <t>ind</t>
        </is>
      </c>
      <c r="D610" s="41">
        <f>INDEX(Inputs_power!$I$19:$I$20,MATCH($C610,Inputs_power!$A$19:$A$20,0))</f>
        <v/>
      </c>
      <c r="E610" s="35" t="n"/>
      <c r="F610" s="35" t="n"/>
      <c r="G610" s="35" t="n"/>
      <c r="H610" s="14">
        <f>INDEX(VarLab,MATCH($A610,VarKey,0))&amp;INDEX(MemLab,MATCH($C610&amp;"|"&amp;$B610,MemKey,0))</f>
        <v/>
      </c>
      <c r="I610" s="14">
        <f>INDEX(VarUnit,MATCH($A610,VarKey,0))</f>
        <v/>
      </c>
      <c r="J610" s="14">
        <f>INDEX(VarSrc,MATCH($A610,VarKey,0))</f>
        <v/>
      </c>
      <c r="K610" s="11">
        <f>CodePrefix&amp;$A610&amp;IF($C610="","","."&amp;$C610&amp;"."&amp;$B610)&amp;INDEX(VarEnd,MATCH($A610,VarKey,0))&amp;K$5</f>
        <v/>
      </c>
      <c r="L610" s="39">
        <f>L601*$D610*L595</f>
        <v/>
      </c>
      <c r="M610" s="40">
        <f>M601*$D610*M595</f>
        <v/>
      </c>
      <c r="N610" s="40">
        <f>N601*$D610*N595</f>
        <v/>
      </c>
      <c r="O610" s="40">
        <f>O601*$D610*O595</f>
        <v/>
      </c>
      <c r="P610" s="40">
        <f>P601*$D610*P595</f>
        <v/>
      </c>
      <c r="Q610" s="40">
        <f>Q601*$D610*Q595</f>
        <v/>
      </c>
      <c r="R610" s="40">
        <f>R601*$D610*R595</f>
        <v/>
      </c>
      <c r="S610" s="40">
        <f>S601*$D610*S595</f>
        <v/>
      </c>
      <c r="T610" s="40">
        <f>T601*$D610*T595</f>
        <v/>
      </c>
      <c r="U610" s="40">
        <f>U601*$D610*U595</f>
        <v/>
      </c>
      <c r="V610" s="40">
        <f>V601*$D610*V595</f>
        <v/>
      </c>
      <c r="W610" s="40">
        <f>W601*$D610*W595</f>
        <v/>
      </c>
      <c r="X610" s="40">
        <f>X601*$D610*X595</f>
        <v/>
      </c>
      <c r="Y610" s="40">
        <f>Y601*$D610*Y595</f>
        <v/>
      </c>
      <c r="Z610" s="40">
        <f>Z601*$D610*Z595</f>
        <v/>
      </c>
      <c r="AA610" s="40">
        <f>AA601*$D610*AA595</f>
        <v/>
      </c>
      <c r="AB610" s="40">
        <f>AB601*$D610*AB595</f>
        <v/>
      </c>
      <c r="AC610" s="40">
        <f>AC601*$D610*AC595</f>
        <v/>
      </c>
      <c r="AD610" s="40">
        <f>AD601*$D610*AD595</f>
        <v/>
      </c>
      <c r="AF610" s="11">
        <f>CodePrefix&amp;$A610&amp;IF($C610="","","."&amp;$C610&amp;"."&amp;$B610)&amp;INDEX(VarEnd,MATCH($A610,VarKey,0))&amp;AF$5</f>
        <v/>
      </c>
      <c r="AG610" s="39">
        <f>AG601*$D610*AG595</f>
        <v/>
      </c>
      <c r="AH610" s="40">
        <f>AH601*$D610*AH595</f>
        <v/>
      </c>
      <c r="AI610" s="40">
        <f>AI601*$D610*AI595</f>
        <v/>
      </c>
      <c r="AJ610" s="40">
        <f>AJ601*$D610*AJ595</f>
        <v/>
      </c>
      <c r="AK610" s="40">
        <f>AK601*$D610*AK595</f>
        <v/>
      </c>
      <c r="AL610" s="40">
        <f>AL601*$D610*AL595</f>
        <v/>
      </c>
      <c r="AM610" s="40">
        <f>AM601*$D610*AM595</f>
        <v/>
      </c>
      <c r="AN610" s="40">
        <f>AN601*$D610*AN595</f>
        <v/>
      </c>
      <c r="AO610" s="40">
        <f>AO601*$D610*AO595</f>
        <v/>
      </c>
      <c r="AP610" s="40">
        <f>AP601*$D610*AP595</f>
        <v/>
      </c>
      <c r="AQ610" s="40">
        <f>AQ601*$D610*AQ595</f>
        <v/>
      </c>
      <c r="AR610" s="40">
        <f>AR601*$D610*AR595</f>
        <v/>
      </c>
      <c r="AS610" s="40">
        <f>AS601*$D610*AS595</f>
        <v/>
      </c>
      <c r="AT610" s="40">
        <f>AT601*$D610*AT595</f>
        <v/>
      </c>
      <c r="AU610" s="40">
        <f>AU601*$D610*AU595</f>
        <v/>
      </c>
      <c r="AV610" s="40">
        <f>AV601*$D610*AV595</f>
        <v/>
      </c>
      <c r="AW610" s="40">
        <f>AW601*$D610*AW595</f>
        <v/>
      </c>
      <c r="AX610" s="40">
        <f>AX601*$D610*AX595</f>
        <v/>
      </c>
      <c r="AY610" s="40">
        <f>AY601*$D610*AY595</f>
        <v/>
      </c>
    </row>
    <row r="611" hidden="1" outlineLevel="1"/>
    <row r="612" hidden="1" outlineLevel="1">
      <c r="A612" s="14" t="inlineStr">
        <is>
          <t>rcarb</t>
        </is>
      </c>
      <c r="B612" s="14" t="inlineStr">
        <is>
          <t>ecy</t>
        </is>
      </c>
      <c r="C612" s="14" t="inlineStr">
        <is>
          <t>res</t>
        </is>
      </c>
      <c r="D612" s="44" t="n">
        <v>1</v>
      </c>
      <c r="E612" s="35" t="n"/>
      <c r="F612" s="35" t="n"/>
      <c r="G612" s="35" t="n"/>
      <c r="H612" s="14">
        <f>INDEX(VarLab,MATCH($A612,VarKey,0))&amp;INDEX(MemLab,MATCH($C612&amp;"|"&amp;$B612,MemKey,0))</f>
        <v/>
      </c>
      <c r="I612" s="14">
        <f>INDEX(VarUnit,MATCH($A612,VarKey,0))</f>
        <v/>
      </c>
      <c r="J612" s="14">
        <f>INDEX(VarSrc,MATCH($A612,VarKey,0))</f>
        <v/>
      </c>
      <c r="K612" s="11">
        <f>CodePrefix&amp;$A612&amp;IF($C612="","","."&amp;$C612&amp;"."&amp;$B612)&amp;INDEX(VarEnd,MATCH($A612,VarKey,0))&amp;K$5</f>
        <v/>
      </c>
      <c r="L612" s="39">
        <f>L$581*$D612*L594</f>
        <v/>
      </c>
      <c r="M612" s="40">
        <f>M$581*$D612*M594</f>
        <v/>
      </c>
      <c r="N612" s="40">
        <f>N$581*$D612*N594</f>
        <v/>
      </c>
      <c r="O612" s="40">
        <f>O$581*$D612*O594</f>
        <v/>
      </c>
      <c r="P612" s="40">
        <f>P$581*$D612*P594</f>
        <v/>
      </c>
      <c r="Q612" s="40">
        <f>Q$581*$D612*Q594</f>
        <v/>
      </c>
      <c r="R612" s="40">
        <f>R$581*$D612*R594</f>
        <v/>
      </c>
      <c r="S612" s="40">
        <f>S$581*$D612*S594</f>
        <v/>
      </c>
      <c r="T612" s="40">
        <f>T$581*$D612*T594</f>
        <v/>
      </c>
      <c r="U612" s="40">
        <f>U$581*$D612*U594</f>
        <v/>
      </c>
      <c r="V612" s="40">
        <f>V$581*$D612*V594</f>
        <v/>
      </c>
      <c r="W612" s="40">
        <f>W$581*$D612*W594</f>
        <v/>
      </c>
      <c r="X612" s="40">
        <f>X$581*$D612*X594</f>
        <v/>
      </c>
      <c r="Y612" s="40">
        <f>Y$581*$D612*Y594</f>
        <v/>
      </c>
      <c r="Z612" s="40">
        <f>Z$581*$D612*Z594</f>
        <v/>
      </c>
      <c r="AA612" s="40">
        <f>AA$581*$D612*AA594</f>
        <v/>
      </c>
      <c r="AB612" s="40">
        <f>AB$581*$D612*AB594</f>
        <v/>
      </c>
      <c r="AC612" s="40">
        <f>AC$581*$D612*AC594</f>
        <v/>
      </c>
      <c r="AD612" s="40">
        <f>AD$581*$D612*AD594</f>
        <v/>
      </c>
      <c r="AF612" s="11">
        <f>CodePrefix&amp;$A612&amp;IF($C612="","","."&amp;$C612&amp;"."&amp;$B612)&amp;INDEX(VarEnd,MATCH($A612,VarKey,0))&amp;AF$5</f>
        <v/>
      </c>
      <c r="AG612" s="39">
        <f>AG$581*$D612*AG594</f>
        <v/>
      </c>
      <c r="AH612" s="40">
        <f>AH$581*$D612*AH594</f>
        <v/>
      </c>
      <c r="AI612" s="40">
        <f>AI$581*$D612*AI594</f>
        <v/>
      </c>
      <c r="AJ612" s="40">
        <f>AJ$581*$D612*AJ594</f>
        <v/>
      </c>
      <c r="AK612" s="40">
        <f>AK$581*$D612*AK594</f>
        <v/>
      </c>
      <c r="AL612" s="40">
        <f>AL$581*$D612*AL594</f>
        <v/>
      </c>
      <c r="AM612" s="40">
        <f>AM$581*$D612*AM594</f>
        <v/>
      </c>
      <c r="AN612" s="40">
        <f>AN$581*$D612*AN594</f>
        <v/>
      </c>
      <c r="AO612" s="40">
        <f>AO$581*$D612*AO594</f>
        <v/>
      </c>
      <c r="AP612" s="40">
        <f>AP$581*$D612*AP594</f>
        <v/>
      </c>
      <c r="AQ612" s="40">
        <f>AQ$581*$D612*AQ594</f>
        <v/>
      </c>
      <c r="AR612" s="40">
        <f>AR$581*$D612*AR594</f>
        <v/>
      </c>
      <c r="AS612" s="40">
        <f>AS$581*$D612*AS594</f>
        <v/>
      </c>
      <c r="AT612" s="40">
        <f>AT$581*$D612*AT594</f>
        <v/>
      </c>
      <c r="AU612" s="40">
        <f>AU$581*$D612*AU594</f>
        <v/>
      </c>
      <c r="AV612" s="40">
        <f>AV$581*$D612*AV594</f>
        <v/>
      </c>
      <c r="AW612" s="40">
        <f>AW$581*$D612*AW594</f>
        <v/>
      </c>
      <c r="AX612" s="40">
        <f>AX$581*$D612*AX594</f>
        <v/>
      </c>
      <c r="AY612" s="40">
        <f>AY$581*$D612*AY594</f>
        <v/>
      </c>
    </row>
    <row r="613" hidden="1" outlineLevel="1">
      <c r="A613" s="14" t="inlineStr">
        <is>
          <t>rcarb</t>
        </is>
      </c>
      <c r="B613" s="14" t="inlineStr">
        <is>
          <t>ecy</t>
        </is>
      </c>
      <c r="C613" s="14" t="inlineStr">
        <is>
          <t>ind</t>
        </is>
      </c>
      <c r="D613" s="44" t="n">
        <v>1</v>
      </c>
      <c r="E613" s="35" t="n"/>
      <c r="F613" s="35" t="n"/>
      <c r="G613" s="35" t="n"/>
      <c r="H613" s="14">
        <f>INDEX(VarLab,MATCH($A613,VarKey,0))&amp;INDEX(MemLab,MATCH($C613&amp;"|"&amp;$B613,MemKey,0))</f>
        <v/>
      </c>
      <c r="I613" s="14">
        <f>INDEX(VarUnit,MATCH($A613,VarKey,0))</f>
        <v/>
      </c>
      <c r="J613" s="14">
        <f>INDEX(VarSrc,MATCH($A613,VarKey,0))</f>
        <v/>
      </c>
      <c r="K613" s="11">
        <f>CodePrefix&amp;$A613&amp;IF($C613="","","."&amp;$C613&amp;"."&amp;$B613)&amp;INDEX(VarEnd,MATCH($A613,VarKey,0))&amp;K$5</f>
        <v/>
      </c>
      <c r="L613" s="39">
        <f>L$581*$D613*L595</f>
        <v/>
      </c>
      <c r="M613" s="40">
        <f>M$581*$D613*M595</f>
        <v/>
      </c>
      <c r="N613" s="40">
        <f>N$581*$D613*N595</f>
        <v/>
      </c>
      <c r="O613" s="40">
        <f>O$581*$D613*O595</f>
        <v/>
      </c>
      <c r="P613" s="40">
        <f>P$581*$D613*P595</f>
        <v/>
      </c>
      <c r="Q613" s="40">
        <f>Q$581*$D613*Q595</f>
        <v/>
      </c>
      <c r="R613" s="40">
        <f>R$581*$D613*R595</f>
        <v/>
      </c>
      <c r="S613" s="40">
        <f>S$581*$D613*S595</f>
        <v/>
      </c>
      <c r="T613" s="40">
        <f>T$581*$D613*T595</f>
        <v/>
      </c>
      <c r="U613" s="40">
        <f>U$581*$D613*U595</f>
        <v/>
      </c>
      <c r="V613" s="40">
        <f>V$581*$D613*V595</f>
        <v/>
      </c>
      <c r="W613" s="40">
        <f>W$581*$D613*W595</f>
        <v/>
      </c>
      <c r="X613" s="40">
        <f>X$581*$D613*X595</f>
        <v/>
      </c>
      <c r="Y613" s="40">
        <f>Y$581*$D613*Y595</f>
        <v/>
      </c>
      <c r="Z613" s="40">
        <f>Z$581*$D613*Z595</f>
        <v/>
      </c>
      <c r="AA613" s="40">
        <f>AA$581*$D613*AA595</f>
        <v/>
      </c>
      <c r="AB613" s="40">
        <f>AB$581*$D613*AB595</f>
        <v/>
      </c>
      <c r="AC613" s="40">
        <f>AC$581*$D613*AC595</f>
        <v/>
      </c>
      <c r="AD613" s="40">
        <f>AD$581*$D613*AD595</f>
        <v/>
      </c>
      <c r="AF613" s="11">
        <f>CodePrefix&amp;$A613&amp;IF($C613="","","."&amp;$C613&amp;"."&amp;$B613)&amp;INDEX(VarEnd,MATCH($A613,VarKey,0))&amp;AF$5</f>
        <v/>
      </c>
      <c r="AG613" s="39">
        <f>AG$581*$D613*AG595</f>
        <v/>
      </c>
      <c r="AH613" s="40">
        <f>AH$581*$D613*AH595</f>
        <v/>
      </c>
      <c r="AI613" s="40">
        <f>AI$581*$D613*AI595</f>
        <v/>
      </c>
      <c r="AJ613" s="40">
        <f>AJ$581*$D613*AJ595</f>
        <v/>
      </c>
      <c r="AK613" s="40">
        <f>AK$581*$D613*AK595</f>
        <v/>
      </c>
      <c r="AL613" s="40">
        <f>AL$581*$D613*AL595</f>
        <v/>
      </c>
      <c r="AM613" s="40">
        <f>AM$581*$D613*AM595</f>
        <v/>
      </c>
      <c r="AN613" s="40">
        <f>AN$581*$D613*AN595</f>
        <v/>
      </c>
      <c r="AO613" s="40">
        <f>AO$581*$D613*AO595</f>
        <v/>
      </c>
      <c r="AP613" s="40">
        <f>AP$581*$D613*AP595</f>
        <v/>
      </c>
      <c r="AQ613" s="40">
        <f>AQ$581*$D613*AQ595</f>
        <v/>
      </c>
      <c r="AR613" s="40">
        <f>AR$581*$D613*AR595</f>
        <v/>
      </c>
      <c r="AS613" s="40">
        <f>AS$581*$D613*AS595</f>
        <v/>
      </c>
      <c r="AT613" s="40">
        <f>AT$581*$D613*AT595</f>
        <v/>
      </c>
      <c r="AU613" s="40">
        <f>AU$581*$D613*AU595</f>
        <v/>
      </c>
      <c r="AV613" s="40">
        <f>AV$581*$D613*AV595</f>
        <v/>
      </c>
      <c r="AW613" s="40">
        <f>AW$581*$D613*AW595</f>
        <v/>
      </c>
      <c r="AX613" s="40">
        <f>AX$581*$D613*AX595</f>
        <v/>
      </c>
      <c r="AY613" s="40">
        <f>AY$581*$D613*AY595</f>
        <v/>
      </c>
    </row>
    <row r="614" hidden="1" outlineLevel="1"/>
    <row r="615" hidden="1" outlineLevel="1">
      <c r="A615" s="14" t="inlineStr">
        <is>
          <t>rgap</t>
        </is>
      </c>
      <c r="B615" s="14" t="inlineStr">
        <is>
          <t>ecy</t>
        </is>
      </c>
      <c r="C615" s="14" t="inlineStr">
        <is>
          <t>res</t>
        </is>
      </c>
      <c r="D615" s="44" t="n">
        <v>1</v>
      </c>
      <c r="E615" s="35" t="n"/>
      <c r="F615" s="35" t="n"/>
      <c r="G615" s="35" t="n"/>
      <c r="H615" s="14">
        <f>INDEX(VarLab,MATCH($A615,VarKey,0))&amp;INDEX(MemLab,MATCH($C615&amp;"|"&amp;$B615,MemKey,0))</f>
        <v/>
      </c>
      <c r="I615" s="14">
        <f>INDEX(VarUnit,MATCH($A615,VarKey,0))</f>
        <v/>
      </c>
      <c r="J615" s="14">
        <f>INDEX(VarSrc,MATCH($A615,VarKey,0))</f>
        <v/>
      </c>
      <c r="K615" s="11">
        <f>CodePrefix&amp;$A615&amp;IF($C615="","","."&amp;$C615&amp;"."&amp;$B615)&amp;INDEX(VarEnd,MATCH($A615,VarKey,0))&amp;K$5</f>
        <v/>
      </c>
      <c r="L615" s="39">
        <f>L606*$D615*L594</f>
        <v/>
      </c>
      <c r="M615" s="40">
        <f>M606*$D615*M594</f>
        <v/>
      </c>
      <c r="N615" s="40">
        <f>N606*$D615*N594</f>
        <v/>
      </c>
      <c r="O615" s="40">
        <f>O606*$D615*O594</f>
        <v/>
      </c>
      <c r="P615" s="40">
        <f>P606*$D615*P594</f>
        <v/>
      </c>
      <c r="Q615" s="40">
        <f>Q606*$D615*Q594</f>
        <v/>
      </c>
      <c r="R615" s="40">
        <f>R606*$D615*R594</f>
        <v/>
      </c>
      <c r="S615" s="40">
        <f>S606*$D615*S594</f>
        <v/>
      </c>
      <c r="T615" s="40">
        <f>T606*$D615*T594</f>
        <v/>
      </c>
      <c r="U615" s="40">
        <f>U606*$D615*U594</f>
        <v/>
      </c>
      <c r="V615" s="40">
        <f>V606*$D615*V594</f>
        <v/>
      </c>
      <c r="W615" s="40">
        <f>W606*$D615*W594</f>
        <v/>
      </c>
      <c r="X615" s="40">
        <f>X606*$D615*X594</f>
        <v/>
      </c>
      <c r="Y615" s="40">
        <f>Y606*$D615*Y594</f>
        <v/>
      </c>
      <c r="Z615" s="40">
        <f>Z606*$D615*Z594</f>
        <v/>
      </c>
      <c r="AA615" s="40">
        <f>AA606*$D615*AA594</f>
        <v/>
      </c>
      <c r="AB615" s="40">
        <f>AB606*$D615*AB594</f>
        <v/>
      </c>
      <c r="AC615" s="40">
        <f>AC606*$D615*AC594</f>
        <v/>
      </c>
      <c r="AD615" s="40">
        <f>AD606*$D615*AD594</f>
        <v/>
      </c>
      <c r="AF615" s="11">
        <f>CodePrefix&amp;$A615&amp;IF($C615="","","."&amp;$C615&amp;"."&amp;$B615)&amp;INDEX(VarEnd,MATCH($A615,VarKey,0))&amp;AF$5</f>
        <v/>
      </c>
      <c r="AG615" s="39">
        <f>AG606*$D615*AG594</f>
        <v/>
      </c>
      <c r="AH615" s="40">
        <f>AH606*$D615*AH594</f>
        <v/>
      </c>
      <c r="AI615" s="40">
        <f>AI606*$D615*AI594</f>
        <v/>
      </c>
      <c r="AJ615" s="40">
        <f>AJ606*$D615*AJ594</f>
        <v/>
      </c>
      <c r="AK615" s="40">
        <f>AK606*$D615*AK594</f>
        <v/>
      </c>
      <c r="AL615" s="40">
        <f>AL606*$D615*AL594</f>
        <v/>
      </c>
      <c r="AM615" s="40">
        <f>AM606*$D615*AM594</f>
        <v/>
      </c>
      <c r="AN615" s="40">
        <f>AN606*$D615*AN594</f>
        <v/>
      </c>
      <c r="AO615" s="40">
        <f>AO606*$D615*AO594</f>
        <v/>
      </c>
      <c r="AP615" s="40">
        <f>AP606*$D615*AP594</f>
        <v/>
      </c>
      <c r="AQ615" s="40">
        <f>AQ606*$D615*AQ594</f>
        <v/>
      </c>
      <c r="AR615" s="40">
        <f>AR606*$D615*AR594</f>
        <v/>
      </c>
      <c r="AS615" s="40">
        <f>AS606*$D615*AS594</f>
        <v/>
      </c>
      <c r="AT615" s="40">
        <f>AT606*$D615*AT594</f>
        <v/>
      </c>
      <c r="AU615" s="40">
        <f>AU606*$D615*AU594</f>
        <v/>
      </c>
      <c r="AV615" s="40">
        <f>AV606*$D615*AV594</f>
        <v/>
      </c>
      <c r="AW615" s="40">
        <f>AW606*$D615*AW594</f>
        <v/>
      </c>
      <c r="AX615" s="40">
        <f>AX606*$D615*AX594</f>
        <v/>
      </c>
      <c r="AY615" s="40">
        <f>AY606*$D615*AY594</f>
        <v/>
      </c>
    </row>
    <row r="616" hidden="1" outlineLevel="1">
      <c r="A616" s="14" t="inlineStr">
        <is>
          <t>rgap</t>
        </is>
      </c>
      <c r="B616" s="14" t="inlineStr">
        <is>
          <t>ecy</t>
        </is>
      </c>
      <c r="C616" s="14" t="inlineStr">
        <is>
          <t>ind</t>
        </is>
      </c>
      <c r="D616" s="44" t="n">
        <v>1</v>
      </c>
      <c r="E616" s="35" t="n"/>
      <c r="F616" s="35" t="n"/>
      <c r="G616" s="35" t="n"/>
      <c r="H616" s="14">
        <f>INDEX(VarLab,MATCH($A616,VarKey,0))&amp;INDEX(MemLab,MATCH($C616&amp;"|"&amp;$B616,MemKey,0))</f>
        <v/>
      </c>
      <c r="I616" s="14">
        <f>INDEX(VarUnit,MATCH($A616,VarKey,0))</f>
        <v/>
      </c>
      <c r="J616" s="14">
        <f>INDEX(VarSrc,MATCH($A616,VarKey,0))</f>
        <v/>
      </c>
      <c r="K616" s="11">
        <f>CodePrefix&amp;$A616&amp;IF($C616="","","."&amp;$C616&amp;"."&amp;$B616)&amp;INDEX(VarEnd,MATCH($A616,VarKey,0))&amp;K$5</f>
        <v/>
      </c>
      <c r="L616" s="39">
        <f>L607*$D616*L595</f>
        <v/>
      </c>
      <c r="M616" s="40">
        <f>M607*$D616*M595</f>
        <v/>
      </c>
      <c r="N616" s="40">
        <f>N607*$D616*N595</f>
        <v/>
      </c>
      <c r="O616" s="40">
        <f>O607*$D616*O595</f>
        <v/>
      </c>
      <c r="P616" s="40">
        <f>P607*$D616*P595</f>
        <v/>
      </c>
      <c r="Q616" s="40">
        <f>Q607*$D616*Q595</f>
        <v/>
      </c>
      <c r="R616" s="40">
        <f>R607*$D616*R595</f>
        <v/>
      </c>
      <c r="S616" s="40">
        <f>S607*$D616*S595</f>
        <v/>
      </c>
      <c r="T616" s="40">
        <f>T607*$D616*T595</f>
        <v/>
      </c>
      <c r="U616" s="40">
        <f>U607*$D616*U595</f>
        <v/>
      </c>
      <c r="V616" s="40">
        <f>V607*$D616*V595</f>
        <v/>
      </c>
      <c r="W616" s="40">
        <f>W607*$D616*W595</f>
        <v/>
      </c>
      <c r="X616" s="40">
        <f>X607*$D616*X595</f>
        <v/>
      </c>
      <c r="Y616" s="40">
        <f>Y607*$D616*Y595</f>
        <v/>
      </c>
      <c r="Z616" s="40">
        <f>Z607*$D616*Z595</f>
        <v/>
      </c>
      <c r="AA616" s="40">
        <f>AA607*$D616*AA595</f>
        <v/>
      </c>
      <c r="AB616" s="40">
        <f>AB607*$D616*AB595</f>
        <v/>
      </c>
      <c r="AC616" s="40">
        <f>AC607*$D616*AC595</f>
        <v/>
      </c>
      <c r="AD616" s="40">
        <f>AD607*$D616*AD595</f>
        <v/>
      </c>
      <c r="AF616" s="11">
        <f>CodePrefix&amp;$A616&amp;IF($C616="","","."&amp;$C616&amp;"."&amp;$B616)&amp;INDEX(VarEnd,MATCH($A616,VarKey,0))&amp;AF$5</f>
        <v/>
      </c>
      <c r="AG616" s="39">
        <f>AG607*$D616*AG595</f>
        <v/>
      </c>
      <c r="AH616" s="40">
        <f>AH607*$D616*AH595</f>
        <v/>
      </c>
      <c r="AI616" s="40">
        <f>AI607*$D616*AI595</f>
        <v/>
      </c>
      <c r="AJ616" s="40">
        <f>AJ607*$D616*AJ595</f>
        <v/>
      </c>
      <c r="AK616" s="40">
        <f>AK607*$D616*AK595</f>
        <v/>
      </c>
      <c r="AL616" s="40">
        <f>AL607*$D616*AL595</f>
        <v/>
      </c>
      <c r="AM616" s="40">
        <f>AM607*$D616*AM595</f>
        <v/>
      </c>
      <c r="AN616" s="40">
        <f>AN607*$D616*AN595</f>
        <v/>
      </c>
      <c r="AO616" s="40">
        <f>AO607*$D616*AO595</f>
        <v/>
      </c>
      <c r="AP616" s="40">
        <f>AP607*$D616*AP595</f>
        <v/>
      </c>
      <c r="AQ616" s="40">
        <f>AQ607*$D616*AQ595</f>
        <v/>
      </c>
      <c r="AR616" s="40">
        <f>AR607*$D616*AR595</f>
        <v/>
      </c>
      <c r="AS616" s="40">
        <f>AS607*$D616*AS595</f>
        <v/>
      </c>
      <c r="AT616" s="40">
        <f>AT607*$D616*AT595</f>
        <v/>
      </c>
      <c r="AU616" s="40">
        <f>AU607*$D616*AU595</f>
        <v/>
      </c>
      <c r="AV616" s="40">
        <f>AV607*$D616*AV595</f>
        <v/>
      </c>
      <c r="AW616" s="40">
        <f>AW607*$D616*AW595</f>
        <v/>
      </c>
      <c r="AX616" s="40">
        <f>AX607*$D616*AX595</f>
        <v/>
      </c>
      <c r="AY616" s="40">
        <f>AY607*$D616*AY595</f>
        <v/>
      </c>
    </row>
    <row r="617" hidden="1" outlineLevel="1"/>
    <row r="618" hidden="1" outlineLevel="1">
      <c r="H618" s="20" t="inlineStr">
        <is>
          <t>H. Power demand (ktoe): price of the previous year by demand group, growth multiple (efficiency, GDP, price), demand by subsector and by demand group, total, required generation (MWy)</t>
        </is>
      </c>
    </row>
    <row r="619" hidden="1" outlineLevel="1">
      <c r="A619" s="14" t="inlineStr">
        <is>
          <t>pdem</t>
        </is>
      </c>
      <c r="B619" s="14" t="inlineStr">
        <is>
          <t>ecy</t>
        </is>
      </c>
      <c r="C619" s="14" t="inlineStr">
        <is>
          <t>tra</t>
        </is>
      </c>
      <c r="D619" s="41">
        <f>INDEX(Inputs_power!$D$29:$D$32,MATCH($C619,Inputs_power!$A$29:$A$32,0))</f>
        <v/>
      </c>
      <c r="E619" s="41">
        <f>INDEX(Inputs_power!$K$29:$K$32,MATCH($C619,Inputs_power!$A$29:$A$32,0))</f>
        <v/>
      </c>
      <c r="F619" s="35" t="n"/>
      <c r="G619" s="35" t="n"/>
      <c r="H619" s="14">
        <f>INDEX(VarLab,MATCH($A619,VarKey,0))&amp;INDEX(MemLab,MATCH($C619&amp;"|"&amp;$B619,MemKey,0))</f>
        <v/>
      </c>
      <c r="I619" s="14">
        <f>INDEX(VarUnit,MATCH($A619,VarKey,0))</f>
        <v/>
      </c>
      <c r="J619" s="14">
        <f>INDEX(VarSrc,MATCH($A619,VarKey,0))</f>
        <v/>
      </c>
      <c r="K619" s="11">
        <f>CodePrefix&amp;$A619&amp;IF($C619="","","."&amp;$C619&amp;"."&amp;$B619)&amp;INDEX(VarEnd,MATCH($A619,VarKey,0))&amp;K$5</f>
        <v/>
      </c>
      <c r="L619" s="15">
        <f>$E619</f>
        <v/>
      </c>
      <c r="M619" s="16">
        <f>$D619*L$603+(1-$D619)*L$604</f>
        <v/>
      </c>
      <c r="N619" s="16">
        <f>$D619*M$603+(1-$D619)*M$604</f>
        <v/>
      </c>
      <c r="O619" s="16">
        <f>$D619*N$603+(1-$D619)*N$604</f>
        <v/>
      </c>
      <c r="P619" s="16">
        <f>$D619*O$603+(1-$D619)*O$604</f>
        <v/>
      </c>
      <c r="Q619" s="16">
        <f>$D619*P$603+(1-$D619)*P$604</f>
        <v/>
      </c>
      <c r="R619" s="16">
        <f>$D619*Q$603+(1-$D619)*Q$604</f>
        <v/>
      </c>
      <c r="S619" s="16">
        <f>$D619*R$603+(1-$D619)*R$604</f>
        <v/>
      </c>
      <c r="T619" s="16">
        <f>$D619*S$603+(1-$D619)*S$604</f>
        <v/>
      </c>
      <c r="U619" s="16">
        <f>$D619*T$603+(1-$D619)*T$604</f>
        <v/>
      </c>
      <c r="V619" s="16">
        <f>$D619*U$603+(1-$D619)*U$604</f>
        <v/>
      </c>
      <c r="W619" s="16">
        <f>$D619*V$603+(1-$D619)*V$604</f>
        <v/>
      </c>
      <c r="X619" s="16">
        <f>$D619*W$603+(1-$D619)*W$604</f>
        <v/>
      </c>
      <c r="Y619" s="16">
        <f>$D619*X$603+(1-$D619)*X$604</f>
        <v/>
      </c>
      <c r="Z619" s="16">
        <f>$D619*Y$603+(1-$D619)*Y$604</f>
        <v/>
      </c>
      <c r="AA619" s="16">
        <f>$D619*Z$603+(1-$D619)*Z$604</f>
        <v/>
      </c>
      <c r="AB619" s="16">
        <f>$D619*AA$603+(1-$D619)*AA$604</f>
        <v/>
      </c>
      <c r="AC619" s="16">
        <f>$D619*AB$603+(1-$D619)*AB$604</f>
        <v/>
      </c>
      <c r="AD619" s="16">
        <f>$D619*AC$603+(1-$D619)*AC$604</f>
        <v/>
      </c>
      <c r="AF619" s="11">
        <f>CodePrefix&amp;$A619&amp;IF($C619="","","."&amp;$C619&amp;"."&amp;$B619)&amp;INDEX(VarEnd,MATCH($A619,VarKey,0))&amp;AF$5</f>
        <v/>
      </c>
      <c r="AG619" s="15">
        <f>$E619</f>
        <v/>
      </c>
      <c r="AH619" s="16">
        <f>$D619*AG$603+(1-$D619)*AG$604</f>
        <v/>
      </c>
      <c r="AI619" s="16">
        <f>$D619*AH$603+(1-$D619)*AH$604</f>
        <v/>
      </c>
      <c r="AJ619" s="16">
        <f>$D619*AI$603+(1-$D619)*AI$604</f>
        <v/>
      </c>
      <c r="AK619" s="16">
        <f>$D619*AJ$603+(1-$D619)*AJ$604</f>
        <v/>
      </c>
      <c r="AL619" s="16">
        <f>$D619*AK$603+(1-$D619)*AK$604</f>
        <v/>
      </c>
      <c r="AM619" s="16">
        <f>$D619*AL$603+(1-$D619)*AL$604</f>
        <v/>
      </c>
      <c r="AN619" s="16">
        <f>$D619*AM$603+(1-$D619)*AM$604</f>
        <v/>
      </c>
      <c r="AO619" s="16">
        <f>$D619*AN$603+(1-$D619)*AN$604</f>
        <v/>
      </c>
      <c r="AP619" s="16">
        <f>$D619*AO$603+(1-$D619)*AO$604</f>
        <v/>
      </c>
      <c r="AQ619" s="16">
        <f>$D619*AP$603+(1-$D619)*AP$604</f>
        <v/>
      </c>
      <c r="AR619" s="16">
        <f>$D619*AQ$603+(1-$D619)*AQ$604</f>
        <v/>
      </c>
      <c r="AS619" s="16">
        <f>$D619*AR$603+(1-$D619)*AR$604</f>
        <v/>
      </c>
      <c r="AT619" s="16">
        <f>$D619*AS$603+(1-$D619)*AS$604</f>
        <v/>
      </c>
      <c r="AU619" s="16">
        <f>$D619*AT$603+(1-$D619)*AT$604</f>
        <v/>
      </c>
      <c r="AV619" s="16">
        <f>$D619*AU$603+(1-$D619)*AU$604</f>
        <v/>
      </c>
      <c r="AW619" s="16">
        <f>$D619*AV$603+(1-$D619)*AV$604</f>
        <v/>
      </c>
      <c r="AX619" s="16">
        <f>$D619*AW$603+(1-$D619)*AW$604</f>
        <v/>
      </c>
      <c r="AY619" s="16">
        <f>$D619*AX$603+(1-$D619)*AX$604</f>
        <v/>
      </c>
    </row>
    <row r="620" hidden="1" outlineLevel="1">
      <c r="A620" s="14" t="inlineStr">
        <is>
          <t>pdem</t>
        </is>
      </c>
      <c r="B620" s="14" t="inlineStr">
        <is>
          <t>ecy</t>
        </is>
      </c>
      <c r="C620" s="14" t="inlineStr">
        <is>
          <t>res</t>
        </is>
      </c>
      <c r="D620" s="41">
        <f>INDEX(Inputs_power!$D$29:$D$32,MATCH($C620,Inputs_power!$A$29:$A$32,0))</f>
        <v/>
      </c>
      <c r="E620" s="41">
        <f>INDEX(Inputs_power!$K$29:$K$32,MATCH($C620,Inputs_power!$A$29:$A$32,0))</f>
        <v/>
      </c>
      <c r="F620" s="35" t="n"/>
      <c r="G620" s="35" t="n"/>
      <c r="H620" s="14">
        <f>INDEX(VarLab,MATCH($A620,VarKey,0))&amp;INDEX(MemLab,MATCH($C620&amp;"|"&amp;$B620,MemKey,0))</f>
        <v/>
      </c>
      <c r="I620" s="14">
        <f>INDEX(VarUnit,MATCH($A620,VarKey,0))</f>
        <v/>
      </c>
      <c r="J620" s="14">
        <f>INDEX(VarSrc,MATCH($A620,VarKey,0))</f>
        <v/>
      </c>
      <c r="K620" s="11">
        <f>CodePrefix&amp;$A620&amp;IF($C620="","","."&amp;$C620&amp;"."&amp;$B620)&amp;INDEX(VarEnd,MATCH($A620,VarKey,0))&amp;K$5</f>
        <v/>
      </c>
      <c r="L620" s="15">
        <f>$E620</f>
        <v/>
      </c>
      <c r="M620" s="16">
        <f>$D620*L$603+(1-$D620)*L$604</f>
        <v/>
      </c>
      <c r="N620" s="16">
        <f>$D620*M$603+(1-$D620)*M$604</f>
        <v/>
      </c>
      <c r="O620" s="16">
        <f>$D620*N$603+(1-$D620)*N$604</f>
        <v/>
      </c>
      <c r="P620" s="16">
        <f>$D620*O$603+(1-$D620)*O$604</f>
        <v/>
      </c>
      <c r="Q620" s="16">
        <f>$D620*P$603+(1-$D620)*P$604</f>
        <v/>
      </c>
      <c r="R620" s="16">
        <f>$D620*Q$603+(1-$D620)*Q$604</f>
        <v/>
      </c>
      <c r="S620" s="16">
        <f>$D620*R$603+(1-$D620)*R$604</f>
        <v/>
      </c>
      <c r="T620" s="16">
        <f>$D620*S$603+(1-$D620)*S$604</f>
        <v/>
      </c>
      <c r="U620" s="16">
        <f>$D620*T$603+(1-$D620)*T$604</f>
        <v/>
      </c>
      <c r="V620" s="16">
        <f>$D620*U$603+(1-$D620)*U$604</f>
        <v/>
      </c>
      <c r="W620" s="16">
        <f>$D620*V$603+(1-$D620)*V$604</f>
        <v/>
      </c>
      <c r="X620" s="16">
        <f>$D620*W$603+(1-$D620)*W$604</f>
        <v/>
      </c>
      <c r="Y620" s="16">
        <f>$D620*X$603+(1-$D620)*X$604</f>
        <v/>
      </c>
      <c r="Z620" s="16">
        <f>$D620*Y$603+(1-$D620)*Y$604</f>
        <v/>
      </c>
      <c r="AA620" s="16">
        <f>$D620*Z$603+(1-$D620)*Z$604</f>
        <v/>
      </c>
      <c r="AB620" s="16">
        <f>$D620*AA$603+(1-$D620)*AA$604</f>
        <v/>
      </c>
      <c r="AC620" s="16">
        <f>$D620*AB$603+(1-$D620)*AB$604</f>
        <v/>
      </c>
      <c r="AD620" s="16">
        <f>$D620*AC$603+(1-$D620)*AC$604</f>
        <v/>
      </c>
      <c r="AF620" s="11">
        <f>CodePrefix&amp;$A620&amp;IF($C620="","","."&amp;$C620&amp;"."&amp;$B620)&amp;INDEX(VarEnd,MATCH($A620,VarKey,0))&amp;AF$5</f>
        <v/>
      </c>
      <c r="AG620" s="15">
        <f>$E620</f>
        <v/>
      </c>
      <c r="AH620" s="16">
        <f>$D620*AG$603+(1-$D620)*AG$604</f>
        <v/>
      </c>
      <c r="AI620" s="16">
        <f>$D620*AH$603+(1-$D620)*AH$604</f>
        <v/>
      </c>
      <c r="AJ620" s="16">
        <f>$D620*AI$603+(1-$D620)*AI$604</f>
        <v/>
      </c>
      <c r="AK620" s="16">
        <f>$D620*AJ$603+(1-$D620)*AJ$604</f>
        <v/>
      </c>
      <c r="AL620" s="16">
        <f>$D620*AK$603+(1-$D620)*AK$604</f>
        <v/>
      </c>
      <c r="AM620" s="16">
        <f>$D620*AL$603+(1-$D620)*AL$604</f>
        <v/>
      </c>
      <c r="AN620" s="16">
        <f>$D620*AM$603+(1-$D620)*AM$604</f>
        <v/>
      </c>
      <c r="AO620" s="16">
        <f>$D620*AN$603+(1-$D620)*AN$604</f>
        <v/>
      </c>
      <c r="AP620" s="16">
        <f>$D620*AO$603+(1-$D620)*AO$604</f>
        <v/>
      </c>
      <c r="AQ620" s="16">
        <f>$D620*AP$603+(1-$D620)*AP$604</f>
        <v/>
      </c>
      <c r="AR620" s="16">
        <f>$D620*AQ$603+(1-$D620)*AQ$604</f>
        <v/>
      </c>
      <c r="AS620" s="16">
        <f>$D620*AR$603+(1-$D620)*AR$604</f>
        <v/>
      </c>
      <c r="AT620" s="16">
        <f>$D620*AS$603+(1-$D620)*AS$604</f>
        <v/>
      </c>
      <c r="AU620" s="16">
        <f>$D620*AT$603+(1-$D620)*AT$604</f>
        <v/>
      </c>
      <c r="AV620" s="16">
        <f>$D620*AU$603+(1-$D620)*AU$604</f>
        <v/>
      </c>
      <c r="AW620" s="16">
        <f>$D620*AV$603+(1-$D620)*AV$604</f>
        <v/>
      </c>
      <c r="AX620" s="16">
        <f>$D620*AW$603+(1-$D620)*AW$604</f>
        <v/>
      </c>
      <c r="AY620" s="16">
        <f>$D620*AX$603+(1-$D620)*AX$604</f>
        <v/>
      </c>
    </row>
    <row r="621" hidden="1" outlineLevel="1">
      <c r="A621" s="14" t="inlineStr">
        <is>
          <t>pdem</t>
        </is>
      </c>
      <c r="B621" s="14" t="inlineStr">
        <is>
          <t>ecy</t>
        </is>
      </c>
      <c r="C621" s="14" t="inlineStr">
        <is>
          <t>ind</t>
        </is>
      </c>
      <c r="D621" s="41">
        <f>INDEX(Inputs_power!$D$29:$D$32,MATCH($C621,Inputs_power!$A$29:$A$32,0))</f>
        <v/>
      </c>
      <c r="E621" s="41">
        <f>INDEX(Inputs_power!$K$29:$K$32,MATCH($C621,Inputs_power!$A$29:$A$32,0))</f>
        <v/>
      </c>
      <c r="F621" s="35" t="n"/>
      <c r="G621" s="35" t="n"/>
      <c r="H621" s="14">
        <f>INDEX(VarLab,MATCH($A621,VarKey,0))&amp;INDEX(MemLab,MATCH($C621&amp;"|"&amp;$B621,MemKey,0))</f>
        <v/>
      </c>
      <c r="I621" s="14">
        <f>INDEX(VarUnit,MATCH($A621,VarKey,0))</f>
        <v/>
      </c>
      <c r="J621" s="14">
        <f>INDEX(VarSrc,MATCH($A621,VarKey,0))</f>
        <v/>
      </c>
      <c r="K621" s="11">
        <f>CodePrefix&amp;$A621&amp;IF($C621="","","."&amp;$C621&amp;"."&amp;$B621)&amp;INDEX(VarEnd,MATCH($A621,VarKey,0))&amp;K$5</f>
        <v/>
      </c>
      <c r="L621" s="15">
        <f>$E621</f>
        <v/>
      </c>
      <c r="M621" s="16">
        <f>$D621*L$603+(1-$D621)*L$604</f>
        <v/>
      </c>
      <c r="N621" s="16">
        <f>$D621*M$603+(1-$D621)*M$604</f>
        <v/>
      </c>
      <c r="O621" s="16">
        <f>$D621*N$603+(1-$D621)*N$604</f>
        <v/>
      </c>
      <c r="P621" s="16">
        <f>$D621*O$603+(1-$D621)*O$604</f>
        <v/>
      </c>
      <c r="Q621" s="16">
        <f>$D621*P$603+(1-$D621)*P$604</f>
        <v/>
      </c>
      <c r="R621" s="16">
        <f>$D621*Q$603+(1-$D621)*Q$604</f>
        <v/>
      </c>
      <c r="S621" s="16">
        <f>$D621*R$603+(1-$D621)*R$604</f>
        <v/>
      </c>
      <c r="T621" s="16">
        <f>$D621*S$603+(1-$D621)*S$604</f>
        <v/>
      </c>
      <c r="U621" s="16">
        <f>$D621*T$603+(1-$D621)*T$604</f>
        <v/>
      </c>
      <c r="V621" s="16">
        <f>$D621*U$603+(1-$D621)*U$604</f>
        <v/>
      </c>
      <c r="W621" s="16">
        <f>$D621*V$603+(1-$D621)*V$604</f>
        <v/>
      </c>
      <c r="X621" s="16">
        <f>$D621*W$603+(1-$D621)*W$604</f>
        <v/>
      </c>
      <c r="Y621" s="16">
        <f>$D621*X$603+(1-$D621)*X$604</f>
        <v/>
      </c>
      <c r="Z621" s="16">
        <f>$D621*Y$603+(1-$D621)*Y$604</f>
        <v/>
      </c>
      <c r="AA621" s="16">
        <f>$D621*Z$603+(1-$D621)*Z$604</f>
        <v/>
      </c>
      <c r="AB621" s="16">
        <f>$D621*AA$603+(1-$D621)*AA$604</f>
        <v/>
      </c>
      <c r="AC621" s="16">
        <f>$D621*AB$603+(1-$D621)*AB$604</f>
        <v/>
      </c>
      <c r="AD621" s="16">
        <f>$D621*AC$603+(1-$D621)*AC$604</f>
        <v/>
      </c>
      <c r="AF621" s="11">
        <f>CodePrefix&amp;$A621&amp;IF($C621="","","."&amp;$C621&amp;"."&amp;$B621)&amp;INDEX(VarEnd,MATCH($A621,VarKey,0))&amp;AF$5</f>
        <v/>
      </c>
      <c r="AG621" s="15">
        <f>$E621</f>
        <v/>
      </c>
      <c r="AH621" s="16">
        <f>$D621*AG$603+(1-$D621)*AG$604</f>
        <v/>
      </c>
      <c r="AI621" s="16">
        <f>$D621*AH$603+(1-$D621)*AH$604</f>
        <v/>
      </c>
      <c r="AJ621" s="16">
        <f>$D621*AI$603+(1-$D621)*AI$604</f>
        <v/>
      </c>
      <c r="AK621" s="16">
        <f>$D621*AJ$603+(1-$D621)*AJ$604</f>
        <v/>
      </c>
      <c r="AL621" s="16">
        <f>$D621*AK$603+(1-$D621)*AK$604</f>
        <v/>
      </c>
      <c r="AM621" s="16">
        <f>$D621*AL$603+(1-$D621)*AL$604</f>
        <v/>
      </c>
      <c r="AN621" s="16">
        <f>$D621*AM$603+(1-$D621)*AM$604</f>
        <v/>
      </c>
      <c r="AO621" s="16">
        <f>$D621*AN$603+(1-$D621)*AN$604</f>
        <v/>
      </c>
      <c r="AP621" s="16">
        <f>$D621*AO$603+(1-$D621)*AO$604</f>
        <v/>
      </c>
      <c r="AQ621" s="16">
        <f>$D621*AP$603+(1-$D621)*AP$604</f>
        <v/>
      </c>
      <c r="AR621" s="16">
        <f>$D621*AQ$603+(1-$D621)*AQ$604</f>
        <v/>
      </c>
      <c r="AS621" s="16">
        <f>$D621*AR$603+(1-$D621)*AR$604</f>
        <v/>
      </c>
      <c r="AT621" s="16">
        <f>$D621*AS$603+(1-$D621)*AS$604</f>
        <v/>
      </c>
      <c r="AU621" s="16">
        <f>$D621*AT$603+(1-$D621)*AT$604</f>
        <v/>
      </c>
      <c r="AV621" s="16">
        <f>$D621*AU$603+(1-$D621)*AU$604</f>
        <v/>
      </c>
      <c r="AW621" s="16">
        <f>$D621*AV$603+(1-$D621)*AV$604</f>
        <v/>
      </c>
      <c r="AX621" s="16">
        <f>$D621*AW$603+(1-$D621)*AW$604</f>
        <v/>
      </c>
      <c r="AY621" s="16">
        <f>$D621*AX$603+(1-$D621)*AX$604</f>
        <v/>
      </c>
    </row>
    <row r="622" hidden="1" outlineLevel="1">
      <c r="A622" s="14" t="inlineStr">
        <is>
          <t>pdem</t>
        </is>
      </c>
      <c r="B622" s="14" t="inlineStr">
        <is>
          <t>ecy</t>
        </is>
      </c>
      <c r="C622" s="14" t="inlineStr">
        <is>
          <t>srv</t>
        </is>
      </c>
      <c r="D622" s="41">
        <f>INDEX(Inputs_power!$D$29:$D$32,MATCH($C622,Inputs_power!$A$29:$A$32,0))</f>
        <v/>
      </c>
      <c r="E622" s="41">
        <f>INDEX(Inputs_power!$K$29:$K$32,MATCH($C622,Inputs_power!$A$29:$A$32,0))</f>
        <v/>
      </c>
      <c r="F622" s="35" t="n"/>
      <c r="G622" s="35" t="n"/>
      <c r="H622" s="14">
        <f>INDEX(VarLab,MATCH($A622,VarKey,0))&amp;INDEX(MemLab,MATCH($C622&amp;"|"&amp;$B622,MemKey,0))</f>
        <v/>
      </c>
      <c r="I622" s="14">
        <f>INDEX(VarUnit,MATCH($A622,VarKey,0))</f>
        <v/>
      </c>
      <c r="J622" s="14">
        <f>INDEX(VarSrc,MATCH($A622,VarKey,0))</f>
        <v/>
      </c>
      <c r="K622" s="11">
        <f>CodePrefix&amp;$A622&amp;IF($C622="","","."&amp;$C622&amp;"."&amp;$B622)&amp;INDEX(VarEnd,MATCH($A622,VarKey,0))&amp;K$5</f>
        <v/>
      </c>
      <c r="L622" s="15">
        <f>$E622</f>
        <v/>
      </c>
      <c r="M622" s="16">
        <f>$D622*L$603+(1-$D622)*L$604</f>
        <v/>
      </c>
      <c r="N622" s="16">
        <f>$D622*M$603+(1-$D622)*M$604</f>
        <v/>
      </c>
      <c r="O622" s="16">
        <f>$D622*N$603+(1-$D622)*N$604</f>
        <v/>
      </c>
      <c r="P622" s="16">
        <f>$D622*O$603+(1-$D622)*O$604</f>
        <v/>
      </c>
      <c r="Q622" s="16">
        <f>$D622*P$603+(1-$D622)*P$604</f>
        <v/>
      </c>
      <c r="R622" s="16">
        <f>$D622*Q$603+(1-$D622)*Q$604</f>
        <v/>
      </c>
      <c r="S622" s="16">
        <f>$D622*R$603+(1-$D622)*R$604</f>
        <v/>
      </c>
      <c r="T622" s="16">
        <f>$D622*S$603+(1-$D622)*S$604</f>
        <v/>
      </c>
      <c r="U622" s="16">
        <f>$D622*T$603+(1-$D622)*T$604</f>
        <v/>
      </c>
      <c r="V622" s="16">
        <f>$D622*U$603+(1-$D622)*U$604</f>
        <v/>
      </c>
      <c r="W622" s="16">
        <f>$D622*V$603+(1-$D622)*V$604</f>
        <v/>
      </c>
      <c r="X622" s="16">
        <f>$D622*W$603+(1-$D622)*W$604</f>
        <v/>
      </c>
      <c r="Y622" s="16">
        <f>$D622*X$603+(1-$D622)*X$604</f>
        <v/>
      </c>
      <c r="Z622" s="16">
        <f>$D622*Y$603+(1-$D622)*Y$604</f>
        <v/>
      </c>
      <c r="AA622" s="16">
        <f>$D622*Z$603+(1-$D622)*Z$604</f>
        <v/>
      </c>
      <c r="AB622" s="16">
        <f>$D622*AA$603+(1-$D622)*AA$604</f>
        <v/>
      </c>
      <c r="AC622" s="16">
        <f>$D622*AB$603+(1-$D622)*AB$604</f>
        <v/>
      </c>
      <c r="AD622" s="16">
        <f>$D622*AC$603+(1-$D622)*AC$604</f>
        <v/>
      </c>
      <c r="AF622" s="11">
        <f>CodePrefix&amp;$A622&amp;IF($C622="","","."&amp;$C622&amp;"."&amp;$B622)&amp;INDEX(VarEnd,MATCH($A622,VarKey,0))&amp;AF$5</f>
        <v/>
      </c>
      <c r="AG622" s="15">
        <f>$E622</f>
        <v/>
      </c>
      <c r="AH622" s="16">
        <f>$D622*AG$603+(1-$D622)*AG$604</f>
        <v/>
      </c>
      <c r="AI622" s="16">
        <f>$D622*AH$603+(1-$D622)*AH$604</f>
        <v/>
      </c>
      <c r="AJ622" s="16">
        <f>$D622*AI$603+(1-$D622)*AI$604</f>
        <v/>
      </c>
      <c r="AK622" s="16">
        <f>$D622*AJ$603+(1-$D622)*AJ$604</f>
        <v/>
      </c>
      <c r="AL622" s="16">
        <f>$D622*AK$603+(1-$D622)*AK$604</f>
        <v/>
      </c>
      <c r="AM622" s="16">
        <f>$D622*AL$603+(1-$D622)*AL$604</f>
        <v/>
      </c>
      <c r="AN622" s="16">
        <f>$D622*AM$603+(1-$D622)*AM$604</f>
        <v/>
      </c>
      <c r="AO622" s="16">
        <f>$D622*AN$603+(1-$D622)*AN$604</f>
        <v/>
      </c>
      <c r="AP622" s="16">
        <f>$D622*AO$603+(1-$D622)*AO$604</f>
        <v/>
      </c>
      <c r="AQ622" s="16">
        <f>$D622*AP$603+(1-$D622)*AP$604</f>
        <v/>
      </c>
      <c r="AR622" s="16">
        <f>$D622*AQ$603+(1-$D622)*AQ$604</f>
        <v/>
      </c>
      <c r="AS622" s="16">
        <f>$D622*AR$603+(1-$D622)*AR$604</f>
        <v/>
      </c>
      <c r="AT622" s="16">
        <f>$D622*AS$603+(1-$D622)*AS$604</f>
        <v/>
      </c>
      <c r="AU622" s="16">
        <f>$D622*AT$603+(1-$D622)*AT$604</f>
        <v/>
      </c>
      <c r="AV622" s="16">
        <f>$D622*AU$603+(1-$D622)*AU$604</f>
        <v/>
      </c>
      <c r="AW622" s="16">
        <f>$D622*AV$603+(1-$D622)*AV$604</f>
        <v/>
      </c>
      <c r="AX622" s="16">
        <f>$D622*AW$603+(1-$D622)*AW$604</f>
        <v/>
      </c>
      <c r="AY622" s="16">
        <f>$D622*AX$603+(1-$D622)*AX$604</f>
        <v/>
      </c>
    </row>
    <row r="623" hidden="1" outlineLevel="1"/>
    <row r="624" hidden="1" outlineLevel="1">
      <c r="A624" s="14" t="inlineStr">
        <is>
          <t>mult</t>
        </is>
      </c>
      <c r="B624" s="14" t="inlineStr">
        <is>
          <t>ecy</t>
        </is>
      </c>
      <c r="C624" s="14" t="inlineStr">
        <is>
          <t>tra</t>
        </is>
      </c>
      <c r="D624" s="41">
        <f>INDEX(Inputs_power!$I$29:$I$32,MATCH($C624,Inputs_power!$A$29:$A$32,0))</f>
        <v/>
      </c>
      <c r="E624" s="41">
        <f>INDEX(Inputs_power!$E$29:$E$32,MATCH($C624,Inputs_power!$A$29:$A$32,0))</f>
        <v/>
      </c>
      <c r="F624" s="41">
        <f>INDEX(Inputs_power!$J$29:$J$32,MATCH($C624,Inputs_power!$A$29:$A$32,0))</f>
        <v/>
      </c>
      <c r="G624" s="35" t="n"/>
      <c r="H624" s="14">
        <f>INDEX(VarLab,MATCH($A624,VarKey,0))&amp;INDEX(MemLab,MATCH($C624&amp;"|"&amp;$B624,MemKey,0))</f>
        <v/>
      </c>
      <c r="I624" s="14">
        <f>INDEX(VarUnit,MATCH($A624,VarKey,0))</f>
        <v/>
      </c>
      <c r="J624" s="14">
        <f>INDEX(VarSrc,MATCH($A624,VarKey,0))</f>
        <v/>
      </c>
      <c r="K624" s="11">
        <f>CodePrefix&amp;$A624&amp;IF($C624="","","."&amp;$C624&amp;"."&amp;$B624)&amp;INDEX(VarEnd,MATCH($A624,VarKey,0))&amp;K$5</f>
        <v/>
      </c>
      <c r="L624" s="15">
        <f>1</f>
        <v/>
      </c>
      <c r="M624" s="16">
        <f>$D624*(1+M$7)^($E624*M$451)*(M619/L619)^$F624*(1+M$452*Settings!$C$19)</f>
        <v/>
      </c>
      <c r="N624" s="16">
        <f>$D624*(1+N$7)^($E624*N$451)*(N619/M619)^$F624*(1+N$452*Settings!$C$19)</f>
        <v/>
      </c>
      <c r="O624" s="16">
        <f>$D624*(1+O$7)^($E624*O$451)*(O619/N619)^$F624*(1+O$452*Settings!$C$19)</f>
        <v/>
      </c>
      <c r="P624" s="16">
        <f>$D624*(1+P$7)^($E624*P$451)*(P619/O619)^$F624*(1+P$452*Settings!$C$19)</f>
        <v/>
      </c>
      <c r="Q624" s="16">
        <f>$D624*(1+Q$7)^($E624*Q$451)*(Q619/P619)^$F624*(1+Q$452*Settings!$C$19)</f>
        <v/>
      </c>
      <c r="R624" s="16">
        <f>$D624*(1+R$7)^($E624*R$451)*(R619/Q619)^$F624*(1+R$452*Settings!$C$19)</f>
        <v/>
      </c>
      <c r="S624" s="16">
        <f>$D624*(1+S$7)^($E624*S$451)*(S619/R619)^$F624*(1+S$452*Settings!$C$19)</f>
        <v/>
      </c>
      <c r="T624" s="16">
        <f>$D624*(1+T$7)^($E624*T$451)*(T619/S619)^$F624*(1+T$452*Settings!$C$19)</f>
        <v/>
      </c>
      <c r="U624" s="16">
        <f>$D624*(1+U$7)^($E624*U$451)*(U619/T619)^$F624*(1+U$452*Settings!$C$19)</f>
        <v/>
      </c>
      <c r="V624" s="16">
        <f>$D624*(1+V$7)^($E624*V$451)*(V619/U619)^$F624*(1+V$452*Settings!$C$19)</f>
        <v/>
      </c>
      <c r="W624" s="16">
        <f>$D624*(1+W$7)^($E624*W$451)*(W619/V619)^$F624*(1+W$452*Settings!$C$19)</f>
        <v/>
      </c>
      <c r="X624" s="16">
        <f>$D624*(1+X$7)^($E624*X$451)*(X619/W619)^$F624*(1+X$452*Settings!$C$19)</f>
        <v/>
      </c>
      <c r="Y624" s="16">
        <f>$D624*(1+Y$7)^($E624*Y$451)*(Y619/X619)^$F624*(1+Y$452*Settings!$C$19)</f>
        <v/>
      </c>
      <c r="Z624" s="16">
        <f>$D624*(1+Z$7)^($E624*Z$451)*(Z619/Y619)^$F624*(1+Z$452*Settings!$C$19)</f>
        <v/>
      </c>
      <c r="AA624" s="16">
        <f>$D624*(1+AA$7)^($E624*AA$451)*(AA619/Z619)^$F624*(1+AA$452*Settings!$C$19)</f>
        <v/>
      </c>
      <c r="AB624" s="16">
        <f>$D624*(1+AB$7)^($E624*AB$451)*(AB619/AA619)^$F624*(1+AB$452*Settings!$C$19)</f>
        <v/>
      </c>
      <c r="AC624" s="16">
        <f>$D624*(1+AC$7)^($E624*AC$451)*(AC619/AB619)^$F624*(1+AC$452*Settings!$C$19)</f>
        <v/>
      </c>
      <c r="AD624" s="16">
        <f>$D624*(1+AD$7)^($E624*AD$451)*(AD619/AC619)^$F624*(1+AD$452*Settings!$C$19)</f>
        <v/>
      </c>
      <c r="AF624" s="11">
        <f>CodePrefix&amp;$A624&amp;IF($C624="","","."&amp;$C624&amp;"."&amp;$B624)&amp;INDEX(VarEnd,MATCH($A624,VarKey,0))&amp;AF$5</f>
        <v/>
      </c>
      <c r="AG624" s="15">
        <f>1</f>
        <v/>
      </c>
      <c r="AH624" s="16">
        <f>$D624*(1+AH$7)^($E624*AH$451)*(AH619/AG619)^$F624*(1+AH$452*Settings!$C$19)</f>
        <v/>
      </c>
      <c r="AI624" s="16">
        <f>$D624*(1+AI$7)^($E624*AI$451)*(AI619/AH619)^$F624*(1+AI$452*Settings!$C$19)</f>
        <v/>
      </c>
      <c r="AJ624" s="16">
        <f>$D624*(1+AJ$7)^($E624*AJ$451)*(AJ619/AI619)^$F624*(1+AJ$452*Settings!$C$19)</f>
        <v/>
      </c>
      <c r="AK624" s="16">
        <f>$D624*(1+AK$7)^($E624*AK$451)*(AK619/AJ619)^$F624*(1+AK$452*Settings!$C$19)</f>
        <v/>
      </c>
      <c r="AL624" s="16">
        <f>$D624*(1+AL$7)^($E624*AL$451)*(AL619/AK619)^$F624*(1+AL$452*Settings!$C$19)</f>
        <v/>
      </c>
      <c r="AM624" s="16">
        <f>$D624*(1+AM$7)^($E624*AM$451)*(AM619/AL619)^$F624*(1+AM$452*Settings!$C$19)</f>
        <v/>
      </c>
      <c r="AN624" s="16">
        <f>$D624*(1+AN$7)^($E624*AN$451)*(AN619/AM619)^$F624*(1+AN$452*Settings!$C$19)</f>
        <v/>
      </c>
      <c r="AO624" s="16">
        <f>$D624*(1+AO$7)^($E624*AO$451)*(AO619/AN619)^$F624*(1+AO$452*Settings!$C$19)</f>
        <v/>
      </c>
      <c r="AP624" s="16">
        <f>$D624*(1+AP$7)^($E624*AP$451)*(AP619/AO619)^$F624*(1+AP$452*Settings!$C$19)</f>
        <v/>
      </c>
      <c r="AQ624" s="16">
        <f>$D624*(1+AQ$7)^($E624*AQ$451)*(AQ619/AP619)^$F624*(1+AQ$452*Settings!$C$19)</f>
        <v/>
      </c>
      <c r="AR624" s="16">
        <f>$D624*(1+AR$7)^($E624*AR$451)*(AR619/AQ619)^$F624*(1+AR$452*Settings!$C$19)</f>
        <v/>
      </c>
      <c r="AS624" s="16">
        <f>$D624*(1+AS$7)^($E624*AS$451)*(AS619/AR619)^$F624*(1+AS$452*Settings!$C$19)</f>
        <v/>
      </c>
      <c r="AT624" s="16">
        <f>$D624*(1+AT$7)^($E624*AT$451)*(AT619/AS619)^$F624*(1+AT$452*Settings!$C$19)</f>
        <v/>
      </c>
      <c r="AU624" s="16">
        <f>$D624*(1+AU$7)^($E624*AU$451)*(AU619/AT619)^$F624*(1+AU$452*Settings!$C$19)</f>
        <v/>
      </c>
      <c r="AV624" s="16">
        <f>$D624*(1+AV$7)^($E624*AV$451)*(AV619/AU619)^$F624*(1+AV$452*Settings!$C$19)</f>
        <v/>
      </c>
      <c r="AW624" s="16">
        <f>$D624*(1+AW$7)^($E624*AW$451)*(AW619/AV619)^$F624*(1+AW$452*Settings!$C$19)</f>
        <v/>
      </c>
      <c r="AX624" s="16">
        <f>$D624*(1+AX$7)^($E624*AX$451)*(AX619/AW619)^$F624*(1+AX$452*Settings!$C$19)</f>
        <v/>
      </c>
      <c r="AY624" s="16">
        <f>$D624*(1+AY$7)^($E624*AY$451)*(AY619/AX619)^$F624*(1+AY$452*Settings!$C$19)</f>
        <v/>
      </c>
    </row>
    <row r="625" hidden="1" outlineLevel="1">
      <c r="A625" s="14" t="inlineStr">
        <is>
          <t>mult</t>
        </is>
      </c>
      <c r="B625" s="14" t="inlineStr">
        <is>
          <t>ecy</t>
        </is>
      </c>
      <c r="C625" s="14" t="inlineStr">
        <is>
          <t>res</t>
        </is>
      </c>
      <c r="D625" s="41">
        <f>INDEX(Inputs_power!$I$29:$I$32,MATCH($C625,Inputs_power!$A$29:$A$32,0))</f>
        <v/>
      </c>
      <c r="E625" s="41">
        <f>INDEX(Inputs_power!$E$29:$E$32,MATCH($C625,Inputs_power!$A$29:$A$32,0))</f>
        <v/>
      </c>
      <c r="F625" s="41">
        <f>INDEX(Inputs_power!$J$29:$J$32,MATCH($C625,Inputs_power!$A$29:$A$32,0))</f>
        <v/>
      </c>
      <c r="G625" s="35" t="n"/>
      <c r="H625" s="14">
        <f>INDEX(VarLab,MATCH($A625,VarKey,0))&amp;INDEX(MemLab,MATCH($C625&amp;"|"&amp;$B625,MemKey,0))</f>
        <v/>
      </c>
      <c r="I625" s="14">
        <f>INDEX(VarUnit,MATCH($A625,VarKey,0))</f>
        <v/>
      </c>
      <c r="J625" s="14">
        <f>INDEX(VarSrc,MATCH($A625,VarKey,0))</f>
        <v/>
      </c>
      <c r="K625" s="11">
        <f>CodePrefix&amp;$A625&amp;IF($C625="","","."&amp;$C625&amp;"."&amp;$B625)&amp;INDEX(VarEnd,MATCH($A625,VarKey,0))&amp;K$5</f>
        <v/>
      </c>
      <c r="L625" s="15">
        <f>1</f>
        <v/>
      </c>
      <c r="M625" s="16">
        <f>$D625*(1+M$7)^($E625*M$451)*(M620/L620)^$F625*(1+M$452*Settings!$C$19)</f>
        <v/>
      </c>
      <c r="N625" s="16">
        <f>$D625*(1+N$7)^($E625*N$451)*(N620/M620)^$F625*(1+N$452*Settings!$C$19)</f>
        <v/>
      </c>
      <c r="O625" s="16">
        <f>$D625*(1+O$7)^($E625*O$451)*(O620/N620)^$F625*(1+O$452*Settings!$C$19)</f>
        <v/>
      </c>
      <c r="P625" s="16">
        <f>$D625*(1+P$7)^($E625*P$451)*(P620/O620)^$F625*(1+P$452*Settings!$C$19)</f>
        <v/>
      </c>
      <c r="Q625" s="16">
        <f>$D625*(1+Q$7)^($E625*Q$451)*(Q620/P620)^$F625*(1+Q$452*Settings!$C$19)</f>
        <v/>
      </c>
      <c r="R625" s="16">
        <f>$D625*(1+R$7)^($E625*R$451)*(R620/Q620)^$F625*(1+R$452*Settings!$C$19)</f>
        <v/>
      </c>
      <c r="S625" s="16">
        <f>$D625*(1+S$7)^($E625*S$451)*(S620/R620)^$F625*(1+S$452*Settings!$C$19)</f>
        <v/>
      </c>
      <c r="T625" s="16">
        <f>$D625*(1+T$7)^($E625*T$451)*(T620/S620)^$F625*(1+T$452*Settings!$C$19)</f>
        <v/>
      </c>
      <c r="U625" s="16">
        <f>$D625*(1+U$7)^($E625*U$451)*(U620/T620)^$F625*(1+U$452*Settings!$C$19)</f>
        <v/>
      </c>
      <c r="V625" s="16">
        <f>$D625*(1+V$7)^($E625*V$451)*(V620/U620)^$F625*(1+V$452*Settings!$C$19)</f>
        <v/>
      </c>
      <c r="W625" s="16">
        <f>$D625*(1+W$7)^($E625*W$451)*(W620/V620)^$F625*(1+W$452*Settings!$C$19)</f>
        <v/>
      </c>
      <c r="X625" s="16">
        <f>$D625*(1+X$7)^($E625*X$451)*(X620/W620)^$F625*(1+X$452*Settings!$C$19)</f>
        <v/>
      </c>
      <c r="Y625" s="16">
        <f>$D625*(1+Y$7)^($E625*Y$451)*(Y620/X620)^$F625*(1+Y$452*Settings!$C$19)</f>
        <v/>
      </c>
      <c r="Z625" s="16">
        <f>$D625*(1+Z$7)^($E625*Z$451)*(Z620/Y620)^$F625*(1+Z$452*Settings!$C$19)</f>
        <v/>
      </c>
      <c r="AA625" s="16">
        <f>$D625*(1+AA$7)^($E625*AA$451)*(AA620/Z620)^$F625*(1+AA$452*Settings!$C$19)</f>
        <v/>
      </c>
      <c r="AB625" s="16">
        <f>$D625*(1+AB$7)^($E625*AB$451)*(AB620/AA620)^$F625*(1+AB$452*Settings!$C$19)</f>
        <v/>
      </c>
      <c r="AC625" s="16">
        <f>$D625*(1+AC$7)^($E625*AC$451)*(AC620/AB620)^$F625*(1+AC$452*Settings!$C$19)</f>
        <v/>
      </c>
      <c r="AD625" s="16">
        <f>$D625*(1+AD$7)^($E625*AD$451)*(AD620/AC620)^$F625*(1+AD$452*Settings!$C$19)</f>
        <v/>
      </c>
      <c r="AF625" s="11">
        <f>CodePrefix&amp;$A625&amp;IF($C625="","","."&amp;$C625&amp;"."&amp;$B625)&amp;INDEX(VarEnd,MATCH($A625,VarKey,0))&amp;AF$5</f>
        <v/>
      </c>
      <c r="AG625" s="15">
        <f>1</f>
        <v/>
      </c>
      <c r="AH625" s="16">
        <f>$D625*(1+AH$7)^($E625*AH$451)*(AH620/AG620)^$F625*(1+AH$452*Settings!$C$19)</f>
        <v/>
      </c>
      <c r="AI625" s="16">
        <f>$D625*(1+AI$7)^($E625*AI$451)*(AI620/AH620)^$F625*(1+AI$452*Settings!$C$19)</f>
        <v/>
      </c>
      <c r="AJ625" s="16">
        <f>$D625*(1+AJ$7)^($E625*AJ$451)*(AJ620/AI620)^$F625*(1+AJ$452*Settings!$C$19)</f>
        <v/>
      </c>
      <c r="AK625" s="16">
        <f>$D625*(1+AK$7)^($E625*AK$451)*(AK620/AJ620)^$F625*(1+AK$452*Settings!$C$19)</f>
        <v/>
      </c>
      <c r="AL625" s="16">
        <f>$D625*(1+AL$7)^($E625*AL$451)*(AL620/AK620)^$F625*(1+AL$452*Settings!$C$19)</f>
        <v/>
      </c>
      <c r="AM625" s="16">
        <f>$D625*(1+AM$7)^($E625*AM$451)*(AM620/AL620)^$F625*(1+AM$452*Settings!$C$19)</f>
        <v/>
      </c>
      <c r="AN625" s="16">
        <f>$D625*(1+AN$7)^($E625*AN$451)*(AN620/AM620)^$F625*(1+AN$452*Settings!$C$19)</f>
        <v/>
      </c>
      <c r="AO625" s="16">
        <f>$D625*(1+AO$7)^($E625*AO$451)*(AO620/AN620)^$F625*(1+AO$452*Settings!$C$19)</f>
        <v/>
      </c>
      <c r="AP625" s="16">
        <f>$D625*(1+AP$7)^($E625*AP$451)*(AP620/AO620)^$F625*(1+AP$452*Settings!$C$19)</f>
        <v/>
      </c>
      <c r="AQ625" s="16">
        <f>$D625*(1+AQ$7)^($E625*AQ$451)*(AQ620/AP620)^$F625*(1+AQ$452*Settings!$C$19)</f>
        <v/>
      </c>
      <c r="AR625" s="16">
        <f>$D625*(1+AR$7)^($E625*AR$451)*(AR620/AQ620)^$F625*(1+AR$452*Settings!$C$19)</f>
        <v/>
      </c>
      <c r="AS625" s="16">
        <f>$D625*(1+AS$7)^($E625*AS$451)*(AS620/AR620)^$F625*(1+AS$452*Settings!$C$19)</f>
        <v/>
      </c>
      <c r="AT625" s="16">
        <f>$D625*(1+AT$7)^($E625*AT$451)*(AT620/AS620)^$F625*(1+AT$452*Settings!$C$19)</f>
        <v/>
      </c>
      <c r="AU625" s="16">
        <f>$D625*(1+AU$7)^($E625*AU$451)*(AU620/AT620)^$F625*(1+AU$452*Settings!$C$19)</f>
        <v/>
      </c>
      <c r="AV625" s="16">
        <f>$D625*(1+AV$7)^($E625*AV$451)*(AV620/AU620)^$F625*(1+AV$452*Settings!$C$19)</f>
        <v/>
      </c>
      <c r="AW625" s="16">
        <f>$D625*(1+AW$7)^($E625*AW$451)*(AW620/AV620)^$F625*(1+AW$452*Settings!$C$19)</f>
        <v/>
      </c>
      <c r="AX625" s="16">
        <f>$D625*(1+AX$7)^($E625*AX$451)*(AX620/AW620)^$F625*(1+AX$452*Settings!$C$19)</f>
        <v/>
      </c>
      <c r="AY625" s="16">
        <f>$D625*(1+AY$7)^($E625*AY$451)*(AY620/AX620)^$F625*(1+AY$452*Settings!$C$19)</f>
        <v/>
      </c>
    </row>
    <row r="626" hidden="1" outlineLevel="1">
      <c r="A626" s="14" t="inlineStr">
        <is>
          <t>mult</t>
        </is>
      </c>
      <c r="B626" s="14" t="inlineStr">
        <is>
          <t>ecy</t>
        </is>
      </c>
      <c r="C626" s="14" t="inlineStr">
        <is>
          <t>ind</t>
        </is>
      </c>
      <c r="D626" s="41">
        <f>INDEX(Inputs_power!$I$29:$I$32,MATCH($C626,Inputs_power!$A$29:$A$32,0))</f>
        <v/>
      </c>
      <c r="E626" s="41">
        <f>INDEX(Inputs_power!$E$29:$E$32,MATCH($C626,Inputs_power!$A$29:$A$32,0))</f>
        <v/>
      </c>
      <c r="F626" s="41">
        <f>INDEX(Inputs_power!$J$29:$J$32,MATCH($C626,Inputs_power!$A$29:$A$32,0))</f>
        <v/>
      </c>
      <c r="G626" s="35" t="n"/>
      <c r="H626" s="14">
        <f>INDEX(VarLab,MATCH($A626,VarKey,0))&amp;INDEX(MemLab,MATCH($C626&amp;"|"&amp;$B626,MemKey,0))</f>
        <v/>
      </c>
      <c r="I626" s="14">
        <f>INDEX(VarUnit,MATCH($A626,VarKey,0))</f>
        <v/>
      </c>
      <c r="J626" s="14">
        <f>INDEX(VarSrc,MATCH($A626,VarKey,0))</f>
        <v/>
      </c>
      <c r="K626" s="11">
        <f>CodePrefix&amp;$A626&amp;IF($C626="","","."&amp;$C626&amp;"."&amp;$B626)&amp;INDEX(VarEnd,MATCH($A626,VarKey,0))&amp;K$5</f>
        <v/>
      </c>
      <c r="L626" s="15">
        <f>1</f>
        <v/>
      </c>
      <c r="M626" s="16">
        <f>$D626*(1+M$7)^($E626*M$451)*(M621/L621)^$F626*(1+M$452*Settings!$C$19)</f>
        <v/>
      </c>
      <c r="N626" s="16">
        <f>$D626*(1+N$7)^($E626*N$451)*(N621/M621)^$F626*(1+N$452*Settings!$C$19)</f>
        <v/>
      </c>
      <c r="O626" s="16">
        <f>$D626*(1+O$7)^($E626*O$451)*(O621/N621)^$F626*(1+O$452*Settings!$C$19)</f>
        <v/>
      </c>
      <c r="P626" s="16">
        <f>$D626*(1+P$7)^($E626*P$451)*(P621/O621)^$F626*(1+P$452*Settings!$C$19)</f>
        <v/>
      </c>
      <c r="Q626" s="16">
        <f>$D626*(1+Q$7)^($E626*Q$451)*(Q621/P621)^$F626*(1+Q$452*Settings!$C$19)</f>
        <v/>
      </c>
      <c r="R626" s="16">
        <f>$D626*(1+R$7)^($E626*R$451)*(R621/Q621)^$F626*(1+R$452*Settings!$C$19)</f>
        <v/>
      </c>
      <c r="S626" s="16">
        <f>$D626*(1+S$7)^($E626*S$451)*(S621/R621)^$F626*(1+S$452*Settings!$C$19)</f>
        <v/>
      </c>
      <c r="T626" s="16">
        <f>$D626*(1+T$7)^($E626*T$451)*(T621/S621)^$F626*(1+T$452*Settings!$C$19)</f>
        <v/>
      </c>
      <c r="U626" s="16">
        <f>$D626*(1+U$7)^($E626*U$451)*(U621/T621)^$F626*(1+U$452*Settings!$C$19)</f>
        <v/>
      </c>
      <c r="V626" s="16">
        <f>$D626*(1+V$7)^($E626*V$451)*(V621/U621)^$F626*(1+V$452*Settings!$C$19)</f>
        <v/>
      </c>
      <c r="W626" s="16">
        <f>$D626*(1+W$7)^($E626*W$451)*(W621/V621)^$F626*(1+W$452*Settings!$C$19)</f>
        <v/>
      </c>
      <c r="X626" s="16">
        <f>$D626*(1+X$7)^($E626*X$451)*(X621/W621)^$F626*(1+X$452*Settings!$C$19)</f>
        <v/>
      </c>
      <c r="Y626" s="16">
        <f>$D626*(1+Y$7)^($E626*Y$451)*(Y621/X621)^$F626*(1+Y$452*Settings!$C$19)</f>
        <v/>
      </c>
      <c r="Z626" s="16">
        <f>$D626*(1+Z$7)^($E626*Z$451)*(Z621/Y621)^$F626*(1+Z$452*Settings!$C$19)</f>
        <v/>
      </c>
      <c r="AA626" s="16">
        <f>$D626*(1+AA$7)^($E626*AA$451)*(AA621/Z621)^$F626*(1+AA$452*Settings!$C$19)</f>
        <v/>
      </c>
      <c r="AB626" s="16">
        <f>$D626*(1+AB$7)^($E626*AB$451)*(AB621/AA621)^$F626*(1+AB$452*Settings!$C$19)</f>
        <v/>
      </c>
      <c r="AC626" s="16">
        <f>$D626*(1+AC$7)^($E626*AC$451)*(AC621/AB621)^$F626*(1+AC$452*Settings!$C$19)</f>
        <v/>
      </c>
      <c r="AD626" s="16">
        <f>$D626*(1+AD$7)^($E626*AD$451)*(AD621/AC621)^$F626*(1+AD$452*Settings!$C$19)</f>
        <v/>
      </c>
      <c r="AF626" s="11">
        <f>CodePrefix&amp;$A626&amp;IF($C626="","","."&amp;$C626&amp;"."&amp;$B626)&amp;INDEX(VarEnd,MATCH($A626,VarKey,0))&amp;AF$5</f>
        <v/>
      </c>
      <c r="AG626" s="15">
        <f>1</f>
        <v/>
      </c>
      <c r="AH626" s="16">
        <f>$D626*(1+AH$7)^($E626*AH$451)*(AH621/AG621)^$F626*(1+AH$452*Settings!$C$19)</f>
        <v/>
      </c>
      <c r="AI626" s="16">
        <f>$D626*(1+AI$7)^($E626*AI$451)*(AI621/AH621)^$F626*(1+AI$452*Settings!$C$19)</f>
        <v/>
      </c>
      <c r="AJ626" s="16">
        <f>$D626*(1+AJ$7)^($E626*AJ$451)*(AJ621/AI621)^$F626*(1+AJ$452*Settings!$C$19)</f>
        <v/>
      </c>
      <c r="AK626" s="16">
        <f>$D626*(1+AK$7)^($E626*AK$451)*(AK621/AJ621)^$F626*(1+AK$452*Settings!$C$19)</f>
        <v/>
      </c>
      <c r="AL626" s="16">
        <f>$D626*(1+AL$7)^($E626*AL$451)*(AL621/AK621)^$F626*(1+AL$452*Settings!$C$19)</f>
        <v/>
      </c>
      <c r="AM626" s="16">
        <f>$D626*(1+AM$7)^($E626*AM$451)*(AM621/AL621)^$F626*(1+AM$452*Settings!$C$19)</f>
        <v/>
      </c>
      <c r="AN626" s="16">
        <f>$D626*(1+AN$7)^($E626*AN$451)*(AN621/AM621)^$F626*(1+AN$452*Settings!$C$19)</f>
        <v/>
      </c>
      <c r="AO626" s="16">
        <f>$D626*(1+AO$7)^($E626*AO$451)*(AO621/AN621)^$F626*(1+AO$452*Settings!$C$19)</f>
        <v/>
      </c>
      <c r="AP626" s="16">
        <f>$D626*(1+AP$7)^($E626*AP$451)*(AP621/AO621)^$F626*(1+AP$452*Settings!$C$19)</f>
        <v/>
      </c>
      <c r="AQ626" s="16">
        <f>$D626*(1+AQ$7)^($E626*AQ$451)*(AQ621/AP621)^$F626*(1+AQ$452*Settings!$C$19)</f>
        <v/>
      </c>
      <c r="AR626" s="16">
        <f>$D626*(1+AR$7)^($E626*AR$451)*(AR621/AQ621)^$F626*(1+AR$452*Settings!$C$19)</f>
        <v/>
      </c>
      <c r="AS626" s="16">
        <f>$D626*(1+AS$7)^($E626*AS$451)*(AS621/AR621)^$F626*(1+AS$452*Settings!$C$19)</f>
        <v/>
      </c>
      <c r="AT626" s="16">
        <f>$D626*(1+AT$7)^($E626*AT$451)*(AT621/AS621)^$F626*(1+AT$452*Settings!$C$19)</f>
        <v/>
      </c>
      <c r="AU626" s="16">
        <f>$D626*(1+AU$7)^($E626*AU$451)*(AU621/AT621)^$F626*(1+AU$452*Settings!$C$19)</f>
        <v/>
      </c>
      <c r="AV626" s="16">
        <f>$D626*(1+AV$7)^($E626*AV$451)*(AV621/AU621)^$F626*(1+AV$452*Settings!$C$19)</f>
        <v/>
      </c>
      <c r="AW626" s="16">
        <f>$D626*(1+AW$7)^($E626*AW$451)*(AW621/AV621)^$F626*(1+AW$452*Settings!$C$19)</f>
        <v/>
      </c>
      <c r="AX626" s="16">
        <f>$D626*(1+AX$7)^($E626*AX$451)*(AX621/AW621)^$F626*(1+AX$452*Settings!$C$19)</f>
        <v/>
      </c>
      <c r="AY626" s="16">
        <f>$D626*(1+AY$7)^($E626*AY$451)*(AY621/AX621)^$F626*(1+AY$452*Settings!$C$19)</f>
        <v/>
      </c>
    </row>
    <row r="627" hidden="1" outlineLevel="1">
      <c r="A627" s="14" t="inlineStr">
        <is>
          <t>mult</t>
        </is>
      </c>
      <c r="B627" s="14" t="inlineStr">
        <is>
          <t>ecy</t>
        </is>
      </c>
      <c r="C627" s="14" t="inlineStr">
        <is>
          <t>srv</t>
        </is>
      </c>
      <c r="D627" s="41">
        <f>INDEX(Inputs_power!$I$29:$I$32,MATCH($C627,Inputs_power!$A$29:$A$32,0))</f>
        <v/>
      </c>
      <c r="E627" s="41">
        <f>INDEX(Inputs_power!$E$29:$E$32,MATCH($C627,Inputs_power!$A$29:$A$32,0))</f>
        <v/>
      </c>
      <c r="F627" s="41">
        <f>INDEX(Inputs_power!$J$29:$J$32,MATCH($C627,Inputs_power!$A$29:$A$32,0))</f>
        <v/>
      </c>
      <c r="G627" s="35" t="n"/>
      <c r="H627" s="14">
        <f>INDEX(VarLab,MATCH($A627,VarKey,0))&amp;INDEX(MemLab,MATCH($C627&amp;"|"&amp;$B627,MemKey,0))</f>
        <v/>
      </c>
      <c r="I627" s="14">
        <f>INDEX(VarUnit,MATCH($A627,VarKey,0))</f>
        <v/>
      </c>
      <c r="J627" s="14">
        <f>INDEX(VarSrc,MATCH($A627,VarKey,0))</f>
        <v/>
      </c>
      <c r="K627" s="11">
        <f>CodePrefix&amp;$A627&amp;IF($C627="","","."&amp;$C627&amp;"."&amp;$B627)&amp;INDEX(VarEnd,MATCH($A627,VarKey,0))&amp;K$5</f>
        <v/>
      </c>
      <c r="L627" s="15">
        <f>1</f>
        <v/>
      </c>
      <c r="M627" s="16">
        <f>$D627*(1+M$7)^($E627*M$451)*(M622/L622)^$F627*(1+M$452*Settings!$C$19)</f>
        <v/>
      </c>
      <c r="N627" s="16">
        <f>$D627*(1+N$7)^($E627*N$451)*(N622/M622)^$F627*(1+N$452*Settings!$C$19)</f>
        <v/>
      </c>
      <c r="O627" s="16">
        <f>$D627*(1+O$7)^($E627*O$451)*(O622/N622)^$F627*(1+O$452*Settings!$C$19)</f>
        <v/>
      </c>
      <c r="P627" s="16">
        <f>$D627*(1+P$7)^($E627*P$451)*(P622/O622)^$F627*(1+P$452*Settings!$C$19)</f>
        <v/>
      </c>
      <c r="Q627" s="16">
        <f>$D627*(1+Q$7)^($E627*Q$451)*(Q622/P622)^$F627*(1+Q$452*Settings!$C$19)</f>
        <v/>
      </c>
      <c r="R627" s="16">
        <f>$D627*(1+R$7)^($E627*R$451)*(R622/Q622)^$F627*(1+R$452*Settings!$C$19)</f>
        <v/>
      </c>
      <c r="S627" s="16">
        <f>$D627*(1+S$7)^($E627*S$451)*(S622/R622)^$F627*(1+S$452*Settings!$C$19)</f>
        <v/>
      </c>
      <c r="T627" s="16">
        <f>$D627*(1+T$7)^($E627*T$451)*(T622/S622)^$F627*(1+T$452*Settings!$C$19)</f>
        <v/>
      </c>
      <c r="U627" s="16">
        <f>$D627*(1+U$7)^($E627*U$451)*(U622/T622)^$F627*(1+U$452*Settings!$C$19)</f>
        <v/>
      </c>
      <c r="V627" s="16">
        <f>$D627*(1+V$7)^($E627*V$451)*(V622/U622)^$F627*(1+V$452*Settings!$C$19)</f>
        <v/>
      </c>
      <c r="W627" s="16">
        <f>$D627*(1+W$7)^($E627*W$451)*(W622/V622)^$F627*(1+W$452*Settings!$C$19)</f>
        <v/>
      </c>
      <c r="X627" s="16">
        <f>$D627*(1+X$7)^($E627*X$451)*(X622/W622)^$F627*(1+X$452*Settings!$C$19)</f>
        <v/>
      </c>
      <c r="Y627" s="16">
        <f>$D627*(1+Y$7)^($E627*Y$451)*(Y622/X622)^$F627*(1+Y$452*Settings!$C$19)</f>
        <v/>
      </c>
      <c r="Z627" s="16">
        <f>$D627*(1+Z$7)^($E627*Z$451)*(Z622/Y622)^$F627*(1+Z$452*Settings!$C$19)</f>
        <v/>
      </c>
      <c r="AA627" s="16">
        <f>$D627*(1+AA$7)^($E627*AA$451)*(AA622/Z622)^$F627*(1+AA$452*Settings!$C$19)</f>
        <v/>
      </c>
      <c r="AB627" s="16">
        <f>$D627*(1+AB$7)^($E627*AB$451)*(AB622/AA622)^$F627*(1+AB$452*Settings!$C$19)</f>
        <v/>
      </c>
      <c r="AC627" s="16">
        <f>$D627*(1+AC$7)^($E627*AC$451)*(AC622/AB622)^$F627*(1+AC$452*Settings!$C$19)</f>
        <v/>
      </c>
      <c r="AD627" s="16">
        <f>$D627*(1+AD$7)^($E627*AD$451)*(AD622/AC622)^$F627*(1+AD$452*Settings!$C$19)</f>
        <v/>
      </c>
      <c r="AF627" s="11">
        <f>CodePrefix&amp;$A627&amp;IF($C627="","","."&amp;$C627&amp;"."&amp;$B627)&amp;INDEX(VarEnd,MATCH($A627,VarKey,0))&amp;AF$5</f>
        <v/>
      </c>
      <c r="AG627" s="15">
        <f>1</f>
        <v/>
      </c>
      <c r="AH627" s="16">
        <f>$D627*(1+AH$7)^($E627*AH$451)*(AH622/AG622)^$F627*(1+AH$452*Settings!$C$19)</f>
        <v/>
      </c>
      <c r="AI627" s="16">
        <f>$D627*(1+AI$7)^($E627*AI$451)*(AI622/AH622)^$F627*(1+AI$452*Settings!$C$19)</f>
        <v/>
      </c>
      <c r="AJ627" s="16">
        <f>$D627*(1+AJ$7)^($E627*AJ$451)*(AJ622/AI622)^$F627*(1+AJ$452*Settings!$C$19)</f>
        <v/>
      </c>
      <c r="AK627" s="16">
        <f>$D627*(1+AK$7)^($E627*AK$451)*(AK622/AJ622)^$F627*(1+AK$452*Settings!$C$19)</f>
        <v/>
      </c>
      <c r="AL627" s="16">
        <f>$D627*(1+AL$7)^($E627*AL$451)*(AL622/AK622)^$F627*(1+AL$452*Settings!$C$19)</f>
        <v/>
      </c>
      <c r="AM627" s="16">
        <f>$D627*(1+AM$7)^($E627*AM$451)*(AM622/AL622)^$F627*(1+AM$452*Settings!$C$19)</f>
        <v/>
      </c>
      <c r="AN627" s="16">
        <f>$D627*(1+AN$7)^($E627*AN$451)*(AN622/AM622)^$F627*(1+AN$452*Settings!$C$19)</f>
        <v/>
      </c>
      <c r="AO627" s="16">
        <f>$D627*(1+AO$7)^($E627*AO$451)*(AO622/AN622)^$F627*(1+AO$452*Settings!$C$19)</f>
        <v/>
      </c>
      <c r="AP627" s="16">
        <f>$D627*(1+AP$7)^($E627*AP$451)*(AP622/AO622)^$F627*(1+AP$452*Settings!$C$19)</f>
        <v/>
      </c>
      <c r="AQ627" s="16">
        <f>$D627*(1+AQ$7)^($E627*AQ$451)*(AQ622/AP622)^$F627*(1+AQ$452*Settings!$C$19)</f>
        <v/>
      </c>
      <c r="AR627" s="16">
        <f>$D627*(1+AR$7)^($E627*AR$451)*(AR622/AQ622)^$F627*(1+AR$452*Settings!$C$19)</f>
        <v/>
      </c>
      <c r="AS627" s="16">
        <f>$D627*(1+AS$7)^($E627*AS$451)*(AS622/AR622)^$F627*(1+AS$452*Settings!$C$19)</f>
        <v/>
      </c>
      <c r="AT627" s="16">
        <f>$D627*(1+AT$7)^($E627*AT$451)*(AT622/AS622)^$F627*(1+AT$452*Settings!$C$19)</f>
        <v/>
      </c>
      <c r="AU627" s="16">
        <f>$D627*(1+AU$7)^($E627*AU$451)*(AU622/AT622)^$F627*(1+AU$452*Settings!$C$19)</f>
        <v/>
      </c>
      <c r="AV627" s="16">
        <f>$D627*(1+AV$7)^($E627*AV$451)*(AV622/AU622)^$F627*(1+AV$452*Settings!$C$19)</f>
        <v/>
      </c>
      <c r="AW627" s="16">
        <f>$D627*(1+AW$7)^($E627*AW$451)*(AW622/AV622)^$F627*(1+AW$452*Settings!$C$19)</f>
        <v/>
      </c>
      <c r="AX627" s="16">
        <f>$D627*(1+AX$7)^($E627*AX$451)*(AX622/AW622)^$F627*(1+AX$452*Settings!$C$19)</f>
        <v/>
      </c>
      <c r="AY627" s="16">
        <f>$D627*(1+AY$7)^($E627*AY$451)*(AY622/AX622)^$F627*(1+AY$452*Settings!$C$19)</f>
        <v/>
      </c>
    </row>
    <row r="628" hidden="1" outlineLevel="1"/>
    <row r="629" hidden="1" outlineLevel="1">
      <c r="A629" s="14" t="inlineStr">
        <is>
          <t>dem</t>
        </is>
      </c>
      <c r="B629" s="14" t="inlineStr">
        <is>
          <t>ecy</t>
        </is>
      </c>
      <c r="C629" s="14" t="inlineStr">
        <is>
          <t>rod</t>
        </is>
      </c>
      <c r="D629" s="41">
        <f>INDEX(Inputs_power!$D$36:$D$50,MATCH($C629,Inputs_power!$A$36:$A$50,0))</f>
        <v/>
      </c>
      <c r="E629" s="41">
        <f>INDEX(Inputs_power!$E$36:$E$50,MATCH($C629,Inputs_power!$A$36:$A$50,0))</f>
        <v/>
      </c>
      <c r="F629" s="35" t="n"/>
      <c r="G629" s="35" t="n"/>
      <c r="H629" s="14">
        <f>INDEX(VarLab,MATCH($A629,VarKey,0))&amp;INDEX(MemLab,MATCH($C629&amp;"|"&amp;$B629,MemKey,0))</f>
        <v/>
      </c>
      <c r="I629" s="14">
        <f>INDEX(VarUnit,MATCH($A629,VarKey,0))</f>
        <v/>
      </c>
      <c r="J629" s="14">
        <f>INDEX(VarSrc,MATCH($A629,VarKey,0))</f>
        <v/>
      </c>
      <c r="K629" s="11">
        <f>CodePrefix&amp;$A629&amp;IF($C629="","","."&amp;$C629&amp;"."&amp;$B629)&amp;INDEX(VarEnd,MATCH($A629,VarKey,0))&amp;K$5</f>
        <v/>
      </c>
      <c r="L629" s="39">
        <f>$E629</f>
        <v/>
      </c>
      <c r="M629" s="40">
        <f>L629*INDEX(M$624:M$627,$D629)</f>
        <v/>
      </c>
      <c r="N629" s="40">
        <f>M629*INDEX(N$624:N$627,$D629)</f>
        <v/>
      </c>
      <c r="O629" s="40">
        <f>N629*INDEX(O$624:O$627,$D629)</f>
        <v/>
      </c>
      <c r="P629" s="40">
        <f>O629*INDEX(P$624:P$627,$D629)</f>
        <v/>
      </c>
      <c r="Q629" s="40">
        <f>P629*INDEX(Q$624:Q$627,$D629)</f>
        <v/>
      </c>
      <c r="R629" s="40">
        <f>Q629*INDEX(R$624:R$627,$D629)</f>
        <v/>
      </c>
      <c r="S629" s="40">
        <f>R629*INDEX(S$624:S$627,$D629)</f>
        <v/>
      </c>
      <c r="T629" s="40">
        <f>S629*INDEX(T$624:T$627,$D629)</f>
        <v/>
      </c>
      <c r="U629" s="40">
        <f>T629*INDEX(U$624:U$627,$D629)</f>
        <v/>
      </c>
      <c r="V629" s="40">
        <f>U629*INDEX(V$624:V$627,$D629)</f>
        <v/>
      </c>
      <c r="W629" s="40">
        <f>V629*INDEX(W$624:W$627,$D629)</f>
        <v/>
      </c>
      <c r="X629" s="40">
        <f>W629*INDEX(X$624:X$627,$D629)</f>
        <v/>
      </c>
      <c r="Y629" s="40">
        <f>X629*INDEX(Y$624:Y$627,$D629)</f>
        <v/>
      </c>
      <c r="Z629" s="40">
        <f>Y629*INDEX(Z$624:Z$627,$D629)</f>
        <v/>
      </c>
      <c r="AA629" s="40">
        <f>Z629*INDEX(AA$624:AA$627,$D629)</f>
        <v/>
      </c>
      <c r="AB629" s="40">
        <f>AA629*INDEX(AB$624:AB$627,$D629)</f>
        <v/>
      </c>
      <c r="AC629" s="40">
        <f>AB629*INDEX(AC$624:AC$627,$D629)</f>
        <v/>
      </c>
      <c r="AD629" s="40">
        <f>AC629*INDEX(AD$624:AD$627,$D629)</f>
        <v/>
      </c>
      <c r="AF629" s="11">
        <f>CodePrefix&amp;$A629&amp;IF($C629="","","."&amp;$C629&amp;"."&amp;$B629)&amp;INDEX(VarEnd,MATCH($A629,VarKey,0))&amp;AF$5</f>
        <v/>
      </c>
      <c r="AG629" s="39">
        <f>$E629</f>
        <v/>
      </c>
      <c r="AH629" s="40">
        <f>AG629*INDEX(AH$624:AH$627,$D629)</f>
        <v/>
      </c>
      <c r="AI629" s="40">
        <f>AH629*INDEX(AI$624:AI$627,$D629)</f>
        <v/>
      </c>
      <c r="AJ629" s="40">
        <f>AI629*INDEX(AJ$624:AJ$627,$D629)</f>
        <v/>
      </c>
      <c r="AK629" s="40">
        <f>AJ629*INDEX(AK$624:AK$627,$D629)</f>
        <v/>
      </c>
      <c r="AL629" s="40">
        <f>AK629*INDEX(AL$624:AL$627,$D629)</f>
        <v/>
      </c>
      <c r="AM629" s="40">
        <f>AL629*INDEX(AM$624:AM$627,$D629)</f>
        <v/>
      </c>
      <c r="AN629" s="40">
        <f>AM629*INDEX(AN$624:AN$627,$D629)</f>
        <v/>
      </c>
      <c r="AO629" s="40">
        <f>AN629*INDEX(AO$624:AO$627,$D629)</f>
        <v/>
      </c>
      <c r="AP629" s="40">
        <f>AO629*INDEX(AP$624:AP$627,$D629)</f>
        <v/>
      </c>
      <c r="AQ629" s="40">
        <f>AP629*INDEX(AQ$624:AQ$627,$D629)</f>
        <v/>
      </c>
      <c r="AR629" s="40">
        <f>AQ629*INDEX(AR$624:AR$627,$D629)</f>
        <v/>
      </c>
      <c r="AS629" s="40">
        <f>AR629*INDEX(AS$624:AS$627,$D629)</f>
        <v/>
      </c>
      <c r="AT629" s="40">
        <f>AS629*INDEX(AT$624:AT$627,$D629)</f>
        <v/>
      </c>
      <c r="AU629" s="40">
        <f>AT629*INDEX(AU$624:AU$627,$D629)</f>
        <v/>
      </c>
      <c r="AV629" s="40">
        <f>AU629*INDEX(AV$624:AV$627,$D629)</f>
        <v/>
      </c>
      <c r="AW629" s="40">
        <f>AV629*INDEX(AW$624:AW$627,$D629)</f>
        <v/>
      </c>
      <c r="AX629" s="40">
        <f>AW629*INDEX(AX$624:AX$627,$D629)</f>
        <v/>
      </c>
      <c r="AY629" s="40">
        <f>AX629*INDEX(AY$624:AY$627,$D629)</f>
        <v/>
      </c>
    </row>
    <row r="630" hidden="1" outlineLevel="1">
      <c r="A630" s="14" t="inlineStr">
        <is>
          <t>dem</t>
        </is>
      </c>
      <c r="B630" s="14" t="inlineStr">
        <is>
          <t>ecy</t>
        </is>
      </c>
      <c r="C630" s="14" t="inlineStr">
        <is>
          <t>ral</t>
        </is>
      </c>
      <c r="D630" s="41">
        <f>INDEX(Inputs_power!$D$36:$D$50,MATCH($C630,Inputs_power!$A$36:$A$50,0))</f>
        <v/>
      </c>
      <c r="E630" s="41">
        <f>INDEX(Inputs_power!$E$36:$E$50,MATCH($C630,Inputs_power!$A$36:$A$50,0))</f>
        <v/>
      </c>
      <c r="F630" s="35" t="n"/>
      <c r="G630" s="35" t="n"/>
      <c r="H630" s="14">
        <f>INDEX(VarLab,MATCH($A630,VarKey,0))&amp;INDEX(MemLab,MATCH($C630&amp;"|"&amp;$B630,MemKey,0))</f>
        <v/>
      </c>
      <c r="I630" s="14">
        <f>INDEX(VarUnit,MATCH($A630,VarKey,0))</f>
        <v/>
      </c>
      <c r="J630" s="14">
        <f>INDEX(VarSrc,MATCH($A630,VarKey,0))</f>
        <v/>
      </c>
      <c r="K630" s="11">
        <f>CodePrefix&amp;$A630&amp;IF($C630="","","."&amp;$C630&amp;"."&amp;$B630)&amp;INDEX(VarEnd,MATCH($A630,VarKey,0))&amp;K$5</f>
        <v/>
      </c>
      <c r="L630" s="39">
        <f>$E630</f>
        <v/>
      </c>
      <c r="M630" s="40">
        <f>L630*INDEX(M$624:M$627,$D630)</f>
        <v/>
      </c>
      <c r="N630" s="40">
        <f>M630*INDEX(N$624:N$627,$D630)</f>
        <v/>
      </c>
      <c r="O630" s="40">
        <f>N630*INDEX(O$624:O$627,$D630)</f>
        <v/>
      </c>
      <c r="P630" s="40">
        <f>O630*INDEX(P$624:P$627,$D630)</f>
        <v/>
      </c>
      <c r="Q630" s="40">
        <f>P630*INDEX(Q$624:Q$627,$D630)</f>
        <v/>
      </c>
      <c r="R630" s="40">
        <f>Q630*INDEX(R$624:R$627,$D630)</f>
        <v/>
      </c>
      <c r="S630" s="40">
        <f>R630*INDEX(S$624:S$627,$D630)</f>
        <v/>
      </c>
      <c r="T630" s="40">
        <f>S630*INDEX(T$624:T$627,$D630)</f>
        <v/>
      </c>
      <c r="U630" s="40">
        <f>T630*INDEX(U$624:U$627,$D630)</f>
        <v/>
      </c>
      <c r="V630" s="40">
        <f>U630*INDEX(V$624:V$627,$D630)</f>
        <v/>
      </c>
      <c r="W630" s="40">
        <f>V630*INDEX(W$624:W$627,$D630)</f>
        <v/>
      </c>
      <c r="X630" s="40">
        <f>W630*INDEX(X$624:X$627,$D630)</f>
        <v/>
      </c>
      <c r="Y630" s="40">
        <f>X630*INDEX(Y$624:Y$627,$D630)</f>
        <v/>
      </c>
      <c r="Z630" s="40">
        <f>Y630*INDEX(Z$624:Z$627,$D630)</f>
        <v/>
      </c>
      <c r="AA630" s="40">
        <f>Z630*INDEX(AA$624:AA$627,$D630)</f>
        <v/>
      </c>
      <c r="AB630" s="40">
        <f>AA630*INDEX(AB$624:AB$627,$D630)</f>
        <v/>
      </c>
      <c r="AC630" s="40">
        <f>AB630*INDEX(AC$624:AC$627,$D630)</f>
        <v/>
      </c>
      <c r="AD630" s="40">
        <f>AC630*INDEX(AD$624:AD$627,$D630)</f>
        <v/>
      </c>
      <c r="AF630" s="11">
        <f>CodePrefix&amp;$A630&amp;IF($C630="","","."&amp;$C630&amp;"."&amp;$B630)&amp;INDEX(VarEnd,MATCH($A630,VarKey,0))&amp;AF$5</f>
        <v/>
      </c>
      <c r="AG630" s="39">
        <f>$E630</f>
        <v/>
      </c>
      <c r="AH630" s="40">
        <f>AG630*INDEX(AH$624:AH$627,$D630)</f>
        <v/>
      </c>
      <c r="AI630" s="40">
        <f>AH630*INDEX(AI$624:AI$627,$D630)</f>
        <v/>
      </c>
      <c r="AJ630" s="40">
        <f>AI630*INDEX(AJ$624:AJ$627,$D630)</f>
        <v/>
      </c>
      <c r="AK630" s="40">
        <f>AJ630*INDEX(AK$624:AK$627,$D630)</f>
        <v/>
      </c>
      <c r="AL630" s="40">
        <f>AK630*INDEX(AL$624:AL$627,$D630)</f>
        <v/>
      </c>
      <c r="AM630" s="40">
        <f>AL630*INDEX(AM$624:AM$627,$D630)</f>
        <v/>
      </c>
      <c r="AN630" s="40">
        <f>AM630*INDEX(AN$624:AN$627,$D630)</f>
        <v/>
      </c>
      <c r="AO630" s="40">
        <f>AN630*INDEX(AO$624:AO$627,$D630)</f>
        <v/>
      </c>
      <c r="AP630" s="40">
        <f>AO630*INDEX(AP$624:AP$627,$D630)</f>
        <v/>
      </c>
      <c r="AQ630" s="40">
        <f>AP630*INDEX(AQ$624:AQ$627,$D630)</f>
        <v/>
      </c>
      <c r="AR630" s="40">
        <f>AQ630*INDEX(AR$624:AR$627,$D630)</f>
        <v/>
      </c>
      <c r="AS630" s="40">
        <f>AR630*INDEX(AS$624:AS$627,$D630)</f>
        <v/>
      </c>
      <c r="AT630" s="40">
        <f>AS630*INDEX(AT$624:AT$627,$D630)</f>
        <v/>
      </c>
      <c r="AU630" s="40">
        <f>AT630*INDEX(AU$624:AU$627,$D630)</f>
        <v/>
      </c>
      <c r="AV630" s="40">
        <f>AU630*INDEX(AV$624:AV$627,$D630)</f>
        <v/>
      </c>
      <c r="AW630" s="40">
        <f>AV630*INDEX(AW$624:AW$627,$D630)</f>
        <v/>
      </c>
      <c r="AX630" s="40">
        <f>AW630*INDEX(AX$624:AX$627,$D630)</f>
        <v/>
      </c>
      <c r="AY630" s="40">
        <f>AX630*INDEX(AY$624:AY$627,$D630)</f>
        <v/>
      </c>
    </row>
    <row r="631" hidden="1" outlineLevel="1">
      <c r="A631" s="14" t="inlineStr">
        <is>
          <t>dem</t>
        </is>
      </c>
      <c r="B631" s="14" t="inlineStr">
        <is>
          <t>ecy</t>
        </is>
      </c>
      <c r="C631" s="14" t="inlineStr">
        <is>
          <t>avi</t>
        </is>
      </c>
      <c r="D631" s="41">
        <f>INDEX(Inputs_power!$D$36:$D$50,MATCH($C631,Inputs_power!$A$36:$A$50,0))</f>
        <v/>
      </c>
      <c r="E631" s="41">
        <f>INDEX(Inputs_power!$E$36:$E$50,MATCH($C631,Inputs_power!$A$36:$A$50,0))</f>
        <v/>
      </c>
      <c r="F631" s="35" t="n"/>
      <c r="G631" s="35" t="n"/>
      <c r="H631" s="14">
        <f>INDEX(VarLab,MATCH($A631,VarKey,0))&amp;INDEX(MemLab,MATCH($C631&amp;"|"&amp;$B631,MemKey,0))</f>
        <v/>
      </c>
      <c r="I631" s="14">
        <f>INDEX(VarUnit,MATCH($A631,VarKey,0))</f>
        <v/>
      </c>
      <c r="J631" s="14">
        <f>INDEX(VarSrc,MATCH($A631,VarKey,0))</f>
        <v/>
      </c>
      <c r="K631" s="11">
        <f>CodePrefix&amp;$A631&amp;IF($C631="","","."&amp;$C631&amp;"."&amp;$B631)&amp;INDEX(VarEnd,MATCH($A631,VarKey,0))&amp;K$5</f>
        <v/>
      </c>
      <c r="L631" s="39">
        <f>$E631</f>
        <v/>
      </c>
      <c r="M631" s="40">
        <f>L631*INDEX(M$624:M$627,$D631)</f>
        <v/>
      </c>
      <c r="N631" s="40">
        <f>M631*INDEX(N$624:N$627,$D631)</f>
        <v/>
      </c>
      <c r="O631" s="40">
        <f>N631*INDEX(O$624:O$627,$D631)</f>
        <v/>
      </c>
      <c r="P631" s="40">
        <f>O631*INDEX(P$624:P$627,$D631)</f>
        <v/>
      </c>
      <c r="Q631" s="40">
        <f>P631*INDEX(Q$624:Q$627,$D631)</f>
        <v/>
      </c>
      <c r="R631" s="40">
        <f>Q631*INDEX(R$624:R$627,$D631)</f>
        <v/>
      </c>
      <c r="S631" s="40">
        <f>R631*INDEX(S$624:S$627,$D631)</f>
        <v/>
      </c>
      <c r="T631" s="40">
        <f>S631*INDEX(T$624:T$627,$D631)</f>
        <v/>
      </c>
      <c r="U631" s="40">
        <f>T631*INDEX(U$624:U$627,$D631)</f>
        <v/>
      </c>
      <c r="V631" s="40">
        <f>U631*INDEX(V$624:V$627,$D631)</f>
        <v/>
      </c>
      <c r="W631" s="40">
        <f>V631*INDEX(W$624:W$627,$D631)</f>
        <v/>
      </c>
      <c r="X631" s="40">
        <f>W631*INDEX(X$624:X$627,$D631)</f>
        <v/>
      </c>
      <c r="Y631" s="40">
        <f>X631*INDEX(Y$624:Y$627,$D631)</f>
        <v/>
      </c>
      <c r="Z631" s="40">
        <f>Y631*INDEX(Z$624:Z$627,$D631)</f>
        <v/>
      </c>
      <c r="AA631" s="40">
        <f>Z631*INDEX(AA$624:AA$627,$D631)</f>
        <v/>
      </c>
      <c r="AB631" s="40">
        <f>AA631*INDEX(AB$624:AB$627,$D631)</f>
        <v/>
      </c>
      <c r="AC631" s="40">
        <f>AB631*INDEX(AC$624:AC$627,$D631)</f>
        <v/>
      </c>
      <c r="AD631" s="40">
        <f>AC631*INDEX(AD$624:AD$627,$D631)</f>
        <v/>
      </c>
      <c r="AF631" s="11">
        <f>CodePrefix&amp;$A631&amp;IF($C631="","","."&amp;$C631&amp;"."&amp;$B631)&amp;INDEX(VarEnd,MATCH($A631,VarKey,0))&amp;AF$5</f>
        <v/>
      </c>
      <c r="AG631" s="39">
        <f>$E631</f>
        <v/>
      </c>
      <c r="AH631" s="40">
        <f>AG631*INDEX(AH$624:AH$627,$D631)</f>
        <v/>
      </c>
      <c r="AI631" s="40">
        <f>AH631*INDEX(AI$624:AI$627,$D631)</f>
        <v/>
      </c>
      <c r="AJ631" s="40">
        <f>AI631*INDEX(AJ$624:AJ$627,$D631)</f>
        <v/>
      </c>
      <c r="AK631" s="40">
        <f>AJ631*INDEX(AK$624:AK$627,$D631)</f>
        <v/>
      </c>
      <c r="AL631" s="40">
        <f>AK631*INDEX(AL$624:AL$627,$D631)</f>
        <v/>
      </c>
      <c r="AM631" s="40">
        <f>AL631*INDEX(AM$624:AM$627,$D631)</f>
        <v/>
      </c>
      <c r="AN631" s="40">
        <f>AM631*INDEX(AN$624:AN$627,$D631)</f>
        <v/>
      </c>
      <c r="AO631" s="40">
        <f>AN631*INDEX(AO$624:AO$627,$D631)</f>
        <v/>
      </c>
      <c r="AP631" s="40">
        <f>AO631*INDEX(AP$624:AP$627,$D631)</f>
        <v/>
      </c>
      <c r="AQ631" s="40">
        <f>AP631*INDEX(AQ$624:AQ$627,$D631)</f>
        <v/>
      </c>
      <c r="AR631" s="40">
        <f>AQ631*INDEX(AR$624:AR$627,$D631)</f>
        <v/>
      </c>
      <c r="AS631" s="40">
        <f>AR631*INDEX(AS$624:AS$627,$D631)</f>
        <v/>
      </c>
      <c r="AT631" s="40">
        <f>AS631*INDEX(AT$624:AT$627,$D631)</f>
        <v/>
      </c>
      <c r="AU631" s="40">
        <f>AT631*INDEX(AU$624:AU$627,$D631)</f>
        <v/>
      </c>
      <c r="AV631" s="40">
        <f>AU631*INDEX(AV$624:AV$627,$D631)</f>
        <v/>
      </c>
      <c r="AW631" s="40">
        <f>AV631*INDEX(AW$624:AW$627,$D631)</f>
        <v/>
      </c>
      <c r="AX631" s="40">
        <f>AW631*INDEX(AX$624:AX$627,$D631)</f>
        <v/>
      </c>
      <c r="AY631" s="40">
        <f>AX631*INDEX(AY$624:AY$627,$D631)</f>
        <v/>
      </c>
    </row>
    <row r="632" hidden="1" outlineLevel="1">
      <c r="A632" s="14" t="inlineStr">
        <is>
          <t>dem</t>
        </is>
      </c>
      <c r="B632" s="14" t="inlineStr">
        <is>
          <t>ecy</t>
        </is>
      </c>
      <c r="C632" s="14" t="inlineStr">
        <is>
          <t>nav</t>
        </is>
      </c>
      <c r="D632" s="41">
        <f>INDEX(Inputs_power!$D$36:$D$50,MATCH($C632,Inputs_power!$A$36:$A$50,0))</f>
        <v/>
      </c>
      <c r="E632" s="41">
        <f>INDEX(Inputs_power!$E$36:$E$50,MATCH($C632,Inputs_power!$A$36:$A$50,0))</f>
        <v/>
      </c>
      <c r="F632" s="35" t="n"/>
      <c r="G632" s="35" t="n"/>
      <c r="H632" s="14">
        <f>INDEX(VarLab,MATCH($A632,VarKey,0))&amp;INDEX(MemLab,MATCH($C632&amp;"|"&amp;$B632,MemKey,0))</f>
        <v/>
      </c>
      <c r="I632" s="14">
        <f>INDEX(VarUnit,MATCH($A632,VarKey,0))</f>
        <v/>
      </c>
      <c r="J632" s="14">
        <f>INDEX(VarSrc,MATCH($A632,VarKey,0))</f>
        <v/>
      </c>
      <c r="K632" s="11">
        <f>CodePrefix&amp;$A632&amp;IF($C632="","","."&amp;$C632&amp;"."&amp;$B632)&amp;INDEX(VarEnd,MATCH($A632,VarKey,0))&amp;K$5</f>
        <v/>
      </c>
      <c r="L632" s="39">
        <f>$E632</f>
        <v/>
      </c>
      <c r="M632" s="40">
        <f>L632*INDEX(M$624:M$627,$D632)</f>
        <v/>
      </c>
      <c r="N632" s="40">
        <f>M632*INDEX(N$624:N$627,$D632)</f>
        <v/>
      </c>
      <c r="O632" s="40">
        <f>N632*INDEX(O$624:O$627,$D632)</f>
        <v/>
      </c>
      <c r="P632" s="40">
        <f>O632*INDEX(P$624:P$627,$D632)</f>
        <v/>
      </c>
      <c r="Q632" s="40">
        <f>P632*INDEX(Q$624:Q$627,$D632)</f>
        <v/>
      </c>
      <c r="R632" s="40">
        <f>Q632*INDEX(R$624:R$627,$D632)</f>
        <v/>
      </c>
      <c r="S632" s="40">
        <f>R632*INDEX(S$624:S$627,$D632)</f>
        <v/>
      </c>
      <c r="T632" s="40">
        <f>S632*INDEX(T$624:T$627,$D632)</f>
        <v/>
      </c>
      <c r="U632" s="40">
        <f>T632*INDEX(U$624:U$627,$D632)</f>
        <v/>
      </c>
      <c r="V632" s="40">
        <f>U632*INDEX(V$624:V$627,$D632)</f>
        <v/>
      </c>
      <c r="W632" s="40">
        <f>V632*INDEX(W$624:W$627,$D632)</f>
        <v/>
      </c>
      <c r="X632" s="40">
        <f>W632*INDEX(X$624:X$627,$D632)</f>
        <v/>
      </c>
      <c r="Y632" s="40">
        <f>X632*INDEX(Y$624:Y$627,$D632)</f>
        <v/>
      </c>
      <c r="Z632" s="40">
        <f>Y632*INDEX(Z$624:Z$627,$D632)</f>
        <v/>
      </c>
      <c r="AA632" s="40">
        <f>Z632*INDEX(AA$624:AA$627,$D632)</f>
        <v/>
      </c>
      <c r="AB632" s="40">
        <f>AA632*INDEX(AB$624:AB$627,$D632)</f>
        <v/>
      </c>
      <c r="AC632" s="40">
        <f>AB632*INDEX(AC$624:AC$627,$D632)</f>
        <v/>
      </c>
      <c r="AD632" s="40">
        <f>AC632*INDEX(AD$624:AD$627,$D632)</f>
        <v/>
      </c>
      <c r="AF632" s="11">
        <f>CodePrefix&amp;$A632&amp;IF($C632="","","."&amp;$C632&amp;"."&amp;$B632)&amp;INDEX(VarEnd,MATCH($A632,VarKey,0))&amp;AF$5</f>
        <v/>
      </c>
      <c r="AG632" s="39">
        <f>$E632</f>
        <v/>
      </c>
      <c r="AH632" s="40">
        <f>AG632*INDEX(AH$624:AH$627,$D632)</f>
        <v/>
      </c>
      <c r="AI632" s="40">
        <f>AH632*INDEX(AI$624:AI$627,$D632)</f>
        <v/>
      </c>
      <c r="AJ632" s="40">
        <f>AI632*INDEX(AJ$624:AJ$627,$D632)</f>
        <v/>
      </c>
      <c r="AK632" s="40">
        <f>AJ632*INDEX(AK$624:AK$627,$D632)</f>
        <v/>
      </c>
      <c r="AL632" s="40">
        <f>AK632*INDEX(AL$624:AL$627,$D632)</f>
        <v/>
      </c>
      <c r="AM632" s="40">
        <f>AL632*INDEX(AM$624:AM$627,$D632)</f>
        <v/>
      </c>
      <c r="AN632" s="40">
        <f>AM632*INDEX(AN$624:AN$627,$D632)</f>
        <v/>
      </c>
      <c r="AO632" s="40">
        <f>AN632*INDEX(AO$624:AO$627,$D632)</f>
        <v/>
      </c>
      <c r="AP632" s="40">
        <f>AO632*INDEX(AP$624:AP$627,$D632)</f>
        <v/>
      </c>
      <c r="AQ632" s="40">
        <f>AP632*INDEX(AQ$624:AQ$627,$D632)</f>
        <v/>
      </c>
      <c r="AR632" s="40">
        <f>AQ632*INDEX(AR$624:AR$627,$D632)</f>
        <v/>
      </c>
      <c r="AS632" s="40">
        <f>AR632*INDEX(AS$624:AS$627,$D632)</f>
        <v/>
      </c>
      <c r="AT632" s="40">
        <f>AS632*INDEX(AT$624:AT$627,$D632)</f>
        <v/>
      </c>
      <c r="AU632" s="40">
        <f>AT632*INDEX(AU$624:AU$627,$D632)</f>
        <v/>
      </c>
      <c r="AV632" s="40">
        <f>AU632*INDEX(AV$624:AV$627,$D632)</f>
        <v/>
      </c>
      <c r="AW632" s="40">
        <f>AV632*INDEX(AW$624:AW$627,$D632)</f>
        <v/>
      </c>
      <c r="AX632" s="40">
        <f>AW632*INDEX(AX$624:AX$627,$D632)</f>
        <v/>
      </c>
      <c r="AY632" s="40">
        <f>AX632*INDEX(AY$624:AY$627,$D632)</f>
        <v/>
      </c>
    </row>
    <row r="633" hidden="1" outlineLevel="1">
      <c r="A633" s="14" t="inlineStr">
        <is>
          <t>dem</t>
        </is>
      </c>
      <c r="B633" s="14" t="inlineStr">
        <is>
          <t>ecy</t>
        </is>
      </c>
      <c r="C633" s="14" t="inlineStr">
        <is>
          <t>res</t>
        </is>
      </c>
      <c r="D633" s="41">
        <f>INDEX(Inputs_power!$D$36:$D$50,MATCH($C633,Inputs_power!$A$36:$A$50,0))</f>
        <v/>
      </c>
      <c r="E633" s="41">
        <f>INDEX(Inputs_power!$E$36:$E$50,MATCH($C633,Inputs_power!$A$36:$A$50,0))</f>
        <v/>
      </c>
      <c r="F633" s="35" t="n"/>
      <c r="G633" s="35" t="n"/>
      <c r="H633" s="14">
        <f>INDEX(VarLab,MATCH($A633,VarKey,0))&amp;INDEX(MemLab,MATCH($C633&amp;"|"&amp;$B633,MemKey,0))</f>
        <v/>
      </c>
      <c r="I633" s="14">
        <f>INDEX(VarUnit,MATCH($A633,VarKey,0))</f>
        <v/>
      </c>
      <c r="J633" s="14">
        <f>INDEX(VarSrc,MATCH($A633,VarKey,0))</f>
        <v/>
      </c>
      <c r="K633" s="11">
        <f>CodePrefix&amp;$A633&amp;IF($C633="","","."&amp;$C633&amp;"."&amp;$B633)&amp;INDEX(VarEnd,MATCH($A633,VarKey,0))&amp;K$5</f>
        <v/>
      </c>
      <c r="L633" s="39">
        <f>$E633</f>
        <v/>
      </c>
      <c r="M633" s="40">
        <f>L633*INDEX(M$624:M$627,$D633)</f>
        <v/>
      </c>
      <c r="N633" s="40">
        <f>M633*INDEX(N$624:N$627,$D633)</f>
        <v/>
      </c>
      <c r="O633" s="40">
        <f>N633*INDEX(O$624:O$627,$D633)</f>
        <v/>
      </c>
      <c r="P633" s="40">
        <f>O633*INDEX(P$624:P$627,$D633)</f>
        <v/>
      </c>
      <c r="Q633" s="40">
        <f>P633*INDEX(Q$624:Q$627,$D633)</f>
        <v/>
      </c>
      <c r="R633" s="40">
        <f>Q633*INDEX(R$624:R$627,$D633)</f>
        <v/>
      </c>
      <c r="S633" s="40">
        <f>R633*INDEX(S$624:S$627,$D633)</f>
        <v/>
      </c>
      <c r="T633" s="40">
        <f>S633*INDEX(T$624:T$627,$D633)</f>
        <v/>
      </c>
      <c r="U633" s="40">
        <f>T633*INDEX(U$624:U$627,$D633)</f>
        <v/>
      </c>
      <c r="V633" s="40">
        <f>U633*INDEX(V$624:V$627,$D633)</f>
        <v/>
      </c>
      <c r="W633" s="40">
        <f>V633*INDEX(W$624:W$627,$D633)</f>
        <v/>
      </c>
      <c r="X633" s="40">
        <f>W633*INDEX(X$624:X$627,$D633)</f>
        <v/>
      </c>
      <c r="Y633" s="40">
        <f>X633*INDEX(Y$624:Y$627,$D633)</f>
        <v/>
      </c>
      <c r="Z633" s="40">
        <f>Y633*INDEX(Z$624:Z$627,$D633)</f>
        <v/>
      </c>
      <c r="AA633" s="40">
        <f>Z633*INDEX(AA$624:AA$627,$D633)</f>
        <v/>
      </c>
      <c r="AB633" s="40">
        <f>AA633*INDEX(AB$624:AB$627,$D633)</f>
        <v/>
      </c>
      <c r="AC633" s="40">
        <f>AB633*INDEX(AC$624:AC$627,$D633)</f>
        <v/>
      </c>
      <c r="AD633" s="40">
        <f>AC633*INDEX(AD$624:AD$627,$D633)</f>
        <v/>
      </c>
      <c r="AF633" s="11">
        <f>CodePrefix&amp;$A633&amp;IF($C633="","","."&amp;$C633&amp;"."&amp;$B633)&amp;INDEX(VarEnd,MATCH($A633,VarKey,0))&amp;AF$5</f>
        <v/>
      </c>
      <c r="AG633" s="39">
        <f>$E633</f>
        <v/>
      </c>
      <c r="AH633" s="40">
        <f>AG633*INDEX(AH$624:AH$627,$D633)</f>
        <v/>
      </c>
      <c r="AI633" s="40">
        <f>AH633*INDEX(AI$624:AI$627,$D633)</f>
        <v/>
      </c>
      <c r="AJ633" s="40">
        <f>AI633*INDEX(AJ$624:AJ$627,$D633)</f>
        <v/>
      </c>
      <c r="AK633" s="40">
        <f>AJ633*INDEX(AK$624:AK$627,$D633)</f>
        <v/>
      </c>
      <c r="AL633" s="40">
        <f>AK633*INDEX(AL$624:AL$627,$D633)</f>
        <v/>
      </c>
      <c r="AM633" s="40">
        <f>AL633*INDEX(AM$624:AM$627,$D633)</f>
        <v/>
      </c>
      <c r="AN633" s="40">
        <f>AM633*INDEX(AN$624:AN$627,$D633)</f>
        <v/>
      </c>
      <c r="AO633" s="40">
        <f>AN633*INDEX(AO$624:AO$627,$D633)</f>
        <v/>
      </c>
      <c r="AP633" s="40">
        <f>AO633*INDEX(AP$624:AP$627,$D633)</f>
        <v/>
      </c>
      <c r="AQ633" s="40">
        <f>AP633*INDEX(AQ$624:AQ$627,$D633)</f>
        <v/>
      </c>
      <c r="AR633" s="40">
        <f>AQ633*INDEX(AR$624:AR$627,$D633)</f>
        <v/>
      </c>
      <c r="AS633" s="40">
        <f>AR633*INDEX(AS$624:AS$627,$D633)</f>
        <v/>
      </c>
      <c r="AT633" s="40">
        <f>AS633*INDEX(AT$624:AT$627,$D633)</f>
        <v/>
      </c>
      <c r="AU633" s="40">
        <f>AT633*INDEX(AU$624:AU$627,$D633)</f>
        <v/>
      </c>
      <c r="AV633" s="40">
        <f>AU633*INDEX(AV$624:AV$627,$D633)</f>
        <v/>
      </c>
      <c r="AW633" s="40">
        <f>AV633*INDEX(AW$624:AW$627,$D633)</f>
        <v/>
      </c>
      <c r="AX633" s="40">
        <f>AW633*INDEX(AX$624:AX$627,$D633)</f>
        <v/>
      </c>
      <c r="AY633" s="40">
        <f>AX633*INDEX(AY$624:AY$627,$D633)</f>
        <v/>
      </c>
    </row>
    <row r="634" hidden="1" outlineLevel="1">
      <c r="A634" s="14" t="inlineStr">
        <is>
          <t>dem</t>
        </is>
      </c>
      <c r="B634" s="14" t="inlineStr">
        <is>
          <t>ecy</t>
        </is>
      </c>
      <c r="C634" s="14" t="inlineStr">
        <is>
          <t>foo</t>
        </is>
      </c>
      <c r="D634" s="41">
        <f>INDEX(Inputs_power!$D$36:$D$50,MATCH($C634,Inputs_power!$A$36:$A$50,0))</f>
        <v/>
      </c>
      <c r="E634" s="41">
        <f>INDEX(Inputs_power!$E$36:$E$50,MATCH($C634,Inputs_power!$A$36:$A$50,0))</f>
        <v/>
      </c>
      <c r="F634" s="35" t="n"/>
      <c r="G634" s="35" t="n"/>
      <c r="H634" s="14">
        <f>INDEX(VarLab,MATCH($A634,VarKey,0))&amp;INDEX(MemLab,MATCH($C634&amp;"|"&amp;$B634,MemKey,0))</f>
        <v/>
      </c>
      <c r="I634" s="14">
        <f>INDEX(VarUnit,MATCH($A634,VarKey,0))</f>
        <v/>
      </c>
      <c r="J634" s="14">
        <f>INDEX(VarSrc,MATCH($A634,VarKey,0))</f>
        <v/>
      </c>
      <c r="K634" s="11">
        <f>CodePrefix&amp;$A634&amp;IF($C634="","","."&amp;$C634&amp;"."&amp;$B634)&amp;INDEX(VarEnd,MATCH($A634,VarKey,0))&amp;K$5</f>
        <v/>
      </c>
      <c r="L634" s="39">
        <f>$E634</f>
        <v/>
      </c>
      <c r="M634" s="40">
        <f>L634*INDEX(M$624:M$627,$D634)</f>
        <v/>
      </c>
      <c r="N634" s="40">
        <f>M634*INDEX(N$624:N$627,$D634)</f>
        <v/>
      </c>
      <c r="O634" s="40">
        <f>N634*INDEX(O$624:O$627,$D634)</f>
        <v/>
      </c>
      <c r="P634" s="40">
        <f>O634*INDEX(P$624:P$627,$D634)</f>
        <v/>
      </c>
      <c r="Q634" s="40">
        <f>P634*INDEX(Q$624:Q$627,$D634)</f>
        <v/>
      </c>
      <c r="R634" s="40">
        <f>Q634*INDEX(R$624:R$627,$D634)</f>
        <v/>
      </c>
      <c r="S634" s="40">
        <f>R634*INDEX(S$624:S$627,$D634)</f>
        <v/>
      </c>
      <c r="T634" s="40">
        <f>S634*INDEX(T$624:T$627,$D634)</f>
        <v/>
      </c>
      <c r="U634" s="40">
        <f>T634*INDEX(U$624:U$627,$D634)</f>
        <v/>
      </c>
      <c r="V634" s="40">
        <f>U634*INDEX(V$624:V$627,$D634)</f>
        <v/>
      </c>
      <c r="W634" s="40">
        <f>V634*INDEX(W$624:W$627,$D634)</f>
        <v/>
      </c>
      <c r="X634" s="40">
        <f>W634*INDEX(X$624:X$627,$D634)</f>
        <v/>
      </c>
      <c r="Y634" s="40">
        <f>X634*INDEX(Y$624:Y$627,$D634)</f>
        <v/>
      </c>
      <c r="Z634" s="40">
        <f>Y634*INDEX(Z$624:Z$627,$D634)</f>
        <v/>
      </c>
      <c r="AA634" s="40">
        <f>Z634*INDEX(AA$624:AA$627,$D634)</f>
        <v/>
      </c>
      <c r="AB634" s="40">
        <f>AA634*INDEX(AB$624:AB$627,$D634)</f>
        <v/>
      </c>
      <c r="AC634" s="40">
        <f>AB634*INDEX(AC$624:AC$627,$D634)</f>
        <v/>
      </c>
      <c r="AD634" s="40">
        <f>AC634*INDEX(AD$624:AD$627,$D634)</f>
        <v/>
      </c>
      <c r="AF634" s="11">
        <f>CodePrefix&amp;$A634&amp;IF($C634="","","."&amp;$C634&amp;"."&amp;$B634)&amp;INDEX(VarEnd,MATCH($A634,VarKey,0))&amp;AF$5</f>
        <v/>
      </c>
      <c r="AG634" s="39">
        <f>$E634</f>
        <v/>
      </c>
      <c r="AH634" s="40">
        <f>AG634*INDEX(AH$624:AH$627,$D634)</f>
        <v/>
      </c>
      <c r="AI634" s="40">
        <f>AH634*INDEX(AI$624:AI$627,$D634)</f>
        <v/>
      </c>
      <c r="AJ634" s="40">
        <f>AI634*INDEX(AJ$624:AJ$627,$D634)</f>
        <v/>
      </c>
      <c r="AK634" s="40">
        <f>AJ634*INDEX(AK$624:AK$627,$D634)</f>
        <v/>
      </c>
      <c r="AL634" s="40">
        <f>AK634*INDEX(AL$624:AL$627,$D634)</f>
        <v/>
      </c>
      <c r="AM634" s="40">
        <f>AL634*INDEX(AM$624:AM$627,$D634)</f>
        <v/>
      </c>
      <c r="AN634" s="40">
        <f>AM634*INDEX(AN$624:AN$627,$D634)</f>
        <v/>
      </c>
      <c r="AO634" s="40">
        <f>AN634*INDEX(AO$624:AO$627,$D634)</f>
        <v/>
      </c>
      <c r="AP634" s="40">
        <f>AO634*INDEX(AP$624:AP$627,$D634)</f>
        <v/>
      </c>
      <c r="AQ634" s="40">
        <f>AP634*INDEX(AQ$624:AQ$627,$D634)</f>
        <v/>
      </c>
      <c r="AR634" s="40">
        <f>AQ634*INDEX(AR$624:AR$627,$D634)</f>
        <v/>
      </c>
      <c r="AS634" s="40">
        <f>AR634*INDEX(AS$624:AS$627,$D634)</f>
        <v/>
      </c>
      <c r="AT634" s="40">
        <f>AS634*INDEX(AT$624:AT$627,$D634)</f>
        <v/>
      </c>
      <c r="AU634" s="40">
        <f>AT634*INDEX(AU$624:AU$627,$D634)</f>
        <v/>
      </c>
      <c r="AV634" s="40">
        <f>AU634*INDEX(AV$624:AV$627,$D634)</f>
        <v/>
      </c>
      <c r="AW634" s="40">
        <f>AV634*INDEX(AW$624:AW$627,$D634)</f>
        <v/>
      </c>
      <c r="AX634" s="40">
        <f>AW634*INDEX(AX$624:AX$627,$D634)</f>
        <v/>
      </c>
      <c r="AY634" s="40">
        <f>AX634*INDEX(AY$624:AY$627,$D634)</f>
        <v/>
      </c>
    </row>
    <row r="635" hidden="1" outlineLevel="1">
      <c r="A635" s="14" t="inlineStr">
        <is>
          <t>dem</t>
        </is>
      </c>
      <c r="B635" s="14" t="inlineStr">
        <is>
          <t>ecy</t>
        </is>
      </c>
      <c r="C635" s="14" t="inlineStr">
        <is>
          <t>srv</t>
        </is>
      </c>
      <c r="D635" s="41">
        <f>INDEX(Inputs_power!$D$36:$D$50,MATCH($C635,Inputs_power!$A$36:$A$50,0))</f>
        <v/>
      </c>
      <c r="E635" s="41">
        <f>INDEX(Inputs_power!$E$36:$E$50,MATCH($C635,Inputs_power!$A$36:$A$50,0))</f>
        <v/>
      </c>
      <c r="F635" s="35" t="n"/>
      <c r="G635" s="35" t="n"/>
      <c r="H635" s="14">
        <f>INDEX(VarLab,MATCH($A635,VarKey,0))&amp;INDEX(MemLab,MATCH($C635&amp;"|"&amp;$B635,MemKey,0))</f>
        <v/>
      </c>
      <c r="I635" s="14">
        <f>INDEX(VarUnit,MATCH($A635,VarKey,0))</f>
        <v/>
      </c>
      <c r="J635" s="14">
        <f>INDEX(VarSrc,MATCH($A635,VarKey,0))</f>
        <v/>
      </c>
      <c r="K635" s="11">
        <f>CodePrefix&amp;$A635&amp;IF($C635="","","."&amp;$C635&amp;"."&amp;$B635)&amp;INDEX(VarEnd,MATCH($A635,VarKey,0))&amp;K$5</f>
        <v/>
      </c>
      <c r="L635" s="39">
        <f>$E635</f>
        <v/>
      </c>
      <c r="M635" s="40">
        <f>L635*INDEX(M$624:M$627,$D635)</f>
        <v/>
      </c>
      <c r="N635" s="40">
        <f>M635*INDEX(N$624:N$627,$D635)</f>
        <v/>
      </c>
      <c r="O635" s="40">
        <f>N635*INDEX(O$624:O$627,$D635)</f>
        <v/>
      </c>
      <c r="P635" s="40">
        <f>O635*INDEX(P$624:P$627,$D635)</f>
        <v/>
      </c>
      <c r="Q635" s="40">
        <f>P635*INDEX(Q$624:Q$627,$D635)</f>
        <v/>
      </c>
      <c r="R635" s="40">
        <f>Q635*INDEX(R$624:R$627,$D635)</f>
        <v/>
      </c>
      <c r="S635" s="40">
        <f>R635*INDEX(S$624:S$627,$D635)</f>
        <v/>
      </c>
      <c r="T635" s="40">
        <f>S635*INDEX(T$624:T$627,$D635)</f>
        <v/>
      </c>
      <c r="U635" s="40">
        <f>T635*INDEX(U$624:U$627,$D635)</f>
        <v/>
      </c>
      <c r="V635" s="40">
        <f>U635*INDEX(V$624:V$627,$D635)</f>
        <v/>
      </c>
      <c r="W635" s="40">
        <f>V635*INDEX(W$624:W$627,$D635)</f>
        <v/>
      </c>
      <c r="X635" s="40">
        <f>W635*INDEX(X$624:X$627,$D635)</f>
        <v/>
      </c>
      <c r="Y635" s="40">
        <f>X635*INDEX(Y$624:Y$627,$D635)</f>
        <v/>
      </c>
      <c r="Z635" s="40">
        <f>Y635*INDEX(Z$624:Z$627,$D635)</f>
        <v/>
      </c>
      <c r="AA635" s="40">
        <f>Z635*INDEX(AA$624:AA$627,$D635)</f>
        <v/>
      </c>
      <c r="AB635" s="40">
        <f>AA635*INDEX(AB$624:AB$627,$D635)</f>
        <v/>
      </c>
      <c r="AC635" s="40">
        <f>AB635*INDEX(AC$624:AC$627,$D635)</f>
        <v/>
      </c>
      <c r="AD635" s="40">
        <f>AC635*INDEX(AD$624:AD$627,$D635)</f>
        <v/>
      </c>
      <c r="AF635" s="11">
        <f>CodePrefix&amp;$A635&amp;IF($C635="","","."&amp;$C635&amp;"."&amp;$B635)&amp;INDEX(VarEnd,MATCH($A635,VarKey,0))&amp;AF$5</f>
        <v/>
      </c>
      <c r="AG635" s="39">
        <f>$E635</f>
        <v/>
      </c>
      <c r="AH635" s="40">
        <f>AG635*INDEX(AH$624:AH$627,$D635)</f>
        <v/>
      </c>
      <c r="AI635" s="40">
        <f>AH635*INDEX(AI$624:AI$627,$D635)</f>
        <v/>
      </c>
      <c r="AJ635" s="40">
        <f>AI635*INDEX(AJ$624:AJ$627,$D635)</f>
        <v/>
      </c>
      <c r="AK635" s="40">
        <f>AJ635*INDEX(AK$624:AK$627,$D635)</f>
        <v/>
      </c>
      <c r="AL635" s="40">
        <f>AK635*INDEX(AL$624:AL$627,$D635)</f>
        <v/>
      </c>
      <c r="AM635" s="40">
        <f>AL635*INDEX(AM$624:AM$627,$D635)</f>
        <v/>
      </c>
      <c r="AN635" s="40">
        <f>AM635*INDEX(AN$624:AN$627,$D635)</f>
        <v/>
      </c>
      <c r="AO635" s="40">
        <f>AN635*INDEX(AO$624:AO$627,$D635)</f>
        <v/>
      </c>
      <c r="AP635" s="40">
        <f>AO635*INDEX(AP$624:AP$627,$D635)</f>
        <v/>
      </c>
      <c r="AQ635" s="40">
        <f>AP635*INDEX(AQ$624:AQ$627,$D635)</f>
        <v/>
      </c>
      <c r="AR635" s="40">
        <f>AQ635*INDEX(AR$624:AR$627,$D635)</f>
        <v/>
      </c>
      <c r="AS635" s="40">
        <f>AR635*INDEX(AS$624:AS$627,$D635)</f>
        <v/>
      </c>
      <c r="AT635" s="40">
        <f>AS635*INDEX(AT$624:AT$627,$D635)</f>
        <v/>
      </c>
      <c r="AU635" s="40">
        <f>AT635*INDEX(AU$624:AU$627,$D635)</f>
        <v/>
      </c>
      <c r="AV635" s="40">
        <f>AU635*INDEX(AV$624:AV$627,$D635)</f>
        <v/>
      </c>
      <c r="AW635" s="40">
        <f>AV635*INDEX(AW$624:AW$627,$D635)</f>
        <v/>
      </c>
      <c r="AX635" s="40">
        <f>AW635*INDEX(AX$624:AX$627,$D635)</f>
        <v/>
      </c>
      <c r="AY635" s="40">
        <f>AX635*INDEX(AY$624:AY$627,$D635)</f>
        <v/>
      </c>
    </row>
    <row r="636" hidden="1" outlineLevel="1">
      <c r="A636" s="14" t="inlineStr">
        <is>
          <t>dem</t>
        </is>
      </c>
      <c r="B636" s="14" t="inlineStr">
        <is>
          <t>ecy</t>
        </is>
      </c>
      <c r="C636" s="14" t="inlineStr">
        <is>
          <t>mch</t>
        </is>
      </c>
      <c r="D636" s="41">
        <f>INDEX(Inputs_power!$D$36:$D$50,MATCH($C636,Inputs_power!$A$36:$A$50,0))</f>
        <v/>
      </c>
      <c r="E636" s="41">
        <f>INDEX(Inputs_power!$E$36:$E$50,MATCH($C636,Inputs_power!$A$36:$A$50,0))</f>
        <v/>
      </c>
      <c r="F636" s="35" t="n"/>
      <c r="G636" s="35" t="n"/>
      <c r="H636" s="14">
        <f>INDEX(VarLab,MATCH($A636,VarKey,0))&amp;INDEX(MemLab,MATCH($C636&amp;"|"&amp;$B636,MemKey,0))</f>
        <v/>
      </c>
      <c r="I636" s="14">
        <f>INDEX(VarUnit,MATCH($A636,VarKey,0))</f>
        <v/>
      </c>
      <c r="J636" s="14">
        <f>INDEX(VarSrc,MATCH($A636,VarKey,0))</f>
        <v/>
      </c>
      <c r="K636" s="11">
        <f>CodePrefix&amp;$A636&amp;IF($C636="","","."&amp;$C636&amp;"."&amp;$B636)&amp;INDEX(VarEnd,MATCH($A636,VarKey,0))&amp;K$5</f>
        <v/>
      </c>
      <c r="L636" s="39">
        <f>$E636</f>
        <v/>
      </c>
      <c r="M636" s="40">
        <f>L636*INDEX(M$624:M$627,$D636)</f>
        <v/>
      </c>
      <c r="N636" s="40">
        <f>M636*INDEX(N$624:N$627,$D636)</f>
        <v/>
      </c>
      <c r="O636" s="40">
        <f>N636*INDEX(O$624:O$627,$D636)</f>
        <v/>
      </c>
      <c r="P636" s="40">
        <f>O636*INDEX(P$624:P$627,$D636)</f>
        <v/>
      </c>
      <c r="Q636" s="40">
        <f>P636*INDEX(Q$624:Q$627,$D636)</f>
        <v/>
      </c>
      <c r="R636" s="40">
        <f>Q636*INDEX(R$624:R$627,$D636)</f>
        <v/>
      </c>
      <c r="S636" s="40">
        <f>R636*INDEX(S$624:S$627,$D636)</f>
        <v/>
      </c>
      <c r="T636" s="40">
        <f>S636*INDEX(T$624:T$627,$D636)</f>
        <v/>
      </c>
      <c r="U636" s="40">
        <f>T636*INDEX(U$624:U$627,$D636)</f>
        <v/>
      </c>
      <c r="V636" s="40">
        <f>U636*INDEX(V$624:V$627,$D636)</f>
        <v/>
      </c>
      <c r="W636" s="40">
        <f>V636*INDEX(W$624:W$627,$D636)</f>
        <v/>
      </c>
      <c r="X636" s="40">
        <f>W636*INDEX(X$624:X$627,$D636)</f>
        <v/>
      </c>
      <c r="Y636" s="40">
        <f>X636*INDEX(Y$624:Y$627,$D636)</f>
        <v/>
      </c>
      <c r="Z636" s="40">
        <f>Y636*INDEX(Z$624:Z$627,$D636)</f>
        <v/>
      </c>
      <c r="AA636" s="40">
        <f>Z636*INDEX(AA$624:AA$627,$D636)</f>
        <v/>
      </c>
      <c r="AB636" s="40">
        <f>AA636*INDEX(AB$624:AB$627,$D636)</f>
        <v/>
      </c>
      <c r="AC636" s="40">
        <f>AB636*INDEX(AC$624:AC$627,$D636)</f>
        <v/>
      </c>
      <c r="AD636" s="40">
        <f>AC636*INDEX(AD$624:AD$627,$D636)</f>
        <v/>
      </c>
      <c r="AF636" s="11">
        <f>CodePrefix&amp;$A636&amp;IF($C636="","","."&amp;$C636&amp;"."&amp;$B636)&amp;INDEX(VarEnd,MATCH($A636,VarKey,0))&amp;AF$5</f>
        <v/>
      </c>
      <c r="AG636" s="39">
        <f>$E636</f>
        <v/>
      </c>
      <c r="AH636" s="40">
        <f>AG636*INDEX(AH$624:AH$627,$D636)</f>
        <v/>
      </c>
      <c r="AI636" s="40">
        <f>AH636*INDEX(AI$624:AI$627,$D636)</f>
        <v/>
      </c>
      <c r="AJ636" s="40">
        <f>AI636*INDEX(AJ$624:AJ$627,$D636)</f>
        <v/>
      </c>
      <c r="AK636" s="40">
        <f>AJ636*INDEX(AK$624:AK$627,$D636)</f>
        <v/>
      </c>
      <c r="AL636" s="40">
        <f>AK636*INDEX(AL$624:AL$627,$D636)</f>
        <v/>
      </c>
      <c r="AM636" s="40">
        <f>AL636*INDEX(AM$624:AM$627,$D636)</f>
        <v/>
      </c>
      <c r="AN636" s="40">
        <f>AM636*INDEX(AN$624:AN$627,$D636)</f>
        <v/>
      </c>
      <c r="AO636" s="40">
        <f>AN636*INDEX(AO$624:AO$627,$D636)</f>
        <v/>
      </c>
      <c r="AP636" s="40">
        <f>AO636*INDEX(AP$624:AP$627,$D636)</f>
        <v/>
      </c>
      <c r="AQ636" s="40">
        <f>AP636*INDEX(AQ$624:AQ$627,$D636)</f>
        <v/>
      </c>
      <c r="AR636" s="40">
        <f>AQ636*INDEX(AR$624:AR$627,$D636)</f>
        <v/>
      </c>
      <c r="AS636" s="40">
        <f>AR636*INDEX(AS$624:AS$627,$D636)</f>
        <v/>
      </c>
      <c r="AT636" s="40">
        <f>AS636*INDEX(AT$624:AT$627,$D636)</f>
        <v/>
      </c>
      <c r="AU636" s="40">
        <f>AT636*INDEX(AU$624:AU$627,$D636)</f>
        <v/>
      </c>
      <c r="AV636" s="40">
        <f>AU636*INDEX(AV$624:AV$627,$D636)</f>
        <v/>
      </c>
      <c r="AW636" s="40">
        <f>AV636*INDEX(AW$624:AW$627,$D636)</f>
        <v/>
      </c>
      <c r="AX636" s="40">
        <f>AW636*INDEX(AX$624:AX$627,$D636)</f>
        <v/>
      </c>
      <c r="AY636" s="40">
        <f>AX636*INDEX(AY$624:AY$627,$D636)</f>
        <v/>
      </c>
    </row>
    <row r="637" hidden="1" outlineLevel="1">
      <c r="A637" s="14" t="inlineStr">
        <is>
          <t>dem</t>
        </is>
      </c>
      <c r="B637" s="14" t="inlineStr">
        <is>
          <t>ecy</t>
        </is>
      </c>
      <c r="C637" s="14" t="inlineStr">
        <is>
          <t>irn</t>
        </is>
      </c>
      <c r="D637" s="41">
        <f>INDEX(Inputs_power!$D$36:$D$50,MATCH($C637,Inputs_power!$A$36:$A$50,0))</f>
        <v/>
      </c>
      <c r="E637" s="41">
        <f>INDEX(Inputs_power!$E$36:$E$50,MATCH($C637,Inputs_power!$A$36:$A$50,0))</f>
        <v/>
      </c>
      <c r="F637" s="35" t="n"/>
      <c r="G637" s="35" t="n"/>
      <c r="H637" s="14">
        <f>INDEX(VarLab,MATCH($A637,VarKey,0))&amp;INDEX(MemLab,MATCH($C637&amp;"|"&amp;$B637,MemKey,0))</f>
        <v/>
      </c>
      <c r="I637" s="14">
        <f>INDEX(VarUnit,MATCH($A637,VarKey,0))</f>
        <v/>
      </c>
      <c r="J637" s="14">
        <f>INDEX(VarSrc,MATCH($A637,VarKey,0))</f>
        <v/>
      </c>
      <c r="K637" s="11">
        <f>CodePrefix&amp;$A637&amp;IF($C637="","","."&amp;$C637&amp;"."&amp;$B637)&amp;INDEX(VarEnd,MATCH($A637,VarKey,0))&amp;K$5</f>
        <v/>
      </c>
      <c r="L637" s="39">
        <f>$E637</f>
        <v/>
      </c>
      <c r="M637" s="40">
        <f>L637*INDEX(M$624:M$627,$D637)</f>
        <v/>
      </c>
      <c r="N637" s="40">
        <f>M637*INDEX(N$624:N$627,$D637)</f>
        <v/>
      </c>
      <c r="O637" s="40">
        <f>N637*INDEX(O$624:O$627,$D637)</f>
        <v/>
      </c>
      <c r="P637" s="40">
        <f>O637*INDEX(P$624:P$627,$D637)</f>
        <v/>
      </c>
      <c r="Q637" s="40">
        <f>P637*INDEX(Q$624:Q$627,$D637)</f>
        <v/>
      </c>
      <c r="R637" s="40">
        <f>Q637*INDEX(R$624:R$627,$D637)</f>
        <v/>
      </c>
      <c r="S637" s="40">
        <f>R637*INDEX(S$624:S$627,$D637)</f>
        <v/>
      </c>
      <c r="T637" s="40">
        <f>S637*INDEX(T$624:T$627,$D637)</f>
        <v/>
      </c>
      <c r="U637" s="40">
        <f>T637*INDEX(U$624:U$627,$D637)</f>
        <v/>
      </c>
      <c r="V637" s="40">
        <f>U637*INDEX(V$624:V$627,$D637)</f>
        <v/>
      </c>
      <c r="W637" s="40">
        <f>V637*INDEX(W$624:W$627,$D637)</f>
        <v/>
      </c>
      <c r="X637" s="40">
        <f>W637*INDEX(X$624:X$627,$D637)</f>
        <v/>
      </c>
      <c r="Y637" s="40">
        <f>X637*INDEX(Y$624:Y$627,$D637)</f>
        <v/>
      </c>
      <c r="Z637" s="40">
        <f>Y637*INDEX(Z$624:Z$627,$D637)</f>
        <v/>
      </c>
      <c r="AA637" s="40">
        <f>Z637*INDEX(AA$624:AA$627,$D637)</f>
        <v/>
      </c>
      <c r="AB637" s="40">
        <f>AA637*INDEX(AB$624:AB$627,$D637)</f>
        <v/>
      </c>
      <c r="AC637" s="40">
        <f>AB637*INDEX(AC$624:AC$627,$D637)</f>
        <v/>
      </c>
      <c r="AD637" s="40">
        <f>AC637*INDEX(AD$624:AD$627,$D637)</f>
        <v/>
      </c>
      <c r="AF637" s="11">
        <f>CodePrefix&amp;$A637&amp;IF($C637="","","."&amp;$C637&amp;"."&amp;$B637)&amp;INDEX(VarEnd,MATCH($A637,VarKey,0))&amp;AF$5</f>
        <v/>
      </c>
      <c r="AG637" s="39">
        <f>$E637</f>
        <v/>
      </c>
      <c r="AH637" s="40">
        <f>AG637*INDEX(AH$624:AH$627,$D637)</f>
        <v/>
      </c>
      <c r="AI637" s="40">
        <f>AH637*INDEX(AI$624:AI$627,$D637)</f>
        <v/>
      </c>
      <c r="AJ637" s="40">
        <f>AI637*INDEX(AJ$624:AJ$627,$D637)</f>
        <v/>
      </c>
      <c r="AK637" s="40">
        <f>AJ637*INDEX(AK$624:AK$627,$D637)</f>
        <v/>
      </c>
      <c r="AL637" s="40">
        <f>AK637*INDEX(AL$624:AL$627,$D637)</f>
        <v/>
      </c>
      <c r="AM637" s="40">
        <f>AL637*INDEX(AM$624:AM$627,$D637)</f>
        <v/>
      </c>
      <c r="AN637" s="40">
        <f>AM637*INDEX(AN$624:AN$627,$D637)</f>
        <v/>
      </c>
      <c r="AO637" s="40">
        <f>AN637*INDEX(AO$624:AO$627,$D637)</f>
        <v/>
      </c>
      <c r="AP637" s="40">
        <f>AO637*INDEX(AP$624:AP$627,$D637)</f>
        <v/>
      </c>
      <c r="AQ637" s="40">
        <f>AP637*INDEX(AQ$624:AQ$627,$D637)</f>
        <v/>
      </c>
      <c r="AR637" s="40">
        <f>AQ637*INDEX(AR$624:AR$627,$D637)</f>
        <v/>
      </c>
      <c r="AS637" s="40">
        <f>AR637*INDEX(AS$624:AS$627,$D637)</f>
        <v/>
      </c>
      <c r="AT637" s="40">
        <f>AS637*INDEX(AT$624:AT$627,$D637)</f>
        <v/>
      </c>
      <c r="AU637" s="40">
        <f>AT637*INDEX(AU$624:AU$627,$D637)</f>
        <v/>
      </c>
      <c r="AV637" s="40">
        <f>AU637*INDEX(AV$624:AV$627,$D637)</f>
        <v/>
      </c>
      <c r="AW637" s="40">
        <f>AV637*INDEX(AW$624:AW$627,$D637)</f>
        <v/>
      </c>
      <c r="AX637" s="40">
        <f>AW637*INDEX(AX$624:AX$627,$D637)</f>
        <v/>
      </c>
      <c r="AY637" s="40">
        <f>AX637*INDEX(AY$624:AY$627,$D637)</f>
        <v/>
      </c>
    </row>
    <row r="638" hidden="1" outlineLevel="1">
      <c r="A638" s="14" t="inlineStr">
        <is>
          <t>dem</t>
        </is>
      </c>
      <c r="B638" s="14" t="inlineStr">
        <is>
          <t>ecy</t>
        </is>
      </c>
      <c r="C638" s="14" t="inlineStr">
        <is>
          <t>nfm</t>
        </is>
      </c>
      <c r="D638" s="41">
        <f>INDEX(Inputs_power!$D$36:$D$50,MATCH($C638,Inputs_power!$A$36:$A$50,0))</f>
        <v/>
      </c>
      <c r="E638" s="41">
        <f>INDEX(Inputs_power!$E$36:$E$50,MATCH($C638,Inputs_power!$A$36:$A$50,0))</f>
        <v/>
      </c>
      <c r="F638" s="35" t="n"/>
      <c r="G638" s="35" t="n"/>
      <c r="H638" s="14">
        <f>INDEX(VarLab,MATCH($A638,VarKey,0))&amp;INDEX(MemLab,MATCH($C638&amp;"|"&amp;$B638,MemKey,0))</f>
        <v/>
      </c>
      <c r="I638" s="14">
        <f>INDEX(VarUnit,MATCH($A638,VarKey,0))</f>
        <v/>
      </c>
      <c r="J638" s="14">
        <f>INDEX(VarSrc,MATCH($A638,VarKey,0))</f>
        <v/>
      </c>
      <c r="K638" s="11">
        <f>CodePrefix&amp;$A638&amp;IF($C638="","","."&amp;$C638&amp;"."&amp;$B638)&amp;INDEX(VarEnd,MATCH($A638,VarKey,0))&amp;K$5</f>
        <v/>
      </c>
      <c r="L638" s="39">
        <f>$E638</f>
        <v/>
      </c>
      <c r="M638" s="40">
        <f>L638*INDEX(M$624:M$627,$D638)</f>
        <v/>
      </c>
      <c r="N638" s="40">
        <f>M638*INDEX(N$624:N$627,$D638)</f>
        <v/>
      </c>
      <c r="O638" s="40">
        <f>N638*INDEX(O$624:O$627,$D638)</f>
        <v/>
      </c>
      <c r="P638" s="40">
        <f>O638*INDEX(P$624:P$627,$D638)</f>
        <v/>
      </c>
      <c r="Q638" s="40">
        <f>P638*INDEX(Q$624:Q$627,$D638)</f>
        <v/>
      </c>
      <c r="R638" s="40">
        <f>Q638*INDEX(R$624:R$627,$D638)</f>
        <v/>
      </c>
      <c r="S638" s="40">
        <f>R638*INDEX(S$624:S$627,$D638)</f>
        <v/>
      </c>
      <c r="T638" s="40">
        <f>S638*INDEX(T$624:T$627,$D638)</f>
        <v/>
      </c>
      <c r="U638" s="40">
        <f>T638*INDEX(U$624:U$627,$D638)</f>
        <v/>
      </c>
      <c r="V638" s="40">
        <f>U638*INDEX(V$624:V$627,$D638)</f>
        <v/>
      </c>
      <c r="W638" s="40">
        <f>V638*INDEX(W$624:W$627,$D638)</f>
        <v/>
      </c>
      <c r="X638" s="40">
        <f>W638*INDEX(X$624:X$627,$D638)</f>
        <v/>
      </c>
      <c r="Y638" s="40">
        <f>X638*INDEX(Y$624:Y$627,$D638)</f>
        <v/>
      </c>
      <c r="Z638" s="40">
        <f>Y638*INDEX(Z$624:Z$627,$D638)</f>
        <v/>
      </c>
      <c r="AA638" s="40">
        <f>Z638*INDEX(AA$624:AA$627,$D638)</f>
        <v/>
      </c>
      <c r="AB638" s="40">
        <f>AA638*INDEX(AB$624:AB$627,$D638)</f>
        <v/>
      </c>
      <c r="AC638" s="40">
        <f>AB638*INDEX(AC$624:AC$627,$D638)</f>
        <v/>
      </c>
      <c r="AD638" s="40">
        <f>AC638*INDEX(AD$624:AD$627,$D638)</f>
        <v/>
      </c>
      <c r="AF638" s="11">
        <f>CodePrefix&amp;$A638&amp;IF($C638="","","."&amp;$C638&amp;"."&amp;$B638)&amp;INDEX(VarEnd,MATCH($A638,VarKey,0))&amp;AF$5</f>
        <v/>
      </c>
      <c r="AG638" s="39">
        <f>$E638</f>
        <v/>
      </c>
      <c r="AH638" s="40">
        <f>AG638*INDEX(AH$624:AH$627,$D638)</f>
        <v/>
      </c>
      <c r="AI638" s="40">
        <f>AH638*INDEX(AI$624:AI$627,$D638)</f>
        <v/>
      </c>
      <c r="AJ638" s="40">
        <f>AI638*INDEX(AJ$624:AJ$627,$D638)</f>
        <v/>
      </c>
      <c r="AK638" s="40">
        <f>AJ638*INDEX(AK$624:AK$627,$D638)</f>
        <v/>
      </c>
      <c r="AL638" s="40">
        <f>AK638*INDEX(AL$624:AL$627,$D638)</f>
        <v/>
      </c>
      <c r="AM638" s="40">
        <f>AL638*INDEX(AM$624:AM$627,$D638)</f>
        <v/>
      </c>
      <c r="AN638" s="40">
        <f>AM638*INDEX(AN$624:AN$627,$D638)</f>
        <v/>
      </c>
      <c r="AO638" s="40">
        <f>AN638*INDEX(AO$624:AO$627,$D638)</f>
        <v/>
      </c>
      <c r="AP638" s="40">
        <f>AO638*INDEX(AP$624:AP$627,$D638)</f>
        <v/>
      </c>
      <c r="AQ638" s="40">
        <f>AP638*INDEX(AQ$624:AQ$627,$D638)</f>
        <v/>
      </c>
      <c r="AR638" s="40">
        <f>AQ638*INDEX(AR$624:AR$627,$D638)</f>
        <v/>
      </c>
      <c r="AS638" s="40">
        <f>AR638*INDEX(AS$624:AS$627,$D638)</f>
        <v/>
      </c>
      <c r="AT638" s="40">
        <f>AS638*INDEX(AT$624:AT$627,$D638)</f>
        <v/>
      </c>
      <c r="AU638" s="40">
        <f>AT638*INDEX(AU$624:AU$627,$D638)</f>
        <v/>
      </c>
      <c r="AV638" s="40">
        <f>AU638*INDEX(AV$624:AV$627,$D638)</f>
        <v/>
      </c>
      <c r="AW638" s="40">
        <f>AV638*INDEX(AW$624:AW$627,$D638)</f>
        <v/>
      </c>
      <c r="AX638" s="40">
        <f>AW638*INDEX(AX$624:AX$627,$D638)</f>
        <v/>
      </c>
      <c r="AY638" s="40">
        <f>AX638*INDEX(AY$624:AY$627,$D638)</f>
        <v/>
      </c>
    </row>
    <row r="639" hidden="1" outlineLevel="1">
      <c r="A639" s="14" t="inlineStr">
        <is>
          <t>dem</t>
        </is>
      </c>
      <c r="B639" s="14" t="inlineStr">
        <is>
          <t>ecy</t>
        </is>
      </c>
      <c r="C639" s="14" t="inlineStr">
        <is>
          <t>mac</t>
        </is>
      </c>
      <c r="D639" s="41">
        <f>INDEX(Inputs_power!$D$36:$D$50,MATCH($C639,Inputs_power!$A$36:$A$50,0))</f>
        <v/>
      </c>
      <c r="E639" s="41">
        <f>INDEX(Inputs_power!$E$36:$E$50,MATCH($C639,Inputs_power!$A$36:$A$50,0))</f>
        <v/>
      </c>
      <c r="F639" s="35" t="n"/>
      <c r="G639" s="35" t="n"/>
      <c r="H639" s="14">
        <f>INDEX(VarLab,MATCH($A639,VarKey,0))&amp;INDEX(MemLab,MATCH($C639&amp;"|"&amp;$B639,MemKey,0))</f>
        <v/>
      </c>
      <c r="I639" s="14">
        <f>INDEX(VarUnit,MATCH($A639,VarKey,0))</f>
        <v/>
      </c>
      <c r="J639" s="14">
        <f>INDEX(VarSrc,MATCH($A639,VarKey,0))</f>
        <v/>
      </c>
      <c r="K639" s="11">
        <f>CodePrefix&amp;$A639&amp;IF($C639="","","."&amp;$C639&amp;"."&amp;$B639)&amp;INDEX(VarEnd,MATCH($A639,VarKey,0))&amp;K$5</f>
        <v/>
      </c>
      <c r="L639" s="39">
        <f>$E639</f>
        <v/>
      </c>
      <c r="M639" s="40">
        <f>L639*INDEX(M$624:M$627,$D639)</f>
        <v/>
      </c>
      <c r="N639" s="40">
        <f>M639*INDEX(N$624:N$627,$D639)</f>
        <v/>
      </c>
      <c r="O639" s="40">
        <f>N639*INDEX(O$624:O$627,$D639)</f>
        <v/>
      </c>
      <c r="P639" s="40">
        <f>O639*INDEX(P$624:P$627,$D639)</f>
        <v/>
      </c>
      <c r="Q639" s="40">
        <f>P639*INDEX(Q$624:Q$627,$D639)</f>
        <v/>
      </c>
      <c r="R639" s="40">
        <f>Q639*INDEX(R$624:R$627,$D639)</f>
        <v/>
      </c>
      <c r="S639" s="40">
        <f>R639*INDEX(S$624:S$627,$D639)</f>
        <v/>
      </c>
      <c r="T639" s="40">
        <f>S639*INDEX(T$624:T$627,$D639)</f>
        <v/>
      </c>
      <c r="U639" s="40">
        <f>T639*INDEX(U$624:U$627,$D639)</f>
        <v/>
      </c>
      <c r="V639" s="40">
        <f>U639*INDEX(V$624:V$627,$D639)</f>
        <v/>
      </c>
      <c r="W639" s="40">
        <f>V639*INDEX(W$624:W$627,$D639)</f>
        <v/>
      </c>
      <c r="X639" s="40">
        <f>W639*INDEX(X$624:X$627,$D639)</f>
        <v/>
      </c>
      <c r="Y639" s="40">
        <f>X639*INDEX(Y$624:Y$627,$D639)</f>
        <v/>
      </c>
      <c r="Z639" s="40">
        <f>Y639*INDEX(Z$624:Z$627,$D639)</f>
        <v/>
      </c>
      <c r="AA639" s="40">
        <f>Z639*INDEX(AA$624:AA$627,$D639)</f>
        <v/>
      </c>
      <c r="AB639" s="40">
        <f>AA639*INDEX(AB$624:AB$627,$D639)</f>
        <v/>
      </c>
      <c r="AC639" s="40">
        <f>AB639*INDEX(AC$624:AC$627,$D639)</f>
        <v/>
      </c>
      <c r="AD639" s="40">
        <f>AC639*INDEX(AD$624:AD$627,$D639)</f>
        <v/>
      </c>
      <c r="AF639" s="11">
        <f>CodePrefix&amp;$A639&amp;IF($C639="","","."&amp;$C639&amp;"."&amp;$B639)&amp;INDEX(VarEnd,MATCH($A639,VarKey,0))&amp;AF$5</f>
        <v/>
      </c>
      <c r="AG639" s="39">
        <f>$E639</f>
        <v/>
      </c>
      <c r="AH639" s="40">
        <f>AG639*INDEX(AH$624:AH$627,$D639)</f>
        <v/>
      </c>
      <c r="AI639" s="40">
        <f>AH639*INDEX(AI$624:AI$627,$D639)</f>
        <v/>
      </c>
      <c r="AJ639" s="40">
        <f>AI639*INDEX(AJ$624:AJ$627,$D639)</f>
        <v/>
      </c>
      <c r="AK639" s="40">
        <f>AJ639*INDEX(AK$624:AK$627,$D639)</f>
        <v/>
      </c>
      <c r="AL639" s="40">
        <f>AK639*INDEX(AL$624:AL$627,$D639)</f>
        <v/>
      </c>
      <c r="AM639" s="40">
        <f>AL639*INDEX(AM$624:AM$627,$D639)</f>
        <v/>
      </c>
      <c r="AN639" s="40">
        <f>AM639*INDEX(AN$624:AN$627,$D639)</f>
        <v/>
      </c>
      <c r="AO639" s="40">
        <f>AN639*INDEX(AO$624:AO$627,$D639)</f>
        <v/>
      </c>
      <c r="AP639" s="40">
        <f>AO639*INDEX(AP$624:AP$627,$D639)</f>
        <v/>
      </c>
      <c r="AQ639" s="40">
        <f>AP639*INDEX(AQ$624:AQ$627,$D639)</f>
        <v/>
      </c>
      <c r="AR639" s="40">
        <f>AQ639*INDEX(AR$624:AR$627,$D639)</f>
        <v/>
      </c>
      <c r="AS639" s="40">
        <f>AR639*INDEX(AS$624:AS$627,$D639)</f>
        <v/>
      </c>
      <c r="AT639" s="40">
        <f>AS639*INDEX(AT$624:AT$627,$D639)</f>
        <v/>
      </c>
      <c r="AU639" s="40">
        <f>AT639*INDEX(AU$624:AU$627,$D639)</f>
        <v/>
      </c>
      <c r="AV639" s="40">
        <f>AU639*INDEX(AV$624:AV$627,$D639)</f>
        <v/>
      </c>
      <c r="AW639" s="40">
        <f>AV639*INDEX(AW$624:AW$627,$D639)</f>
        <v/>
      </c>
      <c r="AX639" s="40">
        <f>AW639*INDEX(AX$624:AX$627,$D639)</f>
        <v/>
      </c>
      <c r="AY639" s="40">
        <f>AX639*INDEX(AY$624:AY$627,$D639)</f>
        <v/>
      </c>
    </row>
    <row r="640" hidden="1" outlineLevel="1">
      <c r="A640" s="14" t="inlineStr">
        <is>
          <t>dem</t>
        </is>
      </c>
      <c r="B640" s="14" t="inlineStr">
        <is>
          <t>ecy</t>
        </is>
      </c>
      <c r="C640" s="14" t="inlineStr">
        <is>
          <t>cem</t>
        </is>
      </c>
      <c r="D640" s="41">
        <f>INDEX(Inputs_power!$D$36:$D$50,MATCH($C640,Inputs_power!$A$36:$A$50,0))</f>
        <v/>
      </c>
      <c r="E640" s="41">
        <f>INDEX(Inputs_power!$E$36:$E$50,MATCH($C640,Inputs_power!$A$36:$A$50,0))</f>
        <v/>
      </c>
      <c r="F640" s="35" t="n"/>
      <c r="G640" s="35" t="n"/>
      <c r="H640" s="14">
        <f>INDEX(VarLab,MATCH($A640,VarKey,0))&amp;INDEX(MemLab,MATCH($C640&amp;"|"&amp;$B640,MemKey,0))</f>
        <v/>
      </c>
      <c r="I640" s="14">
        <f>INDEX(VarUnit,MATCH($A640,VarKey,0))</f>
        <v/>
      </c>
      <c r="J640" s="14">
        <f>INDEX(VarSrc,MATCH($A640,VarKey,0))</f>
        <v/>
      </c>
      <c r="K640" s="11">
        <f>CodePrefix&amp;$A640&amp;IF($C640="","","."&amp;$C640&amp;"."&amp;$B640)&amp;INDEX(VarEnd,MATCH($A640,VarKey,0))&amp;K$5</f>
        <v/>
      </c>
      <c r="L640" s="39">
        <f>$E640</f>
        <v/>
      </c>
      <c r="M640" s="40">
        <f>L640*INDEX(M$624:M$627,$D640)</f>
        <v/>
      </c>
      <c r="N640" s="40">
        <f>M640*INDEX(N$624:N$627,$D640)</f>
        <v/>
      </c>
      <c r="O640" s="40">
        <f>N640*INDEX(O$624:O$627,$D640)</f>
        <v/>
      </c>
      <c r="P640" s="40">
        <f>O640*INDEX(P$624:P$627,$D640)</f>
        <v/>
      </c>
      <c r="Q640" s="40">
        <f>P640*INDEX(Q$624:Q$627,$D640)</f>
        <v/>
      </c>
      <c r="R640" s="40">
        <f>Q640*INDEX(R$624:R$627,$D640)</f>
        <v/>
      </c>
      <c r="S640" s="40">
        <f>R640*INDEX(S$624:S$627,$D640)</f>
        <v/>
      </c>
      <c r="T640" s="40">
        <f>S640*INDEX(T$624:T$627,$D640)</f>
        <v/>
      </c>
      <c r="U640" s="40">
        <f>T640*INDEX(U$624:U$627,$D640)</f>
        <v/>
      </c>
      <c r="V640" s="40">
        <f>U640*INDEX(V$624:V$627,$D640)</f>
        <v/>
      </c>
      <c r="W640" s="40">
        <f>V640*INDEX(W$624:W$627,$D640)</f>
        <v/>
      </c>
      <c r="X640" s="40">
        <f>W640*INDEX(X$624:X$627,$D640)</f>
        <v/>
      </c>
      <c r="Y640" s="40">
        <f>X640*INDEX(Y$624:Y$627,$D640)</f>
        <v/>
      </c>
      <c r="Z640" s="40">
        <f>Y640*INDEX(Z$624:Z$627,$D640)</f>
        <v/>
      </c>
      <c r="AA640" s="40">
        <f>Z640*INDEX(AA$624:AA$627,$D640)</f>
        <v/>
      </c>
      <c r="AB640" s="40">
        <f>AA640*INDEX(AB$624:AB$627,$D640)</f>
        <v/>
      </c>
      <c r="AC640" s="40">
        <f>AB640*INDEX(AC$624:AC$627,$D640)</f>
        <v/>
      </c>
      <c r="AD640" s="40">
        <f>AC640*INDEX(AD$624:AD$627,$D640)</f>
        <v/>
      </c>
      <c r="AF640" s="11">
        <f>CodePrefix&amp;$A640&amp;IF($C640="","","."&amp;$C640&amp;"."&amp;$B640)&amp;INDEX(VarEnd,MATCH($A640,VarKey,0))&amp;AF$5</f>
        <v/>
      </c>
      <c r="AG640" s="39">
        <f>$E640</f>
        <v/>
      </c>
      <c r="AH640" s="40">
        <f>AG640*INDEX(AH$624:AH$627,$D640)</f>
        <v/>
      </c>
      <c r="AI640" s="40">
        <f>AH640*INDEX(AI$624:AI$627,$D640)</f>
        <v/>
      </c>
      <c r="AJ640" s="40">
        <f>AI640*INDEX(AJ$624:AJ$627,$D640)</f>
        <v/>
      </c>
      <c r="AK640" s="40">
        <f>AJ640*INDEX(AK$624:AK$627,$D640)</f>
        <v/>
      </c>
      <c r="AL640" s="40">
        <f>AK640*INDEX(AL$624:AL$627,$D640)</f>
        <v/>
      </c>
      <c r="AM640" s="40">
        <f>AL640*INDEX(AM$624:AM$627,$D640)</f>
        <v/>
      </c>
      <c r="AN640" s="40">
        <f>AM640*INDEX(AN$624:AN$627,$D640)</f>
        <v/>
      </c>
      <c r="AO640" s="40">
        <f>AN640*INDEX(AO$624:AO$627,$D640)</f>
        <v/>
      </c>
      <c r="AP640" s="40">
        <f>AO640*INDEX(AP$624:AP$627,$D640)</f>
        <v/>
      </c>
      <c r="AQ640" s="40">
        <f>AP640*INDEX(AQ$624:AQ$627,$D640)</f>
        <v/>
      </c>
      <c r="AR640" s="40">
        <f>AQ640*INDEX(AR$624:AR$627,$D640)</f>
        <v/>
      </c>
      <c r="AS640" s="40">
        <f>AR640*INDEX(AS$624:AS$627,$D640)</f>
        <v/>
      </c>
      <c r="AT640" s="40">
        <f>AS640*INDEX(AT$624:AT$627,$D640)</f>
        <v/>
      </c>
      <c r="AU640" s="40">
        <f>AT640*INDEX(AU$624:AU$627,$D640)</f>
        <v/>
      </c>
      <c r="AV640" s="40">
        <f>AU640*INDEX(AV$624:AV$627,$D640)</f>
        <v/>
      </c>
      <c r="AW640" s="40">
        <f>AV640*INDEX(AW$624:AW$627,$D640)</f>
        <v/>
      </c>
      <c r="AX640" s="40">
        <f>AW640*INDEX(AX$624:AX$627,$D640)</f>
        <v/>
      </c>
      <c r="AY640" s="40">
        <f>AX640*INDEX(AY$624:AY$627,$D640)</f>
        <v/>
      </c>
    </row>
    <row r="641" hidden="1" outlineLevel="1">
      <c r="A641" s="14" t="inlineStr">
        <is>
          <t>dem</t>
        </is>
      </c>
      <c r="B641" s="14" t="inlineStr">
        <is>
          <t>ecy</t>
        </is>
      </c>
      <c r="C641" s="14" t="inlineStr">
        <is>
          <t>omn</t>
        </is>
      </c>
      <c r="D641" s="41">
        <f>INDEX(Inputs_power!$D$36:$D$50,MATCH($C641,Inputs_power!$A$36:$A$50,0))</f>
        <v/>
      </c>
      <c r="E641" s="41">
        <f>INDEX(Inputs_power!$E$36:$E$50,MATCH($C641,Inputs_power!$A$36:$A$50,0))</f>
        <v/>
      </c>
      <c r="F641" s="35" t="n"/>
      <c r="G641" s="35" t="n"/>
      <c r="H641" s="14">
        <f>INDEX(VarLab,MATCH($A641,VarKey,0))&amp;INDEX(MemLab,MATCH($C641&amp;"|"&amp;$B641,MemKey,0))</f>
        <v/>
      </c>
      <c r="I641" s="14">
        <f>INDEX(VarUnit,MATCH($A641,VarKey,0))</f>
        <v/>
      </c>
      <c r="J641" s="14">
        <f>INDEX(VarSrc,MATCH($A641,VarKey,0))</f>
        <v/>
      </c>
      <c r="K641" s="11">
        <f>CodePrefix&amp;$A641&amp;IF($C641="","","."&amp;$C641&amp;"."&amp;$B641)&amp;INDEX(VarEnd,MATCH($A641,VarKey,0))&amp;K$5</f>
        <v/>
      </c>
      <c r="L641" s="39">
        <f>$E641</f>
        <v/>
      </c>
      <c r="M641" s="40">
        <f>L641*INDEX(M$624:M$627,$D641)</f>
        <v/>
      </c>
      <c r="N641" s="40">
        <f>M641*INDEX(N$624:N$627,$D641)</f>
        <v/>
      </c>
      <c r="O641" s="40">
        <f>N641*INDEX(O$624:O$627,$D641)</f>
        <v/>
      </c>
      <c r="P641" s="40">
        <f>O641*INDEX(P$624:P$627,$D641)</f>
        <v/>
      </c>
      <c r="Q641" s="40">
        <f>P641*INDEX(Q$624:Q$627,$D641)</f>
        <v/>
      </c>
      <c r="R641" s="40">
        <f>Q641*INDEX(R$624:R$627,$D641)</f>
        <v/>
      </c>
      <c r="S641" s="40">
        <f>R641*INDEX(S$624:S$627,$D641)</f>
        <v/>
      </c>
      <c r="T641" s="40">
        <f>S641*INDEX(T$624:T$627,$D641)</f>
        <v/>
      </c>
      <c r="U641" s="40">
        <f>T641*INDEX(U$624:U$627,$D641)</f>
        <v/>
      </c>
      <c r="V641" s="40">
        <f>U641*INDEX(V$624:V$627,$D641)</f>
        <v/>
      </c>
      <c r="W641" s="40">
        <f>V641*INDEX(W$624:W$627,$D641)</f>
        <v/>
      </c>
      <c r="X641" s="40">
        <f>W641*INDEX(X$624:X$627,$D641)</f>
        <v/>
      </c>
      <c r="Y641" s="40">
        <f>X641*INDEX(Y$624:Y$627,$D641)</f>
        <v/>
      </c>
      <c r="Z641" s="40">
        <f>Y641*INDEX(Z$624:Z$627,$D641)</f>
        <v/>
      </c>
      <c r="AA641" s="40">
        <f>Z641*INDEX(AA$624:AA$627,$D641)</f>
        <v/>
      </c>
      <c r="AB641" s="40">
        <f>AA641*INDEX(AB$624:AB$627,$D641)</f>
        <v/>
      </c>
      <c r="AC641" s="40">
        <f>AB641*INDEX(AC$624:AC$627,$D641)</f>
        <v/>
      </c>
      <c r="AD641" s="40">
        <f>AC641*INDEX(AD$624:AD$627,$D641)</f>
        <v/>
      </c>
      <c r="AF641" s="11">
        <f>CodePrefix&amp;$A641&amp;IF($C641="","","."&amp;$C641&amp;"."&amp;$B641)&amp;INDEX(VarEnd,MATCH($A641,VarKey,0))&amp;AF$5</f>
        <v/>
      </c>
      <c r="AG641" s="39">
        <f>$E641</f>
        <v/>
      </c>
      <c r="AH641" s="40">
        <f>AG641*INDEX(AH$624:AH$627,$D641)</f>
        <v/>
      </c>
      <c r="AI641" s="40">
        <f>AH641*INDEX(AI$624:AI$627,$D641)</f>
        <v/>
      </c>
      <c r="AJ641" s="40">
        <f>AI641*INDEX(AJ$624:AJ$627,$D641)</f>
        <v/>
      </c>
      <c r="AK641" s="40">
        <f>AJ641*INDEX(AK$624:AK$627,$D641)</f>
        <v/>
      </c>
      <c r="AL641" s="40">
        <f>AK641*INDEX(AL$624:AL$627,$D641)</f>
        <v/>
      </c>
      <c r="AM641" s="40">
        <f>AL641*INDEX(AM$624:AM$627,$D641)</f>
        <v/>
      </c>
      <c r="AN641" s="40">
        <f>AM641*INDEX(AN$624:AN$627,$D641)</f>
        <v/>
      </c>
      <c r="AO641" s="40">
        <f>AN641*INDEX(AO$624:AO$627,$D641)</f>
        <v/>
      </c>
      <c r="AP641" s="40">
        <f>AO641*INDEX(AP$624:AP$627,$D641)</f>
        <v/>
      </c>
      <c r="AQ641" s="40">
        <f>AP641*INDEX(AQ$624:AQ$627,$D641)</f>
        <v/>
      </c>
      <c r="AR641" s="40">
        <f>AQ641*INDEX(AR$624:AR$627,$D641)</f>
        <v/>
      </c>
      <c r="AS641" s="40">
        <f>AR641*INDEX(AS$624:AS$627,$D641)</f>
        <v/>
      </c>
      <c r="AT641" s="40">
        <f>AS641*INDEX(AT$624:AT$627,$D641)</f>
        <v/>
      </c>
      <c r="AU641" s="40">
        <f>AT641*INDEX(AU$624:AU$627,$D641)</f>
        <v/>
      </c>
      <c r="AV641" s="40">
        <f>AU641*INDEX(AV$624:AV$627,$D641)</f>
        <v/>
      </c>
      <c r="AW641" s="40">
        <f>AV641*INDEX(AW$624:AW$627,$D641)</f>
        <v/>
      </c>
      <c r="AX641" s="40">
        <f>AW641*INDEX(AX$624:AX$627,$D641)</f>
        <v/>
      </c>
      <c r="AY641" s="40">
        <f>AX641*INDEX(AY$624:AY$627,$D641)</f>
        <v/>
      </c>
    </row>
    <row r="642" hidden="1" outlineLevel="1">
      <c r="A642" s="14" t="inlineStr">
        <is>
          <t>dem</t>
        </is>
      </c>
      <c r="B642" s="14" t="inlineStr">
        <is>
          <t>ecy</t>
        </is>
      </c>
      <c r="C642" s="14" t="inlineStr">
        <is>
          <t>cst</t>
        </is>
      </c>
      <c r="D642" s="41">
        <f>INDEX(Inputs_power!$D$36:$D$50,MATCH($C642,Inputs_power!$A$36:$A$50,0))</f>
        <v/>
      </c>
      <c r="E642" s="41">
        <f>INDEX(Inputs_power!$E$36:$E$50,MATCH($C642,Inputs_power!$A$36:$A$50,0))</f>
        <v/>
      </c>
      <c r="F642" s="35" t="n"/>
      <c r="G642" s="35" t="n"/>
      <c r="H642" s="14">
        <f>INDEX(VarLab,MATCH($A642,VarKey,0))&amp;INDEX(MemLab,MATCH($C642&amp;"|"&amp;$B642,MemKey,0))</f>
        <v/>
      </c>
      <c r="I642" s="14">
        <f>INDEX(VarUnit,MATCH($A642,VarKey,0))</f>
        <v/>
      </c>
      <c r="J642" s="14">
        <f>INDEX(VarSrc,MATCH($A642,VarKey,0))</f>
        <v/>
      </c>
      <c r="K642" s="11">
        <f>CodePrefix&amp;$A642&amp;IF($C642="","","."&amp;$C642&amp;"."&amp;$B642)&amp;INDEX(VarEnd,MATCH($A642,VarKey,0))&amp;K$5</f>
        <v/>
      </c>
      <c r="L642" s="39">
        <f>$E642</f>
        <v/>
      </c>
      <c r="M642" s="40">
        <f>L642*INDEX(M$624:M$627,$D642)</f>
        <v/>
      </c>
      <c r="N642" s="40">
        <f>M642*INDEX(N$624:N$627,$D642)</f>
        <v/>
      </c>
      <c r="O642" s="40">
        <f>N642*INDEX(O$624:O$627,$D642)</f>
        <v/>
      </c>
      <c r="P642" s="40">
        <f>O642*INDEX(P$624:P$627,$D642)</f>
        <v/>
      </c>
      <c r="Q642" s="40">
        <f>P642*INDEX(Q$624:Q$627,$D642)</f>
        <v/>
      </c>
      <c r="R642" s="40">
        <f>Q642*INDEX(R$624:R$627,$D642)</f>
        <v/>
      </c>
      <c r="S642" s="40">
        <f>R642*INDEX(S$624:S$627,$D642)</f>
        <v/>
      </c>
      <c r="T642" s="40">
        <f>S642*INDEX(T$624:T$627,$D642)</f>
        <v/>
      </c>
      <c r="U642" s="40">
        <f>T642*INDEX(U$624:U$627,$D642)</f>
        <v/>
      </c>
      <c r="V642" s="40">
        <f>U642*INDEX(V$624:V$627,$D642)</f>
        <v/>
      </c>
      <c r="W642" s="40">
        <f>V642*INDEX(W$624:W$627,$D642)</f>
        <v/>
      </c>
      <c r="X642" s="40">
        <f>W642*INDEX(X$624:X$627,$D642)</f>
        <v/>
      </c>
      <c r="Y642" s="40">
        <f>X642*INDEX(Y$624:Y$627,$D642)</f>
        <v/>
      </c>
      <c r="Z642" s="40">
        <f>Y642*INDEX(Z$624:Z$627,$D642)</f>
        <v/>
      </c>
      <c r="AA642" s="40">
        <f>Z642*INDEX(AA$624:AA$627,$D642)</f>
        <v/>
      </c>
      <c r="AB642" s="40">
        <f>AA642*INDEX(AB$624:AB$627,$D642)</f>
        <v/>
      </c>
      <c r="AC642" s="40">
        <f>AB642*INDEX(AC$624:AC$627,$D642)</f>
        <v/>
      </c>
      <c r="AD642" s="40">
        <f>AC642*INDEX(AD$624:AD$627,$D642)</f>
        <v/>
      </c>
      <c r="AF642" s="11">
        <f>CodePrefix&amp;$A642&amp;IF($C642="","","."&amp;$C642&amp;"."&amp;$B642)&amp;INDEX(VarEnd,MATCH($A642,VarKey,0))&amp;AF$5</f>
        <v/>
      </c>
      <c r="AG642" s="39">
        <f>$E642</f>
        <v/>
      </c>
      <c r="AH642" s="40">
        <f>AG642*INDEX(AH$624:AH$627,$D642)</f>
        <v/>
      </c>
      <c r="AI642" s="40">
        <f>AH642*INDEX(AI$624:AI$627,$D642)</f>
        <v/>
      </c>
      <c r="AJ642" s="40">
        <f>AI642*INDEX(AJ$624:AJ$627,$D642)</f>
        <v/>
      </c>
      <c r="AK642" s="40">
        <f>AJ642*INDEX(AK$624:AK$627,$D642)</f>
        <v/>
      </c>
      <c r="AL642" s="40">
        <f>AK642*INDEX(AL$624:AL$627,$D642)</f>
        <v/>
      </c>
      <c r="AM642" s="40">
        <f>AL642*INDEX(AM$624:AM$627,$D642)</f>
        <v/>
      </c>
      <c r="AN642" s="40">
        <f>AM642*INDEX(AN$624:AN$627,$D642)</f>
        <v/>
      </c>
      <c r="AO642" s="40">
        <f>AN642*INDEX(AO$624:AO$627,$D642)</f>
        <v/>
      </c>
      <c r="AP642" s="40">
        <f>AO642*INDEX(AP$624:AP$627,$D642)</f>
        <v/>
      </c>
      <c r="AQ642" s="40">
        <f>AP642*INDEX(AQ$624:AQ$627,$D642)</f>
        <v/>
      </c>
      <c r="AR642" s="40">
        <f>AQ642*INDEX(AR$624:AR$627,$D642)</f>
        <v/>
      </c>
      <c r="AS642" s="40">
        <f>AR642*INDEX(AS$624:AS$627,$D642)</f>
        <v/>
      </c>
      <c r="AT642" s="40">
        <f>AS642*INDEX(AT$624:AT$627,$D642)</f>
        <v/>
      </c>
      <c r="AU642" s="40">
        <f>AT642*INDEX(AU$624:AU$627,$D642)</f>
        <v/>
      </c>
      <c r="AV642" s="40">
        <f>AU642*INDEX(AV$624:AV$627,$D642)</f>
        <v/>
      </c>
      <c r="AW642" s="40">
        <f>AV642*INDEX(AW$624:AW$627,$D642)</f>
        <v/>
      </c>
      <c r="AX642" s="40">
        <f>AW642*INDEX(AX$624:AX$627,$D642)</f>
        <v/>
      </c>
      <c r="AY642" s="40">
        <f>AX642*INDEX(AY$624:AY$627,$D642)</f>
        <v/>
      </c>
    </row>
    <row r="643" hidden="1" outlineLevel="1">
      <c r="A643" s="14" t="inlineStr">
        <is>
          <t>dem</t>
        </is>
      </c>
      <c r="B643" s="14" t="inlineStr">
        <is>
          <t>ecy</t>
        </is>
      </c>
      <c r="C643" s="14" t="inlineStr">
        <is>
          <t>oen</t>
        </is>
      </c>
      <c r="D643" s="41">
        <f>INDEX(Inputs_power!$D$36:$D$50,MATCH($C643,Inputs_power!$A$36:$A$50,0))</f>
        <v/>
      </c>
      <c r="E643" s="41">
        <f>INDEX(Inputs_power!$E$36:$E$50,MATCH($C643,Inputs_power!$A$36:$A$50,0))</f>
        <v/>
      </c>
      <c r="F643" s="35" t="n"/>
      <c r="G643" s="35" t="n"/>
      <c r="H643" s="14">
        <f>INDEX(VarLab,MATCH($A643,VarKey,0))&amp;INDEX(MemLab,MATCH($C643&amp;"|"&amp;$B643,MemKey,0))</f>
        <v/>
      </c>
      <c r="I643" s="14">
        <f>INDEX(VarUnit,MATCH($A643,VarKey,0))</f>
        <v/>
      </c>
      <c r="J643" s="14">
        <f>INDEX(VarSrc,MATCH($A643,VarKey,0))</f>
        <v/>
      </c>
      <c r="K643" s="11">
        <f>CodePrefix&amp;$A643&amp;IF($C643="","","."&amp;$C643&amp;"."&amp;$B643)&amp;INDEX(VarEnd,MATCH($A643,VarKey,0))&amp;K$5</f>
        <v/>
      </c>
      <c r="L643" s="39">
        <f>$E643</f>
        <v/>
      </c>
      <c r="M643" s="40">
        <f>L643*INDEX(M$624:M$627,$D643)</f>
        <v/>
      </c>
      <c r="N643" s="40">
        <f>M643*INDEX(N$624:N$627,$D643)</f>
        <v/>
      </c>
      <c r="O643" s="40">
        <f>N643*INDEX(O$624:O$627,$D643)</f>
        <v/>
      </c>
      <c r="P643" s="40">
        <f>O643*INDEX(P$624:P$627,$D643)</f>
        <v/>
      </c>
      <c r="Q643" s="40">
        <f>P643*INDEX(Q$624:Q$627,$D643)</f>
        <v/>
      </c>
      <c r="R643" s="40">
        <f>Q643*INDEX(R$624:R$627,$D643)</f>
        <v/>
      </c>
      <c r="S643" s="40">
        <f>R643*INDEX(S$624:S$627,$D643)</f>
        <v/>
      </c>
      <c r="T643" s="40">
        <f>S643*INDEX(T$624:T$627,$D643)</f>
        <v/>
      </c>
      <c r="U643" s="40">
        <f>T643*INDEX(U$624:U$627,$D643)</f>
        <v/>
      </c>
      <c r="V643" s="40">
        <f>U643*INDEX(V$624:V$627,$D643)</f>
        <v/>
      </c>
      <c r="W643" s="40">
        <f>V643*INDEX(W$624:W$627,$D643)</f>
        <v/>
      </c>
      <c r="X643" s="40">
        <f>W643*INDEX(X$624:X$627,$D643)</f>
        <v/>
      </c>
      <c r="Y643" s="40">
        <f>X643*INDEX(Y$624:Y$627,$D643)</f>
        <v/>
      </c>
      <c r="Z643" s="40">
        <f>Y643*INDEX(Z$624:Z$627,$D643)</f>
        <v/>
      </c>
      <c r="AA643" s="40">
        <f>Z643*INDEX(AA$624:AA$627,$D643)</f>
        <v/>
      </c>
      <c r="AB643" s="40">
        <f>AA643*INDEX(AB$624:AB$627,$D643)</f>
        <v/>
      </c>
      <c r="AC643" s="40">
        <f>AB643*INDEX(AC$624:AC$627,$D643)</f>
        <v/>
      </c>
      <c r="AD643" s="40">
        <f>AC643*INDEX(AD$624:AD$627,$D643)</f>
        <v/>
      </c>
      <c r="AF643" s="11">
        <f>CodePrefix&amp;$A643&amp;IF($C643="","","."&amp;$C643&amp;"."&amp;$B643)&amp;INDEX(VarEnd,MATCH($A643,VarKey,0))&amp;AF$5</f>
        <v/>
      </c>
      <c r="AG643" s="39">
        <f>$E643</f>
        <v/>
      </c>
      <c r="AH643" s="40">
        <f>AG643*INDEX(AH$624:AH$627,$D643)</f>
        <v/>
      </c>
      <c r="AI643" s="40">
        <f>AH643*INDEX(AI$624:AI$627,$D643)</f>
        <v/>
      </c>
      <c r="AJ643" s="40">
        <f>AI643*INDEX(AJ$624:AJ$627,$D643)</f>
        <v/>
      </c>
      <c r="AK643" s="40">
        <f>AJ643*INDEX(AK$624:AK$627,$D643)</f>
        <v/>
      </c>
      <c r="AL643" s="40">
        <f>AK643*INDEX(AL$624:AL$627,$D643)</f>
        <v/>
      </c>
      <c r="AM643" s="40">
        <f>AL643*INDEX(AM$624:AM$627,$D643)</f>
        <v/>
      </c>
      <c r="AN643" s="40">
        <f>AM643*INDEX(AN$624:AN$627,$D643)</f>
        <v/>
      </c>
      <c r="AO643" s="40">
        <f>AN643*INDEX(AO$624:AO$627,$D643)</f>
        <v/>
      </c>
      <c r="AP643" s="40">
        <f>AO643*INDEX(AP$624:AP$627,$D643)</f>
        <v/>
      </c>
      <c r="AQ643" s="40">
        <f>AP643*INDEX(AQ$624:AQ$627,$D643)</f>
        <v/>
      </c>
      <c r="AR643" s="40">
        <f>AQ643*INDEX(AR$624:AR$627,$D643)</f>
        <v/>
      </c>
      <c r="AS643" s="40">
        <f>AR643*INDEX(AS$624:AS$627,$D643)</f>
        <v/>
      </c>
      <c r="AT643" s="40">
        <f>AS643*INDEX(AT$624:AT$627,$D643)</f>
        <v/>
      </c>
      <c r="AU643" s="40">
        <f>AT643*INDEX(AU$624:AU$627,$D643)</f>
        <v/>
      </c>
      <c r="AV643" s="40">
        <f>AU643*INDEX(AV$624:AV$627,$D643)</f>
        <v/>
      </c>
      <c r="AW643" s="40">
        <f>AV643*INDEX(AW$624:AW$627,$D643)</f>
        <v/>
      </c>
      <c r="AX643" s="40">
        <f>AW643*INDEX(AX$624:AX$627,$D643)</f>
        <v/>
      </c>
      <c r="AY643" s="40">
        <f>AX643*INDEX(AY$624:AY$627,$D643)</f>
        <v/>
      </c>
    </row>
    <row r="644" hidden="1" outlineLevel="1"/>
    <row r="645" hidden="1" outlineLevel="1">
      <c r="A645" s="14" t="inlineStr">
        <is>
          <t>demg</t>
        </is>
      </c>
      <c r="B645" s="14" t="inlineStr">
        <is>
          <t>ecy</t>
        </is>
      </c>
      <c r="C645" s="14" t="inlineStr">
        <is>
          <t>tra</t>
        </is>
      </c>
      <c r="D645" s="41">
        <f>INDEX(Inputs_power!$C$29:$C$32,MATCH($C645,Inputs_power!$A$29:$A$32,0))</f>
        <v/>
      </c>
      <c r="E645" s="35" t="n"/>
      <c r="F645" s="35" t="n"/>
      <c r="G645" s="35" t="n"/>
      <c r="H645" s="14">
        <f>INDEX(VarLab,MATCH($A645,VarKey,0))&amp;INDEX(MemLab,MATCH($C645&amp;"|"&amp;$B645,MemKey,0))</f>
        <v/>
      </c>
      <c r="I645" s="14">
        <f>INDEX(VarUnit,MATCH($A645,VarKey,0))</f>
        <v/>
      </c>
      <c r="J645" s="14">
        <f>INDEX(VarSrc,MATCH($A645,VarKey,0))</f>
        <v/>
      </c>
      <c r="K645" s="11">
        <f>CodePrefix&amp;$A645&amp;IF($C645="","","."&amp;$C645&amp;"."&amp;$B645)&amp;INDEX(VarEnd,MATCH($A645,VarKey,0))&amp;K$5</f>
        <v/>
      </c>
      <c r="L645" s="39">
        <f>SUMIF($D$629:$D$643,$D645,L$629:L$643)</f>
        <v/>
      </c>
      <c r="M645" s="40">
        <f>SUMIF($D$629:$D$643,$D645,M$629:M$643)</f>
        <v/>
      </c>
      <c r="N645" s="40">
        <f>SUMIF($D$629:$D$643,$D645,N$629:N$643)</f>
        <v/>
      </c>
      <c r="O645" s="40">
        <f>SUMIF($D$629:$D$643,$D645,O$629:O$643)</f>
        <v/>
      </c>
      <c r="P645" s="40">
        <f>SUMIF($D$629:$D$643,$D645,P$629:P$643)</f>
        <v/>
      </c>
      <c r="Q645" s="40">
        <f>SUMIF($D$629:$D$643,$D645,Q$629:Q$643)</f>
        <v/>
      </c>
      <c r="R645" s="40">
        <f>SUMIF($D$629:$D$643,$D645,R$629:R$643)</f>
        <v/>
      </c>
      <c r="S645" s="40">
        <f>SUMIF($D$629:$D$643,$D645,S$629:S$643)</f>
        <v/>
      </c>
      <c r="T645" s="40">
        <f>SUMIF($D$629:$D$643,$D645,T$629:T$643)</f>
        <v/>
      </c>
      <c r="U645" s="40">
        <f>SUMIF($D$629:$D$643,$D645,U$629:U$643)</f>
        <v/>
      </c>
      <c r="V645" s="40">
        <f>SUMIF($D$629:$D$643,$D645,V$629:V$643)</f>
        <v/>
      </c>
      <c r="W645" s="40">
        <f>SUMIF($D$629:$D$643,$D645,W$629:W$643)</f>
        <v/>
      </c>
      <c r="X645" s="40">
        <f>SUMIF($D$629:$D$643,$D645,X$629:X$643)</f>
        <v/>
      </c>
      <c r="Y645" s="40">
        <f>SUMIF($D$629:$D$643,$D645,Y$629:Y$643)</f>
        <v/>
      </c>
      <c r="Z645" s="40">
        <f>SUMIF($D$629:$D$643,$D645,Z$629:Z$643)</f>
        <v/>
      </c>
      <c r="AA645" s="40">
        <f>SUMIF($D$629:$D$643,$D645,AA$629:AA$643)</f>
        <v/>
      </c>
      <c r="AB645" s="40">
        <f>SUMIF($D$629:$D$643,$D645,AB$629:AB$643)</f>
        <v/>
      </c>
      <c r="AC645" s="40">
        <f>SUMIF($D$629:$D$643,$D645,AC$629:AC$643)</f>
        <v/>
      </c>
      <c r="AD645" s="40">
        <f>SUMIF($D$629:$D$643,$D645,AD$629:AD$643)</f>
        <v/>
      </c>
      <c r="AF645" s="11">
        <f>CodePrefix&amp;$A645&amp;IF($C645="","","."&amp;$C645&amp;"."&amp;$B645)&amp;INDEX(VarEnd,MATCH($A645,VarKey,0))&amp;AF$5</f>
        <v/>
      </c>
      <c r="AG645" s="39">
        <f>SUMIF($D$629:$D$643,$D645,AG$629:AG$643)</f>
        <v/>
      </c>
      <c r="AH645" s="40">
        <f>SUMIF($D$629:$D$643,$D645,AH$629:AH$643)</f>
        <v/>
      </c>
      <c r="AI645" s="40">
        <f>SUMIF($D$629:$D$643,$D645,AI$629:AI$643)</f>
        <v/>
      </c>
      <c r="AJ645" s="40">
        <f>SUMIF($D$629:$D$643,$D645,AJ$629:AJ$643)</f>
        <v/>
      </c>
      <c r="AK645" s="40">
        <f>SUMIF($D$629:$D$643,$D645,AK$629:AK$643)</f>
        <v/>
      </c>
      <c r="AL645" s="40">
        <f>SUMIF($D$629:$D$643,$D645,AL$629:AL$643)</f>
        <v/>
      </c>
      <c r="AM645" s="40">
        <f>SUMIF($D$629:$D$643,$D645,AM$629:AM$643)</f>
        <v/>
      </c>
      <c r="AN645" s="40">
        <f>SUMIF($D$629:$D$643,$D645,AN$629:AN$643)</f>
        <v/>
      </c>
      <c r="AO645" s="40">
        <f>SUMIF($D$629:$D$643,$D645,AO$629:AO$643)</f>
        <v/>
      </c>
      <c r="AP645" s="40">
        <f>SUMIF($D$629:$D$643,$D645,AP$629:AP$643)</f>
        <v/>
      </c>
      <c r="AQ645" s="40">
        <f>SUMIF($D$629:$D$643,$D645,AQ$629:AQ$643)</f>
        <v/>
      </c>
      <c r="AR645" s="40">
        <f>SUMIF($D$629:$D$643,$D645,AR$629:AR$643)</f>
        <v/>
      </c>
      <c r="AS645" s="40">
        <f>SUMIF($D$629:$D$643,$D645,AS$629:AS$643)</f>
        <v/>
      </c>
      <c r="AT645" s="40">
        <f>SUMIF($D$629:$D$643,$D645,AT$629:AT$643)</f>
        <v/>
      </c>
      <c r="AU645" s="40">
        <f>SUMIF($D$629:$D$643,$D645,AU$629:AU$643)</f>
        <v/>
      </c>
      <c r="AV645" s="40">
        <f>SUMIF($D$629:$D$643,$D645,AV$629:AV$643)</f>
        <v/>
      </c>
      <c r="AW645" s="40">
        <f>SUMIF($D$629:$D$643,$D645,AW$629:AW$643)</f>
        <v/>
      </c>
      <c r="AX645" s="40">
        <f>SUMIF($D$629:$D$643,$D645,AX$629:AX$643)</f>
        <v/>
      </c>
      <c r="AY645" s="40">
        <f>SUMIF($D$629:$D$643,$D645,AY$629:AY$643)</f>
        <v/>
      </c>
    </row>
    <row r="646" hidden="1" outlineLevel="1">
      <c r="A646" s="14" t="inlineStr">
        <is>
          <t>demg</t>
        </is>
      </c>
      <c r="B646" s="14" t="inlineStr">
        <is>
          <t>ecy</t>
        </is>
      </c>
      <c r="C646" s="14" t="inlineStr">
        <is>
          <t>res</t>
        </is>
      </c>
      <c r="D646" s="41">
        <f>INDEX(Inputs_power!$C$29:$C$32,MATCH($C646,Inputs_power!$A$29:$A$32,0))</f>
        <v/>
      </c>
      <c r="E646" s="35" t="n"/>
      <c r="F646" s="35" t="n"/>
      <c r="G646" s="35" t="n"/>
      <c r="H646" s="14">
        <f>INDEX(VarLab,MATCH($A646,VarKey,0))&amp;INDEX(MemLab,MATCH($C646&amp;"|"&amp;$B646,MemKey,0))</f>
        <v/>
      </c>
      <c r="I646" s="14">
        <f>INDEX(VarUnit,MATCH($A646,VarKey,0))</f>
        <v/>
      </c>
      <c r="J646" s="14">
        <f>INDEX(VarSrc,MATCH($A646,VarKey,0))</f>
        <v/>
      </c>
      <c r="K646" s="11">
        <f>CodePrefix&amp;$A646&amp;IF($C646="","","."&amp;$C646&amp;"."&amp;$B646)&amp;INDEX(VarEnd,MATCH($A646,VarKey,0))&amp;K$5</f>
        <v/>
      </c>
      <c r="L646" s="39">
        <f>SUMIF($D$629:$D$643,$D646,L$629:L$643)</f>
        <v/>
      </c>
      <c r="M646" s="40">
        <f>SUMIF($D$629:$D$643,$D646,M$629:M$643)</f>
        <v/>
      </c>
      <c r="N646" s="40">
        <f>SUMIF($D$629:$D$643,$D646,N$629:N$643)</f>
        <v/>
      </c>
      <c r="O646" s="40">
        <f>SUMIF($D$629:$D$643,$D646,O$629:O$643)</f>
        <v/>
      </c>
      <c r="P646" s="40">
        <f>SUMIF($D$629:$D$643,$D646,P$629:P$643)</f>
        <v/>
      </c>
      <c r="Q646" s="40">
        <f>SUMIF($D$629:$D$643,$D646,Q$629:Q$643)</f>
        <v/>
      </c>
      <c r="R646" s="40">
        <f>SUMIF($D$629:$D$643,$D646,R$629:R$643)</f>
        <v/>
      </c>
      <c r="S646" s="40">
        <f>SUMIF($D$629:$D$643,$D646,S$629:S$643)</f>
        <v/>
      </c>
      <c r="T646" s="40">
        <f>SUMIF($D$629:$D$643,$D646,T$629:T$643)</f>
        <v/>
      </c>
      <c r="U646" s="40">
        <f>SUMIF($D$629:$D$643,$D646,U$629:U$643)</f>
        <v/>
      </c>
      <c r="V646" s="40">
        <f>SUMIF($D$629:$D$643,$D646,V$629:V$643)</f>
        <v/>
      </c>
      <c r="W646" s="40">
        <f>SUMIF($D$629:$D$643,$D646,W$629:W$643)</f>
        <v/>
      </c>
      <c r="X646" s="40">
        <f>SUMIF($D$629:$D$643,$D646,X$629:X$643)</f>
        <v/>
      </c>
      <c r="Y646" s="40">
        <f>SUMIF($D$629:$D$643,$D646,Y$629:Y$643)</f>
        <v/>
      </c>
      <c r="Z646" s="40">
        <f>SUMIF($D$629:$D$643,$D646,Z$629:Z$643)</f>
        <v/>
      </c>
      <c r="AA646" s="40">
        <f>SUMIF($D$629:$D$643,$D646,AA$629:AA$643)</f>
        <v/>
      </c>
      <c r="AB646" s="40">
        <f>SUMIF($D$629:$D$643,$D646,AB$629:AB$643)</f>
        <v/>
      </c>
      <c r="AC646" s="40">
        <f>SUMIF($D$629:$D$643,$D646,AC$629:AC$643)</f>
        <v/>
      </c>
      <c r="AD646" s="40">
        <f>SUMIF($D$629:$D$643,$D646,AD$629:AD$643)</f>
        <v/>
      </c>
      <c r="AF646" s="11">
        <f>CodePrefix&amp;$A646&amp;IF($C646="","","."&amp;$C646&amp;"."&amp;$B646)&amp;INDEX(VarEnd,MATCH($A646,VarKey,0))&amp;AF$5</f>
        <v/>
      </c>
      <c r="AG646" s="39">
        <f>SUMIF($D$629:$D$643,$D646,AG$629:AG$643)</f>
        <v/>
      </c>
      <c r="AH646" s="40">
        <f>SUMIF($D$629:$D$643,$D646,AH$629:AH$643)</f>
        <v/>
      </c>
      <c r="AI646" s="40">
        <f>SUMIF($D$629:$D$643,$D646,AI$629:AI$643)</f>
        <v/>
      </c>
      <c r="AJ646" s="40">
        <f>SUMIF($D$629:$D$643,$D646,AJ$629:AJ$643)</f>
        <v/>
      </c>
      <c r="AK646" s="40">
        <f>SUMIF($D$629:$D$643,$D646,AK$629:AK$643)</f>
        <v/>
      </c>
      <c r="AL646" s="40">
        <f>SUMIF($D$629:$D$643,$D646,AL$629:AL$643)</f>
        <v/>
      </c>
      <c r="AM646" s="40">
        <f>SUMIF($D$629:$D$643,$D646,AM$629:AM$643)</f>
        <v/>
      </c>
      <c r="AN646" s="40">
        <f>SUMIF($D$629:$D$643,$D646,AN$629:AN$643)</f>
        <v/>
      </c>
      <c r="AO646" s="40">
        <f>SUMIF($D$629:$D$643,$D646,AO$629:AO$643)</f>
        <v/>
      </c>
      <c r="AP646" s="40">
        <f>SUMIF($D$629:$D$643,$D646,AP$629:AP$643)</f>
        <v/>
      </c>
      <c r="AQ646" s="40">
        <f>SUMIF($D$629:$D$643,$D646,AQ$629:AQ$643)</f>
        <v/>
      </c>
      <c r="AR646" s="40">
        <f>SUMIF($D$629:$D$643,$D646,AR$629:AR$643)</f>
        <v/>
      </c>
      <c r="AS646" s="40">
        <f>SUMIF($D$629:$D$643,$D646,AS$629:AS$643)</f>
        <v/>
      </c>
      <c r="AT646" s="40">
        <f>SUMIF($D$629:$D$643,$D646,AT$629:AT$643)</f>
        <v/>
      </c>
      <c r="AU646" s="40">
        <f>SUMIF($D$629:$D$643,$D646,AU$629:AU$643)</f>
        <v/>
      </c>
      <c r="AV646" s="40">
        <f>SUMIF($D$629:$D$643,$D646,AV$629:AV$643)</f>
        <v/>
      </c>
      <c r="AW646" s="40">
        <f>SUMIF($D$629:$D$643,$D646,AW$629:AW$643)</f>
        <v/>
      </c>
      <c r="AX646" s="40">
        <f>SUMIF($D$629:$D$643,$D646,AX$629:AX$643)</f>
        <v/>
      </c>
      <c r="AY646" s="40">
        <f>SUMIF($D$629:$D$643,$D646,AY$629:AY$643)</f>
        <v/>
      </c>
    </row>
    <row r="647" hidden="1" outlineLevel="1">
      <c r="A647" s="14" t="inlineStr">
        <is>
          <t>demg</t>
        </is>
      </c>
      <c r="B647" s="14" t="inlineStr">
        <is>
          <t>ecy</t>
        </is>
      </c>
      <c r="C647" s="14" t="inlineStr">
        <is>
          <t>ind</t>
        </is>
      </c>
      <c r="D647" s="41">
        <f>INDEX(Inputs_power!$C$29:$C$32,MATCH($C647,Inputs_power!$A$29:$A$32,0))</f>
        <v/>
      </c>
      <c r="E647" s="35" t="n"/>
      <c r="F647" s="35" t="n"/>
      <c r="G647" s="35" t="n"/>
      <c r="H647" s="14">
        <f>INDEX(VarLab,MATCH($A647,VarKey,0))&amp;INDEX(MemLab,MATCH($C647&amp;"|"&amp;$B647,MemKey,0))</f>
        <v/>
      </c>
      <c r="I647" s="14">
        <f>INDEX(VarUnit,MATCH($A647,VarKey,0))</f>
        <v/>
      </c>
      <c r="J647" s="14">
        <f>INDEX(VarSrc,MATCH($A647,VarKey,0))</f>
        <v/>
      </c>
      <c r="K647" s="11">
        <f>CodePrefix&amp;$A647&amp;IF($C647="","","."&amp;$C647&amp;"."&amp;$B647)&amp;INDEX(VarEnd,MATCH($A647,VarKey,0))&amp;K$5</f>
        <v/>
      </c>
      <c r="L647" s="39">
        <f>SUMIF($D$629:$D$643,$D647,L$629:L$643)</f>
        <v/>
      </c>
      <c r="M647" s="40">
        <f>SUMIF($D$629:$D$643,$D647,M$629:M$643)</f>
        <v/>
      </c>
      <c r="N647" s="40">
        <f>SUMIF($D$629:$D$643,$D647,N$629:N$643)</f>
        <v/>
      </c>
      <c r="O647" s="40">
        <f>SUMIF($D$629:$D$643,$D647,O$629:O$643)</f>
        <v/>
      </c>
      <c r="P647" s="40">
        <f>SUMIF($D$629:$D$643,$D647,P$629:P$643)</f>
        <v/>
      </c>
      <c r="Q647" s="40">
        <f>SUMIF($D$629:$D$643,$D647,Q$629:Q$643)</f>
        <v/>
      </c>
      <c r="R647" s="40">
        <f>SUMIF($D$629:$D$643,$D647,R$629:R$643)</f>
        <v/>
      </c>
      <c r="S647" s="40">
        <f>SUMIF($D$629:$D$643,$D647,S$629:S$643)</f>
        <v/>
      </c>
      <c r="T647" s="40">
        <f>SUMIF($D$629:$D$643,$D647,T$629:T$643)</f>
        <v/>
      </c>
      <c r="U647" s="40">
        <f>SUMIF($D$629:$D$643,$D647,U$629:U$643)</f>
        <v/>
      </c>
      <c r="V647" s="40">
        <f>SUMIF($D$629:$D$643,$D647,V$629:V$643)</f>
        <v/>
      </c>
      <c r="W647" s="40">
        <f>SUMIF($D$629:$D$643,$D647,W$629:W$643)</f>
        <v/>
      </c>
      <c r="X647" s="40">
        <f>SUMIF($D$629:$D$643,$D647,X$629:X$643)</f>
        <v/>
      </c>
      <c r="Y647" s="40">
        <f>SUMIF($D$629:$D$643,$D647,Y$629:Y$643)</f>
        <v/>
      </c>
      <c r="Z647" s="40">
        <f>SUMIF($D$629:$D$643,$D647,Z$629:Z$643)</f>
        <v/>
      </c>
      <c r="AA647" s="40">
        <f>SUMIF($D$629:$D$643,$D647,AA$629:AA$643)</f>
        <v/>
      </c>
      <c r="AB647" s="40">
        <f>SUMIF($D$629:$D$643,$D647,AB$629:AB$643)</f>
        <v/>
      </c>
      <c r="AC647" s="40">
        <f>SUMIF($D$629:$D$643,$D647,AC$629:AC$643)</f>
        <v/>
      </c>
      <c r="AD647" s="40">
        <f>SUMIF($D$629:$D$643,$D647,AD$629:AD$643)</f>
        <v/>
      </c>
      <c r="AF647" s="11">
        <f>CodePrefix&amp;$A647&amp;IF($C647="","","."&amp;$C647&amp;"."&amp;$B647)&amp;INDEX(VarEnd,MATCH($A647,VarKey,0))&amp;AF$5</f>
        <v/>
      </c>
      <c r="AG647" s="39">
        <f>SUMIF($D$629:$D$643,$D647,AG$629:AG$643)</f>
        <v/>
      </c>
      <c r="AH647" s="40">
        <f>SUMIF($D$629:$D$643,$D647,AH$629:AH$643)</f>
        <v/>
      </c>
      <c r="AI647" s="40">
        <f>SUMIF($D$629:$D$643,$D647,AI$629:AI$643)</f>
        <v/>
      </c>
      <c r="AJ647" s="40">
        <f>SUMIF($D$629:$D$643,$D647,AJ$629:AJ$643)</f>
        <v/>
      </c>
      <c r="AK647" s="40">
        <f>SUMIF($D$629:$D$643,$D647,AK$629:AK$643)</f>
        <v/>
      </c>
      <c r="AL647" s="40">
        <f>SUMIF($D$629:$D$643,$D647,AL$629:AL$643)</f>
        <v/>
      </c>
      <c r="AM647" s="40">
        <f>SUMIF($D$629:$D$643,$D647,AM$629:AM$643)</f>
        <v/>
      </c>
      <c r="AN647" s="40">
        <f>SUMIF($D$629:$D$643,$D647,AN$629:AN$643)</f>
        <v/>
      </c>
      <c r="AO647" s="40">
        <f>SUMIF($D$629:$D$643,$D647,AO$629:AO$643)</f>
        <v/>
      </c>
      <c r="AP647" s="40">
        <f>SUMIF($D$629:$D$643,$D647,AP$629:AP$643)</f>
        <v/>
      </c>
      <c r="AQ647" s="40">
        <f>SUMIF($D$629:$D$643,$D647,AQ$629:AQ$643)</f>
        <v/>
      </c>
      <c r="AR647" s="40">
        <f>SUMIF($D$629:$D$643,$D647,AR$629:AR$643)</f>
        <v/>
      </c>
      <c r="AS647" s="40">
        <f>SUMIF($D$629:$D$643,$D647,AS$629:AS$643)</f>
        <v/>
      </c>
      <c r="AT647" s="40">
        <f>SUMIF($D$629:$D$643,$D647,AT$629:AT$643)</f>
        <v/>
      </c>
      <c r="AU647" s="40">
        <f>SUMIF($D$629:$D$643,$D647,AU$629:AU$643)</f>
        <v/>
      </c>
      <c r="AV647" s="40">
        <f>SUMIF($D$629:$D$643,$D647,AV$629:AV$643)</f>
        <v/>
      </c>
      <c r="AW647" s="40">
        <f>SUMIF($D$629:$D$643,$D647,AW$629:AW$643)</f>
        <v/>
      </c>
      <c r="AX647" s="40">
        <f>SUMIF($D$629:$D$643,$D647,AX$629:AX$643)</f>
        <v/>
      </c>
      <c r="AY647" s="40">
        <f>SUMIF($D$629:$D$643,$D647,AY$629:AY$643)</f>
        <v/>
      </c>
    </row>
    <row r="648" hidden="1" outlineLevel="1">
      <c r="A648" s="14" t="inlineStr">
        <is>
          <t>demg</t>
        </is>
      </c>
      <c r="B648" s="14" t="inlineStr">
        <is>
          <t>ecy</t>
        </is>
      </c>
      <c r="C648" s="14" t="inlineStr">
        <is>
          <t>srv</t>
        </is>
      </c>
      <c r="D648" s="41">
        <f>INDEX(Inputs_power!$C$29:$C$32,MATCH($C648,Inputs_power!$A$29:$A$32,0))</f>
        <v/>
      </c>
      <c r="E648" s="35" t="n"/>
      <c r="F648" s="35" t="n"/>
      <c r="G648" s="35" t="n"/>
      <c r="H648" s="14">
        <f>INDEX(VarLab,MATCH($A648,VarKey,0))&amp;INDEX(MemLab,MATCH($C648&amp;"|"&amp;$B648,MemKey,0))</f>
        <v/>
      </c>
      <c r="I648" s="14">
        <f>INDEX(VarUnit,MATCH($A648,VarKey,0))</f>
        <v/>
      </c>
      <c r="J648" s="14">
        <f>INDEX(VarSrc,MATCH($A648,VarKey,0))</f>
        <v/>
      </c>
      <c r="K648" s="11">
        <f>CodePrefix&amp;$A648&amp;IF($C648="","","."&amp;$C648&amp;"."&amp;$B648)&amp;INDEX(VarEnd,MATCH($A648,VarKey,0))&amp;K$5</f>
        <v/>
      </c>
      <c r="L648" s="39">
        <f>SUMIF($D$629:$D$643,$D648,L$629:L$643)</f>
        <v/>
      </c>
      <c r="M648" s="40">
        <f>SUMIF($D$629:$D$643,$D648,M$629:M$643)</f>
        <v/>
      </c>
      <c r="N648" s="40">
        <f>SUMIF($D$629:$D$643,$D648,N$629:N$643)</f>
        <v/>
      </c>
      <c r="O648" s="40">
        <f>SUMIF($D$629:$D$643,$D648,O$629:O$643)</f>
        <v/>
      </c>
      <c r="P648" s="40">
        <f>SUMIF($D$629:$D$643,$D648,P$629:P$643)</f>
        <v/>
      </c>
      <c r="Q648" s="40">
        <f>SUMIF($D$629:$D$643,$D648,Q$629:Q$643)</f>
        <v/>
      </c>
      <c r="R648" s="40">
        <f>SUMIF($D$629:$D$643,$D648,R$629:R$643)</f>
        <v/>
      </c>
      <c r="S648" s="40">
        <f>SUMIF($D$629:$D$643,$D648,S$629:S$643)</f>
        <v/>
      </c>
      <c r="T648" s="40">
        <f>SUMIF($D$629:$D$643,$D648,T$629:T$643)</f>
        <v/>
      </c>
      <c r="U648" s="40">
        <f>SUMIF($D$629:$D$643,$D648,U$629:U$643)</f>
        <v/>
      </c>
      <c r="V648" s="40">
        <f>SUMIF($D$629:$D$643,$D648,V$629:V$643)</f>
        <v/>
      </c>
      <c r="W648" s="40">
        <f>SUMIF($D$629:$D$643,$D648,W$629:W$643)</f>
        <v/>
      </c>
      <c r="X648" s="40">
        <f>SUMIF($D$629:$D$643,$D648,X$629:X$643)</f>
        <v/>
      </c>
      <c r="Y648" s="40">
        <f>SUMIF($D$629:$D$643,$D648,Y$629:Y$643)</f>
        <v/>
      </c>
      <c r="Z648" s="40">
        <f>SUMIF($D$629:$D$643,$D648,Z$629:Z$643)</f>
        <v/>
      </c>
      <c r="AA648" s="40">
        <f>SUMIF($D$629:$D$643,$D648,AA$629:AA$643)</f>
        <v/>
      </c>
      <c r="AB648" s="40">
        <f>SUMIF($D$629:$D$643,$D648,AB$629:AB$643)</f>
        <v/>
      </c>
      <c r="AC648" s="40">
        <f>SUMIF($D$629:$D$643,$D648,AC$629:AC$643)</f>
        <v/>
      </c>
      <c r="AD648" s="40">
        <f>SUMIF($D$629:$D$643,$D648,AD$629:AD$643)</f>
        <v/>
      </c>
      <c r="AF648" s="11">
        <f>CodePrefix&amp;$A648&amp;IF($C648="","","."&amp;$C648&amp;"."&amp;$B648)&amp;INDEX(VarEnd,MATCH($A648,VarKey,0))&amp;AF$5</f>
        <v/>
      </c>
      <c r="AG648" s="39">
        <f>SUMIF($D$629:$D$643,$D648,AG$629:AG$643)</f>
        <v/>
      </c>
      <c r="AH648" s="40">
        <f>SUMIF($D$629:$D$643,$D648,AH$629:AH$643)</f>
        <v/>
      </c>
      <c r="AI648" s="40">
        <f>SUMIF($D$629:$D$643,$D648,AI$629:AI$643)</f>
        <v/>
      </c>
      <c r="AJ648" s="40">
        <f>SUMIF($D$629:$D$643,$D648,AJ$629:AJ$643)</f>
        <v/>
      </c>
      <c r="AK648" s="40">
        <f>SUMIF($D$629:$D$643,$D648,AK$629:AK$643)</f>
        <v/>
      </c>
      <c r="AL648" s="40">
        <f>SUMIF($D$629:$D$643,$D648,AL$629:AL$643)</f>
        <v/>
      </c>
      <c r="AM648" s="40">
        <f>SUMIF($D$629:$D$643,$D648,AM$629:AM$643)</f>
        <v/>
      </c>
      <c r="AN648" s="40">
        <f>SUMIF($D$629:$D$643,$D648,AN$629:AN$643)</f>
        <v/>
      </c>
      <c r="AO648" s="40">
        <f>SUMIF($D$629:$D$643,$D648,AO$629:AO$643)</f>
        <v/>
      </c>
      <c r="AP648" s="40">
        <f>SUMIF($D$629:$D$643,$D648,AP$629:AP$643)</f>
        <v/>
      </c>
      <c r="AQ648" s="40">
        <f>SUMIF($D$629:$D$643,$D648,AQ$629:AQ$643)</f>
        <v/>
      </c>
      <c r="AR648" s="40">
        <f>SUMIF($D$629:$D$643,$D648,AR$629:AR$643)</f>
        <v/>
      </c>
      <c r="AS648" s="40">
        <f>SUMIF($D$629:$D$643,$D648,AS$629:AS$643)</f>
        <v/>
      </c>
      <c r="AT648" s="40">
        <f>SUMIF($D$629:$D$643,$D648,AT$629:AT$643)</f>
        <v/>
      </c>
      <c r="AU648" s="40">
        <f>SUMIF($D$629:$D$643,$D648,AU$629:AU$643)</f>
        <v/>
      </c>
      <c r="AV648" s="40">
        <f>SUMIF($D$629:$D$643,$D648,AV$629:AV$643)</f>
        <v/>
      </c>
      <c r="AW648" s="40">
        <f>SUMIF($D$629:$D$643,$D648,AW$629:AW$643)</f>
        <v/>
      </c>
      <c r="AX648" s="40">
        <f>SUMIF($D$629:$D$643,$D648,AX$629:AX$643)</f>
        <v/>
      </c>
      <c r="AY648" s="40">
        <f>SUMIF($D$629:$D$643,$D648,AY$629:AY$643)</f>
        <v/>
      </c>
    </row>
    <row r="649" hidden="1" outlineLevel="1"/>
    <row r="650" hidden="1" outlineLevel="1">
      <c r="A650" s="14" t="inlineStr">
        <is>
          <t>demtot</t>
        </is>
      </c>
      <c r="B650" s="14" t="inlineStr"/>
      <c r="C650" s="14" t="inlineStr"/>
      <c r="D650" s="35" t="n"/>
      <c r="E650" s="35" t="n"/>
      <c r="F650" s="35" t="n"/>
      <c r="G650" s="35" t="n"/>
      <c r="H650" s="14">
        <f>INDEX(VarLab,MATCH($A650,VarKey,0))&amp;INDEX(MemLab,MATCH($C650&amp;"|"&amp;$B650,MemKey,0))</f>
        <v/>
      </c>
      <c r="I650" s="14">
        <f>INDEX(VarUnit,MATCH($A650,VarKey,0))</f>
        <v/>
      </c>
      <c r="J650" s="14">
        <f>INDEX(VarSrc,MATCH($A650,VarKey,0))</f>
        <v/>
      </c>
      <c r="K650" s="11">
        <f>CodePrefix&amp;$A650&amp;IF($C650="","","."&amp;$C650&amp;"."&amp;$B650)&amp;INDEX(VarEnd,MATCH($A650,VarKey,0))&amp;K$5</f>
        <v/>
      </c>
      <c r="L650" s="39">
        <f>SUM(L$629:L$643)</f>
        <v/>
      </c>
      <c r="M650" s="40">
        <f>SUM(M$629:M$643)</f>
        <v/>
      </c>
      <c r="N650" s="40">
        <f>SUM(N$629:N$643)</f>
        <v/>
      </c>
      <c r="O650" s="40">
        <f>SUM(O$629:O$643)</f>
        <v/>
      </c>
      <c r="P650" s="40">
        <f>SUM(P$629:P$643)</f>
        <v/>
      </c>
      <c r="Q650" s="40">
        <f>SUM(Q$629:Q$643)</f>
        <v/>
      </c>
      <c r="R650" s="40">
        <f>SUM(R$629:R$643)</f>
        <v/>
      </c>
      <c r="S650" s="40">
        <f>SUM(S$629:S$643)</f>
        <v/>
      </c>
      <c r="T650" s="40">
        <f>SUM(T$629:T$643)</f>
        <v/>
      </c>
      <c r="U650" s="40">
        <f>SUM(U$629:U$643)</f>
        <v/>
      </c>
      <c r="V650" s="40">
        <f>SUM(V$629:V$643)</f>
        <v/>
      </c>
      <c r="W650" s="40">
        <f>SUM(W$629:W$643)</f>
        <v/>
      </c>
      <c r="X650" s="40">
        <f>SUM(X$629:X$643)</f>
        <v/>
      </c>
      <c r="Y650" s="40">
        <f>SUM(Y$629:Y$643)</f>
        <v/>
      </c>
      <c r="Z650" s="40">
        <f>SUM(Z$629:Z$643)</f>
        <v/>
      </c>
      <c r="AA650" s="40">
        <f>SUM(AA$629:AA$643)</f>
        <v/>
      </c>
      <c r="AB650" s="40">
        <f>SUM(AB$629:AB$643)</f>
        <v/>
      </c>
      <c r="AC650" s="40">
        <f>SUM(AC$629:AC$643)</f>
        <v/>
      </c>
      <c r="AD650" s="40">
        <f>SUM(AD$629:AD$643)</f>
        <v/>
      </c>
      <c r="AF650" s="11">
        <f>CodePrefix&amp;$A650&amp;IF($C650="","","."&amp;$C650&amp;"."&amp;$B650)&amp;INDEX(VarEnd,MATCH($A650,VarKey,0))&amp;AF$5</f>
        <v/>
      </c>
      <c r="AG650" s="39">
        <f>SUM(AG$629:AG$643)</f>
        <v/>
      </c>
      <c r="AH650" s="40">
        <f>SUM(AH$629:AH$643)</f>
        <v/>
      </c>
      <c r="AI650" s="40">
        <f>SUM(AI$629:AI$643)</f>
        <v/>
      </c>
      <c r="AJ650" s="40">
        <f>SUM(AJ$629:AJ$643)</f>
        <v/>
      </c>
      <c r="AK650" s="40">
        <f>SUM(AK$629:AK$643)</f>
        <v/>
      </c>
      <c r="AL650" s="40">
        <f>SUM(AL$629:AL$643)</f>
        <v/>
      </c>
      <c r="AM650" s="40">
        <f>SUM(AM$629:AM$643)</f>
        <v/>
      </c>
      <c r="AN650" s="40">
        <f>SUM(AN$629:AN$643)</f>
        <v/>
      </c>
      <c r="AO650" s="40">
        <f>SUM(AO$629:AO$643)</f>
        <v/>
      </c>
      <c r="AP650" s="40">
        <f>SUM(AP$629:AP$643)</f>
        <v/>
      </c>
      <c r="AQ650" s="40">
        <f>SUM(AQ$629:AQ$643)</f>
        <v/>
      </c>
      <c r="AR650" s="40">
        <f>SUM(AR$629:AR$643)</f>
        <v/>
      </c>
      <c r="AS650" s="40">
        <f>SUM(AS$629:AS$643)</f>
        <v/>
      </c>
      <c r="AT650" s="40">
        <f>SUM(AT$629:AT$643)</f>
        <v/>
      </c>
      <c r="AU650" s="40">
        <f>SUM(AU$629:AU$643)</f>
        <v/>
      </c>
      <c r="AV650" s="40">
        <f>SUM(AV$629:AV$643)</f>
        <v/>
      </c>
      <c r="AW650" s="40">
        <f>SUM(AW$629:AW$643)</f>
        <v/>
      </c>
      <c r="AX650" s="40">
        <f>SUM(AX$629:AX$643)</f>
        <v/>
      </c>
      <c r="AY650" s="40">
        <f>SUM(AY$629:AY$643)</f>
        <v/>
      </c>
    </row>
    <row r="651" hidden="1" outlineLevel="1">
      <c r="A651" s="14" t="inlineStr">
        <is>
          <t>req</t>
        </is>
      </c>
      <c r="B651" s="14" t="inlineStr"/>
      <c r="C651" s="14" t="inlineStr"/>
      <c r="D651" s="41">
        <f>Inputs_power!$B$59</f>
        <v/>
      </c>
      <c r="E651" s="35" t="n"/>
      <c r="F651" s="35" t="n"/>
      <c r="G651" s="35" t="n"/>
      <c r="H651" s="14">
        <f>INDEX(VarLab,MATCH($A651,VarKey,0))&amp;INDEX(MemLab,MATCH($C651&amp;"|"&amp;$B651,MemKey,0))</f>
        <v/>
      </c>
      <c r="I651" s="14">
        <f>INDEX(VarUnit,MATCH($A651,VarKey,0))</f>
        <v/>
      </c>
      <c r="J651" s="14">
        <f>INDEX(VarSrc,MATCH($A651,VarKey,0))</f>
        <v/>
      </c>
      <c r="K651" s="11">
        <f>CodePrefix&amp;$A651&amp;IF($C651="","","."&amp;$C651&amp;"."&amp;$B651)&amp;INDEX(VarEnd,MATCH($A651,VarKey,0))&amp;K$5</f>
        <v/>
      </c>
      <c r="L651" s="42">
        <f>SUM(L$678:L$686)</f>
        <v/>
      </c>
      <c r="M651" s="43">
        <f>M$650*$D651</f>
        <v/>
      </c>
      <c r="N651" s="43">
        <f>N$650*$D651</f>
        <v/>
      </c>
      <c r="O651" s="43">
        <f>O$650*$D651</f>
        <v/>
      </c>
      <c r="P651" s="43">
        <f>P$650*$D651</f>
        <v/>
      </c>
      <c r="Q651" s="43">
        <f>Q$650*$D651</f>
        <v/>
      </c>
      <c r="R651" s="43">
        <f>R$650*$D651</f>
        <v/>
      </c>
      <c r="S651" s="43">
        <f>S$650*$D651</f>
        <v/>
      </c>
      <c r="T651" s="43">
        <f>T$650*$D651</f>
        <v/>
      </c>
      <c r="U651" s="43">
        <f>U$650*$D651</f>
        <v/>
      </c>
      <c r="V651" s="43">
        <f>V$650*$D651</f>
        <v/>
      </c>
      <c r="W651" s="43">
        <f>W$650*$D651</f>
        <v/>
      </c>
      <c r="X651" s="43">
        <f>X$650*$D651</f>
        <v/>
      </c>
      <c r="Y651" s="43">
        <f>Y$650*$D651</f>
        <v/>
      </c>
      <c r="Z651" s="43">
        <f>Z$650*$D651</f>
        <v/>
      </c>
      <c r="AA651" s="43">
        <f>AA$650*$D651</f>
        <v/>
      </c>
      <c r="AB651" s="43">
        <f>AB$650*$D651</f>
        <v/>
      </c>
      <c r="AC651" s="43">
        <f>AC$650*$D651</f>
        <v/>
      </c>
      <c r="AD651" s="43">
        <f>AD$650*$D651</f>
        <v/>
      </c>
      <c r="AF651" s="11">
        <f>CodePrefix&amp;$A651&amp;IF($C651="","","."&amp;$C651&amp;"."&amp;$B651)&amp;INDEX(VarEnd,MATCH($A651,VarKey,0))&amp;AF$5</f>
        <v/>
      </c>
      <c r="AG651" s="42">
        <f>SUM(AG$678:AG$686)</f>
        <v/>
      </c>
      <c r="AH651" s="43">
        <f>AH$650*$D651</f>
        <v/>
      </c>
      <c r="AI651" s="43">
        <f>AI$650*$D651</f>
        <v/>
      </c>
      <c r="AJ651" s="43">
        <f>AJ$650*$D651</f>
        <v/>
      </c>
      <c r="AK651" s="43">
        <f>AK$650*$D651</f>
        <v/>
      </c>
      <c r="AL651" s="43">
        <f>AL$650*$D651</f>
        <v/>
      </c>
      <c r="AM651" s="43">
        <f>AM$650*$D651</f>
        <v/>
      </c>
      <c r="AN651" s="43">
        <f>AN$650*$D651</f>
        <v/>
      </c>
      <c r="AO651" s="43">
        <f>AO$650*$D651</f>
        <v/>
      </c>
      <c r="AP651" s="43">
        <f>AP$650*$D651</f>
        <v/>
      </c>
      <c r="AQ651" s="43">
        <f>AQ$650*$D651</f>
        <v/>
      </c>
      <c r="AR651" s="43">
        <f>AR$650*$D651</f>
        <v/>
      </c>
      <c r="AS651" s="43">
        <f>AS$650*$D651</f>
        <v/>
      </c>
      <c r="AT651" s="43">
        <f>AT$650*$D651</f>
        <v/>
      </c>
      <c r="AU651" s="43">
        <f>AU$650*$D651</f>
        <v/>
      </c>
      <c r="AV651" s="43">
        <f>AV$650*$D651</f>
        <v/>
      </c>
      <c r="AW651" s="43">
        <f>AW$650*$D651</f>
        <v/>
      </c>
      <c r="AX651" s="43">
        <f>AX$650*$D651</f>
        <v/>
      </c>
      <c r="AY651" s="43">
        <f>AY$650*$D651</f>
        <v/>
      </c>
    </row>
    <row r="652" hidden="1" outlineLevel="1"/>
    <row r="653" hidden="1" outlineLevel="1">
      <c r="H653" s="20" t="inlineStr">
        <is>
          <t>I. Dispatch (MWy): fixed-output types at their capacity factor; coal and gas fill the rest (minimum each, then a logit on variable cost); generation shares, fuel use (ktoe), CO2 (MtCO2)</t>
        </is>
      </c>
    </row>
    <row r="654" hidden="1" outlineLevel="1">
      <c r="A654" s="14" t="inlineStr">
        <is>
          <t>reqcg</t>
        </is>
      </c>
      <c r="B654" s="14" t="inlineStr"/>
      <c r="C654" s="14" t="inlineStr"/>
      <c r="D654" s="35" t="n"/>
      <c r="E654" s="35" t="n"/>
      <c r="F654" s="35" t="n"/>
      <c r="G654" s="35" t="n"/>
      <c r="H654" s="14">
        <f>INDEX(VarLab,MATCH($A654,VarKey,0))&amp;INDEX(MemLab,MATCH($C654&amp;"|"&amp;$B654,MemKey,0))</f>
        <v/>
      </c>
      <c r="I654" s="14">
        <f>INDEX(VarUnit,MATCH($A654,VarKey,0))</f>
        <v/>
      </c>
      <c r="J654" s="14">
        <f>INDEX(VarSrc,MATCH($A654,VarKey,0))</f>
        <v/>
      </c>
      <c r="K654" s="11">
        <f>CodePrefix&amp;$A654&amp;IF($C654="","","."&amp;$C654&amp;"."&amp;$B654)&amp;INDEX(VarEnd,MATCH($A654,VarKey,0))&amp;K$5</f>
        <v/>
      </c>
      <c r="L654" s="42">
        <f>MAX(L$651-SUMPRODUCT(L$739:L$747,1-$D$678:$D$686),0)</f>
        <v/>
      </c>
      <c r="M654" s="43">
        <f>MAX(M$651-SUMPRODUCT(M$739:M$747,1-$D$678:$D$686),0)</f>
        <v/>
      </c>
      <c r="N654" s="43">
        <f>MAX(N$651-SUMPRODUCT(N$739:N$747,1-$D$678:$D$686),0)</f>
        <v/>
      </c>
      <c r="O654" s="43">
        <f>MAX(O$651-SUMPRODUCT(O$739:O$747,1-$D$678:$D$686),0)</f>
        <v/>
      </c>
      <c r="P654" s="43">
        <f>MAX(P$651-SUMPRODUCT(P$739:P$747,1-$D$678:$D$686),0)</f>
        <v/>
      </c>
      <c r="Q654" s="43">
        <f>MAX(Q$651-SUMPRODUCT(Q$739:Q$747,1-$D$678:$D$686),0)</f>
        <v/>
      </c>
      <c r="R654" s="43">
        <f>MAX(R$651-SUMPRODUCT(R$739:R$747,1-$D$678:$D$686),0)</f>
        <v/>
      </c>
      <c r="S654" s="43">
        <f>MAX(S$651-SUMPRODUCT(S$739:S$747,1-$D$678:$D$686),0)</f>
        <v/>
      </c>
      <c r="T654" s="43">
        <f>MAX(T$651-SUMPRODUCT(T$739:T$747,1-$D$678:$D$686),0)</f>
        <v/>
      </c>
      <c r="U654" s="43">
        <f>MAX(U$651-SUMPRODUCT(U$739:U$747,1-$D$678:$D$686),0)</f>
        <v/>
      </c>
      <c r="V654" s="43">
        <f>MAX(V$651-SUMPRODUCT(V$739:V$747,1-$D$678:$D$686),0)</f>
        <v/>
      </c>
      <c r="W654" s="43">
        <f>MAX(W$651-SUMPRODUCT(W$739:W$747,1-$D$678:$D$686),0)</f>
        <v/>
      </c>
      <c r="X654" s="43">
        <f>MAX(X$651-SUMPRODUCT(X$739:X$747,1-$D$678:$D$686),0)</f>
        <v/>
      </c>
      <c r="Y654" s="43">
        <f>MAX(Y$651-SUMPRODUCT(Y$739:Y$747,1-$D$678:$D$686),0)</f>
        <v/>
      </c>
      <c r="Z654" s="43">
        <f>MAX(Z$651-SUMPRODUCT(Z$739:Z$747,1-$D$678:$D$686),0)</f>
        <v/>
      </c>
      <c r="AA654" s="43">
        <f>MAX(AA$651-SUMPRODUCT(AA$739:AA$747,1-$D$678:$D$686),0)</f>
        <v/>
      </c>
      <c r="AB654" s="43">
        <f>MAX(AB$651-SUMPRODUCT(AB$739:AB$747,1-$D$678:$D$686),0)</f>
        <v/>
      </c>
      <c r="AC654" s="43">
        <f>MAX(AC$651-SUMPRODUCT(AC$739:AC$747,1-$D$678:$D$686),0)</f>
        <v/>
      </c>
      <c r="AD654" s="43">
        <f>MAX(AD$651-SUMPRODUCT(AD$739:AD$747,1-$D$678:$D$686),0)</f>
        <v/>
      </c>
      <c r="AF654" s="11">
        <f>CodePrefix&amp;$A654&amp;IF($C654="","","."&amp;$C654&amp;"."&amp;$B654)&amp;INDEX(VarEnd,MATCH($A654,VarKey,0))&amp;AF$5</f>
        <v/>
      </c>
      <c r="AG654" s="42">
        <f>MAX(AG$651-SUMPRODUCT(AG$739:AG$747,1-$D$678:$D$686),0)</f>
        <v/>
      </c>
      <c r="AH654" s="43">
        <f>MAX(AH$651-SUMPRODUCT(AH$739:AH$747,1-$D$678:$D$686),0)</f>
        <v/>
      </c>
      <c r="AI654" s="43">
        <f>MAX(AI$651-SUMPRODUCT(AI$739:AI$747,1-$D$678:$D$686),0)</f>
        <v/>
      </c>
      <c r="AJ654" s="43">
        <f>MAX(AJ$651-SUMPRODUCT(AJ$739:AJ$747,1-$D$678:$D$686),0)</f>
        <v/>
      </c>
      <c r="AK654" s="43">
        <f>MAX(AK$651-SUMPRODUCT(AK$739:AK$747,1-$D$678:$D$686),0)</f>
        <v/>
      </c>
      <c r="AL654" s="43">
        <f>MAX(AL$651-SUMPRODUCT(AL$739:AL$747,1-$D$678:$D$686),0)</f>
        <v/>
      </c>
      <c r="AM654" s="43">
        <f>MAX(AM$651-SUMPRODUCT(AM$739:AM$747,1-$D$678:$D$686),0)</f>
        <v/>
      </c>
      <c r="AN654" s="43">
        <f>MAX(AN$651-SUMPRODUCT(AN$739:AN$747,1-$D$678:$D$686),0)</f>
        <v/>
      </c>
      <c r="AO654" s="43">
        <f>MAX(AO$651-SUMPRODUCT(AO$739:AO$747,1-$D$678:$D$686),0)</f>
        <v/>
      </c>
      <c r="AP654" s="43">
        <f>MAX(AP$651-SUMPRODUCT(AP$739:AP$747,1-$D$678:$D$686),0)</f>
        <v/>
      </c>
      <c r="AQ654" s="43">
        <f>MAX(AQ$651-SUMPRODUCT(AQ$739:AQ$747,1-$D$678:$D$686),0)</f>
        <v/>
      </c>
      <c r="AR654" s="43">
        <f>MAX(AR$651-SUMPRODUCT(AR$739:AR$747,1-$D$678:$D$686),0)</f>
        <v/>
      </c>
      <c r="AS654" s="43">
        <f>MAX(AS$651-SUMPRODUCT(AS$739:AS$747,1-$D$678:$D$686),0)</f>
        <v/>
      </c>
      <c r="AT654" s="43">
        <f>MAX(AT$651-SUMPRODUCT(AT$739:AT$747,1-$D$678:$D$686),0)</f>
        <v/>
      </c>
      <c r="AU654" s="43">
        <f>MAX(AU$651-SUMPRODUCT(AU$739:AU$747,1-$D$678:$D$686),0)</f>
        <v/>
      </c>
      <c r="AV654" s="43">
        <f>MAX(AV$651-SUMPRODUCT(AV$739:AV$747,1-$D$678:$D$686),0)</f>
        <v/>
      </c>
      <c r="AW654" s="43">
        <f>MAX(AW$651-SUMPRODUCT(AW$739:AW$747,1-$D$678:$D$686),0)</f>
        <v/>
      </c>
      <c r="AX654" s="43">
        <f>MAX(AX$651-SUMPRODUCT(AX$739:AX$747,1-$D$678:$D$686),0)</f>
        <v/>
      </c>
      <c r="AY654" s="43">
        <f>MAX(AY$651-SUMPRODUCT(AY$739:AY$747,1-$D$678:$D$686),0)</f>
        <v/>
      </c>
    </row>
    <row r="655" hidden="1" outlineLevel="1">
      <c r="A655" s="14" t="inlineStr">
        <is>
          <t>vcmin</t>
        </is>
      </c>
      <c r="B655" s="14" t="inlineStr"/>
      <c r="C655" s="14" t="inlineStr"/>
      <c r="D655" s="41">
        <f>INDEX(PParVal,MATCH("min_cost",PParKey,0))</f>
        <v/>
      </c>
      <c r="E655" s="35" t="n"/>
      <c r="F655" s="35" t="n"/>
      <c r="G655" s="35" t="n"/>
      <c r="H655" s="14">
        <f>INDEX(VarLab,MATCH($A655,VarKey,0))&amp;INDEX(MemLab,MATCH($C655&amp;"|"&amp;$B655,MemKey,0))</f>
        <v/>
      </c>
      <c r="I655" s="14">
        <f>INDEX(VarUnit,MATCH($A655,VarKey,0))</f>
        <v/>
      </c>
      <c r="J655" s="14">
        <f>INDEX(VarSrc,MATCH($A655,VarKey,0))</f>
        <v/>
      </c>
      <c r="K655" s="11">
        <f>CodePrefix&amp;$A655&amp;IF($C655="","","."&amp;$C655&amp;"."&amp;$B655)&amp;INDEX(VarEnd,MATCH($A655,VarKey,0))&amp;K$5</f>
        <v/>
      </c>
      <c r="L655" s="15">
        <f>MAX(_xlfn.MINIFS(L$539:L$547,$D$678:$D$686,1),$D655)</f>
        <v/>
      </c>
      <c r="M655" s="16">
        <f>MAX(_xlfn.MINIFS(M$539:M$547,$D$678:$D$686,1),$D655)</f>
        <v/>
      </c>
      <c r="N655" s="16">
        <f>MAX(_xlfn.MINIFS(N$539:N$547,$D$678:$D$686,1),$D655)</f>
        <v/>
      </c>
      <c r="O655" s="16">
        <f>MAX(_xlfn.MINIFS(O$539:O$547,$D$678:$D$686,1),$D655)</f>
        <v/>
      </c>
      <c r="P655" s="16">
        <f>MAX(_xlfn.MINIFS(P$539:P$547,$D$678:$D$686,1),$D655)</f>
        <v/>
      </c>
      <c r="Q655" s="16">
        <f>MAX(_xlfn.MINIFS(Q$539:Q$547,$D$678:$D$686,1),$D655)</f>
        <v/>
      </c>
      <c r="R655" s="16">
        <f>MAX(_xlfn.MINIFS(R$539:R$547,$D$678:$D$686,1),$D655)</f>
        <v/>
      </c>
      <c r="S655" s="16">
        <f>MAX(_xlfn.MINIFS(S$539:S$547,$D$678:$D$686,1),$D655)</f>
        <v/>
      </c>
      <c r="T655" s="16">
        <f>MAX(_xlfn.MINIFS(T$539:T$547,$D$678:$D$686,1),$D655)</f>
        <v/>
      </c>
      <c r="U655" s="16">
        <f>MAX(_xlfn.MINIFS(U$539:U$547,$D$678:$D$686,1),$D655)</f>
        <v/>
      </c>
      <c r="V655" s="16">
        <f>MAX(_xlfn.MINIFS(V$539:V$547,$D$678:$D$686,1),$D655)</f>
        <v/>
      </c>
      <c r="W655" s="16">
        <f>MAX(_xlfn.MINIFS(W$539:W$547,$D$678:$D$686,1),$D655)</f>
        <v/>
      </c>
      <c r="X655" s="16">
        <f>MAX(_xlfn.MINIFS(X$539:X$547,$D$678:$D$686,1),$D655)</f>
        <v/>
      </c>
      <c r="Y655" s="16">
        <f>MAX(_xlfn.MINIFS(Y$539:Y$547,$D$678:$D$686,1),$D655)</f>
        <v/>
      </c>
      <c r="Z655" s="16">
        <f>MAX(_xlfn.MINIFS(Z$539:Z$547,$D$678:$D$686,1),$D655)</f>
        <v/>
      </c>
      <c r="AA655" s="16">
        <f>MAX(_xlfn.MINIFS(AA$539:AA$547,$D$678:$D$686,1),$D655)</f>
        <v/>
      </c>
      <c r="AB655" s="16">
        <f>MAX(_xlfn.MINIFS(AB$539:AB$547,$D$678:$D$686,1),$D655)</f>
        <v/>
      </c>
      <c r="AC655" s="16">
        <f>MAX(_xlfn.MINIFS(AC$539:AC$547,$D$678:$D$686,1),$D655)</f>
        <v/>
      </c>
      <c r="AD655" s="16">
        <f>MAX(_xlfn.MINIFS(AD$539:AD$547,$D$678:$D$686,1),$D655)</f>
        <v/>
      </c>
      <c r="AF655" s="11">
        <f>CodePrefix&amp;$A655&amp;IF($C655="","","."&amp;$C655&amp;"."&amp;$B655)&amp;INDEX(VarEnd,MATCH($A655,VarKey,0))&amp;AF$5</f>
        <v/>
      </c>
      <c r="AG655" s="15">
        <f>MAX(_xlfn.MINIFS(AG$539:AG$547,$D$678:$D$686,1),$D655)</f>
        <v/>
      </c>
      <c r="AH655" s="16">
        <f>MAX(_xlfn.MINIFS(AH$539:AH$547,$D$678:$D$686,1),$D655)</f>
        <v/>
      </c>
      <c r="AI655" s="16">
        <f>MAX(_xlfn.MINIFS(AI$539:AI$547,$D$678:$D$686,1),$D655)</f>
        <v/>
      </c>
      <c r="AJ655" s="16">
        <f>MAX(_xlfn.MINIFS(AJ$539:AJ$547,$D$678:$D$686,1),$D655)</f>
        <v/>
      </c>
      <c r="AK655" s="16">
        <f>MAX(_xlfn.MINIFS(AK$539:AK$547,$D$678:$D$686,1),$D655)</f>
        <v/>
      </c>
      <c r="AL655" s="16">
        <f>MAX(_xlfn.MINIFS(AL$539:AL$547,$D$678:$D$686,1),$D655)</f>
        <v/>
      </c>
      <c r="AM655" s="16">
        <f>MAX(_xlfn.MINIFS(AM$539:AM$547,$D$678:$D$686,1),$D655)</f>
        <v/>
      </c>
      <c r="AN655" s="16">
        <f>MAX(_xlfn.MINIFS(AN$539:AN$547,$D$678:$D$686,1),$D655)</f>
        <v/>
      </c>
      <c r="AO655" s="16">
        <f>MAX(_xlfn.MINIFS(AO$539:AO$547,$D$678:$D$686,1),$D655)</f>
        <v/>
      </c>
      <c r="AP655" s="16">
        <f>MAX(_xlfn.MINIFS(AP$539:AP$547,$D$678:$D$686,1),$D655)</f>
        <v/>
      </c>
      <c r="AQ655" s="16">
        <f>MAX(_xlfn.MINIFS(AQ$539:AQ$547,$D$678:$D$686,1),$D655)</f>
        <v/>
      </c>
      <c r="AR655" s="16">
        <f>MAX(_xlfn.MINIFS(AR$539:AR$547,$D$678:$D$686,1),$D655)</f>
        <v/>
      </c>
      <c r="AS655" s="16">
        <f>MAX(_xlfn.MINIFS(AS$539:AS$547,$D$678:$D$686,1),$D655)</f>
        <v/>
      </c>
      <c r="AT655" s="16">
        <f>MAX(_xlfn.MINIFS(AT$539:AT$547,$D$678:$D$686,1),$D655)</f>
        <v/>
      </c>
      <c r="AU655" s="16">
        <f>MAX(_xlfn.MINIFS(AU$539:AU$547,$D$678:$D$686,1),$D655)</f>
        <v/>
      </c>
      <c r="AV655" s="16">
        <f>MAX(_xlfn.MINIFS(AV$539:AV$547,$D$678:$D$686,1),$D655)</f>
        <v/>
      </c>
      <c r="AW655" s="16">
        <f>MAX(_xlfn.MINIFS(AW$539:AW$547,$D$678:$D$686,1),$D655)</f>
        <v/>
      </c>
      <c r="AX655" s="16">
        <f>MAX(_xlfn.MINIFS(AX$539:AX$547,$D$678:$D$686,1),$D655)</f>
        <v/>
      </c>
      <c r="AY655" s="16">
        <f>MAX(_xlfn.MINIFS(AY$539:AY$547,$D$678:$D$686,1),$D655)</f>
        <v/>
      </c>
    </row>
    <row r="656" hidden="1" outlineLevel="1">
      <c r="A656" s="14" t="inlineStr">
        <is>
          <t>rem</t>
        </is>
      </c>
      <c r="B656" s="14" t="inlineStr"/>
      <c r="C656" s="14" t="inlineStr"/>
      <c r="D656" s="35" t="n"/>
      <c r="E656" s="35" t="n"/>
      <c r="F656" s="35" t="n"/>
      <c r="G656" s="35" t="n"/>
      <c r="H656" s="14">
        <f>INDEX(VarLab,MATCH($A656,VarKey,0))&amp;INDEX(MemLab,MATCH($C656&amp;"|"&amp;$B656,MemKey,0))</f>
        <v/>
      </c>
      <c r="I656" s="14">
        <f>INDEX(VarUnit,MATCH($A656,VarKey,0))</f>
        <v/>
      </c>
      <c r="J656" s="14">
        <f>INDEX(VarSrc,MATCH($A656,VarKey,0))</f>
        <v/>
      </c>
      <c r="K656" s="11">
        <f>CodePrefix&amp;$A656&amp;IF($C656="","","."&amp;$C656&amp;"."&amp;$B656)&amp;INDEX(VarEnd,MATCH($A656,VarKey,0))&amp;K$5</f>
        <v/>
      </c>
      <c r="L656" s="42">
        <f>MAX(L$654-SUM(L$658:L$666),0)</f>
        <v/>
      </c>
      <c r="M656" s="43">
        <f>MAX(M$654-SUM(M$658:M$666),0)</f>
        <v/>
      </c>
      <c r="N656" s="43">
        <f>MAX(N$654-SUM(N$658:N$666),0)</f>
        <v/>
      </c>
      <c r="O656" s="43">
        <f>MAX(O$654-SUM(O$658:O$666),0)</f>
        <v/>
      </c>
      <c r="P656" s="43">
        <f>MAX(P$654-SUM(P$658:P$666),0)</f>
        <v/>
      </c>
      <c r="Q656" s="43">
        <f>MAX(Q$654-SUM(Q$658:Q$666),0)</f>
        <v/>
      </c>
      <c r="R656" s="43">
        <f>MAX(R$654-SUM(R$658:R$666),0)</f>
        <v/>
      </c>
      <c r="S656" s="43">
        <f>MAX(S$654-SUM(S$658:S$666),0)</f>
        <v/>
      </c>
      <c r="T656" s="43">
        <f>MAX(T$654-SUM(T$658:T$666),0)</f>
        <v/>
      </c>
      <c r="U656" s="43">
        <f>MAX(U$654-SUM(U$658:U$666),0)</f>
        <v/>
      </c>
      <c r="V656" s="43">
        <f>MAX(V$654-SUM(V$658:V$666),0)</f>
        <v/>
      </c>
      <c r="W656" s="43">
        <f>MAX(W$654-SUM(W$658:W$666),0)</f>
        <v/>
      </c>
      <c r="X656" s="43">
        <f>MAX(X$654-SUM(X$658:X$666),0)</f>
        <v/>
      </c>
      <c r="Y656" s="43">
        <f>MAX(Y$654-SUM(Y$658:Y$666),0)</f>
        <v/>
      </c>
      <c r="Z656" s="43">
        <f>MAX(Z$654-SUM(Z$658:Z$666),0)</f>
        <v/>
      </c>
      <c r="AA656" s="43">
        <f>MAX(AA$654-SUM(AA$658:AA$666),0)</f>
        <v/>
      </c>
      <c r="AB656" s="43">
        <f>MAX(AB$654-SUM(AB$658:AB$666),0)</f>
        <v/>
      </c>
      <c r="AC656" s="43">
        <f>MAX(AC$654-SUM(AC$658:AC$666),0)</f>
        <v/>
      </c>
      <c r="AD656" s="43">
        <f>MAX(AD$654-SUM(AD$658:AD$666),0)</f>
        <v/>
      </c>
      <c r="AF656" s="11">
        <f>CodePrefix&amp;$A656&amp;IF($C656="","","."&amp;$C656&amp;"."&amp;$B656)&amp;INDEX(VarEnd,MATCH($A656,VarKey,0))&amp;AF$5</f>
        <v/>
      </c>
      <c r="AG656" s="42">
        <f>MAX(AG$654-SUM(AG$658:AG$666),0)</f>
        <v/>
      </c>
      <c r="AH656" s="43">
        <f>MAX(AH$654-SUM(AH$658:AH$666),0)</f>
        <v/>
      </c>
      <c r="AI656" s="43">
        <f>MAX(AI$654-SUM(AI$658:AI$666),0)</f>
        <v/>
      </c>
      <c r="AJ656" s="43">
        <f>MAX(AJ$654-SUM(AJ$658:AJ$666),0)</f>
        <v/>
      </c>
      <c r="AK656" s="43">
        <f>MAX(AK$654-SUM(AK$658:AK$666),0)</f>
        <v/>
      </c>
      <c r="AL656" s="43">
        <f>MAX(AL$654-SUM(AL$658:AL$666),0)</f>
        <v/>
      </c>
      <c r="AM656" s="43">
        <f>MAX(AM$654-SUM(AM$658:AM$666),0)</f>
        <v/>
      </c>
      <c r="AN656" s="43">
        <f>MAX(AN$654-SUM(AN$658:AN$666),0)</f>
        <v/>
      </c>
      <c r="AO656" s="43">
        <f>MAX(AO$654-SUM(AO$658:AO$666),0)</f>
        <v/>
      </c>
      <c r="AP656" s="43">
        <f>MAX(AP$654-SUM(AP$658:AP$666),0)</f>
        <v/>
      </c>
      <c r="AQ656" s="43">
        <f>MAX(AQ$654-SUM(AQ$658:AQ$666),0)</f>
        <v/>
      </c>
      <c r="AR656" s="43">
        <f>MAX(AR$654-SUM(AR$658:AR$666),0)</f>
        <v/>
      </c>
      <c r="AS656" s="43">
        <f>MAX(AS$654-SUM(AS$658:AS$666),0)</f>
        <v/>
      </c>
      <c r="AT656" s="43">
        <f>MAX(AT$654-SUM(AT$658:AT$666),0)</f>
        <v/>
      </c>
      <c r="AU656" s="43">
        <f>MAX(AU$654-SUM(AU$658:AU$666),0)</f>
        <v/>
      </c>
      <c r="AV656" s="43">
        <f>MAX(AV$654-SUM(AV$658:AV$666),0)</f>
        <v/>
      </c>
      <c r="AW656" s="43">
        <f>MAX(AW$654-SUM(AW$658:AW$666),0)</f>
        <v/>
      </c>
      <c r="AX656" s="43">
        <f>MAX(AX$654-SUM(AX$658:AX$666),0)</f>
        <v/>
      </c>
      <c r="AY656" s="43">
        <f>MAX(AY$654-SUM(AY$658:AY$666),0)</f>
        <v/>
      </c>
    </row>
    <row r="657" hidden="1" outlineLevel="1"/>
    <row r="658" hidden="1" outlineLevel="1">
      <c r="A658" s="14" t="inlineStr">
        <is>
          <t>gmin</t>
        </is>
      </c>
      <c r="B658" s="14" t="inlineStr">
        <is>
          <t>coa</t>
        </is>
      </c>
      <c r="C658" s="14" t="inlineStr">
        <is>
          <t>pow</t>
        </is>
      </c>
      <c r="D658" s="41">
        <f>INDEX(Inputs_power!$AN$5:$AN$13,MATCH($B658,Inputs_power!$A$5:$A$13,0))</f>
        <v/>
      </c>
      <c r="E658" s="41">
        <f>INDEX(PParVal,MATCH("maxcf_cg",PParKey,0))</f>
        <v/>
      </c>
      <c r="F658" s="35" t="n"/>
      <c r="G658" s="35" t="n"/>
      <c r="H658" s="14">
        <f>INDEX(VarLab,MATCH($A658,VarKey,0))&amp;INDEX(MemLab,MATCH($C658&amp;"|"&amp;$B658,MemKey,0))</f>
        <v/>
      </c>
      <c r="I658" s="14">
        <f>INDEX(VarUnit,MATCH($A658,VarKey,0))</f>
        <v/>
      </c>
      <c r="J658" s="14">
        <f>INDEX(VarSrc,MATCH($A658,VarKey,0))</f>
        <v/>
      </c>
      <c r="K658" s="11">
        <f>CodePrefix&amp;$A658&amp;IF($C658="","","."&amp;$C658&amp;"."&amp;$B658)&amp;INDEX(VarEnd,MATCH($A658,VarKey,0))&amp;K$5</f>
        <v/>
      </c>
      <c r="L658" s="42">
        <f>$D658*MIN(MAX(L$654-(SUMPRODUCT(L$727:L$735,$D$678:$D$686)*$E658-L727*$E658),0),L727*$E658)</f>
        <v/>
      </c>
      <c r="M658" s="43">
        <f>$D658*MIN(MAX(M$654-(SUMPRODUCT(M$727:M$735,$D$678:$D$686)*$E658-M727*$E658),0),M727*$E658)</f>
        <v/>
      </c>
      <c r="N658" s="43">
        <f>$D658*MIN(MAX(N$654-(SUMPRODUCT(N$727:N$735,$D$678:$D$686)*$E658-N727*$E658),0),N727*$E658)</f>
        <v/>
      </c>
      <c r="O658" s="43">
        <f>$D658*MIN(MAX(O$654-(SUMPRODUCT(O$727:O$735,$D$678:$D$686)*$E658-O727*$E658),0),O727*$E658)</f>
        <v/>
      </c>
      <c r="P658" s="43">
        <f>$D658*MIN(MAX(P$654-(SUMPRODUCT(P$727:P$735,$D$678:$D$686)*$E658-P727*$E658),0),P727*$E658)</f>
        <v/>
      </c>
      <c r="Q658" s="43">
        <f>$D658*MIN(MAX(Q$654-(SUMPRODUCT(Q$727:Q$735,$D$678:$D$686)*$E658-Q727*$E658),0),Q727*$E658)</f>
        <v/>
      </c>
      <c r="R658" s="43">
        <f>$D658*MIN(MAX(R$654-(SUMPRODUCT(R$727:R$735,$D$678:$D$686)*$E658-R727*$E658),0),R727*$E658)</f>
        <v/>
      </c>
      <c r="S658" s="43">
        <f>$D658*MIN(MAX(S$654-(SUMPRODUCT(S$727:S$735,$D$678:$D$686)*$E658-S727*$E658),0),S727*$E658)</f>
        <v/>
      </c>
      <c r="T658" s="43">
        <f>$D658*MIN(MAX(T$654-(SUMPRODUCT(T$727:T$735,$D$678:$D$686)*$E658-T727*$E658),0),T727*$E658)</f>
        <v/>
      </c>
      <c r="U658" s="43">
        <f>$D658*MIN(MAX(U$654-(SUMPRODUCT(U$727:U$735,$D$678:$D$686)*$E658-U727*$E658),0),U727*$E658)</f>
        <v/>
      </c>
      <c r="V658" s="43">
        <f>$D658*MIN(MAX(V$654-(SUMPRODUCT(V$727:V$735,$D$678:$D$686)*$E658-V727*$E658),0),V727*$E658)</f>
        <v/>
      </c>
      <c r="W658" s="43">
        <f>$D658*MIN(MAX(W$654-(SUMPRODUCT(W$727:W$735,$D$678:$D$686)*$E658-W727*$E658),0),W727*$E658)</f>
        <v/>
      </c>
      <c r="X658" s="43">
        <f>$D658*MIN(MAX(X$654-(SUMPRODUCT(X$727:X$735,$D$678:$D$686)*$E658-X727*$E658),0),X727*$E658)</f>
        <v/>
      </c>
      <c r="Y658" s="43">
        <f>$D658*MIN(MAX(Y$654-(SUMPRODUCT(Y$727:Y$735,$D$678:$D$686)*$E658-Y727*$E658),0),Y727*$E658)</f>
        <v/>
      </c>
      <c r="Z658" s="43">
        <f>$D658*MIN(MAX(Z$654-(SUMPRODUCT(Z$727:Z$735,$D$678:$D$686)*$E658-Z727*$E658),0),Z727*$E658)</f>
        <v/>
      </c>
      <c r="AA658" s="43">
        <f>$D658*MIN(MAX(AA$654-(SUMPRODUCT(AA$727:AA$735,$D$678:$D$686)*$E658-AA727*$E658),0),AA727*$E658)</f>
        <v/>
      </c>
      <c r="AB658" s="43">
        <f>$D658*MIN(MAX(AB$654-(SUMPRODUCT(AB$727:AB$735,$D$678:$D$686)*$E658-AB727*$E658),0),AB727*$E658)</f>
        <v/>
      </c>
      <c r="AC658" s="43">
        <f>$D658*MIN(MAX(AC$654-(SUMPRODUCT(AC$727:AC$735,$D$678:$D$686)*$E658-AC727*$E658),0),AC727*$E658)</f>
        <v/>
      </c>
      <c r="AD658" s="43">
        <f>$D658*MIN(MAX(AD$654-(SUMPRODUCT(AD$727:AD$735,$D$678:$D$686)*$E658-AD727*$E658),0),AD727*$E658)</f>
        <v/>
      </c>
      <c r="AF658" s="11">
        <f>CodePrefix&amp;$A658&amp;IF($C658="","","."&amp;$C658&amp;"."&amp;$B658)&amp;INDEX(VarEnd,MATCH($A658,VarKey,0))&amp;AF$5</f>
        <v/>
      </c>
      <c r="AG658" s="42">
        <f>$D658*MIN(MAX(AG$654-(SUMPRODUCT(AG$727:AG$735,$D$678:$D$686)*$E658-AG727*$E658),0),AG727*$E658)</f>
        <v/>
      </c>
      <c r="AH658" s="43">
        <f>$D658*MIN(MAX(AH$654-(SUMPRODUCT(AH$727:AH$735,$D$678:$D$686)*$E658-AH727*$E658),0),AH727*$E658)</f>
        <v/>
      </c>
      <c r="AI658" s="43">
        <f>$D658*MIN(MAX(AI$654-(SUMPRODUCT(AI$727:AI$735,$D$678:$D$686)*$E658-AI727*$E658),0),AI727*$E658)</f>
        <v/>
      </c>
      <c r="AJ658" s="43">
        <f>$D658*MIN(MAX(AJ$654-(SUMPRODUCT(AJ$727:AJ$735,$D$678:$D$686)*$E658-AJ727*$E658),0),AJ727*$E658)</f>
        <v/>
      </c>
      <c r="AK658" s="43">
        <f>$D658*MIN(MAX(AK$654-(SUMPRODUCT(AK$727:AK$735,$D$678:$D$686)*$E658-AK727*$E658),0),AK727*$E658)</f>
        <v/>
      </c>
      <c r="AL658" s="43">
        <f>$D658*MIN(MAX(AL$654-(SUMPRODUCT(AL$727:AL$735,$D$678:$D$686)*$E658-AL727*$E658),0),AL727*$E658)</f>
        <v/>
      </c>
      <c r="AM658" s="43">
        <f>$D658*MIN(MAX(AM$654-(SUMPRODUCT(AM$727:AM$735,$D$678:$D$686)*$E658-AM727*$E658),0),AM727*$E658)</f>
        <v/>
      </c>
      <c r="AN658" s="43">
        <f>$D658*MIN(MAX(AN$654-(SUMPRODUCT(AN$727:AN$735,$D$678:$D$686)*$E658-AN727*$E658),0),AN727*$E658)</f>
        <v/>
      </c>
      <c r="AO658" s="43">
        <f>$D658*MIN(MAX(AO$654-(SUMPRODUCT(AO$727:AO$735,$D$678:$D$686)*$E658-AO727*$E658),0),AO727*$E658)</f>
        <v/>
      </c>
      <c r="AP658" s="43">
        <f>$D658*MIN(MAX(AP$654-(SUMPRODUCT(AP$727:AP$735,$D$678:$D$686)*$E658-AP727*$E658),0),AP727*$E658)</f>
        <v/>
      </c>
      <c r="AQ658" s="43">
        <f>$D658*MIN(MAX(AQ$654-(SUMPRODUCT(AQ$727:AQ$735,$D$678:$D$686)*$E658-AQ727*$E658),0),AQ727*$E658)</f>
        <v/>
      </c>
      <c r="AR658" s="43">
        <f>$D658*MIN(MAX(AR$654-(SUMPRODUCT(AR$727:AR$735,$D$678:$D$686)*$E658-AR727*$E658),0),AR727*$E658)</f>
        <v/>
      </c>
      <c r="AS658" s="43">
        <f>$D658*MIN(MAX(AS$654-(SUMPRODUCT(AS$727:AS$735,$D$678:$D$686)*$E658-AS727*$E658),0),AS727*$E658)</f>
        <v/>
      </c>
      <c r="AT658" s="43">
        <f>$D658*MIN(MAX(AT$654-(SUMPRODUCT(AT$727:AT$735,$D$678:$D$686)*$E658-AT727*$E658),0),AT727*$E658)</f>
        <v/>
      </c>
      <c r="AU658" s="43">
        <f>$D658*MIN(MAX(AU$654-(SUMPRODUCT(AU$727:AU$735,$D$678:$D$686)*$E658-AU727*$E658),0),AU727*$E658)</f>
        <v/>
      </c>
      <c r="AV658" s="43">
        <f>$D658*MIN(MAX(AV$654-(SUMPRODUCT(AV$727:AV$735,$D$678:$D$686)*$E658-AV727*$E658),0),AV727*$E658)</f>
        <v/>
      </c>
      <c r="AW658" s="43">
        <f>$D658*MIN(MAX(AW$654-(SUMPRODUCT(AW$727:AW$735,$D$678:$D$686)*$E658-AW727*$E658),0),AW727*$E658)</f>
        <v/>
      </c>
      <c r="AX658" s="43">
        <f>$D658*MIN(MAX(AX$654-(SUMPRODUCT(AX$727:AX$735,$D$678:$D$686)*$E658-AX727*$E658),0),AX727*$E658)</f>
        <v/>
      </c>
      <c r="AY658" s="43">
        <f>$D658*MIN(MAX(AY$654-(SUMPRODUCT(AY$727:AY$735,$D$678:$D$686)*$E658-AY727*$E658),0),AY727*$E658)</f>
        <v/>
      </c>
    </row>
    <row r="659" hidden="1" outlineLevel="1">
      <c r="A659" s="14" t="inlineStr">
        <is>
          <t>gmin</t>
        </is>
      </c>
      <c r="B659" s="14" t="inlineStr">
        <is>
          <t>nga</t>
        </is>
      </c>
      <c r="C659" s="14" t="inlineStr">
        <is>
          <t>pow</t>
        </is>
      </c>
      <c r="D659" s="41">
        <f>INDEX(Inputs_power!$AN$5:$AN$13,MATCH($B659,Inputs_power!$A$5:$A$13,0))</f>
        <v/>
      </c>
      <c r="E659" s="41">
        <f>INDEX(PParVal,MATCH("maxcf_cg",PParKey,0))</f>
        <v/>
      </c>
      <c r="F659" s="35" t="n"/>
      <c r="G659" s="35" t="n"/>
      <c r="H659" s="14">
        <f>INDEX(VarLab,MATCH($A659,VarKey,0))&amp;INDEX(MemLab,MATCH($C659&amp;"|"&amp;$B659,MemKey,0))</f>
        <v/>
      </c>
      <c r="I659" s="14">
        <f>INDEX(VarUnit,MATCH($A659,VarKey,0))</f>
        <v/>
      </c>
      <c r="J659" s="14">
        <f>INDEX(VarSrc,MATCH($A659,VarKey,0))</f>
        <v/>
      </c>
      <c r="K659" s="11">
        <f>CodePrefix&amp;$A659&amp;IF($C659="","","."&amp;$C659&amp;"."&amp;$B659)&amp;INDEX(VarEnd,MATCH($A659,VarKey,0))&amp;K$5</f>
        <v/>
      </c>
      <c r="L659" s="42">
        <f>$D659*MIN(MAX(L$654-(SUMPRODUCT(L$727:L$735,$D$678:$D$686)*$E659-L728*$E659),0),L728*$E659)</f>
        <v/>
      </c>
      <c r="M659" s="43">
        <f>$D659*MIN(MAX(M$654-(SUMPRODUCT(M$727:M$735,$D$678:$D$686)*$E659-M728*$E659),0),M728*$E659)</f>
        <v/>
      </c>
      <c r="N659" s="43">
        <f>$D659*MIN(MAX(N$654-(SUMPRODUCT(N$727:N$735,$D$678:$D$686)*$E659-N728*$E659),0),N728*$E659)</f>
        <v/>
      </c>
      <c r="O659" s="43">
        <f>$D659*MIN(MAX(O$654-(SUMPRODUCT(O$727:O$735,$D$678:$D$686)*$E659-O728*$E659),0),O728*$E659)</f>
        <v/>
      </c>
      <c r="P659" s="43">
        <f>$D659*MIN(MAX(P$654-(SUMPRODUCT(P$727:P$735,$D$678:$D$686)*$E659-P728*$E659),0),P728*$E659)</f>
        <v/>
      </c>
      <c r="Q659" s="43">
        <f>$D659*MIN(MAX(Q$654-(SUMPRODUCT(Q$727:Q$735,$D$678:$D$686)*$E659-Q728*$E659),0),Q728*$E659)</f>
        <v/>
      </c>
      <c r="R659" s="43">
        <f>$D659*MIN(MAX(R$654-(SUMPRODUCT(R$727:R$735,$D$678:$D$686)*$E659-R728*$E659),0),R728*$E659)</f>
        <v/>
      </c>
      <c r="S659" s="43">
        <f>$D659*MIN(MAX(S$654-(SUMPRODUCT(S$727:S$735,$D$678:$D$686)*$E659-S728*$E659),0),S728*$E659)</f>
        <v/>
      </c>
      <c r="T659" s="43">
        <f>$D659*MIN(MAX(T$654-(SUMPRODUCT(T$727:T$735,$D$678:$D$686)*$E659-T728*$E659),0),T728*$E659)</f>
        <v/>
      </c>
      <c r="U659" s="43">
        <f>$D659*MIN(MAX(U$654-(SUMPRODUCT(U$727:U$735,$D$678:$D$686)*$E659-U728*$E659),0),U728*$E659)</f>
        <v/>
      </c>
      <c r="V659" s="43">
        <f>$D659*MIN(MAX(V$654-(SUMPRODUCT(V$727:V$735,$D$678:$D$686)*$E659-V728*$E659),0),V728*$E659)</f>
        <v/>
      </c>
      <c r="W659" s="43">
        <f>$D659*MIN(MAX(W$654-(SUMPRODUCT(W$727:W$735,$D$678:$D$686)*$E659-W728*$E659),0),W728*$E659)</f>
        <v/>
      </c>
      <c r="X659" s="43">
        <f>$D659*MIN(MAX(X$654-(SUMPRODUCT(X$727:X$735,$D$678:$D$686)*$E659-X728*$E659),0),X728*$E659)</f>
        <v/>
      </c>
      <c r="Y659" s="43">
        <f>$D659*MIN(MAX(Y$654-(SUMPRODUCT(Y$727:Y$735,$D$678:$D$686)*$E659-Y728*$E659),0),Y728*$E659)</f>
        <v/>
      </c>
      <c r="Z659" s="43">
        <f>$D659*MIN(MAX(Z$654-(SUMPRODUCT(Z$727:Z$735,$D$678:$D$686)*$E659-Z728*$E659),0),Z728*$E659)</f>
        <v/>
      </c>
      <c r="AA659" s="43">
        <f>$D659*MIN(MAX(AA$654-(SUMPRODUCT(AA$727:AA$735,$D$678:$D$686)*$E659-AA728*$E659),0),AA728*$E659)</f>
        <v/>
      </c>
      <c r="AB659" s="43">
        <f>$D659*MIN(MAX(AB$654-(SUMPRODUCT(AB$727:AB$735,$D$678:$D$686)*$E659-AB728*$E659),0),AB728*$E659)</f>
        <v/>
      </c>
      <c r="AC659" s="43">
        <f>$D659*MIN(MAX(AC$654-(SUMPRODUCT(AC$727:AC$735,$D$678:$D$686)*$E659-AC728*$E659),0),AC728*$E659)</f>
        <v/>
      </c>
      <c r="AD659" s="43">
        <f>$D659*MIN(MAX(AD$654-(SUMPRODUCT(AD$727:AD$735,$D$678:$D$686)*$E659-AD728*$E659),0),AD728*$E659)</f>
        <v/>
      </c>
      <c r="AF659" s="11">
        <f>CodePrefix&amp;$A659&amp;IF($C659="","","."&amp;$C659&amp;"."&amp;$B659)&amp;INDEX(VarEnd,MATCH($A659,VarKey,0))&amp;AF$5</f>
        <v/>
      </c>
      <c r="AG659" s="42">
        <f>$D659*MIN(MAX(AG$654-(SUMPRODUCT(AG$727:AG$735,$D$678:$D$686)*$E659-AG728*$E659),0),AG728*$E659)</f>
        <v/>
      </c>
      <c r="AH659" s="43">
        <f>$D659*MIN(MAX(AH$654-(SUMPRODUCT(AH$727:AH$735,$D$678:$D$686)*$E659-AH728*$E659),0),AH728*$E659)</f>
        <v/>
      </c>
      <c r="AI659" s="43">
        <f>$D659*MIN(MAX(AI$654-(SUMPRODUCT(AI$727:AI$735,$D$678:$D$686)*$E659-AI728*$E659),0),AI728*$E659)</f>
        <v/>
      </c>
      <c r="AJ659" s="43">
        <f>$D659*MIN(MAX(AJ$654-(SUMPRODUCT(AJ$727:AJ$735,$D$678:$D$686)*$E659-AJ728*$E659),0),AJ728*$E659)</f>
        <v/>
      </c>
      <c r="AK659" s="43">
        <f>$D659*MIN(MAX(AK$654-(SUMPRODUCT(AK$727:AK$735,$D$678:$D$686)*$E659-AK728*$E659),0),AK728*$E659)</f>
        <v/>
      </c>
      <c r="AL659" s="43">
        <f>$D659*MIN(MAX(AL$654-(SUMPRODUCT(AL$727:AL$735,$D$678:$D$686)*$E659-AL728*$E659),0),AL728*$E659)</f>
        <v/>
      </c>
      <c r="AM659" s="43">
        <f>$D659*MIN(MAX(AM$654-(SUMPRODUCT(AM$727:AM$735,$D$678:$D$686)*$E659-AM728*$E659),0),AM728*$E659)</f>
        <v/>
      </c>
      <c r="AN659" s="43">
        <f>$D659*MIN(MAX(AN$654-(SUMPRODUCT(AN$727:AN$735,$D$678:$D$686)*$E659-AN728*$E659),0),AN728*$E659)</f>
        <v/>
      </c>
      <c r="AO659" s="43">
        <f>$D659*MIN(MAX(AO$654-(SUMPRODUCT(AO$727:AO$735,$D$678:$D$686)*$E659-AO728*$E659),0),AO728*$E659)</f>
        <v/>
      </c>
      <c r="AP659" s="43">
        <f>$D659*MIN(MAX(AP$654-(SUMPRODUCT(AP$727:AP$735,$D$678:$D$686)*$E659-AP728*$E659),0),AP728*$E659)</f>
        <v/>
      </c>
      <c r="AQ659" s="43">
        <f>$D659*MIN(MAX(AQ$654-(SUMPRODUCT(AQ$727:AQ$735,$D$678:$D$686)*$E659-AQ728*$E659),0),AQ728*$E659)</f>
        <v/>
      </c>
      <c r="AR659" s="43">
        <f>$D659*MIN(MAX(AR$654-(SUMPRODUCT(AR$727:AR$735,$D$678:$D$686)*$E659-AR728*$E659),0),AR728*$E659)</f>
        <v/>
      </c>
      <c r="AS659" s="43">
        <f>$D659*MIN(MAX(AS$654-(SUMPRODUCT(AS$727:AS$735,$D$678:$D$686)*$E659-AS728*$E659),0),AS728*$E659)</f>
        <v/>
      </c>
      <c r="AT659" s="43">
        <f>$D659*MIN(MAX(AT$654-(SUMPRODUCT(AT$727:AT$735,$D$678:$D$686)*$E659-AT728*$E659),0),AT728*$E659)</f>
        <v/>
      </c>
      <c r="AU659" s="43">
        <f>$D659*MIN(MAX(AU$654-(SUMPRODUCT(AU$727:AU$735,$D$678:$D$686)*$E659-AU728*$E659),0),AU728*$E659)</f>
        <v/>
      </c>
      <c r="AV659" s="43">
        <f>$D659*MIN(MAX(AV$654-(SUMPRODUCT(AV$727:AV$735,$D$678:$D$686)*$E659-AV728*$E659),0),AV728*$E659)</f>
        <v/>
      </c>
      <c r="AW659" s="43">
        <f>$D659*MIN(MAX(AW$654-(SUMPRODUCT(AW$727:AW$735,$D$678:$D$686)*$E659-AW728*$E659),0),AW728*$E659)</f>
        <v/>
      </c>
      <c r="AX659" s="43">
        <f>$D659*MIN(MAX(AX$654-(SUMPRODUCT(AX$727:AX$735,$D$678:$D$686)*$E659-AX728*$E659),0),AX728*$E659)</f>
        <v/>
      </c>
      <c r="AY659" s="43">
        <f>$D659*MIN(MAX(AY$654-(SUMPRODUCT(AY$727:AY$735,$D$678:$D$686)*$E659-AY728*$E659),0),AY728*$E659)</f>
        <v/>
      </c>
    </row>
    <row r="660" hidden="1" outlineLevel="1">
      <c r="A660" s="14" t="inlineStr">
        <is>
          <t>gmin</t>
        </is>
      </c>
      <c r="B660" s="14" t="inlineStr">
        <is>
          <t>oop</t>
        </is>
      </c>
      <c r="C660" s="14" t="inlineStr">
        <is>
          <t>pow</t>
        </is>
      </c>
      <c r="D660" s="41">
        <f>INDEX(Inputs_power!$AN$5:$AN$13,MATCH($B660,Inputs_power!$A$5:$A$13,0))</f>
        <v/>
      </c>
      <c r="E660" s="41">
        <f>INDEX(PParVal,MATCH("maxcf_cg",PParKey,0))</f>
        <v/>
      </c>
      <c r="F660" s="35" t="n"/>
      <c r="G660" s="35" t="n"/>
      <c r="H660" s="14">
        <f>INDEX(VarLab,MATCH($A660,VarKey,0))&amp;INDEX(MemLab,MATCH($C660&amp;"|"&amp;$B660,MemKey,0))</f>
        <v/>
      </c>
      <c r="I660" s="14">
        <f>INDEX(VarUnit,MATCH($A660,VarKey,0))</f>
        <v/>
      </c>
      <c r="J660" s="14">
        <f>INDEX(VarSrc,MATCH($A660,VarKey,0))</f>
        <v/>
      </c>
      <c r="K660" s="11">
        <f>CodePrefix&amp;$A660&amp;IF($C660="","","."&amp;$C660&amp;"."&amp;$B660)&amp;INDEX(VarEnd,MATCH($A660,VarKey,0))&amp;K$5</f>
        <v/>
      </c>
      <c r="L660" s="42">
        <f>$D660*MIN(MAX(L$654-(SUMPRODUCT(L$727:L$735,$D$678:$D$686)*$E660-L729*$E660),0),L729*$E660)</f>
        <v/>
      </c>
      <c r="M660" s="43">
        <f>$D660*MIN(MAX(M$654-(SUMPRODUCT(M$727:M$735,$D$678:$D$686)*$E660-M729*$E660),0),M729*$E660)</f>
        <v/>
      </c>
      <c r="N660" s="43">
        <f>$D660*MIN(MAX(N$654-(SUMPRODUCT(N$727:N$735,$D$678:$D$686)*$E660-N729*$E660),0),N729*$E660)</f>
        <v/>
      </c>
      <c r="O660" s="43">
        <f>$D660*MIN(MAX(O$654-(SUMPRODUCT(O$727:O$735,$D$678:$D$686)*$E660-O729*$E660),0),O729*$E660)</f>
        <v/>
      </c>
      <c r="P660" s="43">
        <f>$D660*MIN(MAX(P$654-(SUMPRODUCT(P$727:P$735,$D$678:$D$686)*$E660-P729*$E660),0),P729*$E660)</f>
        <v/>
      </c>
      <c r="Q660" s="43">
        <f>$D660*MIN(MAX(Q$654-(SUMPRODUCT(Q$727:Q$735,$D$678:$D$686)*$E660-Q729*$E660),0),Q729*$E660)</f>
        <v/>
      </c>
      <c r="R660" s="43">
        <f>$D660*MIN(MAX(R$654-(SUMPRODUCT(R$727:R$735,$D$678:$D$686)*$E660-R729*$E660),0),R729*$E660)</f>
        <v/>
      </c>
      <c r="S660" s="43">
        <f>$D660*MIN(MAX(S$654-(SUMPRODUCT(S$727:S$735,$D$678:$D$686)*$E660-S729*$E660),0),S729*$E660)</f>
        <v/>
      </c>
      <c r="T660" s="43">
        <f>$D660*MIN(MAX(T$654-(SUMPRODUCT(T$727:T$735,$D$678:$D$686)*$E660-T729*$E660),0),T729*$E660)</f>
        <v/>
      </c>
      <c r="U660" s="43">
        <f>$D660*MIN(MAX(U$654-(SUMPRODUCT(U$727:U$735,$D$678:$D$686)*$E660-U729*$E660),0),U729*$E660)</f>
        <v/>
      </c>
      <c r="V660" s="43">
        <f>$D660*MIN(MAX(V$654-(SUMPRODUCT(V$727:V$735,$D$678:$D$686)*$E660-V729*$E660),0),V729*$E660)</f>
        <v/>
      </c>
      <c r="W660" s="43">
        <f>$D660*MIN(MAX(W$654-(SUMPRODUCT(W$727:W$735,$D$678:$D$686)*$E660-W729*$E660),0),W729*$E660)</f>
        <v/>
      </c>
      <c r="X660" s="43">
        <f>$D660*MIN(MAX(X$654-(SUMPRODUCT(X$727:X$735,$D$678:$D$686)*$E660-X729*$E660),0),X729*$E660)</f>
        <v/>
      </c>
      <c r="Y660" s="43">
        <f>$D660*MIN(MAX(Y$654-(SUMPRODUCT(Y$727:Y$735,$D$678:$D$686)*$E660-Y729*$E660),0),Y729*$E660)</f>
        <v/>
      </c>
      <c r="Z660" s="43">
        <f>$D660*MIN(MAX(Z$654-(SUMPRODUCT(Z$727:Z$735,$D$678:$D$686)*$E660-Z729*$E660),0),Z729*$E660)</f>
        <v/>
      </c>
      <c r="AA660" s="43">
        <f>$D660*MIN(MAX(AA$654-(SUMPRODUCT(AA$727:AA$735,$D$678:$D$686)*$E660-AA729*$E660),0),AA729*$E660)</f>
        <v/>
      </c>
      <c r="AB660" s="43">
        <f>$D660*MIN(MAX(AB$654-(SUMPRODUCT(AB$727:AB$735,$D$678:$D$686)*$E660-AB729*$E660),0),AB729*$E660)</f>
        <v/>
      </c>
      <c r="AC660" s="43">
        <f>$D660*MIN(MAX(AC$654-(SUMPRODUCT(AC$727:AC$735,$D$678:$D$686)*$E660-AC729*$E660),0),AC729*$E660)</f>
        <v/>
      </c>
      <c r="AD660" s="43">
        <f>$D660*MIN(MAX(AD$654-(SUMPRODUCT(AD$727:AD$735,$D$678:$D$686)*$E660-AD729*$E660),0),AD729*$E660)</f>
        <v/>
      </c>
      <c r="AF660" s="11">
        <f>CodePrefix&amp;$A660&amp;IF($C660="","","."&amp;$C660&amp;"."&amp;$B660)&amp;INDEX(VarEnd,MATCH($A660,VarKey,0))&amp;AF$5</f>
        <v/>
      </c>
      <c r="AG660" s="42">
        <f>$D660*MIN(MAX(AG$654-(SUMPRODUCT(AG$727:AG$735,$D$678:$D$686)*$E660-AG729*$E660),0),AG729*$E660)</f>
        <v/>
      </c>
      <c r="AH660" s="43">
        <f>$D660*MIN(MAX(AH$654-(SUMPRODUCT(AH$727:AH$735,$D$678:$D$686)*$E660-AH729*$E660),0),AH729*$E660)</f>
        <v/>
      </c>
      <c r="AI660" s="43">
        <f>$D660*MIN(MAX(AI$654-(SUMPRODUCT(AI$727:AI$735,$D$678:$D$686)*$E660-AI729*$E660),0),AI729*$E660)</f>
        <v/>
      </c>
      <c r="AJ660" s="43">
        <f>$D660*MIN(MAX(AJ$654-(SUMPRODUCT(AJ$727:AJ$735,$D$678:$D$686)*$E660-AJ729*$E660),0),AJ729*$E660)</f>
        <v/>
      </c>
      <c r="AK660" s="43">
        <f>$D660*MIN(MAX(AK$654-(SUMPRODUCT(AK$727:AK$735,$D$678:$D$686)*$E660-AK729*$E660),0),AK729*$E660)</f>
        <v/>
      </c>
      <c r="AL660" s="43">
        <f>$D660*MIN(MAX(AL$654-(SUMPRODUCT(AL$727:AL$735,$D$678:$D$686)*$E660-AL729*$E660),0),AL729*$E660)</f>
        <v/>
      </c>
      <c r="AM660" s="43">
        <f>$D660*MIN(MAX(AM$654-(SUMPRODUCT(AM$727:AM$735,$D$678:$D$686)*$E660-AM729*$E660),0),AM729*$E660)</f>
        <v/>
      </c>
      <c r="AN660" s="43">
        <f>$D660*MIN(MAX(AN$654-(SUMPRODUCT(AN$727:AN$735,$D$678:$D$686)*$E660-AN729*$E660),0),AN729*$E660)</f>
        <v/>
      </c>
      <c r="AO660" s="43">
        <f>$D660*MIN(MAX(AO$654-(SUMPRODUCT(AO$727:AO$735,$D$678:$D$686)*$E660-AO729*$E660),0),AO729*$E660)</f>
        <v/>
      </c>
      <c r="AP660" s="43">
        <f>$D660*MIN(MAX(AP$654-(SUMPRODUCT(AP$727:AP$735,$D$678:$D$686)*$E660-AP729*$E660),0),AP729*$E660)</f>
        <v/>
      </c>
      <c r="AQ660" s="43">
        <f>$D660*MIN(MAX(AQ$654-(SUMPRODUCT(AQ$727:AQ$735,$D$678:$D$686)*$E660-AQ729*$E660),0),AQ729*$E660)</f>
        <v/>
      </c>
      <c r="AR660" s="43">
        <f>$D660*MIN(MAX(AR$654-(SUMPRODUCT(AR$727:AR$735,$D$678:$D$686)*$E660-AR729*$E660),0),AR729*$E660)</f>
        <v/>
      </c>
      <c r="AS660" s="43">
        <f>$D660*MIN(MAX(AS$654-(SUMPRODUCT(AS$727:AS$735,$D$678:$D$686)*$E660-AS729*$E660),0),AS729*$E660)</f>
        <v/>
      </c>
      <c r="AT660" s="43">
        <f>$D660*MIN(MAX(AT$654-(SUMPRODUCT(AT$727:AT$735,$D$678:$D$686)*$E660-AT729*$E660),0),AT729*$E660)</f>
        <v/>
      </c>
      <c r="AU660" s="43">
        <f>$D660*MIN(MAX(AU$654-(SUMPRODUCT(AU$727:AU$735,$D$678:$D$686)*$E660-AU729*$E660),0),AU729*$E660)</f>
        <v/>
      </c>
      <c r="AV660" s="43">
        <f>$D660*MIN(MAX(AV$654-(SUMPRODUCT(AV$727:AV$735,$D$678:$D$686)*$E660-AV729*$E660),0),AV729*$E660)</f>
        <v/>
      </c>
      <c r="AW660" s="43">
        <f>$D660*MIN(MAX(AW$654-(SUMPRODUCT(AW$727:AW$735,$D$678:$D$686)*$E660-AW729*$E660),0),AW729*$E660)</f>
        <v/>
      </c>
      <c r="AX660" s="43">
        <f>$D660*MIN(MAX(AX$654-(SUMPRODUCT(AX$727:AX$735,$D$678:$D$686)*$E660-AX729*$E660),0),AX729*$E660)</f>
        <v/>
      </c>
      <c r="AY660" s="43">
        <f>$D660*MIN(MAX(AY$654-(SUMPRODUCT(AY$727:AY$735,$D$678:$D$686)*$E660-AY729*$E660),0),AY729*$E660)</f>
        <v/>
      </c>
    </row>
    <row r="661" hidden="1" outlineLevel="1">
      <c r="A661" s="14" t="inlineStr">
        <is>
          <t>gmin</t>
        </is>
      </c>
      <c r="B661" s="14" t="inlineStr">
        <is>
          <t>nuc</t>
        </is>
      </c>
      <c r="C661" s="14" t="inlineStr">
        <is>
          <t>pow</t>
        </is>
      </c>
      <c r="D661" s="41">
        <f>INDEX(Inputs_power!$AN$5:$AN$13,MATCH($B661,Inputs_power!$A$5:$A$13,0))</f>
        <v/>
      </c>
      <c r="E661" s="41">
        <f>INDEX(PParVal,MATCH("maxcf_cg",PParKey,0))</f>
        <v/>
      </c>
      <c r="F661" s="35" t="n"/>
      <c r="G661" s="35" t="n"/>
      <c r="H661" s="14">
        <f>INDEX(VarLab,MATCH($A661,VarKey,0))&amp;INDEX(MemLab,MATCH($C661&amp;"|"&amp;$B661,MemKey,0))</f>
        <v/>
      </c>
      <c r="I661" s="14">
        <f>INDEX(VarUnit,MATCH($A661,VarKey,0))</f>
        <v/>
      </c>
      <c r="J661" s="14">
        <f>INDEX(VarSrc,MATCH($A661,VarKey,0))</f>
        <v/>
      </c>
      <c r="K661" s="11">
        <f>CodePrefix&amp;$A661&amp;IF($C661="","","."&amp;$C661&amp;"."&amp;$B661)&amp;INDEX(VarEnd,MATCH($A661,VarKey,0))&amp;K$5</f>
        <v/>
      </c>
      <c r="L661" s="42">
        <f>$D661*MIN(MAX(L$654-(SUMPRODUCT(L$727:L$735,$D$678:$D$686)*$E661-L730*$E661),0),L730*$E661)</f>
        <v/>
      </c>
      <c r="M661" s="43">
        <f>$D661*MIN(MAX(M$654-(SUMPRODUCT(M$727:M$735,$D$678:$D$686)*$E661-M730*$E661),0),M730*$E661)</f>
        <v/>
      </c>
      <c r="N661" s="43">
        <f>$D661*MIN(MAX(N$654-(SUMPRODUCT(N$727:N$735,$D$678:$D$686)*$E661-N730*$E661),0),N730*$E661)</f>
        <v/>
      </c>
      <c r="O661" s="43">
        <f>$D661*MIN(MAX(O$654-(SUMPRODUCT(O$727:O$735,$D$678:$D$686)*$E661-O730*$E661),0),O730*$E661)</f>
        <v/>
      </c>
      <c r="P661" s="43">
        <f>$D661*MIN(MAX(P$654-(SUMPRODUCT(P$727:P$735,$D$678:$D$686)*$E661-P730*$E661),0),P730*$E661)</f>
        <v/>
      </c>
      <c r="Q661" s="43">
        <f>$D661*MIN(MAX(Q$654-(SUMPRODUCT(Q$727:Q$735,$D$678:$D$686)*$E661-Q730*$E661),0),Q730*$E661)</f>
        <v/>
      </c>
      <c r="R661" s="43">
        <f>$D661*MIN(MAX(R$654-(SUMPRODUCT(R$727:R$735,$D$678:$D$686)*$E661-R730*$E661),0),R730*$E661)</f>
        <v/>
      </c>
      <c r="S661" s="43">
        <f>$D661*MIN(MAX(S$654-(SUMPRODUCT(S$727:S$735,$D$678:$D$686)*$E661-S730*$E661),0),S730*$E661)</f>
        <v/>
      </c>
      <c r="T661" s="43">
        <f>$D661*MIN(MAX(T$654-(SUMPRODUCT(T$727:T$735,$D$678:$D$686)*$E661-T730*$E661),0),T730*$E661)</f>
        <v/>
      </c>
      <c r="U661" s="43">
        <f>$D661*MIN(MAX(U$654-(SUMPRODUCT(U$727:U$735,$D$678:$D$686)*$E661-U730*$E661),0),U730*$E661)</f>
        <v/>
      </c>
      <c r="V661" s="43">
        <f>$D661*MIN(MAX(V$654-(SUMPRODUCT(V$727:V$735,$D$678:$D$686)*$E661-V730*$E661),0),V730*$E661)</f>
        <v/>
      </c>
      <c r="W661" s="43">
        <f>$D661*MIN(MAX(W$654-(SUMPRODUCT(W$727:W$735,$D$678:$D$686)*$E661-W730*$E661),0),W730*$E661)</f>
        <v/>
      </c>
      <c r="X661" s="43">
        <f>$D661*MIN(MAX(X$654-(SUMPRODUCT(X$727:X$735,$D$678:$D$686)*$E661-X730*$E661),0),X730*$E661)</f>
        <v/>
      </c>
      <c r="Y661" s="43">
        <f>$D661*MIN(MAX(Y$654-(SUMPRODUCT(Y$727:Y$735,$D$678:$D$686)*$E661-Y730*$E661),0),Y730*$E661)</f>
        <v/>
      </c>
      <c r="Z661" s="43">
        <f>$D661*MIN(MAX(Z$654-(SUMPRODUCT(Z$727:Z$735,$D$678:$D$686)*$E661-Z730*$E661),0),Z730*$E661)</f>
        <v/>
      </c>
      <c r="AA661" s="43">
        <f>$D661*MIN(MAX(AA$654-(SUMPRODUCT(AA$727:AA$735,$D$678:$D$686)*$E661-AA730*$E661),0),AA730*$E661)</f>
        <v/>
      </c>
      <c r="AB661" s="43">
        <f>$D661*MIN(MAX(AB$654-(SUMPRODUCT(AB$727:AB$735,$D$678:$D$686)*$E661-AB730*$E661),0),AB730*$E661)</f>
        <v/>
      </c>
      <c r="AC661" s="43">
        <f>$D661*MIN(MAX(AC$654-(SUMPRODUCT(AC$727:AC$735,$D$678:$D$686)*$E661-AC730*$E661),0),AC730*$E661)</f>
        <v/>
      </c>
      <c r="AD661" s="43">
        <f>$D661*MIN(MAX(AD$654-(SUMPRODUCT(AD$727:AD$735,$D$678:$D$686)*$E661-AD730*$E661),0),AD730*$E661)</f>
        <v/>
      </c>
      <c r="AF661" s="11">
        <f>CodePrefix&amp;$A661&amp;IF($C661="","","."&amp;$C661&amp;"."&amp;$B661)&amp;INDEX(VarEnd,MATCH($A661,VarKey,0))&amp;AF$5</f>
        <v/>
      </c>
      <c r="AG661" s="42">
        <f>$D661*MIN(MAX(AG$654-(SUMPRODUCT(AG$727:AG$735,$D$678:$D$686)*$E661-AG730*$E661),0),AG730*$E661)</f>
        <v/>
      </c>
      <c r="AH661" s="43">
        <f>$D661*MIN(MAX(AH$654-(SUMPRODUCT(AH$727:AH$735,$D$678:$D$686)*$E661-AH730*$E661),0),AH730*$E661)</f>
        <v/>
      </c>
      <c r="AI661" s="43">
        <f>$D661*MIN(MAX(AI$654-(SUMPRODUCT(AI$727:AI$735,$D$678:$D$686)*$E661-AI730*$E661),0),AI730*$E661)</f>
        <v/>
      </c>
      <c r="AJ661" s="43">
        <f>$D661*MIN(MAX(AJ$654-(SUMPRODUCT(AJ$727:AJ$735,$D$678:$D$686)*$E661-AJ730*$E661),0),AJ730*$E661)</f>
        <v/>
      </c>
      <c r="AK661" s="43">
        <f>$D661*MIN(MAX(AK$654-(SUMPRODUCT(AK$727:AK$735,$D$678:$D$686)*$E661-AK730*$E661),0),AK730*$E661)</f>
        <v/>
      </c>
      <c r="AL661" s="43">
        <f>$D661*MIN(MAX(AL$654-(SUMPRODUCT(AL$727:AL$735,$D$678:$D$686)*$E661-AL730*$E661),0),AL730*$E661)</f>
        <v/>
      </c>
      <c r="AM661" s="43">
        <f>$D661*MIN(MAX(AM$654-(SUMPRODUCT(AM$727:AM$735,$D$678:$D$686)*$E661-AM730*$E661),0),AM730*$E661)</f>
        <v/>
      </c>
      <c r="AN661" s="43">
        <f>$D661*MIN(MAX(AN$654-(SUMPRODUCT(AN$727:AN$735,$D$678:$D$686)*$E661-AN730*$E661),0),AN730*$E661)</f>
        <v/>
      </c>
      <c r="AO661" s="43">
        <f>$D661*MIN(MAX(AO$654-(SUMPRODUCT(AO$727:AO$735,$D$678:$D$686)*$E661-AO730*$E661),0),AO730*$E661)</f>
        <v/>
      </c>
      <c r="AP661" s="43">
        <f>$D661*MIN(MAX(AP$654-(SUMPRODUCT(AP$727:AP$735,$D$678:$D$686)*$E661-AP730*$E661),0),AP730*$E661)</f>
        <v/>
      </c>
      <c r="AQ661" s="43">
        <f>$D661*MIN(MAX(AQ$654-(SUMPRODUCT(AQ$727:AQ$735,$D$678:$D$686)*$E661-AQ730*$E661),0),AQ730*$E661)</f>
        <v/>
      </c>
      <c r="AR661" s="43">
        <f>$D661*MIN(MAX(AR$654-(SUMPRODUCT(AR$727:AR$735,$D$678:$D$686)*$E661-AR730*$E661),0),AR730*$E661)</f>
        <v/>
      </c>
      <c r="AS661" s="43">
        <f>$D661*MIN(MAX(AS$654-(SUMPRODUCT(AS$727:AS$735,$D$678:$D$686)*$E661-AS730*$E661),0),AS730*$E661)</f>
        <v/>
      </c>
      <c r="AT661" s="43">
        <f>$D661*MIN(MAX(AT$654-(SUMPRODUCT(AT$727:AT$735,$D$678:$D$686)*$E661-AT730*$E661),0),AT730*$E661)</f>
        <v/>
      </c>
      <c r="AU661" s="43">
        <f>$D661*MIN(MAX(AU$654-(SUMPRODUCT(AU$727:AU$735,$D$678:$D$686)*$E661-AU730*$E661),0),AU730*$E661)</f>
        <v/>
      </c>
      <c r="AV661" s="43">
        <f>$D661*MIN(MAX(AV$654-(SUMPRODUCT(AV$727:AV$735,$D$678:$D$686)*$E661-AV730*$E661),0),AV730*$E661)</f>
        <v/>
      </c>
      <c r="AW661" s="43">
        <f>$D661*MIN(MAX(AW$654-(SUMPRODUCT(AW$727:AW$735,$D$678:$D$686)*$E661-AW730*$E661),0),AW730*$E661)</f>
        <v/>
      </c>
      <c r="AX661" s="43">
        <f>$D661*MIN(MAX(AX$654-(SUMPRODUCT(AX$727:AX$735,$D$678:$D$686)*$E661-AX730*$E661),0),AX730*$E661)</f>
        <v/>
      </c>
      <c r="AY661" s="43">
        <f>$D661*MIN(MAX(AY$654-(SUMPRODUCT(AY$727:AY$735,$D$678:$D$686)*$E661-AY730*$E661),0),AY730*$E661)</f>
        <v/>
      </c>
    </row>
    <row r="662" hidden="1" outlineLevel="1">
      <c r="A662" s="14" t="inlineStr">
        <is>
          <t>gmin</t>
        </is>
      </c>
      <c r="B662" s="14" t="inlineStr">
        <is>
          <t>wnd</t>
        </is>
      </c>
      <c r="C662" s="14" t="inlineStr">
        <is>
          <t>pow</t>
        </is>
      </c>
      <c r="D662" s="41">
        <f>INDEX(Inputs_power!$AN$5:$AN$13,MATCH($B662,Inputs_power!$A$5:$A$13,0))</f>
        <v/>
      </c>
      <c r="E662" s="41">
        <f>INDEX(PParVal,MATCH("maxcf_cg",PParKey,0))</f>
        <v/>
      </c>
      <c r="F662" s="35" t="n"/>
      <c r="G662" s="35" t="n"/>
      <c r="H662" s="14">
        <f>INDEX(VarLab,MATCH($A662,VarKey,0))&amp;INDEX(MemLab,MATCH($C662&amp;"|"&amp;$B662,MemKey,0))</f>
        <v/>
      </c>
      <c r="I662" s="14">
        <f>INDEX(VarUnit,MATCH($A662,VarKey,0))</f>
        <v/>
      </c>
      <c r="J662" s="14">
        <f>INDEX(VarSrc,MATCH($A662,VarKey,0))</f>
        <v/>
      </c>
      <c r="K662" s="11">
        <f>CodePrefix&amp;$A662&amp;IF($C662="","","."&amp;$C662&amp;"."&amp;$B662)&amp;INDEX(VarEnd,MATCH($A662,VarKey,0))&amp;K$5</f>
        <v/>
      </c>
      <c r="L662" s="42">
        <f>$D662*MIN(MAX(L$654-(SUMPRODUCT(L$727:L$735,$D$678:$D$686)*$E662-L731*$E662),0),L731*$E662)</f>
        <v/>
      </c>
      <c r="M662" s="43">
        <f>$D662*MIN(MAX(M$654-(SUMPRODUCT(M$727:M$735,$D$678:$D$686)*$E662-M731*$E662),0),M731*$E662)</f>
        <v/>
      </c>
      <c r="N662" s="43">
        <f>$D662*MIN(MAX(N$654-(SUMPRODUCT(N$727:N$735,$D$678:$D$686)*$E662-N731*$E662),0),N731*$E662)</f>
        <v/>
      </c>
      <c r="O662" s="43">
        <f>$D662*MIN(MAX(O$654-(SUMPRODUCT(O$727:O$735,$D$678:$D$686)*$E662-O731*$E662),0),O731*$E662)</f>
        <v/>
      </c>
      <c r="P662" s="43">
        <f>$D662*MIN(MAX(P$654-(SUMPRODUCT(P$727:P$735,$D$678:$D$686)*$E662-P731*$E662),0),P731*$E662)</f>
        <v/>
      </c>
      <c r="Q662" s="43">
        <f>$D662*MIN(MAX(Q$654-(SUMPRODUCT(Q$727:Q$735,$D$678:$D$686)*$E662-Q731*$E662),0),Q731*$E662)</f>
        <v/>
      </c>
      <c r="R662" s="43">
        <f>$D662*MIN(MAX(R$654-(SUMPRODUCT(R$727:R$735,$D$678:$D$686)*$E662-R731*$E662),0),R731*$E662)</f>
        <v/>
      </c>
      <c r="S662" s="43">
        <f>$D662*MIN(MAX(S$654-(SUMPRODUCT(S$727:S$735,$D$678:$D$686)*$E662-S731*$E662),0),S731*$E662)</f>
        <v/>
      </c>
      <c r="T662" s="43">
        <f>$D662*MIN(MAX(T$654-(SUMPRODUCT(T$727:T$735,$D$678:$D$686)*$E662-T731*$E662),0),T731*$E662)</f>
        <v/>
      </c>
      <c r="U662" s="43">
        <f>$D662*MIN(MAX(U$654-(SUMPRODUCT(U$727:U$735,$D$678:$D$686)*$E662-U731*$E662),0),U731*$E662)</f>
        <v/>
      </c>
      <c r="V662" s="43">
        <f>$D662*MIN(MAX(V$654-(SUMPRODUCT(V$727:V$735,$D$678:$D$686)*$E662-V731*$E662),0),V731*$E662)</f>
        <v/>
      </c>
      <c r="W662" s="43">
        <f>$D662*MIN(MAX(W$654-(SUMPRODUCT(W$727:W$735,$D$678:$D$686)*$E662-W731*$E662),0),W731*$E662)</f>
        <v/>
      </c>
      <c r="X662" s="43">
        <f>$D662*MIN(MAX(X$654-(SUMPRODUCT(X$727:X$735,$D$678:$D$686)*$E662-X731*$E662),0),X731*$E662)</f>
        <v/>
      </c>
      <c r="Y662" s="43">
        <f>$D662*MIN(MAX(Y$654-(SUMPRODUCT(Y$727:Y$735,$D$678:$D$686)*$E662-Y731*$E662),0),Y731*$E662)</f>
        <v/>
      </c>
      <c r="Z662" s="43">
        <f>$D662*MIN(MAX(Z$654-(SUMPRODUCT(Z$727:Z$735,$D$678:$D$686)*$E662-Z731*$E662),0),Z731*$E662)</f>
        <v/>
      </c>
      <c r="AA662" s="43">
        <f>$D662*MIN(MAX(AA$654-(SUMPRODUCT(AA$727:AA$735,$D$678:$D$686)*$E662-AA731*$E662),0),AA731*$E662)</f>
        <v/>
      </c>
      <c r="AB662" s="43">
        <f>$D662*MIN(MAX(AB$654-(SUMPRODUCT(AB$727:AB$735,$D$678:$D$686)*$E662-AB731*$E662),0),AB731*$E662)</f>
        <v/>
      </c>
      <c r="AC662" s="43">
        <f>$D662*MIN(MAX(AC$654-(SUMPRODUCT(AC$727:AC$735,$D$678:$D$686)*$E662-AC731*$E662),0),AC731*$E662)</f>
        <v/>
      </c>
      <c r="AD662" s="43">
        <f>$D662*MIN(MAX(AD$654-(SUMPRODUCT(AD$727:AD$735,$D$678:$D$686)*$E662-AD731*$E662),0),AD731*$E662)</f>
        <v/>
      </c>
      <c r="AF662" s="11">
        <f>CodePrefix&amp;$A662&amp;IF($C662="","","."&amp;$C662&amp;"."&amp;$B662)&amp;INDEX(VarEnd,MATCH($A662,VarKey,0))&amp;AF$5</f>
        <v/>
      </c>
      <c r="AG662" s="42">
        <f>$D662*MIN(MAX(AG$654-(SUMPRODUCT(AG$727:AG$735,$D$678:$D$686)*$E662-AG731*$E662),0),AG731*$E662)</f>
        <v/>
      </c>
      <c r="AH662" s="43">
        <f>$D662*MIN(MAX(AH$654-(SUMPRODUCT(AH$727:AH$735,$D$678:$D$686)*$E662-AH731*$E662),0),AH731*$E662)</f>
        <v/>
      </c>
      <c r="AI662" s="43">
        <f>$D662*MIN(MAX(AI$654-(SUMPRODUCT(AI$727:AI$735,$D$678:$D$686)*$E662-AI731*$E662),0),AI731*$E662)</f>
        <v/>
      </c>
      <c r="AJ662" s="43">
        <f>$D662*MIN(MAX(AJ$654-(SUMPRODUCT(AJ$727:AJ$735,$D$678:$D$686)*$E662-AJ731*$E662),0),AJ731*$E662)</f>
        <v/>
      </c>
      <c r="AK662" s="43">
        <f>$D662*MIN(MAX(AK$654-(SUMPRODUCT(AK$727:AK$735,$D$678:$D$686)*$E662-AK731*$E662),0),AK731*$E662)</f>
        <v/>
      </c>
      <c r="AL662" s="43">
        <f>$D662*MIN(MAX(AL$654-(SUMPRODUCT(AL$727:AL$735,$D$678:$D$686)*$E662-AL731*$E662),0),AL731*$E662)</f>
        <v/>
      </c>
      <c r="AM662" s="43">
        <f>$D662*MIN(MAX(AM$654-(SUMPRODUCT(AM$727:AM$735,$D$678:$D$686)*$E662-AM731*$E662),0),AM731*$E662)</f>
        <v/>
      </c>
      <c r="AN662" s="43">
        <f>$D662*MIN(MAX(AN$654-(SUMPRODUCT(AN$727:AN$735,$D$678:$D$686)*$E662-AN731*$E662),0),AN731*$E662)</f>
        <v/>
      </c>
      <c r="AO662" s="43">
        <f>$D662*MIN(MAX(AO$654-(SUMPRODUCT(AO$727:AO$735,$D$678:$D$686)*$E662-AO731*$E662),0),AO731*$E662)</f>
        <v/>
      </c>
      <c r="AP662" s="43">
        <f>$D662*MIN(MAX(AP$654-(SUMPRODUCT(AP$727:AP$735,$D$678:$D$686)*$E662-AP731*$E662),0),AP731*$E662)</f>
        <v/>
      </c>
      <c r="AQ662" s="43">
        <f>$D662*MIN(MAX(AQ$654-(SUMPRODUCT(AQ$727:AQ$735,$D$678:$D$686)*$E662-AQ731*$E662),0),AQ731*$E662)</f>
        <v/>
      </c>
      <c r="AR662" s="43">
        <f>$D662*MIN(MAX(AR$654-(SUMPRODUCT(AR$727:AR$735,$D$678:$D$686)*$E662-AR731*$E662),0),AR731*$E662)</f>
        <v/>
      </c>
      <c r="AS662" s="43">
        <f>$D662*MIN(MAX(AS$654-(SUMPRODUCT(AS$727:AS$735,$D$678:$D$686)*$E662-AS731*$E662),0),AS731*$E662)</f>
        <v/>
      </c>
      <c r="AT662" s="43">
        <f>$D662*MIN(MAX(AT$654-(SUMPRODUCT(AT$727:AT$735,$D$678:$D$686)*$E662-AT731*$E662),0),AT731*$E662)</f>
        <v/>
      </c>
      <c r="AU662" s="43">
        <f>$D662*MIN(MAX(AU$654-(SUMPRODUCT(AU$727:AU$735,$D$678:$D$686)*$E662-AU731*$E662),0),AU731*$E662)</f>
        <v/>
      </c>
      <c r="AV662" s="43">
        <f>$D662*MIN(MAX(AV$654-(SUMPRODUCT(AV$727:AV$735,$D$678:$D$686)*$E662-AV731*$E662),0),AV731*$E662)</f>
        <v/>
      </c>
      <c r="AW662" s="43">
        <f>$D662*MIN(MAX(AW$654-(SUMPRODUCT(AW$727:AW$735,$D$678:$D$686)*$E662-AW731*$E662),0),AW731*$E662)</f>
        <v/>
      </c>
      <c r="AX662" s="43">
        <f>$D662*MIN(MAX(AX$654-(SUMPRODUCT(AX$727:AX$735,$D$678:$D$686)*$E662-AX731*$E662),0),AX731*$E662)</f>
        <v/>
      </c>
      <c r="AY662" s="43">
        <f>$D662*MIN(MAX(AY$654-(SUMPRODUCT(AY$727:AY$735,$D$678:$D$686)*$E662-AY731*$E662),0),AY731*$E662)</f>
        <v/>
      </c>
    </row>
    <row r="663" hidden="1" outlineLevel="1">
      <c r="A663" s="14" t="inlineStr">
        <is>
          <t>gmin</t>
        </is>
      </c>
      <c r="B663" s="14" t="inlineStr">
        <is>
          <t>sol</t>
        </is>
      </c>
      <c r="C663" s="14" t="inlineStr">
        <is>
          <t>pow</t>
        </is>
      </c>
      <c r="D663" s="41">
        <f>INDEX(Inputs_power!$AN$5:$AN$13,MATCH($B663,Inputs_power!$A$5:$A$13,0))</f>
        <v/>
      </c>
      <c r="E663" s="41">
        <f>INDEX(PParVal,MATCH("maxcf_cg",PParKey,0))</f>
        <v/>
      </c>
      <c r="F663" s="35" t="n"/>
      <c r="G663" s="35" t="n"/>
      <c r="H663" s="14">
        <f>INDEX(VarLab,MATCH($A663,VarKey,0))&amp;INDEX(MemLab,MATCH($C663&amp;"|"&amp;$B663,MemKey,0))</f>
        <v/>
      </c>
      <c r="I663" s="14">
        <f>INDEX(VarUnit,MATCH($A663,VarKey,0))</f>
        <v/>
      </c>
      <c r="J663" s="14">
        <f>INDEX(VarSrc,MATCH($A663,VarKey,0))</f>
        <v/>
      </c>
      <c r="K663" s="11">
        <f>CodePrefix&amp;$A663&amp;IF($C663="","","."&amp;$C663&amp;"."&amp;$B663)&amp;INDEX(VarEnd,MATCH($A663,VarKey,0))&amp;K$5</f>
        <v/>
      </c>
      <c r="L663" s="42">
        <f>$D663*MIN(MAX(L$654-(SUMPRODUCT(L$727:L$735,$D$678:$D$686)*$E663-L732*$E663),0),L732*$E663)</f>
        <v/>
      </c>
      <c r="M663" s="43">
        <f>$D663*MIN(MAX(M$654-(SUMPRODUCT(M$727:M$735,$D$678:$D$686)*$E663-M732*$E663),0),M732*$E663)</f>
        <v/>
      </c>
      <c r="N663" s="43">
        <f>$D663*MIN(MAX(N$654-(SUMPRODUCT(N$727:N$735,$D$678:$D$686)*$E663-N732*$E663),0),N732*$E663)</f>
        <v/>
      </c>
      <c r="O663" s="43">
        <f>$D663*MIN(MAX(O$654-(SUMPRODUCT(O$727:O$735,$D$678:$D$686)*$E663-O732*$E663),0),O732*$E663)</f>
        <v/>
      </c>
      <c r="P663" s="43">
        <f>$D663*MIN(MAX(P$654-(SUMPRODUCT(P$727:P$735,$D$678:$D$686)*$E663-P732*$E663),0),P732*$E663)</f>
        <v/>
      </c>
      <c r="Q663" s="43">
        <f>$D663*MIN(MAX(Q$654-(SUMPRODUCT(Q$727:Q$735,$D$678:$D$686)*$E663-Q732*$E663),0),Q732*$E663)</f>
        <v/>
      </c>
      <c r="R663" s="43">
        <f>$D663*MIN(MAX(R$654-(SUMPRODUCT(R$727:R$735,$D$678:$D$686)*$E663-R732*$E663),0),R732*$E663)</f>
        <v/>
      </c>
      <c r="S663" s="43">
        <f>$D663*MIN(MAX(S$654-(SUMPRODUCT(S$727:S$735,$D$678:$D$686)*$E663-S732*$E663),0),S732*$E663)</f>
        <v/>
      </c>
      <c r="T663" s="43">
        <f>$D663*MIN(MAX(T$654-(SUMPRODUCT(T$727:T$735,$D$678:$D$686)*$E663-T732*$E663),0),T732*$E663)</f>
        <v/>
      </c>
      <c r="U663" s="43">
        <f>$D663*MIN(MAX(U$654-(SUMPRODUCT(U$727:U$735,$D$678:$D$686)*$E663-U732*$E663),0),U732*$E663)</f>
        <v/>
      </c>
      <c r="V663" s="43">
        <f>$D663*MIN(MAX(V$654-(SUMPRODUCT(V$727:V$735,$D$678:$D$686)*$E663-V732*$E663),0),V732*$E663)</f>
        <v/>
      </c>
      <c r="W663" s="43">
        <f>$D663*MIN(MAX(W$654-(SUMPRODUCT(W$727:W$735,$D$678:$D$686)*$E663-W732*$E663),0),W732*$E663)</f>
        <v/>
      </c>
      <c r="X663" s="43">
        <f>$D663*MIN(MAX(X$654-(SUMPRODUCT(X$727:X$735,$D$678:$D$686)*$E663-X732*$E663),0),X732*$E663)</f>
        <v/>
      </c>
      <c r="Y663" s="43">
        <f>$D663*MIN(MAX(Y$654-(SUMPRODUCT(Y$727:Y$735,$D$678:$D$686)*$E663-Y732*$E663),0),Y732*$E663)</f>
        <v/>
      </c>
      <c r="Z663" s="43">
        <f>$D663*MIN(MAX(Z$654-(SUMPRODUCT(Z$727:Z$735,$D$678:$D$686)*$E663-Z732*$E663),0),Z732*$E663)</f>
        <v/>
      </c>
      <c r="AA663" s="43">
        <f>$D663*MIN(MAX(AA$654-(SUMPRODUCT(AA$727:AA$735,$D$678:$D$686)*$E663-AA732*$E663),0),AA732*$E663)</f>
        <v/>
      </c>
      <c r="AB663" s="43">
        <f>$D663*MIN(MAX(AB$654-(SUMPRODUCT(AB$727:AB$735,$D$678:$D$686)*$E663-AB732*$E663),0),AB732*$E663)</f>
        <v/>
      </c>
      <c r="AC663" s="43">
        <f>$D663*MIN(MAX(AC$654-(SUMPRODUCT(AC$727:AC$735,$D$678:$D$686)*$E663-AC732*$E663),0),AC732*$E663)</f>
        <v/>
      </c>
      <c r="AD663" s="43">
        <f>$D663*MIN(MAX(AD$654-(SUMPRODUCT(AD$727:AD$735,$D$678:$D$686)*$E663-AD732*$E663),0),AD732*$E663)</f>
        <v/>
      </c>
      <c r="AF663" s="11">
        <f>CodePrefix&amp;$A663&amp;IF($C663="","","."&amp;$C663&amp;"."&amp;$B663)&amp;INDEX(VarEnd,MATCH($A663,VarKey,0))&amp;AF$5</f>
        <v/>
      </c>
      <c r="AG663" s="42">
        <f>$D663*MIN(MAX(AG$654-(SUMPRODUCT(AG$727:AG$735,$D$678:$D$686)*$E663-AG732*$E663),0),AG732*$E663)</f>
        <v/>
      </c>
      <c r="AH663" s="43">
        <f>$D663*MIN(MAX(AH$654-(SUMPRODUCT(AH$727:AH$735,$D$678:$D$686)*$E663-AH732*$E663),0),AH732*$E663)</f>
        <v/>
      </c>
      <c r="AI663" s="43">
        <f>$D663*MIN(MAX(AI$654-(SUMPRODUCT(AI$727:AI$735,$D$678:$D$686)*$E663-AI732*$E663),0),AI732*$E663)</f>
        <v/>
      </c>
      <c r="AJ663" s="43">
        <f>$D663*MIN(MAX(AJ$654-(SUMPRODUCT(AJ$727:AJ$735,$D$678:$D$686)*$E663-AJ732*$E663),0),AJ732*$E663)</f>
        <v/>
      </c>
      <c r="AK663" s="43">
        <f>$D663*MIN(MAX(AK$654-(SUMPRODUCT(AK$727:AK$735,$D$678:$D$686)*$E663-AK732*$E663),0),AK732*$E663)</f>
        <v/>
      </c>
      <c r="AL663" s="43">
        <f>$D663*MIN(MAX(AL$654-(SUMPRODUCT(AL$727:AL$735,$D$678:$D$686)*$E663-AL732*$E663),0),AL732*$E663)</f>
        <v/>
      </c>
      <c r="AM663" s="43">
        <f>$D663*MIN(MAX(AM$654-(SUMPRODUCT(AM$727:AM$735,$D$678:$D$686)*$E663-AM732*$E663),0),AM732*$E663)</f>
        <v/>
      </c>
      <c r="AN663" s="43">
        <f>$D663*MIN(MAX(AN$654-(SUMPRODUCT(AN$727:AN$735,$D$678:$D$686)*$E663-AN732*$E663),0),AN732*$E663)</f>
        <v/>
      </c>
      <c r="AO663" s="43">
        <f>$D663*MIN(MAX(AO$654-(SUMPRODUCT(AO$727:AO$735,$D$678:$D$686)*$E663-AO732*$E663),0),AO732*$E663)</f>
        <v/>
      </c>
      <c r="AP663" s="43">
        <f>$D663*MIN(MAX(AP$654-(SUMPRODUCT(AP$727:AP$735,$D$678:$D$686)*$E663-AP732*$E663),0),AP732*$E663)</f>
        <v/>
      </c>
      <c r="AQ663" s="43">
        <f>$D663*MIN(MAX(AQ$654-(SUMPRODUCT(AQ$727:AQ$735,$D$678:$D$686)*$E663-AQ732*$E663),0),AQ732*$E663)</f>
        <v/>
      </c>
      <c r="AR663" s="43">
        <f>$D663*MIN(MAX(AR$654-(SUMPRODUCT(AR$727:AR$735,$D$678:$D$686)*$E663-AR732*$E663),0),AR732*$E663)</f>
        <v/>
      </c>
      <c r="AS663" s="43">
        <f>$D663*MIN(MAX(AS$654-(SUMPRODUCT(AS$727:AS$735,$D$678:$D$686)*$E663-AS732*$E663),0),AS732*$E663)</f>
        <v/>
      </c>
      <c r="AT663" s="43">
        <f>$D663*MIN(MAX(AT$654-(SUMPRODUCT(AT$727:AT$735,$D$678:$D$686)*$E663-AT732*$E663),0),AT732*$E663)</f>
        <v/>
      </c>
      <c r="AU663" s="43">
        <f>$D663*MIN(MAX(AU$654-(SUMPRODUCT(AU$727:AU$735,$D$678:$D$686)*$E663-AU732*$E663),0),AU732*$E663)</f>
        <v/>
      </c>
      <c r="AV663" s="43">
        <f>$D663*MIN(MAX(AV$654-(SUMPRODUCT(AV$727:AV$735,$D$678:$D$686)*$E663-AV732*$E663),0),AV732*$E663)</f>
        <v/>
      </c>
      <c r="AW663" s="43">
        <f>$D663*MIN(MAX(AW$654-(SUMPRODUCT(AW$727:AW$735,$D$678:$D$686)*$E663-AW732*$E663),0),AW732*$E663)</f>
        <v/>
      </c>
      <c r="AX663" s="43">
        <f>$D663*MIN(MAX(AX$654-(SUMPRODUCT(AX$727:AX$735,$D$678:$D$686)*$E663-AX732*$E663),0),AX732*$E663)</f>
        <v/>
      </c>
      <c r="AY663" s="43">
        <f>$D663*MIN(MAX(AY$654-(SUMPRODUCT(AY$727:AY$735,$D$678:$D$686)*$E663-AY732*$E663),0),AY732*$E663)</f>
        <v/>
      </c>
    </row>
    <row r="664" hidden="1" outlineLevel="1">
      <c r="A664" s="14" t="inlineStr">
        <is>
          <t>gmin</t>
        </is>
      </c>
      <c r="B664" s="14" t="inlineStr">
        <is>
          <t>hyd</t>
        </is>
      </c>
      <c r="C664" s="14" t="inlineStr">
        <is>
          <t>pow</t>
        </is>
      </c>
      <c r="D664" s="41">
        <f>INDEX(Inputs_power!$AN$5:$AN$13,MATCH($B664,Inputs_power!$A$5:$A$13,0))</f>
        <v/>
      </c>
      <c r="E664" s="41">
        <f>INDEX(PParVal,MATCH("maxcf_cg",PParKey,0))</f>
        <v/>
      </c>
      <c r="F664" s="35" t="n"/>
      <c r="G664" s="35" t="n"/>
      <c r="H664" s="14">
        <f>INDEX(VarLab,MATCH($A664,VarKey,0))&amp;INDEX(MemLab,MATCH($C664&amp;"|"&amp;$B664,MemKey,0))</f>
        <v/>
      </c>
      <c r="I664" s="14">
        <f>INDEX(VarUnit,MATCH($A664,VarKey,0))</f>
        <v/>
      </c>
      <c r="J664" s="14">
        <f>INDEX(VarSrc,MATCH($A664,VarKey,0))</f>
        <v/>
      </c>
      <c r="K664" s="11">
        <f>CodePrefix&amp;$A664&amp;IF($C664="","","."&amp;$C664&amp;"."&amp;$B664)&amp;INDEX(VarEnd,MATCH($A664,VarKey,0))&amp;K$5</f>
        <v/>
      </c>
      <c r="L664" s="42">
        <f>$D664*MIN(MAX(L$654-(SUMPRODUCT(L$727:L$735,$D$678:$D$686)*$E664-L733*$E664),0),L733*$E664)</f>
        <v/>
      </c>
      <c r="M664" s="43">
        <f>$D664*MIN(MAX(M$654-(SUMPRODUCT(M$727:M$735,$D$678:$D$686)*$E664-M733*$E664),0),M733*$E664)</f>
        <v/>
      </c>
      <c r="N664" s="43">
        <f>$D664*MIN(MAX(N$654-(SUMPRODUCT(N$727:N$735,$D$678:$D$686)*$E664-N733*$E664),0),N733*$E664)</f>
        <v/>
      </c>
      <c r="O664" s="43">
        <f>$D664*MIN(MAX(O$654-(SUMPRODUCT(O$727:O$735,$D$678:$D$686)*$E664-O733*$E664),0),O733*$E664)</f>
        <v/>
      </c>
      <c r="P664" s="43">
        <f>$D664*MIN(MAX(P$654-(SUMPRODUCT(P$727:P$735,$D$678:$D$686)*$E664-P733*$E664),0),P733*$E664)</f>
        <v/>
      </c>
      <c r="Q664" s="43">
        <f>$D664*MIN(MAX(Q$654-(SUMPRODUCT(Q$727:Q$735,$D$678:$D$686)*$E664-Q733*$E664),0),Q733*$E664)</f>
        <v/>
      </c>
      <c r="R664" s="43">
        <f>$D664*MIN(MAX(R$654-(SUMPRODUCT(R$727:R$735,$D$678:$D$686)*$E664-R733*$E664),0),R733*$E664)</f>
        <v/>
      </c>
      <c r="S664" s="43">
        <f>$D664*MIN(MAX(S$654-(SUMPRODUCT(S$727:S$735,$D$678:$D$686)*$E664-S733*$E664),0),S733*$E664)</f>
        <v/>
      </c>
      <c r="T664" s="43">
        <f>$D664*MIN(MAX(T$654-(SUMPRODUCT(T$727:T$735,$D$678:$D$686)*$E664-T733*$E664),0),T733*$E664)</f>
        <v/>
      </c>
      <c r="U664" s="43">
        <f>$D664*MIN(MAX(U$654-(SUMPRODUCT(U$727:U$735,$D$678:$D$686)*$E664-U733*$E664),0),U733*$E664)</f>
        <v/>
      </c>
      <c r="V664" s="43">
        <f>$D664*MIN(MAX(V$654-(SUMPRODUCT(V$727:V$735,$D$678:$D$686)*$E664-V733*$E664),0),V733*$E664)</f>
        <v/>
      </c>
      <c r="W664" s="43">
        <f>$D664*MIN(MAX(W$654-(SUMPRODUCT(W$727:W$735,$D$678:$D$686)*$E664-W733*$E664),0),W733*$E664)</f>
        <v/>
      </c>
      <c r="X664" s="43">
        <f>$D664*MIN(MAX(X$654-(SUMPRODUCT(X$727:X$735,$D$678:$D$686)*$E664-X733*$E664),0),X733*$E664)</f>
        <v/>
      </c>
      <c r="Y664" s="43">
        <f>$D664*MIN(MAX(Y$654-(SUMPRODUCT(Y$727:Y$735,$D$678:$D$686)*$E664-Y733*$E664),0),Y733*$E664)</f>
        <v/>
      </c>
      <c r="Z664" s="43">
        <f>$D664*MIN(MAX(Z$654-(SUMPRODUCT(Z$727:Z$735,$D$678:$D$686)*$E664-Z733*$E664),0),Z733*$E664)</f>
        <v/>
      </c>
      <c r="AA664" s="43">
        <f>$D664*MIN(MAX(AA$654-(SUMPRODUCT(AA$727:AA$735,$D$678:$D$686)*$E664-AA733*$E664),0),AA733*$E664)</f>
        <v/>
      </c>
      <c r="AB664" s="43">
        <f>$D664*MIN(MAX(AB$654-(SUMPRODUCT(AB$727:AB$735,$D$678:$D$686)*$E664-AB733*$E664),0),AB733*$E664)</f>
        <v/>
      </c>
      <c r="AC664" s="43">
        <f>$D664*MIN(MAX(AC$654-(SUMPRODUCT(AC$727:AC$735,$D$678:$D$686)*$E664-AC733*$E664),0),AC733*$E664)</f>
        <v/>
      </c>
      <c r="AD664" s="43">
        <f>$D664*MIN(MAX(AD$654-(SUMPRODUCT(AD$727:AD$735,$D$678:$D$686)*$E664-AD733*$E664),0),AD733*$E664)</f>
        <v/>
      </c>
      <c r="AF664" s="11">
        <f>CodePrefix&amp;$A664&amp;IF($C664="","","."&amp;$C664&amp;"."&amp;$B664)&amp;INDEX(VarEnd,MATCH($A664,VarKey,0))&amp;AF$5</f>
        <v/>
      </c>
      <c r="AG664" s="42">
        <f>$D664*MIN(MAX(AG$654-(SUMPRODUCT(AG$727:AG$735,$D$678:$D$686)*$E664-AG733*$E664),0),AG733*$E664)</f>
        <v/>
      </c>
      <c r="AH664" s="43">
        <f>$D664*MIN(MAX(AH$654-(SUMPRODUCT(AH$727:AH$735,$D$678:$D$686)*$E664-AH733*$E664),0),AH733*$E664)</f>
        <v/>
      </c>
      <c r="AI664" s="43">
        <f>$D664*MIN(MAX(AI$654-(SUMPRODUCT(AI$727:AI$735,$D$678:$D$686)*$E664-AI733*$E664),0),AI733*$E664)</f>
        <v/>
      </c>
      <c r="AJ664" s="43">
        <f>$D664*MIN(MAX(AJ$654-(SUMPRODUCT(AJ$727:AJ$735,$D$678:$D$686)*$E664-AJ733*$E664),0),AJ733*$E664)</f>
        <v/>
      </c>
      <c r="AK664" s="43">
        <f>$D664*MIN(MAX(AK$654-(SUMPRODUCT(AK$727:AK$735,$D$678:$D$686)*$E664-AK733*$E664),0),AK733*$E664)</f>
        <v/>
      </c>
      <c r="AL664" s="43">
        <f>$D664*MIN(MAX(AL$654-(SUMPRODUCT(AL$727:AL$735,$D$678:$D$686)*$E664-AL733*$E664),0),AL733*$E664)</f>
        <v/>
      </c>
      <c r="AM664" s="43">
        <f>$D664*MIN(MAX(AM$654-(SUMPRODUCT(AM$727:AM$735,$D$678:$D$686)*$E664-AM733*$E664),0),AM733*$E664)</f>
        <v/>
      </c>
      <c r="AN664" s="43">
        <f>$D664*MIN(MAX(AN$654-(SUMPRODUCT(AN$727:AN$735,$D$678:$D$686)*$E664-AN733*$E664),0),AN733*$E664)</f>
        <v/>
      </c>
      <c r="AO664" s="43">
        <f>$D664*MIN(MAX(AO$654-(SUMPRODUCT(AO$727:AO$735,$D$678:$D$686)*$E664-AO733*$E664),0),AO733*$E664)</f>
        <v/>
      </c>
      <c r="AP664" s="43">
        <f>$D664*MIN(MAX(AP$654-(SUMPRODUCT(AP$727:AP$735,$D$678:$D$686)*$E664-AP733*$E664),0),AP733*$E664)</f>
        <v/>
      </c>
      <c r="AQ664" s="43">
        <f>$D664*MIN(MAX(AQ$654-(SUMPRODUCT(AQ$727:AQ$735,$D$678:$D$686)*$E664-AQ733*$E664),0),AQ733*$E664)</f>
        <v/>
      </c>
      <c r="AR664" s="43">
        <f>$D664*MIN(MAX(AR$654-(SUMPRODUCT(AR$727:AR$735,$D$678:$D$686)*$E664-AR733*$E664),0),AR733*$E664)</f>
        <v/>
      </c>
      <c r="AS664" s="43">
        <f>$D664*MIN(MAX(AS$654-(SUMPRODUCT(AS$727:AS$735,$D$678:$D$686)*$E664-AS733*$E664),0),AS733*$E664)</f>
        <v/>
      </c>
      <c r="AT664" s="43">
        <f>$D664*MIN(MAX(AT$654-(SUMPRODUCT(AT$727:AT$735,$D$678:$D$686)*$E664-AT733*$E664),0),AT733*$E664)</f>
        <v/>
      </c>
      <c r="AU664" s="43">
        <f>$D664*MIN(MAX(AU$654-(SUMPRODUCT(AU$727:AU$735,$D$678:$D$686)*$E664-AU733*$E664),0),AU733*$E664)</f>
        <v/>
      </c>
      <c r="AV664" s="43">
        <f>$D664*MIN(MAX(AV$654-(SUMPRODUCT(AV$727:AV$735,$D$678:$D$686)*$E664-AV733*$E664),0),AV733*$E664)</f>
        <v/>
      </c>
      <c r="AW664" s="43">
        <f>$D664*MIN(MAX(AW$654-(SUMPRODUCT(AW$727:AW$735,$D$678:$D$686)*$E664-AW733*$E664),0),AW733*$E664)</f>
        <v/>
      </c>
      <c r="AX664" s="43">
        <f>$D664*MIN(MAX(AX$654-(SUMPRODUCT(AX$727:AX$735,$D$678:$D$686)*$E664-AX733*$E664),0),AX733*$E664)</f>
        <v/>
      </c>
      <c r="AY664" s="43">
        <f>$D664*MIN(MAX(AY$654-(SUMPRODUCT(AY$727:AY$735,$D$678:$D$686)*$E664-AY733*$E664),0),AY733*$E664)</f>
        <v/>
      </c>
    </row>
    <row r="665" hidden="1" outlineLevel="1">
      <c r="A665" s="14" t="inlineStr">
        <is>
          <t>gmin</t>
        </is>
      </c>
      <c r="B665" s="14" t="inlineStr">
        <is>
          <t>ore</t>
        </is>
      </c>
      <c r="C665" s="14" t="inlineStr">
        <is>
          <t>pow</t>
        </is>
      </c>
      <c r="D665" s="41">
        <f>INDEX(Inputs_power!$AN$5:$AN$13,MATCH($B665,Inputs_power!$A$5:$A$13,0))</f>
        <v/>
      </c>
      <c r="E665" s="41">
        <f>INDEX(PParVal,MATCH("maxcf_cg",PParKey,0))</f>
        <v/>
      </c>
      <c r="F665" s="35" t="n"/>
      <c r="G665" s="35" t="n"/>
      <c r="H665" s="14">
        <f>INDEX(VarLab,MATCH($A665,VarKey,0))&amp;INDEX(MemLab,MATCH($C665&amp;"|"&amp;$B665,MemKey,0))</f>
        <v/>
      </c>
      <c r="I665" s="14">
        <f>INDEX(VarUnit,MATCH($A665,VarKey,0))</f>
        <v/>
      </c>
      <c r="J665" s="14">
        <f>INDEX(VarSrc,MATCH($A665,VarKey,0))</f>
        <v/>
      </c>
      <c r="K665" s="11">
        <f>CodePrefix&amp;$A665&amp;IF($C665="","","."&amp;$C665&amp;"."&amp;$B665)&amp;INDEX(VarEnd,MATCH($A665,VarKey,0))&amp;K$5</f>
        <v/>
      </c>
      <c r="L665" s="42">
        <f>$D665*MIN(MAX(L$654-(SUMPRODUCT(L$727:L$735,$D$678:$D$686)*$E665-L734*$E665),0),L734*$E665)</f>
        <v/>
      </c>
      <c r="M665" s="43">
        <f>$D665*MIN(MAX(M$654-(SUMPRODUCT(M$727:M$735,$D$678:$D$686)*$E665-M734*$E665),0),M734*$E665)</f>
        <v/>
      </c>
      <c r="N665" s="43">
        <f>$D665*MIN(MAX(N$654-(SUMPRODUCT(N$727:N$735,$D$678:$D$686)*$E665-N734*$E665),0),N734*$E665)</f>
        <v/>
      </c>
      <c r="O665" s="43">
        <f>$D665*MIN(MAX(O$654-(SUMPRODUCT(O$727:O$735,$D$678:$D$686)*$E665-O734*$E665),0),O734*$E665)</f>
        <v/>
      </c>
      <c r="P665" s="43">
        <f>$D665*MIN(MAX(P$654-(SUMPRODUCT(P$727:P$735,$D$678:$D$686)*$E665-P734*$E665),0),P734*$E665)</f>
        <v/>
      </c>
      <c r="Q665" s="43">
        <f>$D665*MIN(MAX(Q$654-(SUMPRODUCT(Q$727:Q$735,$D$678:$D$686)*$E665-Q734*$E665),0),Q734*$E665)</f>
        <v/>
      </c>
      <c r="R665" s="43">
        <f>$D665*MIN(MAX(R$654-(SUMPRODUCT(R$727:R$735,$D$678:$D$686)*$E665-R734*$E665),0),R734*$E665)</f>
        <v/>
      </c>
      <c r="S665" s="43">
        <f>$D665*MIN(MAX(S$654-(SUMPRODUCT(S$727:S$735,$D$678:$D$686)*$E665-S734*$E665),0),S734*$E665)</f>
        <v/>
      </c>
      <c r="T665" s="43">
        <f>$D665*MIN(MAX(T$654-(SUMPRODUCT(T$727:T$735,$D$678:$D$686)*$E665-T734*$E665),0),T734*$E665)</f>
        <v/>
      </c>
      <c r="U665" s="43">
        <f>$D665*MIN(MAX(U$654-(SUMPRODUCT(U$727:U$735,$D$678:$D$686)*$E665-U734*$E665),0),U734*$E665)</f>
        <v/>
      </c>
      <c r="V665" s="43">
        <f>$D665*MIN(MAX(V$654-(SUMPRODUCT(V$727:V$735,$D$678:$D$686)*$E665-V734*$E665),0),V734*$E665)</f>
        <v/>
      </c>
      <c r="W665" s="43">
        <f>$D665*MIN(MAX(W$654-(SUMPRODUCT(W$727:W$735,$D$678:$D$686)*$E665-W734*$E665),0),W734*$E665)</f>
        <v/>
      </c>
      <c r="X665" s="43">
        <f>$D665*MIN(MAX(X$654-(SUMPRODUCT(X$727:X$735,$D$678:$D$686)*$E665-X734*$E665),0),X734*$E665)</f>
        <v/>
      </c>
      <c r="Y665" s="43">
        <f>$D665*MIN(MAX(Y$654-(SUMPRODUCT(Y$727:Y$735,$D$678:$D$686)*$E665-Y734*$E665),0),Y734*$E665)</f>
        <v/>
      </c>
      <c r="Z665" s="43">
        <f>$D665*MIN(MAX(Z$654-(SUMPRODUCT(Z$727:Z$735,$D$678:$D$686)*$E665-Z734*$E665),0),Z734*$E665)</f>
        <v/>
      </c>
      <c r="AA665" s="43">
        <f>$D665*MIN(MAX(AA$654-(SUMPRODUCT(AA$727:AA$735,$D$678:$D$686)*$E665-AA734*$E665),0),AA734*$E665)</f>
        <v/>
      </c>
      <c r="AB665" s="43">
        <f>$D665*MIN(MAX(AB$654-(SUMPRODUCT(AB$727:AB$735,$D$678:$D$686)*$E665-AB734*$E665),0),AB734*$E665)</f>
        <v/>
      </c>
      <c r="AC665" s="43">
        <f>$D665*MIN(MAX(AC$654-(SUMPRODUCT(AC$727:AC$735,$D$678:$D$686)*$E665-AC734*$E665),0),AC734*$E665)</f>
        <v/>
      </c>
      <c r="AD665" s="43">
        <f>$D665*MIN(MAX(AD$654-(SUMPRODUCT(AD$727:AD$735,$D$678:$D$686)*$E665-AD734*$E665),0),AD734*$E665)</f>
        <v/>
      </c>
      <c r="AF665" s="11">
        <f>CodePrefix&amp;$A665&amp;IF($C665="","","."&amp;$C665&amp;"."&amp;$B665)&amp;INDEX(VarEnd,MATCH($A665,VarKey,0))&amp;AF$5</f>
        <v/>
      </c>
      <c r="AG665" s="42">
        <f>$D665*MIN(MAX(AG$654-(SUMPRODUCT(AG$727:AG$735,$D$678:$D$686)*$E665-AG734*$E665),0),AG734*$E665)</f>
        <v/>
      </c>
      <c r="AH665" s="43">
        <f>$D665*MIN(MAX(AH$654-(SUMPRODUCT(AH$727:AH$735,$D$678:$D$686)*$E665-AH734*$E665),0),AH734*$E665)</f>
        <v/>
      </c>
      <c r="AI665" s="43">
        <f>$D665*MIN(MAX(AI$654-(SUMPRODUCT(AI$727:AI$735,$D$678:$D$686)*$E665-AI734*$E665),0),AI734*$E665)</f>
        <v/>
      </c>
      <c r="AJ665" s="43">
        <f>$D665*MIN(MAX(AJ$654-(SUMPRODUCT(AJ$727:AJ$735,$D$678:$D$686)*$E665-AJ734*$E665),0),AJ734*$E665)</f>
        <v/>
      </c>
      <c r="AK665" s="43">
        <f>$D665*MIN(MAX(AK$654-(SUMPRODUCT(AK$727:AK$735,$D$678:$D$686)*$E665-AK734*$E665),0),AK734*$E665)</f>
        <v/>
      </c>
      <c r="AL665" s="43">
        <f>$D665*MIN(MAX(AL$654-(SUMPRODUCT(AL$727:AL$735,$D$678:$D$686)*$E665-AL734*$E665),0),AL734*$E665)</f>
        <v/>
      </c>
      <c r="AM665" s="43">
        <f>$D665*MIN(MAX(AM$654-(SUMPRODUCT(AM$727:AM$735,$D$678:$D$686)*$E665-AM734*$E665),0),AM734*$E665)</f>
        <v/>
      </c>
      <c r="AN665" s="43">
        <f>$D665*MIN(MAX(AN$654-(SUMPRODUCT(AN$727:AN$735,$D$678:$D$686)*$E665-AN734*$E665),0),AN734*$E665)</f>
        <v/>
      </c>
      <c r="AO665" s="43">
        <f>$D665*MIN(MAX(AO$654-(SUMPRODUCT(AO$727:AO$735,$D$678:$D$686)*$E665-AO734*$E665),0),AO734*$E665)</f>
        <v/>
      </c>
      <c r="AP665" s="43">
        <f>$D665*MIN(MAX(AP$654-(SUMPRODUCT(AP$727:AP$735,$D$678:$D$686)*$E665-AP734*$E665),0),AP734*$E665)</f>
        <v/>
      </c>
      <c r="AQ665" s="43">
        <f>$D665*MIN(MAX(AQ$654-(SUMPRODUCT(AQ$727:AQ$735,$D$678:$D$686)*$E665-AQ734*$E665),0),AQ734*$E665)</f>
        <v/>
      </c>
      <c r="AR665" s="43">
        <f>$D665*MIN(MAX(AR$654-(SUMPRODUCT(AR$727:AR$735,$D$678:$D$686)*$E665-AR734*$E665),0),AR734*$E665)</f>
        <v/>
      </c>
      <c r="AS665" s="43">
        <f>$D665*MIN(MAX(AS$654-(SUMPRODUCT(AS$727:AS$735,$D$678:$D$686)*$E665-AS734*$E665),0),AS734*$E665)</f>
        <v/>
      </c>
      <c r="AT665" s="43">
        <f>$D665*MIN(MAX(AT$654-(SUMPRODUCT(AT$727:AT$735,$D$678:$D$686)*$E665-AT734*$E665),0),AT734*$E665)</f>
        <v/>
      </c>
      <c r="AU665" s="43">
        <f>$D665*MIN(MAX(AU$654-(SUMPRODUCT(AU$727:AU$735,$D$678:$D$686)*$E665-AU734*$E665),0),AU734*$E665)</f>
        <v/>
      </c>
      <c r="AV665" s="43">
        <f>$D665*MIN(MAX(AV$654-(SUMPRODUCT(AV$727:AV$735,$D$678:$D$686)*$E665-AV734*$E665),0),AV734*$E665)</f>
        <v/>
      </c>
      <c r="AW665" s="43">
        <f>$D665*MIN(MAX(AW$654-(SUMPRODUCT(AW$727:AW$735,$D$678:$D$686)*$E665-AW734*$E665),0),AW734*$E665)</f>
        <v/>
      </c>
      <c r="AX665" s="43">
        <f>$D665*MIN(MAX(AX$654-(SUMPRODUCT(AX$727:AX$735,$D$678:$D$686)*$E665-AX734*$E665),0),AX734*$E665)</f>
        <v/>
      </c>
      <c r="AY665" s="43">
        <f>$D665*MIN(MAX(AY$654-(SUMPRODUCT(AY$727:AY$735,$D$678:$D$686)*$E665-AY734*$E665),0),AY734*$E665)</f>
        <v/>
      </c>
    </row>
    <row r="666" hidden="1" outlineLevel="1">
      <c r="A666" s="14" t="inlineStr">
        <is>
          <t>gmin</t>
        </is>
      </c>
      <c r="B666" s="14" t="inlineStr">
        <is>
          <t>bio</t>
        </is>
      </c>
      <c r="C666" s="14" t="inlineStr">
        <is>
          <t>pow</t>
        </is>
      </c>
      <c r="D666" s="41">
        <f>INDEX(Inputs_power!$AN$5:$AN$13,MATCH($B666,Inputs_power!$A$5:$A$13,0))</f>
        <v/>
      </c>
      <c r="E666" s="41">
        <f>INDEX(PParVal,MATCH("maxcf_cg",PParKey,0))</f>
        <v/>
      </c>
      <c r="F666" s="35" t="n"/>
      <c r="G666" s="35" t="n"/>
      <c r="H666" s="14">
        <f>INDEX(VarLab,MATCH($A666,VarKey,0))&amp;INDEX(MemLab,MATCH($C666&amp;"|"&amp;$B666,MemKey,0))</f>
        <v/>
      </c>
      <c r="I666" s="14">
        <f>INDEX(VarUnit,MATCH($A666,VarKey,0))</f>
        <v/>
      </c>
      <c r="J666" s="14">
        <f>INDEX(VarSrc,MATCH($A666,VarKey,0))</f>
        <v/>
      </c>
      <c r="K666" s="11">
        <f>CodePrefix&amp;$A666&amp;IF($C666="","","."&amp;$C666&amp;"."&amp;$B666)&amp;INDEX(VarEnd,MATCH($A666,VarKey,0))&amp;K$5</f>
        <v/>
      </c>
      <c r="L666" s="42">
        <f>$D666*MIN(MAX(L$654-(SUMPRODUCT(L$727:L$735,$D$678:$D$686)*$E666-L735*$E666),0),L735*$E666)</f>
        <v/>
      </c>
      <c r="M666" s="43">
        <f>$D666*MIN(MAX(M$654-(SUMPRODUCT(M$727:M$735,$D$678:$D$686)*$E666-M735*$E666),0),M735*$E666)</f>
        <v/>
      </c>
      <c r="N666" s="43">
        <f>$D666*MIN(MAX(N$654-(SUMPRODUCT(N$727:N$735,$D$678:$D$686)*$E666-N735*$E666),0),N735*$E666)</f>
        <v/>
      </c>
      <c r="O666" s="43">
        <f>$D666*MIN(MAX(O$654-(SUMPRODUCT(O$727:O$735,$D$678:$D$686)*$E666-O735*$E666),0),O735*$E666)</f>
        <v/>
      </c>
      <c r="P666" s="43">
        <f>$D666*MIN(MAX(P$654-(SUMPRODUCT(P$727:P$735,$D$678:$D$686)*$E666-P735*$E666),0),P735*$E666)</f>
        <v/>
      </c>
      <c r="Q666" s="43">
        <f>$D666*MIN(MAX(Q$654-(SUMPRODUCT(Q$727:Q$735,$D$678:$D$686)*$E666-Q735*$E666),0),Q735*$E666)</f>
        <v/>
      </c>
      <c r="R666" s="43">
        <f>$D666*MIN(MAX(R$654-(SUMPRODUCT(R$727:R$735,$D$678:$D$686)*$E666-R735*$E666),0),R735*$E666)</f>
        <v/>
      </c>
      <c r="S666" s="43">
        <f>$D666*MIN(MAX(S$654-(SUMPRODUCT(S$727:S$735,$D$678:$D$686)*$E666-S735*$E666),0),S735*$E666)</f>
        <v/>
      </c>
      <c r="T666" s="43">
        <f>$D666*MIN(MAX(T$654-(SUMPRODUCT(T$727:T$735,$D$678:$D$686)*$E666-T735*$E666),0),T735*$E666)</f>
        <v/>
      </c>
      <c r="U666" s="43">
        <f>$D666*MIN(MAX(U$654-(SUMPRODUCT(U$727:U$735,$D$678:$D$686)*$E666-U735*$E666),0),U735*$E666)</f>
        <v/>
      </c>
      <c r="V666" s="43">
        <f>$D666*MIN(MAX(V$654-(SUMPRODUCT(V$727:V$735,$D$678:$D$686)*$E666-V735*$E666),0),V735*$E666)</f>
        <v/>
      </c>
      <c r="W666" s="43">
        <f>$D666*MIN(MAX(W$654-(SUMPRODUCT(W$727:W$735,$D$678:$D$686)*$E666-W735*$E666),0),W735*$E666)</f>
        <v/>
      </c>
      <c r="X666" s="43">
        <f>$D666*MIN(MAX(X$654-(SUMPRODUCT(X$727:X$735,$D$678:$D$686)*$E666-X735*$E666),0),X735*$E666)</f>
        <v/>
      </c>
      <c r="Y666" s="43">
        <f>$D666*MIN(MAX(Y$654-(SUMPRODUCT(Y$727:Y$735,$D$678:$D$686)*$E666-Y735*$E666),0),Y735*$E666)</f>
        <v/>
      </c>
      <c r="Z666" s="43">
        <f>$D666*MIN(MAX(Z$654-(SUMPRODUCT(Z$727:Z$735,$D$678:$D$686)*$E666-Z735*$E666),0),Z735*$E666)</f>
        <v/>
      </c>
      <c r="AA666" s="43">
        <f>$D666*MIN(MAX(AA$654-(SUMPRODUCT(AA$727:AA$735,$D$678:$D$686)*$E666-AA735*$E666),0),AA735*$E666)</f>
        <v/>
      </c>
      <c r="AB666" s="43">
        <f>$D666*MIN(MAX(AB$654-(SUMPRODUCT(AB$727:AB$735,$D$678:$D$686)*$E666-AB735*$E666),0),AB735*$E666)</f>
        <v/>
      </c>
      <c r="AC666" s="43">
        <f>$D666*MIN(MAX(AC$654-(SUMPRODUCT(AC$727:AC$735,$D$678:$D$686)*$E666-AC735*$E666),0),AC735*$E666)</f>
        <v/>
      </c>
      <c r="AD666" s="43">
        <f>$D666*MIN(MAX(AD$654-(SUMPRODUCT(AD$727:AD$735,$D$678:$D$686)*$E666-AD735*$E666),0),AD735*$E666)</f>
        <v/>
      </c>
      <c r="AF666" s="11">
        <f>CodePrefix&amp;$A666&amp;IF($C666="","","."&amp;$C666&amp;"."&amp;$B666)&amp;INDEX(VarEnd,MATCH($A666,VarKey,0))&amp;AF$5</f>
        <v/>
      </c>
      <c r="AG666" s="42">
        <f>$D666*MIN(MAX(AG$654-(SUMPRODUCT(AG$727:AG$735,$D$678:$D$686)*$E666-AG735*$E666),0),AG735*$E666)</f>
        <v/>
      </c>
      <c r="AH666" s="43">
        <f>$D666*MIN(MAX(AH$654-(SUMPRODUCT(AH$727:AH$735,$D$678:$D$686)*$E666-AH735*$E666),0),AH735*$E666)</f>
        <v/>
      </c>
      <c r="AI666" s="43">
        <f>$D666*MIN(MAX(AI$654-(SUMPRODUCT(AI$727:AI$735,$D$678:$D$686)*$E666-AI735*$E666),0),AI735*$E666)</f>
        <v/>
      </c>
      <c r="AJ666" s="43">
        <f>$D666*MIN(MAX(AJ$654-(SUMPRODUCT(AJ$727:AJ$735,$D$678:$D$686)*$E666-AJ735*$E666),0),AJ735*$E666)</f>
        <v/>
      </c>
      <c r="AK666" s="43">
        <f>$D666*MIN(MAX(AK$654-(SUMPRODUCT(AK$727:AK$735,$D$678:$D$686)*$E666-AK735*$E666),0),AK735*$E666)</f>
        <v/>
      </c>
      <c r="AL666" s="43">
        <f>$D666*MIN(MAX(AL$654-(SUMPRODUCT(AL$727:AL$735,$D$678:$D$686)*$E666-AL735*$E666),0),AL735*$E666)</f>
        <v/>
      </c>
      <c r="AM666" s="43">
        <f>$D666*MIN(MAX(AM$654-(SUMPRODUCT(AM$727:AM$735,$D$678:$D$686)*$E666-AM735*$E666),0),AM735*$E666)</f>
        <v/>
      </c>
      <c r="AN666" s="43">
        <f>$D666*MIN(MAX(AN$654-(SUMPRODUCT(AN$727:AN$735,$D$678:$D$686)*$E666-AN735*$E666),0),AN735*$E666)</f>
        <v/>
      </c>
      <c r="AO666" s="43">
        <f>$D666*MIN(MAX(AO$654-(SUMPRODUCT(AO$727:AO$735,$D$678:$D$686)*$E666-AO735*$E666),0),AO735*$E666)</f>
        <v/>
      </c>
      <c r="AP666" s="43">
        <f>$D666*MIN(MAX(AP$654-(SUMPRODUCT(AP$727:AP$735,$D$678:$D$686)*$E666-AP735*$E666),0),AP735*$E666)</f>
        <v/>
      </c>
      <c r="AQ666" s="43">
        <f>$D666*MIN(MAX(AQ$654-(SUMPRODUCT(AQ$727:AQ$735,$D$678:$D$686)*$E666-AQ735*$E666),0),AQ735*$E666)</f>
        <v/>
      </c>
      <c r="AR666" s="43">
        <f>$D666*MIN(MAX(AR$654-(SUMPRODUCT(AR$727:AR$735,$D$678:$D$686)*$E666-AR735*$E666),0),AR735*$E666)</f>
        <v/>
      </c>
      <c r="AS666" s="43">
        <f>$D666*MIN(MAX(AS$654-(SUMPRODUCT(AS$727:AS$735,$D$678:$D$686)*$E666-AS735*$E666),0),AS735*$E666)</f>
        <v/>
      </c>
      <c r="AT666" s="43">
        <f>$D666*MIN(MAX(AT$654-(SUMPRODUCT(AT$727:AT$735,$D$678:$D$686)*$E666-AT735*$E666),0),AT735*$E666)</f>
        <v/>
      </c>
      <c r="AU666" s="43">
        <f>$D666*MIN(MAX(AU$654-(SUMPRODUCT(AU$727:AU$735,$D$678:$D$686)*$E666-AU735*$E666),0),AU735*$E666)</f>
        <v/>
      </c>
      <c r="AV666" s="43">
        <f>$D666*MIN(MAX(AV$654-(SUMPRODUCT(AV$727:AV$735,$D$678:$D$686)*$E666-AV735*$E666),0),AV735*$E666)</f>
        <v/>
      </c>
      <c r="AW666" s="43">
        <f>$D666*MIN(MAX(AW$654-(SUMPRODUCT(AW$727:AW$735,$D$678:$D$686)*$E666-AW735*$E666),0),AW735*$E666)</f>
        <v/>
      </c>
      <c r="AX666" s="43">
        <f>$D666*MIN(MAX(AX$654-(SUMPRODUCT(AX$727:AX$735,$D$678:$D$686)*$E666-AX735*$E666),0),AX735*$E666)</f>
        <v/>
      </c>
      <c r="AY666" s="43">
        <f>$D666*MIN(MAX(AY$654-(SUMPRODUCT(AY$727:AY$735,$D$678:$D$686)*$E666-AY735*$E666),0),AY735*$E666)</f>
        <v/>
      </c>
    </row>
    <row r="667" hidden="1" outlineLevel="1"/>
    <row r="668" hidden="1" outlineLevel="1">
      <c r="A668" s="14" t="inlineStr">
        <is>
          <t>lgd</t>
        </is>
      </c>
      <c r="B668" s="14" t="inlineStr">
        <is>
          <t>coa</t>
        </is>
      </c>
      <c r="C668" s="14" t="inlineStr">
        <is>
          <t>pow</t>
        </is>
      </c>
      <c r="D668" s="41">
        <f>INDEX(Inputs_power!$AN$5:$AN$13,MATCH($B668,Inputs_power!$A$5:$A$13,0))</f>
        <v/>
      </c>
      <c r="E668" s="41">
        <f>INDEX(PParVal,MATCH("k_dispatch",PParKey,0))</f>
        <v/>
      </c>
      <c r="F668" s="41">
        <f>INDEX(PParVal,MATCH("min_cost",PParKey,0))</f>
        <v/>
      </c>
      <c r="G668" s="35" t="n"/>
      <c r="H668" s="14">
        <f>INDEX(VarLab,MATCH($A668,VarKey,0))&amp;INDEX(MemLab,MATCH($C668&amp;"|"&amp;$B668,MemKey,0))</f>
        <v/>
      </c>
      <c r="I668" s="14">
        <f>INDEX(VarUnit,MATCH($A668,VarKey,0))</f>
        <v/>
      </c>
      <c r="J668" s="14">
        <f>INDEX(VarSrc,MATCH($A668,VarKey,0))</f>
        <v/>
      </c>
      <c r="K668" s="11">
        <f>CodePrefix&amp;$A668&amp;IF($C668="","","."&amp;$C668&amp;"."&amp;$B668)&amp;INDEX(VarEnd,MATCH($A668,VarKey,0))&amp;K$5</f>
        <v/>
      </c>
      <c r="L668" s="15">
        <f>$D668*EXP(-$E668*MAX(L539,$F668)/L$655)</f>
        <v/>
      </c>
      <c r="M668" s="16">
        <f>$D668*EXP(-$E668*MAX(M539,$F668)/M$655)</f>
        <v/>
      </c>
      <c r="N668" s="16">
        <f>$D668*EXP(-$E668*MAX(N539,$F668)/N$655)</f>
        <v/>
      </c>
      <c r="O668" s="16">
        <f>$D668*EXP(-$E668*MAX(O539,$F668)/O$655)</f>
        <v/>
      </c>
      <c r="P668" s="16">
        <f>$D668*EXP(-$E668*MAX(P539,$F668)/P$655)</f>
        <v/>
      </c>
      <c r="Q668" s="16">
        <f>$D668*EXP(-$E668*MAX(Q539,$F668)/Q$655)</f>
        <v/>
      </c>
      <c r="R668" s="16">
        <f>$D668*EXP(-$E668*MAX(R539,$F668)/R$655)</f>
        <v/>
      </c>
      <c r="S668" s="16">
        <f>$D668*EXP(-$E668*MAX(S539,$F668)/S$655)</f>
        <v/>
      </c>
      <c r="T668" s="16">
        <f>$D668*EXP(-$E668*MAX(T539,$F668)/T$655)</f>
        <v/>
      </c>
      <c r="U668" s="16">
        <f>$D668*EXP(-$E668*MAX(U539,$F668)/U$655)</f>
        <v/>
      </c>
      <c r="V668" s="16">
        <f>$D668*EXP(-$E668*MAX(V539,$F668)/V$655)</f>
        <v/>
      </c>
      <c r="W668" s="16">
        <f>$D668*EXP(-$E668*MAX(W539,$F668)/W$655)</f>
        <v/>
      </c>
      <c r="X668" s="16">
        <f>$D668*EXP(-$E668*MAX(X539,$F668)/X$655)</f>
        <v/>
      </c>
      <c r="Y668" s="16">
        <f>$D668*EXP(-$E668*MAX(Y539,$F668)/Y$655)</f>
        <v/>
      </c>
      <c r="Z668" s="16">
        <f>$D668*EXP(-$E668*MAX(Z539,$F668)/Z$655)</f>
        <v/>
      </c>
      <c r="AA668" s="16">
        <f>$D668*EXP(-$E668*MAX(AA539,$F668)/AA$655)</f>
        <v/>
      </c>
      <c r="AB668" s="16">
        <f>$D668*EXP(-$E668*MAX(AB539,$F668)/AB$655)</f>
        <v/>
      </c>
      <c r="AC668" s="16">
        <f>$D668*EXP(-$E668*MAX(AC539,$F668)/AC$655)</f>
        <v/>
      </c>
      <c r="AD668" s="16">
        <f>$D668*EXP(-$E668*MAX(AD539,$F668)/AD$655)</f>
        <v/>
      </c>
      <c r="AF668" s="11">
        <f>CodePrefix&amp;$A668&amp;IF($C668="","","."&amp;$C668&amp;"."&amp;$B668)&amp;INDEX(VarEnd,MATCH($A668,VarKey,0))&amp;AF$5</f>
        <v/>
      </c>
      <c r="AG668" s="15">
        <f>$D668*EXP(-$E668*MAX(AG539,$F668)/AG$655)</f>
        <v/>
      </c>
      <c r="AH668" s="16">
        <f>$D668*EXP(-$E668*MAX(AH539,$F668)/AH$655)</f>
        <v/>
      </c>
      <c r="AI668" s="16">
        <f>$D668*EXP(-$E668*MAX(AI539,$F668)/AI$655)</f>
        <v/>
      </c>
      <c r="AJ668" s="16">
        <f>$D668*EXP(-$E668*MAX(AJ539,$F668)/AJ$655)</f>
        <v/>
      </c>
      <c r="AK668" s="16">
        <f>$D668*EXP(-$E668*MAX(AK539,$F668)/AK$655)</f>
        <v/>
      </c>
      <c r="AL668" s="16">
        <f>$D668*EXP(-$E668*MAX(AL539,$F668)/AL$655)</f>
        <v/>
      </c>
      <c r="AM668" s="16">
        <f>$D668*EXP(-$E668*MAX(AM539,$F668)/AM$655)</f>
        <v/>
      </c>
      <c r="AN668" s="16">
        <f>$D668*EXP(-$E668*MAX(AN539,$F668)/AN$655)</f>
        <v/>
      </c>
      <c r="AO668" s="16">
        <f>$D668*EXP(-$E668*MAX(AO539,$F668)/AO$655)</f>
        <v/>
      </c>
      <c r="AP668" s="16">
        <f>$D668*EXP(-$E668*MAX(AP539,$F668)/AP$655)</f>
        <v/>
      </c>
      <c r="AQ668" s="16">
        <f>$D668*EXP(-$E668*MAX(AQ539,$F668)/AQ$655)</f>
        <v/>
      </c>
      <c r="AR668" s="16">
        <f>$D668*EXP(-$E668*MAX(AR539,$F668)/AR$655)</f>
        <v/>
      </c>
      <c r="AS668" s="16">
        <f>$D668*EXP(-$E668*MAX(AS539,$F668)/AS$655)</f>
        <v/>
      </c>
      <c r="AT668" s="16">
        <f>$D668*EXP(-$E668*MAX(AT539,$F668)/AT$655)</f>
        <v/>
      </c>
      <c r="AU668" s="16">
        <f>$D668*EXP(-$E668*MAX(AU539,$F668)/AU$655)</f>
        <v/>
      </c>
      <c r="AV668" s="16">
        <f>$D668*EXP(-$E668*MAX(AV539,$F668)/AV$655)</f>
        <v/>
      </c>
      <c r="AW668" s="16">
        <f>$D668*EXP(-$E668*MAX(AW539,$F668)/AW$655)</f>
        <v/>
      </c>
      <c r="AX668" s="16">
        <f>$D668*EXP(-$E668*MAX(AX539,$F668)/AX$655)</f>
        <v/>
      </c>
      <c r="AY668" s="16">
        <f>$D668*EXP(-$E668*MAX(AY539,$F668)/AY$655)</f>
        <v/>
      </c>
    </row>
    <row r="669" hidden="1" outlineLevel="1">
      <c r="A669" s="14" t="inlineStr">
        <is>
          <t>lgd</t>
        </is>
      </c>
      <c r="B669" s="14" t="inlineStr">
        <is>
          <t>nga</t>
        </is>
      </c>
      <c r="C669" s="14" t="inlineStr">
        <is>
          <t>pow</t>
        </is>
      </c>
      <c r="D669" s="41">
        <f>INDEX(Inputs_power!$AN$5:$AN$13,MATCH($B669,Inputs_power!$A$5:$A$13,0))</f>
        <v/>
      </c>
      <c r="E669" s="41">
        <f>INDEX(PParVal,MATCH("k_dispatch",PParKey,0))</f>
        <v/>
      </c>
      <c r="F669" s="41">
        <f>INDEX(PParVal,MATCH("min_cost",PParKey,0))</f>
        <v/>
      </c>
      <c r="G669" s="35" t="n"/>
      <c r="H669" s="14">
        <f>INDEX(VarLab,MATCH($A669,VarKey,0))&amp;INDEX(MemLab,MATCH($C669&amp;"|"&amp;$B669,MemKey,0))</f>
        <v/>
      </c>
      <c r="I669" s="14">
        <f>INDEX(VarUnit,MATCH($A669,VarKey,0))</f>
        <v/>
      </c>
      <c r="J669" s="14">
        <f>INDEX(VarSrc,MATCH($A669,VarKey,0))</f>
        <v/>
      </c>
      <c r="K669" s="11">
        <f>CodePrefix&amp;$A669&amp;IF($C669="","","."&amp;$C669&amp;"."&amp;$B669)&amp;INDEX(VarEnd,MATCH($A669,VarKey,0))&amp;K$5</f>
        <v/>
      </c>
      <c r="L669" s="15">
        <f>$D669*EXP(-$E669*MAX(L540,$F669)/L$655)</f>
        <v/>
      </c>
      <c r="M669" s="16">
        <f>$D669*EXP(-$E669*MAX(M540,$F669)/M$655)</f>
        <v/>
      </c>
      <c r="N669" s="16">
        <f>$D669*EXP(-$E669*MAX(N540,$F669)/N$655)</f>
        <v/>
      </c>
      <c r="O669" s="16">
        <f>$D669*EXP(-$E669*MAX(O540,$F669)/O$655)</f>
        <v/>
      </c>
      <c r="P669" s="16">
        <f>$D669*EXP(-$E669*MAX(P540,$F669)/P$655)</f>
        <v/>
      </c>
      <c r="Q669" s="16">
        <f>$D669*EXP(-$E669*MAX(Q540,$F669)/Q$655)</f>
        <v/>
      </c>
      <c r="R669" s="16">
        <f>$D669*EXP(-$E669*MAX(R540,$F669)/R$655)</f>
        <v/>
      </c>
      <c r="S669" s="16">
        <f>$D669*EXP(-$E669*MAX(S540,$F669)/S$655)</f>
        <v/>
      </c>
      <c r="T669" s="16">
        <f>$D669*EXP(-$E669*MAX(T540,$F669)/T$655)</f>
        <v/>
      </c>
      <c r="U669" s="16">
        <f>$D669*EXP(-$E669*MAX(U540,$F669)/U$655)</f>
        <v/>
      </c>
      <c r="V669" s="16">
        <f>$D669*EXP(-$E669*MAX(V540,$F669)/V$655)</f>
        <v/>
      </c>
      <c r="W669" s="16">
        <f>$D669*EXP(-$E669*MAX(W540,$F669)/W$655)</f>
        <v/>
      </c>
      <c r="X669" s="16">
        <f>$D669*EXP(-$E669*MAX(X540,$F669)/X$655)</f>
        <v/>
      </c>
      <c r="Y669" s="16">
        <f>$D669*EXP(-$E669*MAX(Y540,$F669)/Y$655)</f>
        <v/>
      </c>
      <c r="Z669" s="16">
        <f>$D669*EXP(-$E669*MAX(Z540,$F669)/Z$655)</f>
        <v/>
      </c>
      <c r="AA669" s="16">
        <f>$D669*EXP(-$E669*MAX(AA540,$F669)/AA$655)</f>
        <v/>
      </c>
      <c r="AB669" s="16">
        <f>$D669*EXP(-$E669*MAX(AB540,$F669)/AB$655)</f>
        <v/>
      </c>
      <c r="AC669" s="16">
        <f>$D669*EXP(-$E669*MAX(AC540,$F669)/AC$655)</f>
        <v/>
      </c>
      <c r="AD669" s="16">
        <f>$D669*EXP(-$E669*MAX(AD540,$F669)/AD$655)</f>
        <v/>
      </c>
      <c r="AF669" s="11">
        <f>CodePrefix&amp;$A669&amp;IF($C669="","","."&amp;$C669&amp;"."&amp;$B669)&amp;INDEX(VarEnd,MATCH($A669,VarKey,0))&amp;AF$5</f>
        <v/>
      </c>
      <c r="AG669" s="15">
        <f>$D669*EXP(-$E669*MAX(AG540,$F669)/AG$655)</f>
        <v/>
      </c>
      <c r="AH669" s="16">
        <f>$D669*EXP(-$E669*MAX(AH540,$F669)/AH$655)</f>
        <v/>
      </c>
      <c r="AI669" s="16">
        <f>$D669*EXP(-$E669*MAX(AI540,$F669)/AI$655)</f>
        <v/>
      </c>
      <c r="AJ669" s="16">
        <f>$D669*EXP(-$E669*MAX(AJ540,$F669)/AJ$655)</f>
        <v/>
      </c>
      <c r="AK669" s="16">
        <f>$D669*EXP(-$E669*MAX(AK540,$F669)/AK$655)</f>
        <v/>
      </c>
      <c r="AL669" s="16">
        <f>$D669*EXP(-$E669*MAX(AL540,$F669)/AL$655)</f>
        <v/>
      </c>
      <c r="AM669" s="16">
        <f>$D669*EXP(-$E669*MAX(AM540,$F669)/AM$655)</f>
        <v/>
      </c>
      <c r="AN669" s="16">
        <f>$D669*EXP(-$E669*MAX(AN540,$F669)/AN$655)</f>
        <v/>
      </c>
      <c r="AO669" s="16">
        <f>$D669*EXP(-$E669*MAX(AO540,$F669)/AO$655)</f>
        <v/>
      </c>
      <c r="AP669" s="16">
        <f>$D669*EXP(-$E669*MAX(AP540,$F669)/AP$655)</f>
        <v/>
      </c>
      <c r="AQ669" s="16">
        <f>$D669*EXP(-$E669*MAX(AQ540,$F669)/AQ$655)</f>
        <v/>
      </c>
      <c r="AR669" s="16">
        <f>$D669*EXP(-$E669*MAX(AR540,$F669)/AR$655)</f>
        <v/>
      </c>
      <c r="AS669" s="16">
        <f>$D669*EXP(-$E669*MAX(AS540,$F669)/AS$655)</f>
        <v/>
      </c>
      <c r="AT669" s="16">
        <f>$D669*EXP(-$E669*MAX(AT540,$F669)/AT$655)</f>
        <v/>
      </c>
      <c r="AU669" s="16">
        <f>$D669*EXP(-$E669*MAX(AU540,$F669)/AU$655)</f>
        <v/>
      </c>
      <c r="AV669" s="16">
        <f>$D669*EXP(-$E669*MAX(AV540,$F669)/AV$655)</f>
        <v/>
      </c>
      <c r="AW669" s="16">
        <f>$D669*EXP(-$E669*MAX(AW540,$F669)/AW$655)</f>
        <v/>
      </c>
      <c r="AX669" s="16">
        <f>$D669*EXP(-$E669*MAX(AX540,$F669)/AX$655)</f>
        <v/>
      </c>
      <c r="AY669" s="16">
        <f>$D669*EXP(-$E669*MAX(AY540,$F669)/AY$655)</f>
        <v/>
      </c>
    </row>
    <row r="670" hidden="1" outlineLevel="1">
      <c r="A670" s="14" t="inlineStr">
        <is>
          <t>lgd</t>
        </is>
      </c>
      <c r="B670" s="14" t="inlineStr">
        <is>
          <t>oop</t>
        </is>
      </c>
      <c r="C670" s="14" t="inlineStr">
        <is>
          <t>pow</t>
        </is>
      </c>
      <c r="D670" s="41">
        <f>INDEX(Inputs_power!$AN$5:$AN$13,MATCH($B670,Inputs_power!$A$5:$A$13,0))</f>
        <v/>
      </c>
      <c r="E670" s="41">
        <f>INDEX(PParVal,MATCH("k_dispatch",PParKey,0))</f>
        <v/>
      </c>
      <c r="F670" s="41">
        <f>INDEX(PParVal,MATCH("min_cost",PParKey,0))</f>
        <v/>
      </c>
      <c r="G670" s="35" t="n"/>
      <c r="H670" s="14">
        <f>INDEX(VarLab,MATCH($A670,VarKey,0))&amp;INDEX(MemLab,MATCH($C670&amp;"|"&amp;$B670,MemKey,0))</f>
        <v/>
      </c>
      <c r="I670" s="14">
        <f>INDEX(VarUnit,MATCH($A670,VarKey,0))</f>
        <v/>
      </c>
      <c r="J670" s="14">
        <f>INDEX(VarSrc,MATCH($A670,VarKey,0))</f>
        <v/>
      </c>
      <c r="K670" s="11">
        <f>CodePrefix&amp;$A670&amp;IF($C670="","","."&amp;$C670&amp;"."&amp;$B670)&amp;INDEX(VarEnd,MATCH($A670,VarKey,0))&amp;K$5</f>
        <v/>
      </c>
      <c r="L670" s="15">
        <f>$D670*EXP(-$E670*MAX(L541,$F670)/L$655)</f>
        <v/>
      </c>
      <c r="M670" s="16">
        <f>$D670*EXP(-$E670*MAX(M541,$F670)/M$655)</f>
        <v/>
      </c>
      <c r="N670" s="16">
        <f>$D670*EXP(-$E670*MAX(N541,$F670)/N$655)</f>
        <v/>
      </c>
      <c r="O670" s="16">
        <f>$D670*EXP(-$E670*MAX(O541,$F670)/O$655)</f>
        <v/>
      </c>
      <c r="P670" s="16">
        <f>$D670*EXP(-$E670*MAX(P541,$F670)/P$655)</f>
        <v/>
      </c>
      <c r="Q670" s="16">
        <f>$D670*EXP(-$E670*MAX(Q541,$F670)/Q$655)</f>
        <v/>
      </c>
      <c r="R670" s="16">
        <f>$D670*EXP(-$E670*MAX(R541,$F670)/R$655)</f>
        <v/>
      </c>
      <c r="S670" s="16">
        <f>$D670*EXP(-$E670*MAX(S541,$F670)/S$655)</f>
        <v/>
      </c>
      <c r="T670" s="16">
        <f>$D670*EXP(-$E670*MAX(T541,$F670)/T$655)</f>
        <v/>
      </c>
      <c r="U670" s="16">
        <f>$D670*EXP(-$E670*MAX(U541,$F670)/U$655)</f>
        <v/>
      </c>
      <c r="V670" s="16">
        <f>$D670*EXP(-$E670*MAX(V541,$F670)/V$655)</f>
        <v/>
      </c>
      <c r="W670" s="16">
        <f>$D670*EXP(-$E670*MAX(W541,$F670)/W$655)</f>
        <v/>
      </c>
      <c r="X670" s="16">
        <f>$D670*EXP(-$E670*MAX(X541,$F670)/X$655)</f>
        <v/>
      </c>
      <c r="Y670" s="16">
        <f>$D670*EXP(-$E670*MAX(Y541,$F670)/Y$655)</f>
        <v/>
      </c>
      <c r="Z670" s="16">
        <f>$D670*EXP(-$E670*MAX(Z541,$F670)/Z$655)</f>
        <v/>
      </c>
      <c r="AA670" s="16">
        <f>$D670*EXP(-$E670*MAX(AA541,$F670)/AA$655)</f>
        <v/>
      </c>
      <c r="AB670" s="16">
        <f>$D670*EXP(-$E670*MAX(AB541,$F670)/AB$655)</f>
        <v/>
      </c>
      <c r="AC670" s="16">
        <f>$D670*EXP(-$E670*MAX(AC541,$F670)/AC$655)</f>
        <v/>
      </c>
      <c r="AD670" s="16">
        <f>$D670*EXP(-$E670*MAX(AD541,$F670)/AD$655)</f>
        <v/>
      </c>
      <c r="AF670" s="11">
        <f>CodePrefix&amp;$A670&amp;IF($C670="","","."&amp;$C670&amp;"."&amp;$B670)&amp;INDEX(VarEnd,MATCH($A670,VarKey,0))&amp;AF$5</f>
        <v/>
      </c>
      <c r="AG670" s="15">
        <f>$D670*EXP(-$E670*MAX(AG541,$F670)/AG$655)</f>
        <v/>
      </c>
      <c r="AH670" s="16">
        <f>$D670*EXP(-$E670*MAX(AH541,$F670)/AH$655)</f>
        <v/>
      </c>
      <c r="AI670" s="16">
        <f>$D670*EXP(-$E670*MAX(AI541,$F670)/AI$655)</f>
        <v/>
      </c>
      <c r="AJ670" s="16">
        <f>$D670*EXP(-$E670*MAX(AJ541,$F670)/AJ$655)</f>
        <v/>
      </c>
      <c r="AK670" s="16">
        <f>$D670*EXP(-$E670*MAX(AK541,$F670)/AK$655)</f>
        <v/>
      </c>
      <c r="AL670" s="16">
        <f>$D670*EXP(-$E670*MAX(AL541,$F670)/AL$655)</f>
        <v/>
      </c>
      <c r="AM670" s="16">
        <f>$D670*EXP(-$E670*MAX(AM541,$F670)/AM$655)</f>
        <v/>
      </c>
      <c r="AN670" s="16">
        <f>$D670*EXP(-$E670*MAX(AN541,$F670)/AN$655)</f>
        <v/>
      </c>
      <c r="AO670" s="16">
        <f>$D670*EXP(-$E670*MAX(AO541,$F670)/AO$655)</f>
        <v/>
      </c>
      <c r="AP670" s="16">
        <f>$D670*EXP(-$E670*MAX(AP541,$F670)/AP$655)</f>
        <v/>
      </c>
      <c r="AQ670" s="16">
        <f>$D670*EXP(-$E670*MAX(AQ541,$F670)/AQ$655)</f>
        <v/>
      </c>
      <c r="AR670" s="16">
        <f>$D670*EXP(-$E670*MAX(AR541,$F670)/AR$655)</f>
        <v/>
      </c>
      <c r="AS670" s="16">
        <f>$D670*EXP(-$E670*MAX(AS541,$F670)/AS$655)</f>
        <v/>
      </c>
      <c r="AT670" s="16">
        <f>$D670*EXP(-$E670*MAX(AT541,$F670)/AT$655)</f>
        <v/>
      </c>
      <c r="AU670" s="16">
        <f>$D670*EXP(-$E670*MAX(AU541,$F670)/AU$655)</f>
        <v/>
      </c>
      <c r="AV670" s="16">
        <f>$D670*EXP(-$E670*MAX(AV541,$F670)/AV$655)</f>
        <v/>
      </c>
      <c r="AW670" s="16">
        <f>$D670*EXP(-$E670*MAX(AW541,$F670)/AW$655)</f>
        <v/>
      </c>
      <c r="AX670" s="16">
        <f>$D670*EXP(-$E670*MAX(AX541,$F670)/AX$655)</f>
        <v/>
      </c>
      <c r="AY670" s="16">
        <f>$D670*EXP(-$E670*MAX(AY541,$F670)/AY$655)</f>
        <v/>
      </c>
    </row>
    <row r="671" hidden="1" outlineLevel="1">
      <c r="A671" s="14" t="inlineStr">
        <is>
          <t>lgd</t>
        </is>
      </c>
      <c r="B671" s="14" t="inlineStr">
        <is>
          <t>nuc</t>
        </is>
      </c>
      <c r="C671" s="14" t="inlineStr">
        <is>
          <t>pow</t>
        </is>
      </c>
      <c r="D671" s="41">
        <f>INDEX(Inputs_power!$AN$5:$AN$13,MATCH($B671,Inputs_power!$A$5:$A$13,0))</f>
        <v/>
      </c>
      <c r="E671" s="41">
        <f>INDEX(PParVal,MATCH("k_dispatch",PParKey,0))</f>
        <v/>
      </c>
      <c r="F671" s="41">
        <f>INDEX(PParVal,MATCH("min_cost",PParKey,0))</f>
        <v/>
      </c>
      <c r="G671" s="35" t="n"/>
      <c r="H671" s="14">
        <f>INDEX(VarLab,MATCH($A671,VarKey,0))&amp;INDEX(MemLab,MATCH($C671&amp;"|"&amp;$B671,MemKey,0))</f>
        <v/>
      </c>
      <c r="I671" s="14">
        <f>INDEX(VarUnit,MATCH($A671,VarKey,0))</f>
        <v/>
      </c>
      <c r="J671" s="14">
        <f>INDEX(VarSrc,MATCH($A671,VarKey,0))</f>
        <v/>
      </c>
      <c r="K671" s="11">
        <f>CodePrefix&amp;$A671&amp;IF($C671="","","."&amp;$C671&amp;"."&amp;$B671)&amp;INDEX(VarEnd,MATCH($A671,VarKey,0))&amp;K$5</f>
        <v/>
      </c>
      <c r="L671" s="15">
        <f>$D671*EXP(-$E671*MAX(L542,$F671)/L$655)</f>
        <v/>
      </c>
      <c r="M671" s="16">
        <f>$D671*EXP(-$E671*MAX(M542,$F671)/M$655)</f>
        <v/>
      </c>
      <c r="N671" s="16">
        <f>$D671*EXP(-$E671*MAX(N542,$F671)/N$655)</f>
        <v/>
      </c>
      <c r="O671" s="16">
        <f>$D671*EXP(-$E671*MAX(O542,$F671)/O$655)</f>
        <v/>
      </c>
      <c r="P671" s="16">
        <f>$D671*EXP(-$E671*MAX(P542,$F671)/P$655)</f>
        <v/>
      </c>
      <c r="Q671" s="16">
        <f>$D671*EXP(-$E671*MAX(Q542,$F671)/Q$655)</f>
        <v/>
      </c>
      <c r="R671" s="16">
        <f>$D671*EXP(-$E671*MAX(R542,$F671)/R$655)</f>
        <v/>
      </c>
      <c r="S671" s="16">
        <f>$D671*EXP(-$E671*MAX(S542,$F671)/S$655)</f>
        <v/>
      </c>
      <c r="T671" s="16">
        <f>$D671*EXP(-$E671*MAX(T542,$F671)/T$655)</f>
        <v/>
      </c>
      <c r="U671" s="16">
        <f>$D671*EXP(-$E671*MAX(U542,$F671)/U$655)</f>
        <v/>
      </c>
      <c r="V671" s="16">
        <f>$D671*EXP(-$E671*MAX(V542,$F671)/V$655)</f>
        <v/>
      </c>
      <c r="W671" s="16">
        <f>$D671*EXP(-$E671*MAX(W542,$F671)/W$655)</f>
        <v/>
      </c>
      <c r="X671" s="16">
        <f>$D671*EXP(-$E671*MAX(X542,$F671)/X$655)</f>
        <v/>
      </c>
      <c r="Y671" s="16">
        <f>$D671*EXP(-$E671*MAX(Y542,$F671)/Y$655)</f>
        <v/>
      </c>
      <c r="Z671" s="16">
        <f>$D671*EXP(-$E671*MAX(Z542,$F671)/Z$655)</f>
        <v/>
      </c>
      <c r="AA671" s="16">
        <f>$D671*EXP(-$E671*MAX(AA542,$F671)/AA$655)</f>
        <v/>
      </c>
      <c r="AB671" s="16">
        <f>$D671*EXP(-$E671*MAX(AB542,$F671)/AB$655)</f>
        <v/>
      </c>
      <c r="AC671" s="16">
        <f>$D671*EXP(-$E671*MAX(AC542,$F671)/AC$655)</f>
        <v/>
      </c>
      <c r="AD671" s="16">
        <f>$D671*EXP(-$E671*MAX(AD542,$F671)/AD$655)</f>
        <v/>
      </c>
      <c r="AF671" s="11">
        <f>CodePrefix&amp;$A671&amp;IF($C671="","","."&amp;$C671&amp;"."&amp;$B671)&amp;INDEX(VarEnd,MATCH($A671,VarKey,0))&amp;AF$5</f>
        <v/>
      </c>
      <c r="AG671" s="15">
        <f>$D671*EXP(-$E671*MAX(AG542,$F671)/AG$655)</f>
        <v/>
      </c>
      <c r="AH671" s="16">
        <f>$D671*EXP(-$E671*MAX(AH542,$F671)/AH$655)</f>
        <v/>
      </c>
      <c r="AI671" s="16">
        <f>$D671*EXP(-$E671*MAX(AI542,$F671)/AI$655)</f>
        <v/>
      </c>
      <c r="AJ671" s="16">
        <f>$D671*EXP(-$E671*MAX(AJ542,$F671)/AJ$655)</f>
        <v/>
      </c>
      <c r="AK671" s="16">
        <f>$D671*EXP(-$E671*MAX(AK542,$F671)/AK$655)</f>
        <v/>
      </c>
      <c r="AL671" s="16">
        <f>$D671*EXP(-$E671*MAX(AL542,$F671)/AL$655)</f>
        <v/>
      </c>
      <c r="AM671" s="16">
        <f>$D671*EXP(-$E671*MAX(AM542,$F671)/AM$655)</f>
        <v/>
      </c>
      <c r="AN671" s="16">
        <f>$D671*EXP(-$E671*MAX(AN542,$F671)/AN$655)</f>
        <v/>
      </c>
      <c r="AO671" s="16">
        <f>$D671*EXP(-$E671*MAX(AO542,$F671)/AO$655)</f>
        <v/>
      </c>
      <c r="AP671" s="16">
        <f>$D671*EXP(-$E671*MAX(AP542,$F671)/AP$655)</f>
        <v/>
      </c>
      <c r="AQ671" s="16">
        <f>$D671*EXP(-$E671*MAX(AQ542,$F671)/AQ$655)</f>
        <v/>
      </c>
      <c r="AR671" s="16">
        <f>$D671*EXP(-$E671*MAX(AR542,$F671)/AR$655)</f>
        <v/>
      </c>
      <c r="AS671" s="16">
        <f>$D671*EXP(-$E671*MAX(AS542,$F671)/AS$655)</f>
        <v/>
      </c>
      <c r="AT671" s="16">
        <f>$D671*EXP(-$E671*MAX(AT542,$F671)/AT$655)</f>
        <v/>
      </c>
      <c r="AU671" s="16">
        <f>$D671*EXP(-$E671*MAX(AU542,$F671)/AU$655)</f>
        <v/>
      </c>
      <c r="AV671" s="16">
        <f>$D671*EXP(-$E671*MAX(AV542,$F671)/AV$655)</f>
        <v/>
      </c>
      <c r="AW671" s="16">
        <f>$D671*EXP(-$E671*MAX(AW542,$F671)/AW$655)</f>
        <v/>
      </c>
      <c r="AX671" s="16">
        <f>$D671*EXP(-$E671*MAX(AX542,$F671)/AX$655)</f>
        <v/>
      </c>
      <c r="AY671" s="16">
        <f>$D671*EXP(-$E671*MAX(AY542,$F671)/AY$655)</f>
        <v/>
      </c>
    </row>
    <row r="672" hidden="1" outlineLevel="1">
      <c r="A672" s="14" t="inlineStr">
        <is>
          <t>lgd</t>
        </is>
      </c>
      <c r="B672" s="14" t="inlineStr">
        <is>
          <t>wnd</t>
        </is>
      </c>
      <c r="C672" s="14" t="inlineStr">
        <is>
          <t>pow</t>
        </is>
      </c>
      <c r="D672" s="41">
        <f>INDEX(Inputs_power!$AN$5:$AN$13,MATCH($B672,Inputs_power!$A$5:$A$13,0))</f>
        <v/>
      </c>
      <c r="E672" s="41">
        <f>INDEX(PParVal,MATCH("k_dispatch",PParKey,0))</f>
        <v/>
      </c>
      <c r="F672" s="41">
        <f>INDEX(PParVal,MATCH("min_cost",PParKey,0))</f>
        <v/>
      </c>
      <c r="G672" s="35" t="n"/>
      <c r="H672" s="14">
        <f>INDEX(VarLab,MATCH($A672,VarKey,0))&amp;INDEX(MemLab,MATCH($C672&amp;"|"&amp;$B672,MemKey,0))</f>
        <v/>
      </c>
      <c r="I672" s="14">
        <f>INDEX(VarUnit,MATCH($A672,VarKey,0))</f>
        <v/>
      </c>
      <c r="J672" s="14">
        <f>INDEX(VarSrc,MATCH($A672,VarKey,0))</f>
        <v/>
      </c>
      <c r="K672" s="11">
        <f>CodePrefix&amp;$A672&amp;IF($C672="","","."&amp;$C672&amp;"."&amp;$B672)&amp;INDEX(VarEnd,MATCH($A672,VarKey,0))&amp;K$5</f>
        <v/>
      </c>
      <c r="L672" s="15">
        <f>$D672*EXP(-$E672*MAX(L543,$F672)/L$655)</f>
        <v/>
      </c>
      <c r="M672" s="16">
        <f>$D672*EXP(-$E672*MAX(M543,$F672)/M$655)</f>
        <v/>
      </c>
      <c r="N672" s="16">
        <f>$D672*EXP(-$E672*MAX(N543,$F672)/N$655)</f>
        <v/>
      </c>
      <c r="O672" s="16">
        <f>$D672*EXP(-$E672*MAX(O543,$F672)/O$655)</f>
        <v/>
      </c>
      <c r="P672" s="16">
        <f>$D672*EXP(-$E672*MAX(P543,$F672)/P$655)</f>
        <v/>
      </c>
      <c r="Q672" s="16">
        <f>$D672*EXP(-$E672*MAX(Q543,$F672)/Q$655)</f>
        <v/>
      </c>
      <c r="R672" s="16">
        <f>$D672*EXP(-$E672*MAX(R543,$F672)/R$655)</f>
        <v/>
      </c>
      <c r="S672" s="16">
        <f>$D672*EXP(-$E672*MAX(S543,$F672)/S$655)</f>
        <v/>
      </c>
      <c r="T672" s="16">
        <f>$D672*EXP(-$E672*MAX(T543,$F672)/T$655)</f>
        <v/>
      </c>
      <c r="U672" s="16">
        <f>$D672*EXP(-$E672*MAX(U543,$F672)/U$655)</f>
        <v/>
      </c>
      <c r="V672" s="16">
        <f>$D672*EXP(-$E672*MAX(V543,$F672)/V$655)</f>
        <v/>
      </c>
      <c r="W672" s="16">
        <f>$D672*EXP(-$E672*MAX(W543,$F672)/W$655)</f>
        <v/>
      </c>
      <c r="X672" s="16">
        <f>$D672*EXP(-$E672*MAX(X543,$F672)/X$655)</f>
        <v/>
      </c>
      <c r="Y672" s="16">
        <f>$D672*EXP(-$E672*MAX(Y543,$F672)/Y$655)</f>
        <v/>
      </c>
      <c r="Z672" s="16">
        <f>$D672*EXP(-$E672*MAX(Z543,$F672)/Z$655)</f>
        <v/>
      </c>
      <c r="AA672" s="16">
        <f>$D672*EXP(-$E672*MAX(AA543,$F672)/AA$655)</f>
        <v/>
      </c>
      <c r="AB672" s="16">
        <f>$D672*EXP(-$E672*MAX(AB543,$F672)/AB$655)</f>
        <v/>
      </c>
      <c r="AC672" s="16">
        <f>$D672*EXP(-$E672*MAX(AC543,$F672)/AC$655)</f>
        <v/>
      </c>
      <c r="AD672" s="16">
        <f>$D672*EXP(-$E672*MAX(AD543,$F672)/AD$655)</f>
        <v/>
      </c>
      <c r="AF672" s="11">
        <f>CodePrefix&amp;$A672&amp;IF($C672="","","."&amp;$C672&amp;"."&amp;$B672)&amp;INDEX(VarEnd,MATCH($A672,VarKey,0))&amp;AF$5</f>
        <v/>
      </c>
      <c r="AG672" s="15">
        <f>$D672*EXP(-$E672*MAX(AG543,$F672)/AG$655)</f>
        <v/>
      </c>
      <c r="AH672" s="16">
        <f>$D672*EXP(-$E672*MAX(AH543,$F672)/AH$655)</f>
        <v/>
      </c>
      <c r="AI672" s="16">
        <f>$D672*EXP(-$E672*MAX(AI543,$F672)/AI$655)</f>
        <v/>
      </c>
      <c r="AJ672" s="16">
        <f>$D672*EXP(-$E672*MAX(AJ543,$F672)/AJ$655)</f>
        <v/>
      </c>
      <c r="AK672" s="16">
        <f>$D672*EXP(-$E672*MAX(AK543,$F672)/AK$655)</f>
        <v/>
      </c>
      <c r="AL672" s="16">
        <f>$D672*EXP(-$E672*MAX(AL543,$F672)/AL$655)</f>
        <v/>
      </c>
      <c r="AM672" s="16">
        <f>$D672*EXP(-$E672*MAX(AM543,$F672)/AM$655)</f>
        <v/>
      </c>
      <c r="AN672" s="16">
        <f>$D672*EXP(-$E672*MAX(AN543,$F672)/AN$655)</f>
        <v/>
      </c>
      <c r="AO672" s="16">
        <f>$D672*EXP(-$E672*MAX(AO543,$F672)/AO$655)</f>
        <v/>
      </c>
      <c r="AP672" s="16">
        <f>$D672*EXP(-$E672*MAX(AP543,$F672)/AP$655)</f>
        <v/>
      </c>
      <c r="AQ672" s="16">
        <f>$D672*EXP(-$E672*MAX(AQ543,$F672)/AQ$655)</f>
        <v/>
      </c>
      <c r="AR672" s="16">
        <f>$D672*EXP(-$E672*MAX(AR543,$F672)/AR$655)</f>
        <v/>
      </c>
      <c r="AS672" s="16">
        <f>$D672*EXP(-$E672*MAX(AS543,$F672)/AS$655)</f>
        <v/>
      </c>
      <c r="AT672" s="16">
        <f>$D672*EXP(-$E672*MAX(AT543,$F672)/AT$655)</f>
        <v/>
      </c>
      <c r="AU672" s="16">
        <f>$D672*EXP(-$E672*MAX(AU543,$F672)/AU$655)</f>
        <v/>
      </c>
      <c r="AV672" s="16">
        <f>$D672*EXP(-$E672*MAX(AV543,$F672)/AV$655)</f>
        <v/>
      </c>
      <c r="AW672" s="16">
        <f>$D672*EXP(-$E672*MAX(AW543,$F672)/AW$655)</f>
        <v/>
      </c>
      <c r="AX672" s="16">
        <f>$D672*EXP(-$E672*MAX(AX543,$F672)/AX$655)</f>
        <v/>
      </c>
      <c r="AY672" s="16">
        <f>$D672*EXP(-$E672*MAX(AY543,$F672)/AY$655)</f>
        <v/>
      </c>
    </row>
    <row r="673" hidden="1" outlineLevel="1">
      <c r="A673" s="14" t="inlineStr">
        <is>
          <t>lgd</t>
        </is>
      </c>
      <c r="B673" s="14" t="inlineStr">
        <is>
          <t>sol</t>
        </is>
      </c>
      <c r="C673" s="14" t="inlineStr">
        <is>
          <t>pow</t>
        </is>
      </c>
      <c r="D673" s="41">
        <f>INDEX(Inputs_power!$AN$5:$AN$13,MATCH($B673,Inputs_power!$A$5:$A$13,0))</f>
        <v/>
      </c>
      <c r="E673" s="41">
        <f>INDEX(PParVal,MATCH("k_dispatch",PParKey,0))</f>
        <v/>
      </c>
      <c r="F673" s="41">
        <f>INDEX(PParVal,MATCH("min_cost",PParKey,0))</f>
        <v/>
      </c>
      <c r="G673" s="35" t="n"/>
      <c r="H673" s="14">
        <f>INDEX(VarLab,MATCH($A673,VarKey,0))&amp;INDEX(MemLab,MATCH($C673&amp;"|"&amp;$B673,MemKey,0))</f>
        <v/>
      </c>
      <c r="I673" s="14">
        <f>INDEX(VarUnit,MATCH($A673,VarKey,0))</f>
        <v/>
      </c>
      <c r="J673" s="14">
        <f>INDEX(VarSrc,MATCH($A673,VarKey,0))</f>
        <v/>
      </c>
      <c r="K673" s="11">
        <f>CodePrefix&amp;$A673&amp;IF($C673="","","."&amp;$C673&amp;"."&amp;$B673)&amp;INDEX(VarEnd,MATCH($A673,VarKey,0))&amp;K$5</f>
        <v/>
      </c>
      <c r="L673" s="15">
        <f>$D673*EXP(-$E673*MAX(L544,$F673)/L$655)</f>
        <v/>
      </c>
      <c r="M673" s="16">
        <f>$D673*EXP(-$E673*MAX(M544,$F673)/M$655)</f>
        <v/>
      </c>
      <c r="N673" s="16">
        <f>$D673*EXP(-$E673*MAX(N544,$F673)/N$655)</f>
        <v/>
      </c>
      <c r="O673" s="16">
        <f>$D673*EXP(-$E673*MAX(O544,$F673)/O$655)</f>
        <v/>
      </c>
      <c r="P673" s="16">
        <f>$D673*EXP(-$E673*MAX(P544,$F673)/P$655)</f>
        <v/>
      </c>
      <c r="Q673" s="16">
        <f>$D673*EXP(-$E673*MAX(Q544,$F673)/Q$655)</f>
        <v/>
      </c>
      <c r="R673" s="16">
        <f>$D673*EXP(-$E673*MAX(R544,$F673)/R$655)</f>
        <v/>
      </c>
      <c r="S673" s="16">
        <f>$D673*EXP(-$E673*MAX(S544,$F673)/S$655)</f>
        <v/>
      </c>
      <c r="T673" s="16">
        <f>$D673*EXP(-$E673*MAX(T544,$F673)/T$655)</f>
        <v/>
      </c>
      <c r="U673" s="16">
        <f>$D673*EXP(-$E673*MAX(U544,$F673)/U$655)</f>
        <v/>
      </c>
      <c r="V673" s="16">
        <f>$D673*EXP(-$E673*MAX(V544,$F673)/V$655)</f>
        <v/>
      </c>
      <c r="W673" s="16">
        <f>$D673*EXP(-$E673*MAX(W544,$F673)/W$655)</f>
        <v/>
      </c>
      <c r="X673" s="16">
        <f>$D673*EXP(-$E673*MAX(X544,$F673)/X$655)</f>
        <v/>
      </c>
      <c r="Y673" s="16">
        <f>$D673*EXP(-$E673*MAX(Y544,$F673)/Y$655)</f>
        <v/>
      </c>
      <c r="Z673" s="16">
        <f>$D673*EXP(-$E673*MAX(Z544,$F673)/Z$655)</f>
        <v/>
      </c>
      <c r="AA673" s="16">
        <f>$D673*EXP(-$E673*MAX(AA544,$F673)/AA$655)</f>
        <v/>
      </c>
      <c r="AB673" s="16">
        <f>$D673*EXP(-$E673*MAX(AB544,$F673)/AB$655)</f>
        <v/>
      </c>
      <c r="AC673" s="16">
        <f>$D673*EXP(-$E673*MAX(AC544,$F673)/AC$655)</f>
        <v/>
      </c>
      <c r="AD673" s="16">
        <f>$D673*EXP(-$E673*MAX(AD544,$F673)/AD$655)</f>
        <v/>
      </c>
      <c r="AF673" s="11">
        <f>CodePrefix&amp;$A673&amp;IF($C673="","","."&amp;$C673&amp;"."&amp;$B673)&amp;INDEX(VarEnd,MATCH($A673,VarKey,0))&amp;AF$5</f>
        <v/>
      </c>
      <c r="AG673" s="15">
        <f>$D673*EXP(-$E673*MAX(AG544,$F673)/AG$655)</f>
        <v/>
      </c>
      <c r="AH673" s="16">
        <f>$D673*EXP(-$E673*MAX(AH544,$F673)/AH$655)</f>
        <v/>
      </c>
      <c r="AI673" s="16">
        <f>$D673*EXP(-$E673*MAX(AI544,$F673)/AI$655)</f>
        <v/>
      </c>
      <c r="AJ673" s="16">
        <f>$D673*EXP(-$E673*MAX(AJ544,$F673)/AJ$655)</f>
        <v/>
      </c>
      <c r="AK673" s="16">
        <f>$D673*EXP(-$E673*MAX(AK544,$F673)/AK$655)</f>
        <v/>
      </c>
      <c r="AL673" s="16">
        <f>$D673*EXP(-$E673*MAX(AL544,$F673)/AL$655)</f>
        <v/>
      </c>
      <c r="AM673" s="16">
        <f>$D673*EXP(-$E673*MAX(AM544,$F673)/AM$655)</f>
        <v/>
      </c>
      <c r="AN673" s="16">
        <f>$D673*EXP(-$E673*MAX(AN544,$F673)/AN$655)</f>
        <v/>
      </c>
      <c r="AO673" s="16">
        <f>$D673*EXP(-$E673*MAX(AO544,$F673)/AO$655)</f>
        <v/>
      </c>
      <c r="AP673" s="16">
        <f>$D673*EXP(-$E673*MAX(AP544,$F673)/AP$655)</f>
        <v/>
      </c>
      <c r="AQ673" s="16">
        <f>$D673*EXP(-$E673*MAX(AQ544,$F673)/AQ$655)</f>
        <v/>
      </c>
      <c r="AR673" s="16">
        <f>$D673*EXP(-$E673*MAX(AR544,$F673)/AR$655)</f>
        <v/>
      </c>
      <c r="AS673" s="16">
        <f>$D673*EXP(-$E673*MAX(AS544,$F673)/AS$655)</f>
        <v/>
      </c>
      <c r="AT673" s="16">
        <f>$D673*EXP(-$E673*MAX(AT544,$F673)/AT$655)</f>
        <v/>
      </c>
      <c r="AU673" s="16">
        <f>$D673*EXP(-$E673*MAX(AU544,$F673)/AU$655)</f>
        <v/>
      </c>
      <c r="AV673" s="16">
        <f>$D673*EXP(-$E673*MAX(AV544,$F673)/AV$655)</f>
        <v/>
      </c>
      <c r="AW673" s="16">
        <f>$D673*EXP(-$E673*MAX(AW544,$F673)/AW$655)</f>
        <v/>
      </c>
      <c r="AX673" s="16">
        <f>$D673*EXP(-$E673*MAX(AX544,$F673)/AX$655)</f>
        <v/>
      </c>
      <c r="AY673" s="16">
        <f>$D673*EXP(-$E673*MAX(AY544,$F673)/AY$655)</f>
        <v/>
      </c>
    </row>
    <row r="674" hidden="1" outlineLevel="1">
      <c r="A674" s="14" t="inlineStr">
        <is>
          <t>lgd</t>
        </is>
      </c>
      <c r="B674" s="14" t="inlineStr">
        <is>
          <t>hyd</t>
        </is>
      </c>
      <c r="C674" s="14" t="inlineStr">
        <is>
          <t>pow</t>
        </is>
      </c>
      <c r="D674" s="41">
        <f>INDEX(Inputs_power!$AN$5:$AN$13,MATCH($B674,Inputs_power!$A$5:$A$13,0))</f>
        <v/>
      </c>
      <c r="E674" s="41">
        <f>INDEX(PParVal,MATCH("k_dispatch",PParKey,0))</f>
        <v/>
      </c>
      <c r="F674" s="41">
        <f>INDEX(PParVal,MATCH("min_cost",PParKey,0))</f>
        <v/>
      </c>
      <c r="G674" s="35" t="n"/>
      <c r="H674" s="14">
        <f>INDEX(VarLab,MATCH($A674,VarKey,0))&amp;INDEX(MemLab,MATCH($C674&amp;"|"&amp;$B674,MemKey,0))</f>
        <v/>
      </c>
      <c r="I674" s="14">
        <f>INDEX(VarUnit,MATCH($A674,VarKey,0))</f>
        <v/>
      </c>
      <c r="J674" s="14">
        <f>INDEX(VarSrc,MATCH($A674,VarKey,0))</f>
        <v/>
      </c>
      <c r="K674" s="11">
        <f>CodePrefix&amp;$A674&amp;IF($C674="","","."&amp;$C674&amp;"."&amp;$B674)&amp;INDEX(VarEnd,MATCH($A674,VarKey,0))&amp;K$5</f>
        <v/>
      </c>
      <c r="L674" s="15">
        <f>$D674*EXP(-$E674*MAX(L545,$F674)/L$655)</f>
        <v/>
      </c>
      <c r="M674" s="16">
        <f>$D674*EXP(-$E674*MAX(M545,$F674)/M$655)</f>
        <v/>
      </c>
      <c r="N674" s="16">
        <f>$D674*EXP(-$E674*MAX(N545,$F674)/N$655)</f>
        <v/>
      </c>
      <c r="O674" s="16">
        <f>$D674*EXP(-$E674*MAX(O545,$F674)/O$655)</f>
        <v/>
      </c>
      <c r="P674" s="16">
        <f>$D674*EXP(-$E674*MAX(P545,$F674)/P$655)</f>
        <v/>
      </c>
      <c r="Q674" s="16">
        <f>$D674*EXP(-$E674*MAX(Q545,$F674)/Q$655)</f>
        <v/>
      </c>
      <c r="R674" s="16">
        <f>$D674*EXP(-$E674*MAX(R545,$F674)/R$655)</f>
        <v/>
      </c>
      <c r="S674" s="16">
        <f>$D674*EXP(-$E674*MAX(S545,$F674)/S$655)</f>
        <v/>
      </c>
      <c r="T674" s="16">
        <f>$D674*EXP(-$E674*MAX(T545,$F674)/T$655)</f>
        <v/>
      </c>
      <c r="U674" s="16">
        <f>$D674*EXP(-$E674*MAX(U545,$F674)/U$655)</f>
        <v/>
      </c>
      <c r="V674" s="16">
        <f>$D674*EXP(-$E674*MAX(V545,$F674)/V$655)</f>
        <v/>
      </c>
      <c r="W674" s="16">
        <f>$D674*EXP(-$E674*MAX(W545,$F674)/W$655)</f>
        <v/>
      </c>
      <c r="X674" s="16">
        <f>$D674*EXP(-$E674*MAX(X545,$F674)/X$655)</f>
        <v/>
      </c>
      <c r="Y674" s="16">
        <f>$D674*EXP(-$E674*MAX(Y545,$F674)/Y$655)</f>
        <v/>
      </c>
      <c r="Z674" s="16">
        <f>$D674*EXP(-$E674*MAX(Z545,$F674)/Z$655)</f>
        <v/>
      </c>
      <c r="AA674" s="16">
        <f>$D674*EXP(-$E674*MAX(AA545,$F674)/AA$655)</f>
        <v/>
      </c>
      <c r="AB674" s="16">
        <f>$D674*EXP(-$E674*MAX(AB545,$F674)/AB$655)</f>
        <v/>
      </c>
      <c r="AC674" s="16">
        <f>$D674*EXP(-$E674*MAX(AC545,$F674)/AC$655)</f>
        <v/>
      </c>
      <c r="AD674" s="16">
        <f>$D674*EXP(-$E674*MAX(AD545,$F674)/AD$655)</f>
        <v/>
      </c>
      <c r="AF674" s="11">
        <f>CodePrefix&amp;$A674&amp;IF($C674="","","."&amp;$C674&amp;"."&amp;$B674)&amp;INDEX(VarEnd,MATCH($A674,VarKey,0))&amp;AF$5</f>
        <v/>
      </c>
      <c r="AG674" s="15">
        <f>$D674*EXP(-$E674*MAX(AG545,$F674)/AG$655)</f>
        <v/>
      </c>
      <c r="AH674" s="16">
        <f>$D674*EXP(-$E674*MAX(AH545,$F674)/AH$655)</f>
        <v/>
      </c>
      <c r="AI674" s="16">
        <f>$D674*EXP(-$E674*MAX(AI545,$F674)/AI$655)</f>
        <v/>
      </c>
      <c r="AJ674" s="16">
        <f>$D674*EXP(-$E674*MAX(AJ545,$F674)/AJ$655)</f>
        <v/>
      </c>
      <c r="AK674" s="16">
        <f>$D674*EXP(-$E674*MAX(AK545,$F674)/AK$655)</f>
        <v/>
      </c>
      <c r="AL674" s="16">
        <f>$D674*EXP(-$E674*MAX(AL545,$F674)/AL$655)</f>
        <v/>
      </c>
      <c r="AM674" s="16">
        <f>$D674*EXP(-$E674*MAX(AM545,$F674)/AM$655)</f>
        <v/>
      </c>
      <c r="AN674" s="16">
        <f>$D674*EXP(-$E674*MAX(AN545,$F674)/AN$655)</f>
        <v/>
      </c>
      <c r="AO674" s="16">
        <f>$D674*EXP(-$E674*MAX(AO545,$F674)/AO$655)</f>
        <v/>
      </c>
      <c r="AP674" s="16">
        <f>$D674*EXP(-$E674*MAX(AP545,$F674)/AP$655)</f>
        <v/>
      </c>
      <c r="AQ674" s="16">
        <f>$D674*EXP(-$E674*MAX(AQ545,$F674)/AQ$655)</f>
        <v/>
      </c>
      <c r="AR674" s="16">
        <f>$D674*EXP(-$E674*MAX(AR545,$F674)/AR$655)</f>
        <v/>
      </c>
      <c r="AS674" s="16">
        <f>$D674*EXP(-$E674*MAX(AS545,$F674)/AS$655)</f>
        <v/>
      </c>
      <c r="AT674" s="16">
        <f>$D674*EXP(-$E674*MAX(AT545,$F674)/AT$655)</f>
        <v/>
      </c>
      <c r="AU674" s="16">
        <f>$D674*EXP(-$E674*MAX(AU545,$F674)/AU$655)</f>
        <v/>
      </c>
      <c r="AV674" s="16">
        <f>$D674*EXP(-$E674*MAX(AV545,$F674)/AV$655)</f>
        <v/>
      </c>
      <c r="AW674" s="16">
        <f>$D674*EXP(-$E674*MAX(AW545,$F674)/AW$655)</f>
        <v/>
      </c>
      <c r="AX674" s="16">
        <f>$D674*EXP(-$E674*MAX(AX545,$F674)/AX$655)</f>
        <v/>
      </c>
      <c r="AY674" s="16">
        <f>$D674*EXP(-$E674*MAX(AY545,$F674)/AY$655)</f>
        <v/>
      </c>
    </row>
    <row r="675" hidden="1" outlineLevel="1">
      <c r="A675" s="14" t="inlineStr">
        <is>
          <t>lgd</t>
        </is>
      </c>
      <c r="B675" s="14" t="inlineStr">
        <is>
          <t>ore</t>
        </is>
      </c>
      <c r="C675" s="14" t="inlineStr">
        <is>
          <t>pow</t>
        </is>
      </c>
      <c r="D675" s="41">
        <f>INDEX(Inputs_power!$AN$5:$AN$13,MATCH($B675,Inputs_power!$A$5:$A$13,0))</f>
        <v/>
      </c>
      <c r="E675" s="41">
        <f>INDEX(PParVal,MATCH("k_dispatch",PParKey,0))</f>
        <v/>
      </c>
      <c r="F675" s="41">
        <f>INDEX(PParVal,MATCH("min_cost",PParKey,0))</f>
        <v/>
      </c>
      <c r="G675" s="35" t="n"/>
      <c r="H675" s="14">
        <f>INDEX(VarLab,MATCH($A675,VarKey,0))&amp;INDEX(MemLab,MATCH($C675&amp;"|"&amp;$B675,MemKey,0))</f>
        <v/>
      </c>
      <c r="I675" s="14">
        <f>INDEX(VarUnit,MATCH($A675,VarKey,0))</f>
        <v/>
      </c>
      <c r="J675" s="14">
        <f>INDEX(VarSrc,MATCH($A675,VarKey,0))</f>
        <v/>
      </c>
      <c r="K675" s="11">
        <f>CodePrefix&amp;$A675&amp;IF($C675="","","."&amp;$C675&amp;"."&amp;$B675)&amp;INDEX(VarEnd,MATCH($A675,VarKey,0))&amp;K$5</f>
        <v/>
      </c>
      <c r="L675" s="15">
        <f>$D675*EXP(-$E675*MAX(L546,$F675)/L$655)</f>
        <v/>
      </c>
      <c r="M675" s="16">
        <f>$D675*EXP(-$E675*MAX(M546,$F675)/M$655)</f>
        <v/>
      </c>
      <c r="N675" s="16">
        <f>$D675*EXP(-$E675*MAX(N546,$F675)/N$655)</f>
        <v/>
      </c>
      <c r="O675" s="16">
        <f>$D675*EXP(-$E675*MAX(O546,$F675)/O$655)</f>
        <v/>
      </c>
      <c r="P675" s="16">
        <f>$D675*EXP(-$E675*MAX(P546,$F675)/P$655)</f>
        <v/>
      </c>
      <c r="Q675" s="16">
        <f>$D675*EXP(-$E675*MAX(Q546,$F675)/Q$655)</f>
        <v/>
      </c>
      <c r="R675" s="16">
        <f>$D675*EXP(-$E675*MAX(R546,$F675)/R$655)</f>
        <v/>
      </c>
      <c r="S675" s="16">
        <f>$D675*EXP(-$E675*MAX(S546,$F675)/S$655)</f>
        <v/>
      </c>
      <c r="T675" s="16">
        <f>$D675*EXP(-$E675*MAX(T546,$F675)/T$655)</f>
        <v/>
      </c>
      <c r="U675" s="16">
        <f>$D675*EXP(-$E675*MAX(U546,$F675)/U$655)</f>
        <v/>
      </c>
      <c r="V675" s="16">
        <f>$D675*EXP(-$E675*MAX(V546,$F675)/V$655)</f>
        <v/>
      </c>
      <c r="W675" s="16">
        <f>$D675*EXP(-$E675*MAX(W546,$F675)/W$655)</f>
        <v/>
      </c>
      <c r="X675" s="16">
        <f>$D675*EXP(-$E675*MAX(X546,$F675)/X$655)</f>
        <v/>
      </c>
      <c r="Y675" s="16">
        <f>$D675*EXP(-$E675*MAX(Y546,$F675)/Y$655)</f>
        <v/>
      </c>
      <c r="Z675" s="16">
        <f>$D675*EXP(-$E675*MAX(Z546,$F675)/Z$655)</f>
        <v/>
      </c>
      <c r="AA675" s="16">
        <f>$D675*EXP(-$E675*MAX(AA546,$F675)/AA$655)</f>
        <v/>
      </c>
      <c r="AB675" s="16">
        <f>$D675*EXP(-$E675*MAX(AB546,$F675)/AB$655)</f>
        <v/>
      </c>
      <c r="AC675" s="16">
        <f>$D675*EXP(-$E675*MAX(AC546,$F675)/AC$655)</f>
        <v/>
      </c>
      <c r="AD675" s="16">
        <f>$D675*EXP(-$E675*MAX(AD546,$F675)/AD$655)</f>
        <v/>
      </c>
      <c r="AF675" s="11">
        <f>CodePrefix&amp;$A675&amp;IF($C675="","","."&amp;$C675&amp;"."&amp;$B675)&amp;INDEX(VarEnd,MATCH($A675,VarKey,0))&amp;AF$5</f>
        <v/>
      </c>
      <c r="AG675" s="15">
        <f>$D675*EXP(-$E675*MAX(AG546,$F675)/AG$655)</f>
        <v/>
      </c>
      <c r="AH675" s="16">
        <f>$D675*EXP(-$E675*MAX(AH546,$F675)/AH$655)</f>
        <v/>
      </c>
      <c r="AI675" s="16">
        <f>$D675*EXP(-$E675*MAX(AI546,$F675)/AI$655)</f>
        <v/>
      </c>
      <c r="AJ675" s="16">
        <f>$D675*EXP(-$E675*MAX(AJ546,$F675)/AJ$655)</f>
        <v/>
      </c>
      <c r="AK675" s="16">
        <f>$D675*EXP(-$E675*MAX(AK546,$F675)/AK$655)</f>
        <v/>
      </c>
      <c r="AL675" s="16">
        <f>$D675*EXP(-$E675*MAX(AL546,$F675)/AL$655)</f>
        <v/>
      </c>
      <c r="AM675" s="16">
        <f>$D675*EXP(-$E675*MAX(AM546,$F675)/AM$655)</f>
        <v/>
      </c>
      <c r="AN675" s="16">
        <f>$D675*EXP(-$E675*MAX(AN546,$F675)/AN$655)</f>
        <v/>
      </c>
      <c r="AO675" s="16">
        <f>$D675*EXP(-$E675*MAX(AO546,$F675)/AO$655)</f>
        <v/>
      </c>
      <c r="AP675" s="16">
        <f>$D675*EXP(-$E675*MAX(AP546,$F675)/AP$655)</f>
        <v/>
      </c>
      <c r="AQ675" s="16">
        <f>$D675*EXP(-$E675*MAX(AQ546,$F675)/AQ$655)</f>
        <v/>
      </c>
      <c r="AR675" s="16">
        <f>$D675*EXP(-$E675*MAX(AR546,$F675)/AR$655)</f>
        <v/>
      </c>
      <c r="AS675" s="16">
        <f>$D675*EXP(-$E675*MAX(AS546,$F675)/AS$655)</f>
        <v/>
      </c>
      <c r="AT675" s="16">
        <f>$D675*EXP(-$E675*MAX(AT546,$F675)/AT$655)</f>
        <v/>
      </c>
      <c r="AU675" s="16">
        <f>$D675*EXP(-$E675*MAX(AU546,$F675)/AU$655)</f>
        <v/>
      </c>
      <c r="AV675" s="16">
        <f>$D675*EXP(-$E675*MAX(AV546,$F675)/AV$655)</f>
        <v/>
      </c>
      <c r="AW675" s="16">
        <f>$D675*EXP(-$E675*MAX(AW546,$F675)/AW$655)</f>
        <v/>
      </c>
      <c r="AX675" s="16">
        <f>$D675*EXP(-$E675*MAX(AX546,$F675)/AX$655)</f>
        <v/>
      </c>
      <c r="AY675" s="16">
        <f>$D675*EXP(-$E675*MAX(AY546,$F675)/AY$655)</f>
        <v/>
      </c>
    </row>
    <row r="676" hidden="1" outlineLevel="1">
      <c r="A676" s="14" t="inlineStr">
        <is>
          <t>lgd</t>
        </is>
      </c>
      <c r="B676" s="14" t="inlineStr">
        <is>
          <t>bio</t>
        </is>
      </c>
      <c r="C676" s="14" t="inlineStr">
        <is>
          <t>pow</t>
        </is>
      </c>
      <c r="D676" s="41">
        <f>INDEX(Inputs_power!$AN$5:$AN$13,MATCH($B676,Inputs_power!$A$5:$A$13,0))</f>
        <v/>
      </c>
      <c r="E676" s="41">
        <f>INDEX(PParVal,MATCH("k_dispatch",PParKey,0))</f>
        <v/>
      </c>
      <c r="F676" s="41">
        <f>INDEX(PParVal,MATCH("min_cost",PParKey,0))</f>
        <v/>
      </c>
      <c r="G676" s="35" t="n"/>
      <c r="H676" s="14">
        <f>INDEX(VarLab,MATCH($A676,VarKey,0))&amp;INDEX(MemLab,MATCH($C676&amp;"|"&amp;$B676,MemKey,0))</f>
        <v/>
      </c>
      <c r="I676" s="14">
        <f>INDEX(VarUnit,MATCH($A676,VarKey,0))</f>
        <v/>
      </c>
      <c r="J676" s="14">
        <f>INDEX(VarSrc,MATCH($A676,VarKey,0))</f>
        <v/>
      </c>
      <c r="K676" s="11">
        <f>CodePrefix&amp;$A676&amp;IF($C676="","","."&amp;$C676&amp;"."&amp;$B676)&amp;INDEX(VarEnd,MATCH($A676,VarKey,0))&amp;K$5</f>
        <v/>
      </c>
      <c r="L676" s="15">
        <f>$D676*EXP(-$E676*MAX(L547,$F676)/L$655)</f>
        <v/>
      </c>
      <c r="M676" s="16">
        <f>$D676*EXP(-$E676*MAX(M547,$F676)/M$655)</f>
        <v/>
      </c>
      <c r="N676" s="16">
        <f>$D676*EXP(-$E676*MAX(N547,$F676)/N$655)</f>
        <v/>
      </c>
      <c r="O676" s="16">
        <f>$D676*EXP(-$E676*MAX(O547,$F676)/O$655)</f>
        <v/>
      </c>
      <c r="P676" s="16">
        <f>$D676*EXP(-$E676*MAX(P547,$F676)/P$655)</f>
        <v/>
      </c>
      <c r="Q676" s="16">
        <f>$D676*EXP(-$E676*MAX(Q547,$F676)/Q$655)</f>
        <v/>
      </c>
      <c r="R676" s="16">
        <f>$D676*EXP(-$E676*MAX(R547,$F676)/R$655)</f>
        <v/>
      </c>
      <c r="S676" s="16">
        <f>$D676*EXP(-$E676*MAX(S547,$F676)/S$655)</f>
        <v/>
      </c>
      <c r="T676" s="16">
        <f>$D676*EXP(-$E676*MAX(T547,$F676)/T$655)</f>
        <v/>
      </c>
      <c r="U676" s="16">
        <f>$D676*EXP(-$E676*MAX(U547,$F676)/U$655)</f>
        <v/>
      </c>
      <c r="V676" s="16">
        <f>$D676*EXP(-$E676*MAX(V547,$F676)/V$655)</f>
        <v/>
      </c>
      <c r="W676" s="16">
        <f>$D676*EXP(-$E676*MAX(W547,$F676)/W$655)</f>
        <v/>
      </c>
      <c r="X676" s="16">
        <f>$D676*EXP(-$E676*MAX(X547,$F676)/X$655)</f>
        <v/>
      </c>
      <c r="Y676" s="16">
        <f>$D676*EXP(-$E676*MAX(Y547,$F676)/Y$655)</f>
        <v/>
      </c>
      <c r="Z676" s="16">
        <f>$D676*EXP(-$E676*MAX(Z547,$F676)/Z$655)</f>
        <v/>
      </c>
      <c r="AA676" s="16">
        <f>$D676*EXP(-$E676*MAX(AA547,$F676)/AA$655)</f>
        <v/>
      </c>
      <c r="AB676" s="16">
        <f>$D676*EXP(-$E676*MAX(AB547,$F676)/AB$655)</f>
        <v/>
      </c>
      <c r="AC676" s="16">
        <f>$D676*EXP(-$E676*MAX(AC547,$F676)/AC$655)</f>
        <v/>
      </c>
      <c r="AD676" s="16">
        <f>$D676*EXP(-$E676*MAX(AD547,$F676)/AD$655)</f>
        <v/>
      </c>
      <c r="AF676" s="11">
        <f>CodePrefix&amp;$A676&amp;IF($C676="","","."&amp;$C676&amp;"."&amp;$B676)&amp;INDEX(VarEnd,MATCH($A676,VarKey,0))&amp;AF$5</f>
        <v/>
      </c>
      <c r="AG676" s="15">
        <f>$D676*EXP(-$E676*MAX(AG547,$F676)/AG$655)</f>
        <v/>
      </c>
      <c r="AH676" s="16">
        <f>$D676*EXP(-$E676*MAX(AH547,$F676)/AH$655)</f>
        <v/>
      </c>
      <c r="AI676" s="16">
        <f>$D676*EXP(-$E676*MAX(AI547,$F676)/AI$655)</f>
        <v/>
      </c>
      <c r="AJ676" s="16">
        <f>$D676*EXP(-$E676*MAX(AJ547,$F676)/AJ$655)</f>
        <v/>
      </c>
      <c r="AK676" s="16">
        <f>$D676*EXP(-$E676*MAX(AK547,$F676)/AK$655)</f>
        <v/>
      </c>
      <c r="AL676" s="16">
        <f>$D676*EXP(-$E676*MAX(AL547,$F676)/AL$655)</f>
        <v/>
      </c>
      <c r="AM676" s="16">
        <f>$D676*EXP(-$E676*MAX(AM547,$F676)/AM$655)</f>
        <v/>
      </c>
      <c r="AN676" s="16">
        <f>$D676*EXP(-$E676*MAX(AN547,$F676)/AN$655)</f>
        <v/>
      </c>
      <c r="AO676" s="16">
        <f>$D676*EXP(-$E676*MAX(AO547,$F676)/AO$655)</f>
        <v/>
      </c>
      <c r="AP676" s="16">
        <f>$D676*EXP(-$E676*MAX(AP547,$F676)/AP$655)</f>
        <v/>
      </c>
      <c r="AQ676" s="16">
        <f>$D676*EXP(-$E676*MAX(AQ547,$F676)/AQ$655)</f>
        <v/>
      </c>
      <c r="AR676" s="16">
        <f>$D676*EXP(-$E676*MAX(AR547,$F676)/AR$655)</f>
        <v/>
      </c>
      <c r="AS676" s="16">
        <f>$D676*EXP(-$E676*MAX(AS547,$F676)/AS$655)</f>
        <v/>
      </c>
      <c r="AT676" s="16">
        <f>$D676*EXP(-$E676*MAX(AT547,$F676)/AT$655)</f>
        <v/>
      </c>
      <c r="AU676" s="16">
        <f>$D676*EXP(-$E676*MAX(AU547,$F676)/AU$655)</f>
        <v/>
      </c>
      <c r="AV676" s="16">
        <f>$D676*EXP(-$E676*MAX(AV547,$F676)/AV$655)</f>
        <v/>
      </c>
      <c r="AW676" s="16">
        <f>$D676*EXP(-$E676*MAX(AW547,$F676)/AW$655)</f>
        <v/>
      </c>
      <c r="AX676" s="16">
        <f>$D676*EXP(-$E676*MAX(AX547,$F676)/AX$655)</f>
        <v/>
      </c>
      <c r="AY676" s="16">
        <f>$D676*EXP(-$E676*MAX(AY547,$F676)/AY$655)</f>
        <v/>
      </c>
    </row>
    <row r="677" hidden="1" outlineLevel="1"/>
    <row r="678" hidden="1" outlineLevel="1">
      <c r="A678" s="14" t="inlineStr">
        <is>
          <t>gen</t>
        </is>
      </c>
      <c r="B678" s="14" t="inlineStr">
        <is>
          <t>coa</t>
        </is>
      </c>
      <c r="C678" s="14" t="inlineStr">
        <is>
          <t>pow</t>
        </is>
      </c>
      <c r="D678" s="41">
        <f>INDEX(Inputs_power!$AN$5:$AN$13,MATCH($B678,Inputs_power!$A$5:$A$13,0))</f>
        <v/>
      </c>
      <c r="E678" s="41">
        <f>INDEX(PParVal,MATCH("maxcf_cg",PParKey,0))</f>
        <v/>
      </c>
      <c r="F678" s="41">
        <f>INDEX(Inputs_power!$AF$5:$AF$13,MATCH($B678,Inputs_power!$A$5:$A$13,0))</f>
        <v/>
      </c>
      <c r="G678" s="35" t="n"/>
      <c r="H678" s="14">
        <f>INDEX(VarLab,MATCH($A678,VarKey,0))&amp;INDEX(MemLab,MATCH($C678&amp;"|"&amp;$B678,MemKey,0))</f>
        <v/>
      </c>
      <c r="I678" s="14">
        <f>INDEX(VarUnit,MATCH($A678,VarKey,0))</f>
        <v/>
      </c>
      <c r="J678" s="14">
        <f>INDEX(VarSrc,MATCH($A678,VarKey,0))</f>
        <v/>
      </c>
      <c r="K678" s="11">
        <f>CodePrefix&amp;$A678&amp;IF($C678="","","."&amp;$C678&amp;"."&amp;$B678)&amp;INDEX(VarEnd,MATCH($A678,VarKey,0))&amp;K$5</f>
        <v/>
      </c>
      <c r="L678" s="42">
        <f>$F678</f>
        <v/>
      </c>
      <c r="M678" s="43">
        <f>IF($D678=1,MIN(M727*$E678,M658+M$656*M668/SUM(M$668:M$676)),M739)</f>
        <v/>
      </c>
      <c r="N678" s="43">
        <f>IF($D678=1,MIN(N727*$E678,N658+N$656*N668/SUM(N$668:N$676)),N739)</f>
        <v/>
      </c>
      <c r="O678" s="43">
        <f>IF($D678=1,MIN(O727*$E678,O658+O$656*O668/SUM(O$668:O$676)),O739)</f>
        <v/>
      </c>
      <c r="P678" s="43">
        <f>IF($D678=1,MIN(P727*$E678,P658+P$656*P668/SUM(P$668:P$676)),P739)</f>
        <v/>
      </c>
      <c r="Q678" s="43">
        <f>IF($D678=1,MIN(Q727*$E678,Q658+Q$656*Q668/SUM(Q$668:Q$676)),Q739)</f>
        <v/>
      </c>
      <c r="R678" s="43">
        <f>IF($D678=1,MIN(R727*$E678,R658+R$656*R668/SUM(R$668:R$676)),R739)</f>
        <v/>
      </c>
      <c r="S678" s="43">
        <f>IF($D678=1,MIN(S727*$E678,S658+S$656*S668/SUM(S$668:S$676)),S739)</f>
        <v/>
      </c>
      <c r="T678" s="43">
        <f>IF($D678=1,MIN(T727*$E678,T658+T$656*T668/SUM(T$668:T$676)),T739)</f>
        <v/>
      </c>
      <c r="U678" s="43">
        <f>IF($D678=1,MIN(U727*$E678,U658+U$656*U668/SUM(U$668:U$676)),U739)</f>
        <v/>
      </c>
      <c r="V678" s="43">
        <f>IF($D678=1,MIN(V727*$E678,V658+V$656*V668/SUM(V$668:V$676)),V739)</f>
        <v/>
      </c>
      <c r="W678" s="43">
        <f>IF($D678=1,MIN(W727*$E678,W658+W$656*W668/SUM(W$668:W$676)),W739)</f>
        <v/>
      </c>
      <c r="X678" s="43">
        <f>IF($D678=1,MIN(X727*$E678,X658+X$656*X668/SUM(X$668:X$676)),X739)</f>
        <v/>
      </c>
      <c r="Y678" s="43">
        <f>IF($D678=1,MIN(Y727*$E678,Y658+Y$656*Y668/SUM(Y$668:Y$676)),Y739)</f>
        <v/>
      </c>
      <c r="Z678" s="43">
        <f>IF($D678=1,MIN(Z727*$E678,Z658+Z$656*Z668/SUM(Z$668:Z$676)),Z739)</f>
        <v/>
      </c>
      <c r="AA678" s="43">
        <f>IF($D678=1,MIN(AA727*$E678,AA658+AA$656*AA668/SUM(AA$668:AA$676)),AA739)</f>
        <v/>
      </c>
      <c r="AB678" s="43">
        <f>IF($D678=1,MIN(AB727*$E678,AB658+AB$656*AB668/SUM(AB$668:AB$676)),AB739)</f>
        <v/>
      </c>
      <c r="AC678" s="43">
        <f>IF($D678=1,MIN(AC727*$E678,AC658+AC$656*AC668/SUM(AC$668:AC$676)),AC739)</f>
        <v/>
      </c>
      <c r="AD678" s="43">
        <f>IF($D678=1,MIN(AD727*$E678,AD658+AD$656*AD668/SUM(AD$668:AD$676)),AD739)</f>
        <v/>
      </c>
      <c r="AF678" s="11">
        <f>CodePrefix&amp;$A678&amp;IF($C678="","","."&amp;$C678&amp;"."&amp;$B678)&amp;INDEX(VarEnd,MATCH($A678,VarKey,0))&amp;AF$5</f>
        <v/>
      </c>
      <c r="AG678" s="42">
        <f>$F678</f>
        <v/>
      </c>
      <c r="AH678" s="43">
        <f>IF($D678=1,MIN(AH727*$E678,AH658+AH$656*AH668/SUM(AH$668:AH$676)),AH739)</f>
        <v/>
      </c>
      <c r="AI678" s="43">
        <f>IF($D678=1,MIN(AI727*$E678,AI658+AI$656*AI668/SUM(AI$668:AI$676)),AI739)</f>
        <v/>
      </c>
      <c r="AJ678" s="43">
        <f>IF($D678=1,MIN(AJ727*$E678,AJ658+AJ$656*AJ668/SUM(AJ$668:AJ$676)),AJ739)</f>
        <v/>
      </c>
      <c r="AK678" s="43">
        <f>IF($D678=1,MIN(AK727*$E678,AK658+AK$656*AK668/SUM(AK$668:AK$676)),AK739)</f>
        <v/>
      </c>
      <c r="AL678" s="43">
        <f>IF($D678=1,MIN(AL727*$E678,AL658+AL$656*AL668/SUM(AL$668:AL$676)),AL739)</f>
        <v/>
      </c>
      <c r="AM678" s="43">
        <f>IF($D678=1,MIN(AM727*$E678,AM658+AM$656*AM668/SUM(AM$668:AM$676)),AM739)</f>
        <v/>
      </c>
      <c r="AN678" s="43">
        <f>IF($D678=1,MIN(AN727*$E678,AN658+AN$656*AN668/SUM(AN$668:AN$676)),AN739)</f>
        <v/>
      </c>
      <c r="AO678" s="43">
        <f>IF($D678=1,MIN(AO727*$E678,AO658+AO$656*AO668/SUM(AO$668:AO$676)),AO739)</f>
        <v/>
      </c>
      <c r="AP678" s="43">
        <f>IF($D678=1,MIN(AP727*$E678,AP658+AP$656*AP668/SUM(AP$668:AP$676)),AP739)</f>
        <v/>
      </c>
      <c r="AQ678" s="43">
        <f>IF($D678=1,MIN(AQ727*$E678,AQ658+AQ$656*AQ668/SUM(AQ$668:AQ$676)),AQ739)</f>
        <v/>
      </c>
      <c r="AR678" s="43">
        <f>IF($D678=1,MIN(AR727*$E678,AR658+AR$656*AR668/SUM(AR$668:AR$676)),AR739)</f>
        <v/>
      </c>
      <c r="AS678" s="43">
        <f>IF($D678=1,MIN(AS727*$E678,AS658+AS$656*AS668/SUM(AS$668:AS$676)),AS739)</f>
        <v/>
      </c>
      <c r="AT678" s="43">
        <f>IF($D678=1,MIN(AT727*$E678,AT658+AT$656*AT668/SUM(AT$668:AT$676)),AT739)</f>
        <v/>
      </c>
      <c r="AU678" s="43">
        <f>IF($D678=1,MIN(AU727*$E678,AU658+AU$656*AU668/SUM(AU$668:AU$676)),AU739)</f>
        <v/>
      </c>
      <c r="AV678" s="43">
        <f>IF($D678=1,MIN(AV727*$E678,AV658+AV$656*AV668/SUM(AV$668:AV$676)),AV739)</f>
        <v/>
      </c>
      <c r="AW678" s="43">
        <f>IF($D678=1,MIN(AW727*$E678,AW658+AW$656*AW668/SUM(AW$668:AW$676)),AW739)</f>
        <v/>
      </c>
      <c r="AX678" s="43">
        <f>IF($D678=1,MIN(AX727*$E678,AX658+AX$656*AX668/SUM(AX$668:AX$676)),AX739)</f>
        <v/>
      </c>
      <c r="AY678" s="43">
        <f>IF($D678=1,MIN(AY727*$E678,AY658+AY$656*AY668/SUM(AY$668:AY$676)),AY739)</f>
        <v/>
      </c>
    </row>
    <row r="679" hidden="1" outlineLevel="1">
      <c r="A679" s="14" t="inlineStr">
        <is>
          <t>gen</t>
        </is>
      </c>
      <c r="B679" s="14" t="inlineStr">
        <is>
          <t>nga</t>
        </is>
      </c>
      <c r="C679" s="14" t="inlineStr">
        <is>
          <t>pow</t>
        </is>
      </c>
      <c r="D679" s="41">
        <f>INDEX(Inputs_power!$AN$5:$AN$13,MATCH($B679,Inputs_power!$A$5:$A$13,0))</f>
        <v/>
      </c>
      <c r="E679" s="41">
        <f>INDEX(PParVal,MATCH("maxcf_cg",PParKey,0))</f>
        <v/>
      </c>
      <c r="F679" s="41">
        <f>INDEX(Inputs_power!$AF$5:$AF$13,MATCH($B679,Inputs_power!$A$5:$A$13,0))</f>
        <v/>
      </c>
      <c r="G679" s="35" t="n"/>
      <c r="H679" s="14">
        <f>INDEX(VarLab,MATCH($A679,VarKey,0))&amp;INDEX(MemLab,MATCH($C679&amp;"|"&amp;$B679,MemKey,0))</f>
        <v/>
      </c>
      <c r="I679" s="14">
        <f>INDEX(VarUnit,MATCH($A679,VarKey,0))</f>
        <v/>
      </c>
      <c r="J679" s="14">
        <f>INDEX(VarSrc,MATCH($A679,VarKey,0))</f>
        <v/>
      </c>
      <c r="K679" s="11">
        <f>CodePrefix&amp;$A679&amp;IF($C679="","","."&amp;$C679&amp;"."&amp;$B679)&amp;INDEX(VarEnd,MATCH($A679,VarKey,0))&amp;K$5</f>
        <v/>
      </c>
      <c r="L679" s="42">
        <f>$F679</f>
        <v/>
      </c>
      <c r="M679" s="43">
        <f>IF($D679=1,MIN(M728*$E679,M659+M$656*M669/SUM(M$668:M$676)),M740)</f>
        <v/>
      </c>
      <c r="N679" s="43">
        <f>IF($D679=1,MIN(N728*$E679,N659+N$656*N669/SUM(N$668:N$676)),N740)</f>
        <v/>
      </c>
      <c r="O679" s="43">
        <f>IF($D679=1,MIN(O728*$E679,O659+O$656*O669/SUM(O$668:O$676)),O740)</f>
        <v/>
      </c>
      <c r="P679" s="43">
        <f>IF($D679=1,MIN(P728*$E679,P659+P$656*P669/SUM(P$668:P$676)),P740)</f>
        <v/>
      </c>
      <c r="Q679" s="43">
        <f>IF($D679=1,MIN(Q728*$E679,Q659+Q$656*Q669/SUM(Q$668:Q$676)),Q740)</f>
        <v/>
      </c>
      <c r="R679" s="43">
        <f>IF($D679=1,MIN(R728*$E679,R659+R$656*R669/SUM(R$668:R$676)),R740)</f>
        <v/>
      </c>
      <c r="S679" s="43">
        <f>IF($D679=1,MIN(S728*$E679,S659+S$656*S669/SUM(S$668:S$676)),S740)</f>
        <v/>
      </c>
      <c r="T679" s="43">
        <f>IF($D679=1,MIN(T728*$E679,T659+T$656*T669/SUM(T$668:T$676)),T740)</f>
        <v/>
      </c>
      <c r="U679" s="43">
        <f>IF($D679=1,MIN(U728*$E679,U659+U$656*U669/SUM(U$668:U$676)),U740)</f>
        <v/>
      </c>
      <c r="V679" s="43">
        <f>IF($D679=1,MIN(V728*$E679,V659+V$656*V669/SUM(V$668:V$676)),V740)</f>
        <v/>
      </c>
      <c r="W679" s="43">
        <f>IF($D679=1,MIN(W728*$E679,W659+W$656*W669/SUM(W$668:W$676)),W740)</f>
        <v/>
      </c>
      <c r="X679" s="43">
        <f>IF($D679=1,MIN(X728*$E679,X659+X$656*X669/SUM(X$668:X$676)),X740)</f>
        <v/>
      </c>
      <c r="Y679" s="43">
        <f>IF($D679=1,MIN(Y728*$E679,Y659+Y$656*Y669/SUM(Y$668:Y$676)),Y740)</f>
        <v/>
      </c>
      <c r="Z679" s="43">
        <f>IF($D679=1,MIN(Z728*$E679,Z659+Z$656*Z669/SUM(Z$668:Z$676)),Z740)</f>
        <v/>
      </c>
      <c r="AA679" s="43">
        <f>IF($D679=1,MIN(AA728*$E679,AA659+AA$656*AA669/SUM(AA$668:AA$676)),AA740)</f>
        <v/>
      </c>
      <c r="AB679" s="43">
        <f>IF($D679=1,MIN(AB728*$E679,AB659+AB$656*AB669/SUM(AB$668:AB$676)),AB740)</f>
        <v/>
      </c>
      <c r="AC679" s="43">
        <f>IF($D679=1,MIN(AC728*$E679,AC659+AC$656*AC669/SUM(AC$668:AC$676)),AC740)</f>
        <v/>
      </c>
      <c r="AD679" s="43">
        <f>IF($D679=1,MIN(AD728*$E679,AD659+AD$656*AD669/SUM(AD$668:AD$676)),AD740)</f>
        <v/>
      </c>
      <c r="AF679" s="11">
        <f>CodePrefix&amp;$A679&amp;IF($C679="","","."&amp;$C679&amp;"."&amp;$B679)&amp;INDEX(VarEnd,MATCH($A679,VarKey,0))&amp;AF$5</f>
        <v/>
      </c>
      <c r="AG679" s="42">
        <f>$F679</f>
        <v/>
      </c>
      <c r="AH679" s="43">
        <f>IF($D679=1,MIN(AH728*$E679,AH659+AH$656*AH669/SUM(AH$668:AH$676)),AH740)</f>
        <v/>
      </c>
      <c r="AI679" s="43">
        <f>IF($D679=1,MIN(AI728*$E679,AI659+AI$656*AI669/SUM(AI$668:AI$676)),AI740)</f>
        <v/>
      </c>
      <c r="AJ679" s="43">
        <f>IF($D679=1,MIN(AJ728*$E679,AJ659+AJ$656*AJ669/SUM(AJ$668:AJ$676)),AJ740)</f>
        <v/>
      </c>
      <c r="AK679" s="43">
        <f>IF($D679=1,MIN(AK728*$E679,AK659+AK$656*AK669/SUM(AK$668:AK$676)),AK740)</f>
        <v/>
      </c>
      <c r="AL679" s="43">
        <f>IF($D679=1,MIN(AL728*$E679,AL659+AL$656*AL669/SUM(AL$668:AL$676)),AL740)</f>
        <v/>
      </c>
      <c r="AM679" s="43">
        <f>IF($D679=1,MIN(AM728*$E679,AM659+AM$656*AM669/SUM(AM$668:AM$676)),AM740)</f>
        <v/>
      </c>
      <c r="AN679" s="43">
        <f>IF($D679=1,MIN(AN728*$E679,AN659+AN$656*AN669/SUM(AN$668:AN$676)),AN740)</f>
        <v/>
      </c>
      <c r="AO679" s="43">
        <f>IF($D679=1,MIN(AO728*$E679,AO659+AO$656*AO669/SUM(AO$668:AO$676)),AO740)</f>
        <v/>
      </c>
      <c r="AP679" s="43">
        <f>IF($D679=1,MIN(AP728*$E679,AP659+AP$656*AP669/SUM(AP$668:AP$676)),AP740)</f>
        <v/>
      </c>
      <c r="AQ679" s="43">
        <f>IF($D679=1,MIN(AQ728*$E679,AQ659+AQ$656*AQ669/SUM(AQ$668:AQ$676)),AQ740)</f>
        <v/>
      </c>
      <c r="AR679" s="43">
        <f>IF($D679=1,MIN(AR728*$E679,AR659+AR$656*AR669/SUM(AR$668:AR$676)),AR740)</f>
        <v/>
      </c>
      <c r="AS679" s="43">
        <f>IF($D679=1,MIN(AS728*$E679,AS659+AS$656*AS669/SUM(AS$668:AS$676)),AS740)</f>
        <v/>
      </c>
      <c r="AT679" s="43">
        <f>IF($D679=1,MIN(AT728*$E679,AT659+AT$656*AT669/SUM(AT$668:AT$676)),AT740)</f>
        <v/>
      </c>
      <c r="AU679" s="43">
        <f>IF($D679=1,MIN(AU728*$E679,AU659+AU$656*AU669/SUM(AU$668:AU$676)),AU740)</f>
        <v/>
      </c>
      <c r="AV679" s="43">
        <f>IF($D679=1,MIN(AV728*$E679,AV659+AV$656*AV669/SUM(AV$668:AV$676)),AV740)</f>
        <v/>
      </c>
      <c r="AW679" s="43">
        <f>IF($D679=1,MIN(AW728*$E679,AW659+AW$656*AW669/SUM(AW$668:AW$676)),AW740)</f>
        <v/>
      </c>
      <c r="AX679" s="43">
        <f>IF($D679=1,MIN(AX728*$E679,AX659+AX$656*AX669/SUM(AX$668:AX$676)),AX740)</f>
        <v/>
      </c>
      <c r="AY679" s="43">
        <f>IF($D679=1,MIN(AY728*$E679,AY659+AY$656*AY669/SUM(AY$668:AY$676)),AY740)</f>
        <v/>
      </c>
    </row>
    <row r="680" hidden="1" outlineLevel="1">
      <c r="A680" s="14" t="inlineStr">
        <is>
          <t>gen</t>
        </is>
      </c>
      <c r="B680" s="14" t="inlineStr">
        <is>
          <t>oop</t>
        </is>
      </c>
      <c r="C680" s="14" t="inlineStr">
        <is>
          <t>pow</t>
        </is>
      </c>
      <c r="D680" s="41">
        <f>INDEX(Inputs_power!$AN$5:$AN$13,MATCH($B680,Inputs_power!$A$5:$A$13,0))</f>
        <v/>
      </c>
      <c r="E680" s="41">
        <f>INDEX(PParVal,MATCH("maxcf_cg",PParKey,0))</f>
        <v/>
      </c>
      <c r="F680" s="41">
        <f>INDEX(Inputs_power!$AF$5:$AF$13,MATCH($B680,Inputs_power!$A$5:$A$13,0))</f>
        <v/>
      </c>
      <c r="G680" s="35" t="n"/>
      <c r="H680" s="14">
        <f>INDEX(VarLab,MATCH($A680,VarKey,0))&amp;INDEX(MemLab,MATCH($C680&amp;"|"&amp;$B680,MemKey,0))</f>
        <v/>
      </c>
      <c r="I680" s="14">
        <f>INDEX(VarUnit,MATCH($A680,VarKey,0))</f>
        <v/>
      </c>
      <c r="J680" s="14">
        <f>INDEX(VarSrc,MATCH($A680,VarKey,0))</f>
        <v/>
      </c>
      <c r="K680" s="11">
        <f>CodePrefix&amp;$A680&amp;IF($C680="","","."&amp;$C680&amp;"."&amp;$B680)&amp;INDEX(VarEnd,MATCH($A680,VarKey,0))&amp;K$5</f>
        <v/>
      </c>
      <c r="L680" s="42">
        <f>$F680</f>
        <v/>
      </c>
      <c r="M680" s="43">
        <f>IF($D680=1,MIN(M729*$E680,M660+M$656*M670/SUM(M$668:M$676)),M741)</f>
        <v/>
      </c>
      <c r="N680" s="43">
        <f>IF($D680=1,MIN(N729*$E680,N660+N$656*N670/SUM(N$668:N$676)),N741)</f>
        <v/>
      </c>
      <c r="O680" s="43">
        <f>IF($D680=1,MIN(O729*$E680,O660+O$656*O670/SUM(O$668:O$676)),O741)</f>
        <v/>
      </c>
      <c r="P680" s="43">
        <f>IF($D680=1,MIN(P729*$E680,P660+P$656*P670/SUM(P$668:P$676)),P741)</f>
        <v/>
      </c>
      <c r="Q680" s="43">
        <f>IF($D680=1,MIN(Q729*$E680,Q660+Q$656*Q670/SUM(Q$668:Q$676)),Q741)</f>
        <v/>
      </c>
      <c r="R680" s="43">
        <f>IF($D680=1,MIN(R729*$E680,R660+R$656*R670/SUM(R$668:R$676)),R741)</f>
        <v/>
      </c>
      <c r="S680" s="43">
        <f>IF($D680=1,MIN(S729*$E680,S660+S$656*S670/SUM(S$668:S$676)),S741)</f>
        <v/>
      </c>
      <c r="T680" s="43">
        <f>IF($D680=1,MIN(T729*$E680,T660+T$656*T670/SUM(T$668:T$676)),T741)</f>
        <v/>
      </c>
      <c r="U680" s="43">
        <f>IF($D680=1,MIN(U729*$E680,U660+U$656*U670/SUM(U$668:U$676)),U741)</f>
        <v/>
      </c>
      <c r="V680" s="43">
        <f>IF($D680=1,MIN(V729*$E680,V660+V$656*V670/SUM(V$668:V$676)),V741)</f>
        <v/>
      </c>
      <c r="W680" s="43">
        <f>IF($D680=1,MIN(W729*$E680,W660+W$656*W670/SUM(W$668:W$676)),W741)</f>
        <v/>
      </c>
      <c r="X680" s="43">
        <f>IF($D680=1,MIN(X729*$E680,X660+X$656*X670/SUM(X$668:X$676)),X741)</f>
        <v/>
      </c>
      <c r="Y680" s="43">
        <f>IF($D680=1,MIN(Y729*$E680,Y660+Y$656*Y670/SUM(Y$668:Y$676)),Y741)</f>
        <v/>
      </c>
      <c r="Z680" s="43">
        <f>IF($D680=1,MIN(Z729*$E680,Z660+Z$656*Z670/SUM(Z$668:Z$676)),Z741)</f>
        <v/>
      </c>
      <c r="AA680" s="43">
        <f>IF($D680=1,MIN(AA729*$E680,AA660+AA$656*AA670/SUM(AA$668:AA$676)),AA741)</f>
        <v/>
      </c>
      <c r="AB680" s="43">
        <f>IF($D680=1,MIN(AB729*$E680,AB660+AB$656*AB670/SUM(AB$668:AB$676)),AB741)</f>
        <v/>
      </c>
      <c r="AC680" s="43">
        <f>IF($D680=1,MIN(AC729*$E680,AC660+AC$656*AC670/SUM(AC$668:AC$676)),AC741)</f>
        <v/>
      </c>
      <c r="AD680" s="43">
        <f>IF($D680=1,MIN(AD729*$E680,AD660+AD$656*AD670/SUM(AD$668:AD$676)),AD741)</f>
        <v/>
      </c>
      <c r="AF680" s="11">
        <f>CodePrefix&amp;$A680&amp;IF($C680="","","."&amp;$C680&amp;"."&amp;$B680)&amp;INDEX(VarEnd,MATCH($A680,VarKey,0))&amp;AF$5</f>
        <v/>
      </c>
      <c r="AG680" s="42">
        <f>$F680</f>
        <v/>
      </c>
      <c r="AH680" s="43">
        <f>IF($D680=1,MIN(AH729*$E680,AH660+AH$656*AH670/SUM(AH$668:AH$676)),AH741)</f>
        <v/>
      </c>
      <c r="AI680" s="43">
        <f>IF($D680=1,MIN(AI729*$E680,AI660+AI$656*AI670/SUM(AI$668:AI$676)),AI741)</f>
        <v/>
      </c>
      <c r="AJ680" s="43">
        <f>IF($D680=1,MIN(AJ729*$E680,AJ660+AJ$656*AJ670/SUM(AJ$668:AJ$676)),AJ741)</f>
        <v/>
      </c>
      <c r="AK680" s="43">
        <f>IF($D680=1,MIN(AK729*$E680,AK660+AK$656*AK670/SUM(AK$668:AK$676)),AK741)</f>
        <v/>
      </c>
      <c r="AL680" s="43">
        <f>IF($D680=1,MIN(AL729*$E680,AL660+AL$656*AL670/SUM(AL$668:AL$676)),AL741)</f>
        <v/>
      </c>
      <c r="AM680" s="43">
        <f>IF($D680=1,MIN(AM729*$E680,AM660+AM$656*AM670/SUM(AM$668:AM$676)),AM741)</f>
        <v/>
      </c>
      <c r="AN680" s="43">
        <f>IF($D680=1,MIN(AN729*$E680,AN660+AN$656*AN670/SUM(AN$668:AN$676)),AN741)</f>
        <v/>
      </c>
      <c r="AO680" s="43">
        <f>IF($D680=1,MIN(AO729*$E680,AO660+AO$656*AO670/SUM(AO$668:AO$676)),AO741)</f>
        <v/>
      </c>
      <c r="AP680" s="43">
        <f>IF($D680=1,MIN(AP729*$E680,AP660+AP$656*AP670/SUM(AP$668:AP$676)),AP741)</f>
        <v/>
      </c>
      <c r="AQ680" s="43">
        <f>IF($D680=1,MIN(AQ729*$E680,AQ660+AQ$656*AQ670/SUM(AQ$668:AQ$676)),AQ741)</f>
        <v/>
      </c>
      <c r="AR680" s="43">
        <f>IF($D680=1,MIN(AR729*$E680,AR660+AR$656*AR670/SUM(AR$668:AR$676)),AR741)</f>
        <v/>
      </c>
      <c r="AS680" s="43">
        <f>IF($D680=1,MIN(AS729*$E680,AS660+AS$656*AS670/SUM(AS$668:AS$676)),AS741)</f>
        <v/>
      </c>
      <c r="AT680" s="43">
        <f>IF($D680=1,MIN(AT729*$E680,AT660+AT$656*AT670/SUM(AT$668:AT$676)),AT741)</f>
        <v/>
      </c>
      <c r="AU680" s="43">
        <f>IF($D680=1,MIN(AU729*$E680,AU660+AU$656*AU670/SUM(AU$668:AU$676)),AU741)</f>
        <v/>
      </c>
      <c r="AV680" s="43">
        <f>IF($D680=1,MIN(AV729*$E680,AV660+AV$656*AV670/SUM(AV$668:AV$676)),AV741)</f>
        <v/>
      </c>
      <c r="AW680" s="43">
        <f>IF($D680=1,MIN(AW729*$E680,AW660+AW$656*AW670/SUM(AW$668:AW$676)),AW741)</f>
        <v/>
      </c>
      <c r="AX680" s="43">
        <f>IF($D680=1,MIN(AX729*$E680,AX660+AX$656*AX670/SUM(AX$668:AX$676)),AX741)</f>
        <v/>
      </c>
      <c r="AY680" s="43">
        <f>IF($D680=1,MIN(AY729*$E680,AY660+AY$656*AY670/SUM(AY$668:AY$676)),AY741)</f>
        <v/>
      </c>
    </row>
    <row r="681" hidden="1" outlineLevel="1">
      <c r="A681" s="14" t="inlineStr">
        <is>
          <t>gen</t>
        </is>
      </c>
      <c r="B681" s="14" t="inlineStr">
        <is>
          <t>nuc</t>
        </is>
      </c>
      <c r="C681" s="14" t="inlineStr">
        <is>
          <t>pow</t>
        </is>
      </c>
      <c r="D681" s="41">
        <f>INDEX(Inputs_power!$AN$5:$AN$13,MATCH($B681,Inputs_power!$A$5:$A$13,0))</f>
        <v/>
      </c>
      <c r="E681" s="41">
        <f>INDEX(PParVal,MATCH("maxcf_cg",PParKey,0))</f>
        <v/>
      </c>
      <c r="F681" s="41">
        <f>INDEX(Inputs_power!$AF$5:$AF$13,MATCH($B681,Inputs_power!$A$5:$A$13,0))</f>
        <v/>
      </c>
      <c r="G681" s="35" t="n"/>
      <c r="H681" s="14">
        <f>INDEX(VarLab,MATCH($A681,VarKey,0))&amp;INDEX(MemLab,MATCH($C681&amp;"|"&amp;$B681,MemKey,0))</f>
        <v/>
      </c>
      <c r="I681" s="14">
        <f>INDEX(VarUnit,MATCH($A681,VarKey,0))</f>
        <v/>
      </c>
      <c r="J681" s="14">
        <f>INDEX(VarSrc,MATCH($A681,VarKey,0))</f>
        <v/>
      </c>
      <c r="K681" s="11">
        <f>CodePrefix&amp;$A681&amp;IF($C681="","","."&amp;$C681&amp;"."&amp;$B681)&amp;INDEX(VarEnd,MATCH($A681,VarKey,0))&amp;K$5</f>
        <v/>
      </c>
      <c r="L681" s="42">
        <f>$F681</f>
        <v/>
      </c>
      <c r="M681" s="43">
        <f>IF($D681=1,MIN(M730*$E681,M661+M$656*M671/SUM(M$668:M$676)),M742)</f>
        <v/>
      </c>
      <c r="N681" s="43">
        <f>IF($D681=1,MIN(N730*$E681,N661+N$656*N671/SUM(N$668:N$676)),N742)</f>
        <v/>
      </c>
      <c r="O681" s="43">
        <f>IF($D681=1,MIN(O730*$E681,O661+O$656*O671/SUM(O$668:O$676)),O742)</f>
        <v/>
      </c>
      <c r="P681" s="43">
        <f>IF($D681=1,MIN(P730*$E681,P661+P$656*P671/SUM(P$668:P$676)),P742)</f>
        <v/>
      </c>
      <c r="Q681" s="43">
        <f>IF($D681=1,MIN(Q730*$E681,Q661+Q$656*Q671/SUM(Q$668:Q$676)),Q742)</f>
        <v/>
      </c>
      <c r="R681" s="43">
        <f>IF($D681=1,MIN(R730*$E681,R661+R$656*R671/SUM(R$668:R$676)),R742)</f>
        <v/>
      </c>
      <c r="S681" s="43">
        <f>IF($D681=1,MIN(S730*$E681,S661+S$656*S671/SUM(S$668:S$676)),S742)</f>
        <v/>
      </c>
      <c r="T681" s="43">
        <f>IF($D681=1,MIN(T730*$E681,T661+T$656*T671/SUM(T$668:T$676)),T742)</f>
        <v/>
      </c>
      <c r="U681" s="43">
        <f>IF($D681=1,MIN(U730*$E681,U661+U$656*U671/SUM(U$668:U$676)),U742)</f>
        <v/>
      </c>
      <c r="V681" s="43">
        <f>IF($D681=1,MIN(V730*$E681,V661+V$656*V671/SUM(V$668:V$676)),V742)</f>
        <v/>
      </c>
      <c r="W681" s="43">
        <f>IF($D681=1,MIN(W730*$E681,W661+W$656*W671/SUM(W$668:W$676)),W742)</f>
        <v/>
      </c>
      <c r="X681" s="43">
        <f>IF($D681=1,MIN(X730*$E681,X661+X$656*X671/SUM(X$668:X$676)),X742)</f>
        <v/>
      </c>
      <c r="Y681" s="43">
        <f>IF($D681=1,MIN(Y730*$E681,Y661+Y$656*Y671/SUM(Y$668:Y$676)),Y742)</f>
        <v/>
      </c>
      <c r="Z681" s="43">
        <f>IF($D681=1,MIN(Z730*$E681,Z661+Z$656*Z671/SUM(Z$668:Z$676)),Z742)</f>
        <v/>
      </c>
      <c r="AA681" s="43">
        <f>IF($D681=1,MIN(AA730*$E681,AA661+AA$656*AA671/SUM(AA$668:AA$676)),AA742)</f>
        <v/>
      </c>
      <c r="AB681" s="43">
        <f>IF($D681=1,MIN(AB730*$E681,AB661+AB$656*AB671/SUM(AB$668:AB$676)),AB742)</f>
        <v/>
      </c>
      <c r="AC681" s="43">
        <f>IF($D681=1,MIN(AC730*$E681,AC661+AC$656*AC671/SUM(AC$668:AC$676)),AC742)</f>
        <v/>
      </c>
      <c r="AD681" s="43">
        <f>IF($D681=1,MIN(AD730*$E681,AD661+AD$656*AD671/SUM(AD$668:AD$676)),AD742)</f>
        <v/>
      </c>
      <c r="AF681" s="11">
        <f>CodePrefix&amp;$A681&amp;IF($C681="","","."&amp;$C681&amp;"."&amp;$B681)&amp;INDEX(VarEnd,MATCH($A681,VarKey,0))&amp;AF$5</f>
        <v/>
      </c>
      <c r="AG681" s="42">
        <f>$F681</f>
        <v/>
      </c>
      <c r="AH681" s="43">
        <f>IF($D681=1,MIN(AH730*$E681,AH661+AH$656*AH671/SUM(AH$668:AH$676)),AH742)</f>
        <v/>
      </c>
      <c r="AI681" s="43">
        <f>IF($D681=1,MIN(AI730*$E681,AI661+AI$656*AI671/SUM(AI$668:AI$676)),AI742)</f>
        <v/>
      </c>
      <c r="AJ681" s="43">
        <f>IF($D681=1,MIN(AJ730*$E681,AJ661+AJ$656*AJ671/SUM(AJ$668:AJ$676)),AJ742)</f>
        <v/>
      </c>
      <c r="AK681" s="43">
        <f>IF($D681=1,MIN(AK730*$E681,AK661+AK$656*AK671/SUM(AK$668:AK$676)),AK742)</f>
        <v/>
      </c>
      <c r="AL681" s="43">
        <f>IF($D681=1,MIN(AL730*$E681,AL661+AL$656*AL671/SUM(AL$668:AL$676)),AL742)</f>
        <v/>
      </c>
      <c r="AM681" s="43">
        <f>IF($D681=1,MIN(AM730*$E681,AM661+AM$656*AM671/SUM(AM$668:AM$676)),AM742)</f>
        <v/>
      </c>
      <c r="AN681" s="43">
        <f>IF($D681=1,MIN(AN730*$E681,AN661+AN$656*AN671/SUM(AN$668:AN$676)),AN742)</f>
        <v/>
      </c>
      <c r="AO681" s="43">
        <f>IF($D681=1,MIN(AO730*$E681,AO661+AO$656*AO671/SUM(AO$668:AO$676)),AO742)</f>
        <v/>
      </c>
      <c r="AP681" s="43">
        <f>IF($D681=1,MIN(AP730*$E681,AP661+AP$656*AP671/SUM(AP$668:AP$676)),AP742)</f>
        <v/>
      </c>
      <c r="AQ681" s="43">
        <f>IF($D681=1,MIN(AQ730*$E681,AQ661+AQ$656*AQ671/SUM(AQ$668:AQ$676)),AQ742)</f>
        <v/>
      </c>
      <c r="AR681" s="43">
        <f>IF($D681=1,MIN(AR730*$E681,AR661+AR$656*AR671/SUM(AR$668:AR$676)),AR742)</f>
        <v/>
      </c>
      <c r="AS681" s="43">
        <f>IF($D681=1,MIN(AS730*$E681,AS661+AS$656*AS671/SUM(AS$668:AS$676)),AS742)</f>
        <v/>
      </c>
      <c r="AT681" s="43">
        <f>IF($D681=1,MIN(AT730*$E681,AT661+AT$656*AT671/SUM(AT$668:AT$676)),AT742)</f>
        <v/>
      </c>
      <c r="AU681" s="43">
        <f>IF($D681=1,MIN(AU730*$E681,AU661+AU$656*AU671/SUM(AU$668:AU$676)),AU742)</f>
        <v/>
      </c>
      <c r="AV681" s="43">
        <f>IF($D681=1,MIN(AV730*$E681,AV661+AV$656*AV671/SUM(AV$668:AV$676)),AV742)</f>
        <v/>
      </c>
      <c r="AW681" s="43">
        <f>IF($D681=1,MIN(AW730*$E681,AW661+AW$656*AW671/SUM(AW$668:AW$676)),AW742)</f>
        <v/>
      </c>
      <c r="AX681" s="43">
        <f>IF($D681=1,MIN(AX730*$E681,AX661+AX$656*AX671/SUM(AX$668:AX$676)),AX742)</f>
        <v/>
      </c>
      <c r="AY681" s="43">
        <f>IF($D681=1,MIN(AY730*$E681,AY661+AY$656*AY671/SUM(AY$668:AY$676)),AY742)</f>
        <v/>
      </c>
    </row>
    <row r="682" hidden="1" outlineLevel="1">
      <c r="A682" s="14" t="inlineStr">
        <is>
          <t>gen</t>
        </is>
      </c>
      <c r="B682" s="14" t="inlineStr">
        <is>
          <t>wnd</t>
        </is>
      </c>
      <c r="C682" s="14" t="inlineStr">
        <is>
          <t>pow</t>
        </is>
      </c>
      <c r="D682" s="41">
        <f>INDEX(Inputs_power!$AN$5:$AN$13,MATCH($B682,Inputs_power!$A$5:$A$13,0))</f>
        <v/>
      </c>
      <c r="E682" s="41">
        <f>INDEX(PParVal,MATCH("maxcf_cg",PParKey,0))</f>
        <v/>
      </c>
      <c r="F682" s="41">
        <f>INDEX(Inputs_power!$AF$5:$AF$13,MATCH($B682,Inputs_power!$A$5:$A$13,0))</f>
        <v/>
      </c>
      <c r="G682" s="35" t="n"/>
      <c r="H682" s="14">
        <f>INDEX(VarLab,MATCH($A682,VarKey,0))&amp;INDEX(MemLab,MATCH($C682&amp;"|"&amp;$B682,MemKey,0))</f>
        <v/>
      </c>
      <c r="I682" s="14">
        <f>INDEX(VarUnit,MATCH($A682,VarKey,0))</f>
        <v/>
      </c>
      <c r="J682" s="14">
        <f>INDEX(VarSrc,MATCH($A682,VarKey,0))</f>
        <v/>
      </c>
      <c r="K682" s="11">
        <f>CodePrefix&amp;$A682&amp;IF($C682="","","."&amp;$C682&amp;"."&amp;$B682)&amp;INDEX(VarEnd,MATCH($A682,VarKey,0))&amp;K$5</f>
        <v/>
      </c>
      <c r="L682" s="42">
        <f>$F682</f>
        <v/>
      </c>
      <c r="M682" s="43">
        <f>IF($D682=1,MIN(M731*$E682,M662+M$656*M672/SUM(M$668:M$676)),M743)</f>
        <v/>
      </c>
      <c r="N682" s="43">
        <f>IF($D682=1,MIN(N731*$E682,N662+N$656*N672/SUM(N$668:N$676)),N743)</f>
        <v/>
      </c>
      <c r="O682" s="43">
        <f>IF($D682=1,MIN(O731*$E682,O662+O$656*O672/SUM(O$668:O$676)),O743)</f>
        <v/>
      </c>
      <c r="P682" s="43">
        <f>IF($D682=1,MIN(P731*$E682,P662+P$656*P672/SUM(P$668:P$676)),P743)</f>
        <v/>
      </c>
      <c r="Q682" s="43">
        <f>IF($D682=1,MIN(Q731*$E682,Q662+Q$656*Q672/SUM(Q$668:Q$676)),Q743)</f>
        <v/>
      </c>
      <c r="R682" s="43">
        <f>IF($D682=1,MIN(R731*$E682,R662+R$656*R672/SUM(R$668:R$676)),R743)</f>
        <v/>
      </c>
      <c r="S682" s="43">
        <f>IF($D682=1,MIN(S731*$E682,S662+S$656*S672/SUM(S$668:S$676)),S743)</f>
        <v/>
      </c>
      <c r="T682" s="43">
        <f>IF($D682=1,MIN(T731*$E682,T662+T$656*T672/SUM(T$668:T$676)),T743)</f>
        <v/>
      </c>
      <c r="U682" s="43">
        <f>IF($D682=1,MIN(U731*$E682,U662+U$656*U672/SUM(U$668:U$676)),U743)</f>
        <v/>
      </c>
      <c r="V682" s="43">
        <f>IF($D682=1,MIN(V731*$E682,V662+V$656*V672/SUM(V$668:V$676)),V743)</f>
        <v/>
      </c>
      <c r="W682" s="43">
        <f>IF($D682=1,MIN(W731*$E682,W662+W$656*W672/SUM(W$668:W$676)),W743)</f>
        <v/>
      </c>
      <c r="X682" s="43">
        <f>IF($D682=1,MIN(X731*$E682,X662+X$656*X672/SUM(X$668:X$676)),X743)</f>
        <v/>
      </c>
      <c r="Y682" s="43">
        <f>IF($D682=1,MIN(Y731*$E682,Y662+Y$656*Y672/SUM(Y$668:Y$676)),Y743)</f>
        <v/>
      </c>
      <c r="Z682" s="43">
        <f>IF($D682=1,MIN(Z731*$E682,Z662+Z$656*Z672/SUM(Z$668:Z$676)),Z743)</f>
        <v/>
      </c>
      <c r="AA682" s="43">
        <f>IF($D682=1,MIN(AA731*$E682,AA662+AA$656*AA672/SUM(AA$668:AA$676)),AA743)</f>
        <v/>
      </c>
      <c r="AB682" s="43">
        <f>IF($D682=1,MIN(AB731*$E682,AB662+AB$656*AB672/SUM(AB$668:AB$676)),AB743)</f>
        <v/>
      </c>
      <c r="AC682" s="43">
        <f>IF($D682=1,MIN(AC731*$E682,AC662+AC$656*AC672/SUM(AC$668:AC$676)),AC743)</f>
        <v/>
      </c>
      <c r="AD682" s="43">
        <f>IF($D682=1,MIN(AD731*$E682,AD662+AD$656*AD672/SUM(AD$668:AD$676)),AD743)</f>
        <v/>
      </c>
      <c r="AF682" s="11">
        <f>CodePrefix&amp;$A682&amp;IF($C682="","","."&amp;$C682&amp;"."&amp;$B682)&amp;INDEX(VarEnd,MATCH($A682,VarKey,0))&amp;AF$5</f>
        <v/>
      </c>
      <c r="AG682" s="42">
        <f>$F682</f>
        <v/>
      </c>
      <c r="AH682" s="43">
        <f>IF($D682=1,MIN(AH731*$E682,AH662+AH$656*AH672/SUM(AH$668:AH$676)),AH743)</f>
        <v/>
      </c>
      <c r="AI682" s="43">
        <f>IF($D682=1,MIN(AI731*$E682,AI662+AI$656*AI672/SUM(AI$668:AI$676)),AI743)</f>
        <v/>
      </c>
      <c r="AJ682" s="43">
        <f>IF($D682=1,MIN(AJ731*$E682,AJ662+AJ$656*AJ672/SUM(AJ$668:AJ$676)),AJ743)</f>
        <v/>
      </c>
      <c r="AK682" s="43">
        <f>IF($D682=1,MIN(AK731*$E682,AK662+AK$656*AK672/SUM(AK$668:AK$676)),AK743)</f>
        <v/>
      </c>
      <c r="AL682" s="43">
        <f>IF($D682=1,MIN(AL731*$E682,AL662+AL$656*AL672/SUM(AL$668:AL$676)),AL743)</f>
        <v/>
      </c>
      <c r="AM682" s="43">
        <f>IF($D682=1,MIN(AM731*$E682,AM662+AM$656*AM672/SUM(AM$668:AM$676)),AM743)</f>
        <v/>
      </c>
      <c r="AN682" s="43">
        <f>IF($D682=1,MIN(AN731*$E682,AN662+AN$656*AN672/SUM(AN$668:AN$676)),AN743)</f>
        <v/>
      </c>
      <c r="AO682" s="43">
        <f>IF($D682=1,MIN(AO731*$E682,AO662+AO$656*AO672/SUM(AO$668:AO$676)),AO743)</f>
        <v/>
      </c>
      <c r="AP682" s="43">
        <f>IF($D682=1,MIN(AP731*$E682,AP662+AP$656*AP672/SUM(AP$668:AP$676)),AP743)</f>
        <v/>
      </c>
      <c r="AQ682" s="43">
        <f>IF($D682=1,MIN(AQ731*$E682,AQ662+AQ$656*AQ672/SUM(AQ$668:AQ$676)),AQ743)</f>
        <v/>
      </c>
      <c r="AR682" s="43">
        <f>IF($D682=1,MIN(AR731*$E682,AR662+AR$656*AR672/SUM(AR$668:AR$676)),AR743)</f>
        <v/>
      </c>
      <c r="AS682" s="43">
        <f>IF($D682=1,MIN(AS731*$E682,AS662+AS$656*AS672/SUM(AS$668:AS$676)),AS743)</f>
        <v/>
      </c>
      <c r="AT682" s="43">
        <f>IF($D682=1,MIN(AT731*$E682,AT662+AT$656*AT672/SUM(AT$668:AT$676)),AT743)</f>
        <v/>
      </c>
      <c r="AU682" s="43">
        <f>IF($D682=1,MIN(AU731*$E682,AU662+AU$656*AU672/SUM(AU$668:AU$676)),AU743)</f>
        <v/>
      </c>
      <c r="AV682" s="43">
        <f>IF($D682=1,MIN(AV731*$E682,AV662+AV$656*AV672/SUM(AV$668:AV$676)),AV743)</f>
        <v/>
      </c>
      <c r="AW682" s="43">
        <f>IF($D682=1,MIN(AW731*$E682,AW662+AW$656*AW672/SUM(AW$668:AW$676)),AW743)</f>
        <v/>
      </c>
      <c r="AX682" s="43">
        <f>IF($D682=1,MIN(AX731*$E682,AX662+AX$656*AX672/SUM(AX$668:AX$676)),AX743)</f>
        <v/>
      </c>
      <c r="AY682" s="43">
        <f>IF($D682=1,MIN(AY731*$E682,AY662+AY$656*AY672/SUM(AY$668:AY$676)),AY743)</f>
        <v/>
      </c>
    </row>
    <row r="683" hidden="1" outlineLevel="1">
      <c r="A683" s="14" t="inlineStr">
        <is>
          <t>gen</t>
        </is>
      </c>
      <c r="B683" s="14" t="inlineStr">
        <is>
          <t>sol</t>
        </is>
      </c>
      <c r="C683" s="14" t="inlineStr">
        <is>
          <t>pow</t>
        </is>
      </c>
      <c r="D683" s="41">
        <f>INDEX(Inputs_power!$AN$5:$AN$13,MATCH($B683,Inputs_power!$A$5:$A$13,0))</f>
        <v/>
      </c>
      <c r="E683" s="41">
        <f>INDEX(PParVal,MATCH("maxcf_cg",PParKey,0))</f>
        <v/>
      </c>
      <c r="F683" s="41">
        <f>INDEX(Inputs_power!$AF$5:$AF$13,MATCH($B683,Inputs_power!$A$5:$A$13,0))</f>
        <v/>
      </c>
      <c r="G683" s="35" t="n"/>
      <c r="H683" s="14">
        <f>INDEX(VarLab,MATCH($A683,VarKey,0))&amp;INDEX(MemLab,MATCH($C683&amp;"|"&amp;$B683,MemKey,0))</f>
        <v/>
      </c>
      <c r="I683" s="14">
        <f>INDEX(VarUnit,MATCH($A683,VarKey,0))</f>
        <v/>
      </c>
      <c r="J683" s="14">
        <f>INDEX(VarSrc,MATCH($A683,VarKey,0))</f>
        <v/>
      </c>
      <c r="K683" s="11">
        <f>CodePrefix&amp;$A683&amp;IF($C683="","","."&amp;$C683&amp;"."&amp;$B683)&amp;INDEX(VarEnd,MATCH($A683,VarKey,0))&amp;K$5</f>
        <v/>
      </c>
      <c r="L683" s="42">
        <f>$F683</f>
        <v/>
      </c>
      <c r="M683" s="43">
        <f>IF($D683=1,MIN(M732*$E683,M663+M$656*M673/SUM(M$668:M$676)),M744)</f>
        <v/>
      </c>
      <c r="N683" s="43">
        <f>IF($D683=1,MIN(N732*$E683,N663+N$656*N673/SUM(N$668:N$676)),N744)</f>
        <v/>
      </c>
      <c r="O683" s="43">
        <f>IF($D683=1,MIN(O732*$E683,O663+O$656*O673/SUM(O$668:O$676)),O744)</f>
        <v/>
      </c>
      <c r="P683" s="43">
        <f>IF($D683=1,MIN(P732*$E683,P663+P$656*P673/SUM(P$668:P$676)),P744)</f>
        <v/>
      </c>
      <c r="Q683" s="43">
        <f>IF($D683=1,MIN(Q732*$E683,Q663+Q$656*Q673/SUM(Q$668:Q$676)),Q744)</f>
        <v/>
      </c>
      <c r="R683" s="43">
        <f>IF($D683=1,MIN(R732*$E683,R663+R$656*R673/SUM(R$668:R$676)),R744)</f>
        <v/>
      </c>
      <c r="S683" s="43">
        <f>IF($D683=1,MIN(S732*$E683,S663+S$656*S673/SUM(S$668:S$676)),S744)</f>
        <v/>
      </c>
      <c r="T683" s="43">
        <f>IF($D683=1,MIN(T732*$E683,T663+T$656*T673/SUM(T$668:T$676)),T744)</f>
        <v/>
      </c>
      <c r="U683" s="43">
        <f>IF($D683=1,MIN(U732*$E683,U663+U$656*U673/SUM(U$668:U$676)),U744)</f>
        <v/>
      </c>
      <c r="V683" s="43">
        <f>IF($D683=1,MIN(V732*$E683,V663+V$656*V673/SUM(V$668:V$676)),V744)</f>
        <v/>
      </c>
      <c r="W683" s="43">
        <f>IF($D683=1,MIN(W732*$E683,W663+W$656*W673/SUM(W$668:W$676)),W744)</f>
        <v/>
      </c>
      <c r="X683" s="43">
        <f>IF($D683=1,MIN(X732*$E683,X663+X$656*X673/SUM(X$668:X$676)),X744)</f>
        <v/>
      </c>
      <c r="Y683" s="43">
        <f>IF($D683=1,MIN(Y732*$E683,Y663+Y$656*Y673/SUM(Y$668:Y$676)),Y744)</f>
        <v/>
      </c>
      <c r="Z683" s="43">
        <f>IF($D683=1,MIN(Z732*$E683,Z663+Z$656*Z673/SUM(Z$668:Z$676)),Z744)</f>
        <v/>
      </c>
      <c r="AA683" s="43">
        <f>IF($D683=1,MIN(AA732*$E683,AA663+AA$656*AA673/SUM(AA$668:AA$676)),AA744)</f>
        <v/>
      </c>
      <c r="AB683" s="43">
        <f>IF($D683=1,MIN(AB732*$E683,AB663+AB$656*AB673/SUM(AB$668:AB$676)),AB744)</f>
        <v/>
      </c>
      <c r="AC683" s="43">
        <f>IF($D683=1,MIN(AC732*$E683,AC663+AC$656*AC673/SUM(AC$668:AC$676)),AC744)</f>
        <v/>
      </c>
      <c r="AD683" s="43">
        <f>IF($D683=1,MIN(AD732*$E683,AD663+AD$656*AD673/SUM(AD$668:AD$676)),AD744)</f>
        <v/>
      </c>
      <c r="AF683" s="11">
        <f>CodePrefix&amp;$A683&amp;IF($C683="","","."&amp;$C683&amp;"."&amp;$B683)&amp;INDEX(VarEnd,MATCH($A683,VarKey,0))&amp;AF$5</f>
        <v/>
      </c>
      <c r="AG683" s="42">
        <f>$F683</f>
        <v/>
      </c>
      <c r="AH683" s="43">
        <f>IF($D683=1,MIN(AH732*$E683,AH663+AH$656*AH673/SUM(AH$668:AH$676)),AH744)</f>
        <v/>
      </c>
      <c r="AI683" s="43">
        <f>IF($D683=1,MIN(AI732*$E683,AI663+AI$656*AI673/SUM(AI$668:AI$676)),AI744)</f>
        <v/>
      </c>
      <c r="AJ683" s="43">
        <f>IF($D683=1,MIN(AJ732*$E683,AJ663+AJ$656*AJ673/SUM(AJ$668:AJ$676)),AJ744)</f>
        <v/>
      </c>
      <c r="AK683" s="43">
        <f>IF($D683=1,MIN(AK732*$E683,AK663+AK$656*AK673/SUM(AK$668:AK$676)),AK744)</f>
        <v/>
      </c>
      <c r="AL683" s="43">
        <f>IF($D683=1,MIN(AL732*$E683,AL663+AL$656*AL673/SUM(AL$668:AL$676)),AL744)</f>
        <v/>
      </c>
      <c r="AM683" s="43">
        <f>IF($D683=1,MIN(AM732*$E683,AM663+AM$656*AM673/SUM(AM$668:AM$676)),AM744)</f>
        <v/>
      </c>
      <c r="AN683" s="43">
        <f>IF($D683=1,MIN(AN732*$E683,AN663+AN$656*AN673/SUM(AN$668:AN$676)),AN744)</f>
        <v/>
      </c>
      <c r="AO683" s="43">
        <f>IF($D683=1,MIN(AO732*$E683,AO663+AO$656*AO673/SUM(AO$668:AO$676)),AO744)</f>
        <v/>
      </c>
      <c r="AP683" s="43">
        <f>IF($D683=1,MIN(AP732*$E683,AP663+AP$656*AP673/SUM(AP$668:AP$676)),AP744)</f>
        <v/>
      </c>
      <c r="AQ683" s="43">
        <f>IF($D683=1,MIN(AQ732*$E683,AQ663+AQ$656*AQ673/SUM(AQ$668:AQ$676)),AQ744)</f>
        <v/>
      </c>
      <c r="AR683" s="43">
        <f>IF($D683=1,MIN(AR732*$E683,AR663+AR$656*AR673/SUM(AR$668:AR$676)),AR744)</f>
        <v/>
      </c>
      <c r="AS683" s="43">
        <f>IF($D683=1,MIN(AS732*$E683,AS663+AS$656*AS673/SUM(AS$668:AS$676)),AS744)</f>
        <v/>
      </c>
      <c r="AT683" s="43">
        <f>IF($D683=1,MIN(AT732*$E683,AT663+AT$656*AT673/SUM(AT$668:AT$676)),AT744)</f>
        <v/>
      </c>
      <c r="AU683" s="43">
        <f>IF($D683=1,MIN(AU732*$E683,AU663+AU$656*AU673/SUM(AU$668:AU$676)),AU744)</f>
        <v/>
      </c>
      <c r="AV683" s="43">
        <f>IF($D683=1,MIN(AV732*$E683,AV663+AV$656*AV673/SUM(AV$668:AV$676)),AV744)</f>
        <v/>
      </c>
      <c r="AW683" s="43">
        <f>IF($D683=1,MIN(AW732*$E683,AW663+AW$656*AW673/SUM(AW$668:AW$676)),AW744)</f>
        <v/>
      </c>
      <c r="AX683" s="43">
        <f>IF($D683=1,MIN(AX732*$E683,AX663+AX$656*AX673/SUM(AX$668:AX$676)),AX744)</f>
        <v/>
      </c>
      <c r="AY683" s="43">
        <f>IF($D683=1,MIN(AY732*$E683,AY663+AY$656*AY673/SUM(AY$668:AY$676)),AY744)</f>
        <v/>
      </c>
    </row>
    <row r="684" hidden="1" outlineLevel="1">
      <c r="A684" s="14" t="inlineStr">
        <is>
          <t>gen</t>
        </is>
      </c>
      <c r="B684" s="14" t="inlineStr">
        <is>
          <t>hyd</t>
        </is>
      </c>
      <c r="C684" s="14" t="inlineStr">
        <is>
          <t>pow</t>
        </is>
      </c>
      <c r="D684" s="41">
        <f>INDEX(Inputs_power!$AN$5:$AN$13,MATCH($B684,Inputs_power!$A$5:$A$13,0))</f>
        <v/>
      </c>
      <c r="E684" s="41">
        <f>INDEX(PParVal,MATCH("maxcf_cg",PParKey,0))</f>
        <v/>
      </c>
      <c r="F684" s="41">
        <f>INDEX(Inputs_power!$AF$5:$AF$13,MATCH($B684,Inputs_power!$A$5:$A$13,0))</f>
        <v/>
      </c>
      <c r="G684" s="35" t="n"/>
      <c r="H684" s="14">
        <f>INDEX(VarLab,MATCH($A684,VarKey,0))&amp;INDEX(MemLab,MATCH($C684&amp;"|"&amp;$B684,MemKey,0))</f>
        <v/>
      </c>
      <c r="I684" s="14">
        <f>INDEX(VarUnit,MATCH($A684,VarKey,0))</f>
        <v/>
      </c>
      <c r="J684" s="14">
        <f>INDEX(VarSrc,MATCH($A684,VarKey,0))</f>
        <v/>
      </c>
      <c r="K684" s="11">
        <f>CodePrefix&amp;$A684&amp;IF($C684="","","."&amp;$C684&amp;"."&amp;$B684)&amp;INDEX(VarEnd,MATCH($A684,VarKey,0))&amp;K$5</f>
        <v/>
      </c>
      <c r="L684" s="42">
        <f>$F684</f>
        <v/>
      </c>
      <c r="M684" s="43">
        <f>IF($D684=1,MIN(M733*$E684,M664+M$656*M674/SUM(M$668:M$676)),M745)</f>
        <v/>
      </c>
      <c r="N684" s="43">
        <f>IF($D684=1,MIN(N733*$E684,N664+N$656*N674/SUM(N$668:N$676)),N745)</f>
        <v/>
      </c>
      <c r="O684" s="43">
        <f>IF($D684=1,MIN(O733*$E684,O664+O$656*O674/SUM(O$668:O$676)),O745)</f>
        <v/>
      </c>
      <c r="P684" s="43">
        <f>IF($D684=1,MIN(P733*$E684,P664+P$656*P674/SUM(P$668:P$676)),P745)</f>
        <v/>
      </c>
      <c r="Q684" s="43">
        <f>IF($D684=1,MIN(Q733*$E684,Q664+Q$656*Q674/SUM(Q$668:Q$676)),Q745)</f>
        <v/>
      </c>
      <c r="R684" s="43">
        <f>IF($D684=1,MIN(R733*$E684,R664+R$656*R674/SUM(R$668:R$676)),R745)</f>
        <v/>
      </c>
      <c r="S684" s="43">
        <f>IF($D684=1,MIN(S733*$E684,S664+S$656*S674/SUM(S$668:S$676)),S745)</f>
        <v/>
      </c>
      <c r="T684" s="43">
        <f>IF($D684=1,MIN(T733*$E684,T664+T$656*T674/SUM(T$668:T$676)),T745)</f>
        <v/>
      </c>
      <c r="U684" s="43">
        <f>IF($D684=1,MIN(U733*$E684,U664+U$656*U674/SUM(U$668:U$676)),U745)</f>
        <v/>
      </c>
      <c r="V684" s="43">
        <f>IF($D684=1,MIN(V733*$E684,V664+V$656*V674/SUM(V$668:V$676)),V745)</f>
        <v/>
      </c>
      <c r="W684" s="43">
        <f>IF($D684=1,MIN(W733*$E684,W664+W$656*W674/SUM(W$668:W$676)),W745)</f>
        <v/>
      </c>
      <c r="X684" s="43">
        <f>IF($D684=1,MIN(X733*$E684,X664+X$656*X674/SUM(X$668:X$676)),X745)</f>
        <v/>
      </c>
      <c r="Y684" s="43">
        <f>IF($D684=1,MIN(Y733*$E684,Y664+Y$656*Y674/SUM(Y$668:Y$676)),Y745)</f>
        <v/>
      </c>
      <c r="Z684" s="43">
        <f>IF($D684=1,MIN(Z733*$E684,Z664+Z$656*Z674/SUM(Z$668:Z$676)),Z745)</f>
        <v/>
      </c>
      <c r="AA684" s="43">
        <f>IF($D684=1,MIN(AA733*$E684,AA664+AA$656*AA674/SUM(AA$668:AA$676)),AA745)</f>
        <v/>
      </c>
      <c r="AB684" s="43">
        <f>IF($D684=1,MIN(AB733*$E684,AB664+AB$656*AB674/SUM(AB$668:AB$676)),AB745)</f>
        <v/>
      </c>
      <c r="AC684" s="43">
        <f>IF($D684=1,MIN(AC733*$E684,AC664+AC$656*AC674/SUM(AC$668:AC$676)),AC745)</f>
        <v/>
      </c>
      <c r="AD684" s="43">
        <f>IF($D684=1,MIN(AD733*$E684,AD664+AD$656*AD674/SUM(AD$668:AD$676)),AD745)</f>
        <v/>
      </c>
      <c r="AF684" s="11">
        <f>CodePrefix&amp;$A684&amp;IF($C684="","","."&amp;$C684&amp;"."&amp;$B684)&amp;INDEX(VarEnd,MATCH($A684,VarKey,0))&amp;AF$5</f>
        <v/>
      </c>
      <c r="AG684" s="42">
        <f>$F684</f>
        <v/>
      </c>
      <c r="AH684" s="43">
        <f>IF($D684=1,MIN(AH733*$E684,AH664+AH$656*AH674/SUM(AH$668:AH$676)),AH745)</f>
        <v/>
      </c>
      <c r="AI684" s="43">
        <f>IF($D684=1,MIN(AI733*$E684,AI664+AI$656*AI674/SUM(AI$668:AI$676)),AI745)</f>
        <v/>
      </c>
      <c r="AJ684" s="43">
        <f>IF($D684=1,MIN(AJ733*$E684,AJ664+AJ$656*AJ674/SUM(AJ$668:AJ$676)),AJ745)</f>
        <v/>
      </c>
      <c r="AK684" s="43">
        <f>IF($D684=1,MIN(AK733*$E684,AK664+AK$656*AK674/SUM(AK$668:AK$676)),AK745)</f>
        <v/>
      </c>
      <c r="AL684" s="43">
        <f>IF($D684=1,MIN(AL733*$E684,AL664+AL$656*AL674/SUM(AL$668:AL$676)),AL745)</f>
        <v/>
      </c>
      <c r="AM684" s="43">
        <f>IF($D684=1,MIN(AM733*$E684,AM664+AM$656*AM674/SUM(AM$668:AM$676)),AM745)</f>
        <v/>
      </c>
      <c r="AN684" s="43">
        <f>IF($D684=1,MIN(AN733*$E684,AN664+AN$656*AN674/SUM(AN$668:AN$676)),AN745)</f>
        <v/>
      </c>
      <c r="AO684" s="43">
        <f>IF($D684=1,MIN(AO733*$E684,AO664+AO$656*AO674/SUM(AO$668:AO$676)),AO745)</f>
        <v/>
      </c>
      <c r="AP684" s="43">
        <f>IF($D684=1,MIN(AP733*$E684,AP664+AP$656*AP674/SUM(AP$668:AP$676)),AP745)</f>
        <v/>
      </c>
      <c r="AQ684" s="43">
        <f>IF($D684=1,MIN(AQ733*$E684,AQ664+AQ$656*AQ674/SUM(AQ$668:AQ$676)),AQ745)</f>
        <v/>
      </c>
      <c r="AR684" s="43">
        <f>IF($D684=1,MIN(AR733*$E684,AR664+AR$656*AR674/SUM(AR$668:AR$676)),AR745)</f>
        <v/>
      </c>
      <c r="AS684" s="43">
        <f>IF($D684=1,MIN(AS733*$E684,AS664+AS$656*AS674/SUM(AS$668:AS$676)),AS745)</f>
        <v/>
      </c>
      <c r="AT684" s="43">
        <f>IF($D684=1,MIN(AT733*$E684,AT664+AT$656*AT674/SUM(AT$668:AT$676)),AT745)</f>
        <v/>
      </c>
      <c r="AU684" s="43">
        <f>IF($D684=1,MIN(AU733*$E684,AU664+AU$656*AU674/SUM(AU$668:AU$676)),AU745)</f>
        <v/>
      </c>
      <c r="AV684" s="43">
        <f>IF($D684=1,MIN(AV733*$E684,AV664+AV$656*AV674/SUM(AV$668:AV$676)),AV745)</f>
        <v/>
      </c>
      <c r="AW684" s="43">
        <f>IF($D684=1,MIN(AW733*$E684,AW664+AW$656*AW674/SUM(AW$668:AW$676)),AW745)</f>
        <v/>
      </c>
      <c r="AX684" s="43">
        <f>IF($D684=1,MIN(AX733*$E684,AX664+AX$656*AX674/SUM(AX$668:AX$676)),AX745)</f>
        <v/>
      </c>
      <c r="AY684" s="43">
        <f>IF($D684=1,MIN(AY733*$E684,AY664+AY$656*AY674/SUM(AY$668:AY$676)),AY745)</f>
        <v/>
      </c>
    </row>
    <row r="685" hidden="1" outlineLevel="1">
      <c r="A685" s="14" t="inlineStr">
        <is>
          <t>gen</t>
        </is>
      </c>
      <c r="B685" s="14" t="inlineStr">
        <is>
          <t>ore</t>
        </is>
      </c>
      <c r="C685" s="14" t="inlineStr">
        <is>
          <t>pow</t>
        </is>
      </c>
      <c r="D685" s="41">
        <f>INDEX(Inputs_power!$AN$5:$AN$13,MATCH($B685,Inputs_power!$A$5:$A$13,0))</f>
        <v/>
      </c>
      <c r="E685" s="41">
        <f>INDEX(PParVal,MATCH("maxcf_cg",PParKey,0))</f>
        <v/>
      </c>
      <c r="F685" s="41">
        <f>INDEX(Inputs_power!$AF$5:$AF$13,MATCH($B685,Inputs_power!$A$5:$A$13,0))</f>
        <v/>
      </c>
      <c r="G685" s="35" t="n"/>
      <c r="H685" s="14">
        <f>INDEX(VarLab,MATCH($A685,VarKey,0))&amp;INDEX(MemLab,MATCH($C685&amp;"|"&amp;$B685,MemKey,0))</f>
        <v/>
      </c>
      <c r="I685" s="14">
        <f>INDEX(VarUnit,MATCH($A685,VarKey,0))</f>
        <v/>
      </c>
      <c r="J685" s="14">
        <f>INDEX(VarSrc,MATCH($A685,VarKey,0))</f>
        <v/>
      </c>
      <c r="K685" s="11">
        <f>CodePrefix&amp;$A685&amp;IF($C685="","","."&amp;$C685&amp;"."&amp;$B685)&amp;INDEX(VarEnd,MATCH($A685,VarKey,0))&amp;K$5</f>
        <v/>
      </c>
      <c r="L685" s="42">
        <f>$F685</f>
        <v/>
      </c>
      <c r="M685" s="43">
        <f>IF($D685=1,MIN(M734*$E685,M665+M$656*M675/SUM(M$668:M$676)),M746)</f>
        <v/>
      </c>
      <c r="N685" s="43">
        <f>IF($D685=1,MIN(N734*$E685,N665+N$656*N675/SUM(N$668:N$676)),N746)</f>
        <v/>
      </c>
      <c r="O685" s="43">
        <f>IF($D685=1,MIN(O734*$E685,O665+O$656*O675/SUM(O$668:O$676)),O746)</f>
        <v/>
      </c>
      <c r="P685" s="43">
        <f>IF($D685=1,MIN(P734*$E685,P665+P$656*P675/SUM(P$668:P$676)),P746)</f>
        <v/>
      </c>
      <c r="Q685" s="43">
        <f>IF($D685=1,MIN(Q734*$E685,Q665+Q$656*Q675/SUM(Q$668:Q$676)),Q746)</f>
        <v/>
      </c>
      <c r="R685" s="43">
        <f>IF($D685=1,MIN(R734*$E685,R665+R$656*R675/SUM(R$668:R$676)),R746)</f>
        <v/>
      </c>
      <c r="S685" s="43">
        <f>IF($D685=1,MIN(S734*$E685,S665+S$656*S675/SUM(S$668:S$676)),S746)</f>
        <v/>
      </c>
      <c r="T685" s="43">
        <f>IF($D685=1,MIN(T734*$E685,T665+T$656*T675/SUM(T$668:T$676)),T746)</f>
        <v/>
      </c>
      <c r="U685" s="43">
        <f>IF($D685=1,MIN(U734*$E685,U665+U$656*U675/SUM(U$668:U$676)),U746)</f>
        <v/>
      </c>
      <c r="V685" s="43">
        <f>IF($D685=1,MIN(V734*$E685,V665+V$656*V675/SUM(V$668:V$676)),V746)</f>
        <v/>
      </c>
      <c r="W685" s="43">
        <f>IF($D685=1,MIN(W734*$E685,W665+W$656*W675/SUM(W$668:W$676)),W746)</f>
        <v/>
      </c>
      <c r="X685" s="43">
        <f>IF($D685=1,MIN(X734*$E685,X665+X$656*X675/SUM(X$668:X$676)),X746)</f>
        <v/>
      </c>
      <c r="Y685" s="43">
        <f>IF($D685=1,MIN(Y734*$E685,Y665+Y$656*Y675/SUM(Y$668:Y$676)),Y746)</f>
        <v/>
      </c>
      <c r="Z685" s="43">
        <f>IF($D685=1,MIN(Z734*$E685,Z665+Z$656*Z675/SUM(Z$668:Z$676)),Z746)</f>
        <v/>
      </c>
      <c r="AA685" s="43">
        <f>IF($D685=1,MIN(AA734*$E685,AA665+AA$656*AA675/SUM(AA$668:AA$676)),AA746)</f>
        <v/>
      </c>
      <c r="AB685" s="43">
        <f>IF($D685=1,MIN(AB734*$E685,AB665+AB$656*AB675/SUM(AB$668:AB$676)),AB746)</f>
        <v/>
      </c>
      <c r="AC685" s="43">
        <f>IF($D685=1,MIN(AC734*$E685,AC665+AC$656*AC675/SUM(AC$668:AC$676)),AC746)</f>
        <v/>
      </c>
      <c r="AD685" s="43">
        <f>IF($D685=1,MIN(AD734*$E685,AD665+AD$656*AD675/SUM(AD$668:AD$676)),AD746)</f>
        <v/>
      </c>
      <c r="AF685" s="11">
        <f>CodePrefix&amp;$A685&amp;IF($C685="","","."&amp;$C685&amp;"."&amp;$B685)&amp;INDEX(VarEnd,MATCH($A685,VarKey,0))&amp;AF$5</f>
        <v/>
      </c>
      <c r="AG685" s="42">
        <f>$F685</f>
        <v/>
      </c>
      <c r="AH685" s="43">
        <f>IF($D685=1,MIN(AH734*$E685,AH665+AH$656*AH675/SUM(AH$668:AH$676)),AH746)</f>
        <v/>
      </c>
      <c r="AI685" s="43">
        <f>IF($D685=1,MIN(AI734*$E685,AI665+AI$656*AI675/SUM(AI$668:AI$676)),AI746)</f>
        <v/>
      </c>
      <c r="AJ685" s="43">
        <f>IF($D685=1,MIN(AJ734*$E685,AJ665+AJ$656*AJ675/SUM(AJ$668:AJ$676)),AJ746)</f>
        <v/>
      </c>
      <c r="AK685" s="43">
        <f>IF($D685=1,MIN(AK734*$E685,AK665+AK$656*AK675/SUM(AK$668:AK$676)),AK746)</f>
        <v/>
      </c>
      <c r="AL685" s="43">
        <f>IF($D685=1,MIN(AL734*$E685,AL665+AL$656*AL675/SUM(AL$668:AL$676)),AL746)</f>
        <v/>
      </c>
      <c r="AM685" s="43">
        <f>IF($D685=1,MIN(AM734*$E685,AM665+AM$656*AM675/SUM(AM$668:AM$676)),AM746)</f>
        <v/>
      </c>
      <c r="AN685" s="43">
        <f>IF($D685=1,MIN(AN734*$E685,AN665+AN$656*AN675/SUM(AN$668:AN$676)),AN746)</f>
        <v/>
      </c>
      <c r="AO685" s="43">
        <f>IF($D685=1,MIN(AO734*$E685,AO665+AO$656*AO675/SUM(AO$668:AO$676)),AO746)</f>
        <v/>
      </c>
      <c r="AP685" s="43">
        <f>IF($D685=1,MIN(AP734*$E685,AP665+AP$656*AP675/SUM(AP$668:AP$676)),AP746)</f>
        <v/>
      </c>
      <c r="AQ685" s="43">
        <f>IF($D685=1,MIN(AQ734*$E685,AQ665+AQ$656*AQ675/SUM(AQ$668:AQ$676)),AQ746)</f>
        <v/>
      </c>
      <c r="AR685" s="43">
        <f>IF($D685=1,MIN(AR734*$E685,AR665+AR$656*AR675/SUM(AR$668:AR$676)),AR746)</f>
        <v/>
      </c>
      <c r="AS685" s="43">
        <f>IF($D685=1,MIN(AS734*$E685,AS665+AS$656*AS675/SUM(AS$668:AS$676)),AS746)</f>
        <v/>
      </c>
      <c r="AT685" s="43">
        <f>IF($D685=1,MIN(AT734*$E685,AT665+AT$656*AT675/SUM(AT$668:AT$676)),AT746)</f>
        <v/>
      </c>
      <c r="AU685" s="43">
        <f>IF($D685=1,MIN(AU734*$E685,AU665+AU$656*AU675/SUM(AU$668:AU$676)),AU746)</f>
        <v/>
      </c>
      <c r="AV685" s="43">
        <f>IF($D685=1,MIN(AV734*$E685,AV665+AV$656*AV675/SUM(AV$668:AV$676)),AV746)</f>
        <v/>
      </c>
      <c r="AW685" s="43">
        <f>IF($D685=1,MIN(AW734*$E685,AW665+AW$656*AW675/SUM(AW$668:AW$676)),AW746)</f>
        <v/>
      </c>
      <c r="AX685" s="43">
        <f>IF($D685=1,MIN(AX734*$E685,AX665+AX$656*AX675/SUM(AX$668:AX$676)),AX746)</f>
        <v/>
      </c>
      <c r="AY685" s="43">
        <f>IF($D685=1,MIN(AY734*$E685,AY665+AY$656*AY675/SUM(AY$668:AY$676)),AY746)</f>
        <v/>
      </c>
    </row>
    <row r="686" hidden="1" outlineLevel="1">
      <c r="A686" s="14" t="inlineStr">
        <is>
          <t>gen</t>
        </is>
      </c>
      <c r="B686" s="14" t="inlineStr">
        <is>
          <t>bio</t>
        </is>
      </c>
      <c r="C686" s="14" t="inlineStr">
        <is>
          <t>pow</t>
        </is>
      </c>
      <c r="D686" s="41">
        <f>INDEX(Inputs_power!$AN$5:$AN$13,MATCH($B686,Inputs_power!$A$5:$A$13,0))</f>
        <v/>
      </c>
      <c r="E686" s="41">
        <f>INDEX(PParVal,MATCH("maxcf_cg",PParKey,0))</f>
        <v/>
      </c>
      <c r="F686" s="41">
        <f>INDEX(Inputs_power!$AF$5:$AF$13,MATCH($B686,Inputs_power!$A$5:$A$13,0))</f>
        <v/>
      </c>
      <c r="G686" s="35" t="n"/>
      <c r="H686" s="14">
        <f>INDEX(VarLab,MATCH($A686,VarKey,0))&amp;INDEX(MemLab,MATCH($C686&amp;"|"&amp;$B686,MemKey,0))</f>
        <v/>
      </c>
      <c r="I686" s="14">
        <f>INDEX(VarUnit,MATCH($A686,VarKey,0))</f>
        <v/>
      </c>
      <c r="J686" s="14">
        <f>INDEX(VarSrc,MATCH($A686,VarKey,0))</f>
        <v/>
      </c>
      <c r="K686" s="11">
        <f>CodePrefix&amp;$A686&amp;IF($C686="","","."&amp;$C686&amp;"."&amp;$B686)&amp;INDEX(VarEnd,MATCH($A686,VarKey,0))&amp;K$5</f>
        <v/>
      </c>
      <c r="L686" s="42">
        <f>$F686</f>
        <v/>
      </c>
      <c r="M686" s="43">
        <f>IF($D686=1,MIN(M735*$E686,M666+M$656*M676/SUM(M$668:M$676)),M747)</f>
        <v/>
      </c>
      <c r="N686" s="43">
        <f>IF($D686=1,MIN(N735*$E686,N666+N$656*N676/SUM(N$668:N$676)),N747)</f>
        <v/>
      </c>
      <c r="O686" s="43">
        <f>IF($D686=1,MIN(O735*$E686,O666+O$656*O676/SUM(O$668:O$676)),O747)</f>
        <v/>
      </c>
      <c r="P686" s="43">
        <f>IF($D686=1,MIN(P735*$E686,P666+P$656*P676/SUM(P$668:P$676)),P747)</f>
        <v/>
      </c>
      <c r="Q686" s="43">
        <f>IF($D686=1,MIN(Q735*$E686,Q666+Q$656*Q676/SUM(Q$668:Q$676)),Q747)</f>
        <v/>
      </c>
      <c r="R686" s="43">
        <f>IF($D686=1,MIN(R735*$E686,R666+R$656*R676/SUM(R$668:R$676)),R747)</f>
        <v/>
      </c>
      <c r="S686" s="43">
        <f>IF($D686=1,MIN(S735*$E686,S666+S$656*S676/SUM(S$668:S$676)),S747)</f>
        <v/>
      </c>
      <c r="T686" s="43">
        <f>IF($D686=1,MIN(T735*$E686,T666+T$656*T676/SUM(T$668:T$676)),T747)</f>
        <v/>
      </c>
      <c r="U686" s="43">
        <f>IF($D686=1,MIN(U735*$E686,U666+U$656*U676/SUM(U$668:U$676)),U747)</f>
        <v/>
      </c>
      <c r="V686" s="43">
        <f>IF($D686=1,MIN(V735*$E686,V666+V$656*V676/SUM(V$668:V$676)),V747)</f>
        <v/>
      </c>
      <c r="W686" s="43">
        <f>IF($D686=1,MIN(W735*$E686,W666+W$656*W676/SUM(W$668:W$676)),W747)</f>
        <v/>
      </c>
      <c r="X686" s="43">
        <f>IF($D686=1,MIN(X735*$E686,X666+X$656*X676/SUM(X$668:X$676)),X747)</f>
        <v/>
      </c>
      <c r="Y686" s="43">
        <f>IF($D686=1,MIN(Y735*$E686,Y666+Y$656*Y676/SUM(Y$668:Y$676)),Y747)</f>
        <v/>
      </c>
      <c r="Z686" s="43">
        <f>IF($D686=1,MIN(Z735*$E686,Z666+Z$656*Z676/SUM(Z$668:Z$676)),Z747)</f>
        <v/>
      </c>
      <c r="AA686" s="43">
        <f>IF($D686=1,MIN(AA735*$E686,AA666+AA$656*AA676/SUM(AA$668:AA$676)),AA747)</f>
        <v/>
      </c>
      <c r="AB686" s="43">
        <f>IF($D686=1,MIN(AB735*$E686,AB666+AB$656*AB676/SUM(AB$668:AB$676)),AB747)</f>
        <v/>
      </c>
      <c r="AC686" s="43">
        <f>IF($D686=1,MIN(AC735*$E686,AC666+AC$656*AC676/SUM(AC$668:AC$676)),AC747)</f>
        <v/>
      </c>
      <c r="AD686" s="43">
        <f>IF($D686=1,MIN(AD735*$E686,AD666+AD$656*AD676/SUM(AD$668:AD$676)),AD747)</f>
        <v/>
      </c>
      <c r="AF686" s="11">
        <f>CodePrefix&amp;$A686&amp;IF($C686="","","."&amp;$C686&amp;"."&amp;$B686)&amp;INDEX(VarEnd,MATCH($A686,VarKey,0))&amp;AF$5</f>
        <v/>
      </c>
      <c r="AG686" s="42">
        <f>$F686</f>
        <v/>
      </c>
      <c r="AH686" s="43">
        <f>IF($D686=1,MIN(AH735*$E686,AH666+AH$656*AH676/SUM(AH$668:AH$676)),AH747)</f>
        <v/>
      </c>
      <c r="AI686" s="43">
        <f>IF($D686=1,MIN(AI735*$E686,AI666+AI$656*AI676/SUM(AI$668:AI$676)),AI747)</f>
        <v/>
      </c>
      <c r="AJ686" s="43">
        <f>IF($D686=1,MIN(AJ735*$E686,AJ666+AJ$656*AJ676/SUM(AJ$668:AJ$676)),AJ747)</f>
        <v/>
      </c>
      <c r="AK686" s="43">
        <f>IF($D686=1,MIN(AK735*$E686,AK666+AK$656*AK676/SUM(AK$668:AK$676)),AK747)</f>
        <v/>
      </c>
      <c r="AL686" s="43">
        <f>IF($D686=1,MIN(AL735*$E686,AL666+AL$656*AL676/SUM(AL$668:AL$676)),AL747)</f>
        <v/>
      </c>
      <c r="AM686" s="43">
        <f>IF($D686=1,MIN(AM735*$E686,AM666+AM$656*AM676/SUM(AM$668:AM$676)),AM747)</f>
        <v/>
      </c>
      <c r="AN686" s="43">
        <f>IF($D686=1,MIN(AN735*$E686,AN666+AN$656*AN676/SUM(AN$668:AN$676)),AN747)</f>
        <v/>
      </c>
      <c r="AO686" s="43">
        <f>IF($D686=1,MIN(AO735*$E686,AO666+AO$656*AO676/SUM(AO$668:AO$676)),AO747)</f>
        <v/>
      </c>
      <c r="AP686" s="43">
        <f>IF($D686=1,MIN(AP735*$E686,AP666+AP$656*AP676/SUM(AP$668:AP$676)),AP747)</f>
        <v/>
      </c>
      <c r="AQ686" s="43">
        <f>IF($D686=1,MIN(AQ735*$E686,AQ666+AQ$656*AQ676/SUM(AQ$668:AQ$676)),AQ747)</f>
        <v/>
      </c>
      <c r="AR686" s="43">
        <f>IF($D686=1,MIN(AR735*$E686,AR666+AR$656*AR676/SUM(AR$668:AR$676)),AR747)</f>
        <v/>
      </c>
      <c r="AS686" s="43">
        <f>IF($D686=1,MIN(AS735*$E686,AS666+AS$656*AS676/SUM(AS$668:AS$676)),AS747)</f>
        <v/>
      </c>
      <c r="AT686" s="43">
        <f>IF($D686=1,MIN(AT735*$E686,AT666+AT$656*AT676/SUM(AT$668:AT$676)),AT747)</f>
        <v/>
      </c>
      <c r="AU686" s="43">
        <f>IF($D686=1,MIN(AU735*$E686,AU666+AU$656*AU676/SUM(AU$668:AU$676)),AU747)</f>
        <v/>
      </c>
      <c r="AV686" s="43">
        <f>IF($D686=1,MIN(AV735*$E686,AV666+AV$656*AV676/SUM(AV$668:AV$676)),AV747)</f>
        <v/>
      </c>
      <c r="AW686" s="43">
        <f>IF($D686=1,MIN(AW735*$E686,AW666+AW$656*AW676/SUM(AW$668:AW$676)),AW747)</f>
        <v/>
      </c>
      <c r="AX686" s="43">
        <f>IF($D686=1,MIN(AX735*$E686,AX666+AX$656*AX676/SUM(AX$668:AX$676)),AX747)</f>
        <v/>
      </c>
      <c r="AY686" s="43">
        <f>IF($D686=1,MIN(AY735*$E686,AY666+AY$656*AY676/SUM(AY$668:AY$676)),AY747)</f>
        <v/>
      </c>
    </row>
    <row r="687" hidden="1" outlineLevel="1"/>
    <row r="688" collapsed="1">
      <c r="A688" s="1" t="inlineStr">
        <is>
          <t>gtot</t>
        </is>
      </c>
      <c r="B688" s="1" t="inlineStr"/>
      <c r="C688" s="1" t="inlineStr"/>
      <c r="D688" s="35" t="n"/>
      <c r="E688" s="35" t="n"/>
      <c r="F688" s="35" t="n"/>
      <c r="G688" s="35" t="n"/>
      <c r="H688" s="1">
        <f>INDEX(VarLab,MATCH($A688,VarKey,0))&amp;INDEX(MemLab,MATCH($C688&amp;"|"&amp;$B688,MemKey,0))</f>
        <v/>
      </c>
      <c r="I688" s="1">
        <f>INDEX(VarUnit,MATCH($A688,VarKey,0))</f>
        <v/>
      </c>
      <c r="J688" s="1">
        <f>INDEX(VarSrc,MATCH($A688,VarKey,0))</f>
        <v/>
      </c>
      <c r="K688" s="17">
        <f>CodePrefix&amp;$A688&amp;IF($C688="","","."&amp;$C688&amp;"."&amp;$B688)&amp;INDEX(VarEnd,MATCH($A688,VarKey,0))&amp;K$5</f>
        <v/>
      </c>
      <c r="L688" s="48">
        <f>SUM(L$678:L$686)</f>
        <v/>
      </c>
      <c r="M688" s="49">
        <f>SUM(M$678:M$686)</f>
        <v/>
      </c>
      <c r="N688" s="49">
        <f>SUM(N$678:N$686)</f>
        <v/>
      </c>
      <c r="O688" s="49">
        <f>SUM(O$678:O$686)</f>
        <v/>
      </c>
      <c r="P688" s="49">
        <f>SUM(P$678:P$686)</f>
        <v/>
      </c>
      <c r="Q688" s="49">
        <f>SUM(Q$678:Q$686)</f>
        <v/>
      </c>
      <c r="R688" s="49">
        <f>SUM(R$678:R$686)</f>
        <v/>
      </c>
      <c r="S688" s="49">
        <f>SUM(S$678:S$686)</f>
        <v/>
      </c>
      <c r="T688" s="49">
        <f>SUM(T$678:T$686)</f>
        <v/>
      </c>
      <c r="U688" s="49">
        <f>SUM(U$678:U$686)</f>
        <v/>
      </c>
      <c r="V688" s="49">
        <f>SUM(V$678:V$686)</f>
        <v/>
      </c>
      <c r="W688" s="49">
        <f>SUM(W$678:W$686)</f>
        <v/>
      </c>
      <c r="X688" s="49">
        <f>SUM(X$678:X$686)</f>
        <v/>
      </c>
      <c r="Y688" s="49">
        <f>SUM(Y$678:Y$686)</f>
        <v/>
      </c>
      <c r="Z688" s="49">
        <f>SUM(Z$678:Z$686)</f>
        <v/>
      </c>
      <c r="AA688" s="49">
        <f>SUM(AA$678:AA$686)</f>
        <v/>
      </c>
      <c r="AB688" s="49">
        <f>SUM(AB$678:AB$686)</f>
        <v/>
      </c>
      <c r="AC688" s="49">
        <f>SUM(AC$678:AC$686)</f>
        <v/>
      </c>
      <c r="AD688" s="49">
        <f>SUM(AD$678:AD$686)</f>
        <v/>
      </c>
      <c r="AF688" s="17">
        <f>CodePrefix&amp;$A688&amp;IF($C688="","","."&amp;$C688&amp;"."&amp;$B688)&amp;INDEX(VarEnd,MATCH($A688,VarKey,0))&amp;AF$5</f>
        <v/>
      </c>
      <c r="AG688" s="48">
        <f>SUM(AG$678:AG$686)</f>
        <v/>
      </c>
      <c r="AH688" s="49">
        <f>SUM(AH$678:AH$686)</f>
        <v/>
      </c>
      <c r="AI688" s="49">
        <f>SUM(AI$678:AI$686)</f>
        <v/>
      </c>
      <c r="AJ688" s="49">
        <f>SUM(AJ$678:AJ$686)</f>
        <v/>
      </c>
      <c r="AK688" s="49">
        <f>SUM(AK$678:AK$686)</f>
        <v/>
      </c>
      <c r="AL688" s="49">
        <f>SUM(AL$678:AL$686)</f>
        <v/>
      </c>
      <c r="AM688" s="49">
        <f>SUM(AM$678:AM$686)</f>
        <v/>
      </c>
      <c r="AN688" s="49">
        <f>SUM(AN$678:AN$686)</f>
        <v/>
      </c>
      <c r="AO688" s="49">
        <f>SUM(AO$678:AO$686)</f>
        <v/>
      </c>
      <c r="AP688" s="49">
        <f>SUM(AP$678:AP$686)</f>
        <v/>
      </c>
      <c r="AQ688" s="49">
        <f>SUM(AQ$678:AQ$686)</f>
        <v/>
      </c>
      <c r="AR688" s="49">
        <f>SUM(AR$678:AR$686)</f>
        <v/>
      </c>
      <c r="AS688" s="49">
        <f>SUM(AS$678:AS$686)</f>
        <v/>
      </c>
      <c r="AT688" s="49">
        <f>SUM(AT$678:AT$686)</f>
        <v/>
      </c>
      <c r="AU688" s="49">
        <f>SUM(AU$678:AU$686)</f>
        <v/>
      </c>
      <c r="AV688" s="49">
        <f>SUM(AV$678:AV$686)</f>
        <v/>
      </c>
      <c r="AW688" s="49">
        <f>SUM(AW$678:AW$686)</f>
        <v/>
      </c>
      <c r="AX688" s="49">
        <f>SUM(AX$678:AX$686)</f>
        <v/>
      </c>
      <c r="AY688" s="49">
        <f>SUM(AY$678:AY$686)</f>
        <v/>
      </c>
    </row>
    <row r="689" hidden="1" outlineLevel="1">
      <c r="A689" s="14" t="inlineStr">
        <is>
          <t>dgen</t>
        </is>
      </c>
      <c r="B689" s="14" t="inlineStr"/>
      <c r="C689" s="14" t="inlineStr"/>
      <c r="D689" s="35" t="n"/>
      <c r="E689" s="35" t="n"/>
      <c r="F689" s="35" t="n"/>
      <c r="G689" s="35" t="n"/>
      <c r="H689" s="14">
        <f>INDEX(VarLab,MATCH($A689,VarKey,0))&amp;INDEX(MemLab,MATCH($C689&amp;"|"&amp;$B689,MemKey,0))</f>
        <v/>
      </c>
      <c r="I689" s="14">
        <f>INDEX(VarUnit,MATCH($A689,VarKey,0))</f>
        <v/>
      </c>
      <c r="J689" s="14">
        <f>INDEX(VarSrc,MATCH($A689,VarKey,0))</f>
        <v/>
      </c>
      <c r="K689" s="11">
        <f>CodePrefix&amp;$A689&amp;IF($C689="","","."&amp;$C689&amp;"."&amp;$B689)&amp;INDEX(VarEnd,MATCH($A689,VarKey,0))&amp;K$5</f>
        <v/>
      </c>
      <c r="L689" s="42">
        <f>0</f>
        <v/>
      </c>
      <c r="M689" s="43">
        <f>MAX(0,M$688-L$688)</f>
        <v/>
      </c>
      <c r="N689" s="43">
        <f>MAX(0,N$688-M$688)</f>
        <v/>
      </c>
      <c r="O689" s="43">
        <f>MAX(0,O$688-N$688)</f>
        <v/>
      </c>
      <c r="P689" s="43">
        <f>MAX(0,P$688-O$688)</f>
        <v/>
      </c>
      <c r="Q689" s="43">
        <f>MAX(0,Q$688-P$688)</f>
        <v/>
      </c>
      <c r="R689" s="43">
        <f>MAX(0,R$688-Q$688)</f>
        <v/>
      </c>
      <c r="S689" s="43">
        <f>MAX(0,S$688-R$688)</f>
        <v/>
      </c>
      <c r="T689" s="43">
        <f>MAX(0,T$688-S$688)</f>
        <v/>
      </c>
      <c r="U689" s="43">
        <f>MAX(0,U$688-T$688)</f>
        <v/>
      </c>
      <c r="V689" s="43">
        <f>MAX(0,V$688-U$688)</f>
        <v/>
      </c>
      <c r="W689" s="43">
        <f>MAX(0,W$688-V$688)</f>
        <v/>
      </c>
      <c r="X689" s="43">
        <f>MAX(0,X$688-W$688)</f>
        <v/>
      </c>
      <c r="Y689" s="43">
        <f>MAX(0,Y$688-X$688)</f>
        <v/>
      </c>
      <c r="Z689" s="43">
        <f>MAX(0,Z$688-Y$688)</f>
        <v/>
      </c>
      <c r="AA689" s="43">
        <f>MAX(0,AA$688-Z$688)</f>
        <v/>
      </c>
      <c r="AB689" s="43">
        <f>MAX(0,AB$688-AA$688)</f>
        <v/>
      </c>
      <c r="AC689" s="43">
        <f>MAX(0,AC$688-AB$688)</f>
        <v/>
      </c>
      <c r="AD689" s="43">
        <f>MAX(0,AD$688-AC$688)</f>
        <v/>
      </c>
      <c r="AF689" s="11">
        <f>CodePrefix&amp;$A689&amp;IF($C689="","","."&amp;$C689&amp;"."&amp;$B689)&amp;INDEX(VarEnd,MATCH($A689,VarKey,0))&amp;AF$5</f>
        <v/>
      </c>
      <c r="AG689" s="42">
        <f>0</f>
        <v/>
      </c>
      <c r="AH689" s="43">
        <f>MAX(0,AH$688-AG$688)</f>
        <v/>
      </c>
      <c r="AI689" s="43">
        <f>MAX(0,AI$688-AH$688)</f>
        <v/>
      </c>
      <c r="AJ689" s="43">
        <f>MAX(0,AJ$688-AI$688)</f>
        <v/>
      </c>
      <c r="AK689" s="43">
        <f>MAX(0,AK$688-AJ$688)</f>
        <v/>
      </c>
      <c r="AL689" s="43">
        <f>MAX(0,AL$688-AK$688)</f>
        <v/>
      </c>
      <c r="AM689" s="43">
        <f>MAX(0,AM$688-AL$688)</f>
        <v/>
      </c>
      <c r="AN689" s="43">
        <f>MAX(0,AN$688-AM$688)</f>
        <v/>
      </c>
      <c r="AO689" s="43">
        <f>MAX(0,AO$688-AN$688)</f>
        <v/>
      </c>
      <c r="AP689" s="43">
        <f>MAX(0,AP$688-AO$688)</f>
        <v/>
      </c>
      <c r="AQ689" s="43">
        <f>MAX(0,AQ$688-AP$688)</f>
        <v/>
      </c>
      <c r="AR689" s="43">
        <f>MAX(0,AR$688-AQ$688)</f>
        <v/>
      </c>
      <c r="AS689" s="43">
        <f>MAX(0,AS$688-AR$688)</f>
        <v/>
      </c>
      <c r="AT689" s="43">
        <f>MAX(0,AT$688-AS$688)</f>
        <v/>
      </c>
      <c r="AU689" s="43">
        <f>MAX(0,AU$688-AT$688)</f>
        <v/>
      </c>
      <c r="AV689" s="43">
        <f>MAX(0,AV$688-AU$688)</f>
        <v/>
      </c>
      <c r="AW689" s="43">
        <f>MAX(0,AW$688-AV$688)</f>
        <v/>
      </c>
      <c r="AX689" s="43">
        <f>MAX(0,AX$688-AW$688)</f>
        <v/>
      </c>
      <c r="AY689" s="43">
        <f>MAX(0,AY$688-AX$688)</f>
        <v/>
      </c>
    </row>
    <row r="690" hidden="1" outlineLevel="1"/>
    <row r="691" hidden="1" outlineLevel="1">
      <c r="A691" s="14" t="inlineStr">
        <is>
          <t>shr</t>
        </is>
      </c>
      <c r="B691" s="14" t="inlineStr">
        <is>
          <t>coa</t>
        </is>
      </c>
      <c r="C691" s="14" t="inlineStr">
        <is>
          <t>pow</t>
        </is>
      </c>
      <c r="D691" s="41">
        <f>INDEX(Inputs_power!$P$5:$P$13,MATCH($B691,Inputs_power!$A$5:$A$13,0))</f>
        <v/>
      </c>
      <c r="E691" s="35" t="n"/>
      <c r="F691" s="35" t="n"/>
      <c r="G691" s="35" t="n"/>
      <c r="H691" s="14">
        <f>INDEX(VarLab,MATCH($A691,VarKey,0))&amp;INDEX(MemLab,MATCH($C691&amp;"|"&amp;$B691,MemKey,0))</f>
        <v/>
      </c>
      <c r="I691" s="14">
        <f>INDEX(VarUnit,MATCH($A691,VarKey,0))</f>
        <v/>
      </c>
      <c r="J691" s="14">
        <f>INDEX(VarSrc,MATCH($A691,VarKey,0))</f>
        <v/>
      </c>
      <c r="K691" s="11">
        <f>CodePrefix&amp;$A691&amp;IF($C691="","","."&amp;$C691&amp;"."&amp;$B691)&amp;INDEX(VarEnd,MATCH($A691,VarKey,0))&amp;K$5</f>
        <v/>
      </c>
      <c r="L691" s="12">
        <f>IF(L$688=0,0,L678/L$688)</f>
        <v/>
      </c>
      <c r="M691" s="13">
        <f>IF(M$688=0,0,M678/M$688)</f>
        <v/>
      </c>
      <c r="N691" s="13">
        <f>IF(N$688=0,0,N678/N$688)</f>
        <v/>
      </c>
      <c r="O691" s="13">
        <f>IF(O$688=0,0,O678/O$688)</f>
        <v/>
      </c>
      <c r="P691" s="13">
        <f>IF(P$688=0,0,P678/P$688)</f>
        <v/>
      </c>
      <c r="Q691" s="13">
        <f>IF(Q$688=0,0,Q678/Q$688)</f>
        <v/>
      </c>
      <c r="R691" s="13">
        <f>IF(R$688=0,0,R678/R$688)</f>
        <v/>
      </c>
      <c r="S691" s="13">
        <f>IF(S$688=0,0,S678/S$688)</f>
        <v/>
      </c>
      <c r="T691" s="13">
        <f>IF(T$688=0,0,T678/T$688)</f>
        <v/>
      </c>
      <c r="U691" s="13">
        <f>IF(U$688=0,0,U678/U$688)</f>
        <v/>
      </c>
      <c r="V691" s="13">
        <f>IF(V$688=0,0,V678/V$688)</f>
        <v/>
      </c>
      <c r="W691" s="13">
        <f>IF(W$688=0,0,W678/W$688)</f>
        <v/>
      </c>
      <c r="X691" s="13">
        <f>IF(X$688=0,0,X678/X$688)</f>
        <v/>
      </c>
      <c r="Y691" s="13">
        <f>IF(Y$688=0,0,Y678/Y$688)</f>
        <v/>
      </c>
      <c r="Z691" s="13">
        <f>IF(Z$688=0,0,Z678/Z$688)</f>
        <v/>
      </c>
      <c r="AA691" s="13">
        <f>IF(AA$688=0,0,AA678/AA$688)</f>
        <v/>
      </c>
      <c r="AB691" s="13">
        <f>IF(AB$688=0,0,AB678/AB$688)</f>
        <v/>
      </c>
      <c r="AC691" s="13">
        <f>IF(AC$688=0,0,AC678/AC$688)</f>
        <v/>
      </c>
      <c r="AD691" s="13">
        <f>IF(AD$688=0,0,AD678/AD$688)</f>
        <v/>
      </c>
      <c r="AF691" s="11">
        <f>CodePrefix&amp;$A691&amp;IF($C691="","","."&amp;$C691&amp;"."&amp;$B691)&amp;INDEX(VarEnd,MATCH($A691,VarKey,0))&amp;AF$5</f>
        <v/>
      </c>
      <c r="AG691" s="12">
        <f>IF(AG$688=0,0,AG678/AG$688)</f>
        <v/>
      </c>
      <c r="AH691" s="13">
        <f>IF(AH$688=0,0,AH678/AH$688)</f>
        <v/>
      </c>
      <c r="AI691" s="13">
        <f>IF(AI$688=0,0,AI678/AI$688)</f>
        <v/>
      </c>
      <c r="AJ691" s="13">
        <f>IF(AJ$688=0,0,AJ678/AJ$688)</f>
        <v/>
      </c>
      <c r="AK691" s="13">
        <f>IF(AK$688=0,0,AK678/AK$688)</f>
        <v/>
      </c>
      <c r="AL691" s="13">
        <f>IF(AL$688=0,0,AL678/AL$688)</f>
        <v/>
      </c>
      <c r="AM691" s="13">
        <f>IF(AM$688=0,0,AM678/AM$688)</f>
        <v/>
      </c>
      <c r="AN691" s="13">
        <f>IF(AN$688=0,0,AN678/AN$688)</f>
        <v/>
      </c>
      <c r="AO691" s="13">
        <f>IF(AO$688=0,0,AO678/AO$688)</f>
        <v/>
      </c>
      <c r="AP691" s="13">
        <f>IF(AP$688=0,0,AP678/AP$688)</f>
        <v/>
      </c>
      <c r="AQ691" s="13">
        <f>IF(AQ$688=0,0,AQ678/AQ$688)</f>
        <v/>
      </c>
      <c r="AR691" s="13">
        <f>IF(AR$688=0,0,AR678/AR$688)</f>
        <v/>
      </c>
      <c r="AS691" s="13">
        <f>IF(AS$688=0,0,AS678/AS$688)</f>
        <v/>
      </c>
      <c r="AT691" s="13">
        <f>IF(AT$688=0,0,AT678/AT$688)</f>
        <v/>
      </c>
      <c r="AU691" s="13">
        <f>IF(AU$688=0,0,AU678/AU$688)</f>
        <v/>
      </c>
      <c r="AV691" s="13">
        <f>IF(AV$688=0,0,AV678/AV$688)</f>
        <v/>
      </c>
      <c r="AW691" s="13">
        <f>IF(AW$688=0,0,AW678/AW$688)</f>
        <v/>
      </c>
      <c r="AX691" s="13">
        <f>IF(AX$688=0,0,AX678/AX$688)</f>
        <v/>
      </c>
      <c r="AY691" s="13">
        <f>IF(AY$688=0,0,AY678/AY$688)</f>
        <v/>
      </c>
    </row>
    <row r="692" hidden="1" outlineLevel="1">
      <c r="A692" s="14" t="inlineStr">
        <is>
          <t>shr</t>
        </is>
      </c>
      <c r="B692" s="14" t="inlineStr">
        <is>
          <t>nga</t>
        </is>
      </c>
      <c r="C692" s="14" t="inlineStr">
        <is>
          <t>pow</t>
        </is>
      </c>
      <c r="D692" s="41">
        <f>INDEX(Inputs_power!$P$5:$P$13,MATCH($B692,Inputs_power!$A$5:$A$13,0))</f>
        <v/>
      </c>
      <c r="E692" s="35" t="n"/>
      <c r="F692" s="35" t="n"/>
      <c r="G692" s="35" t="n"/>
      <c r="H692" s="14">
        <f>INDEX(VarLab,MATCH($A692,VarKey,0))&amp;INDEX(MemLab,MATCH($C692&amp;"|"&amp;$B692,MemKey,0))</f>
        <v/>
      </c>
      <c r="I692" s="14">
        <f>INDEX(VarUnit,MATCH($A692,VarKey,0))</f>
        <v/>
      </c>
      <c r="J692" s="14">
        <f>INDEX(VarSrc,MATCH($A692,VarKey,0))</f>
        <v/>
      </c>
      <c r="K692" s="11">
        <f>CodePrefix&amp;$A692&amp;IF($C692="","","."&amp;$C692&amp;"."&amp;$B692)&amp;INDEX(VarEnd,MATCH($A692,VarKey,0))&amp;K$5</f>
        <v/>
      </c>
      <c r="L692" s="12">
        <f>IF(L$688=0,0,L679/L$688)</f>
        <v/>
      </c>
      <c r="M692" s="13">
        <f>IF(M$688=0,0,M679/M$688)</f>
        <v/>
      </c>
      <c r="N692" s="13">
        <f>IF(N$688=0,0,N679/N$688)</f>
        <v/>
      </c>
      <c r="O692" s="13">
        <f>IF(O$688=0,0,O679/O$688)</f>
        <v/>
      </c>
      <c r="P692" s="13">
        <f>IF(P$688=0,0,P679/P$688)</f>
        <v/>
      </c>
      <c r="Q692" s="13">
        <f>IF(Q$688=0,0,Q679/Q$688)</f>
        <v/>
      </c>
      <c r="R692" s="13">
        <f>IF(R$688=0,0,R679/R$688)</f>
        <v/>
      </c>
      <c r="S692" s="13">
        <f>IF(S$688=0,0,S679/S$688)</f>
        <v/>
      </c>
      <c r="T692" s="13">
        <f>IF(T$688=0,0,T679/T$688)</f>
        <v/>
      </c>
      <c r="U692" s="13">
        <f>IF(U$688=0,0,U679/U$688)</f>
        <v/>
      </c>
      <c r="V692" s="13">
        <f>IF(V$688=0,0,V679/V$688)</f>
        <v/>
      </c>
      <c r="W692" s="13">
        <f>IF(W$688=0,0,W679/W$688)</f>
        <v/>
      </c>
      <c r="X692" s="13">
        <f>IF(X$688=0,0,X679/X$688)</f>
        <v/>
      </c>
      <c r="Y692" s="13">
        <f>IF(Y$688=0,0,Y679/Y$688)</f>
        <v/>
      </c>
      <c r="Z692" s="13">
        <f>IF(Z$688=0,0,Z679/Z$688)</f>
        <v/>
      </c>
      <c r="AA692" s="13">
        <f>IF(AA$688=0,0,AA679/AA$688)</f>
        <v/>
      </c>
      <c r="AB692" s="13">
        <f>IF(AB$688=0,0,AB679/AB$688)</f>
        <v/>
      </c>
      <c r="AC692" s="13">
        <f>IF(AC$688=0,0,AC679/AC$688)</f>
        <v/>
      </c>
      <c r="AD692" s="13">
        <f>IF(AD$688=0,0,AD679/AD$688)</f>
        <v/>
      </c>
      <c r="AF692" s="11">
        <f>CodePrefix&amp;$A692&amp;IF($C692="","","."&amp;$C692&amp;"."&amp;$B692)&amp;INDEX(VarEnd,MATCH($A692,VarKey,0))&amp;AF$5</f>
        <v/>
      </c>
      <c r="AG692" s="12">
        <f>IF(AG$688=0,0,AG679/AG$688)</f>
        <v/>
      </c>
      <c r="AH692" s="13">
        <f>IF(AH$688=0,0,AH679/AH$688)</f>
        <v/>
      </c>
      <c r="AI692" s="13">
        <f>IF(AI$688=0,0,AI679/AI$688)</f>
        <v/>
      </c>
      <c r="AJ692" s="13">
        <f>IF(AJ$688=0,0,AJ679/AJ$688)</f>
        <v/>
      </c>
      <c r="AK692" s="13">
        <f>IF(AK$688=0,0,AK679/AK$688)</f>
        <v/>
      </c>
      <c r="AL692" s="13">
        <f>IF(AL$688=0,0,AL679/AL$688)</f>
        <v/>
      </c>
      <c r="AM692" s="13">
        <f>IF(AM$688=0,0,AM679/AM$688)</f>
        <v/>
      </c>
      <c r="AN692" s="13">
        <f>IF(AN$688=0,0,AN679/AN$688)</f>
        <v/>
      </c>
      <c r="AO692" s="13">
        <f>IF(AO$688=0,0,AO679/AO$688)</f>
        <v/>
      </c>
      <c r="AP692" s="13">
        <f>IF(AP$688=0,0,AP679/AP$688)</f>
        <v/>
      </c>
      <c r="AQ692" s="13">
        <f>IF(AQ$688=0,0,AQ679/AQ$688)</f>
        <v/>
      </c>
      <c r="AR692" s="13">
        <f>IF(AR$688=0,0,AR679/AR$688)</f>
        <v/>
      </c>
      <c r="AS692" s="13">
        <f>IF(AS$688=0,0,AS679/AS$688)</f>
        <v/>
      </c>
      <c r="AT692" s="13">
        <f>IF(AT$688=0,0,AT679/AT$688)</f>
        <v/>
      </c>
      <c r="AU692" s="13">
        <f>IF(AU$688=0,0,AU679/AU$688)</f>
        <v/>
      </c>
      <c r="AV692" s="13">
        <f>IF(AV$688=0,0,AV679/AV$688)</f>
        <v/>
      </c>
      <c r="AW692" s="13">
        <f>IF(AW$688=0,0,AW679/AW$688)</f>
        <v/>
      </c>
      <c r="AX692" s="13">
        <f>IF(AX$688=0,0,AX679/AX$688)</f>
        <v/>
      </c>
      <c r="AY692" s="13">
        <f>IF(AY$688=0,0,AY679/AY$688)</f>
        <v/>
      </c>
    </row>
    <row r="693" hidden="1" outlineLevel="1">
      <c r="A693" s="14" t="inlineStr">
        <is>
          <t>shr</t>
        </is>
      </c>
      <c r="B693" s="14" t="inlineStr">
        <is>
          <t>oop</t>
        </is>
      </c>
      <c r="C693" s="14" t="inlineStr">
        <is>
          <t>pow</t>
        </is>
      </c>
      <c r="D693" s="41">
        <f>INDEX(Inputs_power!$P$5:$P$13,MATCH($B693,Inputs_power!$A$5:$A$13,0))</f>
        <v/>
      </c>
      <c r="E693" s="35" t="n"/>
      <c r="F693" s="35" t="n"/>
      <c r="G693" s="35" t="n"/>
      <c r="H693" s="14">
        <f>INDEX(VarLab,MATCH($A693,VarKey,0))&amp;INDEX(MemLab,MATCH($C693&amp;"|"&amp;$B693,MemKey,0))</f>
        <v/>
      </c>
      <c r="I693" s="14">
        <f>INDEX(VarUnit,MATCH($A693,VarKey,0))</f>
        <v/>
      </c>
      <c r="J693" s="14">
        <f>INDEX(VarSrc,MATCH($A693,VarKey,0))</f>
        <v/>
      </c>
      <c r="K693" s="11">
        <f>CodePrefix&amp;$A693&amp;IF($C693="","","."&amp;$C693&amp;"."&amp;$B693)&amp;INDEX(VarEnd,MATCH($A693,VarKey,0))&amp;K$5</f>
        <v/>
      </c>
      <c r="L693" s="12">
        <f>IF(L$688=0,0,L680/L$688)</f>
        <v/>
      </c>
      <c r="M693" s="13">
        <f>IF(M$688=0,0,M680/M$688)</f>
        <v/>
      </c>
      <c r="N693" s="13">
        <f>IF(N$688=0,0,N680/N$688)</f>
        <v/>
      </c>
      <c r="O693" s="13">
        <f>IF(O$688=0,0,O680/O$688)</f>
        <v/>
      </c>
      <c r="P693" s="13">
        <f>IF(P$688=0,0,P680/P$688)</f>
        <v/>
      </c>
      <c r="Q693" s="13">
        <f>IF(Q$688=0,0,Q680/Q$688)</f>
        <v/>
      </c>
      <c r="R693" s="13">
        <f>IF(R$688=0,0,R680/R$688)</f>
        <v/>
      </c>
      <c r="S693" s="13">
        <f>IF(S$688=0,0,S680/S$688)</f>
        <v/>
      </c>
      <c r="T693" s="13">
        <f>IF(T$688=0,0,T680/T$688)</f>
        <v/>
      </c>
      <c r="U693" s="13">
        <f>IF(U$688=0,0,U680/U$688)</f>
        <v/>
      </c>
      <c r="V693" s="13">
        <f>IF(V$688=0,0,V680/V$688)</f>
        <v/>
      </c>
      <c r="W693" s="13">
        <f>IF(W$688=0,0,W680/W$688)</f>
        <v/>
      </c>
      <c r="X693" s="13">
        <f>IF(X$688=0,0,X680/X$688)</f>
        <v/>
      </c>
      <c r="Y693" s="13">
        <f>IF(Y$688=0,0,Y680/Y$688)</f>
        <v/>
      </c>
      <c r="Z693" s="13">
        <f>IF(Z$688=0,0,Z680/Z$688)</f>
        <v/>
      </c>
      <c r="AA693" s="13">
        <f>IF(AA$688=0,0,AA680/AA$688)</f>
        <v/>
      </c>
      <c r="AB693" s="13">
        <f>IF(AB$688=0,0,AB680/AB$688)</f>
        <v/>
      </c>
      <c r="AC693" s="13">
        <f>IF(AC$688=0,0,AC680/AC$688)</f>
        <v/>
      </c>
      <c r="AD693" s="13">
        <f>IF(AD$688=0,0,AD680/AD$688)</f>
        <v/>
      </c>
      <c r="AF693" s="11">
        <f>CodePrefix&amp;$A693&amp;IF($C693="","","."&amp;$C693&amp;"."&amp;$B693)&amp;INDEX(VarEnd,MATCH($A693,VarKey,0))&amp;AF$5</f>
        <v/>
      </c>
      <c r="AG693" s="12">
        <f>IF(AG$688=0,0,AG680/AG$688)</f>
        <v/>
      </c>
      <c r="AH693" s="13">
        <f>IF(AH$688=0,0,AH680/AH$688)</f>
        <v/>
      </c>
      <c r="AI693" s="13">
        <f>IF(AI$688=0,0,AI680/AI$688)</f>
        <v/>
      </c>
      <c r="AJ693" s="13">
        <f>IF(AJ$688=0,0,AJ680/AJ$688)</f>
        <v/>
      </c>
      <c r="AK693" s="13">
        <f>IF(AK$688=0,0,AK680/AK$688)</f>
        <v/>
      </c>
      <c r="AL693" s="13">
        <f>IF(AL$688=0,0,AL680/AL$688)</f>
        <v/>
      </c>
      <c r="AM693" s="13">
        <f>IF(AM$688=0,0,AM680/AM$688)</f>
        <v/>
      </c>
      <c r="AN693" s="13">
        <f>IF(AN$688=0,0,AN680/AN$688)</f>
        <v/>
      </c>
      <c r="AO693" s="13">
        <f>IF(AO$688=0,0,AO680/AO$688)</f>
        <v/>
      </c>
      <c r="AP693" s="13">
        <f>IF(AP$688=0,0,AP680/AP$688)</f>
        <v/>
      </c>
      <c r="AQ693" s="13">
        <f>IF(AQ$688=0,0,AQ680/AQ$688)</f>
        <v/>
      </c>
      <c r="AR693" s="13">
        <f>IF(AR$688=0,0,AR680/AR$688)</f>
        <v/>
      </c>
      <c r="AS693" s="13">
        <f>IF(AS$688=0,0,AS680/AS$688)</f>
        <v/>
      </c>
      <c r="AT693" s="13">
        <f>IF(AT$688=0,0,AT680/AT$688)</f>
        <v/>
      </c>
      <c r="AU693" s="13">
        <f>IF(AU$688=0,0,AU680/AU$688)</f>
        <v/>
      </c>
      <c r="AV693" s="13">
        <f>IF(AV$688=0,0,AV680/AV$688)</f>
        <v/>
      </c>
      <c r="AW693" s="13">
        <f>IF(AW$688=0,0,AW680/AW$688)</f>
        <v/>
      </c>
      <c r="AX693" s="13">
        <f>IF(AX$688=0,0,AX680/AX$688)</f>
        <v/>
      </c>
      <c r="AY693" s="13">
        <f>IF(AY$688=0,0,AY680/AY$688)</f>
        <v/>
      </c>
    </row>
    <row r="694" hidden="1" outlineLevel="1">
      <c r="A694" s="14" t="inlineStr">
        <is>
          <t>shr</t>
        </is>
      </c>
      <c r="B694" s="14" t="inlineStr">
        <is>
          <t>nuc</t>
        </is>
      </c>
      <c r="C694" s="14" t="inlineStr">
        <is>
          <t>pow</t>
        </is>
      </c>
      <c r="D694" s="41">
        <f>INDEX(Inputs_power!$P$5:$P$13,MATCH($B694,Inputs_power!$A$5:$A$13,0))</f>
        <v/>
      </c>
      <c r="E694" s="35" t="n"/>
      <c r="F694" s="35" t="n"/>
      <c r="G694" s="35" t="n"/>
      <c r="H694" s="14">
        <f>INDEX(VarLab,MATCH($A694,VarKey,0))&amp;INDEX(MemLab,MATCH($C694&amp;"|"&amp;$B694,MemKey,0))</f>
        <v/>
      </c>
      <c r="I694" s="14">
        <f>INDEX(VarUnit,MATCH($A694,VarKey,0))</f>
        <v/>
      </c>
      <c r="J694" s="14">
        <f>INDEX(VarSrc,MATCH($A694,VarKey,0))</f>
        <v/>
      </c>
      <c r="K694" s="11">
        <f>CodePrefix&amp;$A694&amp;IF($C694="","","."&amp;$C694&amp;"."&amp;$B694)&amp;INDEX(VarEnd,MATCH($A694,VarKey,0))&amp;K$5</f>
        <v/>
      </c>
      <c r="L694" s="12">
        <f>IF(L$688=0,0,L681/L$688)</f>
        <v/>
      </c>
      <c r="M694" s="13">
        <f>IF(M$688=0,0,M681/M$688)</f>
        <v/>
      </c>
      <c r="N694" s="13">
        <f>IF(N$688=0,0,N681/N$688)</f>
        <v/>
      </c>
      <c r="O694" s="13">
        <f>IF(O$688=0,0,O681/O$688)</f>
        <v/>
      </c>
      <c r="P694" s="13">
        <f>IF(P$688=0,0,P681/P$688)</f>
        <v/>
      </c>
      <c r="Q694" s="13">
        <f>IF(Q$688=0,0,Q681/Q$688)</f>
        <v/>
      </c>
      <c r="R694" s="13">
        <f>IF(R$688=0,0,R681/R$688)</f>
        <v/>
      </c>
      <c r="S694" s="13">
        <f>IF(S$688=0,0,S681/S$688)</f>
        <v/>
      </c>
      <c r="T694" s="13">
        <f>IF(T$688=0,0,T681/T$688)</f>
        <v/>
      </c>
      <c r="U694" s="13">
        <f>IF(U$688=0,0,U681/U$688)</f>
        <v/>
      </c>
      <c r="V694" s="13">
        <f>IF(V$688=0,0,V681/V$688)</f>
        <v/>
      </c>
      <c r="W694" s="13">
        <f>IF(W$688=0,0,W681/W$688)</f>
        <v/>
      </c>
      <c r="X694" s="13">
        <f>IF(X$688=0,0,X681/X$688)</f>
        <v/>
      </c>
      <c r="Y694" s="13">
        <f>IF(Y$688=0,0,Y681/Y$688)</f>
        <v/>
      </c>
      <c r="Z694" s="13">
        <f>IF(Z$688=0,0,Z681/Z$688)</f>
        <v/>
      </c>
      <c r="AA694" s="13">
        <f>IF(AA$688=0,0,AA681/AA$688)</f>
        <v/>
      </c>
      <c r="AB694" s="13">
        <f>IF(AB$688=0,0,AB681/AB$688)</f>
        <v/>
      </c>
      <c r="AC694" s="13">
        <f>IF(AC$688=0,0,AC681/AC$688)</f>
        <v/>
      </c>
      <c r="AD694" s="13">
        <f>IF(AD$688=0,0,AD681/AD$688)</f>
        <v/>
      </c>
      <c r="AF694" s="11">
        <f>CodePrefix&amp;$A694&amp;IF($C694="","","."&amp;$C694&amp;"."&amp;$B694)&amp;INDEX(VarEnd,MATCH($A694,VarKey,0))&amp;AF$5</f>
        <v/>
      </c>
      <c r="AG694" s="12">
        <f>IF(AG$688=0,0,AG681/AG$688)</f>
        <v/>
      </c>
      <c r="AH694" s="13">
        <f>IF(AH$688=0,0,AH681/AH$688)</f>
        <v/>
      </c>
      <c r="AI694" s="13">
        <f>IF(AI$688=0,0,AI681/AI$688)</f>
        <v/>
      </c>
      <c r="AJ694" s="13">
        <f>IF(AJ$688=0,0,AJ681/AJ$688)</f>
        <v/>
      </c>
      <c r="AK694" s="13">
        <f>IF(AK$688=0,0,AK681/AK$688)</f>
        <v/>
      </c>
      <c r="AL694" s="13">
        <f>IF(AL$688=0,0,AL681/AL$688)</f>
        <v/>
      </c>
      <c r="AM694" s="13">
        <f>IF(AM$688=0,0,AM681/AM$688)</f>
        <v/>
      </c>
      <c r="AN694" s="13">
        <f>IF(AN$688=0,0,AN681/AN$688)</f>
        <v/>
      </c>
      <c r="AO694" s="13">
        <f>IF(AO$688=0,0,AO681/AO$688)</f>
        <v/>
      </c>
      <c r="AP694" s="13">
        <f>IF(AP$688=0,0,AP681/AP$688)</f>
        <v/>
      </c>
      <c r="AQ694" s="13">
        <f>IF(AQ$688=0,0,AQ681/AQ$688)</f>
        <v/>
      </c>
      <c r="AR694" s="13">
        <f>IF(AR$688=0,0,AR681/AR$688)</f>
        <v/>
      </c>
      <c r="AS694" s="13">
        <f>IF(AS$688=0,0,AS681/AS$688)</f>
        <v/>
      </c>
      <c r="AT694" s="13">
        <f>IF(AT$688=0,0,AT681/AT$688)</f>
        <v/>
      </c>
      <c r="AU694" s="13">
        <f>IF(AU$688=0,0,AU681/AU$688)</f>
        <v/>
      </c>
      <c r="AV694" s="13">
        <f>IF(AV$688=0,0,AV681/AV$688)</f>
        <v/>
      </c>
      <c r="AW694" s="13">
        <f>IF(AW$688=0,0,AW681/AW$688)</f>
        <v/>
      </c>
      <c r="AX694" s="13">
        <f>IF(AX$688=0,0,AX681/AX$688)</f>
        <v/>
      </c>
      <c r="AY694" s="13">
        <f>IF(AY$688=0,0,AY681/AY$688)</f>
        <v/>
      </c>
    </row>
    <row r="695" hidden="1" outlineLevel="1">
      <c r="A695" s="14" t="inlineStr">
        <is>
          <t>shr</t>
        </is>
      </c>
      <c r="B695" s="14" t="inlineStr">
        <is>
          <t>wnd</t>
        </is>
      </c>
      <c r="C695" s="14" t="inlineStr">
        <is>
          <t>pow</t>
        </is>
      </c>
      <c r="D695" s="41">
        <f>INDEX(Inputs_power!$P$5:$P$13,MATCH($B695,Inputs_power!$A$5:$A$13,0))</f>
        <v/>
      </c>
      <c r="E695" s="35" t="n"/>
      <c r="F695" s="35" t="n"/>
      <c r="G695" s="35" t="n"/>
      <c r="H695" s="14">
        <f>INDEX(VarLab,MATCH($A695,VarKey,0))&amp;INDEX(MemLab,MATCH($C695&amp;"|"&amp;$B695,MemKey,0))</f>
        <v/>
      </c>
      <c r="I695" s="14">
        <f>INDEX(VarUnit,MATCH($A695,VarKey,0))</f>
        <v/>
      </c>
      <c r="J695" s="14">
        <f>INDEX(VarSrc,MATCH($A695,VarKey,0))</f>
        <v/>
      </c>
      <c r="K695" s="11">
        <f>CodePrefix&amp;$A695&amp;IF($C695="","","."&amp;$C695&amp;"."&amp;$B695)&amp;INDEX(VarEnd,MATCH($A695,VarKey,0))&amp;K$5</f>
        <v/>
      </c>
      <c r="L695" s="12">
        <f>IF(L$688=0,0,L682/L$688)</f>
        <v/>
      </c>
      <c r="M695" s="13">
        <f>IF(M$688=0,0,M682/M$688)</f>
        <v/>
      </c>
      <c r="N695" s="13">
        <f>IF(N$688=0,0,N682/N$688)</f>
        <v/>
      </c>
      <c r="O695" s="13">
        <f>IF(O$688=0,0,O682/O$688)</f>
        <v/>
      </c>
      <c r="P695" s="13">
        <f>IF(P$688=0,0,P682/P$688)</f>
        <v/>
      </c>
      <c r="Q695" s="13">
        <f>IF(Q$688=0,0,Q682/Q$688)</f>
        <v/>
      </c>
      <c r="R695" s="13">
        <f>IF(R$688=0,0,R682/R$688)</f>
        <v/>
      </c>
      <c r="S695" s="13">
        <f>IF(S$688=0,0,S682/S$688)</f>
        <v/>
      </c>
      <c r="T695" s="13">
        <f>IF(T$688=0,0,T682/T$688)</f>
        <v/>
      </c>
      <c r="U695" s="13">
        <f>IF(U$688=0,0,U682/U$688)</f>
        <v/>
      </c>
      <c r="V695" s="13">
        <f>IF(V$688=0,0,V682/V$688)</f>
        <v/>
      </c>
      <c r="W695" s="13">
        <f>IF(W$688=0,0,W682/W$688)</f>
        <v/>
      </c>
      <c r="X695" s="13">
        <f>IF(X$688=0,0,X682/X$688)</f>
        <v/>
      </c>
      <c r="Y695" s="13">
        <f>IF(Y$688=0,0,Y682/Y$688)</f>
        <v/>
      </c>
      <c r="Z695" s="13">
        <f>IF(Z$688=0,0,Z682/Z$688)</f>
        <v/>
      </c>
      <c r="AA695" s="13">
        <f>IF(AA$688=0,0,AA682/AA$688)</f>
        <v/>
      </c>
      <c r="AB695" s="13">
        <f>IF(AB$688=0,0,AB682/AB$688)</f>
        <v/>
      </c>
      <c r="AC695" s="13">
        <f>IF(AC$688=0,0,AC682/AC$688)</f>
        <v/>
      </c>
      <c r="AD695" s="13">
        <f>IF(AD$688=0,0,AD682/AD$688)</f>
        <v/>
      </c>
      <c r="AF695" s="11">
        <f>CodePrefix&amp;$A695&amp;IF($C695="","","."&amp;$C695&amp;"."&amp;$B695)&amp;INDEX(VarEnd,MATCH($A695,VarKey,0))&amp;AF$5</f>
        <v/>
      </c>
      <c r="AG695" s="12">
        <f>IF(AG$688=0,0,AG682/AG$688)</f>
        <v/>
      </c>
      <c r="AH695" s="13">
        <f>IF(AH$688=0,0,AH682/AH$688)</f>
        <v/>
      </c>
      <c r="AI695" s="13">
        <f>IF(AI$688=0,0,AI682/AI$688)</f>
        <v/>
      </c>
      <c r="AJ695" s="13">
        <f>IF(AJ$688=0,0,AJ682/AJ$688)</f>
        <v/>
      </c>
      <c r="AK695" s="13">
        <f>IF(AK$688=0,0,AK682/AK$688)</f>
        <v/>
      </c>
      <c r="AL695" s="13">
        <f>IF(AL$688=0,0,AL682/AL$688)</f>
        <v/>
      </c>
      <c r="AM695" s="13">
        <f>IF(AM$688=0,0,AM682/AM$688)</f>
        <v/>
      </c>
      <c r="AN695" s="13">
        <f>IF(AN$688=0,0,AN682/AN$688)</f>
        <v/>
      </c>
      <c r="AO695" s="13">
        <f>IF(AO$688=0,0,AO682/AO$688)</f>
        <v/>
      </c>
      <c r="AP695" s="13">
        <f>IF(AP$688=0,0,AP682/AP$688)</f>
        <v/>
      </c>
      <c r="AQ695" s="13">
        <f>IF(AQ$688=0,0,AQ682/AQ$688)</f>
        <v/>
      </c>
      <c r="AR695" s="13">
        <f>IF(AR$688=0,0,AR682/AR$688)</f>
        <v/>
      </c>
      <c r="AS695" s="13">
        <f>IF(AS$688=0,0,AS682/AS$688)</f>
        <v/>
      </c>
      <c r="AT695" s="13">
        <f>IF(AT$688=0,0,AT682/AT$688)</f>
        <v/>
      </c>
      <c r="AU695" s="13">
        <f>IF(AU$688=0,0,AU682/AU$688)</f>
        <v/>
      </c>
      <c r="AV695" s="13">
        <f>IF(AV$688=0,0,AV682/AV$688)</f>
        <v/>
      </c>
      <c r="AW695" s="13">
        <f>IF(AW$688=0,0,AW682/AW$688)</f>
        <v/>
      </c>
      <c r="AX695" s="13">
        <f>IF(AX$688=0,0,AX682/AX$688)</f>
        <v/>
      </c>
      <c r="AY695" s="13">
        <f>IF(AY$688=0,0,AY682/AY$688)</f>
        <v/>
      </c>
    </row>
    <row r="696" hidden="1" outlineLevel="1">
      <c r="A696" s="14" t="inlineStr">
        <is>
          <t>shr</t>
        </is>
      </c>
      <c r="B696" s="14" t="inlineStr">
        <is>
          <t>sol</t>
        </is>
      </c>
      <c r="C696" s="14" t="inlineStr">
        <is>
          <t>pow</t>
        </is>
      </c>
      <c r="D696" s="41">
        <f>INDEX(Inputs_power!$P$5:$P$13,MATCH($B696,Inputs_power!$A$5:$A$13,0))</f>
        <v/>
      </c>
      <c r="E696" s="35" t="n"/>
      <c r="F696" s="35" t="n"/>
      <c r="G696" s="35" t="n"/>
      <c r="H696" s="14">
        <f>INDEX(VarLab,MATCH($A696,VarKey,0))&amp;INDEX(MemLab,MATCH($C696&amp;"|"&amp;$B696,MemKey,0))</f>
        <v/>
      </c>
      <c r="I696" s="14">
        <f>INDEX(VarUnit,MATCH($A696,VarKey,0))</f>
        <v/>
      </c>
      <c r="J696" s="14">
        <f>INDEX(VarSrc,MATCH($A696,VarKey,0))</f>
        <v/>
      </c>
      <c r="K696" s="11">
        <f>CodePrefix&amp;$A696&amp;IF($C696="","","."&amp;$C696&amp;"."&amp;$B696)&amp;INDEX(VarEnd,MATCH($A696,VarKey,0))&amp;K$5</f>
        <v/>
      </c>
      <c r="L696" s="12">
        <f>IF(L$688=0,0,L683/L$688)</f>
        <v/>
      </c>
      <c r="M696" s="13">
        <f>IF(M$688=0,0,M683/M$688)</f>
        <v/>
      </c>
      <c r="N696" s="13">
        <f>IF(N$688=0,0,N683/N$688)</f>
        <v/>
      </c>
      <c r="O696" s="13">
        <f>IF(O$688=0,0,O683/O$688)</f>
        <v/>
      </c>
      <c r="P696" s="13">
        <f>IF(P$688=0,0,P683/P$688)</f>
        <v/>
      </c>
      <c r="Q696" s="13">
        <f>IF(Q$688=0,0,Q683/Q$688)</f>
        <v/>
      </c>
      <c r="R696" s="13">
        <f>IF(R$688=0,0,R683/R$688)</f>
        <v/>
      </c>
      <c r="S696" s="13">
        <f>IF(S$688=0,0,S683/S$688)</f>
        <v/>
      </c>
      <c r="T696" s="13">
        <f>IF(T$688=0,0,T683/T$688)</f>
        <v/>
      </c>
      <c r="U696" s="13">
        <f>IF(U$688=0,0,U683/U$688)</f>
        <v/>
      </c>
      <c r="V696" s="13">
        <f>IF(V$688=0,0,V683/V$688)</f>
        <v/>
      </c>
      <c r="W696" s="13">
        <f>IF(W$688=0,0,W683/W$688)</f>
        <v/>
      </c>
      <c r="X696" s="13">
        <f>IF(X$688=0,0,X683/X$688)</f>
        <v/>
      </c>
      <c r="Y696" s="13">
        <f>IF(Y$688=0,0,Y683/Y$688)</f>
        <v/>
      </c>
      <c r="Z696" s="13">
        <f>IF(Z$688=0,0,Z683/Z$688)</f>
        <v/>
      </c>
      <c r="AA696" s="13">
        <f>IF(AA$688=0,0,AA683/AA$688)</f>
        <v/>
      </c>
      <c r="AB696" s="13">
        <f>IF(AB$688=0,0,AB683/AB$688)</f>
        <v/>
      </c>
      <c r="AC696" s="13">
        <f>IF(AC$688=0,0,AC683/AC$688)</f>
        <v/>
      </c>
      <c r="AD696" s="13">
        <f>IF(AD$688=0,0,AD683/AD$688)</f>
        <v/>
      </c>
      <c r="AF696" s="11">
        <f>CodePrefix&amp;$A696&amp;IF($C696="","","."&amp;$C696&amp;"."&amp;$B696)&amp;INDEX(VarEnd,MATCH($A696,VarKey,0))&amp;AF$5</f>
        <v/>
      </c>
      <c r="AG696" s="12">
        <f>IF(AG$688=0,0,AG683/AG$688)</f>
        <v/>
      </c>
      <c r="AH696" s="13">
        <f>IF(AH$688=0,0,AH683/AH$688)</f>
        <v/>
      </c>
      <c r="AI696" s="13">
        <f>IF(AI$688=0,0,AI683/AI$688)</f>
        <v/>
      </c>
      <c r="AJ696" s="13">
        <f>IF(AJ$688=0,0,AJ683/AJ$688)</f>
        <v/>
      </c>
      <c r="AK696" s="13">
        <f>IF(AK$688=0,0,AK683/AK$688)</f>
        <v/>
      </c>
      <c r="AL696" s="13">
        <f>IF(AL$688=0,0,AL683/AL$688)</f>
        <v/>
      </c>
      <c r="AM696" s="13">
        <f>IF(AM$688=0,0,AM683/AM$688)</f>
        <v/>
      </c>
      <c r="AN696" s="13">
        <f>IF(AN$688=0,0,AN683/AN$688)</f>
        <v/>
      </c>
      <c r="AO696" s="13">
        <f>IF(AO$688=0,0,AO683/AO$688)</f>
        <v/>
      </c>
      <c r="AP696" s="13">
        <f>IF(AP$688=0,0,AP683/AP$688)</f>
        <v/>
      </c>
      <c r="AQ696" s="13">
        <f>IF(AQ$688=0,0,AQ683/AQ$688)</f>
        <v/>
      </c>
      <c r="AR696" s="13">
        <f>IF(AR$688=0,0,AR683/AR$688)</f>
        <v/>
      </c>
      <c r="AS696" s="13">
        <f>IF(AS$688=0,0,AS683/AS$688)</f>
        <v/>
      </c>
      <c r="AT696" s="13">
        <f>IF(AT$688=0,0,AT683/AT$688)</f>
        <v/>
      </c>
      <c r="AU696" s="13">
        <f>IF(AU$688=0,0,AU683/AU$688)</f>
        <v/>
      </c>
      <c r="AV696" s="13">
        <f>IF(AV$688=0,0,AV683/AV$688)</f>
        <v/>
      </c>
      <c r="AW696" s="13">
        <f>IF(AW$688=0,0,AW683/AW$688)</f>
        <v/>
      </c>
      <c r="AX696" s="13">
        <f>IF(AX$688=0,0,AX683/AX$688)</f>
        <v/>
      </c>
      <c r="AY696" s="13">
        <f>IF(AY$688=0,0,AY683/AY$688)</f>
        <v/>
      </c>
    </row>
    <row r="697" hidden="1" outlineLevel="1">
      <c r="A697" s="14" t="inlineStr">
        <is>
          <t>shr</t>
        </is>
      </c>
      <c r="B697" s="14" t="inlineStr">
        <is>
          <t>hyd</t>
        </is>
      </c>
      <c r="C697" s="14" t="inlineStr">
        <is>
          <t>pow</t>
        </is>
      </c>
      <c r="D697" s="41">
        <f>INDEX(Inputs_power!$P$5:$P$13,MATCH($B697,Inputs_power!$A$5:$A$13,0))</f>
        <v/>
      </c>
      <c r="E697" s="35" t="n"/>
      <c r="F697" s="35" t="n"/>
      <c r="G697" s="35" t="n"/>
      <c r="H697" s="14">
        <f>INDEX(VarLab,MATCH($A697,VarKey,0))&amp;INDEX(MemLab,MATCH($C697&amp;"|"&amp;$B697,MemKey,0))</f>
        <v/>
      </c>
      <c r="I697" s="14">
        <f>INDEX(VarUnit,MATCH($A697,VarKey,0))</f>
        <v/>
      </c>
      <c r="J697" s="14">
        <f>INDEX(VarSrc,MATCH($A697,VarKey,0))</f>
        <v/>
      </c>
      <c r="K697" s="11">
        <f>CodePrefix&amp;$A697&amp;IF($C697="","","."&amp;$C697&amp;"."&amp;$B697)&amp;INDEX(VarEnd,MATCH($A697,VarKey,0))&amp;K$5</f>
        <v/>
      </c>
      <c r="L697" s="12">
        <f>IF(L$688=0,0,L684/L$688)</f>
        <v/>
      </c>
      <c r="M697" s="13">
        <f>IF(M$688=0,0,M684/M$688)</f>
        <v/>
      </c>
      <c r="N697" s="13">
        <f>IF(N$688=0,0,N684/N$688)</f>
        <v/>
      </c>
      <c r="O697" s="13">
        <f>IF(O$688=0,0,O684/O$688)</f>
        <v/>
      </c>
      <c r="P697" s="13">
        <f>IF(P$688=0,0,P684/P$688)</f>
        <v/>
      </c>
      <c r="Q697" s="13">
        <f>IF(Q$688=0,0,Q684/Q$688)</f>
        <v/>
      </c>
      <c r="R697" s="13">
        <f>IF(R$688=0,0,R684/R$688)</f>
        <v/>
      </c>
      <c r="S697" s="13">
        <f>IF(S$688=0,0,S684/S$688)</f>
        <v/>
      </c>
      <c r="T697" s="13">
        <f>IF(T$688=0,0,T684/T$688)</f>
        <v/>
      </c>
      <c r="U697" s="13">
        <f>IF(U$688=0,0,U684/U$688)</f>
        <v/>
      </c>
      <c r="V697" s="13">
        <f>IF(V$688=0,0,V684/V$688)</f>
        <v/>
      </c>
      <c r="W697" s="13">
        <f>IF(W$688=0,0,W684/W$688)</f>
        <v/>
      </c>
      <c r="X697" s="13">
        <f>IF(X$688=0,0,X684/X$688)</f>
        <v/>
      </c>
      <c r="Y697" s="13">
        <f>IF(Y$688=0,0,Y684/Y$688)</f>
        <v/>
      </c>
      <c r="Z697" s="13">
        <f>IF(Z$688=0,0,Z684/Z$688)</f>
        <v/>
      </c>
      <c r="AA697" s="13">
        <f>IF(AA$688=0,0,AA684/AA$688)</f>
        <v/>
      </c>
      <c r="AB697" s="13">
        <f>IF(AB$688=0,0,AB684/AB$688)</f>
        <v/>
      </c>
      <c r="AC697" s="13">
        <f>IF(AC$688=0,0,AC684/AC$688)</f>
        <v/>
      </c>
      <c r="AD697" s="13">
        <f>IF(AD$688=0,0,AD684/AD$688)</f>
        <v/>
      </c>
      <c r="AF697" s="11">
        <f>CodePrefix&amp;$A697&amp;IF($C697="","","."&amp;$C697&amp;"."&amp;$B697)&amp;INDEX(VarEnd,MATCH($A697,VarKey,0))&amp;AF$5</f>
        <v/>
      </c>
      <c r="AG697" s="12">
        <f>IF(AG$688=0,0,AG684/AG$688)</f>
        <v/>
      </c>
      <c r="AH697" s="13">
        <f>IF(AH$688=0,0,AH684/AH$688)</f>
        <v/>
      </c>
      <c r="AI697" s="13">
        <f>IF(AI$688=0,0,AI684/AI$688)</f>
        <v/>
      </c>
      <c r="AJ697" s="13">
        <f>IF(AJ$688=0,0,AJ684/AJ$688)</f>
        <v/>
      </c>
      <c r="AK697" s="13">
        <f>IF(AK$688=0,0,AK684/AK$688)</f>
        <v/>
      </c>
      <c r="AL697" s="13">
        <f>IF(AL$688=0,0,AL684/AL$688)</f>
        <v/>
      </c>
      <c r="AM697" s="13">
        <f>IF(AM$688=0,0,AM684/AM$688)</f>
        <v/>
      </c>
      <c r="AN697" s="13">
        <f>IF(AN$688=0,0,AN684/AN$688)</f>
        <v/>
      </c>
      <c r="AO697" s="13">
        <f>IF(AO$688=0,0,AO684/AO$688)</f>
        <v/>
      </c>
      <c r="AP697" s="13">
        <f>IF(AP$688=0,0,AP684/AP$688)</f>
        <v/>
      </c>
      <c r="AQ697" s="13">
        <f>IF(AQ$688=0,0,AQ684/AQ$688)</f>
        <v/>
      </c>
      <c r="AR697" s="13">
        <f>IF(AR$688=0,0,AR684/AR$688)</f>
        <v/>
      </c>
      <c r="AS697" s="13">
        <f>IF(AS$688=0,0,AS684/AS$688)</f>
        <v/>
      </c>
      <c r="AT697" s="13">
        <f>IF(AT$688=0,0,AT684/AT$688)</f>
        <v/>
      </c>
      <c r="AU697" s="13">
        <f>IF(AU$688=0,0,AU684/AU$688)</f>
        <v/>
      </c>
      <c r="AV697" s="13">
        <f>IF(AV$688=0,0,AV684/AV$688)</f>
        <v/>
      </c>
      <c r="AW697" s="13">
        <f>IF(AW$688=0,0,AW684/AW$688)</f>
        <v/>
      </c>
      <c r="AX697" s="13">
        <f>IF(AX$688=0,0,AX684/AX$688)</f>
        <v/>
      </c>
      <c r="AY697" s="13">
        <f>IF(AY$688=0,0,AY684/AY$688)</f>
        <v/>
      </c>
    </row>
    <row r="698" hidden="1" outlineLevel="1">
      <c r="A698" s="14" t="inlineStr">
        <is>
          <t>shr</t>
        </is>
      </c>
      <c r="B698" s="14" t="inlineStr">
        <is>
          <t>ore</t>
        </is>
      </c>
      <c r="C698" s="14" t="inlineStr">
        <is>
          <t>pow</t>
        </is>
      </c>
      <c r="D698" s="41">
        <f>INDEX(Inputs_power!$P$5:$P$13,MATCH($B698,Inputs_power!$A$5:$A$13,0))</f>
        <v/>
      </c>
      <c r="E698" s="35" t="n"/>
      <c r="F698" s="35" t="n"/>
      <c r="G698" s="35" t="n"/>
      <c r="H698" s="14">
        <f>INDEX(VarLab,MATCH($A698,VarKey,0))&amp;INDEX(MemLab,MATCH($C698&amp;"|"&amp;$B698,MemKey,0))</f>
        <v/>
      </c>
      <c r="I698" s="14">
        <f>INDEX(VarUnit,MATCH($A698,VarKey,0))</f>
        <v/>
      </c>
      <c r="J698" s="14">
        <f>INDEX(VarSrc,MATCH($A698,VarKey,0))</f>
        <v/>
      </c>
      <c r="K698" s="11">
        <f>CodePrefix&amp;$A698&amp;IF($C698="","","."&amp;$C698&amp;"."&amp;$B698)&amp;INDEX(VarEnd,MATCH($A698,VarKey,0))&amp;K$5</f>
        <v/>
      </c>
      <c r="L698" s="12">
        <f>IF(L$688=0,0,L685/L$688)</f>
        <v/>
      </c>
      <c r="M698" s="13">
        <f>IF(M$688=0,0,M685/M$688)</f>
        <v/>
      </c>
      <c r="N698" s="13">
        <f>IF(N$688=0,0,N685/N$688)</f>
        <v/>
      </c>
      <c r="O698" s="13">
        <f>IF(O$688=0,0,O685/O$688)</f>
        <v/>
      </c>
      <c r="P698" s="13">
        <f>IF(P$688=0,0,P685/P$688)</f>
        <v/>
      </c>
      <c r="Q698" s="13">
        <f>IF(Q$688=0,0,Q685/Q$688)</f>
        <v/>
      </c>
      <c r="R698" s="13">
        <f>IF(R$688=0,0,R685/R$688)</f>
        <v/>
      </c>
      <c r="S698" s="13">
        <f>IF(S$688=0,0,S685/S$688)</f>
        <v/>
      </c>
      <c r="T698" s="13">
        <f>IF(T$688=0,0,T685/T$688)</f>
        <v/>
      </c>
      <c r="U698" s="13">
        <f>IF(U$688=0,0,U685/U$688)</f>
        <v/>
      </c>
      <c r="V698" s="13">
        <f>IF(V$688=0,0,V685/V$688)</f>
        <v/>
      </c>
      <c r="W698" s="13">
        <f>IF(W$688=0,0,W685/W$688)</f>
        <v/>
      </c>
      <c r="X698" s="13">
        <f>IF(X$688=0,0,X685/X$688)</f>
        <v/>
      </c>
      <c r="Y698" s="13">
        <f>IF(Y$688=0,0,Y685/Y$688)</f>
        <v/>
      </c>
      <c r="Z698" s="13">
        <f>IF(Z$688=0,0,Z685/Z$688)</f>
        <v/>
      </c>
      <c r="AA698" s="13">
        <f>IF(AA$688=0,0,AA685/AA$688)</f>
        <v/>
      </c>
      <c r="AB698" s="13">
        <f>IF(AB$688=0,0,AB685/AB$688)</f>
        <v/>
      </c>
      <c r="AC698" s="13">
        <f>IF(AC$688=0,0,AC685/AC$688)</f>
        <v/>
      </c>
      <c r="AD698" s="13">
        <f>IF(AD$688=0,0,AD685/AD$688)</f>
        <v/>
      </c>
      <c r="AF698" s="11">
        <f>CodePrefix&amp;$A698&amp;IF($C698="","","."&amp;$C698&amp;"."&amp;$B698)&amp;INDEX(VarEnd,MATCH($A698,VarKey,0))&amp;AF$5</f>
        <v/>
      </c>
      <c r="AG698" s="12">
        <f>IF(AG$688=0,0,AG685/AG$688)</f>
        <v/>
      </c>
      <c r="AH698" s="13">
        <f>IF(AH$688=0,0,AH685/AH$688)</f>
        <v/>
      </c>
      <c r="AI698" s="13">
        <f>IF(AI$688=0,0,AI685/AI$688)</f>
        <v/>
      </c>
      <c r="AJ698" s="13">
        <f>IF(AJ$688=0,0,AJ685/AJ$688)</f>
        <v/>
      </c>
      <c r="AK698" s="13">
        <f>IF(AK$688=0,0,AK685/AK$688)</f>
        <v/>
      </c>
      <c r="AL698" s="13">
        <f>IF(AL$688=0,0,AL685/AL$688)</f>
        <v/>
      </c>
      <c r="AM698" s="13">
        <f>IF(AM$688=0,0,AM685/AM$688)</f>
        <v/>
      </c>
      <c r="AN698" s="13">
        <f>IF(AN$688=0,0,AN685/AN$688)</f>
        <v/>
      </c>
      <c r="AO698" s="13">
        <f>IF(AO$688=0,0,AO685/AO$688)</f>
        <v/>
      </c>
      <c r="AP698" s="13">
        <f>IF(AP$688=0,0,AP685/AP$688)</f>
        <v/>
      </c>
      <c r="AQ698" s="13">
        <f>IF(AQ$688=0,0,AQ685/AQ$688)</f>
        <v/>
      </c>
      <c r="AR698" s="13">
        <f>IF(AR$688=0,0,AR685/AR$688)</f>
        <v/>
      </c>
      <c r="AS698" s="13">
        <f>IF(AS$688=0,0,AS685/AS$688)</f>
        <v/>
      </c>
      <c r="AT698" s="13">
        <f>IF(AT$688=0,0,AT685/AT$688)</f>
        <v/>
      </c>
      <c r="AU698" s="13">
        <f>IF(AU$688=0,0,AU685/AU$688)</f>
        <v/>
      </c>
      <c r="AV698" s="13">
        <f>IF(AV$688=0,0,AV685/AV$688)</f>
        <v/>
      </c>
      <c r="AW698" s="13">
        <f>IF(AW$688=0,0,AW685/AW$688)</f>
        <v/>
      </c>
      <c r="AX698" s="13">
        <f>IF(AX$688=0,0,AX685/AX$688)</f>
        <v/>
      </c>
      <c r="AY698" s="13">
        <f>IF(AY$688=0,0,AY685/AY$688)</f>
        <v/>
      </c>
    </row>
    <row r="699" hidden="1" outlineLevel="1">
      <c r="A699" s="14" t="inlineStr">
        <is>
          <t>shr</t>
        </is>
      </c>
      <c r="B699" s="14" t="inlineStr">
        <is>
          <t>bio</t>
        </is>
      </c>
      <c r="C699" s="14" t="inlineStr">
        <is>
          <t>pow</t>
        </is>
      </c>
      <c r="D699" s="41">
        <f>INDEX(Inputs_power!$P$5:$P$13,MATCH($B699,Inputs_power!$A$5:$A$13,0))</f>
        <v/>
      </c>
      <c r="E699" s="35" t="n"/>
      <c r="F699" s="35" t="n"/>
      <c r="G699" s="35" t="n"/>
      <c r="H699" s="14">
        <f>INDEX(VarLab,MATCH($A699,VarKey,0))&amp;INDEX(MemLab,MATCH($C699&amp;"|"&amp;$B699,MemKey,0))</f>
        <v/>
      </c>
      <c r="I699" s="14">
        <f>INDEX(VarUnit,MATCH($A699,VarKey,0))</f>
        <v/>
      </c>
      <c r="J699" s="14">
        <f>INDEX(VarSrc,MATCH($A699,VarKey,0))</f>
        <v/>
      </c>
      <c r="K699" s="11">
        <f>CodePrefix&amp;$A699&amp;IF($C699="","","."&amp;$C699&amp;"."&amp;$B699)&amp;INDEX(VarEnd,MATCH($A699,VarKey,0))&amp;K$5</f>
        <v/>
      </c>
      <c r="L699" s="12">
        <f>IF(L$688=0,0,L686/L$688)</f>
        <v/>
      </c>
      <c r="M699" s="13">
        <f>IF(M$688=0,0,M686/M$688)</f>
        <v/>
      </c>
      <c r="N699" s="13">
        <f>IF(N$688=0,0,N686/N$688)</f>
        <v/>
      </c>
      <c r="O699" s="13">
        <f>IF(O$688=0,0,O686/O$688)</f>
        <v/>
      </c>
      <c r="P699" s="13">
        <f>IF(P$688=0,0,P686/P$688)</f>
        <v/>
      </c>
      <c r="Q699" s="13">
        <f>IF(Q$688=0,0,Q686/Q$688)</f>
        <v/>
      </c>
      <c r="R699" s="13">
        <f>IF(R$688=0,0,R686/R$688)</f>
        <v/>
      </c>
      <c r="S699" s="13">
        <f>IF(S$688=0,0,S686/S$688)</f>
        <v/>
      </c>
      <c r="T699" s="13">
        <f>IF(T$688=0,0,T686/T$688)</f>
        <v/>
      </c>
      <c r="U699" s="13">
        <f>IF(U$688=0,0,U686/U$688)</f>
        <v/>
      </c>
      <c r="V699" s="13">
        <f>IF(V$688=0,0,V686/V$688)</f>
        <v/>
      </c>
      <c r="W699" s="13">
        <f>IF(W$688=0,0,W686/W$688)</f>
        <v/>
      </c>
      <c r="X699" s="13">
        <f>IF(X$688=0,0,X686/X$688)</f>
        <v/>
      </c>
      <c r="Y699" s="13">
        <f>IF(Y$688=0,0,Y686/Y$688)</f>
        <v/>
      </c>
      <c r="Z699" s="13">
        <f>IF(Z$688=0,0,Z686/Z$688)</f>
        <v/>
      </c>
      <c r="AA699" s="13">
        <f>IF(AA$688=0,0,AA686/AA$688)</f>
        <v/>
      </c>
      <c r="AB699" s="13">
        <f>IF(AB$688=0,0,AB686/AB$688)</f>
        <v/>
      </c>
      <c r="AC699" s="13">
        <f>IF(AC$688=0,0,AC686/AC$688)</f>
        <v/>
      </c>
      <c r="AD699" s="13">
        <f>IF(AD$688=0,0,AD686/AD$688)</f>
        <v/>
      </c>
      <c r="AF699" s="11">
        <f>CodePrefix&amp;$A699&amp;IF($C699="","","."&amp;$C699&amp;"."&amp;$B699)&amp;INDEX(VarEnd,MATCH($A699,VarKey,0))&amp;AF$5</f>
        <v/>
      </c>
      <c r="AG699" s="12">
        <f>IF(AG$688=0,0,AG686/AG$688)</f>
        <v/>
      </c>
      <c r="AH699" s="13">
        <f>IF(AH$688=0,0,AH686/AH$688)</f>
        <v/>
      </c>
      <c r="AI699" s="13">
        <f>IF(AI$688=0,0,AI686/AI$688)</f>
        <v/>
      </c>
      <c r="AJ699" s="13">
        <f>IF(AJ$688=0,0,AJ686/AJ$688)</f>
        <v/>
      </c>
      <c r="AK699" s="13">
        <f>IF(AK$688=0,0,AK686/AK$688)</f>
        <v/>
      </c>
      <c r="AL699" s="13">
        <f>IF(AL$688=0,0,AL686/AL$688)</f>
        <v/>
      </c>
      <c r="AM699" s="13">
        <f>IF(AM$688=0,0,AM686/AM$688)</f>
        <v/>
      </c>
      <c r="AN699" s="13">
        <f>IF(AN$688=0,0,AN686/AN$688)</f>
        <v/>
      </c>
      <c r="AO699" s="13">
        <f>IF(AO$688=0,0,AO686/AO$688)</f>
        <v/>
      </c>
      <c r="AP699" s="13">
        <f>IF(AP$688=0,0,AP686/AP$688)</f>
        <v/>
      </c>
      <c r="AQ699" s="13">
        <f>IF(AQ$688=0,0,AQ686/AQ$688)</f>
        <v/>
      </c>
      <c r="AR699" s="13">
        <f>IF(AR$688=0,0,AR686/AR$688)</f>
        <v/>
      </c>
      <c r="AS699" s="13">
        <f>IF(AS$688=0,0,AS686/AS$688)</f>
        <v/>
      </c>
      <c r="AT699" s="13">
        <f>IF(AT$688=0,0,AT686/AT$688)</f>
        <v/>
      </c>
      <c r="AU699" s="13">
        <f>IF(AU$688=0,0,AU686/AU$688)</f>
        <v/>
      </c>
      <c r="AV699" s="13">
        <f>IF(AV$688=0,0,AV686/AV$688)</f>
        <v/>
      </c>
      <c r="AW699" s="13">
        <f>IF(AW$688=0,0,AW686/AW$688)</f>
        <v/>
      </c>
      <c r="AX699" s="13">
        <f>IF(AX$688=0,0,AX686/AX$688)</f>
        <v/>
      </c>
      <c r="AY699" s="13">
        <f>IF(AY$688=0,0,AY686/AY$688)</f>
        <v/>
      </c>
    </row>
    <row r="700" hidden="1" outlineLevel="1"/>
    <row r="701" hidden="1" outlineLevel="1">
      <c r="A701" s="14" t="inlineStr">
        <is>
          <t>pe</t>
        </is>
      </c>
      <c r="B701" s="14" t="inlineStr">
        <is>
          <t>coa</t>
        </is>
      </c>
      <c r="C701" s="14" t="inlineStr">
        <is>
          <t>pow</t>
        </is>
      </c>
      <c r="D701" s="41">
        <f>INDEX(Inputs_power!$AR$5:$AR$13,MATCH($B701,Inputs_power!$A$5:$A$13,0))</f>
        <v/>
      </c>
      <c r="E701" s="35" t="n"/>
      <c r="F701" s="35" t="n"/>
      <c r="G701" s="35" t="n"/>
      <c r="H701" s="14">
        <f>INDEX(VarLab,MATCH($A701,VarKey,0))&amp;INDEX(MemLab,MATCH($C701&amp;"|"&amp;$B701,MemKey,0))</f>
        <v/>
      </c>
      <c r="I701" s="14">
        <f>INDEX(VarUnit,MATCH($A701,VarKey,0))</f>
        <v/>
      </c>
      <c r="J701" s="14">
        <f>INDEX(VarSrc,MATCH($A701,VarKey,0))</f>
        <v/>
      </c>
      <c r="K701" s="11">
        <f>CodePrefix&amp;$A701&amp;IF($C701="","","."&amp;$C701&amp;"."&amp;$B701)&amp;INDEX(VarEnd,MATCH($A701,VarKey,0))&amp;K$5</f>
        <v/>
      </c>
      <c r="L701" s="42">
        <f>L678*$D701</f>
        <v/>
      </c>
      <c r="M701" s="43">
        <f>M678*$D701</f>
        <v/>
      </c>
      <c r="N701" s="43">
        <f>N678*$D701</f>
        <v/>
      </c>
      <c r="O701" s="43">
        <f>O678*$D701</f>
        <v/>
      </c>
      <c r="P701" s="43">
        <f>P678*$D701</f>
        <v/>
      </c>
      <c r="Q701" s="43">
        <f>Q678*$D701</f>
        <v/>
      </c>
      <c r="R701" s="43">
        <f>R678*$D701</f>
        <v/>
      </c>
      <c r="S701" s="43">
        <f>S678*$D701</f>
        <v/>
      </c>
      <c r="T701" s="43">
        <f>T678*$D701</f>
        <v/>
      </c>
      <c r="U701" s="43">
        <f>U678*$D701</f>
        <v/>
      </c>
      <c r="V701" s="43">
        <f>V678*$D701</f>
        <v/>
      </c>
      <c r="W701" s="43">
        <f>W678*$D701</f>
        <v/>
      </c>
      <c r="X701" s="43">
        <f>X678*$D701</f>
        <v/>
      </c>
      <c r="Y701" s="43">
        <f>Y678*$D701</f>
        <v/>
      </c>
      <c r="Z701" s="43">
        <f>Z678*$D701</f>
        <v/>
      </c>
      <c r="AA701" s="43">
        <f>AA678*$D701</f>
        <v/>
      </c>
      <c r="AB701" s="43">
        <f>AB678*$D701</f>
        <v/>
      </c>
      <c r="AC701" s="43">
        <f>AC678*$D701</f>
        <v/>
      </c>
      <c r="AD701" s="43">
        <f>AD678*$D701</f>
        <v/>
      </c>
      <c r="AF701" s="11">
        <f>CodePrefix&amp;$A701&amp;IF($C701="","","."&amp;$C701&amp;"."&amp;$B701)&amp;INDEX(VarEnd,MATCH($A701,VarKey,0))&amp;AF$5</f>
        <v/>
      </c>
      <c r="AG701" s="42">
        <f>AG678*$D701</f>
        <v/>
      </c>
      <c r="AH701" s="43">
        <f>AH678*$D701</f>
        <v/>
      </c>
      <c r="AI701" s="43">
        <f>AI678*$D701</f>
        <v/>
      </c>
      <c r="AJ701" s="43">
        <f>AJ678*$D701</f>
        <v/>
      </c>
      <c r="AK701" s="43">
        <f>AK678*$D701</f>
        <v/>
      </c>
      <c r="AL701" s="43">
        <f>AL678*$D701</f>
        <v/>
      </c>
      <c r="AM701" s="43">
        <f>AM678*$D701</f>
        <v/>
      </c>
      <c r="AN701" s="43">
        <f>AN678*$D701</f>
        <v/>
      </c>
      <c r="AO701" s="43">
        <f>AO678*$D701</f>
        <v/>
      </c>
      <c r="AP701" s="43">
        <f>AP678*$D701</f>
        <v/>
      </c>
      <c r="AQ701" s="43">
        <f>AQ678*$D701</f>
        <v/>
      </c>
      <c r="AR701" s="43">
        <f>AR678*$D701</f>
        <v/>
      </c>
      <c r="AS701" s="43">
        <f>AS678*$D701</f>
        <v/>
      </c>
      <c r="AT701" s="43">
        <f>AT678*$D701</f>
        <v/>
      </c>
      <c r="AU701" s="43">
        <f>AU678*$D701</f>
        <v/>
      </c>
      <c r="AV701" s="43">
        <f>AV678*$D701</f>
        <v/>
      </c>
      <c r="AW701" s="43">
        <f>AW678*$D701</f>
        <v/>
      </c>
      <c r="AX701" s="43">
        <f>AX678*$D701</f>
        <v/>
      </c>
      <c r="AY701" s="43">
        <f>AY678*$D701</f>
        <v/>
      </c>
    </row>
    <row r="702" hidden="1" outlineLevel="1">
      <c r="A702" s="14" t="inlineStr">
        <is>
          <t>pe</t>
        </is>
      </c>
      <c r="B702" s="14" t="inlineStr">
        <is>
          <t>nga</t>
        </is>
      </c>
      <c r="C702" s="14" t="inlineStr">
        <is>
          <t>pow</t>
        </is>
      </c>
      <c r="D702" s="41">
        <f>INDEX(Inputs_power!$AR$5:$AR$13,MATCH($B702,Inputs_power!$A$5:$A$13,0))</f>
        <v/>
      </c>
      <c r="E702" s="35" t="n"/>
      <c r="F702" s="35" t="n"/>
      <c r="G702" s="35" t="n"/>
      <c r="H702" s="14">
        <f>INDEX(VarLab,MATCH($A702,VarKey,0))&amp;INDEX(MemLab,MATCH($C702&amp;"|"&amp;$B702,MemKey,0))</f>
        <v/>
      </c>
      <c r="I702" s="14">
        <f>INDEX(VarUnit,MATCH($A702,VarKey,0))</f>
        <v/>
      </c>
      <c r="J702" s="14">
        <f>INDEX(VarSrc,MATCH($A702,VarKey,0))</f>
        <v/>
      </c>
      <c r="K702" s="11">
        <f>CodePrefix&amp;$A702&amp;IF($C702="","","."&amp;$C702&amp;"."&amp;$B702)&amp;INDEX(VarEnd,MATCH($A702,VarKey,0))&amp;K$5</f>
        <v/>
      </c>
      <c r="L702" s="42">
        <f>L679*$D702</f>
        <v/>
      </c>
      <c r="M702" s="43">
        <f>M679*$D702</f>
        <v/>
      </c>
      <c r="N702" s="43">
        <f>N679*$D702</f>
        <v/>
      </c>
      <c r="O702" s="43">
        <f>O679*$D702</f>
        <v/>
      </c>
      <c r="P702" s="43">
        <f>P679*$D702</f>
        <v/>
      </c>
      <c r="Q702" s="43">
        <f>Q679*$D702</f>
        <v/>
      </c>
      <c r="R702" s="43">
        <f>R679*$D702</f>
        <v/>
      </c>
      <c r="S702" s="43">
        <f>S679*$D702</f>
        <v/>
      </c>
      <c r="T702" s="43">
        <f>T679*$D702</f>
        <v/>
      </c>
      <c r="U702" s="43">
        <f>U679*$D702</f>
        <v/>
      </c>
      <c r="V702" s="43">
        <f>V679*$D702</f>
        <v/>
      </c>
      <c r="W702" s="43">
        <f>W679*$D702</f>
        <v/>
      </c>
      <c r="X702" s="43">
        <f>X679*$D702</f>
        <v/>
      </c>
      <c r="Y702" s="43">
        <f>Y679*$D702</f>
        <v/>
      </c>
      <c r="Z702" s="43">
        <f>Z679*$D702</f>
        <v/>
      </c>
      <c r="AA702" s="43">
        <f>AA679*$D702</f>
        <v/>
      </c>
      <c r="AB702" s="43">
        <f>AB679*$D702</f>
        <v/>
      </c>
      <c r="AC702" s="43">
        <f>AC679*$D702</f>
        <v/>
      </c>
      <c r="AD702" s="43">
        <f>AD679*$D702</f>
        <v/>
      </c>
      <c r="AF702" s="11">
        <f>CodePrefix&amp;$A702&amp;IF($C702="","","."&amp;$C702&amp;"."&amp;$B702)&amp;INDEX(VarEnd,MATCH($A702,VarKey,0))&amp;AF$5</f>
        <v/>
      </c>
      <c r="AG702" s="42">
        <f>AG679*$D702</f>
        <v/>
      </c>
      <c r="AH702" s="43">
        <f>AH679*$D702</f>
        <v/>
      </c>
      <c r="AI702" s="43">
        <f>AI679*$D702</f>
        <v/>
      </c>
      <c r="AJ702" s="43">
        <f>AJ679*$D702</f>
        <v/>
      </c>
      <c r="AK702" s="43">
        <f>AK679*$D702</f>
        <v/>
      </c>
      <c r="AL702" s="43">
        <f>AL679*$D702</f>
        <v/>
      </c>
      <c r="AM702" s="43">
        <f>AM679*$D702</f>
        <v/>
      </c>
      <c r="AN702" s="43">
        <f>AN679*$D702</f>
        <v/>
      </c>
      <c r="AO702" s="43">
        <f>AO679*$D702</f>
        <v/>
      </c>
      <c r="AP702" s="43">
        <f>AP679*$D702</f>
        <v/>
      </c>
      <c r="AQ702" s="43">
        <f>AQ679*$D702</f>
        <v/>
      </c>
      <c r="AR702" s="43">
        <f>AR679*$D702</f>
        <v/>
      </c>
      <c r="AS702" s="43">
        <f>AS679*$D702</f>
        <v/>
      </c>
      <c r="AT702" s="43">
        <f>AT679*$D702</f>
        <v/>
      </c>
      <c r="AU702" s="43">
        <f>AU679*$D702</f>
        <v/>
      </c>
      <c r="AV702" s="43">
        <f>AV679*$D702</f>
        <v/>
      </c>
      <c r="AW702" s="43">
        <f>AW679*$D702</f>
        <v/>
      </c>
      <c r="AX702" s="43">
        <f>AX679*$D702</f>
        <v/>
      </c>
      <c r="AY702" s="43">
        <f>AY679*$D702</f>
        <v/>
      </c>
    </row>
    <row r="703" hidden="1" outlineLevel="1">
      <c r="A703" s="14" t="inlineStr">
        <is>
          <t>pe</t>
        </is>
      </c>
      <c r="B703" s="14" t="inlineStr">
        <is>
          <t>oop</t>
        </is>
      </c>
      <c r="C703" s="14" t="inlineStr">
        <is>
          <t>pow</t>
        </is>
      </c>
      <c r="D703" s="41">
        <f>INDEX(Inputs_power!$AR$5:$AR$13,MATCH($B703,Inputs_power!$A$5:$A$13,0))</f>
        <v/>
      </c>
      <c r="E703" s="35" t="n"/>
      <c r="F703" s="35" t="n"/>
      <c r="G703" s="35" t="n"/>
      <c r="H703" s="14">
        <f>INDEX(VarLab,MATCH($A703,VarKey,0))&amp;INDEX(MemLab,MATCH($C703&amp;"|"&amp;$B703,MemKey,0))</f>
        <v/>
      </c>
      <c r="I703" s="14">
        <f>INDEX(VarUnit,MATCH($A703,VarKey,0))</f>
        <v/>
      </c>
      <c r="J703" s="14">
        <f>INDEX(VarSrc,MATCH($A703,VarKey,0))</f>
        <v/>
      </c>
      <c r="K703" s="11">
        <f>CodePrefix&amp;$A703&amp;IF($C703="","","."&amp;$C703&amp;"."&amp;$B703)&amp;INDEX(VarEnd,MATCH($A703,VarKey,0))&amp;K$5</f>
        <v/>
      </c>
      <c r="L703" s="42">
        <f>L680*$D703</f>
        <v/>
      </c>
      <c r="M703" s="43">
        <f>M680*$D703</f>
        <v/>
      </c>
      <c r="N703" s="43">
        <f>N680*$D703</f>
        <v/>
      </c>
      <c r="O703" s="43">
        <f>O680*$D703</f>
        <v/>
      </c>
      <c r="P703" s="43">
        <f>P680*$D703</f>
        <v/>
      </c>
      <c r="Q703" s="43">
        <f>Q680*$D703</f>
        <v/>
      </c>
      <c r="R703" s="43">
        <f>R680*$D703</f>
        <v/>
      </c>
      <c r="S703" s="43">
        <f>S680*$D703</f>
        <v/>
      </c>
      <c r="T703" s="43">
        <f>T680*$D703</f>
        <v/>
      </c>
      <c r="U703" s="43">
        <f>U680*$D703</f>
        <v/>
      </c>
      <c r="V703" s="43">
        <f>V680*$D703</f>
        <v/>
      </c>
      <c r="W703" s="43">
        <f>W680*$D703</f>
        <v/>
      </c>
      <c r="X703" s="43">
        <f>X680*$D703</f>
        <v/>
      </c>
      <c r="Y703" s="43">
        <f>Y680*$D703</f>
        <v/>
      </c>
      <c r="Z703" s="43">
        <f>Z680*$D703</f>
        <v/>
      </c>
      <c r="AA703" s="43">
        <f>AA680*$D703</f>
        <v/>
      </c>
      <c r="AB703" s="43">
        <f>AB680*$D703</f>
        <v/>
      </c>
      <c r="AC703" s="43">
        <f>AC680*$D703</f>
        <v/>
      </c>
      <c r="AD703" s="43">
        <f>AD680*$D703</f>
        <v/>
      </c>
      <c r="AF703" s="11">
        <f>CodePrefix&amp;$A703&amp;IF($C703="","","."&amp;$C703&amp;"."&amp;$B703)&amp;INDEX(VarEnd,MATCH($A703,VarKey,0))&amp;AF$5</f>
        <v/>
      </c>
      <c r="AG703" s="42">
        <f>AG680*$D703</f>
        <v/>
      </c>
      <c r="AH703" s="43">
        <f>AH680*$D703</f>
        <v/>
      </c>
      <c r="AI703" s="43">
        <f>AI680*$D703</f>
        <v/>
      </c>
      <c r="AJ703" s="43">
        <f>AJ680*$D703</f>
        <v/>
      </c>
      <c r="AK703" s="43">
        <f>AK680*$D703</f>
        <v/>
      </c>
      <c r="AL703" s="43">
        <f>AL680*$D703</f>
        <v/>
      </c>
      <c r="AM703" s="43">
        <f>AM680*$D703</f>
        <v/>
      </c>
      <c r="AN703" s="43">
        <f>AN680*$D703</f>
        <v/>
      </c>
      <c r="AO703" s="43">
        <f>AO680*$D703</f>
        <v/>
      </c>
      <c r="AP703" s="43">
        <f>AP680*$D703</f>
        <v/>
      </c>
      <c r="AQ703" s="43">
        <f>AQ680*$D703</f>
        <v/>
      </c>
      <c r="AR703" s="43">
        <f>AR680*$D703</f>
        <v/>
      </c>
      <c r="AS703" s="43">
        <f>AS680*$D703</f>
        <v/>
      </c>
      <c r="AT703" s="43">
        <f>AT680*$D703</f>
        <v/>
      </c>
      <c r="AU703" s="43">
        <f>AU680*$D703</f>
        <v/>
      </c>
      <c r="AV703" s="43">
        <f>AV680*$D703</f>
        <v/>
      </c>
      <c r="AW703" s="43">
        <f>AW680*$D703</f>
        <v/>
      </c>
      <c r="AX703" s="43">
        <f>AX680*$D703</f>
        <v/>
      </c>
      <c r="AY703" s="43">
        <f>AY680*$D703</f>
        <v/>
      </c>
    </row>
    <row r="704" hidden="1" outlineLevel="1">
      <c r="A704" s="14" t="inlineStr">
        <is>
          <t>pe</t>
        </is>
      </c>
      <c r="B704" s="14" t="inlineStr">
        <is>
          <t>nuc</t>
        </is>
      </c>
      <c r="C704" s="14" t="inlineStr">
        <is>
          <t>pow</t>
        </is>
      </c>
      <c r="D704" s="41">
        <f>INDEX(Inputs_power!$AR$5:$AR$13,MATCH($B704,Inputs_power!$A$5:$A$13,0))</f>
        <v/>
      </c>
      <c r="E704" s="35" t="n"/>
      <c r="F704" s="35" t="n"/>
      <c r="G704" s="35" t="n"/>
      <c r="H704" s="14">
        <f>INDEX(VarLab,MATCH($A704,VarKey,0))&amp;INDEX(MemLab,MATCH($C704&amp;"|"&amp;$B704,MemKey,0))</f>
        <v/>
      </c>
      <c r="I704" s="14">
        <f>INDEX(VarUnit,MATCH($A704,VarKey,0))</f>
        <v/>
      </c>
      <c r="J704" s="14">
        <f>INDEX(VarSrc,MATCH($A704,VarKey,0))</f>
        <v/>
      </c>
      <c r="K704" s="11">
        <f>CodePrefix&amp;$A704&amp;IF($C704="","","."&amp;$C704&amp;"."&amp;$B704)&amp;INDEX(VarEnd,MATCH($A704,VarKey,0))&amp;K$5</f>
        <v/>
      </c>
      <c r="L704" s="42">
        <f>L681*$D704</f>
        <v/>
      </c>
      <c r="M704" s="43">
        <f>M681*$D704</f>
        <v/>
      </c>
      <c r="N704" s="43">
        <f>N681*$D704</f>
        <v/>
      </c>
      <c r="O704" s="43">
        <f>O681*$D704</f>
        <v/>
      </c>
      <c r="P704" s="43">
        <f>P681*$D704</f>
        <v/>
      </c>
      <c r="Q704" s="43">
        <f>Q681*$D704</f>
        <v/>
      </c>
      <c r="R704" s="43">
        <f>R681*$D704</f>
        <v/>
      </c>
      <c r="S704" s="43">
        <f>S681*$D704</f>
        <v/>
      </c>
      <c r="T704" s="43">
        <f>T681*$D704</f>
        <v/>
      </c>
      <c r="U704" s="43">
        <f>U681*$D704</f>
        <v/>
      </c>
      <c r="V704" s="43">
        <f>V681*$D704</f>
        <v/>
      </c>
      <c r="W704" s="43">
        <f>W681*$D704</f>
        <v/>
      </c>
      <c r="X704" s="43">
        <f>X681*$D704</f>
        <v/>
      </c>
      <c r="Y704" s="43">
        <f>Y681*$D704</f>
        <v/>
      </c>
      <c r="Z704" s="43">
        <f>Z681*$D704</f>
        <v/>
      </c>
      <c r="AA704" s="43">
        <f>AA681*$D704</f>
        <v/>
      </c>
      <c r="AB704" s="43">
        <f>AB681*$D704</f>
        <v/>
      </c>
      <c r="AC704" s="43">
        <f>AC681*$D704</f>
        <v/>
      </c>
      <c r="AD704" s="43">
        <f>AD681*$D704</f>
        <v/>
      </c>
      <c r="AF704" s="11">
        <f>CodePrefix&amp;$A704&amp;IF($C704="","","."&amp;$C704&amp;"."&amp;$B704)&amp;INDEX(VarEnd,MATCH($A704,VarKey,0))&amp;AF$5</f>
        <v/>
      </c>
      <c r="AG704" s="42">
        <f>AG681*$D704</f>
        <v/>
      </c>
      <c r="AH704" s="43">
        <f>AH681*$D704</f>
        <v/>
      </c>
      <c r="AI704" s="43">
        <f>AI681*$D704</f>
        <v/>
      </c>
      <c r="AJ704" s="43">
        <f>AJ681*$D704</f>
        <v/>
      </c>
      <c r="AK704" s="43">
        <f>AK681*$D704</f>
        <v/>
      </c>
      <c r="AL704" s="43">
        <f>AL681*$D704</f>
        <v/>
      </c>
      <c r="AM704" s="43">
        <f>AM681*$D704</f>
        <v/>
      </c>
      <c r="AN704" s="43">
        <f>AN681*$D704</f>
        <v/>
      </c>
      <c r="AO704" s="43">
        <f>AO681*$D704</f>
        <v/>
      </c>
      <c r="AP704" s="43">
        <f>AP681*$D704</f>
        <v/>
      </c>
      <c r="AQ704" s="43">
        <f>AQ681*$D704</f>
        <v/>
      </c>
      <c r="AR704" s="43">
        <f>AR681*$D704</f>
        <v/>
      </c>
      <c r="AS704" s="43">
        <f>AS681*$D704</f>
        <v/>
      </c>
      <c r="AT704" s="43">
        <f>AT681*$D704</f>
        <v/>
      </c>
      <c r="AU704" s="43">
        <f>AU681*$D704</f>
        <v/>
      </c>
      <c r="AV704" s="43">
        <f>AV681*$D704</f>
        <v/>
      </c>
      <c r="AW704" s="43">
        <f>AW681*$D704</f>
        <v/>
      </c>
      <c r="AX704" s="43">
        <f>AX681*$D704</f>
        <v/>
      </c>
      <c r="AY704" s="43">
        <f>AY681*$D704</f>
        <v/>
      </c>
    </row>
    <row r="705" hidden="1" outlineLevel="1">
      <c r="A705" s="14" t="inlineStr">
        <is>
          <t>pe</t>
        </is>
      </c>
      <c r="B705" s="14" t="inlineStr">
        <is>
          <t>wnd</t>
        </is>
      </c>
      <c r="C705" s="14" t="inlineStr">
        <is>
          <t>pow</t>
        </is>
      </c>
      <c r="D705" s="41">
        <f>INDEX(Inputs_power!$AR$5:$AR$13,MATCH($B705,Inputs_power!$A$5:$A$13,0))</f>
        <v/>
      </c>
      <c r="E705" s="35" t="n"/>
      <c r="F705" s="35" t="n"/>
      <c r="G705" s="35" t="n"/>
      <c r="H705" s="14">
        <f>INDEX(VarLab,MATCH($A705,VarKey,0))&amp;INDEX(MemLab,MATCH($C705&amp;"|"&amp;$B705,MemKey,0))</f>
        <v/>
      </c>
      <c r="I705" s="14">
        <f>INDEX(VarUnit,MATCH($A705,VarKey,0))</f>
        <v/>
      </c>
      <c r="J705" s="14">
        <f>INDEX(VarSrc,MATCH($A705,VarKey,0))</f>
        <v/>
      </c>
      <c r="K705" s="11">
        <f>CodePrefix&amp;$A705&amp;IF($C705="","","."&amp;$C705&amp;"."&amp;$B705)&amp;INDEX(VarEnd,MATCH($A705,VarKey,0))&amp;K$5</f>
        <v/>
      </c>
      <c r="L705" s="42">
        <f>L682*$D705</f>
        <v/>
      </c>
      <c r="M705" s="43">
        <f>M682*$D705</f>
        <v/>
      </c>
      <c r="N705" s="43">
        <f>N682*$D705</f>
        <v/>
      </c>
      <c r="O705" s="43">
        <f>O682*$D705</f>
        <v/>
      </c>
      <c r="P705" s="43">
        <f>P682*$D705</f>
        <v/>
      </c>
      <c r="Q705" s="43">
        <f>Q682*$D705</f>
        <v/>
      </c>
      <c r="R705" s="43">
        <f>R682*$D705</f>
        <v/>
      </c>
      <c r="S705" s="43">
        <f>S682*$D705</f>
        <v/>
      </c>
      <c r="T705" s="43">
        <f>T682*$D705</f>
        <v/>
      </c>
      <c r="U705" s="43">
        <f>U682*$D705</f>
        <v/>
      </c>
      <c r="V705" s="43">
        <f>V682*$D705</f>
        <v/>
      </c>
      <c r="W705" s="43">
        <f>W682*$D705</f>
        <v/>
      </c>
      <c r="X705" s="43">
        <f>X682*$D705</f>
        <v/>
      </c>
      <c r="Y705" s="43">
        <f>Y682*$D705</f>
        <v/>
      </c>
      <c r="Z705" s="43">
        <f>Z682*$D705</f>
        <v/>
      </c>
      <c r="AA705" s="43">
        <f>AA682*$D705</f>
        <v/>
      </c>
      <c r="AB705" s="43">
        <f>AB682*$D705</f>
        <v/>
      </c>
      <c r="AC705" s="43">
        <f>AC682*$D705</f>
        <v/>
      </c>
      <c r="AD705" s="43">
        <f>AD682*$D705</f>
        <v/>
      </c>
      <c r="AF705" s="11">
        <f>CodePrefix&amp;$A705&amp;IF($C705="","","."&amp;$C705&amp;"."&amp;$B705)&amp;INDEX(VarEnd,MATCH($A705,VarKey,0))&amp;AF$5</f>
        <v/>
      </c>
      <c r="AG705" s="42">
        <f>AG682*$D705</f>
        <v/>
      </c>
      <c r="AH705" s="43">
        <f>AH682*$D705</f>
        <v/>
      </c>
      <c r="AI705" s="43">
        <f>AI682*$D705</f>
        <v/>
      </c>
      <c r="AJ705" s="43">
        <f>AJ682*$D705</f>
        <v/>
      </c>
      <c r="AK705" s="43">
        <f>AK682*$D705</f>
        <v/>
      </c>
      <c r="AL705" s="43">
        <f>AL682*$D705</f>
        <v/>
      </c>
      <c r="AM705" s="43">
        <f>AM682*$D705</f>
        <v/>
      </c>
      <c r="AN705" s="43">
        <f>AN682*$D705</f>
        <v/>
      </c>
      <c r="AO705" s="43">
        <f>AO682*$D705</f>
        <v/>
      </c>
      <c r="AP705" s="43">
        <f>AP682*$D705</f>
        <v/>
      </c>
      <c r="AQ705" s="43">
        <f>AQ682*$D705</f>
        <v/>
      </c>
      <c r="AR705" s="43">
        <f>AR682*$D705</f>
        <v/>
      </c>
      <c r="AS705" s="43">
        <f>AS682*$D705</f>
        <v/>
      </c>
      <c r="AT705" s="43">
        <f>AT682*$D705</f>
        <v/>
      </c>
      <c r="AU705" s="43">
        <f>AU682*$D705</f>
        <v/>
      </c>
      <c r="AV705" s="43">
        <f>AV682*$D705</f>
        <v/>
      </c>
      <c r="AW705" s="43">
        <f>AW682*$D705</f>
        <v/>
      </c>
      <c r="AX705" s="43">
        <f>AX682*$D705</f>
        <v/>
      </c>
      <c r="AY705" s="43">
        <f>AY682*$D705</f>
        <v/>
      </c>
    </row>
    <row r="706" hidden="1" outlineLevel="1">
      <c r="A706" s="14" t="inlineStr">
        <is>
          <t>pe</t>
        </is>
      </c>
      <c r="B706" s="14" t="inlineStr">
        <is>
          <t>sol</t>
        </is>
      </c>
      <c r="C706" s="14" t="inlineStr">
        <is>
          <t>pow</t>
        </is>
      </c>
      <c r="D706" s="41">
        <f>INDEX(Inputs_power!$AR$5:$AR$13,MATCH($B706,Inputs_power!$A$5:$A$13,0))</f>
        <v/>
      </c>
      <c r="E706" s="35" t="n"/>
      <c r="F706" s="35" t="n"/>
      <c r="G706" s="35" t="n"/>
      <c r="H706" s="14">
        <f>INDEX(VarLab,MATCH($A706,VarKey,0))&amp;INDEX(MemLab,MATCH($C706&amp;"|"&amp;$B706,MemKey,0))</f>
        <v/>
      </c>
      <c r="I706" s="14">
        <f>INDEX(VarUnit,MATCH($A706,VarKey,0))</f>
        <v/>
      </c>
      <c r="J706" s="14">
        <f>INDEX(VarSrc,MATCH($A706,VarKey,0))</f>
        <v/>
      </c>
      <c r="K706" s="11">
        <f>CodePrefix&amp;$A706&amp;IF($C706="","","."&amp;$C706&amp;"."&amp;$B706)&amp;INDEX(VarEnd,MATCH($A706,VarKey,0))&amp;K$5</f>
        <v/>
      </c>
      <c r="L706" s="42">
        <f>L683*$D706</f>
        <v/>
      </c>
      <c r="M706" s="43">
        <f>M683*$D706</f>
        <v/>
      </c>
      <c r="N706" s="43">
        <f>N683*$D706</f>
        <v/>
      </c>
      <c r="O706" s="43">
        <f>O683*$D706</f>
        <v/>
      </c>
      <c r="P706" s="43">
        <f>P683*$D706</f>
        <v/>
      </c>
      <c r="Q706" s="43">
        <f>Q683*$D706</f>
        <v/>
      </c>
      <c r="R706" s="43">
        <f>R683*$D706</f>
        <v/>
      </c>
      <c r="S706" s="43">
        <f>S683*$D706</f>
        <v/>
      </c>
      <c r="T706" s="43">
        <f>T683*$D706</f>
        <v/>
      </c>
      <c r="U706" s="43">
        <f>U683*$D706</f>
        <v/>
      </c>
      <c r="V706" s="43">
        <f>V683*$D706</f>
        <v/>
      </c>
      <c r="W706" s="43">
        <f>W683*$D706</f>
        <v/>
      </c>
      <c r="X706" s="43">
        <f>X683*$D706</f>
        <v/>
      </c>
      <c r="Y706" s="43">
        <f>Y683*$D706</f>
        <v/>
      </c>
      <c r="Z706" s="43">
        <f>Z683*$D706</f>
        <v/>
      </c>
      <c r="AA706" s="43">
        <f>AA683*$D706</f>
        <v/>
      </c>
      <c r="AB706" s="43">
        <f>AB683*$D706</f>
        <v/>
      </c>
      <c r="AC706" s="43">
        <f>AC683*$D706</f>
        <v/>
      </c>
      <c r="AD706" s="43">
        <f>AD683*$D706</f>
        <v/>
      </c>
      <c r="AF706" s="11">
        <f>CodePrefix&amp;$A706&amp;IF($C706="","","."&amp;$C706&amp;"."&amp;$B706)&amp;INDEX(VarEnd,MATCH($A706,VarKey,0))&amp;AF$5</f>
        <v/>
      </c>
      <c r="AG706" s="42">
        <f>AG683*$D706</f>
        <v/>
      </c>
      <c r="AH706" s="43">
        <f>AH683*$D706</f>
        <v/>
      </c>
      <c r="AI706" s="43">
        <f>AI683*$D706</f>
        <v/>
      </c>
      <c r="AJ706" s="43">
        <f>AJ683*$D706</f>
        <v/>
      </c>
      <c r="AK706" s="43">
        <f>AK683*$D706</f>
        <v/>
      </c>
      <c r="AL706" s="43">
        <f>AL683*$D706</f>
        <v/>
      </c>
      <c r="AM706" s="43">
        <f>AM683*$D706</f>
        <v/>
      </c>
      <c r="AN706" s="43">
        <f>AN683*$D706</f>
        <v/>
      </c>
      <c r="AO706" s="43">
        <f>AO683*$D706</f>
        <v/>
      </c>
      <c r="AP706" s="43">
        <f>AP683*$D706</f>
        <v/>
      </c>
      <c r="AQ706" s="43">
        <f>AQ683*$D706</f>
        <v/>
      </c>
      <c r="AR706" s="43">
        <f>AR683*$D706</f>
        <v/>
      </c>
      <c r="AS706" s="43">
        <f>AS683*$D706</f>
        <v/>
      </c>
      <c r="AT706" s="43">
        <f>AT683*$D706</f>
        <v/>
      </c>
      <c r="AU706" s="43">
        <f>AU683*$D706</f>
        <v/>
      </c>
      <c r="AV706" s="43">
        <f>AV683*$D706</f>
        <v/>
      </c>
      <c r="AW706" s="43">
        <f>AW683*$D706</f>
        <v/>
      </c>
      <c r="AX706" s="43">
        <f>AX683*$D706</f>
        <v/>
      </c>
      <c r="AY706" s="43">
        <f>AY683*$D706</f>
        <v/>
      </c>
    </row>
    <row r="707" hidden="1" outlineLevel="1">
      <c r="A707" s="14" t="inlineStr">
        <is>
          <t>pe</t>
        </is>
      </c>
      <c r="B707" s="14" t="inlineStr">
        <is>
          <t>hyd</t>
        </is>
      </c>
      <c r="C707" s="14" t="inlineStr">
        <is>
          <t>pow</t>
        </is>
      </c>
      <c r="D707" s="41">
        <f>INDEX(Inputs_power!$AR$5:$AR$13,MATCH($B707,Inputs_power!$A$5:$A$13,0))</f>
        <v/>
      </c>
      <c r="E707" s="35" t="n"/>
      <c r="F707" s="35" t="n"/>
      <c r="G707" s="35" t="n"/>
      <c r="H707" s="14">
        <f>INDEX(VarLab,MATCH($A707,VarKey,0))&amp;INDEX(MemLab,MATCH($C707&amp;"|"&amp;$B707,MemKey,0))</f>
        <v/>
      </c>
      <c r="I707" s="14">
        <f>INDEX(VarUnit,MATCH($A707,VarKey,0))</f>
        <v/>
      </c>
      <c r="J707" s="14">
        <f>INDEX(VarSrc,MATCH($A707,VarKey,0))</f>
        <v/>
      </c>
      <c r="K707" s="11">
        <f>CodePrefix&amp;$A707&amp;IF($C707="","","."&amp;$C707&amp;"."&amp;$B707)&amp;INDEX(VarEnd,MATCH($A707,VarKey,0))&amp;K$5</f>
        <v/>
      </c>
      <c r="L707" s="42">
        <f>L684*$D707</f>
        <v/>
      </c>
      <c r="M707" s="43">
        <f>M684*$D707</f>
        <v/>
      </c>
      <c r="N707" s="43">
        <f>N684*$D707</f>
        <v/>
      </c>
      <c r="O707" s="43">
        <f>O684*$D707</f>
        <v/>
      </c>
      <c r="P707" s="43">
        <f>P684*$D707</f>
        <v/>
      </c>
      <c r="Q707" s="43">
        <f>Q684*$D707</f>
        <v/>
      </c>
      <c r="R707" s="43">
        <f>R684*$D707</f>
        <v/>
      </c>
      <c r="S707" s="43">
        <f>S684*$D707</f>
        <v/>
      </c>
      <c r="T707" s="43">
        <f>T684*$D707</f>
        <v/>
      </c>
      <c r="U707" s="43">
        <f>U684*$D707</f>
        <v/>
      </c>
      <c r="V707" s="43">
        <f>V684*$D707</f>
        <v/>
      </c>
      <c r="W707" s="43">
        <f>W684*$D707</f>
        <v/>
      </c>
      <c r="X707" s="43">
        <f>X684*$D707</f>
        <v/>
      </c>
      <c r="Y707" s="43">
        <f>Y684*$D707</f>
        <v/>
      </c>
      <c r="Z707" s="43">
        <f>Z684*$D707</f>
        <v/>
      </c>
      <c r="AA707" s="43">
        <f>AA684*$D707</f>
        <v/>
      </c>
      <c r="AB707" s="43">
        <f>AB684*$D707</f>
        <v/>
      </c>
      <c r="AC707" s="43">
        <f>AC684*$D707</f>
        <v/>
      </c>
      <c r="AD707" s="43">
        <f>AD684*$D707</f>
        <v/>
      </c>
      <c r="AF707" s="11">
        <f>CodePrefix&amp;$A707&amp;IF($C707="","","."&amp;$C707&amp;"."&amp;$B707)&amp;INDEX(VarEnd,MATCH($A707,VarKey,0))&amp;AF$5</f>
        <v/>
      </c>
      <c r="AG707" s="42">
        <f>AG684*$D707</f>
        <v/>
      </c>
      <c r="AH707" s="43">
        <f>AH684*$D707</f>
        <v/>
      </c>
      <c r="AI707" s="43">
        <f>AI684*$D707</f>
        <v/>
      </c>
      <c r="AJ707" s="43">
        <f>AJ684*$D707</f>
        <v/>
      </c>
      <c r="AK707" s="43">
        <f>AK684*$D707</f>
        <v/>
      </c>
      <c r="AL707" s="43">
        <f>AL684*$D707</f>
        <v/>
      </c>
      <c r="AM707" s="43">
        <f>AM684*$D707</f>
        <v/>
      </c>
      <c r="AN707" s="43">
        <f>AN684*$D707</f>
        <v/>
      </c>
      <c r="AO707" s="43">
        <f>AO684*$D707</f>
        <v/>
      </c>
      <c r="AP707" s="43">
        <f>AP684*$D707</f>
        <v/>
      </c>
      <c r="AQ707" s="43">
        <f>AQ684*$D707</f>
        <v/>
      </c>
      <c r="AR707" s="43">
        <f>AR684*$D707</f>
        <v/>
      </c>
      <c r="AS707" s="43">
        <f>AS684*$D707</f>
        <v/>
      </c>
      <c r="AT707" s="43">
        <f>AT684*$D707</f>
        <v/>
      </c>
      <c r="AU707" s="43">
        <f>AU684*$D707</f>
        <v/>
      </c>
      <c r="AV707" s="43">
        <f>AV684*$D707</f>
        <v/>
      </c>
      <c r="AW707" s="43">
        <f>AW684*$D707</f>
        <v/>
      </c>
      <c r="AX707" s="43">
        <f>AX684*$D707</f>
        <v/>
      </c>
      <c r="AY707" s="43">
        <f>AY684*$D707</f>
        <v/>
      </c>
    </row>
    <row r="708" hidden="1" outlineLevel="1">
      <c r="A708" s="14" t="inlineStr">
        <is>
          <t>pe</t>
        </is>
      </c>
      <c r="B708" s="14" t="inlineStr">
        <is>
          <t>ore</t>
        </is>
      </c>
      <c r="C708" s="14" t="inlineStr">
        <is>
          <t>pow</t>
        </is>
      </c>
      <c r="D708" s="41">
        <f>INDEX(Inputs_power!$AR$5:$AR$13,MATCH($B708,Inputs_power!$A$5:$A$13,0))</f>
        <v/>
      </c>
      <c r="E708" s="35" t="n"/>
      <c r="F708" s="35" t="n"/>
      <c r="G708" s="35" t="n"/>
      <c r="H708" s="14">
        <f>INDEX(VarLab,MATCH($A708,VarKey,0))&amp;INDEX(MemLab,MATCH($C708&amp;"|"&amp;$B708,MemKey,0))</f>
        <v/>
      </c>
      <c r="I708" s="14">
        <f>INDEX(VarUnit,MATCH($A708,VarKey,0))</f>
        <v/>
      </c>
      <c r="J708" s="14">
        <f>INDEX(VarSrc,MATCH($A708,VarKey,0))</f>
        <v/>
      </c>
      <c r="K708" s="11">
        <f>CodePrefix&amp;$A708&amp;IF($C708="","","."&amp;$C708&amp;"."&amp;$B708)&amp;INDEX(VarEnd,MATCH($A708,VarKey,0))&amp;K$5</f>
        <v/>
      </c>
      <c r="L708" s="42">
        <f>L685*$D708</f>
        <v/>
      </c>
      <c r="M708" s="43">
        <f>M685*$D708</f>
        <v/>
      </c>
      <c r="N708" s="43">
        <f>N685*$D708</f>
        <v/>
      </c>
      <c r="O708" s="43">
        <f>O685*$D708</f>
        <v/>
      </c>
      <c r="P708" s="43">
        <f>P685*$D708</f>
        <v/>
      </c>
      <c r="Q708" s="43">
        <f>Q685*$D708</f>
        <v/>
      </c>
      <c r="R708" s="43">
        <f>R685*$D708</f>
        <v/>
      </c>
      <c r="S708" s="43">
        <f>S685*$D708</f>
        <v/>
      </c>
      <c r="T708" s="43">
        <f>T685*$D708</f>
        <v/>
      </c>
      <c r="U708" s="43">
        <f>U685*$D708</f>
        <v/>
      </c>
      <c r="V708" s="43">
        <f>V685*$D708</f>
        <v/>
      </c>
      <c r="W708" s="43">
        <f>W685*$D708</f>
        <v/>
      </c>
      <c r="X708" s="43">
        <f>X685*$D708</f>
        <v/>
      </c>
      <c r="Y708" s="43">
        <f>Y685*$D708</f>
        <v/>
      </c>
      <c r="Z708" s="43">
        <f>Z685*$D708</f>
        <v/>
      </c>
      <c r="AA708" s="43">
        <f>AA685*$D708</f>
        <v/>
      </c>
      <c r="AB708" s="43">
        <f>AB685*$D708</f>
        <v/>
      </c>
      <c r="AC708" s="43">
        <f>AC685*$D708</f>
        <v/>
      </c>
      <c r="AD708" s="43">
        <f>AD685*$D708</f>
        <v/>
      </c>
      <c r="AF708" s="11">
        <f>CodePrefix&amp;$A708&amp;IF($C708="","","."&amp;$C708&amp;"."&amp;$B708)&amp;INDEX(VarEnd,MATCH($A708,VarKey,0))&amp;AF$5</f>
        <v/>
      </c>
      <c r="AG708" s="42">
        <f>AG685*$D708</f>
        <v/>
      </c>
      <c r="AH708" s="43">
        <f>AH685*$D708</f>
        <v/>
      </c>
      <c r="AI708" s="43">
        <f>AI685*$D708</f>
        <v/>
      </c>
      <c r="AJ708" s="43">
        <f>AJ685*$D708</f>
        <v/>
      </c>
      <c r="AK708" s="43">
        <f>AK685*$D708</f>
        <v/>
      </c>
      <c r="AL708" s="43">
        <f>AL685*$D708</f>
        <v/>
      </c>
      <c r="AM708" s="43">
        <f>AM685*$D708</f>
        <v/>
      </c>
      <c r="AN708" s="43">
        <f>AN685*$D708</f>
        <v/>
      </c>
      <c r="AO708" s="43">
        <f>AO685*$D708</f>
        <v/>
      </c>
      <c r="AP708" s="43">
        <f>AP685*$D708</f>
        <v/>
      </c>
      <c r="AQ708" s="43">
        <f>AQ685*$D708</f>
        <v/>
      </c>
      <c r="AR708" s="43">
        <f>AR685*$D708</f>
        <v/>
      </c>
      <c r="AS708" s="43">
        <f>AS685*$D708</f>
        <v/>
      </c>
      <c r="AT708" s="43">
        <f>AT685*$D708</f>
        <v/>
      </c>
      <c r="AU708" s="43">
        <f>AU685*$D708</f>
        <v/>
      </c>
      <c r="AV708" s="43">
        <f>AV685*$D708</f>
        <v/>
      </c>
      <c r="AW708" s="43">
        <f>AW685*$D708</f>
        <v/>
      </c>
      <c r="AX708" s="43">
        <f>AX685*$D708</f>
        <v/>
      </c>
      <c r="AY708" s="43">
        <f>AY685*$D708</f>
        <v/>
      </c>
    </row>
    <row r="709" hidden="1" outlineLevel="1">
      <c r="A709" s="14" t="inlineStr">
        <is>
          <t>pe</t>
        </is>
      </c>
      <c r="B709" s="14" t="inlineStr">
        <is>
          <t>bio</t>
        </is>
      </c>
      <c r="C709" s="14" t="inlineStr">
        <is>
          <t>pow</t>
        </is>
      </c>
      <c r="D709" s="41">
        <f>INDEX(Inputs_power!$AR$5:$AR$13,MATCH($B709,Inputs_power!$A$5:$A$13,0))</f>
        <v/>
      </c>
      <c r="E709" s="35" t="n"/>
      <c r="F709" s="35" t="n"/>
      <c r="G709" s="35" t="n"/>
      <c r="H709" s="14">
        <f>INDEX(VarLab,MATCH($A709,VarKey,0))&amp;INDEX(MemLab,MATCH($C709&amp;"|"&amp;$B709,MemKey,0))</f>
        <v/>
      </c>
      <c r="I709" s="14">
        <f>INDEX(VarUnit,MATCH($A709,VarKey,0))</f>
        <v/>
      </c>
      <c r="J709" s="14">
        <f>INDEX(VarSrc,MATCH($A709,VarKey,0))</f>
        <v/>
      </c>
      <c r="K709" s="11">
        <f>CodePrefix&amp;$A709&amp;IF($C709="","","."&amp;$C709&amp;"."&amp;$B709)&amp;INDEX(VarEnd,MATCH($A709,VarKey,0))&amp;K$5</f>
        <v/>
      </c>
      <c r="L709" s="42">
        <f>L686*$D709</f>
        <v/>
      </c>
      <c r="M709" s="43">
        <f>M686*$D709</f>
        <v/>
      </c>
      <c r="N709" s="43">
        <f>N686*$D709</f>
        <v/>
      </c>
      <c r="O709" s="43">
        <f>O686*$D709</f>
        <v/>
      </c>
      <c r="P709" s="43">
        <f>P686*$D709</f>
        <v/>
      </c>
      <c r="Q709" s="43">
        <f>Q686*$D709</f>
        <v/>
      </c>
      <c r="R709" s="43">
        <f>R686*$D709</f>
        <v/>
      </c>
      <c r="S709" s="43">
        <f>S686*$D709</f>
        <v/>
      </c>
      <c r="T709" s="43">
        <f>T686*$D709</f>
        <v/>
      </c>
      <c r="U709" s="43">
        <f>U686*$D709</f>
        <v/>
      </c>
      <c r="V709" s="43">
        <f>V686*$D709</f>
        <v/>
      </c>
      <c r="W709" s="43">
        <f>W686*$D709</f>
        <v/>
      </c>
      <c r="X709" s="43">
        <f>X686*$D709</f>
        <v/>
      </c>
      <c r="Y709" s="43">
        <f>Y686*$D709</f>
        <v/>
      </c>
      <c r="Z709" s="43">
        <f>Z686*$D709</f>
        <v/>
      </c>
      <c r="AA709" s="43">
        <f>AA686*$D709</f>
        <v/>
      </c>
      <c r="AB709" s="43">
        <f>AB686*$D709</f>
        <v/>
      </c>
      <c r="AC709" s="43">
        <f>AC686*$D709</f>
        <v/>
      </c>
      <c r="AD709" s="43">
        <f>AD686*$D709</f>
        <v/>
      </c>
      <c r="AF709" s="11">
        <f>CodePrefix&amp;$A709&amp;IF($C709="","","."&amp;$C709&amp;"."&amp;$B709)&amp;INDEX(VarEnd,MATCH($A709,VarKey,0))&amp;AF$5</f>
        <v/>
      </c>
      <c r="AG709" s="42">
        <f>AG686*$D709</f>
        <v/>
      </c>
      <c r="AH709" s="43">
        <f>AH686*$D709</f>
        <v/>
      </c>
      <c r="AI709" s="43">
        <f>AI686*$D709</f>
        <v/>
      </c>
      <c r="AJ709" s="43">
        <f>AJ686*$D709</f>
        <v/>
      </c>
      <c r="AK709" s="43">
        <f>AK686*$D709</f>
        <v/>
      </c>
      <c r="AL709" s="43">
        <f>AL686*$D709</f>
        <v/>
      </c>
      <c r="AM709" s="43">
        <f>AM686*$D709</f>
        <v/>
      </c>
      <c r="AN709" s="43">
        <f>AN686*$D709</f>
        <v/>
      </c>
      <c r="AO709" s="43">
        <f>AO686*$D709</f>
        <v/>
      </c>
      <c r="AP709" s="43">
        <f>AP686*$D709</f>
        <v/>
      </c>
      <c r="AQ709" s="43">
        <f>AQ686*$D709</f>
        <v/>
      </c>
      <c r="AR709" s="43">
        <f>AR686*$D709</f>
        <v/>
      </c>
      <c r="AS709" s="43">
        <f>AS686*$D709</f>
        <v/>
      </c>
      <c r="AT709" s="43">
        <f>AT686*$D709</f>
        <v/>
      </c>
      <c r="AU709" s="43">
        <f>AU686*$D709</f>
        <v/>
      </c>
      <c r="AV709" s="43">
        <f>AV686*$D709</f>
        <v/>
      </c>
      <c r="AW709" s="43">
        <f>AW686*$D709</f>
        <v/>
      </c>
      <c r="AX709" s="43">
        <f>AX686*$D709</f>
        <v/>
      </c>
      <c r="AY709" s="43">
        <f>AY686*$D709</f>
        <v/>
      </c>
    </row>
    <row r="710" hidden="1" outlineLevel="1"/>
    <row r="711" hidden="1" outlineLevel="1">
      <c r="A711" s="14" t="inlineStr">
        <is>
          <t>co2</t>
        </is>
      </c>
      <c r="B711" s="14" t="inlineStr">
        <is>
          <t>coa</t>
        </is>
      </c>
      <c r="C711" s="14" t="inlineStr">
        <is>
          <t>pow</t>
        </is>
      </c>
      <c r="D711" s="41">
        <f>INDEX(Inputs_power!$AS$5:$AS$13,MATCH($B711,Inputs_power!$A$5:$A$13,0))</f>
        <v/>
      </c>
      <c r="E711" s="35" t="n"/>
      <c r="F711" s="35" t="n"/>
      <c r="G711" s="35" t="n"/>
      <c r="H711" s="14">
        <f>INDEX(VarLab,MATCH($A711,VarKey,0))&amp;INDEX(MemLab,MATCH($C711&amp;"|"&amp;$B711,MemKey,0))</f>
        <v/>
      </c>
      <c r="I711" s="14">
        <f>INDEX(VarUnit,MATCH($A711,VarKey,0))</f>
        <v/>
      </c>
      <c r="J711" s="14">
        <f>INDEX(VarSrc,MATCH($A711,VarKey,0))</f>
        <v/>
      </c>
      <c r="K711" s="11">
        <f>CodePrefix&amp;$A711&amp;IF($C711="","","."&amp;$C711&amp;"."&amp;$B711)&amp;INDEX(VarEnd,MATCH($A711,VarKey,0))&amp;K$5</f>
        <v/>
      </c>
      <c r="L711" s="50">
        <f>L701*$D711</f>
        <v/>
      </c>
      <c r="M711" s="51">
        <f>M701*$D711</f>
        <v/>
      </c>
      <c r="N711" s="51">
        <f>N701*$D711</f>
        <v/>
      </c>
      <c r="O711" s="51">
        <f>O701*$D711</f>
        <v/>
      </c>
      <c r="P711" s="51">
        <f>P701*$D711</f>
        <v/>
      </c>
      <c r="Q711" s="51">
        <f>Q701*$D711</f>
        <v/>
      </c>
      <c r="R711" s="51">
        <f>R701*$D711</f>
        <v/>
      </c>
      <c r="S711" s="51">
        <f>S701*$D711</f>
        <v/>
      </c>
      <c r="T711" s="51">
        <f>T701*$D711</f>
        <v/>
      </c>
      <c r="U711" s="51">
        <f>U701*$D711</f>
        <v/>
      </c>
      <c r="V711" s="51">
        <f>V701*$D711</f>
        <v/>
      </c>
      <c r="W711" s="51">
        <f>W701*$D711</f>
        <v/>
      </c>
      <c r="X711" s="51">
        <f>X701*$D711</f>
        <v/>
      </c>
      <c r="Y711" s="51">
        <f>Y701*$D711</f>
        <v/>
      </c>
      <c r="Z711" s="51">
        <f>Z701*$D711</f>
        <v/>
      </c>
      <c r="AA711" s="51">
        <f>AA701*$D711</f>
        <v/>
      </c>
      <c r="AB711" s="51">
        <f>AB701*$D711</f>
        <v/>
      </c>
      <c r="AC711" s="51">
        <f>AC701*$D711</f>
        <v/>
      </c>
      <c r="AD711" s="51">
        <f>AD701*$D711</f>
        <v/>
      </c>
      <c r="AF711" s="11">
        <f>CodePrefix&amp;$A711&amp;IF($C711="","","."&amp;$C711&amp;"."&amp;$B711)&amp;INDEX(VarEnd,MATCH($A711,VarKey,0))&amp;AF$5</f>
        <v/>
      </c>
      <c r="AG711" s="50">
        <f>AG701*$D711</f>
        <v/>
      </c>
      <c r="AH711" s="51">
        <f>AH701*$D711</f>
        <v/>
      </c>
      <c r="AI711" s="51">
        <f>AI701*$D711</f>
        <v/>
      </c>
      <c r="AJ711" s="51">
        <f>AJ701*$D711</f>
        <v/>
      </c>
      <c r="AK711" s="51">
        <f>AK701*$D711</f>
        <v/>
      </c>
      <c r="AL711" s="51">
        <f>AL701*$D711</f>
        <v/>
      </c>
      <c r="AM711" s="51">
        <f>AM701*$D711</f>
        <v/>
      </c>
      <c r="AN711" s="51">
        <f>AN701*$D711</f>
        <v/>
      </c>
      <c r="AO711" s="51">
        <f>AO701*$D711</f>
        <v/>
      </c>
      <c r="AP711" s="51">
        <f>AP701*$D711</f>
        <v/>
      </c>
      <c r="AQ711" s="51">
        <f>AQ701*$D711</f>
        <v/>
      </c>
      <c r="AR711" s="51">
        <f>AR701*$D711</f>
        <v/>
      </c>
      <c r="AS711" s="51">
        <f>AS701*$D711</f>
        <v/>
      </c>
      <c r="AT711" s="51">
        <f>AT701*$D711</f>
        <v/>
      </c>
      <c r="AU711" s="51">
        <f>AU701*$D711</f>
        <v/>
      </c>
      <c r="AV711" s="51">
        <f>AV701*$D711</f>
        <v/>
      </c>
      <c r="AW711" s="51">
        <f>AW701*$D711</f>
        <v/>
      </c>
      <c r="AX711" s="51">
        <f>AX701*$D711</f>
        <v/>
      </c>
      <c r="AY711" s="51">
        <f>AY701*$D711</f>
        <v/>
      </c>
    </row>
    <row r="712" hidden="1" outlineLevel="1">
      <c r="A712" s="14" t="inlineStr">
        <is>
          <t>co2</t>
        </is>
      </c>
      <c r="B712" s="14" t="inlineStr">
        <is>
          <t>nga</t>
        </is>
      </c>
      <c r="C712" s="14" t="inlineStr">
        <is>
          <t>pow</t>
        </is>
      </c>
      <c r="D712" s="41">
        <f>INDEX(Inputs_power!$AS$5:$AS$13,MATCH($B712,Inputs_power!$A$5:$A$13,0))</f>
        <v/>
      </c>
      <c r="E712" s="35" t="n"/>
      <c r="F712" s="35" t="n"/>
      <c r="G712" s="35" t="n"/>
      <c r="H712" s="14">
        <f>INDEX(VarLab,MATCH($A712,VarKey,0))&amp;INDEX(MemLab,MATCH($C712&amp;"|"&amp;$B712,MemKey,0))</f>
        <v/>
      </c>
      <c r="I712" s="14">
        <f>INDEX(VarUnit,MATCH($A712,VarKey,0))</f>
        <v/>
      </c>
      <c r="J712" s="14">
        <f>INDEX(VarSrc,MATCH($A712,VarKey,0))</f>
        <v/>
      </c>
      <c r="K712" s="11">
        <f>CodePrefix&amp;$A712&amp;IF($C712="","","."&amp;$C712&amp;"."&amp;$B712)&amp;INDEX(VarEnd,MATCH($A712,VarKey,0))&amp;K$5</f>
        <v/>
      </c>
      <c r="L712" s="50">
        <f>L702*$D712</f>
        <v/>
      </c>
      <c r="M712" s="51">
        <f>M702*$D712</f>
        <v/>
      </c>
      <c r="N712" s="51">
        <f>N702*$D712</f>
        <v/>
      </c>
      <c r="O712" s="51">
        <f>O702*$D712</f>
        <v/>
      </c>
      <c r="P712" s="51">
        <f>P702*$D712</f>
        <v/>
      </c>
      <c r="Q712" s="51">
        <f>Q702*$D712</f>
        <v/>
      </c>
      <c r="R712" s="51">
        <f>R702*$D712</f>
        <v/>
      </c>
      <c r="S712" s="51">
        <f>S702*$D712</f>
        <v/>
      </c>
      <c r="T712" s="51">
        <f>T702*$D712</f>
        <v/>
      </c>
      <c r="U712" s="51">
        <f>U702*$D712</f>
        <v/>
      </c>
      <c r="V712" s="51">
        <f>V702*$D712</f>
        <v/>
      </c>
      <c r="W712" s="51">
        <f>W702*$D712</f>
        <v/>
      </c>
      <c r="X712" s="51">
        <f>X702*$D712</f>
        <v/>
      </c>
      <c r="Y712" s="51">
        <f>Y702*$D712</f>
        <v/>
      </c>
      <c r="Z712" s="51">
        <f>Z702*$D712</f>
        <v/>
      </c>
      <c r="AA712" s="51">
        <f>AA702*$D712</f>
        <v/>
      </c>
      <c r="AB712" s="51">
        <f>AB702*$D712</f>
        <v/>
      </c>
      <c r="AC712" s="51">
        <f>AC702*$D712</f>
        <v/>
      </c>
      <c r="AD712" s="51">
        <f>AD702*$D712</f>
        <v/>
      </c>
      <c r="AF712" s="11">
        <f>CodePrefix&amp;$A712&amp;IF($C712="","","."&amp;$C712&amp;"."&amp;$B712)&amp;INDEX(VarEnd,MATCH($A712,VarKey,0))&amp;AF$5</f>
        <v/>
      </c>
      <c r="AG712" s="50">
        <f>AG702*$D712</f>
        <v/>
      </c>
      <c r="AH712" s="51">
        <f>AH702*$D712</f>
        <v/>
      </c>
      <c r="AI712" s="51">
        <f>AI702*$D712</f>
        <v/>
      </c>
      <c r="AJ712" s="51">
        <f>AJ702*$D712</f>
        <v/>
      </c>
      <c r="AK712" s="51">
        <f>AK702*$D712</f>
        <v/>
      </c>
      <c r="AL712" s="51">
        <f>AL702*$D712</f>
        <v/>
      </c>
      <c r="AM712" s="51">
        <f>AM702*$D712</f>
        <v/>
      </c>
      <c r="AN712" s="51">
        <f>AN702*$D712</f>
        <v/>
      </c>
      <c r="AO712" s="51">
        <f>AO702*$D712</f>
        <v/>
      </c>
      <c r="AP712" s="51">
        <f>AP702*$D712</f>
        <v/>
      </c>
      <c r="AQ712" s="51">
        <f>AQ702*$D712</f>
        <v/>
      </c>
      <c r="AR712" s="51">
        <f>AR702*$D712</f>
        <v/>
      </c>
      <c r="AS712" s="51">
        <f>AS702*$D712</f>
        <v/>
      </c>
      <c r="AT712" s="51">
        <f>AT702*$D712</f>
        <v/>
      </c>
      <c r="AU712" s="51">
        <f>AU702*$D712</f>
        <v/>
      </c>
      <c r="AV712" s="51">
        <f>AV702*$D712</f>
        <v/>
      </c>
      <c r="AW712" s="51">
        <f>AW702*$D712</f>
        <v/>
      </c>
      <c r="AX712" s="51">
        <f>AX702*$D712</f>
        <v/>
      </c>
      <c r="AY712" s="51">
        <f>AY702*$D712</f>
        <v/>
      </c>
    </row>
    <row r="713" hidden="1" outlineLevel="1">
      <c r="A713" s="14" t="inlineStr">
        <is>
          <t>co2</t>
        </is>
      </c>
      <c r="B713" s="14" t="inlineStr">
        <is>
          <t>oop</t>
        </is>
      </c>
      <c r="C713" s="14" t="inlineStr">
        <is>
          <t>pow</t>
        </is>
      </c>
      <c r="D713" s="41">
        <f>INDEX(Inputs_power!$AS$5:$AS$13,MATCH($B713,Inputs_power!$A$5:$A$13,0))</f>
        <v/>
      </c>
      <c r="E713" s="35" t="n"/>
      <c r="F713" s="35" t="n"/>
      <c r="G713" s="35" t="n"/>
      <c r="H713" s="14">
        <f>INDEX(VarLab,MATCH($A713,VarKey,0))&amp;INDEX(MemLab,MATCH($C713&amp;"|"&amp;$B713,MemKey,0))</f>
        <v/>
      </c>
      <c r="I713" s="14">
        <f>INDEX(VarUnit,MATCH($A713,VarKey,0))</f>
        <v/>
      </c>
      <c r="J713" s="14">
        <f>INDEX(VarSrc,MATCH($A713,VarKey,0))</f>
        <v/>
      </c>
      <c r="K713" s="11">
        <f>CodePrefix&amp;$A713&amp;IF($C713="","","."&amp;$C713&amp;"."&amp;$B713)&amp;INDEX(VarEnd,MATCH($A713,VarKey,0))&amp;K$5</f>
        <v/>
      </c>
      <c r="L713" s="50">
        <f>L703*$D713</f>
        <v/>
      </c>
      <c r="M713" s="51">
        <f>M703*$D713</f>
        <v/>
      </c>
      <c r="N713" s="51">
        <f>N703*$D713</f>
        <v/>
      </c>
      <c r="O713" s="51">
        <f>O703*$D713</f>
        <v/>
      </c>
      <c r="P713" s="51">
        <f>P703*$D713</f>
        <v/>
      </c>
      <c r="Q713" s="51">
        <f>Q703*$D713</f>
        <v/>
      </c>
      <c r="R713" s="51">
        <f>R703*$D713</f>
        <v/>
      </c>
      <c r="S713" s="51">
        <f>S703*$D713</f>
        <v/>
      </c>
      <c r="T713" s="51">
        <f>T703*$D713</f>
        <v/>
      </c>
      <c r="U713" s="51">
        <f>U703*$D713</f>
        <v/>
      </c>
      <c r="V713" s="51">
        <f>V703*$D713</f>
        <v/>
      </c>
      <c r="W713" s="51">
        <f>W703*$D713</f>
        <v/>
      </c>
      <c r="X713" s="51">
        <f>X703*$D713</f>
        <v/>
      </c>
      <c r="Y713" s="51">
        <f>Y703*$D713</f>
        <v/>
      </c>
      <c r="Z713" s="51">
        <f>Z703*$D713</f>
        <v/>
      </c>
      <c r="AA713" s="51">
        <f>AA703*$D713</f>
        <v/>
      </c>
      <c r="AB713" s="51">
        <f>AB703*$D713</f>
        <v/>
      </c>
      <c r="AC713" s="51">
        <f>AC703*$D713</f>
        <v/>
      </c>
      <c r="AD713" s="51">
        <f>AD703*$D713</f>
        <v/>
      </c>
      <c r="AF713" s="11">
        <f>CodePrefix&amp;$A713&amp;IF($C713="","","."&amp;$C713&amp;"."&amp;$B713)&amp;INDEX(VarEnd,MATCH($A713,VarKey,0))&amp;AF$5</f>
        <v/>
      </c>
      <c r="AG713" s="50">
        <f>AG703*$D713</f>
        <v/>
      </c>
      <c r="AH713" s="51">
        <f>AH703*$D713</f>
        <v/>
      </c>
      <c r="AI713" s="51">
        <f>AI703*$D713</f>
        <v/>
      </c>
      <c r="AJ713" s="51">
        <f>AJ703*$D713</f>
        <v/>
      </c>
      <c r="AK713" s="51">
        <f>AK703*$D713</f>
        <v/>
      </c>
      <c r="AL713" s="51">
        <f>AL703*$D713</f>
        <v/>
      </c>
      <c r="AM713" s="51">
        <f>AM703*$D713</f>
        <v/>
      </c>
      <c r="AN713" s="51">
        <f>AN703*$D713</f>
        <v/>
      </c>
      <c r="AO713" s="51">
        <f>AO703*$D713</f>
        <v/>
      </c>
      <c r="AP713" s="51">
        <f>AP703*$D713</f>
        <v/>
      </c>
      <c r="AQ713" s="51">
        <f>AQ703*$D713</f>
        <v/>
      </c>
      <c r="AR713" s="51">
        <f>AR703*$D713</f>
        <v/>
      </c>
      <c r="AS713" s="51">
        <f>AS703*$D713</f>
        <v/>
      </c>
      <c r="AT713" s="51">
        <f>AT703*$D713</f>
        <v/>
      </c>
      <c r="AU713" s="51">
        <f>AU703*$D713</f>
        <v/>
      </c>
      <c r="AV713" s="51">
        <f>AV703*$D713</f>
        <v/>
      </c>
      <c r="AW713" s="51">
        <f>AW703*$D713</f>
        <v/>
      </c>
      <c r="AX713" s="51">
        <f>AX703*$D713</f>
        <v/>
      </c>
      <c r="AY713" s="51">
        <f>AY703*$D713</f>
        <v/>
      </c>
    </row>
    <row r="714" hidden="1" outlineLevel="1">
      <c r="A714" s="14" t="inlineStr">
        <is>
          <t>co2</t>
        </is>
      </c>
      <c r="B714" s="14" t="inlineStr">
        <is>
          <t>nuc</t>
        </is>
      </c>
      <c r="C714" s="14" t="inlineStr">
        <is>
          <t>pow</t>
        </is>
      </c>
      <c r="D714" s="41">
        <f>INDEX(Inputs_power!$AS$5:$AS$13,MATCH($B714,Inputs_power!$A$5:$A$13,0))</f>
        <v/>
      </c>
      <c r="E714" s="35" t="n"/>
      <c r="F714" s="35" t="n"/>
      <c r="G714" s="35" t="n"/>
      <c r="H714" s="14">
        <f>INDEX(VarLab,MATCH($A714,VarKey,0))&amp;INDEX(MemLab,MATCH($C714&amp;"|"&amp;$B714,MemKey,0))</f>
        <v/>
      </c>
      <c r="I714" s="14">
        <f>INDEX(VarUnit,MATCH($A714,VarKey,0))</f>
        <v/>
      </c>
      <c r="J714" s="14">
        <f>INDEX(VarSrc,MATCH($A714,VarKey,0))</f>
        <v/>
      </c>
      <c r="K714" s="11">
        <f>CodePrefix&amp;$A714&amp;IF($C714="","","."&amp;$C714&amp;"."&amp;$B714)&amp;INDEX(VarEnd,MATCH($A714,VarKey,0))&amp;K$5</f>
        <v/>
      </c>
      <c r="L714" s="50">
        <f>L704*$D714</f>
        <v/>
      </c>
      <c r="M714" s="51">
        <f>M704*$D714</f>
        <v/>
      </c>
      <c r="N714" s="51">
        <f>N704*$D714</f>
        <v/>
      </c>
      <c r="O714" s="51">
        <f>O704*$D714</f>
        <v/>
      </c>
      <c r="P714" s="51">
        <f>P704*$D714</f>
        <v/>
      </c>
      <c r="Q714" s="51">
        <f>Q704*$D714</f>
        <v/>
      </c>
      <c r="R714" s="51">
        <f>R704*$D714</f>
        <v/>
      </c>
      <c r="S714" s="51">
        <f>S704*$D714</f>
        <v/>
      </c>
      <c r="T714" s="51">
        <f>T704*$D714</f>
        <v/>
      </c>
      <c r="U714" s="51">
        <f>U704*$D714</f>
        <v/>
      </c>
      <c r="V714" s="51">
        <f>V704*$D714</f>
        <v/>
      </c>
      <c r="W714" s="51">
        <f>W704*$D714</f>
        <v/>
      </c>
      <c r="X714" s="51">
        <f>X704*$D714</f>
        <v/>
      </c>
      <c r="Y714" s="51">
        <f>Y704*$D714</f>
        <v/>
      </c>
      <c r="Z714" s="51">
        <f>Z704*$D714</f>
        <v/>
      </c>
      <c r="AA714" s="51">
        <f>AA704*$D714</f>
        <v/>
      </c>
      <c r="AB714" s="51">
        <f>AB704*$D714</f>
        <v/>
      </c>
      <c r="AC714" s="51">
        <f>AC704*$D714</f>
        <v/>
      </c>
      <c r="AD714" s="51">
        <f>AD704*$D714</f>
        <v/>
      </c>
      <c r="AF714" s="11">
        <f>CodePrefix&amp;$A714&amp;IF($C714="","","."&amp;$C714&amp;"."&amp;$B714)&amp;INDEX(VarEnd,MATCH($A714,VarKey,0))&amp;AF$5</f>
        <v/>
      </c>
      <c r="AG714" s="50">
        <f>AG704*$D714</f>
        <v/>
      </c>
      <c r="AH714" s="51">
        <f>AH704*$D714</f>
        <v/>
      </c>
      <c r="AI714" s="51">
        <f>AI704*$D714</f>
        <v/>
      </c>
      <c r="AJ714" s="51">
        <f>AJ704*$D714</f>
        <v/>
      </c>
      <c r="AK714" s="51">
        <f>AK704*$D714</f>
        <v/>
      </c>
      <c r="AL714" s="51">
        <f>AL704*$D714</f>
        <v/>
      </c>
      <c r="AM714" s="51">
        <f>AM704*$D714</f>
        <v/>
      </c>
      <c r="AN714" s="51">
        <f>AN704*$D714</f>
        <v/>
      </c>
      <c r="AO714" s="51">
        <f>AO704*$D714</f>
        <v/>
      </c>
      <c r="AP714" s="51">
        <f>AP704*$D714</f>
        <v/>
      </c>
      <c r="AQ714" s="51">
        <f>AQ704*$D714</f>
        <v/>
      </c>
      <c r="AR714" s="51">
        <f>AR704*$D714</f>
        <v/>
      </c>
      <c r="AS714" s="51">
        <f>AS704*$D714</f>
        <v/>
      </c>
      <c r="AT714" s="51">
        <f>AT704*$D714</f>
        <v/>
      </c>
      <c r="AU714" s="51">
        <f>AU704*$D714</f>
        <v/>
      </c>
      <c r="AV714" s="51">
        <f>AV704*$D714</f>
        <v/>
      </c>
      <c r="AW714" s="51">
        <f>AW704*$D714</f>
        <v/>
      </c>
      <c r="AX714" s="51">
        <f>AX704*$D714</f>
        <v/>
      </c>
      <c r="AY714" s="51">
        <f>AY704*$D714</f>
        <v/>
      </c>
    </row>
    <row r="715" hidden="1" outlineLevel="1">
      <c r="A715" s="14" t="inlineStr">
        <is>
          <t>co2</t>
        </is>
      </c>
      <c r="B715" s="14" t="inlineStr">
        <is>
          <t>wnd</t>
        </is>
      </c>
      <c r="C715" s="14" t="inlineStr">
        <is>
          <t>pow</t>
        </is>
      </c>
      <c r="D715" s="41">
        <f>INDEX(Inputs_power!$AS$5:$AS$13,MATCH($B715,Inputs_power!$A$5:$A$13,0))</f>
        <v/>
      </c>
      <c r="E715" s="35" t="n"/>
      <c r="F715" s="35" t="n"/>
      <c r="G715" s="35" t="n"/>
      <c r="H715" s="14">
        <f>INDEX(VarLab,MATCH($A715,VarKey,0))&amp;INDEX(MemLab,MATCH($C715&amp;"|"&amp;$B715,MemKey,0))</f>
        <v/>
      </c>
      <c r="I715" s="14">
        <f>INDEX(VarUnit,MATCH($A715,VarKey,0))</f>
        <v/>
      </c>
      <c r="J715" s="14">
        <f>INDEX(VarSrc,MATCH($A715,VarKey,0))</f>
        <v/>
      </c>
      <c r="K715" s="11">
        <f>CodePrefix&amp;$A715&amp;IF($C715="","","."&amp;$C715&amp;"."&amp;$B715)&amp;INDEX(VarEnd,MATCH($A715,VarKey,0))&amp;K$5</f>
        <v/>
      </c>
      <c r="L715" s="50">
        <f>L705*$D715</f>
        <v/>
      </c>
      <c r="M715" s="51">
        <f>M705*$D715</f>
        <v/>
      </c>
      <c r="N715" s="51">
        <f>N705*$D715</f>
        <v/>
      </c>
      <c r="O715" s="51">
        <f>O705*$D715</f>
        <v/>
      </c>
      <c r="P715" s="51">
        <f>P705*$D715</f>
        <v/>
      </c>
      <c r="Q715" s="51">
        <f>Q705*$D715</f>
        <v/>
      </c>
      <c r="R715" s="51">
        <f>R705*$D715</f>
        <v/>
      </c>
      <c r="S715" s="51">
        <f>S705*$D715</f>
        <v/>
      </c>
      <c r="T715" s="51">
        <f>T705*$D715</f>
        <v/>
      </c>
      <c r="U715" s="51">
        <f>U705*$D715</f>
        <v/>
      </c>
      <c r="V715" s="51">
        <f>V705*$D715</f>
        <v/>
      </c>
      <c r="W715" s="51">
        <f>W705*$D715</f>
        <v/>
      </c>
      <c r="X715" s="51">
        <f>X705*$D715</f>
        <v/>
      </c>
      <c r="Y715" s="51">
        <f>Y705*$D715</f>
        <v/>
      </c>
      <c r="Z715" s="51">
        <f>Z705*$D715</f>
        <v/>
      </c>
      <c r="AA715" s="51">
        <f>AA705*$D715</f>
        <v/>
      </c>
      <c r="AB715" s="51">
        <f>AB705*$D715</f>
        <v/>
      </c>
      <c r="AC715" s="51">
        <f>AC705*$D715</f>
        <v/>
      </c>
      <c r="AD715" s="51">
        <f>AD705*$D715</f>
        <v/>
      </c>
      <c r="AF715" s="11">
        <f>CodePrefix&amp;$A715&amp;IF($C715="","","."&amp;$C715&amp;"."&amp;$B715)&amp;INDEX(VarEnd,MATCH($A715,VarKey,0))&amp;AF$5</f>
        <v/>
      </c>
      <c r="AG715" s="50">
        <f>AG705*$D715</f>
        <v/>
      </c>
      <c r="AH715" s="51">
        <f>AH705*$D715</f>
        <v/>
      </c>
      <c r="AI715" s="51">
        <f>AI705*$D715</f>
        <v/>
      </c>
      <c r="AJ715" s="51">
        <f>AJ705*$D715</f>
        <v/>
      </c>
      <c r="AK715" s="51">
        <f>AK705*$D715</f>
        <v/>
      </c>
      <c r="AL715" s="51">
        <f>AL705*$D715</f>
        <v/>
      </c>
      <c r="AM715" s="51">
        <f>AM705*$D715</f>
        <v/>
      </c>
      <c r="AN715" s="51">
        <f>AN705*$D715</f>
        <v/>
      </c>
      <c r="AO715" s="51">
        <f>AO705*$D715</f>
        <v/>
      </c>
      <c r="AP715" s="51">
        <f>AP705*$D715</f>
        <v/>
      </c>
      <c r="AQ715" s="51">
        <f>AQ705*$D715</f>
        <v/>
      </c>
      <c r="AR715" s="51">
        <f>AR705*$D715</f>
        <v/>
      </c>
      <c r="AS715" s="51">
        <f>AS705*$D715</f>
        <v/>
      </c>
      <c r="AT715" s="51">
        <f>AT705*$D715</f>
        <v/>
      </c>
      <c r="AU715" s="51">
        <f>AU705*$D715</f>
        <v/>
      </c>
      <c r="AV715" s="51">
        <f>AV705*$D715</f>
        <v/>
      </c>
      <c r="AW715" s="51">
        <f>AW705*$D715</f>
        <v/>
      </c>
      <c r="AX715" s="51">
        <f>AX705*$D715</f>
        <v/>
      </c>
      <c r="AY715" s="51">
        <f>AY705*$D715</f>
        <v/>
      </c>
    </row>
    <row r="716" hidden="1" outlineLevel="1">
      <c r="A716" s="14" t="inlineStr">
        <is>
          <t>co2</t>
        </is>
      </c>
      <c r="B716" s="14" t="inlineStr">
        <is>
          <t>sol</t>
        </is>
      </c>
      <c r="C716" s="14" t="inlineStr">
        <is>
          <t>pow</t>
        </is>
      </c>
      <c r="D716" s="41">
        <f>INDEX(Inputs_power!$AS$5:$AS$13,MATCH($B716,Inputs_power!$A$5:$A$13,0))</f>
        <v/>
      </c>
      <c r="E716" s="35" t="n"/>
      <c r="F716" s="35" t="n"/>
      <c r="G716" s="35" t="n"/>
      <c r="H716" s="14">
        <f>INDEX(VarLab,MATCH($A716,VarKey,0))&amp;INDEX(MemLab,MATCH($C716&amp;"|"&amp;$B716,MemKey,0))</f>
        <v/>
      </c>
      <c r="I716" s="14">
        <f>INDEX(VarUnit,MATCH($A716,VarKey,0))</f>
        <v/>
      </c>
      <c r="J716" s="14">
        <f>INDEX(VarSrc,MATCH($A716,VarKey,0))</f>
        <v/>
      </c>
      <c r="K716" s="11">
        <f>CodePrefix&amp;$A716&amp;IF($C716="","","."&amp;$C716&amp;"."&amp;$B716)&amp;INDEX(VarEnd,MATCH($A716,VarKey,0))&amp;K$5</f>
        <v/>
      </c>
      <c r="L716" s="50">
        <f>L706*$D716</f>
        <v/>
      </c>
      <c r="M716" s="51">
        <f>M706*$D716</f>
        <v/>
      </c>
      <c r="N716" s="51">
        <f>N706*$D716</f>
        <v/>
      </c>
      <c r="O716" s="51">
        <f>O706*$D716</f>
        <v/>
      </c>
      <c r="P716" s="51">
        <f>P706*$D716</f>
        <v/>
      </c>
      <c r="Q716" s="51">
        <f>Q706*$D716</f>
        <v/>
      </c>
      <c r="R716" s="51">
        <f>R706*$D716</f>
        <v/>
      </c>
      <c r="S716" s="51">
        <f>S706*$D716</f>
        <v/>
      </c>
      <c r="T716" s="51">
        <f>T706*$D716</f>
        <v/>
      </c>
      <c r="U716" s="51">
        <f>U706*$D716</f>
        <v/>
      </c>
      <c r="V716" s="51">
        <f>V706*$D716</f>
        <v/>
      </c>
      <c r="W716" s="51">
        <f>W706*$D716</f>
        <v/>
      </c>
      <c r="X716" s="51">
        <f>X706*$D716</f>
        <v/>
      </c>
      <c r="Y716" s="51">
        <f>Y706*$D716</f>
        <v/>
      </c>
      <c r="Z716" s="51">
        <f>Z706*$D716</f>
        <v/>
      </c>
      <c r="AA716" s="51">
        <f>AA706*$D716</f>
        <v/>
      </c>
      <c r="AB716" s="51">
        <f>AB706*$D716</f>
        <v/>
      </c>
      <c r="AC716" s="51">
        <f>AC706*$D716</f>
        <v/>
      </c>
      <c r="AD716" s="51">
        <f>AD706*$D716</f>
        <v/>
      </c>
      <c r="AF716" s="11">
        <f>CodePrefix&amp;$A716&amp;IF($C716="","","."&amp;$C716&amp;"."&amp;$B716)&amp;INDEX(VarEnd,MATCH($A716,VarKey,0))&amp;AF$5</f>
        <v/>
      </c>
      <c r="AG716" s="50">
        <f>AG706*$D716</f>
        <v/>
      </c>
      <c r="AH716" s="51">
        <f>AH706*$D716</f>
        <v/>
      </c>
      <c r="AI716" s="51">
        <f>AI706*$D716</f>
        <v/>
      </c>
      <c r="AJ716" s="51">
        <f>AJ706*$D716</f>
        <v/>
      </c>
      <c r="AK716" s="51">
        <f>AK706*$D716</f>
        <v/>
      </c>
      <c r="AL716" s="51">
        <f>AL706*$D716</f>
        <v/>
      </c>
      <c r="AM716" s="51">
        <f>AM706*$D716</f>
        <v/>
      </c>
      <c r="AN716" s="51">
        <f>AN706*$D716</f>
        <v/>
      </c>
      <c r="AO716" s="51">
        <f>AO706*$D716</f>
        <v/>
      </c>
      <c r="AP716" s="51">
        <f>AP706*$D716</f>
        <v/>
      </c>
      <c r="AQ716" s="51">
        <f>AQ706*$D716</f>
        <v/>
      </c>
      <c r="AR716" s="51">
        <f>AR706*$D716</f>
        <v/>
      </c>
      <c r="AS716" s="51">
        <f>AS706*$D716</f>
        <v/>
      </c>
      <c r="AT716" s="51">
        <f>AT706*$D716</f>
        <v/>
      </c>
      <c r="AU716" s="51">
        <f>AU706*$D716</f>
        <v/>
      </c>
      <c r="AV716" s="51">
        <f>AV706*$D716</f>
        <v/>
      </c>
      <c r="AW716" s="51">
        <f>AW706*$D716</f>
        <v/>
      </c>
      <c r="AX716" s="51">
        <f>AX706*$D716</f>
        <v/>
      </c>
      <c r="AY716" s="51">
        <f>AY706*$D716</f>
        <v/>
      </c>
    </row>
    <row r="717" hidden="1" outlineLevel="1">
      <c r="A717" s="14" t="inlineStr">
        <is>
          <t>co2</t>
        </is>
      </c>
      <c r="B717" s="14" t="inlineStr">
        <is>
          <t>hyd</t>
        </is>
      </c>
      <c r="C717" s="14" t="inlineStr">
        <is>
          <t>pow</t>
        </is>
      </c>
      <c r="D717" s="41">
        <f>INDEX(Inputs_power!$AS$5:$AS$13,MATCH($B717,Inputs_power!$A$5:$A$13,0))</f>
        <v/>
      </c>
      <c r="E717" s="35" t="n"/>
      <c r="F717" s="35" t="n"/>
      <c r="G717" s="35" t="n"/>
      <c r="H717" s="14">
        <f>INDEX(VarLab,MATCH($A717,VarKey,0))&amp;INDEX(MemLab,MATCH($C717&amp;"|"&amp;$B717,MemKey,0))</f>
        <v/>
      </c>
      <c r="I717" s="14">
        <f>INDEX(VarUnit,MATCH($A717,VarKey,0))</f>
        <v/>
      </c>
      <c r="J717" s="14">
        <f>INDEX(VarSrc,MATCH($A717,VarKey,0))</f>
        <v/>
      </c>
      <c r="K717" s="11">
        <f>CodePrefix&amp;$A717&amp;IF($C717="","","."&amp;$C717&amp;"."&amp;$B717)&amp;INDEX(VarEnd,MATCH($A717,VarKey,0))&amp;K$5</f>
        <v/>
      </c>
      <c r="L717" s="50">
        <f>L707*$D717</f>
        <v/>
      </c>
      <c r="M717" s="51">
        <f>M707*$D717</f>
        <v/>
      </c>
      <c r="N717" s="51">
        <f>N707*$D717</f>
        <v/>
      </c>
      <c r="O717" s="51">
        <f>O707*$D717</f>
        <v/>
      </c>
      <c r="P717" s="51">
        <f>P707*$D717</f>
        <v/>
      </c>
      <c r="Q717" s="51">
        <f>Q707*$D717</f>
        <v/>
      </c>
      <c r="R717" s="51">
        <f>R707*$D717</f>
        <v/>
      </c>
      <c r="S717" s="51">
        <f>S707*$D717</f>
        <v/>
      </c>
      <c r="T717" s="51">
        <f>T707*$D717</f>
        <v/>
      </c>
      <c r="U717" s="51">
        <f>U707*$D717</f>
        <v/>
      </c>
      <c r="V717" s="51">
        <f>V707*$D717</f>
        <v/>
      </c>
      <c r="W717" s="51">
        <f>W707*$D717</f>
        <v/>
      </c>
      <c r="X717" s="51">
        <f>X707*$D717</f>
        <v/>
      </c>
      <c r="Y717" s="51">
        <f>Y707*$D717</f>
        <v/>
      </c>
      <c r="Z717" s="51">
        <f>Z707*$D717</f>
        <v/>
      </c>
      <c r="AA717" s="51">
        <f>AA707*$D717</f>
        <v/>
      </c>
      <c r="AB717" s="51">
        <f>AB707*$D717</f>
        <v/>
      </c>
      <c r="AC717" s="51">
        <f>AC707*$D717</f>
        <v/>
      </c>
      <c r="AD717" s="51">
        <f>AD707*$D717</f>
        <v/>
      </c>
      <c r="AF717" s="11">
        <f>CodePrefix&amp;$A717&amp;IF($C717="","","."&amp;$C717&amp;"."&amp;$B717)&amp;INDEX(VarEnd,MATCH($A717,VarKey,0))&amp;AF$5</f>
        <v/>
      </c>
      <c r="AG717" s="50">
        <f>AG707*$D717</f>
        <v/>
      </c>
      <c r="AH717" s="51">
        <f>AH707*$D717</f>
        <v/>
      </c>
      <c r="AI717" s="51">
        <f>AI707*$D717</f>
        <v/>
      </c>
      <c r="AJ717" s="51">
        <f>AJ707*$D717</f>
        <v/>
      </c>
      <c r="AK717" s="51">
        <f>AK707*$D717</f>
        <v/>
      </c>
      <c r="AL717" s="51">
        <f>AL707*$D717</f>
        <v/>
      </c>
      <c r="AM717" s="51">
        <f>AM707*$D717</f>
        <v/>
      </c>
      <c r="AN717" s="51">
        <f>AN707*$D717</f>
        <v/>
      </c>
      <c r="AO717" s="51">
        <f>AO707*$D717</f>
        <v/>
      </c>
      <c r="AP717" s="51">
        <f>AP707*$D717</f>
        <v/>
      </c>
      <c r="AQ717" s="51">
        <f>AQ707*$D717</f>
        <v/>
      </c>
      <c r="AR717" s="51">
        <f>AR707*$D717</f>
        <v/>
      </c>
      <c r="AS717" s="51">
        <f>AS707*$D717</f>
        <v/>
      </c>
      <c r="AT717" s="51">
        <f>AT707*$D717</f>
        <v/>
      </c>
      <c r="AU717" s="51">
        <f>AU707*$D717</f>
        <v/>
      </c>
      <c r="AV717" s="51">
        <f>AV707*$D717</f>
        <v/>
      </c>
      <c r="AW717" s="51">
        <f>AW707*$D717</f>
        <v/>
      </c>
      <c r="AX717" s="51">
        <f>AX707*$D717</f>
        <v/>
      </c>
      <c r="AY717" s="51">
        <f>AY707*$D717</f>
        <v/>
      </c>
    </row>
    <row r="718" hidden="1" outlineLevel="1">
      <c r="A718" s="14" t="inlineStr">
        <is>
          <t>co2</t>
        </is>
      </c>
      <c r="B718" s="14" t="inlineStr">
        <is>
          <t>ore</t>
        </is>
      </c>
      <c r="C718" s="14" t="inlineStr">
        <is>
          <t>pow</t>
        </is>
      </c>
      <c r="D718" s="41">
        <f>INDEX(Inputs_power!$AS$5:$AS$13,MATCH($B718,Inputs_power!$A$5:$A$13,0))</f>
        <v/>
      </c>
      <c r="E718" s="35" t="n"/>
      <c r="F718" s="35" t="n"/>
      <c r="G718" s="35" t="n"/>
      <c r="H718" s="14">
        <f>INDEX(VarLab,MATCH($A718,VarKey,0))&amp;INDEX(MemLab,MATCH($C718&amp;"|"&amp;$B718,MemKey,0))</f>
        <v/>
      </c>
      <c r="I718" s="14">
        <f>INDEX(VarUnit,MATCH($A718,VarKey,0))</f>
        <v/>
      </c>
      <c r="J718" s="14">
        <f>INDEX(VarSrc,MATCH($A718,VarKey,0))</f>
        <v/>
      </c>
      <c r="K718" s="11">
        <f>CodePrefix&amp;$A718&amp;IF($C718="","","."&amp;$C718&amp;"."&amp;$B718)&amp;INDEX(VarEnd,MATCH($A718,VarKey,0))&amp;K$5</f>
        <v/>
      </c>
      <c r="L718" s="50">
        <f>L708*$D718</f>
        <v/>
      </c>
      <c r="M718" s="51">
        <f>M708*$D718</f>
        <v/>
      </c>
      <c r="N718" s="51">
        <f>N708*$D718</f>
        <v/>
      </c>
      <c r="O718" s="51">
        <f>O708*$D718</f>
        <v/>
      </c>
      <c r="P718" s="51">
        <f>P708*$D718</f>
        <v/>
      </c>
      <c r="Q718" s="51">
        <f>Q708*$D718</f>
        <v/>
      </c>
      <c r="R718" s="51">
        <f>R708*$D718</f>
        <v/>
      </c>
      <c r="S718" s="51">
        <f>S708*$D718</f>
        <v/>
      </c>
      <c r="T718" s="51">
        <f>T708*$D718</f>
        <v/>
      </c>
      <c r="U718" s="51">
        <f>U708*$D718</f>
        <v/>
      </c>
      <c r="V718" s="51">
        <f>V708*$D718</f>
        <v/>
      </c>
      <c r="W718" s="51">
        <f>W708*$D718</f>
        <v/>
      </c>
      <c r="X718" s="51">
        <f>X708*$D718</f>
        <v/>
      </c>
      <c r="Y718" s="51">
        <f>Y708*$D718</f>
        <v/>
      </c>
      <c r="Z718" s="51">
        <f>Z708*$D718</f>
        <v/>
      </c>
      <c r="AA718" s="51">
        <f>AA708*$D718</f>
        <v/>
      </c>
      <c r="AB718" s="51">
        <f>AB708*$D718</f>
        <v/>
      </c>
      <c r="AC718" s="51">
        <f>AC708*$D718</f>
        <v/>
      </c>
      <c r="AD718" s="51">
        <f>AD708*$D718</f>
        <v/>
      </c>
      <c r="AF718" s="11">
        <f>CodePrefix&amp;$A718&amp;IF($C718="","","."&amp;$C718&amp;"."&amp;$B718)&amp;INDEX(VarEnd,MATCH($A718,VarKey,0))&amp;AF$5</f>
        <v/>
      </c>
      <c r="AG718" s="50">
        <f>AG708*$D718</f>
        <v/>
      </c>
      <c r="AH718" s="51">
        <f>AH708*$D718</f>
        <v/>
      </c>
      <c r="AI718" s="51">
        <f>AI708*$D718</f>
        <v/>
      </c>
      <c r="AJ718" s="51">
        <f>AJ708*$D718</f>
        <v/>
      </c>
      <c r="AK718" s="51">
        <f>AK708*$D718</f>
        <v/>
      </c>
      <c r="AL718" s="51">
        <f>AL708*$D718</f>
        <v/>
      </c>
      <c r="AM718" s="51">
        <f>AM708*$D718</f>
        <v/>
      </c>
      <c r="AN718" s="51">
        <f>AN708*$D718</f>
        <v/>
      </c>
      <c r="AO718" s="51">
        <f>AO708*$D718</f>
        <v/>
      </c>
      <c r="AP718" s="51">
        <f>AP708*$D718</f>
        <v/>
      </c>
      <c r="AQ718" s="51">
        <f>AQ708*$D718</f>
        <v/>
      </c>
      <c r="AR718" s="51">
        <f>AR708*$D718</f>
        <v/>
      </c>
      <c r="AS718" s="51">
        <f>AS708*$D718</f>
        <v/>
      </c>
      <c r="AT718" s="51">
        <f>AT708*$D718</f>
        <v/>
      </c>
      <c r="AU718" s="51">
        <f>AU708*$D718</f>
        <v/>
      </c>
      <c r="AV718" s="51">
        <f>AV708*$D718</f>
        <v/>
      </c>
      <c r="AW718" s="51">
        <f>AW708*$D718</f>
        <v/>
      </c>
      <c r="AX718" s="51">
        <f>AX708*$D718</f>
        <v/>
      </c>
      <c r="AY718" s="51">
        <f>AY708*$D718</f>
        <v/>
      </c>
    </row>
    <row r="719" hidden="1" outlineLevel="1">
      <c r="A719" s="14" t="inlineStr">
        <is>
          <t>co2</t>
        </is>
      </c>
      <c r="B719" s="14" t="inlineStr">
        <is>
          <t>bio</t>
        </is>
      </c>
      <c r="C719" s="14" t="inlineStr">
        <is>
          <t>pow</t>
        </is>
      </c>
      <c r="D719" s="41">
        <f>INDEX(Inputs_power!$AS$5:$AS$13,MATCH($B719,Inputs_power!$A$5:$A$13,0))</f>
        <v/>
      </c>
      <c r="E719" s="35" t="n"/>
      <c r="F719" s="35" t="n"/>
      <c r="G719" s="35" t="n"/>
      <c r="H719" s="14">
        <f>INDEX(VarLab,MATCH($A719,VarKey,0))&amp;INDEX(MemLab,MATCH($C719&amp;"|"&amp;$B719,MemKey,0))</f>
        <v/>
      </c>
      <c r="I719" s="14">
        <f>INDEX(VarUnit,MATCH($A719,VarKey,0))</f>
        <v/>
      </c>
      <c r="J719" s="14">
        <f>INDEX(VarSrc,MATCH($A719,VarKey,0))</f>
        <v/>
      </c>
      <c r="K719" s="11">
        <f>CodePrefix&amp;$A719&amp;IF($C719="","","."&amp;$C719&amp;"."&amp;$B719)&amp;INDEX(VarEnd,MATCH($A719,VarKey,0))&amp;K$5</f>
        <v/>
      </c>
      <c r="L719" s="50">
        <f>L709*$D719</f>
        <v/>
      </c>
      <c r="M719" s="51">
        <f>M709*$D719</f>
        <v/>
      </c>
      <c r="N719" s="51">
        <f>N709*$D719</f>
        <v/>
      </c>
      <c r="O719" s="51">
        <f>O709*$D719</f>
        <v/>
      </c>
      <c r="P719" s="51">
        <f>P709*$D719</f>
        <v/>
      </c>
      <c r="Q719" s="51">
        <f>Q709*$D719</f>
        <v/>
      </c>
      <c r="R719" s="51">
        <f>R709*$D719</f>
        <v/>
      </c>
      <c r="S719" s="51">
        <f>S709*$D719</f>
        <v/>
      </c>
      <c r="T719" s="51">
        <f>T709*$D719</f>
        <v/>
      </c>
      <c r="U719" s="51">
        <f>U709*$D719</f>
        <v/>
      </c>
      <c r="V719" s="51">
        <f>V709*$D719</f>
        <v/>
      </c>
      <c r="W719" s="51">
        <f>W709*$D719</f>
        <v/>
      </c>
      <c r="X719" s="51">
        <f>X709*$D719</f>
        <v/>
      </c>
      <c r="Y719" s="51">
        <f>Y709*$D719</f>
        <v/>
      </c>
      <c r="Z719" s="51">
        <f>Z709*$D719</f>
        <v/>
      </c>
      <c r="AA719" s="51">
        <f>AA709*$D719</f>
        <v/>
      </c>
      <c r="AB719" s="51">
        <f>AB709*$D719</f>
        <v/>
      </c>
      <c r="AC719" s="51">
        <f>AC709*$D719</f>
        <v/>
      </c>
      <c r="AD719" s="51">
        <f>AD709*$D719</f>
        <v/>
      </c>
      <c r="AF719" s="11">
        <f>CodePrefix&amp;$A719&amp;IF($C719="","","."&amp;$C719&amp;"."&amp;$B719)&amp;INDEX(VarEnd,MATCH($A719,VarKey,0))&amp;AF$5</f>
        <v/>
      </c>
      <c r="AG719" s="50">
        <f>AG709*$D719</f>
        <v/>
      </c>
      <c r="AH719" s="51">
        <f>AH709*$D719</f>
        <v/>
      </c>
      <c r="AI719" s="51">
        <f>AI709*$D719</f>
        <v/>
      </c>
      <c r="AJ719" s="51">
        <f>AJ709*$D719</f>
        <v/>
      </c>
      <c r="AK719" s="51">
        <f>AK709*$D719</f>
        <v/>
      </c>
      <c r="AL719" s="51">
        <f>AL709*$D719</f>
        <v/>
      </c>
      <c r="AM719" s="51">
        <f>AM709*$D719</f>
        <v/>
      </c>
      <c r="AN719" s="51">
        <f>AN709*$D719</f>
        <v/>
      </c>
      <c r="AO719" s="51">
        <f>AO709*$D719</f>
        <v/>
      </c>
      <c r="AP719" s="51">
        <f>AP709*$D719</f>
        <v/>
      </c>
      <c r="AQ719" s="51">
        <f>AQ709*$D719</f>
        <v/>
      </c>
      <c r="AR719" s="51">
        <f>AR709*$D719</f>
        <v/>
      </c>
      <c r="AS719" s="51">
        <f>AS709*$D719</f>
        <v/>
      </c>
      <c r="AT719" s="51">
        <f>AT709*$D719</f>
        <v/>
      </c>
      <c r="AU719" s="51">
        <f>AU709*$D719</f>
        <v/>
      </c>
      <c r="AV719" s="51">
        <f>AV709*$D719</f>
        <v/>
      </c>
      <c r="AW719" s="51">
        <f>AW709*$D719</f>
        <v/>
      </c>
      <c r="AX719" s="51">
        <f>AX709*$D719</f>
        <v/>
      </c>
      <c r="AY719" s="51">
        <f>AY709*$D719</f>
        <v/>
      </c>
    </row>
    <row r="720" hidden="1" outlineLevel="1"/>
    <row r="721" hidden="1" outlineLevel="1">
      <c r="H721" s="20" t="inlineStr">
        <is>
          <t>J. Systems integration cost of variable renewables: storage ($/kWh)</t>
        </is>
      </c>
    </row>
    <row r="722" collapsed="1">
      <c r="A722" s="1" t="inlineStr">
        <is>
          <t>vre</t>
        </is>
      </c>
      <c r="B722" s="1" t="inlineStr"/>
      <c r="C722" s="1" t="inlineStr"/>
      <c r="D722" s="44" t="n">
        <v>1</v>
      </c>
      <c r="E722" s="35" t="n"/>
      <c r="F722" s="35" t="n"/>
      <c r="G722" s="35" t="n"/>
      <c r="H722" s="1">
        <f>INDEX(VarLab,MATCH($A722,VarKey,0))&amp;INDEX(MemLab,MATCH($C722&amp;"|"&amp;$B722,MemKey,0))</f>
        <v/>
      </c>
      <c r="I722" s="1">
        <f>INDEX(VarUnit,MATCH($A722,VarKey,0))</f>
        <v/>
      </c>
      <c r="J722" s="1">
        <f>INDEX(VarSrc,MATCH($A722,VarKey,0))</f>
        <v/>
      </c>
      <c r="K722" s="17">
        <f>CodePrefix&amp;$A722&amp;IF($C722="","","."&amp;$C722&amp;"."&amp;$B722)&amp;INDEX(VarEnd,MATCH($A722,VarKey,0))&amp;K$5</f>
        <v/>
      </c>
      <c r="L722" s="52">
        <f>SUMPRODUCT(L$691:L$699,$D$691:$D$699)*$D722</f>
        <v/>
      </c>
      <c r="M722" s="53">
        <f>SUMPRODUCT(M$691:M$699,$D$691:$D$699)*$D722</f>
        <v/>
      </c>
      <c r="N722" s="53">
        <f>SUMPRODUCT(N$691:N$699,$D$691:$D$699)*$D722</f>
        <v/>
      </c>
      <c r="O722" s="53">
        <f>SUMPRODUCT(O$691:O$699,$D$691:$D$699)*$D722</f>
        <v/>
      </c>
      <c r="P722" s="53">
        <f>SUMPRODUCT(P$691:P$699,$D$691:$D$699)*$D722</f>
        <v/>
      </c>
      <c r="Q722" s="53">
        <f>SUMPRODUCT(Q$691:Q$699,$D$691:$D$699)*$D722</f>
        <v/>
      </c>
      <c r="R722" s="53">
        <f>SUMPRODUCT(R$691:R$699,$D$691:$D$699)*$D722</f>
        <v/>
      </c>
      <c r="S722" s="53">
        <f>SUMPRODUCT(S$691:S$699,$D$691:$D$699)*$D722</f>
        <v/>
      </c>
      <c r="T722" s="53">
        <f>SUMPRODUCT(T$691:T$699,$D$691:$D$699)*$D722</f>
        <v/>
      </c>
      <c r="U722" s="53">
        <f>SUMPRODUCT(U$691:U$699,$D$691:$D$699)*$D722</f>
        <v/>
      </c>
      <c r="V722" s="53">
        <f>SUMPRODUCT(V$691:V$699,$D$691:$D$699)*$D722</f>
        <v/>
      </c>
      <c r="W722" s="53">
        <f>SUMPRODUCT(W$691:W$699,$D$691:$D$699)*$D722</f>
        <v/>
      </c>
      <c r="X722" s="53">
        <f>SUMPRODUCT(X$691:X$699,$D$691:$D$699)*$D722</f>
        <v/>
      </c>
      <c r="Y722" s="53">
        <f>SUMPRODUCT(Y$691:Y$699,$D$691:$D$699)*$D722</f>
        <v/>
      </c>
      <c r="Z722" s="53">
        <f>SUMPRODUCT(Z$691:Z$699,$D$691:$D$699)*$D722</f>
        <v/>
      </c>
      <c r="AA722" s="53">
        <f>SUMPRODUCT(AA$691:AA$699,$D$691:$D$699)*$D722</f>
        <v/>
      </c>
      <c r="AB722" s="53">
        <f>SUMPRODUCT(AB$691:AB$699,$D$691:$D$699)*$D722</f>
        <v/>
      </c>
      <c r="AC722" s="53">
        <f>SUMPRODUCT(AC$691:AC$699,$D$691:$D$699)*$D722</f>
        <v/>
      </c>
      <c r="AD722" s="53">
        <f>SUMPRODUCT(AD$691:AD$699,$D$691:$D$699)*$D722</f>
        <v/>
      </c>
      <c r="AF722" s="17">
        <f>CodePrefix&amp;$A722&amp;IF($C722="","","."&amp;$C722&amp;"."&amp;$B722)&amp;INDEX(VarEnd,MATCH($A722,VarKey,0))&amp;AF$5</f>
        <v/>
      </c>
      <c r="AG722" s="52">
        <f>SUMPRODUCT(AG$691:AG$699,$D$691:$D$699)*$D722</f>
        <v/>
      </c>
      <c r="AH722" s="53">
        <f>SUMPRODUCT(AH$691:AH$699,$D$691:$D$699)*$D722</f>
        <v/>
      </c>
      <c r="AI722" s="53">
        <f>SUMPRODUCT(AI$691:AI$699,$D$691:$D$699)*$D722</f>
        <v/>
      </c>
      <c r="AJ722" s="53">
        <f>SUMPRODUCT(AJ$691:AJ$699,$D$691:$D$699)*$D722</f>
        <v/>
      </c>
      <c r="AK722" s="53">
        <f>SUMPRODUCT(AK$691:AK$699,$D$691:$D$699)*$D722</f>
        <v/>
      </c>
      <c r="AL722" s="53">
        <f>SUMPRODUCT(AL$691:AL$699,$D$691:$D$699)*$D722</f>
        <v/>
      </c>
      <c r="AM722" s="53">
        <f>SUMPRODUCT(AM$691:AM$699,$D$691:$D$699)*$D722</f>
        <v/>
      </c>
      <c r="AN722" s="53">
        <f>SUMPRODUCT(AN$691:AN$699,$D$691:$D$699)*$D722</f>
        <v/>
      </c>
      <c r="AO722" s="53">
        <f>SUMPRODUCT(AO$691:AO$699,$D$691:$D$699)*$D722</f>
        <v/>
      </c>
      <c r="AP722" s="53">
        <f>SUMPRODUCT(AP$691:AP$699,$D$691:$D$699)*$D722</f>
        <v/>
      </c>
      <c r="AQ722" s="53">
        <f>SUMPRODUCT(AQ$691:AQ$699,$D$691:$D$699)*$D722</f>
        <v/>
      </c>
      <c r="AR722" s="53">
        <f>SUMPRODUCT(AR$691:AR$699,$D$691:$D$699)*$D722</f>
        <v/>
      </c>
      <c r="AS722" s="53">
        <f>SUMPRODUCT(AS$691:AS$699,$D$691:$D$699)*$D722</f>
        <v/>
      </c>
      <c r="AT722" s="53">
        <f>SUMPRODUCT(AT$691:AT$699,$D$691:$D$699)*$D722</f>
        <v/>
      </c>
      <c r="AU722" s="53">
        <f>SUMPRODUCT(AU$691:AU$699,$D$691:$D$699)*$D722</f>
        <v/>
      </c>
      <c r="AV722" s="53">
        <f>SUMPRODUCT(AV$691:AV$699,$D$691:$D$699)*$D722</f>
        <v/>
      </c>
      <c r="AW722" s="53">
        <f>SUMPRODUCT(AW$691:AW$699,$D$691:$D$699)*$D722</f>
        <v/>
      </c>
      <c r="AX722" s="53">
        <f>SUMPRODUCT(AX$691:AX$699,$D$691:$D$699)*$D722</f>
        <v/>
      </c>
      <c r="AY722" s="53">
        <f>SUMPRODUCT(AY$691:AY$699,$D$691:$D$699)*$D722</f>
        <v/>
      </c>
    </row>
    <row r="723" hidden="1" outlineLevel="1">
      <c r="A723" s="14" t="inlineStr">
        <is>
          <t>cph</t>
        </is>
      </c>
      <c r="B723" s="14" t="inlineStr"/>
      <c r="C723" s="14" t="inlineStr"/>
      <c r="D723" s="41">
        <f>INDEX(PParVal,MATCH("st_ratio",PParKey,0))</f>
        <v/>
      </c>
      <c r="E723" s="41">
        <f>INDEX(PParVal,MATCH("dlf_ren",PParKey,0))</f>
        <v/>
      </c>
      <c r="F723" s="35" t="n"/>
      <c r="G723" s="35" t="n"/>
      <c r="H723" s="14">
        <f>INDEX(VarLab,MATCH($A723,VarKey,0))&amp;INDEX(MemLab,MATCH($C723&amp;"|"&amp;$B723,MemKey,0))</f>
        <v/>
      </c>
      <c r="I723" s="14">
        <f>INDEX(VarUnit,MATCH($A723,VarKey,0))</f>
        <v/>
      </c>
      <c r="J723" s="14">
        <f>INDEX(VarSrc,MATCH($A723,VarKey,0))</f>
        <v/>
      </c>
      <c r="K723" s="11">
        <f>CodePrefix&amp;$A723&amp;IF($C723="","","."&amp;$C723&amp;"."&amp;$B723)&amp;INDEX(VarEnd,MATCH($A723,VarKey,0))&amp;K$5</f>
        <v/>
      </c>
      <c r="L723" s="15">
        <f>(L$447+L$448/$D723)/($E723*8760)+L$449/8760</f>
        <v/>
      </c>
      <c r="M723" s="16">
        <f>(M$447+M$448/$D723)/($E723*8760)+M$449/8760</f>
        <v/>
      </c>
      <c r="N723" s="16">
        <f>(N$447+N$448/$D723)/($E723*8760)+N$449/8760</f>
        <v/>
      </c>
      <c r="O723" s="16">
        <f>(O$447+O$448/$D723)/($E723*8760)+O$449/8760</f>
        <v/>
      </c>
      <c r="P723" s="16">
        <f>(P$447+P$448/$D723)/($E723*8760)+P$449/8760</f>
        <v/>
      </c>
      <c r="Q723" s="16">
        <f>(Q$447+Q$448/$D723)/($E723*8760)+Q$449/8760</f>
        <v/>
      </c>
      <c r="R723" s="16">
        <f>(R$447+R$448/$D723)/($E723*8760)+R$449/8760</f>
        <v/>
      </c>
      <c r="S723" s="16">
        <f>(S$447+S$448/$D723)/($E723*8760)+S$449/8760</f>
        <v/>
      </c>
      <c r="T723" s="16">
        <f>(T$447+T$448/$D723)/($E723*8760)+T$449/8760</f>
        <v/>
      </c>
      <c r="U723" s="16">
        <f>(U$447+U$448/$D723)/($E723*8760)+U$449/8760</f>
        <v/>
      </c>
      <c r="V723" s="16">
        <f>(V$447+V$448/$D723)/($E723*8760)+V$449/8760</f>
        <v/>
      </c>
      <c r="W723" s="16">
        <f>(W$447+W$448/$D723)/($E723*8760)+W$449/8760</f>
        <v/>
      </c>
      <c r="X723" s="16">
        <f>(X$447+X$448/$D723)/($E723*8760)+X$449/8760</f>
        <v/>
      </c>
      <c r="Y723" s="16">
        <f>(Y$447+Y$448/$D723)/($E723*8760)+Y$449/8760</f>
        <v/>
      </c>
      <c r="Z723" s="16">
        <f>(Z$447+Z$448/$D723)/($E723*8760)+Z$449/8760</f>
        <v/>
      </c>
      <c r="AA723" s="16">
        <f>(AA$447+AA$448/$D723)/($E723*8760)+AA$449/8760</f>
        <v/>
      </c>
      <c r="AB723" s="16">
        <f>(AB$447+AB$448/$D723)/($E723*8760)+AB$449/8760</f>
        <v/>
      </c>
      <c r="AC723" s="16">
        <f>(AC$447+AC$448/$D723)/($E723*8760)+AC$449/8760</f>
        <v/>
      </c>
      <c r="AD723" s="16">
        <f>(AD$447+AD$448/$D723)/($E723*8760)+AD$449/8760</f>
        <v/>
      </c>
      <c r="AF723" s="11">
        <f>CodePrefix&amp;$A723&amp;IF($C723="","","."&amp;$C723&amp;"."&amp;$B723)&amp;INDEX(VarEnd,MATCH($A723,VarKey,0))&amp;AF$5</f>
        <v/>
      </c>
      <c r="AG723" s="15">
        <f>(AG$447+AG$448/$D723)/($E723*8760)+AG$449/8760</f>
        <v/>
      </c>
      <c r="AH723" s="16">
        <f>(AH$447+AH$448/$D723)/($E723*8760)+AH$449/8760</f>
        <v/>
      </c>
      <c r="AI723" s="16">
        <f>(AI$447+AI$448/$D723)/($E723*8760)+AI$449/8760</f>
        <v/>
      </c>
      <c r="AJ723" s="16">
        <f>(AJ$447+AJ$448/$D723)/($E723*8760)+AJ$449/8760</f>
        <v/>
      </c>
      <c r="AK723" s="16">
        <f>(AK$447+AK$448/$D723)/($E723*8760)+AK$449/8760</f>
        <v/>
      </c>
      <c r="AL723" s="16">
        <f>(AL$447+AL$448/$D723)/($E723*8760)+AL$449/8760</f>
        <v/>
      </c>
      <c r="AM723" s="16">
        <f>(AM$447+AM$448/$D723)/($E723*8760)+AM$449/8760</f>
        <v/>
      </c>
      <c r="AN723" s="16">
        <f>(AN$447+AN$448/$D723)/($E723*8760)+AN$449/8760</f>
        <v/>
      </c>
      <c r="AO723" s="16">
        <f>(AO$447+AO$448/$D723)/($E723*8760)+AO$449/8760</f>
        <v/>
      </c>
      <c r="AP723" s="16">
        <f>(AP$447+AP$448/$D723)/($E723*8760)+AP$449/8760</f>
        <v/>
      </c>
      <c r="AQ723" s="16">
        <f>(AQ$447+AQ$448/$D723)/($E723*8760)+AQ$449/8760</f>
        <v/>
      </c>
      <c r="AR723" s="16">
        <f>(AR$447+AR$448/$D723)/($E723*8760)+AR$449/8760</f>
        <v/>
      </c>
      <c r="AS723" s="16">
        <f>(AS$447+AS$448/$D723)/($E723*8760)+AS$449/8760</f>
        <v/>
      </c>
      <c r="AT723" s="16">
        <f>(AT$447+AT$448/$D723)/($E723*8760)+AT$449/8760</f>
        <v/>
      </c>
      <c r="AU723" s="16">
        <f>(AU$447+AU$448/$D723)/($E723*8760)+AU$449/8760</f>
        <v/>
      </c>
      <c r="AV723" s="16">
        <f>(AV$447+AV$448/$D723)/($E723*8760)+AV$449/8760</f>
        <v/>
      </c>
      <c r="AW723" s="16">
        <f>(AW$447+AW$448/$D723)/($E723*8760)+AW$449/8760</f>
        <v/>
      </c>
      <c r="AX723" s="16">
        <f>(AX$447+AX$448/$D723)/($E723*8760)+AX$449/8760</f>
        <v/>
      </c>
      <c r="AY723" s="16">
        <f>(AY$447+AY$448/$D723)/($E723*8760)+AY$449/8760</f>
        <v/>
      </c>
    </row>
    <row r="724" hidden="1" outlineLevel="1">
      <c r="A724" s="14" t="inlineStr">
        <is>
          <t>msc</t>
        </is>
      </c>
      <c r="B724" s="14" t="inlineStr"/>
      <c r="C724" s="14" t="inlineStr"/>
      <c r="D724" s="41">
        <f>INDEX(PParVal,MATCH("st_alloc",PParKey,0))</f>
        <v/>
      </c>
      <c r="E724" s="41">
        <f>INDEX(PParVal,MATCH("st_marg_hours",PParKey,0))</f>
        <v/>
      </c>
      <c r="F724" s="41">
        <f>INDEX(PParVal,MATCH("lt_start",PParKey,0))</f>
        <v/>
      </c>
      <c r="G724" s="41">
        <f>INDEX(PParVal,MATCH("lt_alloc",PParKey,0))</f>
        <v/>
      </c>
      <c r="H724" s="14">
        <f>INDEX(VarLab,MATCH($A724,VarKey,0))&amp;INDEX(MemLab,MATCH($C724&amp;"|"&amp;$B724,MemKey,0))</f>
        <v/>
      </c>
      <c r="I724" s="14">
        <f>INDEX(VarUnit,MATCH($A724,VarKey,0))</f>
        <v/>
      </c>
      <c r="J724" s="14">
        <f>INDEX(VarSrc,MATCH($A724,VarKey,0))</f>
        <v/>
      </c>
      <c r="K724" s="11">
        <f>CodePrefix&amp;$A724&amp;IF($C724="","","."&amp;$C724&amp;"."&amp;$B724)&amp;INDEX(VarEnd,MATCH($A724,VarKey,0))&amp;K$5</f>
        <v/>
      </c>
      <c r="L724" s="15">
        <f>$D724*$E724*L$722*L$723+2*MAX(0,L$722-$F724)/(1-$F724)^2*L$450*$G724</f>
        <v/>
      </c>
      <c r="M724" s="16">
        <f>$D724*$E724*M$722*M$723+2*MAX(0,M$722-$F724)/(1-$F724)^2*M$450*$G724</f>
        <v/>
      </c>
      <c r="N724" s="16">
        <f>$D724*$E724*N$722*N$723+2*MAX(0,N$722-$F724)/(1-$F724)^2*N$450*$G724</f>
        <v/>
      </c>
      <c r="O724" s="16">
        <f>$D724*$E724*O$722*O$723+2*MAX(0,O$722-$F724)/(1-$F724)^2*O$450*$G724</f>
        <v/>
      </c>
      <c r="P724" s="16">
        <f>$D724*$E724*P$722*P$723+2*MAX(0,P$722-$F724)/(1-$F724)^2*P$450*$G724</f>
        <v/>
      </c>
      <c r="Q724" s="16">
        <f>$D724*$E724*Q$722*Q$723+2*MAX(0,Q$722-$F724)/(1-$F724)^2*Q$450*$G724</f>
        <v/>
      </c>
      <c r="R724" s="16">
        <f>$D724*$E724*R$722*R$723+2*MAX(0,R$722-$F724)/(1-$F724)^2*R$450*$G724</f>
        <v/>
      </c>
      <c r="S724" s="16">
        <f>$D724*$E724*S$722*S$723+2*MAX(0,S$722-$F724)/(1-$F724)^2*S$450*$G724</f>
        <v/>
      </c>
      <c r="T724" s="16">
        <f>$D724*$E724*T$722*T$723+2*MAX(0,T$722-$F724)/(1-$F724)^2*T$450*$G724</f>
        <v/>
      </c>
      <c r="U724" s="16">
        <f>$D724*$E724*U$722*U$723+2*MAX(0,U$722-$F724)/(1-$F724)^2*U$450*$G724</f>
        <v/>
      </c>
      <c r="V724" s="16">
        <f>$D724*$E724*V$722*V$723+2*MAX(0,V$722-$F724)/(1-$F724)^2*V$450*$G724</f>
        <v/>
      </c>
      <c r="W724" s="16">
        <f>$D724*$E724*W$722*W$723+2*MAX(0,W$722-$F724)/(1-$F724)^2*W$450*$G724</f>
        <v/>
      </c>
      <c r="X724" s="16">
        <f>$D724*$E724*X$722*X$723+2*MAX(0,X$722-$F724)/(1-$F724)^2*X$450*$G724</f>
        <v/>
      </c>
      <c r="Y724" s="16">
        <f>$D724*$E724*Y$722*Y$723+2*MAX(0,Y$722-$F724)/(1-$F724)^2*Y$450*$G724</f>
        <v/>
      </c>
      <c r="Z724" s="16">
        <f>$D724*$E724*Z$722*Z$723+2*MAX(0,Z$722-$F724)/(1-$F724)^2*Z$450*$G724</f>
        <v/>
      </c>
      <c r="AA724" s="16">
        <f>$D724*$E724*AA$722*AA$723+2*MAX(0,AA$722-$F724)/(1-$F724)^2*AA$450*$G724</f>
        <v/>
      </c>
      <c r="AB724" s="16">
        <f>$D724*$E724*AB$722*AB$723+2*MAX(0,AB$722-$F724)/(1-$F724)^2*AB$450*$G724</f>
        <v/>
      </c>
      <c r="AC724" s="16">
        <f>$D724*$E724*AC$722*AC$723+2*MAX(0,AC$722-$F724)/(1-$F724)^2*AC$450*$G724</f>
        <v/>
      </c>
      <c r="AD724" s="16">
        <f>$D724*$E724*AD$722*AD$723+2*MAX(0,AD$722-$F724)/(1-$F724)^2*AD$450*$G724</f>
        <v/>
      </c>
      <c r="AF724" s="11">
        <f>CodePrefix&amp;$A724&amp;IF($C724="","","."&amp;$C724&amp;"."&amp;$B724)&amp;INDEX(VarEnd,MATCH($A724,VarKey,0))&amp;AF$5</f>
        <v/>
      </c>
      <c r="AG724" s="15">
        <f>$D724*$E724*AG$722*AG$723+2*MAX(0,AG$722-$F724)/(1-$F724)^2*AG$450*$G724</f>
        <v/>
      </c>
      <c r="AH724" s="16">
        <f>$D724*$E724*AH$722*AH$723+2*MAX(0,AH$722-$F724)/(1-$F724)^2*AH$450*$G724</f>
        <v/>
      </c>
      <c r="AI724" s="16">
        <f>$D724*$E724*AI$722*AI$723+2*MAX(0,AI$722-$F724)/(1-$F724)^2*AI$450*$G724</f>
        <v/>
      </c>
      <c r="AJ724" s="16">
        <f>$D724*$E724*AJ$722*AJ$723+2*MAX(0,AJ$722-$F724)/(1-$F724)^2*AJ$450*$G724</f>
        <v/>
      </c>
      <c r="AK724" s="16">
        <f>$D724*$E724*AK$722*AK$723+2*MAX(0,AK$722-$F724)/(1-$F724)^2*AK$450*$G724</f>
        <v/>
      </c>
      <c r="AL724" s="16">
        <f>$D724*$E724*AL$722*AL$723+2*MAX(0,AL$722-$F724)/(1-$F724)^2*AL$450*$G724</f>
        <v/>
      </c>
      <c r="AM724" s="16">
        <f>$D724*$E724*AM$722*AM$723+2*MAX(0,AM$722-$F724)/(1-$F724)^2*AM$450*$G724</f>
        <v/>
      </c>
      <c r="AN724" s="16">
        <f>$D724*$E724*AN$722*AN$723+2*MAX(0,AN$722-$F724)/(1-$F724)^2*AN$450*$G724</f>
        <v/>
      </c>
      <c r="AO724" s="16">
        <f>$D724*$E724*AO$722*AO$723+2*MAX(0,AO$722-$F724)/(1-$F724)^2*AO$450*$G724</f>
        <v/>
      </c>
      <c r="AP724" s="16">
        <f>$D724*$E724*AP$722*AP$723+2*MAX(0,AP$722-$F724)/(1-$F724)^2*AP$450*$G724</f>
        <v/>
      </c>
      <c r="AQ724" s="16">
        <f>$D724*$E724*AQ$722*AQ$723+2*MAX(0,AQ$722-$F724)/(1-$F724)^2*AQ$450*$G724</f>
        <v/>
      </c>
      <c r="AR724" s="16">
        <f>$D724*$E724*AR$722*AR$723+2*MAX(0,AR$722-$F724)/(1-$F724)^2*AR$450*$G724</f>
        <v/>
      </c>
      <c r="AS724" s="16">
        <f>$D724*$E724*AS$722*AS$723+2*MAX(0,AS$722-$F724)/(1-$F724)^2*AS$450*$G724</f>
        <v/>
      </c>
      <c r="AT724" s="16">
        <f>$D724*$E724*AT$722*AT$723+2*MAX(0,AT$722-$F724)/(1-$F724)^2*AT$450*$G724</f>
        <v/>
      </c>
      <c r="AU724" s="16">
        <f>$D724*$E724*AU$722*AU$723+2*MAX(0,AU$722-$F724)/(1-$F724)^2*AU$450*$G724</f>
        <v/>
      </c>
      <c r="AV724" s="16">
        <f>$D724*$E724*AV$722*AV$723+2*MAX(0,AV$722-$F724)/(1-$F724)^2*AV$450*$G724</f>
        <v/>
      </c>
      <c r="AW724" s="16">
        <f>$D724*$E724*AW$722*AW$723+2*MAX(0,AW$722-$F724)/(1-$F724)^2*AW$450*$G724</f>
        <v/>
      </c>
      <c r="AX724" s="16">
        <f>$D724*$E724*AX$722*AX$723+2*MAX(0,AX$722-$F724)/(1-$F724)^2*AX$450*$G724</f>
        <v/>
      </c>
      <c r="AY724" s="16">
        <f>$D724*$E724*AY$722*AY$723+2*MAX(0,AY$722-$F724)/(1-$F724)^2*AY$450*$G724</f>
        <v/>
      </c>
    </row>
    <row r="725" hidden="1" outlineLevel="1"/>
    <row r="726" hidden="1" outlineLevel="1">
      <c r="H726" s="20" t="inlineStr">
        <is>
          <t>K. Capacity (MW) and retirements: nameplate and effective capacity, planned retirement (data, used where switched on), retirements, cost-based early coal retirement, effective capacity needed</t>
        </is>
      </c>
    </row>
    <row r="727" hidden="1" outlineLevel="1">
      <c r="A727" s="14" t="inlineStr">
        <is>
          <t>cap</t>
        </is>
      </c>
      <c r="B727" s="14" t="inlineStr">
        <is>
          <t>coa</t>
        </is>
      </c>
      <c r="C727" s="14" t="inlineStr">
        <is>
          <t>pow</t>
        </is>
      </c>
      <c r="D727" s="41">
        <f>INDEX(Inputs_power!$AE$5:$AE$13,MATCH($B727,Inputs_power!$A$5:$A$13,0))</f>
        <v/>
      </c>
      <c r="E727" s="35" t="n"/>
      <c r="F727" s="35" t="n"/>
      <c r="G727" s="35" t="n"/>
      <c r="H727" s="14">
        <f>INDEX(VarLab,MATCH($A727,VarKey,0))&amp;INDEX(MemLab,MATCH($C727&amp;"|"&amp;$B727,MemKey,0))</f>
        <v/>
      </c>
      <c r="I727" s="14">
        <f>INDEX(VarUnit,MATCH($A727,VarKey,0))</f>
        <v/>
      </c>
      <c r="J727" s="14">
        <f>INDEX(VarSrc,MATCH($A727,VarKey,0))</f>
        <v/>
      </c>
      <c r="K727" s="11">
        <f>CodePrefix&amp;$A727&amp;IF($C727="","","."&amp;$C727&amp;"."&amp;$B727)&amp;INDEX(VarEnd,MATCH($A727,VarKey,0))&amp;K$5</f>
        <v/>
      </c>
      <c r="L727" s="42">
        <f>$D727</f>
        <v/>
      </c>
      <c r="M727" s="43">
        <f>L727-L759+L870</f>
        <v/>
      </c>
      <c r="N727" s="43">
        <f>M727-M759+M870</f>
        <v/>
      </c>
      <c r="O727" s="43">
        <f>N727-N759+N870</f>
        <v/>
      </c>
      <c r="P727" s="43">
        <f>O727-O759+O870</f>
        <v/>
      </c>
      <c r="Q727" s="43">
        <f>P727-P759+P870</f>
        <v/>
      </c>
      <c r="R727" s="43">
        <f>Q727-Q759+Q870</f>
        <v/>
      </c>
      <c r="S727" s="43">
        <f>R727-R759+R870</f>
        <v/>
      </c>
      <c r="T727" s="43">
        <f>S727-S759+S870</f>
        <v/>
      </c>
      <c r="U727" s="43">
        <f>T727-T759+T870</f>
        <v/>
      </c>
      <c r="V727" s="43">
        <f>U727-U759+U870</f>
        <v/>
      </c>
      <c r="W727" s="43">
        <f>V727-V759+V870</f>
        <v/>
      </c>
      <c r="X727" s="43">
        <f>W727-W759+W870</f>
        <v/>
      </c>
      <c r="Y727" s="43">
        <f>X727-X759+X870</f>
        <v/>
      </c>
      <c r="Z727" s="43">
        <f>Y727-Y759+Y870</f>
        <v/>
      </c>
      <c r="AA727" s="43">
        <f>Z727-Z759+Z870</f>
        <v/>
      </c>
      <c r="AB727" s="43">
        <f>AA727-AA759+AA870</f>
        <v/>
      </c>
      <c r="AC727" s="43">
        <f>AB727-AB759+AB870</f>
        <v/>
      </c>
      <c r="AD727" s="43">
        <f>AC727-AC759+AC870</f>
        <v/>
      </c>
      <c r="AF727" s="11">
        <f>CodePrefix&amp;$A727&amp;IF($C727="","","."&amp;$C727&amp;"."&amp;$B727)&amp;INDEX(VarEnd,MATCH($A727,VarKey,0))&amp;AF$5</f>
        <v/>
      </c>
      <c r="AG727" s="42">
        <f>$D727</f>
        <v/>
      </c>
      <c r="AH727" s="43">
        <f>AG727-AG759+AG870</f>
        <v/>
      </c>
      <c r="AI727" s="43">
        <f>AH727-AH759+AH870</f>
        <v/>
      </c>
      <c r="AJ727" s="43">
        <f>AI727-AI759+AI870</f>
        <v/>
      </c>
      <c r="AK727" s="43">
        <f>AJ727-AJ759+AJ870</f>
        <v/>
      </c>
      <c r="AL727" s="43">
        <f>AK727-AK759+AK870</f>
        <v/>
      </c>
      <c r="AM727" s="43">
        <f>AL727-AL759+AL870</f>
        <v/>
      </c>
      <c r="AN727" s="43">
        <f>AM727-AM759+AM870</f>
        <v/>
      </c>
      <c r="AO727" s="43">
        <f>AN727-AN759+AN870</f>
        <v/>
      </c>
      <c r="AP727" s="43">
        <f>AO727-AO759+AO870</f>
        <v/>
      </c>
      <c r="AQ727" s="43">
        <f>AP727-AP759+AP870</f>
        <v/>
      </c>
      <c r="AR727" s="43">
        <f>AQ727-AQ759+AQ870</f>
        <v/>
      </c>
      <c r="AS727" s="43">
        <f>AR727-AR759+AR870</f>
        <v/>
      </c>
      <c r="AT727" s="43">
        <f>AS727-AS759+AS870</f>
        <v/>
      </c>
      <c r="AU727" s="43">
        <f>AT727-AT759+AT870</f>
        <v/>
      </c>
      <c r="AV727" s="43">
        <f>AU727-AU759+AU870</f>
        <v/>
      </c>
      <c r="AW727" s="43">
        <f>AV727-AV759+AV870</f>
        <v/>
      </c>
      <c r="AX727" s="43">
        <f>AW727-AW759+AW870</f>
        <v/>
      </c>
      <c r="AY727" s="43">
        <f>AX727-AX759+AX870</f>
        <v/>
      </c>
    </row>
    <row r="728" hidden="1" outlineLevel="1">
      <c r="A728" s="14" t="inlineStr">
        <is>
          <t>cap</t>
        </is>
      </c>
      <c r="B728" s="14" t="inlineStr">
        <is>
          <t>nga</t>
        </is>
      </c>
      <c r="C728" s="14" t="inlineStr">
        <is>
          <t>pow</t>
        </is>
      </c>
      <c r="D728" s="41">
        <f>INDEX(Inputs_power!$AE$5:$AE$13,MATCH($B728,Inputs_power!$A$5:$A$13,0))</f>
        <v/>
      </c>
      <c r="E728" s="35" t="n"/>
      <c r="F728" s="35" t="n"/>
      <c r="G728" s="35" t="n"/>
      <c r="H728" s="14">
        <f>INDEX(VarLab,MATCH($A728,VarKey,0))&amp;INDEX(MemLab,MATCH($C728&amp;"|"&amp;$B728,MemKey,0))</f>
        <v/>
      </c>
      <c r="I728" s="14">
        <f>INDEX(VarUnit,MATCH($A728,VarKey,0))</f>
        <v/>
      </c>
      <c r="J728" s="14">
        <f>INDEX(VarSrc,MATCH($A728,VarKey,0))</f>
        <v/>
      </c>
      <c r="K728" s="11">
        <f>CodePrefix&amp;$A728&amp;IF($C728="","","."&amp;$C728&amp;"."&amp;$B728)&amp;INDEX(VarEnd,MATCH($A728,VarKey,0))&amp;K$5</f>
        <v/>
      </c>
      <c r="L728" s="42">
        <f>$D728</f>
        <v/>
      </c>
      <c r="M728" s="43">
        <f>L728-L760+L871</f>
        <v/>
      </c>
      <c r="N728" s="43">
        <f>M728-M760+M871</f>
        <v/>
      </c>
      <c r="O728" s="43">
        <f>N728-N760+N871</f>
        <v/>
      </c>
      <c r="P728" s="43">
        <f>O728-O760+O871</f>
        <v/>
      </c>
      <c r="Q728" s="43">
        <f>P728-P760+P871</f>
        <v/>
      </c>
      <c r="R728" s="43">
        <f>Q728-Q760+Q871</f>
        <v/>
      </c>
      <c r="S728" s="43">
        <f>R728-R760+R871</f>
        <v/>
      </c>
      <c r="T728" s="43">
        <f>S728-S760+S871</f>
        <v/>
      </c>
      <c r="U728" s="43">
        <f>T728-T760+T871</f>
        <v/>
      </c>
      <c r="V728" s="43">
        <f>U728-U760+U871</f>
        <v/>
      </c>
      <c r="W728" s="43">
        <f>V728-V760+V871</f>
        <v/>
      </c>
      <c r="X728" s="43">
        <f>W728-W760+W871</f>
        <v/>
      </c>
      <c r="Y728" s="43">
        <f>X728-X760+X871</f>
        <v/>
      </c>
      <c r="Z728" s="43">
        <f>Y728-Y760+Y871</f>
        <v/>
      </c>
      <c r="AA728" s="43">
        <f>Z728-Z760+Z871</f>
        <v/>
      </c>
      <c r="AB728" s="43">
        <f>AA728-AA760+AA871</f>
        <v/>
      </c>
      <c r="AC728" s="43">
        <f>AB728-AB760+AB871</f>
        <v/>
      </c>
      <c r="AD728" s="43">
        <f>AC728-AC760+AC871</f>
        <v/>
      </c>
      <c r="AF728" s="11">
        <f>CodePrefix&amp;$A728&amp;IF($C728="","","."&amp;$C728&amp;"."&amp;$B728)&amp;INDEX(VarEnd,MATCH($A728,VarKey,0))&amp;AF$5</f>
        <v/>
      </c>
      <c r="AG728" s="42">
        <f>$D728</f>
        <v/>
      </c>
      <c r="AH728" s="43">
        <f>AG728-AG760+AG871</f>
        <v/>
      </c>
      <c r="AI728" s="43">
        <f>AH728-AH760+AH871</f>
        <v/>
      </c>
      <c r="AJ728" s="43">
        <f>AI728-AI760+AI871</f>
        <v/>
      </c>
      <c r="AK728" s="43">
        <f>AJ728-AJ760+AJ871</f>
        <v/>
      </c>
      <c r="AL728" s="43">
        <f>AK728-AK760+AK871</f>
        <v/>
      </c>
      <c r="AM728" s="43">
        <f>AL728-AL760+AL871</f>
        <v/>
      </c>
      <c r="AN728" s="43">
        <f>AM728-AM760+AM871</f>
        <v/>
      </c>
      <c r="AO728" s="43">
        <f>AN728-AN760+AN871</f>
        <v/>
      </c>
      <c r="AP728" s="43">
        <f>AO728-AO760+AO871</f>
        <v/>
      </c>
      <c r="AQ728" s="43">
        <f>AP728-AP760+AP871</f>
        <v/>
      </c>
      <c r="AR728" s="43">
        <f>AQ728-AQ760+AQ871</f>
        <v/>
      </c>
      <c r="AS728" s="43">
        <f>AR728-AR760+AR871</f>
        <v/>
      </c>
      <c r="AT728" s="43">
        <f>AS728-AS760+AS871</f>
        <v/>
      </c>
      <c r="AU728" s="43">
        <f>AT728-AT760+AT871</f>
        <v/>
      </c>
      <c r="AV728" s="43">
        <f>AU728-AU760+AU871</f>
        <v/>
      </c>
      <c r="AW728" s="43">
        <f>AV728-AV760+AV871</f>
        <v/>
      </c>
      <c r="AX728" s="43">
        <f>AW728-AW760+AW871</f>
        <v/>
      </c>
      <c r="AY728" s="43">
        <f>AX728-AX760+AX871</f>
        <v/>
      </c>
    </row>
    <row r="729" hidden="1" outlineLevel="1">
      <c r="A729" s="14" t="inlineStr">
        <is>
          <t>cap</t>
        </is>
      </c>
      <c r="B729" s="14" t="inlineStr">
        <is>
          <t>oop</t>
        </is>
      </c>
      <c r="C729" s="14" t="inlineStr">
        <is>
          <t>pow</t>
        </is>
      </c>
      <c r="D729" s="41">
        <f>INDEX(Inputs_power!$AE$5:$AE$13,MATCH($B729,Inputs_power!$A$5:$A$13,0))</f>
        <v/>
      </c>
      <c r="E729" s="35" t="n"/>
      <c r="F729" s="35" t="n"/>
      <c r="G729" s="35" t="n"/>
      <c r="H729" s="14">
        <f>INDEX(VarLab,MATCH($A729,VarKey,0))&amp;INDEX(MemLab,MATCH($C729&amp;"|"&amp;$B729,MemKey,0))</f>
        <v/>
      </c>
      <c r="I729" s="14">
        <f>INDEX(VarUnit,MATCH($A729,VarKey,0))</f>
        <v/>
      </c>
      <c r="J729" s="14">
        <f>INDEX(VarSrc,MATCH($A729,VarKey,0))</f>
        <v/>
      </c>
      <c r="K729" s="11">
        <f>CodePrefix&amp;$A729&amp;IF($C729="","","."&amp;$C729&amp;"."&amp;$B729)&amp;INDEX(VarEnd,MATCH($A729,VarKey,0))&amp;K$5</f>
        <v/>
      </c>
      <c r="L729" s="42">
        <f>$D729</f>
        <v/>
      </c>
      <c r="M729" s="43">
        <f>L729-L761+L872</f>
        <v/>
      </c>
      <c r="N729" s="43">
        <f>M729-M761+M872</f>
        <v/>
      </c>
      <c r="O729" s="43">
        <f>N729-N761+N872</f>
        <v/>
      </c>
      <c r="P729" s="43">
        <f>O729-O761+O872</f>
        <v/>
      </c>
      <c r="Q729" s="43">
        <f>P729-P761+P872</f>
        <v/>
      </c>
      <c r="R729" s="43">
        <f>Q729-Q761+Q872</f>
        <v/>
      </c>
      <c r="S729" s="43">
        <f>R729-R761+R872</f>
        <v/>
      </c>
      <c r="T729" s="43">
        <f>S729-S761+S872</f>
        <v/>
      </c>
      <c r="U729" s="43">
        <f>T729-T761+T872</f>
        <v/>
      </c>
      <c r="V729" s="43">
        <f>U729-U761+U872</f>
        <v/>
      </c>
      <c r="W729" s="43">
        <f>V729-V761+V872</f>
        <v/>
      </c>
      <c r="X729" s="43">
        <f>W729-W761+W872</f>
        <v/>
      </c>
      <c r="Y729" s="43">
        <f>X729-X761+X872</f>
        <v/>
      </c>
      <c r="Z729" s="43">
        <f>Y729-Y761+Y872</f>
        <v/>
      </c>
      <c r="AA729" s="43">
        <f>Z729-Z761+Z872</f>
        <v/>
      </c>
      <c r="AB729" s="43">
        <f>AA729-AA761+AA872</f>
        <v/>
      </c>
      <c r="AC729" s="43">
        <f>AB729-AB761+AB872</f>
        <v/>
      </c>
      <c r="AD729" s="43">
        <f>AC729-AC761+AC872</f>
        <v/>
      </c>
      <c r="AF729" s="11">
        <f>CodePrefix&amp;$A729&amp;IF($C729="","","."&amp;$C729&amp;"."&amp;$B729)&amp;INDEX(VarEnd,MATCH($A729,VarKey,0))&amp;AF$5</f>
        <v/>
      </c>
      <c r="AG729" s="42">
        <f>$D729</f>
        <v/>
      </c>
      <c r="AH729" s="43">
        <f>AG729-AG761+AG872</f>
        <v/>
      </c>
      <c r="AI729" s="43">
        <f>AH729-AH761+AH872</f>
        <v/>
      </c>
      <c r="AJ729" s="43">
        <f>AI729-AI761+AI872</f>
        <v/>
      </c>
      <c r="AK729" s="43">
        <f>AJ729-AJ761+AJ872</f>
        <v/>
      </c>
      <c r="AL729" s="43">
        <f>AK729-AK761+AK872</f>
        <v/>
      </c>
      <c r="AM729" s="43">
        <f>AL729-AL761+AL872</f>
        <v/>
      </c>
      <c r="AN729" s="43">
        <f>AM729-AM761+AM872</f>
        <v/>
      </c>
      <c r="AO729" s="43">
        <f>AN729-AN761+AN872</f>
        <v/>
      </c>
      <c r="AP729" s="43">
        <f>AO729-AO761+AO872</f>
        <v/>
      </c>
      <c r="AQ729" s="43">
        <f>AP729-AP761+AP872</f>
        <v/>
      </c>
      <c r="AR729" s="43">
        <f>AQ729-AQ761+AQ872</f>
        <v/>
      </c>
      <c r="AS729" s="43">
        <f>AR729-AR761+AR872</f>
        <v/>
      </c>
      <c r="AT729" s="43">
        <f>AS729-AS761+AS872</f>
        <v/>
      </c>
      <c r="AU729" s="43">
        <f>AT729-AT761+AT872</f>
        <v/>
      </c>
      <c r="AV729" s="43">
        <f>AU729-AU761+AU872</f>
        <v/>
      </c>
      <c r="AW729" s="43">
        <f>AV729-AV761+AV872</f>
        <v/>
      </c>
      <c r="AX729" s="43">
        <f>AW729-AW761+AW872</f>
        <v/>
      </c>
      <c r="AY729" s="43">
        <f>AX729-AX761+AX872</f>
        <v/>
      </c>
    </row>
    <row r="730" hidden="1" outlineLevel="1">
      <c r="A730" s="14" t="inlineStr">
        <is>
          <t>cap</t>
        </is>
      </c>
      <c r="B730" s="14" t="inlineStr">
        <is>
          <t>nuc</t>
        </is>
      </c>
      <c r="C730" s="14" t="inlineStr">
        <is>
          <t>pow</t>
        </is>
      </c>
      <c r="D730" s="41">
        <f>INDEX(Inputs_power!$AE$5:$AE$13,MATCH($B730,Inputs_power!$A$5:$A$13,0))</f>
        <v/>
      </c>
      <c r="E730" s="35" t="n"/>
      <c r="F730" s="35" t="n"/>
      <c r="G730" s="35" t="n"/>
      <c r="H730" s="14">
        <f>INDEX(VarLab,MATCH($A730,VarKey,0))&amp;INDEX(MemLab,MATCH($C730&amp;"|"&amp;$B730,MemKey,0))</f>
        <v/>
      </c>
      <c r="I730" s="14">
        <f>INDEX(VarUnit,MATCH($A730,VarKey,0))</f>
        <v/>
      </c>
      <c r="J730" s="14">
        <f>INDEX(VarSrc,MATCH($A730,VarKey,0))</f>
        <v/>
      </c>
      <c r="K730" s="11">
        <f>CodePrefix&amp;$A730&amp;IF($C730="","","."&amp;$C730&amp;"."&amp;$B730)&amp;INDEX(VarEnd,MATCH($A730,VarKey,0))&amp;K$5</f>
        <v/>
      </c>
      <c r="L730" s="42">
        <f>$D730</f>
        <v/>
      </c>
      <c r="M730" s="43">
        <f>L730-L762+L873</f>
        <v/>
      </c>
      <c r="N730" s="43">
        <f>M730-M762+M873</f>
        <v/>
      </c>
      <c r="O730" s="43">
        <f>N730-N762+N873</f>
        <v/>
      </c>
      <c r="P730" s="43">
        <f>O730-O762+O873</f>
        <v/>
      </c>
      <c r="Q730" s="43">
        <f>P730-P762+P873</f>
        <v/>
      </c>
      <c r="R730" s="43">
        <f>Q730-Q762+Q873</f>
        <v/>
      </c>
      <c r="S730" s="43">
        <f>R730-R762+R873</f>
        <v/>
      </c>
      <c r="T730" s="43">
        <f>S730-S762+S873</f>
        <v/>
      </c>
      <c r="U730" s="43">
        <f>T730-T762+T873</f>
        <v/>
      </c>
      <c r="V730" s="43">
        <f>U730-U762+U873</f>
        <v/>
      </c>
      <c r="W730" s="43">
        <f>V730-V762+V873</f>
        <v/>
      </c>
      <c r="X730" s="43">
        <f>W730-W762+W873</f>
        <v/>
      </c>
      <c r="Y730" s="43">
        <f>X730-X762+X873</f>
        <v/>
      </c>
      <c r="Z730" s="43">
        <f>Y730-Y762+Y873</f>
        <v/>
      </c>
      <c r="AA730" s="43">
        <f>Z730-Z762+Z873</f>
        <v/>
      </c>
      <c r="AB730" s="43">
        <f>AA730-AA762+AA873</f>
        <v/>
      </c>
      <c r="AC730" s="43">
        <f>AB730-AB762+AB873</f>
        <v/>
      </c>
      <c r="AD730" s="43">
        <f>AC730-AC762+AC873</f>
        <v/>
      </c>
      <c r="AF730" s="11">
        <f>CodePrefix&amp;$A730&amp;IF($C730="","","."&amp;$C730&amp;"."&amp;$B730)&amp;INDEX(VarEnd,MATCH($A730,VarKey,0))&amp;AF$5</f>
        <v/>
      </c>
      <c r="AG730" s="42">
        <f>$D730</f>
        <v/>
      </c>
      <c r="AH730" s="43">
        <f>AG730-AG762+AG873</f>
        <v/>
      </c>
      <c r="AI730" s="43">
        <f>AH730-AH762+AH873</f>
        <v/>
      </c>
      <c r="AJ730" s="43">
        <f>AI730-AI762+AI873</f>
        <v/>
      </c>
      <c r="AK730" s="43">
        <f>AJ730-AJ762+AJ873</f>
        <v/>
      </c>
      <c r="AL730" s="43">
        <f>AK730-AK762+AK873</f>
        <v/>
      </c>
      <c r="AM730" s="43">
        <f>AL730-AL762+AL873</f>
        <v/>
      </c>
      <c r="AN730" s="43">
        <f>AM730-AM762+AM873</f>
        <v/>
      </c>
      <c r="AO730" s="43">
        <f>AN730-AN762+AN873</f>
        <v/>
      </c>
      <c r="AP730" s="43">
        <f>AO730-AO762+AO873</f>
        <v/>
      </c>
      <c r="AQ730" s="43">
        <f>AP730-AP762+AP873</f>
        <v/>
      </c>
      <c r="AR730" s="43">
        <f>AQ730-AQ762+AQ873</f>
        <v/>
      </c>
      <c r="AS730" s="43">
        <f>AR730-AR762+AR873</f>
        <v/>
      </c>
      <c r="AT730" s="43">
        <f>AS730-AS762+AS873</f>
        <v/>
      </c>
      <c r="AU730" s="43">
        <f>AT730-AT762+AT873</f>
        <v/>
      </c>
      <c r="AV730" s="43">
        <f>AU730-AU762+AU873</f>
        <v/>
      </c>
      <c r="AW730" s="43">
        <f>AV730-AV762+AV873</f>
        <v/>
      </c>
      <c r="AX730" s="43">
        <f>AW730-AW762+AW873</f>
        <v/>
      </c>
      <c r="AY730" s="43">
        <f>AX730-AX762+AX873</f>
        <v/>
      </c>
    </row>
    <row r="731" hidden="1" outlineLevel="1">
      <c r="A731" s="14" t="inlineStr">
        <is>
          <t>cap</t>
        </is>
      </c>
      <c r="B731" s="14" t="inlineStr">
        <is>
          <t>wnd</t>
        </is>
      </c>
      <c r="C731" s="14" t="inlineStr">
        <is>
          <t>pow</t>
        </is>
      </c>
      <c r="D731" s="41">
        <f>INDEX(Inputs_power!$AE$5:$AE$13,MATCH($B731,Inputs_power!$A$5:$A$13,0))</f>
        <v/>
      </c>
      <c r="E731" s="35" t="n"/>
      <c r="F731" s="35" t="n"/>
      <c r="G731" s="35" t="n"/>
      <c r="H731" s="14">
        <f>INDEX(VarLab,MATCH($A731,VarKey,0))&amp;INDEX(MemLab,MATCH($C731&amp;"|"&amp;$B731,MemKey,0))</f>
        <v/>
      </c>
      <c r="I731" s="14">
        <f>INDEX(VarUnit,MATCH($A731,VarKey,0))</f>
        <v/>
      </c>
      <c r="J731" s="14">
        <f>INDEX(VarSrc,MATCH($A731,VarKey,0))</f>
        <v/>
      </c>
      <c r="K731" s="11">
        <f>CodePrefix&amp;$A731&amp;IF($C731="","","."&amp;$C731&amp;"."&amp;$B731)&amp;INDEX(VarEnd,MATCH($A731,VarKey,0))&amp;K$5</f>
        <v/>
      </c>
      <c r="L731" s="42">
        <f>$D731</f>
        <v/>
      </c>
      <c r="M731" s="43">
        <f>L731-L763+L874</f>
        <v/>
      </c>
      <c r="N731" s="43">
        <f>M731-M763+M874</f>
        <v/>
      </c>
      <c r="O731" s="43">
        <f>N731-N763+N874</f>
        <v/>
      </c>
      <c r="P731" s="43">
        <f>O731-O763+O874</f>
        <v/>
      </c>
      <c r="Q731" s="43">
        <f>P731-P763+P874</f>
        <v/>
      </c>
      <c r="R731" s="43">
        <f>Q731-Q763+Q874</f>
        <v/>
      </c>
      <c r="S731" s="43">
        <f>R731-R763+R874</f>
        <v/>
      </c>
      <c r="T731" s="43">
        <f>S731-S763+S874</f>
        <v/>
      </c>
      <c r="U731" s="43">
        <f>T731-T763+T874</f>
        <v/>
      </c>
      <c r="V731" s="43">
        <f>U731-U763+U874</f>
        <v/>
      </c>
      <c r="W731" s="43">
        <f>V731-V763+V874</f>
        <v/>
      </c>
      <c r="X731" s="43">
        <f>W731-W763+W874</f>
        <v/>
      </c>
      <c r="Y731" s="43">
        <f>X731-X763+X874</f>
        <v/>
      </c>
      <c r="Z731" s="43">
        <f>Y731-Y763+Y874</f>
        <v/>
      </c>
      <c r="AA731" s="43">
        <f>Z731-Z763+Z874</f>
        <v/>
      </c>
      <c r="AB731" s="43">
        <f>AA731-AA763+AA874</f>
        <v/>
      </c>
      <c r="AC731" s="43">
        <f>AB731-AB763+AB874</f>
        <v/>
      </c>
      <c r="AD731" s="43">
        <f>AC731-AC763+AC874</f>
        <v/>
      </c>
      <c r="AF731" s="11">
        <f>CodePrefix&amp;$A731&amp;IF($C731="","","."&amp;$C731&amp;"."&amp;$B731)&amp;INDEX(VarEnd,MATCH($A731,VarKey,0))&amp;AF$5</f>
        <v/>
      </c>
      <c r="AG731" s="42">
        <f>$D731</f>
        <v/>
      </c>
      <c r="AH731" s="43">
        <f>AG731-AG763+AG874</f>
        <v/>
      </c>
      <c r="AI731" s="43">
        <f>AH731-AH763+AH874</f>
        <v/>
      </c>
      <c r="AJ731" s="43">
        <f>AI731-AI763+AI874</f>
        <v/>
      </c>
      <c r="AK731" s="43">
        <f>AJ731-AJ763+AJ874</f>
        <v/>
      </c>
      <c r="AL731" s="43">
        <f>AK731-AK763+AK874</f>
        <v/>
      </c>
      <c r="AM731" s="43">
        <f>AL731-AL763+AL874</f>
        <v/>
      </c>
      <c r="AN731" s="43">
        <f>AM731-AM763+AM874</f>
        <v/>
      </c>
      <c r="AO731" s="43">
        <f>AN731-AN763+AN874</f>
        <v/>
      </c>
      <c r="AP731" s="43">
        <f>AO731-AO763+AO874</f>
        <v/>
      </c>
      <c r="AQ731" s="43">
        <f>AP731-AP763+AP874</f>
        <v/>
      </c>
      <c r="AR731" s="43">
        <f>AQ731-AQ763+AQ874</f>
        <v/>
      </c>
      <c r="AS731" s="43">
        <f>AR731-AR763+AR874</f>
        <v/>
      </c>
      <c r="AT731" s="43">
        <f>AS731-AS763+AS874</f>
        <v/>
      </c>
      <c r="AU731" s="43">
        <f>AT731-AT763+AT874</f>
        <v/>
      </c>
      <c r="AV731" s="43">
        <f>AU731-AU763+AU874</f>
        <v/>
      </c>
      <c r="AW731" s="43">
        <f>AV731-AV763+AV874</f>
        <v/>
      </c>
      <c r="AX731" s="43">
        <f>AW731-AW763+AW874</f>
        <v/>
      </c>
      <c r="AY731" s="43">
        <f>AX731-AX763+AX874</f>
        <v/>
      </c>
    </row>
    <row r="732" hidden="1" outlineLevel="1">
      <c r="A732" s="14" t="inlineStr">
        <is>
          <t>cap</t>
        </is>
      </c>
      <c r="B732" s="14" t="inlineStr">
        <is>
          <t>sol</t>
        </is>
      </c>
      <c r="C732" s="14" t="inlineStr">
        <is>
          <t>pow</t>
        </is>
      </c>
      <c r="D732" s="41">
        <f>INDEX(Inputs_power!$AE$5:$AE$13,MATCH($B732,Inputs_power!$A$5:$A$13,0))</f>
        <v/>
      </c>
      <c r="E732" s="35" t="n"/>
      <c r="F732" s="35" t="n"/>
      <c r="G732" s="35" t="n"/>
      <c r="H732" s="14">
        <f>INDEX(VarLab,MATCH($A732,VarKey,0))&amp;INDEX(MemLab,MATCH($C732&amp;"|"&amp;$B732,MemKey,0))</f>
        <v/>
      </c>
      <c r="I732" s="14">
        <f>INDEX(VarUnit,MATCH($A732,VarKey,0))</f>
        <v/>
      </c>
      <c r="J732" s="14">
        <f>INDEX(VarSrc,MATCH($A732,VarKey,0))</f>
        <v/>
      </c>
      <c r="K732" s="11">
        <f>CodePrefix&amp;$A732&amp;IF($C732="","","."&amp;$C732&amp;"."&amp;$B732)&amp;INDEX(VarEnd,MATCH($A732,VarKey,0))&amp;K$5</f>
        <v/>
      </c>
      <c r="L732" s="42">
        <f>$D732</f>
        <v/>
      </c>
      <c r="M732" s="43">
        <f>L732-L764+L875</f>
        <v/>
      </c>
      <c r="N732" s="43">
        <f>M732-M764+M875</f>
        <v/>
      </c>
      <c r="O732" s="43">
        <f>N732-N764+N875</f>
        <v/>
      </c>
      <c r="P732" s="43">
        <f>O732-O764+O875</f>
        <v/>
      </c>
      <c r="Q732" s="43">
        <f>P732-P764+P875</f>
        <v/>
      </c>
      <c r="R732" s="43">
        <f>Q732-Q764+Q875</f>
        <v/>
      </c>
      <c r="S732" s="43">
        <f>R732-R764+R875</f>
        <v/>
      </c>
      <c r="T732" s="43">
        <f>S732-S764+S875</f>
        <v/>
      </c>
      <c r="U732" s="43">
        <f>T732-T764+T875</f>
        <v/>
      </c>
      <c r="V732" s="43">
        <f>U732-U764+U875</f>
        <v/>
      </c>
      <c r="W732" s="43">
        <f>V732-V764+V875</f>
        <v/>
      </c>
      <c r="X732" s="43">
        <f>W732-W764+W875</f>
        <v/>
      </c>
      <c r="Y732" s="43">
        <f>X732-X764+X875</f>
        <v/>
      </c>
      <c r="Z732" s="43">
        <f>Y732-Y764+Y875</f>
        <v/>
      </c>
      <c r="AA732" s="43">
        <f>Z732-Z764+Z875</f>
        <v/>
      </c>
      <c r="AB732" s="43">
        <f>AA732-AA764+AA875</f>
        <v/>
      </c>
      <c r="AC732" s="43">
        <f>AB732-AB764+AB875</f>
        <v/>
      </c>
      <c r="AD732" s="43">
        <f>AC732-AC764+AC875</f>
        <v/>
      </c>
      <c r="AF732" s="11">
        <f>CodePrefix&amp;$A732&amp;IF($C732="","","."&amp;$C732&amp;"."&amp;$B732)&amp;INDEX(VarEnd,MATCH($A732,VarKey,0))&amp;AF$5</f>
        <v/>
      </c>
      <c r="AG732" s="42">
        <f>$D732</f>
        <v/>
      </c>
      <c r="AH732" s="43">
        <f>AG732-AG764+AG875</f>
        <v/>
      </c>
      <c r="AI732" s="43">
        <f>AH732-AH764+AH875</f>
        <v/>
      </c>
      <c r="AJ732" s="43">
        <f>AI732-AI764+AI875</f>
        <v/>
      </c>
      <c r="AK732" s="43">
        <f>AJ732-AJ764+AJ875</f>
        <v/>
      </c>
      <c r="AL732" s="43">
        <f>AK732-AK764+AK875</f>
        <v/>
      </c>
      <c r="AM732" s="43">
        <f>AL732-AL764+AL875</f>
        <v/>
      </c>
      <c r="AN732" s="43">
        <f>AM732-AM764+AM875</f>
        <v/>
      </c>
      <c r="AO732" s="43">
        <f>AN732-AN764+AN875</f>
        <v/>
      </c>
      <c r="AP732" s="43">
        <f>AO732-AO764+AO875</f>
        <v/>
      </c>
      <c r="AQ732" s="43">
        <f>AP732-AP764+AP875</f>
        <v/>
      </c>
      <c r="AR732" s="43">
        <f>AQ732-AQ764+AQ875</f>
        <v/>
      </c>
      <c r="AS732" s="43">
        <f>AR732-AR764+AR875</f>
        <v/>
      </c>
      <c r="AT732" s="43">
        <f>AS732-AS764+AS875</f>
        <v/>
      </c>
      <c r="AU732" s="43">
        <f>AT732-AT764+AT875</f>
        <v/>
      </c>
      <c r="AV732" s="43">
        <f>AU732-AU764+AU875</f>
        <v/>
      </c>
      <c r="AW732" s="43">
        <f>AV732-AV764+AV875</f>
        <v/>
      </c>
      <c r="AX732" s="43">
        <f>AW732-AW764+AW875</f>
        <v/>
      </c>
      <c r="AY732" s="43">
        <f>AX732-AX764+AX875</f>
        <v/>
      </c>
    </row>
    <row r="733" hidden="1" outlineLevel="1">
      <c r="A733" s="14" t="inlineStr">
        <is>
          <t>cap</t>
        </is>
      </c>
      <c r="B733" s="14" t="inlineStr">
        <is>
          <t>hyd</t>
        </is>
      </c>
      <c r="C733" s="14" t="inlineStr">
        <is>
          <t>pow</t>
        </is>
      </c>
      <c r="D733" s="41">
        <f>INDEX(Inputs_power!$AE$5:$AE$13,MATCH($B733,Inputs_power!$A$5:$A$13,0))</f>
        <v/>
      </c>
      <c r="E733" s="35" t="n"/>
      <c r="F733" s="35" t="n"/>
      <c r="G733" s="35" t="n"/>
      <c r="H733" s="14">
        <f>INDEX(VarLab,MATCH($A733,VarKey,0))&amp;INDEX(MemLab,MATCH($C733&amp;"|"&amp;$B733,MemKey,0))</f>
        <v/>
      </c>
      <c r="I733" s="14">
        <f>INDEX(VarUnit,MATCH($A733,VarKey,0))</f>
        <v/>
      </c>
      <c r="J733" s="14">
        <f>INDEX(VarSrc,MATCH($A733,VarKey,0))</f>
        <v/>
      </c>
      <c r="K733" s="11">
        <f>CodePrefix&amp;$A733&amp;IF($C733="","","."&amp;$C733&amp;"."&amp;$B733)&amp;INDEX(VarEnd,MATCH($A733,VarKey,0))&amp;K$5</f>
        <v/>
      </c>
      <c r="L733" s="42">
        <f>$D733</f>
        <v/>
      </c>
      <c r="M733" s="43">
        <f>L733-L765+L876</f>
        <v/>
      </c>
      <c r="N733" s="43">
        <f>M733-M765+M876</f>
        <v/>
      </c>
      <c r="O733" s="43">
        <f>N733-N765+N876</f>
        <v/>
      </c>
      <c r="P733" s="43">
        <f>O733-O765+O876</f>
        <v/>
      </c>
      <c r="Q733" s="43">
        <f>P733-P765+P876</f>
        <v/>
      </c>
      <c r="R733" s="43">
        <f>Q733-Q765+Q876</f>
        <v/>
      </c>
      <c r="S733" s="43">
        <f>R733-R765+R876</f>
        <v/>
      </c>
      <c r="T733" s="43">
        <f>S733-S765+S876</f>
        <v/>
      </c>
      <c r="U733" s="43">
        <f>T733-T765+T876</f>
        <v/>
      </c>
      <c r="V733" s="43">
        <f>U733-U765+U876</f>
        <v/>
      </c>
      <c r="W733" s="43">
        <f>V733-V765+V876</f>
        <v/>
      </c>
      <c r="X733" s="43">
        <f>W733-W765+W876</f>
        <v/>
      </c>
      <c r="Y733" s="43">
        <f>X733-X765+X876</f>
        <v/>
      </c>
      <c r="Z733" s="43">
        <f>Y733-Y765+Y876</f>
        <v/>
      </c>
      <c r="AA733" s="43">
        <f>Z733-Z765+Z876</f>
        <v/>
      </c>
      <c r="AB733" s="43">
        <f>AA733-AA765+AA876</f>
        <v/>
      </c>
      <c r="AC733" s="43">
        <f>AB733-AB765+AB876</f>
        <v/>
      </c>
      <c r="AD733" s="43">
        <f>AC733-AC765+AC876</f>
        <v/>
      </c>
      <c r="AF733" s="11">
        <f>CodePrefix&amp;$A733&amp;IF($C733="","","."&amp;$C733&amp;"."&amp;$B733)&amp;INDEX(VarEnd,MATCH($A733,VarKey,0))&amp;AF$5</f>
        <v/>
      </c>
      <c r="AG733" s="42">
        <f>$D733</f>
        <v/>
      </c>
      <c r="AH733" s="43">
        <f>AG733-AG765+AG876</f>
        <v/>
      </c>
      <c r="AI733" s="43">
        <f>AH733-AH765+AH876</f>
        <v/>
      </c>
      <c r="AJ733" s="43">
        <f>AI733-AI765+AI876</f>
        <v/>
      </c>
      <c r="AK733" s="43">
        <f>AJ733-AJ765+AJ876</f>
        <v/>
      </c>
      <c r="AL733" s="43">
        <f>AK733-AK765+AK876</f>
        <v/>
      </c>
      <c r="AM733" s="43">
        <f>AL733-AL765+AL876</f>
        <v/>
      </c>
      <c r="AN733" s="43">
        <f>AM733-AM765+AM876</f>
        <v/>
      </c>
      <c r="AO733" s="43">
        <f>AN733-AN765+AN876</f>
        <v/>
      </c>
      <c r="AP733" s="43">
        <f>AO733-AO765+AO876</f>
        <v/>
      </c>
      <c r="AQ733" s="43">
        <f>AP733-AP765+AP876</f>
        <v/>
      </c>
      <c r="AR733" s="43">
        <f>AQ733-AQ765+AQ876</f>
        <v/>
      </c>
      <c r="AS733" s="43">
        <f>AR733-AR765+AR876</f>
        <v/>
      </c>
      <c r="AT733" s="43">
        <f>AS733-AS765+AS876</f>
        <v/>
      </c>
      <c r="AU733" s="43">
        <f>AT733-AT765+AT876</f>
        <v/>
      </c>
      <c r="AV733" s="43">
        <f>AU733-AU765+AU876</f>
        <v/>
      </c>
      <c r="AW733" s="43">
        <f>AV733-AV765+AV876</f>
        <v/>
      </c>
      <c r="AX733" s="43">
        <f>AW733-AW765+AW876</f>
        <v/>
      </c>
      <c r="AY733" s="43">
        <f>AX733-AX765+AX876</f>
        <v/>
      </c>
    </row>
    <row r="734" hidden="1" outlineLevel="1">
      <c r="A734" s="14" t="inlineStr">
        <is>
          <t>cap</t>
        </is>
      </c>
      <c r="B734" s="14" t="inlineStr">
        <is>
          <t>ore</t>
        </is>
      </c>
      <c r="C734" s="14" t="inlineStr">
        <is>
          <t>pow</t>
        </is>
      </c>
      <c r="D734" s="41">
        <f>INDEX(Inputs_power!$AE$5:$AE$13,MATCH($B734,Inputs_power!$A$5:$A$13,0))</f>
        <v/>
      </c>
      <c r="E734" s="35" t="n"/>
      <c r="F734" s="35" t="n"/>
      <c r="G734" s="35" t="n"/>
      <c r="H734" s="14">
        <f>INDEX(VarLab,MATCH($A734,VarKey,0))&amp;INDEX(MemLab,MATCH($C734&amp;"|"&amp;$B734,MemKey,0))</f>
        <v/>
      </c>
      <c r="I734" s="14">
        <f>INDEX(VarUnit,MATCH($A734,VarKey,0))</f>
        <v/>
      </c>
      <c r="J734" s="14">
        <f>INDEX(VarSrc,MATCH($A734,VarKey,0))</f>
        <v/>
      </c>
      <c r="K734" s="11">
        <f>CodePrefix&amp;$A734&amp;IF($C734="","","."&amp;$C734&amp;"."&amp;$B734)&amp;INDEX(VarEnd,MATCH($A734,VarKey,0))&amp;K$5</f>
        <v/>
      </c>
      <c r="L734" s="42">
        <f>$D734</f>
        <v/>
      </c>
      <c r="M734" s="43">
        <f>L734-L766+L877</f>
        <v/>
      </c>
      <c r="N734" s="43">
        <f>M734-M766+M877</f>
        <v/>
      </c>
      <c r="O734" s="43">
        <f>N734-N766+N877</f>
        <v/>
      </c>
      <c r="P734" s="43">
        <f>O734-O766+O877</f>
        <v/>
      </c>
      <c r="Q734" s="43">
        <f>P734-P766+P877</f>
        <v/>
      </c>
      <c r="R734" s="43">
        <f>Q734-Q766+Q877</f>
        <v/>
      </c>
      <c r="S734" s="43">
        <f>R734-R766+R877</f>
        <v/>
      </c>
      <c r="T734" s="43">
        <f>S734-S766+S877</f>
        <v/>
      </c>
      <c r="U734" s="43">
        <f>T734-T766+T877</f>
        <v/>
      </c>
      <c r="V734" s="43">
        <f>U734-U766+U877</f>
        <v/>
      </c>
      <c r="W734" s="43">
        <f>V734-V766+V877</f>
        <v/>
      </c>
      <c r="X734" s="43">
        <f>W734-W766+W877</f>
        <v/>
      </c>
      <c r="Y734" s="43">
        <f>X734-X766+X877</f>
        <v/>
      </c>
      <c r="Z734" s="43">
        <f>Y734-Y766+Y877</f>
        <v/>
      </c>
      <c r="AA734" s="43">
        <f>Z734-Z766+Z877</f>
        <v/>
      </c>
      <c r="AB734" s="43">
        <f>AA734-AA766+AA877</f>
        <v/>
      </c>
      <c r="AC734" s="43">
        <f>AB734-AB766+AB877</f>
        <v/>
      </c>
      <c r="AD734" s="43">
        <f>AC734-AC766+AC877</f>
        <v/>
      </c>
      <c r="AF734" s="11">
        <f>CodePrefix&amp;$A734&amp;IF($C734="","","."&amp;$C734&amp;"."&amp;$B734)&amp;INDEX(VarEnd,MATCH($A734,VarKey,0))&amp;AF$5</f>
        <v/>
      </c>
      <c r="AG734" s="42">
        <f>$D734</f>
        <v/>
      </c>
      <c r="AH734" s="43">
        <f>AG734-AG766+AG877</f>
        <v/>
      </c>
      <c r="AI734" s="43">
        <f>AH734-AH766+AH877</f>
        <v/>
      </c>
      <c r="AJ734" s="43">
        <f>AI734-AI766+AI877</f>
        <v/>
      </c>
      <c r="AK734" s="43">
        <f>AJ734-AJ766+AJ877</f>
        <v/>
      </c>
      <c r="AL734" s="43">
        <f>AK734-AK766+AK877</f>
        <v/>
      </c>
      <c r="AM734" s="43">
        <f>AL734-AL766+AL877</f>
        <v/>
      </c>
      <c r="AN734" s="43">
        <f>AM734-AM766+AM877</f>
        <v/>
      </c>
      <c r="AO734" s="43">
        <f>AN734-AN766+AN877</f>
        <v/>
      </c>
      <c r="AP734" s="43">
        <f>AO734-AO766+AO877</f>
        <v/>
      </c>
      <c r="AQ734" s="43">
        <f>AP734-AP766+AP877</f>
        <v/>
      </c>
      <c r="AR734" s="43">
        <f>AQ734-AQ766+AQ877</f>
        <v/>
      </c>
      <c r="AS734" s="43">
        <f>AR734-AR766+AR877</f>
        <v/>
      </c>
      <c r="AT734" s="43">
        <f>AS734-AS766+AS877</f>
        <v/>
      </c>
      <c r="AU734" s="43">
        <f>AT734-AT766+AT877</f>
        <v/>
      </c>
      <c r="AV734" s="43">
        <f>AU734-AU766+AU877</f>
        <v/>
      </c>
      <c r="AW734" s="43">
        <f>AV734-AV766+AV877</f>
        <v/>
      </c>
      <c r="AX734" s="43">
        <f>AW734-AW766+AW877</f>
        <v/>
      </c>
      <c r="AY734" s="43">
        <f>AX734-AX766+AX877</f>
        <v/>
      </c>
    </row>
    <row r="735" hidden="1" outlineLevel="1">
      <c r="A735" s="14" t="inlineStr">
        <is>
          <t>cap</t>
        </is>
      </c>
      <c r="B735" s="14" t="inlineStr">
        <is>
          <t>bio</t>
        </is>
      </c>
      <c r="C735" s="14" t="inlineStr">
        <is>
          <t>pow</t>
        </is>
      </c>
      <c r="D735" s="41">
        <f>INDEX(Inputs_power!$AE$5:$AE$13,MATCH($B735,Inputs_power!$A$5:$A$13,0))</f>
        <v/>
      </c>
      <c r="E735" s="35" t="n"/>
      <c r="F735" s="35" t="n"/>
      <c r="G735" s="35" t="n"/>
      <c r="H735" s="14">
        <f>INDEX(VarLab,MATCH($A735,VarKey,0))&amp;INDEX(MemLab,MATCH($C735&amp;"|"&amp;$B735,MemKey,0))</f>
        <v/>
      </c>
      <c r="I735" s="14">
        <f>INDEX(VarUnit,MATCH($A735,VarKey,0))</f>
        <v/>
      </c>
      <c r="J735" s="14">
        <f>INDEX(VarSrc,MATCH($A735,VarKey,0))</f>
        <v/>
      </c>
      <c r="K735" s="11">
        <f>CodePrefix&amp;$A735&amp;IF($C735="","","."&amp;$C735&amp;"."&amp;$B735)&amp;INDEX(VarEnd,MATCH($A735,VarKey,0))&amp;K$5</f>
        <v/>
      </c>
      <c r="L735" s="42">
        <f>$D735</f>
        <v/>
      </c>
      <c r="M735" s="43">
        <f>L735-L767+L878</f>
        <v/>
      </c>
      <c r="N735" s="43">
        <f>M735-M767+M878</f>
        <v/>
      </c>
      <c r="O735" s="43">
        <f>N735-N767+N878</f>
        <v/>
      </c>
      <c r="P735" s="43">
        <f>O735-O767+O878</f>
        <v/>
      </c>
      <c r="Q735" s="43">
        <f>P735-P767+P878</f>
        <v/>
      </c>
      <c r="R735" s="43">
        <f>Q735-Q767+Q878</f>
        <v/>
      </c>
      <c r="S735" s="43">
        <f>R735-R767+R878</f>
        <v/>
      </c>
      <c r="T735" s="43">
        <f>S735-S767+S878</f>
        <v/>
      </c>
      <c r="U735" s="43">
        <f>T735-T767+T878</f>
        <v/>
      </c>
      <c r="V735" s="43">
        <f>U735-U767+U878</f>
        <v/>
      </c>
      <c r="W735" s="43">
        <f>V735-V767+V878</f>
        <v/>
      </c>
      <c r="X735" s="43">
        <f>W735-W767+W878</f>
        <v/>
      </c>
      <c r="Y735" s="43">
        <f>X735-X767+X878</f>
        <v/>
      </c>
      <c r="Z735" s="43">
        <f>Y735-Y767+Y878</f>
        <v/>
      </c>
      <c r="AA735" s="43">
        <f>Z735-Z767+Z878</f>
        <v/>
      </c>
      <c r="AB735" s="43">
        <f>AA735-AA767+AA878</f>
        <v/>
      </c>
      <c r="AC735" s="43">
        <f>AB735-AB767+AB878</f>
        <v/>
      </c>
      <c r="AD735" s="43">
        <f>AC735-AC767+AC878</f>
        <v/>
      </c>
      <c r="AF735" s="11">
        <f>CodePrefix&amp;$A735&amp;IF($C735="","","."&amp;$C735&amp;"."&amp;$B735)&amp;INDEX(VarEnd,MATCH($A735,VarKey,0))&amp;AF$5</f>
        <v/>
      </c>
      <c r="AG735" s="42">
        <f>$D735</f>
        <v/>
      </c>
      <c r="AH735" s="43">
        <f>AG735-AG767+AG878</f>
        <v/>
      </c>
      <c r="AI735" s="43">
        <f>AH735-AH767+AH878</f>
        <v/>
      </c>
      <c r="AJ735" s="43">
        <f>AI735-AI767+AI878</f>
        <v/>
      </c>
      <c r="AK735" s="43">
        <f>AJ735-AJ767+AJ878</f>
        <v/>
      </c>
      <c r="AL735" s="43">
        <f>AK735-AK767+AK878</f>
        <v/>
      </c>
      <c r="AM735" s="43">
        <f>AL735-AL767+AL878</f>
        <v/>
      </c>
      <c r="AN735" s="43">
        <f>AM735-AM767+AM878</f>
        <v/>
      </c>
      <c r="AO735" s="43">
        <f>AN735-AN767+AN878</f>
        <v/>
      </c>
      <c r="AP735" s="43">
        <f>AO735-AO767+AO878</f>
        <v/>
      </c>
      <c r="AQ735" s="43">
        <f>AP735-AP767+AP878</f>
        <v/>
      </c>
      <c r="AR735" s="43">
        <f>AQ735-AQ767+AQ878</f>
        <v/>
      </c>
      <c r="AS735" s="43">
        <f>AR735-AR767+AR878</f>
        <v/>
      </c>
      <c r="AT735" s="43">
        <f>AS735-AS767+AS878</f>
        <v/>
      </c>
      <c r="AU735" s="43">
        <f>AT735-AT767+AT878</f>
        <v/>
      </c>
      <c r="AV735" s="43">
        <f>AU735-AU767+AU878</f>
        <v/>
      </c>
      <c r="AW735" s="43">
        <f>AV735-AV767+AV878</f>
        <v/>
      </c>
      <c r="AX735" s="43">
        <f>AW735-AW767+AW878</f>
        <v/>
      </c>
      <c r="AY735" s="43">
        <f>AX735-AX767+AX878</f>
        <v/>
      </c>
    </row>
    <row r="736" hidden="1" outlineLevel="1"/>
    <row r="737" collapsed="1">
      <c r="A737" s="1" t="inlineStr">
        <is>
          <t>captot</t>
        </is>
      </c>
      <c r="B737" s="1" t="inlineStr"/>
      <c r="C737" s="1" t="inlineStr"/>
      <c r="D737" s="35" t="n"/>
      <c r="E737" s="35" t="n"/>
      <c r="F737" s="35" t="n"/>
      <c r="G737" s="35" t="n"/>
      <c r="H737" s="1">
        <f>INDEX(VarLab,MATCH($A737,VarKey,0))&amp;INDEX(MemLab,MATCH($C737&amp;"|"&amp;$B737,MemKey,0))</f>
        <v/>
      </c>
      <c r="I737" s="1">
        <f>INDEX(VarUnit,MATCH($A737,VarKey,0))</f>
        <v/>
      </c>
      <c r="J737" s="1">
        <f>INDEX(VarSrc,MATCH($A737,VarKey,0))</f>
        <v/>
      </c>
      <c r="K737" s="17">
        <f>CodePrefix&amp;$A737&amp;IF($C737="","","."&amp;$C737&amp;"."&amp;$B737)&amp;INDEX(VarEnd,MATCH($A737,VarKey,0))&amp;K$5</f>
        <v/>
      </c>
      <c r="L737" s="48">
        <f>SUM(L$727:L$735)</f>
        <v/>
      </c>
      <c r="M737" s="49">
        <f>SUM(M$727:M$735)</f>
        <v/>
      </c>
      <c r="N737" s="49">
        <f>SUM(N$727:N$735)</f>
        <v/>
      </c>
      <c r="O737" s="49">
        <f>SUM(O$727:O$735)</f>
        <v/>
      </c>
      <c r="P737" s="49">
        <f>SUM(P$727:P$735)</f>
        <v/>
      </c>
      <c r="Q737" s="49">
        <f>SUM(Q$727:Q$735)</f>
        <v/>
      </c>
      <c r="R737" s="49">
        <f>SUM(R$727:R$735)</f>
        <v/>
      </c>
      <c r="S737" s="49">
        <f>SUM(S$727:S$735)</f>
        <v/>
      </c>
      <c r="T737" s="49">
        <f>SUM(T$727:T$735)</f>
        <v/>
      </c>
      <c r="U737" s="49">
        <f>SUM(U$727:U$735)</f>
        <v/>
      </c>
      <c r="V737" s="49">
        <f>SUM(V$727:V$735)</f>
        <v/>
      </c>
      <c r="W737" s="49">
        <f>SUM(W$727:W$735)</f>
        <v/>
      </c>
      <c r="X737" s="49">
        <f>SUM(X$727:X$735)</f>
        <v/>
      </c>
      <c r="Y737" s="49">
        <f>SUM(Y$727:Y$735)</f>
        <v/>
      </c>
      <c r="Z737" s="49">
        <f>SUM(Z$727:Z$735)</f>
        <v/>
      </c>
      <c r="AA737" s="49">
        <f>SUM(AA$727:AA$735)</f>
        <v/>
      </c>
      <c r="AB737" s="49">
        <f>SUM(AB$727:AB$735)</f>
        <v/>
      </c>
      <c r="AC737" s="49">
        <f>SUM(AC$727:AC$735)</f>
        <v/>
      </c>
      <c r="AD737" s="49">
        <f>SUM(AD$727:AD$735)</f>
        <v/>
      </c>
      <c r="AF737" s="17">
        <f>CodePrefix&amp;$A737&amp;IF($C737="","","."&amp;$C737&amp;"."&amp;$B737)&amp;INDEX(VarEnd,MATCH($A737,VarKey,0))&amp;AF$5</f>
        <v/>
      </c>
      <c r="AG737" s="48">
        <f>SUM(AG$727:AG$735)</f>
        <v/>
      </c>
      <c r="AH737" s="49">
        <f>SUM(AH$727:AH$735)</f>
        <v/>
      </c>
      <c r="AI737" s="49">
        <f>SUM(AI$727:AI$735)</f>
        <v/>
      </c>
      <c r="AJ737" s="49">
        <f>SUM(AJ$727:AJ$735)</f>
        <v/>
      </c>
      <c r="AK737" s="49">
        <f>SUM(AK$727:AK$735)</f>
        <v/>
      </c>
      <c r="AL737" s="49">
        <f>SUM(AL$727:AL$735)</f>
        <v/>
      </c>
      <c r="AM737" s="49">
        <f>SUM(AM$727:AM$735)</f>
        <v/>
      </c>
      <c r="AN737" s="49">
        <f>SUM(AN$727:AN$735)</f>
        <v/>
      </c>
      <c r="AO737" s="49">
        <f>SUM(AO$727:AO$735)</f>
        <v/>
      </c>
      <c r="AP737" s="49">
        <f>SUM(AP$727:AP$735)</f>
        <v/>
      </c>
      <c r="AQ737" s="49">
        <f>SUM(AQ$727:AQ$735)</f>
        <v/>
      </c>
      <c r="AR737" s="49">
        <f>SUM(AR$727:AR$735)</f>
        <v/>
      </c>
      <c r="AS737" s="49">
        <f>SUM(AS$727:AS$735)</f>
        <v/>
      </c>
      <c r="AT737" s="49">
        <f>SUM(AT$727:AT$735)</f>
        <v/>
      </c>
      <c r="AU737" s="49">
        <f>SUM(AU$727:AU$735)</f>
        <v/>
      </c>
      <c r="AV737" s="49">
        <f>SUM(AV$727:AV$735)</f>
        <v/>
      </c>
      <c r="AW737" s="49">
        <f>SUM(AW$727:AW$735)</f>
        <v/>
      </c>
      <c r="AX737" s="49">
        <f>SUM(AX$727:AX$735)</f>
        <v/>
      </c>
      <c r="AY737" s="49">
        <f>SUM(AY$727:AY$735)</f>
        <v/>
      </c>
    </row>
    <row r="738" hidden="1" outlineLevel="1"/>
    <row r="739" hidden="1" outlineLevel="1">
      <c r="A739" s="14" t="inlineStr">
        <is>
          <t>effcap</t>
        </is>
      </c>
      <c r="B739" s="14" t="inlineStr">
        <is>
          <t>coa</t>
        </is>
      </c>
      <c r="C739" s="14" t="inlineStr">
        <is>
          <t>pow</t>
        </is>
      </c>
      <c r="D739" s="41">
        <f>INDEX(Inputs_power!$F$5:$F$13,MATCH($B739,Inputs_power!$A$5:$A$13,0))</f>
        <v/>
      </c>
      <c r="E739" s="35" t="n"/>
      <c r="F739" s="35" t="n"/>
      <c r="G739" s="35" t="n"/>
      <c r="H739" s="14">
        <f>INDEX(VarLab,MATCH($A739,VarKey,0))&amp;INDEX(MemLab,MATCH($C739&amp;"|"&amp;$B739,MemKey,0))</f>
        <v/>
      </c>
      <c r="I739" s="14">
        <f>INDEX(VarUnit,MATCH($A739,VarKey,0))</f>
        <v/>
      </c>
      <c r="J739" s="14">
        <f>INDEX(VarSrc,MATCH($A739,VarKey,0))</f>
        <v/>
      </c>
      <c r="K739" s="11">
        <f>CodePrefix&amp;$A739&amp;IF($C739="","","."&amp;$C739&amp;"."&amp;$B739)&amp;INDEX(VarEnd,MATCH($A739,VarKey,0))&amp;K$5</f>
        <v/>
      </c>
      <c r="L739" s="42">
        <f>L727*$D739</f>
        <v/>
      </c>
      <c r="M739" s="43">
        <f>M727*$D739</f>
        <v/>
      </c>
      <c r="N739" s="43">
        <f>N727*$D739</f>
        <v/>
      </c>
      <c r="O739" s="43">
        <f>O727*$D739</f>
        <v/>
      </c>
      <c r="P739" s="43">
        <f>P727*$D739</f>
        <v/>
      </c>
      <c r="Q739" s="43">
        <f>Q727*$D739</f>
        <v/>
      </c>
      <c r="R739" s="43">
        <f>R727*$D739</f>
        <v/>
      </c>
      <c r="S739" s="43">
        <f>S727*$D739</f>
        <v/>
      </c>
      <c r="T739" s="43">
        <f>T727*$D739</f>
        <v/>
      </c>
      <c r="U739" s="43">
        <f>U727*$D739</f>
        <v/>
      </c>
      <c r="V739" s="43">
        <f>V727*$D739</f>
        <v/>
      </c>
      <c r="W739" s="43">
        <f>W727*$D739</f>
        <v/>
      </c>
      <c r="X739" s="43">
        <f>X727*$D739</f>
        <v/>
      </c>
      <c r="Y739" s="43">
        <f>Y727*$D739</f>
        <v/>
      </c>
      <c r="Z739" s="43">
        <f>Z727*$D739</f>
        <v/>
      </c>
      <c r="AA739" s="43">
        <f>AA727*$D739</f>
        <v/>
      </c>
      <c r="AB739" s="43">
        <f>AB727*$D739</f>
        <v/>
      </c>
      <c r="AC739" s="43">
        <f>AC727*$D739</f>
        <v/>
      </c>
      <c r="AD739" s="43">
        <f>AD727*$D739</f>
        <v/>
      </c>
      <c r="AF739" s="11">
        <f>CodePrefix&amp;$A739&amp;IF($C739="","","."&amp;$C739&amp;"."&amp;$B739)&amp;INDEX(VarEnd,MATCH($A739,VarKey,0))&amp;AF$5</f>
        <v/>
      </c>
      <c r="AG739" s="42">
        <f>AG727*$D739</f>
        <v/>
      </c>
      <c r="AH739" s="43">
        <f>AH727*$D739</f>
        <v/>
      </c>
      <c r="AI739" s="43">
        <f>AI727*$D739</f>
        <v/>
      </c>
      <c r="AJ739" s="43">
        <f>AJ727*$D739</f>
        <v/>
      </c>
      <c r="AK739" s="43">
        <f>AK727*$D739</f>
        <v/>
      </c>
      <c r="AL739" s="43">
        <f>AL727*$D739</f>
        <v/>
      </c>
      <c r="AM739" s="43">
        <f>AM727*$D739</f>
        <v/>
      </c>
      <c r="AN739" s="43">
        <f>AN727*$D739</f>
        <v/>
      </c>
      <c r="AO739" s="43">
        <f>AO727*$D739</f>
        <v/>
      </c>
      <c r="AP739" s="43">
        <f>AP727*$D739</f>
        <v/>
      </c>
      <c r="AQ739" s="43">
        <f>AQ727*$D739</f>
        <v/>
      </c>
      <c r="AR739" s="43">
        <f>AR727*$D739</f>
        <v/>
      </c>
      <c r="AS739" s="43">
        <f>AS727*$D739</f>
        <v/>
      </c>
      <c r="AT739" s="43">
        <f>AT727*$D739</f>
        <v/>
      </c>
      <c r="AU739" s="43">
        <f>AU727*$D739</f>
        <v/>
      </c>
      <c r="AV739" s="43">
        <f>AV727*$D739</f>
        <v/>
      </c>
      <c r="AW739" s="43">
        <f>AW727*$D739</f>
        <v/>
      </c>
      <c r="AX739" s="43">
        <f>AX727*$D739</f>
        <v/>
      </c>
      <c r="AY739" s="43">
        <f>AY727*$D739</f>
        <v/>
      </c>
    </row>
    <row r="740" hidden="1" outlineLevel="1">
      <c r="A740" s="14" t="inlineStr">
        <is>
          <t>effcap</t>
        </is>
      </c>
      <c r="B740" s="14" t="inlineStr">
        <is>
          <t>nga</t>
        </is>
      </c>
      <c r="C740" s="14" t="inlineStr">
        <is>
          <t>pow</t>
        </is>
      </c>
      <c r="D740" s="41">
        <f>INDEX(Inputs_power!$F$5:$F$13,MATCH($B740,Inputs_power!$A$5:$A$13,0))</f>
        <v/>
      </c>
      <c r="E740" s="35" t="n"/>
      <c r="F740" s="35" t="n"/>
      <c r="G740" s="35" t="n"/>
      <c r="H740" s="14">
        <f>INDEX(VarLab,MATCH($A740,VarKey,0))&amp;INDEX(MemLab,MATCH($C740&amp;"|"&amp;$B740,MemKey,0))</f>
        <v/>
      </c>
      <c r="I740" s="14">
        <f>INDEX(VarUnit,MATCH($A740,VarKey,0))</f>
        <v/>
      </c>
      <c r="J740" s="14">
        <f>INDEX(VarSrc,MATCH($A740,VarKey,0))</f>
        <v/>
      </c>
      <c r="K740" s="11">
        <f>CodePrefix&amp;$A740&amp;IF($C740="","","."&amp;$C740&amp;"."&amp;$B740)&amp;INDEX(VarEnd,MATCH($A740,VarKey,0))&amp;K$5</f>
        <v/>
      </c>
      <c r="L740" s="42">
        <f>L728*$D740</f>
        <v/>
      </c>
      <c r="M740" s="43">
        <f>M728*$D740</f>
        <v/>
      </c>
      <c r="N740" s="43">
        <f>N728*$D740</f>
        <v/>
      </c>
      <c r="O740" s="43">
        <f>O728*$D740</f>
        <v/>
      </c>
      <c r="P740" s="43">
        <f>P728*$D740</f>
        <v/>
      </c>
      <c r="Q740" s="43">
        <f>Q728*$D740</f>
        <v/>
      </c>
      <c r="R740" s="43">
        <f>R728*$D740</f>
        <v/>
      </c>
      <c r="S740" s="43">
        <f>S728*$D740</f>
        <v/>
      </c>
      <c r="T740" s="43">
        <f>T728*$D740</f>
        <v/>
      </c>
      <c r="U740" s="43">
        <f>U728*$D740</f>
        <v/>
      </c>
      <c r="V740" s="43">
        <f>V728*$D740</f>
        <v/>
      </c>
      <c r="W740" s="43">
        <f>W728*$D740</f>
        <v/>
      </c>
      <c r="X740" s="43">
        <f>X728*$D740</f>
        <v/>
      </c>
      <c r="Y740" s="43">
        <f>Y728*$D740</f>
        <v/>
      </c>
      <c r="Z740" s="43">
        <f>Z728*$D740</f>
        <v/>
      </c>
      <c r="AA740" s="43">
        <f>AA728*$D740</f>
        <v/>
      </c>
      <c r="AB740" s="43">
        <f>AB728*$D740</f>
        <v/>
      </c>
      <c r="AC740" s="43">
        <f>AC728*$D740</f>
        <v/>
      </c>
      <c r="AD740" s="43">
        <f>AD728*$D740</f>
        <v/>
      </c>
      <c r="AF740" s="11">
        <f>CodePrefix&amp;$A740&amp;IF($C740="","","."&amp;$C740&amp;"."&amp;$B740)&amp;INDEX(VarEnd,MATCH($A740,VarKey,0))&amp;AF$5</f>
        <v/>
      </c>
      <c r="AG740" s="42">
        <f>AG728*$D740</f>
        <v/>
      </c>
      <c r="AH740" s="43">
        <f>AH728*$D740</f>
        <v/>
      </c>
      <c r="AI740" s="43">
        <f>AI728*$D740</f>
        <v/>
      </c>
      <c r="AJ740" s="43">
        <f>AJ728*$D740</f>
        <v/>
      </c>
      <c r="AK740" s="43">
        <f>AK728*$D740</f>
        <v/>
      </c>
      <c r="AL740" s="43">
        <f>AL728*$D740</f>
        <v/>
      </c>
      <c r="AM740" s="43">
        <f>AM728*$D740</f>
        <v/>
      </c>
      <c r="AN740" s="43">
        <f>AN728*$D740</f>
        <v/>
      </c>
      <c r="AO740" s="43">
        <f>AO728*$D740</f>
        <v/>
      </c>
      <c r="AP740" s="43">
        <f>AP728*$D740</f>
        <v/>
      </c>
      <c r="AQ740" s="43">
        <f>AQ728*$D740</f>
        <v/>
      </c>
      <c r="AR740" s="43">
        <f>AR728*$D740</f>
        <v/>
      </c>
      <c r="AS740" s="43">
        <f>AS728*$D740</f>
        <v/>
      </c>
      <c r="AT740" s="43">
        <f>AT728*$D740</f>
        <v/>
      </c>
      <c r="AU740" s="43">
        <f>AU728*$D740</f>
        <v/>
      </c>
      <c r="AV740" s="43">
        <f>AV728*$D740</f>
        <v/>
      </c>
      <c r="AW740" s="43">
        <f>AW728*$D740</f>
        <v/>
      </c>
      <c r="AX740" s="43">
        <f>AX728*$D740</f>
        <v/>
      </c>
      <c r="AY740" s="43">
        <f>AY728*$D740</f>
        <v/>
      </c>
    </row>
    <row r="741" hidden="1" outlineLevel="1">
      <c r="A741" s="14" t="inlineStr">
        <is>
          <t>effcap</t>
        </is>
      </c>
      <c r="B741" s="14" t="inlineStr">
        <is>
          <t>oop</t>
        </is>
      </c>
      <c r="C741" s="14" t="inlineStr">
        <is>
          <t>pow</t>
        </is>
      </c>
      <c r="D741" s="41">
        <f>INDEX(Inputs_power!$F$5:$F$13,MATCH($B741,Inputs_power!$A$5:$A$13,0))</f>
        <v/>
      </c>
      <c r="E741" s="35" t="n"/>
      <c r="F741" s="35" t="n"/>
      <c r="G741" s="35" t="n"/>
      <c r="H741" s="14">
        <f>INDEX(VarLab,MATCH($A741,VarKey,0))&amp;INDEX(MemLab,MATCH($C741&amp;"|"&amp;$B741,MemKey,0))</f>
        <v/>
      </c>
      <c r="I741" s="14">
        <f>INDEX(VarUnit,MATCH($A741,VarKey,0))</f>
        <v/>
      </c>
      <c r="J741" s="14">
        <f>INDEX(VarSrc,MATCH($A741,VarKey,0))</f>
        <v/>
      </c>
      <c r="K741" s="11">
        <f>CodePrefix&amp;$A741&amp;IF($C741="","","."&amp;$C741&amp;"."&amp;$B741)&amp;INDEX(VarEnd,MATCH($A741,VarKey,0))&amp;K$5</f>
        <v/>
      </c>
      <c r="L741" s="42">
        <f>L729*$D741</f>
        <v/>
      </c>
      <c r="M741" s="43">
        <f>M729*$D741</f>
        <v/>
      </c>
      <c r="N741" s="43">
        <f>N729*$D741</f>
        <v/>
      </c>
      <c r="O741" s="43">
        <f>O729*$D741</f>
        <v/>
      </c>
      <c r="P741" s="43">
        <f>P729*$D741</f>
        <v/>
      </c>
      <c r="Q741" s="43">
        <f>Q729*$D741</f>
        <v/>
      </c>
      <c r="R741" s="43">
        <f>R729*$D741</f>
        <v/>
      </c>
      <c r="S741" s="43">
        <f>S729*$D741</f>
        <v/>
      </c>
      <c r="T741" s="43">
        <f>T729*$D741</f>
        <v/>
      </c>
      <c r="U741" s="43">
        <f>U729*$D741</f>
        <v/>
      </c>
      <c r="V741" s="43">
        <f>V729*$D741</f>
        <v/>
      </c>
      <c r="W741" s="43">
        <f>W729*$D741</f>
        <v/>
      </c>
      <c r="X741" s="43">
        <f>X729*$D741</f>
        <v/>
      </c>
      <c r="Y741" s="43">
        <f>Y729*$D741</f>
        <v/>
      </c>
      <c r="Z741" s="43">
        <f>Z729*$D741</f>
        <v/>
      </c>
      <c r="AA741" s="43">
        <f>AA729*$D741</f>
        <v/>
      </c>
      <c r="AB741" s="43">
        <f>AB729*$D741</f>
        <v/>
      </c>
      <c r="AC741" s="43">
        <f>AC729*$D741</f>
        <v/>
      </c>
      <c r="AD741" s="43">
        <f>AD729*$D741</f>
        <v/>
      </c>
      <c r="AF741" s="11">
        <f>CodePrefix&amp;$A741&amp;IF($C741="","","."&amp;$C741&amp;"."&amp;$B741)&amp;INDEX(VarEnd,MATCH($A741,VarKey,0))&amp;AF$5</f>
        <v/>
      </c>
      <c r="AG741" s="42">
        <f>AG729*$D741</f>
        <v/>
      </c>
      <c r="AH741" s="43">
        <f>AH729*$D741</f>
        <v/>
      </c>
      <c r="AI741" s="43">
        <f>AI729*$D741</f>
        <v/>
      </c>
      <c r="AJ741" s="43">
        <f>AJ729*$D741</f>
        <v/>
      </c>
      <c r="AK741" s="43">
        <f>AK729*$D741</f>
        <v/>
      </c>
      <c r="AL741" s="43">
        <f>AL729*$D741</f>
        <v/>
      </c>
      <c r="AM741" s="43">
        <f>AM729*$D741</f>
        <v/>
      </c>
      <c r="AN741" s="43">
        <f>AN729*$D741</f>
        <v/>
      </c>
      <c r="AO741" s="43">
        <f>AO729*$D741</f>
        <v/>
      </c>
      <c r="AP741" s="43">
        <f>AP729*$D741</f>
        <v/>
      </c>
      <c r="AQ741" s="43">
        <f>AQ729*$D741</f>
        <v/>
      </c>
      <c r="AR741" s="43">
        <f>AR729*$D741</f>
        <v/>
      </c>
      <c r="AS741" s="43">
        <f>AS729*$D741</f>
        <v/>
      </c>
      <c r="AT741" s="43">
        <f>AT729*$D741</f>
        <v/>
      </c>
      <c r="AU741" s="43">
        <f>AU729*$D741</f>
        <v/>
      </c>
      <c r="AV741" s="43">
        <f>AV729*$D741</f>
        <v/>
      </c>
      <c r="AW741" s="43">
        <f>AW729*$D741</f>
        <v/>
      </c>
      <c r="AX741" s="43">
        <f>AX729*$D741</f>
        <v/>
      </c>
      <c r="AY741" s="43">
        <f>AY729*$D741</f>
        <v/>
      </c>
    </row>
    <row r="742" hidden="1" outlineLevel="1">
      <c r="A742" s="14" t="inlineStr">
        <is>
          <t>effcap</t>
        </is>
      </c>
      <c r="B742" s="14" t="inlineStr">
        <is>
          <t>nuc</t>
        </is>
      </c>
      <c r="C742" s="14" t="inlineStr">
        <is>
          <t>pow</t>
        </is>
      </c>
      <c r="D742" s="41">
        <f>INDEX(Inputs_power!$F$5:$F$13,MATCH($B742,Inputs_power!$A$5:$A$13,0))</f>
        <v/>
      </c>
      <c r="E742" s="35" t="n"/>
      <c r="F742" s="35" t="n"/>
      <c r="G742" s="35" t="n"/>
      <c r="H742" s="14">
        <f>INDEX(VarLab,MATCH($A742,VarKey,0))&amp;INDEX(MemLab,MATCH($C742&amp;"|"&amp;$B742,MemKey,0))</f>
        <v/>
      </c>
      <c r="I742" s="14">
        <f>INDEX(VarUnit,MATCH($A742,VarKey,0))</f>
        <v/>
      </c>
      <c r="J742" s="14">
        <f>INDEX(VarSrc,MATCH($A742,VarKey,0))</f>
        <v/>
      </c>
      <c r="K742" s="11">
        <f>CodePrefix&amp;$A742&amp;IF($C742="","","."&amp;$C742&amp;"."&amp;$B742)&amp;INDEX(VarEnd,MATCH($A742,VarKey,0))&amp;K$5</f>
        <v/>
      </c>
      <c r="L742" s="42">
        <f>L730*$D742</f>
        <v/>
      </c>
      <c r="M742" s="43">
        <f>M730*$D742</f>
        <v/>
      </c>
      <c r="N742" s="43">
        <f>N730*$D742</f>
        <v/>
      </c>
      <c r="O742" s="43">
        <f>O730*$D742</f>
        <v/>
      </c>
      <c r="P742" s="43">
        <f>P730*$D742</f>
        <v/>
      </c>
      <c r="Q742" s="43">
        <f>Q730*$D742</f>
        <v/>
      </c>
      <c r="R742" s="43">
        <f>R730*$D742</f>
        <v/>
      </c>
      <c r="S742" s="43">
        <f>S730*$D742</f>
        <v/>
      </c>
      <c r="T742" s="43">
        <f>T730*$D742</f>
        <v/>
      </c>
      <c r="U742" s="43">
        <f>U730*$D742</f>
        <v/>
      </c>
      <c r="V742" s="43">
        <f>V730*$D742</f>
        <v/>
      </c>
      <c r="W742" s="43">
        <f>W730*$D742</f>
        <v/>
      </c>
      <c r="X742" s="43">
        <f>X730*$D742</f>
        <v/>
      </c>
      <c r="Y742" s="43">
        <f>Y730*$D742</f>
        <v/>
      </c>
      <c r="Z742" s="43">
        <f>Z730*$D742</f>
        <v/>
      </c>
      <c r="AA742" s="43">
        <f>AA730*$D742</f>
        <v/>
      </c>
      <c r="AB742" s="43">
        <f>AB730*$D742</f>
        <v/>
      </c>
      <c r="AC742" s="43">
        <f>AC730*$D742</f>
        <v/>
      </c>
      <c r="AD742" s="43">
        <f>AD730*$D742</f>
        <v/>
      </c>
      <c r="AF742" s="11">
        <f>CodePrefix&amp;$A742&amp;IF($C742="","","."&amp;$C742&amp;"."&amp;$B742)&amp;INDEX(VarEnd,MATCH($A742,VarKey,0))&amp;AF$5</f>
        <v/>
      </c>
      <c r="AG742" s="42">
        <f>AG730*$D742</f>
        <v/>
      </c>
      <c r="AH742" s="43">
        <f>AH730*$D742</f>
        <v/>
      </c>
      <c r="AI742" s="43">
        <f>AI730*$D742</f>
        <v/>
      </c>
      <c r="AJ742" s="43">
        <f>AJ730*$D742</f>
        <v/>
      </c>
      <c r="AK742" s="43">
        <f>AK730*$D742</f>
        <v/>
      </c>
      <c r="AL742" s="43">
        <f>AL730*$D742</f>
        <v/>
      </c>
      <c r="AM742" s="43">
        <f>AM730*$D742</f>
        <v/>
      </c>
      <c r="AN742" s="43">
        <f>AN730*$D742</f>
        <v/>
      </c>
      <c r="AO742" s="43">
        <f>AO730*$D742</f>
        <v/>
      </c>
      <c r="AP742" s="43">
        <f>AP730*$D742</f>
        <v/>
      </c>
      <c r="AQ742" s="43">
        <f>AQ730*$D742</f>
        <v/>
      </c>
      <c r="AR742" s="43">
        <f>AR730*$D742</f>
        <v/>
      </c>
      <c r="AS742" s="43">
        <f>AS730*$D742</f>
        <v/>
      </c>
      <c r="AT742" s="43">
        <f>AT730*$D742</f>
        <v/>
      </c>
      <c r="AU742" s="43">
        <f>AU730*$D742</f>
        <v/>
      </c>
      <c r="AV742" s="43">
        <f>AV730*$D742</f>
        <v/>
      </c>
      <c r="AW742" s="43">
        <f>AW730*$D742</f>
        <v/>
      </c>
      <c r="AX742" s="43">
        <f>AX730*$D742</f>
        <v/>
      </c>
      <c r="AY742" s="43">
        <f>AY730*$D742</f>
        <v/>
      </c>
    </row>
    <row r="743" hidden="1" outlineLevel="1">
      <c r="A743" s="14" t="inlineStr">
        <is>
          <t>effcap</t>
        </is>
      </c>
      <c r="B743" s="14" t="inlineStr">
        <is>
          <t>wnd</t>
        </is>
      </c>
      <c r="C743" s="14" t="inlineStr">
        <is>
          <t>pow</t>
        </is>
      </c>
      <c r="D743" s="41">
        <f>INDEX(Inputs_power!$F$5:$F$13,MATCH($B743,Inputs_power!$A$5:$A$13,0))</f>
        <v/>
      </c>
      <c r="E743" s="35" t="n"/>
      <c r="F743" s="35" t="n"/>
      <c r="G743" s="35" t="n"/>
      <c r="H743" s="14">
        <f>INDEX(VarLab,MATCH($A743,VarKey,0))&amp;INDEX(MemLab,MATCH($C743&amp;"|"&amp;$B743,MemKey,0))</f>
        <v/>
      </c>
      <c r="I743" s="14">
        <f>INDEX(VarUnit,MATCH($A743,VarKey,0))</f>
        <v/>
      </c>
      <c r="J743" s="14">
        <f>INDEX(VarSrc,MATCH($A743,VarKey,0))</f>
        <v/>
      </c>
      <c r="K743" s="11">
        <f>CodePrefix&amp;$A743&amp;IF($C743="","","."&amp;$C743&amp;"."&amp;$B743)&amp;INDEX(VarEnd,MATCH($A743,VarKey,0))&amp;K$5</f>
        <v/>
      </c>
      <c r="L743" s="42">
        <f>L731*$D743</f>
        <v/>
      </c>
      <c r="M743" s="43">
        <f>M731*$D743</f>
        <v/>
      </c>
      <c r="N743" s="43">
        <f>N731*$D743</f>
        <v/>
      </c>
      <c r="O743" s="43">
        <f>O731*$D743</f>
        <v/>
      </c>
      <c r="P743" s="43">
        <f>P731*$D743</f>
        <v/>
      </c>
      <c r="Q743" s="43">
        <f>Q731*$D743</f>
        <v/>
      </c>
      <c r="R743" s="43">
        <f>R731*$D743</f>
        <v/>
      </c>
      <c r="S743" s="43">
        <f>S731*$D743</f>
        <v/>
      </c>
      <c r="T743" s="43">
        <f>T731*$D743</f>
        <v/>
      </c>
      <c r="U743" s="43">
        <f>U731*$D743</f>
        <v/>
      </c>
      <c r="V743" s="43">
        <f>V731*$D743</f>
        <v/>
      </c>
      <c r="W743" s="43">
        <f>W731*$D743</f>
        <v/>
      </c>
      <c r="X743" s="43">
        <f>X731*$D743</f>
        <v/>
      </c>
      <c r="Y743" s="43">
        <f>Y731*$D743</f>
        <v/>
      </c>
      <c r="Z743" s="43">
        <f>Z731*$D743</f>
        <v/>
      </c>
      <c r="AA743" s="43">
        <f>AA731*$D743</f>
        <v/>
      </c>
      <c r="AB743" s="43">
        <f>AB731*$D743</f>
        <v/>
      </c>
      <c r="AC743" s="43">
        <f>AC731*$D743</f>
        <v/>
      </c>
      <c r="AD743" s="43">
        <f>AD731*$D743</f>
        <v/>
      </c>
      <c r="AF743" s="11">
        <f>CodePrefix&amp;$A743&amp;IF($C743="","","."&amp;$C743&amp;"."&amp;$B743)&amp;INDEX(VarEnd,MATCH($A743,VarKey,0))&amp;AF$5</f>
        <v/>
      </c>
      <c r="AG743" s="42">
        <f>AG731*$D743</f>
        <v/>
      </c>
      <c r="AH743" s="43">
        <f>AH731*$D743</f>
        <v/>
      </c>
      <c r="AI743" s="43">
        <f>AI731*$D743</f>
        <v/>
      </c>
      <c r="AJ743" s="43">
        <f>AJ731*$D743</f>
        <v/>
      </c>
      <c r="AK743" s="43">
        <f>AK731*$D743</f>
        <v/>
      </c>
      <c r="AL743" s="43">
        <f>AL731*$D743</f>
        <v/>
      </c>
      <c r="AM743" s="43">
        <f>AM731*$D743</f>
        <v/>
      </c>
      <c r="AN743" s="43">
        <f>AN731*$D743</f>
        <v/>
      </c>
      <c r="AO743" s="43">
        <f>AO731*$D743</f>
        <v/>
      </c>
      <c r="AP743" s="43">
        <f>AP731*$D743</f>
        <v/>
      </c>
      <c r="AQ743" s="43">
        <f>AQ731*$D743</f>
        <v/>
      </c>
      <c r="AR743" s="43">
        <f>AR731*$D743</f>
        <v/>
      </c>
      <c r="AS743" s="43">
        <f>AS731*$D743</f>
        <v/>
      </c>
      <c r="AT743" s="43">
        <f>AT731*$D743</f>
        <v/>
      </c>
      <c r="AU743" s="43">
        <f>AU731*$D743</f>
        <v/>
      </c>
      <c r="AV743" s="43">
        <f>AV731*$D743</f>
        <v/>
      </c>
      <c r="AW743" s="43">
        <f>AW731*$D743</f>
        <v/>
      </c>
      <c r="AX743" s="43">
        <f>AX731*$D743</f>
        <v/>
      </c>
      <c r="AY743" s="43">
        <f>AY731*$D743</f>
        <v/>
      </c>
    </row>
    <row r="744" hidden="1" outlineLevel="1">
      <c r="A744" s="14" t="inlineStr">
        <is>
          <t>effcap</t>
        </is>
      </c>
      <c r="B744" s="14" t="inlineStr">
        <is>
          <t>sol</t>
        </is>
      </c>
      <c r="C744" s="14" t="inlineStr">
        <is>
          <t>pow</t>
        </is>
      </c>
      <c r="D744" s="41">
        <f>INDEX(Inputs_power!$F$5:$F$13,MATCH($B744,Inputs_power!$A$5:$A$13,0))</f>
        <v/>
      </c>
      <c r="E744" s="35" t="n"/>
      <c r="F744" s="35" t="n"/>
      <c r="G744" s="35" t="n"/>
      <c r="H744" s="14">
        <f>INDEX(VarLab,MATCH($A744,VarKey,0))&amp;INDEX(MemLab,MATCH($C744&amp;"|"&amp;$B744,MemKey,0))</f>
        <v/>
      </c>
      <c r="I744" s="14">
        <f>INDEX(VarUnit,MATCH($A744,VarKey,0))</f>
        <v/>
      </c>
      <c r="J744" s="14">
        <f>INDEX(VarSrc,MATCH($A744,VarKey,0))</f>
        <v/>
      </c>
      <c r="K744" s="11">
        <f>CodePrefix&amp;$A744&amp;IF($C744="","","."&amp;$C744&amp;"."&amp;$B744)&amp;INDEX(VarEnd,MATCH($A744,VarKey,0))&amp;K$5</f>
        <v/>
      </c>
      <c r="L744" s="42">
        <f>L732*$D744</f>
        <v/>
      </c>
      <c r="M744" s="43">
        <f>M732*$D744</f>
        <v/>
      </c>
      <c r="N744" s="43">
        <f>N732*$D744</f>
        <v/>
      </c>
      <c r="O744" s="43">
        <f>O732*$D744</f>
        <v/>
      </c>
      <c r="P744" s="43">
        <f>P732*$D744</f>
        <v/>
      </c>
      <c r="Q744" s="43">
        <f>Q732*$D744</f>
        <v/>
      </c>
      <c r="R744" s="43">
        <f>R732*$D744</f>
        <v/>
      </c>
      <c r="S744" s="43">
        <f>S732*$D744</f>
        <v/>
      </c>
      <c r="T744" s="43">
        <f>T732*$D744</f>
        <v/>
      </c>
      <c r="U744" s="43">
        <f>U732*$D744</f>
        <v/>
      </c>
      <c r="V744" s="43">
        <f>V732*$D744</f>
        <v/>
      </c>
      <c r="W744" s="43">
        <f>W732*$D744</f>
        <v/>
      </c>
      <c r="X744" s="43">
        <f>X732*$D744</f>
        <v/>
      </c>
      <c r="Y744" s="43">
        <f>Y732*$D744</f>
        <v/>
      </c>
      <c r="Z744" s="43">
        <f>Z732*$D744</f>
        <v/>
      </c>
      <c r="AA744" s="43">
        <f>AA732*$D744</f>
        <v/>
      </c>
      <c r="AB744" s="43">
        <f>AB732*$D744</f>
        <v/>
      </c>
      <c r="AC744" s="43">
        <f>AC732*$D744</f>
        <v/>
      </c>
      <c r="AD744" s="43">
        <f>AD732*$D744</f>
        <v/>
      </c>
      <c r="AF744" s="11">
        <f>CodePrefix&amp;$A744&amp;IF($C744="","","."&amp;$C744&amp;"."&amp;$B744)&amp;INDEX(VarEnd,MATCH($A744,VarKey,0))&amp;AF$5</f>
        <v/>
      </c>
      <c r="AG744" s="42">
        <f>AG732*$D744</f>
        <v/>
      </c>
      <c r="AH744" s="43">
        <f>AH732*$D744</f>
        <v/>
      </c>
      <c r="AI744" s="43">
        <f>AI732*$D744</f>
        <v/>
      </c>
      <c r="AJ744" s="43">
        <f>AJ732*$D744</f>
        <v/>
      </c>
      <c r="AK744" s="43">
        <f>AK732*$D744</f>
        <v/>
      </c>
      <c r="AL744" s="43">
        <f>AL732*$D744</f>
        <v/>
      </c>
      <c r="AM744" s="43">
        <f>AM732*$D744</f>
        <v/>
      </c>
      <c r="AN744" s="43">
        <f>AN732*$D744</f>
        <v/>
      </c>
      <c r="AO744" s="43">
        <f>AO732*$D744</f>
        <v/>
      </c>
      <c r="AP744" s="43">
        <f>AP732*$D744</f>
        <v/>
      </c>
      <c r="AQ744" s="43">
        <f>AQ732*$D744</f>
        <v/>
      </c>
      <c r="AR744" s="43">
        <f>AR732*$D744</f>
        <v/>
      </c>
      <c r="AS744" s="43">
        <f>AS732*$D744</f>
        <v/>
      </c>
      <c r="AT744" s="43">
        <f>AT732*$D744</f>
        <v/>
      </c>
      <c r="AU744" s="43">
        <f>AU732*$D744</f>
        <v/>
      </c>
      <c r="AV744" s="43">
        <f>AV732*$D744</f>
        <v/>
      </c>
      <c r="AW744" s="43">
        <f>AW732*$D744</f>
        <v/>
      </c>
      <c r="AX744" s="43">
        <f>AX732*$D744</f>
        <v/>
      </c>
      <c r="AY744" s="43">
        <f>AY732*$D744</f>
        <v/>
      </c>
    </row>
    <row r="745" hidden="1" outlineLevel="1">
      <c r="A745" s="14" t="inlineStr">
        <is>
          <t>effcap</t>
        </is>
      </c>
      <c r="B745" s="14" t="inlineStr">
        <is>
          <t>hyd</t>
        </is>
      </c>
      <c r="C745" s="14" t="inlineStr">
        <is>
          <t>pow</t>
        </is>
      </c>
      <c r="D745" s="41">
        <f>INDEX(Inputs_power!$F$5:$F$13,MATCH($B745,Inputs_power!$A$5:$A$13,0))</f>
        <v/>
      </c>
      <c r="E745" s="35" t="n"/>
      <c r="F745" s="35" t="n"/>
      <c r="G745" s="35" t="n"/>
      <c r="H745" s="14">
        <f>INDEX(VarLab,MATCH($A745,VarKey,0))&amp;INDEX(MemLab,MATCH($C745&amp;"|"&amp;$B745,MemKey,0))</f>
        <v/>
      </c>
      <c r="I745" s="14">
        <f>INDEX(VarUnit,MATCH($A745,VarKey,0))</f>
        <v/>
      </c>
      <c r="J745" s="14">
        <f>INDEX(VarSrc,MATCH($A745,VarKey,0))</f>
        <v/>
      </c>
      <c r="K745" s="11">
        <f>CodePrefix&amp;$A745&amp;IF($C745="","","."&amp;$C745&amp;"."&amp;$B745)&amp;INDEX(VarEnd,MATCH($A745,VarKey,0))&amp;K$5</f>
        <v/>
      </c>
      <c r="L745" s="42">
        <f>L733*$D745</f>
        <v/>
      </c>
      <c r="M745" s="43">
        <f>M733*$D745</f>
        <v/>
      </c>
      <c r="N745" s="43">
        <f>N733*$D745</f>
        <v/>
      </c>
      <c r="O745" s="43">
        <f>O733*$D745</f>
        <v/>
      </c>
      <c r="P745" s="43">
        <f>P733*$D745</f>
        <v/>
      </c>
      <c r="Q745" s="43">
        <f>Q733*$D745</f>
        <v/>
      </c>
      <c r="R745" s="43">
        <f>R733*$D745</f>
        <v/>
      </c>
      <c r="S745" s="43">
        <f>S733*$D745</f>
        <v/>
      </c>
      <c r="T745" s="43">
        <f>T733*$D745</f>
        <v/>
      </c>
      <c r="U745" s="43">
        <f>U733*$D745</f>
        <v/>
      </c>
      <c r="V745" s="43">
        <f>V733*$D745</f>
        <v/>
      </c>
      <c r="W745" s="43">
        <f>W733*$D745</f>
        <v/>
      </c>
      <c r="X745" s="43">
        <f>X733*$D745</f>
        <v/>
      </c>
      <c r="Y745" s="43">
        <f>Y733*$D745</f>
        <v/>
      </c>
      <c r="Z745" s="43">
        <f>Z733*$D745</f>
        <v/>
      </c>
      <c r="AA745" s="43">
        <f>AA733*$D745</f>
        <v/>
      </c>
      <c r="AB745" s="43">
        <f>AB733*$D745</f>
        <v/>
      </c>
      <c r="AC745" s="43">
        <f>AC733*$D745</f>
        <v/>
      </c>
      <c r="AD745" s="43">
        <f>AD733*$D745</f>
        <v/>
      </c>
      <c r="AF745" s="11">
        <f>CodePrefix&amp;$A745&amp;IF($C745="","","."&amp;$C745&amp;"."&amp;$B745)&amp;INDEX(VarEnd,MATCH($A745,VarKey,0))&amp;AF$5</f>
        <v/>
      </c>
      <c r="AG745" s="42">
        <f>AG733*$D745</f>
        <v/>
      </c>
      <c r="AH745" s="43">
        <f>AH733*$D745</f>
        <v/>
      </c>
      <c r="AI745" s="43">
        <f>AI733*$D745</f>
        <v/>
      </c>
      <c r="AJ745" s="43">
        <f>AJ733*$D745</f>
        <v/>
      </c>
      <c r="AK745" s="43">
        <f>AK733*$D745</f>
        <v/>
      </c>
      <c r="AL745" s="43">
        <f>AL733*$D745</f>
        <v/>
      </c>
      <c r="AM745" s="43">
        <f>AM733*$D745</f>
        <v/>
      </c>
      <c r="AN745" s="43">
        <f>AN733*$D745</f>
        <v/>
      </c>
      <c r="AO745" s="43">
        <f>AO733*$D745</f>
        <v/>
      </c>
      <c r="AP745" s="43">
        <f>AP733*$D745</f>
        <v/>
      </c>
      <c r="AQ745" s="43">
        <f>AQ733*$D745</f>
        <v/>
      </c>
      <c r="AR745" s="43">
        <f>AR733*$D745</f>
        <v/>
      </c>
      <c r="AS745" s="43">
        <f>AS733*$D745</f>
        <v/>
      </c>
      <c r="AT745" s="43">
        <f>AT733*$D745</f>
        <v/>
      </c>
      <c r="AU745" s="43">
        <f>AU733*$D745</f>
        <v/>
      </c>
      <c r="AV745" s="43">
        <f>AV733*$D745</f>
        <v/>
      </c>
      <c r="AW745" s="43">
        <f>AW733*$D745</f>
        <v/>
      </c>
      <c r="AX745" s="43">
        <f>AX733*$D745</f>
        <v/>
      </c>
      <c r="AY745" s="43">
        <f>AY733*$D745</f>
        <v/>
      </c>
    </row>
    <row r="746" hidden="1" outlineLevel="1">
      <c r="A746" s="14" t="inlineStr">
        <is>
          <t>effcap</t>
        </is>
      </c>
      <c r="B746" s="14" t="inlineStr">
        <is>
          <t>ore</t>
        </is>
      </c>
      <c r="C746" s="14" t="inlineStr">
        <is>
          <t>pow</t>
        </is>
      </c>
      <c r="D746" s="41">
        <f>INDEX(Inputs_power!$F$5:$F$13,MATCH($B746,Inputs_power!$A$5:$A$13,0))</f>
        <v/>
      </c>
      <c r="E746" s="35" t="n"/>
      <c r="F746" s="35" t="n"/>
      <c r="G746" s="35" t="n"/>
      <c r="H746" s="14">
        <f>INDEX(VarLab,MATCH($A746,VarKey,0))&amp;INDEX(MemLab,MATCH($C746&amp;"|"&amp;$B746,MemKey,0))</f>
        <v/>
      </c>
      <c r="I746" s="14">
        <f>INDEX(VarUnit,MATCH($A746,VarKey,0))</f>
        <v/>
      </c>
      <c r="J746" s="14">
        <f>INDEX(VarSrc,MATCH($A746,VarKey,0))</f>
        <v/>
      </c>
      <c r="K746" s="11">
        <f>CodePrefix&amp;$A746&amp;IF($C746="","","."&amp;$C746&amp;"."&amp;$B746)&amp;INDEX(VarEnd,MATCH($A746,VarKey,0))&amp;K$5</f>
        <v/>
      </c>
      <c r="L746" s="42">
        <f>L734*$D746</f>
        <v/>
      </c>
      <c r="M746" s="43">
        <f>M734*$D746</f>
        <v/>
      </c>
      <c r="N746" s="43">
        <f>N734*$D746</f>
        <v/>
      </c>
      <c r="O746" s="43">
        <f>O734*$D746</f>
        <v/>
      </c>
      <c r="P746" s="43">
        <f>P734*$D746</f>
        <v/>
      </c>
      <c r="Q746" s="43">
        <f>Q734*$D746</f>
        <v/>
      </c>
      <c r="R746" s="43">
        <f>R734*$D746</f>
        <v/>
      </c>
      <c r="S746" s="43">
        <f>S734*$D746</f>
        <v/>
      </c>
      <c r="T746" s="43">
        <f>T734*$D746</f>
        <v/>
      </c>
      <c r="U746" s="43">
        <f>U734*$D746</f>
        <v/>
      </c>
      <c r="V746" s="43">
        <f>V734*$D746</f>
        <v/>
      </c>
      <c r="W746" s="43">
        <f>W734*$D746</f>
        <v/>
      </c>
      <c r="X746" s="43">
        <f>X734*$D746</f>
        <v/>
      </c>
      <c r="Y746" s="43">
        <f>Y734*$D746</f>
        <v/>
      </c>
      <c r="Z746" s="43">
        <f>Z734*$D746</f>
        <v/>
      </c>
      <c r="AA746" s="43">
        <f>AA734*$D746</f>
        <v/>
      </c>
      <c r="AB746" s="43">
        <f>AB734*$D746</f>
        <v/>
      </c>
      <c r="AC746" s="43">
        <f>AC734*$D746</f>
        <v/>
      </c>
      <c r="AD746" s="43">
        <f>AD734*$D746</f>
        <v/>
      </c>
      <c r="AF746" s="11">
        <f>CodePrefix&amp;$A746&amp;IF($C746="","","."&amp;$C746&amp;"."&amp;$B746)&amp;INDEX(VarEnd,MATCH($A746,VarKey,0))&amp;AF$5</f>
        <v/>
      </c>
      <c r="AG746" s="42">
        <f>AG734*$D746</f>
        <v/>
      </c>
      <c r="AH746" s="43">
        <f>AH734*$D746</f>
        <v/>
      </c>
      <c r="AI746" s="43">
        <f>AI734*$D746</f>
        <v/>
      </c>
      <c r="AJ746" s="43">
        <f>AJ734*$D746</f>
        <v/>
      </c>
      <c r="AK746" s="43">
        <f>AK734*$D746</f>
        <v/>
      </c>
      <c r="AL746" s="43">
        <f>AL734*$D746</f>
        <v/>
      </c>
      <c r="AM746" s="43">
        <f>AM734*$D746</f>
        <v/>
      </c>
      <c r="AN746" s="43">
        <f>AN734*$D746</f>
        <v/>
      </c>
      <c r="AO746" s="43">
        <f>AO734*$D746</f>
        <v/>
      </c>
      <c r="AP746" s="43">
        <f>AP734*$D746</f>
        <v/>
      </c>
      <c r="AQ746" s="43">
        <f>AQ734*$D746</f>
        <v/>
      </c>
      <c r="AR746" s="43">
        <f>AR734*$D746</f>
        <v/>
      </c>
      <c r="AS746" s="43">
        <f>AS734*$D746</f>
        <v/>
      </c>
      <c r="AT746" s="43">
        <f>AT734*$D746</f>
        <v/>
      </c>
      <c r="AU746" s="43">
        <f>AU734*$D746</f>
        <v/>
      </c>
      <c r="AV746" s="43">
        <f>AV734*$D746</f>
        <v/>
      </c>
      <c r="AW746" s="43">
        <f>AW734*$D746</f>
        <v/>
      </c>
      <c r="AX746" s="43">
        <f>AX734*$D746</f>
        <v/>
      </c>
      <c r="AY746" s="43">
        <f>AY734*$D746</f>
        <v/>
      </c>
    </row>
    <row r="747" hidden="1" outlineLevel="1">
      <c r="A747" s="14" t="inlineStr">
        <is>
          <t>effcap</t>
        </is>
      </c>
      <c r="B747" s="14" t="inlineStr">
        <is>
          <t>bio</t>
        </is>
      </c>
      <c r="C747" s="14" t="inlineStr">
        <is>
          <t>pow</t>
        </is>
      </c>
      <c r="D747" s="41">
        <f>INDEX(Inputs_power!$F$5:$F$13,MATCH($B747,Inputs_power!$A$5:$A$13,0))</f>
        <v/>
      </c>
      <c r="E747" s="35" t="n"/>
      <c r="F747" s="35" t="n"/>
      <c r="G747" s="35" t="n"/>
      <c r="H747" s="14">
        <f>INDEX(VarLab,MATCH($A747,VarKey,0))&amp;INDEX(MemLab,MATCH($C747&amp;"|"&amp;$B747,MemKey,0))</f>
        <v/>
      </c>
      <c r="I747" s="14">
        <f>INDEX(VarUnit,MATCH($A747,VarKey,0))</f>
        <v/>
      </c>
      <c r="J747" s="14">
        <f>INDEX(VarSrc,MATCH($A747,VarKey,0))</f>
        <v/>
      </c>
      <c r="K747" s="11">
        <f>CodePrefix&amp;$A747&amp;IF($C747="","","."&amp;$C747&amp;"."&amp;$B747)&amp;INDEX(VarEnd,MATCH($A747,VarKey,0))&amp;K$5</f>
        <v/>
      </c>
      <c r="L747" s="42">
        <f>L735*$D747</f>
        <v/>
      </c>
      <c r="M747" s="43">
        <f>M735*$D747</f>
        <v/>
      </c>
      <c r="N747" s="43">
        <f>N735*$D747</f>
        <v/>
      </c>
      <c r="O747" s="43">
        <f>O735*$D747</f>
        <v/>
      </c>
      <c r="P747" s="43">
        <f>P735*$D747</f>
        <v/>
      </c>
      <c r="Q747" s="43">
        <f>Q735*$D747</f>
        <v/>
      </c>
      <c r="R747" s="43">
        <f>R735*$D747</f>
        <v/>
      </c>
      <c r="S747" s="43">
        <f>S735*$D747</f>
        <v/>
      </c>
      <c r="T747" s="43">
        <f>T735*$D747</f>
        <v/>
      </c>
      <c r="U747" s="43">
        <f>U735*$D747</f>
        <v/>
      </c>
      <c r="V747" s="43">
        <f>V735*$D747</f>
        <v/>
      </c>
      <c r="W747" s="43">
        <f>W735*$D747</f>
        <v/>
      </c>
      <c r="X747" s="43">
        <f>X735*$D747</f>
        <v/>
      </c>
      <c r="Y747" s="43">
        <f>Y735*$D747</f>
        <v/>
      </c>
      <c r="Z747" s="43">
        <f>Z735*$D747</f>
        <v/>
      </c>
      <c r="AA747" s="43">
        <f>AA735*$D747</f>
        <v/>
      </c>
      <c r="AB747" s="43">
        <f>AB735*$D747</f>
        <v/>
      </c>
      <c r="AC747" s="43">
        <f>AC735*$D747</f>
        <v/>
      </c>
      <c r="AD747" s="43">
        <f>AD735*$D747</f>
        <v/>
      </c>
      <c r="AF747" s="11">
        <f>CodePrefix&amp;$A747&amp;IF($C747="","","."&amp;$C747&amp;"."&amp;$B747)&amp;INDEX(VarEnd,MATCH($A747,VarKey,0))&amp;AF$5</f>
        <v/>
      </c>
      <c r="AG747" s="42">
        <f>AG735*$D747</f>
        <v/>
      </c>
      <c r="AH747" s="43">
        <f>AH735*$D747</f>
        <v/>
      </c>
      <c r="AI747" s="43">
        <f>AI735*$D747</f>
        <v/>
      </c>
      <c r="AJ747" s="43">
        <f>AJ735*$D747</f>
        <v/>
      </c>
      <c r="AK747" s="43">
        <f>AK735*$D747</f>
        <v/>
      </c>
      <c r="AL747" s="43">
        <f>AL735*$D747</f>
        <v/>
      </c>
      <c r="AM747" s="43">
        <f>AM735*$D747</f>
        <v/>
      </c>
      <c r="AN747" s="43">
        <f>AN735*$D747</f>
        <v/>
      </c>
      <c r="AO747" s="43">
        <f>AO735*$D747</f>
        <v/>
      </c>
      <c r="AP747" s="43">
        <f>AP735*$D747</f>
        <v/>
      </c>
      <c r="AQ747" s="43">
        <f>AQ735*$D747</f>
        <v/>
      </c>
      <c r="AR747" s="43">
        <f>AR735*$D747</f>
        <v/>
      </c>
      <c r="AS747" s="43">
        <f>AS735*$D747</f>
        <v/>
      </c>
      <c r="AT747" s="43">
        <f>AT735*$D747</f>
        <v/>
      </c>
      <c r="AU747" s="43">
        <f>AU735*$D747</f>
        <v/>
      </c>
      <c r="AV747" s="43">
        <f>AV735*$D747</f>
        <v/>
      </c>
      <c r="AW747" s="43">
        <f>AW735*$D747</f>
        <v/>
      </c>
      <c r="AX747" s="43">
        <f>AX735*$D747</f>
        <v/>
      </c>
      <c r="AY747" s="43">
        <f>AY735*$D747</f>
        <v/>
      </c>
    </row>
    <row r="748" hidden="1" outlineLevel="1"/>
    <row r="749" hidden="1" outlineLevel="1">
      <c r="A749" s="14" t="inlineStr">
        <is>
          <t>pret</t>
        </is>
      </c>
      <c r="B749" s="14" t="inlineStr">
        <is>
          <t>coa</t>
        </is>
      </c>
      <c r="C749" s="14" t="inlineStr">
        <is>
          <t>pow</t>
        </is>
      </c>
      <c r="D749" s="14">
        <f>$A749&amp;"|"&amp;$B749</f>
        <v/>
      </c>
      <c r="E749" s="35" t="n"/>
      <c r="F749" s="35" t="n"/>
      <c r="G749" s="35" t="n"/>
      <c r="H749" s="14">
        <f>INDEX(VarLab,MATCH($A749,VarKey,0))&amp;INDEX(MemLab,MATCH($C749&amp;"|"&amp;$B749,MemKey,0))</f>
        <v/>
      </c>
      <c r="I749" s="14">
        <f>INDEX(VarUnit,MATCH($A749,VarKey,0))</f>
        <v/>
      </c>
      <c r="J749" s="14">
        <f>INDEX(VarSrc,MATCH($A749,VarKey,0))</f>
        <v/>
      </c>
      <c r="K749" s="11">
        <f>CodePrefix&amp;$A749&amp;IF($C749="","","."&amp;$C749&amp;"."&amp;$B749)&amp;INDEX(VarEnd,MATCH($A749,VarKey,0))&amp;K$5</f>
        <v/>
      </c>
      <c r="L749" s="42">
        <f>INDEX(PPathVal,MATCH($D749,PPathKey,0),MATCH(L$4,PPathYear,0))</f>
        <v/>
      </c>
      <c r="M749" s="43">
        <f>INDEX(PPathVal,MATCH($D749,PPathKey,0),MATCH(M$4,PPathYear,0))</f>
        <v/>
      </c>
      <c r="N749" s="43">
        <f>INDEX(PPathVal,MATCH($D749,PPathKey,0),MATCH(N$4,PPathYear,0))</f>
        <v/>
      </c>
      <c r="O749" s="43">
        <f>INDEX(PPathVal,MATCH($D749,PPathKey,0),MATCH(O$4,PPathYear,0))</f>
        <v/>
      </c>
      <c r="P749" s="43">
        <f>INDEX(PPathVal,MATCH($D749,PPathKey,0),MATCH(P$4,PPathYear,0))</f>
        <v/>
      </c>
      <c r="Q749" s="43">
        <f>INDEX(PPathVal,MATCH($D749,PPathKey,0),MATCH(Q$4,PPathYear,0))</f>
        <v/>
      </c>
      <c r="R749" s="43">
        <f>INDEX(PPathVal,MATCH($D749,PPathKey,0),MATCH(R$4,PPathYear,0))</f>
        <v/>
      </c>
      <c r="S749" s="43">
        <f>INDEX(PPathVal,MATCH($D749,PPathKey,0),MATCH(S$4,PPathYear,0))</f>
        <v/>
      </c>
      <c r="T749" s="43">
        <f>INDEX(PPathVal,MATCH($D749,PPathKey,0),MATCH(T$4,PPathYear,0))</f>
        <v/>
      </c>
      <c r="U749" s="43">
        <f>INDEX(PPathVal,MATCH($D749,PPathKey,0),MATCH(U$4,PPathYear,0))</f>
        <v/>
      </c>
      <c r="V749" s="43">
        <f>INDEX(PPathVal,MATCH($D749,PPathKey,0),MATCH(V$4,PPathYear,0))</f>
        <v/>
      </c>
      <c r="W749" s="43">
        <f>INDEX(PPathVal,MATCH($D749,PPathKey,0),MATCH(W$4,PPathYear,0))</f>
        <v/>
      </c>
      <c r="X749" s="43">
        <f>INDEX(PPathVal,MATCH($D749,PPathKey,0),MATCH(X$4,PPathYear,0))</f>
        <v/>
      </c>
      <c r="Y749" s="43">
        <f>INDEX(PPathVal,MATCH($D749,PPathKey,0),MATCH(Y$4,PPathYear,0))</f>
        <v/>
      </c>
      <c r="Z749" s="43">
        <f>INDEX(PPathVal,MATCH($D749,PPathKey,0),MATCH(Z$4,PPathYear,0))</f>
        <v/>
      </c>
      <c r="AA749" s="43">
        <f>INDEX(PPathVal,MATCH($D749,PPathKey,0),MATCH(AA$4,PPathYear,0))</f>
        <v/>
      </c>
      <c r="AB749" s="43">
        <f>INDEX(PPathVal,MATCH($D749,PPathKey,0),MATCH(AB$4,PPathYear,0))</f>
        <v/>
      </c>
      <c r="AC749" s="43">
        <f>INDEX(PPathVal,MATCH($D749,PPathKey,0),MATCH(AC$4,PPathYear,0))</f>
        <v/>
      </c>
      <c r="AD749" s="43">
        <f>INDEX(PPathVal,MATCH($D749,PPathKey,0),MATCH(AD$4,PPathYear,0))</f>
        <v/>
      </c>
      <c r="AF749" s="11">
        <f>CodePrefix&amp;$A749&amp;IF($C749="","","."&amp;$C749&amp;"."&amp;$B749)&amp;INDEX(VarEnd,MATCH($A749,VarKey,0))&amp;AF$5</f>
        <v/>
      </c>
      <c r="AG749" s="42">
        <f>INDEX(PPathVal,MATCH($D749,PPathKey,0),MATCH(AG$4,PPathYear,0))</f>
        <v/>
      </c>
      <c r="AH749" s="43">
        <f>INDEX(PPathVal,MATCH($D749,PPathKey,0),MATCH(AH$4,PPathYear,0))</f>
        <v/>
      </c>
      <c r="AI749" s="43">
        <f>INDEX(PPathVal,MATCH($D749,PPathKey,0),MATCH(AI$4,PPathYear,0))</f>
        <v/>
      </c>
      <c r="AJ749" s="43">
        <f>INDEX(PPathVal,MATCH($D749,PPathKey,0),MATCH(AJ$4,PPathYear,0))</f>
        <v/>
      </c>
      <c r="AK749" s="43">
        <f>INDEX(PPathVal,MATCH($D749,PPathKey,0),MATCH(AK$4,PPathYear,0))</f>
        <v/>
      </c>
      <c r="AL749" s="43">
        <f>INDEX(PPathVal,MATCH($D749,PPathKey,0),MATCH(AL$4,PPathYear,0))</f>
        <v/>
      </c>
      <c r="AM749" s="43">
        <f>INDEX(PPathVal,MATCH($D749,PPathKey,0),MATCH(AM$4,PPathYear,0))</f>
        <v/>
      </c>
      <c r="AN749" s="43">
        <f>INDEX(PPathVal,MATCH($D749,PPathKey,0),MATCH(AN$4,PPathYear,0))</f>
        <v/>
      </c>
      <c r="AO749" s="43">
        <f>INDEX(PPathVal,MATCH($D749,PPathKey,0),MATCH(AO$4,PPathYear,0))</f>
        <v/>
      </c>
      <c r="AP749" s="43">
        <f>INDEX(PPathVal,MATCH($D749,PPathKey,0),MATCH(AP$4,PPathYear,0))</f>
        <v/>
      </c>
      <c r="AQ749" s="43">
        <f>INDEX(PPathVal,MATCH($D749,PPathKey,0),MATCH(AQ$4,PPathYear,0))</f>
        <v/>
      </c>
      <c r="AR749" s="43">
        <f>INDEX(PPathVal,MATCH($D749,PPathKey,0),MATCH(AR$4,PPathYear,0))</f>
        <v/>
      </c>
      <c r="AS749" s="43">
        <f>INDEX(PPathVal,MATCH($D749,PPathKey,0),MATCH(AS$4,PPathYear,0))</f>
        <v/>
      </c>
      <c r="AT749" s="43">
        <f>INDEX(PPathVal,MATCH($D749,PPathKey,0),MATCH(AT$4,PPathYear,0))</f>
        <v/>
      </c>
      <c r="AU749" s="43">
        <f>INDEX(PPathVal,MATCH($D749,PPathKey,0),MATCH(AU$4,PPathYear,0))</f>
        <v/>
      </c>
      <c r="AV749" s="43">
        <f>INDEX(PPathVal,MATCH($D749,PPathKey,0),MATCH(AV$4,PPathYear,0))</f>
        <v/>
      </c>
      <c r="AW749" s="43">
        <f>INDEX(PPathVal,MATCH($D749,PPathKey,0),MATCH(AW$4,PPathYear,0))</f>
        <v/>
      </c>
      <c r="AX749" s="43">
        <f>INDEX(PPathVal,MATCH($D749,PPathKey,0),MATCH(AX$4,PPathYear,0))</f>
        <v/>
      </c>
      <c r="AY749" s="43">
        <f>INDEX(PPathVal,MATCH($D749,PPathKey,0),MATCH(AY$4,PPathYear,0))</f>
        <v/>
      </c>
    </row>
    <row r="750" hidden="1" outlineLevel="1">
      <c r="A750" s="14" t="inlineStr">
        <is>
          <t>pret</t>
        </is>
      </c>
      <c r="B750" s="14" t="inlineStr">
        <is>
          <t>nga</t>
        </is>
      </c>
      <c r="C750" s="14" t="inlineStr">
        <is>
          <t>pow</t>
        </is>
      </c>
      <c r="D750" s="14">
        <f>$A750&amp;"|"&amp;$B750</f>
        <v/>
      </c>
      <c r="E750" s="35" t="n"/>
      <c r="F750" s="35" t="n"/>
      <c r="G750" s="35" t="n"/>
      <c r="H750" s="14">
        <f>INDEX(VarLab,MATCH($A750,VarKey,0))&amp;INDEX(MemLab,MATCH($C750&amp;"|"&amp;$B750,MemKey,0))</f>
        <v/>
      </c>
      <c r="I750" s="14">
        <f>INDEX(VarUnit,MATCH($A750,VarKey,0))</f>
        <v/>
      </c>
      <c r="J750" s="14">
        <f>INDEX(VarSrc,MATCH($A750,VarKey,0))</f>
        <v/>
      </c>
      <c r="K750" s="11">
        <f>CodePrefix&amp;$A750&amp;IF($C750="","","."&amp;$C750&amp;"."&amp;$B750)&amp;INDEX(VarEnd,MATCH($A750,VarKey,0))&amp;K$5</f>
        <v/>
      </c>
      <c r="L750" s="42">
        <f>INDEX(PPathVal,MATCH($D750,PPathKey,0),MATCH(L$4,PPathYear,0))</f>
        <v/>
      </c>
      <c r="M750" s="43">
        <f>INDEX(PPathVal,MATCH($D750,PPathKey,0),MATCH(M$4,PPathYear,0))</f>
        <v/>
      </c>
      <c r="N750" s="43">
        <f>INDEX(PPathVal,MATCH($D750,PPathKey,0),MATCH(N$4,PPathYear,0))</f>
        <v/>
      </c>
      <c r="O750" s="43">
        <f>INDEX(PPathVal,MATCH($D750,PPathKey,0),MATCH(O$4,PPathYear,0))</f>
        <v/>
      </c>
      <c r="P750" s="43">
        <f>INDEX(PPathVal,MATCH($D750,PPathKey,0),MATCH(P$4,PPathYear,0))</f>
        <v/>
      </c>
      <c r="Q750" s="43">
        <f>INDEX(PPathVal,MATCH($D750,PPathKey,0),MATCH(Q$4,PPathYear,0))</f>
        <v/>
      </c>
      <c r="R750" s="43">
        <f>INDEX(PPathVal,MATCH($D750,PPathKey,0),MATCH(R$4,PPathYear,0))</f>
        <v/>
      </c>
      <c r="S750" s="43">
        <f>INDEX(PPathVal,MATCH($D750,PPathKey,0),MATCH(S$4,PPathYear,0))</f>
        <v/>
      </c>
      <c r="T750" s="43">
        <f>INDEX(PPathVal,MATCH($D750,PPathKey,0),MATCH(T$4,PPathYear,0))</f>
        <v/>
      </c>
      <c r="U750" s="43">
        <f>INDEX(PPathVal,MATCH($D750,PPathKey,0),MATCH(U$4,PPathYear,0))</f>
        <v/>
      </c>
      <c r="V750" s="43">
        <f>INDEX(PPathVal,MATCH($D750,PPathKey,0),MATCH(V$4,PPathYear,0))</f>
        <v/>
      </c>
      <c r="W750" s="43">
        <f>INDEX(PPathVal,MATCH($D750,PPathKey,0),MATCH(W$4,PPathYear,0))</f>
        <v/>
      </c>
      <c r="X750" s="43">
        <f>INDEX(PPathVal,MATCH($D750,PPathKey,0),MATCH(X$4,PPathYear,0))</f>
        <v/>
      </c>
      <c r="Y750" s="43">
        <f>INDEX(PPathVal,MATCH($D750,PPathKey,0),MATCH(Y$4,PPathYear,0))</f>
        <v/>
      </c>
      <c r="Z750" s="43">
        <f>INDEX(PPathVal,MATCH($D750,PPathKey,0),MATCH(Z$4,PPathYear,0))</f>
        <v/>
      </c>
      <c r="AA750" s="43">
        <f>INDEX(PPathVal,MATCH($D750,PPathKey,0),MATCH(AA$4,PPathYear,0))</f>
        <v/>
      </c>
      <c r="AB750" s="43">
        <f>INDEX(PPathVal,MATCH($D750,PPathKey,0),MATCH(AB$4,PPathYear,0))</f>
        <v/>
      </c>
      <c r="AC750" s="43">
        <f>INDEX(PPathVal,MATCH($D750,PPathKey,0),MATCH(AC$4,PPathYear,0))</f>
        <v/>
      </c>
      <c r="AD750" s="43">
        <f>INDEX(PPathVal,MATCH($D750,PPathKey,0),MATCH(AD$4,PPathYear,0))</f>
        <v/>
      </c>
      <c r="AF750" s="11">
        <f>CodePrefix&amp;$A750&amp;IF($C750="","","."&amp;$C750&amp;"."&amp;$B750)&amp;INDEX(VarEnd,MATCH($A750,VarKey,0))&amp;AF$5</f>
        <v/>
      </c>
      <c r="AG750" s="42">
        <f>INDEX(PPathVal,MATCH($D750,PPathKey,0),MATCH(AG$4,PPathYear,0))</f>
        <v/>
      </c>
      <c r="AH750" s="43">
        <f>INDEX(PPathVal,MATCH($D750,PPathKey,0),MATCH(AH$4,PPathYear,0))</f>
        <v/>
      </c>
      <c r="AI750" s="43">
        <f>INDEX(PPathVal,MATCH($D750,PPathKey,0),MATCH(AI$4,PPathYear,0))</f>
        <v/>
      </c>
      <c r="AJ750" s="43">
        <f>INDEX(PPathVal,MATCH($D750,PPathKey,0),MATCH(AJ$4,PPathYear,0))</f>
        <v/>
      </c>
      <c r="AK750" s="43">
        <f>INDEX(PPathVal,MATCH($D750,PPathKey,0),MATCH(AK$4,PPathYear,0))</f>
        <v/>
      </c>
      <c r="AL750" s="43">
        <f>INDEX(PPathVal,MATCH($D750,PPathKey,0),MATCH(AL$4,PPathYear,0))</f>
        <v/>
      </c>
      <c r="AM750" s="43">
        <f>INDEX(PPathVal,MATCH($D750,PPathKey,0),MATCH(AM$4,PPathYear,0))</f>
        <v/>
      </c>
      <c r="AN750" s="43">
        <f>INDEX(PPathVal,MATCH($D750,PPathKey,0),MATCH(AN$4,PPathYear,0))</f>
        <v/>
      </c>
      <c r="AO750" s="43">
        <f>INDEX(PPathVal,MATCH($D750,PPathKey,0),MATCH(AO$4,PPathYear,0))</f>
        <v/>
      </c>
      <c r="AP750" s="43">
        <f>INDEX(PPathVal,MATCH($D750,PPathKey,0),MATCH(AP$4,PPathYear,0))</f>
        <v/>
      </c>
      <c r="AQ750" s="43">
        <f>INDEX(PPathVal,MATCH($D750,PPathKey,0),MATCH(AQ$4,PPathYear,0))</f>
        <v/>
      </c>
      <c r="AR750" s="43">
        <f>INDEX(PPathVal,MATCH($D750,PPathKey,0),MATCH(AR$4,PPathYear,0))</f>
        <v/>
      </c>
      <c r="AS750" s="43">
        <f>INDEX(PPathVal,MATCH($D750,PPathKey,0),MATCH(AS$4,PPathYear,0))</f>
        <v/>
      </c>
      <c r="AT750" s="43">
        <f>INDEX(PPathVal,MATCH($D750,PPathKey,0),MATCH(AT$4,PPathYear,0))</f>
        <v/>
      </c>
      <c r="AU750" s="43">
        <f>INDEX(PPathVal,MATCH($D750,PPathKey,0),MATCH(AU$4,PPathYear,0))</f>
        <v/>
      </c>
      <c r="AV750" s="43">
        <f>INDEX(PPathVal,MATCH($D750,PPathKey,0),MATCH(AV$4,PPathYear,0))</f>
        <v/>
      </c>
      <c r="AW750" s="43">
        <f>INDEX(PPathVal,MATCH($D750,PPathKey,0),MATCH(AW$4,PPathYear,0))</f>
        <v/>
      </c>
      <c r="AX750" s="43">
        <f>INDEX(PPathVal,MATCH($D750,PPathKey,0),MATCH(AX$4,PPathYear,0))</f>
        <v/>
      </c>
      <c r="AY750" s="43">
        <f>INDEX(PPathVal,MATCH($D750,PPathKey,0),MATCH(AY$4,PPathYear,0))</f>
        <v/>
      </c>
    </row>
    <row r="751" hidden="1" outlineLevel="1">
      <c r="A751" s="14" t="inlineStr">
        <is>
          <t>pret</t>
        </is>
      </c>
      <c r="B751" s="14" t="inlineStr">
        <is>
          <t>oop</t>
        </is>
      </c>
      <c r="C751" s="14" t="inlineStr">
        <is>
          <t>pow</t>
        </is>
      </c>
      <c r="D751" s="14">
        <f>$A751&amp;"|"&amp;$B751</f>
        <v/>
      </c>
      <c r="E751" s="35" t="n"/>
      <c r="F751" s="35" t="n"/>
      <c r="G751" s="35" t="n"/>
      <c r="H751" s="14">
        <f>INDEX(VarLab,MATCH($A751,VarKey,0))&amp;INDEX(MemLab,MATCH($C751&amp;"|"&amp;$B751,MemKey,0))</f>
        <v/>
      </c>
      <c r="I751" s="14">
        <f>INDEX(VarUnit,MATCH($A751,VarKey,0))</f>
        <v/>
      </c>
      <c r="J751" s="14">
        <f>INDEX(VarSrc,MATCH($A751,VarKey,0))</f>
        <v/>
      </c>
      <c r="K751" s="11">
        <f>CodePrefix&amp;$A751&amp;IF($C751="","","."&amp;$C751&amp;"."&amp;$B751)&amp;INDEX(VarEnd,MATCH($A751,VarKey,0))&amp;K$5</f>
        <v/>
      </c>
      <c r="L751" s="42">
        <f>INDEX(PPathVal,MATCH($D751,PPathKey,0),MATCH(L$4,PPathYear,0))</f>
        <v/>
      </c>
      <c r="M751" s="43">
        <f>INDEX(PPathVal,MATCH($D751,PPathKey,0),MATCH(M$4,PPathYear,0))</f>
        <v/>
      </c>
      <c r="N751" s="43">
        <f>INDEX(PPathVal,MATCH($D751,PPathKey,0),MATCH(N$4,PPathYear,0))</f>
        <v/>
      </c>
      <c r="O751" s="43">
        <f>INDEX(PPathVal,MATCH($D751,PPathKey,0),MATCH(O$4,PPathYear,0))</f>
        <v/>
      </c>
      <c r="P751" s="43">
        <f>INDEX(PPathVal,MATCH($D751,PPathKey,0),MATCH(P$4,PPathYear,0))</f>
        <v/>
      </c>
      <c r="Q751" s="43">
        <f>INDEX(PPathVal,MATCH($D751,PPathKey,0),MATCH(Q$4,PPathYear,0))</f>
        <v/>
      </c>
      <c r="R751" s="43">
        <f>INDEX(PPathVal,MATCH($D751,PPathKey,0),MATCH(R$4,PPathYear,0))</f>
        <v/>
      </c>
      <c r="S751" s="43">
        <f>INDEX(PPathVal,MATCH($D751,PPathKey,0),MATCH(S$4,PPathYear,0))</f>
        <v/>
      </c>
      <c r="T751" s="43">
        <f>INDEX(PPathVal,MATCH($D751,PPathKey,0),MATCH(T$4,PPathYear,0))</f>
        <v/>
      </c>
      <c r="U751" s="43">
        <f>INDEX(PPathVal,MATCH($D751,PPathKey,0),MATCH(U$4,PPathYear,0))</f>
        <v/>
      </c>
      <c r="V751" s="43">
        <f>INDEX(PPathVal,MATCH($D751,PPathKey,0),MATCH(V$4,PPathYear,0))</f>
        <v/>
      </c>
      <c r="W751" s="43">
        <f>INDEX(PPathVal,MATCH($D751,PPathKey,0),MATCH(W$4,PPathYear,0))</f>
        <v/>
      </c>
      <c r="X751" s="43">
        <f>INDEX(PPathVal,MATCH($D751,PPathKey,0),MATCH(X$4,PPathYear,0))</f>
        <v/>
      </c>
      <c r="Y751" s="43">
        <f>INDEX(PPathVal,MATCH($D751,PPathKey,0),MATCH(Y$4,PPathYear,0))</f>
        <v/>
      </c>
      <c r="Z751" s="43">
        <f>INDEX(PPathVal,MATCH($D751,PPathKey,0),MATCH(Z$4,PPathYear,0))</f>
        <v/>
      </c>
      <c r="AA751" s="43">
        <f>INDEX(PPathVal,MATCH($D751,PPathKey,0),MATCH(AA$4,PPathYear,0))</f>
        <v/>
      </c>
      <c r="AB751" s="43">
        <f>INDEX(PPathVal,MATCH($D751,PPathKey,0),MATCH(AB$4,PPathYear,0))</f>
        <v/>
      </c>
      <c r="AC751" s="43">
        <f>INDEX(PPathVal,MATCH($D751,PPathKey,0),MATCH(AC$4,PPathYear,0))</f>
        <v/>
      </c>
      <c r="AD751" s="43">
        <f>INDEX(PPathVal,MATCH($D751,PPathKey,0),MATCH(AD$4,PPathYear,0))</f>
        <v/>
      </c>
      <c r="AF751" s="11">
        <f>CodePrefix&amp;$A751&amp;IF($C751="","","."&amp;$C751&amp;"."&amp;$B751)&amp;INDEX(VarEnd,MATCH($A751,VarKey,0))&amp;AF$5</f>
        <v/>
      </c>
      <c r="AG751" s="42">
        <f>INDEX(PPathVal,MATCH($D751,PPathKey,0),MATCH(AG$4,PPathYear,0))</f>
        <v/>
      </c>
      <c r="AH751" s="43">
        <f>INDEX(PPathVal,MATCH($D751,PPathKey,0),MATCH(AH$4,PPathYear,0))</f>
        <v/>
      </c>
      <c r="AI751" s="43">
        <f>INDEX(PPathVal,MATCH($D751,PPathKey,0),MATCH(AI$4,PPathYear,0))</f>
        <v/>
      </c>
      <c r="AJ751" s="43">
        <f>INDEX(PPathVal,MATCH($D751,PPathKey,0),MATCH(AJ$4,PPathYear,0))</f>
        <v/>
      </c>
      <c r="AK751" s="43">
        <f>INDEX(PPathVal,MATCH($D751,PPathKey,0),MATCH(AK$4,PPathYear,0))</f>
        <v/>
      </c>
      <c r="AL751" s="43">
        <f>INDEX(PPathVal,MATCH($D751,PPathKey,0),MATCH(AL$4,PPathYear,0))</f>
        <v/>
      </c>
      <c r="AM751" s="43">
        <f>INDEX(PPathVal,MATCH($D751,PPathKey,0),MATCH(AM$4,PPathYear,0))</f>
        <v/>
      </c>
      <c r="AN751" s="43">
        <f>INDEX(PPathVal,MATCH($D751,PPathKey,0),MATCH(AN$4,PPathYear,0))</f>
        <v/>
      </c>
      <c r="AO751" s="43">
        <f>INDEX(PPathVal,MATCH($D751,PPathKey,0),MATCH(AO$4,PPathYear,0))</f>
        <v/>
      </c>
      <c r="AP751" s="43">
        <f>INDEX(PPathVal,MATCH($D751,PPathKey,0),MATCH(AP$4,PPathYear,0))</f>
        <v/>
      </c>
      <c r="AQ751" s="43">
        <f>INDEX(PPathVal,MATCH($D751,PPathKey,0),MATCH(AQ$4,PPathYear,0))</f>
        <v/>
      </c>
      <c r="AR751" s="43">
        <f>INDEX(PPathVal,MATCH($D751,PPathKey,0),MATCH(AR$4,PPathYear,0))</f>
        <v/>
      </c>
      <c r="AS751" s="43">
        <f>INDEX(PPathVal,MATCH($D751,PPathKey,0),MATCH(AS$4,PPathYear,0))</f>
        <v/>
      </c>
      <c r="AT751" s="43">
        <f>INDEX(PPathVal,MATCH($D751,PPathKey,0),MATCH(AT$4,PPathYear,0))</f>
        <v/>
      </c>
      <c r="AU751" s="43">
        <f>INDEX(PPathVal,MATCH($D751,PPathKey,0),MATCH(AU$4,PPathYear,0))</f>
        <v/>
      </c>
      <c r="AV751" s="43">
        <f>INDEX(PPathVal,MATCH($D751,PPathKey,0),MATCH(AV$4,PPathYear,0))</f>
        <v/>
      </c>
      <c r="AW751" s="43">
        <f>INDEX(PPathVal,MATCH($D751,PPathKey,0),MATCH(AW$4,PPathYear,0))</f>
        <v/>
      </c>
      <c r="AX751" s="43">
        <f>INDEX(PPathVal,MATCH($D751,PPathKey,0),MATCH(AX$4,PPathYear,0))</f>
        <v/>
      </c>
      <c r="AY751" s="43">
        <f>INDEX(PPathVal,MATCH($D751,PPathKey,0),MATCH(AY$4,PPathYear,0))</f>
        <v/>
      </c>
    </row>
    <row r="752" hidden="1" outlineLevel="1">
      <c r="A752" s="14" t="inlineStr">
        <is>
          <t>pret</t>
        </is>
      </c>
      <c r="B752" s="14" t="inlineStr">
        <is>
          <t>nuc</t>
        </is>
      </c>
      <c r="C752" s="14" t="inlineStr">
        <is>
          <t>pow</t>
        </is>
      </c>
      <c r="D752" s="14">
        <f>$A752&amp;"|"&amp;$B752</f>
        <v/>
      </c>
      <c r="E752" s="35" t="n"/>
      <c r="F752" s="35" t="n"/>
      <c r="G752" s="35" t="n"/>
      <c r="H752" s="14">
        <f>INDEX(VarLab,MATCH($A752,VarKey,0))&amp;INDEX(MemLab,MATCH($C752&amp;"|"&amp;$B752,MemKey,0))</f>
        <v/>
      </c>
      <c r="I752" s="14">
        <f>INDEX(VarUnit,MATCH($A752,VarKey,0))</f>
        <v/>
      </c>
      <c r="J752" s="14">
        <f>INDEX(VarSrc,MATCH($A752,VarKey,0))</f>
        <v/>
      </c>
      <c r="K752" s="11">
        <f>CodePrefix&amp;$A752&amp;IF($C752="","","."&amp;$C752&amp;"."&amp;$B752)&amp;INDEX(VarEnd,MATCH($A752,VarKey,0))&amp;K$5</f>
        <v/>
      </c>
      <c r="L752" s="42">
        <f>INDEX(PPathVal,MATCH($D752,PPathKey,0),MATCH(L$4,PPathYear,0))</f>
        <v/>
      </c>
      <c r="M752" s="43">
        <f>INDEX(PPathVal,MATCH($D752,PPathKey,0),MATCH(M$4,PPathYear,0))</f>
        <v/>
      </c>
      <c r="N752" s="43">
        <f>INDEX(PPathVal,MATCH($D752,PPathKey,0),MATCH(N$4,PPathYear,0))</f>
        <v/>
      </c>
      <c r="O752" s="43">
        <f>INDEX(PPathVal,MATCH($D752,PPathKey,0),MATCH(O$4,PPathYear,0))</f>
        <v/>
      </c>
      <c r="P752" s="43">
        <f>INDEX(PPathVal,MATCH($D752,PPathKey,0),MATCH(P$4,PPathYear,0))</f>
        <v/>
      </c>
      <c r="Q752" s="43">
        <f>INDEX(PPathVal,MATCH($D752,PPathKey,0),MATCH(Q$4,PPathYear,0))</f>
        <v/>
      </c>
      <c r="R752" s="43">
        <f>INDEX(PPathVal,MATCH($D752,PPathKey,0),MATCH(R$4,PPathYear,0))</f>
        <v/>
      </c>
      <c r="S752" s="43">
        <f>INDEX(PPathVal,MATCH($D752,PPathKey,0),MATCH(S$4,PPathYear,0))</f>
        <v/>
      </c>
      <c r="T752" s="43">
        <f>INDEX(PPathVal,MATCH($D752,PPathKey,0),MATCH(T$4,PPathYear,0))</f>
        <v/>
      </c>
      <c r="U752" s="43">
        <f>INDEX(PPathVal,MATCH($D752,PPathKey,0),MATCH(U$4,PPathYear,0))</f>
        <v/>
      </c>
      <c r="V752" s="43">
        <f>INDEX(PPathVal,MATCH($D752,PPathKey,0),MATCH(V$4,PPathYear,0))</f>
        <v/>
      </c>
      <c r="W752" s="43">
        <f>INDEX(PPathVal,MATCH($D752,PPathKey,0),MATCH(W$4,PPathYear,0))</f>
        <v/>
      </c>
      <c r="X752" s="43">
        <f>INDEX(PPathVal,MATCH($D752,PPathKey,0),MATCH(X$4,PPathYear,0))</f>
        <v/>
      </c>
      <c r="Y752" s="43">
        <f>INDEX(PPathVal,MATCH($D752,PPathKey,0),MATCH(Y$4,PPathYear,0))</f>
        <v/>
      </c>
      <c r="Z752" s="43">
        <f>INDEX(PPathVal,MATCH($D752,PPathKey,0),MATCH(Z$4,PPathYear,0))</f>
        <v/>
      </c>
      <c r="AA752" s="43">
        <f>INDEX(PPathVal,MATCH($D752,PPathKey,0),MATCH(AA$4,PPathYear,0))</f>
        <v/>
      </c>
      <c r="AB752" s="43">
        <f>INDEX(PPathVal,MATCH($D752,PPathKey,0),MATCH(AB$4,PPathYear,0))</f>
        <v/>
      </c>
      <c r="AC752" s="43">
        <f>INDEX(PPathVal,MATCH($D752,PPathKey,0),MATCH(AC$4,PPathYear,0))</f>
        <v/>
      </c>
      <c r="AD752" s="43">
        <f>INDEX(PPathVal,MATCH($D752,PPathKey,0),MATCH(AD$4,PPathYear,0))</f>
        <v/>
      </c>
      <c r="AF752" s="11">
        <f>CodePrefix&amp;$A752&amp;IF($C752="","","."&amp;$C752&amp;"."&amp;$B752)&amp;INDEX(VarEnd,MATCH($A752,VarKey,0))&amp;AF$5</f>
        <v/>
      </c>
      <c r="AG752" s="42">
        <f>INDEX(PPathVal,MATCH($D752,PPathKey,0),MATCH(AG$4,PPathYear,0))</f>
        <v/>
      </c>
      <c r="AH752" s="43">
        <f>INDEX(PPathVal,MATCH($D752,PPathKey,0),MATCH(AH$4,PPathYear,0))</f>
        <v/>
      </c>
      <c r="AI752" s="43">
        <f>INDEX(PPathVal,MATCH($D752,PPathKey,0),MATCH(AI$4,PPathYear,0))</f>
        <v/>
      </c>
      <c r="AJ752" s="43">
        <f>INDEX(PPathVal,MATCH($D752,PPathKey,0),MATCH(AJ$4,PPathYear,0))</f>
        <v/>
      </c>
      <c r="AK752" s="43">
        <f>INDEX(PPathVal,MATCH($D752,PPathKey,0),MATCH(AK$4,PPathYear,0))</f>
        <v/>
      </c>
      <c r="AL752" s="43">
        <f>INDEX(PPathVal,MATCH($D752,PPathKey,0),MATCH(AL$4,PPathYear,0))</f>
        <v/>
      </c>
      <c r="AM752" s="43">
        <f>INDEX(PPathVal,MATCH($D752,PPathKey,0),MATCH(AM$4,PPathYear,0))</f>
        <v/>
      </c>
      <c r="AN752" s="43">
        <f>INDEX(PPathVal,MATCH($D752,PPathKey,0),MATCH(AN$4,PPathYear,0))</f>
        <v/>
      </c>
      <c r="AO752" s="43">
        <f>INDEX(PPathVal,MATCH($D752,PPathKey,0),MATCH(AO$4,PPathYear,0))</f>
        <v/>
      </c>
      <c r="AP752" s="43">
        <f>INDEX(PPathVal,MATCH($D752,PPathKey,0),MATCH(AP$4,PPathYear,0))</f>
        <v/>
      </c>
      <c r="AQ752" s="43">
        <f>INDEX(PPathVal,MATCH($D752,PPathKey,0),MATCH(AQ$4,PPathYear,0))</f>
        <v/>
      </c>
      <c r="AR752" s="43">
        <f>INDEX(PPathVal,MATCH($D752,PPathKey,0),MATCH(AR$4,PPathYear,0))</f>
        <v/>
      </c>
      <c r="AS752" s="43">
        <f>INDEX(PPathVal,MATCH($D752,PPathKey,0),MATCH(AS$4,PPathYear,0))</f>
        <v/>
      </c>
      <c r="AT752" s="43">
        <f>INDEX(PPathVal,MATCH($D752,PPathKey,0),MATCH(AT$4,PPathYear,0))</f>
        <v/>
      </c>
      <c r="AU752" s="43">
        <f>INDEX(PPathVal,MATCH($D752,PPathKey,0),MATCH(AU$4,PPathYear,0))</f>
        <v/>
      </c>
      <c r="AV752" s="43">
        <f>INDEX(PPathVal,MATCH($D752,PPathKey,0),MATCH(AV$4,PPathYear,0))</f>
        <v/>
      </c>
      <c r="AW752" s="43">
        <f>INDEX(PPathVal,MATCH($D752,PPathKey,0),MATCH(AW$4,PPathYear,0))</f>
        <v/>
      </c>
      <c r="AX752" s="43">
        <f>INDEX(PPathVal,MATCH($D752,PPathKey,0),MATCH(AX$4,PPathYear,0))</f>
        <v/>
      </c>
      <c r="AY752" s="43">
        <f>INDEX(PPathVal,MATCH($D752,PPathKey,0),MATCH(AY$4,PPathYear,0))</f>
        <v/>
      </c>
    </row>
    <row r="753" hidden="1" outlineLevel="1">
      <c r="A753" s="14" t="inlineStr">
        <is>
          <t>pret</t>
        </is>
      </c>
      <c r="B753" s="14" t="inlineStr">
        <is>
          <t>wnd</t>
        </is>
      </c>
      <c r="C753" s="14" t="inlineStr">
        <is>
          <t>pow</t>
        </is>
      </c>
      <c r="D753" s="14">
        <f>$A753&amp;"|"&amp;$B753</f>
        <v/>
      </c>
      <c r="E753" s="35" t="n"/>
      <c r="F753" s="35" t="n"/>
      <c r="G753" s="35" t="n"/>
      <c r="H753" s="14">
        <f>INDEX(VarLab,MATCH($A753,VarKey,0))&amp;INDEX(MemLab,MATCH($C753&amp;"|"&amp;$B753,MemKey,0))</f>
        <v/>
      </c>
      <c r="I753" s="14">
        <f>INDEX(VarUnit,MATCH($A753,VarKey,0))</f>
        <v/>
      </c>
      <c r="J753" s="14">
        <f>INDEX(VarSrc,MATCH($A753,VarKey,0))</f>
        <v/>
      </c>
      <c r="K753" s="11">
        <f>CodePrefix&amp;$A753&amp;IF($C753="","","."&amp;$C753&amp;"."&amp;$B753)&amp;INDEX(VarEnd,MATCH($A753,VarKey,0))&amp;K$5</f>
        <v/>
      </c>
      <c r="L753" s="42">
        <f>INDEX(PPathVal,MATCH($D753,PPathKey,0),MATCH(L$4,PPathYear,0))</f>
        <v/>
      </c>
      <c r="M753" s="43">
        <f>INDEX(PPathVal,MATCH($D753,PPathKey,0),MATCH(M$4,PPathYear,0))</f>
        <v/>
      </c>
      <c r="N753" s="43">
        <f>INDEX(PPathVal,MATCH($D753,PPathKey,0),MATCH(N$4,PPathYear,0))</f>
        <v/>
      </c>
      <c r="O753" s="43">
        <f>INDEX(PPathVal,MATCH($D753,PPathKey,0),MATCH(O$4,PPathYear,0))</f>
        <v/>
      </c>
      <c r="P753" s="43">
        <f>INDEX(PPathVal,MATCH($D753,PPathKey,0),MATCH(P$4,PPathYear,0))</f>
        <v/>
      </c>
      <c r="Q753" s="43">
        <f>INDEX(PPathVal,MATCH($D753,PPathKey,0),MATCH(Q$4,PPathYear,0))</f>
        <v/>
      </c>
      <c r="R753" s="43">
        <f>INDEX(PPathVal,MATCH($D753,PPathKey,0),MATCH(R$4,PPathYear,0))</f>
        <v/>
      </c>
      <c r="S753" s="43">
        <f>INDEX(PPathVal,MATCH($D753,PPathKey,0),MATCH(S$4,PPathYear,0))</f>
        <v/>
      </c>
      <c r="T753" s="43">
        <f>INDEX(PPathVal,MATCH($D753,PPathKey,0),MATCH(T$4,PPathYear,0))</f>
        <v/>
      </c>
      <c r="U753" s="43">
        <f>INDEX(PPathVal,MATCH($D753,PPathKey,0),MATCH(U$4,PPathYear,0))</f>
        <v/>
      </c>
      <c r="V753" s="43">
        <f>INDEX(PPathVal,MATCH($D753,PPathKey,0),MATCH(V$4,PPathYear,0))</f>
        <v/>
      </c>
      <c r="W753" s="43">
        <f>INDEX(PPathVal,MATCH($D753,PPathKey,0),MATCH(W$4,PPathYear,0))</f>
        <v/>
      </c>
      <c r="X753" s="43">
        <f>INDEX(PPathVal,MATCH($D753,PPathKey,0),MATCH(X$4,PPathYear,0))</f>
        <v/>
      </c>
      <c r="Y753" s="43">
        <f>INDEX(PPathVal,MATCH($D753,PPathKey,0),MATCH(Y$4,PPathYear,0))</f>
        <v/>
      </c>
      <c r="Z753" s="43">
        <f>INDEX(PPathVal,MATCH($D753,PPathKey,0),MATCH(Z$4,PPathYear,0))</f>
        <v/>
      </c>
      <c r="AA753" s="43">
        <f>INDEX(PPathVal,MATCH($D753,PPathKey,0),MATCH(AA$4,PPathYear,0))</f>
        <v/>
      </c>
      <c r="AB753" s="43">
        <f>INDEX(PPathVal,MATCH($D753,PPathKey,0),MATCH(AB$4,PPathYear,0))</f>
        <v/>
      </c>
      <c r="AC753" s="43">
        <f>INDEX(PPathVal,MATCH($D753,PPathKey,0),MATCH(AC$4,PPathYear,0))</f>
        <v/>
      </c>
      <c r="AD753" s="43">
        <f>INDEX(PPathVal,MATCH($D753,PPathKey,0),MATCH(AD$4,PPathYear,0))</f>
        <v/>
      </c>
      <c r="AF753" s="11">
        <f>CodePrefix&amp;$A753&amp;IF($C753="","","."&amp;$C753&amp;"."&amp;$B753)&amp;INDEX(VarEnd,MATCH($A753,VarKey,0))&amp;AF$5</f>
        <v/>
      </c>
      <c r="AG753" s="42">
        <f>INDEX(PPathVal,MATCH($D753,PPathKey,0),MATCH(AG$4,PPathYear,0))</f>
        <v/>
      </c>
      <c r="AH753" s="43">
        <f>INDEX(PPathVal,MATCH($D753,PPathKey,0),MATCH(AH$4,PPathYear,0))</f>
        <v/>
      </c>
      <c r="AI753" s="43">
        <f>INDEX(PPathVal,MATCH($D753,PPathKey,0),MATCH(AI$4,PPathYear,0))</f>
        <v/>
      </c>
      <c r="AJ753" s="43">
        <f>INDEX(PPathVal,MATCH($D753,PPathKey,0),MATCH(AJ$4,PPathYear,0))</f>
        <v/>
      </c>
      <c r="AK753" s="43">
        <f>INDEX(PPathVal,MATCH($D753,PPathKey,0),MATCH(AK$4,PPathYear,0))</f>
        <v/>
      </c>
      <c r="AL753" s="43">
        <f>INDEX(PPathVal,MATCH($D753,PPathKey,0),MATCH(AL$4,PPathYear,0))</f>
        <v/>
      </c>
      <c r="AM753" s="43">
        <f>INDEX(PPathVal,MATCH($D753,PPathKey,0),MATCH(AM$4,PPathYear,0))</f>
        <v/>
      </c>
      <c r="AN753" s="43">
        <f>INDEX(PPathVal,MATCH($D753,PPathKey,0),MATCH(AN$4,PPathYear,0))</f>
        <v/>
      </c>
      <c r="AO753" s="43">
        <f>INDEX(PPathVal,MATCH($D753,PPathKey,0),MATCH(AO$4,PPathYear,0))</f>
        <v/>
      </c>
      <c r="AP753" s="43">
        <f>INDEX(PPathVal,MATCH($D753,PPathKey,0),MATCH(AP$4,PPathYear,0))</f>
        <v/>
      </c>
      <c r="AQ753" s="43">
        <f>INDEX(PPathVal,MATCH($D753,PPathKey,0),MATCH(AQ$4,PPathYear,0))</f>
        <v/>
      </c>
      <c r="AR753" s="43">
        <f>INDEX(PPathVal,MATCH($D753,PPathKey,0),MATCH(AR$4,PPathYear,0))</f>
        <v/>
      </c>
      <c r="AS753" s="43">
        <f>INDEX(PPathVal,MATCH($D753,PPathKey,0),MATCH(AS$4,PPathYear,0))</f>
        <v/>
      </c>
      <c r="AT753" s="43">
        <f>INDEX(PPathVal,MATCH($D753,PPathKey,0),MATCH(AT$4,PPathYear,0))</f>
        <v/>
      </c>
      <c r="AU753" s="43">
        <f>INDEX(PPathVal,MATCH($D753,PPathKey,0),MATCH(AU$4,PPathYear,0))</f>
        <v/>
      </c>
      <c r="AV753" s="43">
        <f>INDEX(PPathVal,MATCH($D753,PPathKey,0),MATCH(AV$4,PPathYear,0))</f>
        <v/>
      </c>
      <c r="AW753" s="43">
        <f>INDEX(PPathVal,MATCH($D753,PPathKey,0),MATCH(AW$4,PPathYear,0))</f>
        <v/>
      </c>
      <c r="AX753" s="43">
        <f>INDEX(PPathVal,MATCH($D753,PPathKey,0),MATCH(AX$4,PPathYear,0))</f>
        <v/>
      </c>
      <c r="AY753" s="43">
        <f>INDEX(PPathVal,MATCH($D753,PPathKey,0),MATCH(AY$4,PPathYear,0))</f>
        <v/>
      </c>
    </row>
    <row r="754" hidden="1" outlineLevel="1">
      <c r="A754" s="14" t="inlineStr">
        <is>
          <t>pret</t>
        </is>
      </c>
      <c r="B754" s="14" t="inlineStr">
        <is>
          <t>sol</t>
        </is>
      </c>
      <c r="C754" s="14" t="inlineStr">
        <is>
          <t>pow</t>
        </is>
      </c>
      <c r="D754" s="14">
        <f>$A754&amp;"|"&amp;$B754</f>
        <v/>
      </c>
      <c r="E754" s="35" t="n"/>
      <c r="F754" s="35" t="n"/>
      <c r="G754" s="35" t="n"/>
      <c r="H754" s="14">
        <f>INDEX(VarLab,MATCH($A754,VarKey,0))&amp;INDEX(MemLab,MATCH($C754&amp;"|"&amp;$B754,MemKey,0))</f>
        <v/>
      </c>
      <c r="I754" s="14">
        <f>INDEX(VarUnit,MATCH($A754,VarKey,0))</f>
        <v/>
      </c>
      <c r="J754" s="14">
        <f>INDEX(VarSrc,MATCH($A754,VarKey,0))</f>
        <v/>
      </c>
      <c r="K754" s="11">
        <f>CodePrefix&amp;$A754&amp;IF($C754="","","."&amp;$C754&amp;"."&amp;$B754)&amp;INDEX(VarEnd,MATCH($A754,VarKey,0))&amp;K$5</f>
        <v/>
      </c>
      <c r="L754" s="42">
        <f>INDEX(PPathVal,MATCH($D754,PPathKey,0),MATCH(L$4,PPathYear,0))</f>
        <v/>
      </c>
      <c r="M754" s="43">
        <f>INDEX(PPathVal,MATCH($D754,PPathKey,0),MATCH(M$4,PPathYear,0))</f>
        <v/>
      </c>
      <c r="N754" s="43">
        <f>INDEX(PPathVal,MATCH($D754,PPathKey,0),MATCH(N$4,PPathYear,0))</f>
        <v/>
      </c>
      <c r="O754" s="43">
        <f>INDEX(PPathVal,MATCH($D754,PPathKey,0),MATCH(O$4,PPathYear,0))</f>
        <v/>
      </c>
      <c r="P754" s="43">
        <f>INDEX(PPathVal,MATCH($D754,PPathKey,0),MATCH(P$4,PPathYear,0))</f>
        <v/>
      </c>
      <c r="Q754" s="43">
        <f>INDEX(PPathVal,MATCH($D754,PPathKey,0),MATCH(Q$4,PPathYear,0))</f>
        <v/>
      </c>
      <c r="R754" s="43">
        <f>INDEX(PPathVal,MATCH($D754,PPathKey,0),MATCH(R$4,PPathYear,0))</f>
        <v/>
      </c>
      <c r="S754" s="43">
        <f>INDEX(PPathVal,MATCH($D754,PPathKey,0),MATCH(S$4,PPathYear,0))</f>
        <v/>
      </c>
      <c r="T754" s="43">
        <f>INDEX(PPathVal,MATCH($D754,PPathKey,0),MATCH(T$4,PPathYear,0))</f>
        <v/>
      </c>
      <c r="U754" s="43">
        <f>INDEX(PPathVal,MATCH($D754,PPathKey,0),MATCH(U$4,PPathYear,0))</f>
        <v/>
      </c>
      <c r="V754" s="43">
        <f>INDEX(PPathVal,MATCH($D754,PPathKey,0),MATCH(V$4,PPathYear,0))</f>
        <v/>
      </c>
      <c r="W754" s="43">
        <f>INDEX(PPathVal,MATCH($D754,PPathKey,0),MATCH(W$4,PPathYear,0))</f>
        <v/>
      </c>
      <c r="X754" s="43">
        <f>INDEX(PPathVal,MATCH($D754,PPathKey,0),MATCH(X$4,PPathYear,0))</f>
        <v/>
      </c>
      <c r="Y754" s="43">
        <f>INDEX(PPathVal,MATCH($D754,PPathKey,0),MATCH(Y$4,PPathYear,0))</f>
        <v/>
      </c>
      <c r="Z754" s="43">
        <f>INDEX(PPathVal,MATCH($D754,PPathKey,0),MATCH(Z$4,PPathYear,0))</f>
        <v/>
      </c>
      <c r="AA754" s="43">
        <f>INDEX(PPathVal,MATCH($D754,PPathKey,0),MATCH(AA$4,PPathYear,0))</f>
        <v/>
      </c>
      <c r="AB754" s="43">
        <f>INDEX(PPathVal,MATCH($D754,PPathKey,0),MATCH(AB$4,PPathYear,0))</f>
        <v/>
      </c>
      <c r="AC754" s="43">
        <f>INDEX(PPathVal,MATCH($D754,PPathKey,0),MATCH(AC$4,PPathYear,0))</f>
        <v/>
      </c>
      <c r="AD754" s="43">
        <f>INDEX(PPathVal,MATCH($D754,PPathKey,0),MATCH(AD$4,PPathYear,0))</f>
        <v/>
      </c>
      <c r="AF754" s="11">
        <f>CodePrefix&amp;$A754&amp;IF($C754="","","."&amp;$C754&amp;"."&amp;$B754)&amp;INDEX(VarEnd,MATCH($A754,VarKey,0))&amp;AF$5</f>
        <v/>
      </c>
      <c r="AG754" s="42">
        <f>INDEX(PPathVal,MATCH($D754,PPathKey,0),MATCH(AG$4,PPathYear,0))</f>
        <v/>
      </c>
      <c r="AH754" s="43">
        <f>INDEX(PPathVal,MATCH($D754,PPathKey,0),MATCH(AH$4,PPathYear,0))</f>
        <v/>
      </c>
      <c r="AI754" s="43">
        <f>INDEX(PPathVal,MATCH($D754,PPathKey,0),MATCH(AI$4,PPathYear,0))</f>
        <v/>
      </c>
      <c r="AJ754" s="43">
        <f>INDEX(PPathVal,MATCH($D754,PPathKey,0),MATCH(AJ$4,PPathYear,0))</f>
        <v/>
      </c>
      <c r="AK754" s="43">
        <f>INDEX(PPathVal,MATCH($D754,PPathKey,0),MATCH(AK$4,PPathYear,0))</f>
        <v/>
      </c>
      <c r="AL754" s="43">
        <f>INDEX(PPathVal,MATCH($D754,PPathKey,0),MATCH(AL$4,PPathYear,0))</f>
        <v/>
      </c>
      <c r="AM754" s="43">
        <f>INDEX(PPathVal,MATCH($D754,PPathKey,0),MATCH(AM$4,PPathYear,0))</f>
        <v/>
      </c>
      <c r="AN754" s="43">
        <f>INDEX(PPathVal,MATCH($D754,PPathKey,0),MATCH(AN$4,PPathYear,0))</f>
        <v/>
      </c>
      <c r="AO754" s="43">
        <f>INDEX(PPathVal,MATCH($D754,PPathKey,0),MATCH(AO$4,PPathYear,0))</f>
        <v/>
      </c>
      <c r="AP754" s="43">
        <f>INDEX(PPathVal,MATCH($D754,PPathKey,0),MATCH(AP$4,PPathYear,0))</f>
        <v/>
      </c>
      <c r="AQ754" s="43">
        <f>INDEX(PPathVal,MATCH($D754,PPathKey,0),MATCH(AQ$4,PPathYear,0))</f>
        <v/>
      </c>
      <c r="AR754" s="43">
        <f>INDEX(PPathVal,MATCH($D754,PPathKey,0),MATCH(AR$4,PPathYear,0))</f>
        <v/>
      </c>
      <c r="AS754" s="43">
        <f>INDEX(PPathVal,MATCH($D754,PPathKey,0),MATCH(AS$4,PPathYear,0))</f>
        <v/>
      </c>
      <c r="AT754" s="43">
        <f>INDEX(PPathVal,MATCH($D754,PPathKey,0),MATCH(AT$4,PPathYear,0))</f>
        <v/>
      </c>
      <c r="AU754" s="43">
        <f>INDEX(PPathVal,MATCH($D754,PPathKey,0),MATCH(AU$4,PPathYear,0))</f>
        <v/>
      </c>
      <c r="AV754" s="43">
        <f>INDEX(PPathVal,MATCH($D754,PPathKey,0),MATCH(AV$4,PPathYear,0))</f>
        <v/>
      </c>
      <c r="AW754" s="43">
        <f>INDEX(PPathVal,MATCH($D754,PPathKey,0),MATCH(AW$4,PPathYear,0))</f>
        <v/>
      </c>
      <c r="AX754" s="43">
        <f>INDEX(PPathVal,MATCH($D754,PPathKey,0),MATCH(AX$4,PPathYear,0))</f>
        <v/>
      </c>
      <c r="AY754" s="43">
        <f>INDEX(PPathVal,MATCH($D754,PPathKey,0),MATCH(AY$4,PPathYear,0))</f>
        <v/>
      </c>
    </row>
    <row r="755" hidden="1" outlineLevel="1">
      <c r="A755" s="14" t="inlineStr">
        <is>
          <t>pret</t>
        </is>
      </c>
      <c r="B755" s="14" t="inlineStr">
        <is>
          <t>hyd</t>
        </is>
      </c>
      <c r="C755" s="14" t="inlineStr">
        <is>
          <t>pow</t>
        </is>
      </c>
      <c r="D755" s="14">
        <f>$A755&amp;"|"&amp;$B755</f>
        <v/>
      </c>
      <c r="E755" s="35" t="n"/>
      <c r="F755" s="35" t="n"/>
      <c r="G755" s="35" t="n"/>
      <c r="H755" s="14">
        <f>INDEX(VarLab,MATCH($A755,VarKey,0))&amp;INDEX(MemLab,MATCH($C755&amp;"|"&amp;$B755,MemKey,0))</f>
        <v/>
      </c>
      <c r="I755" s="14">
        <f>INDEX(VarUnit,MATCH($A755,VarKey,0))</f>
        <v/>
      </c>
      <c r="J755" s="14">
        <f>INDEX(VarSrc,MATCH($A755,VarKey,0))</f>
        <v/>
      </c>
      <c r="K755" s="11">
        <f>CodePrefix&amp;$A755&amp;IF($C755="","","."&amp;$C755&amp;"."&amp;$B755)&amp;INDEX(VarEnd,MATCH($A755,VarKey,0))&amp;K$5</f>
        <v/>
      </c>
      <c r="L755" s="42">
        <f>INDEX(PPathVal,MATCH($D755,PPathKey,0),MATCH(L$4,PPathYear,0))</f>
        <v/>
      </c>
      <c r="M755" s="43">
        <f>INDEX(PPathVal,MATCH($D755,PPathKey,0),MATCH(M$4,PPathYear,0))</f>
        <v/>
      </c>
      <c r="N755" s="43">
        <f>INDEX(PPathVal,MATCH($D755,PPathKey,0),MATCH(N$4,PPathYear,0))</f>
        <v/>
      </c>
      <c r="O755" s="43">
        <f>INDEX(PPathVal,MATCH($D755,PPathKey,0),MATCH(O$4,PPathYear,0))</f>
        <v/>
      </c>
      <c r="P755" s="43">
        <f>INDEX(PPathVal,MATCH($D755,PPathKey,0),MATCH(P$4,PPathYear,0))</f>
        <v/>
      </c>
      <c r="Q755" s="43">
        <f>INDEX(PPathVal,MATCH($D755,PPathKey,0),MATCH(Q$4,PPathYear,0))</f>
        <v/>
      </c>
      <c r="R755" s="43">
        <f>INDEX(PPathVal,MATCH($D755,PPathKey,0),MATCH(R$4,PPathYear,0))</f>
        <v/>
      </c>
      <c r="S755" s="43">
        <f>INDEX(PPathVal,MATCH($D755,PPathKey,0),MATCH(S$4,PPathYear,0))</f>
        <v/>
      </c>
      <c r="T755" s="43">
        <f>INDEX(PPathVal,MATCH($D755,PPathKey,0),MATCH(T$4,PPathYear,0))</f>
        <v/>
      </c>
      <c r="U755" s="43">
        <f>INDEX(PPathVal,MATCH($D755,PPathKey,0),MATCH(U$4,PPathYear,0))</f>
        <v/>
      </c>
      <c r="V755" s="43">
        <f>INDEX(PPathVal,MATCH($D755,PPathKey,0),MATCH(V$4,PPathYear,0))</f>
        <v/>
      </c>
      <c r="W755" s="43">
        <f>INDEX(PPathVal,MATCH($D755,PPathKey,0),MATCH(W$4,PPathYear,0))</f>
        <v/>
      </c>
      <c r="X755" s="43">
        <f>INDEX(PPathVal,MATCH($D755,PPathKey,0),MATCH(X$4,PPathYear,0))</f>
        <v/>
      </c>
      <c r="Y755" s="43">
        <f>INDEX(PPathVal,MATCH($D755,PPathKey,0),MATCH(Y$4,PPathYear,0))</f>
        <v/>
      </c>
      <c r="Z755" s="43">
        <f>INDEX(PPathVal,MATCH($D755,PPathKey,0),MATCH(Z$4,PPathYear,0))</f>
        <v/>
      </c>
      <c r="AA755" s="43">
        <f>INDEX(PPathVal,MATCH($D755,PPathKey,0),MATCH(AA$4,PPathYear,0))</f>
        <v/>
      </c>
      <c r="AB755" s="43">
        <f>INDEX(PPathVal,MATCH($D755,PPathKey,0),MATCH(AB$4,PPathYear,0))</f>
        <v/>
      </c>
      <c r="AC755" s="43">
        <f>INDEX(PPathVal,MATCH($D755,PPathKey,0),MATCH(AC$4,PPathYear,0))</f>
        <v/>
      </c>
      <c r="AD755" s="43">
        <f>INDEX(PPathVal,MATCH($D755,PPathKey,0),MATCH(AD$4,PPathYear,0))</f>
        <v/>
      </c>
      <c r="AF755" s="11">
        <f>CodePrefix&amp;$A755&amp;IF($C755="","","."&amp;$C755&amp;"."&amp;$B755)&amp;INDEX(VarEnd,MATCH($A755,VarKey,0))&amp;AF$5</f>
        <v/>
      </c>
      <c r="AG755" s="42">
        <f>INDEX(PPathVal,MATCH($D755,PPathKey,0),MATCH(AG$4,PPathYear,0))</f>
        <v/>
      </c>
      <c r="AH755" s="43">
        <f>INDEX(PPathVal,MATCH($D755,PPathKey,0),MATCH(AH$4,PPathYear,0))</f>
        <v/>
      </c>
      <c r="AI755" s="43">
        <f>INDEX(PPathVal,MATCH($D755,PPathKey,0),MATCH(AI$4,PPathYear,0))</f>
        <v/>
      </c>
      <c r="AJ755" s="43">
        <f>INDEX(PPathVal,MATCH($D755,PPathKey,0),MATCH(AJ$4,PPathYear,0))</f>
        <v/>
      </c>
      <c r="AK755" s="43">
        <f>INDEX(PPathVal,MATCH($D755,PPathKey,0),MATCH(AK$4,PPathYear,0))</f>
        <v/>
      </c>
      <c r="AL755" s="43">
        <f>INDEX(PPathVal,MATCH($D755,PPathKey,0),MATCH(AL$4,PPathYear,0))</f>
        <v/>
      </c>
      <c r="AM755" s="43">
        <f>INDEX(PPathVal,MATCH($D755,PPathKey,0),MATCH(AM$4,PPathYear,0))</f>
        <v/>
      </c>
      <c r="AN755" s="43">
        <f>INDEX(PPathVal,MATCH($D755,PPathKey,0),MATCH(AN$4,PPathYear,0))</f>
        <v/>
      </c>
      <c r="AO755" s="43">
        <f>INDEX(PPathVal,MATCH($D755,PPathKey,0),MATCH(AO$4,PPathYear,0))</f>
        <v/>
      </c>
      <c r="AP755" s="43">
        <f>INDEX(PPathVal,MATCH($D755,PPathKey,0),MATCH(AP$4,PPathYear,0))</f>
        <v/>
      </c>
      <c r="AQ755" s="43">
        <f>INDEX(PPathVal,MATCH($D755,PPathKey,0),MATCH(AQ$4,PPathYear,0))</f>
        <v/>
      </c>
      <c r="AR755" s="43">
        <f>INDEX(PPathVal,MATCH($D755,PPathKey,0),MATCH(AR$4,PPathYear,0))</f>
        <v/>
      </c>
      <c r="AS755" s="43">
        <f>INDEX(PPathVal,MATCH($D755,PPathKey,0),MATCH(AS$4,PPathYear,0))</f>
        <v/>
      </c>
      <c r="AT755" s="43">
        <f>INDEX(PPathVal,MATCH($D755,PPathKey,0),MATCH(AT$4,PPathYear,0))</f>
        <v/>
      </c>
      <c r="AU755" s="43">
        <f>INDEX(PPathVal,MATCH($D755,PPathKey,0),MATCH(AU$4,PPathYear,0))</f>
        <v/>
      </c>
      <c r="AV755" s="43">
        <f>INDEX(PPathVal,MATCH($D755,PPathKey,0),MATCH(AV$4,PPathYear,0))</f>
        <v/>
      </c>
      <c r="AW755" s="43">
        <f>INDEX(PPathVal,MATCH($D755,PPathKey,0),MATCH(AW$4,PPathYear,0))</f>
        <v/>
      </c>
      <c r="AX755" s="43">
        <f>INDEX(PPathVal,MATCH($D755,PPathKey,0),MATCH(AX$4,PPathYear,0))</f>
        <v/>
      </c>
      <c r="AY755" s="43">
        <f>INDEX(PPathVal,MATCH($D755,PPathKey,0),MATCH(AY$4,PPathYear,0))</f>
        <v/>
      </c>
    </row>
    <row r="756" hidden="1" outlineLevel="1">
      <c r="A756" s="14" t="inlineStr">
        <is>
          <t>pret</t>
        </is>
      </c>
      <c r="B756" s="14" t="inlineStr">
        <is>
          <t>ore</t>
        </is>
      </c>
      <c r="C756" s="14" t="inlineStr">
        <is>
          <t>pow</t>
        </is>
      </c>
      <c r="D756" s="14">
        <f>$A756&amp;"|"&amp;$B756</f>
        <v/>
      </c>
      <c r="E756" s="35" t="n"/>
      <c r="F756" s="35" t="n"/>
      <c r="G756" s="35" t="n"/>
      <c r="H756" s="14">
        <f>INDEX(VarLab,MATCH($A756,VarKey,0))&amp;INDEX(MemLab,MATCH($C756&amp;"|"&amp;$B756,MemKey,0))</f>
        <v/>
      </c>
      <c r="I756" s="14">
        <f>INDEX(VarUnit,MATCH($A756,VarKey,0))</f>
        <v/>
      </c>
      <c r="J756" s="14">
        <f>INDEX(VarSrc,MATCH($A756,VarKey,0))</f>
        <v/>
      </c>
      <c r="K756" s="11">
        <f>CodePrefix&amp;$A756&amp;IF($C756="","","."&amp;$C756&amp;"."&amp;$B756)&amp;INDEX(VarEnd,MATCH($A756,VarKey,0))&amp;K$5</f>
        <v/>
      </c>
      <c r="L756" s="42">
        <f>INDEX(PPathVal,MATCH($D756,PPathKey,0),MATCH(L$4,PPathYear,0))</f>
        <v/>
      </c>
      <c r="M756" s="43">
        <f>INDEX(PPathVal,MATCH($D756,PPathKey,0),MATCH(M$4,PPathYear,0))</f>
        <v/>
      </c>
      <c r="N756" s="43">
        <f>INDEX(PPathVal,MATCH($D756,PPathKey,0),MATCH(N$4,PPathYear,0))</f>
        <v/>
      </c>
      <c r="O756" s="43">
        <f>INDEX(PPathVal,MATCH($D756,PPathKey,0),MATCH(O$4,PPathYear,0))</f>
        <v/>
      </c>
      <c r="P756" s="43">
        <f>INDEX(PPathVal,MATCH($D756,PPathKey,0),MATCH(P$4,PPathYear,0))</f>
        <v/>
      </c>
      <c r="Q756" s="43">
        <f>INDEX(PPathVal,MATCH($D756,PPathKey,0),MATCH(Q$4,PPathYear,0))</f>
        <v/>
      </c>
      <c r="R756" s="43">
        <f>INDEX(PPathVal,MATCH($D756,PPathKey,0),MATCH(R$4,PPathYear,0))</f>
        <v/>
      </c>
      <c r="S756" s="43">
        <f>INDEX(PPathVal,MATCH($D756,PPathKey,0),MATCH(S$4,PPathYear,0))</f>
        <v/>
      </c>
      <c r="T756" s="43">
        <f>INDEX(PPathVal,MATCH($D756,PPathKey,0),MATCH(T$4,PPathYear,0))</f>
        <v/>
      </c>
      <c r="U756" s="43">
        <f>INDEX(PPathVal,MATCH($D756,PPathKey,0),MATCH(U$4,PPathYear,0))</f>
        <v/>
      </c>
      <c r="V756" s="43">
        <f>INDEX(PPathVal,MATCH($D756,PPathKey,0),MATCH(V$4,PPathYear,0))</f>
        <v/>
      </c>
      <c r="W756" s="43">
        <f>INDEX(PPathVal,MATCH($D756,PPathKey,0),MATCH(W$4,PPathYear,0))</f>
        <v/>
      </c>
      <c r="X756" s="43">
        <f>INDEX(PPathVal,MATCH($D756,PPathKey,0),MATCH(X$4,PPathYear,0))</f>
        <v/>
      </c>
      <c r="Y756" s="43">
        <f>INDEX(PPathVal,MATCH($D756,PPathKey,0),MATCH(Y$4,PPathYear,0))</f>
        <v/>
      </c>
      <c r="Z756" s="43">
        <f>INDEX(PPathVal,MATCH($D756,PPathKey,0),MATCH(Z$4,PPathYear,0))</f>
        <v/>
      </c>
      <c r="AA756" s="43">
        <f>INDEX(PPathVal,MATCH($D756,PPathKey,0),MATCH(AA$4,PPathYear,0))</f>
        <v/>
      </c>
      <c r="AB756" s="43">
        <f>INDEX(PPathVal,MATCH($D756,PPathKey,0),MATCH(AB$4,PPathYear,0))</f>
        <v/>
      </c>
      <c r="AC756" s="43">
        <f>INDEX(PPathVal,MATCH($D756,PPathKey,0),MATCH(AC$4,PPathYear,0))</f>
        <v/>
      </c>
      <c r="AD756" s="43">
        <f>INDEX(PPathVal,MATCH($D756,PPathKey,0),MATCH(AD$4,PPathYear,0))</f>
        <v/>
      </c>
      <c r="AF756" s="11">
        <f>CodePrefix&amp;$A756&amp;IF($C756="","","."&amp;$C756&amp;"."&amp;$B756)&amp;INDEX(VarEnd,MATCH($A756,VarKey,0))&amp;AF$5</f>
        <v/>
      </c>
      <c r="AG756" s="42">
        <f>INDEX(PPathVal,MATCH($D756,PPathKey,0),MATCH(AG$4,PPathYear,0))</f>
        <v/>
      </c>
      <c r="AH756" s="43">
        <f>INDEX(PPathVal,MATCH($D756,PPathKey,0),MATCH(AH$4,PPathYear,0))</f>
        <v/>
      </c>
      <c r="AI756" s="43">
        <f>INDEX(PPathVal,MATCH($D756,PPathKey,0),MATCH(AI$4,PPathYear,0))</f>
        <v/>
      </c>
      <c r="AJ756" s="43">
        <f>INDEX(PPathVal,MATCH($D756,PPathKey,0),MATCH(AJ$4,PPathYear,0))</f>
        <v/>
      </c>
      <c r="AK756" s="43">
        <f>INDEX(PPathVal,MATCH($D756,PPathKey,0),MATCH(AK$4,PPathYear,0))</f>
        <v/>
      </c>
      <c r="AL756" s="43">
        <f>INDEX(PPathVal,MATCH($D756,PPathKey,0),MATCH(AL$4,PPathYear,0))</f>
        <v/>
      </c>
      <c r="AM756" s="43">
        <f>INDEX(PPathVal,MATCH($D756,PPathKey,0),MATCH(AM$4,PPathYear,0))</f>
        <v/>
      </c>
      <c r="AN756" s="43">
        <f>INDEX(PPathVal,MATCH($D756,PPathKey,0),MATCH(AN$4,PPathYear,0))</f>
        <v/>
      </c>
      <c r="AO756" s="43">
        <f>INDEX(PPathVal,MATCH($D756,PPathKey,0),MATCH(AO$4,PPathYear,0))</f>
        <v/>
      </c>
      <c r="AP756" s="43">
        <f>INDEX(PPathVal,MATCH($D756,PPathKey,0),MATCH(AP$4,PPathYear,0))</f>
        <v/>
      </c>
      <c r="AQ756" s="43">
        <f>INDEX(PPathVal,MATCH($D756,PPathKey,0),MATCH(AQ$4,PPathYear,0))</f>
        <v/>
      </c>
      <c r="AR756" s="43">
        <f>INDEX(PPathVal,MATCH($D756,PPathKey,0),MATCH(AR$4,PPathYear,0))</f>
        <v/>
      </c>
      <c r="AS756" s="43">
        <f>INDEX(PPathVal,MATCH($D756,PPathKey,0),MATCH(AS$4,PPathYear,0))</f>
        <v/>
      </c>
      <c r="AT756" s="43">
        <f>INDEX(PPathVal,MATCH($D756,PPathKey,0),MATCH(AT$4,PPathYear,0))</f>
        <v/>
      </c>
      <c r="AU756" s="43">
        <f>INDEX(PPathVal,MATCH($D756,PPathKey,0),MATCH(AU$4,PPathYear,0))</f>
        <v/>
      </c>
      <c r="AV756" s="43">
        <f>INDEX(PPathVal,MATCH($D756,PPathKey,0),MATCH(AV$4,PPathYear,0))</f>
        <v/>
      </c>
      <c r="AW756" s="43">
        <f>INDEX(PPathVal,MATCH($D756,PPathKey,0),MATCH(AW$4,PPathYear,0))</f>
        <v/>
      </c>
      <c r="AX756" s="43">
        <f>INDEX(PPathVal,MATCH($D756,PPathKey,0),MATCH(AX$4,PPathYear,0))</f>
        <v/>
      </c>
      <c r="AY756" s="43">
        <f>INDEX(PPathVal,MATCH($D756,PPathKey,0),MATCH(AY$4,PPathYear,0))</f>
        <v/>
      </c>
    </row>
    <row r="757" hidden="1" outlineLevel="1">
      <c r="A757" s="14" t="inlineStr">
        <is>
          <t>pret</t>
        </is>
      </c>
      <c r="B757" s="14" t="inlineStr">
        <is>
          <t>bio</t>
        </is>
      </c>
      <c r="C757" s="14" t="inlineStr">
        <is>
          <t>pow</t>
        </is>
      </c>
      <c r="D757" s="14">
        <f>$A757&amp;"|"&amp;$B757</f>
        <v/>
      </c>
      <c r="E757" s="35" t="n"/>
      <c r="F757" s="35" t="n"/>
      <c r="G757" s="35" t="n"/>
      <c r="H757" s="14">
        <f>INDEX(VarLab,MATCH($A757,VarKey,0))&amp;INDEX(MemLab,MATCH($C757&amp;"|"&amp;$B757,MemKey,0))</f>
        <v/>
      </c>
      <c r="I757" s="14">
        <f>INDEX(VarUnit,MATCH($A757,VarKey,0))</f>
        <v/>
      </c>
      <c r="J757" s="14">
        <f>INDEX(VarSrc,MATCH($A757,VarKey,0))</f>
        <v/>
      </c>
      <c r="K757" s="11">
        <f>CodePrefix&amp;$A757&amp;IF($C757="","","."&amp;$C757&amp;"."&amp;$B757)&amp;INDEX(VarEnd,MATCH($A757,VarKey,0))&amp;K$5</f>
        <v/>
      </c>
      <c r="L757" s="42">
        <f>INDEX(PPathVal,MATCH($D757,PPathKey,0),MATCH(L$4,PPathYear,0))</f>
        <v/>
      </c>
      <c r="M757" s="43">
        <f>INDEX(PPathVal,MATCH($D757,PPathKey,0),MATCH(M$4,PPathYear,0))</f>
        <v/>
      </c>
      <c r="N757" s="43">
        <f>INDEX(PPathVal,MATCH($D757,PPathKey,0),MATCH(N$4,PPathYear,0))</f>
        <v/>
      </c>
      <c r="O757" s="43">
        <f>INDEX(PPathVal,MATCH($D757,PPathKey,0),MATCH(O$4,PPathYear,0))</f>
        <v/>
      </c>
      <c r="P757" s="43">
        <f>INDEX(PPathVal,MATCH($D757,PPathKey,0),MATCH(P$4,PPathYear,0))</f>
        <v/>
      </c>
      <c r="Q757" s="43">
        <f>INDEX(PPathVal,MATCH($D757,PPathKey,0),MATCH(Q$4,PPathYear,0))</f>
        <v/>
      </c>
      <c r="R757" s="43">
        <f>INDEX(PPathVal,MATCH($D757,PPathKey,0),MATCH(R$4,PPathYear,0))</f>
        <v/>
      </c>
      <c r="S757" s="43">
        <f>INDEX(PPathVal,MATCH($D757,PPathKey,0),MATCH(S$4,PPathYear,0))</f>
        <v/>
      </c>
      <c r="T757" s="43">
        <f>INDEX(PPathVal,MATCH($D757,PPathKey,0),MATCH(T$4,PPathYear,0))</f>
        <v/>
      </c>
      <c r="U757" s="43">
        <f>INDEX(PPathVal,MATCH($D757,PPathKey,0),MATCH(U$4,PPathYear,0))</f>
        <v/>
      </c>
      <c r="V757" s="43">
        <f>INDEX(PPathVal,MATCH($D757,PPathKey,0),MATCH(V$4,PPathYear,0))</f>
        <v/>
      </c>
      <c r="W757" s="43">
        <f>INDEX(PPathVal,MATCH($D757,PPathKey,0),MATCH(W$4,PPathYear,0))</f>
        <v/>
      </c>
      <c r="X757" s="43">
        <f>INDEX(PPathVal,MATCH($D757,PPathKey,0),MATCH(X$4,PPathYear,0))</f>
        <v/>
      </c>
      <c r="Y757" s="43">
        <f>INDEX(PPathVal,MATCH($D757,PPathKey,0),MATCH(Y$4,PPathYear,0))</f>
        <v/>
      </c>
      <c r="Z757" s="43">
        <f>INDEX(PPathVal,MATCH($D757,PPathKey,0),MATCH(Z$4,PPathYear,0))</f>
        <v/>
      </c>
      <c r="AA757" s="43">
        <f>INDEX(PPathVal,MATCH($D757,PPathKey,0),MATCH(AA$4,PPathYear,0))</f>
        <v/>
      </c>
      <c r="AB757" s="43">
        <f>INDEX(PPathVal,MATCH($D757,PPathKey,0),MATCH(AB$4,PPathYear,0))</f>
        <v/>
      </c>
      <c r="AC757" s="43">
        <f>INDEX(PPathVal,MATCH($D757,PPathKey,0),MATCH(AC$4,PPathYear,0))</f>
        <v/>
      </c>
      <c r="AD757" s="43">
        <f>INDEX(PPathVal,MATCH($D757,PPathKey,0),MATCH(AD$4,PPathYear,0))</f>
        <v/>
      </c>
      <c r="AF757" s="11">
        <f>CodePrefix&amp;$A757&amp;IF($C757="","","."&amp;$C757&amp;"."&amp;$B757)&amp;INDEX(VarEnd,MATCH($A757,VarKey,0))&amp;AF$5</f>
        <v/>
      </c>
      <c r="AG757" s="42">
        <f>INDEX(PPathVal,MATCH($D757,PPathKey,0),MATCH(AG$4,PPathYear,0))</f>
        <v/>
      </c>
      <c r="AH757" s="43">
        <f>INDEX(PPathVal,MATCH($D757,PPathKey,0),MATCH(AH$4,PPathYear,0))</f>
        <v/>
      </c>
      <c r="AI757" s="43">
        <f>INDEX(PPathVal,MATCH($D757,PPathKey,0),MATCH(AI$4,PPathYear,0))</f>
        <v/>
      </c>
      <c r="AJ757" s="43">
        <f>INDEX(PPathVal,MATCH($D757,PPathKey,0),MATCH(AJ$4,PPathYear,0))</f>
        <v/>
      </c>
      <c r="AK757" s="43">
        <f>INDEX(PPathVal,MATCH($D757,PPathKey,0),MATCH(AK$4,PPathYear,0))</f>
        <v/>
      </c>
      <c r="AL757" s="43">
        <f>INDEX(PPathVal,MATCH($D757,PPathKey,0),MATCH(AL$4,PPathYear,0))</f>
        <v/>
      </c>
      <c r="AM757" s="43">
        <f>INDEX(PPathVal,MATCH($D757,PPathKey,0),MATCH(AM$4,PPathYear,0))</f>
        <v/>
      </c>
      <c r="AN757" s="43">
        <f>INDEX(PPathVal,MATCH($D757,PPathKey,0),MATCH(AN$4,PPathYear,0))</f>
        <v/>
      </c>
      <c r="AO757" s="43">
        <f>INDEX(PPathVal,MATCH($D757,PPathKey,0),MATCH(AO$4,PPathYear,0))</f>
        <v/>
      </c>
      <c r="AP757" s="43">
        <f>INDEX(PPathVal,MATCH($D757,PPathKey,0),MATCH(AP$4,PPathYear,0))</f>
        <v/>
      </c>
      <c r="AQ757" s="43">
        <f>INDEX(PPathVal,MATCH($D757,PPathKey,0),MATCH(AQ$4,PPathYear,0))</f>
        <v/>
      </c>
      <c r="AR757" s="43">
        <f>INDEX(PPathVal,MATCH($D757,PPathKey,0),MATCH(AR$4,PPathYear,0))</f>
        <v/>
      </c>
      <c r="AS757" s="43">
        <f>INDEX(PPathVal,MATCH($D757,PPathKey,0),MATCH(AS$4,PPathYear,0))</f>
        <v/>
      </c>
      <c r="AT757" s="43">
        <f>INDEX(PPathVal,MATCH($D757,PPathKey,0),MATCH(AT$4,PPathYear,0))</f>
        <v/>
      </c>
      <c r="AU757" s="43">
        <f>INDEX(PPathVal,MATCH($D757,PPathKey,0),MATCH(AU$4,PPathYear,0))</f>
        <v/>
      </c>
      <c r="AV757" s="43">
        <f>INDEX(PPathVal,MATCH($D757,PPathKey,0),MATCH(AV$4,PPathYear,0))</f>
        <v/>
      </c>
      <c r="AW757" s="43">
        <f>INDEX(PPathVal,MATCH($D757,PPathKey,0),MATCH(AW$4,PPathYear,0))</f>
        <v/>
      </c>
      <c r="AX757" s="43">
        <f>INDEX(PPathVal,MATCH($D757,PPathKey,0),MATCH(AX$4,PPathYear,0))</f>
        <v/>
      </c>
      <c r="AY757" s="43">
        <f>INDEX(PPathVal,MATCH($D757,PPathKey,0),MATCH(AY$4,PPathYear,0))</f>
        <v/>
      </c>
    </row>
    <row r="758" hidden="1" outlineLevel="1"/>
    <row r="759" hidden="1" outlineLevel="1">
      <c r="A759" s="14" t="inlineStr">
        <is>
          <t>ret</t>
        </is>
      </c>
      <c r="B759" s="14" t="inlineStr">
        <is>
          <t>coa</t>
        </is>
      </c>
      <c r="C759" s="14" t="inlineStr">
        <is>
          <t>pow</t>
        </is>
      </c>
      <c r="D759" s="41">
        <f>INDEX(Inputs_power!$AG$5:$AG$13,MATCH($B759,Inputs_power!$A$5:$A$13,0))</f>
        <v/>
      </c>
      <c r="E759" s="41">
        <f>INDEX(Inputs_power!$AO$5:$AO$13,MATCH($B759,Inputs_power!$A$5:$A$13,0))</f>
        <v/>
      </c>
      <c r="F759" s="41">
        <f>INDEX(Inputs_power!$AM$5:$AM$13,MATCH($B759,Inputs_power!$A$5:$A$13,0))</f>
        <v/>
      </c>
      <c r="G759" s="35" t="n"/>
      <c r="H759" s="14">
        <f>INDEX(VarLab,MATCH($A759,VarKey,0))&amp;INDEX(MemLab,MATCH($C759&amp;"|"&amp;$B759,MemKey,0))</f>
        <v/>
      </c>
      <c r="I759" s="14">
        <f>INDEX(VarUnit,MATCH($A759,VarKey,0))</f>
        <v/>
      </c>
      <c r="J759" s="14">
        <f>INDEX(VarSrc,MATCH($A759,VarKey,0))</f>
        <v/>
      </c>
      <c r="K759" s="11">
        <f>CodePrefix&amp;$A759&amp;IF($C759="","","."&amp;$C759&amp;"."&amp;$B759)&amp;INDEX(VarEnd,MATCH($A759,VarKey,0))&amp;K$5</f>
        <v/>
      </c>
      <c r="L759" s="42">
        <f>MIN(IF($F759=1,L749,L727*$D759)+$E759*L$782,L727)</f>
        <v/>
      </c>
      <c r="M759" s="43">
        <f>MIN(IF($F759=1,M749,M727*$D759)+$E759*M$782,M727)</f>
        <v/>
      </c>
      <c r="N759" s="43">
        <f>MIN(IF($F759=1,N749,N727*$D759)+$E759*N$782,N727)</f>
        <v/>
      </c>
      <c r="O759" s="43">
        <f>MIN(IF($F759=1,O749,O727*$D759)+$E759*O$782,O727)</f>
        <v/>
      </c>
      <c r="P759" s="43">
        <f>MIN(IF($F759=1,P749,P727*$D759)+$E759*P$782,P727)</f>
        <v/>
      </c>
      <c r="Q759" s="43">
        <f>MIN(IF($F759=1,Q749,Q727*$D759)+$E759*Q$782,Q727)</f>
        <v/>
      </c>
      <c r="R759" s="43">
        <f>MIN(IF($F759=1,R749,R727*$D759)+$E759*R$782,R727)</f>
        <v/>
      </c>
      <c r="S759" s="43">
        <f>MIN(IF($F759=1,S749,S727*$D759)+$E759*S$782,S727)</f>
        <v/>
      </c>
      <c r="T759" s="43">
        <f>MIN(IF($F759=1,T749,T727*$D759)+$E759*T$782,T727)</f>
        <v/>
      </c>
      <c r="U759" s="43">
        <f>MIN(IF($F759=1,U749,U727*$D759)+$E759*U$782,U727)</f>
        <v/>
      </c>
      <c r="V759" s="43">
        <f>MIN(IF($F759=1,V749,V727*$D759)+$E759*V$782,V727)</f>
        <v/>
      </c>
      <c r="W759" s="43">
        <f>MIN(IF($F759=1,W749,W727*$D759)+$E759*W$782,W727)</f>
        <v/>
      </c>
      <c r="X759" s="43">
        <f>MIN(IF($F759=1,X749,X727*$D759)+$E759*X$782,X727)</f>
        <v/>
      </c>
      <c r="Y759" s="43">
        <f>MIN(IF($F759=1,Y749,Y727*$D759)+$E759*Y$782,Y727)</f>
        <v/>
      </c>
      <c r="Z759" s="43">
        <f>MIN(IF($F759=1,Z749,Z727*$D759)+$E759*Z$782,Z727)</f>
        <v/>
      </c>
      <c r="AA759" s="43">
        <f>MIN(IF($F759=1,AA749,AA727*$D759)+$E759*AA$782,AA727)</f>
        <v/>
      </c>
      <c r="AB759" s="43">
        <f>MIN(IF($F759=1,AB749,AB727*$D759)+$E759*AB$782,AB727)</f>
        <v/>
      </c>
      <c r="AC759" s="43">
        <f>MIN(IF($F759=1,AC749,AC727*$D759)+$E759*AC$782,AC727)</f>
        <v/>
      </c>
      <c r="AD759" s="43">
        <f>MIN(IF($F759=1,AD749,AD727*$D759)+$E759*AD$782,AD727)</f>
        <v/>
      </c>
      <c r="AF759" s="11">
        <f>CodePrefix&amp;$A759&amp;IF($C759="","","."&amp;$C759&amp;"."&amp;$B759)&amp;INDEX(VarEnd,MATCH($A759,VarKey,0))&amp;AF$5</f>
        <v/>
      </c>
      <c r="AG759" s="42">
        <f>MIN(IF($F759=1,AG749,AG727*$D759)+$E759*AG$782,AG727)</f>
        <v/>
      </c>
      <c r="AH759" s="43">
        <f>MIN(IF($F759=1,AH749,AH727*$D759)+$E759*AH$782,AH727)</f>
        <v/>
      </c>
      <c r="AI759" s="43">
        <f>MIN(IF($F759=1,AI749,AI727*$D759)+$E759*AI$782,AI727)</f>
        <v/>
      </c>
      <c r="AJ759" s="43">
        <f>MIN(IF($F759=1,AJ749,AJ727*$D759)+$E759*AJ$782,AJ727)</f>
        <v/>
      </c>
      <c r="AK759" s="43">
        <f>MIN(IF($F759=1,AK749,AK727*$D759)+$E759*AK$782,AK727)</f>
        <v/>
      </c>
      <c r="AL759" s="43">
        <f>MIN(IF($F759=1,AL749,AL727*$D759)+$E759*AL$782,AL727)</f>
        <v/>
      </c>
      <c r="AM759" s="43">
        <f>MIN(IF($F759=1,AM749,AM727*$D759)+$E759*AM$782,AM727)</f>
        <v/>
      </c>
      <c r="AN759" s="43">
        <f>MIN(IF($F759=1,AN749,AN727*$D759)+$E759*AN$782,AN727)</f>
        <v/>
      </c>
      <c r="AO759" s="43">
        <f>MIN(IF($F759=1,AO749,AO727*$D759)+$E759*AO$782,AO727)</f>
        <v/>
      </c>
      <c r="AP759" s="43">
        <f>MIN(IF($F759=1,AP749,AP727*$D759)+$E759*AP$782,AP727)</f>
        <v/>
      </c>
      <c r="AQ759" s="43">
        <f>MIN(IF($F759=1,AQ749,AQ727*$D759)+$E759*AQ$782,AQ727)</f>
        <v/>
      </c>
      <c r="AR759" s="43">
        <f>MIN(IF($F759=1,AR749,AR727*$D759)+$E759*AR$782,AR727)</f>
        <v/>
      </c>
      <c r="AS759" s="43">
        <f>MIN(IF($F759=1,AS749,AS727*$D759)+$E759*AS$782,AS727)</f>
        <v/>
      </c>
      <c r="AT759" s="43">
        <f>MIN(IF($F759=1,AT749,AT727*$D759)+$E759*AT$782,AT727)</f>
        <v/>
      </c>
      <c r="AU759" s="43">
        <f>MIN(IF($F759=1,AU749,AU727*$D759)+$E759*AU$782,AU727)</f>
        <v/>
      </c>
      <c r="AV759" s="43">
        <f>MIN(IF($F759=1,AV749,AV727*$D759)+$E759*AV$782,AV727)</f>
        <v/>
      </c>
      <c r="AW759" s="43">
        <f>MIN(IF($F759=1,AW749,AW727*$D759)+$E759*AW$782,AW727)</f>
        <v/>
      </c>
      <c r="AX759" s="43">
        <f>MIN(IF($F759=1,AX749,AX727*$D759)+$E759*AX$782,AX727)</f>
        <v/>
      </c>
      <c r="AY759" s="43">
        <f>MIN(IF($F759=1,AY749,AY727*$D759)+$E759*AY$782,AY727)</f>
        <v/>
      </c>
    </row>
    <row r="760" hidden="1" outlineLevel="1">
      <c r="A760" s="14" t="inlineStr">
        <is>
          <t>ret</t>
        </is>
      </c>
      <c r="B760" s="14" t="inlineStr">
        <is>
          <t>nga</t>
        </is>
      </c>
      <c r="C760" s="14" t="inlineStr">
        <is>
          <t>pow</t>
        </is>
      </c>
      <c r="D760" s="41">
        <f>INDEX(Inputs_power!$AG$5:$AG$13,MATCH($B760,Inputs_power!$A$5:$A$13,0))</f>
        <v/>
      </c>
      <c r="E760" s="41">
        <f>INDEX(Inputs_power!$AO$5:$AO$13,MATCH($B760,Inputs_power!$A$5:$A$13,0))</f>
        <v/>
      </c>
      <c r="F760" s="41">
        <f>INDEX(Inputs_power!$AM$5:$AM$13,MATCH($B760,Inputs_power!$A$5:$A$13,0))</f>
        <v/>
      </c>
      <c r="G760" s="35" t="n"/>
      <c r="H760" s="14">
        <f>INDEX(VarLab,MATCH($A760,VarKey,0))&amp;INDEX(MemLab,MATCH($C760&amp;"|"&amp;$B760,MemKey,0))</f>
        <v/>
      </c>
      <c r="I760" s="14">
        <f>INDEX(VarUnit,MATCH($A760,VarKey,0))</f>
        <v/>
      </c>
      <c r="J760" s="14">
        <f>INDEX(VarSrc,MATCH($A760,VarKey,0))</f>
        <v/>
      </c>
      <c r="K760" s="11">
        <f>CodePrefix&amp;$A760&amp;IF($C760="","","."&amp;$C760&amp;"."&amp;$B760)&amp;INDEX(VarEnd,MATCH($A760,VarKey,0))&amp;K$5</f>
        <v/>
      </c>
      <c r="L760" s="42">
        <f>MIN(IF($F760=1,L750,L728*$D760)+$E760*L$782,L728)</f>
        <v/>
      </c>
      <c r="M760" s="43">
        <f>MIN(IF($F760=1,M750,M728*$D760)+$E760*M$782,M728)</f>
        <v/>
      </c>
      <c r="N760" s="43">
        <f>MIN(IF($F760=1,N750,N728*$D760)+$E760*N$782,N728)</f>
        <v/>
      </c>
      <c r="O760" s="43">
        <f>MIN(IF($F760=1,O750,O728*$D760)+$E760*O$782,O728)</f>
        <v/>
      </c>
      <c r="P760" s="43">
        <f>MIN(IF($F760=1,P750,P728*$D760)+$E760*P$782,P728)</f>
        <v/>
      </c>
      <c r="Q760" s="43">
        <f>MIN(IF($F760=1,Q750,Q728*$D760)+$E760*Q$782,Q728)</f>
        <v/>
      </c>
      <c r="R760" s="43">
        <f>MIN(IF($F760=1,R750,R728*$D760)+$E760*R$782,R728)</f>
        <v/>
      </c>
      <c r="S760" s="43">
        <f>MIN(IF($F760=1,S750,S728*$D760)+$E760*S$782,S728)</f>
        <v/>
      </c>
      <c r="T760" s="43">
        <f>MIN(IF($F760=1,T750,T728*$D760)+$E760*T$782,T728)</f>
        <v/>
      </c>
      <c r="U760" s="43">
        <f>MIN(IF($F760=1,U750,U728*$D760)+$E760*U$782,U728)</f>
        <v/>
      </c>
      <c r="V760" s="43">
        <f>MIN(IF($F760=1,V750,V728*$D760)+$E760*V$782,V728)</f>
        <v/>
      </c>
      <c r="W760" s="43">
        <f>MIN(IF($F760=1,W750,W728*$D760)+$E760*W$782,W728)</f>
        <v/>
      </c>
      <c r="X760" s="43">
        <f>MIN(IF($F760=1,X750,X728*$D760)+$E760*X$782,X728)</f>
        <v/>
      </c>
      <c r="Y760" s="43">
        <f>MIN(IF($F760=1,Y750,Y728*$D760)+$E760*Y$782,Y728)</f>
        <v/>
      </c>
      <c r="Z760" s="43">
        <f>MIN(IF($F760=1,Z750,Z728*$D760)+$E760*Z$782,Z728)</f>
        <v/>
      </c>
      <c r="AA760" s="43">
        <f>MIN(IF($F760=1,AA750,AA728*$D760)+$E760*AA$782,AA728)</f>
        <v/>
      </c>
      <c r="AB760" s="43">
        <f>MIN(IF($F760=1,AB750,AB728*$D760)+$E760*AB$782,AB728)</f>
        <v/>
      </c>
      <c r="AC760" s="43">
        <f>MIN(IF($F760=1,AC750,AC728*$D760)+$E760*AC$782,AC728)</f>
        <v/>
      </c>
      <c r="AD760" s="43">
        <f>MIN(IF($F760=1,AD750,AD728*$D760)+$E760*AD$782,AD728)</f>
        <v/>
      </c>
      <c r="AF760" s="11">
        <f>CodePrefix&amp;$A760&amp;IF($C760="","","."&amp;$C760&amp;"."&amp;$B760)&amp;INDEX(VarEnd,MATCH($A760,VarKey,0))&amp;AF$5</f>
        <v/>
      </c>
      <c r="AG760" s="42">
        <f>MIN(IF($F760=1,AG750,AG728*$D760)+$E760*AG$782,AG728)</f>
        <v/>
      </c>
      <c r="AH760" s="43">
        <f>MIN(IF($F760=1,AH750,AH728*$D760)+$E760*AH$782,AH728)</f>
        <v/>
      </c>
      <c r="AI760" s="43">
        <f>MIN(IF($F760=1,AI750,AI728*$D760)+$E760*AI$782,AI728)</f>
        <v/>
      </c>
      <c r="AJ760" s="43">
        <f>MIN(IF($F760=1,AJ750,AJ728*$D760)+$E760*AJ$782,AJ728)</f>
        <v/>
      </c>
      <c r="AK760" s="43">
        <f>MIN(IF($F760=1,AK750,AK728*$D760)+$E760*AK$782,AK728)</f>
        <v/>
      </c>
      <c r="AL760" s="43">
        <f>MIN(IF($F760=1,AL750,AL728*$D760)+$E760*AL$782,AL728)</f>
        <v/>
      </c>
      <c r="AM760" s="43">
        <f>MIN(IF($F760=1,AM750,AM728*$D760)+$E760*AM$782,AM728)</f>
        <v/>
      </c>
      <c r="AN760" s="43">
        <f>MIN(IF($F760=1,AN750,AN728*$D760)+$E760*AN$782,AN728)</f>
        <v/>
      </c>
      <c r="AO760" s="43">
        <f>MIN(IF($F760=1,AO750,AO728*$D760)+$E760*AO$782,AO728)</f>
        <v/>
      </c>
      <c r="AP760" s="43">
        <f>MIN(IF($F760=1,AP750,AP728*$D760)+$E760*AP$782,AP728)</f>
        <v/>
      </c>
      <c r="AQ760" s="43">
        <f>MIN(IF($F760=1,AQ750,AQ728*$D760)+$E760*AQ$782,AQ728)</f>
        <v/>
      </c>
      <c r="AR760" s="43">
        <f>MIN(IF($F760=1,AR750,AR728*$D760)+$E760*AR$782,AR728)</f>
        <v/>
      </c>
      <c r="AS760" s="43">
        <f>MIN(IF($F760=1,AS750,AS728*$D760)+$E760*AS$782,AS728)</f>
        <v/>
      </c>
      <c r="AT760" s="43">
        <f>MIN(IF($F760=1,AT750,AT728*$D760)+$E760*AT$782,AT728)</f>
        <v/>
      </c>
      <c r="AU760" s="43">
        <f>MIN(IF($F760=1,AU750,AU728*$D760)+$E760*AU$782,AU728)</f>
        <v/>
      </c>
      <c r="AV760" s="43">
        <f>MIN(IF($F760=1,AV750,AV728*$D760)+$E760*AV$782,AV728)</f>
        <v/>
      </c>
      <c r="AW760" s="43">
        <f>MIN(IF($F760=1,AW750,AW728*$D760)+$E760*AW$782,AW728)</f>
        <v/>
      </c>
      <c r="AX760" s="43">
        <f>MIN(IF($F760=1,AX750,AX728*$D760)+$E760*AX$782,AX728)</f>
        <v/>
      </c>
      <c r="AY760" s="43">
        <f>MIN(IF($F760=1,AY750,AY728*$D760)+$E760*AY$782,AY728)</f>
        <v/>
      </c>
    </row>
    <row r="761" hidden="1" outlineLevel="1">
      <c r="A761" s="14" t="inlineStr">
        <is>
          <t>ret</t>
        </is>
      </c>
      <c r="B761" s="14" t="inlineStr">
        <is>
          <t>oop</t>
        </is>
      </c>
      <c r="C761" s="14" t="inlineStr">
        <is>
          <t>pow</t>
        </is>
      </c>
      <c r="D761" s="41">
        <f>INDEX(Inputs_power!$AG$5:$AG$13,MATCH($B761,Inputs_power!$A$5:$A$13,0))</f>
        <v/>
      </c>
      <c r="E761" s="41">
        <f>INDEX(Inputs_power!$AO$5:$AO$13,MATCH($B761,Inputs_power!$A$5:$A$13,0))</f>
        <v/>
      </c>
      <c r="F761" s="41">
        <f>INDEX(Inputs_power!$AM$5:$AM$13,MATCH($B761,Inputs_power!$A$5:$A$13,0))</f>
        <v/>
      </c>
      <c r="G761" s="35" t="n"/>
      <c r="H761" s="14">
        <f>INDEX(VarLab,MATCH($A761,VarKey,0))&amp;INDEX(MemLab,MATCH($C761&amp;"|"&amp;$B761,MemKey,0))</f>
        <v/>
      </c>
      <c r="I761" s="14">
        <f>INDEX(VarUnit,MATCH($A761,VarKey,0))</f>
        <v/>
      </c>
      <c r="J761" s="14">
        <f>INDEX(VarSrc,MATCH($A761,VarKey,0))</f>
        <v/>
      </c>
      <c r="K761" s="11">
        <f>CodePrefix&amp;$A761&amp;IF($C761="","","."&amp;$C761&amp;"."&amp;$B761)&amp;INDEX(VarEnd,MATCH($A761,VarKey,0))&amp;K$5</f>
        <v/>
      </c>
      <c r="L761" s="42">
        <f>MIN(IF($F761=1,L751,L729*$D761)+$E761*L$782,L729)</f>
        <v/>
      </c>
      <c r="M761" s="43">
        <f>MIN(IF($F761=1,M751,M729*$D761)+$E761*M$782,M729)</f>
        <v/>
      </c>
      <c r="N761" s="43">
        <f>MIN(IF($F761=1,N751,N729*$D761)+$E761*N$782,N729)</f>
        <v/>
      </c>
      <c r="O761" s="43">
        <f>MIN(IF($F761=1,O751,O729*$D761)+$E761*O$782,O729)</f>
        <v/>
      </c>
      <c r="P761" s="43">
        <f>MIN(IF($F761=1,P751,P729*$D761)+$E761*P$782,P729)</f>
        <v/>
      </c>
      <c r="Q761" s="43">
        <f>MIN(IF($F761=1,Q751,Q729*$D761)+$E761*Q$782,Q729)</f>
        <v/>
      </c>
      <c r="R761" s="43">
        <f>MIN(IF($F761=1,R751,R729*$D761)+$E761*R$782,R729)</f>
        <v/>
      </c>
      <c r="S761" s="43">
        <f>MIN(IF($F761=1,S751,S729*$D761)+$E761*S$782,S729)</f>
        <v/>
      </c>
      <c r="T761" s="43">
        <f>MIN(IF($F761=1,T751,T729*$D761)+$E761*T$782,T729)</f>
        <v/>
      </c>
      <c r="U761" s="43">
        <f>MIN(IF($F761=1,U751,U729*$D761)+$E761*U$782,U729)</f>
        <v/>
      </c>
      <c r="V761" s="43">
        <f>MIN(IF($F761=1,V751,V729*$D761)+$E761*V$782,V729)</f>
        <v/>
      </c>
      <c r="W761" s="43">
        <f>MIN(IF($F761=1,W751,W729*$D761)+$E761*W$782,W729)</f>
        <v/>
      </c>
      <c r="X761" s="43">
        <f>MIN(IF($F761=1,X751,X729*$D761)+$E761*X$782,X729)</f>
        <v/>
      </c>
      <c r="Y761" s="43">
        <f>MIN(IF($F761=1,Y751,Y729*$D761)+$E761*Y$782,Y729)</f>
        <v/>
      </c>
      <c r="Z761" s="43">
        <f>MIN(IF($F761=1,Z751,Z729*$D761)+$E761*Z$782,Z729)</f>
        <v/>
      </c>
      <c r="AA761" s="43">
        <f>MIN(IF($F761=1,AA751,AA729*$D761)+$E761*AA$782,AA729)</f>
        <v/>
      </c>
      <c r="AB761" s="43">
        <f>MIN(IF($F761=1,AB751,AB729*$D761)+$E761*AB$782,AB729)</f>
        <v/>
      </c>
      <c r="AC761" s="43">
        <f>MIN(IF($F761=1,AC751,AC729*$D761)+$E761*AC$782,AC729)</f>
        <v/>
      </c>
      <c r="AD761" s="43">
        <f>MIN(IF($F761=1,AD751,AD729*$D761)+$E761*AD$782,AD729)</f>
        <v/>
      </c>
      <c r="AF761" s="11">
        <f>CodePrefix&amp;$A761&amp;IF($C761="","","."&amp;$C761&amp;"."&amp;$B761)&amp;INDEX(VarEnd,MATCH($A761,VarKey,0))&amp;AF$5</f>
        <v/>
      </c>
      <c r="AG761" s="42">
        <f>MIN(IF($F761=1,AG751,AG729*$D761)+$E761*AG$782,AG729)</f>
        <v/>
      </c>
      <c r="AH761" s="43">
        <f>MIN(IF($F761=1,AH751,AH729*$D761)+$E761*AH$782,AH729)</f>
        <v/>
      </c>
      <c r="AI761" s="43">
        <f>MIN(IF($F761=1,AI751,AI729*$D761)+$E761*AI$782,AI729)</f>
        <v/>
      </c>
      <c r="AJ761" s="43">
        <f>MIN(IF($F761=1,AJ751,AJ729*$D761)+$E761*AJ$782,AJ729)</f>
        <v/>
      </c>
      <c r="AK761" s="43">
        <f>MIN(IF($F761=1,AK751,AK729*$D761)+$E761*AK$782,AK729)</f>
        <v/>
      </c>
      <c r="AL761" s="43">
        <f>MIN(IF($F761=1,AL751,AL729*$D761)+$E761*AL$782,AL729)</f>
        <v/>
      </c>
      <c r="AM761" s="43">
        <f>MIN(IF($F761=1,AM751,AM729*$D761)+$E761*AM$782,AM729)</f>
        <v/>
      </c>
      <c r="AN761" s="43">
        <f>MIN(IF($F761=1,AN751,AN729*$D761)+$E761*AN$782,AN729)</f>
        <v/>
      </c>
      <c r="AO761" s="43">
        <f>MIN(IF($F761=1,AO751,AO729*$D761)+$E761*AO$782,AO729)</f>
        <v/>
      </c>
      <c r="AP761" s="43">
        <f>MIN(IF($F761=1,AP751,AP729*$D761)+$E761*AP$782,AP729)</f>
        <v/>
      </c>
      <c r="AQ761" s="43">
        <f>MIN(IF($F761=1,AQ751,AQ729*$D761)+$E761*AQ$782,AQ729)</f>
        <v/>
      </c>
      <c r="AR761" s="43">
        <f>MIN(IF($F761=1,AR751,AR729*$D761)+$E761*AR$782,AR729)</f>
        <v/>
      </c>
      <c r="AS761" s="43">
        <f>MIN(IF($F761=1,AS751,AS729*$D761)+$E761*AS$782,AS729)</f>
        <v/>
      </c>
      <c r="AT761" s="43">
        <f>MIN(IF($F761=1,AT751,AT729*$D761)+$E761*AT$782,AT729)</f>
        <v/>
      </c>
      <c r="AU761" s="43">
        <f>MIN(IF($F761=1,AU751,AU729*$D761)+$E761*AU$782,AU729)</f>
        <v/>
      </c>
      <c r="AV761" s="43">
        <f>MIN(IF($F761=1,AV751,AV729*$D761)+$E761*AV$782,AV729)</f>
        <v/>
      </c>
      <c r="AW761" s="43">
        <f>MIN(IF($F761=1,AW751,AW729*$D761)+$E761*AW$782,AW729)</f>
        <v/>
      </c>
      <c r="AX761" s="43">
        <f>MIN(IF($F761=1,AX751,AX729*$D761)+$E761*AX$782,AX729)</f>
        <v/>
      </c>
      <c r="AY761" s="43">
        <f>MIN(IF($F761=1,AY751,AY729*$D761)+$E761*AY$782,AY729)</f>
        <v/>
      </c>
    </row>
    <row r="762" hidden="1" outlineLevel="1">
      <c r="A762" s="14" t="inlineStr">
        <is>
          <t>ret</t>
        </is>
      </c>
      <c r="B762" s="14" t="inlineStr">
        <is>
          <t>nuc</t>
        </is>
      </c>
      <c r="C762" s="14" t="inlineStr">
        <is>
          <t>pow</t>
        </is>
      </c>
      <c r="D762" s="41">
        <f>INDEX(Inputs_power!$AG$5:$AG$13,MATCH($B762,Inputs_power!$A$5:$A$13,0))</f>
        <v/>
      </c>
      <c r="E762" s="41">
        <f>INDEX(Inputs_power!$AO$5:$AO$13,MATCH($B762,Inputs_power!$A$5:$A$13,0))</f>
        <v/>
      </c>
      <c r="F762" s="41">
        <f>INDEX(Inputs_power!$AM$5:$AM$13,MATCH($B762,Inputs_power!$A$5:$A$13,0))</f>
        <v/>
      </c>
      <c r="G762" s="35" t="n"/>
      <c r="H762" s="14">
        <f>INDEX(VarLab,MATCH($A762,VarKey,0))&amp;INDEX(MemLab,MATCH($C762&amp;"|"&amp;$B762,MemKey,0))</f>
        <v/>
      </c>
      <c r="I762" s="14">
        <f>INDEX(VarUnit,MATCH($A762,VarKey,0))</f>
        <v/>
      </c>
      <c r="J762" s="14">
        <f>INDEX(VarSrc,MATCH($A762,VarKey,0))</f>
        <v/>
      </c>
      <c r="K762" s="11">
        <f>CodePrefix&amp;$A762&amp;IF($C762="","","."&amp;$C762&amp;"."&amp;$B762)&amp;INDEX(VarEnd,MATCH($A762,VarKey,0))&amp;K$5</f>
        <v/>
      </c>
      <c r="L762" s="42">
        <f>MIN(IF($F762=1,L752,L730*$D762)+$E762*L$782,L730)</f>
        <v/>
      </c>
      <c r="M762" s="43">
        <f>MIN(IF($F762=1,M752,M730*$D762)+$E762*M$782,M730)</f>
        <v/>
      </c>
      <c r="N762" s="43">
        <f>MIN(IF($F762=1,N752,N730*$D762)+$E762*N$782,N730)</f>
        <v/>
      </c>
      <c r="O762" s="43">
        <f>MIN(IF($F762=1,O752,O730*$D762)+$E762*O$782,O730)</f>
        <v/>
      </c>
      <c r="P762" s="43">
        <f>MIN(IF($F762=1,P752,P730*$D762)+$E762*P$782,P730)</f>
        <v/>
      </c>
      <c r="Q762" s="43">
        <f>MIN(IF($F762=1,Q752,Q730*$D762)+$E762*Q$782,Q730)</f>
        <v/>
      </c>
      <c r="R762" s="43">
        <f>MIN(IF($F762=1,R752,R730*$D762)+$E762*R$782,R730)</f>
        <v/>
      </c>
      <c r="S762" s="43">
        <f>MIN(IF($F762=1,S752,S730*$D762)+$E762*S$782,S730)</f>
        <v/>
      </c>
      <c r="T762" s="43">
        <f>MIN(IF($F762=1,T752,T730*$D762)+$E762*T$782,T730)</f>
        <v/>
      </c>
      <c r="U762" s="43">
        <f>MIN(IF($F762=1,U752,U730*$D762)+$E762*U$782,U730)</f>
        <v/>
      </c>
      <c r="V762" s="43">
        <f>MIN(IF($F762=1,V752,V730*$D762)+$E762*V$782,V730)</f>
        <v/>
      </c>
      <c r="W762" s="43">
        <f>MIN(IF($F762=1,W752,W730*$D762)+$E762*W$782,W730)</f>
        <v/>
      </c>
      <c r="X762" s="43">
        <f>MIN(IF($F762=1,X752,X730*$D762)+$E762*X$782,X730)</f>
        <v/>
      </c>
      <c r="Y762" s="43">
        <f>MIN(IF($F762=1,Y752,Y730*$D762)+$E762*Y$782,Y730)</f>
        <v/>
      </c>
      <c r="Z762" s="43">
        <f>MIN(IF($F762=1,Z752,Z730*$D762)+$E762*Z$782,Z730)</f>
        <v/>
      </c>
      <c r="AA762" s="43">
        <f>MIN(IF($F762=1,AA752,AA730*$D762)+$E762*AA$782,AA730)</f>
        <v/>
      </c>
      <c r="AB762" s="43">
        <f>MIN(IF($F762=1,AB752,AB730*$D762)+$E762*AB$782,AB730)</f>
        <v/>
      </c>
      <c r="AC762" s="43">
        <f>MIN(IF($F762=1,AC752,AC730*$D762)+$E762*AC$782,AC730)</f>
        <v/>
      </c>
      <c r="AD762" s="43">
        <f>MIN(IF($F762=1,AD752,AD730*$D762)+$E762*AD$782,AD730)</f>
        <v/>
      </c>
      <c r="AF762" s="11">
        <f>CodePrefix&amp;$A762&amp;IF($C762="","","."&amp;$C762&amp;"."&amp;$B762)&amp;INDEX(VarEnd,MATCH($A762,VarKey,0))&amp;AF$5</f>
        <v/>
      </c>
      <c r="AG762" s="42">
        <f>MIN(IF($F762=1,AG752,AG730*$D762)+$E762*AG$782,AG730)</f>
        <v/>
      </c>
      <c r="AH762" s="43">
        <f>MIN(IF($F762=1,AH752,AH730*$D762)+$E762*AH$782,AH730)</f>
        <v/>
      </c>
      <c r="AI762" s="43">
        <f>MIN(IF($F762=1,AI752,AI730*$D762)+$E762*AI$782,AI730)</f>
        <v/>
      </c>
      <c r="AJ762" s="43">
        <f>MIN(IF($F762=1,AJ752,AJ730*$D762)+$E762*AJ$782,AJ730)</f>
        <v/>
      </c>
      <c r="AK762" s="43">
        <f>MIN(IF($F762=1,AK752,AK730*$D762)+$E762*AK$782,AK730)</f>
        <v/>
      </c>
      <c r="AL762" s="43">
        <f>MIN(IF($F762=1,AL752,AL730*$D762)+$E762*AL$782,AL730)</f>
        <v/>
      </c>
      <c r="AM762" s="43">
        <f>MIN(IF($F762=1,AM752,AM730*$D762)+$E762*AM$782,AM730)</f>
        <v/>
      </c>
      <c r="AN762" s="43">
        <f>MIN(IF($F762=1,AN752,AN730*$D762)+$E762*AN$782,AN730)</f>
        <v/>
      </c>
      <c r="AO762" s="43">
        <f>MIN(IF($F762=1,AO752,AO730*$D762)+$E762*AO$782,AO730)</f>
        <v/>
      </c>
      <c r="AP762" s="43">
        <f>MIN(IF($F762=1,AP752,AP730*$D762)+$E762*AP$782,AP730)</f>
        <v/>
      </c>
      <c r="AQ762" s="43">
        <f>MIN(IF($F762=1,AQ752,AQ730*$D762)+$E762*AQ$782,AQ730)</f>
        <v/>
      </c>
      <c r="AR762" s="43">
        <f>MIN(IF($F762=1,AR752,AR730*$D762)+$E762*AR$782,AR730)</f>
        <v/>
      </c>
      <c r="AS762" s="43">
        <f>MIN(IF($F762=1,AS752,AS730*$D762)+$E762*AS$782,AS730)</f>
        <v/>
      </c>
      <c r="AT762" s="43">
        <f>MIN(IF($F762=1,AT752,AT730*$D762)+$E762*AT$782,AT730)</f>
        <v/>
      </c>
      <c r="AU762" s="43">
        <f>MIN(IF($F762=1,AU752,AU730*$D762)+$E762*AU$782,AU730)</f>
        <v/>
      </c>
      <c r="AV762" s="43">
        <f>MIN(IF($F762=1,AV752,AV730*$D762)+$E762*AV$782,AV730)</f>
        <v/>
      </c>
      <c r="AW762" s="43">
        <f>MIN(IF($F762=1,AW752,AW730*$D762)+$E762*AW$782,AW730)</f>
        <v/>
      </c>
      <c r="AX762" s="43">
        <f>MIN(IF($F762=1,AX752,AX730*$D762)+$E762*AX$782,AX730)</f>
        <v/>
      </c>
      <c r="AY762" s="43">
        <f>MIN(IF($F762=1,AY752,AY730*$D762)+$E762*AY$782,AY730)</f>
        <v/>
      </c>
    </row>
    <row r="763" hidden="1" outlineLevel="1">
      <c r="A763" s="14" t="inlineStr">
        <is>
          <t>ret</t>
        </is>
      </c>
      <c r="B763" s="14" t="inlineStr">
        <is>
          <t>wnd</t>
        </is>
      </c>
      <c r="C763" s="14" t="inlineStr">
        <is>
          <t>pow</t>
        </is>
      </c>
      <c r="D763" s="41">
        <f>INDEX(Inputs_power!$AG$5:$AG$13,MATCH($B763,Inputs_power!$A$5:$A$13,0))</f>
        <v/>
      </c>
      <c r="E763" s="41">
        <f>INDEX(Inputs_power!$AO$5:$AO$13,MATCH($B763,Inputs_power!$A$5:$A$13,0))</f>
        <v/>
      </c>
      <c r="F763" s="41">
        <f>INDEX(Inputs_power!$AM$5:$AM$13,MATCH($B763,Inputs_power!$A$5:$A$13,0))</f>
        <v/>
      </c>
      <c r="G763" s="35" t="n"/>
      <c r="H763" s="14">
        <f>INDEX(VarLab,MATCH($A763,VarKey,0))&amp;INDEX(MemLab,MATCH($C763&amp;"|"&amp;$B763,MemKey,0))</f>
        <v/>
      </c>
      <c r="I763" s="14">
        <f>INDEX(VarUnit,MATCH($A763,VarKey,0))</f>
        <v/>
      </c>
      <c r="J763" s="14">
        <f>INDEX(VarSrc,MATCH($A763,VarKey,0))</f>
        <v/>
      </c>
      <c r="K763" s="11">
        <f>CodePrefix&amp;$A763&amp;IF($C763="","","."&amp;$C763&amp;"."&amp;$B763)&amp;INDEX(VarEnd,MATCH($A763,VarKey,0))&amp;K$5</f>
        <v/>
      </c>
      <c r="L763" s="42">
        <f>MIN(IF($F763=1,L753,L731*$D763)+$E763*L$782,L731)</f>
        <v/>
      </c>
      <c r="M763" s="43">
        <f>MIN(IF($F763=1,M753,M731*$D763)+$E763*M$782,M731)</f>
        <v/>
      </c>
      <c r="N763" s="43">
        <f>MIN(IF($F763=1,N753,N731*$D763)+$E763*N$782,N731)</f>
        <v/>
      </c>
      <c r="O763" s="43">
        <f>MIN(IF($F763=1,O753,O731*$D763)+$E763*O$782,O731)</f>
        <v/>
      </c>
      <c r="P763" s="43">
        <f>MIN(IF($F763=1,P753,P731*$D763)+$E763*P$782,P731)</f>
        <v/>
      </c>
      <c r="Q763" s="43">
        <f>MIN(IF($F763=1,Q753,Q731*$D763)+$E763*Q$782,Q731)</f>
        <v/>
      </c>
      <c r="R763" s="43">
        <f>MIN(IF($F763=1,R753,R731*$D763)+$E763*R$782,R731)</f>
        <v/>
      </c>
      <c r="S763" s="43">
        <f>MIN(IF($F763=1,S753,S731*$D763)+$E763*S$782,S731)</f>
        <v/>
      </c>
      <c r="T763" s="43">
        <f>MIN(IF($F763=1,T753,T731*$D763)+$E763*T$782,T731)</f>
        <v/>
      </c>
      <c r="U763" s="43">
        <f>MIN(IF($F763=1,U753,U731*$D763)+$E763*U$782,U731)</f>
        <v/>
      </c>
      <c r="V763" s="43">
        <f>MIN(IF($F763=1,V753,V731*$D763)+$E763*V$782,V731)</f>
        <v/>
      </c>
      <c r="W763" s="43">
        <f>MIN(IF($F763=1,W753,W731*$D763)+$E763*W$782,W731)</f>
        <v/>
      </c>
      <c r="X763" s="43">
        <f>MIN(IF($F763=1,X753,X731*$D763)+$E763*X$782,X731)</f>
        <v/>
      </c>
      <c r="Y763" s="43">
        <f>MIN(IF($F763=1,Y753,Y731*$D763)+$E763*Y$782,Y731)</f>
        <v/>
      </c>
      <c r="Z763" s="43">
        <f>MIN(IF($F763=1,Z753,Z731*$D763)+$E763*Z$782,Z731)</f>
        <v/>
      </c>
      <c r="AA763" s="43">
        <f>MIN(IF($F763=1,AA753,AA731*$D763)+$E763*AA$782,AA731)</f>
        <v/>
      </c>
      <c r="AB763" s="43">
        <f>MIN(IF($F763=1,AB753,AB731*$D763)+$E763*AB$782,AB731)</f>
        <v/>
      </c>
      <c r="AC763" s="43">
        <f>MIN(IF($F763=1,AC753,AC731*$D763)+$E763*AC$782,AC731)</f>
        <v/>
      </c>
      <c r="AD763" s="43">
        <f>MIN(IF($F763=1,AD753,AD731*$D763)+$E763*AD$782,AD731)</f>
        <v/>
      </c>
      <c r="AF763" s="11">
        <f>CodePrefix&amp;$A763&amp;IF($C763="","","."&amp;$C763&amp;"."&amp;$B763)&amp;INDEX(VarEnd,MATCH($A763,VarKey,0))&amp;AF$5</f>
        <v/>
      </c>
      <c r="AG763" s="42">
        <f>MIN(IF($F763=1,AG753,AG731*$D763)+$E763*AG$782,AG731)</f>
        <v/>
      </c>
      <c r="AH763" s="43">
        <f>MIN(IF($F763=1,AH753,AH731*$D763)+$E763*AH$782,AH731)</f>
        <v/>
      </c>
      <c r="AI763" s="43">
        <f>MIN(IF($F763=1,AI753,AI731*$D763)+$E763*AI$782,AI731)</f>
        <v/>
      </c>
      <c r="AJ763" s="43">
        <f>MIN(IF($F763=1,AJ753,AJ731*$D763)+$E763*AJ$782,AJ731)</f>
        <v/>
      </c>
      <c r="AK763" s="43">
        <f>MIN(IF($F763=1,AK753,AK731*$D763)+$E763*AK$782,AK731)</f>
        <v/>
      </c>
      <c r="AL763" s="43">
        <f>MIN(IF($F763=1,AL753,AL731*$D763)+$E763*AL$782,AL731)</f>
        <v/>
      </c>
      <c r="AM763" s="43">
        <f>MIN(IF($F763=1,AM753,AM731*$D763)+$E763*AM$782,AM731)</f>
        <v/>
      </c>
      <c r="AN763" s="43">
        <f>MIN(IF($F763=1,AN753,AN731*$D763)+$E763*AN$782,AN731)</f>
        <v/>
      </c>
      <c r="AO763" s="43">
        <f>MIN(IF($F763=1,AO753,AO731*$D763)+$E763*AO$782,AO731)</f>
        <v/>
      </c>
      <c r="AP763" s="43">
        <f>MIN(IF($F763=1,AP753,AP731*$D763)+$E763*AP$782,AP731)</f>
        <v/>
      </c>
      <c r="AQ763" s="43">
        <f>MIN(IF($F763=1,AQ753,AQ731*$D763)+$E763*AQ$782,AQ731)</f>
        <v/>
      </c>
      <c r="AR763" s="43">
        <f>MIN(IF($F763=1,AR753,AR731*$D763)+$E763*AR$782,AR731)</f>
        <v/>
      </c>
      <c r="AS763" s="43">
        <f>MIN(IF($F763=1,AS753,AS731*$D763)+$E763*AS$782,AS731)</f>
        <v/>
      </c>
      <c r="AT763" s="43">
        <f>MIN(IF($F763=1,AT753,AT731*$D763)+$E763*AT$782,AT731)</f>
        <v/>
      </c>
      <c r="AU763" s="43">
        <f>MIN(IF($F763=1,AU753,AU731*$D763)+$E763*AU$782,AU731)</f>
        <v/>
      </c>
      <c r="AV763" s="43">
        <f>MIN(IF($F763=1,AV753,AV731*$D763)+$E763*AV$782,AV731)</f>
        <v/>
      </c>
      <c r="AW763" s="43">
        <f>MIN(IF($F763=1,AW753,AW731*$D763)+$E763*AW$782,AW731)</f>
        <v/>
      </c>
      <c r="AX763" s="43">
        <f>MIN(IF($F763=1,AX753,AX731*$D763)+$E763*AX$782,AX731)</f>
        <v/>
      </c>
      <c r="AY763" s="43">
        <f>MIN(IF($F763=1,AY753,AY731*$D763)+$E763*AY$782,AY731)</f>
        <v/>
      </c>
    </row>
    <row r="764" hidden="1" outlineLevel="1">
      <c r="A764" s="14" t="inlineStr">
        <is>
          <t>ret</t>
        </is>
      </c>
      <c r="B764" s="14" t="inlineStr">
        <is>
          <t>sol</t>
        </is>
      </c>
      <c r="C764" s="14" t="inlineStr">
        <is>
          <t>pow</t>
        </is>
      </c>
      <c r="D764" s="41">
        <f>INDEX(Inputs_power!$AG$5:$AG$13,MATCH($B764,Inputs_power!$A$5:$A$13,0))</f>
        <v/>
      </c>
      <c r="E764" s="41">
        <f>INDEX(Inputs_power!$AO$5:$AO$13,MATCH($B764,Inputs_power!$A$5:$A$13,0))</f>
        <v/>
      </c>
      <c r="F764" s="41">
        <f>INDEX(Inputs_power!$AM$5:$AM$13,MATCH($B764,Inputs_power!$A$5:$A$13,0))</f>
        <v/>
      </c>
      <c r="G764" s="35" t="n"/>
      <c r="H764" s="14">
        <f>INDEX(VarLab,MATCH($A764,VarKey,0))&amp;INDEX(MemLab,MATCH($C764&amp;"|"&amp;$B764,MemKey,0))</f>
        <v/>
      </c>
      <c r="I764" s="14">
        <f>INDEX(VarUnit,MATCH($A764,VarKey,0))</f>
        <v/>
      </c>
      <c r="J764" s="14">
        <f>INDEX(VarSrc,MATCH($A764,VarKey,0))</f>
        <v/>
      </c>
      <c r="K764" s="11">
        <f>CodePrefix&amp;$A764&amp;IF($C764="","","."&amp;$C764&amp;"."&amp;$B764)&amp;INDEX(VarEnd,MATCH($A764,VarKey,0))&amp;K$5</f>
        <v/>
      </c>
      <c r="L764" s="42">
        <f>MIN(IF($F764=1,L754,L732*$D764)+$E764*L$782,L732)</f>
        <v/>
      </c>
      <c r="M764" s="43">
        <f>MIN(IF($F764=1,M754,M732*$D764)+$E764*M$782,M732)</f>
        <v/>
      </c>
      <c r="N764" s="43">
        <f>MIN(IF($F764=1,N754,N732*$D764)+$E764*N$782,N732)</f>
        <v/>
      </c>
      <c r="O764" s="43">
        <f>MIN(IF($F764=1,O754,O732*$D764)+$E764*O$782,O732)</f>
        <v/>
      </c>
      <c r="P764" s="43">
        <f>MIN(IF($F764=1,P754,P732*$D764)+$E764*P$782,P732)</f>
        <v/>
      </c>
      <c r="Q764" s="43">
        <f>MIN(IF($F764=1,Q754,Q732*$D764)+$E764*Q$782,Q732)</f>
        <v/>
      </c>
      <c r="R764" s="43">
        <f>MIN(IF($F764=1,R754,R732*$D764)+$E764*R$782,R732)</f>
        <v/>
      </c>
      <c r="S764" s="43">
        <f>MIN(IF($F764=1,S754,S732*$D764)+$E764*S$782,S732)</f>
        <v/>
      </c>
      <c r="T764" s="43">
        <f>MIN(IF($F764=1,T754,T732*$D764)+$E764*T$782,T732)</f>
        <v/>
      </c>
      <c r="U764" s="43">
        <f>MIN(IF($F764=1,U754,U732*$D764)+$E764*U$782,U732)</f>
        <v/>
      </c>
      <c r="V764" s="43">
        <f>MIN(IF($F764=1,V754,V732*$D764)+$E764*V$782,V732)</f>
        <v/>
      </c>
      <c r="W764" s="43">
        <f>MIN(IF($F764=1,W754,W732*$D764)+$E764*W$782,W732)</f>
        <v/>
      </c>
      <c r="X764" s="43">
        <f>MIN(IF($F764=1,X754,X732*$D764)+$E764*X$782,X732)</f>
        <v/>
      </c>
      <c r="Y764" s="43">
        <f>MIN(IF($F764=1,Y754,Y732*$D764)+$E764*Y$782,Y732)</f>
        <v/>
      </c>
      <c r="Z764" s="43">
        <f>MIN(IF($F764=1,Z754,Z732*$D764)+$E764*Z$782,Z732)</f>
        <v/>
      </c>
      <c r="AA764" s="43">
        <f>MIN(IF($F764=1,AA754,AA732*$D764)+$E764*AA$782,AA732)</f>
        <v/>
      </c>
      <c r="AB764" s="43">
        <f>MIN(IF($F764=1,AB754,AB732*$D764)+$E764*AB$782,AB732)</f>
        <v/>
      </c>
      <c r="AC764" s="43">
        <f>MIN(IF($F764=1,AC754,AC732*$D764)+$E764*AC$782,AC732)</f>
        <v/>
      </c>
      <c r="AD764" s="43">
        <f>MIN(IF($F764=1,AD754,AD732*$D764)+$E764*AD$782,AD732)</f>
        <v/>
      </c>
      <c r="AF764" s="11">
        <f>CodePrefix&amp;$A764&amp;IF($C764="","","."&amp;$C764&amp;"."&amp;$B764)&amp;INDEX(VarEnd,MATCH($A764,VarKey,0))&amp;AF$5</f>
        <v/>
      </c>
      <c r="AG764" s="42">
        <f>MIN(IF($F764=1,AG754,AG732*$D764)+$E764*AG$782,AG732)</f>
        <v/>
      </c>
      <c r="AH764" s="43">
        <f>MIN(IF($F764=1,AH754,AH732*$D764)+$E764*AH$782,AH732)</f>
        <v/>
      </c>
      <c r="AI764" s="43">
        <f>MIN(IF($F764=1,AI754,AI732*$D764)+$E764*AI$782,AI732)</f>
        <v/>
      </c>
      <c r="AJ764" s="43">
        <f>MIN(IF($F764=1,AJ754,AJ732*$D764)+$E764*AJ$782,AJ732)</f>
        <v/>
      </c>
      <c r="AK764" s="43">
        <f>MIN(IF($F764=1,AK754,AK732*$D764)+$E764*AK$782,AK732)</f>
        <v/>
      </c>
      <c r="AL764" s="43">
        <f>MIN(IF($F764=1,AL754,AL732*$D764)+$E764*AL$782,AL732)</f>
        <v/>
      </c>
      <c r="AM764" s="43">
        <f>MIN(IF($F764=1,AM754,AM732*$D764)+$E764*AM$782,AM732)</f>
        <v/>
      </c>
      <c r="AN764" s="43">
        <f>MIN(IF($F764=1,AN754,AN732*$D764)+$E764*AN$782,AN732)</f>
        <v/>
      </c>
      <c r="AO764" s="43">
        <f>MIN(IF($F764=1,AO754,AO732*$D764)+$E764*AO$782,AO732)</f>
        <v/>
      </c>
      <c r="AP764" s="43">
        <f>MIN(IF($F764=1,AP754,AP732*$D764)+$E764*AP$782,AP732)</f>
        <v/>
      </c>
      <c r="AQ764" s="43">
        <f>MIN(IF($F764=1,AQ754,AQ732*$D764)+$E764*AQ$782,AQ732)</f>
        <v/>
      </c>
      <c r="AR764" s="43">
        <f>MIN(IF($F764=1,AR754,AR732*$D764)+$E764*AR$782,AR732)</f>
        <v/>
      </c>
      <c r="AS764" s="43">
        <f>MIN(IF($F764=1,AS754,AS732*$D764)+$E764*AS$782,AS732)</f>
        <v/>
      </c>
      <c r="AT764" s="43">
        <f>MIN(IF($F764=1,AT754,AT732*$D764)+$E764*AT$782,AT732)</f>
        <v/>
      </c>
      <c r="AU764" s="43">
        <f>MIN(IF($F764=1,AU754,AU732*$D764)+$E764*AU$782,AU732)</f>
        <v/>
      </c>
      <c r="AV764" s="43">
        <f>MIN(IF($F764=1,AV754,AV732*$D764)+$E764*AV$782,AV732)</f>
        <v/>
      </c>
      <c r="AW764" s="43">
        <f>MIN(IF($F764=1,AW754,AW732*$D764)+$E764*AW$782,AW732)</f>
        <v/>
      </c>
      <c r="AX764" s="43">
        <f>MIN(IF($F764=1,AX754,AX732*$D764)+$E764*AX$782,AX732)</f>
        <v/>
      </c>
      <c r="AY764" s="43">
        <f>MIN(IF($F764=1,AY754,AY732*$D764)+$E764*AY$782,AY732)</f>
        <v/>
      </c>
    </row>
    <row r="765" hidden="1" outlineLevel="1">
      <c r="A765" s="14" t="inlineStr">
        <is>
          <t>ret</t>
        </is>
      </c>
      <c r="B765" s="14" t="inlineStr">
        <is>
          <t>hyd</t>
        </is>
      </c>
      <c r="C765" s="14" t="inlineStr">
        <is>
          <t>pow</t>
        </is>
      </c>
      <c r="D765" s="41">
        <f>INDEX(Inputs_power!$AG$5:$AG$13,MATCH($B765,Inputs_power!$A$5:$A$13,0))</f>
        <v/>
      </c>
      <c r="E765" s="41">
        <f>INDEX(Inputs_power!$AO$5:$AO$13,MATCH($B765,Inputs_power!$A$5:$A$13,0))</f>
        <v/>
      </c>
      <c r="F765" s="41">
        <f>INDEX(Inputs_power!$AM$5:$AM$13,MATCH($B765,Inputs_power!$A$5:$A$13,0))</f>
        <v/>
      </c>
      <c r="G765" s="35" t="n"/>
      <c r="H765" s="14">
        <f>INDEX(VarLab,MATCH($A765,VarKey,0))&amp;INDEX(MemLab,MATCH($C765&amp;"|"&amp;$B765,MemKey,0))</f>
        <v/>
      </c>
      <c r="I765" s="14">
        <f>INDEX(VarUnit,MATCH($A765,VarKey,0))</f>
        <v/>
      </c>
      <c r="J765" s="14">
        <f>INDEX(VarSrc,MATCH($A765,VarKey,0))</f>
        <v/>
      </c>
      <c r="K765" s="11">
        <f>CodePrefix&amp;$A765&amp;IF($C765="","","."&amp;$C765&amp;"."&amp;$B765)&amp;INDEX(VarEnd,MATCH($A765,VarKey,0))&amp;K$5</f>
        <v/>
      </c>
      <c r="L765" s="42">
        <f>MIN(IF($F765=1,L755,L733*$D765)+$E765*L$782,L733)</f>
        <v/>
      </c>
      <c r="M765" s="43">
        <f>MIN(IF($F765=1,M755,M733*$D765)+$E765*M$782,M733)</f>
        <v/>
      </c>
      <c r="N765" s="43">
        <f>MIN(IF($F765=1,N755,N733*$D765)+$E765*N$782,N733)</f>
        <v/>
      </c>
      <c r="O765" s="43">
        <f>MIN(IF($F765=1,O755,O733*$D765)+$E765*O$782,O733)</f>
        <v/>
      </c>
      <c r="P765" s="43">
        <f>MIN(IF($F765=1,P755,P733*$D765)+$E765*P$782,P733)</f>
        <v/>
      </c>
      <c r="Q765" s="43">
        <f>MIN(IF($F765=1,Q755,Q733*$D765)+$E765*Q$782,Q733)</f>
        <v/>
      </c>
      <c r="R765" s="43">
        <f>MIN(IF($F765=1,R755,R733*$D765)+$E765*R$782,R733)</f>
        <v/>
      </c>
      <c r="S765" s="43">
        <f>MIN(IF($F765=1,S755,S733*$D765)+$E765*S$782,S733)</f>
        <v/>
      </c>
      <c r="T765" s="43">
        <f>MIN(IF($F765=1,T755,T733*$D765)+$E765*T$782,T733)</f>
        <v/>
      </c>
      <c r="U765" s="43">
        <f>MIN(IF($F765=1,U755,U733*$D765)+$E765*U$782,U733)</f>
        <v/>
      </c>
      <c r="V765" s="43">
        <f>MIN(IF($F765=1,V755,V733*$D765)+$E765*V$782,V733)</f>
        <v/>
      </c>
      <c r="W765" s="43">
        <f>MIN(IF($F765=1,W755,W733*$D765)+$E765*W$782,W733)</f>
        <v/>
      </c>
      <c r="X765" s="43">
        <f>MIN(IF($F765=1,X755,X733*$D765)+$E765*X$782,X733)</f>
        <v/>
      </c>
      <c r="Y765" s="43">
        <f>MIN(IF($F765=1,Y755,Y733*$D765)+$E765*Y$782,Y733)</f>
        <v/>
      </c>
      <c r="Z765" s="43">
        <f>MIN(IF($F765=1,Z755,Z733*$D765)+$E765*Z$782,Z733)</f>
        <v/>
      </c>
      <c r="AA765" s="43">
        <f>MIN(IF($F765=1,AA755,AA733*$D765)+$E765*AA$782,AA733)</f>
        <v/>
      </c>
      <c r="AB765" s="43">
        <f>MIN(IF($F765=1,AB755,AB733*$D765)+$E765*AB$782,AB733)</f>
        <v/>
      </c>
      <c r="AC765" s="43">
        <f>MIN(IF($F765=1,AC755,AC733*$D765)+$E765*AC$782,AC733)</f>
        <v/>
      </c>
      <c r="AD765" s="43">
        <f>MIN(IF($F765=1,AD755,AD733*$D765)+$E765*AD$782,AD733)</f>
        <v/>
      </c>
      <c r="AF765" s="11">
        <f>CodePrefix&amp;$A765&amp;IF($C765="","","."&amp;$C765&amp;"."&amp;$B765)&amp;INDEX(VarEnd,MATCH($A765,VarKey,0))&amp;AF$5</f>
        <v/>
      </c>
      <c r="AG765" s="42">
        <f>MIN(IF($F765=1,AG755,AG733*$D765)+$E765*AG$782,AG733)</f>
        <v/>
      </c>
      <c r="AH765" s="43">
        <f>MIN(IF($F765=1,AH755,AH733*$D765)+$E765*AH$782,AH733)</f>
        <v/>
      </c>
      <c r="AI765" s="43">
        <f>MIN(IF($F765=1,AI755,AI733*$D765)+$E765*AI$782,AI733)</f>
        <v/>
      </c>
      <c r="AJ765" s="43">
        <f>MIN(IF($F765=1,AJ755,AJ733*$D765)+$E765*AJ$782,AJ733)</f>
        <v/>
      </c>
      <c r="AK765" s="43">
        <f>MIN(IF($F765=1,AK755,AK733*$D765)+$E765*AK$782,AK733)</f>
        <v/>
      </c>
      <c r="AL765" s="43">
        <f>MIN(IF($F765=1,AL755,AL733*$D765)+$E765*AL$782,AL733)</f>
        <v/>
      </c>
      <c r="AM765" s="43">
        <f>MIN(IF($F765=1,AM755,AM733*$D765)+$E765*AM$782,AM733)</f>
        <v/>
      </c>
      <c r="AN765" s="43">
        <f>MIN(IF($F765=1,AN755,AN733*$D765)+$E765*AN$782,AN733)</f>
        <v/>
      </c>
      <c r="AO765" s="43">
        <f>MIN(IF($F765=1,AO755,AO733*$D765)+$E765*AO$782,AO733)</f>
        <v/>
      </c>
      <c r="AP765" s="43">
        <f>MIN(IF($F765=1,AP755,AP733*$D765)+$E765*AP$782,AP733)</f>
        <v/>
      </c>
      <c r="AQ765" s="43">
        <f>MIN(IF($F765=1,AQ755,AQ733*$D765)+$E765*AQ$782,AQ733)</f>
        <v/>
      </c>
      <c r="AR765" s="43">
        <f>MIN(IF($F765=1,AR755,AR733*$D765)+$E765*AR$782,AR733)</f>
        <v/>
      </c>
      <c r="AS765" s="43">
        <f>MIN(IF($F765=1,AS755,AS733*$D765)+$E765*AS$782,AS733)</f>
        <v/>
      </c>
      <c r="AT765" s="43">
        <f>MIN(IF($F765=1,AT755,AT733*$D765)+$E765*AT$782,AT733)</f>
        <v/>
      </c>
      <c r="AU765" s="43">
        <f>MIN(IF($F765=1,AU755,AU733*$D765)+$E765*AU$782,AU733)</f>
        <v/>
      </c>
      <c r="AV765" s="43">
        <f>MIN(IF($F765=1,AV755,AV733*$D765)+$E765*AV$782,AV733)</f>
        <v/>
      </c>
      <c r="AW765" s="43">
        <f>MIN(IF($F765=1,AW755,AW733*$D765)+$E765*AW$782,AW733)</f>
        <v/>
      </c>
      <c r="AX765" s="43">
        <f>MIN(IF($F765=1,AX755,AX733*$D765)+$E765*AX$782,AX733)</f>
        <v/>
      </c>
      <c r="AY765" s="43">
        <f>MIN(IF($F765=1,AY755,AY733*$D765)+$E765*AY$782,AY733)</f>
        <v/>
      </c>
    </row>
    <row r="766" hidden="1" outlineLevel="1">
      <c r="A766" s="14" t="inlineStr">
        <is>
          <t>ret</t>
        </is>
      </c>
      <c r="B766" s="14" t="inlineStr">
        <is>
          <t>ore</t>
        </is>
      </c>
      <c r="C766" s="14" t="inlineStr">
        <is>
          <t>pow</t>
        </is>
      </c>
      <c r="D766" s="41">
        <f>INDEX(Inputs_power!$AG$5:$AG$13,MATCH($B766,Inputs_power!$A$5:$A$13,0))</f>
        <v/>
      </c>
      <c r="E766" s="41">
        <f>INDEX(Inputs_power!$AO$5:$AO$13,MATCH($B766,Inputs_power!$A$5:$A$13,0))</f>
        <v/>
      </c>
      <c r="F766" s="41">
        <f>INDEX(Inputs_power!$AM$5:$AM$13,MATCH($B766,Inputs_power!$A$5:$A$13,0))</f>
        <v/>
      </c>
      <c r="G766" s="35" t="n"/>
      <c r="H766" s="14">
        <f>INDEX(VarLab,MATCH($A766,VarKey,0))&amp;INDEX(MemLab,MATCH($C766&amp;"|"&amp;$B766,MemKey,0))</f>
        <v/>
      </c>
      <c r="I766" s="14">
        <f>INDEX(VarUnit,MATCH($A766,VarKey,0))</f>
        <v/>
      </c>
      <c r="J766" s="14">
        <f>INDEX(VarSrc,MATCH($A766,VarKey,0))</f>
        <v/>
      </c>
      <c r="K766" s="11">
        <f>CodePrefix&amp;$A766&amp;IF($C766="","","."&amp;$C766&amp;"."&amp;$B766)&amp;INDEX(VarEnd,MATCH($A766,VarKey,0))&amp;K$5</f>
        <v/>
      </c>
      <c r="L766" s="42">
        <f>MIN(IF($F766=1,L756,L734*$D766)+$E766*L$782,L734)</f>
        <v/>
      </c>
      <c r="M766" s="43">
        <f>MIN(IF($F766=1,M756,M734*$D766)+$E766*M$782,M734)</f>
        <v/>
      </c>
      <c r="N766" s="43">
        <f>MIN(IF($F766=1,N756,N734*$D766)+$E766*N$782,N734)</f>
        <v/>
      </c>
      <c r="O766" s="43">
        <f>MIN(IF($F766=1,O756,O734*$D766)+$E766*O$782,O734)</f>
        <v/>
      </c>
      <c r="P766" s="43">
        <f>MIN(IF($F766=1,P756,P734*$D766)+$E766*P$782,P734)</f>
        <v/>
      </c>
      <c r="Q766" s="43">
        <f>MIN(IF($F766=1,Q756,Q734*$D766)+$E766*Q$782,Q734)</f>
        <v/>
      </c>
      <c r="R766" s="43">
        <f>MIN(IF($F766=1,R756,R734*$D766)+$E766*R$782,R734)</f>
        <v/>
      </c>
      <c r="S766" s="43">
        <f>MIN(IF($F766=1,S756,S734*$D766)+$E766*S$782,S734)</f>
        <v/>
      </c>
      <c r="T766" s="43">
        <f>MIN(IF($F766=1,T756,T734*$D766)+$E766*T$782,T734)</f>
        <v/>
      </c>
      <c r="U766" s="43">
        <f>MIN(IF($F766=1,U756,U734*$D766)+$E766*U$782,U734)</f>
        <v/>
      </c>
      <c r="V766" s="43">
        <f>MIN(IF($F766=1,V756,V734*$D766)+$E766*V$782,V734)</f>
        <v/>
      </c>
      <c r="W766" s="43">
        <f>MIN(IF($F766=1,W756,W734*$D766)+$E766*W$782,W734)</f>
        <v/>
      </c>
      <c r="X766" s="43">
        <f>MIN(IF($F766=1,X756,X734*$D766)+$E766*X$782,X734)</f>
        <v/>
      </c>
      <c r="Y766" s="43">
        <f>MIN(IF($F766=1,Y756,Y734*$D766)+$E766*Y$782,Y734)</f>
        <v/>
      </c>
      <c r="Z766" s="43">
        <f>MIN(IF($F766=1,Z756,Z734*$D766)+$E766*Z$782,Z734)</f>
        <v/>
      </c>
      <c r="AA766" s="43">
        <f>MIN(IF($F766=1,AA756,AA734*$D766)+$E766*AA$782,AA734)</f>
        <v/>
      </c>
      <c r="AB766" s="43">
        <f>MIN(IF($F766=1,AB756,AB734*$D766)+$E766*AB$782,AB734)</f>
        <v/>
      </c>
      <c r="AC766" s="43">
        <f>MIN(IF($F766=1,AC756,AC734*$D766)+$E766*AC$782,AC734)</f>
        <v/>
      </c>
      <c r="AD766" s="43">
        <f>MIN(IF($F766=1,AD756,AD734*$D766)+$E766*AD$782,AD734)</f>
        <v/>
      </c>
      <c r="AF766" s="11">
        <f>CodePrefix&amp;$A766&amp;IF($C766="","","."&amp;$C766&amp;"."&amp;$B766)&amp;INDEX(VarEnd,MATCH($A766,VarKey,0))&amp;AF$5</f>
        <v/>
      </c>
      <c r="AG766" s="42">
        <f>MIN(IF($F766=1,AG756,AG734*$D766)+$E766*AG$782,AG734)</f>
        <v/>
      </c>
      <c r="AH766" s="43">
        <f>MIN(IF($F766=1,AH756,AH734*$D766)+$E766*AH$782,AH734)</f>
        <v/>
      </c>
      <c r="AI766" s="43">
        <f>MIN(IF($F766=1,AI756,AI734*$D766)+$E766*AI$782,AI734)</f>
        <v/>
      </c>
      <c r="AJ766" s="43">
        <f>MIN(IF($F766=1,AJ756,AJ734*$D766)+$E766*AJ$782,AJ734)</f>
        <v/>
      </c>
      <c r="AK766" s="43">
        <f>MIN(IF($F766=1,AK756,AK734*$D766)+$E766*AK$782,AK734)</f>
        <v/>
      </c>
      <c r="AL766" s="43">
        <f>MIN(IF($F766=1,AL756,AL734*$D766)+$E766*AL$782,AL734)</f>
        <v/>
      </c>
      <c r="AM766" s="43">
        <f>MIN(IF($F766=1,AM756,AM734*$D766)+$E766*AM$782,AM734)</f>
        <v/>
      </c>
      <c r="AN766" s="43">
        <f>MIN(IF($F766=1,AN756,AN734*$D766)+$E766*AN$782,AN734)</f>
        <v/>
      </c>
      <c r="AO766" s="43">
        <f>MIN(IF($F766=1,AO756,AO734*$D766)+$E766*AO$782,AO734)</f>
        <v/>
      </c>
      <c r="AP766" s="43">
        <f>MIN(IF($F766=1,AP756,AP734*$D766)+$E766*AP$782,AP734)</f>
        <v/>
      </c>
      <c r="AQ766" s="43">
        <f>MIN(IF($F766=1,AQ756,AQ734*$D766)+$E766*AQ$782,AQ734)</f>
        <v/>
      </c>
      <c r="AR766" s="43">
        <f>MIN(IF($F766=1,AR756,AR734*$D766)+$E766*AR$782,AR734)</f>
        <v/>
      </c>
      <c r="AS766" s="43">
        <f>MIN(IF($F766=1,AS756,AS734*$D766)+$E766*AS$782,AS734)</f>
        <v/>
      </c>
      <c r="AT766" s="43">
        <f>MIN(IF($F766=1,AT756,AT734*$D766)+$E766*AT$782,AT734)</f>
        <v/>
      </c>
      <c r="AU766" s="43">
        <f>MIN(IF($F766=1,AU756,AU734*$D766)+$E766*AU$782,AU734)</f>
        <v/>
      </c>
      <c r="AV766" s="43">
        <f>MIN(IF($F766=1,AV756,AV734*$D766)+$E766*AV$782,AV734)</f>
        <v/>
      </c>
      <c r="AW766" s="43">
        <f>MIN(IF($F766=1,AW756,AW734*$D766)+$E766*AW$782,AW734)</f>
        <v/>
      </c>
      <c r="AX766" s="43">
        <f>MIN(IF($F766=1,AX756,AX734*$D766)+$E766*AX$782,AX734)</f>
        <v/>
      </c>
      <c r="AY766" s="43">
        <f>MIN(IF($F766=1,AY756,AY734*$D766)+$E766*AY$782,AY734)</f>
        <v/>
      </c>
    </row>
    <row r="767" hidden="1" outlineLevel="1">
      <c r="A767" s="14" t="inlineStr">
        <is>
          <t>ret</t>
        </is>
      </c>
      <c r="B767" s="14" t="inlineStr">
        <is>
          <t>bio</t>
        </is>
      </c>
      <c r="C767" s="14" t="inlineStr">
        <is>
          <t>pow</t>
        </is>
      </c>
      <c r="D767" s="41">
        <f>INDEX(Inputs_power!$AG$5:$AG$13,MATCH($B767,Inputs_power!$A$5:$A$13,0))</f>
        <v/>
      </c>
      <c r="E767" s="41">
        <f>INDEX(Inputs_power!$AO$5:$AO$13,MATCH($B767,Inputs_power!$A$5:$A$13,0))</f>
        <v/>
      </c>
      <c r="F767" s="41">
        <f>INDEX(Inputs_power!$AM$5:$AM$13,MATCH($B767,Inputs_power!$A$5:$A$13,0))</f>
        <v/>
      </c>
      <c r="G767" s="35" t="n"/>
      <c r="H767" s="14">
        <f>INDEX(VarLab,MATCH($A767,VarKey,0))&amp;INDEX(MemLab,MATCH($C767&amp;"|"&amp;$B767,MemKey,0))</f>
        <v/>
      </c>
      <c r="I767" s="14">
        <f>INDEX(VarUnit,MATCH($A767,VarKey,0))</f>
        <v/>
      </c>
      <c r="J767" s="14">
        <f>INDEX(VarSrc,MATCH($A767,VarKey,0))</f>
        <v/>
      </c>
      <c r="K767" s="11">
        <f>CodePrefix&amp;$A767&amp;IF($C767="","","."&amp;$C767&amp;"."&amp;$B767)&amp;INDEX(VarEnd,MATCH($A767,VarKey,0))&amp;K$5</f>
        <v/>
      </c>
      <c r="L767" s="42">
        <f>MIN(IF($F767=1,L757,L735*$D767)+$E767*L$782,L735)</f>
        <v/>
      </c>
      <c r="M767" s="43">
        <f>MIN(IF($F767=1,M757,M735*$D767)+$E767*M$782,M735)</f>
        <v/>
      </c>
      <c r="N767" s="43">
        <f>MIN(IF($F767=1,N757,N735*$D767)+$E767*N$782,N735)</f>
        <v/>
      </c>
      <c r="O767" s="43">
        <f>MIN(IF($F767=1,O757,O735*$D767)+$E767*O$782,O735)</f>
        <v/>
      </c>
      <c r="P767" s="43">
        <f>MIN(IF($F767=1,P757,P735*$D767)+$E767*P$782,P735)</f>
        <v/>
      </c>
      <c r="Q767" s="43">
        <f>MIN(IF($F767=1,Q757,Q735*$D767)+$E767*Q$782,Q735)</f>
        <v/>
      </c>
      <c r="R767" s="43">
        <f>MIN(IF($F767=1,R757,R735*$D767)+$E767*R$782,R735)</f>
        <v/>
      </c>
      <c r="S767" s="43">
        <f>MIN(IF($F767=1,S757,S735*$D767)+$E767*S$782,S735)</f>
        <v/>
      </c>
      <c r="T767" s="43">
        <f>MIN(IF($F767=1,T757,T735*$D767)+$E767*T$782,T735)</f>
        <v/>
      </c>
      <c r="U767" s="43">
        <f>MIN(IF($F767=1,U757,U735*$D767)+$E767*U$782,U735)</f>
        <v/>
      </c>
      <c r="V767" s="43">
        <f>MIN(IF($F767=1,V757,V735*$D767)+$E767*V$782,V735)</f>
        <v/>
      </c>
      <c r="W767" s="43">
        <f>MIN(IF($F767=1,W757,W735*$D767)+$E767*W$782,W735)</f>
        <v/>
      </c>
      <c r="X767" s="43">
        <f>MIN(IF($F767=1,X757,X735*$D767)+$E767*X$782,X735)</f>
        <v/>
      </c>
      <c r="Y767" s="43">
        <f>MIN(IF($F767=1,Y757,Y735*$D767)+$E767*Y$782,Y735)</f>
        <v/>
      </c>
      <c r="Z767" s="43">
        <f>MIN(IF($F767=1,Z757,Z735*$D767)+$E767*Z$782,Z735)</f>
        <v/>
      </c>
      <c r="AA767" s="43">
        <f>MIN(IF($F767=1,AA757,AA735*$D767)+$E767*AA$782,AA735)</f>
        <v/>
      </c>
      <c r="AB767" s="43">
        <f>MIN(IF($F767=1,AB757,AB735*$D767)+$E767*AB$782,AB735)</f>
        <v/>
      </c>
      <c r="AC767" s="43">
        <f>MIN(IF($F767=1,AC757,AC735*$D767)+$E767*AC$782,AC735)</f>
        <v/>
      </c>
      <c r="AD767" s="43">
        <f>MIN(IF($F767=1,AD757,AD735*$D767)+$E767*AD$782,AD735)</f>
        <v/>
      </c>
      <c r="AF767" s="11">
        <f>CodePrefix&amp;$A767&amp;IF($C767="","","."&amp;$C767&amp;"."&amp;$B767)&amp;INDEX(VarEnd,MATCH($A767,VarKey,0))&amp;AF$5</f>
        <v/>
      </c>
      <c r="AG767" s="42">
        <f>MIN(IF($F767=1,AG757,AG735*$D767)+$E767*AG$782,AG735)</f>
        <v/>
      </c>
      <c r="AH767" s="43">
        <f>MIN(IF($F767=1,AH757,AH735*$D767)+$E767*AH$782,AH735)</f>
        <v/>
      </c>
      <c r="AI767" s="43">
        <f>MIN(IF($F767=1,AI757,AI735*$D767)+$E767*AI$782,AI735)</f>
        <v/>
      </c>
      <c r="AJ767" s="43">
        <f>MIN(IF($F767=1,AJ757,AJ735*$D767)+$E767*AJ$782,AJ735)</f>
        <v/>
      </c>
      <c r="AK767" s="43">
        <f>MIN(IF($F767=1,AK757,AK735*$D767)+$E767*AK$782,AK735)</f>
        <v/>
      </c>
      <c r="AL767" s="43">
        <f>MIN(IF($F767=1,AL757,AL735*$D767)+$E767*AL$782,AL735)</f>
        <v/>
      </c>
      <c r="AM767" s="43">
        <f>MIN(IF($F767=1,AM757,AM735*$D767)+$E767*AM$782,AM735)</f>
        <v/>
      </c>
      <c r="AN767" s="43">
        <f>MIN(IF($F767=1,AN757,AN735*$D767)+$E767*AN$782,AN735)</f>
        <v/>
      </c>
      <c r="AO767" s="43">
        <f>MIN(IF($F767=1,AO757,AO735*$D767)+$E767*AO$782,AO735)</f>
        <v/>
      </c>
      <c r="AP767" s="43">
        <f>MIN(IF($F767=1,AP757,AP735*$D767)+$E767*AP$782,AP735)</f>
        <v/>
      </c>
      <c r="AQ767" s="43">
        <f>MIN(IF($F767=1,AQ757,AQ735*$D767)+$E767*AQ$782,AQ735)</f>
        <v/>
      </c>
      <c r="AR767" s="43">
        <f>MIN(IF($F767=1,AR757,AR735*$D767)+$E767*AR$782,AR735)</f>
        <v/>
      </c>
      <c r="AS767" s="43">
        <f>MIN(IF($F767=1,AS757,AS735*$D767)+$E767*AS$782,AS735)</f>
        <v/>
      </c>
      <c r="AT767" s="43">
        <f>MIN(IF($F767=1,AT757,AT735*$D767)+$E767*AT$782,AT735)</f>
        <v/>
      </c>
      <c r="AU767" s="43">
        <f>MIN(IF($F767=1,AU757,AU735*$D767)+$E767*AU$782,AU735)</f>
        <v/>
      </c>
      <c r="AV767" s="43">
        <f>MIN(IF($F767=1,AV757,AV735*$D767)+$E767*AV$782,AV735)</f>
        <v/>
      </c>
      <c r="AW767" s="43">
        <f>MIN(IF($F767=1,AW757,AW735*$D767)+$E767*AW$782,AW735)</f>
        <v/>
      </c>
      <c r="AX767" s="43">
        <f>MIN(IF($F767=1,AX757,AX735*$D767)+$E767*AX$782,AX735)</f>
        <v/>
      </c>
      <c r="AY767" s="43">
        <f>MIN(IF($F767=1,AY757,AY735*$D767)+$E767*AY$782,AY735)</f>
        <v/>
      </c>
    </row>
    <row r="768" hidden="1" outlineLevel="1"/>
    <row r="769" hidden="1" outlineLevel="1">
      <c r="A769" s="14" t="inlineStr">
        <is>
          <t>reteff</t>
        </is>
      </c>
      <c r="B769" s="14" t="inlineStr">
        <is>
          <t>coa</t>
        </is>
      </c>
      <c r="C769" s="14" t="inlineStr">
        <is>
          <t>pow</t>
        </is>
      </c>
      <c r="D769" s="41">
        <f>INDEX(Inputs_power!$F$5:$F$13,MATCH($B769,Inputs_power!$A$5:$A$13,0))</f>
        <v/>
      </c>
      <c r="E769" s="35" t="n"/>
      <c r="F769" s="35" t="n"/>
      <c r="G769" s="35" t="n"/>
      <c r="H769" s="14">
        <f>INDEX(VarLab,MATCH($A769,VarKey,0))&amp;INDEX(MemLab,MATCH($C769&amp;"|"&amp;$B769,MemKey,0))</f>
        <v/>
      </c>
      <c r="I769" s="14">
        <f>INDEX(VarUnit,MATCH($A769,VarKey,0))</f>
        <v/>
      </c>
      <c r="J769" s="14">
        <f>INDEX(VarSrc,MATCH($A769,VarKey,0))</f>
        <v/>
      </c>
      <c r="K769" s="11">
        <f>CodePrefix&amp;$A769&amp;IF($C769="","","."&amp;$C769&amp;"."&amp;$B769)&amp;INDEX(VarEnd,MATCH($A769,VarKey,0))&amp;K$5</f>
        <v/>
      </c>
      <c r="L769" s="42">
        <f>L759*$D769</f>
        <v/>
      </c>
      <c r="M769" s="43">
        <f>M759*$D769</f>
        <v/>
      </c>
      <c r="N769" s="43">
        <f>N759*$D769</f>
        <v/>
      </c>
      <c r="O769" s="43">
        <f>O759*$D769</f>
        <v/>
      </c>
      <c r="P769" s="43">
        <f>P759*$D769</f>
        <v/>
      </c>
      <c r="Q769" s="43">
        <f>Q759*$D769</f>
        <v/>
      </c>
      <c r="R769" s="43">
        <f>R759*$D769</f>
        <v/>
      </c>
      <c r="S769" s="43">
        <f>S759*$D769</f>
        <v/>
      </c>
      <c r="T769" s="43">
        <f>T759*$D769</f>
        <v/>
      </c>
      <c r="U769" s="43">
        <f>U759*$D769</f>
        <v/>
      </c>
      <c r="V769" s="43">
        <f>V759*$D769</f>
        <v/>
      </c>
      <c r="W769" s="43">
        <f>W759*$D769</f>
        <v/>
      </c>
      <c r="X769" s="43">
        <f>X759*$D769</f>
        <v/>
      </c>
      <c r="Y769" s="43">
        <f>Y759*$D769</f>
        <v/>
      </c>
      <c r="Z769" s="43">
        <f>Z759*$D769</f>
        <v/>
      </c>
      <c r="AA769" s="43">
        <f>AA759*$D769</f>
        <v/>
      </c>
      <c r="AB769" s="43">
        <f>AB759*$D769</f>
        <v/>
      </c>
      <c r="AC769" s="43">
        <f>AC759*$D769</f>
        <v/>
      </c>
      <c r="AD769" s="43">
        <f>AD759*$D769</f>
        <v/>
      </c>
      <c r="AF769" s="11">
        <f>CodePrefix&amp;$A769&amp;IF($C769="","","."&amp;$C769&amp;"."&amp;$B769)&amp;INDEX(VarEnd,MATCH($A769,VarKey,0))&amp;AF$5</f>
        <v/>
      </c>
      <c r="AG769" s="42">
        <f>AG759*$D769</f>
        <v/>
      </c>
      <c r="AH769" s="43">
        <f>AH759*$D769</f>
        <v/>
      </c>
      <c r="AI769" s="43">
        <f>AI759*$D769</f>
        <v/>
      </c>
      <c r="AJ769" s="43">
        <f>AJ759*$D769</f>
        <v/>
      </c>
      <c r="AK769" s="43">
        <f>AK759*$D769</f>
        <v/>
      </c>
      <c r="AL769" s="43">
        <f>AL759*$D769</f>
        <v/>
      </c>
      <c r="AM769" s="43">
        <f>AM759*$D769</f>
        <v/>
      </c>
      <c r="AN769" s="43">
        <f>AN759*$D769</f>
        <v/>
      </c>
      <c r="AO769" s="43">
        <f>AO759*$D769</f>
        <v/>
      </c>
      <c r="AP769" s="43">
        <f>AP759*$D769</f>
        <v/>
      </c>
      <c r="AQ769" s="43">
        <f>AQ759*$D769</f>
        <v/>
      </c>
      <c r="AR769" s="43">
        <f>AR759*$D769</f>
        <v/>
      </c>
      <c r="AS769" s="43">
        <f>AS759*$D769</f>
        <v/>
      </c>
      <c r="AT769" s="43">
        <f>AT759*$D769</f>
        <v/>
      </c>
      <c r="AU769" s="43">
        <f>AU759*$D769</f>
        <v/>
      </c>
      <c r="AV769" s="43">
        <f>AV759*$D769</f>
        <v/>
      </c>
      <c r="AW769" s="43">
        <f>AW759*$D769</f>
        <v/>
      </c>
      <c r="AX769" s="43">
        <f>AX759*$D769</f>
        <v/>
      </c>
      <c r="AY769" s="43">
        <f>AY759*$D769</f>
        <v/>
      </c>
    </row>
    <row r="770" hidden="1" outlineLevel="1">
      <c r="A770" s="14" t="inlineStr">
        <is>
          <t>reteff</t>
        </is>
      </c>
      <c r="B770" s="14" t="inlineStr">
        <is>
          <t>nga</t>
        </is>
      </c>
      <c r="C770" s="14" t="inlineStr">
        <is>
          <t>pow</t>
        </is>
      </c>
      <c r="D770" s="41">
        <f>INDEX(Inputs_power!$F$5:$F$13,MATCH($B770,Inputs_power!$A$5:$A$13,0))</f>
        <v/>
      </c>
      <c r="E770" s="35" t="n"/>
      <c r="F770" s="35" t="n"/>
      <c r="G770" s="35" t="n"/>
      <c r="H770" s="14">
        <f>INDEX(VarLab,MATCH($A770,VarKey,0))&amp;INDEX(MemLab,MATCH($C770&amp;"|"&amp;$B770,MemKey,0))</f>
        <v/>
      </c>
      <c r="I770" s="14">
        <f>INDEX(VarUnit,MATCH($A770,VarKey,0))</f>
        <v/>
      </c>
      <c r="J770" s="14">
        <f>INDEX(VarSrc,MATCH($A770,VarKey,0))</f>
        <v/>
      </c>
      <c r="K770" s="11">
        <f>CodePrefix&amp;$A770&amp;IF($C770="","","."&amp;$C770&amp;"."&amp;$B770)&amp;INDEX(VarEnd,MATCH($A770,VarKey,0))&amp;K$5</f>
        <v/>
      </c>
      <c r="L770" s="42">
        <f>L760*$D770</f>
        <v/>
      </c>
      <c r="M770" s="43">
        <f>M760*$D770</f>
        <v/>
      </c>
      <c r="N770" s="43">
        <f>N760*$D770</f>
        <v/>
      </c>
      <c r="O770" s="43">
        <f>O760*$D770</f>
        <v/>
      </c>
      <c r="P770" s="43">
        <f>P760*$D770</f>
        <v/>
      </c>
      <c r="Q770" s="43">
        <f>Q760*$D770</f>
        <v/>
      </c>
      <c r="R770" s="43">
        <f>R760*$D770</f>
        <v/>
      </c>
      <c r="S770" s="43">
        <f>S760*$D770</f>
        <v/>
      </c>
      <c r="T770" s="43">
        <f>T760*$D770</f>
        <v/>
      </c>
      <c r="U770" s="43">
        <f>U760*$D770</f>
        <v/>
      </c>
      <c r="V770" s="43">
        <f>V760*$D770</f>
        <v/>
      </c>
      <c r="W770" s="43">
        <f>W760*$D770</f>
        <v/>
      </c>
      <c r="X770" s="43">
        <f>X760*$D770</f>
        <v/>
      </c>
      <c r="Y770" s="43">
        <f>Y760*$D770</f>
        <v/>
      </c>
      <c r="Z770" s="43">
        <f>Z760*$D770</f>
        <v/>
      </c>
      <c r="AA770" s="43">
        <f>AA760*$D770</f>
        <v/>
      </c>
      <c r="AB770" s="43">
        <f>AB760*$D770</f>
        <v/>
      </c>
      <c r="AC770" s="43">
        <f>AC760*$D770</f>
        <v/>
      </c>
      <c r="AD770" s="43">
        <f>AD760*$D770</f>
        <v/>
      </c>
      <c r="AF770" s="11">
        <f>CodePrefix&amp;$A770&amp;IF($C770="","","."&amp;$C770&amp;"."&amp;$B770)&amp;INDEX(VarEnd,MATCH($A770,VarKey,0))&amp;AF$5</f>
        <v/>
      </c>
      <c r="AG770" s="42">
        <f>AG760*$D770</f>
        <v/>
      </c>
      <c r="AH770" s="43">
        <f>AH760*$D770</f>
        <v/>
      </c>
      <c r="AI770" s="43">
        <f>AI760*$D770</f>
        <v/>
      </c>
      <c r="AJ770" s="43">
        <f>AJ760*$D770</f>
        <v/>
      </c>
      <c r="AK770" s="43">
        <f>AK760*$D770</f>
        <v/>
      </c>
      <c r="AL770" s="43">
        <f>AL760*$D770</f>
        <v/>
      </c>
      <c r="AM770" s="43">
        <f>AM760*$D770</f>
        <v/>
      </c>
      <c r="AN770" s="43">
        <f>AN760*$D770</f>
        <v/>
      </c>
      <c r="AO770" s="43">
        <f>AO760*$D770</f>
        <v/>
      </c>
      <c r="AP770" s="43">
        <f>AP760*$D770</f>
        <v/>
      </c>
      <c r="AQ770" s="43">
        <f>AQ760*$D770</f>
        <v/>
      </c>
      <c r="AR770" s="43">
        <f>AR760*$D770</f>
        <v/>
      </c>
      <c r="AS770" s="43">
        <f>AS760*$D770</f>
        <v/>
      </c>
      <c r="AT770" s="43">
        <f>AT760*$D770</f>
        <v/>
      </c>
      <c r="AU770" s="43">
        <f>AU760*$D770</f>
        <v/>
      </c>
      <c r="AV770" s="43">
        <f>AV760*$D770</f>
        <v/>
      </c>
      <c r="AW770" s="43">
        <f>AW760*$D770</f>
        <v/>
      </c>
      <c r="AX770" s="43">
        <f>AX760*$D770</f>
        <v/>
      </c>
      <c r="AY770" s="43">
        <f>AY760*$D770</f>
        <v/>
      </c>
    </row>
    <row r="771" hidden="1" outlineLevel="1">
      <c r="A771" s="14" t="inlineStr">
        <is>
          <t>reteff</t>
        </is>
      </c>
      <c r="B771" s="14" t="inlineStr">
        <is>
          <t>oop</t>
        </is>
      </c>
      <c r="C771" s="14" t="inlineStr">
        <is>
          <t>pow</t>
        </is>
      </c>
      <c r="D771" s="41">
        <f>INDEX(Inputs_power!$F$5:$F$13,MATCH($B771,Inputs_power!$A$5:$A$13,0))</f>
        <v/>
      </c>
      <c r="E771" s="35" t="n"/>
      <c r="F771" s="35" t="n"/>
      <c r="G771" s="35" t="n"/>
      <c r="H771" s="14">
        <f>INDEX(VarLab,MATCH($A771,VarKey,0))&amp;INDEX(MemLab,MATCH($C771&amp;"|"&amp;$B771,MemKey,0))</f>
        <v/>
      </c>
      <c r="I771" s="14">
        <f>INDEX(VarUnit,MATCH($A771,VarKey,0))</f>
        <v/>
      </c>
      <c r="J771" s="14">
        <f>INDEX(VarSrc,MATCH($A771,VarKey,0))</f>
        <v/>
      </c>
      <c r="K771" s="11">
        <f>CodePrefix&amp;$A771&amp;IF($C771="","","."&amp;$C771&amp;"."&amp;$B771)&amp;INDEX(VarEnd,MATCH($A771,VarKey,0))&amp;K$5</f>
        <v/>
      </c>
      <c r="L771" s="42">
        <f>L761*$D771</f>
        <v/>
      </c>
      <c r="M771" s="43">
        <f>M761*$D771</f>
        <v/>
      </c>
      <c r="N771" s="43">
        <f>N761*$D771</f>
        <v/>
      </c>
      <c r="O771" s="43">
        <f>O761*$D771</f>
        <v/>
      </c>
      <c r="P771" s="43">
        <f>P761*$D771</f>
        <v/>
      </c>
      <c r="Q771" s="43">
        <f>Q761*$D771</f>
        <v/>
      </c>
      <c r="R771" s="43">
        <f>R761*$D771</f>
        <v/>
      </c>
      <c r="S771" s="43">
        <f>S761*$D771</f>
        <v/>
      </c>
      <c r="T771" s="43">
        <f>T761*$D771</f>
        <v/>
      </c>
      <c r="U771" s="43">
        <f>U761*$D771</f>
        <v/>
      </c>
      <c r="V771" s="43">
        <f>V761*$D771</f>
        <v/>
      </c>
      <c r="W771" s="43">
        <f>W761*$D771</f>
        <v/>
      </c>
      <c r="X771" s="43">
        <f>X761*$D771</f>
        <v/>
      </c>
      <c r="Y771" s="43">
        <f>Y761*$D771</f>
        <v/>
      </c>
      <c r="Z771" s="43">
        <f>Z761*$D771</f>
        <v/>
      </c>
      <c r="AA771" s="43">
        <f>AA761*$D771</f>
        <v/>
      </c>
      <c r="AB771" s="43">
        <f>AB761*$D771</f>
        <v/>
      </c>
      <c r="AC771" s="43">
        <f>AC761*$D771</f>
        <v/>
      </c>
      <c r="AD771" s="43">
        <f>AD761*$D771</f>
        <v/>
      </c>
      <c r="AF771" s="11">
        <f>CodePrefix&amp;$A771&amp;IF($C771="","","."&amp;$C771&amp;"."&amp;$B771)&amp;INDEX(VarEnd,MATCH($A771,VarKey,0))&amp;AF$5</f>
        <v/>
      </c>
      <c r="AG771" s="42">
        <f>AG761*$D771</f>
        <v/>
      </c>
      <c r="AH771" s="43">
        <f>AH761*$D771</f>
        <v/>
      </c>
      <c r="AI771" s="43">
        <f>AI761*$D771</f>
        <v/>
      </c>
      <c r="AJ771" s="43">
        <f>AJ761*$D771</f>
        <v/>
      </c>
      <c r="AK771" s="43">
        <f>AK761*$D771</f>
        <v/>
      </c>
      <c r="AL771" s="43">
        <f>AL761*$D771</f>
        <v/>
      </c>
      <c r="AM771" s="43">
        <f>AM761*$D771</f>
        <v/>
      </c>
      <c r="AN771" s="43">
        <f>AN761*$D771</f>
        <v/>
      </c>
      <c r="AO771" s="43">
        <f>AO761*$D771</f>
        <v/>
      </c>
      <c r="AP771" s="43">
        <f>AP761*$D771</f>
        <v/>
      </c>
      <c r="AQ771" s="43">
        <f>AQ761*$D771</f>
        <v/>
      </c>
      <c r="AR771" s="43">
        <f>AR761*$D771</f>
        <v/>
      </c>
      <c r="AS771" s="43">
        <f>AS761*$D771</f>
        <v/>
      </c>
      <c r="AT771" s="43">
        <f>AT761*$D771</f>
        <v/>
      </c>
      <c r="AU771" s="43">
        <f>AU761*$D771</f>
        <v/>
      </c>
      <c r="AV771" s="43">
        <f>AV761*$D771</f>
        <v/>
      </c>
      <c r="AW771" s="43">
        <f>AW761*$D771</f>
        <v/>
      </c>
      <c r="AX771" s="43">
        <f>AX761*$D771</f>
        <v/>
      </c>
      <c r="AY771" s="43">
        <f>AY761*$D771</f>
        <v/>
      </c>
    </row>
    <row r="772" hidden="1" outlineLevel="1">
      <c r="A772" s="14" t="inlineStr">
        <is>
          <t>reteff</t>
        </is>
      </c>
      <c r="B772" s="14" t="inlineStr">
        <is>
          <t>nuc</t>
        </is>
      </c>
      <c r="C772" s="14" t="inlineStr">
        <is>
          <t>pow</t>
        </is>
      </c>
      <c r="D772" s="41">
        <f>INDEX(Inputs_power!$F$5:$F$13,MATCH($B772,Inputs_power!$A$5:$A$13,0))</f>
        <v/>
      </c>
      <c r="E772" s="35" t="n"/>
      <c r="F772" s="35" t="n"/>
      <c r="G772" s="35" t="n"/>
      <c r="H772" s="14">
        <f>INDEX(VarLab,MATCH($A772,VarKey,0))&amp;INDEX(MemLab,MATCH($C772&amp;"|"&amp;$B772,MemKey,0))</f>
        <v/>
      </c>
      <c r="I772" s="14">
        <f>INDEX(VarUnit,MATCH($A772,VarKey,0))</f>
        <v/>
      </c>
      <c r="J772" s="14">
        <f>INDEX(VarSrc,MATCH($A772,VarKey,0))</f>
        <v/>
      </c>
      <c r="K772" s="11">
        <f>CodePrefix&amp;$A772&amp;IF($C772="","","."&amp;$C772&amp;"."&amp;$B772)&amp;INDEX(VarEnd,MATCH($A772,VarKey,0))&amp;K$5</f>
        <v/>
      </c>
      <c r="L772" s="42">
        <f>L762*$D772</f>
        <v/>
      </c>
      <c r="M772" s="43">
        <f>M762*$D772</f>
        <v/>
      </c>
      <c r="N772" s="43">
        <f>N762*$D772</f>
        <v/>
      </c>
      <c r="O772" s="43">
        <f>O762*$D772</f>
        <v/>
      </c>
      <c r="P772" s="43">
        <f>P762*$D772</f>
        <v/>
      </c>
      <c r="Q772" s="43">
        <f>Q762*$D772</f>
        <v/>
      </c>
      <c r="R772" s="43">
        <f>R762*$D772</f>
        <v/>
      </c>
      <c r="S772" s="43">
        <f>S762*$D772</f>
        <v/>
      </c>
      <c r="T772" s="43">
        <f>T762*$D772</f>
        <v/>
      </c>
      <c r="U772" s="43">
        <f>U762*$D772</f>
        <v/>
      </c>
      <c r="V772" s="43">
        <f>V762*$D772</f>
        <v/>
      </c>
      <c r="W772" s="43">
        <f>W762*$D772</f>
        <v/>
      </c>
      <c r="X772" s="43">
        <f>X762*$D772</f>
        <v/>
      </c>
      <c r="Y772" s="43">
        <f>Y762*$D772</f>
        <v/>
      </c>
      <c r="Z772" s="43">
        <f>Z762*$D772</f>
        <v/>
      </c>
      <c r="AA772" s="43">
        <f>AA762*$D772</f>
        <v/>
      </c>
      <c r="AB772" s="43">
        <f>AB762*$D772</f>
        <v/>
      </c>
      <c r="AC772" s="43">
        <f>AC762*$D772</f>
        <v/>
      </c>
      <c r="AD772" s="43">
        <f>AD762*$D772</f>
        <v/>
      </c>
      <c r="AF772" s="11">
        <f>CodePrefix&amp;$A772&amp;IF($C772="","","."&amp;$C772&amp;"."&amp;$B772)&amp;INDEX(VarEnd,MATCH($A772,VarKey,0))&amp;AF$5</f>
        <v/>
      </c>
      <c r="AG772" s="42">
        <f>AG762*$D772</f>
        <v/>
      </c>
      <c r="AH772" s="43">
        <f>AH762*$D772</f>
        <v/>
      </c>
      <c r="AI772" s="43">
        <f>AI762*$D772</f>
        <v/>
      </c>
      <c r="AJ772" s="43">
        <f>AJ762*$D772</f>
        <v/>
      </c>
      <c r="AK772" s="43">
        <f>AK762*$D772</f>
        <v/>
      </c>
      <c r="AL772" s="43">
        <f>AL762*$D772</f>
        <v/>
      </c>
      <c r="AM772" s="43">
        <f>AM762*$D772</f>
        <v/>
      </c>
      <c r="AN772" s="43">
        <f>AN762*$D772</f>
        <v/>
      </c>
      <c r="AO772" s="43">
        <f>AO762*$D772</f>
        <v/>
      </c>
      <c r="AP772" s="43">
        <f>AP762*$D772</f>
        <v/>
      </c>
      <c r="AQ772" s="43">
        <f>AQ762*$D772</f>
        <v/>
      </c>
      <c r="AR772" s="43">
        <f>AR762*$D772</f>
        <v/>
      </c>
      <c r="AS772" s="43">
        <f>AS762*$D772</f>
        <v/>
      </c>
      <c r="AT772" s="43">
        <f>AT762*$D772</f>
        <v/>
      </c>
      <c r="AU772" s="43">
        <f>AU762*$D772</f>
        <v/>
      </c>
      <c r="AV772" s="43">
        <f>AV762*$D772</f>
        <v/>
      </c>
      <c r="AW772" s="43">
        <f>AW762*$D772</f>
        <v/>
      </c>
      <c r="AX772" s="43">
        <f>AX762*$D772</f>
        <v/>
      </c>
      <c r="AY772" s="43">
        <f>AY762*$D772</f>
        <v/>
      </c>
    </row>
    <row r="773" hidden="1" outlineLevel="1">
      <c r="A773" s="14" t="inlineStr">
        <is>
          <t>reteff</t>
        </is>
      </c>
      <c r="B773" s="14" t="inlineStr">
        <is>
          <t>wnd</t>
        </is>
      </c>
      <c r="C773" s="14" t="inlineStr">
        <is>
          <t>pow</t>
        </is>
      </c>
      <c r="D773" s="41">
        <f>INDEX(Inputs_power!$F$5:$F$13,MATCH($B773,Inputs_power!$A$5:$A$13,0))</f>
        <v/>
      </c>
      <c r="E773" s="35" t="n"/>
      <c r="F773" s="35" t="n"/>
      <c r="G773" s="35" t="n"/>
      <c r="H773" s="14">
        <f>INDEX(VarLab,MATCH($A773,VarKey,0))&amp;INDEX(MemLab,MATCH($C773&amp;"|"&amp;$B773,MemKey,0))</f>
        <v/>
      </c>
      <c r="I773" s="14">
        <f>INDEX(VarUnit,MATCH($A773,VarKey,0))</f>
        <v/>
      </c>
      <c r="J773" s="14">
        <f>INDEX(VarSrc,MATCH($A773,VarKey,0))</f>
        <v/>
      </c>
      <c r="K773" s="11">
        <f>CodePrefix&amp;$A773&amp;IF($C773="","","."&amp;$C773&amp;"."&amp;$B773)&amp;INDEX(VarEnd,MATCH($A773,VarKey,0))&amp;K$5</f>
        <v/>
      </c>
      <c r="L773" s="42">
        <f>L763*$D773</f>
        <v/>
      </c>
      <c r="M773" s="43">
        <f>M763*$D773</f>
        <v/>
      </c>
      <c r="N773" s="43">
        <f>N763*$D773</f>
        <v/>
      </c>
      <c r="O773" s="43">
        <f>O763*$D773</f>
        <v/>
      </c>
      <c r="P773" s="43">
        <f>P763*$D773</f>
        <v/>
      </c>
      <c r="Q773" s="43">
        <f>Q763*$D773</f>
        <v/>
      </c>
      <c r="R773" s="43">
        <f>R763*$D773</f>
        <v/>
      </c>
      <c r="S773" s="43">
        <f>S763*$D773</f>
        <v/>
      </c>
      <c r="T773" s="43">
        <f>T763*$D773</f>
        <v/>
      </c>
      <c r="U773" s="43">
        <f>U763*$D773</f>
        <v/>
      </c>
      <c r="V773" s="43">
        <f>V763*$D773</f>
        <v/>
      </c>
      <c r="W773" s="43">
        <f>W763*$D773</f>
        <v/>
      </c>
      <c r="X773" s="43">
        <f>X763*$D773</f>
        <v/>
      </c>
      <c r="Y773" s="43">
        <f>Y763*$D773</f>
        <v/>
      </c>
      <c r="Z773" s="43">
        <f>Z763*$D773</f>
        <v/>
      </c>
      <c r="AA773" s="43">
        <f>AA763*$D773</f>
        <v/>
      </c>
      <c r="AB773" s="43">
        <f>AB763*$D773</f>
        <v/>
      </c>
      <c r="AC773" s="43">
        <f>AC763*$D773</f>
        <v/>
      </c>
      <c r="AD773" s="43">
        <f>AD763*$D773</f>
        <v/>
      </c>
      <c r="AF773" s="11">
        <f>CodePrefix&amp;$A773&amp;IF($C773="","","."&amp;$C773&amp;"."&amp;$B773)&amp;INDEX(VarEnd,MATCH($A773,VarKey,0))&amp;AF$5</f>
        <v/>
      </c>
      <c r="AG773" s="42">
        <f>AG763*$D773</f>
        <v/>
      </c>
      <c r="AH773" s="43">
        <f>AH763*$D773</f>
        <v/>
      </c>
      <c r="AI773" s="43">
        <f>AI763*$D773</f>
        <v/>
      </c>
      <c r="AJ773" s="43">
        <f>AJ763*$D773</f>
        <v/>
      </c>
      <c r="AK773" s="43">
        <f>AK763*$D773</f>
        <v/>
      </c>
      <c r="AL773" s="43">
        <f>AL763*$D773</f>
        <v/>
      </c>
      <c r="AM773" s="43">
        <f>AM763*$D773</f>
        <v/>
      </c>
      <c r="AN773" s="43">
        <f>AN763*$D773</f>
        <v/>
      </c>
      <c r="AO773" s="43">
        <f>AO763*$D773</f>
        <v/>
      </c>
      <c r="AP773" s="43">
        <f>AP763*$D773</f>
        <v/>
      </c>
      <c r="AQ773" s="43">
        <f>AQ763*$D773</f>
        <v/>
      </c>
      <c r="AR773" s="43">
        <f>AR763*$D773</f>
        <v/>
      </c>
      <c r="AS773" s="43">
        <f>AS763*$D773</f>
        <v/>
      </c>
      <c r="AT773" s="43">
        <f>AT763*$D773</f>
        <v/>
      </c>
      <c r="AU773" s="43">
        <f>AU763*$D773</f>
        <v/>
      </c>
      <c r="AV773" s="43">
        <f>AV763*$D773</f>
        <v/>
      </c>
      <c r="AW773" s="43">
        <f>AW763*$D773</f>
        <v/>
      </c>
      <c r="AX773" s="43">
        <f>AX763*$D773</f>
        <v/>
      </c>
      <c r="AY773" s="43">
        <f>AY763*$D773</f>
        <v/>
      </c>
    </row>
    <row r="774" hidden="1" outlineLevel="1">
      <c r="A774" s="14" t="inlineStr">
        <is>
          <t>reteff</t>
        </is>
      </c>
      <c r="B774" s="14" t="inlineStr">
        <is>
          <t>sol</t>
        </is>
      </c>
      <c r="C774" s="14" t="inlineStr">
        <is>
          <t>pow</t>
        </is>
      </c>
      <c r="D774" s="41">
        <f>INDEX(Inputs_power!$F$5:$F$13,MATCH($B774,Inputs_power!$A$5:$A$13,0))</f>
        <v/>
      </c>
      <c r="E774" s="35" t="n"/>
      <c r="F774" s="35" t="n"/>
      <c r="G774" s="35" t="n"/>
      <c r="H774" s="14">
        <f>INDEX(VarLab,MATCH($A774,VarKey,0))&amp;INDEX(MemLab,MATCH($C774&amp;"|"&amp;$B774,MemKey,0))</f>
        <v/>
      </c>
      <c r="I774" s="14">
        <f>INDEX(VarUnit,MATCH($A774,VarKey,0))</f>
        <v/>
      </c>
      <c r="J774" s="14">
        <f>INDEX(VarSrc,MATCH($A774,VarKey,0))</f>
        <v/>
      </c>
      <c r="K774" s="11">
        <f>CodePrefix&amp;$A774&amp;IF($C774="","","."&amp;$C774&amp;"."&amp;$B774)&amp;INDEX(VarEnd,MATCH($A774,VarKey,0))&amp;K$5</f>
        <v/>
      </c>
      <c r="L774" s="42">
        <f>L764*$D774</f>
        <v/>
      </c>
      <c r="M774" s="43">
        <f>M764*$D774</f>
        <v/>
      </c>
      <c r="N774" s="43">
        <f>N764*$D774</f>
        <v/>
      </c>
      <c r="O774" s="43">
        <f>O764*$D774</f>
        <v/>
      </c>
      <c r="P774" s="43">
        <f>P764*$D774</f>
        <v/>
      </c>
      <c r="Q774" s="43">
        <f>Q764*$D774</f>
        <v/>
      </c>
      <c r="R774" s="43">
        <f>R764*$D774</f>
        <v/>
      </c>
      <c r="S774" s="43">
        <f>S764*$D774</f>
        <v/>
      </c>
      <c r="T774" s="43">
        <f>T764*$D774</f>
        <v/>
      </c>
      <c r="U774" s="43">
        <f>U764*$D774</f>
        <v/>
      </c>
      <c r="V774" s="43">
        <f>V764*$D774</f>
        <v/>
      </c>
      <c r="W774" s="43">
        <f>W764*$D774</f>
        <v/>
      </c>
      <c r="X774" s="43">
        <f>X764*$D774</f>
        <v/>
      </c>
      <c r="Y774" s="43">
        <f>Y764*$D774</f>
        <v/>
      </c>
      <c r="Z774" s="43">
        <f>Z764*$D774</f>
        <v/>
      </c>
      <c r="AA774" s="43">
        <f>AA764*$D774</f>
        <v/>
      </c>
      <c r="AB774" s="43">
        <f>AB764*$D774</f>
        <v/>
      </c>
      <c r="AC774" s="43">
        <f>AC764*$D774</f>
        <v/>
      </c>
      <c r="AD774" s="43">
        <f>AD764*$D774</f>
        <v/>
      </c>
      <c r="AF774" s="11">
        <f>CodePrefix&amp;$A774&amp;IF($C774="","","."&amp;$C774&amp;"."&amp;$B774)&amp;INDEX(VarEnd,MATCH($A774,VarKey,0))&amp;AF$5</f>
        <v/>
      </c>
      <c r="AG774" s="42">
        <f>AG764*$D774</f>
        <v/>
      </c>
      <c r="AH774" s="43">
        <f>AH764*$D774</f>
        <v/>
      </c>
      <c r="AI774" s="43">
        <f>AI764*$D774</f>
        <v/>
      </c>
      <c r="AJ774" s="43">
        <f>AJ764*$D774</f>
        <v/>
      </c>
      <c r="AK774" s="43">
        <f>AK764*$D774</f>
        <v/>
      </c>
      <c r="AL774" s="43">
        <f>AL764*$D774</f>
        <v/>
      </c>
      <c r="AM774" s="43">
        <f>AM764*$D774</f>
        <v/>
      </c>
      <c r="AN774" s="43">
        <f>AN764*$D774</f>
        <v/>
      </c>
      <c r="AO774" s="43">
        <f>AO764*$D774</f>
        <v/>
      </c>
      <c r="AP774" s="43">
        <f>AP764*$D774</f>
        <v/>
      </c>
      <c r="AQ774" s="43">
        <f>AQ764*$D774</f>
        <v/>
      </c>
      <c r="AR774" s="43">
        <f>AR764*$D774</f>
        <v/>
      </c>
      <c r="AS774" s="43">
        <f>AS764*$D774</f>
        <v/>
      </c>
      <c r="AT774" s="43">
        <f>AT764*$D774</f>
        <v/>
      </c>
      <c r="AU774" s="43">
        <f>AU764*$D774</f>
        <v/>
      </c>
      <c r="AV774" s="43">
        <f>AV764*$D774</f>
        <v/>
      </c>
      <c r="AW774" s="43">
        <f>AW764*$D774</f>
        <v/>
      </c>
      <c r="AX774" s="43">
        <f>AX764*$D774</f>
        <v/>
      </c>
      <c r="AY774" s="43">
        <f>AY764*$D774</f>
        <v/>
      </c>
    </row>
    <row r="775" hidden="1" outlineLevel="1">
      <c r="A775" s="14" t="inlineStr">
        <is>
          <t>reteff</t>
        </is>
      </c>
      <c r="B775" s="14" t="inlineStr">
        <is>
          <t>hyd</t>
        </is>
      </c>
      <c r="C775" s="14" t="inlineStr">
        <is>
          <t>pow</t>
        </is>
      </c>
      <c r="D775" s="41">
        <f>INDEX(Inputs_power!$F$5:$F$13,MATCH($B775,Inputs_power!$A$5:$A$13,0))</f>
        <v/>
      </c>
      <c r="E775" s="35" t="n"/>
      <c r="F775" s="35" t="n"/>
      <c r="G775" s="35" t="n"/>
      <c r="H775" s="14">
        <f>INDEX(VarLab,MATCH($A775,VarKey,0))&amp;INDEX(MemLab,MATCH($C775&amp;"|"&amp;$B775,MemKey,0))</f>
        <v/>
      </c>
      <c r="I775" s="14">
        <f>INDEX(VarUnit,MATCH($A775,VarKey,0))</f>
        <v/>
      </c>
      <c r="J775" s="14">
        <f>INDEX(VarSrc,MATCH($A775,VarKey,0))</f>
        <v/>
      </c>
      <c r="K775" s="11">
        <f>CodePrefix&amp;$A775&amp;IF($C775="","","."&amp;$C775&amp;"."&amp;$B775)&amp;INDEX(VarEnd,MATCH($A775,VarKey,0))&amp;K$5</f>
        <v/>
      </c>
      <c r="L775" s="42">
        <f>L765*$D775</f>
        <v/>
      </c>
      <c r="M775" s="43">
        <f>M765*$D775</f>
        <v/>
      </c>
      <c r="N775" s="43">
        <f>N765*$D775</f>
        <v/>
      </c>
      <c r="O775" s="43">
        <f>O765*$D775</f>
        <v/>
      </c>
      <c r="P775" s="43">
        <f>P765*$D775</f>
        <v/>
      </c>
      <c r="Q775" s="43">
        <f>Q765*$D775</f>
        <v/>
      </c>
      <c r="R775" s="43">
        <f>R765*$D775</f>
        <v/>
      </c>
      <c r="S775" s="43">
        <f>S765*$D775</f>
        <v/>
      </c>
      <c r="T775" s="43">
        <f>T765*$D775</f>
        <v/>
      </c>
      <c r="U775" s="43">
        <f>U765*$D775</f>
        <v/>
      </c>
      <c r="V775" s="43">
        <f>V765*$D775</f>
        <v/>
      </c>
      <c r="W775" s="43">
        <f>W765*$D775</f>
        <v/>
      </c>
      <c r="X775" s="43">
        <f>X765*$D775</f>
        <v/>
      </c>
      <c r="Y775" s="43">
        <f>Y765*$D775</f>
        <v/>
      </c>
      <c r="Z775" s="43">
        <f>Z765*$D775</f>
        <v/>
      </c>
      <c r="AA775" s="43">
        <f>AA765*$D775</f>
        <v/>
      </c>
      <c r="AB775" s="43">
        <f>AB765*$D775</f>
        <v/>
      </c>
      <c r="AC775" s="43">
        <f>AC765*$D775</f>
        <v/>
      </c>
      <c r="AD775" s="43">
        <f>AD765*$D775</f>
        <v/>
      </c>
      <c r="AF775" s="11">
        <f>CodePrefix&amp;$A775&amp;IF($C775="","","."&amp;$C775&amp;"."&amp;$B775)&amp;INDEX(VarEnd,MATCH($A775,VarKey,0))&amp;AF$5</f>
        <v/>
      </c>
      <c r="AG775" s="42">
        <f>AG765*$D775</f>
        <v/>
      </c>
      <c r="AH775" s="43">
        <f>AH765*$D775</f>
        <v/>
      </c>
      <c r="AI775" s="43">
        <f>AI765*$D775</f>
        <v/>
      </c>
      <c r="AJ775" s="43">
        <f>AJ765*$D775</f>
        <v/>
      </c>
      <c r="AK775" s="43">
        <f>AK765*$D775</f>
        <v/>
      </c>
      <c r="AL775" s="43">
        <f>AL765*$D775</f>
        <v/>
      </c>
      <c r="AM775" s="43">
        <f>AM765*$D775</f>
        <v/>
      </c>
      <c r="AN775" s="43">
        <f>AN765*$D775</f>
        <v/>
      </c>
      <c r="AO775" s="43">
        <f>AO765*$D775</f>
        <v/>
      </c>
      <c r="AP775" s="43">
        <f>AP765*$D775</f>
        <v/>
      </c>
      <c r="AQ775" s="43">
        <f>AQ765*$D775</f>
        <v/>
      </c>
      <c r="AR775" s="43">
        <f>AR765*$D775</f>
        <v/>
      </c>
      <c r="AS775" s="43">
        <f>AS765*$D775</f>
        <v/>
      </c>
      <c r="AT775" s="43">
        <f>AT765*$D775</f>
        <v/>
      </c>
      <c r="AU775" s="43">
        <f>AU765*$D775</f>
        <v/>
      </c>
      <c r="AV775" s="43">
        <f>AV765*$D775</f>
        <v/>
      </c>
      <c r="AW775" s="43">
        <f>AW765*$D775</f>
        <v/>
      </c>
      <c r="AX775" s="43">
        <f>AX765*$D775</f>
        <v/>
      </c>
      <c r="AY775" s="43">
        <f>AY765*$D775</f>
        <v/>
      </c>
    </row>
    <row r="776" hidden="1" outlineLevel="1">
      <c r="A776" s="14" t="inlineStr">
        <is>
          <t>reteff</t>
        </is>
      </c>
      <c r="B776" s="14" t="inlineStr">
        <is>
          <t>ore</t>
        </is>
      </c>
      <c r="C776" s="14" t="inlineStr">
        <is>
          <t>pow</t>
        </is>
      </c>
      <c r="D776" s="41">
        <f>INDEX(Inputs_power!$F$5:$F$13,MATCH($B776,Inputs_power!$A$5:$A$13,0))</f>
        <v/>
      </c>
      <c r="E776" s="35" t="n"/>
      <c r="F776" s="35" t="n"/>
      <c r="G776" s="35" t="n"/>
      <c r="H776" s="14">
        <f>INDEX(VarLab,MATCH($A776,VarKey,0))&amp;INDEX(MemLab,MATCH($C776&amp;"|"&amp;$B776,MemKey,0))</f>
        <v/>
      </c>
      <c r="I776" s="14">
        <f>INDEX(VarUnit,MATCH($A776,VarKey,0))</f>
        <v/>
      </c>
      <c r="J776" s="14">
        <f>INDEX(VarSrc,MATCH($A776,VarKey,0))</f>
        <v/>
      </c>
      <c r="K776" s="11">
        <f>CodePrefix&amp;$A776&amp;IF($C776="","","."&amp;$C776&amp;"."&amp;$B776)&amp;INDEX(VarEnd,MATCH($A776,VarKey,0))&amp;K$5</f>
        <v/>
      </c>
      <c r="L776" s="42">
        <f>L766*$D776</f>
        <v/>
      </c>
      <c r="M776" s="43">
        <f>M766*$D776</f>
        <v/>
      </c>
      <c r="N776" s="43">
        <f>N766*$D776</f>
        <v/>
      </c>
      <c r="O776" s="43">
        <f>O766*$D776</f>
        <v/>
      </c>
      <c r="P776" s="43">
        <f>P766*$D776</f>
        <v/>
      </c>
      <c r="Q776" s="43">
        <f>Q766*$D776</f>
        <v/>
      </c>
      <c r="R776" s="43">
        <f>R766*$D776</f>
        <v/>
      </c>
      <c r="S776" s="43">
        <f>S766*$D776</f>
        <v/>
      </c>
      <c r="T776" s="43">
        <f>T766*$D776</f>
        <v/>
      </c>
      <c r="U776" s="43">
        <f>U766*$D776</f>
        <v/>
      </c>
      <c r="V776" s="43">
        <f>V766*$D776</f>
        <v/>
      </c>
      <c r="W776" s="43">
        <f>W766*$D776</f>
        <v/>
      </c>
      <c r="X776" s="43">
        <f>X766*$D776</f>
        <v/>
      </c>
      <c r="Y776" s="43">
        <f>Y766*$D776</f>
        <v/>
      </c>
      <c r="Z776" s="43">
        <f>Z766*$D776</f>
        <v/>
      </c>
      <c r="AA776" s="43">
        <f>AA766*$D776</f>
        <v/>
      </c>
      <c r="AB776" s="43">
        <f>AB766*$D776</f>
        <v/>
      </c>
      <c r="AC776" s="43">
        <f>AC766*$D776</f>
        <v/>
      </c>
      <c r="AD776" s="43">
        <f>AD766*$D776</f>
        <v/>
      </c>
      <c r="AF776" s="11">
        <f>CodePrefix&amp;$A776&amp;IF($C776="","","."&amp;$C776&amp;"."&amp;$B776)&amp;INDEX(VarEnd,MATCH($A776,VarKey,0))&amp;AF$5</f>
        <v/>
      </c>
      <c r="AG776" s="42">
        <f>AG766*$D776</f>
        <v/>
      </c>
      <c r="AH776" s="43">
        <f>AH766*$D776</f>
        <v/>
      </c>
      <c r="AI776" s="43">
        <f>AI766*$D776</f>
        <v/>
      </c>
      <c r="AJ776" s="43">
        <f>AJ766*$D776</f>
        <v/>
      </c>
      <c r="AK776" s="43">
        <f>AK766*$D776</f>
        <v/>
      </c>
      <c r="AL776" s="43">
        <f>AL766*$D776</f>
        <v/>
      </c>
      <c r="AM776" s="43">
        <f>AM766*$D776</f>
        <v/>
      </c>
      <c r="AN776" s="43">
        <f>AN766*$D776</f>
        <v/>
      </c>
      <c r="AO776" s="43">
        <f>AO766*$D776</f>
        <v/>
      </c>
      <c r="AP776" s="43">
        <f>AP766*$D776</f>
        <v/>
      </c>
      <c r="AQ776" s="43">
        <f>AQ766*$D776</f>
        <v/>
      </c>
      <c r="AR776" s="43">
        <f>AR766*$D776</f>
        <v/>
      </c>
      <c r="AS776" s="43">
        <f>AS766*$D776</f>
        <v/>
      </c>
      <c r="AT776" s="43">
        <f>AT766*$D776</f>
        <v/>
      </c>
      <c r="AU776" s="43">
        <f>AU766*$D776</f>
        <v/>
      </c>
      <c r="AV776" s="43">
        <f>AV766*$D776</f>
        <v/>
      </c>
      <c r="AW776" s="43">
        <f>AW766*$D776</f>
        <v/>
      </c>
      <c r="AX776" s="43">
        <f>AX766*$D776</f>
        <v/>
      </c>
      <c r="AY776" s="43">
        <f>AY766*$D776</f>
        <v/>
      </c>
    </row>
    <row r="777" hidden="1" outlineLevel="1">
      <c r="A777" s="14" t="inlineStr">
        <is>
          <t>reteff</t>
        </is>
      </c>
      <c r="B777" s="14" t="inlineStr">
        <is>
          <t>bio</t>
        </is>
      </c>
      <c r="C777" s="14" t="inlineStr">
        <is>
          <t>pow</t>
        </is>
      </c>
      <c r="D777" s="41">
        <f>INDEX(Inputs_power!$F$5:$F$13,MATCH($B777,Inputs_power!$A$5:$A$13,0))</f>
        <v/>
      </c>
      <c r="E777" s="35" t="n"/>
      <c r="F777" s="35" t="n"/>
      <c r="G777" s="35" t="n"/>
      <c r="H777" s="14">
        <f>INDEX(VarLab,MATCH($A777,VarKey,0))&amp;INDEX(MemLab,MATCH($C777&amp;"|"&amp;$B777,MemKey,0))</f>
        <v/>
      </c>
      <c r="I777" s="14">
        <f>INDEX(VarUnit,MATCH($A777,VarKey,0))</f>
        <v/>
      </c>
      <c r="J777" s="14">
        <f>INDEX(VarSrc,MATCH($A777,VarKey,0))</f>
        <v/>
      </c>
      <c r="K777" s="11">
        <f>CodePrefix&amp;$A777&amp;IF($C777="","","."&amp;$C777&amp;"."&amp;$B777)&amp;INDEX(VarEnd,MATCH($A777,VarKey,0))&amp;K$5</f>
        <v/>
      </c>
      <c r="L777" s="42">
        <f>L767*$D777</f>
        <v/>
      </c>
      <c r="M777" s="43">
        <f>M767*$D777</f>
        <v/>
      </c>
      <c r="N777" s="43">
        <f>N767*$D777</f>
        <v/>
      </c>
      <c r="O777" s="43">
        <f>O767*$D777</f>
        <v/>
      </c>
      <c r="P777" s="43">
        <f>P767*$D777</f>
        <v/>
      </c>
      <c r="Q777" s="43">
        <f>Q767*$D777</f>
        <v/>
      </c>
      <c r="R777" s="43">
        <f>R767*$D777</f>
        <v/>
      </c>
      <c r="S777" s="43">
        <f>S767*$D777</f>
        <v/>
      </c>
      <c r="T777" s="43">
        <f>T767*$D777</f>
        <v/>
      </c>
      <c r="U777" s="43">
        <f>U767*$D777</f>
        <v/>
      </c>
      <c r="V777" s="43">
        <f>V767*$D777</f>
        <v/>
      </c>
      <c r="W777" s="43">
        <f>W767*$D777</f>
        <v/>
      </c>
      <c r="X777" s="43">
        <f>X767*$D777</f>
        <v/>
      </c>
      <c r="Y777" s="43">
        <f>Y767*$D777</f>
        <v/>
      </c>
      <c r="Z777" s="43">
        <f>Z767*$D777</f>
        <v/>
      </c>
      <c r="AA777" s="43">
        <f>AA767*$D777</f>
        <v/>
      </c>
      <c r="AB777" s="43">
        <f>AB767*$D777</f>
        <v/>
      </c>
      <c r="AC777" s="43">
        <f>AC767*$D777</f>
        <v/>
      </c>
      <c r="AD777" s="43">
        <f>AD767*$D777</f>
        <v/>
      </c>
      <c r="AF777" s="11">
        <f>CodePrefix&amp;$A777&amp;IF($C777="","","."&amp;$C777&amp;"."&amp;$B777)&amp;INDEX(VarEnd,MATCH($A777,VarKey,0))&amp;AF$5</f>
        <v/>
      </c>
      <c r="AG777" s="42">
        <f>AG767*$D777</f>
        <v/>
      </c>
      <c r="AH777" s="43">
        <f>AH767*$D777</f>
        <v/>
      </c>
      <c r="AI777" s="43">
        <f>AI767*$D777</f>
        <v/>
      </c>
      <c r="AJ777" s="43">
        <f>AJ767*$D777</f>
        <v/>
      </c>
      <c r="AK777" s="43">
        <f>AK767*$D777</f>
        <v/>
      </c>
      <c r="AL777" s="43">
        <f>AL767*$D777</f>
        <v/>
      </c>
      <c r="AM777" s="43">
        <f>AM767*$D777</f>
        <v/>
      </c>
      <c r="AN777" s="43">
        <f>AN767*$D777</f>
        <v/>
      </c>
      <c r="AO777" s="43">
        <f>AO767*$D777</f>
        <v/>
      </c>
      <c r="AP777" s="43">
        <f>AP767*$D777</f>
        <v/>
      </c>
      <c r="AQ777" s="43">
        <f>AQ767*$D777</f>
        <v/>
      </c>
      <c r="AR777" s="43">
        <f>AR767*$D777</f>
        <v/>
      </c>
      <c r="AS777" s="43">
        <f>AS767*$D777</f>
        <v/>
      </c>
      <c r="AT777" s="43">
        <f>AT767*$D777</f>
        <v/>
      </c>
      <c r="AU777" s="43">
        <f>AU767*$D777</f>
        <v/>
      </c>
      <c r="AV777" s="43">
        <f>AV767*$D777</f>
        <v/>
      </c>
      <c r="AW777" s="43">
        <f>AW767*$D777</f>
        <v/>
      </c>
      <c r="AX777" s="43">
        <f>AX767*$D777</f>
        <v/>
      </c>
      <c r="AY777" s="43">
        <f>AY767*$D777</f>
        <v/>
      </c>
    </row>
    <row r="778" hidden="1" outlineLevel="1"/>
    <row r="779" hidden="1" outlineLevel="1">
      <c r="A779" s="14" t="inlineStr">
        <is>
          <t>egrow</t>
        </is>
      </c>
      <c r="B779" s="14" t="inlineStr"/>
      <c r="C779" s="14" t="inlineStr"/>
      <c r="D779" s="35" t="n"/>
      <c r="E779" s="35" t="n"/>
      <c r="F779" s="35" t="n"/>
      <c r="G779" s="35" t="n"/>
      <c r="H779" s="14">
        <f>INDEX(VarLab,MATCH($A779,VarKey,0))&amp;INDEX(MemLab,MATCH($C779&amp;"|"&amp;$B779,MemKey,0))</f>
        <v/>
      </c>
      <c r="I779" s="14">
        <f>INDEX(VarUnit,MATCH($A779,VarKey,0))</f>
        <v/>
      </c>
      <c r="J779" s="14">
        <f>INDEX(VarSrc,MATCH($A779,VarKey,0))</f>
        <v/>
      </c>
      <c r="K779" s="11">
        <f>CodePrefix&amp;$A779&amp;IF($C779="","","."&amp;$C779&amp;"."&amp;$B779)&amp;INDEX(VarEnd,MATCH($A779,VarKey,0))&amp;K$5</f>
        <v/>
      </c>
      <c r="L779" s="42">
        <f>MAX(0,L$804+L$805)</f>
        <v/>
      </c>
      <c r="M779" s="43">
        <f>MAX(0,M$804+M$805-L$689-(SUM(L$769:L$777)-L$769))</f>
        <v/>
      </c>
      <c r="N779" s="43">
        <f>MAX(0,N$804+N$805-M$689-(SUM(M$769:M$777)-M$769))</f>
        <v/>
      </c>
      <c r="O779" s="43">
        <f>MAX(0,O$804+O$805-N$689-(SUM(N$769:N$777)-N$769))</f>
        <v/>
      </c>
      <c r="P779" s="43">
        <f>MAX(0,P$804+P$805-O$689-(SUM(O$769:O$777)-O$769))</f>
        <v/>
      </c>
      <c r="Q779" s="43">
        <f>MAX(0,Q$804+Q$805-P$689-(SUM(P$769:P$777)-P$769))</f>
        <v/>
      </c>
      <c r="R779" s="43">
        <f>MAX(0,R$804+R$805-Q$689-(SUM(Q$769:Q$777)-Q$769))</f>
        <v/>
      </c>
      <c r="S779" s="43">
        <f>MAX(0,S$804+S$805-R$689-(SUM(R$769:R$777)-R$769))</f>
        <v/>
      </c>
      <c r="T779" s="43">
        <f>MAX(0,T$804+T$805-S$689-(SUM(S$769:S$777)-S$769))</f>
        <v/>
      </c>
      <c r="U779" s="43">
        <f>MAX(0,U$804+U$805-T$689-(SUM(T$769:T$777)-T$769))</f>
        <v/>
      </c>
      <c r="V779" s="43">
        <f>MAX(0,V$804+V$805-U$689-(SUM(U$769:U$777)-U$769))</f>
        <v/>
      </c>
      <c r="W779" s="43">
        <f>MAX(0,W$804+W$805-V$689-(SUM(V$769:V$777)-V$769))</f>
        <v/>
      </c>
      <c r="X779" s="43">
        <f>MAX(0,X$804+X$805-W$689-(SUM(W$769:W$777)-W$769))</f>
        <v/>
      </c>
      <c r="Y779" s="43">
        <f>MAX(0,Y$804+Y$805-X$689-(SUM(X$769:X$777)-X$769))</f>
        <v/>
      </c>
      <c r="Z779" s="43">
        <f>MAX(0,Z$804+Z$805-Y$689-(SUM(Y$769:Y$777)-Y$769))</f>
        <v/>
      </c>
      <c r="AA779" s="43">
        <f>MAX(0,AA$804+AA$805-Z$689-(SUM(Z$769:Z$777)-Z$769))</f>
        <v/>
      </c>
      <c r="AB779" s="43">
        <f>MAX(0,AB$804+AB$805-AA$689-(SUM(AA$769:AA$777)-AA$769))</f>
        <v/>
      </c>
      <c r="AC779" s="43">
        <f>MAX(0,AC$804+AC$805-AB$689-(SUM(AB$769:AB$777)-AB$769))</f>
        <v/>
      </c>
      <c r="AD779" s="43">
        <f>MAX(0,AD$804+AD$805-AC$689-(SUM(AC$769:AC$777)-AC$769))</f>
        <v/>
      </c>
      <c r="AF779" s="11">
        <f>CodePrefix&amp;$A779&amp;IF($C779="","","."&amp;$C779&amp;"."&amp;$B779)&amp;INDEX(VarEnd,MATCH($A779,VarKey,0))&amp;AF$5</f>
        <v/>
      </c>
      <c r="AG779" s="42">
        <f>MAX(0,AG$804+AG$805)</f>
        <v/>
      </c>
      <c r="AH779" s="43">
        <f>MAX(0,AH$804+AH$805-AG$689-(SUM(AG$769:AG$777)-AG$769))</f>
        <v/>
      </c>
      <c r="AI779" s="43">
        <f>MAX(0,AI$804+AI$805-AH$689-(SUM(AH$769:AH$777)-AH$769))</f>
        <v/>
      </c>
      <c r="AJ779" s="43">
        <f>MAX(0,AJ$804+AJ$805-AI$689-(SUM(AI$769:AI$777)-AI$769))</f>
        <v/>
      </c>
      <c r="AK779" s="43">
        <f>MAX(0,AK$804+AK$805-AJ$689-(SUM(AJ$769:AJ$777)-AJ$769))</f>
        <v/>
      </c>
      <c r="AL779" s="43">
        <f>MAX(0,AL$804+AL$805-AK$689-(SUM(AK$769:AK$777)-AK$769))</f>
        <v/>
      </c>
      <c r="AM779" s="43">
        <f>MAX(0,AM$804+AM$805-AL$689-(SUM(AL$769:AL$777)-AL$769))</f>
        <v/>
      </c>
      <c r="AN779" s="43">
        <f>MAX(0,AN$804+AN$805-AM$689-(SUM(AM$769:AM$777)-AM$769))</f>
        <v/>
      </c>
      <c r="AO779" s="43">
        <f>MAX(0,AO$804+AO$805-AN$689-(SUM(AN$769:AN$777)-AN$769))</f>
        <v/>
      </c>
      <c r="AP779" s="43">
        <f>MAX(0,AP$804+AP$805-AO$689-(SUM(AO$769:AO$777)-AO$769))</f>
        <v/>
      </c>
      <c r="AQ779" s="43">
        <f>MAX(0,AQ$804+AQ$805-AP$689-(SUM(AP$769:AP$777)-AP$769))</f>
        <v/>
      </c>
      <c r="AR779" s="43">
        <f>MAX(0,AR$804+AR$805-AQ$689-(SUM(AQ$769:AQ$777)-AQ$769))</f>
        <v/>
      </c>
      <c r="AS779" s="43">
        <f>MAX(0,AS$804+AS$805-AR$689-(SUM(AR$769:AR$777)-AR$769))</f>
        <v/>
      </c>
      <c r="AT779" s="43">
        <f>MAX(0,AT$804+AT$805-AS$689-(SUM(AS$769:AS$777)-AS$769))</f>
        <v/>
      </c>
      <c r="AU779" s="43">
        <f>MAX(0,AU$804+AU$805-AT$689-(SUM(AT$769:AT$777)-AT$769))</f>
        <v/>
      </c>
      <c r="AV779" s="43">
        <f>MAX(0,AV$804+AV$805-AU$689-(SUM(AU$769:AU$777)-AU$769))</f>
        <v/>
      </c>
      <c r="AW779" s="43">
        <f>MAX(0,AW$804+AW$805-AV$689-(SUM(AV$769:AV$777)-AV$769))</f>
        <v/>
      </c>
      <c r="AX779" s="43">
        <f>MAX(0,AX$804+AX$805-AW$689-(SUM(AW$769:AW$777)-AW$769))</f>
        <v/>
      </c>
      <c r="AY779" s="43">
        <f>MAX(0,AY$804+AY$805-AX$689-(SUM(AX$769:AX$777)-AX$769))</f>
        <v/>
      </c>
    </row>
    <row r="780" hidden="1" outlineLevel="1">
      <c r="A780" s="14" t="inlineStr">
        <is>
          <t>ecmin</t>
        </is>
      </c>
      <c r="B780" s="14" t="inlineStr"/>
      <c r="C780" s="14" t="inlineStr"/>
      <c r="D780" s="35" t="n"/>
      <c r="E780" s="35" t="n"/>
      <c r="F780" s="35" t="n"/>
      <c r="G780" s="35" t="n"/>
      <c r="H780" s="14">
        <f>INDEX(VarLab,MATCH($A780,VarKey,0))&amp;INDEX(MemLab,MATCH($C780&amp;"|"&amp;$B780,MemKey,0))</f>
        <v/>
      </c>
      <c r="I780" s="14">
        <f>INDEX(VarUnit,MATCH($A780,VarKey,0))</f>
        <v/>
      </c>
      <c r="J780" s="14">
        <f>INDEX(VarSrc,MATCH($A780,VarKey,0))</f>
        <v/>
      </c>
      <c r="K780" s="11">
        <f>CodePrefix&amp;$A780&amp;IF($C780="","","."&amp;$C780&amp;"."&amp;$B780)&amp;INDEX(VarEnd,MATCH($A780,VarKey,0))&amp;K$5</f>
        <v/>
      </c>
      <c r="L780" s="15">
        <f>MIN(L$539,L$587,L$588)</f>
        <v/>
      </c>
      <c r="M780" s="16">
        <f>MIN(M$539,M$587,M$588)</f>
        <v/>
      </c>
      <c r="N780" s="16">
        <f>MIN(N$539,N$587,N$588)</f>
        <v/>
      </c>
      <c r="O780" s="16">
        <f>MIN(O$539,O$587,O$588)</f>
        <v/>
      </c>
      <c r="P780" s="16">
        <f>MIN(P$539,P$587,P$588)</f>
        <v/>
      </c>
      <c r="Q780" s="16">
        <f>MIN(Q$539,Q$587,Q$588)</f>
        <v/>
      </c>
      <c r="R780" s="16">
        <f>MIN(R$539,R$587,R$588)</f>
        <v/>
      </c>
      <c r="S780" s="16">
        <f>MIN(S$539,S$587,S$588)</f>
        <v/>
      </c>
      <c r="T780" s="16">
        <f>MIN(T$539,T$587,T$588)</f>
        <v/>
      </c>
      <c r="U780" s="16">
        <f>MIN(U$539,U$587,U$588)</f>
        <v/>
      </c>
      <c r="V780" s="16">
        <f>MIN(V$539,V$587,V$588)</f>
        <v/>
      </c>
      <c r="W780" s="16">
        <f>MIN(W$539,W$587,W$588)</f>
        <v/>
      </c>
      <c r="X780" s="16">
        <f>MIN(X$539,X$587,X$588)</f>
        <v/>
      </c>
      <c r="Y780" s="16">
        <f>MIN(Y$539,Y$587,Y$588)</f>
        <v/>
      </c>
      <c r="Z780" s="16">
        <f>MIN(Z$539,Z$587,Z$588)</f>
        <v/>
      </c>
      <c r="AA780" s="16">
        <f>MIN(AA$539,AA$587,AA$588)</f>
        <v/>
      </c>
      <c r="AB780" s="16">
        <f>MIN(AB$539,AB$587,AB$588)</f>
        <v/>
      </c>
      <c r="AC780" s="16">
        <f>MIN(AC$539,AC$587,AC$588)</f>
        <v/>
      </c>
      <c r="AD780" s="16">
        <f>MIN(AD$539,AD$587,AD$588)</f>
        <v/>
      </c>
      <c r="AF780" s="11">
        <f>CodePrefix&amp;$A780&amp;IF($C780="","","."&amp;$C780&amp;"."&amp;$B780)&amp;INDEX(VarEnd,MATCH($A780,VarKey,0))&amp;AF$5</f>
        <v/>
      </c>
      <c r="AG780" s="15">
        <f>MIN(AG$539,AG$587,AG$588)</f>
        <v/>
      </c>
      <c r="AH780" s="16">
        <f>MIN(AH$539,AH$587,AH$588)</f>
        <v/>
      </c>
      <c r="AI780" s="16">
        <f>MIN(AI$539,AI$587,AI$588)</f>
        <v/>
      </c>
      <c r="AJ780" s="16">
        <f>MIN(AJ$539,AJ$587,AJ$588)</f>
        <v/>
      </c>
      <c r="AK780" s="16">
        <f>MIN(AK$539,AK$587,AK$588)</f>
        <v/>
      </c>
      <c r="AL780" s="16">
        <f>MIN(AL$539,AL$587,AL$588)</f>
        <v/>
      </c>
      <c r="AM780" s="16">
        <f>MIN(AM$539,AM$587,AM$588)</f>
        <v/>
      </c>
      <c r="AN780" s="16">
        <f>MIN(AN$539,AN$587,AN$588)</f>
        <v/>
      </c>
      <c r="AO780" s="16">
        <f>MIN(AO$539,AO$587,AO$588)</f>
        <v/>
      </c>
      <c r="AP780" s="16">
        <f>MIN(AP$539,AP$587,AP$588)</f>
        <v/>
      </c>
      <c r="AQ780" s="16">
        <f>MIN(AQ$539,AQ$587,AQ$588)</f>
        <v/>
      </c>
      <c r="AR780" s="16">
        <f>MIN(AR$539,AR$587,AR$588)</f>
        <v/>
      </c>
      <c r="AS780" s="16">
        <f>MIN(AS$539,AS$587,AS$588)</f>
        <v/>
      </c>
      <c r="AT780" s="16">
        <f>MIN(AT$539,AT$587,AT$588)</f>
        <v/>
      </c>
      <c r="AU780" s="16">
        <f>MIN(AU$539,AU$587,AU$588)</f>
        <v/>
      </c>
      <c r="AV780" s="16">
        <f>MIN(AV$539,AV$587,AV$588)</f>
        <v/>
      </c>
      <c r="AW780" s="16">
        <f>MIN(AW$539,AW$587,AW$588)</f>
        <v/>
      </c>
      <c r="AX780" s="16">
        <f>MIN(AX$539,AX$587,AX$588)</f>
        <v/>
      </c>
      <c r="AY780" s="16">
        <f>MIN(AY$539,AY$587,AY$588)</f>
        <v/>
      </c>
    </row>
    <row r="781" hidden="1" outlineLevel="1">
      <c r="A781" s="14" t="inlineStr">
        <is>
          <t>ecshr</t>
        </is>
      </c>
      <c r="B781" s="14" t="inlineStr"/>
      <c r="C781" s="14" t="inlineStr"/>
      <c r="D781" s="41">
        <f>INDEX(PParVal,MATCH("k_invest",PParKey,0))</f>
        <v/>
      </c>
      <c r="E781" s="35" t="n"/>
      <c r="F781" s="35" t="n"/>
      <c r="G781" s="35" t="n"/>
      <c r="H781" s="14">
        <f>INDEX(VarLab,MATCH($A781,VarKey,0))&amp;INDEX(MemLab,MATCH($C781&amp;"|"&amp;$B781,MemKey,0))</f>
        <v/>
      </c>
      <c r="I781" s="14">
        <f>INDEX(VarUnit,MATCH($A781,VarKey,0))</f>
        <v/>
      </c>
      <c r="J781" s="14">
        <f>INDEX(VarSrc,MATCH($A781,VarKey,0))</f>
        <v/>
      </c>
      <c r="K781" s="11">
        <f>CodePrefix&amp;$A781&amp;IF($C781="","","."&amp;$C781&amp;"."&amp;$B781)&amp;INDEX(VarEnd,MATCH($A781,VarKey,0))&amp;K$5</f>
        <v/>
      </c>
      <c r="L781" s="15">
        <f>1/(1+EXP(-$D781*(L$587-L$539)/L$780)+EXP(-$D781*(L$588-L$539)/L$780))</f>
        <v/>
      </c>
      <c r="M781" s="16">
        <f>1/(1+EXP(-$D781*(M$587-M$539)/M$780)+EXP(-$D781*(M$588-M$539)/M$780))</f>
        <v/>
      </c>
      <c r="N781" s="16">
        <f>1/(1+EXP(-$D781*(N$587-N$539)/N$780)+EXP(-$D781*(N$588-N$539)/N$780))</f>
        <v/>
      </c>
      <c r="O781" s="16">
        <f>1/(1+EXP(-$D781*(O$587-O$539)/O$780)+EXP(-$D781*(O$588-O$539)/O$780))</f>
        <v/>
      </c>
      <c r="P781" s="16">
        <f>1/(1+EXP(-$D781*(P$587-P$539)/P$780)+EXP(-$D781*(P$588-P$539)/P$780))</f>
        <v/>
      </c>
      <c r="Q781" s="16">
        <f>1/(1+EXP(-$D781*(Q$587-Q$539)/Q$780)+EXP(-$D781*(Q$588-Q$539)/Q$780))</f>
        <v/>
      </c>
      <c r="R781" s="16">
        <f>1/(1+EXP(-$D781*(R$587-R$539)/R$780)+EXP(-$D781*(R$588-R$539)/R$780))</f>
        <v/>
      </c>
      <c r="S781" s="16">
        <f>1/(1+EXP(-$D781*(S$587-S$539)/S$780)+EXP(-$D781*(S$588-S$539)/S$780))</f>
        <v/>
      </c>
      <c r="T781" s="16">
        <f>1/(1+EXP(-$D781*(T$587-T$539)/T$780)+EXP(-$D781*(T$588-T$539)/T$780))</f>
        <v/>
      </c>
      <c r="U781" s="16">
        <f>1/(1+EXP(-$D781*(U$587-U$539)/U$780)+EXP(-$D781*(U$588-U$539)/U$780))</f>
        <v/>
      </c>
      <c r="V781" s="16">
        <f>1/(1+EXP(-$D781*(V$587-V$539)/V$780)+EXP(-$D781*(V$588-V$539)/V$780))</f>
        <v/>
      </c>
      <c r="W781" s="16">
        <f>1/(1+EXP(-$D781*(W$587-W$539)/W$780)+EXP(-$D781*(W$588-W$539)/W$780))</f>
        <v/>
      </c>
      <c r="X781" s="16">
        <f>1/(1+EXP(-$D781*(X$587-X$539)/X$780)+EXP(-$D781*(X$588-X$539)/X$780))</f>
        <v/>
      </c>
      <c r="Y781" s="16">
        <f>1/(1+EXP(-$D781*(Y$587-Y$539)/Y$780)+EXP(-$D781*(Y$588-Y$539)/Y$780))</f>
        <v/>
      </c>
      <c r="Z781" s="16">
        <f>1/(1+EXP(-$D781*(Z$587-Z$539)/Z$780)+EXP(-$D781*(Z$588-Z$539)/Z$780))</f>
        <v/>
      </c>
      <c r="AA781" s="16">
        <f>1/(1+EXP(-$D781*(AA$587-AA$539)/AA$780)+EXP(-$D781*(AA$588-AA$539)/AA$780))</f>
        <v/>
      </c>
      <c r="AB781" s="16">
        <f>1/(1+EXP(-$D781*(AB$587-AB$539)/AB$780)+EXP(-$D781*(AB$588-AB$539)/AB$780))</f>
        <v/>
      </c>
      <c r="AC781" s="16">
        <f>1/(1+EXP(-$D781*(AC$587-AC$539)/AC$780)+EXP(-$D781*(AC$588-AC$539)/AC$780))</f>
        <v/>
      </c>
      <c r="AD781" s="16">
        <f>1/(1+EXP(-$D781*(AD$587-AD$539)/AD$780)+EXP(-$D781*(AD$588-AD$539)/AD$780))</f>
        <v/>
      </c>
      <c r="AF781" s="11">
        <f>CodePrefix&amp;$A781&amp;IF($C781="","","."&amp;$C781&amp;"."&amp;$B781)&amp;INDEX(VarEnd,MATCH($A781,VarKey,0))&amp;AF$5</f>
        <v/>
      </c>
      <c r="AG781" s="15">
        <f>1/(1+EXP(-$D781*(AG$587-AG$539)/AG$780)+EXP(-$D781*(AG$588-AG$539)/AG$780))</f>
        <v/>
      </c>
      <c r="AH781" s="16">
        <f>1/(1+EXP(-$D781*(AH$587-AH$539)/AH$780)+EXP(-$D781*(AH$588-AH$539)/AH$780))</f>
        <v/>
      </c>
      <c r="AI781" s="16">
        <f>1/(1+EXP(-$D781*(AI$587-AI$539)/AI$780)+EXP(-$D781*(AI$588-AI$539)/AI$780))</f>
        <v/>
      </c>
      <c r="AJ781" s="16">
        <f>1/(1+EXP(-$D781*(AJ$587-AJ$539)/AJ$780)+EXP(-$D781*(AJ$588-AJ$539)/AJ$780))</f>
        <v/>
      </c>
      <c r="AK781" s="16">
        <f>1/(1+EXP(-$D781*(AK$587-AK$539)/AK$780)+EXP(-$D781*(AK$588-AK$539)/AK$780))</f>
        <v/>
      </c>
      <c r="AL781" s="16">
        <f>1/(1+EXP(-$D781*(AL$587-AL$539)/AL$780)+EXP(-$D781*(AL$588-AL$539)/AL$780))</f>
        <v/>
      </c>
      <c r="AM781" s="16">
        <f>1/(1+EXP(-$D781*(AM$587-AM$539)/AM$780)+EXP(-$D781*(AM$588-AM$539)/AM$780))</f>
        <v/>
      </c>
      <c r="AN781" s="16">
        <f>1/(1+EXP(-$D781*(AN$587-AN$539)/AN$780)+EXP(-$D781*(AN$588-AN$539)/AN$780))</f>
        <v/>
      </c>
      <c r="AO781" s="16">
        <f>1/(1+EXP(-$D781*(AO$587-AO$539)/AO$780)+EXP(-$D781*(AO$588-AO$539)/AO$780))</f>
        <v/>
      </c>
      <c r="AP781" s="16">
        <f>1/(1+EXP(-$D781*(AP$587-AP$539)/AP$780)+EXP(-$D781*(AP$588-AP$539)/AP$780))</f>
        <v/>
      </c>
      <c r="AQ781" s="16">
        <f>1/(1+EXP(-$D781*(AQ$587-AQ$539)/AQ$780)+EXP(-$D781*(AQ$588-AQ$539)/AQ$780))</f>
        <v/>
      </c>
      <c r="AR781" s="16">
        <f>1/(1+EXP(-$D781*(AR$587-AR$539)/AR$780)+EXP(-$D781*(AR$588-AR$539)/AR$780))</f>
        <v/>
      </c>
      <c r="AS781" s="16">
        <f>1/(1+EXP(-$D781*(AS$587-AS$539)/AS$780)+EXP(-$D781*(AS$588-AS$539)/AS$780))</f>
        <v/>
      </c>
      <c r="AT781" s="16">
        <f>1/(1+EXP(-$D781*(AT$587-AT$539)/AT$780)+EXP(-$D781*(AT$588-AT$539)/AT$780))</f>
        <v/>
      </c>
      <c r="AU781" s="16">
        <f>1/(1+EXP(-$D781*(AU$587-AU$539)/AU$780)+EXP(-$D781*(AU$588-AU$539)/AU$780))</f>
        <v/>
      </c>
      <c r="AV781" s="16">
        <f>1/(1+EXP(-$D781*(AV$587-AV$539)/AV$780)+EXP(-$D781*(AV$588-AV$539)/AV$780))</f>
        <v/>
      </c>
      <c r="AW781" s="16">
        <f>1/(1+EXP(-$D781*(AW$587-AW$539)/AW$780)+EXP(-$D781*(AW$588-AW$539)/AW$780))</f>
        <v/>
      </c>
      <c r="AX781" s="16">
        <f>1/(1+EXP(-$D781*(AX$587-AX$539)/AX$780)+EXP(-$D781*(AX$588-AX$539)/AX$780))</f>
        <v/>
      </c>
      <c r="AY781" s="16">
        <f>1/(1+EXP(-$D781*(AY$587-AY$539)/AY$780)+EXP(-$D781*(AY$588-AY$539)/AY$780))</f>
        <v/>
      </c>
    </row>
    <row r="782" hidden="1" outlineLevel="1">
      <c r="A782" s="14" t="inlineStr">
        <is>
          <t>early</t>
        </is>
      </c>
      <c r="B782" s="14" t="inlineStr"/>
      <c r="C782" s="14" t="inlineStr"/>
      <c r="D782" s="41">
        <f>INDEX(PParVal,MATCH("early_max",PParKey,0))</f>
        <v/>
      </c>
      <c r="E782" s="41">
        <f>INDEX(PParVal,MATCH("early_factor",PParKey,0))</f>
        <v/>
      </c>
      <c r="F782" s="41">
        <f>Inputs_power!$B$60</f>
        <v/>
      </c>
      <c r="G782" s="35" t="n"/>
      <c r="H782" s="14">
        <f>INDEX(VarLab,MATCH($A782,VarKey,0))&amp;INDEX(MemLab,MATCH($C782&amp;"|"&amp;$B782,MemKey,0))</f>
        <v/>
      </c>
      <c r="I782" s="14">
        <f>INDEX(VarUnit,MATCH($A782,VarKey,0))</f>
        <v/>
      </c>
      <c r="J782" s="14">
        <f>INDEX(VarSrc,MATCH($A782,VarKey,0))</f>
        <v/>
      </c>
      <c r="K782" s="11">
        <f>CodePrefix&amp;$A782&amp;IF($C782="","","."&amp;$C782&amp;"."&amp;$B782)&amp;INDEX(VarEnd,MATCH($A782,VarKey,0))&amp;K$5</f>
        <v/>
      </c>
      <c r="L782" s="42">
        <f>MAX(0,MIN(L$739*$D782,L$779)*(1-L$781))/$F782*$E782</f>
        <v/>
      </c>
      <c r="M782" s="43">
        <f>MAX(0,MIN(M$739*$D782,M$779)*(1-M$781))/$F782*$E782</f>
        <v/>
      </c>
      <c r="N782" s="43">
        <f>MAX(0,MIN(N$739*$D782,N$779)*(1-N$781))/$F782*$E782</f>
        <v/>
      </c>
      <c r="O782" s="43">
        <f>MAX(0,MIN(O$739*$D782,O$779)*(1-O$781))/$F782*$E782</f>
        <v/>
      </c>
      <c r="P782" s="43">
        <f>MAX(0,MIN(P$739*$D782,P$779)*(1-P$781))/$F782*$E782</f>
        <v/>
      </c>
      <c r="Q782" s="43">
        <f>MAX(0,MIN(Q$739*$D782,Q$779)*(1-Q$781))/$F782*$E782</f>
        <v/>
      </c>
      <c r="R782" s="43">
        <f>MAX(0,MIN(R$739*$D782,R$779)*(1-R$781))/$F782*$E782</f>
        <v/>
      </c>
      <c r="S782" s="43">
        <f>MAX(0,MIN(S$739*$D782,S$779)*(1-S$781))/$F782*$E782</f>
        <v/>
      </c>
      <c r="T782" s="43">
        <f>MAX(0,MIN(T$739*$D782,T$779)*(1-T$781))/$F782*$E782</f>
        <v/>
      </c>
      <c r="U782" s="43">
        <f>MAX(0,MIN(U$739*$D782,U$779)*(1-U$781))/$F782*$E782</f>
        <v/>
      </c>
      <c r="V782" s="43">
        <f>MAX(0,MIN(V$739*$D782,V$779)*(1-V$781))/$F782*$E782</f>
        <v/>
      </c>
      <c r="W782" s="43">
        <f>MAX(0,MIN(W$739*$D782,W$779)*(1-W$781))/$F782*$E782</f>
        <v/>
      </c>
      <c r="X782" s="43">
        <f>MAX(0,MIN(X$739*$D782,X$779)*(1-X$781))/$F782*$E782</f>
        <v/>
      </c>
      <c r="Y782" s="43">
        <f>MAX(0,MIN(Y$739*$D782,Y$779)*(1-Y$781))/$F782*$E782</f>
        <v/>
      </c>
      <c r="Z782" s="43">
        <f>MAX(0,MIN(Z$739*$D782,Z$779)*(1-Z$781))/$F782*$E782</f>
        <v/>
      </c>
      <c r="AA782" s="43">
        <f>MAX(0,MIN(AA$739*$D782,AA$779)*(1-AA$781))/$F782*$E782</f>
        <v/>
      </c>
      <c r="AB782" s="43">
        <f>MAX(0,MIN(AB$739*$D782,AB$779)*(1-AB$781))/$F782*$E782</f>
        <v/>
      </c>
      <c r="AC782" s="43">
        <f>MAX(0,MIN(AC$739*$D782,AC$779)*(1-AC$781))/$F782*$E782</f>
        <v/>
      </c>
      <c r="AD782" s="43">
        <f>MAX(0,MIN(AD$739*$D782,AD$779)*(1-AD$781))/$F782*$E782</f>
        <v/>
      </c>
      <c r="AF782" s="11">
        <f>CodePrefix&amp;$A782&amp;IF($C782="","","."&amp;$C782&amp;"."&amp;$B782)&amp;INDEX(VarEnd,MATCH($A782,VarKey,0))&amp;AF$5</f>
        <v/>
      </c>
      <c r="AG782" s="42">
        <f>MAX(0,MIN(AG$739*$D782,AG$779)*(1-AG$781))/$F782*$E782</f>
        <v/>
      </c>
      <c r="AH782" s="43">
        <f>MAX(0,MIN(AH$739*$D782,AH$779)*(1-AH$781))/$F782*$E782</f>
        <v/>
      </c>
      <c r="AI782" s="43">
        <f>MAX(0,MIN(AI$739*$D782,AI$779)*(1-AI$781))/$F782*$E782</f>
        <v/>
      </c>
      <c r="AJ782" s="43">
        <f>MAX(0,MIN(AJ$739*$D782,AJ$779)*(1-AJ$781))/$F782*$E782</f>
        <v/>
      </c>
      <c r="AK782" s="43">
        <f>MAX(0,MIN(AK$739*$D782,AK$779)*(1-AK$781))/$F782*$E782</f>
        <v/>
      </c>
      <c r="AL782" s="43">
        <f>MAX(0,MIN(AL$739*$D782,AL$779)*(1-AL$781))/$F782*$E782</f>
        <v/>
      </c>
      <c r="AM782" s="43">
        <f>MAX(0,MIN(AM$739*$D782,AM$779)*(1-AM$781))/$F782*$E782</f>
        <v/>
      </c>
      <c r="AN782" s="43">
        <f>MAX(0,MIN(AN$739*$D782,AN$779)*(1-AN$781))/$F782*$E782</f>
        <v/>
      </c>
      <c r="AO782" s="43">
        <f>MAX(0,MIN(AO$739*$D782,AO$779)*(1-AO$781))/$F782*$E782</f>
        <v/>
      </c>
      <c r="AP782" s="43">
        <f>MAX(0,MIN(AP$739*$D782,AP$779)*(1-AP$781))/$F782*$E782</f>
        <v/>
      </c>
      <c r="AQ782" s="43">
        <f>MAX(0,MIN(AQ$739*$D782,AQ$779)*(1-AQ$781))/$F782*$E782</f>
        <v/>
      </c>
      <c r="AR782" s="43">
        <f>MAX(0,MIN(AR$739*$D782,AR$779)*(1-AR$781))/$F782*$E782</f>
        <v/>
      </c>
      <c r="AS782" s="43">
        <f>MAX(0,MIN(AS$739*$D782,AS$779)*(1-AS$781))/$F782*$E782</f>
        <v/>
      </c>
      <c r="AT782" s="43">
        <f>MAX(0,MIN(AT$739*$D782,AT$779)*(1-AT$781))/$F782*$E782</f>
        <v/>
      </c>
      <c r="AU782" s="43">
        <f>MAX(0,MIN(AU$739*$D782,AU$779)*(1-AU$781))/$F782*$E782</f>
        <v/>
      </c>
      <c r="AV782" s="43">
        <f>MAX(0,MIN(AV$739*$D782,AV$779)*(1-AV$781))/$F782*$E782</f>
        <v/>
      </c>
      <c r="AW782" s="43">
        <f>MAX(0,MIN(AW$739*$D782,AW$779)*(1-AW$781))/$F782*$E782</f>
        <v/>
      </c>
      <c r="AX782" s="43">
        <f>MAX(0,MIN(AX$739*$D782,AX$779)*(1-AX$781))/$F782*$E782</f>
        <v/>
      </c>
      <c r="AY782" s="43">
        <f>MAX(0,MIN(AY$739*$D782,AY$779)*(1-AY$781))/$F782*$E782</f>
        <v/>
      </c>
    </row>
    <row r="783" hidden="1" outlineLevel="1">
      <c r="A783" s="14" t="inlineStr">
        <is>
          <t>kafter</t>
        </is>
      </c>
      <c r="B783" s="14" t="inlineStr"/>
      <c r="C783" s="14" t="inlineStr"/>
      <c r="D783" s="35" t="n"/>
      <c r="E783" s="35" t="n"/>
      <c r="F783" s="35" t="n"/>
      <c r="G783" s="35" t="n"/>
      <c r="H783" s="14">
        <f>INDEX(VarLab,MATCH($A783,VarKey,0))&amp;INDEX(MemLab,MATCH($C783&amp;"|"&amp;$B783,MemKey,0))</f>
        <v/>
      </c>
      <c r="I783" s="14">
        <f>INDEX(VarUnit,MATCH($A783,VarKey,0))</f>
        <v/>
      </c>
      <c r="J783" s="14">
        <f>INDEX(VarSrc,MATCH($A783,VarKey,0))</f>
        <v/>
      </c>
      <c r="K783" s="11">
        <f>CodePrefix&amp;$A783&amp;IF($C783="","","."&amp;$C783&amp;"."&amp;$B783)&amp;INDEX(VarEnd,MATCH($A783,VarKey,0))&amp;K$5</f>
        <v/>
      </c>
      <c r="L783" s="42">
        <f>SUM(L$739:L$747)-SUM(L$769:L$777)</f>
        <v/>
      </c>
      <c r="M783" s="43">
        <f>SUM(M$739:M$747)-SUM(M$769:M$777)</f>
        <v/>
      </c>
      <c r="N783" s="43">
        <f>SUM(N$739:N$747)-SUM(N$769:N$777)</f>
        <v/>
      </c>
      <c r="O783" s="43">
        <f>SUM(O$739:O$747)-SUM(O$769:O$777)</f>
        <v/>
      </c>
      <c r="P783" s="43">
        <f>SUM(P$739:P$747)-SUM(P$769:P$777)</f>
        <v/>
      </c>
      <c r="Q783" s="43">
        <f>SUM(Q$739:Q$747)-SUM(Q$769:Q$777)</f>
        <v/>
      </c>
      <c r="R783" s="43">
        <f>SUM(R$739:R$747)-SUM(R$769:R$777)</f>
        <v/>
      </c>
      <c r="S783" s="43">
        <f>SUM(S$739:S$747)-SUM(S$769:S$777)</f>
        <v/>
      </c>
      <c r="T783" s="43">
        <f>SUM(T$739:T$747)-SUM(T$769:T$777)</f>
        <v/>
      </c>
      <c r="U783" s="43">
        <f>SUM(U$739:U$747)-SUM(U$769:U$777)</f>
        <v/>
      </c>
      <c r="V783" s="43">
        <f>SUM(V$739:V$747)-SUM(V$769:V$777)</f>
        <v/>
      </c>
      <c r="W783" s="43">
        <f>SUM(W$739:W$747)-SUM(W$769:W$777)</f>
        <v/>
      </c>
      <c r="X783" s="43">
        <f>SUM(X$739:X$747)-SUM(X$769:X$777)</f>
        <v/>
      </c>
      <c r="Y783" s="43">
        <f>SUM(Y$739:Y$747)-SUM(Y$769:Y$777)</f>
        <v/>
      </c>
      <c r="Z783" s="43">
        <f>SUM(Z$739:Z$747)-SUM(Z$769:Z$777)</f>
        <v/>
      </c>
      <c r="AA783" s="43">
        <f>SUM(AA$739:AA$747)-SUM(AA$769:AA$777)</f>
        <v/>
      </c>
      <c r="AB783" s="43">
        <f>SUM(AB$739:AB$747)-SUM(AB$769:AB$777)</f>
        <v/>
      </c>
      <c r="AC783" s="43">
        <f>SUM(AC$739:AC$747)-SUM(AC$769:AC$777)</f>
        <v/>
      </c>
      <c r="AD783" s="43">
        <f>SUM(AD$739:AD$747)-SUM(AD$769:AD$777)</f>
        <v/>
      </c>
      <c r="AF783" s="11">
        <f>CodePrefix&amp;$A783&amp;IF($C783="","","."&amp;$C783&amp;"."&amp;$B783)&amp;INDEX(VarEnd,MATCH($A783,VarKey,0))&amp;AF$5</f>
        <v/>
      </c>
      <c r="AG783" s="42">
        <f>SUM(AG$739:AG$747)-SUM(AG$769:AG$777)</f>
        <v/>
      </c>
      <c r="AH783" s="43">
        <f>SUM(AH$739:AH$747)-SUM(AH$769:AH$777)</f>
        <v/>
      </c>
      <c r="AI783" s="43">
        <f>SUM(AI$739:AI$747)-SUM(AI$769:AI$777)</f>
        <v/>
      </c>
      <c r="AJ783" s="43">
        <f>SUM(AJ$739:AJ$747)-SUM(AJ$769:AJ$777)</f>
        <v/>
      </c>
      <c r="AK783" s="43">
        <f>SUM(AK$739:AK$747)-SUM(AK$769:AK$777)</f>
        <v/>
      </c>
      <c r="AL783" s="43">
        <f>SUM(AL$739:AL$747)-SUM(AL$769:AL$777)</f>
        <v/>
      </c>
      <c r="AM783" s="43">
        <f>SUM(AM$739:AM$747)-SUM(AM$769:AM$777)</f>
        <v/>
      </c>
      <c r="AN783" s="43">
        <f>SUM(AN$739:AN$747)-SUM(AN$769:AN$777)</f>
        <v/>
      </c>
      <c r="AO783" s="43">
        <f>SUM(AO$739:AO$747)-SUM(AO$769:AO$777)</f>
        <v/>
      </c>
      <c r="AP783" s="43">
        <f>SUM(AP$739:AP$747)-SUM(AP$769:AP$777)</f>
        <v/>
      </c>
      <c r="AQ783" s="43">
        <f>SUM(AQ$739:AQ$747)-SUM(AQ$769:AQ$777)</f>
        <v/>
      </c>
      <c r="AR783" s="43">
        <f>SUM(AR$739:AR$747)-SUM(AR$769:AR$777)</f>
        <v/>
      </c>
      <c r="AS783" s="43">
        <f>SUM(AS$739:AS$747)-SUM(AS$769:AS$777)</f>
        <v/>
      </c>
      <c r="AT783" s="43">
        <f>SUM(AT$739:AT$747)-SUM(AT$769:AT$777)</f>
        <v/>
      </c>
      <c r="AU783" s="43">
        <f>SUM(AU$739:AU$747)-SUM(AU$769:AU$777)</f>
        <v/>
      </c>
      <c r="AV783" s="43">
        <f>SUM(AV$739:AV$747)-SUM(AV$769:AV$777)</f>
        <v/>
      </c>
      <c r="AW783" s="43">
        <f>SUM(AW$739:AW$747)-SUM(AW$769:AW$777)</f>
        <v/>
      </c>
      <c r="AX783" s="43">
        <f>SUM(AX$739:AX$747)-SUM(AX$769:AX$777)</f>
        <v/>
      </c>
      <c r="AY783" s="43">
        <f>SUM(AY$739:AY$747)-SUM(AY$769:AY$777)</f>
        <v/>
      </c>
    </row>
    <row r="784" hidden="1" outlineLevel="1">
      <c r="A784" s="14" t="inlineStr">
        <is>
          <t>need</t>
        </is>
      </c>
      <c r="B784" s="14" t="inlineStr"/>
      <c r="C784" s="14" t="inlineStr"/>
      <c r="D784" s="35" t="n"/>
      <c r="E784" s="35" t="n"/>
      <c r="F784" s="35" t="n"/>
      <c r="G784" s="35" t="n"/>
      <c r="H784" s="14">
        <f>INDEX(VarLab,MATCH($A784,VarKey,0))&amp;INDEX(MemLab,MATCH($C784&amp;"|"&amp;$B784,MemKey,0))</f>
        <v/>
      </c>
      <c r="I784" s="14">
        <f>INDEX(VarUnit,MATCH($A784,VarKey,0))</f>
        <v/>
      </c>
      <c r="J784" s="14">
        <f>INDEX(VarSrc,MATCH($A784,VarKey,0))</f>
        <v/>
      </c>
      <c r="K784" s="11">
        <f>CodePrefix&amp;$A784&amp;IF($C784="","","."&amp;$C784&amp;"."&amp;$B784)&amp;INDEX(VarEnd,MATCH($A784,VarKey,0))&amp;K$5</f>
        <v/>
      </c>
      <c r="L784" s="42">
        <f>MAX(L$651-L$783,0)</f>
        <v/>
      </c>
      <c r="M784" s="43">
        <f>MAX(M$651-M$783,0)</f>
        <v/>
      </c>
      <c r="N784" s="43">
        <f>MAX(N$651-N$783,0)</f>
        <v/>
      </c>
      <c r="O784" s="43">
        <f>MAX(O$651-O$783,0)</f>
        <v/>
      </c>
      <c r="P784" s="43">
        <f>MAX(P$651-P$783,0)</f>
        <v/>
      </c>
      <c r="Q784" s="43">
        <f>MAX(Q$651-Q$783,0)</f>
        <v/>
      </c>
      <c r="R784" s="43">
        <f>MAX(R$651-R$783,0)</f>
        <v/>
      </c>
      <c r="S784" s="43">
        <f>MAX(S$651-S$783,0)</f>
        <v/>
      </c>
      <c r="T784" s="43">
        <f>MAX(T$651-T$783,0)</f>
        <v/>
      </c>
      <c r="U784" s="43">
        <f>MAX(U$651-U$783,0)</f>
        <v/>
      </c>
      <c r="V784" s="43">
        <f>MAX(V$651-V$783,0)</f>
        <v/>
      </c>
      <c r="W784" s="43">
        <f>MAX(W$651-W$783,0)</f>
        <v/>
      </c>
      <c r="X784" s="43">
        <f>MAX(X$651-X$783,0)</f>
        <v/>
      </c>
      <c r="Y784" s="43">
        <f>MAX(Y$651-Y$783,0)</f>
        <v/>
      </c>
      <c r="Z784" s="43">
        <f>MAX(Z$651-Z$783,0)</f>
        <v/>
      </c>
      <c r="AA784" s="43">
        <f>MAX(AA$651-AA$783,0)</f>
        <v/>
      </c>
      <c r="AB784" s="43">
        <f>MAX(AB$651-AB$783,0)</f>
        <v/>
      </c>
      <c r="AC784" s="43">
        <f>MAX(AC$651-AC$783,0)</f>
        <v/>
      </c>
      <c r="AD784" s="43">
        <f>MAX(AD$651-AD$783,0)</f>
        <v/>
      </c>
      <c r="AF784" s="11">
        <f>CodePrefix&amp;$A784&amp;IF($C784="","","."&amp;$C784&amp;"."&amp;$B784)&amp;INDEX(VarEnd,MATCH($A784,VarKey,0))&amp;AF$5</f>
        <v/>
      </c>
      <c r="AG784" s="42">
        <f>MAX(AG$651-AG$783,0)</f>
        <v/>
      </c>
      <c r="AH784" s="43">
        <f>MAX(AH$651-AH$783,0)</f>
        <v/>
      </c>
      <c r="AI784" s="43">
        <f>MAX(AI$651-AI$783,0)</f>
        <v/>
      </c>
      <c r="AJ784" s="43">
        <f>MAX(AJ$651-AJ$783,0)</f>
        <v/>
      </c>
      <c r="AK784" s="43">
        <f>MAX(AK$651-AK$783,0)</f>
        <v/>
      </c>
      <c r="AL784" s="43">
        <f>MAX(AL$651-AL$783,0)</f>
        <v/>
      </c>
      <c r="AM784" s="43">
        <f>MAX(AM$651-AM$783,0)</f>
        <v/>
      </c>
      <c r="AN784" s="43">
        <f>MAX(AN$651-AN$783,0)</f>
        <v/>
      </c>
      <c r="AO784" s="43">
        <f>MAX(AO$651-AO$783,0)</f>
        <v/>
      </c>
      <c r="AP784" s="43">
        <f>MAX(AP$651-AP$783,0)</f>
        <v/>
      </c>
      <c r="AQ784" s="43">
        <f>MAX(AQ$651-AQ$783,0)</f>
        <v/>
      </c>
      <c r="AR784" s="43">
        <f>MAX(AR$651-AR$783,0)</f>
        <v/>
      </c>
      <c r="AS784" s="43">
        <f>MAX(AS$651-AS$783,0)</f>
        <v/>
      </c>
      <c r="AT784" s="43">
        <f>MAX(AT$651-AT$783,0)</f>
        <v/>
      </c>
      <c r="AU784" s="43">
        <f>MAX(AU$651-AU$783,0)</f>
        <v/>
      </c>
      <c r="AV784" s="43">
        <f>MAX(AV$651-AV$783,0)</f>
        <v/>
      </c>
      <c r="AW784" s="43">
        <f>MAX(AW$651-AW$783,0)</f>
        <v/>
      </c>
      <c r="AX784" s="43">
        <f>MAX(AX$651-AX$783,0)</f>
        <v/>
      </c>
      <c r="AY784" s="43">
        <f>MAX(AY$651-AY$783,0)</f>
        <v/>
      </c>
    </row>
    <row r="785" hidden="1" outlineLevel="1"/>
    <row r="786" hidden="1" outlineLevel="1">
      <c r="H786" s="20" t="inlineStr">
        <is>
          <t>L. Investment (MW effective, MW nameplate, USD million): logit on levelised cost within scale-up limits, then the cheapest remaining space; share of new investment in the stock (for B)</t>
        </is>
      </c>
    </row>
    <row r="787" hidden="1" outlineLevel="1">
      <c r="A787" s="14" t="inlineStr">
        <is>
          <t>cmin</t>
        </is>
      </c>
      <c r="B787" s="14" t="inlineStr"/>
      <c r="C787" s="14" t="inlineStr"/>
      <c r="D787" s="41">
        <f>INDEX(PParVal,MATCH("min_cost",PParKey,0))</f>
        <v/>
      </c>
      <c r="E787" s="35" t="n"/>
      <c r="F787" s="35" t="n"/>
      <c r="G787" s="35" t="n"/>
      <c r="H787" s="14">
        <f>INDEX(VarLab,MATCH($A787,VarKey,0))&amp;INDEX(MemLab,MATCH($C787&amp;"|"&amp;$B787,MemKey,0))</f>
        <v/>
      </c>
      <c r="I787" s="14">
        <f>INDEX(VarUnit,MATCH($A787,VarKey,0))</f>
        <v/>
      </c>
      <c r="J787" s="14">
        <f>INDEX(VarSrc,MATCH($A787,VarKey,0))</f>
        <v/>
      </c>
      <c r="K787" s="11">
        <f>CodePrefix&amp;$A787&amp;IF($C787="","","."&amp;$C787&amp;"."&amp;$B787)&amp;INDEX(VarEnd,MATCH($A787,VarKey,0))&amp;K$5</f>
        <v/>
      </c>
      <c r="L787" s="15">
        <f>MAX(_xlfn.MINIFS(L$583:L$591,L$790:L$798,1),$D787)</f>
        <v/>
      </c>
      <c r="M787" s="16">
        <f>MAX(_xlfn.MINIFS(M$583:M$591,M$790:M$798,1),$D787)</f>
        <v/>
      </c>
      <c r="N787" s="16">
        <f>MAX(_xlfn.MINIFS(N$583:N$591,N$790:N$798,1),$D787)</f>
        <v/>
      </c>
      <c r="O787" s="16">
        <f>MAX(_xlfn.MINIFS(O$583:O$591,O$790:O$798,1),$D787)</f>
        <v/>
      </c>
      <c r="P787" s="16">
        <f>MAX(_xlfn.MINIFS(P$583:P$591,P$790:P$798,1),$D787)</f>
        <v/>
      </c>
      <c r="Q787" s="16">
        <f>MAX(_xlfn.MINIFS(Q$583:Q$591,Q$790:Q$798,1),$D787)</f>
        <v/>
      </c>
      <c r="R787" s="16">
        <f>MAX(_xlfn.MINIFS(R$583:R$591,R$790:R$798,1),$D787)</f>
        <v/>
      </c>
      <c r="S787" s="16">
        <f>MAX(_xlfn.MINIFS(S$583:S$591,S$790:S$798,1),$D787)</f>
        <v/>
      </c>
      <c r="T787" s="16">
        <f>MAX(_xlfn.MINIFS(T$583:T$591,T$790:T$798,1),$D787)</f>
        <v/>
      </c>
      <c r="U787" s="16">
        <f>MAX(_xlfn.MINIFS(U$583:U$591,U$790:U$798,1),$D787)</f>
        <v/>
      </c>
      <c r="V787" s="16">
        <f>MAX(_xlfn.MINIFS(V$583:V$591,V$790:V$798,1),$D787)</f>
        <v/>
      </c>
      <c r="W787" s="16">
        <f>MAX(_xlfn.MINIFS(W$583:W$591,W$790:W$798,1),$D787)</f>
        <v/>
      </c>
      <c r="X787" s="16">
        <f>MAX(_xlfn.MINIFS(X$583:X$591,X$790:X$798,1),$D787)</f>
        <v/>
      </c>
      <c r="Y787" s="16">
        <f>MAX(_xlfn.MINIFS(Y$583:Y$591,Y$790:Y$798,1),$D787)</f>
        <v/>
      </c>
      <c r="Z787" s="16">
        <f>MAX(_xlfn.MINIFS(Z$583:Z$591,Z$790:Z$798,1),$D787)</f>
        <v/>
      </c>
      <c r="AA787" s="16">
        <f>MAX(_xlfn.MINIFS(AA$583:AA$591,AA$790:AA$798,1),$D787)</f>
        <v/>
      </c>
      <c r="AB787" s="16">
        <f>MAX(_xlfn.MINIFS(AB$583:AB$591,AB$790:AB$798,1),$D787)</f>
        <v/>
      </c>
      <c r="AC787" s="16">
        <f>MAX(_xlfn.MINIFS(AC$583:AC$591,AC$790:AC$798,1),$D787)</f>
        <v/>
      </c>
      <c r="AD787" s="16">
        <f>MAX(_xlfn.MINIFS(AD$583:AD$591,AD$790:AD$798,1),$D787)</f>
        <v/>
      </c>
      <c r="AF787" s="11">
        <f>CodePrefix&amp;$A787&amp;IF($C787="","","."&amp;$C787&amp;"."&amp;$B787)&amp;INDEX(VarEnd,MATCH($A787,VarKey,0))&amp;AF$5</f>
        <v/>
      </c>
      <c r="AG787" s="15">
        <f>MAX(_xlfn.MINIFS(AG$583:AG$591,AG$790:AG$798,1),$D787)</f>
        <v/>
      </c>
      <c r="AH787" s="16">
        <f>MAX(_xlfn.MINIFS(AH$583:AH$591,AH$790:AH$798,1),$D787)</f>
        <v/>
      </c>
      <c r="AI787" s="16">
        <f>MAX(_xlfn.MINIFS(AI$583:AI$591,AI$790:AI$798,1),$D787)</f>
        <v/>
      </c>
      <c r="AJ787" s="16">
        <f>MAX(_xlfn.MINIFS(AJ$583:AJ$591,AJ$790:AJ$798,1),$D787)</f>
        <v/>
      </c>
      <c r="AK787" s="16">
        <f>MAX(_xlfn.MINIFS(AK$583:AK$591,AK$790:AK$798,1),$D787)</f>
        <v/>
      </c>
      <c r="AL787" s="16">
        <f>MAX(_xlfn.MINIFS(AL$583:AL$591,AL$790:AL$798,1),$D787)</f>
        <v/>
      </c>
      <c r="AM787" s="16">
        <f>MAX(_xlfn.MINIFS(AM$583:AM$591,AM$790:AM$798,1),$D787)</f>
        <v/>
      </c>
      <c r="AN787" s="16">
        <f>MAX(_xlfn.MINIFS(AN$583:AN$591,AN$790:AN$798,1),$D787)</f>
        <v/>
      </c>
      <c r="AO787" s="16">
        <f>MAX(_xlfn.MINIFS(AO$583:AO$591,AO$790:AO$798,1),$D787)</f>
        <v/>
      </c>
      <c r="AP787" s="16">
        <f>MAX(_xlfn.MINIFS(AP$583:AP$591,AP$790:AP$798,1),$D787)</f>
        <v/>
      </c>
      <c r="AQ787" s="16">
        <f>MAX(_xlfn.MINIFS(AQ$583:AQ$591,AQ$790:AQ$798,1),$D787)</f>
        <v/>
      </c>
      <c r="AR787" s="16">
        <f>MAX(_xlfn.MINIFS(AR$583:AR$591,AR$790:AR$798,1),$D787)</f>
        <v/>
      </c>
      <c r="AS787" s="16">
        <f>MAX(_xlfn.MINIFS(AS$583:AS$591,AS$790:AS$798,1),$D787)</f>
        <v/>
      </c>
      <c r="AT787" s="16">
        <f>MAX(_xlfn.MINIFS(AT$583:AT$591,AT$790:AT$798,1),$D787)</f>
        <v/>
      </c>
      <c r="AU787" s="16">
        <f>MAX(_xlfn.MINIFS(AU$583:AU$591,AU$790:AU$798,1),$D787)</f>
        <v/>
      </c>
      <c r="AV787" s="16">
        <f>MAX(_xlfn.MINIFS(AV$583:AV$591,AV$790:AV$798,1),$D787)</f>
        <v/>
      </c>
      <c r="AW787" s="16">
        <f>MAX(_xlfn.MINIFS(AW$583:AW$591,AW$790:AW$798,1),$D787)</f>
        <v/>
      </c>
      <c r="AX787" s="16">
        <f>MAX(_xlfn.MINIFS(AX$583:AX$591,AX$790:AX$798,1),$D787)</f>
        <v/>
      </c>
      <c r="AY787" s="16">
        <f>MAX(_xlfn.MINIFS(AY$583:AY$591,AY$790:AY$798,1),$D787)</f>
        <v/>
      </c>
    </row>
    <row r="788" hidden="1" outlineLevel="1">
      <c r="A788" s="14" t="inlineStr">
        <is>
          <t>deficit</t>
        </is>
      </c>
      <c r="B788" s="14" t="inlineStr"/>
      <c r="C788" s="14" t="inlineStr"/>
      <c r="D788" s="35" t="n"/>
      <c r="E788" s="35" t="n"/>
      <c r="F788" s="35" t="n"/>
      <c r="G788" s="35" t="n"/>
      <c r="H788" s="14">
        <f>INDEX(VarLab,MATCH($A788,VarKey,0))&amp;INDEX(MemLab,MATCH($C788&amp;"|"&amp;$B788,MemKey,0))</f>
        <v/>
      </c>
      <c r="I788" s="14">
        <f>INDEX(VarUnit,MATCH($A788,VarKey,0))</f>
        <v/>
      </c>
      <c r="J788" s="14">
        <f>INDEX(VarSrc,MATCH($A788,VarKey,0))</f>
        <v/>
      </c>
      <c r="K788" s="11">
        <f>CodePrefix&amp;$A788&amp;IF($C788="","","."&amp;$C788&amp;"."&amp;$B788)&amp;INDEX(VarEnd,MATCH($A788,VarKey,0))&amp;K$5</f>
        <v/>
      </c>
      <c r="L788" s="42">
        <f>MAX(L$784-SUM(L$830:L$838),0)</f>
        <v/>
      </c>
      <c r="M788" s="43">
        <f>MAX(M$784-SUM(M$830:M$838),0)</f>
        <v/>
      </c>
      <c r="N788" s="43">
        <f>MAX(N$784-SUM(N$830:N$838),0)</f>
        <v/>
      </c>
      <c r="O788" s="43">
        <f>MAX(O$784-SUM(O$830:O$838),0)</f>
        <v/>
      </c>
      <c r="P788" s="43">
        <f>MAX(P$784-SUM(P$830:P$838),0)</f>
        <v/>
      </c>
      <c r="Q788" s="43">
        <f>MAX(Q$784-SUM(Q$830:Q$838),0)</f>
        <v/>
      </c>
      <c r="R788" s="43">
        <f>MAX(R$784-SUM(R$830:R$838),0)</f>
        <v/>
      </c>
      <c r="S788" s="43">
        <f>MAX(S$784-SUM(S$830:S$838),0)</f>
        <v/>
      </c>
      <c r="T788" s="43">
        <f>MAX(T$784-SUM(T$830:T$838),0)</f>
        <v/>
      </c>
      <c r="U788" s="43">
        <f>MAX(U$784-SUM(U$830:U$838),0)</f>
        <v/>
      </c>
      <c r="V788" s="43">
        <f>MAX(V$784-SUM(V$830:V$838),0)</f>
        <v/>
      </c>
      <c r="W788" s="43">
        <f>MAX(W$784-SUM(W$830:W$838),0)</f>
        <v/>
      </c>
      <c r="X788" s="43">
        <f>MAX(X$784-SUM(X$830:X$838),0)</f>
        <v/>
      </c>
      <c r="Y788" s="43">
        <f>MAX(Y$784-SUM(Y$830:Y$838),0)</f>
        <v/>
      </c>
      <c r="Z788" s="43">
        <f>MAX(Z$784-SUM(Z$830:Z$838),0)</f>
        <v/>
      </c>
      <c r="AA788" s="43">
        <f>MAX(AA$784-SUM(AA$830:AA$838),0)</f>
        <v/>
      </c>
      <c r="AB788" s="43">
        <f>MAX(AB$784-SUM(AB$830:AB$838),0)</f>
        <v/>
      </c>
      <c r="AC788" s="43">
        <f>MAX(AC$784-SUM(AC$830:AC$838),0)</f>
        <v/>
      </c>
      <c r="AD788" s="43">
        <f>MAX(AD$784-SUM(AD$830:AD$838),0)</f>
        <v/>
      </c>
      <c r="AF788" s="11">
        <f>CodePrefix&amp;$A788&amp;IF($C788="","","."&amp;$C788&amp;"."&amp;$B788)&amp;INDEX(VarEnd,MATCH($A788,VarKey,0))&amp;AF$5</f>
        <v/>
      </c>
      <c r="AG788" s="42">
        <f>MAX(AG$784-SUM(AG$830:AG$838),0)</f>
        <v/>
      </c>
      <c r="AH788" s="43">
        <f>MAX(AH$784-SUM(AH$830:AH$838),0)</f>
        <v/>
      </c>
      <c r="AI788" s="43">
        <f>MAX(AI$784-SUM(AI$830:AI$838),0)</f>
        <v/>
      </c>
      <c r="AJ788" s="43">
        <f>MAX(AJ$784-SUM(AJ$830:AJ$838),0)</f>
        <v/>
      </c>
      <c r="AK788" s="43">
        <f>MAX(AK$784-SUM(AK$830:AK$838),0)</f>
        <v/>
      </c>
      <c r="AL788" s="43">
        <f>MAX(AL$784-SUM(AL$830:AL$838),0)</f>
        <v/>
      </c>
      <c r="AM788" s="43">
        <f>MAX(AM$784-SUM(AM$830:AM$838),0)</f>
        <v/>
      </c>
      <c r="AN788" s="43">
        <f>MAX(AN$784-SUM(AN$830:AN$838),0)</f>
        <v/>
      </c>
      <c r="AO788" s="43">
        <f>MAX(AO$784-SUM(AO$830:AO$838),0)</f>
        <v/>
      </c>
      <c r="AP788" s="43">
        <f>MAX(AP$784-SUM(AP$830:AP$838),0)</f>
        <v/>
      </c>
      <c r="AQ788" s="43">
        <f>MAX(AQ$784-SUM(AQ$830:AQ$838),0)</f>
        <v/>
      </c>
      <c r="AR788" s="43">
        <f>MAX(AR$784-SUM(AR$830:AR$838),0)</f>
        <v/>
      </c>
      <c r="AS788" s="43">
        <f>MAX(AS$784-SUM(AS$830:AS$838),0)</f>
        <v/>
      </c>
      <c r="AT788" s="43">
        <f>MAX(AT$784-SUM(AT$830:AT$838),0)</f>
        <v/>
      </c>
      <c r="AU788" s="43">
        <f>MAX(AU$784-SUM(AU$830:AU$838),0)</f>
        <v/>
      </c>
      <c r="AV788" s="43">
        <f>MAX(AV$784-SUM(AV$830:AV$838),0)</f>
        <v/>
      </c>
      <c r="AW788" s="43">
        <f>MAX(AW$784-SUM(AW$830:AW$838),0)</f>
        <v/>
      </c>
      <c r="AX788" s="43">
        <f>MAX(AX$784-SUM(AX$830:AX$838),0)</f>
        <v/>
      </c>
      <c r="AY788" s="43">
        <f>MAX(AY$784-SUM(AY$830:AY$838),0)</f>
        <v/>
      </c>
    </row>
    <row r="789" hidden="1" outlineLevel="1"/>
    <row r="790" hidden="1" outlineLevel="1">
      <c r="A790" s="14" t="inlineStr">
        <is>
          <t>permit</t>
        </is>
      </c>
      <c r="B790" s="14" t="inlineStr">
        <is>
          <t>coa</t>
        </is>
      </c>
      <c r="C790" s="14" t="inlineStr">
        <is>
          <t>pow</t>
        </is>
      </c>
      <c r="D790" s="41">
        <f>INDEX(Inputs_power!$AH$5:$AH$13,MATCH($B790,Inputs_power!$A$5:$A$13,0))</f>
        <v/>
      </c>
      <c r="E790" s="41">
        <f>INDEX(Inputs_power!$AI$5:$AI$13,MATCH($B790,Inputs_power!$A$5:$A$13,0))</f>
        <v/>
      </c>
      <c r="F790" s="35" t="n"/>
      <c r="G790" s="35" t="n"/>
      <c r="H790" s="14">
        <f>INDEX(VarLab,MATCH($A790,VarKey,0))&amp;INDEX(MemLab,MATCH($C790&amp;"|"&amp;$B790,MemKey,0))</f>
        <v/>
      </c>
      <c r="I790" s="14">
        <f>INDEX(VarUnit,MATCH($A790,VarKey,0))</f>
        <v/>
      </c>
      <c r="J790" s="14">
        <f>INDEX(VarSrc,MATCH($A790,VarKey,0))</f>
        <v/>
      </c>
      <c r="K790" s="11">
        <f>CodePrefix&amp;$A790&amp;IF($C790="","","."&amp;$C790&amp;"."&amp;$B790)&amp;INDEX(VarEnd,MATCH($A790,VarKey,0))&amp;K$5</f>
        <v/>
      </c>
      <c r="L790" s="9">
        <f>IF(AND($D790="Yes",L$4&gt;=$E790),1,0)</f>
        <v/>
      </c>
      <c r="M790" s="10">
        <f>IF(AND($D790="Yes",M$4&gt;=$E790),1,0)</f>
        <v/>
      </c>
      <c r="N790" s="10">
        <f>IF(AND($D790="Yes",N$4&gt;=$E790),1,0)</f>
        <v/>
      </c>
      <c r="O790" s="10">
        <f>IF(AND($D790="Yes",O$4&gt;=$E790),1,0)</f>
        <v/>
      </c>
      <c r="P790" s="10">
        <f>IF(AND($D790="Yes",P$4&gt;=$E790),1,0)</f>
        <v/>
      </c>
      <c r="Q790" s="10">
        <f>IF(AND($D790="Yes",Q$4&gt;=$E790),1,0)</f>
        <v/>
      </c>
      <c r="R790" s="10">
        <f>IF(AND($D790="Yes",R$4&gt;=$E790),1,0)</f>
        <v/>
      </c>
      <c r="S790" s="10">
        <f>IF(AND($D790="Yes",S$4&gt;=$E790),1,0)</f>
        <v/>
      </c>
      <c r="T790" s="10">
        <f>IF(AND($D790="Yes",T$4&gt;=$E790),1,0)</f>
        <v/>
      </c>
      <c r="U790" s="10">
        <f>IF(AND($D790="Yes",U$4&gt;=$E790),1,0)</f>
        <v/>
      </c>
      <c r="V790" s="10">
        <f>IF(AND($D790="Yes",V$4&gt;=$E790),1,0)</f>
        <v/>
      </c>
      <c r="W790" s="10">
        <f>IF(AND($D790="Yes",W$4&gt;=$E790),1,0)</f>
        <v/>
      </c>
      <c r="X790" s="10">
        <f>IF(AND($D790="Yes",X$4&gt;=$E790),1,0)</f>
        <v/>
      </c>
      <c r="Y790" s="10">
        <f>IF(AND($D790="Yes",Y$4&gt;=$E790),1,0)</f>
        <v/>
      </c>
      <c r="Z790" s="10">
        <f>IF(AND($D790="Yes",Z$4&gt;=$E790),1,0)</f>
        <v/>
      </c>
      <c r="AA790" s="10">
        <f>IF(AND($D790="Yes",AA$4&gt;=$E790),1,0)</f>
        <v/>
      </c>
      <c r="AB790" s="10">
        <f>IF(AND($D790="Yes",AB$4&gt;=$E790),1,0)</f>
        <v/>
      </c>
      <c r="AC790" s="10">
        <f>IF(AND($D790="Yes",AC$4&gt;=$E790),1,0)</f>
        <v/>
      </c>
      <c r="AD790" s="10">
        <f>IF(AND($D790="Yes",AD$4&gt;=$E790),1,0)</f>
        <v/>
      </c>
      <c r="AF790" s="11">
        <f>CodePrefix&amp;$A790&amp;IF($C790="","","."&amp;$C790&amp;"."&amp;$B790)&amp;INDEX(VarEnd,MATCH($A790,VarKey,0))&amp;AF$5</f>
        <v/>
      </c>
      <c r="AG790" s="9">
        <f>IF(AND($D790="Yes",AG$4&gt;=$E790),1,0)</f>
        <v/>
      </c>
      <c r="AH790" s="10">
        <f>IF(AND($D790="Yes",AH$4&gt;=$E790),1,0)</f>
        <v/>
      </c>
      <c r="AI790" s="10">
        <f>IF(AND($D790="Yes",AI$4&gt;=$E790),1,0)</f>
        <v/>
      </c>
      <c r="AJ790" s="10">
        <f>IF(AND($D790="Yes",AJ$4&gt;=$E790),1,0)</f>
        <v/>
      </c>
      <c r="AK790" s="10">
        <f>IF(AND($D790="Yes",AK$4&gt;=$E790),1,0)</f>
        <v/>
      </c>
      <c r="AL790" s="10">
        <f>IF(AND($D790="Yes",AL$4&gt;=$E790),1,0)</f>
        <v/>
      </c>
      <c r="AM790" s="10">
        <f>IF(AND($D790="Yes",AM$4&gt;=$E790),1,0)</f>
        <v/>
      </c>
      <c r="AN790" s="10">
        <f>IF(AND($D790="Yes",AN$4&gt;=$E790),1,0)</f>
        <v/>
      </c>
      <c r="AO790" s="10">
        <f>IF(AND($D790="Yes",AO$4&gt;=$E790),1,0)</f>
        <v/>
      </c>
      <c r="AP790" s="10">
        <f>IF(AND($D790="Yes",AP$4&gt;=$E790),1,0)</f>
        <v/>
      </c>
      <c r="AQ790" s="10">
        <f>IF(AND($D790="Yes",AQ$4&gt;=$E790),1,0)</f>
        <v/>
      </c>
      <c r="AR790" s="10">
        <f>IF(AND($D790="Yes",AR$4&gt;=$E790),1,0)</f>
        <v/>
      </c>
      <c r="AS790" s="10">
        <f>IF(AND($D790="Yes",AS$4&gt;=$E790),1,0)</f>
        <v/>
      </c>
      <c r="AT790" s="10">
        <f>IF(AND($D790="Yes",AT$4&gt;=$E790),1,0)</f>
        <v/>
      </c>
      <c r="AU790" s="10">
        <f>IF(AND($D790="Yes",AU$4&gt;=$E790),1,0)</f>
        <v/>
      </c>
      <c r="AV790" s="10">
        <f>IF(AND($D790="Yes",AV$4&gt;=$E790),1,0)</f>
        <v/>
      </c>
      <c r="AW790" s="10">
        <f>IF(AND($D790="Yes",AW$4&gt;=$E790),1,0)</f>
        <v/>
      </c>
      <c r="AX790" s="10">
        <f>IF(AND($D790="Yes",AX$4&gt;=$E790),1,0)</f>
        <v/>
      </c>
      <c r="AY790" s="10">
        <f>IF(AND($D790="Yes",AY$4&gt;=$E790),1,0)</f>
        <v/>
      </c>
    </row>
    <row r="791" hidden="1" outlineLevel="1">
      <c r="A791" s="14" t="inlineStr">
        <is>
          <t>permit</t>
        </is>
      </c>
      <c r="B791" s="14" t="inlineStr">
        <is>
          <t>nga</t>
        </is>
      </c>
      <c r="C791" s="14" t="inlineStr">
        <is>
          <t>pow</t>
        </is>
      </c>
      <c r="D791" s="41">
        <f>INDEX(Inputs_power!$AH$5:$AH$13,MATCH($B791,Inputs_power!$A$5:$A$13,0))</f>
        <v/>
      </c>
      <c r="E791" s="41">
        <f>INDEX(Inputs_power!$AI$5:$AI$13,MATCH($B791,Inputs_power!$A$5:$A$13,0))</f>
        <v/>
      </c>
      <c r="F791" s="35" t="n"/>
      <c r="G791" s="35" t="n"/>
      <c r="H791" s="14">
        <f>INDEX(VarLab,MATCH($A791,VarKey,0))&amp;INDEX(MemLab,MATCH($C791&amp;"|"&amp;$B791,MemKey,0))</f>
        <v/>
      </c>
      <c r="I791" s="14">
        <f>INDEX(VarUnit,MATCH($A791,VarKey,0))</f>
        <v/>
      </c>
      <c r="J791" s="14">
        <f>INDEX(VarSrc,MATCH($A791,VarKey,0))</f>
        <v/>
      </c>
      <c r="K791" s="11">
        <f>CodePrefix&amp;$A791&amp;IF($C791="","","."&amp;$C791&amp;"."&amp;$B791)&amp;INDEX(VarEnd,MATCH($A791,VarKey,0))&amp;K$5</f>
        <v/>
      </c>
      <c r="L791" s="9">
        <f>IF(AND($D791="Yes",L$4&gt;=$E791),1,0)</f>
        <v/>
      </c>
      <c r="M791" s="10">
        <f>IF(AND($D791="Yes",M$4&gt;=$E791),1,0)</f>
        <v/>
      </c>
      <c r="N791" s="10">
        <f>IF(AND($D791="Yes",N$4&gt;=$E791),1,0)</f>
        <v/>
      </c>
      <c r="O791" s="10">
        <f>IF(AND($D791="Yes",O$4&gt;=$E791),1,0)</f>
        <v/>
      </c>
      <c r="P791" s="10">
        <f>IF(AND($D791="Yes",P$4&gt;=$E791),1,0)</f>
        <v/>
      </c>
      <c r="Q791" s="10">
        <f>IF(AND($D791="Yes",Q$4&gt;=$E791),1,0)</f>
        <v/>
      </c>
      <c r="R791" s="10">
        <f>IF(AND($D791="Yes",R$4&gt;=$E791),1,0)</f>
        <v/>
      </c>
      <c r="S791" s="10">
        <f>IF(AND($D791="Yes",S$4&gt;=$E791),1,0)</f>
        <v/>
      </c>
      <c r="T791" s="10">
        <f>IF(AND($D791="Yes",T$4&gt;=$E791),1,0)</f>
        <v/>
      </c>
      <c r="U791" s="10">
        <f>IF(AND($D791="Yes",U$4&gt;=$E791),1,0)</f>
        <v/>
      </c>
      <c r="V791" s="10">
        <f>IF(AND($D791="Yes",V$4&gt;=$E791),1,0)</f>
        <v/>
      </c>
      <c r="W791" s="10">
        <f>IF(AND($D791="Yes",W$4&gt;=$E791),1,0)</f>
        <v/>
      </c>
      <c r="X791" s="10">
        <f>IF(AND($D791="Yes",X$4&gt;=$E791),1,0)</f>
        <v/>
      </c>
      <c r="Y791" s="10">
        <f>IF(AND($D791="Yes",Y$4&gt;=$E791),1,0)</f>
        <v/>
      </c>
      <c r="Z791" s="10">
        <f>IF(AND($D791="Yes",Z$4&gt;=$E791),1,0)</f>
        <v/>
      </c>
      <c r="AA791" s="10">
        <f>IF(AND($D791="Yes",AA$4&gt;=$E791),1,0)</f>
        <v/>
      </c>
      <c r="AB791" s="10">
        <f>IF(AND($D791="Yes",AB$4&gt;=$E791),1,0)</f>
        <v/>
      </c>
      <c r="AC791" s="10">
        <f>IF(AND($D791="Yes",AC$4&gt;=$E791),1,0)</f>
        <v/>
      </c>
      <c r="AD791" s="10">
        <f>IF(AND($D791="Yes",AD$4&gt;=$E791),1,0)</f>
        <v/>
      </c>
      <c r="AF791" s="11">
        <f>CodePrefix&amp;$A791&amp;IF($C791="","","."&amp;$C791&amp;"."&amp;$B791)&amp;INDEX(VarEnd,MATCH($A791,VarKey,0))&amp;AF$5</f>
        <v/>
      </c>
      <c r="AG791" s="9">
        <f>IF(AND($D791="Yes",AG$4&gt;=$E791),1,0)</f>
        <v/>
      </c>
      <c r="AH791" s="10">
        <f>IF(AND($D791="Yes",AH$4&gt;=$E791),1,0)</f>
        <v/>
      </c>
      <c r="AI791" s="10">
        <f>IF(AND($D791="Yes",AI$4&gt;=$E791),1,0)</f>
        <v/>
      </c>
      <c r="AJ791" s="10">
        <f>IF(AND($D791="Yes",AJ$4&gt;=$E791),1,0)</f>
        <v/>
      </c>
      <c r="AK791" s="10">
        <f>IF(AND($D791="Yes",AK$4&gt;=$E791),1,0)</f>
        <v/>
      </c>
      <c r="AL791" s="10">
        <f>IF(AND($D791="Yes",AL$4&gt;=$E791),1,0)</f>
        <v/>
      </c>
      <c r="AM791" s="10">
        <f>IF(AND($D791="Yes",AM$4&gt;=$E791),1,0)</f>
        <v/>
      </c>
      <c r="AN791" s="10">
        <f>IF(AND($D791="Yes",AN$4&gt;=$E791),1,0)</f>
        <v/>
      </c>
      <c r="AO791" s="10">
        <f>IF(AND($D791="Yes",AO$4&gt;=$E791),1,0)</f>
        <v/>
      </c>
      <c r="AP791" s="10">
        <f>IF(AND($D791="Yes",AP$4&gt;=$E791),1,0)</f>
        <v/>
      </c>
      <c r="AQ791" s="10">
        <f>IF(AND($D791="Yes",AQ$4&gt;=$E791),1,0)</f>
        <v/>
      </c>
      <c r="AR791" s="10">
        <f>IF(AND($D791="Yes",AR$4&gt;=$E791),1,0)</f>
        <v/>
      </c>
      <c r="AS791" s="10">
        <f>IF(AND($D791="Yes",AS$4&gt;=$E791),1,0)</f>
        <v/>
      </c>
      <c r="AT791" s="10">
        <f>IF(AND($D791="Yes",AT$4&gt;=$E791),1,0)</f>
        <v/>
      </c>
      <c r="AU791" s="10">
        <f>IF(AND($D791="Yes",AU$4&gt;=$E791),1,0)</f>
        <v/>
      </c>
      <c r="AV791" s="10">
        <f>IF(AND($D791="Yes",AV$4&gt;=$E791),1,0)</f>
        <v/>
      </c>
      <c r="AW791" s="10">
        <f>IF(AND($D791="Yes",AW$4&gt;=$E791),1,0)</f>
        <v/>
      </c>
      <c r="AX791" s="10">
        <f>IF(AND($D791="Yes",AX$4&gt;=$E791),1,0)</f>
        <v/>
      </c>
      <c r="AY791" s="10">
        <f>IF(AND($D791="Yes",AY$4&gt;=$E791),1,0)</f>
        <v/>
      </c>
    </row>
    <row r="792" hidden="1" outlineLevel="1">
      <c r="A792" s="14" t="inlineStr">
        <is>
          <t>permit</t>
        </is>
      </c>
      <c r="B792" s="14" t="inlineStr">
        <is>
          <t>oop</t>
        </is>
      </c>
      <c r="C792" s="14" t="inlineStr">
        <is>
          <t>pow</t>
        </is>
      </c>
      <c r="D792" s="41">
        <f>INDEX(Inputs_power!$AH$5:$AH$13,MATCH($B792,Inputs_power!$A$5:$A$13,0))</f>
        <v/>
      </c>
      <c r="E792" s="41">
        <f>INDEX(Inputs_power!$AI$5:$AI$13,MATCH($B792,Inputs_power!$A$5:$A$13,0))</f>
        <v/>
      </c>
      <c r="F792" s="35" t="n"/>
      <c r="G792" s="35" t="n"/>
      <c r="H792" s="14">
        <f>INDEX(VarLab,MATCH($A792,VarKey,0))&amp;INDEX(MemLab,MATCH($C792&amp;"|"&amp;$B792,MemKey,0))</f>
        <v/>
      </c>
      <c r="I792" s="14">
        <f>INDEX(VarUnit,MATCH($A792,VarKey,0))</f>
        <v/>
      </c>
      <c r="J792" s="14">
        <f>INDEX(VarSrc,MATCH($A792,VarKey,0))</f>
        <v/>
      </c>
      <c r="K792" s="11">
        <f>CodePrefix&amp;$A792&amp;IF($C792="","","."&amp;$C792&amp;"."&amp;$B792)&amp;INDEX(VarEnd,MATCH($A792,VarKey,0))&amp;K$5</f>
        <v/>
      </c>
      <c r="L792" s="9">
        <f>IF(AND($D792="Yes",L$4&gt;=$E792),1,0)</f>
        <v/>
      </c>
      <c r="M792" s="10">
        <f>IF(AND($D792="Yes",M$4&gt;=$E792),1,0)</f>
        <v/>
      </c>
      <c r="N792" s="10">
        <f>IF(AND($D792="Yes",N$4&gt;=$E792),1,0)</f>
        <v/>
      </c>
      <c r="O792" s="10">
        <f>IF(AND($D792="Yes",O$4&gt;=$E792),1,0)</f>
        <v/>
      </c>
      <c r="P792" s="10">
        <f>IF(AND($D792="Yes",P$4&gt;=$E792),1,0)</f>
        <v/>
      </c>
      <c r="Q792" s="10">
        <f>IF(AND($D792="Yes",Q$4&gt;=$E792),1,0)</f>
        <v/>
      </c>
      <c r="R792" s="10">
        <f>IF(AND($D792="Yes",R$4&gt;=$E792),1,0)</f>
        <v/>
      </c>
      <c r="S792" s="10">
        <f>IF(AND($D792="Yes",S$4&gt;=$E792),1,0)</f>
        <v/>
      </c>
      <c r="T792" s="10">
        <f>IF(AND($D792="Yes",T$4&gt;=$E792),1,0)</f>
        <v/>
      </c>
      <c r="U792" s="10">
        <f>IF(AND($D792="Yes",U$4&gt;=$E792),1,0)</f>
        <v/>
      </c>
      <c r="V792" s="10">
        <f>IF(AND($D792="Yes",V$4&gt;=$E792),1,0)</f>
        <v/>
      </c>
      <c r="W792" s="10">
        <f>IF(AND($D792="Yes",W$4&gt;=$E792),1,0)</f>
        <v/>
      </c>
      <c r="X792" s="10">
        <f>IF(AND($D792="Yes",X$4&gt;=$E792),1,0)</f>
        <v/>
      </c>
      <c r="Y792" s="10">
        <f>IF(AND($D792="Yes",Y$4&gt;=$E792),1,0)</f>
        <v/>
      </c>
      <c r="Z792" s="10">
        <f>IF(AND($D792="Yes",Z$4&gt;=$E792),1,0)</f>
        <v/>
      </c>
      <c r="AA792" s="10">
        <f>IF(AND($D792="Yes",AA$4&gt;=$E792),1,0)</f>
        <v/>
      </c>
      <c r="AB792" s="10">
        <f>IF(AND($D792="Yes",AB$4&gt;=$E792),1,0)</f>
        <v/>
      </c>
      <c r="AC792" s="10">
        <f>IF(AND($D792="Yes",AC$4&gt;=$E792),1,0)</f>
        <v/>
      </c>
      <c r="AD792" s="10">
        <f>IF(AND($D792="Yes",AD$4&gt;=$E792),1,0)</f>
        <v/>
      </c>
      <c r="AF792" s="11">
        <f>CodePrefix&amp;$A792&amp;IF($C792="","","."&amp;$C792&amp;"."&amp;$B792)&amp;INDEX(VarEnd,MATCH($A792,VarKey,0))&amp;AF$5</f>
        <v/>
      </c>
      <c r="AG792" s="9">
        <f>IF(AND($D792="Yes",AG$4&gt;=$E792),1,0)</f>
        <v/>
      </c>
      <c r="AH792" s="10">
        <f>IF(AND($D792="Yes",AH$4&gt;=$E792),1,0)</f>
        <v/>
      </c>
      <c r="AI792" s="10">
        <f>IF(AND($D792="Yes",AI$4&gt;=$E792),1,0)</f>
        <v/>
      </c>
      <c r="AJ792" s="10">
        <f>IF(AND($D792="Yes",AJ$4&gt;=$E792),1,0)</f>
        <v/>
      </c>
      <c r="AK792" s="10">
        <f>IF(AND($D792="Yes",AK$4&gt;=$E792),1,0)</f>
        <v/>
      </c>
      <c r="AL792" s="10">
        <f>IF(AND($D792="Yes",AL$4&gt;=$E792),1,0)</f>
        <v/>
      </c>
      <c r="AM792" s="10">
        <f>IF(AND($D792="Yes",AM$4&gt;=$E792),1,0)</f>
        <v/>
      </c>
      <c r="AN792" s="10">
        <f>IF(AND($D792="Yes",AN$4&gt;=$E792),1,0)</f>
        <v/>
      </c>
      <c r="AO792" s="10">
        <f>IF(AND($D792="Yes",AO$4&gt;=$E792),1,0)</f>
        <v/>
      </c>
      <c r="AP792" s="10">
        <f>IF(AND($D792="Yes",AP$4&gt;=$E792),1,0)</f>
        <v/>
      </c>
      <c r="AQ792" s="10">
        <f>IF(AND($D792="Yes",AQ$4&gt;=$E792),1,0)</f>
        <v/>
      </c>
      <c r="AR792" s="10">
        <f>IF(AND($D792="Yes",AR$4&gt;=$E792),1,0)</f>
        <v/>
      </c>
      <c r="AS792" s="10">
        <f>IF(AND($D792="Yes",AS$4&gt;=$E792),1,0)</f>
        <v/>
      </c>
      <c r="AT792" s="10">
        <f>IF(AND($D792="Yes",AT$4&gt;=$E792),1,0)</f>
        <v/>
      </c>
      <c r="AU792" s="10">
        <f>IF(AND($D792="Yes",AU$4&gt;=$E792),1,0)</f>
        <v/>
      </c>
      <c r="AV792" s="10">
        <f>IF(AND($D792="Yes",AV$4&gt;=$E792),1,0)</f>
        <v/>
      </c>
      <c r="AW792" s="10">
        <f>IF(AND($D792="Yes",AW$4&gt;=$E792),1,0)</f>
        <v/>
      </c>
      <c r="AX792" s="10">
        <f>IF(AND($D792="Yes",AX$4&gt;=$E792),1,0)</f>
        <v/>
      </c>
      <c r="AY792" s="10">
        <f>IF(AND($D792="Yes",AY$4&gt;=$E792),1,0)</f>
        <v/>
      </c>
    </row>
    <row r="793" hidden="1" outlineLevel="1">
      <c r="A793" s="14" t="inlineStr">
        <is>
          <t>permit</t>
        </is>
      </c>
      <c r="B793" s="14" t="inlineStr">
        <is>
          <t>nuc</t>
        </is>
      </c>
      <c r="C793" s="14" t="inlineStr">
        <is>
          <t>pow</t>
        </is>
      </c>
      <c r="D793" s="41">
        <f>INDEX(Inputs_power!$AH$5:$AH$13,MATCH($B793,Inputs_power!$A$5:$A$13,0))</f>
        <v/>
      </c>
      <c r="E793" s="41">
        <f>INDEX(Inputs_power!$AI$5:$AI$13,MATCH($B793,Inputs_power!$A$5:$A$13,0))</f>
        <v/>
      </c>
      <c r="F793" s="35" t="n"/>
      <c r="G793" s="35" t="n"/>
      <c r="H793" s="14">
        <f>INDEX(VarLab,MATCH($A793,VarKey,0))&amp;INDEX(MemLab,MATCH($C793&amp;"|"&amp;$B793,MemKey,0))</f>
        <v/>
      </c>
      <c r="I793" s="14">
        <f>INDEX(VarUnit,MATCH($A793,VarKey,0))</f>
        <v/>
      </c>
      <c r="J793" s="14">
        <f>INDEX(VarSrc,MATCH($A793,VarKey,0))</f>
        <v/>
      </c>
      <c r="K793" s="11">
        <f>CodePrefix&amp;$A793&amp;IF($C793="","","."&amp;$C793&amp;"."&amp;$B793)&amp;INDEX(VarEnd,MATCH($A793,VarKey,0))&amp;K$5</f>
        <v/>
      </c>
      <c r="L793" s="9">
        <f>IF(AND($D793="Yes",L$4&gt;=$E793),1,0)</f>
        <v/>
      </c>
      <c r="M793" s="10">
        <f>IF(AND($D793="Yes",M$4&gt;=$E793),1,0)</f>
        <v/>
      </c>
      <c r="N793" s="10">
        <f>IF(AND($D793="Yes",N$4&gt;=$E793),1,0)</f>
        <v/>
      </c>
      <c r="O793" s="10">
        <f>IF(AND($D793="Yes",O$4&gt;=$E793),1,0)</f>
        <v/>
      </c>
      <c r="P793" s="10">
        <f>IF(AND($D793="Yes",P$4&gt;=$E793),1,0)</f>
        <v/>
      </c>
      <c r="Q793" s="10">
        <f>IF(AND($D793="Yes",Q$4&gt;=$E793),1,0)</f>
        <v/>
      </c>
      <c r="R793" s="10">
        <f>IF(AND($D793="Yes",R$4&gt;=$E793),1,0)</f>
        <v/>
      </c>
      <c r="S793" s="10">
        <f>IF(AND($D793="Yes",S$4&gt;=$E793),1,0)</f>
        <v/>
      </c>
      <c r="T793" s="10">
        <f>IF(AND($D793="Yes",T$4&gt;=$E793),1,0)</f>
        <v/>
      </c>
      <c r="U793" s="10">
        <f>IF(AND($D793="Yes",U$4&gt;=$E793),1,0)</f>
        <v/>
      </c>
      <c r="V793" s="10">
        <f>IF(AND($D793="Yes",V$4&gt;=$E793),1,0)</f>
        <v/>
      </c>
      <c r="W793" s="10">
        <f>IF(AND($D793="Yes",W$4&gt;=$E793),1,0)</f>
        <v/>
      </c>
      <c r="X793" s="10">
        <f>IF(AND($D793="Yes",X$4&gt;=$E793),1,0)</f>
        <v/>
      </c>
      <c r="Y793" s="10">
        <f>IF(AND($D793="Yes",Y$4&gt;=$E793),1,0)</f>
        <v/>
      </c>
      <c r="Z793" s="10">
        <f>IF(AND($D793="Yes",Z$4&gt;=$E793),1,0)</f>
        <v/>
      </c>
      <c r="AA793" s="10">
        <f>IF(AND($D793="Yes",AA$4&gt;=$E793),1,0)</f>
        <v/>
      </c>
      <c r="AB793" s="10">
        <f>IF(AND($D793="Yes",AB$4&gt;=$E793),1,0)</f>
        <v/>
      </c>
      <c r="AC793" s="10">
        <f>IF(AND($D793="Yes",AC$4&gt;=$E793),1,0)</f>
        <v/>
      </c>
      <c r="AD793" s="10">
        <f>IF(AND($D793="Yes",AD$4&gt;=$E793),1,0)</f>
        <v/>
      </c>
      <c r="AF793" s="11">
        <f>CodePrefix&amp;$A793&amp;IF($C793="","","."&amp;$C793&amp;"."&amp;$B793)&amp;INDEX(VarEnd,MATCH($A793,VarKey,0))&amp;AF$5</f>
        <v/>
      </c>
      <c r="AG793" s="9">
        <f>IF(AND($D793="Yes",AG$4&gt;=$E793),1,0)</f>
        <v/>
      </c>
      <c r="AH793" s="10">
        <f>IF(AND($D793="Yes",AH$4&gt;=$E793),1,0)</f>
        <v/>
      </c>
      <c r="AI793" s="10">
        <f>IF(AND($D793="Yes",AI$4&gt;=$E793),1,0)</f>
        <v/>
      </c>
      <c r="AJ793" s="10">
        <f>IF(AND($D793="Yes",AJ$4&gt;=$E793),1,0)</f>
        <v/>
      </c>
      <c r="AK793" s="10">
        <f>IF(AND($D793="Yes",AK$4&gt;=$E793),1,0)</f>
        <v/>
      </c>
      <c r="AL793" s="10">
        <f>IF(AND($D793="Yes",AL$4&gt;=$E793),1,0)</f>
        <v/>
      </c>
      <c r="AM793" s="10">
        <f>IF(AND($D793="Yes",AM$4&gt;=$E793),1,0)</f>
        <v/>
      </c>
      <c r="AN793" s="10">
        <f>IF(AND($D793="Yes",AN$4&gt;=$E793),1,0)</f>
        <v/>
      </c>
      <c r="AO793" s="10">
        <f>IF(AND($D793="Yes",AO$4&gt;=$E793),1,0)</f>
        <v/>
      </c>
      <c r="AP793" s="10">
        <f>IF(AND($D793="Yes",AP$4&gt;=$E793),1,0)</f>
        <v/>
      </c>
      <c r="AQ793" s="10">
        <f>IF(AND($D793="Yes",AQ$4&gt;=$E793),1,0)</f>
        <v/>
      </c>
      <c r="AR793" s="10">
        <f>IF(AND($D793="Yes",AR$4&gt;=$E793),1,0)</f>
        <v/>
      </c>
      <c r="AS793" s="10">
        <f>IF(AND($D793="Yes",AS$4&gt;=$E793),1,0)</f>
        <v/>
      </c>
      <c r="AT793" s="10">
        <f>IF(AND($D793="Yes",AT$4&gt;=$E793),1,0)</f>
        <v/>
      </c>
      <c r="AU793" s="10">
        <f>IF(AND($D793="Yes",AU$4&gt;=$E793),1,0)</f>
        <v/>
      </c>
      <c r="AV793" s="10">
        <f>IF(AND($D793="Yes",AV$4&gt;=$E793),1,0)</f>
        <v/>
      </c>
      <c r="AW793" s="10">
        <f>IF(AND($D793="Yes",AW$4&gt;=$E793),1,0)</f>
        <v/>
      </c>
      <c r="AX793" s="10">
        <f>IF(AND($D793="Yes",AX$4&gt;=$E793),1,0)</f>
        <v/>
      </c>
      <c r="AY793" s="10">
        <f>IF(AND($D793="Yes",AY$4&gt;=$E793),1,0)</f>
        <v/>
      </c>
    </row>
    <row r="794" hidden="1" outlineLevel="1">
      <c r="A794" s="14" t="inlineStr">
        <is>
          <t>permit</t>
        </is>
      </c>
      <c r="B794" s="14" t="inlineStr">
        <is>
          <t>wnd</t>
        </is>
      </c>
      <c r="C794" s="14" t="inlineStr">
        <is>
          <t>pow</t>
        </is>
      </c>
      <c r="D794" s="41">
        <f>INDEX(Inputs_power!$AH$5:$AH$13,MATCH($B794,Inputs_power!$A$5:$A$13,0))</f>
        <v/>
      </c>
      <c r="E794" s="41">
        <f>INDEX(Inputs_power!$AI$5:$AI$13,MATCH($B794,Inputs_power!$A$5:$A$13,0))</f>
        <v/>
      </c>
      <c r="F794" s="35" t="n"/>
      <c r="G794" s="35" t="n"/>
      <c r="H794" s="14">
        <f>INDEX(VarLab,MATCH($A794,VarKey,0))&amp;INDEX(MemLab,MATCH($C794&amp;"|"&amp;$B794,MemKey,0))</f>
        <v/>
      </c>
      <c r="I794" s="14">
        <f>INDEX(VarUnit,MATCH($A794,VarKey,0))</f>
        <v/>
      </c>
      <c r="J794" s="14">
        <f>INDEX(VarSrc,MATCH($A794,VarKey,0))</f>
        <v/>
      </c>
      <c r="K794" s="11">
        <f>CodePrefix&amp;$A794&amp;IF($C794="","","."&amp;$C794&amp;"."&amp;$B794)&amp;INDEX(VarEnd,MATCH($A794,VarKey,0))&amp;K$5</f>
        <v/>
      </c>
      <c r="L794" s="9">
        <f>IF(AND($D794="Yes",L$4&gt;=$E794),1,0)</f>
        <v/>
      </c>
      <c r="M794" s="10">
        <f>IF(AND($D794="Yes",M$4&gt;=$E794),1,0)</f>
        <v/>
      </c>
      <c r="N794" s="10">
        <f>IF(AND($D794="Yes",N$4&gt;=$E794),1,0)</f>
        <v/>
      </c>
      <c r="O794" s="10">
        <f>IF(AND($D794="Yes",O$4&gt;=$E794),1,0)</f>
        <v/>
      </c>
      <c r="P794" s="10">
        <f>IF(AND($D794="Yes",P$4&gt;=$E794),1,0)</f>
        <v/>
      </c>
      <c r="Q794" s="10">
        <f>IF(AND($D794="Yes",Q$4&gt;=$E794),1,0)</f>
        <v/>
      </c>
      <c r="R794" s="10">
        <f>IF(AND($D794="Yes",R$4&gt;=$E794),1,0)</f>
        <v/>
      </c>
      <c r="S794" s="10">
        <f>IF(AND($D794="Yes",S$4&gt;=$E794),1,0)</f>
        <v/>
      </c>
      <c r="T794" s="10">
        <f>IF(AND($D794="Yes",T$4&gt;=$E794),1,0)</f>
        <v/>
      </c>
      <c r="U794" s="10">
        <f>IF(AND($D794="Yes",U$4&gt;=$E794),1,0)</f>
        <v/>
      </c>
      <c r="V794" s="10">
        <f>IF(AND($D794="Yes",V$4&gt;=$E794),1,0)</f>
        <v/>
      </c>
      <c r="W794" s="10">
        <f>IF(AND($D794="Yes",W$4&gt;=$E794),1,0)</f>
        <v/>
      </c>
      <c r="X794" s="10">
        <f>IF(AND($D794="Yes",X$4&gt;=$E794),1,0)</f>
        <v/>
      </c>
      <c r="Y794" s="10">
        <f>IF(AND($D794="Yes",Y$4&gt;=$E794),1,0)</f>
        <v/>
      </c>
      <c r="Z794" s="10">
        <f>IF(AND($D794="Yes",Z$4&gt;=$E794),1,0)</f>
        <v/>
      </c>
      <c r="AA794" s="10">
        <f>IF(AND($D794="Yes",AA$4&gt;=$E794),1,0)</f>
        <v/>
      </c>
      <c r="AB794" s="10">
        <f>IF(AND($D794="Yes",AB$4&gt;=$E794),1,0)</f>
        <v/>
      </c>
      <c r="AC794" s="10">
        <f>IF(AND($D794="Yes",AC$4&gt;=$E794),1,0)</f>
        <v/>
      </c>
      <c r="AD794" s="10">
        <f>IF(AND($D794="Yes",AD$4&gt;=$E794),1,0)</f>
        <v/>
      </c>
      <c r="AF794" s="11">
        <f>CodePrefix&amp;$A794&amp;IF($C794="","","."&amp;$C794&amp;"."&amp;$B794)&amp;INDEX(VarEnd,MATCH($A794,VarKey,0))&amp;AF$5</f>
        <v/>
      </c>
      <c r="AG794" s="9">
        <f>IF(AND($D794="Yes",AG$4&gt;=$E794),1,0)</f>
        <v/>
      </c>
      <c r="AH794" s="10">
        <f>IF(AND($D794="Yes",AH$4&gt;=$E794),1,0)</f>
        <v/>
      </c>
      <c r="AI794" s="10">
        <f>IF(AND($D794="Yes",AI$4&gt;=$E794),1,0)</f>
        <v/>
      </c>
      <c r="AJ794" s="10">
        <f>IF(AND($D794="Yes",AJ$4&gt;=$E794),1,0)</f>
        <v/>
      </c>
      <c r="AK794" s="10">
        <f>IF(AND($D794="Yes",AK$4&gt;=$E794),1,0)</f>
        <v/>
      </c>
      <c r="AL794" s="10">
        <f>IF(AND($D794="Yes",AL$4&gt;=$E794),1,0)</f>
        <v/>
      </c>
      <c r="AM794" s="10">
        <f>IF(AND($D794="Yes",AM$4&gt;=$E794),1,0)</f>
        <v/>
      </c>
      <c r="AN794" s="10">
        <f>IF(AND($D794="Yes",AN$4&gt;=$E794),1,0)</f>
        <v/>
      </c>
      <c r="AO794" s="10">
        <f>IF(AND($D794="Yes",AO$4&gt;=$E794),1,0)</f>
        <v/>
      </c>
      <c r="AP794" s="10">
        <f>IF(AND($D794="Yes",AP$4&gt;=$E794),1,0)</f>
        <v/>
      </c>
      <c r="AQ794" s="10">
        <f>IF(AND($D794="Yes",AQ$4&gt;=$E794),1,0)</f>
        <v/>
      </c>
      <c r="AR794" s="10">
        <f>IF(AND($D794="Yes",AR$4&gt;=$E794),1,0)</f>
        <v/>
      </c>
      <c r="AS794" s="10">
        <f>IF(AND($D794="Yes",AS$4&gt;=$E794),1,0)</f>
        <v/>
      </c>
      <c r="AT794" s="10">
        <f>IF(AND($D794="Yes",AT$4&gt;=$E794),1,0)</f>
        <v/>
      </c>
      <c r="AU794" s="10">
        <f>IF(AND($D794="Yes",AU$4&gt;=$E794),1,0)</f>
        <v/>
      </c>
      <c r="AV794" s="10">
        <f>IF(AND($D794="Yes",AV$4&gt;=$E794),1,0)</f>
        <v/>
      </c>
      <c r="AW794" s="10">
        <f>IF(AND($D794="Yes",AW$4&gt;=$E794),1,0)</f>
        <v/>
      </c>
      <c r="AX794" s="10">
        <f>IF(AND($D794="Yes",AX$4&gt;=$E794),1,0)</f>
        <v/>
      </c>
      <c r="AY794" s="10">
        <f>IF(AND($D794="Yes",AY$4&gt;=$E794),1,0)</f>
        <v/>
      </c>
    </row>
    <row r="795" hidden="1" outlineLevel="1">
      <c r="A795" s="14" t="inlineStr">
        <is>
          <t>permit</t>
        </is>
      </c>
      <c r="B795" s="14" t="inlineStr">
        <is>
          <t>sol</t>
        </is>
      </c>
      <c r="C795" s="14" t="inlineStr">
        <is>
          <t>pow</t>
        </is>
      </c>
      <c r="D795" s="41">
        <f>INDEX(Inputs_power!$AH$5:$AH$13,MATCH($B795,Inputs_power!$A$5:$A$13,0))</f>
        <v/>
      </c>
      <c r="E795" s="41">
        <f>INDEX(Inputs_power!$AI$5:$AI$13,MATCH($B795,Inputs_power!$A$5:$A$13,0))</f>
        <v/>
      </c>
      <c r="F795" s="35" t="n"/>
      <c r="G795" s="35" t="n"/>
      <c r="H795" s="14">
        <f>INDEX(VarLab,MATCH($A795,VarKey,0))&amp;INDEX(MemLab,MATCH($C795&amp;"|"&amp;$B795,MemKey,0))</f>
        <v/>
      </c>
      <c r="I795" s="14">
        <f>INDEX(VarUnit,MATCH($A795,VarKey,0))</f>
        <v/>
      </c>
      <c r="J795" s="14">
        <f>INDEX(VarSrc,MATCH($A795,VarKey,0))</f>
        <v/>
      </c>
      <c r="K795" s="11">
        <f>CodePrefix&amp;$A795&amp;IF($C795="","","."&amp;$C795&amp;"."&amp;$B795)&amp;INDEX(VarEnd,MATCH($A795,VarKey,0))&amp;K$5</f>
        <v/>
      </c>
      <c r="L795" s="9">
        <f>IF(AND($D795="Yes",L$4&gt;=$E795),1,0)</f>
        <v/>
      </c>
      <c r="M795" s="10">
        <f>IF(AND($D795="Yes",M$4&gt;=$E795),1,0)</f>
        <v/>
      </c>
      <c r="N795" s="10">
        <f>IF(AND($D795="Yes",N$4&gt;=$E795),1,0)</f>
        <v/>
      </c>
      <c r="O795" s="10">
        <f>IF(AND($D795="Yes",O$4&gt;=$E795),1,0)</f>
        <v/>
      </c>
      <c r="P795" s="10">
        <f>IF(AND($D795="Yes",P$4&gt;=$E795),1,0)</f>
        <v/>
      </c>
      <c r="Q795" s="10">
        <f>IF(AND($D795="Yes",Q$4&gt;=$E795),1,0)</f>
        <v/>
      </c>
      <c r="R795" s="10">
        <f>IF(AND($D795="Yes",R$4&gt;=$E795),1,0)</f>
        <v/>
      </c>
      <c r="S795" s="10">
        <f>IF(AND($D795="Yes",S$4&gt;=$E795),1,0)</f>
        <v/>
      </c>
      <c r="T795" s="10">
        <f>IF(AND($D795="Yes",T$4&gt;=$E795),1,0)</f>
        <v/>
      </c>
      <c r="U795" s="10">
        <f>IF(AND($D795="Yes",U$4&gt;=$E795),1,0)</f>
        <v/>
      </c>
      <c r="V795" s="10">
        <f>IF(AND($D795="Yes",V$4&gt;=$E795),1,0)</f>
        <v/>
      </c>
      <c r="W795" s="10">
        <f>IF(AND($D795="Yes",W$4&gt;=$E795),1,0)</f>
        <v/>
      </c>
      <c r="X795" s="10">
        <f>IF(AND($D795="Yes",X$4&gt;=$E795),1,0)</f>
        <v/>
      </c>
      <c r="Y795" s="10">
        <f>IF(AND($D795="Yes",Y$4&gt;=$E795),1,0)</f>
        <v/>
      </c>
      <c r="Z795" s="10">
        <f>IF(AND($D795="Yes",Z$4&gt;=$E795),1,0)</f>
        <v/>
      </c>
      <c r="AA795" s="10">
        <f>IF(AND($D795="Yes",AA$4&gt;=$E795),1,0)</f>
        <v/>
      </c>
      <c r="AB795" s="10">
        <f>IF(AND($D795="Yes",AB$4&gt;=$E795),1,0)</f>
        <v/>
      </c>
      <c r="AC795" s="10">
        <f>IF(AND($D795="Yes",AC$4&gt;=$E795),1,0)</f>
        <v/>
      </c>
      <c r="AD795" s="10">
        <f>IF(AND($D795="Yes",AD$4&gt;=$E795),1,0)</f>
        <v/>
      </c>
      <c r="AF795" s="11">
        <f>CodePrefix&amp;$A795&amp;IF($C795="","","."&amp;$C795&amp;"."&amp;$B795)&amp;INDEX(VarEnd,MATCH($A795,VarKey,0))&amp;AF$5</f>
        <v/>
      </c>
      <c r="AG795" s="9">
        <f>IF(AND($D795="Yes",AG$4&gt;=$E795),1,0)</f>
        <v/>
      </c>
      <c r="AH795" s="10">
        <f>IF(AND($D795="Yes",AH$4&gt;=$E795),1,0)</f>
        <v/>
      </c>
      <c r="AI795" s="10">
        <f>IF(AND($D795="Yes",AI$4&gt;=$E795),1,0)</f>
        <v/>
      </c>
      <c r="AJ795" s="10">
        <f>IF(AND($D795="Yes",AJ$4&gt;=$E795),1,0)</f>
        <v/>
      </c>
      <c r="AK795" s="10">
        <f>IF(AND($D795="Yes",AK$4&gt;=$E795),1,0)</f>
        <v/>
      </c>
      <c r="AL795" s="10">
        <f>IF(AND($D795="Yes",AL$4&gt;=$E795),1,0)</f>
        <v/>
      </c>
      <c r="AM795" s="10">
        <f>IF(AND($D795="Yes",AM$4&gt;=$E795),1,0)</f>
        <v/>
      </c>
      <c r="AN795" s="10">
        <f>IF(AND($D795="Yes",AN$4&gt;=$E795),1,0)</f>
        <v/>
      </c>
      <c r="AO795" s="10">
        <f>IF(AND($D795="Yes",AO$4&gt;=$E795),1,0)</f>
        <v/>
      </c>
      <c r="AP795" s="10">
        <f>IF(AND($D795="Yes",AP$4&gt;=$E795),1,0)</f>
        <v/>
      </c>
      <c r="AQ795" s="10">
        <f>IF(AND($D795="Yes",AQ$4&gt;=$E795),1,0)</f>
        <v/>
      </c>
      <c r="AR795" s="10">
        <f>IF(AND($D795="Yes",AR$4&gt;=$E795),1,0)</f>
        <v/>
      </c>
      <c r="AS795" s="10">
        <f>IF(AND($D795="Yes",AS$4&gt;=$E795),1,0)</f>
        <v/>
      </c>
      <c r="AT795" s="10">
        <f>IF(AND($D795="Yes",AT$4&gt;=$E795),1,0)</f>
        <v/>
      </c>
      <c r="AU795" s="10">
        <f>IF(AND($D795="Yes",AU$4&gt;=$E795),1,0)</f>
        <v/>
      </c>
      <c r="AV795" s="10">
        <f>IF(AND($D795="Yes",AV$4&gt;=$E795),1,0)</f>
        <v/>
      </c>
      <c r="AW795" s="10">
        <f>IF(AND($D795="Yes",AW$4&gt;=$E795),1,0)</f>
        <v/>
      </c>
      <c r="AX795" s="10">
        <f>IF(AND($D795="Yes",AX$4&gt;=$E795),1,0)</f>
        <v/>
      </c>
      <c r="AY795" s="10">
        <f>IF(AND($D795="Yes",AY$4&gt;=$E795),1,0)</f>
        <v/>
      </c>
    </row>
    <row r="796" hidden="1" outlineLevel="1">
      <c r="A796" s="14" t="inlineStr">
        <is>
          <t>permit</t>
        </is>
      </c>
      <c r="B796" s="14" t="inlineStr">
        <is>
          <t>hyd</t>
        </is>
      </c>
      <c r="C796" s="14" t="inlineStr">
        <is>
          <t>pow</t>
        </is>
      </c>
      <c r="D796" s="41">
        <f>INDEX(Inputs_power!$AH$5:$AH$13,MATCH($B796,Inputs_power!$A$5:$A$13,0))</f>
        <v/>
      </c>
      <c r="E796" s="41">
        <f>INDEX(Inputs_power!$AI$5:$AI$13,MATCH($B796,Inputs_power!$A$5:$A$13,0))</f>
        <v/>
      </c>
      <c r="F796" s="35" t="n"/>
      <c r="G796" s="35" t="n"/>
      <c r="H796" s="14">
        <f>INDEX(VarLab,MATCH($A796,VarKey,0))&amp;INDEX(MemLab,MATCH($C796&amp;"|"&amp;$B796,MemKey,0))</f>
        <v/>
      </c>
      <c r="I796" s="14">
        <f>INDEX(VarUnit,MATCH($A796,VarKey,0))</f>
        <v/>
      </c>
      <c r="J796" s="14">
        <f>INDEX(VarSrc,MATCH($A796,VarKey,0))</f>
        <v/>
      </c>
      <c r="K796" s="11">
        <f>CodePrefix&amp;$A796&amp;IF($C796="","","."&amp;$C796&amp;"."&amp;$B796)&amp;INDEX(VarEnd,MATCH($A796,VarKey,0))&amp;K$5</f>
        <v/>
      </c>
      <c r="L796" s="9">
        <f>IF(AND($D796="Yes",L$4&gt;=$E796),1,0)</f>
        <v/>
      </c>
      <c r="M796" s="10">
        <f>IF(AND($D796="Yes",M$4&gt;=$E796),1,0)</f>
        <v/>
      </c>
      <c r="N796" s="10">
        <f>IF(AND($D796="Yes",N$4&gt;=$E796),1,0)</f>
        <v/>
      </c>
      <c r="O796" s="10">
        <f>IF(AND($D796="Yes",O$4&gt;=$E796),1,0)</f>
        <v/>
      </c>
      <c r="P796" s="10">
        <f>IF(AND($D796="Yes",P$4&gt;=$E796),1,0)</f>
        <v/>
      </c>
      <c r="Q796" s="10">
        <f>IF(AND($D796="Yes",Q$4&gt;=$E796),1,0)</f>
        <v/>
      </c>
      <c r="R796" s="10">
        <f>IF(AND($D796="Yes",R$4&gt;=$E796),1,0)</f>
        <v/>
      </c>
      <c r="S796" s="10">
        <f>IF(AND($D796="Yes",S$4&gt;=$E796),1,0)</f>
        <v/>
      </c>
      <c r="T796" s="10">
        <f>IF(AND($D796="Yes",T$4&gt;=$E796),1,0)</f>
        <v/>
      </c>
      <c r="U796" s="10">
        <f>IF(AND($D796="Yes",U$4&gt;=$E796),1,0)</f>
        <v/>
      </c>
      <c r="V796" s="10">
        <f>IF(AND($D796="Yes",V$4&gt;=$E796),1,0)</f>
        <v/>
      </c>
      <c r="W796" s="10">
        <f>IF(AND($D796="Yes",W$4&gt;=$E796),1,0)</f>
        <v/>
      </c>
      <c r="X796" s="10">
        <f>IF(AND($D796="Yes",X$4&gt;=$E796),1,0)</f>
        <v/>
      </c>
      <c r="Y796" s="10">
        <f>IF(AND($D796="Yes",Y$4&gt;=$E796),1,0)</f>
        <v/>
      </c>
      <c r="Z796" s="10">
        <f>IF(AND($D796="Yes",Z$4&gt;=$E796),1,0)</f>
        <v/>
      </c>
      <c r="AA796" s="10">
        <f>IF(AND($D796="Yes",AA$4&gt;=$E796),1,0)</f>
        <v/>
      </c>
      <c r="AB796" s="10">
        <f>IF(AND($D796="Yes",AB$4&gt;=$E796),1,0)</f>
        <v/>
      </c>
      <c r="AC796" s="10">
        <f>IF(AND($D796="Yes",AC$4&gt;=$E796),1,0)</f>
        <v/>
      </c>
      <c r="AD796" s="10">
        <f>IF(AND($D796="Yes",AD$4&gt;=$E796),1,0)</f>
        <v/>
      </c>
      <c r="AF796" s="11">
        <f>CodePrefix&amp;$A796&amp;IF($C796="","","."&amp;$C796&amp;"."&amp;$B796)&amp;INDEX(VarEnd,MATCH($A796,VarKey,0))&amp;AF$5</f>
        <v/>
      </c>
      <c r="AG796" s="9">
        <f>IF(AND($D796="Yes",AG$4&gt;=$E796),1,0)</f>
        <v/>
      </c>
      <c r="AH796" s="10">
        <f>IF(AND($D796="Yes",AH$4&gt;=$E796),1,0)</f>
        <v/>
      </c>
      <c r="AI796" s="10">
        <f>IF(AND($D796="Yes",AI$4&gt;=$E796),1,0)</f>
        <v/>
      </c>
      <c r="AJ796" s="10">
        <f>IF(AND($D796="Yes",AJ$4&gt;=$E796),1,0)</f>
        <v/>
      </c>
      <c r="AK796" s="10">
        <f>IF(AND($D796="Yes",AK$4&gt;=$E796),1,0)</f>
        <v/>
      </c>
      <c r="AL796" s="10">
        <f>IF(AND($D796="Yes",AL$4&gt;=$E796),1,0)</f>
        <v/>
      </c>
      <c r="AM796" s="10">
        <f>IF(AND($D796="Yes",AM$4&gt;=$E796),1,0)</f>
        <v/>
      </c>
      <c r="AN796" s="10">
        <f>IF(AND($D796="Yes",AN$4&gt;=$E796),1,0)</f>
        <v/>
      </c>
      <c r="AO796" s="10">
        <f>IF(AND($D796="Yes",AO$4&gt;=$E796),1,0)</f>
        <v/>
      </c>
      <c r="AP796" s="10">
        <f>IF(AND($D796="Yes",AP$4&gt;=$E796),1,0)</f>
        <v/>
      </c>
      <c r="AQ796" s="10">
        <f>IF(AND($D796="Yes",AQ$4&gt;=$E796),1,0)</f>
        <v/>
      </c>
      <c r="AR796" s="10">
        <f>IF(AND($D796="Yes",AR$4&gt;=$E796),1,0)</f>
        <v/>
      </c>
      <c r="AS796" s="10">
        <f>IF(AND($D796="Yes",AS$4&gt;=$E796),1,0)</f>
        <v/>
      </c>
      <c r="AT796" s="10">
        <f>IF(AND($D796="Yes",AT$4&gt;=$E796),1,0)</f>
        <v/>
      </c>
      <c r="AU796" s="10">
        <f>IF(AND($D796="Yes",AU$4&gt;=$E796),1,0)</f>
        <v/>
      </c>
      <c r="AV796" s="10">
        <f>IF(AND($D796="Yes",AV$4&gt;=$E796),1,0)</f>
        <v/>
      </c>
      <c r="AW796" s="10">
        <f>IF(AND($D796="Yes",AW$4&gt;=$E796),1,0)</f>
        <v/>
      </c>
      <c r="AX796" s="10">
        <f>IF(AND($D796="Yes",AX$4&gt;=$E796),1,0)</f>
        <v/>
      </c>
      <c r="AY796" s="10">
        <f>IF(AND($D796="Yes",AY$4&gt;=$E796),1,0)</f>
        <v/>
      </c>
    </row>
    <row r="797" hidden="1" outlineLevel="1">
      <c r="A797" s="14" t="inlineStr">
        <is>
          <t>permit</t>
        </is>
      </c>
      <c r="B797" s="14" t="inlineStr">
        <is>
          <t>ore</t>
        </is>
      </c>
      <c r="C797" s="14" t="inlineStr">
        <is>
          <t>pow</t>
        </is>
      </c>
      <c r="D797" s="41">
        <f>INDEX(Inputs_power!$AH$5:$AH$13,MATCH($B797,Inputs_power!$A$5:$A$13,0))</f>
        <v/>
      </c>
      <c r="E797" s="41">
        <f>INDEX(Inputs_power!$AI$5:$AI$13,MATCH($B797,Inputs_power!$A$5:$A$13,0))</f>
        <v/>
      </c>
      <c r="F797" s="35" t="n"/>
      <c r="G797" s="35" t="n"/>
      <c r="H797" s="14">
        <f>INDEX(VarLab,MATCH($A797,VarKey,0))&amp;INDEX(MemLab,MATCH($C797&amp;"|"&amp;$B797,MemKey,0))</f>
        <v/>
      </c>
      <c r="I797" s="14">
        <f>INDEX(VarUnit,MATCH($A797,VarKey,0))</f>
        <v/>
      </c>
      <c r="J797" s="14">
        <f>INDEX(VarSrc,MATCH($A797,VarKey,0))</f>
        <v/>
      </c>
      <c r="K797" s="11">
        <f>CodePrefix&amp;$A797&amp;IF($C797="","","."&amp;$C797&amp;"."&amp;$B797)&amp;INDEX(VarEnd,MATCH($A797,VarKey,0))&amp;K$5</f>
        <v/>
      </c>
      <c r="L797" s="9">
        <f>IF(AND($D797="Yes",L$4&gt;=$E797),1,0)</f>
        <v/>
      </c>
      <c r="M797" s="10">
        <f>IF(AND($D797="Yes",M$4&gt;=$E797),1,0)</f>
        <v/>
      </c>
      <c r="N797" s="10">
        <f>IF(AND($D797="Yes",N$4&gt;=$E797),1,0)</f>
        <v/>
      </c>
      <c r="O797" s="10">
        <f>IF(AND($D797="Yes",O$4&gt;=$E797),1,0)</f>
        <v/>
      </c>
      <c r="P797" s="10">
        <f>IF(AND($D797="Yes",P$4&gt;=$E797),1,0)</f>
        <v/>
      </c>
      <c r="Q797" s="10">
        <f>IF(AND($D797="Yes",Q$4&gt;=$E797),1,0)</f>
        <v/>
      </c>
      <c r="R797" s="10">
        <f>IF(AND($D797="Yes",R$4&gt;=$E797),1,0)</f>
        <v/>
      </c>
      <c r="S797" s="10">
        <f>IF(AND($D797="Yes",S$4&gt;=$E797),1,0)</f>
        <v/>
      </c>
      <c r="T797" s="10">
        <f>IF(AND($D797="Yes",T$4&gt;=$E797),1,0)</f>
        <v/>
      </c>
      <c r="U797" s="10">
        <f>IF(AND($D797="Yes",U$4&gt;=$E797),1,0)</f>
        <v/>
      </c>
      <c r="V797" s="10">
        <f>IF(AND($D797="Yes",V$4&gt;=$E797),1,0)</f>
        <v/>
      </c>
      <c r="W797" s="10">
        <f>IF(AND($D797="Yes",W$4&gt;=$E797),1,0)</f>
        <v/>
      </c>
      <c r="X797" s="10">
        <f>IF(AND($D797="Yes",X$4&gt;=$E797),1,0)</f>
        <v/>
      </c>
      <c r="Y797" s="10">
        <f>IF(AND($D797="Yes",Y$4&gt;=$E797),1,0)</f>
        <v/>
      </c>
      <c r="Z797" s="10">
        <f>IF(AND($D797="Yes",Z$4&gt;=$E797),1,0)</f>
        <v/>
      </c>
      <c r="AA797" s="10">
        <f>IF(AND($D797="Yes",AA$4&gt;=$E797),1,0)</f>
        <v/>
      </c>
      <c r="AB797" s="10">
        <f>IF(AND($D797="Yes",AB$4&gt;=$E797),1,0)</f>
        <v/>
      </c>
      <c r="AC797" s="10">
        <f>IF(AND($D797="Yes",AC$4&gt;=$E797),1,0)</f>
        <v/>
      </c>
      <c r="AD797" s="10">
        <f>IF(AND($D797="Yes",AD$4&gt;=$E797),1,0)</f>
        <v/>
      </c>
      <c r="AF797" s="11">
        <f>CodePrefix&amp;$A797&amp;IF($C797="","","."&amp;$C797&amp;"."&amp;$B797)&amp;INDEX(VarEnd,MATCH($A797,VarKey,0))&amp;AF$5</f>
        <v/>
      </c>
      <c r="AG797" s="9">
        <f>IF(AND($D797="Yes",AG$4&gt;=$E797),1,0)</f>
        <v/>
      </c>
      <c r="AH797" s="10">
        <f>IF(AND($D797="Yes",AH$4&gt;=$E797),1,0)</f>
        <v/>
      </c>
      <c r="AI797" s="10">
        <f>IF(AND($D797="Yes",AI$4&gt;=$E797),1,0)</f>
        <v/>
      </c>
      <c r="AJ797" s="10">
        <f>IF(AND($D797="Yes",AJ$4&gt;=$E797),1,0)</f>
        <v/>
      </c>
      <c r="AK797" s="10">
        <f>IF(AND($D797="Yes",AK$4&gt;=$E797),1,0)</f>
        <v/>
      </c>
      <c r="AL797" s="10">
        <f>IF(AND($D797="Yes",AL$4&gt;=$E797),1,0)</f>
        <v/>
      </c>
      <c r="AM797" s="10">
        <f>IF(AND($D797="Yes",AM$4&gt;=$E797),1,0)</f>
        <v/>
      </c>
      <c r="AN797" s="10">
        <f>IF(AND($D797="Yes",AN$4&gt;=$E797),1,0)</f>
        <v/>
      </c>
      <c r="AO797" s="10">
        <f>IF(AND($D797="Yes",AO$4&gt;=$E797),1,0)</f>
        <v/>
      </c>
      <c r="AP797" s="10">
        <f>IF(AND($D797="Yes",AP$4&gt;=$E797),1,0)</f>
        <v/>
      </c>
      <c r="AQ797" s="10">
        <f>IF(AND($D797="Yes",AQ$4&gt;=$E797),1,0)</f>
        <v/>
      </c>
      <c r="AR797" s="10">
        <f>IF(AND($D797="Yes",AR$4&gt;=$E797),1,0)</f>
        <v/>
      </c>
      <c r="AS797" s="10">
        <f>IF(AND($D797="Yes",AS$4&gt;=$E797),1,0)</f>
        <v/>
      </c>
      <c r="AT797" s="10">
        <f>IF(AND($D797="Yes",AT$4&gt;=$E797),1,0)</f>
        <v/>
      </c>
      <c r="AU797" s="10">
        <f>IF(AND($D797="Yes",AU$4&gt;=$E797),1,0)</f>
        <v/>
      </c>
      <c r="AV797" s="10">
        <f>IF(AND($D797="Yes",AV$4&gt;=$E797),1,0)</f>
        <v/>
      </c>
      <c r="AW797" s="10">
        <f>IF(AND($D797="Yes",AW$4&gt;=$E797),1,0)</f>
        <v/>
      </c>
      <c r="AX797" s="10">
        <f>IF(AND($D797="Yes",AX$4&gt;=$E797),1,0)</f>
        <v/>
      </c>
      <c r="AY797" s="10">
        <f>IF(AND($D797="Yes",AY$4&gt;=$E797),1,0)</f>
        <v/>
      </c>
    </row>
    <row r="798" hidden="1" outlineLevel="1">
      <c r="A798" s="14" t="inlineStr">
        <is>
          <t>permit</t>
        </is>
      </c>
      <c r="B798" s="14" t="inlineStr">
        <is>
          <t>bio</t>
        </is>
      </c>
      <c r="C798" s="14" t="inlineStr">
        <is>
          <t>pow</t>
        </is>
      </c>
      <c r="D798" s="41">
        <f>INDEX(Inputs_power!$AH$5:$AH$13,MATCH($B798,Inputs_power!$A$5:$A$13,0))</f>
        <v/>
      </c>
      <c r="E798" s="41">
        <f>INDEX(Inputs_power!$AI$5:$AI$13,MATCH($B798,Inputs_power!$A$5:$A$13,0))</f>
        <v/>
      </c>
      <c r="F798" s="35" t="n"/>
      <c r="G798" s="35" t="n"/>
      <c r="H798" s="14">
        <f>INDEX(VarLab,MATCH($A798,VarKey,0))&amp;INDEX(MemLab,MATCH($C798&amp;"|"&amp;$B798,MemKey,0))</f>
        <v/>
      </c>
      <c r="I798" s="14">
        <f>INDEX(VarUnit,MATCH($A798,VarKey,0))</f>
        <v/>
      </c>
      <c r="J798" s="14">
        <f>INDEX(VarSrc,MATCH($A798,VarKey,0))</f>
        <v/>
      </c>
      <c r="K798" s="11">
        <f>CodePrefix&amp;$A798&amp;IF($C798="","","."&amp;$C798&amp;"."&amp;$B798)&amp;INDEX(VarEnd,MATCH($A798,VarKey,0))&amp;K$5</f>
        <v/>
      </c>
      <c r="L798" s="9">
        <f>IF(AND($D798="Yes",L$4&gt;=$E798),1,0)</f>
        <v/>
      </c>
      <c r="M798" s="10">
        <f>IF(AND($D798="Yes",M$4&gt;=$E798),1,0)</f>
        <v/>
      </c>
      <c r="N798" s="10">
        <f>IF(AND($D798="Yes",N$4&gt;=$E798),1,0)</f>
        <v/>
      </c>
      <c r="O798" s="10">
        <f>IF(AND($D798="Yes",O$4&gt;=$E798),1,0)</f>
        <v/>
      </c>
      <c r="P798" s="10">
        <f>IF(AND($D798="Yes",P$4&gt;=$E798),1,0)</f>
        <v/>
      </c>
      <c r="Q798" s="10">
        <f>IF(AND($D798="Yes",Q$4&gt;=$E798),1,0)</f>
        <v/>
      </c>
      <c r="R798" s="10">
        <f>IF(AND($D798="Yes",R$4&gt;=$E798),1,0)</f>
        <v/>
      </c>
      <c r="S798" s="10">
        <f>IF(AND($D798="Yes",S$4&gt;=$E798),1,0)</f>
        <v/>
      </c>
      <c r="T798" s="10">
        <f>IF(AND($D798="Yes",T$4&gt;=$E798),1,0)</f>
        <v/>
      </c>
      <c r="U798" s="10">
        <f>IF(AND($D798="Yes",U$4&gt;=$E798),1,0)</f>
        <v/>
      </c>
      <c r="V798" s="10">
        <f>IF(AND($D798="Yes",V$4&gt;=$E798),1,0)</f>
        <v/>
      </c>
      <c r="W798" s="10">
        <f>IF(AND($D798="Yes",W$4&gt;=$E798),1,0)</f>
        <v/>
      </c>
      <c r="X798" s="10">
        <f>IF(AND($D798="Yes",X$4&gt;=$E798),1,0)</f>
        <v/>
      </c>
      <c r="Y798" s="10">
        <f>IF(AND($D798="Yes",Y$4&gt;=$E798),1,0)</f>
        <v/>
      </c>
      <c r="Z798" s="10">
        <f>IF(AND($D798="Yes",Z$4&gt;=$E798),1,0)</f>
        <v/>
      </c>
      <c r="AA798" s="10">
        <f>IF(AND($D798="Yes",AA$4&gt;=$E798),1,0)</f>
        <v/>
      </c>
      <c r="AB798" s="10">
        <f>IF(AND($D798="Yes",AB$4&gt;=$E798),1,0)</f>
        <v/>
      </c>
      <c r="AC798" s="10">
        <f>IF(AND($D798="Yes",AC$4&gt;=$E798),1,0)</f>
        <v/>
      </c>
      <c r="AD798" s="10">
        <f>IF(AND($D798="Yes",AD$4&gt;=$E798),1,0)</f>
        <v/>
      </c>
      <c r="AF798" s="11">
        <f>CodePrefix&amp;$A798&amp;IF($C798="","","."&amp;$C798&amp;"."&amp;$B798)&amp;INDEX(VarEnd,MATCH($A798,VarKey,0))&amp;AF$5</f>
        <v/>
      </c>
      <c r="AG798" s="9">
        <f>IF(AND($D798="Yes",AG$4&gt;=$E798),1,0)</f>
        <v/>
      </c>
      <c r="AH798" s="10">
        <f>IF(AND($D798="Yes",AH$4&gt;=$E798),1,0)</f>
        <v/>
      </c>
      <c r="AI798" s="10">
        <f>IF(AND($D798="Yes",AI$4&gt;=$E798),1,0)</f>
        <v/>
      </c>
      <c r="AJ798" s="10">
        <f>IF(AND($D798="Yes",AJ$4&gt;=$E798),1,0)</f>
        <v/>
      </c>
      <c r="AK798" s="10">
        <f>IF(AND($D798="Yes",AK$4&gt;=$E798),1,0)</f>
        <v/>
      </c>
      <c r="AL798" s="10">
        <f>IF(AND($D798="Yes",AL$4&gt;=$E798),1,0)</f>
        <v/>
      </c>
      <c r="AM798" s="10">
        <f>IF(AND($D798="Yes",AM$4&gt;=$E798),1,0)</f>
        <v/>
      </c>
      <c r="AN798" s="10">
        <f>IF(AND($D798="Yes",AN$4&gt;=$E798),1,0)</f>
        <v/>
      </c>
      <c r="AO798" s="10">
        <f>IF(AND($D798="Yes",AO$4&gt;=$E798),1,0)</f>
        <v/>
      </c>
      <c r="AP798" s="10">
        <f>IF(AND($D798="Yes",AP$4&gt;=$E798),1,0)</f>
        <v/>
      </c>
      <c r="AQ798" s="10">
        <f>IF(AND($D798="Yes",AQ$4&gt;=$E798),1,0)</f>
        <v/>
      </c>
      <c r="AR798" s="10">
        <f>IF(AND($D798="Yes",AR$4&gt;=$E798),1,0)</f>
        <v/>
      </c>
      <c r="AS798" s="10">
        <f>IF(AND($D798="Yes",AS$4&gt;=$E798),1,0)</f>
        <v/>
      </c>
      <c r="AT798" s="10">
        <f>IF(AND($D798="Yes",AT$4&gt;=$E798),1,0)</f>
        <v/>
      </c>
      <c r="AU798" s="10">
        <f>IF(AND($D798="Yes",AU$4&gt;=$E798),1,0)</f>
        <v/>
      </c>
      <c r="AV798" s="10">
        <f>IF(AND($D798="Yes",AV$4&gt;=$E798),1,0)</f>
        <v/>
      </c>
      <c r="AW798" s="10">
        <f>IF(AND($D798="Yes",AW$4&gt;=$E798),1,0)</f>
        <v/>
      </c>
      <c r="AX798" s="10">
        <f>IF(AND($D798="Yes",AX$4&gt;=$E798),1,0)</f>
        <v/>
      </c>
      <c r="AY798" s="10">
        <f>IF(AND($D798="Yes",AY$4&gt;=$E798),1,0)</f>
        <v/>
      </c>
    </row>
    <row r="799" hidden="1" outlineLevel="1"/>
    <row r="800" hidden="1" outlineLevel="1">
      <c r="A800" s="14" t="inlineStr">
        <is>
          <t>maxinv</t>
        </is>
      </c>
      <c r="B800" s="14" t="inlineStr">
        <is>
          <t>coa</t>
        </is>
      </c>
      <c r="C800" s="14" t="inlineStr">
        <is>
          <t>pow</t>
        </is>
      </c>
      <c r="D800" s="41">
        <f>INDEX(Inputs_power!$AJ$5:$AJ$13,MATCH($B800,Inputs_power!$A$5:$A$13,0))</f>
        <v/>
      </c>
      <c r="E800" s="35" t="n"/>
      <c r="F800" s="35" t="n"/>
      <c r="G800" s="35" t="n"/>
      <c r="H800" s="14">
        <f>INDEX(VarLab,MATCH($A800,VarKey,0))&amp;INDEX(MemLab,MATCH($C800&amp;"|"&amp;$B800,MemKey,0))</f>
        <v/>
      </c>
      <c r="I800" s="14">
        <f>INDEX(VarUnit,MATCH($A800,VarKey,0))</f>
        <v/>
      </c>
      <c r="J800" s="14">
        <f>INDEX(VarSrc,MATCH($A800,VarKey,0))</f>
        <v/>
      </c>
      <c r="K800" s="11">
        <f>CodePrefix&amp;$A800&amp;IF($C800="","","."&amp;$C800&amp;"."&amp;$B800)&amp;INDEX(VarEnd,MATCH($A800,VarKey,0))&amp;K$5</f>
        <v/>
      </c>
      <c r="L800" s="42">
        <f>$D800*SUM(L$739:L$747)*L790</f>
        <v/>
      </c>
      <c r="M800" s="43">
        <f>$D800*SUM(M$739:M$747)*M790</f>
        <v/>
      </c>
      <c r="N800" s="43">
        <f>$D800*SUM(N$739:N$747)*N790</f>
        <v/>
      </c>
      <c r="O800" s="43">
        <f>$D800*SUM(O$739:O$747)*O790</f>
        <v/>
      </c>
      <c r="P800" s="43">
        <f>$D800*SUM(P$739:P$747)*P790</f>
        <v/>
      </c>
      <c r="Q800" s="43">
        <f>$D800*SUM(Q$739:Q$747)*Q790</f>
        <v/>
      </c>
      <c r="R800" s="43">
        <f>$D800*SUM(R$739:R$747)*R790</f>
        <v/>
      </c>
      <c r="S800" s="43">
        <f>$D800*SUM(S$739:S$747)*S790</f>
        <v/>
      </c>
      <c r="T800" s="43">
        <f>$D800*SUM(T$739:T$747)*T790</f>
        <v/>
      </c>
      <c r="U800" s="43">
        <f>$D800*SUM(U$739:U$747)*U790</f>
        <v/>
      </c>
      <c r="V800" s="43">
        <f>$D800*SUM(V$739:V$747)*V790</f>
        <v/>
      </c>
      <c r="W800" s="43">
        <f>$D800*SUM(W$739:W$747)*W790</f>
        <v/>
      </c>
      <c r="X800" s="43">
        <f>$D800*SUM(X$739:X$747)*X790</f>
        <v/>
      </c>
      <c r="Y800" s="43">
        <f>$D800*SUM(Y$739:Y$747)*Y790</f>
        <v/>
      </c>
      <c r="Z800" s="43">
        <f>$D800*SUM(Z$739:Z$747)*Z790</f>
        <v/>
      </c>
      <c r="AA800" s="43">
        <f>$D800*SUM(AA$739:AA$747)*AA790</f>
        <v/>
      </c>
      <c r="AB800" s="43">
        <f>$D800*SUM(AB$739:AB$747)*AB790</f>
        <v/>
      </c>
      <c r="AC800" s="43">
        <f>$D800*SUM(AC$739:AC$747)*AC790</f>
        <v/>
      </c>
      <c r="AD800" s="43">
        <f>$D800*SUM(AD$739:AD$747)*AD790</f>
        <v/>
      </c>
      <c r="AF800" s="11">
        <f>CodePrefix&amp;$A800&amp;IF($C800="","","."&amp;$C800&amp;"."&amp;$B800)&amp;INDEX(VarEnd,MATCH($A800,VarKey,0))&amp;AF$5</f>
        <v/>
      </c>
      <c r="AG800" s="42">
        <f>$D800*SUM(AG$739:AG$747)*AG790</f>
        <v/>
      </c>
      <c r="AH800" s="43">
        <f>$D800*SUM(AH$739:AH$747)*AH790</f>
        <v/>
      </c>
      <c r="AI800" s="43">
        <f>$D800*SUM(AI$739:AI$747)*AI790</f>
        <v/>
      </c>
      <c r="AJ800" s="43">
        <f>$D800*SUM(AJ$739:AJ$747)*AJ790</f>
        <v/>
      </c>
      <c r="AK800" s="43">
        <f>$D800*SUM(AK$739:AK$747)*AK790</f>
        <v/>
      </c>
      <c r="AL800" s="43">
        <f>$D800*SUM(AL$739:AL$747)*AL790</f>
        <v/>
      </c>
      <c r="AM800" s="43">
        <f>$D800*SUM(AM$739:AM$747)*AM790</f>
        <v/>
      </c>
      <c r="AN800" s="43">
        <f>$D800*SUM(AN$739:AN$747)*AN790</f>
        <v/>
      </c>
      <c r="AO800" s="43">
        <f>$D800*SUM(AO$739:AO$747)*AO790</f>
        <v/>
      </c>
      <c r="AP800" s="43">
        <f>$D800*SUM(AP$739:AP$747)*AP790</f>
        <v/>
      </c>
      <c r="AQ800" s="43">
        <f>$D800*SUM(AQ$739:AQ$747)*AQ790</f>
        <v/>
      </c>
      <c r="AR800" s="43">
        <f>$D800*SUM(AR$739:AR$747)*AR790</f>
        <v/>
      </c>
      <c r="AS800" s="43">
        <f>$D800*SUM(AS$739:AS$747)*AS790</f>
        <v/>
      </c>
      <c r="AT800" s="43">
        <f>$D800*SUM(AT$739:AT$747)*AT790</f>
        <v/>
      </c>
      <c r="AU800" s="43">
        <f>$D800*SUM(AU$739:AU$747)*AU790</f>
        <v/>
      </c>
      <c r="AV800" s="43">
        <f>$D800*SUM(AV$739:AV$747)*AV790</f>
        <v/>
      </c>
      <c r="AW800" s="43">
        <f>$D800*SUM(AW$739:AW$747)*AW790</f>
        <v/>
      </c>
      <c r="AX800" s="43">
        <f>$D800*SUM(AX$739:AX$747)*AX790</f>
        <v/>
      </c>
      <c r="AY800" s="43">
        <f>$D800*SUM(AY$739:AY$747)*AY790</f>
        <v/>
      </c>
    </row>
    <row r="801" hidden="1" outlineLevel="1">
      <c r="A801" s="14" t="inlineStr">
        <is>
          <t>maxinv</t>
        </is>
      </c>
      <c r="B801" s="14" t="inlineStr">
        <is>
          <t>nga</t>
        </is>
      </c>
      <c r="C801" s="14" t="inlineStr">
        <is>
          <t>pow</t>
        </is>
      </c>
      <c r="D801" s="41">
        <f>INDEX(Inputs_power!$AJ$5:$AJ$13,MATCH($B801,Inputs_power!$A$5:$A$13,0))</f>
        <v/>
      </c>
      <c r="E801" s="35" t="n"/>
      <c r="F801" s="35" t="n"/>
      <c r="G801" s="35" t="n"/>
      <c r="H801" s="14">
        <f>INDEX(VarLab,MATCH($A801,VarKey,0))&amp;INDEX(MemLab,MATCH($C801&amp;"|"&amp;$B801,MemKey,0))</f>
        <v/>
      </c>
      <c r="I801" s="14">
        <f>INDEX(VarUnit,MATCH($A801,VarKey,0))</f>
        <v/>
      </c>
      <c r="J801" s="14">
        <f>INDEX(VarSrc,MATCH($A801,VarKey,0))</f>
        <v/>
      </c>
      <c r="K801" s="11">
        <f>CodePrefix&amp;$A801&amp;IF($C801="","","."&amp;$C801&amp;"."&amp;$B801)&amp;INDEX(VarEnd,MATCH($A801,VarKey,0))&amp;K$5</f>
        <v/>
      </c>
      <c r="L801" s="42">
        <f>$D801*SUM(L$739:L$747)*L791</f>
        <v/>
      </c>
      <c r="M801" s="43">
        <f>$D801*SUM(M$739:M$747)*M791</f>
        <v/>
      </c>
      <c r="N801" s="43">
        <f>$D801*SUM(N$739:N$747)*N791</f>
        <v/>
      </c>
      <c r="O801" s="43">
        <f>$D801*SUM(O$739:O$747)*O791</f>
        <v/>
      </c>
      <c r="P801" s="43">
        <f>$D801*SUM(P$739:P$747)*P791</f>
        <v/>
      </c>
      <c r="Q801" s="43">
        <f>$D801*SUM(Q$739:Q$747)*Q791</f>
        <v/>
      </c>
      <c r="R801" s="43">
        <f>$D801*SUM(R$739:R$747)*R791</f>
        <v/>
      </c>
      <c r="S801" s="43">
        <f>$D801*SUM(S$739:S$747)*S791</f>
        <v/>
      </c>
      <c r="T801" s="43">
        <f>$D801*SUM(T$739:T$747)*T791</f>
        <v/>
      </c>
      <c r="U801" s="43">
        <f>$D801*SUM(U$739:U$747)*U791</f>
        <v/>
      </c>
      <c r="V801" s="43">
        <f>$D801*SUM(V$739:V$747)*V791</f>
        <v/>
      </c>
      <c r="W801" s="43">
        <f>$D801*SUM(W$739:W$747)*W791</f>
        <v/>
      </c>
      <c r="X801" s="43">
        <f>$D801*SUM(X$739:X$747)*X791</f>
        <v/>
      </c>
      <c r="Y801" s="43">
        <f>$D801*SUM(Y$739:Y$747)*Y791</f>
        <v/>
      </c>
      <c r="Z801" s="43">
        <f>$D801*SUM(Z$739:Z$747)*Z791</f>
        <v/>
      </c>
      <c r="AA801" s="43">
        <f>$D801*SUM(AA$739:AA$747)*AA791</f>
        <v/>
      </c>
      <c r="AB801" s="43">
        <f>$D801*SUM(AB$739:AB$747)*AB791</f>
        <v/>
      </c>
      <c r="AC801" s="43">
        <f>$D801*SUM(AC$739:AC$747)*AC791</f>
        <v/>
      </c>
      <c r="AD801" s="43">
        <f>$D801*SUM(AD$739:AD$747)*AD791</f>
        <v/>
      </c>
      <c r="AF801" s="11">
        <f>CodePrefix&amp;$A801&amp;IF($C801="","","."&amp;$C801&amp;"."&amp;$B801)&amp;INDEX(VarEnd,MATCH($A801,VarKey,0))&amp;AF$5</f>
        <v/>
      </c>
      <c r="AG801" s="42">
        <f>$D801*SUM(AG$739:AG$747)*AG791</f>
        <v/>
      </c>
      <c r="AH801" s="43">
        <f>$D801*SUM(AH$739:AH$747)*AH791</f>
        <v/>
      </c>
      <c r="AI801" s="43">
        <f>$D801*SUM(AI$739:AI$747)*AI791</f>
        <v/>
      </c>
      <c r="AJ801" s="43">
        <f>$D801*SUM(AJ$739:AJ$747)*AJ791</f>
        <v/>
      </c>
      <c r="AK801" s="43">
        <f>$D801*SUM(AK$739:AK$747)*AK791</f>
        <v/>
      </c>
      <c r="AL801" s="43">
        <f>$D801*SUM(AL$739:AL$747)*AL791</f>
        <v/>
      </c>
      <c r="AM801" s="43">
        <f>$D801*SUM(AM$739:AM$747)*AM791</f>
        <v/>
      </c>
      <c r="AN801" s="43">
        <f>$D801*SUM(AN$739:AN$747)*AN791</f>
        <v/>
      </c>
      <c r="AO801" s="43">
        <f>$D801*SUM(AO$739:AO$747)*AO791</f>
        <v/>
      </c>
      <c r="AP801" s="43">
        <f>$D801*SUM(AP$739:AP$747)*AP791</f>
        <v/>
      </c>
      <c r="AQ801" s="43">
        <f>$D801*SUM(AQ$739:AQ$747)*AQ791</f>
        <v/>
      </c>
      <c r="AR801" s="43">
        <f>$D801*SUM(AR$739:AR$747)*AR791</f>
        <v/>
      </c>
      <c r="AS801" s="43">
        <f>$D801*SUM(AS$739:AS$747)*AS791</f>
        <v/>
      </c>
      <c r="AT801" s="43">
        <f>$D801*SUM(AT$739:AT$747)*AT791</f>
        <v/>
      </c>
      <c r="AU801" s="43">
        <f>$D801*SUM(AU$739:AU$747)*AU791</f>
        <v/>
      </c>
      <c r="AV801" s="43">
        <f>$D801*SUM(AV$739:AV$747)*AV791</f>
        <v/>
      </c>
      <c r="AW801" s="43">
        <f>$D801*SUM(AW$739:AW$747)*AW791</f>
        <v/>
      </c>
      <c r="AX801" s="43">
        <f>$D801*SUM(AX$739:AX$747)*AX791</f>
        <v/>
      </c>
      <c r="AY801" s="43">
        <f>$D801*SUM(AY$739:AY$747)*AY791</f>
        <v/>
      </c>
    </row>
    <row r="802" hidden="1" outlineLevel="1">
      <c r="A802" s="14" t="inlineStr">
        <is>
          <t>maxinv</t>
        </is>
      </c>
      <c r="B802" s="14" t="inlineStr">
        <is>
          <t>oop</t>
        </is>
      </c>
      <c r="C802" s="14" t="inlineStr">
        <is>
          <t>pow</t>
        </is>
      </c>
      <c r="D802" s="41">
        <f>INDEX(Inputs_power!$AJ$5:$AJ$13,MATCH($B802,Inputs_power!$A$5:$A$13,0))</f>
        <v/>
      </c>
      <c r="E802" s="35" t="n"/>
      <c r="F802" s="35" t="n"/>
      <c r="G802" s="35" t="n"/>
      <c r="H802" s="14">
        <f>INDEX(VarLab,MATCH($A802,VarKey,0))&amp;INDEX(MemLab,MATCH($C802&amp;"|"&amp;$B802,MemKey,0))</f>
        <v/>
      </c>
      <c r="I802" s="14">
        <f>INDEX(VarUnit,MATCH($A802,VarKey,0))</f>
        <v/>
      </c>
      <c r="J802" s="14">
        <f>INDEX(VarSrc,MATCH($A802,VarKey,0))</f>
        <v/>
      </c>
      <c r="K802" s="11">
        <f>CodePrefix&amp;$A802&amp;IF($C802="","","."&amp;$C802&amp;"."&amp;$B802)&amp;INDEX(VarEnd,MATCH($A802,VarKey,0))&amp;K$5</f>
        <v/>
      </c>
      <c r="L802" s="42">
        <f>$D802*SUM(L$739:L$747)*L792</f>
        <v/>
      </c>
      <c r="M802" s="43">
        <f>$D802*SUM(M$739:M$747)*M792</f>
        <v/>
      </c>
      <c r="N802" s="43">
        <f>$D802*SUM(N$739:N$747)*N792</f>
        <v/>
      </c>
      <c r="O802" s="43">
        <f>$D802*SUM(O$739:O$747)*O792</f>
        <v/>
      </c>
      <c r="P802" s="43">
        <f>$D802*SUM(P$739:P$747)*P792</f>
        <v/>
      </c>
      <c r="Q802" s="43">
        <f>$D802*SUM(Q$739:Q$747)*Q792</f>
        <v/>
      </c>
      <c r="R802" s="43">
        <f>$D802*SUM(R$739:R$747)*R792</f>
        <v/>
      </c>
      <c r="S802" s="43">
        <f>$D802*SUM(S$739:S$747)*S792</f>
        <v/>
      </c>
      <c r="T802" s="43">
        <f>$D802*SUM(T$739:T$747)*T792</f>
        <v/>
      </c>
      <c r="U802" s="43">
        <f>$D802*SUM(U$739:U$747)*U792</f>
        <v/>
      </c>
      <c r="V802" s="43">
        <f>$D802*SUM(V$739:V$747)*V792</f>
        <v/>
      </c>
      <c r="W802" s="43">
        <f>$D802*SUM(W$739:W$747)*W792</f>
        <v/>
      </c>
      <c r="X802" s="43">
        <f>$D802*SUM(X$739:X$747)*X792</f>
        <v/>
      </c>
      <c r="Y802" s="43">
        <f>$D802*SUM(Y$739:Y$747)*Y792</f>
        <v/>
      </c>
      <c r="Z802" s="43">
        <f>$D802*SUM(Z$739:Z$747)*Z792</f>
        <v/>
      </c>
      <c r="AA802" s="43">
        <f>$D802*SUM(AA$739:AA$747)*AA792</f>
        <v/>
      </c>
      <c r="AB802" s="43">
        <f>$D802*SUM(AB$739:AB$747)*AB792</f>
        <v/>
      </c>
      <c r="AC802" s="43">
        <f>$D802*SUM(AC$739:AC$747)*AC792</f>
        <v/>
      </c>
      <c r="AD802" s="43">
        <f>$D802*SUM(AD$739:AD$747)*AD792</f>
        <v/>
      </c>
      <c r="AF802" s="11">
        <f>CodePrefix&amp;$A802&amp;IF($C802="","","."&amp;$C802&amp;"."&amp;$B802)&amp;INDEX(VarEnd,MATCH($A802,VarKey,0))&amp;AF$5</f>
        <v/>
      </c>
      <c r="AG802" s="42">
        <f>$D802*SUM(AG$739:AG$747)*AG792</f>
        <v/>
      </c>
      <c r="AH802" s="43">
        <f>$D802*SUM(AH$739:AH$747)*AH792</f>
        <v/>
      </c>
      <c r="AI802" s="43">
        <f>$D802*SUM(AI$739:AI$747)*AI792</f>
        <v/>
      </c>
      <c r="AJ802" s="43">
        <f>$D802*SUM(AJ$739:AJ$747)*AJ792</f>
        <v/>
      </c>
      <c r="AK802" s="43">
        <f>$D802*SUM(AK$739:AK$747)*AK792</f>
        <v/>
      </c>
      <c r="AL802" s="43">
        <f>$D802*SUM(AL$739:AL$747)*AL792</f>
        <v/>
      </c>
      <c r="AM802" s="43">
        <f>$D802*SUM(AM$739:AM$747)*AM792</f>
        <v/>
      </c>
      <c r="AN802" s="43">
        <f>$D802*SUM(AN$739:AN$747)*AN792</f>
        <v/>
      </c>
      <c r="AO802" s="43">
        <f>$D802*SUM(AO$739:AO$747)*AO792</f>
        <v/>
      </c>
      <c r="AP802" s="43">
        <f>$D802*SUM(AP$739:AP$747)*AP792</f>
        <v/>
      </c>
      <c r="AQ802" s="43">
        <f>$D802*SUM(AQ$739:AQ$747)*AQ792</f>
        <v/>
      </c>
      <c r="AR802" s="43">
        <f>$D802*SUM(AR$739:AR$747)*AR792</f>
        <v/>
      </c>
      <c r="AS802" s="43">
        <f>$D802*SUM(AS$739:AS$747)*AS792</f>
        <v/>
      </c>
      <c r="AT802" s="43">
        <f>$D802*SUM(AT$739:AT$747)*AT792</f>
        <v/>
      </c>
      <c r="AU802" s="43">
        <f>$D802*SUM(AU$739:AU$747)*AU792</f>
        <v/>
      </c>
      <c r="AV802" s="43">
        <f>$D802*SUM(AV$739:AV$747)*AV792</f>
        <v/>
      </c>
      <c r="AW802" s="43">
        <f>$D802*SUM(AW$739:AW$747)*AW792</f>
        <v/>
      </c>
      <c r="AX802" s="43">
        <f>$D802*SUM(AX$739:AX$747)*AX792</f>
        <v/>
      </c>
      <c r="AY802" s="43">
        <f>$D802*SUM(AY$739:AY$747)*AY792</f>
        <v/>
      </c>
    </row>
    <row r="803" hidden="1" outlineLevel="1">
      <c r="A803" s="14" t="inlineStr">
        <is>
          <t>maxinv</t>
        </is>
      </c>
      <c r="B803" s="14" t="inlineStr">
        <is>
          <t>nuc</t>
        </is>
      </c>
      <c r="C803" s="14" t="inlineStr">
        <is>
          <t>pow</t>
        </is>
      </c>
      <c r="D803" s="41">
        <f>INDEX(Inputs_power!$AJ$5:$AJ$13,MATCH($B803,Inputs_power!$A$5:$A$13,0))</f>
        <v/>
      </c>
      <c r="E803" s="35" t="n"/>
      <c r="F803" s="35" t="n"/>
      <c r="G803" s="35" t="n"/>
      <c r="H803" s="14">
        <f>INDEX(VarLab,MATCH($A803,VarKey,0))&amp;INDEX(MemLab,MATCH($C803&amp;"|"&amp;$B803,MemKey,0))</f>
        <v/>
      </c>
      <c r="I803" s="14">
        <f>INDEX(VarUnit,MATCH($A803,VarKey,0))</f>
        <v/>
      </c>
      <c r="J803" s="14">
        <f>INDEX(VarSrc,MATCH($A803,VarKey,0))</f>
        <v/>
      </c>
      <c r="K803" s="11">
        <f>CodePrefix&amp;$A803&amp;IF($C803="","","."&amp;$C803&amp;"."&amp;$B803)&amp;INDEX(VarEnd,MATCH($A803,VarKey,0))&amp;K$5</f>
        <v/>
      </c>
      <c r="L803" s="42">
        <f>$D803*SUM(L$739:L$747)*L793</f>
        <v/>
      </c>
      <c r="M803" s="43">
        <f>$D803*SUM(M$739:M$747)*M793</f>
        <v/>
      </c>
      <c r="N803" s="43">
        <f>$D803*SUM(N$739:N$747)*N793</f>
        <v/>
      </c>
      <c r="O803" s="43">
        <f>$D803*SUM(O$739:O$747)*O793</f>
        <v/>
      </c>
      <c r="P803" s="43">
        <f>$D803*SUM(P$739:P$747)*P793</f>
        <v/>
      </c>
      <c r="Q803" s="43">
        <f>$D803*SUM(Q$739:Q$747)*Q793</f>
        <v/>
      </c>
      <c r="R803" s="43">
        <f>$D803*SUM(R$739:R$747)*R793</f>
        <v/>
      </c>
      <c r="S803" s="43">
        <f>$D803*SUM(S$739:S$747)*S793</f>
        <v/>
      </c>
      <c r="T803" s="43">
        <f>$D803*SUM(T$739:T$747)*T793</f>
        <v/>
      </c>
      <c r="U803" s="43">
        <f>$D803*SUM(U$739:U$747)*U793</f>
        <v/>
      </c>
      <c r="V803" s="43">
        <f>$D803*SUM(V$739:V$747)*V793</f>
        <v/>
      </c>
      <c r="W803" s="43">
        <f>$D803*SUM(W$739:W$747)*W793</f>
        <v/>
      </c>
      <c r="X803" s="43">
        <f>$D803*SUM(X$739:X$747)*X793</f>
        <v/>
      </c>
      <c r="Y803" s="43">
        <f>$D803*SUM(Y$739:Y$747)*Y793</f>
        <v/>
      </c>
      <c r="Z803" s="43">
        <f>$D803*SUM(Z$739:Z$747)*Z793</f>
        <v/>
      </c>
      <c r="AA803" s="43">
        <f>$D803*SUM(AA$739:AA$747)*AA793</f>
        <v/>
      </c>
      <c r="AB803" s="43">
        <f>$D803*SUM(AB$739:AB$747)*AB793</f>
        <v/>
      </c>
      <c r="AC803" s="43">
        <f>$D803*SUM(AC$739:AC$747)*AC793</f>
        <v/>
      </c>
      <c r="AD803" s="43">
        <f>$D803*SUM(AD$739:AD$747)*AD793</f>
        <v/>
      </c>
      <c r="AF803" s="11">
        <f>CodePrefix&amp;$A803&amp;IF($C803="","","."&amp;$C803&amp;"."&amp;$B803)&amp;INDEX(VarEnd,MATCH($A803,VarKey,0))&amp;AF$5</f>
        <v/>
      </c>
      <c r="AG803" s="42">
        <f>$D803*SUM(AG$739:AG$747)*AG793</f>
        <v/>
      </c>
      <c r="AH803" s="43">
        <f>$D803*SUM(AH$739:AH$747)*AH793</f>
        <v/>
      </c>
      <c r="AI803" s="43">
        <f>$D803*SUM(AI$739:AI$747)*AI793</f>
        <v/>
      </c>
      <c r="AJ803" s="43">
        <f>$D803*SUM(AJ$739:AJ$747)*AJ793</f>
        <v/>
      </c>
      <c r="AK803" s="43">
        <f>$D803*SUM(AK$739:AK$747)*AK793</f>
        <v/>
      </c>
      <c r="AL803" s="43">
        <f>$D803*SUM(AL$739:AL$747)*AL793</f>
        <v/>
      </c>
      <c r="AM803" s="43">
        <f>$D803*SUM(AM$739:AM$747)*AM793</f>
        <v/>
      </c>
      <c r="AN803" s="43">
        <f>$D803*SUM(AN$739:AN$747)*AN793</f>
        <v/>
      </c>
      <c r="AO803" s="43">
        <f>$D803*SUM(AO$739:AO$747)*AO793</f>
        <v/>
      </c>
      <c r="AP803" s="43">
        <f>$D803*SUM(AP$739:AP$747)*AP793</f>
        <v/>
      </c>
      <c r="AQ803" s="43">
        <f>$D803*SUM(AQ$739:AQ$747)*AQ793</f>
        <v/>
      </c>
      <c r="AR803" s="43">
        <f>$D803*SUM(AR$739:AR$747)*AR793</f>
        <v/>
      </c>
      <c r="AS803" s="43">
        <f>$D803*SUM(AS$739:AS$747)*AS793</f>
        <v/>
      </c>
      <c r="AT803" s="43">
        <f>$D803*SUM(AT$739:AT$747)*AT793</f>
        <v/>
      </c>
      <c r="AU803" s="43">
        <f>$D803*SUM(AU$739:AU$747)*AU793</f>
        <v/>
      </c>
      <c r="AV803" s="43">
        <f>$D803*SUM(AV$739:AV$747)*AV793</f>
        <v/>
      </c>
      <c r="AW803" s="43">
        <f>$D803*SUM(AW$739:AW$747)*AW793</f>
        <v/>
      </c>
      <c r="AX803" s="43">
        <f>$D803*SUM(AX$739:AX$747)*AX793</f>
        <v/>
      </c>
      <c r="AY803" s="43">
        <f>$D803*SUM(AY$739:AY$747)*AY793</f>
        <v/>
      </c>
    </row>
    <row r="804" hidden="1" outlineLevel="1">
      <c r="A804" s="14" t="inlineStr">
        <is>
          <t>maxinv</t>
        </is>
      </c>
      <c r="B804" s="14" t="inlineStr">
        <is>
          <t>wnd</t>
        </is>
      </c>
      <c r="C804" s="14" t="inlineStr">
        <is>
          <t>pow</t>
        </is>
      </c>
      <c r="D804" s="41">
        <f>INDEX(Inputs_power!$AJ$5:$AJ$13,MATCH($B804,Inputs_power!$A$5:$A$13,0))</f>
        <v/>
      </c>
      <c r="E804" s="35" t="n"/>
      <c r="F804" s="35" t="n"/>
      <c r="G804" s="35" t="n"/>
      <c r="H804" s="14">
        <f>INDEX(VarLab,MATCH($A804,VarKey,0))&amp;INDEX(MemLab,MATCH($C804&amp;"|"&amp;$B804,MemKey,0))</f>
        <v/>
      </c>
      <c r="I804" s="14">
        <f>INDEX(VarUnit,MATCH($A804,VarKey,0))</f>
        <v/>
      </c>
      <c r="J804" s="14">
        <f>INDEX(VarSrc,MATCH($A804,VarKey,0))</f>
        <v/>
      </c>
      <c r="K804" s="11">
        <f>CodePrefix&amp;$A804&amp;IF($C804="","","."&amp;$C804&amp;"."&amp;$B804)&amp;INDEX(VarEnd,MATCH($A804,VarKey,0))&amp;K$5</f>
        <v/>
      </c>
      <c r="L804" s="42">
        <f>$D804*SUM(L$739:L$747)*L794</f>
        <v/>
      </c>
      <c r="M804" s="43">
        <f>$D804*SUM(M$739:M$747)*M794</f>
        <v/>
      </c>
      <c r="N804" s="43">
        <f>$D804*SUM(N$739:N$747)*N794</f>
        <v/>
      </c>
      <c r="O804" s="43">
        <f>$D804*SUM(O$739:O$747)*O794</f>
        <v/>
      </c>
      <c r="P804" s="43">
        <f>$D804*SUM(P$739:P$747)*P794</f>
        <v/>
      </c>
      <c r="Q804" s="43">
        <f>$D804*SUM(Q$739:Q$747)*Q794</f>
        <v/>
      </c>
      <c r="R804" s="43">
        <f>$D804*SUM(R$739:R$747)*R794</f>
        <v/>
      </c>
      <c r="S804" s="43">
        <f>$D804*SUM(S$739:S$747)*S794</f>
        <v/>
      </c>
      <c r="T804" s="43">
        <f>$D804*SUM(T$739:T$747)*T794</f>
        <v/>
      </c>
      <c r="U804" s="43">
        <f>$D804*SUM(U$739:U$747)*U794</f>
        <v/>
      </c>
      <c r="V804" s="43">
        <f>$D804*SUM(V$739:V$747)*V794</f>
        <v/>
      </c>
      <c r="W804" s="43">
        <f>$D804*SUM(W$739:W$747)*W794</f>
        <v/>
      </c>
      <c r="X804" s="43">
        <f>$D804*SUM(X$739:X$747)*X794</f>
        <v/>
      </c>
      <c r="Y804" s="43">
        <f>$D804*SUM(Y$739:Y$747)*Y794</f>
        <v/>
      </c>
      <c r="Z804" s="43">
        <f>$D804*SUM(Z$739:Z$747)*Z794</f>
        <v/>
      </c>
      <c r="AA804" s="43">
        <f>$D804*SUM(AA$739:AA$747)*AA794</f>
        <v/>
      </c>
      <c r="AB804" s="43">
        <f>$D804*SUM(AB$739:AB$747)*AB794</f>
        <v/>
      </c>
      <c r="AC804" s="43">
        <f>$D804*SUM(AC$739:AC$747)*AC794</f>
        <v/>
      </c>
      <c r="AD804" s="43">
        <f>$D804*SUM(AD$739:AD$747)*AD794</f>
        <v/>
      </c>
      <c r="AF804" s="11">
        <f>CodePrefix&amp;$A804&amp;IF($C804="","","."&amp;$C804&amp;"."&amp;$B804)&amp;INDEX(VarEnd,MATCH($A804,VarKey,0))&amp;AF$5</f>
        <v/>
      </c>
      <c r="AG804" s="42">
        <f>$D804*SUM(AG$739:AG$747)*AG794</f>
        <v/>
      </c>
      <c r="AH804" s="43">
        <f>$D804*SUM(AH$739:AH$747)*AH794</f>
        <v/>
      </c>
      <c r="AI804" s="43">
        <f>$D804*SUM(AI$739:AI$747)*AI794</f>
        <v/>
      </c>
      <c r="AJ804" s="43">
        <f>$D804*SUM(AJ$739:AJ$747)*AJ794</f>
        <v/>
      </c>
      <c r="AK804" s="43">
        <f>$D804*SUM(AK$739:AK$747)*AK794</f>
        <v/>
      </c>
      <c r="AL804" s="43">
        <f>$D804*SUM(AL$739:AL$747)*AL794</f>
        <v/>
      </c>
      <c r="AM804" s="43">
        <f>$D804*SUM(AM$739:AM$747)*AM794</f>
        <v/>
      </c>
      <c r="AN804" s="43">
        <f>$D804*SUM(AN$739:AN$747)*AN794</f>
        <v/>
      </c>
      <c r="AO804" s="43">
        <f>$D804*SUM(AO$739:AO$747)*AO794</f>
        <v/>
      </c>
      <c r="AP804" s="43">
        <f>$D804*SUM(AP$739:AP$747)*AP794</f>
        <v/>
      </c>
      <c r="AQ804" s="43">
        <f>$D804*SUM(AQ$739:AQ$747)*AQ794</f>
        <v/>
      </c>
      <c r="AR804" s="43">
        <f>$D804*SUM(AR$739:AR$747)*AR794</f>
        <v/>
      </c>
      <c r="AS804" s="43">
        <f>$D804*SUM(AS$739:AS$747)*AS794</f>
        <v/>
      </c>
      <c r="AT804" s="43">
        <f>$D804*SUM(AT$739:AT$747)*AT794</f>
        <v/>
      </c>
      <c r="AU804" s="43">
        <f>$D804*SUM(AU$739:AU$747)*AU794</f>
        <v/>
      </c>
      <c r="AV804" s="43">
        <f>$D804*SUM(AV$739:AV$747)*AV794</f>
        <v/>
      </c>
      <c r="AW804" s="43">
        <f>$D804*SUM(AW$739:AW$747)*AW794</f>
        <v/>
      </c>
      <c r="AX804" s="43">
        <f>$D804*SUM(AX$739:AX$747)*AX794</f>
        <v/>
      </c>
      <c r="AY804" s="43">
        <f>$D804*SUM(AY$739:AY$747)*AY794</f>
        <v/>
      </c>
    </row>
    <row r="805" hidden="1" outlineLevel="1">
      <c r="A805" s="14" t="inlineStr">
        <is>
          <t>maxinv</t>
        </is>
      </c>
      <c r="B805" s="14" t="inlineStr">
        <is>
          <t>sol</t>
        </is>
      </c>
      <c r="C805" s="14" t="inlineStr">
        <is>
          <t>pow</t>
        </is>
      </c>
      <c r="D805" s="41">
        <f>INDEX(Inputs_power!$AJ$5:$AJ$13,MATCH($B805,Inputs_power!$A$5:$A$13,0))</f>
        <v/>
      </c>
      <c r="E805" s="35" t="n"/>
      <c r="F805" s="35" t="n"/>
      <c r="G805" s="35" t="n"/>
      <c r="H805" s="14">
        <f>INDEX(VarLab,MATCH($A805,VarKey,0))&amp;INDEX(MemLab,MATCH($C805&amp;"|"&amp;$B805,MemKey,0))</f>
        <v/>
      </c>
      <c r="I805" s="14">
        <f>INDEX(VarUnit,MATCH($A805,VarKey,0))</f>
        <v/>
      </c>
      <c r="J805" s="14">
        <f>INDEX(VarSrc,MATCH($A805,VarKey,0))</f>
        <v/>
      </c>
      <c r="K805" s="11">
        <f>CodePrefix&amp;$A805&amp;IF($C805="","","."&amp;$C805&amp;"."&amp;$B805)&amp;INDEX(VarEnd,MATCH($A805,VarKey,0))&amp;K$5</f>
        <v/>
      </c>
      <c r="L805" s="42">
        <f>$D805*SUM(L$739:L$747)*L795</f>
        <v/>
      </c>
      <c r="M805" s="43">
        <f>$D805*SUM(M$739:M$747)*M795</f>
        <v/>
      </c>
      <c r="N805" s="43">
        <f>$D805*SUM(N$739:N$747)*N795</f>
        <v/>
      </c>
      <c r="O805" s="43">
        <f>$D805*SUM(O$739:O$747)*O795</f>
        <v/>
      </c>
      <c r="P805" s="43">
        <f>$D805*SUM(P$739:P$747)*P795</f>
        <v/>
      </c>
      <c r="Q805" s="43">
        <f>$D805*SUM(Q$739:Q$747)*Q795</f>
        <v/>
      </c>
      <c r="R805" s="43">
        <f>$D805*SUM(R$739:R$747)*R795</f>
        <v/>
      </c>
      <c r="S805" s="43">
        <f>$D805*SUM(S$739:S$747)*S795</f>
        <v/>
      </c>
      <c r="T805" s="43">
        <f>$D805*SUM(T$739:T$747)*T795</f>
        <v/>
      </c>
      <c r="U805" s="43">
        <f>$D805*SUM(U$739:U$747)*U795</f>
        <v/>
      </c>
      <c r="V805" s="43">
        <f>$D805*SUM(V$739:V$747)*V795</f>
        <v/>
      </c>
      <c r="W805" s="43">
        <f>$D805*SUM(W$739:W$747)*W795</f>
        <v/>
      </c>
      <c r="X805" s="43">
        <f>$D805*SUM(X$739:X$747)*X795</f>
        <v/>
      </c>
      <c r="Y805" s="43">
        <f>$D805*SUM(Y$739:Y$747)*Y795</f>
        <v/>
      </c>
      <c r="Z805" s="43">
        <f>$D805*SUM(Z$739:Z$747)*Z795</f>
        <v/>
      </c>
      <c r="AA805" s="43">
        <f>$D805*SUM(AA$739:AA$747)*AA795</f>
        <v/>
      </c>
      <c r="AB805" s="43">
        <f>$D805*SUM(AB$739:AB$747)*AB795</f>
        <v/>
      </c>
      <c r="AC805" s="43">
        <f>$D805*SUM(AC$739:AC$747)*AC795</f>
        <v/>
      </c>
      <c r="AD805" s="43">
        <f>$D805*SUM(AD$739:AD$747)*AD795</f>
        <v/>
      </c>
      <c r="AF805" s="11">
        <f>CodePrefix&amp;$A805&amp;IF($C805="","","."&amp;$C805&amp;"."&amp;$B805)&amp;INDEX(VarEnd,MATCH($A805,VarKey,0))&amp;AF$5</f>
        <v/>
      </c>
      <c r="AG805" s="42">
        <f>$D805*SUM(AG$739:AG$747)*AG795</f>
        <v/>
      </c>
      <c r="AH805" s="43">
        <f>$D805*SUM(AH$739:AH$747)*AH795</f>
        <v/>
      </c>
      <c r="AI805" s="43">
        <f>$D805*SUM(AI$739:AI$747)*AI795</f>
        <v/>
      </c>
      <c r="AJ805" s="43">
        <f>$D805*SUM(AJ$739:AJ$747)*AJ795</f>
        <v/>
      </c>
      <c r="AK805" s="43">
        <f>$D805*SUM(AK$739:AK$747)*AK795</f>
        <v/>
      </c>
      <c r="AL805" s="43">
        <f>$D805*SUM(AL$739:AL$747)*AL795</f>
        <v/>
      </c>
      <c r="AM805" s="43">
        <f>$D805*SUM(AM$739:AM$747)*AM795</f>
        <v/>
      </c>
      <c r="AN805" s="43">
        <f>$D805*SUM(AN$739:AN$747)*AN795</f>
        <v/>
      </c>
      <c r="AO805" s="43">
        <f>$D805*SUM(AO$739:AO$747)*AO795</f>
        <v/>
      </c>
      <c r="AP805" s="43">
        <f>$D805*SUM(AP$739:AP$747)*AP795</f>
        <v/>
      </c>
      <c r="AQ805" s="43">
        <f>$D805*SUM(AQ$739:AQ$747)*AQ795</f>
        <v/>
      </c>
      <c r="AR805" s="43">
        <f>$D805*SUM(AR$739:AR$747)*AR795</f>
        <v/>
      </c>
      <c r="AS805" s="43">
        <f>$D805*SUM(AS$739:AS$747)*AS795</f>
        <v/>
      </c>
      <c r="AT805" s="43">
        <f>$D805*SUM(AT$739:AT$747)*AT795</f>
        <v/>
      </c>
      <c r="AU805" s="43">
        <f>$D805*SUM(AU$739:AU$747)*AU795</f>
        <v/>
      </c>
      <c r="AV805" s="43">
        <f>$D805*SUM(AV$739:AV$747)*AV795</f>
        <v/>
      </c>
      <c r="AW805" s="43">
        <f>$D805*SUM(AW$739:AW$747)*AW795</f>
        <v/>
      </c>
      <c r="AX805" s="43">
        <f>$D805*SUM(AX$739:AX$747)*AX795</f>
        <v/>
      </c>
      <c r="AY805" s="43">
        <f>$D805*SUM(AY$739:AY$747)*AY795</f>
        <v/>
      </c>
    </row>
    <row r="806" hidden="1" outlineLevel="1">
      <c r="A806" s="14" t="inlineStr">
        <is>
          <t>maxinv</t>
        </is>
      </c>
      <c r="B806" s="14" t="inlineStr">
        <is>
          <t>hyd</t>
        </is>
      </c>
      <c r="C806" s="14" t="inlineStr">
        <is>
          <t>pow</t>
        </is>
      </c>
      <c r="D806" s="41">
        <f>INDEX(Inputs_power!$AJ$5:$AJ$13,MATCH($B806,Inputs_power!$A$5:$A$13,0))</f>
        <v/>
      </c>
      <c r="E806" s="35" t="n"/>
      <c r="F806" s="35" t="n"/>
      <c r="G806" s="35" t="n"/>
      <c r="H806" s="14">
        <f>INDEX(VarLab,MATCH($A806,VarKey,0))&amp;INDEX(MemLab,MATCH($C806&amp;"|"&amp;$B806,MemKey,0))</f>
        <v/>
      </c>
      <c r="I806" s="14">
        <f>INDEX(VarUnit,MATCH($A806,VarKey,0))</f>
        <v/>
      </c>
      <c r="J806" s="14">
        <f>INDEX(VarSrc,MATCH($A806,VarKey,0))</f>
        <v/>
      </c>
      <c r="K806" s="11">
        <f>CodePrefix&amp;$A806&amp;IF($C806="","","."&amp;$C806&amp;"."&amp;$B806)&amp;INDEX(VarEnd,MATCH($A806,VarKey,0))&amp;K$5</f>
        <v/>
      </c>
      <c r="L806" s="42">
        <f>$D806*SUM(L$739:L$747)*L796</f>
        <v/>
      </c>
      <c r="M806" s="43">
        <f>$D806*SUM(M$739:M$747)*M796</f>
        <v/>
      </c>
      <c r="N806" s="43">
        <f>$D806*SUM(N$739:N$747)*N796</f>
        <v/>
      </c>
      <c r="O806" s="43">
        <f>$D806*SUM(O$739:O$747)*O796</f>
        <v/>
      </c>
      <c r="P806" s="43">
        <f>$D806*SUM(P$739:P$747)*P796</f>
        <v/>
      </c>
      <c r="Q806" s="43">
        <f>$D806*SUM(Q$739:Q$747)*Q796</f>
        <v/>
      </c>
      <c r="R806" s="43">
        <f>$D806*SUM(R$739:R$747)*R796</f>
        <v/>
      </c>
      <c r="S806" s="43">
        <f>$D806*SUM(S$739:S$747)*S796</f>
        <v/>
      </c>
      <c r="T806" s="43">
        <f>$D806*SUM(T$739:T$747)*T796</f>
        <v/>
      </c>
      <c r="U806" s="43">
        <f>$D806*SUM(U$739:U$747)*U796</f>
        <v/>
      </c>
      <c r="V806" s="43">
        <f>$D806*SUM(V$739:V$747)*V796</f>
        <v/>
      </c>
      <c r="W806" s="43">
        <f>$D806*SUM(W$739:W$747)*W796</f>
        <v/>
      </c>
      <c r="X806" s="43">
        <f>$D806*SUM(X$739:X$747)*X796</f>
        <v/>
      </c>
      <c r="Y806" s="43">
        <f>$D806*SUM(Y$739:Y$747)*Y796</f>
        <v/>
      </c>
      <c r="Z806" s="43">
        <f>$D806*SUM(Z$739:Z$747)*Z796</f>
        <v/>
      </c>
      <c r="AA806" s="43">
        <f>$D806*SUM(AA$739:AA$747)*AA796</f>
        <v/>
      </c>
      <c r="AB806" s="43">
        <f>$D806*SUM(AB$739:AB$747)*AB796</f>
        <v/>
      </c>
      <c r="AC806" s="43">
        <f>$D806*SUM(AC$739:AC$747)*AC796</f>
        <v/>
      </c>
      <c r="AD806" s="43">
        <f>$D806*SUM(AD$739:AD$747)*AD796</f>
        <v/>
      </c>
      <c r="AF806" s="11">
        <f>CodePrefix&amp;$A806&amp;IF($C806="","","."&amp;$C806&amp;"."&amp;$B806)&amp;INDEX(VarEnd,MATCH($A806,VarKey,0))&amp;AF$5</f>
        <v/>
      </c>
      <c r="AG806" s="42">
        <f>$D806*SUM(AG$739:AG$747)*AG796</f>
        <v/>
      </c>
      <c r="AH806" s="43">
        <f>$D806*SUM(AH$739:AH$747)*AH796</f>
        <v/>
      </c>
      <c r="AI806" s="43">
        <f>$D806*SUM(AI$739:AI$747)*AI796</f>
        <v/>
      </c>
      <c r="AJ806" s="43">
        <f>$D806*SUM(AJ$739:AJ$747)*AJ796</f>
        <v/>
      </c>
      <c r="AK806" s="43">
        <f>$D806*SUM(AK$739:AK$747)*AK796</f>
        <v/>
      </c>
      <c r="AL806" s="43">
        <f>$D806*SUM(AL$739:AL$747)*AL796</f>
        <v/>
      </c>
      <c r="AM806" s="43">
        <f>$D806*SUM(AM$739:AM$747)*AM796</f>
        <v/>
      </c>
      <c r="AN806" s="43">
        <f>$D806*SUM(AN$739:AN$747)*AN796</f>
        <v/>
      </c>
      <c r="AO806" s="43">
        <f>$D806*SUM(AO$739:AO$747)*AO796</f>
        <v/>
      </c>
      <c r="AP806" s="43">
        <f>$D806*SUM(AP$739:AP$747)*AP796</f>
        <v/>
      </c>
      <c r="AQ806" s="43">
        <f>$D806*SUM(AQ$739:AQ$747)*AQ796</f>
        <v/>
      </c>
      <c r="AR806" s="43">
        <f>$D806*SUM(AR$739:AR$747)*AR796</f>
        <v/>
      </c>
      <c r="AS806" s="43">
        <f>$D806*SUM(AS$739:AS$747)*AS796</f>
        <v/>
      </c>
      <c r="AT806" s="43">
        <f>$D806*SUM(AT$739:AT$747)*AT796</f>
        <v/>
      </c>
      <c r="AU806" s="43">
        <f>$D806*SUM(AU$739:AU$747)*AU796</f>
        <v/>
      </c>
      <c r="AV806" s="43">
        <f>$D806*SUM(AV$739:AV$747)*AV796</f>
        <v/>
      </c>
      <c r="AW806" s="43">
        <f>$D806*SUM(AW$739:AW$747)*AW796</f>
        <v/>
      </c>
      <c r="AX806" s="43">
        <f>$D806*SUM(AX$739:AX$747)*AX796</f>
        <v/>
      </c>
      <c r="AY806" s="43">
        <f>$D806*SUM(AY$739:AY$747)*AY796</f>
        <v/>
      </c>
    </row>
    <row r="807" hidden="1" outlineLevel="1">
      <c r="A807" s="14" t="inlineStr">
        <is>
          <t>maxinv</t>
        </is>
      </c>
      <c r="B807" s="14" t="inlineStr">
        <is>
          <t>ore</t>
        </is>
      </c>
      <c r="C807" s="14" t="inlineStr">
        <is>
          <t>pow</t>
        </is>
      </c>
      <c r="D807" s="41">
        <f>INDEX(Inputs_power!$AJ$5:$AJ$13,MATCH($B807,Inputs_power!$A$5:$A$13,0))</f>
        <v/>
      </c>
      <c r="E807" s="35" t="n"/>
      <c r="F807" s="35" t="n"/>
      <c r="G807" s="35" t="n"/>
      <c r="H807" s="14">
        <f>INDEX(VarLab,MATCH($A807,VarKey,0))&amp;INDEX(MemLab,MATCH($C807&amp;"|"&amp;$B807,MemKey,0))</f>
        <v/>
      </c>
      <c r="I807" s="14">
        <f>INDEX(VarUnit,MATCH($A807,VarKey,0))</f>
        <v/>
      </c>
      <c r="J807" s="14">
        <f>INDEX(VarSrc,MATCH($A807,VarKey,0))</f>
        <v/>
      </c>
      <c r="K807" s="11">
        <f>CodePrefix&amp;$A807&amp;IF($C807="","","."&amp;$C807&amp;"."&amp;$B807)&amp;INDEX(VarEnd,MATCH($A807,VarKey,0))&amp;K$5</f>
        <v/>
      </c>
      <c r="L807" s="42">
        <f>$D807*SUM(L$739:L$747)*L797</f>
        <v/>
      </c>
      <c r="M807" s="43">
        <f>$D807*SUM(M$739:M$747)*M797</f>
        <v/>
      </c>
      <c r="N807" s="43">
        <f>$D807*SUM(N$739:N$747)*N797</f>
        <v/>
      </c>
      <c r="O807" s="43">
        <f>$D807*SUM(O$739:O$747)*O797</f>
        <v/>
      </c>
      <c r="P807" s="43">
        <f>$D807*SUM(P$739:P$747)*P797</f>
        <v/>
      </c>
      <c r="Q807" s="43">
        <f>$D807*SUM(Q$739:Q$747)*Q797</f>
        <v/>
      </c>
      <c r="R807" s="43">
        <f>$D807*SUM(R$739:R$747)*R797</f>
        <v/>
      </c>
      <c r="S807" s="43">
        <f>$D807*SUM(S$739:S$747)*S797</f>
        <v/>
      </c>
      <c r="T807" s="43">
        <f>$D807*SUM(T$739:T$747)*T797</f>
        <v/>
      </c>
      <c r="U807" s="43">
        <f>$D807*SUM(U$739:U$747)*U797</f>
        <v/>
      </c>
      <c r="V807" s="43">
        <f>$D807*SUM(V$739:V$747)*V797</f>
        <v/>
      </c>
      <c r="W807" s="43">
        <f>$D807*SUM(W$739:W$747)*W797</f>
        <v/>
      </c>
      <c r="X807" s="43">
        <f>$D807*SUM(X$739:X$747)*X797</f>
        <v/>
      </c>
      <c r="Y807" s="43">
        <f>$D807*SUM(Y$739:Y$747)*Y797</f>
        <v/>
      </c>
      <c r="Z807" s="43">
        <f>$D807*SUM(Z$739:Z$747)*Z797</f>
        <v/>
      </c>
      <c r="AA807" s="43">
        <f>$D807*SUM(AA$739:AA$747)*AA797</f>
        <v/>
      </c>
      <c r="AB807" s="43">
        <f>$D807*SUM(AB$739:AB$747)*AB797</f>
        <v/>
      </c>
      <c r="AC807" s="43">
        <f>$D807*SUM(AC$739:AC$747)*AC797</f>
        <v/>
      </c>
      <c r="AD807" s="43">
        <f>$D807*SUM(AD$739:AD$747)*AD797</f>
        <v/>
      </c>
      <c r="AF807" s="11">
        <f>CodePrefix&amp;$A807&amp;IF($C807="","","."&amp;$C807&amp;"."&amp;$B807)&amp;INDEX(VarEnd,MATCH($A807,VarKey,0))&amp;AF$5</f>
        <v/>
      </c>
      <c r="AG807" s="42">
        <f>$D807*SUM(AG$739:AG$747)*AG797</f>
        <v/>
      </c>
      <c r="AH807" s="43">
        <f>$D807*SUM(AH$739:AH$747)*AH797</f>
        <v/>
      </c>
      <c r="AI807" s="43">
        <f>$D807*SUM(AI$739:AI$747)*AI797</f>
        <v/>
      </c>
      <c r="AJ807" s="43">
        <f>$D807*SUM(AJ$739:AJ$747)*AJ797</f>
        <v/>
      </c>
      <c r="AK807" s="43">
        <f>$D807*SUM(AK$739:AK$747)*AK797</f>
        <v/>
      </c>
      <c r="AL807" s="43">
        <f>$D807*SUM(AL$739:AL$747)*AL797</f>
        <v/>
      </c>
      <c r="AM807" s="43">
        <f>$D807*SUM(AM$739:AM$747)*AM797</f>
        <v/>
      </c>
      <c r="AN807" s="43">
        <f>$D807*SUM(AN$739:AN$747)*AN797</f>
        <v/>
      </c>
      <c r="AO807" s="43">
        <f>$D807*SUM(AO$739:AO$747)*AO797</f>
        <v/>
      </c>
      <c r="AP807" s="43">
        <f>$D807*SUM(AP$739:AP$747)*AP797</f>
        <v/>
      </c>
      <c r="AQ807" s="43">
        <f>$D807*SUM(AQ$739:AQ$747)*AQ797</f>
        <v/>
      </c>
      <c r="AR807" s="43">
        <f>$D807*SUM(AR$739:AR$747)*AR797</f>
        <v/>
      </c>
      <c r="AS807" s="43">
        <f>$D807*SUM(AS$739:AS$747)*AS797</f>
        <v/>
      </c>
      <c r="AT807" s="43">
        <f>$D807*SUM(AT$739:AT$747)*AT797</f>
        <v/>
      </c>
      <c r="AU807" s="43">
        <f>$D807*SUM(AU$739:AU$747)*AU797</f>
        <v/>
      </c>
      <c r="AV807" s="43">
        <f>$D807*SUM(AV$739:AV$747)*AV797</f>
        <v/>
      </c>
      <c r="AW807" s="43">
        <f>$D807*SUM(AW$739:AW$747)*AW797</f>
        <v/>
      </c>
      <c r="AX807" s="43">
        <f>$D807*SUM(AX$739:AX$747)*AX797</f>
        <v/>
      </c>
      <c r="AY807" s="43">
        <f>$D807*SUM(AY$739:AY$747)*AY797</f>
        <v/>
      </c>
    </row>
    <row r="808" hidden="1" outlineLevel="1">
      <c r="A808" s="14" t="inlineStr">
        <is>
          <t>maxinv</t>
        </is>
      </c>
      <c r="B808" s="14" t="inlineStr">
        <is>
          <t>bio</t>
        </is>
      </c>
      <c r="C808" s="14" t="inlineStr">
        <is>
          <t>pow</t>
        </is>
      </c>
      <c r="D808" s="41">
        <f>INDEX(Inputs_power!$AJ$5:$AJ$13,MATCH($B808,Inputs_power!$A$5:$A$13,0))</f>
        <v/>
      </c>
      <c r="E808" s="35" t="n"/>
      <c r="F808" s="35" t="n"/>
      <c r="G808" s="35" t="n"/>
      <c r="H808" s="14">
        <f>INDEX(VarLab,MATCH($A808,VarKey,0))&amp;INDEX(MemLab,MATCH($C808&amp;"|"&amp;$B808,MemKey,0))</f>
        <v/>
      </c>
      <c r="I808" s="14">
        <f>INDEX(VarUnit,MATCH($A808,VarKey,0))</f>
        <v/>
      </c>
      <c r="J808" s="14">
        <f>INDEX(VarSrc,MATCH($A808,VarKey,0))</f>
        <v/>
      </c>
      <c r="K808" s="11">
        <f>CodePrefix&amp;$A808&amp;IF($C808="","","."&amp;$C808&amp;"."&amp;$B808)&amp;INDEX(VarEnd,MATCH($A808,VarKey,0))&amp;K$5</f>
        <v/>
      </c>
      <c r="L808" s="42">
        <f>$D808*SUM(L$739:L$747)*L798</f>
        <v/>
      </c>
      <c r="M808" s="43">
        <f>$D808*SUM(M$739:M$747)*M798</f>
        <v/>
      </c>
      <c r="N808" s="43">
        <f>$D808*SUM(N$739:N$747)*N798</f>
        <v/>
      </c>
      <c r="O808" s="43">
        <f>$D808*SUM(O$739:O$747)*O798</f>
        <v/>
      </c>
      <c r="P808" s="43">
        <f>$D808*SUM(P$739:P$747)*P798</f>
        <v/>
      </c>
      <c r="Q808" s="43">
        <f>$D808*SUM(Q$739:Q$747)*Q798</f>
        <v/>
      </c>
      <c r="R808" s="43">
        <f>$D808*SUM(R$739:R$747)*R798</f>
        <v/>
      </c>
      <c r="S808" s="43">
        <f>$D808*SUM(S$739:S$747)*S798</f>
        <v/>
      </c>
      <c r="T808" s="43">
        <f>$D808*SUM(T$739:T$747)*T798</f>
        <v/>
      </c>
      <c r="U808" s="43">
        <f>$D808*SUM(U$739:U$747)*U798</f>
        <v/>
      </c>
      <c r="V808" s="43">
        <f>$D808*SUM(V$739:V$747)*V798</f>
        <v/>
      </c>
      <c r="W808" s="43">
        <f>$D808*SUM(W$739:W$747)*W798</f>
        <v/>
      </c>
      <c r="X808" s="43">
        <f>$D808*SUM(X$739:X$747)*X798</f>
        <v/>
      </c>
      <c r="Y808" s="43">
        <f>$D808*SUM(Y$739:Y$747)*Y798</f>
        <v/>
      </c>
      <c r="Z808" s="43">
        <f>$D808*SUM(Z$739:Z$747)*Z798</f>
        <v/>
      </c>
      <c r="AA808" s="43">
        <f>$D808*SUM(AA$739:AA$747)*AA798</f>
        <v/>
      </c>
      <c r="AB808" s="43">
        <f>$D808*SUM(AB$739:AB$747)*AB798</f>
        <v/>
      </c>
      <c r="AC808" s="43">
        <f>$D808*SUM(AC$739:AC$747)*AC798</f>
        <v/>
      </c>
      <c r="AD808" s="43">
        <f>$D808*SUM(AD$739:AD$747)*AD798</f>
        <v/>
      </c>
      <c r="AF808" s="11">
        <f>CodePrefix&amp;$A808&amp;IF($C808="","","."&amp;$C808&amp;"."&amp;$B808)&amp;INDEX(VarEnd,MATCH($A808,VarKey,0))&amp;AF$5</f>
        <v/>
      </c>
      <c r="AG808" s="42">
        <f>$D808*SUM(AG$739:AG$747)*AG798</f>
        <v/>
      </c>
      <c r="AH808" s="43">
        <f>$D808*SUM(AH$739:AH$747)*AH798</f>
        <v/>
      </c>
      <c r="AI808" s="43">
        <f>$D808*SUM(AI$739:AI$747)*AI798</f>
        <v/>
      </c>
      <c r="AJ808" s="43">
        <f>$D808*SUM(AJ$739:AJ$747)*AJ798</f>
        <v/>
      </c>
      <c r="AK808" s="43">
        <f>$D808*SUM(AK$739:AK$747)*AK798</f>
        <v/>
      </c>
      <c r="AL808" s="43">
        <f>$D808*SUM(AL$739:AL$747)*AL798</f>
        <v/>
      </c>
      <c r="AM808" s="43">
        <f>$D808*SUM(AM$739:AM$747)*AM798</f>
        <v/>
      </c>
      <c r="AN808" s="43">
        <f>$D808*SUM(AN$739:AN$747)*AN798</f>
        <v/>
      </c>
      <c r="AO808" s="43">
        <f>$D808*SUM(AO$739:AO$747)*AO798</f>
        <v/>
      </c>
      <c r="AP808" s="43">
        <f>$D808*SUM(AP$739:AP$747)*AP798</f>
        <v/>
      </c>
      <c r="AQ808" s="43">
        <f>$D808*SUM(AQ$739:AQ$747)*AQ798</f>
        <v/>
      </c>
      <c r="AR808" s="43">
        <f>$D808*SUM(AR$739:AR$747)*AR798</f>
        <v/>
      </c>
      <c r="AS808" s="43">
        <f>$D808*SUM(AS$739:AS$747)*AS798</f>
        <v/>
      </c>
      <c r="AT808" s="43">
        <f>$D808*SUM(AT$739:AT$747)*AT798</f>
        <v/>
      </c>
      <c r="AU808" s="43">
        <f>$D808*SUM(AU$739:AU$747)*AU798</f>
        <v/>
      </c>
      <c r="AV808" s="43">
        <f>$D808*SUM(AV$739:AV$747)*AV798</f>
        <v/>
      </c>
      <c r="AW808" s="43">
        <f>$D808*SUM(AW$739:AW$747)*AW798</f>
        <v/>
      </c>
      <c r="AX808" s="43">
        <f>$D808*SUM(AX$739:AX$747)*AX798</f>
        <v/>
      </c>
      <c r="AY808" s="43">
        <f>$D808*SUM(AY$739:AY$747)*AY798</f>
        <v/>
      </c>
    </row>
    <row r="809" hidden="1" outlineLevel="1"/>
    <row r="810" hidden="1" outlineLevel="1">
      <c r="A810" s="14" t="inlineStr">
        <is>
          <t>lgi</t>
        </is>
      </c>
      <c r="B810" s="14" t="inlineStr">
        <is>
          <t>coa</t>
        </is>
      </c>
      <c r="C810" s="14" t="inlineStr">
        <is>
          <t>pow</t>
        </is>
      </c>
      <c r="D810" s="41">
        <f>INDEX(PParVal,MATCH("k_invest",PParKey,0))</f>
        <v/>
      </c>
      <c r="E810" s="35" t="n"/>
      <c r="F810" s="35" t="n"/>
      <c r="G810" s="35" t="n"/>
      <c r="H810" s="14">
        <f>INDEX(VarLab,MATCH($A810,VarKey,0))&amp;INDEX(MemLab,MATCH($C810&amp;"|"&amp;$B810,MemKey,0))</f>
        <v/>
      </c>
      <c r="I810" s="14">
        <f>INDEX(VarUnit,MATCH($A810,VarKey,0))</f>
        <v/>
      </c>
      <c r="J810" s="14">
        <f>INDEX(VarSrc,MATCH($A810,VarKey,0))</f>
        <v/>
      </c>
      <c r="K810" s="11">
        <f>CodePrefix&amp;$A810&amp;IF($C810="","","."&amp;$C810&amp;"."&amp;$B810)&amp;INDEX(VarEnd,MATCH($A810,VarKey,0))&amp;K$5</f>
        <v/>
      </c>
      <c r="L810" s="15">
        <f>L790*EXP(-$D810*L583/L$787)</f>
        <v/>
      </c>
      <c r="M810" s="16">
        <f>M790*EXP(-$D810*M583/M$787)</f>
        <v/>
      </c>
      <c r="N810" s="16">
        <f>N790*EXP(-$D810*N583/N$787)</f>
        <v/>
      </c>
      <c r="O810" s="16">
        <f>O790*EXP(-$D810*O583/O$787)</f>
        <v/>
      </c>
      <c r="P810" s="16">
        <f>P790*EXP(-$D810*P583/P$787)</f>
        <v/>
      </c>
      <c r="Q810" s="16">
        <f>Q790*EXP(-$D810*Q583/Q$787)</f>
        <v/>
      </c>
      <c r="R810" s="16">
        <f>R790*EXP(-$D810*R583/R$787)</f>
        <v/>
      </c>
      <c r="S810" s="16">
        <f>S790*EXP(-$D810*S583/S$787)</f>
        <v/>
      </c>
      <c r="T810" s="16">
        <f>T790*EXP(-$D810*T583/T$787)</f>
        <v/>
      </c>
      <c r="U810" s="16">
        <f>U790*EXP(-$D810*U583/U$787)</f>
        <v/>
      </c>
      <c r="V810" s="16">
        <f>V790*EXP(-$D810*V583/V$787)</f>
        <v/>
      </c>
      <c r="W810" s="16">
        <f>W790*EXP(-$D810*W583/W$787)</f>
        <v/>
      </c>
      <c r="X810" s="16">
        <f>X790*EXP(-$D810*X583/X$787)</f>
        <v/>
      </c>
      <c r="Y810" s="16">
        <f>Y790*EXP(-$D810*Y583/Y$787)</f>
        <v/>
      </c>
      <c r="Z810" s="16">
        <f>Z790*EXP(-$D810*Z583/Z$787)</f>
        <v/>
      </c>
      <c r="AA810" s="16">
        <f>AA790*EXP(-$D810*AA583/AA$787)</f>
        <v/>
      </c>
      <c r="AB810" s="16">
        <f>AB790*EXP(-$D810*AB583/AB$787)</f>
        <v/>
      </c>
      <c r="AC810" s="16">
        <f>AC790*EXP(-$D810*AC583/AC$787)</f>
        <v/>
      </c>
      <c r="AD810" s="16">
        <f>AD790*EXP(-$D810*AD583/AD$787)</f>
        <v/>
      </c>
      <c r="AF810" s="11">
        <f>CodePrefix&amp;$A810&amp;IF($C810="","","."&amp;$C810&amp;"."&amp;$B810)&amp;INDEX(VarEnd,MATCH($A810,VarKey,0))&amp;AF$5</f>
        <v/>
      </c>
      <c r="AG810" s="15">
        <f>AG790*EXP(-$D810*AG583/AG$787)</f>
        <v/>
      </c>
      <c r="AH810" s="16">
        <f>AH790*EXP(-$D810*AH583/AH$787)</f>
        <v/>
      </c>
      <c r="AI810" s="16">
        <f>AI790*EXP(-$D810*AI583/AI$787)</f>
        <v/>
      </c>
      <c r="AJ810" s="16">
        <f>AJ790*EXP(-$D810*AJ583/AJ$787)</f>
        <v/>
      </c>
      <c r="AK810" s="16">
        <f>AK790*EXP(-$D810*AK583/AK$787)</f>
        <v/>
      </c>
      <c r="AL810" s="16">
        <f>AL790*EXP(-$D810*AL583/AL$787)</f>
        <v/>
      </c>
      <c r="AM810" s="16">
        <f>AM790*EXP(-$D810*AM583/AM$787)</f>
        <v/>
      </c>
      <c r="AN810" s="16">
        <f>AN790*EXP(-$D810*AN583/AN$787)</f>
        <v/>
      </c>
      <c r="AO810" s="16">
        <f>AO790*EXP(-$D810*AO583/AO$787)</f>
        <v/>
      </c>
      <c r="AP810" s="16">
        <f>AP790*EXP(-$D810*AP583/AP$787)</f>
        <v/>
      </c>
      <c r="AQ810" s="16">
        <f>AQ790*EXP(-$D810*AQ583/AQ$787)</f>
        <v/>
      </c>
      <c r="AR810" s="16">
        <f>AR790*EXP(-$D810*AR583/AR$787)</f>
        <v/>
      </c>
      <c r="AS810" s="16">
        <f>AS790*EXP(-$D810*AS583/AS$787)</f>
        <v/>
      </c>
      <c r="AT810" s="16">
        <f>AT790*EXP(-$D810*AT583/AT$787)</f>
        <v/>
      </c>
      <c r="AU810" s="16">
        <f>AU790*EXP(-$D810*AU583/AU$787)</f>
        <v/>
      </c>
      <c r="AV810" s="16">
        <f>AV790*EXP(-$D810*AV583/AV$787)</f>
        <v/>
      </c>
      <c r="AW810" s="16">
        <f>AW790*EXP(-$D810*AW583/AW$787)</f>
        <v/>
      </c>
      <c r="AX810" s="16">
        <f>AX790*EXP(-$D810*AX583/AX$787)</f>
        <v/>
      </c>
      <c r="AY810" s="16">
        <f>AY790*EXP(-$D810*AY583/AY$787)</f>
        <v/>
      </c>
    </row>
    <row r="811" hidden="1" outlineLevel="1">
      <c r="A811" s="14" t="inlineStr">
        <is>
          <t>lgi</t>
        </is>
      </c>
      <c r="B811" s="14" t="inlineStr">
        <is>
          <t>nga</t>
        </is>
      </c>
      <c r="C811" s="14" t="inlineStr">
        <is>
          <t>pow</t>
        </is>
      </c>
      <c r="D811" s="41">
        <f>INDEX(PParVal,MATCH("k_invest",PParKey,0))</f>
        <v/>
      </c>
      <c r="E811" s="35" t="n"/>
      <c r="F811" s="35" t="n"/>
      <c r="G811" s="35" t="n"/>
      <c r="H811" s="14">
        <f>INDEX(VarLab,MATCH($A811,VarKey,0))&amp;INDEX(MemLab,MATCH($C811&amp;"|"&amp;$B811,MemKey,0))</f>
        <v/>
      </c>
      <c r="I811" s="14">
        <f>INDEX(VarUnit,MATCH($A811,VarKey,0))</f>
        <v/>
      </c>
      <c r="J811" s="14">
        <f>INDEX(VarSrc,MATCH($A811,VarKey,0))</f>
        <v/>
      </c>
      <c r="K811" s="11">
        <f>CodePrefix&amp;$A811&amp;IF($C811="","","."&amp;$C811&amp;"."&amp;$B811)&amp;INDEX(VarEnd,MATCH($A811,VarKey,0))&amp;K$5</f>
        <v/>
      </c>
      <c r="L811" s="15">
        <f>L791*EXP(-$D811*L584/L$787)</f>
        <v/>
      </c>
      <c r="M811" s="16">
        <f>M791*EXP(-$D811*M584/M$787)</f>
        <v/>
      </c>
      <c r="N811" s="16">
        <f>N791*EXP(-$D811*N584/N$787)</f>
        <v/>
      </c>
      <c r="O811" s="16">
        <f>O791*EXP(-$D811*O584/O$787)</f>
        <v/>
      </c>
      <c r="P811" s="16">
        <f>P791*EXP(-$D811*P584/P$787)</f>
        <v/>
      </c>
      <c r="Q811" s="16">
        <f>Q791*EXP(-$D811*Q584/Q$787)</f>
        <v/>
      </c>
      <c r="R811" s="16">
        <f>R791*EXP(-$D811*R584/R$787)</f>
        <v/>
      </c>
      <c r="S811" s="16">
        <f>S791*EXP(-$D811*S584/S$787)</f>
        <v/>
      </c>
      <c r="T811" s="16">
        <f>T791*EXP(-$D811*T584/T$787)</f>
        <v/>
      </c>
      <c r="U811" s="16">
        <f>U791*EXP(-$D811*U584/U$787)</f>
        <v/>
      </c>
      <c r="V811" s="16">
        <f>V791*EXP(-$D811*V584/V$787)</f>
        <v/>
      </c>
      <c r="W811" s="16">
        <f>W791*EXP(-$D811*W584/W$787)</f>
        <v/>
      </c>
      <c r="X811" s="16">
        <f>X791*EXP(-$D811*X584/X$787)</f>
        <v/>
      </c>
      <c r="Y811" s="16">
        <f>Y791*EXP(-$D811*Y584/Y$787)</f>
        <v/>
      </c>
      <c r="Z811" s="16">
        <f>Z791*EXP(-$D811*Z584/Z$787)</f>
        <v/>
      </c>
      <c r="AA811" s="16">
        <f>AA791*EXP(-$D811*AA584/AA$787)</f>
        <v/>
      </c>
      <c r="AB811" s="16">
        <f>AB791*EXP(-$D811*AB584/AB$787)</f>
        <v/>
      </c>
      <c r="AC811" s="16">
        <f>AC791*EXP(-$D811*AC584/AC$787)</f>
        <v/>
      </c>
      <c r="AD811" s="16">
        <f>AD791*EXP(-$D811*AD584/AD$787)</f>
        <v/>
      </c>
      <c r="AF811" s="11">
        <f>CodePrefix&amp;$A811&amp;IF($C811="","","."&amp;$C811&amp;"."&amp;$B811)&amp;INDEX(VarEnd,MATCH($A811,VarKey,0))&amp;AF$5</f>
        <v/>
      </c>
      <c r="AG811" s="15">
        <f>AG791*EXP(-$D811*AG584/AG$787)</f>
        <v/>
      </c>
      <c r="AH811" s="16">
        <f>AH791*EXP(-$D811*AH584/AH$787)</f>
        <v/>
      </c>
      <c r="AI811" s="16">
        <f>AI791*EXP(-$D811*AI584/AI$787)</f>
        <v/>
      </c>
      <c r="AJ811" s="16">
        <f>AJ791*EXP(-$D811*AJ584/AJ$787)</f>
        <v/>
      </c>
      <c r="AK811" s="16">
        <f>AK791*EXP(-$D811*AK584/AK$787)</f>
        <v/>
      </c>
      <c r="AL811" s="16">
        <f>AL791*EXP(-$D811*AL584/AL$787)</f>
        <v/>
      </c>
      <c r="AM811" s="16">
        <f>AM791*EXP(-$D811*AM584/AM$787)</f>
        <v/>
      </c>
      <c r="AN811" s="16">
        <f>AN791*EXP(-$D811*AN584/AN$787)</f>
        <v/>
      </c>
      <c r="AO811" s="16">
        <f>AO791*EXP(-$D811*AO584/AO$787)</f>
        <v/>
      </c>
      <c r="AP811" s="16">
        <f>AP791*EXP(-$D811*AP584/AP$787)</f>
        <v/>
      </c>
      <c r="AQ811" s="16">
        <f>AQ791*EXP(-$D811*AQ584/AQ$787)</f>
        <v/>
      </c>
      <c r="AR811" s="16">
        <f>AR791*EXP(-$D811*AR584/AR$787)</f>
        <v/>
      </c>
      <c r="AS811" s="16">
        <f>AS791*EXP(-$D811*AS584/AS$787)</f>
        <v/>
      </c>
      <c r="AT811" s="16">
        <f>AT791*EXP(-$D811*AT584/AT$787)</f>
        <v/>
      </c>
      <c r="AU811" s="16">
        <f>AU791*EXP(-$D811*AU584/AU$787)</f>
        <v/>
      </c>
      <c r="AV811" s="16">
        <f>AV791*EXP(-$D811*AV584/AV$787)</f>
        <v/>
      </c>
      <c r="AW811" s="16">
        <f>AW791*EXP(-$D811*AW584/AW$787)</f>
        <v/>
      </c>
      <c r="AX811" s="16">
        <f>AX791*EXP(-$D811*AX584/AX$787)</f>
        <v/>
      </c>
      <c r="AY811" s="16">
        <f>AY791*EXP(-$D811*AY584/AY$787)</f>
        <v/>
      </c>
    </row>
    <row r="812" hidden="1" outlineLevel="1">
      <c r="A812" s="14" t="inlineStr">
        <is>
          <t>lgi</t>
        </is>
      </c>
      <c r="B812" s="14" t="inlineStr">
        <is>
          <t>oop</t>
        </is>
      </c>
      <c r="C812" s="14" t="inlineStr">
        <is>
          <t>pow</t>
        </is>
      </c>
      <c r="D812" s="41">
        <f>INDEX(PParVal,MATCH("k_invest",PParKey,0))</f>
        <v/>
      </c>
      <c r="E812" s="35" t="n"/>
      <c r="F812" s="35" t="n"/>
      <c r="G812" s="35" t="n"/>
      <c r="H812" s="14">
        <f>INDEX(VarLab,MATCH($A812,VarKey,0))&amp;INDEX(MemLab,MATCH($C812&amp;"|"&amp;$B812,MemKey,0))</f>
        <v/>
      </c>
      <c r="I812" s="14">
        <f>INDEX(VarUnit,MATCH($A812,VarKey,0))</f>
        <v/>
      </c>
      <c r="J812" s="14">
        <f>INDEX(VarSrc,MATCH($A812,VarKey,0))</f>
        <v/>
      </c>
      <c r="K812" s="11">
        <f>CodePrefix&amp;$A812&amp;IF($C812="","","."&amp;$C812&amp;"."&amp;$B812)&amp;INDEX(VarEnd,MATCH($A812,VarKey,0))&amp;K$5</f>
        <v/>
      </c>
      <c r="L812" s="15">
        <f>L792*EXP(-$D812*L585/L$787)</f>
        <v/>
      </c>
      <c r="M812" s="16">
        <f>M792*EXP(-$D812*M585/M$787)</f>
        <v/>
      </c>
      <c r="N812" s="16">
        <f>N792*EXP(-$D812*N585/N$787)</f>
        <v/>
      </c>
      <c r="O812" s="16">
        <f>O792*EXP(-$D812*O585/O$787)</f>
        <v/>
      </c>
      <c r="P812" s="16">
        <f>P792*EXP(-$D812*P585/P$787)</f>
        <v/>
      </c>
      <c r="Q812" s="16">
        <f>Q792*EXP(-$D812*Q585/Q$787)</f>
        <v/>
      </c>
      <c r="R812" s="16">
        <f>R792*EXP(-$D812*R585/R$787)</f>
        <v/>
      </c>
      <c r="S812" s="16">
        <f>S792*EXP(-$D812*S585/S$787)</f>
        <v/>
      </c>
      <c r="T812" s="16">
        <f>T792*EXP(-$D812*T585/T$787)</f>
        <v/>
      </c>
      <c r="U812" s="16">
        <f>U792*EXP(-$D812*U585/U$787)</f>
        <v/>
      </c>
      <c r="V812" s="16">
        <f>V792*EXP(-$D812*V585/V$787)</f>
        <v/>
      </c>
      <c r="W812" s="16">
        <f>W792*EXP(-$D812*W585/W$787)</f>
        <v/>
      </c>
      <c r="X812" s="16">
        <f>X792*EXP(-$D812*X585/X$787)</f>
        <v/>
      </c>
      <c r="Y812" s="16">
        <f>Y792*EXP(-$D812*Y585/Y$787)</f>
        <v/>
      </c>
      <c r="Z812" s="16">
        <f>Z792*EXP(-$D812*Z585/Z$787)</f>
        <v/>
      </c>
      <c r="AA812" s="16">
        <f>AA792*EXP(-$D812*AA585/AA$787)</f>
        <v/>
      </c>
      <c r="AB812" s="16">
        <f>AB792*EXP(-$D812*AB585/AB$787)</f>
        <v/>
      </c>
      <c r="AC812" s="16">
        <f>AC792*EXP(-$D812*AC585/AC$787)</f>
        <v/>
      </c>
      <c r="AD812" s="16">
        <f>AD792*EXP(-$D812*AD585/AD$787)</f>
        <v/>
      </c>
      <c r="AF812" s="11">
        <f>CodePrefix&amp;$A812&amp;IF($C812="","","."&amp;$C812&amp;"."&amp;$B812)&amp;INDEX(VarEnd,MATCH($A812,VarKey,0))&amp;AF$5</f>
        <v/>
      </c>
      <c r="AG812" s="15">
        <f>AG792*EXP(-$D812*AG585/AG$787)</f>
        <v/>
      </c>
      <c r="AH812" s="16">
        <f>AH792*EXP(-$D812*AH585/AH$787)</f>
        <v/>
      </c>
      <c r="AI812" s="16">
        <f>AI792*EXP(-$D812*AI585/AI$787)</f>
        <v/>
      </c>
      <c r="AJ812" s="16">
        <f>AJ792*EXP(-$D812*AJ585/AJ$787)</f>
        <v/>
      </c>
      <c r="AK812" s="16">
        <f>AK792*EXP(-$D812*AK585/AK$787)</f>
        <v/>
      </c>
      <c r="AL812" s="16">
        <f>AL792*EXP(-$D812*AL585/AL$787)</f>
        <v/>
      </c>
      <c r="AM812" s="16">
        <f>AM792*EXP(-$D812*AM585/AM$787)</f>
        <v/>
      </c>
      <c r="AN812" s="16">
        <f>AN792*EXP(-$D812*AN585/AN$787)</f>
        <v/>
      </c>
      <c r="AO812" s="16">
        <f>AO792*EXP(-$D812*AO585/AO$787)</f>
        <v/>
      </c>
      <c r="AP812" s="16">
        <f>AP792*EXP(-$D812*AP585/AP$787)</f>
        <v/>
      </c>
      <c r="AQ812" s="16">
        <f>AQ792*EXP(-$D812*AQ585/AQ$787)</f>
        <v/>
      </c>
      <c r="AR812" s="16">
        <f>AR792*EXP(-$D812*AR585/AR$787)</f>
        <v/>
      </c>
      <c r="AS812" s="16">
        <f>AS792*EXP(-$D812*AS585/AS$787)</f>
        <v/>
      </c>
      <c r="AT812" s="16">
        <f>AT792*EXP(-$D812*AT585/AT$787)</f>
        <v/>
      </c>
      <c r="AU812" s="16">
        <f>AU792*EXP(-$D812*AU585/AU$787)</f>
        <v/>
      </c>
      <c r="AV812" s="16">
        <f>AV792*EXP(-$D812*AV585/AV$787)</f>
        <v/>
      </c>
      <c r="AW812" s="16">
        <f>AW792*EXP(-$D812*AW585/AW$787)</f>
        <v/>
      </c>
      <c r="AX812" s="16">
        <f>AX792*EXP(-$D812*AX585/AX$787)</f>
        <v/>
      </c>
      <c r="AY812" s="16">
        <f>AY792*EXP(-$D812*AY585/AY$787)</f>
        <v/>
      </c>
    </row>
    <row r="813" hidden="1" outlineLevel="1">
      <c r="A813" s="14" t="inlineStr">
        <is>
          <t>lgi</t>
        </is>
      </c>
      <c r="B813" s="14" t="inlineStr">
        <is>
          <t>nuc</t>
        </is>
      </c>
      <c r="C813" s="14" t="inlineStr">
        <is>
          <t>pow</t>
        </is>
      </c>
      <c r="D813" s="41">
        <f>INDEX(PParVal,MATCH("k_invest",PParKey,0))</f>
        <v/>
      </c>
      <c r="E813" s="35" t="n"/>
      <c r="F813" s="35" t="n"/>
      <c r="G813" s="35" t="n"/>
      <c r="H813" s="14">
        <f>INDEX(VarLab,MATCH($A813,VarKey,0))&amp;INDEX(MemLab,MATCH($C813&amp;"|"&amp;$B813,MemKey,0))</f>
        <v/>
      </c>
      <c r="I813" s="14">
        <f>INDEX(VarUnit,MATCH($A813,VarKey,0))</f>
        <v/>
      </c>
      <c r="J813" s="14">
        <f>INDEX(VarSrc,MATCH($A813,VarKey,0))</f>
        <v/>
      </c>
      <c r="K813" s="11">
        <f>CodePrefix&amp;$A813&amp;IF($C813="","","."&amp;$C813&amp;"."&amp;$B813)&amp;INDEX(VarEnd,MATCH($A813,VarKey,0))&amp;K$5</f>
        <v/>
      </c>
      <c r="L813" s="15">
        <f>L793*EXP(-$D813*L586/L$787)</f>
        <v/>
      </c>
      <c r="M813" s="16">
        <f>M793*EXP(-$D813*M586/M$787)</f>
        <v/>
      </c>
      <c r="N813" s="16">
        <f>N793*EXP(-$D813*N586/N$787)</f>
        <v/>
      </c>
      <c r="O813" s="16">
        <f>O793*EXP(-$D813*O586/O$787)</f>
        <v/>
      </c>
      <c r="P813" s="16">
        <f>P793*EXP(-$D813*P586/P$787)</f>
        <v/>
      </c>
      <c r="Q813" s="16">
        <f>Q793*EXP(-$D813*Q586/Q$787)</f>
        <v/>
      </c>
      <c r="R813" s="16">
        <f>R793*EXP(-$D813*R586/R$787)</f>
        <v/>
      </c>
      <c r="S813" s="16">
        <f>S793*EXP(-$D813*S586/S$787)</f>
        <v/>
      </c>
      <c r="T813" s="16">
        <f>T793*EXP(-$D813*T586/T$787)</f>
        <v/>
      </c>
      <c r="U813" s="16">
        <f>U793*EXP(-$D813*U586/U$787)</f>
        <v/>
      </c>
      <c r="V813" s="16">
        <f>V793*EXP(-$D813*V586/V$787)</f>
        <v/>
      </c>
      <c r="W813" s="16">
        <f>W793*EXP(-$D813*W586/W$787)</f>
        <v/>
      </c>
      <c r="X813" s="16">
        <f>X793*EXP(-$D813*X586/X$787)</f>
        <v/>
      </c>
      <c r="Y813" s="16">
        <f>Y793*EXP(-$D813*Y586/Y$787)</f>
        <v/>
      </c>
      <c r="Z813" s="16">
        <f>Z793*EXP(-$D813*Z586/Z$787)</f>
        <v/>
      </c>
      <c r="AA813" s="16">
        <f>AA793*EXP(-$D813*AA586/AA$787)</f>
        <v/>
      </c>
      <c r="AB813" s="16">
        <f>AB793*EXP(-$D813*AB586/AB$787)</f>
        <v/>
      </c>
      <c r="AC813" s="16">
        <f>AC793*EXP(-$D813*AC586/AC$787)</f>
        <v/>
      </c>
      <c r="AD813" s="16">
        <f>AD793*EXP(-$D813*AD586/AD$787)</f>
        <v/>
      </c>
      <c r="AF813" s="11">
        <f>CodePrefix&amp;$A813&amp;IF($C813="","","."&amp;$C813&amp;"."&amp;$B813)&amp;INDEX(VarEnd,MATCH($A813,VarKey,0))&amp;AF$5</f>
        <v/>
      </c>
      <c r="AG813" s="15">
        <f>AG793*EXP(-$D813*AG586/AG$787)</f>
        <v/>
      </c>
      <c r="AH813" s="16">
        <f>AH793*EXP(-$D813*AH586/AH$787)</f>
        <v/>
      </c>
      <c r="AI813" s="16">
        <f>AI793*EXP(-$D813*AI586/AI$787)</f>
        <v/>
      </c>
      <c r="AJ813" s="16">
        <f>AJ793*EXP(-$D813*AJ586/AJ$787)</f>
        <v/>
      </c>
      <c r="AK813" s="16">
        <f>AK793*EXP(-$D813*AK586/AK$787)</f>
        <v/>
      </c>
      <c r="AL813" s="16">
        <f>AL793*EXP(-$D813*AL586/AL$787)</f>
        <v/>
      </c>
      <c r="AM813" s="16">
        <f>AM793*EXP(-$D813*AM586/AM$787)</f>
        <v/>
      </c>
      <c r="AN813" s="16">
        <f>AN793*EXP(-$D813*AN586/AN$787)</f>
        <v/>
      </c>
      <c r="AO813" s="16">
        <f>AO793*EXP(-$D813*AO586/AO$787)</f>
        <v/>
      </c>
      <c r="AP813" s="16">
        <f>AP793*EXP(-$D813*AP586/AP$787)</f>
        <v/>
      </c>
      <c r="AQ813" s="16">
        <f>AQ793*EXP(-$D813*AQ586/AQ$787)</f>
        <v/>
      </c>
      <c r="AR813" s="16">
        <f>AR793*EXP(-$D813*AR586/AR$787)</f>
        <v/>
      </c>
      <c r="AS813" s="16">
        <f>AS793*EXP(-$D813*AS586/AS$787)</f>
        <v/>
      </c>
      <c r="AT813" s="16">
        <f>AT793*EXP(-$D813*AT586/AT$787)</f>
        <v/>
      </c>
      <c r="AU813" s="16">
        <f>AU793*EXP(-$D813*AU586/AU$787)</f>
        <v/>
      </c>
      <c r="AV813" s="16">
        <f>AV793*EXP(-$D813*AV586/AV$787)</f>
        <v/>
      </c>
      <c r="AW813" s="16">
        <f>AW793*EXP(-$D813*AW586/AW$787)</f>
        <v/>
      </c>
      <c r="AX813" s="16">
        <f>AX793*EXP(-$D813*AX586/AX$787)</f>
        <v/>
      </c>
      <c r="AY813" s="16">
        <f>AY793*EXP(-$D813*AY586/AY$787)</f>
        <v/>
      </c>
    </row>
    <row r="814" hidden="1" outlineLevel="1">
      <c r="A814" s="14" t="inlineStr">
        <is>
          <t>lgi</t>
        </is>
      </c>
      <c r="B814" s="14" t="inlineStr">
        <is>
          <t>wnd</t>
        </is>
      </c>
      <c r="C814" s="14" t="inlineStr">
        <is>
          <t>pow</t>
        </is>
      </c>
      <c r="D814" s="41">
        <f>INDEX(PParVal,MATCH("k_invest",PParKey,0))</f>
        <v/>
      </c>
      <c r="E814" s="35" t="n"/>
      <c r="F814" s="35" t="n"/>
      <c r="G814" s="35" t="n"/>
      <c r="H814" s="14">
        <f>INDEX(VarLab,MATCH($A814,VarKey,0))&amp;INDEX(MemLab,MATCH($C814&amp;"|"&amp;$B814,MemKey,0))</f>
        <v/>
      </c>
      <c r="I814" s="14">
        <f>INDEX(VarUnit,MATCH($A814,VarKey,0))</f>
        <v/>
      </c>
      <c r="J814" s="14">
        <f>INDEX(VarSrc,MATCH($A814,VarKey,0))</f>
        <v/>
      </c>
      <c r="K814" s="11">
        <f>CodePrefix&amp;$A814&amp;IF($C814="","","."&amp;$C814&amp;"."&amp;$B814)&amp;INDEX(VarEnd,MATCH($A814,VarKey,0))&amp;K$5</f>
        <v/>
      </c>
      <c r="L814" s="15">
        <f>L794*EXP(-$D814*L587/L$787)</f>
        <v/>
      </c>
      <c r="M814" s="16">
        <f>M794*EXP(-$D814*M587/M$787)</f>
        <v/>
      </c>
      <c r="N814" s="16">
        <f>N794*EXP(-$D814*N587/N$787)</f>
        <v/>
      </c>
      <c r="O814" s="16">
        <f>O794*EXP(-$D814*O587/O$787)</f>
        <v/>
      </c>
      <c r="P814" s="16">
        <f>P794*EXP(-$D814*P587/P$787)</f>
        <v/>
      </c>
      <c r="Q814" s="16">
        <f>Q794*EXP(-$D814*Q587/Q$787)</f>
        <v/>
      </c>
      <c r="R814" s="16">
        <f>R794*EXP(-$D814*R587/R$787)</f>
        <v/>
      </c>
      <c r="S814" s="16">
        <f>S794*EXP(-$D814*S587/S$787)</f>
        <v/>
      </c>
      <c r="T814" s="16">
        <f>T794*EXP(-$D814*T587/T$787)</f>
        <v/>
      </c>
      <c r="U814" s="16">
        <f>U794*EXP(-$D814*U587/U$787)</f>
        <v/>
      </c>
      <c r="V814" s="16">
        <f>V794*EXP(-$D814*V587/V$787)</f>
        <v/>
      </c>
      <c r="W814" s="16">
        <f>W794*EXP(-$D814*W587/W$787)</f>
        <v/>
      </c>
      <c r="X814" s="16">
        <f>X794*EXP(-$D814*X587/X$787)</f>
        <v/>
      </c>
      <c r="Y814" s="16">
        <f>Y794*EXP(-$D814*Y587/Y$787)</f>
        <v/>
      </c>
      <c r="Z814" s="16">
        <f>Z794*EXP(-$D814*Z587/Z$787)</f>
        <v/>
      </c>
      <c r="AA814" s="16">
        <f>AA794*EXP(-$D814*AA587/AA$787)</f>
        <v/>
      </c>
      <c r="AB814" s="16">
        <f>AB794*EXP(-$D814*AB587/AB$787)</f>
        <v/>
      </c>
      <c r="AC814" s="16">
        <f>AC794*EXP(-$D814*AC587/AC$787)</f>
        <v/>
      </c>
      <c r="AD814" s="16">
        <f>AD794*EXP(-$D814*AD587/AD$787)</f>
        <v/>
      </c>
      <c r="AF814" s="11">
        <f>CodePrefix&amp;$A814&amp;IF($C814="","","."&amp;$C814&amp;"."&amp;$B814)&amp;INDEX(VarEnd,MATCH($A814,VarKey,0))&amp;AF$5</f>
        <v/>
      </c>
      <c r="AG814" s="15">
        <f>AG794*EXP(-$D814*AG587/AG$787)</f>
        <v/>
      </c>
      <c r="AH814" s="16">
        <f>AH794*EXP(-$D814*AH587/AH$787)</f>
        <v/>
      </c>
      <c r="AI814" s="16">
        <f>AI794*EXP(-$D814*AI587/AI$787)</f>
        <v/>
      </c>
      <c r="AJ814" s="16">
        <f>AJ794*EXP(-$D814*AJ587/AJ$787)</f>
        <v/>
      </c>
      <c r="AK814" s="16">
        <f>AK794*EXP(-$D814*AK587/AK$787)</f>
        <v/>
      </c>
      <c r="AL814" s="16">
        <f>AL794*EXP(-$D814*AL587/AL$787)</f>
        <v/>
      </c>
      <c r="AM814" s="16">
        <f>AM794*EXP(-$D814*AM587/AM$787)</f>
        <v/>
      </c>
      <c r="AN814" s="16">
        <f>AN794*EXP(-$D814*AN587/AN$787)</f>
        <v/>
      </c>
      <c r="AO814" s="16">
        <f>AO794*EXP(-$D814*AO587/AO$787)</f>
        <v/>
      </c>
      <c r="AP814" s="16">
        <f>AP794*EXP(-$D814*AP587/AP$787)</f>
        <v/>
      </c>
      <c r="AQ814" s="16">
        <f>AQ794*EXP(-$D814*AQ587/AQ$787)</f>
        <v/>
      </c>
      <c r="AR814" s="16">
        <f>AR794*EXP(-$D814*AR587/AR$787)</f>
        <v/>
      </c>
      <c r="AS814" s="16">
        <f>AS794*EXP(-$D814*AS587/AS$787)</f>
        <v/>
      </c>
      <c r="AT814" s="16">
        <f>AT794*EXP(-$D814*AT587/AT$787)</f>
        <v/>
      </c>
      <c r="AU814" s="16">
        <f>AU794*EXP(-$D814*AU587/AU$787)</f>
        <v/>
      </c>
      <c r="AV814" s="16">
        <f>AV794*EXP(-$D814*AV587/AV$787)</f>
        <v/>
      </c>
      <c r="AW814" s="16">
        <f>AW794*EXP(-$D814*AW587/AW$787)</f>
        <v/>
      </c>
      <c r="AX814" s="16">
        <f>AX794*EXP(-$D814*AX587/AX$787)</f>
        <v/>
      </c>
      <c r="AY814" s="16">
        <f>AY794*EXP(-$D814*AY587/AY$787)</f>
        <v/>
      </c>
    </row>
    <row r="815" hidden="1" outlineLevel="1">
      <c r="A815" s="14" t="inlineStr">
        <is>
          <t>lgi</t>
        </is>
      </c>
      <c r="B815" s="14" t="inlineStr">
        <is>
          <t>sol</t>
        </is>
      </c>
      <c r="C815" s="14" t="inlineStr">
        <is>
          <t>pow</t>
        </is>
      </c>
      <c r="D815" s="41">
        <f>INDEX(PParVal,MATCH("k_invest",PParKey,0))</f>
        <v/>
      </c>
      <c r="E815" s="35" t="n"/>
      <c r="F815" s="35" t="n"/>
      <c r="G815" s="35" t="n"/>
      <c r="H815" s="14">
        <f>INDEX(VarLab,MATCH($A815,VarKey,0))&amp;INDEX(MemLab,MATCH($C815&amp;"|"&amp;$B815,MemKey,0))</f>
        <v/>
      </c>
      <c r="I815" s="14">
        <f>INDEX(VarUnit,MATCH($A815,VarKey,0))</f>
        <v/>
      </c>
      <c r="J815" s="14">
        <f>INDEX(VarSrc,MATCH($A815,VarKey,0))</f>
        <v/>
      </c>
      <c r="K815" s="11">
        <f>CodePrefix&amp;$A815&amp;IF($C815="","","."&amp;$C815&amp;"."&amp;$B815)&amp;INDEX(VarEnd,MATCH($A815,VarKey,0))&amp;K$5</f>
        <v/>
      </c>
      <c r="L815" s="15">
        <f>L795*EXP(-$D815*L588/L$787)</f>
        <v/>
      </c>
      <c r="M815" s="16">
        <f>M795*EXP(-$D815*M588/M$787)</f>
        <v/>
      </c>
      <c r="N815" s="16">
        <f>N795*EXP(-$D815*N588/N$787)</f>
        <v/>
      </c>
      <c r="O815" s="16">
        <f>O795*EXP(-$D815*O588/O$787)</f>
        <v/>
      </c>
      <c r="P815" s="16">
        <f>P795*EXP(-$D815*P588/P$787)</f>
        <v/>
      </c>
      <c r="Q815" s="16">
        <f>Q795*EXP(-$D815*Q588/Q$787)</f>
        <v/>
      </c>
      <c r="R815" s="16">
        <f>R795*EXP(-$D815*R588/R$787)</f>
        <v/>
      </c>
      <c r="S815" s="16">
        <f>S795*EXP(-$D815*S588/S$787)</f>
        <v/>
      </c>
      <c r="T815" s="16">
        <f>T795*EXP(-$D815*T588/T$787)</f>
        <v/>
      </c>
      <c r="U815" s="16">
        <f>U795*EXP(-$D815*U588/U$787)</f>
        <v/>
      </c>
      <c r="V815" s="16">
        <f>V795*EXP(-$D815*V588/V$787)</f>
        <v/>
      </c>
      <c r="W815" s="16">
        <f>W795*EXP(-$D815*W588/W$787)</f>
        <v/>
      </c>
      <c r="X815" s="16">
        <f>X795*EXP(-$D815*X588/X$787)</f>
        <v/>
      </c>
      <c r="Y815" s="16">
        <f>Y795*EXP(-$D815*Y588/Y$787)</f>
        <v/>
      </c>
      <c r="Z815" s="16">
        <f>Z795*EXP(-$D815*Z588/Z$787)</f>
        <v/>
      </c>
      <c r="AA815" s="16">
        <f>AA795*EXP(-$D815*AA588/AA$787)</f>
        <v/>
      </c>
      <c r="AB815" s="16">
        <f>AB795*EXP(-$D815*AB588/AB$787)</f>
        <v/>
      </c>
      <c r="AC815" s="16">
        <f>AC795*EXP(-$D815*AC588/AC$787)</f>
        <v/>
      </c>
      <c r="AD815" s="16">
        <f>AD795*EXP(-$D815*AD588/AD$787)</f>
        <v/>
      </c>
      <c r="AF815" s="11">
        <f>CodePrefix&amp;$A815&amp;IF($C815="","","."&amp;$C815&amp;"."&amp;$B815)&amp;INDEX(VarEnd,MATCH($A815,VarKey,0))&amp;AF$5</f>
        <v/>
      </c>
      <c r="AG815" s="15">
        <f>AG795*EXP(-$D815*AG588/AG$787)</f>
        <v/>
      </c>
      <c r="AH815" s="16">
        <f>AH795*EXP(-$D815*AH588/AH$787)</f>
        <v/>
      </c>
      <c r="AI815" s="16">
        <f>AI795*EXP(-$D815*AI588/AI$787)</f>
        <v/>
      </c>
      <c r="AJ815" s="16">
        <f>AJ795*EXP(-$D815*AJ588/AJ$787)</f>
        <v/>
      </c>
      <c r="AK815" s="16">
        <f>AK795*EXP(-$D815*AK588/AK$787)</f>
        <v/>
      </c>
      <c r="AL815" s="16">
        <f>AL795*EXP(-$D815*AL588/AL$787)</f>
        <v/>
      </c>
      <c r="AM815" s="16">
        <f>AM795*EXP(-$D815*AM588/AM$787)</f>
        <v/>
      </c>
      <c r="AN815" s="16">
        <f>AN795*EXP(-$D815*AN588/AN$787)</f>
        <v/>
      </c>
      <c r="AO815" s="16">
        <f>AO795*EXP(-$D815*AO588/AO$787)</f>
        <v/>
      </c>
      <c r="AP815" s="16">
        <f>AP795*EXP(-$D815*AP588/AP$787)</f>
        <v/>
      </c>
      <c r="AQ815" s="16">
        <f>AQ795*EXP(-$D815*AQ588/AQ$787)</f>
        <v/>
      </c>
      <c r="AR815" s="16">
        <f>AR795*EXP(-$D815*AR588/AR$787)</f>
        <v/>
      </c>
      <c r="AS815" s="16">
        <f>AS795*EXP(-$D815*AS588/AS$787)</f>
        <v/>
      </c>
      <c r="AT815" s="16">
        <f>AT795*EXP(-$D815*AT588/AT$787)</f>
        <v/>
      </c>
      <c r="AU815" s="16">
        <f>AU795*EXP(-$D815*AU588/AU$787)</f>
        <v/>
      </c>
      <c r="AV815" s="16">
        <f>AV795*EXP(-$D815*AV588/AV$787)</f>
        <v/>
      </c>
      <c r="AW815" s="16">
        <f>AW795*EXP(-$D815*AW588/AW$787)</f>
        <v/>
      </c>
      <c r="AX815" s="16">
        <f>AX795*EXP(-$D815*AX588/AX$787)</f>
        <v/>
      </c>
      <c r="AY815" s="16">
        <f>AY795*EXP(-$D815*AY588/AY$787)</f>
        <v/>
      </c>
    </row>
    <row r="816" hidden="1" outlineLevel="1">
      <c r="A816" s="14" t="inlineStr">
        <is>
          <t>lgi</t>
        </is>
      </c>
      <c r="B816" s="14" t="inlineStr">
        <is>
          <t>hyd</t>
        </is>
      </c>
      <c r="C816" s="14" t="inlineStr">
        <is>
          <t>pow</t>
        </is>
      </c>
      <c r="D816" s="41">
        <f>INDEX(PParVal,MATCH("k_invest",PParKey,0))</f>
        <v/>
      </c>
      <c r="E816" s="35" t="n"/>
      <c r="F816" s="35" t="n"/>
      <c r="G816" s="35" t="n"/>
      <c r="H816" s="14">
        <f>INDEX(VarLab,MATCH($A816,VarKey,0))&amp;INDEX(MemLab,MATCH($C816&amp;"|"&amp;$B816,MemKey,0))</f>
        <v/>
      </c>
      <c r="I816" s="14">
        <f>INDEX(VarUnit,MATCH($A816,VarKey,0))</f>
        <v/>
      </c>
      <c r="J816" s="14">
        <f>INDEX(VarSrc,MATCH($A816,VarKey,0))</f>
        <v/>
      </c>
      <c r="K816" s="11">
        <f>CodePrefix&amp;$A816&amp;IF($C816="","","."&amp;$C816&amp;"."&amp;$B816)&amp;INDEX(VarEnd,MATCH($A816,VarKey,0))&amp;K$5</f>
        <v/>
      </c>
      <c r="L816" s="15">
        <f>L796*EXP(-$D816*L589/L$787)</f>
        <v/>
      </c>
      <c r="M816" s="16">
        <f>M796*EXP(-$D816*M589/M$787)</f>
        <v/>
      </c>
      <c r="N816" s="16">
        <f>N796*EXP(-$D816*N589/N$787)</f>
        <v/>
      </c>
      <c r="O816" s="16">
        <f>O796*EXP(-$D816*O589/O$787)</f>
        <v/>
      </c>
      <c r="P816" s="16">
        <f>P796*EXP(-$D816*P589/P$787)</f>
        <v/>
      </c>
      <c r="Q816" s="16">
        <f>Q796*EXP(-$D816*Q589/Q$787)</f>
        <v/>
      </c>
      <c r="R816" s="16">
        <f>R796*EXP(-$D816*R589/R$787)</f>
        <v/>
      </c>
      <c r="S816" s="16">
        <f>S796*EXP(-$D816*S589/S$787)</f>
        <v/>
      </c>
      <c r="T816" s="16">
        <f>T796*EXP(-$D816*T589/T$787)</f>
        <v/>
      </c>
      <c r="U816" s="16">
        <f>U796*EXP(-$D816*U589/U$787)</f>
        <v/>
      </c>
      <c r="V816" s="16">
        <f>V796*EXP(-$D816*V589/V$787)</f>
        <v/>
      </c>
      <c r="W816" s="16">
        <f>W796*EXP(-$D816*W589/W$787)</f>
        <v/>
      </c>
      <c r="X816" s="16">
        <f>X796*EXP(-$D816*X589/X$787)</f>
        <v/>
      </c>
      <c r="Y816" s="16">
        <f>Y796*EXP(-$D816*Y589/Y$787)</f>
        <v/>
      </c>
      <c r="Z816" s="16">
        <f>Z796*EXP(-$D816*Z589/Z$787)</f>
        <v/>
      </c>
      <c r="AA816" s="16">
        <f>AA796*EXP(-$D816*AA589/AA$787)</f>
        <v/>
      </c>
      <c r="AB816" s="16">
        <f>AB796*EXP(-$D816*AB589/AB$787)</f>
        <v/>
      </c>
      <c r="AC816" s="16">
        <f>AC796*EXP(-$D816*AC589/AC$787)</f>
        <v/>
      </c>
      <c r="AD816" s="16">
        <f>AD796*EXP(-$D816*AD589/AD$787)</f>
        <v/>
      </c>
      <c r="AF816" s="11">
        <f>CodePrefix&amp;$A816&amp;IF($C816="","","."&amp;$C816&amp;"."&amp;$B816)&amp;INDEX(VarEnd,MATCH($A816,VarKey,0))&amp;AF$5</f>
        <v/>
      </c>
      <c r="AG816" s="15">
        <f>AG796*EXP(-$D816*AG589/AG$787)</f>
        <v/>
      </c>
      <c r="AH816" s="16">
        <f>AH796*EXP(-$D816*AH589/AH$787)</f>
        <v/>
      </c>
      <c r="AI816" s="16">
        <f>AI796*EXP(-$D816*AI589/AI$787)</f>
        <v/>
      </c>
      <c r="AJ816" s="16">
        <f>AJ796*EXP(-$D816*AJ589/AJ$787)</f>
        <v/>
      </c>
      <c r="AK816" s="16">
        <f>AK796*EXP(-$D816*AK589/AK$787)</f>
        <v/>
      </c>
      <c r="AL816" s="16">
        <f>AL796*EXP(-$D816*AL589/AL$787)</f>
        <v/>
      </c>
      <c r="AM816" s="16">
        <f>AM796*EXP(-$D816*AM589/AM$787)</f>
        <v/>
      </c>
      <c r="AN816" s="16">
        <f>AN796*EXP(-$D816*AN589/AN$787)</f>
        <v/>
      </c>
      <c r="AO816" s="16">
        <f>AO796*EXP(-$D816*AO589/AO$787)</f>
        <v/>
      </c>
      <c r="AP816" s="16">
        <f>AP796*EXP(-$D816*AP589/AP$787)</f>
        <v/>
      </c>
      <c r="AQ816" s="16">
        <f>AQ796*EXP(-$D816*AQ589/AQ$787)</f>
        <v/>
      </c>
      <c r="AR816" s="16">
        <f>AR796*EXP(-$D816*AR589/AR$787)</f>
        <v/>
      </c>
      <c r="AS816" s="16">
        <f>AS796*EXP(-$D816*AS589/AS$787)</f>
        <v/>
      </c>
      <c r="AT816" s="16">
        <f>AT796*EXP(-$D816*AT589/AT$787)</f>
        <v/>
      </c>
      <c r="AU816" s="16">
        <f>AU796*EXP(-$D816*AU589/AU$787)</f>
        <v/>
      </c>
      <c r="AV816" s="16">
        <f>AV796*EXP(-$D816*AV589/AV$787)</f>
        <v/>
      </c>
      <c r="AW816" s="16">
        <f>AW796*EXP(-$D816*AW589/AW$787)</f>
        <v/>
      </c>
      <c r="AX816" s="16">
        <f>AX796*EXP(-$D816*AX589/AX$787)</f>
        <v/>
      </c>
      <c r="AY816" s="16">
        <f>AY796*EXP(-$D816*AY589/AY$787)</f>
        <v/>
      </c>
    </row>
    <row r="817" hidden="1" outlineLevel="1">
      <c r="A817" s="14" t="inlineStr">
        <is>
          <t>lgi</t>
        </is>
      </c>
      <c r="B817" s="14" t="inlineStr">
        <is>
          <t>ore</t>
        </is>
      </c>
      <c r="C817" s="14" t="inlineStr">
        <is>
          <t>pow</t>
        </is>
      </c>
      <c r="D817" s="41">
        <f>INDEX(PParVal,MATCH("k_invest",PParKey,0))</f>
        <v/>
      </c>
      <c r="E817" s="35" t="n"/>
      <c r="F817" s="35" t="n"/>
      <c r="G817" s="35" t="n"/>
      <c r="H817" s="14">
        <f>INDEX(VarLab,MATCH($A817,VarKey,0))&amp;INDEX(MemLab,MATCH($C817&amp;"|"&amp;$B817,MemKey,0))</f>
        <v/>
      </c>
      <c r="I817" s="14">
        <f>INDEX(VarUnit,MATCH($A817,VarKey,0))</f>
        <v/>
      </c>
      <c r="J817" s="14">
        <f>INDEX(VarSrc,MATCH($A817,VarKey,0))</f>
        <v/>
      </c>
      <c r="K817" s="11">
        <f>CodePrefix&amp;$A817&amp;IF($C817="","","."&amp;$C817&amp;"."&amp;$B817)&amp;INDEX(VarEnd,MATCH($A817,VarKey,0))&amp;K$5</f>
        <v/>
      </c>
      <c r="L817" s="15">
        <f>L797*EXP(-$D817*L590/L$787)</f>
        <v/>
      </c>
      <c r="M817" s="16">
        <f>M797*EXP(-$D817*M590/M$787)</f>
        <v/>
      </c>
      <c r="N817" s="16">
        <f>N797*EXP(-$D817*N590/N$787)</f>
        <v/>
      </c>
      <c r="O817" s="16">
        <f>O797*EXP(-$D817*O590/O$787)</f>
        <v/>
      </c>
      <c r="P817" s="16">
        <f>P797*EXP(-$D817*P590/P$787)</f>
        <v/>
      </c>
      <c r="Q817" s="16">
        <f>Q797*EXP(-$D817*Q590/Q$787)</f>
        <v/>
      </c>
      <c r="R817" s="16">
        <f>R797*EXP(-$D817*R590/R$787)</f>
        <v/>
      </c>
      <c r="S817" s="16">
        <f>S797*EXP(-$D817*S590/S$787)</f>
        <v/>
      </c>
      <c r="T817" s="16">
        <f>T797*EXP(-$D817*T590/T$787)</f>
        <v/>
      </c>
      <c r="U817" s="16">
        <f>U797*EXP(-$D817*U590/U$787)</f>
        <v/>
      </c>
      <c r="V817" s="16">
        <f>V797*EXP(-$D817*V590/V$787)</f>
        <v/>
      </c>
      <c r="W817" s="16">
        <f>W797*EXP(-$D817*W590/W$787)</f>
        <v/>
      </c>
      <c r="X817" s="16">
        <f>X797*EXP(-$D817*X590/X$787)</f>
        <v/>
      </c>
      <c r="Y817" s="16">
        <f>Y797*EXP(-$D817*Y590/Y$787)</f>
        <v/>
      </c>
      <c r="Z817" s="16">
        <f>Z797*EXP(-$D817*Z590/Z$787)</f>
        <v/>
      </c>
      <c r="AA817" s="16">
        <f>AA797*EXP(-$D817*AA590/AA$787)</f>
        <v/>
      </c>
      <c r="AB817" s="16">
        <f>AB797*EXP(-$D817*AB590/AB$787)</f>
        <v/>
      </c>
      <c r="AC817" s="16">
        <f>AC797*EXP(-$D817*AC590/AC$787)</f>
        <v/>
      </c>
      <c r="AD817" s="16">
        <f>AD797*EXP(-$D817*AD590/AD$787)</f>
        <v/>
      </c>
      <c r="AF817" s="11">
        <f>CodePrefix&amp;$A817&amp;IF($C817="","","."&amp;$C817&amp;"."&amp;$B817)&amp;INDEX(VarEnd,MATCH($A817,VarKey,0))&amp;AF$5</f>
        <v/>
      </c>
      <c r="AG817" s="15">
        <f>AG797*EXP(-$D817*AG590/AG$787)</f>
        <v/>
      </c>
      <c r="AH817" s="16">
        <f>AH797*EXP(-$D817*AH590/AH$787)</f>
        <v/>
      </c>
      <c r="AI817" s="16">
        <f>AI797*EXP(-$D817*AI590/AI$787)</f>
        <v/>
      </c>
      <c r="AJ817" s="16">
        <f>AJ797*EXP(-$D817*AJ590/AJ$787)</f>
        <v/>
      </c>
      <c r="AK817" s="16">
        <f>AK797*EXP(-$D817*AK590/AK$787)</f>
        <v/>
      </c>
      <c r="AL817" s="16">
        <f>AL797*EXP(-$D817*AL590/AL$787)</f>
        <v/>
      </c>
      <c r="AM817" s="16">
        <f>AM797*EXP(-$D817*AM590/AM$787)</f>
        <v/>
      </c>
      <c r="AN817" s="16">
        <f>AN797*EXP(-$D817*AN590/AN$787)</f>
        <v/>
      </c>
      <c r="AO817" s="16">
        <f>AO797*EXP(-$D817*AO590/AO$787)</f>
        <v/>
      </c>
      <c r="AP817" s="16">
        <f>AP797*EXP(-$D817*AP590/AP$787)</f>
        <v/>
      </c>
      <c r="AQ817" s="16">
        <f>AQ797*EXP(-$D817*AQ590/AQ$787)</f>
        <v/>
      </c>
      <c r="AR817" s="16">
        <f>AR797*EXP(-$D817*AR590/AR$787)</f>
        <v/>
      </c>
      <c r="AS817" s="16">
        <f>AS797*EXP(-$D817*AS590/AS$787)</f>
        <v/>
      </c>
      <c r="AT817" s="16">
        <f>AT797*EXP(-$D817*AT590/AT$787)</f>
        <v/>
      </c>
      <c r="AU817" s="16">
        <f>AU797*EXP(-$D817*AU590/AU$787)</f>
        <v/>
      </c>
      <c r="AV817" s="16">
        <f>AV797*EXP(-$D817*AV590/AV$787)</f>
        <v/>
      </c>
      <c r="AW817" s="16">
        <f>AW797*EXP(-$D817*AW590/AW$787)</f>
        <v/>
      </c>
      <c r="AX817" s="16">
        <f>AX797*EXP(-$D817*AX590/AX$787)</f>
        <v/>
      </c>
      <c r="AY817" s="16">
        <f>AY797*EXP(-$D817*AY590/AY$787)</f>
        <v/>
      </c>
    </row>
    <row r="818" hidden="1" outlineLevel="1">
      <c r="A818" s="14" t="inlineStr">
        <is>
          <t>lgi</t>
        </is>
      </c>
      <c r="B818" s="14" t="inlineStr">
        <is>
          <t>bio</t>
        </is>
      </c>
      <c r="C818" s="14" t="inlineStr">
        <is>
          <t>pow</t>
        </is>
      </c>
      <c r="D818" s="41">
        <f>INDEX(PParVal,MATCH("k_invest",PParKey,0))</f>
        <v/>
      </c>
      <c r="E818" s="35" t="n"/>
      <c r="F818" s="35" t="n"/>
      <c r="G818" s="35" t="n"/>
      <c r="H818" s="14">
        <f>INDEX(VarLab,MATCH($A818,VarKey,0))&amp;INDEX(MemLab,MATCH($C818&amp;"|"&amp;$B818,MemKey,0))</f>
        <v/>
      </c>
      <c r="I818" s="14">
        <f>INDEX(VarUnit,MATCH($A818,VarKey,0))</f>
        <v/>
      </c>
      <c r="J818" s="14">
        <f>INDEX(VarSrc,MATCH($A818,VarKey,0))</f>
        <v/>
      </c>
      <c r="K818" s="11">
        <f>CodePrefix&amp;$A818&amp;IF($C818="","","."&amp;$C818&amp;"."&amp;$B818)&amp;INDEX(VarEnd,MATCH($A818,VarKey,0))&amp;K$5</f>
        <v/>
      </c>
      <c r="L818" s="15">
        <f>L798*EXP(-$D818*L591/L$787)</f>
        <v/>
      </c>
      <c r="M818" s="16">
        <f>M798*EXP(-$D818*M591/M$787)</f>
        <v/>
      </c>
      <c r="N818" s="16">
        <f>N798*EXP(-$D818*N591/N$787)</f>
        <v/>
      </c>
      <c r="O818" s="16">
        <f>O798*EXP(-$D818*O591/O$787)</f>
        <v/>
      </c>
      <c r="P818" s="16">
        <f>P798*EXP(-$D818*P591/P$787)</f>
        <v/>
      </c>
      <c r="Q818" s="16">
        <f>Q798*EXP(-$D818*Q591/Q$787)</f>
        <v/>
      </c>
      <c r="R818" s="16">
        <f>R798*EXP(-$D818*R591/R$787)</f>
        <v/>
      </c>
      <c r="S818" s="16">
        <f>S798*EXP(-$D818*S591/S$787)</f>
        <v/>
      </c>
      <c r="T818" s="16">
        <f>T798*EXP(-$D818*T591/T$787)</f>
        <v/>
      </c>
      <c r="U818" s="16">
        <f>U798*EXP(-$D818*U591/U$787)</f>
        <v/>
      </c>
      <c r="V818" s="16">
        <f>V798*EXP(-$D818*V591/V$787)</f>
        <v/>
      </c>
      <c r="W818" s="16">
        <f>W798*EXP(-$D818*W591/W$787)</f>
        <v/>
      </c>
      <c r="X818" s="16">
        <f>X798*EXP(-$D818*X591/X$787)</f>
        <v/>
      </c>
      <c r="Y818" s="16">
        <f>Y798*EXP(-$D818*Y591/Y$787)</f>
        <v/>
      </c>
      <c r="Z818" s="16">
        <f>Z798*EXP(-$D818*Z591/Z$787)</f>
        <v/>
      </c>
      <c r="AA818" s="16">
        <f>AA798*EXP(-$D818*AA591/AA$787)</f>
        <v/>
      </c>
      <c r="AB818" s="16">
        <f>AB798*EXP(-$D818*AB591/AB$787)</f>
        <v/>
      </c>
      <c r="AC818" s="16">
        <f>AC798*EXP(-$D818*AC591/AC$787)</f>
        <v/>
      </c>
      <c r="AD818" s="16">
        <f>AD798*EXP(-$D818*AD591/AD$787)</f>
        <v/>
      </c>
      <c r="AF818" s="11">
        <f>CodePrefix&amp;$A818&amp;IF($C818="","","."&amp;$C818&amp;"."&amp;$B818)&amp;INDEX(VarEnd,MATCH($A818,VarKey,0))&amp;AF$5</f>
        <v/>
      </c>
      <c r="AG818" s="15">
        <f>AG798*EXP(-$D818*AG591/AG$787)</f>
        <v/>
      </c>
      <c r="AH818" s="16">
        <f>AH798*EXP(-$D818*AH591/AH$787)</f>
        <v/>
      </c>
      <c r="AI818" s="16">
        <f>AI798*EXP(-$D818*AI591/AI$787)</f>
        <v/>
      </c>
      <c r="AJ818" s="16">
        <f>AJ798*EXP(-$D818*AJ591/AJ$787)</f>
        <v/>
      </c>
      <c r="AK818" s="16">
        <f>AK798*EXP(-$D818*AK591/AK$787)</f>
        <v/>
      </c>
      <c r="AL818" s="16">
        <f>AL798*EXP(-$D818*AL591/AL$787)</f>
        <v/>
      </c>
      <c r="AM818" s="16">
        <f>AM798*EXP(-$D818*AM591/AM$787)</f>
        <v/>
      </c>
      <c r="AN818" s="16">
        <f>AN798*EXP(-$D818*AN591/AN$787)</f>
        <v/>
      </c>
      <c r="AO818" s="16">
        <f>AO798*EXP(-$D818*AO591/AO$787)</f>
        <v/>
      </c>
      <c r="AP818" s="16">
        <f>AP798*EXP(-$D818*AP591/AP$787)</f>
        <v/>
      </c>
      <c r="AQ818" s="16">
        <f>AQ798*EXP(-$D818*AQ591/AQ$787)</f>
        <v/>
      </c>
      <c r="AR818" s="16">
        <f>AR798*EXP(-$D818*AR591/AR$787)</f>
        <v/>
      </c>
      <c r="AS818" s="16">
        <f>AS798*EXP(-$D818*AS591/AS$787)</f>
        <v/>
      </c>
      <c r="AT818" s="16">
        <f>AT798*EXP(-$D818*AT591/AT$787)</f>
        <v/>
      </c>
      <c r="AU818" s="16">
        <f>AU798*EXP(-$D818*AU591/AU$787)</f>
        <v/>
      </c>
      <c r="AV818" s="16">
        <f>AV798*EXP(-$D818*AV591/AV$787)</f>
        <v/>
      </c>
      <c r="AW818" s="16">
        <f>AW798*EXP(-$D818*AW591/AW$787)</f>
        <v/>
      </c>
      <c r="AX818" s="16">
        <f>AX798*EXP(-$D818*AX591/AX$787)</f>
        <v/>
      </c>
      <c r="AY818" s="16">
        <f>AY798*EXP(-$D818*AY591/AY$787)</f>
        <v/>
      </c>
    </row>
    <row r="819" hidden="1" outlineLevel="1"/>
    <row r="820" hidden="1" outlineLevel="1">
      <c r="A820" s="14" t="inlineStr">
        <is>
          <t>pni</t>
        </is>
      </c>
      <c r="B820" s="14" t="inlineStr">
        <is>
          <t>coa</t>
        </is>
      </c>
      <c r="C820" s="14" t="inlineStr">
        <is>
          <t>pow</t>
        </is>
      </c>
      <c r="D820" s="35" t="n"/>
      <c r="E820" s="35" t="n"/>
      <c r="F820" s="35" t="n"/>
      <c r="G820" s="35" t="n"/>
      <c r="H820" s="14">
        <f>INDEX(VarLab,MATCH($A820,VarKey,0))&amp;INDEX(MemLab,MATCH($C820&amp;"|"&amp;$B820,MemKey,0))</f>
        <v/>
      </c>
      <c r="I820" s="14">
        <f>INDEX(VarUnit,MATCH($A820,VarKey,0))</f>
        <v/>
      </c>
      <c r="J820" s="14">
        <f>INDEX(VarSrc,MATCH($A820,VarKey,0))</f>
        <v/>
      </c>
      <c r="K820" s="11">
        <f>CodePrefix&amp;$A820&amp;IF($C820="","","."&amp;$C820&amp;"."&amp;$B820)&amp;INDEX(VarEnd,MATCH($A820,VarKey,0))&amp;K$5</f>
        <v/>
      </c>
      <c r="L820" s="12">
        <f>IF(SUM(L$810:L$818)=0,0,L810/SUM(L$810:L$818))</f>
        <v/>
      </c>
      <c r="M820" s="13">
        <f>IF(SUM(M$810:M$818)=0,0,M810/SUM(M$810:M$818))</f>
        <v/>
      </c>
      <c r="N820" s="13">
        <f>IF(SUM(N$810:N$818)=0,0,N810/SUM(N$810:N$818))</f>
        <v/>
      </c>
      <c r="O820" s="13">
        <f>IF(SUM(O$810:O$818)=0,0,O810/SUM(O$810:O$818))</f>
        <v/>
      </c>
      <c r="P820" s="13">
        <f>IF(SUM(P$810:P$818)=0,0,P810/SUM(P$810:P$818))</f>
        <v/>
      </c>
      <c r="Q820" s="13">
        <f>IF(SUM(Q$810:Q$818)=0,0,Q810/SUM(Q$810:Q$818))</f>
        <v/>
      </c>
      <c r="R820" s="13">
        <f>IF(SUM(R$810:R$818)=0,0,R810/SUM(R$810:R$818))</f>
        <v/>
      </c>
      <c r="S820" s="13">
        <f>IF(SUM(S$810:S$818)=0,0,S810/SUM(S$810:S$818))</f>
        <v/>
      </c>
      <c r="T820" s="13">
        <f>IF(SUM(T$810:T$818)=0,0,T810/SUM(T$810:T$818))</f>
        <v/>
      </c>
      <c r="U820" s="13">
        <f>IF(SUM(U$810:U$818)=0,0,U810/SUM(U$810:U$818))</f>
        <v/>
      </c>
      <c r="V820" s="13">
        <f>IF(SUM(V$810:V$818)=0,0,V810/SUM(V$810:V$818))</f>
        <v/>
      </c>
      <c r="W820" s="13">
        <f>IF(SUM(W$810:W$818)=0,0,W810/SUM(W$810:W$818))</f>
        <v/>
      </c>
      <c r="X820" s="13">
        <f>IF(SUM(X$810:X$818)=0,0,X810/SUM(X$810:X$818))</f>
        <v/>
      </c>
      <c r="Y820" s="13">
        <f>IF(SUM(Y$810:Y$818)=0,0,Y810/SUM(Y$810:Y$818))</f>
        <v/>
      </c>
      <c r="Z820" s="13">
        <f>IF(SUM(Z$810:Z$818)=0,0,Z810/SUM(Z$810:Z$818))</f>
        <v/>
      </c>
      <c r="AA820" s="13">
        <f>IF(SUM(AA$810:AA$818)=0,0,AA810/SUM(AA$810:AA$818))</f>
        <v/>
      </c>
      <c r="AB820" s="13">
        <f>IF(SUM(AB$810:AB$818)=0,0,AB810/SUM(AB$810:AB$818))</f>
        <v/>
      </c>
      <c r="AC820" s="13">
        <f>IF(SUM(AC$810:AC$818)=0,0,AC810/SUM(AC$810:AC$818))</f>
        <v/>
      </c>
      <c r="AD820" s="13">
        <f>IF(SUM(AD$810:AD$818)=0,0,AD810/SUM(AD$810:AD$818))</f>
        <v/>
      </c>
      <c r="AF820" s="11">
        <f>CodePrefix&amp;$A820&amp;IF($C820="","","."&amp;$C820&amp;"."&amp;$B820)&amp;INDEX(VarEnd,MATCH($A820,VarKey,0))&amp;AF$5</f>
        <v/>
      </c>
      <c r="AG820" s="12">
        <f>IF(SUM(AG$810:AG$818)=0,0,AG810/SUM(AG$810:AG$818))</f>
        <v/>
      </c>
      <c r="AH820" s="13">
        <f>IF(SUM(AH$810:AH$818)=0,0,AH810/SUM(AH$810:AH$818))</f>
        <v/>
      </c>
      <c r="AI820" s="13">
        <f>IF(SUM(AI$810:AI$818)=0,0,AI810/SUM(AI$810:AI$818))</f>
        <v/>
      </c>
      <c r="AJ820" s="13">
        <f>IF(SUM(AJ$810:AJ$818)=0,0,AJ810/SUM(AJ$810:AJ$818))</f>
        <v/>
      </c>
      <c r="AK820" s="13">
        <f>IF(SUM(AK$810:AK$818)=0,0,AK810/SUM(AK$810:AK$818))</f>
        <v/>
      </c>
      <c r="AL820" s="13">
        <f>IF(SUM(AL$810:AL$818)=0,0,AL810/SUM(AL$810:AL$818))</f>
        <v/>
      </c>
      <c r="AM820" s="13">
        <f>IF(SUM(AM$810:AM$818)=0,0,AM810/SUM(AM$810:AM$818))</f>
        <v/>
      </c>
      <c r="AN820" s="13">
        <f>IF(SUM(AN$810:AN$818)=0,0,AN810/SUM(AN$810:AN$818))</f>
        <v/>
      </c>
      <c r="AO820" s="13">
        <f>IF(SUM(AO$810:AO$818)=0,0,AO810/SUM(AO$810:AO$818))</f>
        <v/>
      </c>
      <c r="AP820" s="13">
        <f>IF(SUM(AP$810:AP$818)=0,0,AP810/SUM(AP$810:AP$818))</f>
        <v/>
      </c>
      <c r="AQ820" s="13">
        <f>IF(SUM(AQ$810:AQ$818)=0,0,AQ810/SUM(AQ$810:AQ$818))</f>
        <v/>
      </c>
      <c r="AR820" s="13">
        <f>IF(SUM(AR$810:AR$818)=0,0,AR810/SUM(AR$810:AR$818))</f>
        <v/>
      </c>
      <c r="AS820" s="13">
        <f>IF(SUM(AS$810:AS$818)=0,0,AS810/SUM(AS$810:AS$818))</f>
        <v/>
      </c>
      <c r="AT820" s="13">
        <f>IF(SUM(AT$810:AT$818)=0,0,AT810/SUM(AT$810:AT$818))</f>
        <v/>
      </c>
      <c r="AU820" s="13">
        <f>IF(SUM(AU$810:AU$818)=0,0,AU810/SUM(AU$810:AU$818))</f>
        <v/>
      </c>
      <c r="AV820" s="13">
        <f>IF(SUM(AV$810:AV$818)=0,0,AV810/SUM(AV$810:AV$818))</f>
        <v/>
      </c>
      <c r="AW820" s="13">
        <f>IF(SUM(AW$810:AW$818)=0,0,AW810/SUM(AW$810:AW$818))</f>
        <v/>
      </c>
      <c r="AX820" s="13">
        <f>IF(SUM(AX$810:AX$818)=0,0,AX810/SUM(AX$810:AX$818))</f>
        <v/>
      </c>
      <c r="AY820" s="13">
        <f>IF(SUM(AY$810:AY$818)=0,0,AY810/SUM(AY$810:AY$818))</f>
        <v/>
      </c>
    </row>
    <row r="821" hidden="1" outlineLevel="1">
      <c r="A821" s="14" t="inlineStr">
        <is>
          <t>pni</t>
        </is>
      </c>
      <c r="B821" s="14" t="inlineStr">
        <is>
          <t>nga</t>
        </is>
      </c>
      <c r="C821" s="14" t="inlineStr">
        <is>
          <t>pow</t>
        </is>
      </c>
      <c r="D821" s="35" t="n"/>
      <c r="E821" s="35" t="n"/>
      <c r="F821" s="35" t="n"/>
      <c r="G821" s="35" t="n"/>
      <c r="H821" s="14">
        <f>INDEX(VarLab,MATCH($A821,VarKey,0))&amp;INDEX(MemLab,MATCH($C821&amp;"|"&amp;$B821,MemKey,0))</f>
        <v/>
      </c>
      <c r="I821" s="14">
        <f>INDEX(VarUnit,MATCH($A821,VarKey,0))</f>
        <v/>
      </c>
      <c r="J821" s="14">
        <f>INDEX(VarSrc,MATCH($A821,VarKey,0))</f>
        <v/>
      </c>
      <c r="K821" s="11">
        <f>CodePrefix&amp;$A821&amp;IF($C821="","","."&amp;$C821&amp;"."&amp;$B821)&amp;INDEX(VarEnd,MATCH($A821,VarKey,0))&amp;K$5</f>
        <v/>
      </c>
      <c r="L821" s="12">
        <f>IF(SUM(L$810:L$818)=0,0,L811/SUM(L$810:L$818))</f>
        <v/>
      </c>
      <c r="M821" s="13">
        <f>IF(SUM(M$810:M$818)=0,0,M811/SUM(M$810:M$818))</f>
        <v/>
      </c>
      <c r="N821" s="13">
        <f>IF(SUM(N$810:N$818)=0,0,N811/SUM(N$810:N$818))</f>
        <v/>
      </c>
      <c r="O821" s="13">
        <f>IF(SUM(O$810:O$818)=0,0,O811/SUM(O$810:O$818))</f>
        <v/>
      </c>
      <c r="P821" s="13">
        <f>IF(SUM(P$810:P$818)=0,0,P811/SUM(P$810:P$818))</f>
        <v/>
      </c>
      <c r="Q821" s="13">
        <f>IF(SUM(Q$810:Q$818)=0,0,Q811/SUM(Q$810:Q$818))</f>
        <v/>
      </c>
      <c r="R821" s="13">
        <f>IF(SUM(R$810:R$818)=0,0,R811/SUM(R$810:R$818))</f>
        <v/>
      </c>
      <c r="S821" s="13">
        <f>IF(SUM(S$810:S$818)=0,0,S811/SUM(S$810:S$818))</f>
        <v/>
      </c>
      <c r="T821" s="13">
        <f>IF(SUM(T$810:T$818)=0,0,T811/SUM(T$810:T$818))</f>
        <v/>
      </c>
      <c r="U821" s="13">
        <f>IF(SUM(U$810:U$818)=0,0,U811/SUM(U$810:U$818))</f>
        <v/>
      </c>
      <c r="V821" s="13">
        <f>IF(SUM(V$810:V$818)=0,0,V811/SUM(V$810:V$818))</f>
        <v/>
      </c>
      <c r="W821" s="13">
        <f>IF(SUM(W$810:W$818)=0,0,W811/SUM(W$810:W$818))</f>
        <v/>
      </c>
      <c r="X821" s="13">
        <f>IF(SUM(X$810:X$818)=0,0,X811/SUM(X$810:X$818))</f>
        <v/>
      </c>
      <c r="Y821" s="13">
        <f>IF(SUM(Y$810:Y$818)=0,0,Y811/SUM(Y$810:Y$818))</f>
        <v/>
      </c>
      <c r="Z821" s="13">
        <f>IF(SUM(Z$810:Z$818)=0,0,Z811/SUM(Z$810:Z$818))</f>
        <v/>
      </c>
      <c r="AA821" s="13">
        <f>IF(SUM(AA$810:AA$818)=0,0,AA811/SUM(AA$810:AA$818))</f>
        <v/>
      </c>
      <c r="AB821" s="13">
        <f>IF(SUM(AB$810:AB$818)=0,0,AB811/SUM(AB$810:AB$818))</f>
        <v/>
      </c>
      <c r="AC821" s="13">
        <f>IF(SUM(AC$810:AC$818)=0,0,AC811/SUM(AC$810:AC$818))</f>
        <v/>
      </c>
      <c r="AD821" s="13">
        <f>IF(SUM(AD$810:AD$818)=0,0,AD811/SUM(AD$810:AD$818))</f>
        <v/>
      </c>
      <c r="AF821" s="11">
        <f>CodePrefix&amp;$A821&amp;IF($C821="","","."&amp;$C821&amp;"."&amp;$B821)&amp;INDEX(VarEnd,MATCH($A821,VarKey,0))&amp;AF$5</f>
        <v/>
      </c>
      <c r="AG821" s="12">
        <f>IF(SUM(AG$810:AG$818)=0,0,AG811/SUM(AG$810:AG$818))</f>
        <v/>
      </c>
      <c r="AH821" s="13">
        <f>IF(SUM(AH$810:AH$818)=0,0,AH811/SUM(AH$810:AH$818))</f>
        <v/>
      </c>
      <c r="AI821" s="13">
        <f>IF(SUM(AI$810:AI$818)=0,0,AI811/SUM(AI$810:AI$818))</f>
        <v/>
      </c>
      <c r="AJ821" s="13">
        <f>IF(SUM(AJ$810:AJ$818)=0,0,AJ811/SUM(AJ$810:AJ$818))</f>
        <v/>
      </c>
      <c r="AK821" s="13">
        <f>IF(SUM(AK$810:AK$818)=0,0,AK811/SUM(AK$810:AK$818))</f>
        <v/>
      </c>
      <c r="AL821" s="13">
        <f>IF(SUM(AL$810:AL$818)=0,0,AL811/SUM(AL$810:AL$818))</f>
        <v/>
      </c>
      <c r="AM821" s="13">
        <f>IF(SUM(AM$810:AM$818)=0,0,AM811/SUM(AM$810:AM$818))</f>
        <v/>
      </c>
      <c r="AN821" s="13">
        <f>IF(SUM(AN$810:AN$818)=0,0,AN811/SUM(AN$810:AN$818))</f>
        <v/>
      </c>
      <c r="AO821" s="13">
        <f>IF(SUM(AO$810:AO$818)=0,0,AO811/SUM(AO$810:AO$818))</f>
        <v/>
      </c>
      <c r="AP821" s="13">
        <f>IF(SUM(AP$810:AP$818)=0,0,AP811/SUM(AP$810:AP$818))</f>
        <v/>
      </c>
      <c r="AQ821" s="13">
        <f>IF(SUM(AQ$810:AQ$818)=0,0,AQ811/SUM(AQ$810:AQ$818))</f>
        <v/>
      </c>
      <c r="AR821" s="13">
        <f>IF(SUM(AR$810:AR$818)=0,0,AR811/SUM(AR$810:AR$818))</f>
        <v/>
      </c>
      <c r="AS821" s="13">
        <f>IF(SUM(AS$810:AS$818)=0,0,AS811/SUM(AS$810:AS$818))</f>
        <v/>
      </c>
      <c r="AT821" s="13">
        <f>IF(SUM(AT$810:AT$818)=0,0,AT811/SUM(AT$810:AT$818))</f>
        <v/>
      </c>
      <c r="AU821" s="13">
        <f>IF(SUM(AU$810:AU$818)=0,0,AU811/SUM(AU$810:AU$818))</f>
        <v/>
      </c>
      <c r="AV821" s="13">
        <f>IF(SUM(AV$810:AV$818)=0,0,AV811/SUM(AV$810:AV$818))</f>
        <v/>
      </c>
      <c r="AW821" s="13">
        <f>IF(SUM(AW$810:AW$818)=0,0,AW811/SUM(AW$810:AW$818))</f>
        <v/>
      </c>
      <c r="AX821" s="13">
        <f>IF(SUM(AX$810:AX$818)=0,0,AX811/SUM(AX$810:AX$818))</f>
        <v/>
      </c>
      <c r="AY821" s="13">
        <f>IF(SUM(AY$810:AY$818)=0,0,AY811/SUM(AY$810:AY$818))</f>
        <v/>
      </c>
    </row>
    <row r="822" hidden="1" outlineLevel="1">
      <c r="A822" s="14" t="inlineStr">
        <is>
          <t>pni</t>
        </is>
      </c>
      <c r="B822" s="14" t="inlineStr">
        <is>
          <t>oop</t>
        </is>
      </c>
      <c r="C822" s="14" t="inlineStr">
        <is>
          <t>pow</t>
        </is>
      </c>
      <c r="D822" s="35" t="n"/>
      <c r="E822" s="35" t="n"/>
      <c r="F822" s="35" t="n"/>
      <c r="G822" s="35" t="n"/>
      <c r="H822" s="14">
        <f>INDEX(VarLab,MATCH($A822,VarKey,0))&amp;INDEX(MemLab,MATCH($C822&amp;"|"&amp;$B822,MemKey,0))</f>
        <v/>
      </c>
      <c r="I822" s="14">
        <f>INDEX(VarUnit,MATCH($A822,VarKey,0))</f>
        <v/>
      </c>
      <c r="J822" s="14">
        <f>INDEX(VarSrc,MATCH($A822,VarKey,0))</f>
        <v/>
      </c>
      <c r="K822" s="11">
        <f>CodePrefix&amp;$A822&amp;IF($C822="","","."&amp;$C822&amp;"."&amp;$B822)&amp;INDEX(VarEnd,MATCH($A822,VarKey,0))&amp;K$5</f>
        <v/>
      </c>
      <c r="L822" s="12">
        <f>IF(SUM(L$810:L$818)=0,0,L812/SUM(L$810:L$818))</f>
        <v/>
      </c>
      <c r="M822" s="13">
        <f>IF(SUM(M$810:M$818)=0,0,M812/SUM(M$810:M$818))</f>
        <v/>
      </c>
      <c r="N822" s="13">
        <f>IF(SUM(N$810:N$818)=0,0,N812/SUM(N$810:N$818))</f>
        <v/>
      </c>
      <c r="O822" s="13">
        <f>IF(SUM(O$810:O$818)=0,0,O812/SUM(O$810:O$818))</f>
        <v/>
      </c>
      <c r="P822" s="13">
        <f>IF(SUM(P$810:P$818)=0,0,P812/SUM(P$810:P$818))</f>
        <v/>
      </c>
      <c r="Q822" s="13">
        <f>IF(SUM(Q$810:Q$818)=0,0,Q812/SUM(Q$810:Q$818))</f>
        <v/>
      </c>
      <c r="R822" s="13">
        <f>IF(SUM(R$810:R$818)=0,0,R812/SUM(R$810:R$818))</f>
        <v/>
      </c>
      <c r="S822" s="13">
        <f>IF(SUM(S$810:S$818)=0,0,S812/SUM(S$810:S$818))</f>
        <v/>
      </c>
      <c r="T822" s="13">
        <f>IF(SUM(T$810:T$818)=0,0,T812/SUM(T$810:T$818))</f>
        <v/>
      </c>
      <c r="U822" s="13">
        <f>IF(SUM(U$810:U$818)=0,0,U812/SUM(U$810:U$818))</f>
        <v/>
      </c>
      <c r="V822" s="13">
        <f>IF(SUM(V$810:V$818)=0,0,V812/SUM(V$810:V$818))</f>
        <v/>
      </c>
      <c r="W822" s="13">
        <f>IF(SUM(W$810:W$818)=0,0,W812/SUM(W$810:W$818))</f>
        <v/>
      </c>
      <c r="X822" s="13">
        <f>IF(SUM(X$810:X$818)=0,0,X812/SUM(X$810:X$818))</f>
        <v/>
      </c>
      <c r="Y822" s="13">
        <f>IF(SUM(Y$810:Y$818)=0,0,Y812/SUM(Y$810:Y$818))</f>
        <v/>
      </c>
      <c r="Z822" s="13">
        <f>IF(SUM(Z$810:Z$818)=0,0,Z812/SUM(Z$810:Z$818))</f>
        <v/>
      </c>
      <c r="AA822" s="13">
        <f>IF(SUM(AA$810:AA$818)=0,0,AA812/SUM(AA$810:AA$818))</f>
        <v/>
      </c>
      <c r="AB822" s="13">
        <f>IF(SUM(AB$810:AB$818)=0,0,AB812/SUM(AB$810:AB$818))</f>
        <v/>
      </c>
      <c r="AC822" s="13">
        <f>IF(SUM(AC$810:AC$818)=0,0,AC812/SUM(AC$810:AC$818))</f>
        <v/>
      </c>
      <c r="AD822" s="13">
        <f>IF(SUM(AD$810:AD$818)=0,0,AD812/SUM(AD$810:AD$818))</f>
        <v/>
      </c>
      <c r="AF822" s="11">
        <f>CodePrefix&amp;$A822&amp;IF($C822="","","."&amp;$C822&amp;"."&amp;$B822)&amp;INDEX(VarEnd,MATCH($A822,VarKey,0))&amp;AF$5</f>
        <v/>
      </c>
      <c r="AG822" s="12">
        <f>IF(SUM(AG$810:AG$818)=0,0,AG812/SUM(AG$810:AG$818))</f>
        <v/>
      </c>
      <c r="AH822" s="13">
        <f>IF(SUM(AH$810:AH$818)=0,0,AH812/SUM(AH$810:AH$818))</f>
        <v/>
      </c>
      <c r="AI822" s="13">
        <f>IF(SUM(AI$810:AI$818)=0,0,AI812/SUM(AI$810:AI$818))</f>
        <v/>
      </c>
      <c r="AJ822" s="13">
        <f>IF(SUM(AJ$810:AJ$818)=0,0,AJ812/SUM(AJ$810:AJ$818))</f>
        <v/>
      </c>
      <c r="AK822" s="13">
        <f>IF(SUM(AK$810:AK$818)=0,0,AK812/SUM(AK$810:AK$818))</f>
        <v/>
      </c>
      <c r="AL822" s="13">
        <f>IF(SUM(AL$810:AL$818)=0,0,AL812/SUM(AL$810:AL$818))</f>
        <v/>
      </c>
      <c r="AM822" s="13">
        <f>IF(SUM(AM$810:AM$818)=0,0,AM812/SUM(AM$810:AM$818))</f>
        <v/>
      </c>
      <c r="AN822" s="13">
        <f>IF(SUM(AN$810:AN$818)=0,0,AN812/SUM(AN$810:AN$818))</f>
        <v/>
      </c>
      <c r="AO822" s="13">
        <f>IF(SUM(AO$810:AO$818)=0,0,AO812/SUM(AO$810:AO$818))</f>
        <v/>
      </c>
      <c r="AP822" s="13">
        <f>IF(SUM(AP$810:AP$818)=0,0,AP812/SUM(AP$810:AP$818))</f>
        <v/>
      </c>
      <c r="AQ822" s="13">
        <f>IF(SUM(AQ$810:AQ$818)=0,0,AQ812/SUM(AQ$810:AQ$818))</f>
        <v/>
      </c>
      <c r="AR822" s="13">
        <f>IF(SUM(AR$810:AR$818)=0,0,AR812/SUM(AR$810:AR$818))</f>
        <v/>
      </c>
      <c r="AS822" s="13">
        <f>IF(SUM(AS$810:AS$818)=0,0,AS812/SUM(AS$810:AS$818))</f>
        <v/>
      </c>
      <c r="AT822" s="13">
        <f>IF(SUM(AT$810:AT$818)=0,0,AT812/SUM(AT$810:AT$818))</f>
        <v/>
      </c>
      <c r="AU822" s="13">
        <f>IF(SUM(AU$810:AU$818)=0,0,AU812/SUM(AU$810:AU$818))</f>
        <v/>
      </c>
      <c r="AV822" s="13">
        <f>IF(SUM(AV$810:AV$818)=0,0,AV812/SUM(AV$810:AV$818))</f>
        <v/>
      </c>
      <c r="AW822" s="13">
        <f>IF(SUM(AW$810:AW$818)=0,0,AW812/SUM(AW$810:AW$818))</f>
        <v/>
      </c>
      <c r="AX822" s="13">
        <f>IF(SUM(AX$810:AX$818)=0,0,AX812/SUM(AX$810:AX$818))</f>
        <v/>
      </c>
      <c r="AY822" s="13">
        <f>IF(SUM(AY$810:AY$818)=0,0,AY812/SUM(AY$810:AY$818))</f>
        <v/>
      </c>
    </row>
    <row r="823" hidden="1" outlineLevel="1">
      <c r="A823" s="14" t="inlineStr">
        <is>
          <t>pni</t>
        </is>
      </c>
      <c r="B823" s="14" t="inlineStr">
        <is>
          <t>nuc</t>
        </is>
      </c>
      <c r="C823" s="14" t="inlineStr">
        <is>
          <t>pow</t>
        </is>
      </c>
      <c r="D823" s="35" t="n"/>
      <c r="E823" s="35" t="n"/>
      <c r="F823" s="35" t="n"/>
      <c r="G823" s="35" t="n"/>
      <c r="H823" s="14">
        <f>INDEX(VarLab,MATCH($A823,VarKey,0))&amp;INDEX(MemLab,MATCH($C823&amp;"|"&amp;$B823,MemKey,0))</f>
        <v/>
      </c>
      <c r="I823" s="14">
        <f>INDEX(VarUnit,MATCH($A823,VarKey,0))</f>
        <v/>
      </c>
      <c r="J823" s="14">
        <f>INDEX(VarSrc,MATCH($A823,VarKey,0))</f>
        <v/>
      </c>
      <c r="K823" s="11">
        <f>CodePrefix&amp;$A823&amp;IF($C823="","","."&amp;$C823&amp;"."&amp;$B823)&amp;INDEX(VarEnd,MATCH($A823,VarKey,0))&amp;K$5</f>
        <v/>
      </c>
      <c r="L823" s="12">
        <f>IF(SUM(L$810:L$818)=0,0,L813/SUM(L$810:L$818))</f>
        <v/>
      </c>
      <c r="M823" s="13">
        <f>IF(SUM(M$810:M$818)=0,0,M813/SUM(M$810:M$818))</f>
        <v/>
      </c>
      <c r="N823" s="13">
        <f>IF(SUM(N$810:N$818)=0,0,N813/SUM(N$810:N$818))</f>
        <v/>
      </c>
      <c r="O823" s="13">
        <f>IF(SUM(O$810:O$818)=0,0,O813/SUM(O$810:O$818))</f>
        <v/>
      </c>
      <c r="P823" s="13">
        <f>IF(SUM(P$810:P$818)=0,0,P813/SUM(P$810:P$818))</f>
        <v/>
      </c>
      <c r="Q823" s="13">
        <f>IF(SUM(Q$810:Q$818)=0,0,Q813/SUM(Q$810:Q$818))</f>
        <v/>
      </c>
      <c r="R823" s="13">
        <f>IF(SUM(R$810:R$818)=0,0,R813/SUM(R$810:R$818))</f>
        <v/>
      </c>
      <c r="S823" s="13">
        <f>IF(SUM(S$810:S$818)=0,0,S813/SUM(S$810:S$818))</f>
        <v/>
      </c>
      <c r="T823" s="13">
        <f>IF(SUM(T$810:T$818)=0,0,T813/SUM(T$810:T$818))</f>
        <v/>
      </c>
      <c r="U823" s="13">
        <f>IF(SUM(U$810:U$818)=0,0,U813/SUM(U$810:U$818))</f>
        <v/>
      </c>
      <c r="V823" s="13">
        <f>IF(SUM(V$810:V$818)=0,0,V813/SUM(V$810:V$818))</f>
        <v/>
      </c>
      <c r="W823" s="13">
        <f>IF(SUM(W$810:W$818)=0,0,W813/SUM(W$810:W$818))</f>
        <v/>
      </c>
      <c r="X823" s="13">
        <f>IF(SUM(X$810:X$818)=0,0,X813/SUM(X$810:X$818))</f>
        <v/>
      </c>
      <c r="Y823" s="13">
        <f>IF(SUM(Y$810:Y$818)=0,0,Y813/SUM(Y$810:Y$818))</f>
        <v/>
      </c>
      <c r="Z823" s="13">
        <f>IF(SUM(Z$810:Z$818)=0,0,Z813/SUM(Z$810:Z$818))</f>
        <v/>
      </c>
      <c r="AA823" s="13">
        <f>IF(SUM(AA$810:AA$818)=0,0,AA813/SUM(AA$810:AA$818))</f>
        <v/>
      </c>
      <c r="AB823" s="13">
        <f>IF(SUM(AB$810:AB$818)=0,0,AB813/SUM(AB$810:AB$818))</f>
        <v/>
      </c>
      <c r="AC823" s="13">
        <f>IF(SUM(AC$810:AC$818)=0,0,AC813/SUM(AC$810:AC$818))</f>
        <v/>
      </c>
      <c r="AD823" s="13">
        <f>IF(SUM(AD$810:AD$818)=0,0,AD813/SUM(AD$810:AD$818))</f>
        <v/>
      </c>
      <c r="AF823" s="11">
        <f>CodePrefix&amp;$A823&amp;IF($C823="","","."&amp;$C823&amp;"."&amp;$B823)&amp;INDEX(VarEnd,MATCH($A823,VarKey,0))&amp;AF$5</f>
        <v/>
      </c>
      <c r="AG823" s="12">
        <f>IF(SUM(AG$810:AG$818)=0,0,AG813/SUM(AG$810:AG$818))</f>
        <v/>
      </c>
      <c r="AH823" s="13">
        <f>IF(SUM(AH$810:AH$818)=0,0,AH813/SUM(AH$810:AH$818))</f>
        <v/>
      </c>
      <c r="AI823" s="13">
        <f>IF(SUM(AI$810:AI$818)=0,0,AI813/SUM(AI$810:AI$818))</f>
        <v/>
      </c>
      <c r="AJ823" s="13">
        <f>IF(SUM(AJ$810:AJ$818)=0,0,AJ813/SUM(AJ$810:AJ$818))</f>
        <v/>
      </c>
      <c r="AK823" s="13">
        <f>IF(SUM(AK$810:AK$818)=0,0,AK813/SUM(AK$810:AK$818))</f>
        <v/>
      </c>
      <c r="AL823" s="13">
        <f>IF(SUM(AL$810:AL$818)=0,0,AL813/SUM(AL$810:AL$818))</f>
        <v/>
      </c>
      <c r="AM823" s="13">
        <f>IF(SUM(AM$810:AM$818)=0,0,AM813/SUM(AM$810:AM$818))</f>
        <v/>
      </c>
      <c r="AN823" s="13">
        <f>IF(SUM(AN$810:AN$818)=0,0,AN813/SUM(AN$810:AN$818))</f>
        <v/>
      </c>
      <c r="AO823" s="13">
        <f>IF(SUM(AO$810:AO$818)=0,0,AO813/SUM(AO$810:AO$818))</f>
        <v/>
      </c>
      <c r="AP823" s="13">
        <f>IF(SUM(AP$810:AP$818)=0,0,AP813/SUM(AP$810:AP$818))</f>
        <v/>
      </c>
      <c r="AQ823" s="13">
        <f>IF(SUM(AQ$810:AQ$818)=0,0,AQ813/SUM(AQ$810:AQ$818))</f>
        <v/>
      </c>
      <c r="AR823" s="13">
        <f>IF(SUM(AR$810:AR$818)=0,0,AR813/SUM(AR$810:AR$818))</f>
        <v/>
      </c>
      <c r="AS823" s="13">
        <f>IF(SUM(AS$810:AS$818)=0,0,AS813/SUM(AS$810:AS$818))</f>
        <v/>
      </c>
      <c r="AT823" s="13">
        <f>IF(SUM(AT$810:AT$818)=0,0,AT813/SUM(AT$810:AT$818))</f>
        <v/>
      </c>
      <c r="AU823" s="13">
        <f>IF(SUM(AU$810:AU$818)=0,0,AU813/SUM(AU$810:AU$818))</f>
        <v/>
      </c>
      <c r="AV823" s="13">
        <f>IF(SUM(AV$810:AV$818)=0,0,AV813/SUM(AV$810:AV$818))</f>
        <v/>
      </c>
      <c r="AW823" s="13">
        <f>IF(SUM(AW$810:AW$818)=0,0,AW813/SUM(AW$810:AW$818))</f>
        <v/>
      </c>
      <c r="AX823" s="13">
        <f>IF(SUM(AX$810:AX$818)=0,0,AX813/SUM(AX$810:AX$818))</f>
        <v/>
      </c>
      <c r="AY823" s="13">
        <f>IF(SUM(AY$810:AY$818)=0,0,AY813/SUM(AY$810:AY$818))</f>
        <v/>
      </c>
    </row>
    <row r="824" hidden="1" outlineLevel="1">
      <c r="A824" s="14" t="inlineStr">
        <is>
          <t>pni</t>
        </is>
      </c>
      <c r="B824" s="14" t="inlineStr">
        <is>
          <t>wnd</t>
        </is>
      </c>
      <c r="C824" s="14" t="inlineStr">
        <is>
          <t>pow</t>
        </is>
      </c>
      <c r="D824" s="35" t="n"/>
      <c r="E824" s="35" t="n"/>
      <c r="F824" s="35" t="n"/>
      <c r="G824" s="35" t="n"/>
      <c r="H824" s="14">
        <f>INDEX(VarLab,MATCH($A824,VarKey,0))&amp;INDEX(MemLab,MATCH($C824&amp;"|"&amp;$B824,MemKey,0))</f>
        <v/>
      </c>
      <c r="I824" s="14">
        <f>INDEX(VarUnit,MATCH($A824,VarKey,0))</f>
        <v/>
      </c>
      <c r="J824" s="14">
        <f>INDEX(VarSrc,MATCH($A824,VarKey,0))</f>
        <v/>
      </c>
      <c r="K824" s="11">
        <f>CodePrefix&amp;$A824&amp;IF($C824="","","."&amp;$C824&amp;"."&amp;$B824)&amp;INDEX(VarEnd,MATCH($A824,VarKey,0))&amp;K$5</f>
        <v/>
      </c>
      <c r="L824" s="12">
        <f>IF(SUM(L$810:L$818)=0,0,L814/SUM(L$810:L$818))</f>
        <v/>
      </c>
      <c r="M824" s="13">
        <f>IF(SUM(M$810:M$818)=0,0,M814/SUM(M$810:M$818))</f>
        <v/>
      </c>
      <c r="N824" s="13">
        <f>IF(SUM(N$810:N$818)=0,0,N814/SUM(N$810:N$818))</f>
        <v/>
      </c>
      <c r="O824" s="13">
        <f>IF(SUM(O$810:O$818)=0,0,O814/SUM(O$810:O$818))</f>
        <v/>
      </c>
      <c r="P824" s="13">
        <f>IF(SUM(P$810:P$818)=0,0,P814/SUM(P$810:P$818))</f>
        <v/>
      </c>
      <c r="Q824" s="13">
        <f>IF(SUM(Q$810:Q$818)=0,0,Q814/SUM(Q$810:Q$818))</f>
        <v/>
      </c>
      <c r="R824" s="13">
        <f>IF(SUM(R$810:R$818)=0,0,R814/SUM(R$810:R$818))</f>
        <v/>
      </c>
      <c r="S824" s="13">
        <f>IF(SUM(S$810:S$818)=0,0,S814/SUM(S$810:S$818))</f>
        <v/>
      </c>
      <c r="T824" s="13">
        <f>IF(SUM(T$810:T$818)=0,0,T814/SUM(T$810:T$818))</f>
        <v/>
      </c>
      <c r="U824" s="13">
        <f>IF(SUM(U$810:U$818)=0,0,U814/SUM(U$810:U$818))</f>
        <v/>
      </c>
      <c r="V824" s="13">
        <f>IF(SUM(V$810:V$818)=0,0,V814/SUM(V$810:V$818))</f>
        <v/>
      </c>
      <c r="W824" s="13">
        <f>IF(SUM(W$810:W$818)=0,0,W814/SUM(W$810:W$818))</f>
        <v/>
      </c>
      <c r="X824" s="13">
        <f>IF(SUM(X$810:X$818)=0,0,X814/SUM(X$810:X$818))</f>
        <v/>
      </c>
      <c r="Y824" s="13">
        <f>IF(SUM(Y$810:Y$818)=0,0,Y814/SUM(Y$810:Y$818))</f>
        <v/>
      </c>
      <c r="Z824" s="13">
        <f>IF(SUM(Z$810:Z$818)=0,0,Z814/SUM(Z$810:Z$818))</f>
        <v/>
      </c>
      <c r="AA824" s="13">
        <f>IF(SUM(AA$810:AA$818)=0,0,AA814/SUM(AA$810:AA$818))</f>
        <v/>
      </c>
      <c r="AB824" s="13">
        <f>IF(SUM(AB$810:AB$818)=0,0,AB814/SUM(AB$810:AB$818))</f>
        <v/>
      </c>
      <c r="AC824" s="13">
        <f>IF(SUM(AC$810:AC$818)=0,0,AC814/SUM(AC$810:AC$818))</f>
        <v/>
      </c>
      <c r="AD824" s="13">
        <f>IF(SUM(AD$810:AD$818)=0,0,AD814/SUM(AD$810:AD$818))</f>
        <v/>
      </c>
      <c r="AF824" s="11">
        <f>CodePrefix&amp;$A824&amp;IF($C824="","","."&amp;$C824&amp;"."&amp;$B824)&amp;INDEX(VarEnd,MATCH($A824,VarKey,0))&amp;AF$5</f>
        <v/>
      </c>
      <c r="AG824" s="12">
        <f>IF(SUM(AG$810:AG$818)=0,0,AG814/SUM(AG$810:AG$818))</f>
        <v/>
      </c>
      <c r="AH824" s="13">
        <f>IF(SUM(AH$810:AH$818)=0,0,AH814/SUM(AH$810:AH$818))</f>
        <v/>
      </c>
      <c r="AI824" s="13">
        <f>IF(SUM(AI$810:AI$818)=0,0,AI814/SUM(AI$810:AI$818))</f>
        <v/>
      </c>
      <c r="AJ824" s="13">
        <f>IF(SUM(AJ$810:AJ$818)=0,0,AJ814/SUM(AJ$810:AJ$818))</f>
        <v/>
      </c>
      <c r="AK824" s="13">
        <f>IF(SUM(AK$810:AK$818)=0,0,AK814/SUM(AK$810:AK$818))</f>
        <v/>
      </c>
      <c r="AL824" s="13">
        <f>IF(SUM(AL$810:AL$818)=0,0,AL814/SUM(AL$810:AL$818))</f>
        <v/>
      </c>
      <c r="AM824" s="13">
        <f>IF(SUM(AM$810:AM$818)=0,0,AM814/SUM(AM$810:AM$818))</f>
        <v/>
      </c>
      <c r="AN824" s="13">
        <f>IF(SUM(AN$810:AN$818)=0,0,AN814/SUM(AN$810:AN$818))</f>
        <v/>
      </c>
      <c r="AO824" s="13">
        <f>IF(SUM(AO$810:AO$818)=0,0,AO814/SUM(AO$810:AO$818))</f>
        <v/>
      </c>
      <c r="AP824" s="13">
        <f>IF(SUM(AP$810:AP$818)=0,0,AP814/SUM(AP$810:AP$818))</f>
        <v/>
      </c>
      <c r="AQ824" s="13">
        <f>IF(SUM(AQ$810:AQ$818)=0,0,AQ814/SUM(AQ$810:AQ$818))</f>
        <v/>
      </c>
      <c r="AR824" s="13">
        <f>IF(SUM(AR$810:AR$818)=0,0,AR814/SUM(AR$810:AR$818))</f>
        <v/>
      </c>
      <c r="AS824" s="13">
        <f>IF(SUM(AS$810:AS$818)=0,0,AS814/SUM(AS$810:AS$818))</f>
        <v/>
      </c>
      <c r="AT824" s="13">
        <f>IF(SUM(AT$810:AT$818)=0,0,AT814/SUM(AT$810:AT$818))</f>
        <v/>
      </c>
      <c r="AU824" s="13">
        <f>IF(SUM(AU$810:AU$818)=0,0,AU814/SUM(AU$810:AU$818))</f>
        <v/>
      </c>
      <c r="AV824" s="13">
        <f>IF(SUM(AV$810:AV$818)=0,0,AV814/SUM(AV$810:AV$818))</f>
        <v/>
      </c>
      <c r="AW824" s="13">
        <f>IF(SUM(AW$810:AW$818)=0,0,AW814/SUM(AW$810:AW$818))</f>
        <v/>
      </c>
      <c r="AX824" s="13">
        <f>IF(SUM(AX$810:AX$818)=0,0,AX814/SUM(AX$810:AX$818))</f>
        <v/>
      </c>
      <c r="AY824" s="13">
        <f>IF(SUM(AY$810:AY$818)=0,0,AY814/SUM(AY$810:AY$818))</f>
        <v/>
      </c>
    </row>
    <row r="825" hidden="1" outlineLevel="1">
      <c r="A825" s="14" t="inlineStr">
        <is>
          <t>pni</t>
        </is>
      </c>
      <c r="B825" s="14" t="inlineStr">
        <is>
          <t>sol</t>
        </is>
      </c>
      <c r="C825" s="14" t="inlineStr">
        <is>
          <t>pow</t>
        </is>
      </c>
      <c r="D825" s="35" t="n"/>
      <c r="E825" s="35" t="n"/>
      <c r="F825" s="35" t="n"/>
      <c r="G825" s="35" t="n"/>
      <c r="H825" s="14">
        <f>INDEX(VarLab,MATCH($A825,VarKey,0))&amp;INDEX(MemLab,MATCH($C825&amp;"|"&amp;$B825,MemKey,0))</f>
        <v/>
      </c>
      <c r="I825" s="14">
        <f>INDEX(VarUnit,MATCH($A825,VarKey,0))</f>
        <v/>
      </c>
      <c r="J825" s="14">
        <f>INDEX(VarSrc,MATCH($A825,VarKey,0))</f>
        <v/>
      </c>
      <c r="K825" s="11">
        <f>CodePrefix&amp;$A825&amp;IF($C825="","","."&amp;$C825&amp;"."&amp;$B825)&amp;INDEX(VarEnd,MATCH($A825,VarKey,0))&amp;K$5</f>
        <v/>
      </c>
      <c r="L825" s="12">
        <f>IF(SUM(L$810:L$818)=0,0,L815/SUM(L$810:L$818))</f>
        <v/>
      </c>
      <c r="M825" s="13">
        <f>IF(SUM(M$810:M$818)=0,0,M815/SUM(M$810:M$818))</f>
        <v/>
      </c>
      <c r="N825" s="13">
        <f>IF(SUM(N$810:N$818)=0,0,N815/SUM(N$810:N$818))</f>
        <v/>
      </c>
      <c r="O825" s="13">
        <f>IF(SUM(O$810:O$818)=0,0,O815/SUM(O$810:O$818))</f>
        <v/>
      </c>
      <c r="P825" s="13">
        <f>IF(SUM(P$810:P$818)=0,0,P815/SUM(P$810:P$818))</f>
        <v/>
      </c>
      <c r="Q825" s="13">
        <f>IF(SUM(Q$810:Q$818)=0,0,Q815/SUM(Q$810:Q$818))</f>
        <v/>
      </c>
      <c r="R825" s="13">
        <f>IF(SUM(R$810:R$818)=0,0,R815/SUM(R$810:R$818))</f>
        <v/>
      </c>
      <c r="S825" s="13">
        <f>IF(SUM(S$810:S$818)=0,0,S815/SUM(S$810:S$818))</f>
        <v/>
      </c>
      <c r="T825" s="13">
        <f>IF(SUM(T$810:T$818)=0,0,T815/SUM(T$810:T$818))</f>
        <v/>
      </c>
      <c r="U825" s="13">
        <f>IF(SUM(U$810:U$818)=0,0,U815/SUM(U$810:U$818))</f>
        <v/>
      </c>
      <c r="V825" s="13">
        <f>IF(SUM(V$810:V$818)=0,0,V815/SUM(V$810:V$818))</f>
        <v/>
      </c>
      <c r="W825" s="13">
        <f>IF(SUM(W$810:W$818)=0,0,W815/SUM(W$810:W$818))</f>
        <v/>
      </c>
      <c r="X825" s="13">
        <f>IF(SUM(X$810:X$818)=0,0,X815/SUM(X$810:X$818))</f>
        <v/>
      </c>
      <c r="Y825" s="13">
        <f>IF(SUM(Y$810:Y$818)=0,0,Y815/SUM(Y$810:Y$818))</f>
        <v/>
      </c>
      <c r="Z825" s="13">
        <f>IF(SUM(Z$810:Z$818)=0,0,Z815/SUM(Z$810:Z$818))</f>
        <v/>
      </c>
      <c r="AA825" s="13">
        <f>IF(SUM(AA$810:AA$818)=0,0,AA815/SUM(AA$810:AA$818))</f>
        <v/>
      </c>
      <c r="AB825" s="13">
        <f>IF(SUM(AB$810:AB$818)=0,0,AB815/SUM(AB$810:AB$818))</f>
        <v/>
      </c>
      <c r="AC825" s="13">
        <f>IF(SUM(AC$810:AC$818)=0,0,AC815/SUM(AC$810:AC$818))</f>
        <v/>
      </c>
      <c r="AD825" s="13">
        <f>IF(SUM(AD$810:AD$818)=0,0,AD815/SUM(AD$810:AD$818))</f>
        <v/>
      </c>
      <c r="AF825" s="11">
        <f>CodePrefix&amp;$A825&amp;IF($C825="","","."&amp;$C825&amp;"."&amp;$B825)&amp;INDEX(VarEnd,MATCH($A825,VarKey,0))&amp;AF$5</f>
        <v/>
      </c>
      <c r="AG825" s="12">
        <f>IF(SUM(AG$810:AG$818)=0,0,AG815/SUM(AG$810:AG$818))</f>
        <v/>
      </c>
      <c r="AH825" s="13">
        <f>IF(SUM(AH$810:AH$818)=0,0,AH815/SUM(AH$810:AH$818))</f>
        <v/>
      </c>
      <c r="AI825" s="13">
        <f>IF(SUM(AI$810:AI$818)=0,0,AI815/SUM(AI$810:AI$818))</f>
        <v/>
      </c>
      <c r="AJ825" s="13">
        <f>IF(SUM(AJ$810:AJ$818)=0,0,AJ815/SUM(AJ$810:AJ$818))</f>
        <v/>
      </c>
      <c r="AK825" s="13">
        <f>IF(SUM(AK$810:AK$818)=0,0,AK815/SUM(AK$810:AK$818))</f>
        <v/>
      </c>
      <c r="AL825" s="13">
        <f>IF(SUM(AL$810:AL$818)=0,0,AL815/SUM(AL$810:AL$818))</f>
        <v/>
      </c>
      <c r="AM825" s="13">
        <f>IF(SUM(AM$810:AM$818)=0,0,AM815/SUM(AM$810:AM$818))</f>
        <v/>
      </c>
      <c r="AN825" s="13">
        <f>IF(SUM(AN$810:AN$818)=0,0,AN815/SUM(AN$810:AN$818))</f>
        <v/>
      </c>
      <c r="AO825" s="13">
        <f>IF(SUM(AO$810:AO$818)=0,0,AO815/SUM(AO$810:AO$818))</f>
        <v/>
      </c>
      <c r="AP825" s="13">
        <f>IF(SUM(AP$810:AP$818)=0,0,AP815/SUM(AP$810:AP$818))</f>
        <v/>
      </c>
      <c r="AQ825" s="13">
        <f>IF(SUM(AQ$810:AQ$818)=0,0,AQ815/SUM(AQ$810:AQ$818))</f>
        <v/>
      </c>
      <c r="AR825" s="13">
        <f>IF(SUM(AR$810:AR$818)=0,0,AR815/SUM(AR$810:AR$818))</f>
        <v/>
      </c>
      <c r="AS825" s="13">
        <f>IF(SUM(AS$810:AS$818)=0,0,AS815/SUM(AS$810:AS$818))</f>
        <v/>
      </c>
      <c r="AT825" s="13">
        <f>IF(SUM(AT$810:AT$818)=0,0,AT815/SUM(AT$810:AT$818))</f>
        <v/>
      </c>
      <c r="AU825" s="13">
        <f>IF(SUM(AU$810:AU$818)=0,0,AU815/SUM(AU$810:AU$818))</f>
        <v/>
      </c>
      <c r="AV825" s="13">
        <f>IF(SUM(AV$810:AV$818)=0,0,AV815/SUM(AV$810:AV$818))</f>
        <v/>
      </c>
      <c r="AW825" s="13">
        <f>IF(SUM(AW$810:AW$818)=0,0,AW815/SUM(AW$810:AW$818))</f>
        <v/>
      </c>
      <c r="AX825" s="13">
        <f>IF(SUM(AX$810:AX$818)=0,0,AX815/SUM(AX$810:AX$818))</f>
        <v/>
      </c>
      <c r="AY825" s="13">
        <f>IF(SUM(AY$810:AY$818)=0,0,AY815/SUM(AY$810:AY$818))</f>
        <v/>
      </c>
    </row>
    <row r="826" hidden="1" outlineLevel="1">
      <c r="A826" s="14" t="inlineStr">
        <is>
          <t>pni</t>
        </is>
      </c>
      <c r="B826" s="14" t="inlineStr">
        <is>
          <t>hyd</t>
        </is>
      </c>
      <c r="C826" s="14" t="inlineStr">
        <is>
          <t>pow</t>
        </is>
      </c>
      <c r="D826" s="35" t="n"/>
      <c r="E826" s="35" t="n"/>
      <c r="F826" s="35" t="n"/>
      <c r="G826" s="35" t="n"/>
      <c r="H826" s="14">
        <f>INDEX(VarLab,MATCH($A826,VarKey,0))&amp;INDEX(MemLab,MATCH($C826&amp;"|"&amp;$B826,MemKey,0))</f>
        <v/>
      </c>
      <c r="I826" s="14">
        <f>INDEX(VarUnit,MATCH($A826,VarKey,0))</f>
        <v/>
      </c>
      <c r="J826" s="14">
        <f>INDEX(VarSrc,MATCH($A826,VarKey,0))</f>
        <v/>
      </c>
      <c r="K826" s="11">
        <f>CodePrefix&amp;$A826&amp;IF($C826="","","."&amp;$C826&amp;"."&amp;$B826)&amp;INDEX(VarEnd,MATCH($A826,VarKey,0))&amp;K$5</f>
        <v/>
      </c>
      <c r="L826" s="12">
        <f>IF(SUM(L$810:L$818)=0,0,L816/SUM(L$810:L$818))</f>
        <v/>
      </c>
      <c r="M826" s="13">
        <f>IF(SUM(M$810:M$818)=0,0,M816/SUM(M$810:M$818))</f>
        <v/>
      </c>
      <c r="N826" s="13">
        <f>IF(SUM(N$810:N$818)=0,0,N816/SUM(N$810:N$818))</f>
        <v/>
      </c>
      <c r="O826" s="13">
        <f>IF(SUM(O$810:O$818)=0,0,O816/SUM(O$810:O$818))</f>
        <v/>
      </c>
      <c r="P826" s="13">
        <f>IF(SUM(P$810:P$818)=0,0,P816/SUM(P$810:P$818))</f>
        <v/>
      </c>
      <c r="Q826" s="13">
        <f>IF(SUM(Q$810:Q$818)=0,0,Q816/SUM(Q$810:Q$818))</f>
        <v/>
      </c>
      <c r="R826" s="13">
        <f>IF(SUM(R$810:R$818)=0,0,R816/SUM(R$810:R$818))</f>
        <v/>
      </c>
      <c r="S826" s="13">
        <f>IF(SUM(S$810:S$818)=0,0,S816/SUM(S$810:S$818))</f>
        <v/>
      </c>
      <c r="T826" s="13">
        <f>IF(SUM(T$810:T$818)=0,0,T816/SUM(T$810:T$818))</f>
        <v/>
      </c>
      <c r="U826" s="13">
        <f>IF(SUM(U$810:U$818)=0,0,U816/SUM(U$810:U$818))</f>
        <v/>
      </c>
      <c r="V826" s="13">
        <f>IF(SUM(V$810:V$818)=0,0,V816/SUM(V$810:V$818))</f>
        <v/>
      </c>
      <c r="W826" s="13">
        <f>IF(SUM(W$810:W$818)=0,0,W816/SUM(W$810:W$818))</f>
        <v/>
      </c>
      <c r="X826" s="13">
        <f>IF(SUM(X$810:X$818)=0,0,X816/SUM(X$810:X$818))</f>
        <v/>
      </c>
      <c r="Y826" s="13">
        <f>IF(SUM(Y$810:Y$818)=0,0,Y816/SUM(Y$810:Y$818))</f>
        <v/>
      </c>
      <c r="Z826" s="13">
        <f>IF(SUM(Z$810:Z$818)=0,0,Z816/SUM(Z$810:Z$818))</f>
        <v/>
      </c>
      <c r="AA826" s="13">
        <f>IF(SUM(AA$810:AA$818)=0,0,AA816/SUM(AA$810:AA$818))</f>
        <v/>
      </c>
      <c r="AB826" s="13">
        <f>IF(SUM(AB$810:AB$818)=0,0,AB816/SUM(AB$810:AB$818))</f>
        <v/>
      </c>
      <c r="AC826" s="13">
        <f>IF(SUM(AC$810:AC$818)=0,0,AC816/SUM(AC$810:AC$818))</f>
        <v/>
      </c>
      <c r="AD826" s="13">
        <f>IF(SUM(AD$810:AD$818)=0,0,AD816/SUM(AD$810:AD$818))</f>
        <v/>
      </c>
      <c r="AF826" s="11">
        <f>CodePrefix&amp;$A826&amp;IF($C826="","","."&amp;$C826&amp;"."&amp;$B826)&amp;INDEX(VarEnd,MATCH($A826,VarKey,0))&amp;AF$5</f>
        <v/>
      </c>
      <c r="AG826" s="12">
        <f>IF(SUM(AG$810:AG$818)=0,0,AG816/SUM(AG$810:AG$818))</f>
        <v/>
      </c>
      <c r="AH826" s="13">
        <f>IF(SUM(AH$810:AH$818)=0,0,AH816/SUM(AH$810:AH$818))</f>
        <v/>
      </c>
      <c r="AI826" s="13">
        <f>IF(SUM(AI$810:AI$818)=0,0,AI816/SUM(AI$810:AI$818))</f>
        <v/>
      </c>
      <c r="AJ826" s="13">
        <f>IF(SUM(AJ$810:AJ$818)=0,0,AJ816/SUM(AJ$810:AJ$818))</f>
        <v/>
      </c>
      <c r="AK826" s="13">
        <f>IF(SUM(AK$810:AK$818)=0,0,AK816/SUM(AK$810:AK$818))</f>
        <v/>
      </c>
      <c r="AL826" s="13">
        <f>IF(SUM(AL$810:AL$818)=0,0,AL816/SUM(AL$810:AL$818))</f>
        <v/>
      </c>
      <c r="AM826" s="13">
        <f>IF(SUM(AM$810:AM$818)=0,0,AM816/SUM(AM$810:AM$818))</f>
        <v/>
      </c>
      <c r="AN826" s="13">
        <f>IF(SUM(AN$810:AN$818)=0,0,AN816/SUM(AN$810:AN$818))</f>
        <v/>
      </c>
      <c r="AO826" s="13">
        <f>IF(SUM(AO$810:AO$818)=0,0,AO816/SUM(AO$810:AO$818))</f>
        <v/>
      </c>
      <c r="AP826" s="13">
        <f>IF(SUM(AP$810:AP$818)=0,0,AP816/SUM(AP$810:AP$818))</f>
        <v/>
      </c>
      <c r="AQ826" s="13">
        <f>IF(SUM(AQ$810:AQ$818)=0,0,AQ816/SUM(AQ$810:AQ$818))</f>
        <v/>
      </c>
      <c r="AR826" s="13">
        <f>IF(SUM(AR$810:AR$818)=0,0,AR816/SUM(AR$810:AR$818))</f>
        <v/>
      </c>
      <c r="AS826" s="13">
        <f>IF(SUM(AS$810:AS$818)=0,0,AS816/SUM(AS$810:AS$818))</f>
        <v/>
      </c>
      <c r="AT826" s="13">
        <f>IF(SUM(AT$810:AT$818)=0,0,AT816/SUM(AT$810:AT$818))</f>
        <v/>
      </c>
      <c r="AU826" s="13">
        <f>IF(SUM(AU$810:AU$818)=0,0,AU816/SUM(AU$810:AU$818))</f>
        <v/>
      </c>
      <c r="AV826" s="13">
        <f>IF(SUM(AV$810:AV$818)=0,0,AV816/SUM(AV$810:AV$818))</f>
        <v/>
      </c>
      <c r="AW826" s="13">
        <f>IF(SUM(AW$810:AW$818)=0,0,AW816/SUM(AW$810:AW$818))</f>
        <v/>
      </c>
      <c r="AX826" s="13">
        <f>IF(SUM(AX$810:AX$818)=0,0,AX816/SUM(AX$810:AX$818))</f>
        <v/>
      </c>
      <c r="AY826" s="13">
        <f>IF(SUM(AY$810:AY$818)=0,0,AY816/SUM(AY$810:AY$818))</f>
        <v/>
      </c>
    </row>
    <row r="827" hidden="1" outlineLevel="1">
      <c r="A827" s="14" t="inlineStr">
        <is>
          <t>pni</t>
        </is>
      </c>
      <c r="B827" s="14" t="inlineStr">
        <is>
          <t>ore</t>
        </is>
      </c>
      <c r="C827" s="14" t="inlineStr">
        <is>
          <t>pow</t>
        </is>
      </c>
      <c r="D827" s="35" t="n"/>
      <c r="E827" s="35" t="n"/>
      <c r="F827" s="35" t="n"/>
      <c r="G827" s="35" t="n"/>
      <c r="H827" s="14">
        <f>INDEX(VarLab,MATCH($A827,VarKey,0))&amp;INDEX(MemLab,MATCH($C827&amp;"|"&amp;$B827,MemKey,0))</f>
        <v/>
      </c>
      <c r="I827" s="14">
        <f>INDEX(VarUnit,MATCH($A827,VarKey,0))</f>
        <v/>
      </c>
      <c r="J827" s="14">
        <f>INDEX(VarSrc,MATCH($A827,VarKey,0))</f>
        <v/>
      </c>
      <c r="K827" s="11">
        <f>CodePrefix&amp;$A827&amp;IF($C827="","","."&amp;$C827&amp;"."&amp;$B827)&amp;INDEX(VarEnd,MATCH($A827,VarKey,0))&amp;K$5</f>
        <v/>
      </c>
      <c r="L827" s="12">
        <f>IF(SUM(L$810:L$818)=0,0,L817/SUM(L$810:L$818))</f>
        <v/>
      </c>
      <c r="M827" s="13">
        <f>IF(SUM(M$810:M$818)=0,0,M817/SUM(M$810:M$818))</f>
        <v/>
      </c>
      <c r="N827" s="13">
        <f>IF(SUM(N$810:N$818)=0,0,N817/SUM(N$810:N$818))</f>
        <v/>
      </c>
      <c r="O827" s="13">
        <f>IF(SUM(O$810:O$818)=0,0,O817/SUM(O$810:O$818))</f>
        <v/>
      </c>
      <c r="P827" s="13">
        <f>IF(SUM(P$810:P$818)=0,0,P817/SUM(P$810:P$818))</f>
        <v/>
      </c>
      <c r="Q827" s="13">
        <f>IF(SUM(Q$810:Q$818)=0,0,Q817/SUM(Q$810:Q$818))</f>
        <v/>
      </c>
      <c r="R827" s="13">
        <f>IF(SUM(R$810:R$818)=0,0,R817/SUM(R$810:R$818))</f>
        <v/>
      </c>
      <c r="S827" s="13">
        <f>IF(SUM(S$810:S$818)=0,0,S817/SUM(S$810:S$818))</f>
        <v/>
      </c>
      <c r="T827" s="13">
        <f>IF(SUM(T$810:T$818)=0,0,T817/SUM(T$810:T$818))</f>
        <v/>
      </c>
      <c r="U827" s="13">
        <f>IF(SUM(U$810:U$818)=0,0,U817/SUM(U$810:U$818))</f>
        <v/>
      </c>
      <c r="V827" s="13">
        <f>IF(SUM(V$810:V$818)=0,0,V817/SUM(V$810:V$818))</f>
        <v/>
      </c>
      <c r="W827" s="13">
        <f>IF(SUM(W$810:W$818)=0,0,W817/SUM(W$810:W$818))</f>
        <v/>
      </c>
      <c r="X827" s="13">
        <f>IF(SUM(X$810:X$818)=0,0,X817/SUM(X$810:X$818))</f>
        <v/>
      </c>
      <c r="Y827" s="13">
        <f>IF(SUM(Y$810:Y$818)=0,0,Y817/SUM(Y$810:Y$818))</f>
        <v/>
      </c>
      <c r="Z827" s="13">
        <f>IF(SUM(Z$810:Z$818)=0,0,Z817/SUM(Z$810:Z$818))</f>
        <v/>
      </c>
      <c r="AA827" s="13">
        <f>IF(SUM(AA$810:AA$818)=0,0,AA817/SUM(AA$810:AA$818))</f>
        <v/>
      </c>
      <c r="AB827" s="13">
        <f>IF(SUM(AB$810:AB$818)=0,0,AB817/SUM(AB$810:AB$818))</f>
        <v/>
      </c>
      <c r="AC827" s="13">
        <f>IF(SUM(AC$810:AC$818)=0,0,AC817/SUM(AC$810:AC$818))</f>
        <v/>
      </c>
      <c r="AD827" s="13">
        <f>IF(SUM(AD$810:AD$818)=0,0,AD817/SUM(AD$810:AD$818))</f>
        <v/>
      </c>
      <c r="AF827" s="11">
        <f>CodePrefix&amp;$A827&amp;IF($C827="","","."&amp;$C827&amp;"."&amp;$B827)&amp;INDEX(VarEnd,MATCH($A827,VarKey,0))&amp;AF$5</f>
        <v/>
      </c>
      <c r="AG827" s="12">
        <f>IF(SUM(AG$810:AG$818)=0,0,AG817/SUM(AG$810:AG$818))</f>
        <v/>
      </c>
      <c r="AH827" s="13">
        <f>IF(SUM(AH$810:AH$818)=0,0,AH817/SUM(AH$810:AH$818))</f>
        <v/>
      </c>
      <c r="AI827" s="13">
        <f>IF(SUM(AI$810:AI$818)=0,0,AI817/SUM(AI$810:AI$818))</f>
        <v/>
      </c>
      <c r="AJ827" s="13">
        <f>IF(SUM(AJ$810:AJ$818)=0,0,AJ817/SUM(AJ$810:AJ$818))</f>
        <v/>
      </c>
      <c r="AK827" s="13">
        <f>IF(SUM(AK$810:AK$818)=0,0,AK817/SUM(AK$810:AK$818))</f>
        <v/>
      </c>
      <c r="AL827" s="13">
        <f>IF(SUM(AL$810:AL$818)=0,0,AL817/SUM(AL$810:AL$818))</f>
        <v/>
      </c>
      <c r="AM827" s="13">
        <f>IF(SUM(AM$810:AM$818)=0,0,AM817/SUM(AM$810:AM$818))</f>
        <v/>
      </c>
      <c r="AN827" s="13">
        <f>IF(SUM(AN$810:AN$818)=0,0,AN817/SUM(AN$810:AN$818))</f>
        <v/>
      </c>
      <c r="AO827" s="13">
        <f>IF(SUM(AO$810:AO$818)=0,0,AO817/SUM(AO$810:AO$818))</f>
        <v/>
      </c>
      <c r="AP827" s="13">
        <f>IF(SUM(AP$810:AP$818)=0,0,AP817/SUM(AP$810:AP$818))</f>
        <v/>
      </c>
      <c r="AQ827" s="13">
        <f>IF(SUM(AQ$810:AQ$818)=0,0,AQ817/SUM(AQ$810:AQ$818))</f>
        <v/>
      </c>
      <c r="AR827" s="13">
        <f>IF(SUM(AR$810:AR$818)=0,0,AR817/SUM(AR$810:AR$818))</f>
        <v/>
      </c>
      <c r="AS827" s="13">
        <f>IF(SUM(AS$810:AS$818)=0,0,AS817/SUM(AS$810:AS$818))</f>
        <v/>
      </c>
      <c r="AT827" s="13">
        <f>IF(SUM(AT$810:AT$818)=0,0,AT817/SUM(AT$810:AT$818))</f>
        <v/>
      </c>
      <c r="AU827" s="13">
        <f>IF(SUM(AU$810:AU$818)=0,0,AU817/SUM(AU$810:AU$818))</f>
        <v/>
      </c>
      <c r="AV827" s="13">
        <f>IF(SUM(AV$810:AV$818)=0,0,AV817/SUM(AV$810:AV$818))</f>
        <v/>
      </c>
      <c r="AW827" s="13">
        <f>IF(SUM(AW$810:AW$818)=0,0,AW817/SUM(AW$810:AW$818))</f>
        <v/>
      </c>
      <c r="AX827" s="13">
        <f>IF(SUM(AX$810:AX$818)=0,0,AX817/SUM(AX$810:AX$818))</f>
        <v/>
      </c>
      <c r="AY827" s="13">
        <f>IF(SUM(AY$810:AY$818)=0,0,AY817/SUM(AY$810:AY$818))</f>
        <v/>
      </c>
    </row>
    <row r="828" hidden="1" outlineLevel="1">
      <c r="A828" s="14" t="inlineStr">
        <is>
          <t>pni</t>
        </is>
      </c>
      <c r="B828" s="14" t="inlineStr">
        <is>
          <t>bio</t>
        </is>
      </c>
      <c r="C828" s="14" t="inlineStr">
        <is>
          <t>pow</t>
        </is>
      </c>
      <c r="D828" s="35" t="n"/>
      <c r="E828" s="35" t="n"/>
      <c r="F828" s="35" t="n"/>
      <c r="G828" s="35" t="n"/>
      <c r="H828" s="14">
        <f>INDEX(VarLab,MATCH($A828,VarKey,0))&amp;INDEX(MemLab,MATCH($C828&amp;"|"&amp;$B828,MemKey,0))</f>
        <v/>
      </c>
      <c r="I828" s="14">
        <f>INDEX(VarUnit,MATCH($A828,VarKey,0))</f>
        <v/>
      </c>
      <c r="J828" s="14">
        <f>INDEX(VarSrc,MATCH($A828,VarKey,0))</f>
        <v/>
      </c>
      <c r="K828" s="11">
        <f>CodePrefix&amp;$A828&amp;IF($C828="","","."&amp;$C828&amp;"."&amp;$B828)&amp;INDEX(VarEnd,MATCH($A828,VarKey,0))&amp;K$5</f>
        <v/>
      </c>
      <c r="L828" s="12">
        <f>IF(SUM(L$810:L$818)=0,0,L818/SUM(L$810:L$818))</f>
        <v/>
      </c>
      <c r="M828" s="13">
        <f>IF(SUM(M$810:M$818)=0,0,M818/SUM(M$810:M$818))</f>
        <v/>
      </c>
      <c r="N828" s="13">
        <f>IF(SUM(N$810:N$818)=0,0,N818/SUM(N$810:N$818))</f>
        <v/>
      </c>
      <c r="O828" s="13">
        <f>IF(SUM(O$810:O$818)=0,0,O818/SUM(O$810:O$818))</f>
        <v/>
      </c>
      <c r="P828" s="13">
        <f>IF(SUM(P$810:P$818)=0,0,P818/SUM(P$810:P$818))</f>
        <v/>
      </c>
      <c r="Q828" s="13">
        <f>IF(SUM(Q$810:Q$818)=0,0,Q818/SUM(Q$810:Q$818))</f>
        <v/>
      </c>
      <c r="R828" s="13">
        <f>IF(SUM(R$810:R$818)=0,0,R818/SUM(R$810:R$818))</f>
        <v/>
      </c>
      <c r="S828" s="13">
        <f>IF(SUM(S$810:S$818)=0,0,S818/SUM(S$810:S$818))</f>
        <v/>
      </c>
      <c r="T828" s="13">
        <f>IF(SUM(T$810:T$818)=0,0,T818/SUM(T$810:T$818))</f>
        <v/>
      </c>
      <c r="U828" s="13">
        <f>IF(SUM(U$810:U$818)=0,0,U818/SUM(U$810:U$818))</f>
        <v/>
      </c>
      <c r="V828" s="13">
        <f>IF(SUM(V$810:V$818)=0,0,V818/SUM(V$810:V$818))</f>
        <v/>
      </c>
      <c r="W828" s="13">
        <f>IF(SUM(W$810:W$818)=0,0,W818/SUM(W$810:W$818))</f>
        <v/>
      </c>
      <c r="X828" s="13">
        <f>IF(SUM(X$810:X$818)=0,0,X818/SUM(X$810:X$818))</f>
        <v/>
      </c>
      <c r="Y828" s="13">
        <f>IF(SUM(Y$810:Y$818)=0,0,Y818/SUM(Y$810:Y$818))</f>
        <v/>
      </c>
      <c r="Z828" s="13">
        <f>IF(SUM(Z$810:Z$818)=0,0,Z818/SUM(Z$810:Z$818))</f>
        <v/>
      </c>
      <c r="AA828" s="13">
        <f>IF(SUM(AA$810:AA$818)=0,0,AA818/SUM(AA$810:AA$818))</f>
        <v/>
      </c>
      <c r="AB828" s="13">
        <f>IF(SUM(AB$810:AB$818)=0,0,AB818/SUM(AB$810:AB$818))</f>
        <v/>
      </c>
      <c r="AC828" s="13">
        <f>IF(SUM(AC$810:AC$818)=0,0,AC818/SUM(AC$810:AC$818))</f>
        <v/>
      </c>
      <c r="AD828" s="13">
        <f>IF(SUM(AD$810:AD$818)=0,0,AD818/SUM(AD$810:AD$818))</f>
        <v/>
      </c>
      <c r="AF828" s="11">
        <f>CodePrefix&amp;$A828&amp;IF($C828="","","."&amp;$C828&amp;"."&amp;$B828)&amp;INDEX(VarEnd,MATCH($A828,VarKey,0))&amp;AF$5</f>
        <v/>
      </c>
      <c r="AG828" s="12">
        <f>IF(SUM(AG$810:AG$818)=0,0,AG818/SUM(AG$810:AG$818))</f>
        <v/>
      </c>
      <c r="AH828" s="13">
        <f>IF(SUM(AH$810:AH$818)=0,0,AH818/SUM(AH$810:AH$818))</f>
        <v/>
      </c>
      <c r="AI828" s="13">
        <f>IF(SUM(AI$810:AI$818)=0,0,AI818/SUM(AI$810:AI$818))</f>
        <v/>
      </c>
      <c r="AJ828" s="13">
        <f>IF(SUM(AJ$810:AJ$818)=0,0,AJ818/SUM(AJ$810:AJ$818))</f>
        <v/>
      </c>
      <c r="AK828" s="13">
        <f>IF(SUM(AK$810:AK$818)=0,0,AK818/SUM(AK$810:AK$818))</f>
        <v/>
      </c>
      <c r="AL828" s="13">
        <f>IF(SUM(AL$810:AL$818)=0,0,AL818/SUM(AL$810:AL$818))</f>
        <v/>
      </c>
      <c r="AM828" s="13">
        <f>IF(SUM(AM$810:AM$818)=0,0,AM818/SUM(AM$810:AM$818))</f>
        <v/>
      </c>
      <c r="AN828" s="13">
        <f>IF(SUM(AN$810:AN$818)=0,0,AN818/SUM(AN$810:AN$818))</f>
        <v/>
      </c>
      <c r="AO828" s="13">
        <f>IF(SUM(AO$810:AO$818)=0,0,AO818/SUM(AO$810:AO$818))</f>
        <v/>
      </c>
      <c r="AP828" s="13">
        <f>IF(SUM(AP$810:AP$818)=0,0,AP818/SUM(AP$810:AP$818))</f>
        <v/>
      </c>
      <c r="AQ828" s="13">
        <f>IF(SUM(AQ$810:AQ$818)=0,0,AQ818/SUM(AQ$810:AQ$818))</f>
        <v/>
      </c>
      <c r="AR828" s="13">
        <f>IF(SUM(AR$810:AR$818)=0,0,AR818/SUM(AR$810:AR$818))</f>
        <v/>
      </c>
      <c r="AS828" s="13">
        <f>IF(SUM(AS$810:AS$818)=0,0,AS818/SUM(AS$810:AS$818))</f>
        <v/>
      </c>
      <c r="AT828" s="13">
        <f>IF(SUM(AT$810:AT$818)=0,0,AT818/SUM(AT$810:AT$818))</f>
        <v/>
      </c>
      <c r="AU828" s="13">
        <f>IF(SUM(AU$810:AU$818)=0,0,AU818/SUM(AU$810:AU$818))</f>
        <v/>
      </c>
      <c r="AV828" s="13">
        <f>IF(SUM(AV$810:AV$818)=0,0,AV818/SUM(AV$810:AV$818))</f>
        <v/>
      </c>
      <c r="AW828" s="13">
        <f>IF(SUM(AW$810:AW$818)=0,0,AW818/SUM(AW$810:AW$818))</f>
        <v/>
      </c>
      <c r="AX828" s="13">
        <f>IF(SUM(AX$810:AX$818)=0,0,AX818/SUM(AX$810:AX$818))</f>
        <v/>
      </c>
      <c r="AY828" s="13">
        <f>IF(SUM(AY$810:AY$818)=0,0,AY818/SUM(AY$810:AY$818))</f>
        <v/>
      </c>
    </row>
    <row r="829" hidden="1" outlineLevel="1"/>
    <row r="830" hidden="1" outlineLevel="1">
      <c r="A830" s="14" t="inlineStr">
        <is>
          <t>first</t>
        </is>
      </c>
      <c r="B830" s="14" t="inlineStr">
        <is>
          <t>coa</t>
        </is>
      </c>
      <c r="C830" s="14" t="inlineStr">
        <is>
          <t>pow</t>
        </is>
      </c>
      <c r="D830" s="35" t="n"/>
      <c r="E830" s="35" t="n"/>
      <c r="F830" s="35" t="n"/>
      <c r="G830" s="35" t="n"/>
      <c r="H830" s="14">
        <f>INDEX(VarLab,MATCH($A830,VarKey,0))&amp;INDEX(MemLab,MATCH($C830&amp;"|"&amp;$B830,MemKey,0))</f>
        <v/>
      </c>
      <c r="I830" s="14">
        <f>INDEX(VarUnit,MATCH($A830,VarKey,0))</f>
        <v/>
      </c>
      <c r="J830" s="14">
        <f>INDEX(VarSrc,MATCH($A830,VarKey,0))</f>
        <v/>
      </c>
      <c r="K830" s="11">
        <f>CodePrefix&amp;$A830&amp;IF($C830="","","."&amp;$C830&amp;"."&amp;$B830)&amp;INDEX(VarEnd,MATCH($A830,VarKey,0))&amp;K$5</f>
        <v/>
      </c>
      <c r="L830" s="42">
        <f>MIN(L800,L$784*L820)</f>
        <v/>
      </c>
      <c r="M830" s="43">
        <f>MIN(M800,M$784*M820)</f>
        <v/>
      </c>
      <c r="N830" s="43">
        <f>MIN(N800,N$784*N820)</f>
        <v/>
      </c>
      <c r="O830" s="43">
        <f>MIN(O800,O$784*O820)</f>
        <v/>
      </c>
      <c r="P830" s="43">
        <f>MIN(P800,P$784*P820)</f>
        <v/>
      </c>
      <c r="Q830" s="43">
        <f>MIN(Q800,Q$784*Q820)</f>
        <v/>
      </c>
      <c r="R830" s="43">
        <f>MIN(R800,R$784*R820)</f>
        <v/>
      </c>
      <c r="S830" s="43">
        <f>MIN(S800,S$784*S820)</f>
        <v/>
      </c>
      <c r="T830" s="43">
        <f>MIN(T800,T$784*T820)</f>
        <v/>
      </c>
      <c r="U830" s="43">
        <f>MIN(U800,U$784*U820)</f>
        <v/>
      </c>
      <c r="V830" s="43">
        <f>MIN(V800,V$784*V820)</f>
        <v/>
      </c>
      <c r="W830" s="43">
        <f>MIN(W800,W$784*W820)</f>
        <v/>
      </c>
      <c r="X830" s="43">
        <f>MIN(X800,X$784*X820)</f>
        <v/>
      </c>
      <c r="Y830" s="43">
        <f>MIN(Y800,Y$784*Y820)</f>
        <v/>
      </c>
      <c r="Z830" s="43">
        <f>MIN(Z800,Z$784*Z820)</f>
        <v/>
      </c>
      <c r="AA830" s="43">
        <f>MIN(AA800,AA$784*AA820)</f>
        <v/>
      </c>
      <c r="AB830" s="43">
        <f>MIN(AB800,AB$784*AB820)</f>
        <v/>
      </c>
      <c r="AC830" s="43">
        <f>MIN(AC800,AC$784*AC820)</f>
        <v/>
      </c>
      <c r="AD830" s="43">
        <f>MIN(AD800,AD$784*AD820)</f>
        <v/>
      </c>
      <c r="AF830" s="11">
        <f>CodePrefix&amp;$A830&amp;IF($C830="","","."&amp;$C830&amp;"."&amp;$B830)&amp;INDEX(VarEnd,MATCH($A830,VarKey,0))&amp;AF$5</f>
        <v/>
      </c>
      <c r="AG830" s="42">
        <f>MIN(AG800,AG$784*AG820)</f>
        <v/>
      </c>
      <c r="AH830" s="43">
        <f>MIN(AH800,AH$784*AH820)</f>
        <v/>
      </c>
      <c r="AI830" s="43">
        <f>MIN(AI800,AI$784*AI820)</f>
        <v/>
      </c>
      <c r="AJ830" s="43">
        <f>MIN(AJ800,AJ$784*AJ820)</f>
        <v/>
      </c>
      <c r="AK830" s="43">
        <f>MIN(AK800,AK$784*AK820)</f>
        <v/>
      </c>
      <c r="AL830" s="43">
        <f>MIN(AL800,AL$784*AL820)</f>
        <v/>
      </c>
      <c r="AM830" s="43">
        <f>MIN(AM800,AM$784*AM820)</f>
        <v/>
      </c>
      <c r="AN830" s="43">
        <f>MIN(AN800,AN$784*AN820)</f>
        <v/>
      </c>
      <c r="AO830" s="43">
        <f>MIN(AO800,AO$784*AO820)</f>
        <v/>
      </c>
      <c r="AP830" s="43">
        <f>MIN(AP800,AP$784*AP820)</f>
        <v/>
      </c>
      <c r="AQ830" s="43">
        <f>MIN(AQ800,AQ$784*AQ820)</f>
        <v/>
      </c>
      <c r="AR830" s="43">
        <f>MIN(AR800,AR$784*AR820)</f>
        <v/>
      </c>
      <c r="AS830" s="43">
        <f>MIN(AS800,AS$784*AS820)</f>
        <v/>
      </c>
      <c r="AT830" s="43">
        <f>MIN(AT800,AT$784*AT820)</f>
        <v/>
      </c>
      <c r="AU830" s="43">
        <f>MIN(AU800,AU$784*AU820)</f>
        <v/>
      </c>
      <c r="AV830" s="43">
        <f>MIN(AV800,AV$784*AV820)</f>
        <v/>
      </c>
      <c r="AW830" s="43">
        <f>MIN(AW800,AW$784*AW820)</f>
        <v/>
      </c>
      <c r="AX830" s="43">
        <f>MIN(AX800,AX$784*AX820)</f>
        <v/>
      </c>
      <c r="AY830" s="43">
        <f>MIN(AY800,AY$784*AY820)</f>
        <v/>
      </c>
    </row>
    <row r="831" hidden="1" outlineLevel="1">
      <c r="A831" s="14" t="inlineStr">
        <is>
          <t>first</t>
        </is>
      </c>
      <c r="B831" s="14" t="inlineStr">
        <is>
          <t>nga</t>
        </is>
      </c>
      <c r="C831" s="14" t="inlineStr">
        <is>
          <t>pow</t>
        </is>
      </c>
      <c r="D831" s="35" t="n"/>
      <c r="E831" s="35" t="n"/>
      <c r="F831" s="35" t="n"/>
      <c r="G831" s="35" t="n"/>
      <c r="H831" s="14">
        <f>INDEX(VarLab,MATCH($A831,VarKey,0))&amp;INDEX(MemLab,MATCH($C831&amp;"|"&amp;$B831,MemKey,0))</f>
        <v/>
      </c>
      <c r="I831" s="14">
        <f>INDEX(VarUnit,MATCH($A831,VarKey,0))</f>
        <v/>
      </c>
      <c r="J831" s="14">
        <f>INDEX(VarSrc,MATCH($A831,VarKey,0))</f>
        <v/>
      </c>
      <c r="K831" s="11">
        <f>CodePrefix&amp;$A831&amp;IF($C831="","","."&amp;$C831&amp;"."&amp;$B831)&amp;INDEX(VarEnd,MATCH($A831,VarKey,0))&amp;K$5</f>
        <v/>
      </c>
      <c r="L831" s="42">
        <f>MIN(L801,L$784*L821)</f>
        <v/>
      </c>
      <c r="M831" s="43">
        <f>MIN(M801,M$784*M821)</f>
        <v/>
      </c>
      <c r="N831" s="43">
        <f>MIN(N801,N$784*N821)</f>
        <v/>
      </c>
      <c r="O831" s="43">
        <f>MIN(O801,O$784*O821)</f>
        <v/>
      </c>
      <c r="P831" s="43">
        <f>MIN(P801,P$784*P821)</f>
        <v/>
      </c>
      <c r="Q831" s="43">
        <f>MIN(Q801,Q$784*Q821)</f>
        <v/>
      </c>
      <c r="R831" s="43">
        <f>MIN(R801,R$784*R821)</f>
        <v/>
      </c>
      <c r="S831" s="43">
        <f>MIN(S801,S$784*S821)</f>
        <v/>
      </c>
      <c r="T831" s="43">
        <f>MIN(T801,T$784*T821)</f>
        <v/>
      </c>
      <c r="U831" s="43">
        <f>MIN(U801,U$784*U821)</f>
        <v/>
      </c>
      <c r="V831" s="43">
        <f>MIN(V801,V$784*V821)</f>
        <v/>
      </c>
      <c r="W831" s="43">
        <f>MIN(W801,W$784*W821)</f>
        <v/>
      </c>
      <c r="X831" s="43">
        <f>MIN(X801,X$784*X821)</f>
        <v/>
      </c>
      <c r="Y831" s="43">
        <f>MIN(Y801,Y$784*Y821)</f>
        <v/>
      </c>
      <c r="Z831" s="43">
        <f>MIN(Z801,Z$784*Z821)</f>
        <v/>
      </c>
      <c r="AA831" s="43">
        <f>MIN(AA801,AA$784*AA821)</f>
        <v/>
      </c>
      <c r="AB831" s="43">
        <f>MIN(AB801,AB$784*AB821)</f>
        <v/>
      </c>
      <c r="AC831" s="43">
        <f>MIN(AC801,AC$784*AC821)</f>
        <v/>
      </c>
      <c r="AD831" s="43">
        <f>MIN(AD801,AD$784*AD821)</f>
        <v/>
      </c>
      <c r="AF831" s="11">
        <f>CodePrefix&amp;$A831&amp;IF($C831="","","."&amp;$C831&amp;"."&amp;$B831)&amp;INDEX(VarEnd,MATCH($A831,VarKey,0))&amp;AF$5</f>
        <v/>
      </c>
      <c r="AG831" s="42">
        <f>MIN(AG801,AG$784*AG821)</f>
        <v/>
      </c>
      <c r="AH831" s="43">
        <f>MIN(AH801,AH$784*AH821)</f>
        <v/>
      </c>
      <c r="AI831" s="43">
        <f>MIN(AI801,AI$784*AI821)</f>
        <v/>
      </c>
      <c r="AJ831" s="43">
        <f>MIN(AJ801,AJ$784*AJ821)</f>
        <v/>
      </c>
      <c r="AK831" s="43">
        <f>MIN(AK801,AK$784*AK821)</f>
        <v/>
      </c>
      <c r="AL831" s="43">
        <f>MIN(AL801,AL$784*AL821)</f>
        <v/>
      </c>
      <c r="AM831" s="43">
        <f>MIN(AM801,AM$784*AM821)</f>
        <v/>
      </c>
      <c r="AN831" s="43">
        <f>MIN(AN801,AN$784*AN821)</f>
        <v/>
      </c>
      <c r="AO831" s="43">
        <f>MIN(AO801,AO$784*AO821)</f>
        <v/>
      </c>
      <c r="AP831" s="43">
        <f>MIN(AP801,AP$784*AP821)</f>
        <v/>
      </c>
      <c r="AQ831" s="43">
        <f>MIN(AQ801,AQ$784*AQ821)</f>
        <v/>
      </c>
      <c r="AR831" s="43">
        <f>MIN(AR801,AR$784*AR821)</f>
        <v/>
      </c>
      <c r="AS831" s="43">
        <f>MIN(AS801,AS$784*AS821)</f>
        <v/>
      </c>
      <c r="AT831" s="43">
        <f>MIN(AT801,AT$784*AT821)</f>
        <v/>
      </c>
      <c r="AU831" s="43">
        <f>MIN(AU801,AU$784*AU821)</f>
        <v/>
      </c>
      <c r="AV831" s="43">
        <f>MIN(AV801,AV$784*AV821)</f>
        <v/>
      </c>
      <c r="AW831" s="43">
        <f>MIN(AW801,AW$784*AW821)</f>
        <v/>
      </c>
      <c r="AX831" s="43">
        <f>MIN(AX801,AX$784*AX821)</f>
        <v/>
      </c>
      <c r="AY831" s="43">
        <f>MIN(AY801,AY$784*AY821)</f>
        <v/>
      </c>
    </row>
    <row r="832" hidden="1" outlineLevel="1">
      <c r="A832" s="14" t="inlineStr">
        <is>
          <t>first</t>
        </is>
      </c>
      <c r="B832" s="14" t="inlineStr">
        <is>
          <t>oop</t>
        </is>
      </c>
      <c r="C832" s="14" t="inlineStr">
        <is>
          <t>pow</t>
        </is>
      </c>
      <c r="D832" s="35" t="n"/>
      <c r="E832" s="35" t="n"/>
      <c r="F832" s="35" t="n"/>
      <c r="G832" s="35" t="n"/>
      <c r="H832" s="14">
        <f>INDEX(VarLab,MATCH($A832,VarKey,0))&amp;INDEX(MemLab,MATCH($C832&amp;"|"&amp;$B832,MemKey,0))</f>
        <v/>
      </c>
      <c r="I832" s="14">
        <f>INDEX(VarUnit,MATCH($A832,VarKey,0))</f>
        <v/>
      </c>
      <c r="J832" s="14">
        <f>INDEX(VarSrc,MATCH($A832,VarKey,0))</f>
        <v/>
      </c>
      <c r="K832" s="11">
        <f>CodePrefix&amp;$A832&amp;IF($C832="","","."&amp;$C832&amp;"."&amp;$B832)&amp;INDEX(VarEnd,MATCH($A832,VarKey,0))&amp;K$5</f>
        <v/>
      </c>
      <c r="L832" s="42">
        <f>MIN(L802,L$784*L822)</f>
        <v/>
      </c>
      <c r="M832" s="43">
        <f>MIN(M802,M$784*M822)</f>
        <v/>
      </c>
      <c r="N832" s="43">
        <f>MIN(N802,N$784*N822)</f>
        <v/>
      </c>
      <c r="O832" s="43">
        <f>MIN(O802,O$784*O822)</f>
        <v/>
      </c>
      <c r="P832" s="43">
        <f>MIN(P802,P$784*P822)</f>
        <v/>
      </c>
      <c r="Q832" s="43">
        <f>MIN(Q802,Q$784*Q822)</f>
        <v/>
      </c>
      <c r="R832" s="43">
        <f>MIN(R802,R$784*R822)</f>
        <v/>
      </c>
      <c r="S832" s="43">
        <f>MIN(S802,S$784*S822)</f>
        <v/>
      </c>
      <c r="T832" s="43">
        <f>MIN(T802,T$784*T822)</f>
        <v/>
      </c>
      <c r="U832" s="43">
        <f>MIN(U802,U$784*U822)</f>
        <v/>
      </c>
      <c r="V832" s="43">
        <f>MIN(V802,V$784*V822)</f>
        <v/>
      </c>
      <c r="W832" s="43">
        <f>MIN(W802,W$784*W822)</f>
        <v/>
      </c>
      <c r="X832" s="43">
        <f>MIN(X802,X$784*X822)</f>
        <v/>
      </c>
      <c r="Y832" s="43">
        <f>MIN(Y802,Y$784*Y822)</f>
        <v/>
      </c>
      <c r="Z832" s="43">
        <f>MIN(Z802,Z$784*Z822)</f>
        <v/>
      </c>
      <c r="AA832" s="43">
        <f>MIN(AA802,AA$784*AA822)</f>
        <v/>
      </c>
      <c r="AB832" s="43">
        <f>MIN(AB802,AB$784*AB822)</f>
        <v/>
      </c>
      <c r="AC832" s="43">
        <f>MIN(AC802,AC$784*AC822)</f>
        <v/>
      </c>
      <c r="AD832" s="43">
        <f>MIN(AD802,AD$784*AD822)</f>
        <v/>
      </c>
      <c r="AF832" s="11">
        <f>CodePrefix&amp;$A832&amp;IF($C832="","","."&amp;$C832&amp;"."&amp;$B832)&amp;INDEX(VarEnd,MATCH($A832,VarKey,0))&amp;AF$5</f>
        <v/>
      </c>
      <c r="AG832" s="42">
        <f>MIN(AG802,AG$784*AG822)</f>
        <v/>
      </c>
      <c r="AH832" s="43">
        <f>MIN(AH802,AH$784*AH822)</f>
        <v/>
      </c>
      <c r="AI832" s="43">
        <f>MIN(AI802,AI$784*AI822)</f>
        <v/>
      </c>
      <c r="AJ832" s="43">
        <f>MIN(AJ802,AJ$784*AJ822)</f>
        <v/>
      </c>
      <c r="AK832" s="43">
        <f>MIN(AK802,AK$784*AK822)</f>
        <v/>
      </c>
      <c r="AL832" s="43">
        <f>MIN(AL802,AL$784*AL822)</f>
        <v/>
      </c>
      <c r="AM832" s="43">
        <f>MIN(AM802,AM$784*AM822)</f>
        <v/>
      </c>
      <c r="AN832" s="43">
        <f>MIN(AN802,AN$784*AN822)</f>
        <v/>
      </c>
      <c r="AO832" s="43">
        <f>MIN(AO802,AO$784*AO822)</f>
        <v/>
      </c>
      <c r="AP832" s="43">
        <f>MIN(AP802,AP$784*AP822)</f>
        <v/>
      </c>
      <c r="AQ832" s="43">
        <f>MIN(AQ802,AQ$784*AQ822)</f>
        <v/>
      </c>
      <c r="AR832" s="43">
        <f>MIN(AR802,AR$784*AR822)</f>
        <v/>
      </c>
      <c r="AS832" s="43">
        <f>MIN(AS802,AS$784*AS822)</f>
        <v/>
      </c>
      <c r="AT832" s="43">
        <f>MIN(AT802,AT$784*AT822)</f>
        <v/>
      </c>
      <c r="AU832" s="43">
        <f>MIN(AU802,AU$784*AU822)</f>
        <v/>
      </c>
      <c r="AV832" s="43">
        <f>MIN(AV802,AV$784*AV822)</f>
        <v/>
      </c>
      <c r="AW832" s="43">
        <f>MIN(AW802,AW$784*AW822)</f>
        <v/>
      </c>
      <c r="AX832" s="43">
        <f>MIN(AX802,AX$784*AX822)</f>
        <v/>
      </c>
      <c r="AY832" s="43">
        <f>MIN(AY802,AY$784*AY822)</f>
        <v/>
      </c>
    </row>
    <row r="833" hidden="1" outlineLevel="1">
      <c r="A833" s="14" t="inlineStr">
        <is>
          <t>first</t>
        </is>
      </c>
      <c r="B833" s="14" t="inlineStr">
        <is>
          <t>nuc</t>
        </is>
      </c>
      <c r="C833" s="14" t="inlineStr">
        <is>
          <t>pow</t>
        </is>
      </c>
      <c r="D833" s="35" t="n"/>
      <c r="E833" s="35" t="n"/>
      <c r="F833" s="35" t="n"/>
      <c r="G833" s="35" t="n"/>
      <c r="H833" s="14">
        <f>INDEX(VarLab,MATCH($A833,VarKey,0))&amp;INDEX(MemLab,MATCH($C833&amp;"|"&amp;$B833,MemKey,0))</f>
        <v/>
      </c>
      <c r="I833" s="14">
        <f>INDEX(VarUnit,MATCH($A833,VarKey,0))</f>
        <v/>
      </c>
      <c r="J833" s="14">
        <f>INDEX(VarSrc,MATCH($A833,VarKey,0))</f>
        <v/>
      </c>
      <c r="K833" s="11">
        <f>CodePrefix&amp;$A833&amp;IF($C833="","","."&amp;$C833&amp;"."&amp;$B833)&amp;INDEX(VarEnd,MATCH($A833,VarKey,0))&amp;K$5</f>
        <v/>
      </c>
      <c r="L833" s="42">
        <f>MIN(L803,L$784*L823)</f>
        <v/>
      </c>
      <c r="M833" s="43">
        <f>MIN(M803,M$784*M823)</f>
        <v/>
      </c>
      <c r="N833" s="43">
        <f>MIN(N803,N$784*N823)</f>
        <v/>
      </c>
      <c r="O833" s="43">
        <f>MIN(O803,O$784*O823)</f>
        <v/>
      </c>
      <c r="P833" s="43">
        <f>MIN(P803,P$784*P823)</f>
        <v/>
      </c>
      <c r="Q833" s="43">
        <f>MIN(Q803,Q$784*Q823)</f>
        <v/>
      </c>
      <c r="R833" s="43">
        <f>MIN(R803,R$784*R823)</f>
        <v/>
      </c>
      <c r="S833" s="43">
        <f>MIN(S803,S$784*S823)</f>
        <v/>
      </c>
      <c r="T833" s="43">
        <f>MIN(T803,T$784*T823)</f>
        <v/>
      </c>
      <c r="U833" s="43">
        <f>MIN(U803,U$784*U823)</f>
        <v/>
      </c>
      <c r="V833" s="43">
        <f>MIN(V803,V$784*V823)</f>
        <v/>
      </c>
      <c r="W833" s="43">
        <f>MIN(W803,W$784*W823)</f>
        <v/>
      </c>
      <c r="X833" s="43">
        <f>MIN(X803,X$784*X823)</f>
        <v/>
      </c>
      <c r="Y833" s="43">
        <f>MIN(Y803,Y$784*Y823)</f>
        <v/>
      </c>
      <c r="Z833" s="43">
        <f>MIN(Z803,Z$784*Z823)</f>
        <v/>
      </c>
      <c r="AA833" s="43">
        <f>MIN(AA803,AA$784*AA823)</f>
        <v/>
      </c>
      <c r="AB833" s="43">
        <f>MIN(AB803,AB$784*AB823)</f>
        <v/>
      </c>
      <c r="AC833" s="43">
        <f>MIN(AC803,AC$784*AC823)</f>
        <v/>
      </c>
      <c r="AD833" s="43">
        <f>MIN(AD803,AD$784*AD823)</f>
        <v/>
      </c>
      <c r="AF833" s="11">
        <f>CodePrefix&amp;$A833&amp;IF($C833="","","."&amp;$C833&amp;"."&amp;$B833)&amp;INDEX(VarEnd,MATCH($A833,VarKey,0))&amp;AF$5</f>
        <v/>
      </c>
      <c r="AG833" s="42">
        <f>MIN(AG803,AG$784*AG823)</f>
        <v/>
      </c>
      <c r="AH833" s="43">
        <f>MIN(AH803,AH$784*AH823)</f>
        <v/>
      </c>
      <c r="AI833" s="43">
        <f>MIN(AI803,AI$784*AI823)</f>
        <v/>
      </c>
      <c r="AJ833" s="43">
        <f>MIN(AJ803,AJ$784*AJ823)</f>
        <v/>
      </c>
      <c r="AK833" s="43">
        <f>MIN(AK803,AK$784*AK823)</f>
        <v/>
      </c>
      <c r="AL833" s="43">
        <f>MIN(AL803,AL$784*AL823)</f>
        <v/>
      </c>
      <c r="AM833" s="43">
        <f>MIN(AM803,AM$784*AM823)</f>
        <v/>
      </c>
      <c r="AN833" s="43">
        <f>MIN(AN803,AN$784*AN823)</f>
        <v/>
      </c>
      <c r="AO833" s="43">
        <f>MIN(AO803,AO$784*AO823)</f>
        <v/>
      </c>
      <c r="AP833" s="43">
        <f>MIN(AP803,AP$784*AP823)</f>
        <v/>
      </c>
      <c r="AQ833" s="43">
        <f>MIN(AQ803,AQ$784*AQ823)</f>
        <v/>
      </c>
      <c r="AR833" s="43">
        <f>MIN(AR803,AR$784*AR823)</f>
        <v/>
      </c>
      <c r="AS833" s="43">
        <f>MIN(AS803,AS$784*AS823)</f>
        <v/>
      </c>
      <c r="AT833" s="43">
        <f>MIN(AT803,AT$784*AT823)</f>
        <v/>
      </c>
      <c r="AU833" s="43">
        <f>MIN(AU803,AU$784*AU823)</f>
        <v/>
      </c>
      <c r="AV833" s="43">
        <f>MIN(AV803,AV$784*AV823)</f>
        <v/>
      </c>
      <c r="AW833" s="43">
        <f>MIN(AW803,AW$784*AW823)</f>
        <v/>
      </c>
      <c r="AX833" s="43">
        <f>MIN(AX803,AX$784*AX823)</f>
        <v/>
      </c>
      <c r="AY833" s="43">
        <f>MIN(AY803,AY$784*AY823)</f>
        <v/>
      </c>
    </row>
    <row r="834" hidden="1" outlineLevel="1">
      <c r="A834" s="14" t="inlineStr">
        <is>
          <t>first</t>
        </is>
      </c>
      <c r="B834" s="14" t="inlineStr">
        <is>
          <t>wnd</t>
        </is>
      </c>
      <c r="C834" s="14" t="inlineStr">
        <is>
          <t>pow</t>
        </is>
      </c>
      <c r="D834" s="35" t="n"/>
      <c r="E834" s="35" t="n"/>
      <c r="F834" s="35" t="n"/>
      <c r="G834" s="35" t="n"/>
      <c r="H834" s="14">
        <f>INDEX(VarLab,MATCH($A834,VarKey,0))&amp;INDEX(MemLab,MATCH($C834&amp;"|"&amp;$B834,MemKey,0))</f>
        <v/>
      </c>
      <c r="I834" s="14">
        <f>INDEX(VarUnit,MATCH($A834,VarKey,0))</f>
        <v/>
      </c>
      <c r="J834" s="14">
        <f>INDEX(VarSrc,MATCH($A834,VarKey,0))</f>
        <v/>
      </c>
      <c r="K834" s="11">
        <f>CodePrefix&amp;$A834&amp;IF($C834="","","."&amp;$C834&amp;"."&amp;$B834)&amp;INDEX(VarEnd,MATCH($A834,VarKey,0))&amp;K$5</f>
        <v/>
      </c>
      <c r="L834" s="42">
        <f>MIN(L804,L$784*L824)</f>
        <v/>
      </c>
      <c r="M834" s="43">
        <f>MIN(M804,M$784*M824)</f>
        <v/>
      </c>
      <c r="N834" s="43">
        <f>MIN(N804,N$784*N824)</f>
        <v/>
      </c>
      <c r="O834" s="43">
        <f>MIN(O804,O$784*O824)</f>
        <v/>
      </c>
      <c r="P834" s="43">
        <f>MIN(P804,P$784*P824)</f>
        <v/>
      </c>
      <c r="Q834" s="43">
        <f>MIN(Q804,Q$784*Q824)</f>
        <v/>
      </c>
      <c r="R834" s="43">
        <f>MIN(R804,R$784*R824)</f>
        <v/>
      </c>
      <c r="S834" s="43">
        <f>MIN(S804,S$784*S824)</f>
        <v/>
      </c>
      <c r="T834" s="43">
        <f>MIN(T804,T$784*T824)</f>
        <v/>
      </c>
      <c r="U834" s="43">
        <f>MIN(U804,U$784*U824)</f>
        <v/>
      </c>
      <c r="V834" s="43">
        <f>MIN(V804,V$784*V824)</f>
        <v/>
      </c>
      <c r="W834" s="43">
        <f>MIN(W804,W$784*W824)</f>
        <v/>
      </c>
      <c r="X834" s="43">
        <f>MIN(X804,X$784*X824)</f>
        <v/>
      </c>
      <c r="Y834" s="43">
        <f>MIN(Y804,Y$784*Y824)</f>
        <v/>
      </c>
      <c r="Z834" s="43">
        <f>MIN(Z804,Z$784*Z824)</f>
        <v/>
      </c>
      <c r="AA834" s="43">
        <f>MIN(AA804,AA$784*AA824)</f>
        <v/>
      </c>
      <c r="AB834" s="43">
        <f>MIN(AB804,AB$784*AB824)</f>
        <v/>
      </c>
      <c r="AC834" s="43">
        <f>MIN(AC804,AC$784*AC824)</f>
        <v/>
      </c>
      <c r="AD834" s="43">
        <f>MIN(AD804,AD$784*AD824)</f>
        <v/>
      </c>
      <c r="AF834" s="11">
        <f>CodePrefix&amp;$A834&amp;IF($C834="","","."&amp;$C834&amp;"."&amp;$B834)&amp;INDEX(VarEnd,MATCH($A834,VarKey,0))&amp;AF$5</f>
        <v/>
      </c>
      <c r="AG834" s="42">
        <f>MIN(AG804,AG$784*AG824)</f>
        <v/>
      </c>
      <c r="AH834" s="43">
        <f>MIN(AH804,AH$784*AH824)</f>
        <v/>
      </c>
      <c r="AI834" s="43">
        <f>MIN(AI804,AI$784*AI824)</f>
        <v/>
      </c>
      <c r="AJ834" s="43">
        <f>MIN(AJ804,AJ$784*AJ824)</f>
        <v/>
      </c>
      <c r="AK834" s="43">
        <f>MIN(AK804,AK$784*AK824)</f>
        <v/>
      </c>
      <c r="AL834" s="43">
        <f>MIN(AL804,AL$784*AL824)</f>
        <v/>
      </c>
      <c r="AM834" s="43">
        <f>MIN(AM804,AM$784*AM824)</f>
        <v/>
      </c>
      <c r="AN834" s="43">
        <f>MIN(AN804,AN$784*AN824)</f>
        <v/>
      </c>
      <c r="AO834" s="43">
        <f>MIN(AO804,AO$784*AO824)</f>
        <v/>
      </c>
      <c r="AP834" s="43">
        <f>MIN(AP804,AP$784*AP824)</f>
        <v/>
      </c>
      <c r="AQ834" s="43">
        <f>MIN(AQ804,AQ$784*AQ824)</f>
        <v/>
      </c>
      <c r="AR834" s="43">
        <f>MIN(AR804,AR$784*AR824)</f>
        <v/>
      </c>
      <c r="AS834" s="43">
        <f>MIN(AS804,AS$784*AS824)</f>
        <v/>
      </c>
      <c r="AT834" s="43">
        <f>MIN(AT804,AT$784*AT824)</f>
        <v/>
      </c>
      <c r="AU834" s="43">
        <f>MIN(AU804,AU$784*AU824)</f>
        <v/>
      </c>
      <c r="AV834" s="43">
        <f>MIN(AV804,AV$784*AV824)</f>
        <v/>
      </c>
      <c r="AW834" s="43">
        <f>MIN(AW804,AW$784*AW824)</f>
        <v/>
      </c>
      <c r="AX834" s="43">
        <f>MIN(AX804,AX$784*AX824)</f>
        <v/>
      </c>
      <c r="AY834" s="43">
        <f>MIN(AY804,AY$784*AY824)</f>
        <v/>
      </c>
    </row>
    <row r="835" hidden="1" outlineLevel="1">
      <c r="A835" s="14" t="inlineStr">
        <is>
          <t>first</t>
        </is>
      </c>
      <c r="B835" s="14" t="inlineStr">
        <is>
          <t>sol</t>
        </is>
      </c>
      <c r="C835" s="14" t="inlineStr">
        <is>
          <t>pow</t>
        </is>
      </c>
      <c r="D835" s="35" t="n"/>
      <c r="E835" s="35" t="n"/>
      <c r="F835" s="35" t="n"/>
      <c r="G835" s="35" t="n"/>
      <c r="H835" s="14">
        <f>INDEX(VarLab,MATCH($A835,VarKey,0))&amp;INDEX(MemLab,MATCH($C835&amp;"|"&amp;$B835,MemKey,0))</f>
        <v/>
      </c>
      <c r="I835" s="14">
        <f>INDEX(VarUnit,MATCH($A835,VarKey,0))</f>
        <v/>
      </c>
      <c r="J835" s="14">
        <f>INDEX(VarSrc,MATCH($A835,VarKey,0))</f>
        <v/>
      </c>
      <c r="K835" s="11">
        <f>CodePrefix&amp;$A835&amp;IF($C835="","","."&amp;$C835&amp;"."&amp;$B835)&amp;INDEX(VarEnd,MATCH($A835,VarKey,0))&amp;K$5</f>
        <v/>
      </c>
      <c r="L835" s="42">
        <f>MIN(L805,L$784*L825)</f>
        <v/>
      </c>
      <c r="M835" s="43">
        <f>MIN(M805,M$784*M825)</f>
        <v/>
      </c>
      <c r="N835" s="43">
        <f>MIN(N805,N$784*N825)</f>
        <v/>
      </c>
      <c r="O835" s="43">
        <f>MIN(O805,O$784*O825)</f>
        <v/>
      </c>
      <c r="P835" s="43">
        <f>MIN(P805,P$784*P825)</f>
        <v/>
      </c>
      <c r="Q835" s="43">
        <f>MIN(Q805,Q$784*Q825)</f>
        <v/>
      </c>
      <c r="R835" s="43">
        <f>MIN(R805,R$784*R825)</f>
        <v/>
      </c>
      <c r="S835" s="43">
        <f>MIN(S805,S$784*S825)</f>
        <v/>
      </c>
      <c r="T835" s="43">
        <f>MIN(T805,T$784*T825)</f>
        <v/>
      </c>
      <c r="U835" s="43">
        <f>MIN(U805,U$784*U825)</f>
        <v/>
      </c>
      <c r="V835" s="43">
        <f>MIN(V805,V$784*V825)</f>
        <v/>
      </c>
      <c r="W835" s="43">
        <f>MIN(W805,W$784*W825)</f>
        <v/>
      </c>
      <c r="X835" s="43">
        <f>MIN(X805,X$784*X825)</f>
        <v/>
      </c>
      <c r="Y835" s="43">
        <f>MIN(Y805,Y$784*Y825)</f>
        <v/>
      </c>
      <c r="Z835" s="43">
        <f>MIN(Z805,Z$784*Z825)</f>
        <v/>
      </c>
      <c r="AA835" s="43">
        <f>MIN(AA805,AA$784*AA825)</f>
        <v/>
      </c>
      <c r="AB835" s="43">
        <f>MIN(AB805,AB$784*AB825)</f>
        <v/>
      </c>
      <c r="AC835" s="43">
        <f>MIN(AC805,AC$784*AC825)</f>
        <v/>
      </c>
      <c r="AD835" s="43">
        <f>MIN(AD805,AD$784*AD825)</f>
        <v/>
      </c>
      <c r="AF835" s="11">
        <f>CodePrefix&amp;$A835&amp;IF($C835="","","."&amp;$C835&amp;"."&amp;$B835)&amp;INDEX(VarEnd,MATCH($A835,VarKey,0))&amp;AF$5</f>
        <v/>
      </c>
      <c r="AG835" s="42">
        <f>MIN(AG805,AG$784*AG825)</f>
        <v/>
      </c>
      <c r="AH835" s="43">
        <f>MIN(AH805,AH$784*AH825)</f>
        <v/>
      </c>
      <c r="AI835" s="43">
        <f>MIN(AI805,AI$784*AI825)</f>
        <v/>
      </c>
      <c r="AJ835" s="43">
        <f>MIN(AJ805,AJ$784*AJ825)</f>
        <v/>
      </c>
      <c r="AK835" s="43">
        <f>MIN(AK805,AK$784*AK825)</f>
        <v/>
      </c>
      <c r="AL835" s="43">
        <f>MIN(AL805,AL$784*AL825)</f>
        <v/>
      </c>
      <c r="AM835" s="43">
        <f>MIN(AM805,AM$784*AM825)</f>
        <v/>
      </c>
      <c r="AN835" s="43">
        <f>MIN(AN805,AN$784*AN825)</f>
        <v/>
      </c>
      <c r="AO835" s="43">
        <f>MIN(AO805,AO$784*AO825)</f>
        <v/>
      </c>
      <c r="AP835" s="43">
        <f>MIN(AP805,AP$784*AP825)</f>
        <v/>
      </c>
      <c r="AQ835" s="43">
        <f>MIN(AQ805,AQ$784*AQ825)</f>
        <v/>
      </c>
      <c r="AR835" s="43">
        <f>MIN(AR805,AR$784*AR825)</f>
        <v/>
      </c>
      <c r="AS835" s="43">
        <f>MIN(AS805,AS$784*AS825)</f>
        <v/>
      </c>
      <c r="AT835" s="43">
        <f>MIN(AT805,AT$784*AT825)</f>
        <v/>
      </c>
      <c r="AU835" s="43">
        <f>MIN(AU805,AU$784*AU825)</f>
        <v/>
      </c>
      <c r="AV835" s="43">
        <f>MIN(AV805,AV$784*AV825)</f>
        <v/>
      </c>
      <c r="AW835" s="43">
        <f>MIN(AW805,AW$784*AW825)</f>
        <v/>
      </c>
      <c r="AX835" s="43">
        <f>MIN(AX805,AX$784*AX825)</f>
        <v/>
      </c>
      <c r="AY835" s="43">
        <f>MIN(AY805,AY$784*AY825)</f>
        <v/>
      </c>
    </row>
    <row r="836" hidden="1" outlineLevel="1">
      <c r="A836" s="14" t="inlineStr">
        <is>
          <t>first</t>
        </is>
      </c>
      <c r="B836" s="14" t="inlineStr">
        <is>
          <t>hyd</t>
        </is>
      </c>
      <c r="C836" s="14" t="inlineStr">
        <is>
          <t>pow</t>
        </is>
      </c>
      <c r="D836" s="35" t="n"/>
      <c r="E836" s="35" t="n"/>
      <c r="F836" s="35" t="n"/>
      <c r="G836" s="35" t="n"/>
      <c r="H836" s="14">
        <f>INDEX(VarLab,MATCH($A836,VarKey,0))&amp;INDEX(MemLab,MATCH($C836&amp;"|"&amp;$B836,MemKey,0))</f>
        <v/>
      </c>
      <c r="I836" s="14">
        <f>INDEX(VarUnit,MATCH($A836,VarKey,0))</f>
        <v/>
      </c>
      <c r="J836" s="14">
        <f>INDEX(VarSrc,MATCH($A836,VarKey,0))</f>
        <v/>
      </c>
      <c r="K836" s="11">
        <f>CodePrefix&amp;$A836&amp;IF($C836="","","."&amp;$C836&amp;"."&amp;$B836)&amp;INDEX(VarEnd,MATCH($A836,VarKey,0))&amp;K$5</f>
        <v/>
      </c>
      <c r="L836" s="42">
        <f>MIN(L806,L$784*L826)</f>
        <v/>
      </c>
      <c r="M836" s="43">
        <f>MIN(M806,M$784*M826)</f>
        <v/>
      </c>
      <c r="N836" s="43">
        <f>MIN(N806,N$784*N826)</f>
        <v/>
      </c>
      <c r="O836" s="43">
        <f>MIN(O806,O$784*O826)</f>
        <v/>
      </c>
      <c r="P836" s="43">
        <f>MIN(P806,P$784*P826)</f>
        <v/>
      </c>
      <c r="Q836" s="43">
        <f>MIN(Q806,Q$784*Q826)</f>
        <v/>
      </c>
      <c r="R836" s="43">
        <f>MIN(R806,R$784*R826)</f>
        <v/>
      </c>
      <c r="S836" s="43">
        <f>MIN(S806,S$784*S826)</f>
        <v/>
      </c>
      <c r="T836" s="43">
        <f>MIN(T806,T$784*T826)</f>
        <v/>
      </c>
      <c r="U836" s="43">
        <f>MIN(U806,U$784*U826)</f>
        <v/>
      </c>
      <c r="V836" s="43">
        <f>MIN(V806,V$784*V826)</f>
        <v/>
      </c>
      <c r="W836" s="43">
        <f>MIN(W806,W$784*W826)</f>
        <v/>
      </c>
      <c r="X836" s="43">
        <f>MIN(X806,X$784*X826)</f>
        <v/>
      </c>
      <c r="Y836" s="43">
        <f>MIN(Y806,Y$784*Y826)</f>
        <v/>
      </c>
      <c r="Z836" s="43">
        <f>MIN(Z806,Z$784*Z826)</f>
        <v/>
      </c>
      <c r="AA836" s="43">
        <f>MIN(AA806,AA$784*AA826)</f>
        <v/>
      </c>
      <c r="AB836" s="43">
        <f>MIN(AB806,AB$784*AB826)</f>
        <v/>
      </c>
      <c r="AC836" s="43">
        <f>MIN(AC806,AC$784*AC826)</f>
        <v/>
      </c>
      <c r="AD836" s="43">
        <f>MIN(AD806,AD$784*AD826)</f>
        <v/>
      </c>
      <c r="AF836" s="11">
        <f>CodePrefix&amp;$A836&amp;IF($C836="","","."&amp;$C836&amp;"."&amp;$B836)&amp;INDEX(VarEnd,MATCH($A836,VarKey,0))&amp;AF$5</f>
        <v/>
      </c>
      <c r="AG836" s="42">
        <f>MIN(AG806,AG$784*AG826)</f>
        <v/>
      </c>
      <c r="AH836" s="43">
        <f>MIN(AH806,AH$784*AH826)</f>
        <v/>
      </c>
      <c r="AI836" s="43">
        <f>MIN(AI806,AI$784*AI826)</f>
        <v/>
      </c>
      <c r="AJ836" s="43">
        <f>MIN(AJ806,AJ$784*AJ826)</f>
        <v/>
      </c>
      <c r="AK836" s="43">
        <f>MIN(AK806,AK$784*AK826)</f>
        <v/>
      </c>
      <c r="AL836" s="43">
        <f>MIN(AL806,AL$784*AL826)</f>
        <v/>
      </c>
      <c r="AM836" s="43">
        <f>MIN(AM806,AM$784*AM826)</f>
        <v/>
      </c>
      <c r="AN836" s="43">
        <f>MIN(AN806,AN$784*AN826)</f>
        <v/>
      </c>
      <c r="AO836" s="43">
        <f>MIN(AO806,AO$784*AO826)</f>
        <v/>
      </c>
      <c r="AP836" s="43">
        <f>MIN(AP806,AP$784*AP826)</f>
        <v/>
      </c>
      <c r="AQ836" s="43">
        <f>MIN(AQ806,AQ$784*AQ826)</f>
        <v/>
      </c>
      <c r="AR836" s="43">
        <f>MIN(AR806,AR$784*AR826)</f>
        <v/>
      </c>
      <c r="AS836" s="43">
        <f>MIN(AS806,AS$784*AS826)</f>
        <v/>
      </c>
      <c r="AT836" s="43">
        <f>MIN(AT806,AT$784*AT826)</f>
        <v/>
      </c>
      <c r="AU836" s="43">
        <f>MIN(AU806,AU$784*AU826)</f>
        <v/>
      </c>
      <c r="AV836" s="43">
        <f>MIN(AV806,AV$784*AV826)</f>
        <v/>
      </c>
      <c r="AW836" s="43">
        <f>MIN(AW806,AW$784*AW826)</f>
        <v/>
      </c>
      <c r="AX836" s="43">
        <f>MIN(AX806,AX$784*AX826)</f>
        <v/>
      </c>
      <c r="AY836" s="43">
        <f>MIN(AY806,AY$784*AY826)</f>
        <v/>
      </c>
    </row>
    <row r="837" hidden="1" outlineLevel="1">
      <c r="A837" s="14" t="inlineStr">
        <is>
          <t>first</t>
        </is>
      </c>
      <c r="B837" s="14" t="inlineStr">
        <is>
          <t>ore</t>
        </is>
      </c>
      <c r="C837" s="14" t="inlineStr">
        <is>
          <t>pow</t>
        </is>
      </c>
      <c r="D837" s="35" t="n"/>
      <c r="E837" s="35" t="n"/>
      <c r="F837" s="35" t="n"/>
      <c r="G837" s="35" t="n"/>
      <c r="H837" s="14">
        <f>INDEX(VarLab,MATCH($A837,VarKey,0))&amp;INDEX(MemLab,MATCH($C837&amp;"|"&amp;$B837,MemKey,0))</f>
        <v/>
      </c>
      <c r="I837" s="14">
        <f>INDEX(VarUnit,MATCH($A837,VarKey,0))</f>
        <v/>
      </c>
      <c r="J837" s="14">
        <f>INDEX(VarSrc,MATCH($A837,VarKey,0))</f>
        <v/>
      </c>
      <c r="K837" s="11">
        <f>CodePrefix&amp;$A837&amp;IF($C837="","","."&amp;$C837&amp;"."&amp;$B837)&amp;INDEX(VarEnd,MATCH($A837,VarKey,0))&amp;K$5</f>
        <v/>
      </c>
      <c r="L837" s="42">
        <f>MIN(L807,L$784*L827)</f>
        <v/>
      </c>
      <c r="M837" s="43">
        <f>MIN(M807,M$784*M827)</f>
        <v/>
      </c>
      <c r="N837" s="43">
        <f>MIN(N807,N$784*N827)</f>
        <v/>
      </c>
      <c r="O837" s="43">
        <f>MIN(O807,O$784*O827)</f>
        <v/>
      </c>
      <c r="P837" s="43">
        <f>MIN(P807,P$784*P827)</f>
        <v/>
      </c>
      <c r="Q837" s="43">
        <f>MIN(Q807,Q$784*Q827)</f>
        <v/>
      </c>
      <c r="R837" s="43">
        <f>MIN(R807,R$784*R827)</f>
        <v/>
      </c>
      <c r="S837" s="43">
        <f>MIN(S807,S$784*S827)</f>
        <v/>
      </c>
      <c r="T837" s="43">
        <f>MIN(T807,T$784*T827)</f>
        <v/>
      </c>
      <c r="U837" s="43">
        <f>MIN(U807,U$784*U827)</f>
        <v/>
      </c>
      <c r="V837" s="43">
        <f>MIN(V807,V$784*V827)</f>
        <v/>
      </c>
      <c r="W837" s="43">
        <f>MIN(W807,W$784*W827)</f>
        <v/>
      </c>
      <c r="X837" s="43">
        <f>MIN(X807,X$784*X827)</f>
        <v/>
      </c>
      <c r="Y837" s="43">
        <f>MIN(Y807,Y$784*Y827)</f>
        <v/>
      </c>
      <c r="Z837" s="43">
        <f>MIN(Z807,Z$784*Z827)</f>
        <v/>
      </c>
      <c r="AA837" s="43">
        <f>MIN(AA807,AA$784*AA827)</f>
        <v/>
      </c>
      <c r="AB837" s="43">
        <f>MIN(AB807,AB$784*AB827)</f>
        <v/>
      </c>
      <c r="AC837" s="43">
        <f>MIN(AC807,AC$784*AC827)</f>
        <v/>
      </c>
      <c r="AD837" s="43">
        <f>MIN(AD807,AD$784*AD827)</f>
        <v/>
      </c>
      <c r="AF837" s="11">
        <f>CodePrefix&amp;$A837&amp;IF($C837="","","."&amp;$C837&amp;"."&amp;$B837)&amp;INDEX(VarEnd,MATCH($A837,VarKey,0))&amp;AF$5</f>
        <v/>
      </c>
      <c r="AG837" s="42">
        <f>MIN(AG807,AG$784*AG827)</f>
        <v/>
      </c>
      <c r="AH837" s="43">
        <f>MIN(AH807,AH$784*AH827)</f>
        <v/>
      </c>
      <c r="AI837" s="43">
        <f>MIN(AI807,AI$784*AI827)</f>
        <v/>
      </c>
      <c r="AJ837" s="43">
        <f>MIN(AJ807,AJ$784*AJ827)</f>
        <v/>
      </c>
      <c r="AK837" s="43">
        <f>MIN(AK807,AK$784*AK827)</f>
        <v/>
      </c>
      <c r="AL837" s="43">
        <f>MIN(AL807,AL$784*AL827)</f>
        <v/>
      </c>
      <c r="AM837" s="43">
        <f>MIN(AM807,AM$784*AM827)</f>
        <v/>
      </c>
      <c r="AN837" s="43">
        <f>MIN(AN807,AN$784*AN827)</f>
        <v/>
      </c>
      <c r="AO837" s="43">
        <f>MIN(AO807,AO$784*AO827)</f>
        <v/>
      </c>
      <c r="AP837" s="43">
        <f>MIN(AP807,AP$784*AP827)</f>
        <v/>
      </c>
      <c r="AQ837" s="43">
        <f>MIN(AQ807,AQ$784*AQ827)</f>
        <v/>
      </c>
      <c r="AR837" s="43">
        <f>MIN(AR807,AR$784*AR827)</f>
        <v/>
      </c>
      <c r="AS837" s="43">
        <f>MIN(AS807,AS$784*AS827)</f>
        <v/>
      </c>
      <c r="AT837" s="43">
        <f>MIN(AT807,AT$784*AT827)</f>
        <v/>
      </c>
      <c r="AU837" s="43">
        <f>MIN(AU807,AU$784*AU827)</f>
        <v/>
      </c>
      <c r="AV837" s="43">
        <f>MIN(AV807,AV$784*AV827)</f>
        <v/>
      </c>
      <c r="AW837" s="43">
        <f>MIN(AW807,AW$784*AW827)</f>
        <v/>
      </c>
      <c r="AX837" s="43">
        <f>MIN(AX807,AX$784*AX827)</f>
        <v/>
      </c>
      <c r="AY837" s="43">
        <f>MIN(AY807,AY$784*AY827)</f>
        <v/>
      </c>
    </row>
    <row r="838" hidden="1" outlineLevel="1">
      <c r="A838" s="14" t="inlineStr">
        <is>
          <t>first</t>
        </is>
      </c>
      <c r="B838" s="14" t="inlineStr">
        <is>
          <t>bio</t>
        </is>
      </c>
      <c r="C838" s="14" t="inlineStr">
        <is>
          <t>pow</t>
        </is>
      </c>
      <c r="D838" s="35" t="n"/>
      <c r="E838" s="35" t="n"/>
      <c r="F838" s="35" t="n"/>
      <c r="G838" s="35" t="n"/>
      <c r="H838" s="14">
        <f>INDEX(VarLab,MATCH($A838,VarKey,0))&amp;INDEX(MemLab,MATCH($C838&amp;"|"&amp;$B838,MemKey,0))</f>
        <v/>
      </c>
      <c r="I838" s="14">
        <f>INDEX(VarUnit,MATCH($A838,VarKey,0))</f>
        <v/>
      </c>
      <c r="J838" s="14">
        <f>INDEX(VarSrc,MATCH($A838,VarKey,0))</f>
        <v/>
      </c>
      <c r="K838" s="11">
        <f>CodePrefix&amp;$A838&amp;IF($C838="","","."&amp;$C838&amp;"."&amp;$B838)&amp;INDEX(VarEnd,MATCH($A838,VarKey,0))&amp;K$5</f>
        <v/>
      </c>
      <c r="L838" s="42">
        <f>MIN(L808,L$784*L828)</f>
        <v/>
      </c>
      <c r="M838" s="43">
        <f>MIN(M808,M$784*M828)</f>
        <v/>
      </c>
      <c r="N838" s="43">
        <f>MIN(N808,N$784*N828)</f>
        <v/>
      </c>
      <c r="O838" s="43">
        <f>MIN(O808,O$784*O828)</f>
        <v/>
      </c>
      <c r="P838" s="43">
        <f>MIN(P808,P$784*P828)</f>
        <v/>
      </c>
      <c r="Q838" s="43">
        <f>MIN(Q808,Q$784*Q828)</f>
        <v/>
      </c>
      <c r="R838" s="43">
        <f>MIN(R808,R$784*R828)</f>
        <v/>
      </c>
      <c r="S838" s="43">
        <f>MIN(S808,S$784*S828)</f>
        <v/>
      </c>
      <c r="T838" s="43">
        <f>MIN(T808,T$784*T828)</f>
        <v/>
      </c>
      <c r="U838" s="43">
        <f>MIN(U808,U$784*U828)</f>
        <v/>
      </c>
      <c r="V838" s="43">
        <f>MIN(V808,V$784*V828)</f>
        <v/>
      </c>
      <c r="W838" s="43">
        <f>MIN(W808,W$784*W828)</f>
        <v/>
      </c>
      <c r="X838" s="43">
        <f>MIN(X808,X$784*X828)</f>
        <v/>
      </c>
      <c r="Y838" s="43">
        <f>MIN(Y808,Y$784*Y828)</f>
        <v/>
      </c>
      <c r="Z838" s="43">
        <f>MIN(Z808,Z$784*Z828)</f>
        <v/>
      </c>
      <c r="AA838" s="43">
        <f>MIN(AA808,AA$784*AA828)</f>
        <v/>
      </c>
      <c r="AB838" s="43">
        <f>MIN(AB808,AB$784*AB828)</f>
        <v/>
      </c>
      <c r="AC838" s="43">
        <f>MIN(AC808,AC$784*AC828)</f>
        <v/>
      </c>
      <c r="AD838" s="43">
        <f>MIN(AD808,AD$784*AD828)</f>
        <v/>
      </c>
      <c r="AF838" s="11">
        <f>CodePrefix&amp;$A838&amp;IF($C838="","","."&amp;$C838&amp;"."&amp;$B838)&amp;INDEX(VarEnd,MATCH($A838,VarKey,0))&amp;AF$5</f>
        <v/>
      </c>
      <c r="AG838" s="42">
        <f>MIN(AG808,AG$784*AG828)</f>
        <v/>
      </c>
      <c r="AH838" s="43">
        <f>MIN(AH808,AH$784*AH828)</f>
        <v/>
      </c>
      <c r="AI838" s="43">
        <f>MIN(AI808,AI$784*AI828)</f>
        <v/>
      </c>
      <c r="AJ838" s="43">
        <f>MIN(AJ808,AJ$784*AJ828)</f>
        <v/>
      </c>
      <c r="AK838" s="43">
        <f>MIN(AK808,AK$784*AK828)</f>
        <v/>
      </c>
      <c r="AL838" s="43">
        <f>MIN(AL808,AL$784*AL828)</f>
        <v/>
      </c>
      <c r="AM838" s="43">
        <f>MIN(AM808,AM$784*AM828)</f>
        <v/>
      </c>
      <c r="AN838" s="43">
        <f>MIN(AN808,AN$784*AN828)</f>
        <v/>
      </c>
      <c r="AO838" s="43">
        <f>MIN(AO808,AO$784*AO828)</f>
        <v/>
      </c>
      <c r="AP838" s="43">
        <f>MIN(AP808,AP$784*AP828)</f>
        <v/>
      </c>
      <c r="AQ838" s="43">
        <f>MIN(AQ808,AQ$784*AQ828)</f>
        <v/>
      </c>
      <c r="AR838" s="43">
        <f>MIN(AR808,AR$784*AR828)</f>
        <v/>
      </c>
      <c r="AS838" s="43">
        <f>MIN(AS808,AS$784*AS828)</f>
        <v/>
      </c>
      <c r="AT838" s="43">
        <f>MIN(AT808,AT$784*AT828)</f>
        <v/>
      </c>
      <c r="AU838" s="43">
        <f>MIN(AU808,AU$784*AU828)</f>
        <v/>
      </c>
      <c r="AV838" s="43">
        <f>MIN(AV808,AV$784*AV828)</f>
        <v/>
      </c>
      <c r="AW838" s="43">
        <f>MIN(AW808,AW$784*AW828)</f>
        <v/>
      </c>
      <c r="AX838" s="43">
        <f>MIN(AX808,AX$784*AX828)</f>
        <v/>
      </c>
      <c r="AY838" s="43">
        <f>MIN(AY808,AY$784*AY828)</f>
        <v/>
      </c>
    </row>
    <row r="839" hidden="1" outlineLevel="1"/>
    <row r="840" hidden="1" outlineLevel="1">
      <c r="A840" s="14" t="inlineStr">
        <is>
          <t>space</t>
        </is>
      </c>
      <c r="B840" s="14" t="inlineStr">
        <is>
          <t>coa</t>
        </is>
      </c>
      <c r="C840" s="14" t="inlineStr">
        <is>
          <t>pow</t>
        </is>
      </c>
      <c r="D840" s="35" t="n"/>
      <c r="E840" s="35" t="n"/>
      <c r="F840" s="35" t="n"/>
      <c r="G840" s="35" t="n"/>
      <c r="H840" s="14">
        <f>INDEX(VarLab,MATCH($A840,VarKey,0))&amp;INDEX(MemLab,MATCH($C840&amp;"|"&amp;$B840,MemKey,0))</f>
        <v/>
      </c>
      <c r="I840" s="14">
        <f>INDEX(VarUnit,MATCH($A840,VarKey,0))</f>
        <v/>
      </c>
      <c r="J840" s="14">
        <f>INDEX(VarSrc,MATCH($A840,VarKey,0))</f>
        <v/>
      </c>
      <c r="K840" s="11">
        <f>CodePrefix&amp;$A840&amp;IF($C840="","","."&amp;$C840&amp;"."&amp;$B840)&amp;INDEX(VarEnd,MATCH($A840,VarKey,0))&amp;K$5</f>
        <v/>
      </c>
      <c r="L840" s="42">
        <f>(L800-L830)*L790</f>
        <v/>
      </c>
      <c r="M840" s="43">
        <f>(M800-M830)*M790</f>
        <v/>
      </c>
      <c r="N840" s="43">
        <f>(N800-N830)*N790</f>
        <v/>
      </c>
      <c r="O840" s="43">
        <f>(O800-O830)*O790</f>
        <v/>
      </c>
      <c r="P840" s="43">
        <f>(P800-P830)*P790</f>
        <v/>
      </c>
      <c r="Q840" s="43">
        <f>(Q800-Q830)*Q790</f>
        <v/>
      </c>
      <c r="R840" s="43">
        <f>(R800-R830)*R790</f>
        <v/>
      </c>
      <c r="S840" s="43">
        <f>(S800-S830)*S790</f>
        <v/>
      </c>
      <c r="T840" s="43">
        <f>(T800-T830)*T790</f>
        <v/>
      </c>
      <c r="U840" s="43">
        <f>(U800-U830)*U790</f>
        <v/>
      </c>
      <c r="V840" s="43">
        <f>(V800-V830)*V790</f>
        <v/>
      </c>
      <c r="W840" s="43">
        <f>(W800-W830)*W790</f>
        <v/>
      </c>
      <c r="X840" s="43">
        <f>(X800-X830)*X790</f>
        <v/>
      </c>
      <c r="Y840" s="43">
        <f>(Y800-Y830)*Y790</f>
        <v/>
      </c>
      <c r="Z840" s="43">
        <f>(Z800-Z830)*Z790</f>
        <v/>
      </c>
      <c r="AA840" s="43">
        <f>(AA800-AA830)*AA790</f>
        <v/>
      </c>
      <c r="AB840" s="43">
        <f>(AB800-AB830)*AB790</f>
        <v/>
      </c>
      <c r="AC840" s="43">
        <f>(AC800-AC830)*AC790</f>
        <v/>
      </c>
      <c r="AD840" s="43">
        <f>(AD800-AD830)*AD790</f>
        <v/>
      </c>
      <c r="AF840" s="11">
        <f>CodePrefix&amp;$A840&amp;IF($C840="","","."&amp;$C840&amp;"."&amp;$B840)&amp;INDEX(VarEnd,MATCH($A840,VarKey,0))&amp;AF$5</f>
        <v/>
      </c>
      <c r="AG840" s="42">
        <f>(AG800-AG830)*AG790</f>
        <v/>
      </c>
      <c r="AH840" s="43">
        <f>(AH800-AH830)*AH790</f>
        <v/>
      </c>
      <c r="AI840" s="43">
        <f>(AI800-AI830)*AI790</f>
        <v/>
      </c>
      <c r="AJ840" s="43">
        <f>(AJ800-AJ830)*AJ790</f>
        <v/>
      </c>
      <c r="AK840" s="43">
        <f>(AK800-AK830)*AK790</f>
        <v/>
      </c>
      <c r="AL840" s="43">
        <f>(AL800-AL830)*AL790</f>
        <v/>
      </c>
      <c r="AM840" s="43">
        <f>(AM800-AM830)*AM790</f>
        <v/>
      </c>
      <c r="AN840" s="43">
        <f>(AN800-AN830)*AN790</f>
        <v/>
      </c>
      <c r="AO840" s="43">
        <f>(AO800-AO830)*AO790</f>
        <v/>
      </c>
      <c r="AP840" s="43">
        <f>(AP800-AP830)*AP790</f>
        <v/>
      </c>
      <c r="AQ840" s="43">
        <f>(AQ800-AQ830)*AQ790</f>
        <v/>
      </c>
      <c r="AR840" s="43">
        <f>(AR800-AR830)*AR790</f>
        <v/>
      </c>
      <c r="AS840" s="43">
        <f>(AS800-AS830)*AS790</f>
        <v/>
      </c>
      <c r="AT840" s="43">
        <f>(AT800-AT830)*AT790</f>
        <v/>
      </c>
      <c r="AU840" s="43">
        <f>(AU800-AU830)*AU790</f>
        <v/>
      </c>
      <c r="AV840" s="43">
        <f>(AV800-AV830)*AV790</f>
        <v/>
      </c>
      <c r="AW840" s="43">
        <f>(AW800-AW830)*AW790</f>
        <v/>
      </c>
      <c r="AX840" s="43">
        <f>(AX800-AX830)*AX790</f>
        <v/>
      </c>
      <c r="AY840" s="43">
        <f>(AY800-AY830)*AY790</f>
        <v/>
      </c>
    </row>
    <row r="841" hidden="1" outlineLevel="1">
      <c r="A841" s="14" t="inlineStr">
        <is>
          <t>space</t>
        </is>
      </c>
      <c r="B841" s="14" t="inlineStr">
        <is>
          <t>nga</t>
        </is>
      </c>
      <c r="C841" s="14" t="inlineStr">
        <is>
          <t>pow</t>
        </is>
      </c>
      <c r="D841" s="35" t="n"/>
      <c r="E841" s="35" t="n"/>
      <c r="F841" s="35" t="n"/>
      <c r="G841" s="35" t="n"/>
      <c r="H841" s="14">
        <f>INDEX(VarLab,MATCH($A841,VarKey,0))&amp;INDEX(MemLab,MATCH($C841&amp;"|"&amp;$B841,MemKey,0))</f>
        <v/>
      </c>
      <c r="I841" s="14">
        <f>INDEX(VarUnit,MATCH($A841,VarKey,0))</f>
        <v/>
      </c>
      <c r="J841" s="14">
        <f>INDEX(VarSrc,MATCH($A841,VarKey,0))</f>
        <v/>
      </c>
      <c r="K841" s="11">
        <f>CodePrefix&amp;$A841&amp;IF($C841="","","."&amp;$C841&amp;"."&amp;$B841)&amp;INDEX(VarEnd,MATCH($A841,VarKey,0))&amp;K$5</f>
        <v/>
      </c>
      <c r="L841" s="42">
        <f>(L801-L831)*L791</f>
        <v/>
      </c>
      <c r="M841" s="43">
        <f>(M801-M831)*M791</f>
        <v/>
      </c>
      <c r="N841" s="43">
        <f>(N801-N831)*N791</f>
        <v/>
      </c>
      <c r="O841" s="43">
        <f>(O801-O831)*O791</f>
        <v/>
      </c>
      <c r="P841" s="43">
        <f>(P801-P831)*P791</f>
        <v/>
      </c>
      <c r="Q841" s="43">
        <f>(Q801-Q831)*Q791</f>
        <v/>
      </c>
      <c r="R841" s="43">
        <f>(R801-R831)*R791</f>
        <v/>
      </c>
      <c r="S841" s="43">
        <f>(S801-S831)*S791</f>
        <v/>
      </c>
      <c r="T841" s="43">
        <f>(T801-T831)*T791</f>
        <v/>
      </c>
      <c r="U841" s="43">
        <f>(U801-U831)*U791</f>
        <v/>
      </c>
      <c r="V841" s="43">
        <f>(V801-V831)*V791</f>
        <v/>
      </c>
      <c r="W841" s="43">
        <f>(W801-W831)*W791</f>
        <v/>
      </c>
      <c r="X841" s="43">
        <f>(X801-X831)*X791</f>
        <v/>
      </c>
      <c r="Y841" s="43">
        <f>(Y801-Y831)*Y791</f>
        <v/>
      </c>
      <c r="Z841" s="43">
        <f>(Z801-Z831)*Z791</f>
        <v/>
      </c>
      <c r="AA841" s="43">
        <f>(AA801-AA831)*AA791</f>
        <v/>
      </c>
      <c r="AB841" s="43">
        <f>(AB801-AB831)*AB791</f>
        <v/>
      </c>
      <c r="AC841" s="43">
        <f>(AC801-AC831)*AC791</f>
        <v/>
      </c>
      <c r="AD841" s="43">
        <f>(AD801-AD831)*AD791</f>
        <v/>
      </c>
      <c r="AF841" s="11">
        <f>CodePrefix&amp;$A841&amp;IF($C841="","","."&amp;$C841&amp;"."&amp;$B841)&amp;INDEX(VarEnd,MATCH($A841,VarKey,0))&amp;AF$5</f>
        <v/>
      </c>
      <c r="AG841" s="42">
        <f>(AG801-AG831)*AG791</f>
        <v/>
      </c>
      <c r="AH841" s="43">
        <f>(AH801-AH831)*AH791</f>
        <v/>
      </c>
      <c r="AI841" s="43">
        <f>(AI801-AI831)*AI791</f>
        <v/>
      </c>
      <c r="AJ841" s="43">
        <f>(AJ801-AJ831)*AJ791</f>
        <v/>
      </c>
      <c r="AK841" s="43">
        <f>(AK801-AK831)*AK791</f>
        <v/>
      </c>
      <c r="AL841" s="43">
        <f>(AL801-AL831)*AL791</f>
        <v/>
      </c>
      <c r="AM841" s="43">
        <f>(AM801-AM831)*AM791</f>
        <v/>
      </c>
      <c r="AN841" s="43">
        <f>(AN801-AN831)*AN791</f>
        <v/>
      </c>
      <c r="AO841" s="43">
        <f>(AO801-AO831)*AO791</f>
        <v/>
      </c>
      <c r="AP841" s="43">
        <f>(AP801-AP831)*AP791</f>
        <v/>
      </c>
      <c r="AQ841" s="43">
        <f>(AQ801-AQ831)*AQ791</f>
        <v/>
      </c>
      <c r="AR841" s="43">
        <f>(AR801-AR831)*AR791</f>
        <v/>
      </c>
      <c r="AS841" s="43">
        <f>(AS801-AS831)*AS791</f>
        <v/>
      </c>
      <c r="AT841" s="43">
        <f>(AT801-AT831)*AT791</f>
        <v/>
      </c>
      <c r="AU841" s="43">
        <f>(AU801-AU831)*AU791</f>
        <v/>
      </c>
      <c r="AV841" s="43">
        <f>(AV801-AV831)*AV791</f>
        <v/>
      </c>
      <c r="AW841" s="43">
        <f>(AW801-AW831)*AW791</f>
        <v/>
      </c>
      <c r="AX841" s="43">
        <f>(AX801-AX831)*AX791</f>
        <v/>
      </c>
      <c r="AY841" s="43">
        <f>(AY801-AY831)*AY791</f>
        <v/>
      </c>
    </row>
    <row r="842" hidden="1" outlineLevel="1">
      <c r="A842" s="14" t="inlineStr">
        <is>
          <t>space</t>
        </is>
      </c>
      <c r="B842" s="14" t="inlineStr">
        <is>
          <t>oop</t>
        </is>
      </c>
      <c r="C842" s="14" t="inlineStr">
        <is>
          <t>pow</t>
        </is>
      </c>
      <c r="D842" s="35" t="n"/>
      <c r="E842" s="35" t="n"/>
      <c r="F842" s="35" t="n"/>
      <c r="G842" s="35" t="n"/>
      <c r="H842" s="14">
        <f>INDEX(VarLab,MATCH($A842,VarKey,0))&amp;INDEX(MemLab,MATCH($C842&amp;"|"&amp;$B842,MemKey,0))</f>
        <v/>
      </c>
      <c r="I842" s="14">
        <f>INDEX(VarUnit,MATCH($A842,VarKey,0))</f>
        <v/>
      </c>
      <c r="J842" s="14">
        <f>INDEX(VarSrc,MATCH($A842,VarKey,0))</f>
        <v/>
      </c>
      <c r="K842" s="11">
        <f>CodePrefix&amp;$A842&amp;IF($C842="","","."&amp;$C842&amp;"."&amp;$B842)&amp;INDEX(VarEnd,MATCH($A842,VarKey,0))&amp;K$5</f>
        <v/>
      </c>
      <c r="L842" s="42">
        <f>(L802-L832)*L792</f>
        <v/>
      </c>
      <c r="M842" s="43">
        <f>(M802-M832)*M792</f>
        <v/>
      </c>
      <c r="N842" s="43">
        <f>(N802-N832)*N792</f>
        <v/>
      </c>
      <c r="O842" s="43">
        <f>(O802-O832)*O792</f>
        <v/>
      </c>
      <c r="P842" s="43">
        <f>(P802-P832)*P792</f>
        <v/>
      </c>
      <c r="Q842" s="43">
        <f>(Q802-Q832)*Q792</f>
        <v/>
      </c>
      <c r="R842" s="43">
        <f>(R802-R832)*R792</f>
        <v/>
      </c>
      <c r="S842" s="43">
        <f>(S802-S832)*S792</f>
        <v/>
      </c>
      <c r="T842" s="43">
        <f>(T802-T832)*T792</f>
        <v/>
      </c>
      <c r="U842" s="43">
        <f>(U802-U832)*U792</f>
        <v/>
      </c>
      <c r="V842" s="43">
        <f>(V802-V832)*V792</f>
        <v/>
      </c>
      <c r="W842" s="43">
        <f>(W802-W832)*W792</f>
        <v/>
      </c>
      <c r="X842" s="43">
        <f>(X802-X832)*X792</f>
        <v/>
      </c>
      <c r="Y842" s="43">
        <f>(Y802-Y832)*Y792</f>
        <v/>
      </c>
      <c r="Z842" s="43">
        <f>(Z802-Z832)*Z792</f>
        <v/>
      </c>
      <c r="AA842" s="43">
        <f>(AA802-AA832)*AA792</f>
        <v/>
      </c>
      <c r="AB842" s="43">
        <f>(AB802-AB832)*AB792</f>
        <v/>
      </c>
      <c r="AC842" s="43">
        <f>(AC802-AC832)*AC792</f>
        <v/>
      </c>
      <c r="AD842" s="43">
        <f>(AD802-AD832)*AD792</f>
        <v/>
      </c>
      <c r="AF842" s="11">
        <f>CodePrefix&amp;$A842&amp;IF($C842="","","."&amp;$C842&amp;"."&amp;$B842)&amp;INDEX(VarEnd,MATCH($A842,VarKey,0))&amp;AF$5</f>
        <v/>
      </c>
      <c r="AG842" s="42">
        <f>(AG802-AG832)*AG792</f>
        <v/>
      </c>
      <c r="AH842" s="43">
        <f>(AH802-AH832)*AH792</f>
        <v/>
      </c>
      <c r="AI842" s="43">
        <f>(AI802-AI832)*AI792</f>
        <v/>
      </c>
      <c r="AJ842" s="43">
        <f>(AJ802-AJ832)*AJ792</f>
        <v/>
      </c>
      <c r="AK842" s="43">
        <f>(AK802-AK832)*AK792</f>
        <v/>
      </c>
      <c r="AL842" s="43">
        <f>(AL802-AL832)*AL792</f>
        <v/>
      </c>
      <c r="AM842" s="43">
        <f>(AM802-AM832)*AM792</f>
        <v/>
      </c>
      <c r="AN842" s="43">
        <f>(AN802-AN832)*AN792</f>
        <v/>
      </c>
      <c r="AO842" s="43">
        <f>(AO802-AO832)*AO792</f>
        <v/>
      </c>
      <c r="AP842" s="43">
        <f>(AP802-AP832)*AP792</f>
        <v/>
      </c>
      <c r="AQ842" s="43">
        <f>(AQ802-AQ832)*AQ792</f>
        <v/>
      </c>
      <c r="AR842" s="43">
        <f>(AR802-AR832)*AR792</f>
        <v/>
      </c>
      <c r="AS842" s="43">
        <f>(AS802-AS832)*AS792</f>
        <v/>
      </c>
      <c r="AT842" s="43">
        <f>(AT802-AT832)*AT792</f>
        <v/>
      </c>
      <c r="AU842" s="43">
        <f>(AU802-AU832)*AU792</f>
        <v/>
      </c>
      <c r="AV842" s="43">
        <f>(AV802-AV832)*AV792</f>
        <v/>
      </c>
      <c r="AW842" s="43">
        <f>(AW802-AW832)*AW792</f>
        <v/>
      </c>
      <c r="AX842" s="43">
        <f>(AX802-AX832)*AX792</f>
        <v/>
      </c>
      <c r="AY842" s="43">
        <f>(AY802-AY832)*AY792</f>
        <v/>
      </c>
    </row>
    <row r="843" hidden="1" outlineLevel="1">
      <c r="A843" s="14" t="inlineStr">
        <is>
          <t>space</t>
        </is>
      </c>
      <c r="B843" s="14" t="inlineStr">
        <is>
          <t>nuc</t>
        </is>
      </c>
      <c r="C843" s="14" t="inlineStr">
        <is>
          <t>pow</t>
        </is>
      </c>
      <c r="D843" s="35" t="n"/>
      <c r="E843" s="35" t="n"/>
      <c r="F843" s="35" t="n"/>
      <c r="G843" s="35" t="n"/>
      <c r="H843" s="14">
        <f>INDEX(VarLab,MATCH($A843,VarKey,0))&amp;INDEX(MemLab,MATCH($C843&amp;"|"&amp;$B843,MemKey,0))</f>
        <v/>
      </c>
      <c r="I843" s="14">
        <f>INDEX(VarUnit,MATCH($A843,VarKey,0))</f>
        <v/>
      </c>
      <c r="J843" s="14">
        <f>INDEX(VarSrc,MATCH($A843,VarKey,0))</f>
        <v/>
      </c>
      <c r="K843" s="11">
        <f>CodePrefix&amp;$A843&amp;IF($C843="","","."&amp;$C843&amp;"."&amp;$B843)&amp;INDEX(VarEnd,MATCH($A843,VarKey,0))&amp;K$5</f>
        <v/>
      </c>
      <c r="L843" s="42">
        <f>(L803-L833)*L793</f>
        <v/>
      </c>
      <c r="M843" s="43">
        <f>(M803-M833)*M793</f>
        <v/>
      </c>
      <c r="N843" s="43">
        <f>(N803-N833)*N793</f>
        <v/>
      </c>
      <c r="O843" s="43">
        <f>(O803-O833)*O793</f>
        <v/>
      </c>
      <c r="P843" s="43">
        <f>(P803-P833)*P793</f>
        <v/>
      </c>
      <c r="Q843" s="43">
        <f>(Q803-Q833)*Q793</f>
        <v/>
      </c>
      <c r="R843" s="43">
        <f>(R803-R833)*R793</f>
        <v/>
      </c>
      <c r="S843" s="43">
        <f>(S803-S833)*S793</f>
        <v/>
      </c>
      <c r="T843" s="43">
        <f>(T803-T833)*T793</f>
        <v/>
      </c>
      <c r="U843" s="43">
        <f>(U803-U833)*U793</f>
        <v/>
      </c>
      <c r="V843" s="43">
        <f>(V803-V833)*V793</f>
        <v/>
      </c>
      <c r="W843" s="43">
        <f>(W803-W833)*W793</f>
        <v/>
      </c>
      <c r="X843" s="43">
        <f>(X803-X833)*X793</f>
        <v/>
      </c>
      <c r="Y843" s="43">
        <f>(Y803-Y833)*Y793</f>
        <v/>
      </c>
      <c r="Z843" s="43">
        <f>(Z803-Z833)*Z793</f>
        <v/>
      </c>
      <c r="AA843" s="43">
        <f>(AA803-AA833)*AA793</f>
        <v/>
      </c>
      <c r="AB843" s="43">
        <f>(AB803-AB833)*AB793</f>
        <v/>
      </c>
      <c r="AC843" s="43">
        <f>(AC803-AC833)*AC793</f>
        <v/>
      </c>
      <c r="AD843" s="43">
        <f>(AD803-AD833)*AD793</f>
        <v/>
      </c>
      <c r="AF843" s="11">
        <f>CodePrefix&amp;$A843&amp;IF($C843="","","."&amp;$C843&amp;"."&amp;$B843)&amp;INDEX(VarEnd,MATCH($A843,VarKey,0))&amp;AF$5</f>
        <v/>
      </c>
      <c r="AG843" s="42">
        <f>(AG803-AG833)*AG793</f>
        <v/>
      </c>
      <c r="AH843" s="43">
        <f>(AH803-AH833)*AH793</f>
        <v/>
      </c>
      <c r="AI843" s="43">
        <f>(AI803-AI833)*AI793</f>
        <v/>
      </c>
      <c r="AJ843" s="43">
        <f>(AJ803-AJ833)*AJ793</f>
        <v/>
      </c>
      <c r="AK843" s="43">
        <f>(AK803-AK833)*AK793</f>
        <v/>
      </c>
      <c r="AL843" s="43">
        <f>(AL803-AL833)*AL793</f>
        <v/>
      </c>
      <c r="AM843" s="43">
        <f>(AM803-AM833)*AM793</f>
        <v/>
      </c>
      <c r="AN843" s="43">
        <f>(AN803-AN833)*AN793</f>
        <v/>
      </c>
      <c r="AO843" s="43">
        <f>(AO803-AO833)*AO793</f>
        <v/>
      </c>
      <c r="AP843" s="43">
        <f>(AP803-AP833)*AP793</f>
        <v/>
      </c>
      <c r="AQ843" s="43">
        <f>(AQ803-AQ833)*AQ793</f>
        <v/>
      </c>
      <c r="AR843" s="43">
        <f>(AR803-AR833)*AR793</f>
        <v/>
      </c>
      <c r="AS843" s="43">
        <f>(AS803-AS833)*AS793</f>
        <v/>
      </c>
      <c r="AT843" s="43">
        <f>(AT803-AT833)*AT793</f>
        <v/>
      </c>
      <c r="AU843" s="43">
        <f>(AU803-AU833)*AU793</f>
        <v/>
      </c>
      <c r="AV843" s="43">
        <f>(AV803-AV833)*AV793</f>
        <v/>
      </c>
      <c r="AW843" s="43">
        <f>(AW803-AW833)*AW793</f>
        <v/>
      </c>
      <c r="AX843" s="43">
        <f>(AX803-AX833)*AX793</f>
        <v/>
      </c>
      <c r="AY843" s="43">
        <f>(AY803-AY833)*AY793</f>
        <v/>
      </c>
    </row>
    <row r="844" hidden="1" outlineLevel="1">
      <c r="A844" s="14" t="inlineStr">
        <is>
          <t>space</t>
        </is>
      </c>
      <c r="B844" s="14" t="inlineStr">
        <is>
          <t>wnd</t>
        </is>
      </c>
      <c r="C844" s="14" t="inlineStr">
        <is>
          <t>pow</t>
        </is>
      </c>
      <c r="D844" s="35" t="n"/>
      <c r="E844" s="35" t="n"/>
      <c r="F844" s="35" t="n"/>
      <c r="G844" s="35" t="n"/>
      <c r="H844" s="14">
        <f>INDEX(VarLab,MATCH($A844,VarKey,0))&amp;INDEX(MemLab,MATCH($C844&amp;"|"&amp;$B844,MemKey,0))</f>
        <v/>
      </c>
      <c r="I844" s="14">
        <f>INDEX(VarUnit,MATCH($A844,VarKey,0))</f>
        <v/>
      </c>
      <c r="J844" s="14">
        <f>INDEX(VarSrc,MATCH($A844,VarKey,0))</f>
        <v/>
      </c>
      <c r="K844" s="11">
        <f>CodePrefix&amp;$A844&amp;IF($C844="","","."&amp;$C844&amp;"."&amp;$B844)&amp;INDEX(VarEnd,MATCH($A844,VarKey,0))&amp;K$5</f>
        <v/>
      </c>
      <c r="L844" s="42">
        <f>(L804-L834)*L794</f>
        <v/>
      </c>
      <c r="M844" s="43">
        <f>(M804-M834)*M794</f>
        <v/>
      </c>
      <c r="N844" s="43">
        <f>(N804-N834)*N794</f>
        <v/>
      </c>
      <c r="O844" s="43">
        <f>(O804-O834)*O794</f>
        <v/>
      </c>
      <c r="P844" s="43">
        <f>(P804-P834)*P794</f>
        <v/>
      </c>
      <c r="Q844" s="43">
        <f>(Q804-Q834)*Q794</f>
        <v/>
      </c>
      <c r="R844" s="43">
        <f>(R804-R834)*R794</f>
        <v/>
      </c>
      <c r="S844" s="43">
        <f>(S804-S834)*S794</f>
        <v/>
      </c>
      <c r="T844" s="43">
        <f>(T804-T834)*T794</f>
        <v/>
      </c>
      <c r="U844" s="43">
        <f>(U804-U834)*U794</f>
        <v/>
      </c>
      <c r="V844" s="43">
        <f>(V804-V834)*V794</f>
        <v/>
      </c>
      <c r="W844" s="43">
        <f>(W804-W834)*W794</f>
        <v/>
      </c>
      <c r="X844" s="43">
        <f>(X804-X834)*X794</f>
        <v/>
      </c>
      <c r="Y844" s="43">
        <f>(Y804-Y834)*Y794</f>
        <v/>
      </c>
      <c r="Z844" s="43">
        <f>(Z804-Z834)*Z794</f>
        <v/>
      </c>
      <c r="AA844" s="43">
        <f>(AA804-AA834)*AA794</f>
        <v/>
      </c>
      <c r="AB844" s="43">
        <f>(AB804-AB834)*AB794</f>
        <v/>
      </c>
      <c r="AC844" s="43">
        <f>(AC804-AC834)*AC794</f>
        <v/>
      </c>
      <c r="AD844" s="43">
        <f>(AD804-AD834)*AD794</f>
        <v/>
      </c>
      <c r="AF844" s="11">
        <f>CodePrefix&amp;$A844&amp;IF($C844="","","."&amp;$C844&amp;"."&amp;$B844)&amp;INDEX(VarEnd,MATCH($A844,VarKey,0))&amp;AF$5</f>
        <v/>
      </c>
      <c r="AG844" s="42">
        <f>(AG804-AG834)*AG794</f>
        <v/>
      </c>
      <c r="AH844" s="43">
        <f>(AH804-AH834)*AH794</f>
        <v/>
      </c>
      <c r="AI844" s="43">
        <f>(AI804-AI834)*AI794</f>
        <v/>
      </c>
      <c r="AJ844" s="43">
        <f>(AJ804-AJ834)*AJ794</f>
        <v/>
      </c>
      <c r="AK844" s="43">
        <f>(AK804-AK834)*AK794</f>
        <v/>
      </c>
      <c r="AL844" s="43">
        <f>(AL804-AL834)*AL794</f>
        <v/>
      </c>
      <c r="AM844" s="43">
        <f>(AM804-AM834)*AM794</f>
        <v/>
      </c>
      <c r="AN844" s="43">
        <f>(AN804-AN834)*AN794</f>
        <v/>
      </c>
      <c r="AO844" s="43">
        <f>(AO804-AO834)*AO794</f>
        <v/>
      </c>
      <c r="AP844" s="43">
        <f>(AP804-AP834)*AP794</f>
        <v/>
      </c>
      <c r="AQ844" s="43">
        <f>(AQ804-AQ834)*AQ794</f>
        <v/>
      </c>
      <c r="AR844" s="43">
        <f>(AR804-AR834)*AR794</f>
        <v/>
      </c>
      <c r="AS844" s="43">
        <f>(AS804-AS834)*AS794</f>
        <v/>
      </c>
      <c r="AT844" s="43">
        <f>(AT804-AT834)*AT794</f>
        <v/>
      </c>
      <c r="AU844" s="43">
        <f>(AU804-AU834)*AU794</f>
        <v/>
      </c>
      <c r="AV844" s="43">
        <f>(AV804-AV834)*AV794</f>
        <v/>
      </c>
      <c r="AW844" s="43">
        <f>(AW804-AW834)*AW794</f>
        <v/>
      </c>
      <c r="AX844" s="43">
        <f>(AX804-AX834)*AX794</f>
        <v/>
      </c>
      <c r="AY844" s="43">
        <f>(AY804-AY834)*AY794</f>
        <v/>
      </c>
    </row>
    <row r="845" hidden="1" outlineLevel="1">
      <c r="A845" s="14" t="inlineStr">
        <is>
          <t>space</t>
        </is>
      </c>
      <c r="B845" s="14" t="inlineStr">
        <is>
          <t>sol</t>
        </is>
      </c>
      <c r="C845" s="14" t="inlineStr">
        <is>
          <t>pow</t>
        </is>
      </c>
      <c r="D845" s="35" t="n"/>
      <c r="E845" s="35" t="n"/>
      <c r="F845" s="35" t="n"/>
      <c r="G845" s="35" t="n"/>
      <c r="H845" s="14">
        <f>INDEX(VarLab,MATCH($A845,VarKey,0))&amp;INDEX(MemLab,MATCH($C845&amp;"|"&amp;$B845,MemKey,0))</f>
        <v/>
      </c>
      <c r="I845" s="14">
        <f>INDEX(VarUnit,MATCH($A845,VarKey,0))</f>
        <v/>
      </c>
      <c r="J845" s="14">
        <f>INDEX(VarSrc,MATCH($A845,VarKey,0))</f>
        <v/>
      </c>
      <c r="K845" s="11">
        <f>CodePrefix&amp;$A845&amp;IF($C845="","","."&amp;$C845&amp;"."&amp;$B845)&amp;INDEX(VarEnd,MATCH($A845,VarKey,0))&amp;K$5</f>
        <v/>
      </c>
      <c r="L845" s="42">
        <f>(L805-L835)*L795</f>
        <v/>
      </c>
      <c r="M845" s="43">
        <f>(M805-M835)*M795</f>
        <v/>
      </c>
      <c r="N845" s="43">
        <f>(N805-N835)*N795</f>
        <v/>
      </c>
      <c r="O845" s="43">
        <f>(O805-O835)*O795</f>
        <v/>
      </c>
      <c r="P845" s="43">
        <f>(P805-P835)*P795</f>
        <v/>
      </c>
      <c r="Q845" s="43">
        <f>(Q805-Q835)*Q795</f>
        <v/>
      </c>
      <c r="R845" s="43">
        <f>(R805-R835)*R795</f>
        <v/>
      </c>
      <c r="S845" s="43">
        <f>(S805-S835)*S795</f>
        <v/>
      </c>
      <c r="T845" s="43">
        <f>(T805-T835)*T795</f>
        <v/>
      </c>
      <c r="U845" s="43">
        <f>(U805-U835)*U795</f>
        <v/>
      </c>
      <c r="V845" s="43">
        <f>(V805-V835)*V795</f>
        <v/>
      </c>
      <c r="W845" s="43">
        <f>(W805-W835)*W795</f>
        <v/>
      </c>
      <c r="X845" s="43">
        <f>(X805-X835)*X795</f>
        <v/>
      </c>
      <c r="Y845" s="43">
        <f>(Y805-Y835)*Y795</f>
        <v/>
      </c>
      <c r="Z845" s="43">
        <f>(Z805-Z835)*Z795</f>
        <v/>
      </c>
      <c r="AA845" s="43">
        <f>(AA805-AA835)*AA795</f>
        <v/>
      </c>
      <c r="AB845" s="43">
        <f>(AB805-AB835)*AB795</f>
        <v/>
      </c>
      <c r="AC845" s="43">
        <f>(AC805-AC835)*AC795</f>
        <v/>
      </c>
      <c r="AD845" s="43">
        <f>(AD805-AD835)*AD795</f>
        <v/>
      </c>
      <c r="AF845" s="11">
        <f>CodePrefix&amp;$A845&amp;IF($C845="","","."&amp;$C845&amp;"."&amp;$B845)&amp;INDEX(VarEnd,MATCH($A845,VarKey,0))&amp;AF$5</f>
        <v/>
      </c>
      <c r="AG845" s="42">
        <f>(AG805-AG835)*AG795</f>
        <v/>
      </c>
      <c r="AH845" s="43">
        <f>(AH805-AH835)*AH795</f>
        <v/>
      </c>
      <c r="AI845" s="43">
        <f>(AI805-AI835)*AI795</f>
        <v/>
      </c>
      <c r="AJ845" s="43">
        <f>(AJ805-AJ835)*AJ795</f>
        <v/>
      </c>
      <c r="AK845" s="43">
        <f>(AK805-AK835)*AK795</f>
        <v/>
      </c>
      <c r="AL845" s="43">
        <f>(AL805-AL835)*AL795</f>
        <v/>
      </c>
      <c r="AM845" s="43">
        <f>(AM805-AM835)*AM795</f>
        <v/>
      </c>
      <c r="AN845" s="43">
        <f>(AN805-AN835)*AN795</f>
        <v/>
      </c>
      <c r="AO845" s="43">
        <f>(AO805-AO835)*AO795</f>
        <v/>
      </c>
      <c r="AP845" s="43">
        <f>(AP805-AP835)*AP795</f>
        <v/>
      </c>
      <c r="AQ845" s="43">
        <f>(AQ805-AQ835)*AQ795</f>
        <v/>
      </c>
      <c r="AR845" s="43">
        <f>(AR805-AR835)*AR795</f>
        <v/>
      </c>
      <c r="AS845" s="43">
        <f>(AS805-AS835)*AS795</f>
        <v/>
      </c>
      <c r="AT845" s="43">
        <f>(AT805-AT835)*AT795</f>
        <v/>
      </c>
      <c r="AU845" s="43">
        <f>(AU805-AU835)*AU795</f>
        <v/>
      </c>
      <c r="AV845" s="43">
        <f>(AV805-AV835)*AV795</f>
        <v/>
      </c>
      <c r="AW845" s="43">
        <f>(AW805-AW835)*AW795</f>
        <v/>
      </c>
      <c r="AX845" s="43">
        <f>(AX805-AX835)*AX795</f>
        <v/>
      </c>
      <c r="AY845" s="43">
        <f>(AY805-AY835)*AY795</f>
        <v/>
      </c>
    </row>
    <row r="846" hidden="1" outlineLevel="1">
      <c r="A846" s="14" t="inlineStr">
        <is>
          <t>space</t>
        </is>
      </c>
      <c r="B846" s="14" t="inlineStr">
        <is>
          <t>hyd</t>
        </is>
      </c>
      <c r="C846" s="14" t="inlineStr">
        <is>
          <t>pow</t>
        </is>
      </c>
      <c r="D846" s="35" t="n"/>
      <c r="E846" s="35" t="n"/>
      <c r="F846" s="35" t="n"/>
      <c r="G846" s="35" t="n"/>
      <c r="H846" s="14">
        <f>INDEX(VarLab,MATCH($A846,VarKey,0))&amp;INDEX(MemLab,MATCH($C846&amp;"|"&amp;$B846,MemKey,0))</f>
        <v/>
      </c>
      <c r="I846" s="14">
        <f>INDEX(VarUnit,MATCH($A846,VarKey,0))</f>
        <v/>
      </c>
      <c r="J846" s="14">
        <f>INDEX(VarSrc,MATCH($A846,VarKey,0))</f>
        <v/>
      </c>
      <c r="K846" s="11">
        <f>CodePrefix&amp;$A846&amp;IF($C846="","","."&amp;$C846&amp;"."&amp;$B846)&amp;INDEX(VarEnd,MATCH($A846,VarKey,0))&amp;K$5</f>
        <v/>
      </c>
      <c r="L846" s="42">
        <f>(L806-L836)*L796</f>
        <v/>
      </c>
      <c r="M846" s="43">
        <f>(M806-M836)*M796</f>
        <v/>
      </c>
      <c r="N846" s="43">
        <f>(N806-N836)*N796</f>
        <v/>
      </c>
      <c r="O846" s="43">
        <f>(O806-O836)*O796</f>
        <v/>
      </c>
      <c r="P846" s="43">
        <f>(P806-P836)*P796</f>
        <v/>
      </c>
      <c r="Q846" s="43">
        <f>(Q806-Q836)*Q796</f>
        <v/>
      </c>
      <c r="R846" s="43">
        <f>(R806-R836)*R796</f>
        <v/>
      </c>
      <c r="S846" s="43">
        <f>(S806-S836)*S796</f>
        <v/>
      </c>
      <c r="T846" s="43">
        <f>(T806-T836)*T796</f>
        <v/>
      </c>
      <c r="U846" s="43">
        <f>(U806-U836)*U796</f>
        <v/>
      </c>
      <c r="V846" s="43">
        <f>(V806-V836)*V796</f>
        <v/>
      </c>
      <c r="W846" s="43">
        <f>(W806-W836)*W796</f>
        <v/>
      </c>
      <c r="X846" s="43">
        <f>(X806-X836)*X796</f>
        <v/>
      </c>
      <c r="Y846" s="43">
        <f>(Y806-Y836)*Y796</f>
        <v/>
      </c>
      <c r="Z846" s="43">
        <f>(Z806-Z836)*Z796</f>
        <v/>
      </c>
      <c r="AA846" s="43">
        <f>(AA806-AA836)*AA796</f>
        <v/>
      </c>
      <c r="AB846" s="43">
        <f>(AB806-AB836)*AB796</f>
        <v/>
      </c>
      <c r="AC846" s="43">
        <f>(AC806-AC836)*AC796</f>
        <v/>
      </c>
      <c r="AD846" s="43">
        <f>(AD806-AD836)*AD796</f>
        <v/>
      </c>
      <c r="AF846" s="11">
        <f>CodePrefix&amp;$A846&amp;IF($C846="","","."&amp;$C846&amp;"."&amp;$B846)&amp;INDEX(VarEnd,MATCH($A846,VarKey,0))&amp;AF$5</f>
        <v/>
      </c>
      <c r="AG846" s="42">
        <f>(AG806-AG836)*AG796</f>
        <v/>
      </c>
      <c r="AH846" s="43">
        <f>(AH806-AH836)*AH796</f>
        <v/>
      </c>
      <c r="AI846" s="43">
        <f>(AI806-AI836)*AI796</f>
        <v/>
      </c>
      <c r="AJ846" s="43">
        <f>(AJ806-AJ836)*AJ796</f>
        <v/>
      </c>
      <c r="AK846" s="43">
        <f>(AK806-AK836)*AK796</f>
        <v/>
      </c>
      <c r="AL846" s="43">
        <f>(AL806-AL836)*AL796</f>
        <v/>
      </c>
      <c r="AM846" s="43">
        <f>(AM806-AM836)*AM796</f>
        <v/>
      </c>
      <c r="AN846" s="43">
        <f>(AN806-AN836)*AN796</f>
        <v/>
      </c>
      <c r="AO846" s="43">
        <f>(AO806-AO836)*AO796</f>
        <v/>
      </c>
      <c r="AP846" s="43">
        <f>(AP806-AP836)*AP796</f>
        <v/>
      </c>
      <c r="AQ846" s="43">
        <f>(AQ806-AQ836)*AQ796</f>
        <v/>
      </c>
      <c r="AR846" s="43">
        <f>(AR806-AR836)*AR796</f>
        <v/>
      </c>
      <c r="AS846" s="43">
        <f>(AS806-AS836)*AS796</f>
        <v/>
      </c>
      <c r="AT846" s="43">
        <f>(AT806-AT836)*AT796</f>
        <v/>
      </c>
      <c r="AU846" s="43">
        <f>(AU806-AU836)*AU796</f>
        <v/>
      </c>
      <c r="AV846" s="43">
        <f>(AV806-AV836)*AV796</f>
        <v/>
      </c>
      <c r="AW846" s="43">
        <f>(AW806-AW836)*AW796</f>
        <v/>
      </c>
      <c r="AX846" s="43">
        <f>(AX806-AX836)*AX796</f>
        <v/>
      </c>
      <c r="AY846" s="43">
        <f>(AY806-AY836)*AY796</f>
        <v/>
      </c>
    </row>
    <row r="847" hidden="1" outlineLevel="1">
      <c r="A847" s="14" t="inlineStr">
        <is>
          <t>space</t>
        </is>
      </c>
      <c r="B847" s="14" t="inlineStr">
        <is>
          <t>ore</t>
        </is>
      </c>
      <c r="C847" s="14" t="inlineStr">
        <is>
          <t>pow</t>
        </is>
      </c>
      <c r="D847" s="35" t="n"/>
      <c r="E847" s="35" t="n"/>
      <c r="F847" s="35" t="n"/>
      <c r="G847" s="35" t="n"/>
      <c r="H847" s="14">
        <f>INDEX(VarLab,MATCH($A847,VarKey,0))&amp;INDEX(MemLab,MATCH($C847&amp;"|"&amp;$B847,MemKey,0))</f>
        <v/>
      </c>
      <c r="I847" s="14">
        <f>INDEX(VarUnit,MATCH($A847,VarKey,0))</f>
        <v/>
      </c>
      <c r="J847" s="14">
        <f>INDEX(VarSrc,MATCH($A847,VarKey,0))</f>
        <v/>
      </c>
      <c r="K847" s="11">
        <f>CodePrefix&amp;$A847&amp;IF($C847="","","."&amp;$C847&amp;"."&amp;$B847)&amp;INDEX(VarEnd,MATCH($A847,VarKey,0))&amp;K$5</f>
        <v/>
      </c>
      <c r="L847" s="42">
        <f>(L807-L837)*L797</f>
        <v/>
      </c>
      <c r="M847" s="43">
        <f>(M807-M837)*M797</f>
        <v/>
      </c>
      <c r="N847" s="43">
        <f>(N807-N837)*N797</f>
        <v/>
      </c>
      <c r="O847" s="43">
        <f>(O807-O837)*O797</f>
        <v/>
      </c>
      <c r="P847" s="43">
        <f>(P807-P837)*P797</f>
        <v/>
      </c>
      <c r="Q847" s="43">
        <f>(Q807-Q837)*Q797</f>
        <v/>
      </c>
      <c r="R847" s="43">
        <f>(R807-R837)*R797</f>
        <v/>
      </c>
      <c r="S847" s="43">
        <f>(S807-S837)*S797</f>
        <v/>
      </c>
      <c r="T847" s="43">
        <f>(T807-T837)*T797</f>
        <v/>
      </c>
      <c r="U847" s="43">
        <f>(U807-U837)*U797</f>
        <v/>
      </c>
      <c r="V847" s="43">
        <f>(V807-V837)*V797</f>
        <v/>
      </c>
      <c r="W847" s="43">
        <f>(W807-W837)*W797</f>
        <v/>
      </c>
      <c r="X847" s="43">
        <f>(X807-X837)*X797</f>
        <v/>
      </c>
      <c r="Y847" s="43">
        <f>(Y807-Y837)*Y797</f>
        <v/>
      </c>
      <c r="Z847" s="43">
        <f>(Z807-Z837)*Z797</f>
        <v/>
      </c>
      <c r="AA847" s="43">
        <f>(AA807-AA837)*AA797</f>
        <v/>
      </c>
      <c r="AB847" s="43">
        <f>(AB807-AB837)*AB797</f>
        <v/>
      </c>
      <c r="AC847" s="43">
        <f>(AC807-AC837)*AC797</f>
        <v/>
      </c>
      <c r="AD847" s="43">
        <f>(AD807-AD837)*AD797</f>
        <v/>
      </c>
      <c r="AF847" s="11">
        <f>CodePrefix&amp;$A847&amp;IF($C847="","","."&amp;$C847&amp;"."&amp;$B847)&amp;INDEX(VarEnd,MATCH($A847,VarKey,0))&amp;AF$5</f>
        <v/>
      </c>
      <c r="AG847" s="42">
        <f>(AG807-AG837)*AG797</f>
        <v/>
      </c>
      <c r="AH847" s="43">
        <f>(AH807-AH837)*AH797</f>
        <v/>
      </c>
      <c r="AI847" s="43">
        <f>(AI807-AI837)*AI797</f>
        <v/>
      </c>
      <c r="AJ847" s="43">
        <f>(AJ807-AJ837)*AJ797</f>
        <v/>
      </c>
      <c r="AK847" s="43">
        <f>(AK807-AK837)*AK797</f>
        <v/>
      </c>
      <c r="AL847" s="43">
        <f>(AL807-AL837)*AL797</f>
        <v/>
      </c>
      <c r="AM847" s="43">
        <f>(AM807-AM837)*AM797</f>
        <v/>
      </c>
      <c r="AN847" s="43">
        <f>(AN807-AN837)*AN797</f>
        <v/>
      </c>
      <c r="AO847" s="43">
        <f>(AO807-AO837)*AO797</f>
        <v/>
      </c>
      <c r="AP847" s="43">
        <f>(AP807-AP837)*AP797</f>
        <v/>
      </c>
      <c r="AQ847" s="43">
        <f>(AQ807-AQ837)*AQ797</f>
        <v/>
      </c>
      <c r="AR847" s="43">
        <f>(AR807-AR837)*AR797</f>
        <v/>
      </c>
      <c r="AS847" s="43">
        <f>(AS807-AS837)*AS797</f>
        <v/>
      </c>
      <c r="AT847" s="43">
        <f>(AT807-AT837)*AT797</f>
        <v/>
      </c>
      <c r="AU847" s="43">
        <f>(AU807-AU837)*AU797</f>
        <v/>
      </c>
      <c r="AV847" s="43">
        <f>(AV807-AV837)*AV797</f>
        <v/>
      </c>
      <c r="AW847" s="43">
        <f>(AW807-AW837)*AW797</f>
        <v/>
      </c>
      <c r="AX847" s="43">
        <f>(AX807-AX837)*AX797</f>
        <v/>
      </c>
      <c r="AY847" s="43">
        <f>(AY807-AY837)*AY797</f>
        <v/>
      </c>
    </row>
    <row r="848" hidden="1" outlineLevel="1">
      <c r="A848" s="14" t="inlineStr">
        <is>
          <t>space</t>
        </is>
      </c>
      <c r="B848" s="14" t="inlineStr">
        <is>
          <t>bio</t>
        </is>
      </c>
      <c r="C848" s="14" t="inlineStr">
        <is>
          <t>pow</t>
        </is>
      </c>
      <c r="D848" s="35" t="n"/>
      <c r="E848" s="35" t="n"/>
      <c r="F848" s="35" t="n"/>
      <c r="G848" s="35" t="n"/>
      <c r="H848" s="14">
        <f>INDEX(VarLab,MATCH($A848,VarKey,0))&amp;INDEX(MemLab,MATCH($C848&amp;"|"&amp;$B848,MemKey,0))</f>
        <v/>
      </c>
      <c r="I848" s="14">
        <f>INDEX(VarUnit,MATCH($A848,VarKey,0))</f>
        <v/>
      </c>
      <c r="J848" s="14">
        <f>INDEX(VarSrc,MATCH($A848,VarKey,0))</f>
        <v/>
      </c>
      <c r="K848" s="11">
        <f>CodePrefix&amp;$A848&amp;IF($C848="","","."&amp;$C848&amp;"."&amp;$B848)&amp;INDEX(VarEnd,MATCH($A848,VarKey,0))&amp;K$5</f>
        <v/>
      </c>
      <c r="L848" s="42">
        <f>(L808-L838)*L798</f>
        <v/>
      </c>
      <c r="M848" s="43">
        <f>(M808-M838)*M798</f>
        <v/>
      </c>
      <c r="N848" s="43">
        <f>(N808-N838)*N798</f>
        <v/>
      </c>
      <c r="O848" s="43">
        <f>(O808-O838)*O798</f>
        <v/>
      </c>
      <c r="P848" s="43">
        <f>(P808-P838)*P798</f>
        <v/>
      </c>
      <c r="Q848" s="43">
        <f>(Q808-Q838)*Q798</f>
        <v/>
      </c>
      <c r="R848" s="43">
        <f>(R808-R838)*R798</f>
        <v/>
      </c>
      <c r="S848" s="43">
        <f>(S808-S838)*S798</f>
        <v/>
      </c>
      <c r="T848" s="43">
        <f>(T808-T838)*T798</f>
        <v/>
      </c>
      <c r="U848" s="43">
        <f>(U808-U838)*U798</f>
        <v/>
      </c>
      <c r="V848" s="43">
        <f>(V808-V838)*V798</f>
        <v/>
      </c>
      <c r="W848" s="43">
        <f>(W808-W838)*W798</f>
        <v/>
      </c>
      <c r="X848" s="43">
        <f>(X808-X838)*X798</f>
        <v/>
      </c>
      <c r="Y848" s="43">
        <f>(Y808-Y838)*Y798</f>
        <v/>
      </c>
      <c r="Z848" s="43">
        <f>(Z808-Z838)*Z798</f>
        <v/>
      </c>
      <c r="AA848" s="43">
        <f>(AA808-AA838)*AA798</f>
        <v/>
      </c>
      <c r="AB848" s="43">
        <f>(AB808-AB838)*AB798</f>
        <v/>
      </c>
      <c r="AC848" s="43">
        <f>(AC808-AC838)*AC798</f>
        <v/>
      </c>
      <c r="AD848" s="43">
        <f>(AD808-AD838)*AD798</f>
        <v/>
      </c>
      <c r="AF848" s="11">
        <f>CodePrefix&amp;$A848&amp;IF($C848="","","."&amp;$C848&amp;"."&amp;$B848)&amp;INDEX(VarEnd,MATCH($A848,VarKey,0))&amp;AF$5</f>
        <v/>
      </c>
      <c r="AG848" s="42">
        <f>(AG808-AG838)*AG798</f>
        <v/>
      </c>
      <c r="AH848" s="43">
        <f>(AH808-AH838)*AH798</f>
        <v/>
      </c>
      <c r="AI848" s="43">
        <f>(AI808-AI838)*AI798</f>
        <v/>
      </c>
      <c r="AJ848" s="43">
        <f>(AJ808-AJ838)*AJ798</f>
        <v/>
      </c>
      <c r="AK848" s="43">
        <f>(AK808-AK838)*AK798</f>
        <v/>
      </c>
      <c r="AL848" s="43">
        <f>(AL808-AL838)*AL798</f>
        <v/>
      </c>
      <c r="AM848" s="43">
        <f>(AM808-AM838)*AM798</f>
        <v/>
      </c>
      <c r="AN848" s="43">
        <f>(AN808-AN838)*AN798</f>
        <v/>
      </c>
      <c r="AO848" s="43">
        <f>(AO808-AO838)*AO798</f>
        <v/>
      </c>
      <c r="AP848" s="43">
        <f>(AP808-AP838)*AP798</f>
        <v/>
      </c>
      <c r="AQ848" s="43">
        <f>(AQ808-AQ838)*AQ798</f>
        <v/>
      </c>
      <c r="AR848" s="43">
        <f>(AR808-AR838)*AR798</f>
        <v/>
      </c>
      <c r="AS848" s="43">
        <f>(AS808-AS838)*AS798</f>
        <v/>
      </c>
      <c r="AT848" s="43">
        <f>(AT808-AT838)*AT798</f>
        <v/>
      </c>
      <c r="AU848" s="43">
        <f>(AU808-AU838)*AU798</f>
        <v/>
      </c>
      <c r="AV848" s="43">
        <f>(AV808-AV838)*AV798</f>
        <v/>
      </c>
      <c r="AW848" s="43">
        <f>(AW808-AW838)*AW798</f>
        <v/>
      </c>
      <c r="AX848" s="43">
        <f>(AX808-AX838)*AX798</f>
        <v/>
      </c>
      <c r="AY848" s="43">
        <f>(AY808-AY838)*AY798</f>
        <v/>
      </c>
    </row>
    <row r="849" hidden="1" outlineLevel="1"/>
    <row r="850" hidden="1" outlineLevel="1">
      <c r="A850" s="14" t="inlineStr">
        <is>
          <t>second</t>
        </is>
      </c>
      <c r="B850" s="14" t="inlineStr">
        <is>
          <t>coa</t>
        </is>
      </c>
      <c r="C850" s="14" t="inlineStr">
        <is>
          <t>pow</t>
        </is>
      </c>
      <c r="D850" s="41">
        <f>INDEX(Inputs_power!$AT$5:$AT$13,MATCH($B850,Inputs_power!$A$5:$A$13,0))</f>
        <v/>
      </c>
      <c r="E850" s="35" t="n"/>
      <c r="F850" s="35" t="n"/>
      <c r="G850" s="35" t="n"/>
      <c r="H850" s="14">
        <f>INDEX(VarLab,MATCH($A850,VarKey,0))&amp;INDEX(MemLab,MATCH($C850&amp;"|"&amp;$B850,MemKey,0))</f>
        <v/>
      </c>
      <c r="I850" s="14">
        <f>INDEX(VarUnit,MATCH($A850,VarKey,0))</f>
        <v/>
      </c>
      <c r="J850" s="14">
        <f>INDEX(VarSrc,MATCH($A850,VarKey,0))</f>
        <v/>
      </c>
      <c r="K850" s="11">
        <f>CodePrefix&amp;$A850&amp;IF($C850="","","."&amp;$C850&amp;"."&amp;$B850)&amp;INDEX(VarEnd,MATCH($A850,VarKey,0))&amp;K$5</f>
        <v/>
      </c>
      <c r="L850" s="42">
        <f>L790*MAX(0,MIN(L840,L$788-SUMPRODUCT((L$583:L$591+$D$850:$D$858&lt;L583+$D850)*L$840:L$848)))</f>
        <v/>
      </c>
      <c r="M850" s="43">
        <f>M790*MAX(0,MIN(M840,M$788-SUMPRODUCT((M$583:M$591+$D$850:$D$858&lt;M583+$D850)*M$840:M$848)))</f>
        <v/>
      </c>
      <c r="N850" s="43">
        <f>N790*MAX(0,MIN(N840,N$788-SUMPRODUCT((N$583:N$591+$D$850:$D$858&lt;N583+$D850)*N$840:N$848)))</f>
        <v/>
      </c>
      <c r="O850" s="43">
        <f>O790*MAX(0,MIN(O840,O$788-SUMPRODUCT((O$583:O$591+$D$850:$D$858&lt;O583+$D850)*O$840:O$848)))</f>
        <v/>
      </c>
      <c r="P850" s="43">
        <f>P790*MAX(0,MIN(P840,P$788-SUMPRODUCT((P$583:P$591+$D$850:$D$858&lt;P583+$D850)*P$840:P$848)))</f>
        <v/>
      </c>
      <c r="Q850" s="43">
        <f>Q790*MAX(0,MIN(Q840,Q$788-SUMPRODUCT((Q$583:Q$591+$D$850:$D$858&lt;Q583+$D850)*Q$840:Q$848)))</f>
        <v/>
      </c>
      <c r="R850" s="43">
        <f>R790*MAX(0,MIN(R840,R$788-SUMPRODUCT((R$583:R$591+$D$850:$D$858&lt;R583+$D850)*R$840:R$848)))</f>
        <v/>
      </c>
      <c r="S850" s="43">
        <f>S790*MAX(0,MIN(S840,S$788-SUMPRODUCT((S$583:S$591+$D$850:$D$858&lt;S583+$D850)*S$840:S$848)))</f>
        <v/>
      </c>
      <c r="T850" s="43">
        <f>T790*MAX(0,MIN(T840,T$788-SUMPRODUCT((T$583:T$591+$D$850:$D$858&lt;T583+$D850)*T$840:T$848)))</f>
        <v/>
      </c>
      <c r="U850" s="43">
        <f>U790*MAX(0,MIN(U840,U$788-SUMPRODUCT((U$583:U$591+$D$850:$D$858&lt;U583+$D850)*U$840:U$848)))</f>
        <v/>
      </c>
      <c r="V850" s="43">
        <f>V790*MAX(0,MIN(V840,V$788-SUMPRODUCT((V$583:V$591+$D$850:$D$858&lt;V583+$D850)*V$840:V$848)))</f>
        <v/>
      </c>
      <c r="W850" s="43">
        <f>W790*MAX(0,MIN(W840,W$788-SUMPRODUCT((W$583:W$591+$D$850:$D$858&lt;W583+$D850)*W$840:W$848)))</f>
        <v/>
      </c>
      <c r="X850" s="43">
        <f>X790*MAX(0,MIN(X840,X$788-SUMPRODUCT((X$583:X$591+$D$850:$D$858&lt;X583+$D850)*X$840:X$848)))</f>
        <v/>
      </c>
      <c r="Y850" s="43">
        <f>Y790*MAX(0,MIN(Y840,Y$788-SUMPRODUCT((Y$583:Y$591+$D$850:$D$858&lt;Y583+$D850)*Y$840:Y$848)))</f>
        <v/>
      </c>
      <c r="Z850" s="43">
        <f>Z790*MAX(0,MIN(Z840,Z$788-SUMPRODUCT((Z$583:Z$591+$D$850:$D$858&lt;Z583+$D850)*Z$840:Z$848)))</f>
        <v/>
      </c>
      <c r="AA850" s="43">
        <f>AA790*MAX(0,MIN(AA840,AA$788-SUMPRODUCT((AA$583:AA$591+$D$850:$D$858&lt;AA583+$D850)*AA$840:AA$848)))</f>
        <v/>
      </c>
      <c r="AB850" s="43">
        <f>AB790*MAX(0,MIN(AB840,AB$788-SUMPRODUCT((AB$583:AB$591+$D$850:$D$858&lt;AB583+$D850)*AB$840:AB$848)))</f>
        <v/>
      </c>
      <c r="AC850" s="43">
        <f>AC790*MAX(0,MIN(AC840,AC$788-SUMPRODUCT((AC$583:AC$591+$D$850:$D$858&lt;AC583+$D850)*AC$840:AC$848)))</f>
        <v/>
      </c>
      <c r="AD850" s="43">
        <f>AD790*MAX(0,MIN(AD840,AD$788-SUMPRODUCT((AD$583:AD$591+$D$850:$D$858&lt;AD583+$D850)*AD$840:AD$848)))</f>
        <v/>
      </c>
      <c r="AF850" s="11">
        <f>CodePrefix&amp;$A850&amp;IF($C850="","","."&amp;$C850&amp;"."&amp;$B850)&amp;INDEX(VarEnd,MATCH($A850,VarKey,0))&amp;AF$5</f>
        <v/>
      </c>
      <c r="AG850" s="42">
        <f>AG790*MAX(0,MIN(AG840,AG$788-SUMPRODUCT((AG$583:AG$591+$D$850:$D$858&lt;AG583+$D850)*AG$840:AG$848)))</f>
        <v/>
      </c>
      <c r="AH850" s="43">
        <f>AH790*MAX(0,MIN(AH840,AH$788-SUMPRODUCT((AH$583:AH$591+$D$850:$D$858&lt;AH583+$D850)*AH$840:AH$848)))</f>
        <v/>
      </c>
      <c r="AI850" s="43">
        <f>AI790*MAX(0,MIN(AI840,AI$788-SUMPRODUCT((AI$583:AI$591+$D$850:$D$858&lt;AI583+$D850)*AI$840:AI$848)))</f>
        <v/>
      </c>
      <c r="AJ850" s="43">
        <f>AJ790*MAX(0,MIN(AJ840,AJ$788-SUMPRODUCT((AJ$583:AJ$591+$D$850:$D$858&lt;AJ583+$D850)*AJ$840:AJ$848)))</f>
        <v/>
      </c>
      <c r="AK850" s="43">
        <f>AK790*MAX(0,MIN(AK840,AK$788-SUMPRODUCT((AK$583:AK$591+$D$850:$D$858&lt;AK583+$D850)*AK$840:AK$848)))</f>
        <v/>
      </c>
      <c r="AL850" s="43">
        <f>AL790*MAX(0,MIN(AL840,AL$788-SUMPRODUCT((AL$583:AL$591+$D$850:$D$858&lt;AL583+$D850)*AL$840:AL$848)))</f>
        <v/>
      </c>
      <c r="AM850" s="43">
        <f>AM790*MAX(0,MIN(AM840,AM$788-SUMPRODUCT((AM$583:AM$591+$D$850:$D$858&lt;AM583+$D850)*AM$840:AM$848)))</f>
        <v/>
      </c>
      <c r="AN850" s="43">
        <f>AN790*MAX(0,MIN(AN840,AN$788-SUMPRODUCT((AN$583:AN$591+$D$850:$D$858&lt;AN583+$D850)*AN$840:AN$848)))</f>
        <v/>
      </c>
      <c r="AO850" s="43">
        <f>AO790*MAX(0,MIN(AO840,AO$788-SUMPRODUCT((AO$583:AO$591+$D$850:$D$858&lt;AO583+$D850)*AO$840:AO$848)))</f>
        <v/>
      </c>
      <c r="AP850" s="43">
        <f>AP790*MAX(0,MIN(AP840,AP$788-SUMPRODUCT((AP$583:AP$591+$D$850:$D$858&lt;AP583+$D850)*AP$840:AP$848)))</f>
        <v/>
      </c>
      <c r="AQ850" s="43">
        <f>AQ790*MAX(0,MIN(AQ840,AQ$788-SUMPRODUCT((AQ$583:AQ$591+$D$850:$D$858&lt;AQ583+$D850)*AQ$840:AQ$848)))</f>
        <v/>
      </c>
      <c r="AR850" s="43">
        <f>AR790*MAX(0,MIN(AR840,AR$788-SUMPRODUCT((AR$583:AR$591+$D$850:$D$858&lt;AR583+$D850)*AR$840:AR$848)))</f>
        <v/>
      </c>
      <c r="AS850" s="43">
        <f>AS790*MAX(0,MIN(AS840,AS$788-SUMPRODUCT((AS$583:AS$591+$D$850:$D$858&lt;AS583+$D850)*AS$840:AS$848)))</f>
        <v/>
      </c>
      <c r="AT850" s="43">
        <f>AT790*MAX(0,MIN(AT840,AT$788-SUMPRODUCT((AT$583:AT$591+$D$850:$D$858&lt;AT583+$D850)*AT$840:AT$848)))</f>
        <v/>
      </c>
      <c r="AU850" s="43">
        <f>AU790*MAX(0,MIN(AU840,AU$788-SUMPRODUCT((AU$583:AU$591+$D$850:$D$858&lt;AU583+$D850)*AU$840:AU$848)))</f>
        <v/>
      </c>
      <c r="AV850" s="43">
        <f>AV790*MAX(0,MIN(AV840,AV$788-SUMPRODUCT((AV$583:AV$591+$D$850:$D$858&lt;AV583+$D850)*AV$840:AV$848)))</f>
        <v/>
      </c>
      <c r="AW850" s="43">
        <f>AW790*MAX(0,MIN(AW840,AW$788-SUMPRODUCT((AW$583:AW$591+$D$850:$D$858&lt;AW583+$D850)*AW$840:AW$848)))</f>
        <v/>
      </c>
      <c r="AX850" s="43">
        <f>AX790*MAX(0,MIN(AX840,AX$788-SUMPRODUCT((AX$583:AX$591+$D$850:$D$858&lt;AX583+$D850)*AX$840:AX$848)))</f>
        <v/>
      </c>
      <c r="AY850" s="43">
        <f>AY790*MAX(0,MIN(AY840,AY$788-SUMPRODUCT((AY$583:AY$591+$D$850:$D$858&lt;AY583+$D850)*AY$840:AY$848)))</f>
        <v/>
      </c>
    </row>
    <row r="851" hidden="1" outlineLevel="1">
      <c r="A851" s="14" t="inlineStr">
        <is>
          <t>second</t>
        </is>
      </c>
      <c r="B851" s="14" t="inlineStr">
        <is>
          <t>nga</t>
        </is>
      </c>
      <c r="C851" s="14" t="inlineStr">
        <is>
          <t>pow</t>
        </is>
      </c>
      <c r="D851" s="41">
        <f>INDEX(Inputs_power!$AT$5:$AT$13,MATCH($B851,Inputs_power!$A$5:$A$13,0))</f>
        <v/>
      </c>
      <c r="E851" s="35" t="n"/>
      <c r="F851" s="35" t="n"/>
      <c r="G851" s="35" t="n"/>
      <c r="H851" s="14">
        <f>INDEX(VarLab,MATCH($A851,VarKey,0))&amp;INDEX(MemLab,MATCH($C851&amp;"|"&amp;$B851,MemKey,0))</f>
        <v/>
      </c>
      <c r="I851" s="14">
        <f>INDEX(VarUnit,MATCH($A851,VarKey,0))</f>
        <v/>
      </c>
      <c r="J851" s="14">
        <f>INDEX(VarSrc,MATCH($A851,VarKey,0))</f>
        <v/>
      </c>
      <c r="K851" s="11">
        <f>CodePrefix&amp;$A851&amp;IF($C851="","","."&amp;$C851&amp;"."&amp;$B851)&amp;INDEX(VarEnd,MATCH($A851,VarKey,0))&amp;K$5</f>
        <v/>
      </c>
      <c r="L851" s="42">
        <f>L791*MAX(0,MIN(L841,L$788-SUMPRODUCT((L$583:L$591+$D$850:$D$858&lt;L584+$D851)*L$840:L$848)))</f>
        <v/>
      </c>
      <c r="M851" s="43">
        <f>M791*MAX(0,MIN(M841,M$788-SUMPRODUCT((M$583:M$591+$D$850:$D$858&lt;M584+$D851)*M$840:M$848)))</f>
        <v/>
      </c>
      <c r="N851" s="43">
        <f>N791*MAX(0,MIN(N841,N$788-SUMPRODUCT((N$583:N$591+$D$850:$D$858&lt;N584+$D851)*N$840:N$848)))</f>
        <v/>
      </c>
      <c r="O851" s="43">
        <f>O791*MAX(0,MIN(O841,O$788-SUMPRODUCT((O$583:O$591+$D$850:$D$858&lt;O584+$D851)*O$840:O$848)))</f>
        <v/>
      </c>
      <c r="P851" s="43">
        <f>P791*MAX(0,MIN(P841,P$788-SUMPRODUCT((P$583:P$591+$D$850:$D$858&lt;P584+$D851)*P$840:P$848)))</f>
        <v/>
      </c>
      <c r="Q851" s="43">
        <f>Q791*MAX(0,MIN(Q841,Q$788-SUMPRODUCT((Q$583:Q$591+$D$850:$D$858&lt;Q584+$D851)*Q$840:Q$848)))</f>
        <v/>
      </c>
      <c r="R851" s="43">
        <f>R791*MAX(0,MIN(R841,R$788-SUMPRODUCT((R$583:R$591+$D$850:$D$858&lt;R584+$D851)*R$840:R$848)))</f>
        <v/>
      </c>
      <c r="S851" s="43">
        <f>S791*MAX(0,MIN(S841,S$788-SUMPRODUCT((S$583:S$591+$D$850:$D$858&lt;S584+$D851)*S$840:S$848)))</f>
        <v/>
      </c>
      <c r="T851" s="43">
        <f>T791*MAX(0,MIN(T841,T$788-SUMPRODUCT((T$583:T$591+$D$850:$D$858&lt;T584+$D851)*T$840:T$848)))</f>
        <v/>
      </c>
      <c r="U851" s="43">
        <f>U791*MAX(0,MIN(U841,U$788-SUMPRODUCT((U$583:U$591+$D$850:$D$858&lt;U584+$D851)*U$840:U$848)))</f>
        <v/>
      </c>
      <c r="V851" s="43">
        <f>V791*MAX(0,MIN(V841,V$788-SUMPRODUCT((V$583:V$591+$D$850:$D$858&lt;V584+$D851)*V$840:V$848)))</f>
        <v/>
      </c>
      <c r="W851" s="43">
        <f>W791*MAX(0,MIN(W841,W$788-SUMPRODUCT((W$583:W$591+$D$850:$D$858&lt;W584+$D851)*W$840:W$848)))</f>
        <v/>
      </c>
      <c r="X851" s="43">
        <f>X791*MAX(0,MIN(X841,X$788-SUMPRODUCT((X$583:X$591+$D$850:$D$858&lt;X584+$D851)*X$840:X$848)))</f>
        <v/>
      </c>
      <c r="Y851" s="43">
        <f>Y791*MAX(0,MIN(Y841,Y$788-SUMPRODUCT((Y$583:Y$591+$D$850:$D$858&lt;Y584+$D851)*Y$840:Y$848)))</f>
        <v/>
      </c>
      <c r="Z851" s="43">
        <f>Z791*MAX(0,MIN(Z841,Z$788-SUMPRODUCT((Z$583:Z$591+$D$850:$D$858&lt;Z584+$D851)*Z$840:Z$848)))</f>
        <v/>
      </c>
      <c r="AA851" s="43">
        <f>AA791*MAX(0,MIN(AA841,AA$788-SUMPRODUCT((AA$583:AA$591+$D$850:$D$858&lt;AA584+$D851)*AA$840:AA$848)))</f>
        <v/>
      </c>
      <c r="AB851" s="43">
        <f>AB791*MAX(0,MIN(AB841,AB$788-SUMPRODUCT((AB$583:AB$591+$D$850:$D$858&lt;AB584+$D851)*AB$840:AB$848)))</f>
        <v/>
      </c>
      <c r="AC851" s="43">
        <f>AC791*MAX(0,MIN(AC841,AC$788-SUMPRODUCT((AC$583:AC$591+$D$850:$D$858&lt;AC584+$D851)*AC$840:AC$848)))</f>
        <v/>
      </c>
      <c r="AD851" s="43">
        <f>AD791*MAX(0,MIN(AD841,AD$788-SUMPRODUCT((AD$583:AD$591+$D$850:$D$858&lt;AD584+$D851)*AD$840:AD$848)))</f>
        <v/>
      </c>
      <c r="AF851" s="11">
        <f>CodePrefix&amp;$A851&amp;IF($C851="","","."&amp;$C851&amp;"."&amp;$B851)&amp;INDEX(VarEnd,MATCH($A851,VarKey,0))&amp;AF$5</f>
        <v/>
      </c>
      <c r="AG851" s="42">
        <f>AG791*MAX(0,MIN(AG841,AG$788-SUMPRODUCT((AG$583:AG$591+$D$850:$D$858&lt;AG584+$D851)*AG$840:AG$848)))</f>
        <v/>
      </c>
      <c r="AH851" s="43">
        <f>AH791*MAX(0,MIN(AH841,AH$788-SUMPRODUCT((AH$583:AH$591+$D$850:$D$858&lt;AH584+$D851)*AH$840:AH$848)))</f>
        <v/>
      </c>
      <c r="AI851" s="43">
        <f>AI791*MAX(0,MIN(AI841,AI$788-SUMPRODUCT((AI$583:AI$591+$D$850:$D$858&lt;AI584+$D851)*AI$840:AI$848)))</f>
        <v/>
      </c>
      <c r="AJ851" s="43">
        <f>AJ791*MAX(0,MIN(AJ841,AJ$788-SUMPRODUCT((AJ$583:AJ$591+$D$850:$D$858&lt;AJ584+$D851)*AJ$840:AJ$848)))</f>
        <v/>
      </c>
      <c r="AK851" s="43">
        <f>AK791*MAX(0,MIN(AK841,AK$788-SUMPRODUCT((AK$583:AK$591+$D$850:$D$858&lt;AK584+$D851)*AK$840:AK$848)))</f>
        <v/>
      </c>
      <c r="AL851" s="43">
        <f>AL791*MAX(0,MIN(AL841,AL$788-SUMPRODUCT((AL$583:AL$591+$D$850:$D$858&lt;AL584+$D851)*AL$840:AL$848)))</f>
        <v/>
      </c>
      <c r="AM851" s="43">
        <f>AM791*MAX(0,MIN(AM841,AM$788-SUMPRODUCT((AM$583:AM$591+$D$850:$D$858&lt;AM584+$D851)*AM$840:AM$848)))</f>
        <v/>
      </c>
      <c r="AN851" s="43">
        <f>AN791*MAX(0,MIN(AN841,AN$788-SUMPRODUCT((AN$583:AN$591+$D$850:$D$858&lt;AN584+$D851)*AN$840:AN$848)))</f>
        <v/>
      </c>
      <c r="AO851" s="43">
        <f>AO791*MAX(0,MIN(AO841,AO$788-SUMPRODUCT((AO$583:AO$591+$D$850:$D$858&lt;AO584+$D851)*AO$840:AO$848)))</f>
        <v/>
      </c>
      <c r="AP851" s="43">
        <f>AP791*MAX(0,MIN(AP841,AP$788-SUMPRODUCT((AP$583:AP$591+$D$850:$D$858&lt;AP584+$D851)*AP$840:AP$848)))</f>
        <v/>
      </c>
      <c r="AQ851" s="43">
        <f>AQ791*MAX(0,MIN(AQ841,AQ$788-SUMPRODUCT((AQ$583:AQ$591+$D$850:$D$858&lt;AQ584+$D851)*AQ$840:AQ$848)))</f>
        <v/>
      </c>
      <c r="AR851" s="43">
        <f>AR791*MAX(0,MIN(AR841,AR$788-SUMPRODUCT((AR$583:AR$591+$D$850:$D$858&lt;AR584+$D851)*AR$840:AR$848)))</f>
        <v/>
      </c>
      <c r="AS851" s="43">
        <f>AS791*MAX(0,MIN(AS841,AS$788-SUMPRODUCT((AS$583:AS$591+$D$850:$D$858&lt;AS584+$D851)*AS$840:AS$848)))</f>
        <v/>
      </c>
      <c r="AT851" s="43">
        <f>AT791*MAX(0,MIN(AT841,AT$788-SUMPRODUCT((AT$583:AT$591+$D$850:$D$858&lt;AT584+$D851)*AT$840:AT$848)))</f>
        <v/>
      </c>
      <c r="AU851" s="43">
        <f>AU791*MAX(0,MIN(AU841,AU$788-SUMPRODUCT((AU$583:AU$591+$D$850:$D$858&lt;AU584+$D851)*AU$840:AU$848)))</f>
        <v/>
      </c>
      <c r="AV851" s="43">
        <f>AV791*MAX(0,MIN(AV841,AV$788-SUMPRODUCT((AV$583:AV$591+$D$850:$D$858&lt;AV584+$D851)*AV$840:AV$848)))</f>
        <v/>
      </c>
      <c r="AW851" s="43">
        <f>AW791*MAX(0,MIN(AW841,AW$788-SUMPRODUCT((AW$583:AW$591+$D$850:$D$858&lt;AW584+$D851)*AW$840:AW$848)))</f>
        <v/>
      </c>
      <c r="AX851" s="43">
        <f>AX791*MAX(0,MIN(AX841,AX$788-SUMPRODUCT((AX$583:AX$591+$D$850:$D$858&lt;AX584+$D851)*AX$840:AX$848)))</f>
        <v/>
      </c>
      <c r="AY851" s="43">
        <f>AY791*MAX(0,MIN(AY841,AY$788-SUMPRODUCT((AY$583:AY$591+$D$850:$D$858&lt;AY584+$D851)*AY$840:AY$848)))</f>
        <v/>
      </c>
    </row>
    <row r="852" hidden="1" outlineLevel="1">
      <c r="A852" s="14" t="inlineStr">
        <is>
          <t>second</t>
        </is>
      </c>
      <c r="B852" s="14" t="inlineStr">
        <is>
          <t>oop</t>
        </is>
      </c>
      <c r="C852" s="14" t="inlineStr">
        <is>
          <t>pow</t>
        </is>
      </c>
      <c r="D852" s="41">
        <f>INDEX(Inputs_power!$AT$5:$AT$13,MATCH($B852,Inputs_power!$A$5:$A$13,0))</f>
        <v/>
      </c>
      <c r="E852" s="35" t="n"/>
      <c r="F852" s="35" t="n"/>
      <c r="G852" s="35" t="n"/>
      <c r="H852" s="14">
        <f>INDEX(VarLab,MATCH($A852,VarKey,0))&amp;INDEX(MemLab,MATCH($C852&amp;"|"&amp;$B852,MemKey,0))</f>
        <v/>
      </c>
      <c r="I852" s="14">
        <f>INDEX(VarUnit,MATCH($A852,VarKey,0))</f>
        <v/>
      </c>
      <c r="J852" s="14">
        <f>INDEX(VarSrc,MATCH($A852,VarKey,0))</f>
        <v/>
      </c>
      <c r="K852" s="11">
        <f>CodePrefix&amp;$A852&amp;IF($C852="","","."&amp;$C852&amp;"."&amp;$B852)&amp;INDEX(VarEnd,MATCH($A852,VarKey,0))&amp;K$5</f>
        <v/>
      </c>
      <c r="L852" s="42">
        <f>L792*MAX(0,MIN(L842,L$788-SUMPRODUCT((L$583:L$591+$D$850:$D$858&lt;L585+$D852)*L$840:L$848)))</f>
        <v/>
      </c>
      <c r="M852" s="43">
        <f>M792*MAX(0,MIN(M842,M$788-SUMPRODUCT((M$583:M$591+$D$850:$D$858&lt;M585+$D852)*M$840:M$848)))</f>
        <v/>
      </c>
      <c r="N852" s="43">
        <f>N792*MAX(0,MIN(N842,N$788-SUMPRODUCT((N$583:N$591+$D$850:$D$858&lt;N585+$D852)*N$840:N$848)))</f>
        <v/>
      </c>
      <c r="O852" s="43">
        <f>O792*MAX(0,MIN(O842,O$788-SUMPRODUCT((O$583:O$591+$D$850:$D$858&lt;O585+$D852)*O$840:O$848)))</f>
        <v/>
      </c>
      <c r="P852" s="43">
        <f>P792*MAX(0,MIN(P842,P$788-SUMPRODUCT((P$583:P$591+$D$850:$D$858&lt;P585+$D852)*P$840:P$848)))</f>
        <v/>
      </c>
      <c r="Q852" s="43">
        <f>Q792*MAX(0,MIN(Q842,Q$788-SUMPRODUCT((Q$583:Q$591+$D$850:$D$858&lt;Q585+$D852)*Q$840:Q$848)))</f>
        <v/>
      </c>
      <c r="R852" s="43">
        <f>R792*MAX(0,MIN(R842,R$788-SUMPRODUCT((R$583:R$591+$D$850:$D$858&lt;R585+$D852)*R$840:R$848)))</f>
        <v/>
      </c>
      <c r="S852" s="43">
        <f>S792*MAX(0,MIN(S842,S$788-SUMPRODUCT((S$583:S$591+$D$850:$D$858&lt;S585+$D852)*S$840:S$848)))</f>
        <v/>
      </c>
      <c r="T852" s="43">
        <f>T792*MAX(0,MIN(T842,T$788-SUMPRODUCT((T$583:T$591+$D$850:$D$858&lt;T585+$D852)*T$840:T$848)))</f>
        <v/>
      </c>
      <c r="U852" s="43">
        <f>U792*MAX(0,MIN(U842,U$788-SUMPRODUCT((U$583:U$591+$D$850:$D$858&lt;U585+$D852)*U$840:U$848)))</f>
        <v/>
      </c>
      <c r="V852" s="43">
        <f>V792*MAX(0,MIN(V842,V$788-SUMPRODUCT((V$583:V$591+$D$850:$D$858&lt;V585+$D852)*V$840:V$848)))</f>
        <v/>
      </c>
      <c r="W852" s="43">
        <f>W792*MAX(0,MIN(W842,W$788-SUMPRODUCT((W$583:W$591+$D$850:$D$858&lt;W585+$D852)*W$840:W$848)))</f>
        <v/>
      </c>
      <c r="X852" s="43">
        <f>X792*MAX(0,MIN(X842,X$788-SUMPRODUCT((X$583:X$591+$D$850:$D$858&lt;X585+$D852)*X$840:X$848)))</f>
        <v/>
      </c>
      <c r="Y852" s="43">
        <f>Y792*MAX(0,MIN(Y842,Y$788-SUMPRODUCT((Y$583:Y$591+$D$850:$D$858&lt;Y585+$D852)*Y$840:Y$848)))</f>
        <v/>
      </c>
      <c r="Z852" s="43">
        <f>Z792*MAX(0,MIN(Z842,Z$788-SUMPRODUCT((Z$583:Z$591+$D$850:$D$858&lt;Z585+$D852)*Z$840:Z$848)))</f>
        <v/>
      </c>
      <c r="AA852" s="43">
        <f>AA792*MAX(0,MIN(AA842,AA$788-SUMPRODUCT((AA$583:AA$591+$D$850:$D$858&lt;AA585+$D852)*AA$840:AA$848)))</f>
        <v/>
      </c>
      <c r="AB852" s="43">
        <f>AB792*MAX(0,MIN(AB842,AB$788-SUMPRODUCT((AB$583:AB$591+$D$850:$D$858&lt;AB585+$D852)*AB$840:AB$848)))</f>
        <v/>
      </c>
      <c r="AC852" s="43">
        <f>AC792*MAX(0,MIN(AC842,AC$788-SUMPRODUCT((AC$583:AC$591+$D$850:$D$858&lt;AC585+$D852)*AC$840:AC$848)))</f>
        <v/>
      </c>
      <c r="AD852" s="43">
        <f>AD792*MAX(0,MIN(AD842,AD$788-SUMPRODUCT((AD$583:AD$591+$D$850:$D$858&lt;AD585+$D852)*AD$840:AD$848)))</f>
        <v/>
      </c>
      <c r="AF852" s="11">
        <f>CodePrefix&amp;$A852&amp;IF($C852="","","."&amp;$C852&amp;"."&amp;$B852)&amp;INDEX(VarEnd,MATCH($A852,VarKey,0))&amp;AF$5</f>
        <v/>
      </c>
      <c r="AG852" s="42">
        <f>AG792*MAX(0,MIN(AG842,AG$788-SUMPRODUCT((AG$583:AG$591+$D$850:$D$858&lt;AG585+$D852)*AG$840:AG$848)))</f>
        <v/>
      </c>
      <c r="AH852" s="43">
        <f>AH792*MAX(0,MIN(AH842,AH$788-SUMPRODUCT((AH$583:AH$591+$D$850:$D$858&lt;AH585+$D852)*AH$840:AH$848)))</f>
        <v/>
      </c>
      <c r="AI852" s="43">
        <f>AI792*MAX(0,MIN(AI842,AI$788-SUMPRODUCT((AI$583:AI$591+$D$850:$D$858&lt;AI585+$D852)*AI$840:AI$848)))</f>
        <v/>
      </c>
      <c r="AJ852" s="43">
        <f>AJ792*MAX(0,MIN(AJ842,AJ$788-SUMPRODUCT((AJ$583:AJ$591+$D$850:$D$858&lt;AJ585+$D852)*AJ$840:AJ$848)))</f>
        <v/>
      </c>
      <c r="AK852" s="43">
        <f>AK792*MAX(0,MIN(AK842,AK$788-SUMPRODUCT((AK$583:AK$591+$D$850:$D$858&lt;AK585+$D852)*AK$840:AK$848)))</f>
        <v/>
      </c>
      <c r="AL852" s="43">
        <f>AL792*MAX(0,MIN(AL842,AL$788-SUMPRODUCT((AL$583:AL$591+$D$850:$D$858&lt;AL585+$D852)*AL$840:AL$848)))</f>
        <v/>
      </c>
      <c r="AM852" s="43">
        <f>AM792*MAX(0,MIN(AM842,AM$788-SUMPRODUCT((AM$583:AM$591+$D$850:$D$858&lt;AM585+$D852)*AM$840:AM$848)))</f>
        <v/>
      </c>
      <c r="AN852" s="43">
        <f>AN792*MAX(0,MIN(AN842,AN$788-SUMPRODUCT((AN$583:AN$591+$D$850:$D$858&lt;AN585+$D852)*AN$840:AN$848)))</f>
        <v/>
      </c>
      <c r="AO852" s="43">
        <f>AO792*MAX(0,MIN(AO842,AO$788-SUMPRODUCT((AO$583:AO$591+$D$850:$D$858&lt;AO585+$D852)*AO$840:AO$848)))</f>
        <v/>
      </c>
      <c r="AP852" s="43">
        <f>AP792*MAX(0,MIN(AP842,AP$788-SUMPRODUCT((AP$583:AP$591+$D$850:$D$858&lt;AP585+$D852)*AP$840:AP$848)))</f>
        <v/>
      </c>
      <c r="AQ852" s="43">
        <f>AQ792*MAX(0,MIN(AQ842,AQ$788-SUMPRODUCT((AQ$583:AQ$591+$D$850:$D$858&lt;AQ585+$D852)*AQ$840:AQ$848)))</f>
        <v/>
      </c>
      <c r="AR852" s="43">
        <f>AR792*MAX(0,MIN(AR842,AR$788-SUMPRODUCT((AR$583:AR$591+$D$850:$D$858&lt;AR585+$D852)*AR$840:AR$848)))</f>
        <v/>
      </c>
      <c r="AS852" s="43">
        <f>AS792*MAX(0,MIN(AS842,AS$788-SUMPRODUCT((AS$583:AS$591+$D$850:$D$858&lt;AS585+$D852)*AS$840:AS$848)))</f>
        <v/>
      </c>
      <c r="AT852" s="43">
        <f>AT792*MAX(0,MIN(AT842,AT$788-SUMPRODUCT((AT$583:AT$591+$D$850:$D$858&lt;AT585+$D852)*AT$840:AT$848)))</f>
        <v/>
      </c>
      <c r="AU852" s="43">
        <f>AU792*MAX(0,MIN(AU842,AU$788-SUMPRODUCT((AU$583:AU$591+$D$850:$D$858&lt;AU585+$D852)*AU$840:AU$848)))</f>
        <v/>
      </c>
      <c r="AV852" s="43">
        <f>AV792*MAX(0,MIN(AV842,AV$788-SUMPRODUCT((AV$583:AV$591+$D$850:$D$858&lt;AV585+$D852)*AV$840:AV$848)))</f>
        <v/>
      </c>
      <c r="AW852" s="43">
        <f>AW792*MAX(0,MIN(AW842,AW$788-SUMPRODUCT((AW$583:AW$591+$D$850:$D$858&lt;AW585+$D852)*AW$840:AW$848)))</f>
        <v/>
      </c>
      <c r="AX852" s="43">
        <f>AX792*MAX(0,MIN(AX842,AX$788-SUMPRODUCT((AX$583:AX$591+$D$850:$D$858&lt;AX585+$D852)*AX$840:AX$848)))</f>
        <v/>
      </c>
      <c r="AY852" s="43">
        <f>AY792*MAX(0,MIN(AY842,AY$788-SUMPRODUCT((AY$583:AY$591+$D$850:$D$858&lt;AY585+$D852)*AY$840:AY$848)))</f>
        <v/>
      </c>
    </row>
    <row r="853" hidden="1" outlineLevel="1">
      <c r="A853" s="14" t="inlineStr">
        <is>
          <t>second</t>
        </is>
      </c>
      <c r="B853" s="14" t="inlineStr">
        <is>
          <t>nuc</t>
        </is>
      </c>
      <c r="C853" s="14" t="inlineStr">
        <is>
          <t>pow</t>
        </is>
      </c>
      <c r="D853" s="41">
        <f>INDEX(Inputs_power!$AT$5:$AT$13,MATCH($B853,Inputs_power!$A$5:$A$13,0))</f>
        <v/>
      </c>
      <c r="E853" s="35" t="n"/>
      <c r="F853" s="35" t="n"/>
      <c r="G853" s="35" t="n"/>
      <c r="H853" s="14">
        <f>INDEX(VarLab,MATCH($A853,VarKey,0))&amp;INDEX(MemLab,MATCH($C853&amp;"|"&amp;$B853,MemKey,0))</f>
        <v/>
      </c>
      <c r="I853" s="14">
        <f>INDEX(VarUnit,MATCH($A853,VarKey,0))</f>
        <v/>
      </c>
      <c r="J853" s="14">
        <f>INDEX(VarSrc,MATCH($A853,VarKey,0))</f>
        <v/>
      </c>
      <c r="K853" s="11">
        <f>CodePrefix&amp;$A853&amp;IF($C853="","","."&amp;$C853&amp;"."&amp;$B853)&amp;INDEX(VarEnd,MATCH($A853,VarKey,0))&amp;K$5</f>
        <v/>
      </c>
      <c r="L853" s="42">
        <f>L793*MAX(0,MIN(L843,L$788-SUMPRODUCT((L$583:L$591+$D$850:$D$858&lt;L586+$D853)*L$840:L$848)))</f>
        <v/>
      </c>
      <c r="M853" s="43">
        <f>M793*MAX(0,MIN(M843,M$788-SUMPRODUCT((M$583:M$591+$D$850:$D$858&lt;M586+$D853)*M$840:M$848)))</f>
        <v/>
      </c>
      <c r="N853" s="43">
        <f>N793*MAX(0,MIN(N843,N$788-SUMPRODUCT((N$583:N$591+$D$850:$D$858&lt;N586+$D853)*N$840:N$848)))</f>
        <v/>
      </c>
      <c r="O853" s="43">
        <f>O793*MAX(0,MIN(O843,O$788-SUMPRODUCT((O$583:O$591+$D$850:$D$858&lt;O586+$D853)*O$840:O$848)))</f>
        <v/>
      </c>
      <c r="P853" s="43">
        <f>P793*MAX(0,MIN(P843,P$788-SUMPRODUCT((P$583:P$591+$D$850:$D$858&lt;P586+$D853)*P$840:P$848)))</f>
        <v/>
      </c>
      <c r="Q853" s="43">
        <f>Q793*MAX(0,MIN(Q843,Q$788-SUMPRODUCT((Q$583:Q$591+$D$850:$D$858&lt;Q586+$D853)*Q$840:Q$848)))</f>
        <v/>
      </c>
      <c r="R853" s="43">
        <f>R793*MAX(0,MIN(R843,R$788-SUMPRODUCT((R$583:R$591+$D$850:$D$858&lt;R586+$D853)*R$840:R$848)))</f>
        <v/>
      </c>
      <c r="S853" s="43">
        <f>S793*MAX(0,MIN(S843,S$788-SUMPRODUCT((S$583:S$591+$D$850:$D$858&lt;S586+$D853)*S$840:S$848)))</f>
        <v/>
      </c>
      <c r="T853" s="43">
        <f>T793*MAX(0,MIN(T843,T$788-SUMPRODUCT((T$583:T$591+$D$850:$D$858&lt;T586+$D853)*T$840:T$848)))</f>
        <v/>
      </c>
      <c r="U853" s="43">
        <f>U793*MAX(0,MIN(U843,U$788-SUMPRODUCT((U$583:U$591+$D$850:$D$858&lt;U586+$D853)*U$840:U$848)))</f>
        <v/>
      </c>
      <c r="V853" s="43">
        <f>V793*MAX(0,MIN(V843,V$788-SUMPRODUCT((V$583:V$591+$D$850:$D$858&lt;V586+$D853)*V$840:V$848)))</f>
        <v/>
      </c>
      <c r="W853" s="43">
        <f>W793*MAX(0,MIN(W843,W$788-SUMPRODUCT((W$583:W$591+$D$850:$D$858&lt;W586+$D853)*W$840:W$848)))</f>
        <v/>
      </c>
      <c r="X853" s="43">
        <f>X793*MAX(0,MIN(X843,X$788-SUMPRODUCT((X$583:X$591+$D$850:$D$858&lt;X586+$D853)*X$840:X$848)))</f>
        <v/>
      </c>
      <c r="Y853" s="43">
        <f>Y793*MAX(0,MIN(Y843,Y$788-SUMPRODUCT((Y$583:Y$591+$D$850:$D$858&lt;Y586+$D853)*Y$840:Y$848)))</f>
        <v/>
      </c>
      <c r="Z853" s="43">
        <f>Z793*MAX(0,MIN(Z843,Z$788-SUMPRODUCT((Z$583:Z$591+$D$850:$D$858&lt;Z586+$D853)*Z$840:Z$848)))</f>
        <v/>
      </c>
      <c r="AA853" s="43">
        <f>AA793*MAX(0,MIN(AA843,AA$788-SUMPRODUCT((AA$583:AA$591+$D$850:$D$858&lt;AA586+$D853)*AA$840:AA$848)))</f>
        <v/>
      </c>
      <c r="AB853" s="43">
        <f>AB793*MAX(0,MIN(AB843,AB$788-SUMPRODUCT((AB$583:AB$591+$D$850:$D$858&lt;AB586+$D853)*AB$840:AB$848)))</f>
        <v/>
      </c>
      <c r="AC853" s="43">
        <f>AC793*MAX(0,MIN(AC843,AC$788-SUMPRODUCT((AC$583:AC$591+$D$850:$D$858&lt;AC586+$D853)*AC$840:AC$848)))</f>
        <v/>
      </c>
      <c r="AD853" s="43">
        <f>AD793*MAX(0,MIN(AD843,AD$788-SUMPRODUCT((AD$583:AD$591+$D$850:$D$858&lt;AD586+$D853)*AD$840:AD$848)))</f>
        <v/>
      </c>
      <c r="AF853" s="11">
        <f>CodePrefix&amp;$A853&amp;IF($C853="","","."&amp;$C853&amp;"."&amp;$B853)&amp;INDEX(VarEnd,MATCH($A853,VarKey,0))&amp;AF$5</f>
        <v/>
      </c>
      <c r="AG853" s="42">
        <f>AG793*MAX(0,MIN(AG843,AG$788-SUMPRODUCT((AG$583:AG$591+$D$850:$D$858&lt;AG586+$D853)*AG$840:AG$848)))</f>
        <v/>
      </c>
      <c r="AH853" s="43">
        <f>AH793*MAX(0,MIN(AH843,AH$788-SUMPRODUCT((AH$583:AH$591+$D$850:$D$858&lt;AH586+$D853)*AH$840:AH$848)))</f>
        <v/>
      </c>
      <c r="AI853" s="43">
        <f>AI793*MAX(0,MIN(AI843,AI$788-SUMPRODUCT((AI$583:AI$591+$D$850:$D$858&lt;AI586+$D853)*AI$840:AI$848)))</f>
        <v/>
      </c>
      <c r="AJ853" s="43">
        <f>AJ793*MAX(0,MIN(AJ843,AJ$788-SUMPRODUCT((AJ$583:AJ$591+$D$850:$D$858&lt;AJ586+$D853)*AJ$840:AJ$848)))</f>
        <v/>
      </c>
      <c r="AK853" s="43">
        <f>AK793*MAX(0,MIN(AK843,AK$788-SUMPRODUCT((AK$583:AK$591+$D$850:$D$858&lt;AK586+$D853)*AK$840:AK$848)))</f>
        <v/>
      </c>
      <c r="AL853" s="43">
        <f>AL793*MAX(0,MIN(AL843,AL$788-SUMPRODUCT((AL$583:AL$591+$D$850:$D$858&lt;AL586+$D853)*AL$840:AL$848)))</f>
        <v/>
      </c>
      <c r="AM853" s="43">
        <f>AM793*MAX(0,MIN(AM843,AM$788-SUMPRODUCT((AM$583:AM$591+$D$850:$D$858&lt;AM586+$D853)*AM$840:AM$848)))</f>
        <v/>
      </c>
      <c r="AN853" s="43">
        <f>AN793*MAX(0,MIN(AN843,AN$788-SUMPRODUCT((AN$583:AN$591+$D$850:$D$858&lt;AN586+$D853)*AN$840:AN$848)))</f>
        <v/>
      </c>
      <c r="AO853" s="43">
        <f>AO793*MAX(0,MIN(AO843,AO$788-SUMPRODUCT((AO$583:AO$591+$D$850:$D$858&lt;AO586+$D853)*AO$840:AO$848)))</f>
        <v/>
      </c>
      <c r="AP853" s="43">
        <f>AP793*MAX(0,MIN(AP843,AP$788-SUMPRODUCT((AP$583:AP$591+$D$850:$D$858&lt;AP586+$D853)*AP$840:AP$848)))</f>
        <v/>
      </c>
      <c r="AQ853" s="43">
        <f>AQ793*MAX(0,MIN(AQ843,AQ$788-SUMPRODUCT((AQ$583:AQ$591+$D$850:$D$858&lt;AQ586+$D853)*AQ$840:AQ$848)))</f>
        <v/>
      </c>
      <c r="AR853" s="43">
        <f>AR793*MAX(0,MIN(AR843,AR$788-SUMPRODUCT((AR$583:AR$591+$D$850:$D$858&lt;AR586+$D853)*AR$840:AR$848)))</f>
        <v/>
      </c>
      <c r="AS853" s="43">
        <f>AS793*MAX(0,MIN(AS843,AS$788-SUMPRODUCT((AS$583:AS$591+$D$850:$D$858&lt;AS586+$D853)*AS$840:AS$848)))</f>
        <v/>
      </c>
      <c r="AT853" s="43">
        <f>AT793*MAX(0,MIN(AT843,AT$788-SUMPRODUCT((AT$583:AT$591+$D$850:$D$858&lt;AT586+$D853)*AT$840:AT$848)))</f>
        <v/>
      </c>
      <c r="AU853" s="43">
        <f>AU793*MAX(0,MIN(AU843,AU$788-SUMPRODUCT((AU$583:AU$591+$D$850:$D$858&lt;AU586+$D853)*AU$840:AU$848)))</f>
        <v/>
      </c>
      <c r="AV853" s="43">
        <f>AV793*MAX(0,MIN(AV843,AV$788-SUMPRODUCT((AV$583:AV$591+$D$850:$D$858&lt;AV586+$D853)*AV$840:AV$848)))</f>
        <v/>
      </c>
      <c r="AW853" s="43">
        <f>AW793*MAX(0,MIN(AW843,AW$788-SUMPRODUCT((AW$583:AW$591+$D$850:$D$858&lt;AW586+$D853)*AW$840:AW$848)))</f>
        <v/>
      </c>
      <c r="AX853" s="43">
        <f>AX793*MAX(0,MIN(AX843,AX$788-SUMPRODUCT((AX$583:AX$591+$D$850:$D$858&lt;AX586+$D853)*AX$840:AX$848)))</f>
        <v/>
      </c>
      <c r="AY853" s="43">
        <f>AY793*MAX(0,MIN(AY843,AY$788-SUMPRODUCT((AY$583:AY$591+$D$850:$D$858&lt;AY586+$D853)*AY$840:AY$848)))</f>
        <v/>
      </c>
    </row>
    <row r="854" hidden="1" outlineLevel="1">
      <c r="A854" s="14" t="inlineStr">
        <is>
          <t>second</t>
        </is>
      </c>
      <c r="B854" s="14" t="inlineStr">
        <is>
          <t>wnd</t>
        </is>
      </c>
      <c r="C854" s="14" t="inlineStr">
        <is>
          <t>pow</t>
        </is>
      </c>
      <c r="D854" s="41">
        <f>INDEX(Inputs_power!$AT$5:$AT$13,MATCH($B854,Inputs_power!$A$5:$A$13,0))</f>
        <v/>
      </c>
      <c r="E854" s="35" t="n"/>
      <c r="F854" s="35" t="n"/>
      <c r="G854" s="35" t="n"/>
      <c r="H854" s="14">
        <f>INDEX(VarLab,MATCH($A854,VarKey,0))&amp;INDEX(MemLab,MATCH($C854&amp;"|"&amp;$B854,MemKey,0))</f>
        <v/>
      </c>
      <c r="I854" s="14">
        <f>INDEX(VarUnit,MATCH($A854,VarKey,0))</f>
        <v/>
      </c>
      <c r="J854" s="14">
        <f>INDEX(VarSrc,MATCH($A854,VarKey,0))</f>
        <v/>
      </c>
      <c r="K854" s="11">
        <f>CodePrefix&amp;$A854&amp;IF($C854="","","."&amp;$C854&amp;"."&amp;$B854)&amp;INDEX(VarEnd,MATCH($A854,VarKey,0))&amp;K$5</f>
        <v/>
      </c>
      <c r="L854" s="42">
        <f>L794*MAX(0,MIN(L844,L$788-SUMPRODUCT((L$583:L$591+$D$850:$D$858&lt;L587+$D854)*L$840:L$848)))</f>
        <v/>
      </c>
      <c r="M854" s="43">
        <f>M794*MAX(0,MIN(M844,M$788-SUMPRODUCT((M$583:M$591+$D$850:$D$858&lt;M587+$D854)*M$840:M$848)))</f>
        <v/>
      </c>
      <c r="N854" s="43">
        <f>N794*MAX(0,MIN(N844,N$788-SUMPRODUCT((N$583:N$591+$D$850:$D$858&lt;N587+$D854)*N$840:N$848)))</f>
        <v/>
      </c>
      <c r="O854" s="43">
        <f>O794*MAX(0,MIN(O844,O$788-SUMPRODUCT((O$583:O$591+$D$850:$D$858&lt;O587+$D854)*O$840:O$848)))</f>
        <v/>
      </c>
      <c r="P854" s="43">
        <f>P794*MAX(0,MIN(P844,P$788-SUMPRODUCT((P$583:P$591+$D$850:$D$858&lt;P587+$D854)*P$840:P$848)))</f>
        <v/>
      </c>
      <c r="Q854" s="43">
        <f>Q794*MAX(0,MIN(Q844,Q$788-SUMPRODUCT((Q$583:Q$591+$D$850:$D$858&lt;Q587+$D854)*Q$840:Q$848)))</f>
        <v/>
      </c>
      <c r="R854" s="43">
        <f>R794*MAX(0,MIN(R844,R$788-SUMPRODUCT((R$583:R$591+$D$850:$D$858&lt;R587+$D854)*R$840:R$848)))</f>
        <v/>
      </c>
      <c r="S854" s="43">
        <f>S794*MAX(0,MIN(S844,S$788-SUMPRODUCT((S$583:S$591+$D$850:$D$858&lt;S587+$D854)*S$840:S$848)))</f>
        <v/>
      </c>
      <c r="T854" s="43">
        <f>T794*MAX(0,MIN(T844,T$788-SUMPRODUCT((T$583:T$591+$D$850:$D$858&lt;T587+$D854)*T$840:T$848)))</f>
        <v/>
      </c>
      <c r="U854" s="43">
        <f>U794*MAX(0,MIN(U844,U$788-SUMPRODUCT((U$583:U$591+$D$850:$D$858&lt;U587+$D854)*U$840:U$848)))</f>
        <v/>
      </c>
      <c r="V854" s="43">
        <f>V794*MAX(0,MIN(V844,V$788-SUMPRODUCT((V$583:V$591+$D$850:$D$858&lt;V587+$D854)*V$840:V$848)))</f>
        <v/>
      </c>
      <c r="W854" s="43">
        <f>W794*MAX(0,MIN(W844,W$788-SUMPRODUCT((W$583:W$591+$D$850:$D$858&lt;W587+$D854)*W$840:W$848)))</f>
        <v/>
      </c>
      <c r="X854" s="43">
        <f>X794*MAX(0,MIN(X844,X$788-SUMPRODUCT((X$583:X$591+$D$850:$D$858&lt;X587+$D854)*X$840:X$848)))</f>
        <v/>
      </c>
      <c r="Y854" s="43">
        <f>Y794*MAX(0,MIN(Y844,Y$788-SUMPRODUCT((Y$583:Y$591+$D$850:$D$858&lt;Y587+$D854)*Y$840:Y$848)))</f>
        <v/>
      </c>
      <c r="Z854" s="43">
        <f>Z794*MAX(0,MIN(Z844,Z$788-SUMPRODUCT((Z$583:Z$591+$D$850:$D$858&lt;Z587+$D854)*Z$840:Z$848)))</f>
        <v/>
      </c>
      <c r="AA854" s="43">
        <f>AA794*MAX(0,MIN(AA844,AA$788-SUMPRODUCT((AA$583:AA$591+$D$850:$D$858&lt;AA587+$D854)*AA$840:AA$848)))</f>
        <v/>
      </c>
      <c r="AB854" s="43">
        <f>AB794*MAX(0,MIN(AB844,AB$788-SUMPRODUCT((AB$583:AB$591+$D$850:$D$858&lt;AB587+$D854)*AB$840:AB$848)))</f>
        <v/>
      </c>
      <c r="AC854" s="43">
        <f>AC794*MAX(0,MIN(AC844,AC$788-SUMPRODUCT((AC$583:AC$591+$D$850:$D$858&lt;AC587+$D854)*AC$840:AC$848)))</f>
        <v/>
      </c>
      <c r="AD854" s="43">
        <f>AD794*MAX(0,MIN(AD844,AD$788-SUMPRODUCT((AD$583:AD$591+$D$850:$D$858&lt;AD587+$D854)*AD$840:AD$848)))</f>
        <v/>
      </c>
      <c r="AF854" s="11">
        <f>CodePrefix&amp;$A854&amp;IF($C854="","","."&amp;$C854&amp;"."&amp;$B854)&amp;INDEX(VarEnd,MATCH($A854,VarKey,0))&amp;AF$5</f>
        <v/>
      </c>
      <c r="AG854" s="42">
        <f>AG794*MAX(0,MIN(AG844,AG$788-SUMPRODUCT((AG$583:AG$591+$D$850:$D$858&lt;AG587+$D854)*AG$840:AG$848)))</f>
        <v/>
      </c>
      <c r="AH854" s="43">
        <f>AH794*MAX(0,MIN(AH844,AH$788-SUMPRODUCT((AH$583:AH$591+$D$850:$D$858&lt;AH587+$D854)*AH$840:AH$848)))</f>
        <v/>
      </c>
      <c r="AI854" s="43">
        <f>AI794*MAX(0,MIN(AI844,AI$788-SUMPRODUCT((AI$583:AI$591+$D$850:$D$858&lt;AI587+$D854)*AI$840:AI$848)))</f>
        <v/>
      </c>
      <c r="AJ854" s="43">
        <f>AJ794*MAX(0,MIN(AJ844,AJ$788-SUMPRODUCT((AJ$583:AJ$591+$D$850:$D$858&lt;AJ587+$D854)*AJ$840:AJ$848)))</f>
        <v/>
      </c>
      <c r="AK854" s="43">
        <f>AK794*MAX(0,MIN(AK844,AK$788-SUMPRODUCT((AK$583:AK$591+$D$850:$D$858&lt;AK587+$D854)*AK$840:AK$848)))</f>
        <v/>
      </c>
      <c r="AL854" s="43">
        <f>AL794*MAX(0,MIN(AL844,AL$788-SUMPRODUCT((AL$583:AL$591+$D$850:$D$858&lt;AL587+$D854)*AL$840:AL$848)))</f>
        <v/>
      </c>
      <c r="AM854" s="43">
        <f>AM794*MAX(0,MIN(AM844,AM$788-SUMPRODUCT((AM$583:AM$591+$D$850:$D$858&lt;AM587+$D854)*AM$840:AM$848)))</f>
        <v/>
      </c>
      <c r="AN854" s="43">
        <f>AN794*MAX(0,MIN(AN844,AN$788-SUMPRODUCT((AN$583:AN$591+$D$850:$D$858&lt;AN587+$D854)*AN$840:AN$848)))</f>
        <v/>
      </c>
      <c r="AO854" s="43">
        <f>AO794*MAX(0,MIN(AO844,AO$788-SUMPRODUCT((AO$583:AO$591+$D$850:$D$858&lt;AO587+$D854)*AO$840:AO$848)))</f>
        <v/>
      </c>
      <c r="AP854" s="43">
        <f>AP794*MAX(0,MIN(AP844,AP$788-SUMPRODUCT((AP$583:AP$591+$D$850:$D$858&lt;AP587+$D854)*AP$840:AP$848)))</f>
        <v/>
      </c>
      <c r="AQ854" s="43">
        <f>AQ794*MAX(0,MIN(AQ844,AQ$788-SUMPRODUCT((AQ$583:AQ$591+$D$850:$D$858&lt;AQ587+$D854)*AQ$840:AQ$848)))</f>
        <v/>
      </c>
      <c r="AR854" s="43">
        <f>AR794*MAX(0,MIN(AR844,AR$788-SUMPRODUCT((AR$583:AR$591+$D$850:$D$858&lt;AR587+$D854)*AR$840:AR$848)))</f>
        <v/>
      </c>
      <c r="AS854" s="43">
        <f>AS794*MAX(0,MIN(AS844,AS$788-SUMPRODUCT((AS$583:AS$591+$D$850:$D$858&lt;AS587+$D854)*AS$840:AS$848)))</f>
        <v/>
      </c>
      <c r="AT854" s="43">
        <f>AT794*MAX(0,MIN(AT844,AT$788-SUMPRODUCT((AT$583:AT$591+$D$850:$D$858&lt;AT587+$D854)*AT$840:AT$848)))</f>
        <v/>
      </c>
      <c r="AU854" s="43">
        <f>AU794*MAX(0,MIN(AU844,AU$788-SUMPRODUCT((AU$583:AU$591+$D$850:$D$858&lt;AU587+$D854)*AU$840:AU$848)))</f>
        <v/>
      </c>
      <c r="AV854" s="43">
        <f>AV794*MAX(0,MIN(AV844,AV$788-SUMPRODUCT((AV$583:AV$591+$D$850:$D$858&lt;AV587+$D854)*AV$840:AV$848)))</f>
        <v/>
      </c>
      <c r="AW854" s="43">
        <f>AW794*MAX(0,MIN(AW844,AW$788-SUMPRODUCT((AW$583:AW$591+$D$850:$D$858&lt;AW587+$D854)*AW$840:AW$848)))</f>
        <v/>
      </c>
      <c r="AX854" s="43">
        <f>AX794*MAX(0,MIN(AX844,AX$788-SUMPRODUCT((AX$583:AX$591+$D$850:$D$858&lt;AX587+$D854)*AX$840:AX$848)))</f>
        <v/>
      </c>
      <c r="AY854" s="43">
        <f>AY794*MAX(0,MIN(AY844,AY$788-SUMPRODUCT((AY$583:AY$591+$D$850:$D$858&lt;AY587+$D854)*AY$840:AY$848)))</f>
        <v/>
      </c>
    </row>
    <row r="855" hidden="1" outlineLevel="1">
      <c r="A855" s="14" t="inlineStr">
        <is>
          <t>second</t>
        </is>
      </c>
      <c r="B855" s="14" t="inlineStr">
        <is>
          <t>sol</t>
        </is>
      </c>
      <c r="C855" s="14" t="inlineStr">
        <is>
          <t>pow</t>
        </is>
      </c>
      <c r="D855" s="41">
        <f>INDEX(Inputs_power!$AT$5:$AT$13,MATCH($B855,Inputs_power!$A$5:$A$13,0))</f>
        <v/>
      </c>
      <c r="E855" s="35" t="n"/>
      <c r="F855" s="35" t="n"/>
      <c r="G855" s="35" t="n"/>
      <c r="H855" s="14">
        <f>INDEX(VarLab,MATCH($A855,VarKey,0))&amp;INDEX(MemLab,MATCH($C855&amp;"|"&amp;$B855,MemKey,0))</f>
        <v/>
      </c>
      <c r="I855" s="14">
        <f>INDEX(VarUnit,MATCH($A855,VarKey,0))</f>
        <v/>
      </c>
      <c r="J855" s="14">
        <f>INDEX(VarSrc,MATCH($A855,VarKey,0))</f>
        <v/>
      </c>
      <c r="K855" s="11">
        <f>CodePrefix&amp;$A855&amp;IF($C855="","","."&amp;$C855&amp;"."&amp;$B855)&amp;INDEX(VarEnd,MATCH($A855,VarKey,0))&amp;K$5</f>
        <v/>
      </c>
      <c r="L855" s="42">
        <f>L795*MAX(0,MIN(L845,L$788-SUMPRODUCT((L$583:L$591+$D$850:$D$858&lt;L588+$D855)*L$840:L$848)))</f>
        <v/>
      </c>
      <c r="M855" s="43">
        <f>M795*MAX(0,MIN(M845,M$788-SUMPRODUCT((M$583:M$591+$D$850:$D$858&lt;M588+$D855)*M$840:M$848)))</f>
        <v/>
      </c>
      <c r="N855" s="43">
        <f>N795*MAX(0,MIN(N845,N$788-SUMPRODUCT((N$583:N$591+$D$850:$D$858&lt;N588+$D855)*N$840:N$848)))</f>
        <v/>
      </c>
      <c r="O855" s="43">
        <f>O795*MAX(0,MIN(O845,O$788-SUMPRODUCT((O$583:O$591+$D$850:$D$858&lt;O588+$D855)*O$840:O$848)))</f>
        <v/>
      </c>
      <c r="P855" s="43">
        <f>P795*MAX(0,MIN(P845,P$788-SUMPRODUCT((P$583:P$591+$D$850:$D$858&lt;P588+$D855)*P$840:P$848)))</f>
        <v/>
      </c>
      <c r="Q855" s="43">
        <f>Q795*MAX(0,MIN(Q845,Q$788-SUMPRODUCT((Q$583:Q$591+$D$850:$D$858&lt;Q588+$D855)*Q$840:Q$848)))</f>
        <v/>
      </c>
      <c r="R855" s="43">
        <f>R795*MAX(0,MIN(R845,R$788-SUMPRODUCT((R$583:R$591+$D$850:$D$858&lt;R588+$D855)*R$840:R$848)))</f>
        <v/>
      </c>
      <c r="S855" s="43">
        <f>S795*MAX(0,MIN(S845,S$788-SUMPRODUCT((S$583:S$591+$D$850:$D$858&lt;S588+$D855)*S$840:S$848)))</f>
        <v/>
      </c>
      <c r="T855" s="43">
        <f>T795*MAX(0,MIN(T845,T$788-SUMPRODUCT((T$583:T$591+$D$850:$D$858&lt;T588+$D855)*T$840:T$848)))</f>
        <v/>
      </c>
      <c r="U855" s="43">
        <f>U795*MAX(0,MIN(U845,U$788-SUMPRODUCT((U$583:U$591+$D$850:$D$858&lt;U588+$D855)*U$840:U$848)))</f>
        <v/>
      </c>
      <c r="V855" s="43">
        <f>V795*MAX(0,MIN(V845,V$788-SUMPRODUCT((V$583:V$591+$D$850:$D$858&lt;V588+$D855)*V$840:V$848)))</f>
        <v/>
      </c>
      <c r="W855" s="43">
        <f>W795*MAX(0,MIN(W845,W$788-SUMPRODUCT((W$583:W$591+$D$850:$D$858&lt;W588+$D855)*W$840:W$848)))</f>
        <v/>
      </c>
      <c r="X855" s="43">
        <f>X795*MAX(0,MIN(X845,X$788-SUMPRODUCT((X$583:X$591+$D$850:$D$858&lt;X588+$D855)*X$840:X$848)))</f>
        <v/>
      </c>
      <c r="Y855" s="43">
        <f>Y795*MAX(0,MIN(Y845,Y$788-SUMPRODUCT((Y$583:Y$591+$D$850:$D$858&lt;Y588+$D855)*Y$840:Y$848)))</f>
        <v/>
      </c>
      <c r="Z855" s="43">
        <f>Z795*MAX(0,MIN(Z845,Z$788-SUMPRODUCT((Z$583:Z$591+$D$850:$D$858&lt;Z588+$D855)*Z$840:Z$848)))</f>
        <v/>
      </c>
      <c r="AA855" s="43">
        <f>AA795*MAX(0,MIN(AA845,AA$788-SUMPRODUCT((AA$583:AA$591+$D$850:$D$858&lt;AA588+$D855)*AA$840:AA$848)))</f>
        <v/>
      </c>
      <c r="AB855" s="43">
        <f>AB795*MAX(0,MIN(AB845,AB$788-SUMPRODUCT((AB$583:AB$591+$D$850:$D$858&lt;AB588+$D855)*AB$840:AB$848)))</f>
        <v/>
      </c>
      <c r="AC855" s="43">
        <f>AC795*MAX(0,MIN(AC845,AC$788-SUMPRODUCT((AC$583:AC$591+$D$850:$D$858&lt;AC588+$D855)*AC$840:AC$848)))</f>
        <v/>
      </c>
      <c r="AD855" s="43">
        <f>AD795*MAX(0,MIN(AD845,AD$788-SUMPRODUCT((AD$583:AD$591+$D$850:$D$858&lt;AD588+$D855)*AD$840:AD$848)))</f>
        <v/>
      </c>
      <c r="AF855" s="11">
        <f>CodePrefix&amp;$A855&amp;IF($C855="","","."&amp;$C855&amp;"."&amp;$B855)&amp;INDEX(VarEnd,MATCH($A855,VarKey,0))&amp;AF$5</f>
        <v/>
      </c>
      <c r="AG855" s="42">
        <f>AG795*MAX(0,MIN(AG845,AG$788-SUMPRODUCT((AG$583:AG$591+$D$850:$D$858&lt;AG588+$D855)*AG$840:AG$848)))</f>
        <v/>
      </c>
      <c r="AH855" s="43">
        <f>AH795*MAX(0,MIN(AH845,AH$788-SUMPRODUCT((AH$583:AH$591+$D$850:$D$858&lt;AH588+$D855)*AH$840:AH$848)))</f>
        <v/>
      </c>
      <c r="AI855" s="43">
        <f>AI795*MAX(0,MIN(AI845,AI$788-SUMPRODUCT((AI$583:AI$591+$D$850:$D$858&lt;AI588+$D855)*AI$840:AI$848)))</f>
        <v/>
      </c>
      <c r="AJ855" s="43">
        <f>AJ795*MAX(0,MIN(AJ845,AJ$788-SUMPRODUCT((AJ$583:AJ$591+$D$850:$D$858&lt;AJ588+$D855)*AJ$840:AJ$848)))</f>
        <v/>
      </c>
      <c r="AK855" s="43">
        <f>AK795*MAX(0,MIN(AK845,AK$788-SUMPRODUCT((AK$583:AK$591+$D$850:$D$858&lt;AK588+$D855)*AK$840:AK$848)))</f>
        <v/>
      </c>
      <c r="AL855" s="43">
        <f>AL795*MAX(0,MIN(AL845,AL$788-SUMPRODUCT((AL$583:AL$591+$D$850:$D$858&lt;AL588+$D855)*AL$840:AL$848)))</f>
        <v/>
      </c>
      <c r="AM855" s="43">
        <f>AM795*MAX(0,MIN(AM845,AM$788-SUMPRODUCT((AM$583:AM$591+$D$850:$D$858&lt;AM588+$D855)*AM$840:AM$848)))</f>
        <v/>
      </c>
      <c r="AN855" s="43">
        <f>AN795*MAX(0,MIN(AN845,AN$788-SUMPRODUCT((AN$583:AN$591+$D$850:$D$858&lt;AN588+$D855)*AN$840:AN$848)))</f>
        <v/>
      </c>
      <c r="AO855" s="43">
        <f>AO795*MAX(0,MIN(AO845,AO$788-SUMPRODUCT((AO$583:AO$591+$D$850:$D$858&lt;AO588+$D855)*AO$840:AO$848)))</f>
        <v/>
      </c>
      <c r="AP855" s="43">
        <f>AP795*MAX(0,MIN(AP845,AP$788-SUMPRODUCT((AP$583:AP$591+$D$850:$D$858&lt;AP588+$D855)*AP$840:AP$848)))</f>
        <v/>
      </c>
      <c r="AQ855" s="43">
        <f>AQ795*MAX(0,MIN(AQ845,AQ$788-SUMPRODUCT((AQ$583:AQ$591+$D$850:$D$858&lt;AQ588+$D855)*AQ$840:AQ$848)))</f>
        <v/>
      </c>
      <c r="AR855" s="43">
        <f>AR795*MAX(0,MIN(AR845,AR$788-SUMPRODUCT((AR$583:AR$591+$D$850:$D$858&lt;AR588+$D855)*AR$840:AR$848)))</f>
        <v/>
      </c>
      <c r="AS855" s="43">
        <f>AS795*MAX(0,MIN(AS845,AS$788-SUMPRODUCT((AS$583:AS$591+$D$850:$D$858&lt;AS588+$D855)*AS$840:AS$848)))</f>
        <v/>
      </c>
      <c r="AT855" s="43">
        <f>AT795*MAX(0,MIN(AT845,AT$788-SUMPRODUCT((AT$583:AT$591+$D$850:$D$858&lt;AT588+$D855)*AT$840:AT$848)))</f>
        <v/>
      </c>
      <c r="AU855" s="43">
        <f>AU795*MAX(0,MIN(AU845,AU$788-SUMPRODUCT((AU$583:AU$591+$D$850:$D$858&lt;AU588+$D855)*AU$840:AU$848)))</f>
        <v/>
      </c>
      <c r="AV855" s="43">
        <f>AV795*MAX(0,MIN(AV845,AV$788-SUMPRODUCT((AV$583:AV$591+$D$850:$D$858&lt;AV588+$D855)*AV$840:AV$848)))</f>
        <v/>
      </c>
      <c r="AW855" s="43">
        <f>AW795*MAX(0,MIN(AW845,AW$788-SUMPRODUCT((AW$583:AW$591+$D$850:$D$858&lt;AW588+$D855)*AW$840:AW$848)))</f>
        <v/>
      </c>
      <c r="AX855" s="43">
        <f>AX795*MAX(0,MIN(AX845,AX$788-SUMPRODUCT((AX$583:AX$591+$D$850:$D$858&lt;AX588+$D855)*AX$840:AX$848)))</f>
        <v/>
      </c>
      <c r="AY855" s="43">
        <f>AY795*MAX(0,MIN(AY845,AY$788-SUMPRODUCT((AY$583:AY$591+$D$850:$D$858&lt;AY588+$D855)*AY$840:AY$848)))</f>
        <v/>
      </c>
    </row>
    <row r="856" hidden="1" outlineLevel="1">
      <c r="A856" s="14" t="inlineStr">
        <is>
          <t>second</t>
        </is>
      </c>
      <c r="B856" s="14" t="inlineStr">
        <is>
          <t>hyd</t>
        </is>
      </c>
      <c r="C856" s="14" t="inlineStr">
        <is>
          <t>pow</t>
        </is>
      </c>
      <c r="D856" s="41">
        <f>INDEX(Inputs_power!$AT$5:$AT$13,MATCH($B856,Inputs_power!$A$5:$A$13,0))</f>
        <v/>
      </c>
      <c r="E856" s="35" t="n"/>
      <c r="F856" s="35" t="n"/>
      <c r="G856" s="35" t="n"/>
      <c r="H856" s="14">
        <f>INDEX(VarLab,MATCH($A856,VarKey,0))&amp;INDEX(MemLab,MATCH($C856&amp;"|"&amp;$B856,MemKey,0))</f>
        <v/>
      </c>
      <c r="I856" s="14">
        <f>INDEX(VarUnit,MATCH($A856,VarKey,0))</f>
        <v/>
      </c>
      <c r="J856" s="14">
        <f>INDEX(VarSrc,MATCH($A856,VarKey,0))</f>
        <v/>
      </c>
      <c r="K856" s="11">
        <f>CodePrefix&amp;$A856&amp;IF($C856="","","."&amp;$C856&amp;"."&amp;$B856)&amp;INDEX(VarEnd,MATCH($A856,VarKey,0))&amp;K$5</f>
        <v/>
      </c>
      <c r="L856" s="42">
        <f>L796*MAX(0,MIN(L846,L$788-SUMPRODUCT((L$583:L$591+$D$850:$D$858&lt;L589+$D856)*L$840:L$848)))</f>
        <v/>
      </c>
      <c r="M856" s="43">
        <f>M796*MAX(0,MIN(M846,M$788-SUMPRODUCT((M$583:M$591+$D$850:$D$858&lt;M589+$D856)*M$840:M$848)))</f>
        <v/>
      </c>
      <c r="N856" s="43">
        <f>N796*MAX(0,MIN(N846,N$788-SUMPRODUCT((N$583:N$591+$D$850:$D$858&lt;N589+$D856)*N$840:N$848)))</f>
        <v/>
      </c>
      <c r="O856" s="43">
        <f>O796*MAX(0,MIN(O846,O$788-SUMPRODUCT((O$583:O$591+$D$850:$D$858&lt;O589+$D856)*O$840:O$848)))</f>
        <v/>
      </c>
      <c r="P856" s="43">
        <f>P796*MAX(0,MIN(P846,P$788-SUMPRODUCT((P$583:P$591+$D$850:$D$858&lt;P589+$D856)*P$840:P$848)))</f>
        <v/>
      </c>
      <c r="Q856" s="43">
        <f>Q796*MAX(0,MIN(Q846,Q$788-SUMPRODUCT((Q$583:Q$591+$D$850:$D$858&lt;Q589+$D856)*Q$840:Q$848)))</f>
        <v/>
      </c>
      <c r="R856" s="43">
        <f>R796*MAX(0,MIN(R846,R$788-SUMPRODUCT((R$583:R$591+$D$850:$D$858&lt;R589+$D856)*R$840:R$848)))</f>
        <v/>
      </c>
      <c r="S856" s="43">
        <f>S796*MAX(0,MIN(S846,S$788-SUMPRODUCT((S$583:S$591+$D$850:$D$858&lt;S589+$D856)*S$840:S$848)))</f>
        <v/>
      </c>
      <c r="T856" s="43">
        <f>T796*MAX(0,MIN(T846,T$788-SUMPRODUCT((T$583:T$591+$D$850:$D$858&lt;T589+$D856)*T$840:T$848)))</f>
        <v/>
      </c>
      <c r="U856" s="43">
        <f>U796*MAX(0,MIN(U846,U$788-SUMPRODUCT((U$583:U$591+$D$850:$D$858&lt;U589+$D856)*U$840:U$848)))</f>
        <v/>
      </c>
      <c r="V856" s="43">
        <f>V796*MAX(0,MIN(V846,V$788-SUMPRODUCT((V$583:V$591+$D$850:$D$858&lt;V589+$D856)*V$840:V$848)))</f>
        <v/>
      </c>
      <c r="W856" s="43">
        <f>W796*MAX(0,MIN(W846,W$788-SUMPRODUCT((W$583:W$591+$D$850:$D$858&lt;W589+$D856)*W$840:W$848)))</f>
        <v/>
      </c>
      <c r="X856" s="43">
        <f>X796*MAX(0,MIN(X846,X$788-SUMPRODUCT((X$583:X$591+$D$850:$D$858&lt;X589+$D856)*X$840:X$848)))</f>
        <v/>
      </c>
      <c r="Y856" s="43">
        <f>Y796*MAX(0,MIN(Y846,Y$788-SUMPRODUCT((Y$583:Y$591+$D$850:$D$858&lt;Y589+$D856)*Y$840:Y$848)))</f>
        <v/>
      </c>
      <c r="Z856" s="43">
        <f>Z796*MAX(0,MIN(Z846,Z$788-SUMPRODUCT((Z$583:Z$591+$D$850:$D$858&lt;Z589+$D856)*Z$840:Z$848)))</f>
        <v/>
      </c>
      <c r="AA856" s="43">
        <f>AA796*MAX(0,MIN(AA846,AA$788-SUMPRODUCT((AA$583:AA$591+$D$850:$D$858&lt;AA589+$D856)*AA$840:AA$848)))</f>
        <v/>
      </c>
      <c r="AB856" s="43">
        <f>AB796*MAX(0,MIN(AB846,AB$788-SUMPRODUCT((AB$583:AB$591+$D$850:$D$858&lt;AB589+$D856)*AB$840:AB$848)))</f>
        <v/>
      </c>
      <c r="AC856" s="43">
        <f>AC796*MAX(0,MIN(AC846,AC$788-SUMPRODUCT((AC$583:AC$591+$D$850:$D$858&lt;AC589+$D856)*AC$840:AC$848)))</f>
        <v/>
      </c>
      <c r="AD856" s="43">
        <f>AD796*MAX(0,MIN(AD846,AD$788-SUMPRODUCT((AD$583:AD$591+$D$850:$D$858&lt;AD589+$D856)*AD$840:AD$848)))</f>
        <v/>
      </c>
      <c r="AF856" s="11">
        <f>CodePrefix&amp;$A856&amp;IF($C856="","","."&amp;$C856&amp;"."&amp;$B856)&amp;INDEX(VarEnd,MATCH($A856,VarKey,0))&amp;AF$5</f>
        <v/>
      </c>
      <c r="AG856" s="42">
        <f>AG796*MAX(0,MIN(AG846,AG$788-SUMPRODUCT((AG$583:AG$591+$D$850:$D$858&lt;AG589+$D856)*AG$840:AG$848)))</f>
        <v/>
      </c>
      <c r="AH856" s="43">
        <f>AH796*MAX(0,MIN(AH846,AH$788-SUMPRODUCT((AH$583:AH$591+$D$850:$D$858&lt;AH589+$D856)*AH$840:AH$848)))</f>
        <v/>
      </c>
      <c r="AI856" s="43">
        <f>AI796*MAX(0,MIN(AI846,AI$788-SUMPRODUCT((AI$583:AI$591+$D$850:$D$858&lt;AI589+$D856)*AI$840:AI$848)))</f>
        <v/>
      </c>
      <c r="AJ856" s="43">
        <f>AJ796*MAX(0,MIN(AJ846,AJ$788-SUMPRODUCT((AJ$583:AJ$591+$D$850:$D$858&lt;AJ589+$D856)*AJ$840:AJ$848)))</f>
        <v/>
      </c>
      <c r="AK856" s="43">
        <f>AK796*MAX(0,MIN(AK846,AK$788-SUMPRODUCT((AK$583:AK$591+$D$850:$D$858&lt;AK589+$D856)*AK$840:AK$848)))</f>
        <v/>
      </c>
      <c r="AL856" s="43">
        <f>AL796*MAX(0,MIN(AL846,AL$788-SUMPRODUCT((AL$583:AL$591+$D$850:$D$858&lt;AL589+$D856)*AL$840:AL$848)))</f>
        <v/>
      </c>
      <c r="AM856" s="43">
        <f>AM796*MAX(0,MIN(AM846,AM$788-SUMPRODUCT((AM$583:AM$591+$D$850:$D$858&lt;AM589+$D856)*AM$840:AM$848)))</f>
        <v/>
      </c>
      <c r="AN856" s="43">
        <f>AN796*MAX(0,MIN(AN846,AN$788-SUMPRODUCT((AN$583:AN$591+$D$850:$D$858&lt;AN589+$D856)*AN$840:AN$848)))</f>
        <v/>
      </c>
      <c r="AO856" s="43">
        <f>AO796*MAX(0,MIN(AO846,AO$788-SUMPRODUCT((AO$583:AO$591+$D$850:$D$858&lt;AO589+$D856)*AO$840:AO$848)))</f>
        <v/>
      </c>
      <c r="AP856" s="43">
        <f>AP796*MAX(0,MIN(AP846,AP$788-SUMPRODUCT((AP$583:AP$591+$D$850:$D$858&lt;AP589+$D856)*AP$840:AP$848)))</f>
        <v/>
      </c>
      <c r="AQ856" s="43">
        <f>AQ796*MAX(0,MIN(AQ846,AQ$788-SUMPRODUCT((AQ$583:AQ$591+$D$850:$D$858&lt;AQ589+$D856)*AQ$840:AQ$848)))</f>
        <v/>
      </c>
      <c r="AR856" s="43">
        <f>AR796*MAX(0,MIN(AR846,AR$788-SUMPRODUCT((AR$583:AR$591+$D$850:$D$858&lt;AR589+$D856)*AR$840:AR$848)))</f>
        <v/>
      </c>
      <c r="AS856" s="43">
        <f>AS796*MAX(0,MIN(AS846,AS$788-SUMPRODUCT((AS$583:AS$591+$D$850:$D$858&lt;AS589+$D856)*AS$840:AS$848)))</f>
        <v/>
      </c>
      <c r="AT856" s="43">
        <f>AT796*MAX(0,MIN(AT846,AT$788-SUMPRODUCT((AT$583:AT$591+$D$850:$D$858&lt;AT589+$D856)*AT$840:AT$848)))</f>
        <v/>
      </c>
      <c r="AU856" s="43">
        <f>AU796*MAX(0,MIN(AU846,AU$788-SUMPRODUCT((AU$583:AU$591+$D$850:$D$858&lt;AU589+$D856)*AU$840:AU$848)))</f>
        <v/>
      </c>
      <c r="AV856" s="43">
        <f>AV796*MAX(0,MIN(AV846,AV$788-SUMPRODUCT((AV$583:AV$591+$D$850:$D$858&lt;AV589+$D856)*AV$840:AV$848)))</f>
        <v/>
      </c>
      <c r="AW856" s="43">
        <f>AW796*MAX(0,MIN(AW846,AW$788-SUMPRODUCT((AW$583:AW$591+$D$850:$D$858&lt;AW589+$D856)*AW$840:AW$848)))</f>
        <v/>
      </c>
      <c r="AX856" s="43">
        <f>AX796*MAX(0,MIN(AX846,AX$788-SUMPRODUCT((AX$583:AX$591+$D$850:$D$858&lt;AX589+$D856)*AX$840:AX$848)))</f>
        <v/>
      </c>
      <c r="AY856" s="43">
        <f>AY796*MAX(0,MIN(AY846,AY$788-SUMPRODUCT((AY$583:AY$591+$D$850:$D$858&lt;AY589+$D856)*AY$840:AY$848)))</f>
        <v/>
      </c>
    </row>
    <row r="857" hidden="1" outlineLevel="1">
      <c r="A857" s="14" t="inlineStr">
        <is>
          <t>second</t>
        </is>
      </c>
      <c r="B857" s="14" t="inlineStr">
        <is>
          <t>ore</t>
        </is>
      </c>
      <c r="C857" s="14" t="inlineStr">
        <is>
          <t>pow</t>
        </is>
      </c>
      <c r="D857" s="41">
        <f>INDEX(Inputs_power!$AT$5:$AT$13,MATCH($B857,Inputs_power!$A$5:$A$13,0))</f>
        <v/>
      </c>
      <c r="E857" s="35" t="n"/>
      <c r="F857" s="35" t="n"/>
      <c r="G857" s="35" t="n"/>
      <c r="H857" s="14">
        <f>INDEX(VarLab,MATCH($A857,VarKey,0))&amp;INDEX(MemLab,MATCH($C857&amp;"|"&amp;$B857,MemKey,0))</f>
        <v/>
      </c>
      <c r="I857" s="14">
        <f>INDEX(VarUnit,MATCH($A857,VarKey,0))</f>
        <v/>
      </c>
      <c r="J857" s="14">
        <f>INDEX(VarSrc,MATCH($A857,VarKey,0))</f>
        <v/>
      </c>
      <c r="K857" s="11">
        <f>CodePrefix&amp;$A857&amp;IF($C857="","","."&amp;$C857&amp;"."&amp;$B857)&amp;INDEX(VarEnd,MATCH($A857,VarKey,0))&amp;K$5</f>
        <v/>
      </c>
      <c r="L857" s="42">
        <f>L797*MAX(0,MIN(L847,L$788-SUMPRODUCT((L$583:L$591+$D$850:$D$858&lt;L590+$D857)*L$840:L$848)))</f>
        <v/>
      </c>
      <c r="M857" s="43">
        <f>M797*MAX(0,MIN(M847,M$788-SUMPRODUCT((M$583:M$591+$D$850:$D$858&lt;M590+$D857)*M$840:M$848)))</f>
        <v/>
      </c>
      <c r="N857" s="43">
        <f>N797*MAX(0,MIN(N847,N$788-SUMPRODUCT((N$583:N$591+$D$850:$D$858&lt;N590+$D857)*N$840:N$848)))</f>
        <v/>
      </c>
      <c r="O857" s="43">
        <f>O797*MAX(0,MIN(O847,O$788-SUMPRODUCT((O$583:O$591+$D$850:$D$858&lt;O590+$D857)*O$840:O$848)))</f>
        <v/>
      </c>
      <c r="P857" s="43">
        <f>P797*MAX(0,MIN(P847,P$788-SUMPRODUCT((P$583:P$591+$D$850:$D$858&lt;P590+$D857)*P$840:P$848)))</f>
        <v/>
      </c>
      <c r="Q857" s="43">
        <f>Q797*MAX(0,MIN(Q847,Q$788-SUMPRODUCT((Q$583:Q$591+$D$850:$D$858&lt;Q590+$D857)*Q$840:Q$848)))</f>
        <v/>
      </c>
      <c r="R857" s="43">
        <f>R797*MAX(0,MIN(R847,R$788-SUMPRODUCT((R$583:R$591+$D$850:$D$858&lt;R590+$D857)*R$840:R$848)))</f>
        <v/>
      </c>
      <c r="S857" s="43">
        <f>S797*MAX(0,MIN(S847,S$788-SUMPRODUCT((S$583:S$591+$D$850:$D$858&lt;S590+$D857)*S$840:S$848)))</f>
        <v/>
      </c>
      <c r="T857" s="43">
        <f>T797*MAX(0,MIN(T847,T$788-SUMPRODUCT((T$583:T$591+$D$850:$D$858&lt;T590+$D857)*T$840:T$848)))</f>
        <v/>
      </c>
      <c r="U857" s="43">
        <f>U797*MAX(0,MIN(U847,U$788-SUMPRODUCT((U$583:U$591+$D$850:$D$858&lt;U590+$D857)*U$840:U$848)))</f>
        <v/>
      </c>
      <c r="V857" s="43">
        <f>V797*MAX(0,MIN(V847,V$788-SUMPRODUCT((V$583:V$591+$D$850:$D$858&lt;V590+$D857)*V$840:V$848)))</f>
        <v/>
      </c>
      <c r="W857" s="43">
        <f>W797*MAX(0,MIN(W847,W$788-SUMPRODUCT((W$583:W$591+$D$850:$D$858&lt;W590+$D857)*W$840:W$848)))</f>
        <v/>
      </c>
      <c r="X857" s="43">
        <f>X797*MAX(0,MIN(X847,X$788-SUMPRODUCT((X$583:X$591+$D$850:$D$858&lt;X590+$D857)*X$840:X$848)))</f>
        <v/>
      </c>
      <c r="Y857" s="43">
        <f>Y797*MAX(0,MIN(Y847,Y$788-SUMPRODUCT((Y$583:Y$591+$D$850:$D$858&lt;Y590+$D857)*Y$840:Y$848)))</f>
        <v/>
      </c>
      <c r="Z857" s="43">
        <f>Z797*MAX(0,MIN(Z847,Z$788-SUMPRODUCT((Z$583:Z$591+$D$850:$D$858&lt;Z590+$D857)*Z$840:Z$848)))</f>
        <v/>
      </c>
      <c r="AA857" s="43">
        <f>AA797*MAX(0,MIN(AA847,AA$788-SUMPRODUCT((AA$583:AA$591+$D$850:$D$858&lt;AA590+$D857)*AA$840:AA$848)))</f>
        <v/>
      </c>
      <c r="AB857" s="43">
        <f>AB797*MAX(0,MIN(AB847,AB$788-SUMPRODUCT((AB$583:AB$591+$D$850:$D$858&lt;AB590+$D857)*AB$840:AB$848)))</f>
        <v/>
      </c>
      <c r="AC857" s="43">
        <f>AC797*MAX(0,MIN(AC847,AC$788-SUMPRODUCT((AC$583:AC$591+$D$850:$D$858&lt;AC590+$D857)*AC$840:AC$848)))</f>
        <v/>
      </c>
      <c r="AD857" s="43">
        <f>AD797*MAX(0,MIN(AD847,AD$788-SUMPRODUCT((AD$583:AD$591+$D$850:$D$858&lt;AD590+$D857)*AD$840:AD$848)))</f>
        <v/>
      </c>
      <c r="AF857" s="11">
        <f>CodePrefix&amp;$A857&amp;IF($C857="","","."&amp;$C857&amp;"."&amp;$B857)&amp;INDEX(VarEnd,MATCH($A857,VarKey,0))&amp;AF$5</f>
        <v/>
      </c>
      <c r="AG857" s="42">
        <f>AG797*MAX(0,MIN(AG847,AG$788-SUMPRODUCT((AG$583:AG$591+$D$850:$D$858&lt;AG590+$D857)*AG$840:AG$848)))</f>
        <v/>
      </c>
      <c r="AH857" s="43">
        <f>AH797*MAX(0,MIN(AH847,AH$788-SUMPRODUCT((AH$583:AH$591+$D$850:$D$858&lt;AH590+$D857)*AH$840:AH$848)))</f>
        <v/>
      </c>
      <c r="AI857" s="43">
        <f>AI797*MAX(0,MIN(AI847,AI$788-SUMPRODUCT((AI$583:AI$591+$D$850:$D$858&lt;AI590+$D857)*AI$840:AI$848)))</f>
        <v/>
      </c>
      <c r="AJ857" s="43">
        <f>AJ797*MAX(0,MIN(AJ847,AJ$788-SUMPRODUCT((AJ$583:AJ$591+$D$850:$D$858&lt;AJ590+$D857)*AJ$840:AJ$848)))</f>
        <v/>
      </c>
      <c r="AK857" s="43">
        <f>AK797*MAX(0,MIN(AK847,AK$788-SUMPRODUCT((AK$583:AK$591+$D$850:$D$858&lt;AK590+$D857)*AK$840:AK$848)))</f>
        <v/>
      </c>
      <c r="AL857" s="43">
        <f>AL797*MAX(0,MIN(AL847,AL$788-SUMPRODUCT((AL$583:AL$591+$D$850:$D$858&lt;AL590+$D857)*AL$840:AL$848)))</f>
        <v/>
      </c>
      <c r="AM857" s="43">
        <f>AM797*MAX(0,MIN(AM847,AM$788-SUMPRODUCT((AM$583:AM$591+$D$850:$D$858&lt;AM590+$D857)*AM$840:AM$848)))</f>
        <v/>
      </c>
      <c r="AN857" s="43">
        <f>AN797*MAX(0,MIN(AN847,AN$788-SUMPRODUCT((AN$583:AN$591+$D$850:$D$858&lt;AN590+$D857)*AN$840:AN$848)))</f>
        <v/>
      </c>
      <c r="AO857" s="43">
        <f>AO797*MAX(0,MIN(AO847,AO$788-SUMPRODUCT((AO$583:AO$591+$D$850:$D$858&lt;AO590+$D857)*AO$840:AO$848)))</f>
        <v/>
      </c>
      <c r="AP857" s="43">
        <f>AP797*MAX(0,MIN(AP847,AP$788-SUMPRODUCT((AP$583:AP$591+$D$850:$D$858&lt;AP590+$D857)*AP$840:AP$848)))</f>
        <v/>
      </c>
      <c r="AQ857" s="43">
        <f>AQ797*MAX(0,MIN(AQ847,AQ$788-SUMPRODUCT((AQ$583:AQ$591+$D$850:$D$858&lt;AQ590+$D857)*AQ$840:AQ$848)))</f>
        <v/>
      </c>
      <c r="AR857" s="43">
        <f>AR797*MAX(0,MIN(AR847,AR$788-SUMPRODUCT((AR$583:AR$591+$D$850:$D$858&lt;AR590+$D857)*AR$840:AR$848)))</f>
        <v/>
      </c>
      <c r="AS857" s="43">
        <f>AS797*MAX(0,MIN(AS847,AS$788-SUMPRODUCT((AS$583:AS$591+$D$850:$D$858&lt;AS590+$D857)*AS$840:AS$848)))</f>
        <v/>
      </c>
      <c r="AT857" s="43">
        <f>AT797*MAX(0,MIN(AT847,AT$788-SUMPRODUCT((AT$583:AT$591+$D$850:$D$858&lt;AT590+$D857)*AT$840:AT$848)))</f>
        <v/>
      </c>
      <c r="AU857" s="43">
        <f>AU797*MAX(0,MIN(AU847,AU$788-SUMPRODUCT((AU$583:AU$591+$D$850:$D$858&lt;AU590+$D857)*AU$840:AU$848)))</f>
        <v/>
      </c>
      <c r="AV857" s="43">
        <f>AV797*MAX(0,MIN(AV847,AV$788-SUMPRODUCT((AV$583:AV$591+$D$850:$D$858&lt;AV590+$D857)*AV$840:AV$848)))</f>
        <v/>
      </c>
      <c r="AW857" s="43">
        <f>AW797*MAX(0,MIN(AW847,AW$788-SUMPRODUCT((AW$583:AW$591+$D$850:$D$858&lt;AW590+$D857)*AW$840:AW$848)))</f>
        <v/>
      </c>
      <c r="AX857" s="43">
        <f>AX797*MAX(0,MIN(AX847,AX$788-SUMPRODUCT((AX$583:AX$591+$D$850:$D$858&lt;AX590+$D857)*AX$840:AX$848)))</f>
        <v/>
      </c>
      <c r="AY857" s="43">
        <f>AY797*MAX(0,MIN(AY847,AY$788-SUMPRODUCT((AY$583:AY$591+$D$850:$D$858&lt;AY590+$D857)*AY$840:AY$848)))</f>
        <v/>
      </c>
    </row>
    <row r="858" hidden="1" outlineLevel="1">
      <c r="A858" s="14" t="inlineStr">
        <is>
          <t>second</t>
        </is>
      </c>
      <c r="B858" s="14" t="inlineStr">
        <is>
          <t>bio</t>
        </is>
      </c>
      <c r="C858" s="14" t="inlineStr">
        <is>
          <t>pow</t>
        </is>
      </c>
      <c r="D858" s="41">
        <f>INDEX(Inputs_power!$AT$5:$AT$13,MATCH($B858,Inputs_power!$A$5:$A$13,0))</f>
        <v/>
      </c>
      <c r="E858" s="35" t="n"/>
      <c r="F858" s="35" t="n"/>
      <c r="G858" s="35" t="n"/>
      <c r="H858" s="14">
        <f>INDEX(VarLab,MATCH($A858,VarKey,0))&amp;INDEX(MemLab,MATCH($C858&amp;"|"&amp;$B858,MemKey,0))</f>
        <v/>
      </c>
      <c r="I858" s="14">
        <f>INDEX(VarUnit,MATCH($A858,VarKey,0))</f>
        <v/>
      </c>
      <c r="J858" s="14">
        <f>INDEX(VarSrc,MATCH($A858,VarKey,0))</f>
        <v/>
      </c>
      <c r="K858" s="11">
        <f>CodePrefix&amp;$A858&amp;IF($C858="","","."&amp;$C858&amp;"."&amp;$B858)&amp;INDEX(VarEnd,MATCH($A858,VarKey,0))&amp;K$5</f>
        <v/>
      </c>
      <c r="L858" s="42">
        <f>L798*MAX(0,MIN(L848,L$788-SUMPRODUCT((L$583:L$591+$D$850:$D$858&lt;L591+$D858)*L$840:L$848)))</f>
        <v/>
      </c>
      <c r="M858" s="43">
        <f>M798*MAX(0,MIN(M848,M$788-SUMPRODUCT((M$583:M$591+$D$850:$D$858&lt;M591+$D858)*M$840:M$848)))</f>
        <v/>
      </c>
      <c r="N858" s="43">
        <f>N798*MAX(0,MIN(N848,N$788-SUMPRODUCT((N$583:N$591+$D$850:$D$858&lt;N591+$D858)*N$840:N$848)))</f>
        <v/>
      </c>
      <c r="O858" s="43">
        <f>O798*MAX(0,MIN(O848,O$788-SUMPRODUCT((O$583:O$591+$D$850:$D$858&lt;O591+$D858)*O$840:O$848)))</f>
        <v/>
      </c>
      <c r="P858" s="43">
        <f>P798*MAX(0,MIN(P848,P$788-SUMPRODUCT((P$583:P$591+$D$850:$D$858&lt;P591+$D858)*P$840:P$848)))</f>
        <v/>
      </c>
      <c r="Q858" s="43">
        <f>Q798*MAX(0,MIN(Q848,Q$788-SUMPRODUCT((Q$583:Q$591+$D$850:$D$858&lt;Q591+$D858)*Q$840:Q$848)))</f>
        <v/>
      </c>
      <c r="R858" s="43">
        <f>R798*MAX(0,MIN(R848,R$788-SUMPRODUCT((R$583:R$591+$D$850:$D$858&lt;R591+$D858)*R$840:R$848)))</f>
        <v/>
      </c>
      <c r="S858" s="43">
        <f>S798*MAX(0,MIN(S848,S$788-SUMPRODUCT((S$583:S$591+$D$850:$D$858&lt;S591+$D858)*S$840:S$848)))</f>
        <v/>
      </c>
      <c r="T858" s="43">
        <f>T798*MAX(0,MIN(T848,T$788-SUMPRODUCT((T$583:T$591+$D$850:$D$858&lt;T591+$D858)*T$840:T$848)))</f>
        <v/>
      </c>
      <c r="U858" s="43">
        <f>U798*MAX(0,MIN(U848,U$788-SUMPRODUCT((U$583:U$591+$D$850:$D$858&lt;U591+$D858)*U$840:U$848)))</f>
        <v/>
      </c>
      <c r="V858" s="43">
        <f>V798*MAX(0,MIN(V848,V$788-SUMPRODUCT((V$583:V$591+$D$850:$D$858&lt;V591+$D858)*V$840:V$848)))</f>
        <v/>
      </c>
      <c r="W858" s="43">
        <f>W798*MAX(0,MIN(W848,W$788-SUMPRODUCT((W$583:W$591+$D$850:$D$858&lt;W591+$D858)*W$840:W$848)))</f>
        <v/>
      </c>
      <c r="X858" s="43">
        <f>X798*MAX(0,MIN(X848,X$788-SUMPRODUCT((X$583:X$591+$D$850:$D$858&lt;X591+$D858)*X$840:X$848)))</f>
        <v/>
      </c>
      <c r="Y858" s="43">
        <f>Y798*MAX(0,MIN(Y848,Y$788-SUMPRODUCT((Y$583:Y$591+$D$850:$D$858&lt;Y591+$D858)*Y$840:Y$848)))</f>
        <v/>
      </c>
      <c r="Z858" s="43">
        <f>Z798*MAX(0,MIN(Z848,Z$788-SUMPRODUCT((Z$583:Z$591+$D$850:$D$858&lt;Z591+$D858)*Z$840:Z$848)))</f>
        <v/>
      </c>
      <c r="AA858" s="43">
        <f>AA798*MAX(0,MIN(AA848,AA$788-SUMPRODUCT((AA$583:AA$591+$D$850:$D$858&lt;AA591+$D858)*AA$840:AA$848)))</f>
        <v/>
      </c>
      <c r="AB858" s="43">
        <f>AB798*MAX(0,MIN(AB848,AB$788-SUMPRODUCT((AB$583:AB$591+$D$850:$D$858&lt;AB591+$D858)*AB$840:AB$848)))</f>
        <v/>
      </c>
      <c r="AC858" s="43">
        <f>AC798*MAX(0,MIN(AC848,AC$788-SUMPRODUCT((AC$583:AC$591+$D$850:$D$858&lt;AC591+$D858)*AC$840:AC$848)))</f>
        <v/>
      </c>
      <c r="AD858" s="43">
        <f>AD798*MAX(0,MIN(AD848,AD$788-SUMPRODUCT((AD$583:AD$591+$D$850:$D$858&lt;AD591+$D858)*AD$840:AD$848)))</f>
        <v/>
      </c>
      <c r="AF858" s="11">
        <f>CodePrefix&amp;$A858&amp;IF($C858="","","."&amp;$C858&amp;"."&amp;$B858)&amp;INDEX(VarEnd,MATCH($A858,VarKey,0))&amp;AF$5</f>
        <v/>
      </c>
      <c r="AG858" s="42">
        <f>AG798*MAX(0,MIN(AG848,AG$788-SUMPRODUCT((AG$583:AG$591+$D$850:$D$858&lt;AG591+$D858)*AG$840:AG$848)))</f>
        <v/>
      </c>
      <c r="AH858" s="43">
        <f>AH798*MAX(0,MIN(AH848,AH$788-SUMPRODUCT((AH$583:AH$591+$D$850:$D$858&lt;AH591+$D858)*AH$840:AH$848)))</f>
        <v/>
      </c>
      <c r="AI858" s="43">
        <f>AI798*MAX(0,MIN(AI848,AI$788-SUMPRODUCT((AI$583:AI$591+$D$850:$D$858&lt;AI591+$D858)*AI$840:AI$848)))</f>
        <v/>
      </c>
      <c r="AJ858" s="43">
        <f>AJ798*MAX(0,MIN(AJ848,AJ$788-SUMPRODUCT((AJ$583:AJ$591+$D$850:$D$858&lt;AJ591+$D858)*AJ$840:AJ$848)))</f>
        <v/>
      </c>
      <c r="AK858" s="43">
        <f>AK798*MAX(0,MIN(AK848,AK$788-SUMPRODUCT((AK$583:AK$591+$D$850:$D$858&lt;AK591+$D858)*AK$840:AK$848)))</f>
        <v/>
      </c>
      <c r="AL858" s="43">
        <f>AL798*MAX(0,MIN(AL848,AL$788-SUMPRODUCT((AL$583:AL$591+$D$850:$D$858&lt;AL591+$D858)*AL$840:AL$848)))</f>
        <v/>
      </c>
      <c r="AM858" s="43">
        <f>AM798*MAX(0,MIN(AM848,AM$788-SUMPRODUCT((AM$583:AM$591+$D$850:$D$858&lt;AM591+$D858)*AM$840:AM$848)))</f>
        <v/>
      </c>
      <c r="AN858" s="43">
        <f>AN798*MAX(0,MIN(AN848,AN$788-SUMPRODUCT((AN$583:AN$591+$D$850:$D$858&lt;AN591+$D858)*AN$840:AN$848)))</f>
        <v/>
      </c>
      <c r="AO858" s="43">
        <f>AO798*MAX(0,MIN(AO848,AO$788-SUMPRODUCT((AO$583:AO$591+$D$850:$D$858&lt;AO591+$D858)*AO$840:AO$848)))</f>
        <v/>
      </c>
      <c r="AP858" s="43">
        <f>AP798*MAX(0,MIN(AP848,AP$788-SUMPRODUCT((AP$583:AP$591+$D$850:$D$858&lt;AP591+$D858)*AP$840:AP$848)))</f>
        <v/>
      </c>
      <c r="AQ858" s="43">
        <f>AQ798*MAX(0,MIN(AQ848,AQ$788-SUMPRODUCT((AQ$583:AQ$591+$D$850:$D$858&lt;AQ591+$D858)*AQ$840:AQ$848)))</f>
        <v/>
      </c>
      <c r="AR858" s="43">
        <f>AR798*MAX(0,MIN(AR848,AR$788-SUMPRODUCT((AR$583:AR$591+$D$850:$D$858&lt;AR591+$D858)*AR$840:AR$848)))</f>
        <v/>
      </c>
      <c r="AS858" s="43">
        <f>AS798*MAX(0,MIN(AS848,AS$788-SUMPRODUCT((AS$583:AS$591+$D$850:$D$858&lt;AS591+$D858)*AS$840:AS$848)))</f>
        <v/>
      </c>
      <c r="AT858" s="43">
        <f>AT798*MAX(0,MIN(AT848,AT$788-SUMPRODUCT((AT$583:AT$591+$D$850:$D$858&lt;AT591+$D858)*AT$840:AT$848)))</f>
        <v/>
      </c>
      <c r="AU858" s="43">
        <f>AU798*MAX(0,MIN(AU848,AU$788-SUMPRODUCT((AU$583:AU$591+$D$850:$D$858&lt;AU591+$D858)*AU$840:AU$848)))</f>
        <v/>
      </c>
      <c r="AV858" s="43">
        <f>AV798*MAX(0,MIN(AV848,AV$788-SUMPRODUCT((AV$583:AV$591+$D$850:$D$858&lt;AV591+$D858)*AV$840:AV$848)))</f>
        <v/>
      </c>
      <c r="AW858" s="43">
        <f>AW798*MAX(0,MIN(AW848,AW$788-SUMPRODUCT((AW$583:AW$591+$D$850:$D$858&lt;AW591+$D858)*AW$840:AW$848)))</f>
        <v/>
      </c>
      <c r="AX858" s="43">
        <f>AX798*MAX(0,MIN(AX848,AX$788-SUMPRODUCT((AX$583:AX$591+$D$850:$D$858&lt;AX591+$D858)*AX$840:AX$848)))</f>
        <v/>
      </c>
      <c r="AY858" s="43">
        <f>AY798*MAX(0,MIN(AY848,AY$788-SUMPRODUCT((AY$583:AY$591+$D$850:$D$858&lt;AY591+$D858)*AY$840:AY$848)))</f>
        <v/>
      </c>
    </row>
    <row r="859" hidden="1" outlineLevel="1"/>
    <row r="860" hidden="1" outlineLevel="1">
      <c r="A860" s="14" t="inlineStr">
        <is>
          <t>nei</t>
        </is>
      </c>
      <c r="B860" s="14" t="inlineStr">
        <is>
          <t>coa</t>
        </is>
      </c>
      <c r="C860" s="14" t="inlineStr">
        <is>
          <t>pow</t>
        </is>
      </c>
      <c r="D860" s="35" t="n"/>
      <c r="E860" s="35" t="n"/>
      <c r="F860" s="35" t="n"/>
      <c r="G860" s="35" t="n"/>
      <c r="H860" s="14">
        <f>INDEX(VarLab,MATCH($A860,VarKey,0))&amp;INDEX(MemLab,MATCH($C860&amp;"|"&amp;$B860,MemKey,0))</f>
        <v/>
      </c>
      <c r="I860" s="14">
        <f>INDEX(VarUnit,MATCH($A860,VarKey,0))</f>
        <v/>
      </c>
      <c r="J860" s="14">
        <f>INDEX(VarSrc,MATCH($A860,VarKey,0))</f>
        <v/>
      </c>
      <c r="K860" s="11">
        <f>CodePrefix&amp;$A860&amp;IF($C860="","","."&amp;$C860&amp;"."&amp;$B860)&amp;INDEX(VarEnd,MATCH($A860,VarKey,0))&amp;K$5</f>
        <v/>
      </c>
      <c r="L860" s="42">
        <f>L830+L850</f>
        <v/>
      </c>
      <c r="M860" s="43">
        <f>M830+M850</f>
        <v/>
      </c>
      <c r="N860" s="43">
        <f>N830+N850</f>
        <v/>
      </c>
      <c r="O860" s="43">
        <f>O830+O850</f>
        <v/>
      </c>
      <c r="P860" s="43">
        <f>P830+P850</f>
        <v/>
      </c>
      <c r="Q860" s="43">
        <f>Q830+Q850</f>
        <v/>
      </c>
      <c r="R860" s="43">
        <f>R830+R850</f>
        <v/>
      </c>
      <c r="S860" s="43">
        <f>S830+S850</f>
        <v/>
      </c>
      <c r="T860" s="43">
        <f>T830+T850</f>
        <v/>
      </c>
      <c r="U860" s="43">
        <f>U830+U850</f>
        <v/>
      </c>
      <c r="V860" s="43">
        <f>V830+V850</f>
        <v/>
      </c>
      <c r="W860" s="43">
        <f>W830+W850</f>
        <v/>
      </c>
      <c r="X860" s="43">
        <f>X830+X850</f>
        <v/>
      </c>
      <c r="Y860" s="43">
        <f>Y830+Y850</f>
        <v/>
      </c>
      <c r="Z860" s="43">
        <f>Z830+Z850</f>
        <v/>
      </c>
      <c r="AA860" s="43">
        <f>AA830+AA850</f>
        <v/>
      </c>
      <c r="AB860" s="43">
        <f>AB830+AB850</f>
        <v/>
      </c>
      <c r="AC860" s="43">
        <f>AC830+AC850</f>
        <v/>
      </c>
      <c r="AD860" s="43">
        <f>AD830+AD850</f>
        <v/>
      </c>
      <c r="AF860" s="11">
        <f>CodePrefix&amp;$A860&amp;IF($C860="","","."&amp;$C860&amp;"."&amp;$B860)&amp;INDEX(VarEnd,MATCH($A860,VarKey,0))&amp;AF$5</f>
        <v/>
      </c>
      <c r="AG860" s="42">
        <f>AG830+AG850</f>
        <v/>
      </c>
      <c r="AH860" s="43">
        <f>AH830+AH850</f>
        <v/>
      </c>
      <c r="AI860" s="43">
        <f>AI830+AI850</f>
        <v/>
      </c>
      <c r="AJ860" s="43">
        <f>AJ830+AJ850</f>
        <v/>
      </c>
      <c r="AK860" s="43">
        <f>AK830+AK850</f>
        <v/>
      </c>
      <c r="AL860" s="43">
        <f>AL830+AL850</f>
        <v/>
      </c>
      <c r="AM860" s="43">
        <f>AM830+AM850</f>
        <v/>
      </c>
      <c r="AN860" s="43">
        <f>AN830+AN850</f>
        <v/>
      </c>
      <c r="AO860" s="43">
        <f>AO830+AO850</f>
        <v/>
      </c>
      <c r="AP860" s="43">
        <f>AP830+AP850</f>
        <v/>
      </c>
      <c r="AQ860" s="43">
        <f>AQ830+AQ850</f>
        <v/>
      </c>
      <c r="AR860" s="43">
        <f>AR830+AR850</f>
        <v/>
      </c>
      <c r="AS860" s="43">
        <f>AS830+AS850</f>
        <v/>
      </c>
      <c r="AT860" s="43">
        <f>AT830+AT850</f>
        <v/>
      </c>
      <c r="AU860" s="43">
        <f>AU830+AU850</f>
        <v/>
      </c>
      <c r="AV860" s="43">
        <f>AV830+AV850</f>
        <v/>
      </c>
      <c r="AW860" s="43">
        <f>AW830+AW850</f>
        <v/>
      </c>
      <c r="AX860" s="43">
        <f>AX830+AX850</f>
        <v/>
      </c>
      <c r="AY860" s="43">
        <f>AY830+AY850</f>
        <v/>
      </c>
    </row>
    <row r="861" hidden="1" outlineLevel="1">
      <c r="A861" s="14" t="inlineStr">
        <is>
          <t>nei</t>
        </is>
      </c>
      <c r="B861" s="14" t="inlineStr">
        <is>
          <t>nga</t>
        </is>
      </c>
      <c r="C861" s="14" t="inlineStr">
        <is>
          <t>pow</t>
        </is>
      </c>
      <c r="D861" s="35" t="n"/>
      <c r="E861" s="35" t="n"/>
      <c r="F861" s="35" t="n"/>
      <c r="G861" s="35" t="n"/>
      <c r="H861" s="14">
        <f>INDEX(VarLab,MATCH($A861,VarKey,0))&amp;INDEX(MemLab,MATCH($C861&amp;"|"&amp;$B861,MemKey,0))</f>
        <v/>
      </c>
      <c r="I861" s="14">
        <f>INDEX(VarUnit,MATCH($A861,VarKey,0))</f>
        <v/>
      </c>
      <c r="J861" s="14">
        <f>INDEX(VarSrc,MATCH($A861,VarKey,0))</f>
        <v/>
      </c>
      <c r="K861" s="11">
        <f>CodePrefix&amp;$A861&amp;IF($C861="","","."&amp;$C861&amp;"."&amp;$B861)&amp;INDEX(VarEnd,MATCH($A861,VarKey,0))&amp;K$5</f>
        <v/>
      </c>
      <c r="L861" s="42">
        <f>L831+L851</f>
        <v/>
      </c>
      <c r="M861" s="43">
        <f>M831+M851</f>
        <v/>
      </c>
      <c r="N861" s="43">
        <f>N831+N851</f>
        <v/>
      </c>
      <c r="O861" s="43">
        <f>O831+O851</f>
        <v/>
      </c>
      <c r="P861" s="43">
        <f>P831+P851</f>
        <v/>
      </c>
      <c r="Q861" s="43">
        <f>Q831+Q851</f>
        <v/>
      </c>
      <c r="R861" s="43">
        <f>R831+R851</f>
        <v/>
      </c>
      <c r="S861" s="43">
        <f>S831+S851</f>
        <v/>
      </c>
      <c r="T861" s="43">
        <f>T831+T851</f>
        <v/>
      </c>
      <c r="U861" s="43">
        <f>U831+U851</f>
        <v/>
      </c>
      <c r="V861" s="43">
        <f>V831+V851</f>
        <v/>
      </c>
      <c r="W861" s="43">
        <f>W831+W851</f>
        <v/>
      </c>
      <c r="X861" s="43">
        <f>X831+X851</f>
        <v/>
      </c>
      <c r="Y861" s="43">
        <f>Y831+Y851</f>
        <v/>
      </c>
      <c r="Z861" s="43">
        <f>Z831+Z851</f>
        <v/>
      </c>
      <c r="AA861" s="43">
        <f>AA831+AA851</f>
        <v/>
      </c>
      <c r="AB861" s="43">
        <f>AB831+AB851</f>
        <v/>
      </c>
      <c r="AC861" s="43">
        <f>AC831+AC851</f>
        <v/>
      </c>
      <c r="AD861" s="43">
        <f>AD831+AD851</f>
        <v/>
      </c>
      <c r="AF861" s="11">
        <f>CodePrefix&amp;$A861&amp;IF($C861="","","."&amp;$C861&amp;"."&amp;$B861)&amp;INDEX(VarEnd,MATCH($A861,VarKey,0))&amp;AF$5</f>
        <v/>
      </c>
      <c r="AG861" s="42">
        <f>AG831+AG851</f>
        <v/>
      </c>
      <c r="AH861" s="43">
        <f>AH831+AH851</f>
        <v/>
      </c>
      <c r="AI861" s="43">
        <f>AI831+AI851</f>
        <v/>
      </c>
      <c r="AJ861" s="43">
        <f>AJ831+AJ851</f>
        <v/>
      </c>
      <c r="AK861" s="43">
        <f>AK831+AK851</f>
        <v/>
      </c>
      <c r="AL861" s="43">
        <f>AL831+AL851</f>
        <v/>
      </c>
      <c r="AM861" s="43">
        <f>AM831+AM851</f>
        <v/>
      </c>
      <c r="AN861" s="43">
        <f>AN831+AN851</f>
        <v/>
      </c>
      <c r="AO861" s="43">
        <f>AO831+AO851</f>
        <v/>
      </c>
      <c r="AP861" s="43">
        <f>AP831+AP851</f>
        <v/>
      </c>
      <c r="AQ861" s="43">
        <f>AQ831+AQ851</f>
        <v/>
      </c>
      <c r="AR861" s="43">
        <f>AR831+AR851</f>
        <v/>
      </c>
      <c r="AS861" s="43">
        <f>AS831+AS851</f>
        <v/>
      </c>
      <c r="AT861" s="43">
        <f>AT831+AT851</f>
        <v/>
      </c>
      <c r="AU861" s="43">
        <f>AU831+AU851</f>
        <v/>
      </c>
      <c r="AV861" s="43">
        <f>AV831+AV851</f>
        <v/>
      </c>
      <c r="AW861" s="43">
        <f>AW831+AW851</f>
        <v/>
      </c>
      <c r="AX861" s="43">
        <f>AX831+AX851</f>
        <v/>
      </c>
      <c r="AY861" s="43">
        <f>AY831+AY851</f>
        <v/>
      </c>
    </row>
    <row r="862" hidden="1" outlineLevel="1">
      <c r="A862" s="14" t="inlineStr">
        <is>
          <t>nei</t>
        </is>
      </c>
      <c r="B862" s="14" t="inlineStr">
        <is>
          <t>oop</t>
        </is>
      </c>
      <c r="C862" s="14" t="inlineStr">
        <is>
          <t>pow</t>
        </is>
      </c>
      <c r="D862" s="35" t="n"/>
      <c r="E862" s="35" t="n"/>
      <c r="F862" s="35" t="n"/>
      <c r="G862" s="35" t="n"/>
      <c r="H862" s="14">
        <f>INDEX(VarLab,MATCH($A862,VarKey,0))&amp;INDEX(MemLab,MATCH($C862&amp;"|"&amp;$B862,MemKey,0))</f>
        <v/>
      </c>
      <c r="I862" s="14">
        <f>INDEX(VarUnit,MATCH($A862,VarKey,0))</f>
        <v/>
      </c>
      <c r="J862" s="14">
        <f>INDEX(VarSrc,MATCH($A862,VarKey,0))</f>
        <v/>
      </c>
      <c r="K862" s="11">
        <f>CodePrefix&amp;$A862&amp;IF($C862="","","."&amp;$C862&amp;"."&amp;$B862)&amp;INDEX(VarEnd,MATCH($A862,VarKey,0))&amp;K$5</f>
        <v/>
      </c>
      <c r="L862" s="42">
        <f>L832+L852</f>
        <v/>
      </c>
      <c r="M862" s="43">
        <f>M832+M852</f>
        <v/>
      </c>
      <c r="N862" s="43">
        <f>N832+N852</f>
        <v/>
      </c>
      <c r="O862" s="43">
        <f>O832+O852</f>
        <v/>
      </c>
      <c r="P862" s="43">
        <f>P832+P852</f>
        <v/>
      </c>
      <c r="Q862" s="43">
        <f>Q832+Q852</f>
        <v/>
      </c>
      <c r="R862" s="43">
        <f>R832+R852</f>
        <v/>
      </c>
      <c r="S862" s="43">
        <f>S832+S852</f>
        <v/>
      </c>
      <c r="T862" s="43">
        <f>T832+T852</f>
        <v/>
      </c>
      <c r="U862" s="43">
        <f>U832+U852</f>
        <v/>
      </c>
      <c r="V862" s="43">
        <f>V832+V852</f>
        <v/>
      </c>
      <c r="W862" s="43">
        <f>W832+W852</f>
        <v/>
      </c>
      <c r="X862" s="43">
        <f>X832+X852</f>
        <v/>
      </c>
      <c r="Y862" s="43">
        <f>Y832+Y852</f>
        <v/>
      </c>
      <c r="Z862" s="43">
        <f>Z832+Z852</f>
        <v/>
      </c>
      <c r="AA862" s="43">
        <f>AA832+AA852</f>
        <v/>
      </c>
      <c r="AB862" s="43">
        <f>AB832+AB852</f>
        <v/>
      </c>
      <c r="AC862" s="43">
        <f>AC832+AC852</f>
        <v/>
      </c>
      <c r="AD862" s="43">
        <f>AD832+AD852</f>
        <v/>
      </c>
      <c r="AF862" s="11">
        <f>CodePrefix&amp;$A862&amp;IF($C862="","","."&amp;$C862&amp;"."&amp;$B862)&amp;INDEX(VarEnd,MATCH($A862,VarKey,0))&amp;AF$5</f>
        <v/>
      </c>
      <c r="AG862" s="42">
        <f>AG832+AG852</f>
        <v/>
      </c>
      <c r="AH862" s="43">
        <f>AH832+AH852</f>
        <v/>
      </c>
      <c r="AI862" s="43">
        <f>AI832+AI852</f>
        <v/>
      </c>
      <c r="AJ862" s="43">
        <f>AJ832+AJ852</f>
        <v/>
      </c>
      <c r="AK862" s="43">
        <f>AK832+AK852</f>
        <v/>
      </c>
      <c r="AL862" s="43">
        <f>AL832+AL852</f>
        <v/>
      </c>
      <c r="AM862" s="43">
        <f>AM832+AM852</f>
        <v/>
      </c>
      <c r="AN862" s="43">
        <f>AN832+AN852</f>
        <v/>
      </c>
      <c r="AO862" s="43">
        <f>AO832+AO852</f>
        <v/>
      </c>
      <c r="AP862" s="43">
        <f>AP832+AP852</f>
        <v/>
      </c>
      <c r="AQ862" s="43">
        <f>AQ832+AQ852</f>
        <v/>
      </c>
      <c r="AR862" s="43">
        <f>AR832+AR852</f>
        <v/>
      </c>
      <c r="AS862" s="43">
        <f>AS832+AS852</f>
        <v/>
      </c>
      <c r="AT862" s="43">
        <f>AT832+AT852</f>
        <v/>
      </c>
      <c r="AU862" s="43">
        <f>AU832+AU852</f>
        <v/>
      </c>
      <c r="AV862" s="43">
        <f>AV832+AV852</f>
        <v/>
      </c>
      <c r="AW862" s="43">
        <f>AW832+AW852</f>
        <v/>
      </c>
      <c r="AX862" s="43">
        <f>AX832+AX852</f>
        <v/>
      </c>
      <c r="AY862" s="43">
        <f>AY832+AY852</f>
        <v/>
      </c>
    </row>
    <row r="863" hidden="1" outlineLevel="1">
      <c r="A863" s="14" t="inlineStr">
        <is>
          <t>nei</t>
        </is>
      </c>
      <c r="B863" s="14" t="inlineStr">
        <is>
          <t>nuc</t>
        </is>
      </c>
      <c r="C863" s="14" t="inlineStr">
        <is>
          <t>pow</t>
        </is>
      </c>
      <c r="D863" s="35" t="n"/>
      <c r="E863" s="35" t="n"/>
      <c r="F863" s="35" t="n"/>
      <c r="G863" s="35" t="n"/>
      <c r="H863" s="14">
        <f>INDEX(VarLab,MATCH($A863,VarKey,0))&amp;INDEX(MemLab,MATCH($C863&amp;"|"&amp;$B863,MemKey,0))</f>
        <v/>
      </c>
      <c r="I863" s="14">
        <f>INDEX(VarUnit,MATCH($A863,VarKey,0))</f>
        <v/>
      </c>
      <c r="J863" s="14">
        <f>INDEX(VarSrc,MATCH($A863,VarKey,0))</f>
        <v/>
      </c>
      <c r="K863" s="11">
        <f>CodePrefix&amp;$A863&amp;IF($C863="","","."&amp;$C863&amp;"."&amp;$B863)&amp;INDEX(VarEnd,MATCH($A863,VarKey,0))&amp;K$5</f>
        <v/>
      </c>
      <c r="L863" s="42">
        <f>L833+L853</f>
        <v/>
      </c>
      <c r="M863" s="43">
        <f>M833+M853</f>
        <v/>
      </c>
      <c r="N863" s="43">
        <f>N833+N853</f>
        <v/>
      </c>
      <c r="O863" s="43">
        <f>O833+O853</f>
        <v/>
      </c>
      <c r="P863" s="43">
        <f>P833+P853</f>
        <v/>
      </c>
      <c r="Q863" s="43">
        <f>Q833+Q853</f>
        <v/>
      </c>
      <c r="R863" s="43">
        <f>R833+R853</f>
        <v/>
      </c>
      <c r="S863" s="43">
        <f>S833+S853</f>
        <v/>
      </c>
      <c r="T863" s="43">
        <f>T833+T853</f>
        <v/>
      </c>
      <c r="U863" s="43">
        <f>U833+U853</f>
        <v/>
      </c>
      <c r="V863" s="43">
        <f>V833+V853</f>
        <v/>
      </c>
      <c r="W863" s="43">
        <f>W833+W853</f>
        <v/>
      </c>
      <c r="X863" s="43">
        <f>X833+X853</f>
        <v/>
      </c>
      <c r="Y863" s="43">
        <f>Y833+Y853</f>
        <v/>
      </c>
      <c r="Z863" s="43">
        <f>Z833+Z853</f>
        <v/>
      </c>
      <c r="AA863" s="43">
        <f>AA833+AA853</f>
        <v/>
      </c>
      <c r="AB863" s="43">
        <f>AB833+AB853</f>
        <v/>
      </c>
      <c r="AC863" s="43">
        <f>AC833+AC853</f>
        <v/>
      </c>
      <c r="AD863" s="43">
        <f>AD833+AD853</f>
        <v/>
      </c>
      <c r="AF863" s="11">
        <f>CodePrefix&amp;$A863&amp;IF($C863="","","."&amp;$C863&amp;"."&amp;$B863)&amp;INDEX(VarEnd,MATCH($A863,VarKey,0))&amp;AF$5</f>
        <v/>
      </c>
      <c r="AG863" s="42">
        <f>AG833+AG853</f>
        <v/>
      </c>
      <c r="AH863" s="43">
        <f>AH833+AH853</f>
        <v/>
      </c>
      <c r="AI863" s="43">
        <f>AI833+AI853</f>
        <v/>
      </c>
      <c r="AJ863" s="43">
        <f>AJ833+AJ853</f>
        <v/>
      </c>
      <c r="AK863" s="43">
        <f>AK833+AK853</f>
        <v/>
      </c>
      <c r="AL863" s="43">
        <f>AL833+AL853</f>
        <v/>
      </c>
      <c r="AM863" s="43">
        <f>AM833+AM853</f>
        <v/>
      </c>
      <c r="AN863" s="43">
        <f>AN833+AN853</f>
        <v/>
      </c>
      <c r="AO863" s="43">
        <f>AO833+AO853</f>
        <v/>
      </c>
      <c r="AP863" s="43">
        <f>AP833+AP853</f>
        <v/>
      </c>
      <c r="AQ863" s="43">
        <f>AQ833+AQ853</f>
        <v/>
      </c>
      <c r="AR863" s="43">
        <f>AR833+AR853</f>
        <v/>
      </c>
      <c r="AS863" s="43">
        <f>AS833+AS853</f>
        <v/>
      </c>
      <c r="AT863" s="43">
        <f>AT833+AT853</f>
        <v/>
      </c>
      <c r="AU863" s="43">
        <f>AU833+AU853</f>
        <v/>
      </c>
      <c r="AV863" s="43">
        <f>AV833+AV853</f>
        <v/>
      </c>
      <c r="AW863" s="43">
        <f>AW833+AW853</f>
        <v/>
      </c>
      <c r="AX863" s="43">
        <f>AX833+AX853</f>
        <v/>
      </c>
      <c r="AY863" s="43">
        <f>AY833+AY853</f>
        <v/>
      </c>
    </row>
    <row r="864" hidden="1" outlineLevel="1">
      <c r="A864" s="14" t="inlineStr">
        <is>
          <t>nei</t>
        </is>
      </c>
      <c r="B864" s="14" t="inlineStr">
        <is>
          <t>wnd</t>
        </is>
      </c>
      <c r="C864" s="14" t="inlineStr">
        <is>
          <t>pow</t>
        </is>
      </c>
      <c r="D864" s="35" t="n"/>
      <c r="E864" s="35" t="n"/>
      <c r="F864" s="35" t="n"/>
      <c r="G864" s="35" t="n"/>
      <c r="H864" s="14">
        <f>INDEX(VarLab,MATCH($A864,VarKey,0))&amp;INDEX(MemLab,MATCH($C864&amp;"|"&amp;$B864,MemKey,0))</f>
        <v/>
      </c>
      <c r="I864" s="14">
        <f>INDEX(VarUnit,MATCH($A864,VarKey,0))</f>
        <v/>
      </c>
      <c r="J864" s="14">
        <f>INDEX(VarSrc,MATCH($A864,VarKey,0))</f>
        <v/>
      </c>
      <c r="K864" s="11">
        <f>CodePrefix&amp;$A864&amp;IF($C864="","","."&amp;$C864&amp;"."&amp;$B864)&amp;INDEX(VarEnd,MATCH($A864,VarKey,0))&amp;K$5</f>
        <v/>
      </c>
      <c r="L864" s="42">
        <f>L834+L854</f>
        <v/>
      </c>
      <c r="M864" s="43">
        <f>M834+M854</f>
        <v/>
      </c>
      <c r="N864" s="43">
        <f>N834+N854</f>
        <v/>
      </c>
      <c r="O864" s="43">
        <f>O834+O854</f>
        <v/>
      </c>
      <c r="P864" s="43">
        <f>P834+P854</f>
        <v/>
      </c>
      <c r="Q864" s="43">
        <f>Q834+Q854</f>
        <v/>
      </c>
      <c r="R864" s="43">
        <f>R834+R854</f>
        <v/>
      </c>
      <c r="S864" s="43">
        <f>S834+S854</f>
        <v/>
      </c>
      <c r="T864" s="43">
        <f>T834+T854</f>
        <v/>
      </c>
      <c r="U864" s="43">
        <f>U834+U854</f>
        <v/>
      </c>
      <c r="V864" s="43">
        <f>V834+V854</f>
        <v/>
      </c>
      <c r="W864" s="43">
        <f>W834+W854</f>
        <v/>
      </c>
      <c r="X864" s="43">
        <f>X834+X854</f>
        <v/>
      </c>
      <c r="Y864" s="43">
        <f>Y834+Y854</f>
        <v/>
      </c>
      <c r="Z864" s="43">
        <f>Z834+Z854</f>
        <v/>
      </c>
      <c r="AA864" s="43">
        <f>AA834+AA854</f>
        <v/>
      </c>
      <c r="AB864" s="43">
        <f>AB834+AB854</f>
        <v/>
      </c>
      <c r="AC864" s="43">
        <f>AC834+AC854</f>
        <v/>
      </c>
      <c r="AD864" s="43">
        <f>AD834+AD854</f>
        <v/>
      </c>
      <c r="AF864" s="11">
        <f>CodePrefix&amp;$A864&amp;IF($C864="","","."&amp;$C864&amp;"."&amp;$B864)&amp;INDEX(VarEnd,MATCH($A864,VarKey,0))&amp;AF$5</f>
        <v/>
      </c>
      <c r="AG864" s="42">
        <f>AG834+AG854</f>
        <v/>
      </c>
      <c r="AH864" s="43">
        <f>AH834+AH854</f>
        <v/>
      </c>
      <c r="AI864" s="43">
        <f>AI834+AI854</f>
        <v/>
      </c>
      <c r="AJ864" s="43">
        <f>AJ834+AJ854</f>
        <v/>
      </c>
      <c r="AK864" s="43">
        <f>AK834+AK854</f>
        <v/>
      </c>
      <c r="AL864" s="43">
        <f>AL834+AL854</f>
        <v/>
      </c>
      <c r="AM864" s="43">
        <f>AM834+AM854</f>
        <v/>
      </c>
      <c r="AN864" s="43">
        <f>AN834+AN854</f>
        <v/>
      </c>
      <c r="AO864" s="43">
        <f>AO834+AO854</f>
        <v/>
      </c>
      <c r="AP864" s="43">
        <f>AP834+AP854</f>
        <v/>
      </c>
      <c r="AQ864" s="43">
        <f>AQ834+AQ854</f>
        <v/>
      </c>
      <c r="AR864" s="43">
        <f>AR834+AR854</f>
        <v/>
      </c>
      <c r="AS864" s="43">
        <f>AS834+AS854</f>
        <v/>
      </c>
      <c r="AT864" s="43">
        <f>AT834+AT854</f>
        <v/>
      </c>
      <c r="AU864" s="43">
        <f>AU834+AU854</f>
        <v/>
      </c>
      <c r="AV864" s="43">
        <f>AV834+AV854</f>
        <v/>
      </c>
      <c r="AW864" s="43">
        <f>AW834+AW854</f>
        <v/>
      </c>
      <c r="AX864" s="43">
        <f>AX834+AX854</f>
        <v/>
      </c>
      <c r="AY864" s="43">
        <f>AY834+AY854</f>
        <v/>
      </c>
    </row>
    <row r="865" hidden="1" outlineLevel="1">
      <c r="A865" s="14" t="inlineStr">
        <is>
          <t>nei</t>
        </is>
      </c>
      <c r="B865" s="14" t="inlineStr">
        <is>
          <t>sol</t>
        </is>
      </c>
      <c r="C865" s="14" t="inlineStr">
        <is>
          <t>pow</t>
        </is>
      </c>
      <c r="D865" s="35" t="n"/>
      <c r="E865" s="35" t="n"/>
      <c r="F865" s="35" t="n"/>
      <c r="G865" s="35" t="n"/>
      <c r="H865" s="14">
        <f>INDEX(VarLab,MATCH($A865,VarKey,0))&amp;INDEX(MemLab,MATCH($C865&amp;"|"&amp;$B865,MemKey,0))</f>
        <v/>
      </c>
      <c r="I865" s="14">
        <f>INDEX(VarUnit,MATCH($A865,VarKey,0))</f>
        <v/>
      </c>
      <c r="J865" s="14">
        <f>INDEX(VarSrc,MATCH($A865,VarKey,0))</f>
        <v/>
      </c>
      <c r="K865" s="11">
        <f>CodePrefix&amp;$A865&amp;IF($C865="","","."&amp;$C865&amp;"."&amp;$B865)&amp;INDEX(VarEnd,MATCH($A865,VarKey,0))&amp;K$5</f>
        <v/>
      </c>
      <c r="L865" s="42">
        <f>L835+L855</f>
        <v/>
      </c>
      <c r="M865" s="43">
        <f>M835+M855</f>
        <v/>
      </c>
      <c r="N865" s="43">
        <f>N835+N855</f>
        <v/>
      </c>
      <c r="O865" s="43">
        <f>O835+O855</f>
        <v/>
      </c>
      <c r="P865" s="43">
        <f>P835+P855</f>
        <v/>
      </c>
      <c r="Q865" s="43">
        <f>Q835+Q855</f>
        <v/>
      </c>
      <c r="R865" s="43">
        <f>R835+R855</f>
        <v/>
      </c>
      <c r="S865" s="43">
        <f>S835+S855</f>
        <v/>
      </c>
      <c r="T865" s="43">
        <f>T835+T855</f>
        <v/>
      </c>
      <c r="U865" s="43">
        <f>U835+U855</f>
        <v/>
      </c>
      <c r="V865" s="43">
        <f>V835+V855</f>
        <v/>
      </c>
      <c r="W865" s="43">
        <f>W835+W855</f>
        <v/>
      </c>
      <c r="X865" s="43">
        <f>X835+X855</f>
        <v/>
      </c>
      <c r="Y865" s="43">
        <f>Y835+Y855</f>
        <v/>
      </c>
      <c r="Z865" s="43">
        <f>Z835+Z855</f>
        <v/>
      </c>
      <c r="AA865" s="43">
        <f>AA835+AA855</f>
        <v/>
      </c>
      <c r="AB865" s="43">
        <f>AB835+AB855</f>
        <v/>
      </c>
      <c r="AC865" s="43">
        <f>AC835+AC855</f>
        <v/>
      </c>
      <c r="AD865" s="43">
        <f>AD835+AD855</f>
        <v/>
      </c>
      <c r="AF865" s="11">
        <f>CodePrefix&amp;$A865&amp;IF($C865="","","."&amp;$C865&amp;"."&amp;$B865)&amp;INDEX(VarEnd,MATCH($A865,VarKey,0))&amp;AF$5</f>
        <v/>
      </c>
      <c r="AG865" s="42">
        <f>AG835+AG855</f>
        <v/>
      </c>
      <c r="AH865" s="43">
        <f>AH835+AH855</f>
        <v/>
      </c>
      <c r="AI865" s="43">
        <f>AI835+AI855</f>
        <v/>
      </c>
      <c r="AJ865" s="43">
        <f>AJ835+AJ855</f>
        <v/>
      </c>
      <c r="AK865" s="43">
        <f>AK835+AK855</f>
        <v/>
      </c>
      <c r="AL865" s="43">
        <f>AL835+AL855</f>
        <v/>
      </c>
      <c r="AM865" s="43">
        <f>AM835+AM855</f>
        <v/>
      </c>
      <c r="AN865" s="43">
        <f>AN835+AN855</f>
        <v/>
      </c>
      <c r="AO865" s="43">
        <f>AO835+AO855</f>
        <v/>
      </c>
      <c r="AP865" s="43">
        <f>AP835+AP855</f>
        <v/>
      </c>
      <c r="AQ865" s="43">
        <f>AQ835+AQ855</f>
        <v/>
      </c>
      <c r="AR865" s="43">
        <f>AR835+AR855</f>
        <v/>
      </c>
      <c r="AS865" s="43">
        <f>AS835+AS855</f>
        <v/>
      </c>
      <c r="AT865" s="43">
        <f>AT835+AT855</f>
        <v/>
      </c>
      <c r="AU865" s="43">
        <f>AU835+AU855</f>
        <v/>
      </c>
      <c r="AV865" s="43">
        <f>AV835+AV855</f>
        <v/>
      </c>
      <c r="AW865" s="43">
        <f>AW835+AW855</f>
        <v/>
      </c>
      <c r="AX865" s="43">
        <f>AX835+AX855</f>
        <v/>
      </c>
      <c r="AY865" s="43">
        <f>AY835+AY855</f>
        <v/>
      </c>
    </row>
    <row r="866" hidden="1" outlineLevel="1">
      <c r="A866" s="14" t="inlineStr">
        <is>
          <t>nei</t>
        </is>
      </c>
      <c r="B866" s="14" t="inlineStr">
        <is>
          <t>hyd</t>
        </is>
      </c>
      <c r="C866" s="14" t="inlineStr">
        <is>
          <t>pow</t>
        </is>
      </c>
      <c r="D866" s="35" t="n"/>
      <c r="E866" s="35" t="n"/>
      <c r="F866" s="35" t="n"/>
      <c r="G866" s="35" t="n"/>
      <c r="H866" s="14">
        <f>INDEX(VarLab,MATCH($A866,VarKey,0))&amp;INDEX(MemLab,MATCH($C866&amp;"|"&amp;$B866,MemKey,0))</f>
        <v/>
      </c>
      <c r="I866" s="14">
        <f>INDEX(VarUnit,MATCH($A866,VarKey,0))</f>
        <v/>
      </c>
      <c r="J866" s="14">
        <f>INDEX(VarSrc,MATCH($A866,VarKey,0))</f>
        <v/>
      </c>
      <c r="K866" s="11">
        <f>CodePrefix&amp;$A866&amp;IF($C866="","","."&amp;$C866&amp;"."&amp;$B866)&amp;INDEX(VarEnd,MATCH($A866,VarKey,0))&amp;K$5</f>
        <v/>
      </c>
      <c r="L866" s="42">
        <f>L836+L856</f>
        <v/>
      </c>
      <c r="M866" s="43">
        <f>M836+M856</f>
        <v/>
      </c>
      <c r="N866" s="43">
        <f>N836+N856</f>
        <v/>
      </c>
      <c r="O866" s="43">
        <f>O836+O856</f>
        <v/>
      </c>
      <c r="P866" s="43">
        <f>P836+P856</f>
        <v/>
      </c>
      <c r="Q866" s="43">
        <f>Q836+Q856</f>
        <v/>
      </c>
      <c r="R866" s="43">
        <f>R836+R856</f>
        <v/>
      </c>
      <c r="S866" s="43">
        <f>S836+S856</f>
        <v/>
      </c>
      <c r="T866" s="43">
        <f>T836+T856</f>
        <v/>
      </c>
      <c r="U866" s="43">
        <f>U836+U856</f>
        <v/>
      </c>
      <c r="V866" s="43">
        <f>V836+V856</f>
        <v/>
      </c>
      <c r="W866" s="43">
        <f>W836+W856</f>
        <v/>
      </c>
      <c r="X866" s="43">
        <f>X836+X856</f>
        <v/>
      </c>
      <c r="Y866" s="43">
        <f>Y836+Y856</f>
        <v/>
      </c>
      <c r="Z866" s="43">
        <f>Z836+Z856</f>
        <v/>
      </c>
      <c r="AA866" s="43">
        <f>AA836+AA856</f>
        <v/>
      </c>
      <c r="AB866" s="43">
        <f>AB836+AB856</f>
        <v/>
      </c>
      <c r="AC866" s="43">
        <f>AC836+AC856</f>
        <v/>
      </c>
      <c r="AD866" s="43">
        <f>AD836+AD856</f>
        <v/>
      </c>
      <c r="AF866" s="11">
        <f>CodePrefix&amp;$A866&amp;IF($C866="","","."&amp;$C866&amp;"."&amp;$B866)&amp;INDEX(VarEnd,MATCH($A866,VarKey,0))&amp;AF$5</f>
        <v/>
      </c>
      <c r="AG866" s="42">
        <f>AG836+AG856</f>
        <v/>
      </c>
      <c r="AH866" s="43">
        <f>AH836+AH856</f>
        <v/>
      </c>
      <c r="AI866" s="43">
        <f>AI836+AI856</f>
        <v/>
      </c>
      <c r="AJ866" s="43">
        <f>AJ836+AJ856</f>
        <v/>
      </c>
      <c r="AK866" s="43">
        <f>AK836+AK856</f>
        <v/>
      </c>
      <c r="AL866" s="43">
        <f>AL836+AL856</f>
        <v/>
      </c>
      <c r="AM866" s="43">
        <f>AM836+AM856</f>
        <v/>
      </c>
      <c r="AN866" s="43">
        <f>AN836+AN856</f>
        <v/>
      </c>
      <c r="AO866" s="43">
        <f>AO836+AO856</f>
        <v/>
      </c>
      <c r="AP866" s="43">
        <f>AP836+AP856</f>
        <v/>
      </c>
      <c r="AQ866" s="43">
        <f>AQ836+AQ856</f>
        <v/>
      </c>
      <c r="AR866" s="43">
        <f>AR836+AR856</f>
        <v/>
      </c>
      <c r="AS866" s="43">
        <f>AS836+AS856</f>
        <v/>
      </c>
      <c r="AT866" s="43">
        <f>AT836+AT856</f>
        <v/>
      </c>
      <c r="AU866" s="43">
        <f>AU836+AU856</f>
        <v/>
      </c>
      <c r="AV866" s="43">
        <f>AV836+AV856</f>
        <v/>
      </c>
      <c r="AW866" s="43">
        <f>AW836+AW856</f>
        <v/>
      </c>
      <c r="AX866" s="43">
        <f>AX836+AX856</f>
        <v/>
      </c>
      <c r="AY866" s="43">
        <f>AY836+AY856</f>
        <v/>
      </c>
    </row>
    <row r="867" hidden="1" outlineLevel="1">
      <c r="A867" s="14" t="inlineStr">
        <is>
          <t>nei</t>
        </is>
      </c>
      <c r="B867" s="14" t="inlineStr">
        <is>
          <t>ore</t>
        </is>
      </c>
      <c r="C867" s="14" t="inlineStr">
        <is>
          <t>pow</t>
        </is>
      </c>
      <c r="D867" s="35" t="n"/>
      <c r="E867" s="35" t="n"/>
      <c r="F867" s="35" t="n"/>
      <c r="G867" s="35" t="n"/>
      <c r="H867" s="14">
        <f>INDEX(VarLab,MATCH($A867,VarKey,0))&amp;INDEX(MemLab,MATCH($C867&amp;"|"&amp;$B867,MemKey,0))</f>
        <v/>
      </c>
      <c r="I867" s="14">
        <f>INDEX(VarUnit,MATCH($A867,VarKey,0))</f>
        <v/>
      </c>
      <c r="J867" s="14">
        <f>INDEX(VarSrc,MATCH($A867,VarKey,0))</f>
        <v/>
      </c>
      <c r="K867" s="11">
        <f>CodePrefix&amp;$A867&amp;IF($C867="","","."&amp;$C867&amp;"."&amp;$B867)&amp;INDEX(VarEnd,MATCH($A867,VarKey,0))&amp;K$5</f>
        <v/>
      </c>
      <c r="L867" s="42">
        <f>L837+L857</f>
        <v/>
      </c>
      <c r="M867" s="43">
        <f>M837+M857</f>
        <v/>
      </c>
      <c r="N867" s="43">
        <f>N837+N857</f>
        <v/>
      </c>
      <c r="O867" s="43">
        <f>O837+O857</f>
        <v/>
      </c>
      <c r="P867" s="43">
        <f>P837+P857</f>
        <v/>
      </c>
      <c r="Q867" s="43">
        <f>Q837+Q857</f>
        <v/>
      </c>
      <c r="R867" s="43">
        <f>R837+R857</f>
        <v/>
      </c>
      <c r="S867" s="43">
        <f>S837+S857</f>
        <v/>
      </c>
      <c r="T867" s="43">
        <f>T837+T857</f>
        <v/>
      </c>
      <c r="U867" s="43">
        <f>U837+U857</f>
        <v/>
      </c>
      <c r="V867" s="43">
        <f>V837+V857</f>
        <v/>
      </c>
      <c r="W867" s="43">
        <f>W837+W857</f>
        <v/>
      </c>
      <c r="X867" s="43">
        <f>X837+X857</f>
        <v/>
      </c>
      <c r="Y867" s="43">
        <f>Y837+Y857</f>
        <v/>
      </c>
      <c r="Z867" s="43">
        <f>Z837+Z857</f>
        <v/>
      </c>
      <c r="AA867" s="43">
        <f>AA837+AA857</f>
        <v/>
      </c>
      <c r="AB867" s="43">
        <f>AB837+AB857</f>
        <v/>
      </c>
      <c r="AC867" s="43">
        <f>AC837+AC857</f>
        <v/>
      </c>
      <c r="AD867" s="43">
        <f>AD837+AD857</f>
        <v/>
      </c>
      <c r="AF867" s="11">
        <f>CodePrefix&amp;$A867&amp;IF($C867="","","."&amp;$C867&amp;"."&amp;$B867)&amp;INDEX(VarEnd,MATCH($A867,VarKey,0))&amp;AF$5</f>
        <v/>
      </c>
      <c r="AG867" s="42">
        <f>AG837+AG857</f>
        <v/>
      </c>
      <c r="AH867" s="43">
        <f>AH837+AH857</f>
        <v/>
      </c>
      <c r="AI867" s="43">
        <f>AI837+AI857</f>
        <v/>
      </c>
      <c r="AJ867" s="43">
        <f>AJ837+AJ857</f>
        <v/>
      </c>
      <c r="AK867" s="43">
        <f>AK837+AK857</f>
        <v/>
      </c>
      <c r="AL867" s="43">
        <f>AL837+AL857</f>
        <v/>
      </c>
      <c r="AM867" s="43">
        <f>AM837+AM857</f>
        <v/>
      </c>
      <c r="AN867" s="43">
        <f>AN837+AN857</f>
        <v/>
      </c>
      <c r="AO867" s="43">
        <f>AO837+AO857</f>
        <v/>
      </c>
      <c r="AP867" s="43">
        <f>AP837+AP857</f>
        <v/>
      </c>
      <c r="AQ867" s="43">
        <f>AQ837+AQ857</f>
        <v/>
      </c>
      <c r="AR867" s="43">
        <f>AR837+AR857</f>
        <v/>
      </c>
      <c r="AS867" s="43">
        <f>AS837+AS857</f>
        <v/>
      </c>
      <c r="AT867" s="43">
        <f>AT837+AT857</f>
        <v/>
      </c>
      <c r="AU867" s="43">
        <f>AU837+AU857</f>
        <v/>
      </c>
      <c r="AV867" s="43">
        <f>AV837+AV857</f>
        <v/>
      </c>
      <c r="AW867" s="43">
        <f>AW837+AW857</f>
        <v/>
      </c>
      <c r="AX867" s="43">
        <f>AX837+AX857</f>
        <v/>
      </c>
      <c r="AY867" s="43">
        <f>AY837+AY857</f>
        <v/>
      </c>
    </row>
    <row r="868" hidden="1" outlineLevel="1">
      <c r="A868" s="14" t="inlineStr">
        <is>
          <t>nei</t>
        </is>
      </c>
      <c r="B868" s="14" t="inlineStr">
        <is>
          <t>bio</t>
        </is>
      </c>
      <c r="C868" s="14" t="inlineStr">
        <is>
          <t>pow</t>
        </is>
      </c>
      <c r="D868" s="35" t="n"/>
      <c r="E868" s="35" t="n"/>
      <c r="F868" s="35" t="n"/>
      <c r="G868" s="35" t="n"/>
      <c r="H868" s="14">
        <f>INDEX(VarLab,MATCH($A868,VarKey,0))&amp;INDEX(MemLab,MATCH($C868&amp;"|"&amp;$B868,MemKey,0))</f>
        <v/>
      </c>
      <c r="I868" s="14">
        <f>INDEX(VarUnit,MATCH($A868,VarKey,0))</f>
        <v/>
      </c>
      <c r="J868" s="14">
        <f>INDEX(VarSrc,MATCH($A868,VarKey,0))</f>
        <v/>
      </c>
      <c r="K868" s="11">
        <f>CodePrefix&amp;$A868&amp;IF($C868="","","."&amp;$C868&amp;"."&amp;$B868)&amp;INDEX(VarEnd,MATCH($A868,VarKey,0))&amp;K$5</f>
        <v/>
      </c>
      <c r="L868" s="42">
        <f>L838+L858</f>
        <v/>
      </c>
      <c r="M868" s="43">
        <f>M838+M858</f>
        <v/>
      </c>
      <c r="N868" s="43">
        <f>N838+N858</f>
        <v/>
      </c>
      <c r="O868" s="43">
        <f>O838+O858</f>
        <v/>
      </c>
      <c r="P868" s="43">
        <f>P838+P858</f>
        <v/>
      </c>
      <c r="Q868" s="43">
        <f>Q838+Q858</f>
        <v/>
      </c>
      <c r="R868" s="43">
        <f>R838+R858</f>
        <v/>
      </c>
      <c r="S868" s="43">
        <f>S838+S858</f>
        <v/>
      </c>
      <c r="T868" s="43">
        <f>T838+T858</f>
        <v/>
      </c>
      <c r="U868" s="43">
        <f>U838+U858</f>
        <v/>
      </c>
      <c r="V868" s="43">
        <f>V838+V858</f>
        <v/>
      </c>
      <c r="W868" s="43">
        <f>W838+W858</f>
        <v/>
      </c>
      <c r="X868" s="43">
        <f>X838+X858</f>
        <v/>
      </c>
      <c r="Y868" s="43">
        <f>Y838+Y858</f>
        <v/>
      </c>
      <c r="Z868" s="43">
        <f>Z838+Z858</f>
        <v/>
      </c>
      <c r="AA868" s="43">
        <f>AA838+AA858</f>
        <v/>
      </c>
      <c r="AB868" s="43">
        <f>AB838+AB858</f>
        <v/>
      </c>
      <c r="AC868" s="43">
        <f>AC838+AC858</f>
        <v/>
      </c>
      <c r="AD868" s="43">
        <f>AD838+AD858</f>
        <v/>
      </c>
      <c r="AF868" s="11">
        <f>CodePrefix&amp;$A868&amp;IF($C868="","","."&amp;$C868&amp;"."&amp;$B868)&amp;INDEX(VarEnd,MATCH($A868,VarKey,0))&amp;AF$5</f>
        <v/>
      </c>
      <c r="AG868" s="42">
        <f>AG838+AG858</f>
        <v/>
      </c>
      <c r="AH868" s="43">
        <f>AH838+AH858</f>
        <v/>
      </c>
      <c r="AI868" s="43">
        <f>AI838+AI858</f>
        <v/>
      </c>
      <c r="AJ868" s="43">
        <f>AJ838+AJ858</f>
        <v/>
      </c>
      <c r="AK868" s="43">
        <f>AK838+AK858</f>
        <v/>
      </c>
      <c r="AL868" s="43">
        <f>AL838+AL858</f>
        <v/>
      </c>
      <c r="AM868" s="43">
        <f>AM838+AM858</f>
        <v/>
      </c>
      <c r="AN868" s="43">
        <f>AN838+AN858</f>
        <v/>
      </c>
      <c r="AO868" s="43">
        <f>AO838+AO858</f>
        <v/>
      </c>
      <c r="AP868" s="43">
        <f>AP838+AP858</f>
        <v/>
      </c>
      <c r="AQ868" s="43">
        <f>AQ838+AQ858</f>
        <v/>
      </c>
      <c r="AR868" s="43">
        <f>AR838+AR858</f>
        <v/>
      </c>
      <c r="AS868" s="43">
        <f>AS838+AS858</f>
        <v/>
      </c>
      <c r="AT868" s="43">
        <f>AT838+AT858</f>
        <v/>
      </c>
      <c r="AU868" s="43">
        <f>AU838+AU858</f>
        <v/>
      </c>
      <c r="AV868" s="43">
        <f>AV838+AV858</f>
        <v/>
      </c>
      <c r="AW868" s="43">
        <f>AW838+AW858</f>
        <v/>
      </c>
      <c r="AX868" s="43">
        <f>AX838+AX858</f>
        <v/>
      </c>
      <c r="AY868" s="43">
        <f>AY838+AY858</f>
        <v/>
      </c>
    </row>
    <row r="869" hidden="1" outlineLevel="1"/>
    <row r="870" hidden="1" outlineLevel="1">
      <c r="A870" s="14" t="inlineStr">
        <is>
          <t>nim</t>
        </is>
      </c>
      <c r="B870" s="14" t="inlineStr">
        <is>
          <t>coa</t>
        </is>
      </c>
      <c r="C870" s="14" t="inlineStr">
        <is>
          <t>pow</t>
        </is>
      </c>
      <c r="D870" s="41">
        <f>INDEX(Inputs_power!$AP$5:$AP$13,MATCH($B870,Inputs_power!$A$5:$A$13,0))</f>
        <v/>
      </c>
      <c r="E870" s="35" t="n"/>
      <c r="F870" s="35" t="n"/>
      <c r="G870" s="35" t="n"/>
      <c r="H870" s="14">
        <f>INDEX(VarLab,MATCH($A870,VarKey,0))&amp;INDEX(MemLab,MATCH($C870&amp;"|"&amp;$B870,MemKey,0))</f>
        <v/>
      </c>
      <c r="I870" s="14">
        <f>INDEX(VarUnit,MATCH($A870,VarKey,0))</f>
        <v/>
      </c>
      <c r="J870" s="14">
        <f>INDEX(VarSrc,MATCH($A870,VarKey,0))</f>
        <v/>
      </c>
      <c r="K870" s="11">
        <f>CodePrefix&amp;$A870&amp;IF($C870="","","."&amp;$C870&amp;"."&amp;$B870)&amp;INDEX(VarEnd,MATCH($A870,VarKey,0))&amp;K$5</f>
        <v/>
      </c>
      <c r="L870" s="42">
        <f>L860*$D870</f>
        <v/>
      </c>
      <c r="M870" s="43">
        <f>M860*$D870</f>
        <v/>
      </c>
      <c r="N870" s="43">
        <f>N860*$D870</f>
        <v/>
      </c>
      <c r="O870" s="43">
        <f>O860*$D870</f>
        <v/>
      </c>
      <c r="P870" s="43">
        <f>P860*$D870</f>
        <v/>
      </c>
      <c r="Q870" s="43">
        <f>Q860*$D870</f>
        <v/>
      </c>
      <c r="R870" s="43">
        <f>R860*$D870</f>
        <v/>
      </c>
      <c r="S870" s="43">
        <f>S860*$D870</f>
        <v/>
      </c>
      <c r="T870" s="43">
        <f>T860*$D870</f>
        <v/>
      </c>
      <c r="U870" s="43">
        <f>U860*$D870</f>
        <v/>
      </c>
      <c r="V870" s="43">
        <f>V860*$D870</f>
        <v/>
      </c>
      <c r="W870" s="43">
        <f>W860*$D870</f>
        <v/>
      </c>
      <c r="X870" s="43">
        <f>X860*$D870</f>
        <v/>
      </c>
      <c r="Y870" s="43">
        <f>Y860*$D870</f>
        <v/>
      </c>
      <c r="Z870" s="43">
        <f>Z860*$D870</f>
        <v/>
      </c>
      <c r="AA870" s="43">
        <f>AA860*$D870</f>
        <v/>
      </c>
      <c r="AB870" s="43">
        <f>AB860*$D870</f>
        <v/>
      </c>
      <c r="AC870" s="43">
        <f>AC860*$D870</f>
        <v/>
      </c>
      <c r="AD870" s="43">
        <f>AD860*$D870</f>
        <v/>
      </c>
      <c r="AF870" s="11">
        <f>CodePrefix&amp;$A870&amp;IF($C870="","","."&amp;$C870&amp;"."&amp;$B870)&amp;INDEX(VarEnd,MATCH($A870,VarKey,0))&amp;AF$5</f>
        <v/>
      </c>
      <c r="AG870" s="42">
        <f>AG860*$D870</f>
        <v/>
      </c>
      <c r="AH870" s="43">
        <f>AH860*$D870</f>
        <v/>
      </c>
      <c r="AI870" s="43">
        <f>AI860*$D870</f>
        <v/>
      </c>
      <c r="AJ870" s="43">
        <f>AJ860*$D870</f>
        <v/>
      </c>
      <c r="AK870" s="43">
        <f>AK860*$D870</f>
        <v/>
      </c>
      <c r="AL870" s="43">
        <f>AL860*$D870</f>
        <v/>
      </c>
      <c r="AM870" s="43">
        <f>AM860*$D870</f>
        <v/>
      </c>
      <c r="AN870" s="43">
        <f>AN860*$D870</f>
        <v/>
      </c>
      <c r="AO870" s="43">
        <f>AO860*$D870</f>
        <v/>
      </c>
      <c r="AP870" s="43">
        <f>AP860*$D870</f>
        <v/>
      </c>
      <c r="AQ870" s="43">
        <f>AQ860*$D870</f>
        <v/>
      </c>
      <c r="AR870" s="43">
        <f>AR860*$D870</f>
        <v/>
      </c>
      <c r="AS870" s="43">
        <f>AS860*$D870</f>
        <v/>
      </c>
      <c r="AT870" s="43">
        <f>AT860*$D870</f>
        <v/>
      </c>
      <c r="AU870" s="43">
        <f>AU860*$D870</f>
        <v/>
      </c>
      <c r="AV870" s="43">
        <f>AV860*$D870</f>
        <v/>
      </c>
      <c r="AW870" s="43">
        <f>AW860*$D870</f>
        <v/>
      </c>
      <c r="AX870" s="43">
        <f>AX860*$D870</f>
        <v/>
      </c>
      <c r="AY870" s="43">
        <f>AY860*$D870</f>
        <v/>
      </c>
    </row>
    <row r="871" hidden="1" outlineLevel="1">
      <c r="A871" s="14" t="inlineStr">
        <is>
          <t>nim</t>
        </is>
      </c>
      <c r="B871" s="14" t="inlineStr">
        <is>
          <t>nga</t>
        </is>
      </c>
      <c r="C871" s="14" t="inlineStr">
        <is>
          <t>pow</t>
        </is>
      </c>
      <c r="D871" s="41">
        <f>INDEX(Inputs_power!$AP$5:$AP$13,MATCH($B871,Inputs_power!$A$5:$A$13,0))</f>
        <v/>
      </c>
      <c r="E871" s="35" t="n"/>
      <c r="F871" s="35" t="n"/>
      <c r="G871" s="35" t="n"/>
      <c r="H871" s="14">
        <f>INDEX(VarLab,MATCH($A871,VarKey,0))&amp;INDEX(MemLab,MATCH($C871&amp;"|"&amp;$B871,MemKey,0))</f>
        <v/>
      </c>
      <c r="I871" s="14">
        <f>INDEX(VarUnit,MATCH($A871,VarKey,0))</f>
        <v/>
      </c>
      <c r="J871" s="14">
        <f>INDEX(VarSrc,MATCH($A871,VarKey,0))</f>
        <v/>
      </c>
      <c r="K871" s="11">
        <f>CodePrefix&amp;$A871&amp;IF($C871="","","."&amp;$C871&amp;"."&amp;$B871)&amp;INDEX(VarEnd,MATCH($A871,VarKey,0))&amp;K$5</f>
        <v/>
      </c>
      <c r="L871" s="42">
        <f>L861*$D871</f>
        <v/>
      </c>
      <c r="M871" s="43">
        <f>M861*$D871</f>
        <v/>
      </c>
      <c r="N871" s="43">
        <f>N861*$D871</f>
        <v/>
      </c>
      <c r="O871" s="43">
        <f>O861*$D871</f>
        <v/>
      </c>
      <c r="P871" s="43">
        <f>P861*$D871</f>
        <v/>
      </c>
      <c r="Q871" s="43">
        <f>Q861*$D871</f>
        <v/>
      </c>
      <c r="R871" s="43">
        <f>R861*$D871</f>
        <v/>
      </c>
      <c r="S871" s="43">
        <f>S861*$D871</f>
        <v/>
      </c>
      <c r="T871" s="43">
        <f>T861*$D871</f>
        <v/>
      </c>
      <c r="U871" s="43">
        <f>U861*$D871</f>
        <v/>
      </c>
      <c r="V871" s="43">
        <f>V861*$D871</f>
        <v/>
      </c>
      <c r="W871" s="43">
        <f>W861*$D871</f>
        <v/>
      </c>
      <c r="X871" s="43">
        <f>X861*$D871</f>
        <v/>
      </c>
      <c r="Y871" s="43">
        <f>Y861*$D871</f>
        <v/>
      </c>
      <c r="Z871" s="43">
        <f>Z861*$D871</f>
        <v/>
      </c>
      <c r="AA871" s="43">
        <f>AA861*$D871</f>
        <v/>
      </c>
      <c r="AB871" s="43">
        <f>AB861*$D871</f>
        <v/>
      </c>
      <c r="AC871" s="43">
        <f>AC861*$D871</f>
        <v/>
      </c>
      <c r="AD871" s="43">
        <f>AD861*$D871</f>
        <v/>
      </c>
      <c r="AF871" s="11">
        <f>CodePrefix&amp;$A871&amp;IF($C871="","","."&amp;$C871&amp;"."&amp;$B871)&amp;INDEX(VarEnd,MATCH($A871,VarKey,0))&amp;AF$5</f>
        <v/>
      </c>
      <c r="AG871" s="42">
        <f>AG861*$D871</f>
        <v/>
      </c>
      <c r="AH871" s="43">
        <f>AH861*$D871</f>
        <v/>
      </c>
      <c r="AI871" s="43">
        <f>AI861*$D871</f>
        <v/>
      </c>
      <c r="AJ871" s="43">
        <f>AJ861*$D871</f>
        <v/>
      </c>
      <c r="AK871" s="43">
        <f>AK861*$D871</f>
        <v/>
      </c>
      <c r="AL871" s="43">
        <f>AL861*$D871</f>
        <v/>
      </c>
      <c r="AM871" s="43">
        <f>AM861*$D871</f>
        <v/>
      </c>
      <c r="AN871" s="43">
        <f>AN861*$D871</f>
        <v/>
      </c>
      <c r="AO871" s="43">
        <f>AO861*$D871</f>
        <v/>
      </c>
      <c r="AP871" s="43">
        <f>AP861*$D871</f>
        <v/>
      </c>
      <c r="AQ871" s="43">
        <f>AQ861*$D871</f>
        <v/>
      </c>
      <c r="AR871" s="43">
        <f>AR861*$D871</f>
        <v/>
      </c>
      <c r="AS871" s="43">
        <f>AS861*$D871</f>
        <v/>
      </c>
      <c r="AT871" s="43">
        <f>AT861*$D871</f>
        <v/>
      </c>
      <c r="AU871" s="43">
        <f>AU861*$D871</f>
        <v/>
      </c>
      <c r="AV871" s="43">
        <f>AV861*$D871</f>
        <v/>
      </c>
      <c r="AW871" s="43">
        <f>AW861*$D871</f>
        <v/>
      </c>
      <c r="AX871" s="43">
        <f>AX861*$D871</f>
        <v/>
      </c>
      <c r="AY871" s="43">
        <f>AY861*$D871</f>
        <v/>
      </c>
    </row>
    <row r="872" hidden="1" outlineLevel="1">
      <c r="A872" s="14" t="inlineStr">
        <is>
          <t>nim</t>
        </is>
      </c>
      <c r="B872" s="14" t="inlineStr">
        <is>
          <t>oop</t>
        </is>
      </c>
      <c r="C872" s="14" t="inlineStr">
        <is>
          <t>pow</t>
        </is>
      </c>
      <c r="D872" s="41">
        <f>INDEX(Inputs_power!$AP$5:$AP$13,MATCH($B872,Inputs_power!$A$5:$A$13,0))</f>
        <v/>
      </c>
      <c r="E872" s="35" t="n"/>
      <c r="F872" s="35" t="n"/>
      <c r="G872" s="35" t="n"/>
      <c r="H872" s="14">
        <f>INDEX(VarLab,MATCH($A872,VarKey,0))&amp;INDEX(MemLab,MATCH($C872&amp;"|"&amp;$B872,MemKey,0))</f>
        <v/>
      </c>
      <c r="I872" s="14">
        <f>INDEX(VarUnit,MATCH($A872,VarKey,0))</f>
        <v/>
      </c>
      <c r="J872" s="14">
        <f>INDEX(VarSrc,MATCH($A872,VarKey,0))</f>
        <v/>
      </c>
      <c r="K872" s="11">
        <f>CodePrefix&amp;$A872&amp;IF($C872="","","."&amp;$C872&amp;"."&amp;$B872)&amp;INDEX(VarEnd,MATCH($A872,VarKey,0))&amp;K$5</f>
        <v/>
      </c>
      <c r="L872" s="42">
        <f>L862*$D872</f>
        <v/>
      </c>
      <c r="M872" s="43">
        <f>M862*$D872</f>
        <v/>
      </c>
      <c r="N872" s="43">
        <f>N862*$D872</f>
        <v/>
      </c>
      <c r="O872" s="43">
        <f>O862*$D872</f>
        <v/>
      </c>
      <c r="P872" s="43">
        <f>P862*$D872</f>
        <v/>
      </c>
      <c r="Q872" s="43">
        <f>Q862*$D872</f>
        <v/>
      </c>
      <c r="R872" s="43">
        <f>R862*$D872</f>
        <v/>
      </c>
      <c r="S872" s="43">
        <f>S862*$D872</f>
        <v/>
      </c>
      <c r="T872" s="43">
        <f>T862*$D872</f>
        <v/>
      </c>
      <c r="U872" s="43">
        <f>U862*$D872</f>
        <v/>
      </c>
      <c r="V872" s="43">
        <f>V862*$D872</f>
        <v/>
      </c>
      <c r="W872" s="43">
        <f>W862*$D872</f>
        <v/>
      </c>
      <c r="X872" s="43">
        <f>X862*$D872</f>
        <v/>
      </c>
      <c r="Y872" s="43">
        <f>Y862*$D872</f>
        <v/>
      </c>
      <c r="Z872" s="43">
        <f>Z862*$D872</f>
        <v/>
      </c>
      <c r="AA872" s="43">
        <f>AA862*$D872</f>
        <v/>
      </c>
      <c r="AB872" s="43">
        <f>AB862*$D872</f>
        <v/>
      </c>
      <c r="AC872" s="43">
        <f>AC862*$D872</f>
        <v/>
      </c>
      <c r="AD872" s="43">
        <f>AD862*$D872</f>
        <v/>
      </c>
      <c r="AF872" s="11">
        <f>CodePrefix&amp;$A872&amp;IF($C872="","","."&amp;$C872&amp;"."&amp;$B872)&amp;INDEX(VarEnd,MATCH($A872,VarKey,0))&amp;AF$5</f>
        <v/>
      </c>
      <c r="AG872" s="42">
        <f>AG862*$D872</f>
        <v/>
      </c>
      <c r="AH872" s="43">
        <f>AH862*$D872</f>
        <v/>
      </c>
      <c r="AI872" s="43">
        <f>AI862*$D872</f>
        <v/>
      </c>
      <c r="AJ872" s="43">
        <f>AJ862*$D872</f>
        <v/>
      </c>
      <c r="AK872" s="43">
        <f>AK862*$D872</f>
        <v/>
      </c>
      <c r="AL872" s="43">
        <f>AL862*$D872</f>
        <v/>
      </c>
      <c r="AM872" s="43">
        <f>AM862*$D872</f>
        <v/>
      </c>
      <c r="AN872" s="43">
        <f>AN862*$D872</f>
        <v/>
      </c>
      <c r="AO872" s="43">
        <f>AO862*$D872</f>
        <v/>
      </c>
      <c r="AP872" s="43">
        <f>AP862*$D872</f>
        <v/>
      </c>
      <c r="AQ872" s="43">
        <f>AQ862*$D872</f>
        <v/>
      </c>
      <c r="AR872" s="43">
        <f>AR862*$D872</f>
        <v/>
      </c>
      <c r="AS872" s="43">
        <f>AS862*$D872</f>
        <v/>
      </c>
      <c r="AT872" s="43">
        <f>AT862*$D872</f>
        <v/>
      </c>
      <c r="AU872" s="43">
        <f>AU862*$D872</f>
        <v/>
      </c>
      <c r="AV872" s="43">
        <f>AV862*$D872</f>
        <v/>
      </c>
      <c r="AW872" s="43">
        <f>AW862*$D872</f>
        <v/>
      </c>
      <c r="AX872" s="43">
        <f>AX862*$D872</f>
        <v/>
      </c>
      <c r="AY872" s="43">
        <f>AY862*$D872</f>
        <v/>
      </c>
    </row>
    <row r="873" hidden="1" outlineLevel="1">
      <c r="A873" s="14" t="inlineStr">
        <is>
          <t>nim</t>
        </is>
      </c>
      <c r="B873" s="14" t="inlineStr">
        <is>
          <t>nuc</t>
        </is>
      </c>
      <c r="C873" s="14" t="inlineStr">
        <is>
          <t>pow</t>
        </is>
      </c>
      <c r="D873" s="41">
        <f>INDEX(Inputs_power!$AP$5:$AP$13,MATCH($B873,Inputs_power!$A$5:$A$13,0))</f>
        <v/>
      </c>
      <c r="E873" s="35" t="n"/>
      <c r="F873" s="35" t="n"/>
      <c r="G873" s="35" t="n"/>
      <c r="H873" s="14">
        <f>INDEX(VarLab,MATCH($A873,VarKey,0))&amp;INDEX(MemLab,MATCH($C873&amp;"|"&amp;$B873,MemKey,0))</f>
        <v/>
      </c>
      <c r="I873" s="14">
        <f>INDEX(VarUnit,MATCH($A873,VarKey,0))</f>
        <v/>
      </c>
      <c r="J873" s="14">
        <f>INDEX(VarSrc,MATCH($A873,VarKey,0))</f>
        <v/>
      </c>
      <c r="K873" s="11">
        <f>CodePrefix&amp;$A873&amp;IF($C873="","","."&amp;$C873&amp;"."&amp;$B873)&amp;INDEX(VarEnd,MATCH($A873,VarKey,0))&amp;K$5</f>
        <v/>
      </c>
      <c r="L873" s="42">
        <f>L863*$D873</f>
        <v/>
      </c>
      <c r="M873" s="43">
        <f>M863*$D873</f>
        <v/>
      </c>
      <c r="N873" s="43">
        <f>N863*$D873</f>
        <v/>
      </c>
      <c r="O873" s="43">
        <f>O863*$D873</f>
        <v/>
      </c>
      <c r="P873" s="43">
        <f>P863*$D873</f>
        <v/>
      </c>
      <c r="Q873" s="43">
        <f>Q863*$D873</f>
        <v/>
      </c>
      <c r="R873" s="43">
        <f>R863*$D873</f>
        <v/>
      </c>
      <c r="S873" s="43">
        <f>S863*$D873</f>
        <v/>
      </c>
      <c r="T873" s="43">
        <f>T863*$D873</f>
        <v/>
      </c>
      <c r="U873" s="43">
        <f>U863*$D873</f>
        <v/>
      </c>
      <c r="V873" s="43">
        <f>V863*$D873</f>
        <v/>
      </c>
      <c r="W873" s="43">
        <f>W863*$D873</f>
        <v/>
      </c>
      <c r="X873" s="43">
        <f>X863*$D873</f>
        <v/>
      </c>
      <c r="Y873" s="43">
        <f>Y863*$D873</f>
        <v/>
      </c>
      <c r="Z873" s="43">
        <f>Z863*$D873</f>
        <v/>
      </c>
      <c r="AA873" s="43">
        <f>AA863*$D873</f>
        <v/>
      </c>
      <c r="AB873" s="43">
        <f>AB863*$D873</f>
        <v/>
      </c>
      <c r="AC873" s="43">
        <f>AC863*$D873</f>
        <v/>
      </c>
      <c r="AD873" s="43">
        <f>AD863*$D873</f>
        <v/>
      </c>
      <c r="AF873" s="11">
        <f>CodePrefix&amp;$A873&amp;IF($C873="","","."&amp;$C873&amp;"."&amp;$B873)&amp;INDEX(VarEnd,MATCH($A873,VarKey,0))&amp;AF$5</f>
        <v/>
      </c>
      <c r="AG873" s="42">
        <f>AG863*$D873</f>
        <v/>
      </c>
      <c r="AH873" s="43">
        <f>AH863*$D873</f>
        <v/>
      </c>
      <c r="AI873" s="43">
        <f>AI863*$D873</f>
        <v/>
      </c>
      <c r="AJ873" s="43">
        <f>AJ863*$D873</f>
        <v/>
      </c>
      <c r="AK873" s="43">
        <f>AK863*$D873</f>
        <v/>
      </c>
      <c r="AL873" s="43">
        <f>AL863*$D873</f>
        <v/>
      </c>
      <c r="AM873" s="43">
        <f>AM863*$D873</f>
        <v/>
      </c>
      <c r="AN873" s="43">
        <f>AN863*$D873</f>
        <v/>
      </c>
      <c r="AO873" s="43">
        <f>AO863*$D873</f>
        <v/>
      </c>
      <c r="AP873" s="43">
        <f>AP863*$D873</f>
        <v/>
      </c>
      <c r="AQ873" s="43">
        <f>AQ863*$D873</f>
        <v/>
      </c>
      <c r="AR873" s="43">
        <f>AR863*$D873</f>
        <v/>
      </c>
      <c r="AS873" s="43">
        <f>AS863*$D873</f>
        <v/>
      </c>
      <c r="AT873" s="43">
        <f>AT863*$D873</f>
        <v/>
      </c>
      <c r="AU873" s="43">
        <f>AU863*$D873</f>
        <v/>
      </c>
      <c r="AV873" s="43">
        <f>AV863*$D873</f>
        <v/>
      </c>
      <c r="AW873" s="43">
        <f>AW863*$D873</f>
        <v/>
      </c>
      <c r="AX873" s="43">
        <f>AX863*$D873</f>
        <v/>
      </c>
      <c r="AY873" s="43">
        <f>AY863*$D873</f>
        <v/>
      </c>
    </row>
    <row r="874" hidden="1" outlineLevel="1">
      <c r="A874" s="14" t="inlineStr">
        <is>
          <t>nim</t>
        </is>
      </c>
      <c r="B874" s="14" t="inlineStr">
        <is>
          <t>wnd</t>
        </is>
      </c>
      <c r="C874" s="14" t="inlineStr">
        <is>
          <t>pow</t>
        </is>
      </c>
      <c r="D874" s="41">
        <f>INDEX(Inputs_power!$AP$5:$AP$13,MATCH($B874,Inputs_power!$A$5:$A$13,0))</f>
        <v/>
      </c>
      <c r="E874" s="35" t="n"/>
      <c r="F874" s="35" t="n"/>
      <c r="G874" s="35" t="n"/>
      <c r="H874" s="14">
        <f>INDEX(VarLab,MATCH($A874,VarKey,0))&amp;INDEX(MemLab,MATCH($C874&amp;"|"&amp;$B874,MemKey,0))</f>
        <v/>
      </c>
      <c r="I874" s="14">
        <f>INDEX(VarUnit,MATCH($A874,VarKey,0))</f>
        <v/>
      </c>
      <c r="J874" s="14">
        <f>INDEX(VarSrc,MATCH($A874,VarKey,0))</f>
        <v/>
      </c>
      <c r="K874" s="11">
        <f>CodePrefix&amp;$A874&amp;IF($C874="","","."&amp;$C874&amp;"."&amp;$B874)&amp;INDEX(VarEnd,MATCH($A874,VarKey,0))&amp;K$5</f>
        <v/>
      </c>
      <c r="L874" s="42">
        <f>L864*$D874</f>
        <v/>
      </c>
      <c r="M874" s="43">
        <f>M864*$D874</f>
        <v/>
      </c>
      <c r="N874" s="43">
        <f>N864*$D874</f>
        <v/>
      </c>
      <c r="O874" s="43">
        <f>O864*$D874</f>
        <v/>
      </c>
      <c r="P874" s="43">
        <f>P864*$D874</f>
        <v/>
      </c>
      <c r="Q874" s="43">
        <f>Q864*$D874</f>
        <v/>
      </c>
      <c r="R874" s="43">
        <f>R864*$D874</f>
        <v/>
      </c>
      <c r="S874" s="43">
        <f>S864*$D874</f>
        <v/>
      </c>
      <c r="T874" s="43">
        <f>T864*$D874</f>
        <v/>
      </c>
      <c r="U874" s="43">
        <f>U864*$D874</f>
        <v/>
      </c>
      <c r="V874" s="43">
        <f>V864*$D874</f>
        <v/>
      </c>
      <c r="W874" s="43">
        <f>W864*$D874</f>
        <v/>
      </c>
      <c r="X874" s="43">
        <f>X864*$D874</f>
        <v/>
      </c>
      <c r="Y874" s="43">
        <f>Y864*$D874</f>
        <v/>
      </c>
      <c r="Z874" s="43">
        <f>Z864*$D874</f>
        <v/>
      </c>
      <c r="AA874" s="43">
        <f>AA864*$D874</f>
        <v/>
      </c>
      <c r="AB874" s="43">
        <f>AB864*$D874</f>
        <v/>
      </c>
      <c r="AC874" s="43">
        <f>AC864*$D874</f>
        <v/>
      </c>
      <c r="AD874" s="43">
        <f>AD864*$D874</f>
        <v/>
      </c>
      <c r="AF874" s="11">
        <f>CodePrefix&amp;$A874&amp;IF($C874="","","."&amp;$C874&amp;"."&amp;$B874)&amp;INDEX(VarEnd,MATCH($A874,VarKey,0))&amp;AF$5</f>
        <v/>
      </c>
      <c r="AG874" s="42">
        <f>AG864*$D874</f>
        <v/>
      </c>
      <c r="AH874" s="43">
        <f>AH864*$D874</f>
        <v/>
      </c>
      <c r="AI874" s="43">
        <f>AI864*$D874</f>
        <v/>
      </c>
      <c r="AJ874" s="43">
        <f>AJ864*$D874</f>
        <v/>
      </c>
      <c r="AK874" s="43">
        <f>AK864*$D874</f>
        <v/>
      </c>
      <c r="AL874" s="43">
        <f>AL864*$D874</f>
        <v/>
      </c>
      <c r="AM874" s="43">
        <f>AM864*$D874</f>
        <v/>
      </c>
      <c r="AN874" s="43">
        <f>AN864*$D874</f>
        <v/>
      </c>
      <c r="AO874" s="43">
        <f>AO864*$D874</f>
        <v/>
      </c>
      <c r="AP874" s="43">
        <f>AP864*$D874</f>
        <v/>
      </c>
      <c r="AQ874" s="43">
        <f>AQ864*$D874</f>
        <v/>
      </c>
      <c r="AR874" s="43">
        <f>AR864*$D874</f>
        <v/>
      </c>
      <c r="AS874" s="43">
        <f>AS864*$D874</f>
        <v/>
      </c>
      <c r="AT874" s="43">
        <f>AT864*$D874</f>
        <v/>
      </c>
      <c r="AU874" s="43">
        <f>AU864*$D874</f>
        <v/>
      </c>
      <c r="AV874" s="43">
        <f>AV864*$D874</f>
        <v/>
      </c>
      <c r="AW874" s="43">
        <f>AW864*$D874</f>
        <v/>
      </c>
      <c r="AX874" s="43">
        <f>AX864*$D874</f>
        <v/>
      </c>
      <c r="AY874" s="43">
        <f>AY864*$D874</f>
        <v/>
      </c>
    </row>
    <row r="875" hidden="1" outlineLevel="1">
      <c r="A875" s="14" t="inlineStr">
        <is>
          <t>nim</t>
        </is>
      </c>
      <c r="B875" s="14" t="inlineStr">
        <is>
          <t>sol</t>
        </is>
      </c>
      <c r="C875" s="14" t="inlineStr">
        <is>
          <t>pow</t>
        </is>
      </c>
      <c r="D875" s="41">
        <f>INDEX(Inputs_power!$AP$5:$AP$13,MATCH($B875,Inputs_power!$A$5:$A$13,0))</f>
        <v/>
      </c>
      <c r="E875" s="35" t="n"/>
      <c r="F875" s="35" t="n"/>
      <c r="G875" s="35" t="n"/>
      <c r="H875" s="14">
        <f>INDEX(VarLab,MATCH($A875,VarKey,0))&amp;INDEX(MemLab,MATCH($C875&amp;"|"&amp;$B875,MemKey,0))</f>
        <v/>
      </c>
      <c r="I875" s="14">
        <f>INDEX(VarUnit,MATCH($A875,VarKey,0))</f>
        <v/>
      </c>
      <c r="J875" s="14">
        <f>INDEX(VarSrc,MATCH($A875,VarKey,0))</f>
        <v/>
      </c>
      <c r="K875" s="11">
        <f>CodePrefix&amp;$A875&amp;IF($C875="","","."&amp;$C875&amp;"."&amp;$B875)&amp;INDEX(VarEnd,MATCH($A875,VarKey,0))&amp;K$5</f>
        <v/>
      </c>
      <c r="L875" s="42">
        <f>L865*$D875</f>
        <v/>
      </c>
      <c r="M875" s="43">
        <f>M865*$D875</f>
        <v/>
      </c>
      <c r="N875" s="43">
        <f>N865*$D875</f>
        <v/>
      </c>
      <c r="O875" s="43">
        <f>O865*$D875</f>
        <v/>
      </c>
      <c r="P875" s="43">
        <f>P865*$D875</f>
        <v/>
      </c>
      <c r="Q875" s="43">
        <f>Q865*$D875</f>
        <v/>
      </c>
      <c r="R875" s="43">
        <f>R865*$D875</f>
        <v/>
      </c>
      <c r="S875" s="43">
        <f>S865*$D875</f>
        <v/>
      </c>
      <c r="T875" s="43">
        <f>T865*$D875</f>
        <v/>
      </c>
      <c r="U875" s="43">
        <f>U865*$D875</f>
        <v/>
      </c>
      <c r="V875" s="43">
        <f>V865*$D875</f>
        <v/>
      </c>
      <c r="W875" s="43">
        <f>W865*$D875</f>
        <v/>
      </c>
      <c r="X875" s="43">
        <f>X865*$D875</f>
        <v/>
      </c>
      <c r="Y875" s="43">
        <f>Y865*$D875</f>
        <v/>
      </c>
      <c r="Z875" s="43">
        <f>Z865*$D875</f>
        <v/>
      </c>
      <c r="AA875" s="43">
        <f>AA865*$D875</f>
        <v/>
      </c>
      <c r="AB875" s="43">
        <f>AB865*$D875</f>
        <v/>
      </c>
      <c r="AC875" s="43">
        <f>AC865*$D875</f>
        <v/>
      </c>
      <c r="AD875" s="43">
        <f>AD865*$D875</f>
        <v/>
      </c>
      <c r="AF875" s="11">
        <f>CodePrefix&amp;$A875&amp;IF($C875="","","."&amp;$C875&amp;"."&amp;$B875)&amp;INDEX(VarEnd,MATCH($A875,VarKey,0))&amp;AF$5</f>
        <v/>
      </c>
      <c r="AG875" s="42">
        <f>AG865*$D875</f>
        <v/>
      </c>
      <c r="AH875" s="43">
        <f>AH865*$D875</f>
        <v/>
      </c>
      <c r="AI875" s="43">
        <f>AI865*$D875</f>
        <v/>
      </c>
      <c r="AJ875" s="43">
        <f>AJ865*$D875</f>
        <v/>
      </c>
      <c r="AK875" s="43">
        <f>AK865*$D875</f>
        <v/>
      </c>
      <c r="AL875" s="43">
        <f>AL865*$D875</f>
        <v/>
      </c>
      <c r="AM875" s="43">
        <f>AM865*$D875</f>
        <v/>
      </c>
      <c r="AN875" s="43">
        <f>AN865*$D875</f>
        <v/>
      </c>
      <c r="AO875" s="43">
        <f>AO865*$D875</f>
        <v/>
      </c>
      <c r="AP875" s="43">
        <f>AP865*$D875</f>
        <v/>
      </c>
      <c r="AQ875" s="43">
        <f>AQ865*$D875</f>
        <v/>
      </c>
      <c r="AR875" s="43">
        <f>AR865*$D875</f>
        <v/>
      </c>
      <c r="AS875" s="43">
        <f>AS865*$D875</f>
        <v/>
      </c>
      <c r="AT875" s="43">
        <f>AT865*$D875</f>
        <v/>
      </c>
      <c r="AU875" s="43">
        <f>AU865*$D875</f>
        <v/>
      </c>
      <c r="AV875" s="43">
        <f>AV865*$D875</f>
        <v/>
      </c>
      <c r="AW875" s="43">
        <f>AW865*$D875</f>
        <v/>
      </c>
      <c r="AX875" s="43">
        <f>AX865*$D875</f>
        <v/>
      </c>
      <c r="AY875" s="43">
        <f>AY865*$D875</f>
        <v/>
      </c>
    </row>
    <row r="876" hidden="1" outlineLevel="1">
      <c r="A876" s="14" t="inlineStr">
        <is>
          <t>nim</t>
        </is>
      </c>
      <c r="B876" s="14" t="inlineStr">
        <is>
          <t>hyd</t>
        </is>
      </c>
      <c r="C876" s="14" t="inlineStr">
        <is>
          <t>pow</t>
        </is>
      </c>
      <c r="D876" s="41">
        <f>INDEX(Inputs_power!$AP$5:$AP$13,MATCH($B876,Inputs_power!$A$5:$A$13,0))</f>
        <v/>
      </c>
      <c r="E876" s="35" t="n"/>
      <c r="F876" s="35" t="n"/>
      <c r="G876" s="35" t="n"/>
      <c r="H876" s="14">
        <f>INDEX(VarLab,MATCH($A876,VarKey,0))&amp;INDEX(MemLab,MATCH($C876&amp;"|"&amp;$B876,MemKey,0))</f>
        <v/>
      </c>
      <c r="I876" s="14">
        <f>INDEX(VarUnit,MATCH($A876,VarKey,0))</f>
        <v/>
      </c>
      <c r="J876" s="14">
        <f>INDEX(VarSrc,MATCH($A876,VarKey,0))</f>
        <v/>
      </c>
      <c r="K876" s="11">
        <f>CodePrefix&amp;$A876&amp;IF($C876="","","."&amp;$C876&amp;"."&amp;$B876)&amp;INDEX(VarEnd,MATCH($A876,VarKey,0))&amp;K$5</f>
        <v/>
      </c>
      <c r="L876" s="42">
        <f>L866*$D876</f>
        <v/>
      </c>
      <c r="M876" s="43">
        <f>M866*$D876</f>
        <v/>
      </c>
      <c r="N876" s="43">
        <f>N866*$D876</f>
        <v/>
      </c>
      <c r="O876" s="43">
        <f>O866*$D876</f>
        <v/>
      </c>
      <c r="P876" s="43">
        <f>P866*$D876</f>
        <v/>
      </c>
      <c r="Q876" s="43">
        <f>Q866*$D876</f>
        <v/>
      </c>
      <c r="R876" s="43">
        <f>R866*$D876</f>
        <v/>
      </c>
      <c r="S876" s="43">
        <f>S866*$D876</f>
        <v/>
      </c>
      <c r="T876" s="43">
        <f>T866*$D876</f>
        <v/>
      </c>
      <c r="U876" s="43">
        <f>U866*$D876</f>
        <v/>
      </c>
      <c r="V876" s="43">
        <f>V866*$D876</f>
        <v/>
      </c>
      <c r="W876" s="43">
        <f>W866*$D876</f>
        <v/>
      </c>
      <c r="X876" s="43">
        <f>X866*$D876</f>
        <v/>
      </c>
      <c r="Y876" s="43">
        <f>Y866*$D876</f>
        <v/>
      </c>
      <c r="Z876" s="43">
        <f>Z866*$D876</f>
        <v/>
      </c>
      <c r="AA876" s="43">
        <f>AA866*$D876</f>
        <v/>
      </c>
      <c r="AB876" s="43">
        <f>AB866*$D876</f>
        <v/>
      </c>
      <c r="AC876" s="43">
        <f>AC866*$D876</f>
        <v/>
      </c>
      <c r="AD876" s="43">
        <f>AD866*$D876</f>
        <v/>
      </c>
      <c r="AF876" s="11">
        <f>CodePrefix&amp;$A876&amp;IF($C876="","","."&amp;$C876&amp;"."&amp;$B876)&amp;INDEX(VarEnd,MATCH($A876,VarKey,0))&amp;AF$5</f>
        <v/>
      </c>
      <c r="AG876" s="42">
        <f>AG866*$D876</f>
        <v/>
      </c>
      <c r="AH876" s="43">
        <f>AH866*$D876</f>
        <v/>
      </c>
      <c r="AI876" s="43">
        <f>AI866*$D876</f>
        <v/>
      </c>
      <c r="AJ876" s="43">
        <f>AJ866*$D876</f>
        <v/>
      </c>
      <c r="AK876" s="43">
        <f>AK866*$D876</f>
        <v/>
      </c>
      <c r="AL876" s="43">
        <f>AL866*$D876</f>
        <v/>
      </c>
      <c r="AM876" s="43">
        <f>AM866*$D876</f>
        <v/>
      </c>
      <c r="AN876" s="43">
        <f>AN866*$D876</f>
        <v/>
      </c>
      <c r="AO876" s="43">
        <f>AO866*$D876</f>
        <v/>
      </c>
      <c r="AP876" s="43">
        <f>AP866*$D876</f>
        <v/>
      </c>
      <c r="AQ876" s="43">
        <f>AQ866*$D876</f>
        <v/>
      </c>
      <c r="AR876" s="43">
        <f>AR866*$D876</f>
        <v/>
      </c>
      <c r="AS876" s="43">
        <f>AS866*$D876</f>
        <v/>
      </c>
      <c r="AT876" s="43">
        <f>AT866*$D876</f>
        <v/>
      </c>
      <c r="AU876" s="43">
        <f>AU866*$D876</f>
        <v/>
      </c>
      <c r="AV876" s="43">
        <f>AV866*$D876</f>
        <v/>
      </c>
      <c r="AW876" s="43">
        <f>AW866*$D876</f>
        <v/>
      </c>
      <c r="AX876" s="43">
        <f>AX866*$D876</f>
        <v/>
      </c>
      <c r="AY876" s="43">
        <f>AY866*$D876</f>
        <v/>
      </c>
    </row>
    <row r="877" hidden="1" outlineLevel="1">
      <c r="A877" s="14" t="inlineStr">
        <is>
          <t>nim</t>
        </is>
      </c>
      <c r="B877" s="14" t="inlineStr">
        <is>
          <t>ore</t>
        </is>
      </c>
      <c r="C877" s="14" t="inlineStr">
        <is>
          <t>pow</t>
        </is>
      </c>
      <c r="D877" s="41">
        <f>INDEX(Inputs_power!$AP$5:$AP$13,MATCH($B877,Inputs_power!$A$5:$A$13,0))</f>
        <v/>
      </c>
      <c r="E877" s="35" t="n"/>
      <c r="F877" s="35" t="n"/>
      <c r="G877" s="35" t="n"/>
      <c r="H877" s="14">
        <f>INDEX(VarLab,MATCH($A877,VarKey,0))&amp;INDEX(MemLab,MATCH($C877&amp;"|"&amp;$B877,MemKey,0))</f>
        <v/>
      </c>
      <c r="I877" s="14">
        <f>INDEX(VarUnit,MATCH($A877,VarKey,0))</f>
        <v/>
      </c>
      <c r="J877" s="14">
        <f>INDEX(VarSrc,MATCH($A877,VarKey,0))</f>
        <v/>
      </c>
      <c r="K877" s="11">
        <f>CodePrefix&amp;$A877&amp;IF($C877="","","."&amp;$C877&amp;"."&amp;$B877)&amp;INDEX(VarEnd,MATCH($A877,VarKey,0))&amp;K$5</f>
        <v/>
      </c>
      <c r="L877" s="42">
        <f>L867*$D877</f>
        <v/>
      </c>
      <c r="M877" s="43">
        <f>M867*$D877</f>
        <v/>
      </c>
      <c r="N877" s="43">
        <f>N867*$D877</f>
        <v/>
      </c>
      <c r="O877" s="43">
        <f>O867*$D877</f>
        <v/>
      </c>
      <c r="P877" s="43">
        <f>P867*$D877</f>
        <v/>
      </c>
      <c r="Q877" s="43">
        <f>Q867*$D877</f>
        <v/>
      </c>
      <c r="R877" s="43">
        <f>R867*$D877</f>
        <v/>
      </c>
      <c r="S877" s="43">
        <f>S867*$D877</f>
        <v/>
      </c>
      <c r="T877" s="43">
        <f>T867*$D877</f>
        <v/>
      </c>
      <c r="U877" s="43">
        <f>U867*$D877</f>
        <v/>
      </c>
      <c r="V877" s="43">
        <f>V867*$D877</f>
        <v/>
      </c>
      <c r="W877" s="43">
        <f>W867*$D877</f>
        <v/>
      </c>
      <c r="X877" s="43">
        <f>X867*$D877</f>
        <v/>
      </c>
      <c r="Y877" s="43">
        <f>Y867*$D877</f>
        <v/>
      </c>
      <c r="Z877" s="43">
        <f>Z867*$D877</f>
        <v/>
      </c>
      <c r="AA877" s="43">
        <f>AA867*$D877</f>
        <v/>
      </c>
      <c r="AB877" s="43">
        <f>AB867*$D877</f>
        <v/>
      </c>
      <c r="AC877" s="43">
        <f>AC867*$D877</f>
        <v/>
      </c>
      <c r="AD877" s="43">
        <f>AD867*$D877</f>
        <v/>
      </c>
      <c r="AF877" s="11">
        <f>CodePrefix&amp;$A877&amp;IF($C877="","","."&amp;$C877&amp;"."&amp;$B877)&amp;INDEX(VarEnd,MATCH($A877,VarKey,0))&amp;AF$5</f>
        <v/>
      </c>
      <c r="AG877" s="42">
        <f>AG867*$D877</f>
        <v/>
      </c>
      <c r="AH877" s="43">
        <f>AH867*$D877</f>
        <v/>
      </c>
      <c r="AI877" s="43">
        <f>AI867*$D877</f>
        <v/>
      </c>
      <c r="AJ877" s="43">
        <f>AJ867*$D877</f>
        <v/>
      </c>
      <c r="AK877" s="43">
        <f>AK867*$D877</f>
        <v/>
      </c>
      <c r="AL877" s="43">
        <f>AL867*$D877</f>
        <v/>
      </c>
      <c r="AM877" s="43">
        <f>AM867*$D877</f>
        <v/>
      </c>
      <c r="AN877" s="43">
        <f>AN867*$D877</f>
        <v/>
      </c>
      <c r="AO877" s="43">
        <f>AO867*$D877</f>
        <v/>
      </c>
      <c r="AP877" s="43">
        <f>AP867*$D877</f>
        <v/>
      </c>
      <c r="AQ877" s="43">
        <f>AQ867*$D877</f>
        <v/>
      </c>
      <c r="AR877" s="43">
        <f>AR867*$D877</f>
        <v/>
      </c>
      <c r="AS877" s="43">
        <f>AS867*$D877</f>
        <v/>
      </c>
      <c r="AT877" s="43">
        <f>AT867*$D877</f>
        <v/>
      </c>
      <c r="AU877" s="43">
        <f>AU867*$D877</f>
        <v/>
      </c>
      <c r="AV877" s="43">
        <f>AV867*$D877</f>
        <v/>
      </c>
      <c r="AW877" s="43">
        <f>AW867*$D877</f>
        <v/>
      </c>
      <c r="AX877" s="43">
        <f>AX867*$D877</f>
        <v/>
      </c>
      <c r="AY877" s="43">
        <f>AY867*$D877</f>
        <v/>
      </c>
    </row>
    <row r="878" hidden="1" outlineLevel="1">
      <c r="A878" s="14" t="inlineStr">
        <is>
          <t>nim</t>
        </is>
      </c>
      <c r="B878" s="14" t="inlineStr">
        <is>
          <t>bio</t>
        </is>
      </c>
      <c r="C878" s="14" t="inlineStr">
        <is>
          <t>pow</t>
        </is>
      </c>
      <c r="D878" s="41">
        <f>INDEX(Inputs_power!$AP$5:$AP$13,MATCH($B878,Inputs_power!$A$5:$A$13,0))</f>
        <v/>
      </c>
      <c r="E878" s="35" t="n"/>
      <c r="F878" s="35" t="n"/>
      <c r="G878" s="35" t="n"/>
      <c r="H878" s="14">
        <f>INDEX(VarLab,MATCH($A878,VarKey,0))&amp;INDEX(MemLab,MATCH($C878&amp;"|"&amp;$B878,MemKey,0))</f>
        <v/>
      </c>
      <c r="I878" s="14">
        <f>INDEX(VarUnit,MATCH($A878,VarKey,0))</f>
        <v/>
      </c>
      <c r="J878" s="14">
        <f>INDEX(VarSrc,MATCH($A878,VarKey,0))</f>
        <v/>
      </c>
      <c r="K878" s="11">
        <f>CodePrefix&amp;$A878&amp;IF($C878="","","."&amp;$C878&amp;"."&amp;$B878)&amp;INDEX(VarEnd,MATCH($A878,VarKey,0))&amp;K$5</f>
        <v/>
      </c>
      <c r="L878" s="42">
        <f>L868*$D878</f>
        <v/>
      </c>
      <c r="M878" s="43">
        <f>M868*$D878</f>
        <v/>
      </c>
      <c r="N878" s="43">
        <f>N868*$D878</f>
        <v/>
      </c>
      <c r="O878" s="43">
        <f>O868*$D878</f>
        <v/>
      </c>
      <c r="P878" s="43">
        <f>P868*$D878</f>
        <v/>
      </c>
      <c r="Q878" s="43">
        <f>Q868*$D878</f>
        <v/>
      </c>
      <c r="R878" s="43">
        <f>R868*$D878</f>
        <v/>
      </c>
      <c r="S878" s="43">
        <f>S868*$D878</f>
        <v/>
      </c>
      <c r="T878" s="43">
        <f>T868*$D878</f>
        <v/>
      </c>
      <c r="U878" s="43">
        <f>U868*$D878</f>
        <v/>
      </c>
      <c r="V878" s="43">
        <f>V868*$D878</f>
        <v/>
      </c>
      <c r="W878" s="43">
        <f>W868*$D878</f>
        <v/>
      </c>
      <c r="X878" s="43">
        <f>X868*$D878</f>
        <v/>
      </c>
      <c r="Y878" s="43">
        <f>Y868*$D878</f>
        <v/>
      </c>
      <c r="Z878" s="43">
        <f>Z868*$D878</f>
        <v/>
      </c>
      <c r="AA878" s="43">
        <f>AA868*$D878</f>
        <v/>
      </c>
      <c r="AB878" s="43">
        <f>AB868*$D878</f>
        <v/>
      </c>
      <c r="AC878" s="43">
        <f>AC868*$D878</f>
        <v/>
      </c>
      <c r="AD878" s="43">
        <f>AD868*$D878</f>
        <v/>
      </c>
      <c r="AF878" s="11">
        <f>CodePrefix&amp;$A878&amp;IF($C878="","","."&amp;$C878&amp;"."&amp;$B878)&amp;INDEX(VarEnd,MATCH($A878,VarKey,0))&amp;AF$5</f>
        <v/>
      </c>
      <c r="AG878" s="42">
        <f>AG868*$D878</f>
        <v/>
      </c>
      <c r="AH878" s="43">
        <f>AH868*$D878</f>
        <v/>
      </c>
      <c r="AI878" s="43">
        <f>AI868*$D878</f>
        <v/>
      </c>
      <c r="AJ878" s="43">
        <f>AJ868*$D878</f>
        <v/>
      </c>
      <c r="AK878" s="43">
        <f>AK868*$D878</f>
        <v/>
      </c>
      <c r="AL878" s="43">
        <f>AL868*$D878</f>
        <v/>
      </c>
      <c r="AM878" s="43">
        <f>AM868*$D878</f>
        <v/>
      </c>
      <c r="AN878" s="43">
        <f>AN868*$D878</f>
        <v/>
      </c>
      <c r="AO878" s="43">
        <f>AO868*$D878</f>
        <v/>
      </c>
      <c r="AP878" s="43">
        <f>AP868*$D878</f>
        <v/>
      </c>
      <c r="AQ878" s="43">
        <f>AQ868*$D878</f>
        <v/>
      </c>
      <c r="AR878" s="43">
        <f>AR868*$D878</f>
        <v/>
      </c>
      <c r="AS878" s="43">
        <f>AS868*$D878</f>
        <v/>
      </c>
      <c r="AT878" s="43">
        <f>AT868*$D878</f>
        <v/>
      </c>
      <c r="AU878" s="43">
        <f>AU868*$D878</f>
        <v/>
      </c>
      <c r="AV878" s="43">
        <f>AV868*$D878</f>
        <v/>
      </c>
      <c r="AW878" s="43">
        <f>AW868*$D878</f>
        <v/>
      </c>
      <c r="AX878" s="43">
        <f>AX868*$D878</f>
        <v/>
      </c>
      <c r="AY878" s="43">
        <f>AY868*$D878</f>
        <v/>
      </c>
    </row>
    <row r="879" hidden="1" outlineLevel="1"/>
    <row r="880" hidden="1" outlineLevel="1">
      <c r="A880" s="14" t="inlineStr">
        <is>
          <t>nimtot</t>
        </is>
      </c>
      <c r="B880" s="14" t="inlineStr"/>
      <c r="C880" s="14" t="inlineStr"/>
      <c r="D880" s="35" t="n"/>
      <c r="E880" s="35" t="n"/>
      <c r="F880" s="35" t="n"/>
      <c r="G880" s="35" t="n"/>
      <c r="H880" s="14">
        <f>INDEX(VarLab,MATCH($A880,VarKey,0))&amp;INDEX(MemLab,MATCH($C880&amp;"|"&amp;$B880,MemKey,0))</f>
        <v/>
      </c>
      <c r="I880" s="14">
        <f>INDEX(VarUnit,MATCH($A880,VarKey,0))</f>
        <v/>
      </c>
      <c r="J880" s="14">
        <f>INDEX(VarSrc,MATCH($A880,VarKey,0))</f>
        <v/>
      </c>
      <c r="K880" s="11">
        <f>CodePrefix&amp;$A880&amp;IF($C880="","","."&amp;$C880&amp;"."&amp;$B880)&amp;INDEX(VarEnd,MATCH($A880,VarKey,0))&amp;K$5</f>
        <v/>
      </c>
      <c r="L880" s="42">
        <f>SUM(L$870:L$878)</f>
        <v/>
      </c>
      <c r="M880" s="43">
        <f>SUM(M$870:M$878)</f>
        <v/>
      </c>
      <c r="N880" s="43">
        <f>SUM(N$870:N$878)</f>
        <v/>
      </c>
      <c r="O880" s="43">
        <f>SUM(O$870:O$878)</f>
        <v/>
      </c>
      <c r="P880" s="43">
        <f>SUM(P$870:P$878)</f>
        <v/>
      </c>
      <c r="Q880" s="43">
        <f>SUM(Q$870:Q$878)</f>
        <v/>
      </c>
      <c r="R880" s="43">
        <f>SUM(R$870:R$878)</f>
        <v/>
      </c>
      <c r="S880" s="43">
        <f>SUM(S$870:S$878)</f>
        <v/>
      </c>
      <c r="T880" s="43">
        <f>SUM(T$870:T$878)</f>
        <v/>
      </c>
      <c r="U880" s="43">
        <f>SUM(U$870:U$878)</f>
        <v/>
      </c>
      <c r="V880" s="43">
        <f>SUM(V$870:V$878)</f>
        <v/>
      </c>
      <c r="W880" s="43">
        <f>SUM(W$870:W$878)</f>
        <v/>
      </c>
      <c r="X880" s="43">
        <f>SUM(X$870:X$878)</f>
        <v/>
      </c>
      <c r="Y880" s="43">
        <f>SUM(Y$870:Y$878)</f>
        <v/>
      </c>
      <c r="Z880" s="43">
        <f>SUM(Z$870:Z$878)</f>
        <v/>
      </c>
      <c r="AA880" s="43">
        <f>SUM(AA$870:AA$878)</f>
        <v/>
      </c>
      <c r="AB880" s="43">
        <f>SUM(AB$870:AB$878)</f>
        <v/>
      </c>
      <c r="AC880" s="43">
        <f>SUM(AC$870:AC$878)</f>
        <v/>
      </c>
      <c r="AD880" s="43">
        <f>SUM(AD$870:AD$878)</f>
        <v/>
      </c>
      <c r="AF880" s="11">
        <f>CodePrefix&amp;$A880&amp;IF($C880="","","."&amp;$C880&amp;"."&amp;$B880)&amp;INDEX(VarEnd,MATCH($A880,VarKey,0))&amp;AF$5</f>
        <v/>
      </c>
      <c r="AG880" s="42">
        <f>SUM(AG$870:AG$878)</f>
        <v/>
      </c>
      <c r="AH880" s="43">
        <f>SUM(AH$870:AH$878)</f>
        <v/>
      </c>
      <c r="AI880" s="43">
        <f>SUM(AI$870:AI$878)</f>
        <v/>
      </c>
      <c r="AJ880" s="43">
        <f>SUM(AJ$870:AJ$878)</f>
        <v/>
      </c>
      <c r="AK880" s="43">
        <f>SUM(AK$870:AK$878)</f>
        <v/>
      </c>
      <c r="AL880" s="43">
        <f>SUM(AL$870:AL$878)</f>
        <v/>
      </c>
      <c r="AM880" s="43">
        <f>SUM(AM$870:AM$878)</f>
        <v/>
      </c>
      <c r="AN880" s="43">
        <f>SUM(AN$870:AN$878)</f>
        <v/>
      </c>
      <c r="AO880" s="43">
        <f>SUM(AO$870:AO$878)</f>
        <v/>
      </c>
      <c r="AP880" s="43">
        <f>SUM(AP$870:AP$878)</f>
        <v/>
      </c>
      <c r="AQ880" s="43">
        <f>SUM(AQ$870:AQ$878)</f>
        <v/>
      </c>
      <c r="AR880" s="43">
        <f>SUM(AR$870:AR$878)</f>
        <v/>
      </c>
      <c r="AS880" s="43">
        <f>SUM(AS$870:AS$878)</f>
        <v/>
      </c>
      <c r="AT880" s="43">
        <f>SUM(AT$870:AT$878)</f>
        <v/>
      </c>
      <c r="AU880" s="43">
        <f>SUM(AU$870:AU$878)</f>
        <v/>
      </c>
      <c r="AV880" s="43">
        <f>SUM(AV$870:AV$878)</f>
        <v/>
      </c>
      <c r="AW880" s="43">
        <f>SUM(AW$870:AW$878)</f>
        <v/>
      </c>
      <c r="AX880" s="43">
        <f>SUM(AX$870:AX$878)</f>
        <v/>
      </c>
      <c r="AY880" s="43">
        <f>SUM(AY$870:AY$878)</f>
        <v/>
      </c>
    </row>
    <row r="881" hidden="1" outlineLevel="1"/>
    <row r="882" hidden="1" outlineLevel="1">
      <c r="A882" s="14" t="inlineStr">
        <is>
          <t>usd</t>
        </is>
      </c>
      <c r="B882" s="14" t="inlineStr">
        <is>
          <t>coa</t>
        </is>
      </c>
      <c r="C882" s="14" t="inlineStr">
        <is>
          <t>pow</t>
        </is>
      </c>
      <c r="D882" s="35" t="n"/>
      <c r="E882" s="35" t="n"/>
      <c r="F882" s="35" t="n"/>
      <c r="G882" s="35" t="n"/>
      <c r="H882" s="14">
        <f>INDEX(VarLab,MATCH($A882,VarKey,0))&amp;INDEX(MemLab,MATCH($C882&amp;"|"&amp;$B882,MemKey,0))</f>
        <v/>
      </c>
      <c r="I882" s="14">
        <f>INDEX(VarUnit,MATCH($A882,VarKey,0))</f>
        <v/>
      </c>
      <c r="J882" s="14">
        <f>INDEX(VarSrc,MATCH($A882,VarKey,0))</f>
        <v/>
      </c>
      <c r="K882" s="11">
        <f>CodePrefix&amp;$A882&amp;IF($C882="","","."&amp;$C882&amp;"."&amp;$B882)&amp;INDEX(VarEnd,MATCH($A882,VarKey,0))&amp;K$5</f>
        <v/>
      </c>
      <c r="L882" s="42">
        <f>L870*L455/1000</f>
        <v/>
      </c>
      <c r="M882" s="43">
        <f>M870*M455/1000</f>
        <v/>
      </c>
      <c r="N882" s="43">
        <f>N870*N455/1000</f>
        <v/>
      </c>
      <c r="O882" s="43">
        <f>O870*O455/1000</f>
        <v/>
      </c>
      <c r="P882" s="43">
        <f>P870*P455/1000</f>
        <v/>
      </c>
      <c r="Q882" s="43">
        <f>Q870*Q455/1000</f>
        <v/>
      </c>
      <c r="R882" s="43">
        <f>R870*R455/1000</f>
        <v/>
      </c>
      <c r="S882" s="43">
        <f>S870*S455/1000</f>
        <v/>
      </c>
      <c r="T882" s="43">
        <f>T870*T455/1000</f>
        <v/>
      </c>
      <c r="U882" s="43">
        <f>U870*U455/1000</f>
        <v/>
      </c>
      <c r="V882" s="43">
        <f>V870*V455/1000</f>
        <v/>
      </c>
      <c r="W882" s="43">
        <f>W870*W455/1000</f>
        <v/>
      </c>
      <c r="X882" s="43">
        <f>X870*X455/1000</f>
        <v/>
      </c>
      <c r="Y882" s="43">
        <f>Y870*Y455/1000</f>
        <v/>
      </c>
      <c r="Z882" s="43">
        <f>Z870*Z455/1000</f>
        <v/>
      </c>
      <c r="AA882" s="43">
        <f>AA870*AA455/1000</f>
        <v/>
      </c>
      <c r="AB882" s="43">
        <f>AB870*AB455/1000</f>
        <v/>
      </c>
      <c r="AC882" s="43">
        <f>AC870*AC455/1000</f>
        <v/>
      </c>
      <c r="AD882" s="43">
        <f>AD870*AD455/1000</f>
        <v/>
      </c>
      <c r="AF882" s="11">
        <f>CodePrefix&amp;$A882&amp;IF($C882="","","."&amp;$C882&amp;"."&amp;$B882)&amp;INDEX(VarEnd,MATCH($A882,VarKey,0))&amp;AF$5</f>
        <v/>
      </c>
      <c r="AG882" s="42">
        <f>AG870*AG455/1000</f>
        <v/>
      </c>
      <c r="AH882" s="43">
        <f>AH870*AH455/1000</f>
        <v/>
      </c>
      <c r="AI882" s="43">
        <f>AI870*AI455/1000</f>
        <v/>
      </c>
      <c r="AJ882" s="43">
        <f>AJ870*AJ455/1000</f>
        <v/>
      </c>
      <c r="AK882" s="43">
        <f>AK870*AK455/1000</f>
        <v/>
      </c>
      <c r="AL882" s="43">
        <f>AL870*AL455/1000</f>
        <v/>
      </c>
      <c r="AM882" s="43">
        <f>AM870*AM455/1000</f>
        <v/>
      </c>
      <c r="AN882" s="43">
        <f>AN870*AN455/1000</f>
        <v/>
      </c>
      <c r="AO882" s="43">
        <f>AO870*AO455/1000</f>
        <v/>
      </c>
      <c r="AP882" s="43">
        <f>AP870*AP455/1000</f>
        <v/>
      </c>
      <c r="AQ882" s="43">
        <f>AQ870*AQ455/1000</f>
        <v/>
      </c>
      <c r="AR882" s="43">
        <f>AR870*AR455/1000</f>
        <v/>
      </c>
      <c r="AS882" s="43">
        <f>AS870*AS455/1000</f>
        <v/>
      </c>
      <c r="AT882" s="43">
        <f>AT870*AT455/1000</f>
        <v/>
      </c>
      <c r="AU882" s="43">
        <f>AU870*AU455/1000</f>
        <v/>
      </c>
      <c r="AV882" s="43">
        <f>AV870*AV455/1000</f>
        <v/>
      </c>
      <c r="AW882" s="43">
        <f>AW870*AW455/1000</f>
        <v/>
      </c>
      <c r="AX882" s="43">
        <f>AX870*AX455/1000</f>
        <v/>
      </c>
      <c r="AY882" s="43">
        <f>AY870*AY455/1000</f>
        <v/>
      </c>
    </row>
    <row r="883" hidden="1" outlineLevel="1">
      <c r="A883" s="14" t="inlineStr">
        <is>
          <t>usd</t>
        </is>
      </c>
      <c r="B883" s="14" t="inlineStr">
        <is>
          <t>nga</t>
        </is>
      </c>
      <c r="C883" s="14" t="inlineStr">
        <is>
          <t>pow</t>
        </is>
      </c>
      <c r="D883" s="35" t="n"/>
      <c r="E883" s="35" t="n"/>
      <c r="F883" s="35" t="n"/>
      <c r="G883" s="35" t="n"/>
      <c r="H883" s="14">
        <f>INDEX(VarLab,MATCH($A883,VarKey,0))&amp;INDEX(MemLab,MATCH($C883&amp;"|"&amp;$B883,MemKey,0))</f>
        <v/>
      </c>
      <c r="I883" s="14">
        <f>INDEX(VarUnit,MATCH($A883,VarKey,0))</f>
        <v/>
      </c>
      <c r="J883" s="14">
        <f>INDEX(VarSrc,MATCH($A883,VarKey,0))</f>
        <v/>
      </c>
      <c r="K883" s="11">
        <f>CodePrefix&amp;$A883&amp;IF($C883="","","."&amp;$C883&amp;"."&amp;$B883)&amp;INDEX(VarEnd,MATCH($A883,VarKey,0))&amp;K$5</f>
        <v/>
      </c>
      <c r="L883" s="42">
        <f>L871*L456/1000</f>
        <v/>
      </c>
      <c r="M883" s="43">
        <f>M871*M456/1000</f>
        <v/>
      </c>
      <c r="N883" s="43">
        <f>N871*N456/1000</f>
        <v/>
      </c>
      <c r="O883" s="43">
        <f>O871*O456/1000</f>
        <v/>
      </c>
      <c r="P883" s="43">
        <f>P871*P456/1000</f>
        <v/>
      </c>
      <c r="Q883" s="43">
        <f>Q871*Q456/1000</f>
        <v/>
      </c>
      <c r="R883" s="43">
        <f>R871*R456/1000</f>
        <v/>
      </c>
      <c r="S883" s="43">
        <f>S871*S456/1000</f>
        <v/>
      </c>
      <c r="T883" s="43">
        <f>T871*T456/1000</f>
        <v/>
      </c>
      <c r="U883" s="43">
        <f>U871*U456/1000</f>
        <v/>
      </c>
      <c r="V883" s="43">
        <f>V871*V456/1000</f>
        <v/>
      </c>
      <c r="W883" s="43">
        <f>W871*W456/1000</f>
        <v/>
      </c>
      <c r="X883" s="43">
        <f>X871*X456/1000</f>
        <v/>
      </c>
      <c r="Y883" s="43">
        <f>Y871*Y456/1000</f>
        <v/>
      </c>
      <c r="Z883" s="43">
        <f>Z871*Z456/1000</f>
        <v/>
      </c>
      <c r="AA883" s="43">
        <f>AA871*AA456/1000</f>
        <v/>
      </c>
      <c r="AB883" s="43">
        <f>AB871*AB456/1000</f>
        <v/>
      </c>
      <c r="AC883" s="43">
        <f>AC871*AC456/1000</f>
        <v/>
      </c>
      <c r="AD883" s="43">
        <f>AD871*AD456/1000</f>
        <v/>
      </c>
      <c r="AF883" s="11">
        <f>CodePrefix&amp;$A883&amp;IF($C883="","","."&amp;$C883&amp;"."&amp;$B883)&amp;INDEX(VarEnd,MATCH($A883,VarKey,0))&amp;AF$5</f>
        <v/>
      </c>
      <c r="AG883" s="42">
        <f>AG871*AG456/1000</f>
        <v/>
      </c>
      <c r="AH883" s="43">
        <f>AH871*AH456/1000</f>
        <v/>
      </c>
      <c r="AI883" s="43">
        <f>AI871*AI456/1000</f>
        <v/>
      </c>
      <c r="AJ883" s="43">
        <f>AJ871*AJ456/1000</f>
        <v/>
      </c>
      <c r="AK883" s="43">
        <f>AK871*AK456/1000</f>
        <v/>
      </c>
      <c r="AL883" s="43">
        <f>AL871*AL456/1000</f>
        <v/>
      </c>
      <c r="AM883" s="43">
        <f>AM871*AM456/1000</f>
        <v/>
      </c>
      <c r="AN883" s="43">
        <f>AN871*AN456/1000</f>
        <v/>
      </c>
      <c r="AO883" s="43">
        <f>AO871*AO456/1000</f>
        <v/>
      </c>
      <c r="AP883" s="43">
        <f>AP871*AP456/1000</f>
        <v/>
      </c>
      <c r="AQ883" s="43">
        <f>AQ871*AQ456/1000</f>
        <v/>
      </c>
      <c r="AR883" s="43">
        <f>AR871*AR456/1000</f>
        <v/>
      </c>
      <c r="AS883" s="43">
        <f>AS871*AS456/1000</f>
        <v/>
      </c>
      <c r="AT883" s="43">
        <f>AT871*AT456/1000</f>
        <v/>
      </c>
      <c r="AU883" s="43">
        <f>AU871*AU456/1000</f>
        <v/>
      </c>
      <c r="AV883" s="43">
        <f>AV871*AV456/1000</f>
        <v/>
      </c>
      <c r="AW883" s="43">
        <f>AW871*AW456/1000</f>
        <v/>
      </c>
      <c r="AX883" s="43">
        <f>AX871*AX456/1000</f>
        <v/>
      </c>
      <c r="AY883" s="43">
        <f>AY871*AY456/1000</f>
        <v/>
      </c>
    </row>
    <row r="884" hidden="1" outlineLevel="1">
      <c r="A884" s="14" t="inlineStr">
        <is>
          <t>usd</t>
        </is>
      </c>
      <c r="B884" s="14" t="inlineStr">
        <is>
          <t>oop</t>
        </is>
      </c>
      <c r="C884" s="14" t="inlineStr">
        <is>
          <t>pow</t>
        </is>
      </c>
      <c r="D884" s="35" t="n"/>
      <c r="E884" s="35" t="n"/>
      <c r="F884" s="35" t="n"/>
      <c r="G884" s="35" t="n"/>
      <c r="H884" s="14">
        <f>INDEX(VarLab,MATCH($A884,VarKey,0))&amp;INDEX(MemLab,MATCH($C884&amp;"|"&amp;$B884,MemKey,0))</f>
        <v/>
      </c>
      <c r="I884" s="14">
        <f>INDEX(VarUnit,MATCH($A884,VarKey,0))</f>
        <v/>
      </c>
      <c r="J884" s="14">
        <f>INDEX(VarSrc,MATCH($A884,VarKey,0))</f>
        <v/>
      </c>
      <c r="K884" s="11">
        <f>CodePrefix&amp;$A884&amp;IF($C884="","","."&amp;$C884&amp;"."&amp;$B884)&amp;INDEX(VarEnd,MATCH($A884,VarKey,0))&amp;K$5</f>
        <v/>
      </c>
      <c r="L884" s="42">
        <f>L872*L457/1000</f>
        <v/>
      </c>
      <c r="M884" s="43">
        <f>M872*M457/1000</f>
        <v/>
      </c>
      <c r="N884" s="43">
        <f>N872*N457/1000</f>
        <v/>
      </c>
      <c r="O884" s="43">
        <f>O872*O457/1000</f>
        <v/>
      </c>
      <c r="P884" s="43">
        <f>P872*P457/1000</f>
        <v/>
      </c>
      <c r="Q884" s="43">
        <f>Q872*Q457/1000</f>
        <v/>
      </c>
      <c r="R884" s="43">
        <f>R872*R457/1000</f>
        <v/>
      </c>
      <c r="S884" s="43">
        <f>S872*S457/1000</f>
        <v/>
      </c>
      <c r="T884" s="43">
        <f>T872*T457/1000</f>
        <v/>
      </c>
      <c r="U884" s="43">
        <f>U872*U457/1000</f>
        <v/>
      </c>
      <c r="V884" s="43">
        <f>V872*V457/1000</f>
        <v/>
      </c>
      <c r="W884" s="43">
        <f>W872*W457/1000</f>
        <v/>
      </c>
      <c r="X884" s="43">
        <f>X872*X457/1000</f>
        <v/>
      </c>
      <c r="Y884" s="43">
        <f>Y872*Y457/1000</f>
        <v/>
      </c>
      <c r="Z884" s="43">
        <f>Z872*Z457/1000</f>
        <v/>
      </c>
      <c r="AA884" s="43">
        <f>AA872*AA457/1000</f>
        <v/>
      </c>
      <c r="AB884" s="43">
        <f>AB872*AB457/1000</f>
        <v/>
      </c>
      <c r="AC884" s="43">
        <f>AC872*AC457/1000</f>
        <v/>
      </c>
      <c r="AD884" s="43">
        <f>AD872*AD457/1000</f>
        <v/>
      </c>
      <c r="AF884" s="11">
        <f>CodePrefix&amp;$A884&amp;IF($C884="","","."&amp;$C884&amp;"."&amp;$B884)&amp;INDEX(VarEnd,MATCH($A884,VarKey,0))&amp;AF$5</f>
        <v/>
      </c>
      <c r="AG884" s="42">
        <f>AG872*AG457/1000</f>
        <v/>
      </c>
      <c r="AH884" s="43">
        <f>AH872*AH457/1000</f>
        <v/>
      </c>
      <c r="AI884" s="43">
        <f>AI872*AI457/1000</f>
        <v/>
      </c>
      <c r="AJ884" s="43">
        <f>AJ872*AJ457/1000</f>
        <v/>
      </c>
      <c r="AK884" s="43">
        <f>AK872*AK457/1000</f>
        <v/>
      </c>
      <c r="AL884" s="43">
        <f>AL872*AL457/1000</f>
        <v/>
      </c>
      <c r="AM884" s="43">
        <f>AM872*AM457/1000</f>
        <v/>
      </c>
      <c r="AN884" s="43">
        <f>AN872*AN457/1000</f>
        <v/>
      </c>
      <c r="AO884" s="43">
        <f>AO872*AO457/1000</f>
        <v/>
      </c>
      <c r="AP884" s="43">
        <f>AP872*AP457/1000</f>
        <v/>
      </c>
      <c r="AQ884" s="43">
        <f>AQ872*AQ457/1000</f>
        <v/>
      </c>
      <c r="AR884" s="43">
        <f>AR872*AR457/1000</f>
        <v/>
      </c>
      <c r="AS884" s="43">
        <f>AS872*AS457/1000</f>
        <v/>
      </c>
      <c r="AT884" s="43">
        <f>AT872*AT457/1000</f>
        <v/>
      </c>
      <c r="AU884" s="43">
        <f>AU872*AU457/1000</f>
        <v/>
      </c>
      <c r="AV884" s="43">
        <f>AV872*AV457/1000</f>
        <v/>
      </c>
      <c r="AW884" s="43">
        <f>AW872*AW457/1000</f>
        <v/>
      </c>
      <c r="AX884" s="43">
        <f>AX872*AX457/1000</f>
        <v/>
      </c>
      <c r="AY884" s="43">
        <f>AY872*AY457/1000</f>
        <v/>
      </c>
    </row>
    <row r="885" hidden="1" outlineLevel="1">
      <c r="A885" s="14" t="inlineStr">
        <is>
          <t>usd</t>
        </is>
      </c>
      <c r="B885" s="14" t="inlineStr">
        <is>
          <t>nuc</t>
        </is>
      </c>
      <c r="C885" s="14" t="inlineStr">
        <is>
          <t>pow</t>
        </is>
      </c>
      <c r="D885" s="35" t="n"/>
      <c r="E885" s="35" t="n"/>
      <c r="F885" s="35" t="n"/>
      <c r="G885" s="35" t="n"/>
      <c r="H885" s="14">
        <f>INDEX(VarLab,MATCH($A885,VarKey,0))&amp;INDEX(MemLab,MATCH($C885&amp;"|"&amp;$B885,MemKey,0))</f>
        <v/>
      </c>
      <c r="I885" s="14">
        <f>INDEX(VarUnit,MATCH($A885,VarKey,0))</f>
        <v/>
      </c>
      <c r="J885" s="14">
        <f>INDEX(VarSrc,MATCH($A885,VarKey,0))</f>
        <v/>
      </c>
      <c r="K885" s="11">
        <f>CodePrefix&amp;$A885&amp;IF($C885="","","."&amp;$C885&amp;"."&amp;$B885)&amp;INDEX(VarEnd,MATCH($A885,VarKey,0))&amp;K$5</f>
        <v/>
      </c>
      <c r="L885" s="42">
        <f>L873*L458/1000</f>
        <v/>
      </c>
      <c r="M885" s="43">
        <f>M873*M458/1000</f>
        <v/>
      </c>
      <c r="N885" s="43">
        <f>N873*N458/1000</f>
        <v/>
      </c>
      <c r="O885" s="43">
        <f>O873*O458/1000</f>
        <v/>
      </c>
      <c r="P885" s="43">
        <f>P873*P458/1000</f>
        <v/>
      </c>
      <c r="Q885" s="43">
        <f>Q873*Q458/1000</f>
        <v/>
      </c>
      <c r="R885" s="43">
        <f>R873*R458/1000</f>
        <v/>
      </c>
      <c r="S885" s="43">
        <f>S873*S458/1000</f>
        <v/>
      </c>
      <c r="T885" s="43">
        <f>T873*T458/1000</f>
        <v/>
      </c>
      <c r="U885" s="43">
        <f>U873*U458/1000</f>
        <v/>
      </c>
      <c r="V885" s="43">
        <f>V873*V458/1000</f>
        <v/>
      </c>
      <c r="W885" s="43">
        <f>W873*W458/1000</f>
        <v/>
      </c>
      <c r="X885" s="43">
        <f>X873*X458/1000</f>
        <v/>
      </c>
      <c r="Y885" s="43">
        <f>Y873*Y458/1000</f>
        <v/>
      </c>
      <c r="Z885" s="43">
        <f>Z873*Z458/1000</f>
        <v/>
      </c>
      <c r="AA885" s="43">
        <f>AA873*AA458/1000</f>
        <v/>
      </c>
      <c r="AB885" s="43">
        <f>AB873*AB458/1000</f>
        <v/>
      </c>
      <c r="AC885" s="43">
        <f>AC873*AC458/1000</f>
        <v/>
      </c>
      <c r="AD885" s="43">
        <f>AD873*AD458/1000</f>
        <v/>
      </c>
      <c r="AF885" s="11">
        <f>CodePrefix&amp;$A885&amp;IF($C885="","","."&amp;$C885&amp;"."&amp;$B885)&amp;INDEX(VarEnd,MATCH($A885,VarKey,0))&amp;AF$5</f>
        <v/>
      </c>
      <c r="AG885" s="42">
        <f>AG873*AG458/1000</f>
        <v/>
      </c>
      <c r="AH885" s="43">
        <f>AH873*AH458/1000</f>
        <v/>
      </c>
      <c r="AI885" s="43">
        <f>AI873*AI458/1000</f>
        <v/>
      </c>
      <c r="AJ885" s="43">
        <f>AJ873*AJ458/1000</f>
        <v/>
      </c>
      <c r="AK885" s="43">
        <f>AK873*AK458/1000</f>
        <v/>
      </c>
      <c r="AL885" s="43">
        <f>AL873*AL458/1000</f>
        <v/>
      </c>
      <c r="AM885" s="43">
        <f>AM873*AM458/1000</f>
        <v/>
      </c>
      <c r="AN885" s="43">
        <f>AN873*AN458/1000</f>
        <v/>
      </c>
      <c r="AO885" s="43">
        <f>AO873*AO458/1000</f>
        <v/>
      </c>
      <c r="AP885" s="43">
        <f>AP873*AP458/1000</f>
        <v/>
      </c>
      <c r="AQ885" s="43">
        <f>AQ873*AQ458/1000</f>
        <v/>
      </c>
      <c r="AR885" s="43">
        <f>AR873*AR458/1000</f>
        <v/>
      </c>
      <c r="AS885" s="43">
        <f>AS873*AS458/1000</f>
        <v/>
      </c>
      <c r="AT885" s="43">
        <f>AT873*AT458/1000</f>
        <v/>
      </c>
      <c r="AU885" s="43">
        <f>AU873*AU458/1000</f>
        <v/>
      </c>
      <c r="AV885" s="43">
        <f>AV873*AV458/1000</f>
        <v/>
      </c>
      <c r="AW885" s="43">
        <f>AW873*AW458/1000</f>
        <v/>
      </c>
      <c r="AX885" s="43">
        <f>AX873*AX458/1000</f>
        <v/>
      </c>
      <c r="AY885" s="43">
        <f>AY873*AY458/1000</f>
        <v/>
      </c>
    </row>
    <row r="886" hidden="1" outlineLevel="1">
      <c r="A886" s="14" t="inlineStr">
        <is>
          <t>usd</t>
        </is>
      </c>
      <c r="B886" s="14" t="inlineStr">
        <is>
          <t>wnd</t>
        </is>
      </c>
      <c r="C886" s="14" t="inlineStr">
        <is>
          <t>pow</t>
        </is>
      </c>
      <c r="D886" s="35" t="n"/>
      <c r="E886" s="35" t="n"/>
      <c r="F886" s="35" t="n"/>
      <c r="G886" s="35" t="n"/>
      <c r="H886" s="14">
        <f>INDEX(VarLab,MATCH($A886,VarKey,0))&amp;INDEX(MemLab,MATCH($C886&amp;"|"&amp;$B886,MemKey,0))</f>
        <v/>
      </c>
      <c r="I886" s="14">
        <f>INDEX(VarUnit,MATCH($A886,VarKey,0))</f>
        <v/>
      </c>
      <c r="J886" s="14">
        <f>INDEX(VarSrc,MATCH($A886,VarKey,0))</f>
        <v/>
      </c>
      <c r="K886" s="11">
        <f>CodePrefix&amp;$A886&amp;IF($C886="","","."&amp;$C886&amp;"."&amp;$B886)&amp;INDEX(VarEnd,MATCH($A886,VarKey,0))&amp;K$5</f>
        <v/>
      </c>
      <c r="L886" s="42">
        <f>L874*L459/1000</f>
        <v/>
      </c>
      <c r="M886" s="43">
        <f>M874*M459/1000</f>
        <v/>
      </c>
      <c r="N886" s="43">
        <f>N874*N459/1000</f>
        <v/>
      </c>
      <c r="O886" s="43">
        <f>O874*O459/1000</f>
        <v/>
      </c>
      <c r="P886" s="43">
        <f>P874*P459/1000</f>
        <v/>
      </c>
      <c r="Q886" s="43">
        <f>Q874*Q459/1000</f>
        <v/>
      </c>
      <c r="R886" s="43">
        <f>R874*R459/1000</f>
        <v/>
      </c>
      <c r="S886" s="43">
        <f>S874*S459/1000</f>
        <v/>
      </c>
      <c r="T886" s="43">
        <f>T874*T459/1000</f>
        <v/>
      </c>
      <c r="U886" s="43">
        <f>U874*U459/1000</f>
        <v/>
      </c>
      <c r="V886" s="43">
        <f>V874*V459/1000</f>
        <v/>
      </c>
      <c r="W886" s="43">
        <f>W874*W459/1000</f>
        <v/>
      </c>
      <c r="X886" s="43">
        <f>X874*X459/1000</f>
        <v/>
      </c>
      <c r="Y886" s="43">
        <f>Y874*Y459/1000</f>
        <v/>
      </c>
      <c r="Z886" s="43">
        <f>Z874*Z459/1000</f>
        <v/>
      </c>
      <c r="AA886" s="43">
        <f>AA874*AA459/1000</f>
        <v/>
      </c>
      <c r="AB886" s="43">
        <f>AB874*AB459/1000</f>
        <v/>
      </c>
      <c r="AC886" s="43">
        <f>AC874*AC459/1000</f>
        <v/>
      </c>
      <c r="AD886" s="43">
        <f>AD874*AD459/1000</f>
        <v/>
      </c>
      <c r="AF886" s="11">
        <f>CodePrefix&amp;$A886&amp;IF($C886="","","."&amp;$C886&amp;"."&amp;$B886)&amp;INDEX(VarEnd,MATCH($A886,VarKey,0))&amp;AF$5</f>
        <v/>
      </c>
      <c r="AG886" s="42">
        <f>AG874*AG459/1000</f>
        <v/>
      </c>
      <c r="AH886" s="43">
        <f>AH874*AH459/1000</f>
        <v/>
      </c>
      <c r="AI886" s="43">
        <f>AI874*AI459/1000</f>
        <v/>
      </c>
      <c r="AJ886" s="43">
        <f>AJ874*AJ459/1000</f>
        <v/>
      </c>
      <c r="AK886" s="43">
        <f>AK874*AK459/1000</f>
        <v/>
      </c>
      <c r="AL886" s="43">
        <f>AL874*AL459/1000</f>
        <v/>
      </c>
      <c r="AM886" s="43">
        <f>AM874*AM459/1000</f>
        <v/>
      </c>
      <c r="AN886" s="43">
        <f>AN874*AN459/1000</f>
        <v/>
      </c>
      <c r="AO886" s="43">
        <f>AO874*AO459/1000</f>
        <v/>
      </c>
      <c r="AP886" s="43">
        <f>AP874*AP459/1000</f>
        <v/>
      </c>
      <c r="AQ886" s="43">
        <f>AQ874*AQ459/1000</f>
        <v/>
      </c>
      <c r="AR886" s="43">
        <f>AR874*AR459/1000</f>
        <v/>
      </c>
      <c r="AS886" s="43">
        <f>AS874*AS459/1000</f>
        <v/>
      </c>
      <c r="AT886" s="43">
        <f>AT874*AT459/1000</f>
        <v/>
      </c>
      <c r="AU886" s="43">
        <f>AU874*AU459/1000</f>
        <v/>
      </c>
      <c r="AV886" s="43">
        <f>AV874*AV459/1000</f>
        <v/>
      </c>
      <c r="AW886" s="43">
        <f>AW874*AW459/1000</f>
        <v/>
      </c>
      <c r="AX886" s="43">
        <f>AX874*AX459/1000</f>
        <v/>
      </c>
      <c r="AY886" s="43">
        <f>AY874*AY459/1000</f>
        <v/>
      </c>
    </row>
    <row r="887" hidden="1" outlineLevel="1">
      <c r="A887" s="14" t="inlineStr">
        <is>
          <t>usd</t>
        </is>
      </c>
      <c r="B887" s="14" t="inlineStr">
        <is>
          <t>sol</t>
        </is>
      </c>
      <c r="C887" s="14" t="inlineStr">
        <is>
          <t>pow</t>
        </is>
      </c>
      <c r="D887" s="35" t="n"/>
      <c r="E887" s="35" t="n"/>
      <c r="F887" s="35" t="n"/>
      <c r="G887" s="35" t="n"/>
      <c r="H887" s="14">
        <f>INDEX(VarLab,MATCH($A887,VarKey,0))&amp;INDEX(MemLab,MATCH($C887&amp;"|"&amp;$B887,MemKey,0))</f>
        <v/>
      </c>
      <c r="I887" s="14">
        <f>INDEX(VarUnit,MATCH($A887,VarKey,0))</f>
        <v/>
      </c>
      <c r="J887" s="14">
        <f>INDEX(VarSrc,MATCH($A887,VarKey,0))</f>
        <v/>
      </c>
      <c r="K887" s="11">
        <f>CodePrefix&amp;$A887&amp;IF($C887="","","."&amp;$C887&amp;"."&amp;$B887)&amp;INDEX(VarEnd,MATCH($A887,VarKey,0))&amp;K$5</f>
        <v/>
      </c>
      <c r="L887" s="42">
        <f>L875*L460/1000</f>
        <v/>
      </c>
      <c r="M887" s="43">
        <f>M875*M460/1000</f>
        <v/>
      </c>
      <c r="N887" s="43">
        <f>N875*N460/1000</f>
        <v/>
      </c>
      <c r="O887" s="43">
        <f>O875*O460/1000</f>
        <v/>
      </c>
      <c r="P887" s="43">
        <f>P875*P460/1000</f>
        <v/>
      </c>
      <c r="Q887" s="43">
        <f>Q875*Q460/1000</f>
        <v/>
      </c>
      <c r="R887" s="43">
        <f>R875*R460/1000</f>
        <v/>
      </c>
      <c r="S887" s="43">
        <f>S875*S460/1000</f>
        <v/>
      </c>
      <c r="T887" s="43">
        <f>T875*T460/1000</f>
        <v/>
      </c>
      <c r="U887" s="43">
        <f>U875*U460/1000</f>
        <v/>
      </c>
      <c r="V887" s="43">
        <f>V875*V460/1000</f>
        <v/>
      </c>
      <c r="W887" s="43">
        <f>W875*W460/1000</f>
        <v/>
      </c>
      <c r="X887" s="43">
        <f>X875*X460/1000</f>
        <v/>
      </c>
      <c r="Y887" s="43">
        <f>Y875*Y460/1000</f>
        <v/>
      </c>
      <c r="Z887" s="43">
        <f>Z875*Z460/1000</f>
        <v/>
      </c>
      <c r="AA887" s="43">
        <f>AA875*AA460/1000</f>
        <v/>
      </c>
      <c r="AB887" s="43">
        <f>AB875*AB460/1000</f>
        <v/>
      </c>
      <c r="AC887" s="43">
        <f>AC875*AC460/1000</f>
        <v/>
      </c>
      <c r="AD887" s="43">
        <f>AD875*AD460/1000</f>
        <v/>
      </c>
      <c r="AF887" s="11">
        <f>CodePrefix&amp;$A887&amp;IF($C887="","","."&amp;$C887&amp;"."&amp;$B887)&amp;INDEX(VarEnd,MATCH($A887,VarKey,0))&amp;AF$5</f>
        <v/>
      </c>
      <c r="AG887" s="42">
        <f>AG875*AG460/1000</f>
        <v/>
      </c>
      <c r="AH887" s="43">
        <f>AH875*AH460/1000</f>
        <v/>
      </c>
      <c r="AI887" s="43">
        <f>AI875*AI460/1000</f>
        <v/>
      </c>
      <c r="AJ887" s="43">
        <f>AJ875*AJ460/1000</f>
        <v/>
      </c>
      <c r="AK887" s="43">
        <f>AK875*AK460/1000</f>
        <v/>
      </c>
      <c r="AL887" s="43">
        <f>AL875*AL460/1000</f>
        <v/>
      </c>
      <c r="AM887" s="43">
        <f>AM875*AM460/1000</f>
        <v/>
      </c>
      <c r="AN887" s="43">
        <f>AN875*AN460/1000</f>
        <v/>
      </c>
      <c r="AO887" s="43">
        <f>AO875*AO460/1000</f>
        <v/>
      </c>
      <c r="AP887" s="43">
        <f>AP875*AP460/1000</f>
        <v/>
      </c>
      <c r="AQ887" s="43">
        <f>AQ875*AQ460/1000</f>
        <v/>
      </c>
      <c r="AR887" s="43">
        <f>AR875*AR460/1000</f>
        <v/>
      </c>
      <c r="AS887" s="43">
        <f>AS875*AS460/1000</f>
        <v/>
      </c>
      <c r="AT887" s="43">
        <f>AT875*AT460/1000</f>
        <v/>
      </c>
      <c r="AU887" s="43">
        <f>AU875*AU460/1000</f>
        <v/>
      </c>
      <c r="AV887" s="43">
        <f>AV875*AV460/1000</f>
        <v/>
      </c>
      <c r="AW887" s="43">
        <f>AW875*AW460/1000</f>
        <v/>
      </c>
      <c r="AX887" s="43">
        <f>AX875*AX460/1000</f>
        <v/>
      </c>
      <c r="AY887" s="43">
        <f>AY875*AY460/1000</f>
        <v/>
      </c>
    </row>
    <row r="888" hidden="1" outlineLevel="1">
      <c r="A888" s="14" t="inlineStr">
        <is>
          <t>usd</t>
        </is>
      </c>
      <c r="B888" s="14" t="inlineStr">
        <is>
          <t>hyd</t>
        </is>
      </c>
      <c r="C888" s="14" t="inlineStr">
        <is>
          <t>pow</t>
        </is>
      </c>
      <c r="D888" s="35" t="n"/>
      <c r="E888" s="35" t="n"/>
      <c r="F888" s="35" t="n"/>
      <c r="G888" s="35" t="n"/>
      <c r="H888" s="14">
        <f>INDEX(VarLab,MATCH($A888,VarKey,0))&amp;INDEX(MemLab,MATCH($C888&amp;"|"&amp;$B888,MemKey,0))</f>
        <v/>
      </c>
      <c r="I888" s="14">
        <f>INDEX(VarUnit,MATCH($A888,VarKey,0))</f>
        <v/>
      </c>
      <c r="J888" s="14">
        <f>INDEX(VarSrc,MATCH($A888,VarKey,0))</f>
        <v/>
      </c>
      <c r="K888" s="11">
        <f>CodePrefix&amp;$A888&amp;IF($C888="","","."&amp;$C888&amp;"."&amp;$B888)&amp;INDEX(VarEnd,MATCH($A888,VarKey,0))&amp;K$5</f>
        <v/>
      </c>
      <c r="L888" s="42">
        <f>L876*L461/1000</f>
        <v/>
      </c>
      <c r="M888" s="43">
        <f>M876*M461/1000</f>
        <v/>
      </c>
      <c r="N888" s="43">
        <f>N876*N461/1000</f>
        <v/>
      </c>
      <c r="O888" s="43">
        <f>O876*O461/1000</f>
        <v/>
      </c>
      <c r="P888" s="43">
        <f>P876*P461/1000</f>
        <v/>
      </c>
      <c r="Q888" s="43">
        <f>Q876*Q461/1000</f>
        <v/>
      </c>
      <c r="R888" s="43">
        <f>R876*R461/1000</f>
        <v/>
      </c>
      <c r="S888" s="43">
        <f>S876*S461/1000</f>
        <v/>
      </c>
      <c r="T888" s="43">
        <f>T876*T461/1000</f>
        <v/>
      </c>
      <c r="U888" s="43">
        <f>U876*U461/1000</f>
        <v/>
      </c>
      <c r="V888" s="43">
        <f>V876*V461/1000</f>
        <v/>
      </c>
      <c r="W888" s="43">
        <f>W876*W461/1000</f>
        <v/>
      </c>
      <c r="X888" s="43">
        <f>X876*X461/1000</f>
        <v/>
      </c>
      <c r="Y888" s="43">
        <f>Y876*Y461/1000</f>
        <v/>
      </c>
      <c r="Z888" s="43">
        <f>Z876*Z461/1000</f>
        <v/>
      </c>
      <c r="AA888" s="43">
        <f>AA876*AA461/1000</f>
        <v/>
      </c>
      <c r="AB888" s="43">
        <f>AB876*AB461/1000</f>
        <v/>
      </c>
      <c r="AC888" s="43">
        <f>AC876*AC461/1000</f>
        <v/>
      </c>
      <c r="AD888" s="43">
        <f>AD876*AD461/1000</f>
        <v/>
      </c>
      <c r="AF888" s="11">
        <f>CodePrefix&amp;$A888&amp;IF($C888="","","."&amp;$C888&amp;"."&amp;$B888)&amp;INDEX(VarEnd,MATCH($A888,VarKey,0))&amp;AF$5</f>
        <v/>
      </c>
      <c r="AG888" s="42">
        <f>AG876*AG461/1000</f>
        <v/>
      </c>
      <c r="AH888" s="43">
        <f>AH876*AH461/1000</f>
        <v/>
      </c>
      <c r="AI888" s="43">
        <f>AI876*AI461/1000</f>
        <v/>
      </c>
      <c r="AJ888" s="43">
        <f>AJ876*AJ461/1000</f>
        <v/>
      </c>
      <c r="AK888" s="43">
        <f>AK876*AK461/1000</f>
        <v/>
      </c>
      <c r="AL888" s="43">
        <f>AL876*AL461/1000</f>
        <v/>
      </c>
      <c r="AM888" s="43">
        <f>AM876*AM461/1000</f>
        <v/>
      </c>
      <c r="AN888" s="43">
        <f>AN876*AN461/1000</f>
        <v/>
      </c>
      <c r="AO888" s="43">
        <f>AO876*AO461/1000</f>
        <v/>
      </c>
      <c r="AP888" s="43">
        <f>AP876*AP461/1000</f>
        <v/>
      </c>
      <c r="AQ888" s="43">
        <f>AQ876*AQ461/1000</f>
        <v/>
      </c>
      <c r="AR888" s="43">
        <f>AR876*AR461/1000</f>
        <v/>
      </c>
      <c r="AS888" s="43">
        <f>AS876*AS461/1000</f>
        <v/>
      </c>
      <c r="AT888" s="43">
        <f>AT876*AT461/1000</f>
        <v/>
      </c>
      <c r="AU888" s="43">
        <f>AU876*AU461/1000</f>
        <v/>
      </c>
      <c r="AV888" s="43">
        <f>AV876*AV461/1000</f>
        <v/>
      </c>
      <c r="AW888" s="43">
        <f>AW876*AW461/1000</f>
        <v/>
      </c>
      <c r="AX888" s="43">
        <f>AX876*AX461/1000</f>
        <v/>
      </c>
      <c r="AY888" s="43">
        <f>AY876*AY461/1000</f>
        <v/>
      </c>
    </row>
    <row r="889" hidden="1" outlineLevel="1">
      <c r="A889" s="14" t="inlineStr">
        <is>
          <t>usd</t>
        </is>
      </c>
      <c r="B889" s="14" t="inlineStr">
        <is>
          <t>ore</t>
        </is>
      </c>
      <c r="C889" s="14" t="inlineStr">
        <is>
          <t>pow</t>
        </is>
      </c>
      <c r="D889" s="35" t="n"/>
      <c r="E889" s="35" t="n"/>
      <c r="F889" s="35" t="n"/>
      <c r="G889" s="35" t="n"/>
      <c r="H889" s="14">
        <f>INDEX(VarLab,MATCH($A889,VarKey,0))&amp;INDEX(MemLab,MATCH($C889&amp;"|"&amp;$B889,MemKey,0))</f>
        <v/>
      </c>
      <c r="I889" s="14">
        <f>INDEX(VarUnit,MATCH($A889,VarKey,0))</f>
        <v/>
      </c>
      <c r="J889" s="14">
        <f>INDEX(VarSrc,MATCH($A889,VarKey,0))</f>
        <v/>
      </c>
      <c r="K889" s="11">
        <f>CodePrefix&amp;$A889&amp;IF($C889="","","."&amp;$C889&amp;"."&amp;$B889)&amp;INDEX(VarEnd,MATCH($A889,VarKey,0))&amp;K$5</f>
        <v/>
      </c>
      <c r="L889" s="42">
        <f>L877*L462/1000</f>
        <v/>
      </c>
      <c r="M889" s="43">
        <f>M877*M462/1000</f>
        <v/>
      </c>
      <c r="N889" s="43">
        <f>N877*N462/1000</f>
        <v/>
      </c>
      <c r="O889" s="43">
        <f>O877*O462/1000</f>
        <v/>
      </c>
      <c r="P889" s="43">
        <f>P877*P462/1000</f>
        <v/>
      </c>
      <c r="Q889" s="43">
        <f>Q877*Q462/1000</f>
        <v/>
      </c>
      <c r="R889" s="43">
        <f>R877*R462/1000</f>
        <v/>
      </c>
      <c r="S889" s="43">
        <f>S877*S462/1000</f>
        <v/>
      </c>
      <c r="T889" s="43">
        <f>T877*T462/1000</f>
        <v/>
      </c>
      <c r="U889" s="43">
        <f>U877*U462/1000</f>
        <v/>
      </c>
      <c r="V889" s="43">
        <f>V877*V462/1000</f>
        <v/>
      </c>
      <c r="W889" s="43">
        <f>W877*W462/1000</f>
        <v/>
      </c>
      <c r="X889" s="43">
        <f>X877*X462/1000</f>
        <v/>
      </c>
      <c r="Y889" s="43">
        <f>Y877*Y462/1000</f>
        <v/>
      </c>
      <c r="Z889" s="43">
        <f>Z877*Z462/1000</f>
        <v/>
      </c>
      <c r="AA889" s="43">
        <f>AA877*AA462/1000</f>
        <v/>
      </c>
      <c r="AB889" s="43">
        <f>AB877*AB462/1000</f>
        <v/>
      </c>
      <c r="AC889" s="43">
        <f>AC877*AC462/1000</f>
        <v/>
      </c>
      <c r="AD889" s="43">
        <f>AD877*AD462/1000</f>
        <v/>
      </c>
      <c r="AF889" s="11">
        <f>CodePrefix&amp;$A889&amp;IF($C889="","","."&amp;$C889&amp;"."&amp;$B889)&amp;INDEX(VarEnd,MATCH($A889,VarKey,0))&amp;AF$5</f>
        <v/>
      </c>
      <c r="AG889" s="42">
        <f>AG877*AG462/1000</f>
        <v/>
      </c>
      <c r="AH889" s="43">
        <f>AH877*AH462/1000</f>
        <v/>
      </c>
      <c r="AI889" s="43">
        <f>AI877*AI462/1000</f>
        <v/>
      </c>
      <c r="AJ889" s="43">
        <f>AJ877*AJ462/1000</f>
        <v/>
      </c>
      <c r="AK889" s="43">
        <f>AK877*AK462/1000</f>
        <v/>
      </c>
      <c r="AL889" s="43">
        <f>AL877*AL462/1000</f>
        <v/>
      </c>
      <c r="AM889" s="43">
        <f>AM877*AM462/1000</f>
        <v/>
      </c>
      <c r="AN889" s="43">
        <f>AN877*AN462/1000</f>
        <v/>
      </c>
      <c r="AO889" s="43">
        <f>AO877*AO462/1000</f>
        <v/>
      </c>
      <c r="AP889" s="43">
        <f>AP877*AP462/1000</f>
        <v/>
      </c>
      <c r="AQ889" s="43">
        <f>AQ877*AQ462/1000</f>
        <v/>
      </c>
      <c r="AR889" s="43">
        <f>AR877*AR462/1000</f>
        <v/>
      </c>
      <c r="AS889" s="43">
        <f>AS877*AS462/1000</f>
        <v/>
      </c>
      <c r="AT889" s="43">
        <f>AT877*AT462/1000</f>
        <v/>
      </c>
      <c r="AU889" s="43">
        <f>AU877*AU462/1000</f>
        <v/>
      </c>
      <c r="AV889" s="43">
        <f>AV877*AV462/1000</f>
        <v/>
      </c>
      <c r="AW889" s="43">
        <f>AW877*AW462/1000</f>
        <v/>
      </c>
      <c r="AX889" s="43">
        <f>AX877*AX462/1000</f>
        <v/>
      </c>
      <c r="AY889" s="43">
        <f>AY877*AY462/1000</f>
        <v/>
      </c>
    </row>
    <row r="890" hidden="1" outlineLevel="1">
      <c r="A890" s="14" t="inlineStr">
        <is>
          <t>usd</t>
        </is>
      </c>
      <c r="B890" s="14" t="inlineStr">
        <is>
          <t>bio</t>
        </is>
      </c>
      <c r="C890" s="14" t="inlineStr">
        <is>
          <t>pow</t>
        </is>
      </c>
      <c r="D890" s="35" t="n"/>
      <c r="E890" s="35" t="n"/>
      <c r="F890" s="35" t="n"/>
      <c r="G890" s="35" t="n"/>
      <c r="H890" s="14">
        <f>INDEX(VarLab,MATCH($A890,VarKey,0))&amp;INDEX(MemLab,MATCH($C890&amp;"|"&amp;$B890,MemKey,0))</f>
        <v/>
      </c>
      <c r="I890" s="14">
        <f>INDEX(VarUnit,MATCH($A890,VarKey,0))</f>
        <v/>
      </c>
      <c r="J890" s="14">
        <f>INDEX(VarSrc,MATCH($A890,VarKey,0))</f>
        <v/>
      </c>
      <c r="K890" s="11">
        <f>CodePrefix&amp;$A890&amp;IF($C890="","","."&amp;$C890&amp;"."&amp;$B890)&amp;INDEX(VarEnd,MATCH($A890,VarKey,0))&amp;K$5</f>
        <v/>
      </c>
      <c r="L890" s="42">
        <f>L878*L463/1000</f>
        <v/>
      </c>
      <c r="M890" s="43">
        <f>M878*M463/1000</f>
        <v/>
      </c>
      <c r="N890" s="43">
        <f>N878*N463/1000</f>
        <v/>
      </c>
      <c r="O890" s="43">
        <f>O878*O463/1000</f>
        <v/>
      </c>
      <c r="P890" s="43">
        <f>P878*P463/1000</f>
        <v/>
      </c>
      <c r="Q890" s="43">
        <f>Q878*Q463/1000</f>
        <v/>
      </c>
      <c r="R890" s="43">
        <f>R878*R463/1000</f>
        <v/>
      </c>
      <c r="S890" s="43">
        <f>S878*S463/1000</f>
        <v/>
      </c>
      <c r="T890" s="43">
        <f>T878*T463/1000</f>
        <v/>
      </c>
      <c r="U890" s="43">
        <f>U878*U463/1000</f>
        <v/>
      </c>
      <c r="V890" s="43">
        <f>V878*V463/1000</f>
        <v/>
      </c>
      <c r="W890" s="43">
        <f>W878*W463/1000</f>
        <v/>
      </c>
      <c r="X890" s="43">
        <f>X878*X463/1000</f>
        <v/>
      </c>
      <c r="Y890" s="43">
        <f>Y878*Y463/1000</f>
        <v/>
      </c>
      <c r="Z890" s="43">
        <f>Z878*Z463/1000</f>
        <v/>
      </c>
      <c r="AA890" s="43">
        <f>AA878*AA463/1000</f>
        <v/>
      </c>
      <c r="AB890" s="43">
        <f>AB878*AB463/1000</f>
        <v/>
      </c>
      <c r="AC890" s="43">
        <f>AC878*AC463/1000</f>
        <v/>
      </c>
      <c r="AD890" s="43">
        <f>AD878*AD463/1000</f>
        <v/>
      </c>
      <c r="AF890" s="11">
        <f>CodePrefix&amp;$A890&amp;IF($C890="","","."&amp;$C890&amp;"."&amp;$B890)&amp;INDEX(VarEnd,MATCH($A890,VarKey,0))&amp;AF$5</f>
        <v/>
      </c>
      <c r="AG890" s="42">
        <f>AG878*AG463/1000</f>
        <v/>
      </c>
      <c r="AH890" s="43">
        <f>AH878*AH463/1000</f>
        <v/>
      </c>
      <c r="AI890" s="43">
        <f>AI878*AI463/1000</f>
        <v/>
      </c>
      <c r="AJ890" s="43">
        <f>AJ878*AJ463/1000</f>
        <v/>
      </c>
      <c r="AK890" s="43">
        <f>AK878*AK463/1000</f>
        <v/>
      </c>
      <c r="AL890" s="43">
        <f>AL878*AL463/1000</f>
        <v/>
      </c>
      <c r="AM890" s="43">
        <f>AM878*AM463/1000</f>
        <v/>
      </c>
      <c r="AN890" s="43">
        <f>AN878*AN463/1000</f>
        <v/>
      </c>
      <c r="AO890" s="43">
        <f>AO878*AO463/1000</f>
        <v/>
      </c>
      <c r="AP890" s="43">
        <f>AP878*AP463/1000</f>
        <v/>
      </c>
      <c r="AQ890" s="43">
        <f>AQ878*AQ463/1000</f>
        <v/>
      </c>
      <c r="AR890" s="43">
        <f>AR878*AR463/1000</f>
        <v/>
      </c>
      <c r="AS890" s="43">
        <f>AS878*AS463/1000</f>
        <v/>
      </c>
      <c r="AT890" s="43">
        <f>AT878*AT463/1000</f>
        <v/>
      </c>
      <c r="AU890" s="43">
        <f>AU878*AU463/1000</f>
        <v/>
      </c>
      <c r="AV890" s="43">
        <f>AV878*AV463/1000</f>
        <v/>
      </c>
      <c r="AW890" s="43">
        <f>AW878*AW463/1000</f>
        <v/>
      </c>
      <c r="AX890" s="43">
        <f>AX878*AX463/1000</f>
        <v/>
      </c>
      <c r="AY890" s="43">
        <f>AY878*AY463/1000</f>
        <v/>
      </c>
    </row>
    <row r="891" hidden="1" outlineLevel="1"/>
    <row r="892" hidden="1" outlineLevel="1">
      <c r="A892" s="14" t="inlineStr">
        <is>
          <t>usdtot</t>
        </is>
      </c>
      <c r="B892" s="14" t="inlineStr"/>
      <c r="C892" s="14" t="inlineStr"/>
      <c r="D892" s="35" t="n"/>
      <c r="E892" s="35" t="n"/>
      <c r="F892" s="35" t="n"/>
      <c r="G892" s="35" t="n"/>
      <c r="H892" s="14">
        <f>INDEX(VarLab,MATCH($A892,VarKey,0))&amp;INDEX(MemLab,MATCH($C892&amp;"|"&amp;$B892,MemKey,0))</f>
        <v/>
      </c>
      <c r="I892" s="14">
        <f>INDEX(VarUnit,MATCH($A892,VarKey,0))</f>
        <v/>
      </c>
      <c r="J892" s="14">
        <f>INDEX(VarSrc,MATCH($A892,VarKey,0))</f>
        <v/>
      </c>
      <c r="K892" s="11">
        <f>CodePrefix&amp;$A892&amp;IF($C892="","","."&amp;$C892&amp;"."&amp;$B892)&amp;INDEX(VarEnd,MATCH($A892,VarKey,0))&amp;K$5</f>
        <v/>
      </c>
      <c r="L892" s="42">
        <f>SUM(L$882:L$890)</f>
        <v/>
      </c>
      <c r="M892" s="43">
        <f>SUM(M$882:M$890)</f>
        <v/>
      </c>
      <c r="N892" s="43">
        <f>SUM(N$882:N$890)</f>
        <v/>
      </c>
      <c r="O892" s="43">
        <f>SUM(O$882:O$890)</f>
        <v/>
      </c>
      <c r="P892" s="43">
        <f>SUM(P$882:P$890)</f>
        <v/>
      </c>
      <c r="Q892" s="43">
        <f>SUM(Q$882:Q$890)</f>
        <v/>
      </c>
      <c r="R892" s="43">
        <f>SUM(R$882:R$890)</f>
        <v/>
      </c>
      <c r="S892" s="43">
        <f>SUM(S$882:S$890)</f>
        <v/>
      </c>
      <c r="T892" s="43">
        <f>SUM(T$882:T$890)</f>
        <v/>
      </c>
      <c r="U892" s="43">
        <f>SUM(U$882:U$890)</f>
        <v/>
      </c>
      <c r="V892" s="43">
        <f>SUM(V$882:V$890)</f>
        <v/>
      </c>
      <c r="W892" s="43">
        <f>SUM(W$882:W$890)</f>
        <v/>
      </c>
      <c r="X892" s="43">
        <f>SUM(X$882:X$890)</f>
        <v/>
      </c>
      <c r="Y892" s="43">
        <f>SUM(Y$882:Y$890)</f>
        <v/>
      </c>
      <c r="Z892" s="43">
        <f>SUM(Z$882:Z$890)</f>
        <v/>
      </c>
      <c r="AA892" s="43">
        <f>SUM(AA$882:AA$890)</f>
        <v/>
      </c>
      <c r="AB892" s="43">
        <f>SUM(AB$882:AB$890)</f>
        <v/>
      </c>
      <c r="AC892" s="43">
        <f>SUM(AC$882:AC$890)</f>
        <v/>
      </c>
      <c r="AD892" s="43">
        <f>SUM(AD$882:AD$890)</f>
        <v/>
      </c>
      <c r="AF892" s="11">
        <f>CodePrefix&amp;$A892&amp;IF($C892="","","."&amp;$C892&amp;"."&amp;$B892)&amp;INDEX(VarEnd,MATCH($A892,VarKey,0))&amp;AF$5</f>
        <v/>
      </c>
      <c r="AG892" s="42">
        <f>SUM(AG$882:AG$890)</f>
        <v/>
      </c>
      <c r="AH892" s="43">
        <f>SUM(AH$882:AH$890)</f>
        <v/>
      </c>
      <c r="AI892" s="43">
        <f>SUM(AI$882:AI$890)</f>
        <v/>
      </c>
      <c r="AJ892" s="43">
        <f>SUM(AJ$882:AJ$890)</f>
        <v/>
      </c>
      <c r="AK892" s="43">
        <f>SUM(AK$882:AK$890)</f>
        <v/>
      </c>
      <c r="AL892" s="43">
        <f>SUM(AL$882:AL$890)</f>
        <v/>
      </c>
      <c r="AM892" s="43">
        <f>SUM(AM$882:AM$890)</f>
        <v/>
      </c>
      <c r="AN892" s="43">
        <f>SUM(AN$882:AN$890)</f>
        <v/>
      </c>
      <c r="AO892" s="43">
        <f>SUM(AO$882:AO$890)</f>
        <v/>
      </c>
      <c r="AP892" s="43">
        <f>SUM(AP$882:AP$890)</f>
        <v/>
      </c>
      <c r="AQ892" s="43">
        <f>SUM(AQ$882:AQ$890)</f>
        <v/>
      </c>
      <c r="AR892" s="43">
        <f>SUM(AR$882:AR$890)</f>
        <v/>
      </c>
      <c r="AS892" s="43">
        <f>SUM(AS$882:AS$890)</f>
        <v/>
      </c>
      <c r="AT892" s="43">
        <f>SUM(AT$882:AT$890)</f>
        <v/>
      </c>
      <c r="AU892" s="43">
        <f>SUM(AU$882:AU$890)</f>
        <v/>
      </c>
      <c r="AV892" s="43">
        <f>SUM(AV$882:AV$890)</f>
        <v/>
      </c>
      <c r="AW892" s="43">
        <f>SUM(AW$882:AW$890)</f>
        <v/>
      </c>
      <c r="AX892" s="43">
        <f>SUM(AX$882:AX$890)</f>
        <v/>
      </c>
      <c r="AY892" s="43">
        <f>SUM(AY$882:AY$890)</f>
        <v/>
      </c>
    </row>
    <row r="893" hidden="1" outlineLevel="1"/>
    <row r="894" hidden="1" outlineLevel="1">
      <c r="A894" s="14" t="inlineStr">
        <is>
          <t>phi</t>
        </is>
      </c>
      <c r="B894" s="14" t="inlineStr">
        <is>
          <t>coa</t>
        </is>
      </c>
      <c r="C894" s="14" t="inlineStr">
        <is>
          <t>pow</t>
        </is>
      </c>
      <c r="D894" s="35" t="n"/>
      <c r="E894" s="35" t="n"/>
      <c r="F894" s="35" t="n"/>
      <c r="G894" s="35" t="n"/>
      <c r="H894" s="14">
        <f>INDEX(VarLab,MATCH($A894,VarKey,0))&amp;INDEX(MemLab,MATCH($C894&amp;"|"&amp;$B894,MemKey,0))</f>
        <v/>
      </c>
      <c r="I894" s="14">
        <f>INDEX(VarUnit,MATCH($A894,VarKey,0))</f>
        <v/>
      </c>
      <c r="J894" s="14">
        <f>INDEX(VarSrc,MATCH($A894,VarKey,0))</f>
        <v/>
      </c>
      <c r="K894" s="11">
        <f>CodePrefix&amp;$A894&amp;IF($C894="","","."&amp;$C894&amp;"."&amp;$B894)&amp;INDEX(VarEnd,MATCH($A894,VarKey,0))&amp;K$5</f>
        <v/>
      </c>
      <c r="L894" s="15">
        <f>IF(L727+L870-L759=0,0,L870/(L727+L870-L759))</f>
        <v/>
      </c>
      <c r="M894" s="16">
        <f>IF(M727+M870-M759=0,0,M870/(M727+M870-M759))</f>
        <v/>
      </c>
      <c r="N894" s="16">
        <f>IF(N727+N870-N759=0,0,N870/(N727+N870-N759))</f>
        <v/>
      </c>
      <c r="O894" s="16">
        <f>IF(O727+O870-O759=0,0,O870/(O727+O870-O759))</f>
        <v/>
      </c>
      <c r="P894" s="16">
        <f>IF(P727+P870-P759=0,0,P870/(P727+P870-P759))</f>
        <v/>
      </c>
      <c r="Q894" s="16">
        <f>IF(Q727+Q870-Q759=0,0,Q870/(Q727+Q870-Q759))</f>
        <v/>
      </c>
      <c r="R894" s="16">
        <f>IF(R727+R870-R759=0,0,R870/(R727+R870-R759))</f>
        <v/>
      </c>
      <c r="S894" s="16">
        <f>IF(S727+S870-S759=0,0,S870/(S727+S870-S759))</f>
        <v/>
      </c>
      <c r="T894" s="16">
        <f>IF(T727+T870-T759=0,0,T870/(T727+T870-T759))</f>
        <v/>
      </c>
      <c r="U894" s="16">
        <f>IF(U727+U870-U759=0,0,U870/(U727+U870-U759))</f>
        <v/>
      </c>
      <c r="V894" s="16">
        <f>IF(V727+V870-V759=0,0,V870/(V727+V870-V759))</f>
        <v/>
      </c>
      <c r="W894" s="16">
        <f>IF(W727+W870-W759=0,0,W870/(W727+W870-W759))</f>
        <v/>
      </c>
      <c r="X894" s="16">
        <f>IF(X727+X870-X759=0,0,X870/(X727+X870-X759))</f>
        <v/>
      </c>
      <c r="Y894" s="16">
        <f>IF(Y727+Y870-Y759=0,0,Y870/(Y727+Y870-Y759))</f>
        <v/>
      </c>
      <c r="Z894" s="16">
        <f>IF(Z727+Z870-Z759=0,0,Z870/(Z727+Z870-Z759))</f>
        <v/>
      </c>
      <c r="AA894" s="16">
        <f>IF(AA727+AA870-AA759=0,0,AA870/(AA727+AA870-AA759))</f>
        <v/>
      </c>
      <c r="AB894" s="16">
        <f>IF(AB727+AB870-AB759=0,0,AB870/(AB727+AB870-AB759))</f>
        <v/>
      </c>
      <c r="AC894" s="16">
        <f>IF(AC727+AC870-AC759=0,0,AC870/(AC727+AC870-AC759))</f>
        <v/>
      </c>
      <c r="AD894" s="16">
        <f>IF(AD727+AD870-AD759=0,0,AD870/(AD727+AD870-AD759))</f>
        <v/>
      </c>
      <c r="AF894" s="11">
        <f>CodePrefix&amp;$A894&amp;IF($C894="","","."&amp;$C894&amp;"."&amp;$B894)&amp;INDEX(VarEnd,MATCH($A894,VarKey,0))&amp;AF$5</f>
        <v/>
      </c>
      <c r="AG894" s="15">
        <f>IF(AG727+AG870-AG759=0,0,AG870/(AG727+AG870-AG759))</f>
        <v/>
      </c>
      <c r="AH894" s="16">
        <f>IF(AH727+AH870-AH759=0,0,AH870/(AH727+AH870-AH759))</f>
        <v/>
      </c>
      <c r="AI894" s="16">
        <f>IF(AI727+AI870-AI759=0,0,AI870/(AI727+AI870-AI759))</f>
        <v/>
      </c>
      <c r="AJ894" s="16">
        <f>IF(AJ727+AJ870-AJ759=0,0,AJ870/(AJ727+AJ870-AJ759))</f>
        <v/>
      </c>
      <c r="AK894" s="16">
        <f>IF(AK727+AK870-AK759=0,0,AK870/(AK727+AK870-AK759))</f>
        <v/>
      </c>
      <c r="AL894" s="16">
        <f>IF(AL727+AL870-AL759=0,0,AL870/(AL727+AL870-AL759))</f>
        <v/>
      </c>
      <c r="AM894" s="16">
        <f>IF(AM727+AM870-AM759=0,0,AM870/(AM727+AM870-AM759))</f>
        <v/>
      </c>
      <c r="AN894" s="16">
        <f>IF(AN727+AN870-AN759=0,0,AN870/(AN727+AN870-AN759))</f>
        <v/>
      </c>
      <c r="AO894" s="16">
        <f>IF(AO727+AO870-AO759=0,0,AO870/(AO727+AO870-AO759))</f>
        <v/>
      </c>
      <c r="AP894" s="16">
        <f>IF(AP727+AP870-AP759=0,0,AP870/(AP727+AP870-AP759))</f>
        <v/>
      </c>
      <c r="AQ894" s="16">
        <f>IF(AQ727+AQ870-AQ759=0,0,AQ870/(AQ727+AQ870-AQ759))</f>
        <v/>
      </c>
      <c r="AR894" s="16">
        <f>IF(AR727+AR870-AR759=0,0,AR870/(AR727+AR870-AR759))</f>
        <v/>
      </c>
      <c r="AS894" s="16">
        <f>IF(AS727+AS870-AS759=0,0,AS870/(AS727+AS870-AS759))</f>
        <v/>
      </c>
      <c r="AT894" s="16">
        <f>IF(AT727+AT870-AT759=0,0,AT870/(AT727+AT870-AT759))</f>
        <v/>
      </c>
      <c r="AU894" s="16">
        <f>IF(AU727+AU870-AU759=0,0,AU870/(AU727+AU870-AU759))</f>
        <v/>
      </c>
      <c r="AV894" s="16">
        <f>IF(AV727+AV870-AV759=0,0,AV870/(AV727+AV870-AV759))</f>
        <v/>
      </c>
      <c r="AW894" s="16">
        <f>IF(AW727+AW870-AW759=0,0,AW870/(AW727+AW870-AW759))</f>
        <v/>
      </c>
      <c r="AX894" s="16">
        <f>IF(AX727+AX870-AX759=0,0,AX870/(AX727+AX870-AX759))</f>
        <v/>
      </c>
      <c r="AY894" s="16">
        <f>IF(AY727+AY870-AY759=0,0,AY870/(AY727+AY870-AY759))</f>
        <v/>
      </c>
    </row>
    <row r="895" hidden="1" outlineLevel="1">
      <c r="A895" s="14" t="inlineStr">
        <is>
          <t>phi</t>
        </is>
      </c>
      <c r="B895" s="14" t="inlineStr">
        <is>
          <t>nga</t>
        </is>
      </c>
      <c r="C895" s="14" t="inlineStr">
        <is>
          <t>pow</t>
        </is>
      </c>
      <c r="D895" s="35" t="n"/>
      <c r="E895" s="35" t="n"/>
      <c r="F895" s="35" t="n"/>
      <c r="G895" s="35" t="n"/>
      <c r="H895" s="14">
        <f>INDEX(VarLab,MATCH($A895,VarKey,0))&amp;INDEX(MemLab,MATCH($C895&amp;"|"&amp;$B895,MemKey,0))</f>
        <v/>
      </c>
      <c r="I895" s="14">
        <f>INDEX(VarUnit,MATCH($A895,VarKey,0))</f>
        <v/>
      </c>
      <c r="J895" s="14">
        <f>INDEX(VarSrc,MATCH($A895,VarKey,0))</f>
        <v/>
      </c>
      <c r="K895" s="11">
        <f>CodePrefix&amp;$A895&amp;IF($C895="","","."&amp;$C895&amp;"."&amp;$B895)&amp;INDEX(VarEnd,MATCH($A895,VarKey,0))&amp;K$5</f>
        <v/>
      </c>
      <c r="L895" s="15">
        <f>IF(L728+L871-L760=0,0,L871/(L728+L871-L760))</f>
        <v/>
      </c>
      <c r="M895" s="16">
        <f>IF(M728+M871-M760=0,0,M871/(M728+M871-M760))</f>
        <v/>
      </c>
      <c r="N895" s="16">
        <f>IF(N728+N871-N760=0,0,N871/(N728+N871-N760))</f>
        <v/>
      </c>
      <c r="O895" s="16">
        <f>IF(O728+O871-O760=0,0,O871/(O728+O871-O760))</f>
        <v/>
      </c>
      <c r="P895" s="16">
        <f>IF(P728+P871-P760=0,0,P871/(P728+P871-P760))</f>
        <v/>
      </c>
      <c r="Q895" s="16">
        <f>IF(Q728+Q871-Q760=0,0,Q871/(Q728+Q871-Q760))</f>
        <v/>
      </c>
      <c r="R895" s="16">
        <f>IF(R728+R871-R760=0,0,R871/(R728+R871-R760))</f>
        <v/>
      </c>
      <c r="S895" s="16">
        <f>IF(S728+S871-S760=0,0,S871/(S728+S871-S760))</f>
        <v/>
      </c>
      <c r="T895" s="16">
        <f>IF(T728+T871-T760=0,0,T871/(T728+T871-T760))</f>
        <v/>
      </c>
      <c r="U895" s="16">
        <f>IF(U728+U871-U760=0,0,U871/(U728+U871-U760))</f>
        <v/>
      </c>
      <c r="V895" s="16">
        <f>IF(V728+V871-V760=0,0,V871/(V728+V871-V760))</f>
        <v/>
      </c>
      <c r="W895" s="16">
        <f>IF(W728+W871-W760=0,0,W871/(W728+W871-W760))</f>
        <v/>
      </c>
      <c r="X895" s="16">
        <f>IF(X728+X871-X760=0,0,X871/(X728+X871-X760))</f>
        <v/>
      </c>
      <c r="Y895" s="16">
        <f>IF(Y728+Y871-Y760=0,0,Y871/(Y728+Y871-Y760))</f>
        <v/>
      </c>
      <c r="Z895" s="16">
        <f>IF(Z728+Z871-Z760=0,0,Z871/(Z728+Z871-Z760))</f>
        <v/>
      </c>
      <c r="AA895" s="16">
        <f>IF(AA728+AA871-AA760=0,0,AA871/(AA728+AA871-AA760))</f>
        <v/>
      </c>
      <c r="AB895" s="16">
        <f>IF(AB728+AB871-AB760=0,0,AB871/(AB728+AB871-AB760))</f>
        <v/>
      </c>
      <c r="AC895" s="16">
        <f>IF(AC728+AC871-AC760=0,0,AC871/(AC728+AC871-AC760))</f>
        <v/>
      </c>
      <c r="AD895" s="16">
        <f>IF(AD728+AD871-AD760=0,0,AD871/(AD728+AD871-AD760))</f>
        <v/>
      </c>
      <c r="AF895" s="11">
        <f>CodePrefix&amp;$A895&amp;IF($C895="","","."&amp;$C895&amp;"."&amp;$B895)&amp;INDEX(VarEnd,MATCH($A895,VarKey,0))&amp;AF$5</f>
        <v/>
      </c>
      <c r="AG895" s="15">
        <f>IF(AG728+AG871-AG760=0,0,AG871/(AG728+AG871-AG760))</f>
        <v/>
      </c>
      <c r="AH895" s="16">
        <f>IF(AH728+AH871-AH760=0,0,AH871/(AH728+AH871-AH760))</f>
        <v/>
      </c>
      <c r="AI895" s="16">
        <f>IF(AI728+AI871-AI760=0,0,AI871/(AI728+AI871-AI760))</f>
        <v/>
      </c>
      <c r="AJ895" s="16">
        <f>IF(AJ728+AJ871-AJ760=0,0,AJ871/(AJ728+AJ871-AJ760))</f>
        <v/>
      </c>
      <c r="AK895" s="16">
        <f>IF(AK728+AK871-AK760=0,0,AK871/(AK728+AK871-AK760))</f>
        <v/>
      </c>
      <c r="AL895" s="16">
        <f>IF(AL728+AL871-AL760=0,0,AL871/(AL728+AL871-AL760))</f>
        <v/>
      </c>
      <c r="AM895" s="16">
        <f>IF(AM728+AM871-AM760=0,0,AM871/(AM728+AM871-AM760))</f>
        <v/>
      </c>
      <c r="AN895" s="16">
        <f>IF(AN728+AN871-AN760=0,0,AN871/(AN728+AN871-AN760))</f>
        <v/>
      </c>
      <c r="AO895" s="16">
        <f>IF(AO728+AO871-AO760=0,0,AO871/(AO728+AO871-AO760))</f>
        <v/>
      </c>
      <c r="AP895" s="16">
        <f>IF(AP728+AP871-AP760=0,0,AP871/(AP728+AP871-AP760))</f>
        <v/>
      </c>
      <c r="AQ895" s="16">
        <f>IF(AQ728+AQ871-AQ760=0,0,AQ871/(AQ728+AQ871-AQ760))</f>
        <v/>
      </c>
      <c r="AR895" s="16">
        <f>IF(AR728+AR871-AR760=0,0,AR871/(AR728+AR871-AR760))</f>
        <v/>
      </c>
      <c r="AS895" s="16">
        <f>IF(AS728+AS871-AS760=0,0,AS871/(AS728+AS871-AS760))</f>
        <v/>
      </c>
      <c r="AT895" s="16">
        <f>IF(AT728+AT871-AT760=0,0,AT871/(AT728+AT871-AT760))</f>
        <v/>
      </c>
      <c r="AU895" s="16">
        <f>IF(AU728+AU871-AU760=0,0,AU871/(AU728+AU871-AU760))</f>
        <v/>
      </c>
      <c r="AV895" s="16">
        <f>IF(AV728+AV871-AV760=0,0,AV871/(AV728+AV871-AV760))</f>
        <v/>
      </c>
      <c r="AW895" s="16">
        <f>IF(AW728+AW871-AW760=0,0,AW871/(AW728+AW871-AW760))</f>
        <v/>
      </c>
      <c r="AX895" s="16">
        <f>IF(AX728+AX871-AX760=0,0,AX871/(AX728+AX871-AX760))</f>
        <v/>
      </c>
      <c r="AY895" s="16">
        <f>IF(AY728+AY871-AY760=0,0,AY871/(AY728+AY871-AY760))</f>
        <v/>
      </c>
    </row>
    <row r="896" hidden="1" outlineLevel="1">
      <c r="A896" s="14" t="inlineStr">
        <is>
          <t>phi</t>
        </is>
      </c>
      <c r="B896" s="14" t="inlineStr">
        <is>
          <t>oop</t>
        </is>
      </c>
      <c r="C896" s="14" t="inlineStr">
        <is>
          <t>pow</t>
        </is>
      </c>
      <c r="D896" s="35" t="n"/>
      <c r="E896" s="35" t="n"/>
      <c r="F896" s="35" t="n"/>
      <c r="G896" s="35" t="n"/>
      <c r="H896" s="14">
        <f>INDEX(VarLab,MATCH($A896,VarKey,0))&amp;INDEX(MemLab,MATCH($C896&amp;"|"&amp;$B896,MemKey,0))</f>
        <v/>
      </c>
      <c r="I896" s="14">
        <f>INDEX(VarUnit,MATCH($A896,VarKey,0))</f>
        <v/>
      </c>
      <c r="J896" s="14">
        <f>INDEX(VarSrc,MATCH($A896,VarKey,0))</f>
        <v/>
      </c>
      <c r="K896" s="11">
        <f>CodePrefix&amp;$A896&amp;IF($C896="","","."&amp;$C896&amp;"."&amp;$B896)&amp;INDEX(VarEnd,MATCH($A896,VarKey,0))&amp;K$5</f>
        <v/>
      </c>
      <c r="L896" s="15">
        <f>IF(L729+L872-L761=0,0,L872/(L729+L872-L761))</f>
        <v/>
      </c>
      <c r="M896" s="16">
        <f>IF(M729+M872-M761=0,0,M872/(M729+M872-M761))</f>
        <v/>
      </c>
      <c r="N896" s="16">
        <f>IF(N729+N872-N761=0,0,N872/(N729+N872-N761))</f>
        <v/>
      </c>
      <c r="O896" s="16">
        <f>IF(O729+O872-O761=0,0,O872/(O729+O872-O761))</f>
        <v/>
      </c>
      <c r="P896" s="16">
        <f>IF(P729+P872-P761=0,0,P872/(P729+P872-P761))</f>
        <v/>
      </c>
      <c r="Q896" s="16">
        <f>IF(Q729+Q872-Q761=0,0,Q872/(Q729+Q872-Q761))</f>
        <v/>
      </c>
      <c r="R896" s="16">
        <f>IF(R729+R872-R761=0,0,R872/(R729+R872-R761))</f>
        <v/>
      </c>
      <c r="S896" s="16">
        <f>IF(S729+S872-S761=0,0,S872/(S729+S872-S761))</f>
        <v/>
      </c>
      <c r="T896" s="16">
        <f>IF(T729+T872-T761=0,0,T872/(T729+T872-T761))</f>
        <v/>
      </c>
      <c r="U896" s="16">
        <f>IF(U729+U872-U761=0,0,U872/(U729+U872-U761))</f>
        <v/>
      </c>
      <c r="V896" s="16">
        <f>IF(V729+V872-V761=0,0,V872/(V729+V872-V761))</f>
        <v/>
      </c>
      <c r="W896" s="16">
        <f>IF(W729+W872-W761=0,0,W872/(W729+W872-W761))</f>
        <v/>
      </c>
      <c r="X896" s="16">
        <f>IF(X729+X872-X761=0,0,X872/(X729+X872-X761))</f>
        <v/>
      </c>
      <c r="Y896" s="16">
        <f>IF(Y729+Y872-Y761=0,0,Y872/(Y729+Y872-Y761))</f>
        <v/>
      </c>
      <c r="Z896" s="16">
        <f>IF(Z729+Z872-Z761=0,0,Z872/(Z729+Z872-Z761))</f>
        <v/>
      </c>
      <c r="AA896" s="16">
        <f>IF(AA729+AA872-AA761=0,0,AA872/(AA729+AA872-AA761))</f>
        <v/>
      </c>
      <c r="AB896" s="16">
        <f>IF(AB729+AB872-AB761=0,0,AB872/(AB729+AB872-AB761))</f>
        <v/>
      </c>
      <c r="AC896" s="16">
        <f>IF(AC729+AC872-AC761=0,0,AC872/(AC729+AC872-AC761))</f>
        <v/>
      </c>
      <c r="AD896" s="16">
        <f>IF(AD729+AD872-AD761=0,0,AD872/(AD729+AD872-AD761))</f>
        <v/>
      </c>
      <c r="AF896" s="11">
        <f>CodePrefix&amp;$A896&amp;IF($C896="","","."&amp;$C896&amp;"."&amp;$B896)&amp;INDEX(VarEnd,MATCH($A896,VarKey,0))&amp;AF$5</f>
        <v/>
      </c>
      <c r="AG896" s="15">
        <f>IF(AG729+AG872-AG761=0,0,AG872/(AG729+AG872-AG761))</f>
        <v/>
      </c>
      <c r="AH896" s="16">
        <f>IF(AH729+AH872-AH761=0,0,AH872/(AH729+AH872-AH761))</f>
        <v/>
      </c>
      <c r="AI896" s="16">
        <f>IF(AI729+AI872-AI761=0,0,AI872/(AI729+AI872-AI761))</f>
        <v/>
      </c>
      <c r="AJ896" s="16">
        <f>IF(AJ729+AJ872-AJ761=0,0,AJ872/(AJ729+AJ872-AJ761))</f>
        <v/>
      </c>
      <c r="AK896" s="16">
        <f>IF(AK729+AK872-AK761=0,0,AK872/(AK729+AK872-AK761))</f>
        <v/>
      </c>
      <c r="AL896" s="16">
        <f>IF(AL729+AL872-AL761=0,0,AL872/(AL729+AL872-AL761))</f>
        <v/>
      </c>
      <c r="AM896" s="16">
        <f>IF(AM729+AM872-AM761=0,0,AM872/(AM729+AM872-AM761))</f>
        <v/>
      </c>
      <c r="AN896" s="16">
        <f>IF(AN729+AN872-AN761=0,0,AN872/(AN729+AN872-AN761))</f>
        <v/>
      </c>
      <c r="AO896" s="16">
        <f>IF(AO729+AO872-AO761=0,0,AO872/(AO729+AO872-AO761))</f>
        <v/>
      </c>
      <c r="AP896" s="16">
        <f>IF(AP729+AP872-AP761=0,0,AP872/(AP729+AP872-AP761))</f>
        <v/>
      </c>
      <c r="AQ896" s="16">
        <f>IF(AQ729+AQ872-AQ761=0,0,AQ872/(AQ729+AQ872-AQ761))</f>
        <v/>
      </c>
      <c r="AR896" s="16">
        <f>IF(AR729+AR872-AR761=0,0,AR872/(AR729+AR872-AR761))</f>
        <v/>
      </c>
      <c r="AS896" s="16">
        <f>IF(AS729+AS872-AS761=0,0,AS872/(AS729+AS872-AS761))</f>
        <v/>
      </c>
      <c r="AT896" s="16">
        <f>IF(AT729+AT872-AT761=0,0,AT872/(AT729+AT872-AT761))</f>
        <v/>
      </c>
      <c r="AU896" s="16">
        <f>IF(AU729+AU872-AU761=0,0,AU872/(AU729+AU872-AU761))</f>
        <v/>
      </c>
      <c r="AV896" s="16">
        <f>IF(AV729+AV872-AV761=0,0,AV872/(AV729+AV872-AV761))</f>
        <v/>
      </c>
      <c r="AW896" s="16">
        <f>IF(AW729+AW872-AW761=0,0,AW872/(AW729+AW872-AW761))</f>
        <v/>
      </c>
      <c r="AX896" s="16">
        <f>IF(AX729+AX872-AX761=0,0,AX872/(AX729+AX872-AX761))</f>
        <v/>
      </c>
      <c r="AY896" s="16">
        <f>IF(AY729+AY872-AY761=0,0,AY872/(AY729+AY872-AY761))</f>
        <v/>
      </c>
    </row>
    <row r="897" hidden="1" outlineLevel="1">
      <c r="A897" s="14" t="inlineStr">
        <is>
          <t>phi</t>
        </is>
      </c>
      <c r="B897" s="14" t="inlineStr">
        <is>
          <t>nuc</t>
        </is>
      </c>
      <c r="C897" s="14" t="inlineStr">
        <is>
          <t>pow</t>
        </is>
      </c>
      <c r="D897" s="35" t="n"/>
      <c r="E897" s="35" t="n"/>
      <c r="F897" s="35" t="n"/>
      <c r="G897" s="35" t="n"/>
      <c r="H897" s="14">
        <f>INDEX(VarLab,MATCH($A897,VarKey,0))&amp;INDEX(MemLab,MATCH($C897&amp;"|"&amp;$B897,MemKey,0))</f>
        <v/>
      </c>
      <c r="I897" s="14">
        <f>INDEX(VarUnit,MATCH($A897,VarKey,0))</f>
        <v/>
      </c>
      <c r="J897" s="14">
        <f>INDEX(VarSrc,MATCH($A897,VarKey,0))</f>
        <v/>
      </c>
      <c r="K897" s="11">
        <f>CodePrefix&amp;$A897&amp;IF($C897="","","."&amp;$C897&amp;"."&amp;$B897)&amp;INDEX(VarEnd,MATCH($A897,VarKey,0))&amp;K$5</f>
        <v/>
      </c>
      <c r="L897" s="15">
        <f>IF(L730+L873-L762=0,0,L873/(L730+L873-L762))</f>
        <v/>
      </c>
      <c r="M897" s="16">
        <f>IF(M730+M873-M762=0,0,M873/(M730+M873-M762))</f>
        <v/>
      </c>
      <c r="N897" s="16">
        <f>IF(N730+N873-N762=0,0,N873/(N730+N873-N762))</f>
        <v/>
      </c>
      <c r="O897" s="16">
        <f>IF(O730+O873-O762=0,0,O873/(O730+O873-O762))</f>
        <v/>
      </c>
      <c r="P897" s="16">
        <f>IF(P730+P873-P762=0,0,P873/(P730+P873-P762))</f>
        <v/>
      </c>
      <c r="Q897" s="16">
        <f>IF(Q730+Q873-Q762=0,0,Q873/(Q730+Q873-Q762))</f>
        <v/>
      </c>
      <c r="R897" s="16">
        <f>IF(R730+R873-R762=0,0,R873/(R730+R873-R762))</f>
        <v/>
      </c>
      <c r="S897" s="16">
        <f>IF(S730+S873-S762=0,0,S873/(S730+S873-S762))</f>
        <v/>
      </c>
      <c r="T897" s="16">
        <f>IF(T730+T873-T762=0,0,T873/(T730+T873-T762))</f>
        <v/>
      </c>
      <c r="U897" s="16">
        <f>IF(U730+U873-U762=0,0,U873/(U730+U873-U762))</f>
        <v/>
      </c>
      <c r="V897" s="16">
        <f>IF(V730+V873-V762=0,0,V873/(V730+V873-V762))</f>
        <v/>
      </c>
      <c r="W897" s="16">
        <f>IF(W730+W873-W762=0,0,W873/(W730+W873-W762))</f>
        <v/>
      </c>
      <c r="X897" s="16">
        <f>IF(X730+X873-X762=0,0,X873/(X730+X873-X762))</f>
        <v/>
      </c>
      <c r="Y897" s="16">
        <f>IF(Y730+Y873-Y762=0,0,Y873/(Y730+Y873-Y762))</f>
        <v/>
      </c>
      <c r="Z897" s="16">
        <f>IF(Z730+Z873-Z762=0,0,Z873/(Z730+Z873-Z762))</f>
        <v/>
      </c>
      <c r="AA897" s="16">
        <f>IF(AA730+AA873-AA762=0,0,AA873/(AA730+AA873-AA762))</f>
        <v/>
      </c>
      <c r="AB897" s="16">
        <f>IF(AB730+AB873-AB762=0,0,AB873/(AB730+AB873-AB762))</f>
        <v/>
      </c>
      <c r="AC897" s="16">
        <f>IF(AC730+AC873-AC762=0,0,AC873/(AC730+AC873-AC762))</f>
        <v/>
      </c>
      <c r="AD897" s="16">
        <f>IF(AD730+AD873-AD762=0,0,AD873/(AD730+AD873-AD762))</f>
        <v/>
      </c>
      <c r="AF897" s="11">
        <f>CodePrefix&amp;$A897&amp;IF($C897="","","."&amp;$C897&amp;"."&amp;$B897)&amp;INDEX(VarEnd,MATCH($A897,VarKey,0))&amp;AF$5</f>
        <v/>
      </c>
      <c r="AG897" s="15">
        <f>IF(AG730+AG873-AG762=0,0,AG873/(AG730+AG873-AG762))</f>
        <v/>
      </c>
      <c r="AH897" s="16">
        <f>IF(AH730+AH873-AH762=0,0,AH873/(AH730+AH873-AH762))</f>
        <v/>
      </c>
      <c r="AI897" s="16">
        <f>IF(AI730+AI873-AI762=0,0,AI873/(AI730+AI873-AI762))</f>
        <v/>
      </c>
      <c r="AJ897" s="16">
        <f>IF(AJ730+AJ873-AJ762=0,0,AJ873/(AJ730+AJ873-AJ762))</f>
        <v/>
      </c>
      <c r="AK897" s="16">
        <f>IF(AK730+AK873-AK762=0,0,AK873/(AK730+AK873-AK762))</f>
        <v/>
      </c>
      <c r="AL897" s="16">
        <f>IF(AL730+AL873-AL762=0,0,AL873/(AL730+AL873-AL762))</f>
        <v/>
      </c>
      <c r="AM897" s="16">
        <f>IF(AM730+AM873-AM762=0,0,AM873/(AM730+AM873-AM762))</f>
        <v/>
      </c>
      <c r="AN897" s="16">
        <f>IF(AN730+AN873-AN762=0,0,AN873/(AN730+AN873-AN762))</f>
        <v/>
      </c>
      <c r="AO897" s="16">
        <f>IF(AO730+AO873-AO762=0,0,AO873/(AO730+AO873-AO762))</f>
        <v/>
      </c>
      <c r="AP897" s="16">
        <f>IF(AP730+AP873-AP762=0,0,AP873/(AP730+AP873-AP762))</f>
        <v/>
      </c>
      <c r="AQ897" s="16">
        <f>IF(AQ730+AQ873-AQ762=0,0,AQ873/(AQ730+AQ873-AQ762))</f>
        <v/>
      </c>
      <c r="AR897" s="16">
        <f>IF(AR730+AR873-AR762=0,0,AR873/(AR730+AR873-AR762))</f>
        <v/>
      </c>
      <c r="AS897" s="16">
        <f>IF(AS730+AS873-AS762=0,0,AS873/(AS730+AS873-AS762))</f>
        <v/>
      </c>
      <c r="AT897" s="16">
        <f>IF(AT730+AT873-AT762=0,0,AT873/(AT730+AT873-AT762))</f>
        <v/>
      </c>
      <c r="AU897" s="16">
        <f>IF(AU730+AU873-AU762=0,0,AU873/(AU730+AU873-AU762))</f>
        <v/>
      </c>
      <c r="AV897" s="16">
        <f>IF(AV730+AV873-AV762=0,0,AV873/(AV730+AV873-AV762))</f>
        <v/>
      </c>
      <c r="AW897" s="16">
        <f>IF(AW730+AW873-AW762=0,0,AW873/(AW730+AW873-AW762))</f>
        <v/>
      </c>
      <c r="AX897" s="16">
        <f>IF(AX730+AX873-AX762=0,0,AX873/(AX730+AX873-AX762))</f>
        <v/>
      </c>
      <c r="AY897" s="16">
        <f>IF(AY730+AY873-AY762=0,0,AY873/(AY730+AY873-AY762))</f>
        <v/>
      </c>
    </row>
    <row r="898" hidden="1" outlineLevel="1">
      <c r="A898" s="14" t="inlineStr">
        <is>
          <t>phi</t>
        </is>
      </c>
      <c r="B898" s="14" t="inlineStr">
        <is>
          <t>wnd</t>
        </is>
      </c>
      <c r="C898" s="14" t="inlineStr">
        <is>
          <t>pow</t>
        </is>
      </c>
      <c r="D898" s="35" t="n"/>
      <c r="E898" s="35" t="n"/>
      <c r="F898" s="35" t="n"/>
      <c r="G898" s="35" t="n"/>
      <c r="H898" s="14">
        <f>INDEX(VarLab,MATCH($A898,VarKey,0))&amp;INDEX(MemLab,MATCH($C898&amp;"|"&amp;$B898,MemKey,0))</f>
        <v/>
      </c>
      <c r="I898" s="14">
        <f>INDEX(VarUnit,MATCH($A898,VarKey,0))</f>
        <v/>
      </c>
      <c r="J898" s="14">
        <f>INDEX(VarSrc,MATCH($A898,VarKey,0))</f>
        <v/>
      </c>
      <c r="K898" s="11">
        <f>CodePrefix&amp;$A898&amp;IF($C898="","","."&amp;$C898&amp;"."&amp;$B898)&amp;INDEX(VarEnd,MATCH($A898,VarKey,0))&amp;K$5</f>
        <v/>
      </c>
      <c r="L898" s="15">
        <f>IF(L731+L874-L763=0,0,L874/(L731+L874-L763))</f>
        <v/>
      </c>
      <c r="M898" s="16">
        <f>IF(M731+M874-M763=0,0,M874/(M731+M874-M763))</f>
        <v/>
      </c>
      <c r="N898" s="16">
        <f>IF(N731+N874-N763=0,0,N874/(N731+N874-N763))</f>
        <v/>
      </c>
      <c r="O898" s="16">
        <f>IF(O731+O874-O763=0,0,O874/(O731+O874-O763))</f>
        <v/>
      </c>
      <c r="P898" s="16">
        <f>IF(P731+P874-P763=0,0,P874/(P731+P874-P763))</f>
        <v/>
      </c>
      <c r="Q898" s="16">
        <f>IF(Q731+Q874-Q763=0,0,Q874/(Q731+Q874-Q763))</f>
        <v/>
      </c>
      <c r="R898" s="16">
        <f>IF(R731+R874-R763=0,0,R874/(R731+R874-R763))</f>
        <v/>
      </c>
      <c r="S898" s="16">
        <f>IF(S731+S874-S763=0,0,S874/(S731+S874-S763))</f>
        <v/>
      </c>
      <c r="T898" s="16">
        <f>IF(T731+T874-T763=0,0,T874/(T731+T874-T763))</f>
        <v/>
      </c>
      <c r="U898" s="16">
        <f>IF(U731+U874-U763=0,0,U874/(U731+U874-U763))</f>
        <v/>
      </c>
      <c r="V898" s="16">
        <f>IF(V731+V874-V763=0,0,V874/(V731+V874-V763))</f>
        <v/>
      </c>
      <c r="W898" s="16">
        <f>IF(W731+W874-W763=0,0,W874/(W731+W874-W763))</f>
        <v/>
      </c>
      <c r="X898" s="16">
        <f>IF(X731+X874-X763=0,0,X874/(X731+X874-X763))</f>
        <v/>
      </c>
      <c r="Y898" s="16">
        <f>IF(Y731+Y874-Y763=0,0,Y874/(Y731+Y874-Y763))</f>
        <v/>
      </c>
      <c r="Z898" s="16">
        <f>IF(Z731+Z874-Z763=0,0,Z874/(Z731+Z874-Z763))</f>
        <v/>
      </c>
      <c r="AA898" s="16">
        <f>IF(AA731+AA874-AA763=0,0,AA874/(AA731+AA874-AA763))</f>
        <v/>
      </c>
      <c r="AB898" s="16">
        <f>IF(AB731+AB874-AB763=0,0,AB874/(AB731+AB874-AB763))</f>
        <v/>
      </c>
      <c r="AC898" s="16">
        <f>IF(AC731+AC874-AC763=0,0,AC874/(AC731+AC874-AC763))</f>
        <v/>
      </c>
      <c r="AD898" s="16">
        <f>IF(AD731+AD874-AD763=0,0,AD874/(AD731+AD874-AD763))</f>
        <v/>
      </c>
      <c r="AF898" s="11">
        <f>CodePrefix&amp;$A898&amp;IF($C898="","","."&amp;$C898&amp;"."&amp;$B898)&amp;INDEX(VarEnd,MATCH($A898,VarKey,0))&amp;AF$5</f>
        <v/>
      </c>
      <c r="AG898" s="15">
        <f>IF(AG731+AG874-AG763=0,0,AG874/(AG731+AG874-AG763))</f>
        <v/>
      </c>
      <c r="AH898" s="16">
        <f>IF(AH731+AH874-AH763=0,0,AH874/(AH731+AH874-AH763))</f>
        <v/>
      </c>
      <c r="AI898" s="16">
        <f>IF(AI731+AI874-AI763=0,0,AI874/(AI731+AI874-AI763))</f>
        <v/>
      </c>
      <c r="AJ898" s="16">
        <f>IF(AJ731+AJ874-AJ763=0,0,AJ874/(AJ731+AJ874-AJ763))</f>
        <v/>
      </c>
      <c r="AK898" s="16">
        <f>IF(AK731+AK874-AK763=0,0,AK874/(AK731+AK874-AK763))</f>
        <v/>
      </c>
      <c r="AL898" s="16">
        <f>IF(AL731+AL874-AL763=0,0,AL874/(AL731+AL874-AL763))</f>
        <v/>
      </c>
      <c r="AM898" s="16">
        <f>IF(AM731+AM874-AM763=0,0,AM874/(AM731+AM874-AM763))</f>
        <v/>
      </c>
      <c r="AN898" s="16">
        <f>IF(AN731+AN874-AN763=0,0,AN874/(AN731+AN874-AN763))</f>
        <v/>
      </c>
      <c r="AO898" s="16">
        <f>IF(AO731+AO874-AO763=0,0,AO874/(AO731+AO874-AO763))</f>
        <v/>
      </c>
      <c r="AP898" s="16">
        <f>IF(AP731+AP874-AP763=0,0,AP874/(AP731+AP874-AP763))</f>
        <v/>
      </c>
      <c r="AQ898" s="16">
        <f>IF(AQ731+AQ874-AQ763=0,0,AQ874/(AQ731+AQ874-AQ763))</f>
        <v/>
      </c>
      <c r="AR898" s="16">
        <f>IF(AR731+AR874-AR763=0,0,AR874/(AR731+AR874-AR763))</f>
        <v/>
      </c>
      <c r="AS898" s="16">
        <f>IF(AS731+AS874-AS763=0,0,AS874/(AS731+AS874-AS763))</f>
        <v/>
      </c>
      <c r="AT898" s="16">
        <f>IF(AT731+AT874-AT763=0,0,AT874/(AT731+AT874-AT763))</f>
        <v/>
      </c>
      <c r="AU898" s="16">
        <f>IF(AU731+AU874-AU763=0,0,AU874/(AU731+AU874-AU763))</f>
        <v/>
      </c>
      <c r="AV898" s="16">
        <f>IF(AV731+AV874-AV763=0,0,AV874/(AV731+AV874-AV763))</f>
        <v/>
      </c>
      <c r="AW898" s="16">
        <f>IF(AW731+AW874-AW763=0,0,AW874/(AW731+AW874-AW763))</f>
        <v/>
      </c>
      <c r="AX898" s="16">
        <f>IF(AX731+AX874-AX763=0,0,AX874/(AX731+AX874-AX763))</f>
        <v/>
      </c>
      <c r="AY898" s="16">
        <f>IF(AY731+AY874-AY763=0,0,AY874/(AY731+AY874-AY763))</f>
        <v/>
      </c>
    </row>
    <row r="899" hidden="1" outlineLevel="1">
      <c r="A899" s="14" t="inlineStr">
        <is>
          <t>phi</t>
        </is>
      </c>
      <c r="B899" s="14" t="inlineStr">
        <is>
          <t>sol</t>
        </is>
      </c>
      <c r="C899" s="14" t="inlineStr">
        <is>
          <t>pow</t>
        </is>
      </c>
      <c r="D899" s="35" t="n"/>
      <c r="E899" s="35" t="n"/>
      <c r="F899" s="35" t="n"/>
      <c r="G899" s="35" t="n"/>
      <c r="H899" s="14">
        <f>INDEX(VarLab,MATCH($A899,VarKey,0))&amp;INDEX(MemLab,MATCH($C899&amp;"|"&amp;$B899,MemKey,0))</f>
        <v/>
      </c>
      <c r="I899" s="14">
        <f>INDEX(VarUnit,MATCH($A899,VarKey,0))</f>
        <v/>
      </c>
      <c r="J899" s="14">
        <f>INDEX(VarSrc,MATCH($A899,VarKey,0))</f>
        <v/>
      </c>
      <c r="K899" s="11">
        <f>CodePrefix&amp;$A899&amp;IF($C899="","","."&amp;$C899&amp;"."&amp;$B899)&amp;INDEX(VarEnd,MATCH($A899,VarKey,0))&amp;K$5</f>
        <v/>
      </c>
      <c r="L899" s="15">
        <f>IF(L732+L875-L764=0,0,L875/(L732+L875-L764))</f>
        <v/>
      </c>
      <c r="M899" s="16">
        <f>IF(M732+M875-M764=0,0,M875/(M732+M875-M764))</f>
        <v/>
      </c>
      <c r="N899" s="16">
        <f>IF(N732+N875-N764=0,0,N875/(N732+N875-N764))</f>
        <v/>
      </c>
      <c r="O899" s="16">
        <f>IF(O732+O875-O764=0,0,O875/(O732+O875-O764))</f>
        <v/>
      </c>
      <c r="P899" s="16">
        <f>IF(P732+P875-P764=0,0,P875/(P732+P875-P764))</f>
        <v/>
      </c>
      <c r="Q899" s="16">
        <f>IF(Q732+Q875-Q764=0,0,Q875/(Q732+Q875-Q764))</f>
        <v/>
      </c>
      <c r="R899" s="16">
        <f>IF(R732+R875-R764=0,0,R875/(R732+R875-R764))</f>
        <v/>
      </c>
      <c r="S899" s="16">
        <f>IF(S732+S875-S764=0,0,S875/(S732+S875-S764))</f>
        <v/>
      </c>
      <c r="T899" s="16">
        <f>IF(T732+T875-T764=0,0,T875/(T732+T875-T764))</f>
        <v/>
      </c>
      <c r="U899" s="16">
        <f>IF(U732+U875-U764=0,0,U875/(U732+U875-U764))</f>
        <v/>
      </c>
      <c r="V899" s="16">
        <f>IF(V732+V875-V764=0,0,V875/(V732+V875-V764))</f>
        <v/>
      </c>
      <c r="W899" s="16">
        <f>IF(W732+W875-W764=0,0,W875/(W732+W875-W764))</f>
        <v/>
      </c>
      <c r="X899" s="16">
        <f>IF(X732+X875-X764=0,0,X875/(X732+X875-X764))</f>
        <v/>
      </c>
      <c r="Y899" s="16">
        <f>IF(Y732+Y875-Y764=0,0,Y875/(Y732+Y875-Y764))</f>
        <v/>
      </c>
      <c r="Z899" s="16">
        <f>IF(Z732+Z875-Z764=0,0,Z875/(Z732+Z875-Z764))</f>
        <v/>
      </c>
      <c r="AA899" s="16">
        <f>IF(AA732+AA875-AA764=0,0,AA875/(AA732+AA875-AA764))</f>
        <v/>
      </c>
      <c r="AB899" s="16">
        <f>IF(AB732+AB875-AB764=0,0,AB875/(AB732+AB875-AB764))</f>
        <v/>
      </c>
      <c r="AC899" s="16">
        <f>IF(AC732+AC875-AC764=0,0,AC875/(AC732+AC875-AC764))</f>
        <v/>
      </c>
      <c r="AD899" s="16">
        <f>IF(AD732+AD875-AD764=0,0,AD875/(AD732+AD875-AD764))</f>
        <v/>
      </c>
      <c r="AF899" s="11">
        <f>CodePrefix&amp;$A899&amp;IF($C899="","","."&amp;$C899&amp;"."&amp;$B899)&amp;INDEX(VarEnd,MATCH($A899,VarKey,0))&amp;AF$5</f>
        <v/>
      </c>
      <c r="AG899" s="15">
        <f>IF(AG732+AG875-AG764=0,0,AG875/(AG732+AG875-AG764))</f>
        <v/>
      </c>
      <c r="AH899" s="16">
        <f>IF(AH732+AH875-AH764=0,0,AH875/(AH732+AH875-AH764))</f>
        <v/>
      </c>
      <c r="AI899" s="16">
        <f>IF(AI732+AI875-AI764=0,0,AI875/(AI732+AI875-AI764))</f>
        <v/>
      </c>
      <c r="AJ899" s="16">
        <f>IF(AJ732+AJ875-AJ764=0,0,AJ875/(AJ732+AJ875-AJ764))</f>
        <v/>
      </c>
      <c r="AK899" s="16">
        <f>IF(AK732+AK875-AK764=0,0,AK875/(AK732+AK875-AK764))</f>
        <v/>
      </c>
      <c r="AL899" s="16">
        <f>IF(AL732+AL875-AL764=0,0,AL875/(AL732+AL875-AL764))</f>
        <v/>
      </c>
      <c r="AM899" s="16">
        <f>IF(AM732+AM875-AM764=0,0,AM875/(AM732+AM875-AM764))</f>
        <v/>
      </c>
      <c r="AN899" s="16">
        <f>IF(AN732+AN875-AN764=0,0,AN875/(AN732+AN875-AN764))</f>
        <v/>
      </c>
      <c r="AO899" s="16">
        <f>IF(AO732+AO875-AO764=0,0,AO875/(AO732+AO875-AO764))</f>
        <v/>
      </c>
      <c r="AP899" s="16">
        <f>IF(AP732+AP875-AP764=0,0,AP875/(AP732+AP875-AP764))</f>
        <v/>
      </c>
      <c r="AQ899" s="16">
        <f>IF(AQ732+AQ875-AQ764=0,0,AQ875/(AQ732+AQ875-AQ764))</f>
        <v/>
      </c>
      <c r="AR899" s="16">
        <f>IF(AR732+AR875-AR764=0,0,AR875/(AR732+AR875-AR764))</f>
        <v/>
      </c>
      <c r="AS899" s="16">
        <f>IF(AS732+AS875-AS764=0,0,AS875/(AS732+AS875-AS764))</f>
        <v/>
      </c>
      <c r="AT899" s="16">
        <f>IF(AT732+AT875-AT764=0,0,AT875/(AT732+AT875-AT764))</f>
        <v/>
      </c>
      <c r="AU899" s="16">
        <f>IF(AU732+AU875-AU764=0,0,AU875/(AU732+AU875-AU764))</f>
        <v/>
      </c>
      <c r="AV899" s="16">
        <f>IF(AV732+AV875-AV764=0,0,AV875/(AV732+AV875-AV764))</f>
        <v/>
      </c>
      <c r="AW899" s="16">
        <f>IF(AW732+AW875-AW764=0,0,AW875/(AW732+AW875-AW764))</f>
        <v/>
      </c>
      <c r="AX899" s="16">
        <f>IF(AX732+AX875-AX764=0,0,AX875/(AX732+AX875-AX764))</f>
        <v/>
      </c>
      <c r="AY899" s="16">
        <f>IF(AY732+AY875-AY764=0,0,AY875/(AY732+AY875-AY764))</f>
        <v/>
      </c>
    </row>
    <row r="900" hidden="1" outlineLevel="1">
      <c r="A900" s="14" t="inlineStr">
        <is>
          <t>phi</t>
        </is>
      </c>
      <c r="B900" s="14" t="inlineStr">
        <is>
          <t>hyd</t>
        </is>
      </c>
      <c r="C900" s="14" t="inlineStr">
        <is>
          <t>pow</t>
        </is>
      </c>
      <c r="D900" s="35" t="n"/>
      <c r="E900" s="35" t="n"/>
      <c r="F900" s="35" t="n"/>
      <c r="G900" s="35" t="n"/>
      <c r="H900" s="14">
        <f>INDEX(VarLab,MATCH($A900,VarKey,0))&amp;INDEX(MemLab,MATCH($C900&amp;"|"&amp;$B900,MemKey,0))</f>
        <v/>
      </c>
      <c r="I900" s="14">
        <f>INDEX(VarUnit,MATCH($A900,VarKey,0))</f>
        <v/>
      </c>
      <c r="J900" s="14">
        <f>INDEX(VarSrc,MATCH($A900,VarKey,0))</f>
        <v/>
      </c>
      <c r="K900" s="11">
        <f>CodePrefix&amp;$A900&amp;IF($C900="","","."&amp;$C900&amp;"."&amp;$B900)&amp;INDEX(VarEnd,MATCH($A900,VarKey,0))&amp;K$5</f>
        <v/>
      </c>
      <c r="L900" s="15">
        <f>IF(L733+L876-L765=0,0,L876/(L733+L876-L765))</f>
        <v/>
      </c>
      <c r="M900" s="16">
        <f>IF(M733+M876-M765=0,0,M876/(M733+M876-M765))</f>
        <v/>
      </c>
      <c r="N900" s="16">
        <f>IF(N733+N876-N765=0,0,N876/(N733+N876-N765))</f>
        <v/>
      </c>
      <c r="O900" s="16">
        <f>IF(O733+O876-O765=0,0,O876/(O733+O876-O765))</f>
        <v/>
      </c>
      <c r="P900" s="16">
        <f>IF(P733+P876-P765=0,0,P876/(P733+P876-P765))</f>
        <v/>
      </c>
      <c r="Q900" s="16">
        <f>IF(Q733+Q876-Q765=0,0,Q876/(Q733+Q876-Q765))</f>
        <v/>
      </c>
      <c r="R900" s="16">
        <f>IF(R733+R876-R765=0,0,R876/(R733+R876-R765))</f>
        <v/>
      </c>
      <c r="S900" s="16">
        <f>IF(S733+S876-S765=0,0,S876/(S733+S876-S765))</f>
        <v/>
      </c>
      <c r="T900" s="16">
        <f>IF(T733+T876-T765=0,0,T876/(T733+T876-T765))</f>
        <v/>
      </c>
      <c r="U900" s="16">
        <f>IF(U733+U876-U765=0,0,U876/(U733+U876-U765))</f>
        <v/>
      </c>
      <c r="V900" s="16">
        <f>IF(V733+V876-V765=0,0,V876/(V733+V876-V765))</f>
        <v/>
      </c>
      <c r="W900" s="16">
        <f>IF(W733+W876-W765=0,0,W876/(W733+W876-W765))</f>
        <v/>
      </c>
      <c r="X900" s="16">
        <f>IF(X733+X876-X765=0,0,X876/(X733+X876-X765))</f>
        <v/>
      </c>
      <c r="Y900" s="16">
        <f>IF(Y733+Y876-Y765=0,0,Y876/(Y733+Y876-Y765))</f>
        <v/>
      </c>
      <c r="Z900" s="16">
        <f>IF(Z733+Z876-Z765=0,0,Z876/(Z733+Z876-Z765))</f>
        <v/>
      </c>
      <c r="AA900" s="16">
        <f>IF(AA733+AA876-AA765=0,0,AA876/(AA733+AA876-AA765))</f>
        <v/>
      </c>
      <c r="AB900" s="16">
        <f>IF(AB733+AB876-AB765=0,0,AB876/(AB733+AB876-AB765))</f>
        <v/>
      </c>
      <c r="AC900" s="16">
        <f>IF(AC733+AC876-AC765=0,0,AC876/(AC733+AC876-AC765))</f>
        <v/>
      </c>
      <c r="AD900" s="16">
        <f>IF(AD733+AD876-AD765=0,0,AD876/(AD733+AD876-AD765))</f>
        <v/>
      </c>
      <c r="AF900" s="11">
        <f>CodePrefix&amp;$A900&amp;IF($C900="","","."&amp;$C900&amp;"."&amp;$B900)&amp;INDEX(VarEnd,MATCH($A900,VarKey,0))&amp;AF$5</f>
        <v/>
      </c>
      <c r="AG900" s="15">
        <f>IF(AG733+AG876-AG765=0,0,AG876/(AG733+AG876-AG765))</f>
        <v/>
      </c>
      <c r="AH900" s="16">
        <f>IF(AH733+AH876-AH765=0,0,AH876/(AH733+AH876-AH765))</f>
        <v/>
      </c>
      <c r="AI900" s="16">
        <f>IF(AI733+AI876-AI765=0,0,AI876/(AI733+AI876-AI765))</f>
        <v/>
      </c>
      <c r="AJ900" s="16">
        <f>IF(AJ733+AJ876-AJ765=0,0,AJ876/(AJ733+AJ876-AJ765))</f>
        <v/>
      </c>
      <c r="AK900" s="16">
        <f>IF(AK733+AK876-AK765=0,0,AK876/(AK733+AK876-AK765))</f>
        <v/>
      </c>
      <c r="AL900" s="16">
        <f>IF(AL733+AL876-AL765=0,0,AL876/(AL733+AL876-AL765))</f>
        <v/>
      </c>
      <c r="AM900" s="16">
        <f>IF(AM733+AM876-AM765=0,0,AM876/(AM733+AM876-AM765))</f>
        <v/>
      </c>
      <c r="AN900" s="16">
        <f>IF(AN733+AN876-AN765=0,0,AN876/(AN733+AN876-AN765))</f>
        <v/>
      </c>
      <c r="AO900" s="16">
        <f>IF(AO733+AO876-AO765=0,0,AO876/(AO733+AO876-AO765))</f>
        <v/>
      </c>
      <c r="AP900" s="16">
        <f>IF(AP733+AP876-AP765=0,0,AP876/(AP733+AP876-AP765))</f>
        <v/>
      </c>
      <c r="AQ900" s="16">
        <f>IF(AQ733+AQ876-AQ765=0,0,AQ876/(AQ733+AQ876-AQ765))</f>
        <v/>
      </c>
      <c r="AR900" s="16">
        <f>IF(AR733+AR876-AR765=0,0,AR876/(AR733+AR876-AR765))</f>
        <v/>
      </c>
      <c r="AS900" s="16">
        <f>IF(AS733+AS876-AS765=0,0,AS876/(AS733+AS876-AS765))</f>
        <v/>
      </c>
      <c r="AT900" s="16">
        <f>IF(AT733+AT876-AT765=0,0,AT876/(AT733+AT876-AT765))</f>
        <v/>
      </c>
      <c r="AU900" s="16">
        <f>IF(AU733+AU876-AU765=0,0,AU876/(AU733+AU876-AU765))</f>
        <v/>
      </c>
      <c r="AV900" s="16">
        <f>IF(AV733+AV876-AV765=0,0,AV876/(AV733+AV876-AV765))</f>
        <v/>
      </c>
      <c r="AW900" s="16">
        <f>IF(AW733+AW876-AW765=0,0,AW876/(AW733+AW876-AW765))</f>
        <v/>
      </c>
      <c r="AX900" s="16">
        <f>IF(AX733+AX876-AX765=0,0,AX876/(AX733+AX876-AX765))</f>
        <v/>
      </c>
      <c r="AY900" s="16">
        <f>IF(AY733+AY876-AY765=0,0,AY876/(AY733+AY876-AY765))</f>
        <v/>
      </c>
    </row>
    <row r="901" hidden="1" outlineLevel="1">
      <c r="A901" s="14" t="inlineStr">
        <is>
          <t>phi</t>
        </is>
      </c>
      <c r="B901" s="14" t="inlineStr">
        <is>
          <t>ore</t>
        </is>
      </c>
      <c r="C901" s="14" t="inlineStr">
        <is>
          <t>pow</t>
        </is>
      </c>
      <c r="D901" s="35" t="n"/>
      <c r="E901" s="35" t="n"/>
      <c r="F901" s="35" t="n"/>
      <c r="G901" s="35" t="n"/>
      <c r="H901" s="14">
        <f>INDEX(VarLab,MATCH($A901,VarKey,0))&amp;INDEX(MemLab,MATCH($C901&amp;"|"&amp;$B901,MemKey,0))</f>
        <v/>
      </c>
      <c r="I901" s="14">
        <f>INDEX(VarUnit,MATCH($A901,VarKey,0))</f>
        <v/>
      </c>
      <c r="J901" s="14">
        <f>INDEX(VarSrc,MATCH($A901,VarKey,0))</f>
        <v/>
      </c>
      <c r="K901" s="11">
        <f>CodePrefix&amp;$A901&amp;IF($C901="","","."&amp;$C901&amp;"."&amp;$B901)&amp;INDEX(VarEnd,MATCH($A901,VarKey,0))&amp;K$5</f>
        <v/>
      </c>
      <c r="L901" s="15">
        <f>IF(L734+L877-L766=0,0,L877/(L734+L877-L766))</f>
        <v/>
      </c>
      <c r="M901" s="16">
        <f>IF(M734+M877-M766=0,0,M877/(M734+M877-M766))</f>
        <v/>
      </c>
      <c r="N901" s="16">
        <f>IF(N734+N877-N766=0,0,N877/(N734+N877-N766))</f>
        <v/>
      </c>
      <c r="O901" s="16">
        <f>IF(O734+O877-O766=0,0,O877/(O734+O877-O766))</f>
        <v/>
      </c>
      <c r="P901" s="16">
        <f>IF(P734+P877-P766=0,0,P877/(P734+P877-P766))</f>
        <v/>
      </c>
      <c r="Q901" s="16">
        <f>IF(Q734+Q877-Q766=0,0,Q877/(Q734+Q877-Q766))</f>
        <v/>
      </c>
      <c r="R901" s="16">
        <f>IF(R734+R877-R766=0,0,R877/(R734+R877-R766))</f>
        <v/>
      </c>
      <c r="S901" s="16">
        <f>IF(S734+S877-S766=0,0,S877/(S734+S877-S766))</f>
        <v/>
      </c>
      <c r="T901" s="16">
        <f>IF(T734+T877-T766=0,0,T877/(T734+T877-T766))</f>
        <v/>
      </c>
      <c r="U901" s="16">
        <f>IF(U734+U877-U766=0,0,U877/(U734+U877-U766))</f>
        <v/>
      </c>
      <c r="V901" s="16">
        <f>IF(V734+V877-V766=0,0,V877/(V734+V877-V766))</f>
        <v/>
      </c>
      <c r="W901" s="16">
        <f>IF(W734+W877-W766=0,0,W877/(W734+W877-W766))</f>
        <v/>
      </c>
      <c r="X901" s="16">
        <f>IF(X734+X877-X766=0,0,X877/(X734+X877-X766))</f>
        <v/>
      </c>
      <c r="Y901" s="16">
        <f>IF(Y734+Y877-Y766=0,0,Y877/(Y734+Y877-Y766))</f>
        <v/>
      </c>
      <c r="Z901" s="16">
        <f>IF(Z734+Z877-Z766=0,0,Z877/(Z734+Z877-Z766))</f>
        <v/>
      </c>
      <c r="AA901" s="16">
        <f>IF(AA734+AA877-AA766=0,0,AA877/(AA734+AA877-AA766))</f>
        <v/>
      </c>
      <c r="AB901" s="16">
        <f>IF(AB734+AB877-AB766=0,0,AB877/(AB734+AB877-AB766))</f>
        <v/>
      </c>
      <c r="AC901" s="16">
        <f>IF(AC734+AC877-AC766=0,0,AC877/(AC734+AC877-AC766))</f>
        <v/>
      </c>
      <c r="AD901" s="16">
        <f>IF(AD734+AD877-AD766=0,0,AD877/(AD734+AD877-AD766))</f>
        <v/>
      </c>
      <c r="AF901" s="11">
        <f>CodePrefix&amp;$A901&amp;IF($C901="","","."&amp;$C901&amp;"."&amp;$B901)&amp;INDEX(VarEnd,MATCH($A901,VarKey,0))&amp;AF$5</f>
        <v/>
      </c>
      <c r="AG901" s="15">
        <f>IF(AG734+AG877-AG766=0,0,AG877/(AG734+AG877-AG766))</f>
        <v/>
      </c>
      <c r="AH901" s="16">
        <f>IF(AH734+AH877-AH766=0,0,AH877/(AH734+AH877-AH766))</f>
        <v/>
      </c>
      <c r="AI901" s="16">
        <f>IF(AI734+AI877-AI766=0,0,AI877/(AI734+AI877-AI766))</f>
        <v/>
      </c>
      <c r="AJ901" s="16">
        <f>IF(AJ734+AJ877-AJ766=0,0,AJ877/(AJ734+AJ877-AJ766))</f>
        <v/>
      </c>
      <c r="AK901" s="16">
        <f>IF(AK734+AK877-AK766=0,0,AK877/(AK734+AK877-AK766))</f>
        <v/>
      </c>
      <c r="AL901" s="16">
        <f>IF(AL734+AL877-AL766=0,0,AL877/(AL734+AL877-AL766))</f>
        <v/>
      </c>
      <c r="AM901" s="16">
        <f>IF(AM734+AM877-AM766=0,0,AM877/(AM734+AM877-AM766))</f>
        <v/>
      </c>
      <c r="AN901" s="16">
        <f>IF(AN734+AN877-AN766=0,0,AN877/(AN734+AN877-AN766))</f>
        <v/>
      </c>
      <c r="AO901" s="16">
        <f>IF(AO734+AO877-AO766=0,0,AO877/(AO734+AO877-AO766))</f>
        <v/>
      </c>
      <c r="AP901" s="16">
        <f>IF(AP734+AP877-AP766=0,0,AP877/(AP734+AP877-AP766))</f>
        <v/>
      </c>
      <c r="AQ901" s="16">
        <f>IF(AQ734+AQ877-AQ766=0,0,AQ877/(AQ734+AQ877-AQ766))</f>
        <v/>
      </c>
      <c r="AR901" s="16">
        <f>IF(AR734+AR877-AR766=0,0,AR877/(AR734+AR877-AR766))</f>
        <v/>
      </c>
      <c r="AS901" s="16">
        <f>IF(AS734+AS877-AS766=0,0,AS877/(AS734+AS877-AS766))</f>
        <v/>
      </c>
      <c r="AT901" s="16">
        <f>IF(AT734+AT877-AT766=0,0,AT877/(AT734+AT877-AT766))</f>
        <v/>
      </c>
      <c r="AU901" s="16">
        <f>IF(AU734+AU877-AU766=0,0,AU877/(AU734+AU877-AU766))</f>
        <v/>
      </c>
      <c r="AV901" s="16">
        <f>IF(AV734+AV877-AV766=0,0,AV877/(AV734+AV877-AV766))</f>
        <v/>
      </c>
      <c r="AW901" s="16">
        <f>IF(AW734+AW877-AW766=0,0,AW877/(AW734+AW877-AW766))</f>
        <v/>
      </c>
      <c r="AX901" s="16">
        <f>IF(AX734+AX877-AX766=0,0,AX877/(AX734+AX877-AX766))</f>
        <v/>
      </c>
      <c r="AY901" s="16">
        <f>IF(AY734+AY877-AY766=0,0,AY877/(AY734+AY877-AY766))</f>
        <v/>
      </c>
    </row>
    <row r="902" hidden="1" outlineLevel="1">
      <c r="A902" s="14" t="inlineStr">
        <is>
          <t>phi</t>
        </is>
      </c>
      <c r="B902" s="14" t="inlineStr">
        <is>
          <t>bio</t>
        </is>
      </c>
      <c r="C902" s="14" t="inlineStr">
        <is>
          <t>pow</t>
        </is>
      </c>
      <c r="D902" s="35" t="n"/>
      <c r="E902" s="35" t="n"/>
      <c r="F902" s="35" t="n"/>
      <c r="G902" s="35" t="n"/>
      <c r="H902" s="14">
        <f>INDEX(VarLab,MATCH($A902,VarKey,0))&amp;INDEX(MemLab,MATCH($C902&amp;"|"&amp;$B902,MemKey,0))</f>
        <v/>
      </c>
      <c r="I902" s="14">
        <f>INDEX(VarUnit,MATCH($A902,VarKey,0))</f>
        <v/>
      </c>
      <c r="J902" s="14">
        <f>INDEX(VarSrc,MATCH($A902,VarKey,0))</f>
        <v/>
      </c>
      <c r="K902" s="11">
        <f>CodePrefix&amp;$A902&amp;IF($C902="","","."&amp;$C902&amp;"."&amp;$B902)&amp;INDEX(VarEnd,MATCH($A902,VarKey,0))&amp;K$5</f>
        <v/>
      </c>
      <c r="L902" s="15">
        <f>IF(L735+L878-L767=0,0,L878/(L735+L878-L767))</f>
        <v/>
      </c>
      <c r="M902" s="16">
        <f>IF(M735+M878-M767=0,0,M878/(M735+M878-M767))</f>
        <v/>
      </c>
      <c r="N902" s="16">
        <f>IF(N735+N878-N767=0,0,N878/(N735+N878-N767))</f>
        <v/>
      </c>
      <c r="O902" s="16">
        <f>IF(O735+O878-O767=0,0,O878/(O735+O878-O767))</f>
        <v/>
      </c>
      <c r="P902" s="16">
        <f>IF(P735+P878-P767=0,0,P878/(P735+P878-P767))</f>
        <v/>
      </c>
      <c r="Q902" s="16">
        <f>IF(Q735+Q878-Q767=0,0,Q878/(Q735+Q878-Q767))</f>
        <v/>
      </c>
      <c r="R902" s="16">
        <f>IF(R735+R878-R767=0,0,R878/(R735+R878-R767))</f>
        <v/>
      </c>
      <c r="S902" s="16">
        <f>IF(S735+S878-S767=0,0,S878/(S735+S878-S767))</f>
        <v/>
      </c>
      <c r="T902" s="16">
        <f>IF(T735+T878-T767=0,0,T878/(T735+T878-T767))</f>
        <v/>
      </c>
      <c r="U902" s="16">
        <f>IF(U735+U878-U767=0,0,U878/(U735+U878-U767))</f>
        <v/>
      </c>
      <c r="V902" s="16">
        <f>IF(V735+V878-V767=0,0,V878/(V735+V878-V767))</f>
        <v/>
      </c>
      <c r="W902" s="16">
        <f>IF(W735+W878-W767=0,0,W878/(W735+W878-W767))</f>
        <v/>
      </c>
      <c r="X902" s="16">
        <f>IF(X735+X878-X767=0,0,X878/(X735+X878-X767))</f>
        <v/>
      </c>
      <c r="Y902" s="16">
        <f>IF(Y735+Y878-Y767=0,0,Y878/(Y735+Y878-Y767))</f>
        <v/>
      </c>
      <c r="Z902" s="16">
        <f>IF(Z735+Z878-Z767=0,0,Z878/(Z735+Z878-Z767))</f>
        <v/>
      </c>
      <c r="AA902" s="16">
        <f>IF(AA735+AA878-AA767=0,0,AA878/(AA735+AA878-AA767))</f>
        <v/>
      </c>
      <c r="AB902" s="16">
        <f>IF(AB735+AB878-AB767=0,0,AB878/(AB735+AB878-AB767))</f>
        <v/>
      </c>
      <c r="AC902" s="16">
        <f>IF(AC735+AC878-AC767=0,0,AC878/(AC735+AC878-AC767))</f>
        <v/>
      </c>
      <c r="AD902" s="16">
        <f>IF(AD735+AD878-AD767=0,0,AD878/(AD735+AD878-AD767))</f>
        <v/>
      </c>
      <c r="AF902" s="11">
        <f>CodePrefix&amp;$A902&amp;IF($C902="","","."&amp;$C902&amp;"."&amp;$B902)&amp;INDEX(VarEnd,MATCH($A902,VarKey,0))&amp;AF$5</f>
        <v/>
      </c>
      <c r="AG902" s="15">
        <f>IF(AG735+AG878-AG767=0,0,AG878/(AG735+AG878-AG767))</f>
        <v/>
      </c>
      <c r="AH902" s="16">
        <f>IF(AH735+AH878-AH767=0,0,AH878/(AH735+AH878-AH767))</f>
        <v/>
      </c>
      <c r="AI902" s="16">
        <f>IF(AI735+AI878-AI767=0,0,AI878/(AI735+AI878-AI767))</f>
        <v/>
      </c>
      <c r="AJ902" s="16">
        <f>IF(AJ735+AJ878-AJ767=0,0,AJ878/(AJ735+AJ878-AJ767))</f>
        <v/>
      </c>
      <c r="AK902" s="16">
        <f>IF(AK735+AK878-AK767=0,0,AK878/(AK735+AK878-AK767))</f>
        <v/>
      </c>
      <c r="AL902" s="16">
        <f>IF(AL735+AL878-AL767=0,0,AL878/(AL735+AL878-AL767))</f>
        <v/>
      </c>
      <c r="AM902" s="16">
        <f>IF(AM735+AM878-AM767=0,0,AM878/(AM735+AM878-AM767))</f>
        <v/>
      </c>
      <c r="AN902" s="16">
        <f>IF(AN735+AN878-AN767=0,0,AN878/(AN735+AN878-AN767))</f>
        <v/>
      </c>
      <c r="AO902" s="16">
        <f>IF(AO735+AO878-AO767=0,0,AO878/(AO735+AO878-AO767))</f>
        <v/>
      </c>
      <c r="AP902" s="16">
        <f>IF(AP735+AP878-AP767=0,0,AP878/(AP735+AP878-AP767))</f>
        <v/>
      </c>
      <c r="AQ902" s="16">
        <f>IF(AQ735+AQ878-AQ767=0,0,AQ878/(AQ735+AQ878-AQ767))</f>
        <v/>
      </c>
      <c r="AR902" s="16">
        <f>IF(AR735+AR878-AR767=0,0,AR878/(AR735+AR878-AR767))</f>
        <v/>
      </c>
      <c r="AS902" s="16">
        <f>IF(AS735+AS878-AS767=0,0,AS878/(AS735+AS878-AS767))</f>
        <v/>
      </c>
      <c r="AT902" s="16">
        <f>IF(AT735+AT878-AT767=0,0,AT878/(AT735+AT878-AT767))</f>
        <v/>
      </c>
      <c r="AU902" s="16">
        <f>IF(AU735+AU878-AU767=0,0,AU878/(AU735+AU878-AU767))</f>
        <v/>
      </c>
      <c r="AV902" s="16">
        <f>IF(AV735+AV878-AV767=0,0,AV878/(AV735+AV878-AV767))</f>
        <v/>
      </c>
      <c r="AW902" s="16">
        <f>IF(AW735+AW878-AW767=0,0,AW878/(AW735+AW878-AW767))</f>
        <v/>
      </c>
      <c r="AX902" s="16">
        <f>IF(AX735+AX878-AX767=0,0,AX878/(AX735+AX878-AX767))</f>
        <v/>
      </c>
      <c r="AY902" s="16">
        <f>IF(AY735+AY878-AY767=0,0,AY878/(AY735+AY878-AY767))</f>
        <v/>
      </c>
    </row>
    <row r="903" hidden="1" outlineLevel="1"/>
    <row r="904" hidden="1" outlineLevel="1">
      <c r="H904" s="54" t="inlineStr">
        <is>
          <t>Year by year as legacy: demand (H) uses last year's electricity price (G); dispatch (I) fills demand from this year's capacity (K); the generation shares set the VRE share and storage cost (J), the average generation cost (E) and next year's supply cost and price (G); investment (L) adds the capacity needed for this year's demand to next year's capacity, using levelised costs (C + D9 = E1). dsum and lvc look one column ahead (levelised variable cost to the end of the horizon), so they have plain formulas in every column.</t>
        </is>
      </c>
    </row>
    <row r="905" hidden="1" outlineLevel="1">
      <c r="H905" s="54" t="inlineStr">
        <is>
          <t>Bug fixes against legacy (PowerModel_BugsAndImprovements_v1_0.docx): services demand, efficiency exponent, income factor, long-term storage allocation, investment spending, investment logit, early-retirement units, coal effective retirement, feebate rebate, capacity check. Power CO2 enters section 13 (total, by fuel, ETS sector power); power revenues stay in this section.</t>
        </is>
      </c>
    </row>
    <row r="906" collapsed="1"/>
    <row r="907">
      <c r="A907" s="4" t="inlineStr">
        <is>
          <t>5. Transport sector</t>
        </is>
      </c>
      <c r="B907" s="5" t="n"/>
      <c r="C907" s="5" t="n"/>
      <c r="D907" s="5" t="n"/>
      <c r="E907" s="5" t="n"/>
      <c r="F907" s="5" t="n"/>
      <c r="G907" s="5" t="n"/>
      <c r="H907" s="5" t="n"/>
      <c r="I907" s="5" t="n"/>
      <c r="J907" s="5" t="n"/>
      <c r="K907" s="5" t="n"/>
      <c r="L907" s="5" t="n"/>
      <c r="M907" s="5" t="n"/>
      <c r="N907" s="5"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row>
    <row r="908">
      <c r="A908" s="1" t="inlineStr">
        <is>
          <t>ener</t>
        </is>
      </c>
      <c r="B908" s="1" t="inlineStr">
        <is>
          <t>all</t>
        </is>
      </c>
      <c r="C908" s="1" t="inlineStr">
        <is>
          <t>tra</t>
        </is>
      </c>
      <c r="H908" s="1">
        <f>INDEX(VarLab,MATCH($A908,VarKey,0))&amp;INDEX(MemLab,MATCH($C908&amp;"|"&amp;$B908,MemKey,0))</f>
        <v/>
      </c>
      <c r="I908" s="1">
        <f>INDEX(VarUnit,MATCH($A908,VarKey,0))</f>
        <v/>
      </c>
      <c r="J908" s="1">
        <f>INDEX(VarSrc,MATCH($A908,VarKey,0))</f>
        <v/>
      </c>
      <c r="K908" s="17">
        <f>CodePrefix&amp;$A908&amp;IF($C908="","","."&amp;$C908&amp;"."&amp;$B908)&amp;INDEX(VarEnd,MATCH($A908,VarKey,0))&amp;K$5</f>
        <v/>
      </c>
      <c r="L908" s="55">
        <f>SUMIFS(L909:L1312,$A909:$A1312,"ener",$B909:$B1312,"&lt;&gt;all")</f>
        <v/>
      </c>
      <c r="M908" s="56">
        <f>SUMIFS(M909:M1312,$A909:$A1312,"ener",$B909:$B1312,"&lt;&gt;all")</f>
        <v/>
      </c>
      <c r="N908" s="56">
        <f>SUMIFS(N909:N1312,$A909:$A1312,"ener",$B909:$B1312,"&lt;&gt;all")</f>
        <v/>
      </c>
      <c r="O908" s="56">
        <f>SUMIFS(O909:O1312,$A909:$A1312,"ener",$B909:$B1312,"&lt;&gt;all")</f>
        <v/>
      </c>
      <c r="P908" s="56">
        <f>SUMIFS(P909:P1312,$A909:$A1312,"ener",$B909:$B1312,"&lt;&gt;all")</f>
        <v/>
      </c>
      <c r="Q908" s="56">
        <f>SUMIFS(Q909:Q1312,$A909:$A1312,"ener",$B909:$B1312,"&lt;&gt;all")</f>
        <v/>
      </c>
      <c r="R908" s="56">
        <f>SUMIFS(R909:R1312,$A909:$A1312,"ener",$B909:$B1312,"&lt;&gt;all")</f>
        <v/>
      </c>
      <c r="S908" s="56">
        <f>SUMIFS(S909:S1312,$A909:$A1312,"ener",$B909:$B1312,"&lt;&gt;all")</f>
        <v/>
      </c>
      <c r="T908" s="56">
        <f>SUMIFS(T909:T1312,$A909:$A1312,"ener",$B909:$B1312,"&lt;&gt;all")</f>
        <v/>
      </c>
      <c r="U908" s="56">
        <f>SUMIFS(U909:U1312,$A909:$A1312,"ener",$B909:$B1312,"&lt;&gt;all")</f>
        <v/>
      </c>
      <c r="V908" s="56">
        <f>SUMIFS(V909:V1312,$A909:$A1312,"ener",$B909:$B1312,"&lt;&gt;all")</f>
        <v/>
      </c>
      <c r="W908" s="56">
        <f>SUMIFS(W909:W1312,$A909:$A1312,"ener",$B909:$B1312,"&lt;&gt;all")</f>
        <v/>
      </c>
      <c r="X908" s="56">
        <f>SUMIFS(X909:X1312,$A909:$A1312,"ener",$B909:$B1312,"&lt;&gt;all")</f>
        <v/>
      </c>
      <c r="Y908" s="56">
        <f>SUMIFS(Y909:Y1312,$A909:$A1312,"ener",$B909:$B1312,"&lt;&gt;all")</f>
        <v/>
      </c>
      <c r="Z908" s="56">
        <f>SUMIFS(Z909:Z1312,$A909:$A1312,"ener",$B909:$B1312,"&lt;&gt;all")</f>
        <v/>
      </c>
      <c r="AA908" s="56">
        <f>SUMIFS(AA909:AA1312,$A909:$A1312,"ener",$B909:$B1312,"&lt;&gt;all")</f>
        <v/>
      </c>
      <c r="AB908" s="56">
        <f>SUMIFS(AB909:AB1312,$A909:$A1312,"ener",$B909:$B1312,"&lt;&gt;all")</f>
        <v/>
      </c>
      <c r="AC908" s="56">
        <f>SUMIFS(AC909:AC1312,$A909:$A1312,"ener",$B909:$B1312,"&lt;&gt;all")</f>
        <v/>
      </c>
      <c r="AD908" s="56">
        <f>SUMIFS(AD909:AD1312,$A909:$A1312,"ener",$B909:$B1312,"&lt;&gt;all")</f>
        <v/>
      </c>
      <c r="AF908" s="17">
        <f>CodePrefix&amp;$A908&amp;IF($C908="","","."&amp;$C908&amp;"."&amp;$B908)&amp;INDEX(VarEnd,MATCH($A908,VarKey,0))&amp;AF$5</f>
        <v/>
      </c>
      <c r="AG908" s="55">
        <f>SUMIFS(AG909:AG1312,$A909:$A1312,"ener",$B909:$B1312,"&lt;&gt;all")</f>
        <v/>
      </c>
      <c r="AH908" s="56">
        <f>SUMIFS(AH909:AH1312,$A909:$A1312,"ener",$B909:$B1312,"&lt;&gt;all")</f>
        <v/>
      </c>
      <c r="AI908" s="56">
        <f>SUMIFS(AI909:AI1312,$A909:$A1312,"ener",$B909:$B1312,"&lt;&gt;all")</f>
        <v/>
      </c>
      <c r="AJ908" s="56">
        <f>SUMIFS(AJ909:AJ1312,$A909:$A1312,"ener",$B909:$B1312,"&lt;&gt;all")</f>
        <v/>
      </c>
      <c r="AK908" s="56">
        <f>SUMIFS(AK909:AK1312,$A909:$A1312,"ener",$B909:$B1312,"&lt;&gt;all")</f>
        <v/>
      </c>
      <c r="AL908" s="56">
        <f>SUMIFS(AL909:AL1312,$A909:$A1312,"ener",$B909:$B1312,"&lt;&gt;all")</f>
        <v/>
      </c>
      <c r="AM908" s="56">
        <f>SUMIFS(AM909:AM1312,$A909:$A1312,"ener",$B909:$B1312,"&lt;&gt;all")</f>
        <v/>
      </c>
      <c r="AN908" s="56">
        <f>SUMIFS(AN909:AN1312,$A909:$A1312,"ener",$B909:$B1312,"&lt;&gt;all")</f>
        <v/>
      </c>
      <c r="AO908" s="56">
        <f>SUMIFS(AO909:AO1312,$A909:$A1312,"ener",$B909:$B1312,"&lt;&gt;all")</f>
        <v/>
      </c>
      <c r="AP908" s="56">
        <f>SUMIFS(AP909:AP1312,$A909:$A1312,"ener",$B909:$B1312,"&lt;&gt;all")</f>
        <v/>
      </c>
      <c r="AQ908" s="56">
        <f>SUMIFS(AQ909:AQ1312,$A909:$A1312,"ener",$B909:$B1312,"&lt;&gt;all")</f>
        <v/>
      </c>
      <c r="AR908" s="56">
        <f>SUMIFS(AR909:AR1312,$A909:$A1312,"ener",$B909:$B1312,"&lt;&gt;all")</f>
        <v/>
      </c>
      <c r="AS908" s="56">
        <f>SUMIFS(AS909:AS1312,$A909:$A1312,"ener",$B909:$B1312,"&lt;&gt;all")</f>
        <v/>
      </c>
      <c r="AT908" s="56">
        <f>SUMIFS(AT909:AT1312,$A909:$A1312,"ener",$B909:$B1312,"&lt;&gt;all")</f>
        <v/>
      </c>
      <c r="AU908" s="56">
        <f>SUMIFS(AU909:AU1312,$A909:$A1312,"ener",$B909:$B1312,"&lt;&gt;all")</f>
        <v/>
      </c>
      <c r="AV908" s="56">
        <f>SUMIFS(AV909:AV1312,$A909:$A1312,"ener",$B909:$B1312,"&lt;&gt;all")</f>
        <v/>
      </c>
      <c r="AW908" s="56">
        <f>SUMIFS(AW909:AW1312,$A909:$A1312,"ener",$B909:$B1312,"&lt;&gt;all")</f>
        <v/>
      </c>
      <c r="AX908" s="56">
        <f>SUMIFS(AX909:AX1312,$A909:$A1312,"ener",$B909:$B1312,"&lt;&gt;all")</f>
        <v/>
      </c>
      <c r="AY908" s="56">
        <f>SUMIFS(AY909:AY1312,$A909:$A1312,"ener",$B909:$B1312,"&lt;&gt;all")</f>
        <v/>
      </c>
    </row>
    <row r="909" hidden="1" outlineLevel="1">
      <c r="A909" s="1" t="inlineStr">
        <is>
          <t>ener</t>
        </is>
      </c>
      <c r="B909" s="1" t="inlineStr">
        <is>
          <t>all</t>
        </is>
      </c>
      <c r="C909" s="1" t="inlineStr">
        <is>
          <t>rod</t>
        </is>
      </c>
      <c r="H909" s="1">
        <f>INDEX(VarLab,MATCH($A909,VarKey,0))&amp;INDEX(MemLab,MATCH($C909&amp;"|"&amp;$B909,MemKey,0))</f>
        <v/>
      </c>
      <c r="I909" s="1">
        <f>INDEX(VarUnit,MATCH($A909,VarKey,0))</f>
        <v/>
      </c>
      <c r="J909" s="1">
        <f>INDEX(VarSrc,MATCH($A909,VarKey,0))</f>
        <v/>
      </c>
      <c r="K909" s="17">
        <f>CodePrefix&amp;$A909&amp;IF($C909="","","."&amp;$C909&amp;"."&amp;$B909)&amp;INDEX(VarEnd,MATCH($A909,VarKey,0))&amp;K$5</f>
        <v/>
      </c>
      <c r="L909" s="55">
        <f>SUM(L965:L972)</f>
        <v/>
      </c>
      <c r="M909" s="56">
        <f>SUM(M965:M972)</f>
        <v/>
      </c>
      <c r="N909" s="56">
        <f>SUM(N965:N972)</f>
        <v/>
      </c>
      <c r="O909" s="56">
        <f>SUM(O965:O972)</f>
        <v/>
      </c>
      <c r="P909" s="56">
        <f>SUM(P965:P972)</f>
        <v/>
      </c>
      <c r="Q909" s="56">
        <f>SUM(Q965:Q972)</f>
        <v/>
      </c>
      <c r="R909" s="56">
        <f>SUM(R965:R972)</f>
        <v/>
      </c>
      <c r="S909" s="56">
        <f>SUM(S965:S972)</f>
        <v/>
      </c>
      <c r="T909" s="56">
        <f>SUM(T965:T972)</f>
        <v/>
      </c>
      <c r="U909" s="56">
        <f>SUM(U965:U972)</f>
        <v/>
      </c>
      <c r="V909" s="56">
        <f>SUM(V965:V972)</f>
        <v/>
      </c>
      <c r="W909" s="56">
        <f>SUM(W965:W972)</f>
        <v/>
      </c>
      <c r="X909" s="56">
        <f>SUM(X965:X972)</f>
        <v/>
      </c>
      <c r="Y909" s="56">
        <f>SUM(Y965:Y972)</f>
        <v/>
      </c>
      <c r="Z909" s="56">
        <f>SUM(Z965:Z972)</f>
        <v/>
      </c>
      <c r="AA909" s="56">
        <f>SUM(AA965:AA972)</f>
        <v/>
      </c>
      <c r="AB909" s="56">
        <f>SUM(AB965:AB972)</f>
        <v/>
      </c>
      <c r="AC909" s="56">
        <f>SUM(AC965:AC972)</f>
        <v/>
      </c>
      <c r="AD909" s="56">
        <f>SUM(AD965:AD972)</f>
        <v/>
      </c>
      <c r="AF909" s="17">
        <f>CodePrefix&amp;$A909&amp;IF($C909="","","."&amp;$C909&amp;"."&amp;$B909)&amp;INDEX(VarEnd,MATCH($A909,VarKey,0))&amp;AF$5</f>
        <v/>
      </c>
      <c r="AG909" s="55">
        <f>SUM(AG965:AG972)</f>
        <v/>
      </c>
      <c r="AH909" s="56">
        <f>SUM(AH965:AH972)</f>
        <v/>
      </c>
      <c r="AI909" s="56">
        <f>SUM(AI965:AI972)</f>
        <v/>
      </c>
      <c r="AJ909" s="56">
        <f>SUM(AJ965:AJ972)</f>
        <v/>
      </c>
      <c r="AK909" s="56">
        <f>SUM(AK965:AK972)</f>
        <v/>
      </c>
      <c r="AL909" s="56">
        <f>SUM(AL965:AL972)</f>
        <v/>
      </c>
      <c r="AM909" s="56">
        <f>SUM(AM965:AM972)</f>
        <v/>
      </c>
      <c r="AN909" s="56">
        <f>SUM(AN965:AN972)</f>
        <v/>
      </c>
      <c r="AO909" s="56">
        <f>SUM(AO965:AO972)</f>
        <v/>
      </c>
      <c r="AP909" s="56">
        <f>SUM(AP965:AP972)</f>
        <v/>
      </c>
      <c r="AQ909" s="56">
        <f>SUM(AQ965:AQ972)</f>
        <v/>
      </c>
      <c r="AR909" s="56">
        <f>SUM(AR965:AR972)</f>
        <v/>
      </c>
      <c r="AS909" s="56">
        <f>SUM(AS965:AS972)</f>
        <v/>
      </c>
      <c r="AT909" s="56">
        <f>SUM(AT965:AT972)</f>
        <v/>
      </c>
      <c r="AU909" s="56">
        <f>SUM(AU965:AU972)</f>
        <v/>
      </c>
      <c r="AV909" s="56">
        <f>SUM(AV965:AV972)</f>
        <v/>
      </c>
      <c r="AW909" s="56">
        <f>SUM(AW965:AW972)</f>
        <v/>
      </c>
      <c r="AX909" s="56">
        <f>SUM(AX965:AX972)</f>
        <v/>
      </c>
      <c r="AY909" s="56">
        <f>SUM(AY965:AY972)</f>
        <v/>
      </c>
    </row>
    <row r="910" hidden="1" outlineLevel="1">
      <c r="A910" s="54" t="inlineStr">
        <is>
          <t>eldem</t>
        </is>
      </c>
      <c r="B910" s="54" t="inlineStr">
        <is>
          <t>ecy</t>
        </is>
      </c>
      <c r="C910" s="54" t="inlineStr">
        <is>
          <t>rod</t>
        </is>
      </c>
      <c r="H910" s="54">
        <f>INDEX(VarLab,MATCH($A910,VarKey,0))&amp;INDEX(MemLab,MATCH($C910&amp;"|"&amp;$B910,MemKey,0))</f>
        <v/>
      </c>
      <c r="I910" s="54">
        <f>INDEX(VarUnit,MATCH($A910,VarKey,0))</f>
        <v/>
      </c>
      <c r="J910" s="54">
        <f>INDEX(VarSrc,MATCH($A910,VarKey,0))</f>
        <v/>
      </c>
      <c r="K910" s="57">
        <f>CodePrefix&amp;$A910&amp;IF($C910="","","."&amp;$C910&amp;"."&amp;$B910)&amp;INDEX(VarEnd,MATCH($A910,VarKey,0))&amp;K$5</f>
        <v/>
      </c>
      <c r="L910" s="58">
        <f>SUMIF($C$629:$C$643,$C910,L$629:L$643)</f>
        <v/>
      </c>
      <c r="M910" s="59">
        <f>SUMIF($C$629:$C$643,$C910,M$629:M$643)</f>
        <v/>
      </c>
      <c r="N910" s="59">
        <f>SUMIF($C$629:$C$643,$C910,N$629:N$643)</f>
        <v/>
      </c>
      <c r="O910" s="59">
        <f>SUMIF($C$629:$C$643,$C910,O$629:O$643)</f>
        <v/>
      </c>
      <c r="P910" s="59">
        <f>SUMIF($C$629:$C$643,$C910,P$629:P$643)</f>
        <v/>
      </c>
      <c r="Q910" s="59">
        <f>SUMIF($C$629:$C$643,$C910,Q$629:Q$643)</f>
        <v/>
      </c>
      <c r="R910" s="59">
        <f>SUMIF($C$629:$C$643,$C910,R$629:R$643)</f>
        <v/>
      </c>
      <c r="S910" s="59">
        <f>SUMIF($C$629:$C$643,$C910,S$629:S$643)</f>
        <v/>
      </c>
      <c r="T910" s="59">
        <f>SUMIF($C$629:$C$643,$C910,T$629:T$643)</f>
        <v/>
      </c>
      <c r="U910" s="59">
        <f>SUMIF($C$629:$C$643,$C910,U$629:U$643)</f>
        <v/>
      </c>
      <c r="V910" s="59">
        <f>SUMIF($C$629:$C$643,$C910,V$629:V$643)</f>
        <v/>
      </c>
      <c r="W910" s="59">
        <f>SUMIF($C$629:$C$643,$C910,W$629:W$643)</f>
        <v/>
      </c>
      <c r="X910" s="59">
        <f>SUMIF($C$629:$C$643,$C910,X$629:X$643)</f>
        <v/>
      </c>
      <c r="Y910" s="59">
        <f>SUMIF($C$629:$C$643,$C910,Y$629:Y$643)</f>
        <v/>
      </c>
      <c r="Z910" s="59">
        <f>SUMIF($C$629:$C$643,$C910,Z$629:Z$643)</f>
        <v/>
      </c>
      <c r="AA910" s="59">
        <f>SUMIF($C$629:$C$643,$C910,AA$629:AA$643)</f>
        <v/>
      </c>
      <c r="AB910" s="59">
        <f>SUMIF($C$629:$C$643,$C910,AB$629:AB$643)</f>
        <v/>
      </c>
      <c r="AC910" s="59">
        <f>SUMIF($C$629:$C$643,$C910,AC$629:AC$643)</f>
        <v/>
      </c>
      <c r="AD910" s="59">
        <f>SUMIF($C$629:$C$643,$C910,AD$629:AD$643)</f>
        <v/>
      </c>
      <c r="AF910" s="57">
        <f>CodePrefix&amp;$A910&amp;IF($C910="","","."&amp;$C910&amp;"."&amp;$B910)&amp;INDEX(VarEnd,MATCH($A910,VarKey,0))&amp;AF$5</f>
        <v/>
      </c>
      <c r="AG910" s="58">
        <f>SUMIF($C$629:$C$643,$C910,AG$629:AG$643)</f>
        <v/>
      </c>
      <c r="AH910" s="59">
        <f>SUMIF($C$629:$C$643,$C910,AH$629:AH$643)</f>
        <v/>
      </c>
      <c r="AI910" s="59">
        <f>SUMIF($C$629:$C$643,$C910,AI$629:AI$643)</f>
        <v/>
      </c>
      <c r="AJ910" s="59">
        <f>SUMIF($C$629:$C$643,$C910,AJ$629:AJ$643)</f>
        <v/>
      </c>
      <c r="AK910" s="59">
        <f>SUMIF($C$629:$C$643,$C910,AK$629:AK$643)</f>
        <v/>
      </c>
      <c r="AL910" s="59">
        <f>SUMIF($C$629:$C$643,$C910,AL$629:AL$643)</f>
        <v/>
      </c>
      <c r="AM910" s="59">
        <f>SUMIF($C$629:$C$643,$C910,AM$629:AM$643)</f>
        <v/>
      </c>
      <c r="AN910" s="59">
        <f>SUMIF($C$629:$C$643,$C910,AN$629:AN$643)</f>
        <v/>
      </c>
      <c r="AO910" s="59">
        <f>SUMIF($C$629:$C$643,$C910,AO$629:AO$643)</f>
        <v/>
      </c>
      <c r="AP910" s="59">
        <f>SUMIF($C$629:$C$643,$C910,AP$629:AP$643)</f>
        <v/>
      </c>
      <c r="AQ910" s="59">
        <f>SUMIF($C$629:$C$643,$C910,AQ$629:AQ$643)</f>
        <v/>
      </c>
      <c r="AR910" s="59">
        <f>SUMIF($C$629:$C$643,$C910,AR$629:AR$643)</f>
        <v/>
      </c>
      <c r="AS910" s="59">
        <f>SUMIF($C$629:$C$643,$C910,AS$629:AS$643)</f>
        <v/>
      </c>
      <c r="AT910" s="59">
        <f>SUMIF($C$629:$C$643,$C910,AT$629:AT$643)</f>
        <v/>
      </c>
      <c r="AU910" s="59">
        <f>SUMIF($C$629:$C$643,$C910,AU$629:AU$643)</f>
        <v/>
      </c>
      <c r="AV910" s="59">
        <f>SUMIF($C$629:$C$643,$C910,AV$629:AV$643)</f>
        <v/>
      </c>
      <c r="AW910" s="59">
        <f>SUMIF($C$629:$C$643,$C910,AW$629:AW$643)</f>
        <v/>
      </c>
      <c r="AX910" s="59">
        <f>SUMIF($C$629:$C$643,$C910,AX$629:AX$643)</f>
        <v/>
      </c>
      <c r="AY910" s="59">
        <f>SUMIF($C$629:$C$643,$C910,AY$629:AY$643)</f>
        <v/>
      </c>
    </row>
    <row r="911" hidden="1" outlineLevel="2">
      <c r="A911" s="14" t="inlineStr">
        <is>
          <t>ctxnew</t>
        </is>
      </c>
      <c r="B911" s="14" t="inlineStr">
        <is>
          <t>coa</t>
        </is>
      </c>
      <c r="C911" s="14" t="inlineStr">
        <is>
          <t>rod</t>
        </is>
      </c>
      <c r="D911" s="36">
        <f>INDEX(Inputs!$W$5:$W$132,MATCH($B911&amp;"|"&amp;$C911,Inputs!$A$5:$A$132,0))</f>
        <v/>
      </c>
      <c r="E911" s="36">
        <f>INDEX(Inputs!$L$5:$L$132,MATCH($B911&amp;"|"&amp;$C911,Inputs!$A$5:$A$132,0))</f>
        <v/>
      </c>
      <c r="F911" s="36">
        <f>INDEX(Inputs!$M$5:$M$132,MATCH($B911&amp;"|"&amp;$C911,Inputs!$A$5:$A$132,0))</f>
        <v/>
      </c>
      <c r="G911" s="35" t="n"/>
      <c r="H911" s="14">
        <f>INDEX(VarLab,MATCH($A911,VarKey,0))&amp;INDEX(MemLab,MATCH($C911&amp;"|"&amp;$B911,MemKey,0))</f>
        <v/>
      </c>
      <c r="I911" s="14">
        <f>INDEX(VarUnit,MATCH($A911,VarKey,0))</f>
        <v/>
      </c>
      <c r="J911" s="14">
        <f>INDEX(VarSrc,MATCH($A911,VarKey,0))</f>
        <v/>
      </c>
      <c r="K911" s="11">
        <f>CodePrefix&amp;$A911&amp;IF($C911="","","."&amp;$C911&amp;"."&amp;$B911)&amp;INDEX(VarEnd,MATCH($A911,VarKey,0))&amp;K$5</f>
        <v/>
      </c>
      <c r="L911" s="37">
        <f>INDEX(L$263:L$279,$F911)*$D911*INDEX(L$23:L$30,$E911)</f>
        <v/>
      </c>
      <c r="M911" s="36">
        <f>INDEX(M$263:M$279,$F911)*$D911*INDEX(M$23:M$30,$E911)</f>
        <v/>
      </c>
      <c r="N911" s="36">
        <f>INDEX(N$263:N$279,$F911)*$D911*INDEX(N$23:N$30,$E911)</f>
        <v/>
      </c>
      <c r="O911" s="36">
        <f>INDEX(O$263:O$279,$F911)*$D911*INDEX(O$23:O$30,$E911)</f>
        <v/>
      </c>
      <c r="P911" s="36">
        <f>INDEX(P$263:P$279,$F911)*$D911*INDEX(P$23:P$30,$E911)</f>
        <v/>
      </c>
      <c r="Q911" s="36">
        <f>INDEX(Q$263:Q$279,$F911)*$D911*INDEX(Q$23:Q$30,$E911)</f>
        <v/>
      </c>
      <c r="R911" s="36">
        <f>INDEX(R$263:R$279,$F911)*$D911*INDEX(R$23:R$30,$E911)</f>
        <v/>
      </c>
      <c r="S911" s="36">
        <f>INDEX(S$263:S$279,$F911)*$D911*INDEX(S$23:S$30,$E911)</f>
        <v/>
      </c>
      <c r="T911" s="36">
        <f>INDEX(T$263:T$279,$F911)*$D911*INDEX(T$23:T$30,$E911)</f>
        <v/>
      </c>
      <c r="U911" s="36">
        <f>INDEX(U$263:U$279,$F911)*$D911*INDEX(U$23:U$30,$E911)</f>
        <v/>
      </c>
      <c r="V911" s="36">
        <f>INDEX(V$263:V$279,$F911)*$D911*INDEX(V$23:V$30,$E911)</f>
        <v/>
      </c>
      <c r="W911" s="36">
        <f>INDEX(W$263:W$279,$F911)*$D911*INDEX(W$23:W$30,$E911)</f>
        <v/>
      </c>
      <c r="X911" s="36">
        <f>INDEX(X$263:X$279,$F911)*$D911*INDEX(X$23:X$30,$E911)</f>
        <v/>
      </c>
      <c r="Y911" s="36">
        <f>INDEX(Y$263:Y$279,$F911)*$D911*INDEX(Y$23:Y$30,$E911)</f>
        <v/>
      </c>
      <c r="Z911" s="36">
        <f>INDEX(Z$263:Z$279,$F911)*$D911*INDEX(Z$23:Z$30,$E911)</f>
        <v/>
      </c>
      <c r="AA911" s="36">
        <f>INDEX(AA$263:AA$279,$F911)*$D911*INDEX(AA$23:AA$30,$E911)</f>
        <v/>
      </c>
      <c r="AB911" s="36">
        <f>INDEX(AB$263:AB$279,$F911)*$D911*INDEX(AB$23:AB$30,$E911)</f>
        <v/>
      </c>
      <c r="AC911" s="36">
        <f>INDEX(AC$263:AC$279,$F911)*$D911*INDEX(AC$23:AC$30,$E911)</f>
        <v/>
      </c>
      <c r="AD911" s="36">
        <f>INDEX(AD$263:AD$279,$F911)*$D911*INDEX(AD$23:AD$30,$E911)</f>
        <v/>
      </c>
      <c r="AF911" s="11">
        <f>CodePrefix&amp;$A911&amp;IF($C911="","","."&amp;$C911&amp;"."&amp;$B911)&amp;INDEX(VarEnd,MATCH($A911,VarKey,0))&amp;AF$5</f>
        <v/>
      </c>
      <c r="AG911" s="37">
        <f>INDEX(AG$263:AG$279,$F911)*$D911*INDEX(AG$23:AG$30,$E911)</f>
        <v/>
      </c>
      <c r="AH911" s="36">
        <f>INDEX(AH$263:AH$279,$F911)*$D911*INDEX(AH$23:AH$30,$E911)</f>
        <v/>
      </c>
      <c r="AI911" s="36">
        <f>INDEX(AI$263:AI$279,$F911)*$D911*INDEX(AI$23:AI$30,$E911)</f>
        <v/>
      </c>
      <c r="AJ911" s="36">
        <f>INDEX(AJ$263:AJ$279,$F911)*$D911*INDEX(AJ$23:AJ$30,$E911)</f>
        <v/>
      </c>
      <c r="AK911" s="36">
        <f>INDEX(AK$263:AK$279,$F911)*$D911*INDEX(AK$23:AK$30,$E911)</f>
        <v/>
      </c>
      <c r="AL911" s="36">
        <f>INDEX(AL$263:AL$279,$F911)*$D911*INDEX(AL$23:AL$30,$E911)</f>
        <v/>
      </c>
      <c r="AM911" s="36">
        <f>INDEX(AM$263:AM$279,$F911)*$D911*INDEX(AM$23:AM$30,$E911)</f>
        <v/>
      </c>
      <c r="AN911" s="36">
        <f>INDEX(AN$263:AN$279,$F911)*$D911*INDEX(AN$23:AN$30,$E911)</f>
        <v/>
      </c>
      <c r="AO911" s="36">
        <f>INDEX(AO$263:AO$279,$F911)*$D911*INDEX(AO$23:AO$30,$E911)</f>
        <v/>
      </c>
      <c r="AP911" s="36">
        <f>INDEX(AP$263:AP$279,$F911)*$D911*INDEX(AP$23:AP$30,$E911)</f>
        <v/>
      </c>
      <c r="AQ911" s="36">
        <f>INDEX(AQ$263:AQ$279,$F911)*$D911*INDEX(AQ$23:AQ$30,$E911)</f>
        <v/>
      </c>
      <c r="AR911" s="36">
        <f>INDEX(AR$263:AR$279,$F911)*$D911*INDEX(AR$23:AR$30,$E911)</f>
        <v/>
      </c>
      <c r="AS911" s="36">
        <f>INDEX(AS$263:AS$279,$F911)*$D911*INDEX(AS$23:AS$30,$E911)</f>
        <v/>
      </c>
      <c r="AT911" s="36">
        <f>INDEX(AT$263:AT$279,$F911)*$D911*INDEX(AT$23:AT$30,$E911)</f>
        <v/>
      </c>
      <c r="AU911" s="36">
        <f>INDEX(AU$263:AU$279,$F911)*$D911*INDEX(AU$23:AU$30,$E911)</f>
        <v/>
      </c>
      <c r="AV911" s="36">
        <f>INDEX(AV$263:AV$279,$F911)*$D911*INDEX(AV$23:AV$30,$E911)</f>
        <v/>
      </c>
      <c r="AW911" s="36">
        <f>INDEX(AW$263:AW$279,$F911)*$D911*INDEX(AW$23:AW$30,$E911)</f>
        <v/>
      </c>
      <c r="AX911" s="36">
        <f>INDEX(AX$263:AX$279,$F911)*$D911*INDEX(AX$23:AX$30,$E911)</f>
        <v/>
      </c>
      <c r="AY911" s="36">
        <f>INDEX(AY$263:AY$279,$F911)*$D911*INDEX(AY$23:AY$30,$E911)</f>
        <v/>
      </c>
    </row>
    <row r="912" hidden="1" outlineLevel="2">
      <c r="A912" s="14" t="inlineStr">
        <is>
          <t>ctxnew</t>
        </is>
      </c>
      <c r="B912" s="14" t="inlineStr">
        <is>
          <t>nga</t>
        </is>
      </c>
      <c r="C912" s="14" t="inlineStr">
        <is>
          <t>rod</t>
        </is>
      </c>
      <c r="D912" s="36">
        <f>INDEX(Inputs!$W$5:$W$132,MATCH($B912&amp;"|"&amp;$C912,Inputs!$A$5:$A$132,0))</f>
        <v/>
      </c>
      <c r="E912" s="36">
        <f>INDEX(Inputs!$L$5:$L$132,MATCH($B912&amp;"|"&amp;$C912,Inputs!$A$5:$A$132,0))</f>
        <v/>
      </c>
      <c r="F912" s="36">
        <f>INDEX(Inputs!$M$5:$M$132,MATCH($B912&amp;"|"&amp;$C912,Inputs!$A$5:$A$132,0))</f>
        <v/>
      </c>
      <c r="G912" s="35" t="n"/>
      <c r="H912" s="14">
        <f>INDEX(VarLab,MATCH($A912,VarKey,0))&amp;INDEX(MemLab,MATCH($C912&amp;"|"&amp;$B912,MemKey,0))</f>
        <v/>
      </c>
      <c r="I912" s="14">
        <f>INDEX(VarUnit,MATCH($A912,VarKey,0))</f>
        <v/>
      </c>
      <c r="J912" s="14">
        <f>INDEX(VarSrc,MATCH($A912,VarKey,0))</f>
        <v/>
      </c>
      <c r="K912" s="11">
        <f>CodePrefix&amp;$A912&amp;IF($C912="","","."&amp;$C912&amp;"."&amp;$B912)&amp;INDEX(VarEnd,MATCH($A912,VarKey,0))&amp;K$5</f>
        <v/>
      </c>
      <c r="L912" s="37">
        <f>INDEX(L$263:L$279,$F912)*$D912*INDEX(L$23:L$30,$E912)</f>
        <v/>
      </c>
      <c r="M912" s="36">
        <f>INDEX(M$263:M$279,$F912)*$D912*INDEX(M$23:M$30,$E912)</f>
        <v/>
      </c>
      <c r="N912" s="36">
        <f>INDEX(N$263:N$279,$F912)*$D912*INDEX(N$23:N$30,$E912)</f>
        <v/>
      </c>
      <c r="O912" s="36">
        <f>INDEX(O$263:O$279,$F912)*$D912*INDEX(O$23:O$30,$E912)</f>
        <v/>
      </c>
      <c r="P912" s="36">
        <f>INDEX(P$263:P$279,$F912)*$D912*INDEX(P$23:P$30,$E912)</f>
        <v/>
      </c>
      <c r="Q912" s="36">
        <f>INDEX(Q$263:Q$279,$F912)*$D912*INDEX(Q$23:Q$30,$E912)</f>
        <v/>
      </c>
      <c r="R912" s="36">
        <f>INDEX(R$263:R$279,$F912)*$D912*INDEX(R$23:R$30,$E912)</f>
        <v/>
      </c>
      <c r="S912" s="36">
        <f>INDEX(S$263:S$279,$F912)*$D912*INDEX(S$23:S$30,$E912)</f>
        <v/>
      </c>
      <c r="T912" s="36">
        <f>INDEX(T$263:T$279,$F912)*$D912*INDEX(T$23:T$30,$E912)</f>
        <v/>
      </c>
      <c r="U912" s="36">
        <f>INDEX(U$263:U$279,$F912)*$D912*INDEX(U$23:U$30,$E912)</f>
        <v/>
      </c>
      <c r="V912" s="36">
        <f>INDEX(V$263:V$279,$F912)*$D912*INDEX(V$23:V$30,$E912)</f>
        <v/>
      </c>
      <c r="W912" s="36">
        <f>INDEX(W$263:W$279,$F912)*$D912*INDEX(W$23:W$30,$E912)</f>
        <v/>
      </c>
      <c r="X912" s="36">
        <f>INDEX(X$263:X$279,$F912)*$D912*INDEX(X$23:X$30,$E912)</f>
        <v/>
      </c>
      <c r="Y912" s="36">
        <f>INDEX(Y$263:Y$279,$F912)*$D912*INDEX(Y$23:Y$30,$E912)</f>
        <v/>
      </c>
      <c r="Z912" s="36">
        <f>INDEX(Z$263:Z$279,$F912)*$D912*INDEX(Z$23:Z$30,$E912)</f>
        <v/>
      </c>
      <c r="AA912" s="36">
        <f>INDEX(AA$263:AA$279,$F912)*$D912*INDEX(AA$23:AA$30,$E912)</f>
        <v/>
      </c>
      <c r="AB912" s="36">
        <f>INDEX(AB$263:AB$279,$F912)*$D912*INDEX(AB$23:AB$30,$E912)</f>
        <v/>
      </c>
      <c r="AC912" s="36">
        <f>INDEX(AC$263:AC$279,$F912)*$D912*INDEX(AC$23:AC$30,$E912)</f>
        <v/>
      </c>
      <c r="AD912" s="36">
        <f>INDEX(AD$263:AD$279,$F912)*$D912*INDEX(AD$23:AD$30,$E912)</f>
        <v/>
      </c>
      <c r="AF912" s="11">
        <f>CodePrefix&amp;$A912&amp;IF($C912="","","."&amp;$C912&amp;"."&amp;$B912)&amp;INDEX(VarEnd,MATCH($A912,VarKey,0))&amp;AF$5</f>
        <v/>
      </c>
      <c r="AG912" s="37">
        <f>INDEX(AG$263:AG$279,$F912)*$D912*INDEX(AG$23:AG$30,$E912)</f>
        <v/>
      </c>
      <c r="AH912" s="36">
        <f>INDEX(AH$263:AH$279,$F912)*$D912*INDEX(AH$23:AH$30,$E912)</f>
        <v/>
      </c>
      <c r="AI912" s="36">
        <f>INDEX(AI$263:AI$279,$F912)*$D912*INDEX(AI$23:AI$30,$E912)</f>
        <v/>
      </c>
      <c r="AJ912" s="36">
        <f>INDEX(AJ$263:AJ$279,$F912)*$D912*INDEX(AJ$23:AJ$30,$E912)</f>
        <v/>
      </c>
      <c r="AK912" s="36">
        <f>INDEX(AK$263:AK$279,$F912)*$D912*INDEX(AK$23:AK$30,$E912)</f>
        <v/>
      </c>
      <c r="AL912" s="36">
        <f>INDEX(AL$263:AL$279,$F912)*$D912*INDEX(AL$23:AL$30,$E912)</f>
        <v/>
      </c>
      <c r="AM912" s="36">
        <f>INDEX(AM$263:AM$279,$F912)*$D912*INDEX(AM$23:AM$30,$E912)</f>
        <v/>
      </c>
      <c r="AN912" s="36">
        <f>INDEX(AN$263:AN$279,$F912)*$D912*INDEX(AN$23:AN$30,$E912)</f>
        <v/>
      </c>
      <c r="AO912" s="36">
        <f>INDEX(AO$263:AO$279,$F912)*$D912*INDEX(AO$23:AO$30,$E912)</f>
        <v/>
      </c>
      <c r="AP912" s="36">
        <f>INDEX(AP$263:AP$279,$F912)*$D912*INDEX(AP$23:AP$30,$E912)</f>
        <v/>
      </c>
      <c r="AQ912" s="36">
        <f>INDEX(AQ$263:AQ$279,$F912)*$D912*INDEX(AQ$23:AQ$30,$E912)</f>
        <v/>
      </c>
      <c r="AR912" s="36">
        <f>INDEX(AR$263:AR$279,$F912)*$D912*INDEX(AR$23:AR$30,$E912)</f>
        <v/>
      </c>
      <c r="AS912" s="36">
        <f>INDEX(AS$263:AS$279,$F912)*$D912*INDEX(AS$23:AS$30,$E912)</f>
        <v/>
      </c>
      <c r="AT912" s="36">
        <f>INDEX(AT$263:AT$279,$F912)*$D912*INDEX(AT$23:AT$30,$E912)</f>
        <v/>
      </c>
      <c r="AU912" s="36">
        <f>INDEX(AU$263:AU$279,$F912)*$D912*INDEX(AU$23:AU$30,$E912)</f>
        <v/>
      </c>
      <c r="AV912" s="36">
        <f>INDEX(AV$263:AV$279,$F912)*$D912*INDEX(AV$23:AV$30,$E912)</f>
        <v/>
      </c>
      <c r="AW912" s="36">
        <f>INDEX(AW$263:AW$279,$F912)*$D912*INDEX(AW$23:AW$30,$E912)</f>
        <v/>
      </c>
      <c r="AX912" s="36">
        <f>INDEX(AX$263:AX$279,$F912)*$D912*INDEX(AX$23:AX$30,$E912)</f>
        <v/>
      </c>
      <c r="AY912" s="36">
        <f>INDEX(AY$263:AY$279,$F912)*$D912*INDEX(AY$23:AY$30,$E912)</f>
        <v/>
      </c>
    </row>
    <row r="913" hidden="1" outlineLevel="2">
      <c r="A913" s="14" t="inlineStr">
        <is>
          <t>ctxnew</t>
        </is>
      </c>
      <c r="B913" s="14" t="inlineStr">
        <is>
          <t>gso</t>
        </is>
      </c>
      <c r="C913" s="14" t="inlineStr">
        <is>
          <t>rod</t>
        </is>
      </c>
      <c r="D913" s="36">
        <f>INDEX(Inputs!$W$5:$W$132,MATCH($B913&amp;"|"&amp;$C913,Inputs!$A$5:$A$132,0))</f>
        <v/>
      </c>
      <c r="E913" s="36">
        <f>INDEX(Inputs!$L$5:$L$132,MATCH($B913&amp;"|"&amp;$C913,Inputs!$A$5:$A$132,0))</f>
        <v/>
      </c>
      <c r="F913" s="36">
        <f>INDEX(Inputs!$M$5:$M$132,MATCH($B913&amp;"|"&amp;$C913,Inputs!$A$5:$A$132,0))</f>
        <v/>
      </c>
      <c r="G913" s="35" t="n"/>
      <c r="H913" s="14">
        <f>INDEX(VarLab,MATCH($A913,VarKey,0))&amp;INDEX(MemLab,MATCH($C913&amp;"|"&amp;$B913,MemKey,0))</f>
        <v/>
      </c>
      <c r="I913" s="14">
        <f>INDEX(VarUnit,MATCH($A913,VarKey,0))</f>
        <v/>
      </c>
      <c r="J913" s="14">
        <f>INDEX(VarSrc,MATCH($A913,VarKey,0))</f>
        <v/>
      </c>
      <c r="K913" s="11">
        <f>CodePrefix&amp;$A913&amp;IF($C913="","","."&amp;$C913&amp;"."&amp;$B913)&amp;INDEX(VarEnd,MATCH($A913,VarKey,0))&amp;K$5</f>
        <v/>
      </c>
      <c r="L913" s="37">
        <f>INDEX(L$263:L$279,$F913)*$D913*INDEX(L$23:L$30,$E913)</f>
        <v/>
      </c>
      <c r="M913" s="36">
        <f>INDEX(M$263:M$279,$F913)*$D913*INDEX(M$23:M$30,$E913)</f>
        <v/>
      </c>
      <c r="N913" s="36">
        <f>INDEX(N$263:N$279,$F913)*$D913*INDEX(N$23:N$30,$E913)</f>
        <v/>
      </c>
      <c r="O913" s="36">
        <f>INDEX(O$263:O$279,$F913)*$D913*INDEX(O$23:O$30,$E913)</f>
        <v/>
      </c>
      <c r="P913" s="36">
        <f>INDEX(P$263:P$279,$F913)*$D913*INDEX(P$23:P$30,$E913)</f>
        <v/>
      </c>
      <c r="Q913" s="36">
        <f>INDEX(Q$263:Q$279,$F913)*$D913*INDEX(Q$23:Q$30,$E913)</f>
        <v/>
      </c>
      <c r="R913" s="36">
        <f>INDEX(R$263:R$279,$F913)*$D913*INDEX(R$23:R$30,$E913)</f>
        <v/>
      </c>
      <c r="S913" s="36">
        <f>INDEX(S$263:S$279,$F913)*$D913*INDEX(S$23:S$30,$E913)</f>
        <v/>
      </c>
      <c r="T913" s="36">
        <f>INDEX(T$263:T$279,$F913)*$D913*INDEX(T$23:T$30,$E913)</f>
        <v/>
      </c>
      <c r="U913" s="36">
        <f>INDEX(U$263:U$279,$F913)*$D913*INDEX(U$23:U$30,$E913)</f>
        <v/>
      </c>
      <c r="V913" s="36">
        <f>INDEX(V$263:V$279,$F913)*$D913*INDEX(V$23:V$30,$E913)</f>
        <v/>
      </c>
      <c r="W913" s="36">
        <f>INDEX(W$263:W$279,$F913)*$D913*INDEX(W$23:W$30,$E913)</f>
        <v/>
      </c>
      <c r="X913" s="36">
        <f>INDEX(X$263:X$279,$F913)*$D913*INDEX(X$23:X$30,$E913)</f>
        <v/>
      </c>
      <c r="Y913" s="36">
        <f>INDEX(Y$263:Y$279,$F913)*$D913*INDEX(Y$23:Y$30,$E913)</f>
        <v/>
      </c>
      <c r="Z913" s="36">
        <f>INDEX(Z$263:Z$279,$F913)*$D913*INDEX(Z$23:Z$30,$E913)</f>
        <v/>
      </c>
      <c r="AA913" s="36">
        <f>INDEX(AA$263:AA$279,$F913)*$D913*INDEX(AA$23:AA$30,$E913)</f>
        <v/>
      </c>
      <c r="AB913" s="36">
        <f>INDEX(AB$263:AB$279,$F913)*$D913*INDEX(AB$23:AB$30,$E913)</f>
        <v/>
      </c>
      <c r="AC913" s="36">
        <f>INDEX(AC$263:AC$279,$F913)*$D913*INDEX(AC$23:AC$30,$E913)</f>
        <v/>
      </c>
      <c r="AD913" s="36">
        <f>INDEX(AD$263:AD$279,$F913)*$D913*INDEX(AD$23:AD$30,$E913)</f>
        <v/>
      </c>
      <c r="AF913" s="11">
        <f>CodePrefix&amp;$A913&amp;IF($C913="","","."&amp;$C913&amp;"."&amp;$B913)&amp;INDEX(VarEnd,MATCH($A913,VarKey,0))&amp;AF$5</f>
        <v/>
      </c>
      <c r="AG913" s="37">
        <f>INDEX(AG$263:AG$279,$F913)*$D913*INDEX(AG$23:AG$30,$E913)</f>
        <v/>
      </c>
      <c r="AH913" s="36">
        <f>INDEX(AH$263:AH$279,$F913)*$D913*INDEX(AH$23:AH$30,$E913)</f>
        <v/>
      </c>
      <c r="AI913" s="36">
        <f>INDEX(AI$263:AI$279,$F913)*$D913*INDEX(AI$23:AI$30,$E913)</f>
        <v/>
      </c>
      <c r="AJ913" s="36">
        <f>INDEX(AJ$263:AJ$279,$F913)*$D913*INDEX(AJ$23:AJ$30,$E913)</f>
        <v/>
      </c>
      <c r="AK913" s="36">
        <f>INDEX(AK$263:AK$279,$F913)*$D913*INDEX(AK$23:AK$30,$E913)</f>
        <v/>
      </c>
      <c r="AL913" s="36">
        <f>INDEX(AL$263:AL$279,$F913)*$D913*INDEX(AL$23:AL$30,$E913)</f>
        <v/>
      </c>
      <c r="AM913" s="36">
        <f>INDEX(AM$263:AM$279,$F913)*$D913*INDEX(AM$23:AM$30,$E913)</f>
        <v/>
      </c>
      <c r="AN913" s="36">
        <f>INDEX(AN$263:AN$279,$F913)*$D913*INDEX(AN$23:AN$30,$E913)</f>
        <v/>
      </c>
      <c r="AO913" s="36">
        <f>INDEX(AO$263:AO$279,$F913)*$D913*INDEX(AO$23:AO$30,$E913)</f>
        <v/>
      </c>
      <c r="AP913" s="36">
        <f>INDEX(AP$263:AP$279,$F913)*$D913*INDEX(AP$23:AP$30,$E913)</f>
        <v/>
      </c>
      <c r="AQ913" s="36">
        <f>INDEX(AQ$263:AQ$279,$F913)*$D913*INDEX(AQ$23:AQ$30,$E913)</f>
        <v/>
      </c>
      <c r="AR913" s="36">
        <f>INDEX(AR$263:AR$279,$F913)*$D913*INDEX(AR$23:AR$30,$E913)</f>
        <v/>
      </c>
      <c r="AS913" s="36">
        <f>INDEX(AS$263:AS$279,$F913)*$D913*INDEX(AS$23:AS$30,$E913)</f>
        <v/>
      </c>
      <c r="AT913" s="36">
        <f>INDEX(AT$263:AT$279,$F913)*$D913*INDEX(AT$23:AT$30,$E913)</f>
        <v/>
      </c>
      <c r="AU913" s="36">
        <f>INDEX(AU$263:AU$279,$F913)*$D913*INDEX(AU$23:AU$30,$E913)</f>
        <v/>
      </c>
      <c r="AV913" s="36">
        <f>INDEX(AV$263:AV$279,$F913)*$D913*INDEX(AV$23:AV$30,$E913)</f>
        <v/>
      </c>
      <c r="AW913" s="36">
        <f>INDEX(AW$263:AW$279,$F913)*$D913*INDEX(AW$23:AW$30,$E913)</f>
        <v/>
      </c>
      <c r="AX913" s="36">
        <f>INDEX(AX$263:AX$279,$F913)*$D913*INDEX(AX$23:AX$30,$E913)</f>
        <v/>
      </c>
      <c r="AY913" s="36">
        <f>INDEX(AY$263:AY$279,$F913)*$D913*INDEX(AY$23:AY$30,$E913)</f>
        <v/>
      </c>
    </row>
    <row r="914" hidden="1" outlineLevel="2">
      <c r="A914" s="14" t="inlineStr">
        <is>
          <t>ctxnew</t>
        </is>
      </c>
      <c r="B914" s="14" t="inlineStr">
        <is>
          <t>die</t>
        </is>
      </c>
      <c r="C914" s="14" t="inlineStr">
        <is>
          <t>rod</t>
        </is>
      </c>
      <c r="D914" s="36">
        <f>INDEX(Inputs!$W$5:$W$132,MATCH($B914&amp;"|"&amp;$C914,Inputs!$A$5:$A$132,0))</f>
        <v/>
      </c>
      <c r="E914" s="36">
        <f>INDEX(Inputs!$L$5:$L$132,MATCH($B914&amp;"|"&amp;$C914,Inputs!$A$5:$A$132,0))</f>
        <v/>
      </c>
      <c r="F914" s="36">
        <f>INDEX(Inputs!$M$5:$M$132,MATCH($B914&amp;"|"&amp;$C914,Inputs!$A$5:$A$132,0))</f>
        <v/>
      </c>
      <c r="G914" s="35" t="n"/>
      <c r="H914" s="14">
        <f>INDEX(VarLab,MATCH($A914,VarKey,0))&amp;INDEX(MemLab,MATCH($C914&amp;"|"&amp;$B914,MemKey,0))</f>
        <v/>
      </c>
      <c r="I914" s="14">
        <f>INDEX(VarUnit,MATCH($A914,VarKey,0))</f>
        <v/>
      </c>
      <c r="J914" s="14">
        <f>INDEX(VarSrc,MATCH($A914,VarKey,0))</f>
        <v/>
      </c>
      <c r="K914" s="11">
        <f>CodePrefix&amp;$A914&amp;IF($C914="","","."&amp;$C914&amp;"."&amp;$B914)&amp;INDEX(VarEnd,MATCH($A914,VarKey,0))&amp;K$5</f>
        <v/>
      </c>
      <c r="L914" s="37">
        <f>INDEX(L$263:L$279,$F914)*$D914*INDEX(L$23:L$30,$E914)</f>
        <v/>
      </c>
      <c r="M914" s="36">
        <f>INDEX(M$263:M$279,$F914)*$D914*INDEX(M$23:M$30,$E914)</f>
        <v/>
      </c>
      <c r="N914" s="36">
        <f>INDEX(N$263:N$279,$F914)*$D914*INDEX(N$23:N$30,$E914)</f>
        <v/>
      </c>
      <c r="O914" s="36">
        <f>INDEX(O$263:O$279,$F914)*$D914*INDEX(O$23:O$30,$E914)</f>
        <v/>
      </c>
      <c r="P914" s="36">
        <f>INDEX(P$263:P$279,$F914)*$D914*INDEX(P$23:P$30,$E914)</f>
        <v/>
      </c>
      <c r="Q914" s="36">
        <f>INDEX(Q$263:Q$279,$F914)*$D914*INDEX(Q$23:Q$30,$E914)</f>
        <v/>
      </c>
      <c r="R914" s="36">
        <f>INDEX(R$263:R$279,$F914)*$D914*INDEX(R$23:R$30,$E914)</f>
        <v/>
      </c>
      <c r="S914" s="36">
        <f>INDEX(S$263:S$279,$F914)*$D914*INDEX(S$23:S$30,$E914)</f>
        <v/>
      </c>
      <c r="T914" s="36">
        <f>INDEX(T$263:T$279,$F914)*$D914*INDEX(T$23:T$30,$E914)</f>
        <v/>
      </c>
      <c r="U914" s="36">
        <f>INDEX(U$263:U$279,$F914)*$D914*INDEX(U$23:U$30,$E914)</f>
        <v/>
      </c>
      <c r="V914" s="36">
        <f>INDEX(V$263:V$279,$F914)*$D914*INDEX(V$23:V$30,$E914)</f>
        <v/>
      </c>
      <c r="W914" s="36">
        <f>INDEX(W$263:W$279,$F914)*$D914*INDEX(W$23:W$30,$E914)</f>
        <v/>
      </c>
      <c r="X914" s="36">
        <f>INDEX(X$263:X$279,$F914)*$D914*INDEX(X$23:X$30,$E914)</f>
        <v/>
      </c>
      <c r="Y914" s="36">
        <f>INDEX(Y$263:Y$279,$F914)*$D914*INDEX(Y$23:Y$30,$E914)</f>
        <v/>
      </c>
      <c r="Z914" s="36">
        <f>INDEX(Z$263:Z$279,$F914)*$D914*INDEX(Z$23:Z$30,$E914)</f>
        <v/>
      </c>
      <c r="AA914" s="36">
        <f>INDEX(AA$263:AA$279,$F914)*$D914*INDEX(AA$23:AA$30,$E914)</f>
        <v/>
      </c>
      <c r="AB914" s="36">
        <f>INDEX(AB$263:AB$279,$F914)*$D914*INDEX(AB$23:AB$30,$E914)</f>
        <v/>
      </c>
      <c r="AC914" s="36">
        <f>INDEX(AC$263:AC$279,$F914)*$D914*INDEX(AC$23:AC$30,$E914)</f>
        <v/>
      </c>
      <c r="AD914" s="36">
        <f>INDEX(AD$263:AD$279,$F914)*$D914*INDEX(AD$23:AD$30,$E914)</f>
        <v/>
      </c>
      <c r="AF914" s="11">
        <f>CodePrefix&amp;$A914&amp;IF($C914="","","."&amp;$C914&amp;"."&amp;$B914)&amp;INDEX(VarEnd,MATCH($A914,VarKey,0))&amp;AF$5</f>
        <v/>
      </c>
      <c r="AG914" s="37">
        <f>INDEX(AG$263:AG$279,$F914)*$D914*INDEX(AG$23:AG$30,$E914)</f>
        <v/>
      </c>
      <c r="AH914" s="36">
        <f>INDEX(AH$263:AH$279,$F914)*$D914*INDEX(AH$23:AH$30,$E914)</f>
        <v/>
      </c>
      <c r="AI914" s="36">
        <f>INDEX(AI$263:AI$279,$F914)*$D914*INDEX(AI$23:AI$30,$E914)</f>
        <v/>
      </c>
      <c r="AJ914" s="36">
        <f>INDEX(AJ$263:AJ$279,$F914)*$D914*INDEX(AJ$23:AJ$30,$E914)</f>
        <v/>
      </c>
      <c r="AK914" s="36">
        <f>INDEX(AK$263:AK$279,$F914)*$D914*INDEX(AK$23:AK$30,$E914)</f>
        <v/>
      </c>
      <c r="AL914" s="36">
        <f>INDEX(AL$263:AL$279,$F914)*$D914*INDEX(AL$23:AL$30,$E914)</f>
        <v/>
      </c>
      <c r="AM914" s="36">
        <f>INDEX(AM$263:AM$279,$F914)*$D914*INDEX(AM$23:AM$30,$E914)</f>
        <v/>
      </c>
      <c r="AN914" s="36">
        <f>INDEX(AN$263:AN$279,$F914)*$D914*INDEX(AN$23:AN$30,$E914)</f>
        <v/>
      </c>
      <c r="AO914" s="36">
        <f>INDEX(AO$263:AO$279,$F914)*$D914*INDEX(AO$23:AO$30,$E914)</f>
        <v/>
      </c>
      <c r="AP914" s="36">
        <f>INDEX(AP$263:AP$279,$F914)*$D914*INDEX(AP$23:AP$30,$E914)</f>
        <v/>
      </c>
      <c r="AQ914" s="36">
        <f>INDEX(AQ$263:AQ$279,$F914)*$D914*INDEX(AQ$23:AQ$30,$E914)</f>
        <v/>
      </c>
      <c r="AR914" s="36">
        <f>INDEX(AR$263:AR$279,$F914)*$D914*INDEX(AR$23:AR$30,$E914)</f>
        <v/>
      </c>
      <c r="AS914" s="36">
        <f>INDEX(AS$263:AS$279,$F914)*$D914*INDEX(AS$23:AS$30,$E914)</f>
        <v/>
      </c>
      <c r="AT914" s="36">
        <f>INDEX(AT$263:AT$279,$F914)*$D914*INDEX(AT$23:AT$30,$E914)</f>
        <v/>
      </c>
      <c r="AU914" s="36">
        <f>INDEX(AU$263:AU$279,$F914)*$D914*INDEX(AU$23:AU$30,$E914)</f>
        <v/>
      </c>
      <c r="AV914" s="36">
        <f>INDEX(AV$263:AV$279,$F914)*$D914*INDEX(AV$23:AV$30,$E914)</f>
        <v/>
      </c>
      <c r="AW914" s="36">
        <f>INDEX(AW$263:AW$279,$F914)*$D914*INDEX(AW$23:AW$30,$E914)</f>
        <v/>
      </c>
      <c r="AX914" s="36">
        <f>INDEX(AX$263:AX$279,$F914)*$D914*INDEX(AX$23:AX$30,$E914)</f>
        <v/>
      </c>
      <c r="AY914" s="36">
        <f>INDEX(AY$263:AY$279,$F914)*$D914*INDEX(AY$23:AY$30,$E914)</f>
        <v/>
      </c>
    </row>
    <row r="915" hidden="1" outlineLevel="2">
      <c r="A915" s="14" t="inlineStr">
        <is>
          <t>ctxnew</t>
        </is>
      </c>
      <c r="B915" s="14" t="inlineStr">
        <is>
          <t>lpg</t>
        </is>
      </c>
      <c r="C915" s="14" t="inlineStr">
        <is>
          <t>rod</t>
        </is>
      </c>
      <c r="D915" s="36">
        <f>INDEX(Inputs!$W$5:$W$132,MATCH($B915&amp;"|"&amp;$C915,Inputs!$A$5:$A$132,0))</f>
        <v/>
      </c>
      <c r="E915" s="36">
        <f>INDEX(Inputs!$L$5:$L$132,MATCH($B915&amp;"|"&amp;$C915,Inputs!$A$5:$A$132,0))</f>
        <v/>
      </c>
      <c r="F915" s="36">
        <f>INDEX(Inputs!$M$5:$M$132,MATCH($B915&amp;"|"&amp;$C915,Inputs!$A$5:$A$132,0))</f>
        <v/>
      </c>
      <c r="G915" s="35" t="n"/>
      <c r="H915" s="14">
        <f>INDEX(VarLab,MATCH($A915,VarKey,0))&amp;INDEX(MemLab,MATCH($C915&amp;"|"&amp;$B915,MemKey,0))</f>
        <v/>
      </c>
      <c r="I915" s="14">
        <f>INDEX(VarUnit,MATCH($A915,VarKey,0))</f>
        <v/>
      </c>
      <c r="J915" s="14">
        <f>INDEX(VarSrc,MATCH($A915,VarKey,0))</f>
        <v/>
      </c>
      <c r="K915" s="11">
        <f>CodePrefix&amp;$A915&amp;IF($C915="","","."&amp;$C915&amp;"."&amp;$B915)&amp;INDEX(VarEnd,MATCH($A915,VarKey,0))&amp;K$5</f>
        <v/>
      </c>
      <c r="L915" s="37">
        <f>INDEX(L$263:L$279,$F915)*$D915*INDEX(L$23:L$30,$E915)</f>
        <v/>
      </c>
      <c r="M915" s="36">
        <f>INDEX(M$263:M$279,$F915)*$D915*INDEX(M$23:M$30,$E915)</f>
        <v/>
      </c>
      <c r="N915" s="36">
        <f>INDEX(N$263:N$279,$F915)*$D915*INDEX(N$23:N$30,$E915)</f>
        <v/>
      </c>
      <c r="O915" s="36">
        <f>INDEX(O$263:O$279,$F915)*$D915*INDEX(O$23:O$30,$E915)</f>
        <v/>
      </c>
      <c r="P915" s="36">
        <f>INDEX(P$263:P$279,$F915)*$D915*INDEX(P$23:P$30,$E915)</f>
        <v/>
      </c>
      <c r="Q915" s="36">
        <f>INDEX(Q$263:Q$279,$F915)*$D915*INDEX(Q$23:Q$30,$E915)</f>
        <v/>
      </c>
      <c r="R915" s="36">
        <f>INDEX(R$263:R$279,$F915)*$D915*INDEX(R$23:R$30,$E915)</f>
        <v/>
      </c>
      <c r="S915" s="36">
        <f>INDEX(S$263:S$279,$F915)*$D915*INDEX(S$23:S$30,$E915)</f>
        <v/>
      </c>
      <c r="T915" s="36">
        <f>INDEX(T$263:T$279,$F915)*$D915*INDEX(T$23:T$30,$E915)</f>
        <v/>
      </c>
      <c r="U915" s="36">
        <f>INDEX(U$263:U$279,$F915)*$D915*INDEX(U$23:U$30,$E915)</f>
        <v/>
      </c>
      <c r="V915" s="36">
        <f>INDEX(V$263:V$279,$F915)*$D915*INDEX(V$23:V$30,$E915)</f>
        <v/>
      </c>
      <c r="W915" s="36">
        <f>INDEX(W$263:W$279,$F915)*$D915*INDEX(W$23:W$30,$E915)</f>
        <v/>
      </c>
      <c r="X915" s="36">
        <f>INDEX(X$263:X$279,$F915)*$D915*INDEX(X$23:X$30,$E915)</f>
        <v/>
      </c>
      <c r="Y915" s="36">
        <f>INDEX(Y$263:Y$279,$F915)*$D915*INDEX(Y$23:Y$30,$E915)</f>
        <v/>
      </c>
      <c r="Z915" s="36">
        <f>INDEX(Z$263:Z$279,$F915)*$D915*INDEX(Z$23:Z$30,$E915)</f>
        <v/>
      </c>
      <c r="AA915" s="36">
        <f>INDEX(AA$263:AA$279,$F915)*$D915*INDEX(AA$23:AA$30,$E915)</f>
        <v/>
      </c>
      <c r="AB915" s="36">
        <f>INDEX(AB$263:AB$279,$F915)*$D915*INDEX(AB$23:AB$30,$E915)</f>
        <v/>
      </c>
      <c r="AC915" s="36">
        <f>INDEX(AC$263:AC$279,$F915)*$D915*INDEX(AC$23:AC$30,$E915)</f>
        <v/>
      </c>
      <c r="AD915" s="36">
        <f>INDEX(AD$263:AD$279,$F915)*$D915*INDEX(AD$23:AD$30,$E915)</f>
        <v/>
      </c>
      <c r="AF915" s="11">
        <f>CodePrefix&amp;$A915&amp;IF($C915="","","."&amp;$C915&amp;"."&amp;$B915)&amp;INDEX(VarEnd,MATCH($A915,VarKey,0))&amp;AF$5</f>
        <v/>
      </c>
      <c r="AG915" s="37">
        <f>INDEX(AG$263:AG$279,$F915)*$D915*INDEX(AG$23:AG$30,$E915)</f>
        <v/>
      </c>
      <c r="AH915" s="36">
        <f>INDEX(AH$263:AH$279,$F915)*$D915*INDEX(AH$23:AH$30,$E915)</f>
        <v/>
      </c>
      <c r="AI915" s="36">
        <f>INDEX(AI$263:AI$279,$F915)*$D915*INDEX(AI$23:AI$30,$E915)</f>
        <v/>
      </c>
      <c r="AJ915" s="36">
        <f>INDEX(AJ$263:AJ$279,$F915)*$D915*INDEX(AJ$23:AJ$30,$E915)</f>
        <v/>
      </c>
      <c r="AK915" s="36">
        <f>INDEX(AK$263:AK$279,$F915)*$D915*INDEX(AK$23:AK$30,$E915)</f>
        <v/>
      </c>
      <c r="AL915" s="36">
        <f>INDEX(AL$263:AL$279,$F915)*$D915*INDEX(AL$23:AL$30,$E915)</f>
        <v/>
      </c>
      <c r="AM915" s="36">
        <f>INDEX(AM$263:AM$279,$F915)*$D915*INDEX(AM$23:AM$30,$E915)</f>
        <v/>
      </c>
      <c r="AN915" s="36">
        <f>INDEX(AN$263:AN$279,$F915)*$D915*INDEX(AN$23:AN$30,$E915)</f>
        <v/>
      </c>
      <c r="AO915" s="36">
        <f>INDEX(AO$263:AO$279,$F915)*$D915*INDEX(AO$23:AO$30,$E915)</f>
        <v/>
      </c>
      <c r="AP915" s="36">
        <f>INDEX(AP$263:AP$279,$F915)*$D915*INDEX(AP$23:AP$30,$E915)</f>
        <v/>
      </c>
      <c r="AQ915" s="36">
        <f>INDEX(AQ$263:AQ$279,$F915)*$D915*INDEX(AQ$23:AQ$30,$E915)</f>
        <v/>
      </c>
      <c r="AR915" s="36">
        <f>INDEX(AR$263:AR$279,$F915)*$D915*INDEX(AR$23:AR$30,$E915)</f>
        <v/>
      </c>
      <c r="AS915" s="36">
        <f>INDEX(AS$263:AS$279,$F915)*$D915*INDEX(AS$23:AS$30,$E915)</f>
        <v/>
      </c>
      <c r="AT915" s="36">
        <f>INDEX(AT$263:AT$279,$F915)*$D915*INDEX(AT$23:AT$30,$E915)</f>
        <v/>
      </c>
      <c r="AU915" s="36">
        <f>INDEX(AU$263:AU$279,$F915)*$D915*INDEX(AU$23:AU$30,$E915)</f>
        <v/>
      </c>
      <c r="AV915" s="36">
        <f>INDEX(AV$263:AV$279,$F915)*$D915*INDEX(AV$23:AV$30,$E915)</f>
        <v/>
      </c>
      <c r="AW915" s="36">
        <f>INDEX(AW$263:AW$279,$F915)*$D915*INDEX(AW$23:AW$30,$E915)</f>
        <v/>
      </c>
      <c r="AX915" s="36">
        <f>INDEX(AX$263:AX$279,$F915)*$D915*INDEX(AX$23:AX$30,$E915)</f>
        <v/>
      </c>
      <c r="AY915" s="36">
        <f>INDEX(AY$263:AY$279,$F915)*$D915*INDEX(AY$23:AY$30,$E915)</f>
        <v/>
      </c>
    </row>
    <row r="916" hidden="1" outlineLevel="2">
      <c r="A916" s="14" t="inlineStr">
        <is>
          <t>ctxnew</t>
        </is>
      </c>
      <c r="B916" s="14" t="inlineStr">
        <is>
          <t>ker</t>
        </is>
      </c>
      <c r="C916" s="14" t="inlineStr">
        <is>
          <t>rod</t>
        </is>
      </c>
      <c r="D916" s="36">
        <f>INDEX(Inputs!$W$5:$W$132,MATCH($B916&amp;"|"&amp;$C916,Inputs!$A$5:$A$132,0))</f>
        <v/>
      </c>
      <c r="E916" s="36">
        <f>INDEX(Inputs!$L$5:$L$132,MATCH($B916&amp;"|"&amp;$C916,Inputs!$A$5:$A$132,0))</f>
        <v/>
      </c>
      <c r="F916" s="36">
        <f>INDEX(Inputs!$M$5:$M$132,MATCH($B916&amp;"|"&amp;$C916,Inputs!$A$5:$A$132,0))</f>
        <v/>
      </c>
      <c r="G916" s="35" t="n"/>
      <c r="H916" s="14">
        <f>INDEX(VarLab,MATCH($A916,VarKey,0))&amp;INDEX(MemLab,MATCH($C916&amp;"|"&amp;$B916,MemKey,0))</f>
        <v/>
      </c>
      <c r="I916" s="14">
        <f>INDEX(VarUnit,MATCH($A916,VarKey,0))</f>
        <v/>
      </c>
      <c r="J916" s="14">
        <f>INDEX(VarSrc,MATCH($A916,VarKey,0))</f>
        <v/>
      </c>
      <c r="K916" s="11">
        <f>CodePrefix&amp;$A916&amp;IF($C916="","","."&amp;$C916&amp;"."&amp;$B916)&amp;INDEX(VarEnd,MATCH($A916,VarKey,0))&amp;K$5</f>
        <v/>
      </c>
      <c r="L916" s="37">
        <f>INDEX(L$263:L$279,$F916)*$D916*INDEX(L$23:L$30,$E916)</f>
        <v/>
      </c>
      <c r="M916" s="36">
        <f>INDEX(M$263:M$279,$F916)*$D916*INDEX(M$23:M$30,$E916)</f>
        <v/>
      </c>
      <c r="N916" s="36">
        <f>INDEX(N$263:N$279,$F916)*$D916*INDEX(N$23:N$30,$E916)</f>
        <v/>
      </c>
      <c r="O916" s="36">
        <f>INDEX(O$263:O$279,$F916)*$D916*INDEX(O$23:O$30,$E916)</f>
        <v/>
      </c>
      <c r="P916" s="36">
        <f>INDEX(P$263:P$279,$F916)*$D916*INDEX(P$23:P$30,$E916)</f>
        <v/>
      </c>
      <c r="Q916" s="36">
        <f>INDEX(Q$263:Q$279,$F916)*$D916*INDEX(Q$23:Q$30,$E916)</f>
        <v/>
      </c>
      <c r="R916" s="36">
        <f>INDEX(R$263:R$279,$F916)*$D916*INDEX(R$23:R$30,$E916)</f>
        <v/>
      </c>
      <c r="S916" s="36">
        <f>INDEX(S$263:S$279,$F916)*$D916*INDEX(S$23:S$30,$E916)</f>
        <v/>
      </c>
      <c r="T916" s="36">
        <f>INDEX(T$263:T$279,$F916)*$D916*INDEX(T$23:T$30,$E916)</f>
        <v/>
      </c>
      <c r="U916" s="36">
        <f>INDEX(U$263:U$279,$F916)*$D916*INDEX(U$23:U$30,$E916)</f>
        <v/>
      </c>
      <c r="V916" s="36">
        <f>INDEX(V$263:V$279,$F916)*$D916*INDEX(V$23:V$30,$E916)</f>
        <v/>
      </c>
      <c r="W916" s="36">
        <f>INDEX(W$263:W$279,$F916)*$D916*INDEX(W$23:W$30,$E916)</f>
        <v/>
      </c>
      <c r="X916" s="36">
        <f>INDEX(X$263:X$279,$F916)*$D916*INDEX(X$23:X$30,$E916)</f>
        <v/>
      </c>
      <c r="Y916" s="36">
        <f>INDEX(Y$263:Y$279,$F916)*$D916*INDEX(Y$23:Y$30,$E916)</f>
        <v/>
      </c>
      <c r="Z916" s="36">
        <f>INDEX(Z$263:Z$279,$F916)*$D916*INDEX(Z$23:Z$30,$E916)</f>
        <v/>
      </c>
      <c r="AA916" s="36">
        <f>INDEX(AA$263:AA$279,$F916)*$D916*INDEX(AA$23:AA$30,$E916)</f>
        <v/>
      </c>
      <c r="AB916" s="36">
        <f>INDEX(AB$263:AB$279,$F916)*$D916*INDEX(AB$23:AB$30,$E916)</f>
        <v/>
      </c>
      <c r="AC916" s="36">
        <f>INDEX(AC$263:AC$279,$F916)*$D916*INDEX(AC$23:AC$30,$E916)</f>
        <v/>
      </c>
      <c r="AD916" s="36">
        <f>INDEX(AD$263:AD$279,$F916)*$D916*INDEX(AD$23:AD$30,$E916)</f>
        <v/>
      </c>
      <c r="AF916" s="11">
        <f>CodePrefix&amp;$A916&amp;IF($C916="","","."&amp;$C916&amp;"."&amp;$B916)&amp;INDEX(VarEnd,MATCH($A916,VarKey,0))&amp;AF$5</f>
        <v/>
      </c>
      <c r="AG916" s="37">
        <f>INDEX(AG$263:AG$279,$F916)*$D916*INDEX(AG$23:AG$30,$E916)</f>
        <v/>
      </c>
      <c r="AH916" s="36">
        <f>INDEX(AH$263:AH$279,$F916)*$D916*INDEX(AH$23:AH$30,$E916)</f>
        <v/>
      </c>
      <c r="AI916" s="36">
        <f>INDEX(AI$263:AI$279,$F916)*$D916*INDEX(AI$23:AI$30,$E916)</f>
        <v/>
      </c>
      <c r="AJ916" s="36">
        <f>INDEX(AJ$263:AJ$279,$F916)*$D916*INDEX(AJ$23:AJ$30,$E916)</f>
        <v/>
      </c>
      <c r="AK916" s="36">
        <f>INDEX(AK$263:AK$279,$F916)*$D916*INDEX(AK$23:AK$30,$E916)</f>
        <v/>
      </c>
      <c r="AL916" s="36">
        <f>INDEX(AL$263:AL$279,$F916)*$D916*INDEX(AL$23:AL$30,$E916)</f>
        <v/>
      </c>
      <c r="AM916" s="36">
        <f>INDEX(AM$263:AM$279,$F916)*$D916*INDEX(AM$23:AM$30,$E916)</f>
        <v/>
      </c>
      <c r="AN916" s="36">
        <f>INDEX(AN$263:AN$279,$F916)*$D916*INDEX(AN$23:AN$30,$E916)</f>
        <v/>
      </c>
      <c r="AO916" s="36">
        <f>INDEX(AO$263:AO$279,$F916)*$D916*INDEX(AO$23:AO$30,$E916)</f>
        <v/>
      </c>
      <c r="AP916" s="36">
        <f>INDEX(AP$263:AP$279,$F916)*$D916*INDEX(AP$23:AP$30,$E916)</f>
        <v/>
      </c>
      <c r="AQ916" s="36">
        <f>INDEX(AQ$263:AQ$279,$F916)*$D916*INDEX(AQ$23:AQ$30,$E916)</f>
        <v/>
      </c>
      <c r="AR916" s="36">
        <f>INDEX(AR$263:AR$279,$F916)*$D916*INDEX(AR$23:AR$30,$E916)</f>
        <v/>
      </c>
      <c r="AS916" s="36">
        <f>INDEX(AS$263:AS$279,$F916)*$D916*INDEX(AS$23:AS$30,$E916)</f>
        <v/>
      </c>
      <c r="AT916" s="36">
        <f>INDEX(AT$263:AT$279,$F916)*$D916*INDEX(AT$23:AT$30,$E916)</f>
        <v/>
      </c>
      <c r="AU916" s="36">
        <f>INDEX(AU$263:AU$279,$F916)*$D916*INDEX(AU$23:AU$30,$E916)</f>
        <v/>
      </c>
      <c r="AV916" s="36">
        <f>INDEX(AV$263:AV$279,$F916)*$D916*INDEX(AV$23:AV$30,$E916)</f>
        <v/>
      </c>
      <c r="AW916" s="36">
        <f>INDEX(AW$263:AW$279,$F916)*$D916*INDEX(AW$23:AW$30,$E916)</f>
        <v/>
      </c>
      <c r="AX916" s="36">
        <f>INDEX(AX$263:AX$279,$F916)*$D916*INDEX(AX$23:AX$30,$E916)</f>
        <v/>
      </c>
      <c r="AY916" s="36">
        <f>INDEX(AY$263:AY$279,$F916)*$D916*INDEX(AY$23:AY$30,$E916)</f>
        <v/>
      </c>
    </row>
    <row r="917" hidden="1" outlineLevel="2">
      <c r="A917" s="14" t="inlineStr">
        <is>
          <t>ctxnew</t>
        </is>
      </c>
      <c r="B917" s="14" t="inlineStr">
        <is>
          <t>oop</t>
        </is>
      </c>
      <c r="C917" s="14" t="inlineStr">
        <is>
          <t>rod</t>
        </is>
      </c>
      <c r="D917" s="36">
        <f>INDEX(Inputs!$W$5:$W$132,MATCH($B917&amp;"|"&amp;$C917,Inputs!$A$5:$A$132,0))</f>
        <v/>
      </c>
      <c r="E917" s="36">
        <f>INDEX(Inputs!$L$5:$L$132,MATCH($B917&amp;"|"&amp;$C917,Inputs!$A$5:$A$132,0))</f>
        <v/>
      </c>
      <c r="F917" s="36">
        <f>INDEX(Inputs!$M$5:$M$132,MATCH($B917&amp;"|"&amp;$C917,Inputs!$A$5:$A$132,0))</f>
        <v/>
      </c>
      <c r="G917" s="35" t="n"/>
      <c r="H917" s="14">
        <f>INDEX(VarLab,MATCH($A917,VarKey,0))&amp;INDEX(MemLab,MATCH($C917&amp;"|"&amp;$B917,MemKey,0))</f>
        <v/>
      </c>
      <c r="I917" s="14">
        <f>INDEX(VarUnit,MATCH($A917,VarKey,0))</f>
        <v/>
      </c>
      <c r="J917" s="14">
        <f>INDEX(VarSrc,MATCH($A917,VarKey,0))</f>
        <v/>
      </c>
      <c r="K917" s="11">
        <f>CodePrefix&amp;$A917&amp;IF($C917="","","."&amp;$C917&amp;"."&amp;$B917)&amp;INDEX(VarEnd,MATCH($A917,VarKey,0))&amp;K$5</f>
        <v/>
      </c>
      <c r="L917" s="37">
        <f>INDEX(L$263:L$279,$F917)*$D917*INDEX(L$23:L$30,$E917)</f>
        <v/>
      </c>
      <c r="M917" s="36">
        <f>INDEX(M$263:M$279,$F917)*$D917*INDEX(M$23:M$30,$E917)</f>
        <v/>
      </c>
      <c r="N917" s="36">
        <f>INDEX(N$263:N$279,$F917)*$D917*INDEX(N$23:N$30,$E917)</f>
        <v/>
      </c>
      <c r="O917" s="36">
        <f>INDEX(O$263:O$279,$F917)*$D917*INDEX(O$23:O$30,$E917)</f>
        <v/>
      </c>
      <c r="P917" s="36">
        <f>INDEX(P$263:P$279,$F917)*$D917*INDEX(P$23:P$30,$E917)</f>
        <v/>
      </c>
      <c r="Q917" s="36">
        <f>INDEX(Q$263:Q$279,$F917)*$D917*INDEX(Q$23:Q$30,$E917)</f>
        <v/>
      </c>
      <c r="R917" s="36">
        <f>INDEX(R$263:R$279,$F917)*$D917*INDEX(R$23:R$30,$E917)</f>
        <v/>
      </c>
      <c r="S917" s="36">
        <f>INDEX(S$263:S$279,$F917)*$D917*INDEX(S$23:S$30,$E917)</f>
        <v/>
      </c>
      <c r="T917" s="36">
        <f>INDEX(T$263:T$279,$F917)*$D917*INDEX(T$23:T$30,$E917)</f>
        <v/>
      </c>
      <c r="U917" s="36">
        <f>INDEX(U$263:U$279,$F917)*$D917*INDEX(U$23:U$30,$E917)</f>
        <v/>
      </c>
      <c r="V917" s="36">
        <f>INDEX(V$263:V$279,$F917)*$D917*INDEX(V$23:V$30,$E917)</f>
        <v/>
      </c>
      <c r="W917" s="36">
        <f>INDEX(W$263:W$279,$F917)*$D917*INDEX(W$23:W$30,$E917)</f>
        <v/>
      </c>
      <c r="X917" s="36">
        <f>INDEX(X$263:X$279,$F917)*$D917*INDEX(X$23:X$30,$E917)</f>
        <v/>
      </c>
      <c r="Y917" s="36">
        <f>INDEX(Y$263:Y$279,$F917)*$D917*INDEX(Y$23:Y$30,$E917)</f>
        <v/>
      </c>
      <c r="Z917" s="36">
        <f>INDEX(Z$263:Z$279,$F917)*$D917*INDEX(Z$23:Z$30,$E917)</f>
        <v/>
      </c>
      <c r="AA917" s="36">
        <f>INDEX(AA$263:AA$279,$F917)*$D917*INDEX(AA$23:AA$30,$E917)</f>
        <v/>
      </c>
      <c r="AB917" s="36">
        <f>INDEX(AB$263:AB$279,$F917)*$D917*INDEX(AB$23:AB$30,$E917)</f>
        <v/>
      </c>
      <c r="AC917" s="36">
        <f>INDEX(AC$263:AC$279,$F917)*$D917*INDEX(AC$23:AC$30,$E917)</f>
        <v/>
      </c>
      <c r="AD917" s="36">
        <f>INDEX(AD$263:AD$279,$F917)*$D917*INDEX(AD$23:AD$30,$E917)</f>
        <v/>
      </c>
      <c r="AF917" s="11">
        <f>CodePrefix&amp;$A917&amp;IF($C917="","","."&amp;$C917&amp;"."&amp;$B917)&amp;INDEX(VarEnd,MATCH($A917,VarKey,0))&amp;AF$5</f>
        <v/>
      </c>
      <c r="AG917" s="37">
        <f>INDEX(AG$263:AG$279,$F917)*$D917*INDEX(AG$23:AG$30,$E917)</f>
        <v/>
      </c>
      <c r="AH917" s="36">
        <f>INDEX(AH$263:AH$279,$F917)*$D917*INDEX(AH$23:AH$30,$E917)</f>
        <v/>
      </c>
      <c r="AI917" s="36">
        <f>INDEX(AI$263:AI$279,$F917)*$D917*INDEX(AI$23:AI$30,$E917)</f>
        <v/>
      </c>
      <c r="AJ917" s="36">
        <f>INDEX(AJ$263:AJ$279,$F917)*$D917*INDEX(AJ$23:AJ$30,$E917)</f>
        <v/>
      </c>
      <c r="AK917" s="36">
        <f>INDEX(AK$263:AK$279,$F917)*$D917*INDEX(AK$23:AK$30,$E917)</f>
        <v/>
      </c>
      <c r="AL917" s="36">
        <f>INDEX(AL$263:AL$279,$F917)*$D917*INDEX(AL$23:AL$30,$E917)</f>
        <v/>
      </c>
      <c r="AM917" s="36">
        <f>INDEX(AM$263:AM$279,$F917)*$D917*INDEX(AM$23:AM$30,$E917)</f>
        <v/>
      </c>
      <c r="AN917" s="36">
        <f>INDEX(AN$263:AN$279,$F917)*$D917*INDEX(AN$23:AN$30,$E917)</f>
        <v/>
      </c>
      <c r="AO917" s="36">
        <f>INDEX(AO$263:AO$279,$F917)*$D917*INDEX(AO$23:AO$30,$E917)</f>
        <v/>
      </c>
      <c r="AP917" s="36">
        <f>INDEX(AP$263:AP$279,$F917)*$D917*INDEX(AP$23:AP$30,$E917)</f>
        <v/>
      </c>
      <c r="AQ917" s="36">
        <f>INDEX(AQ$263:AQ$279,$F917)*$D917*INDEX(AQ$23:AQ$30,$E917)</f>
        <v/>
      </c>
      <c r="AR917" s="36">
        <f>INDEX(AR$263:AR$279,$F917)*$D917*INDEX(AR$23:AR$30,$E917)</f>
        <v/>
      </c>
      <c r="AS917" s="36">
        <f>INDEX(AS$263:AS$279,$F917)*$D917*INDEX(AS$23:AS$30,$E917)</f>
        <v/>
      </c>
      <c r="AT917" s="36">
        <f>INDEX(AT$263:AT$279,$F917)*$D917*INDEX(AT$23:AT$30,$E917)</f>
        <v/>
      </c>
      <c r="AU917" s="36">
        <f>INDEX(AU$263:AU$279,$F917)*$D917*INDEX(AU$23:AU$30,$E917)</f>
        <v/>
      </c>
      <c r="AV917" s="36">
        <f>INDEX(AV$263:AV$279,$F917)*$D917*INDEX(AV$23:AV$30,$E917)</f>
        <v/>
      </c>
      <c r="AW917" s="36">
        <f>INDEX(AW$263:AW$279,$F917)*$D917*INDEX(AW$23:AW$30,$E917)</f>
        <v/>
      </c>
      <c r="AX917" s="36">
        <f>INDEX(AX$263:AX$279,$F917)*$D917*INDEX(AX$23:AX$30,$E917)</f>
        <v/>
      </c>
      <c r="AY917" s="36">
        <f>INDEX(AY$263:AY$279,$F917)*$D917*INDEX(AY$23:AY$30,$E917)</f>
        <v/>
      </c>
    </row>
    <row r="918" hidden="1" outlineLevel="2">
      <c r="A918" s="14" t="inlineStr">
        <is>
          <t>ctxnew</t>
        </is>
      </c>
      <c r="B918" s="14" t="inlineStr">
        <is>
          <t>bio</t>
        </is>
      </c>
      <c r="C918" s="14" t="inlineStr">
        <is>
          <t>rod</t>
        </is>
      </c>
      <c r="D918" s="36">
        <f>INDEX(Inputs!$W$5:$W$132,MATCH($B918&amp;"|"&amp;$C918,Inputs!$A$5:$A$132,0))</f>
        <v/>
      </c>
      <c r="E918" s="36">
        <f>INDEX(Inputs!$L$5:$L$132,MATCH($B918&amp;"|"&amp;$C918,Inputs!$A$5:$A$132,0))</f>
        <v/>
      </c>
      <c r="F918" s="36">
        <f>INDEX(Inputs!$M$5:$M$132,MATCH($B918&amp;"|"&amp;$C918,Inputs!$A$5:$A$132,0))</f>
        <v/>
      </c>
      <c r="G918" s="35" t="n"/>
      <c r="H918" s="14">
        <f>INDEX(VarLab,MATCH($A918,VarKey,0))&amp;INDEX(MemLab,MATCH($C918&amp;"|"&amp;$B918,MemKey,0))</f>
        <v/>
      </c>
      <c r="I918" s="14">
        <f>INDEX(VarUnit,MATCH($A918,VarKey,0))</f>
        <v/>
      </c>
      <c r="J918" s="14">
        <f>INDEX(VarSrc,MATCH($A918,VarKey,0))</f>
        <v/>
      </c>
      <c r="K918" s="11">
        <f>CodePrefix&amp;$A918&amp;IF($C918="","","."&amp;$C918&amp;"."&amp;$B918)&amp;INDEX(VarEnd,MATCH($A918,VarKey,0))&amp;K$5</f>
        <v/>
      </c>
      <c r="L918" s="37">
        <f>INDEX(L$263:L$279,$F918)*$D918*INDEX(L$23:L$30,$E918)</f>
        <v/>
      </c>
      <c r="M918" s="36">
        <f>INDEX(M$263:M$279,$F918)*$D918*INDEX(M$23:M$30,$E918)</f>
        <v/>
      </c>
      <c r="N918" s="36">
        <f>INDEX(N$263:N$279,$F918)*$D918*INDEX(N$23:N$30,$E918)</f>
        <v/>
      </c>
      <c r="O918" s="36">
        <f>INDEX(O$263:O$279,$F918)*$D918*INDEX(O$23:O$30,$E918)</f>
        <v/>
      </c>
      <c r="P918" s="36">
        <f>INDEX(P$263:P$279,$F918)*$D918*INDEX(P$23:P$30,$E918)</f>
        <v/>
      </c>
      <c r="Q918" s="36">
        <f>INDEX(Q$263:Q$279,$F918)*$D918*INDEX(Q$23:Q$30,$E918)</f>
        <v/>
      </c>
      <c r="R918" s="36">
        <f>INDEX(R$263:R$279,$F918)*$D918*INDEX(R$23:R$30,$E918)</f>
        <v/>
      </c>
      <c r="S918" s="36">
        <f>INDEX(S$263:S$279,$F918)*$D918*INDEX(S$23:S$30,$E918)</f>
        <v/>
      </c>
      <c r="T918" s="36">
        <f>INDEX(T$263:T$279,$F918)*$D918*INDEX(T$23:T$30,$E918)</f>
        <v/>
      </c>
      <c r="U918" s="36">
        <f>INDEX(U$263:U$279,$F918)*$D918*INDEX(U$23:U$30,$E918)</f>
        <v/>
      </c>
      <c r="V918" s="36">
        <f>INDEX(V$263:V$279,$F918)*$D918*INDEX(V$23:V$30,$E918)</f>
        <v/>
      </c>
      <c r="W918" s="36">
        <f>INDEX(W$263:W$279,$F918)*$D918*INDEX(W$23:W$30,$E918)</f>
        <v/>
      </c>
      <c r="X918" s="36">
        <f>INDEX(X$263:X$279,$F918)*$D918*INDEX(X$23:X$30,$E918)</f>
        <v/>
      </c>
      <c r="Y918" s="36">
        <f>INDEX(Y$263:Y$279,$F918)*$D918*INDEX(Y$23:Y$30,$E918)</f>
        <v/>
      </c>
      <c r="Z918" s="36">
        <f>INDEX(Z$263:Z$279,$F918)*$D918*INDEX(Z$23:Z$30,$E918)</f>
        <v/>
      </c>
      <c r="AA918" s="36">
        <f>INDEX(AA$263:AA$279,$F918)*$D918*INDEX(AA$23:AA$30,$E918)</f>
        <v/>
      </c>
      <c r="AB918" s="36">
        <f>INDEX(AB$263:AB$279,$F918)*$D918*INDEX(AB$23:AB$30,$E918)</f>
        <v/>
      </c>
      <c r="AC918" s="36">
        <f>INDEX(AC$263:AC$279,$F918)*$D918*INDEX(AC$23:AC$30,$E918)</f>
        <v/>
      </c>
      <c r="AD918" s="36">
        <f>INDEX(AD$263:AD$279,$F918)*$D918*INDEX(AD$23:AD$30,$E918)</f>
        <v/>
      </c>
      <c r="AF918" s="11">
        <f>CodePrefix&amp;$A918&amp;IF($C918="","","."&amp;$C918&amp;"."&amp;$B918)&amp;INDEX(VarEnd,MATCH($A918,VarKey,0))&amp;AF$5</f>
        <v/>
      </c>
      <c r="AG918" s="37">
        <f>INDEX(AG$263:AG$279,$F918)*$D918*INDEX(AG$23:AG$30,$E918)</f>
        <v/>
      </c>
      <c r="AH918" s="36">
        <f>INDEX(AH$263:AH$279,$F918)*$D918*INDEX(AH$23:AH$30,$E918)</f>
        <v/>
      </c>
      <c r="AI918" s="36">
        <f>INDEX(AI$263:AI$279,$F918)*$D918*INDEX(AI$23:AI$30,$E918)</f>
        <v/>
      </c>
      <c r="AJ918" s="36">
        <f>INDEX(AJ$263:AJ$279,$F918)*$D918*INDEX(AJ$23:AJ$30,$E918)</f>
        <v/>
      </c>
      <c r="AK918" s="36">
        <f>INDEX(AK$263:AK$279,$F918)*$D918*INDEX(AK$23:AK$30,$E918)</f>
        <v/>
      </c>
      <c r="AL918" s="36">
        <f>INDEX(AL$263:AL$279,$F918)*$D918*INDEX(AL$23:AL$30,$E918)</f>
        <v/>
      </c>
      <c r="AM918" s="36">
        <f>INDEX(AM$263:AM$279,$F918)*$D918*INDEX(AM$23:AM$30,$E918)</f>
        <v/>
      </c>
      <c r="AN918" s="36">
        <f>INDEX(AN$263:AN$279,$F918)*$D918*INDEX(AN$23:AN$30,$E918)</f>
        <v/>
      </c>
      <c r="AO918" s="36">
        <f>INDEX(AO$263:AO$279,$F918)*$D918*INDEX(AO$23:AO$30,$E918)</f>
        <v/>
      </c>
      <c r="AP918" s="36">
        <f>INDEX(AP$263:AP$279,$F918)*$D918*INDEX(AP$23:AP$30,$E918)</f>
        <v/>
      </c>
      <c r="AQ918" s="36">
        <f>INDEX(AQ$263:AQ$279,$F918)*$D918*INDEX(AQ$23:AQ$30,$E918)</f>
        <v/>
      </c>
      <c r="AR918" s="36">
        <f>INDEX(AR$263:AR$279,$F918)*$D918*INDEX(AR$23:AR$30,$E918)</f>
        <v/>
      </c>
      <c r="AS918" s="36">
        <f>INDEX(AS$263:AS$279,$F918)*$D918*INDEX(AS$23:AS$30,$E918)</f>
        <v/>
      </c>
      <c r="AT918" s="36">
        <f>INDEX(AT$263:AT$279,$F918)*$D918*INDEX(AT$23:AT$30,$E918)</f>
        <v/>
      </c>
      <c r="AU918" s="36">
        <f>INDEX(AU$263:AU$279,$F918)*$D918*INDEX(AU$23:AU$30,$E918)</f>
        <v/>
      </c>
      <c r="AV918" s="36">
        <f>INDEX(AV$263:AV$279,$F918)*$D918*INDEX(AV$23:AV$30,$E918)</f>
        <v/>
      </c>
      <c r="AW918" s="36">
        <f>INDEX(AW$263:AW$279,$F918)*$D918*INDEX(AW$23:AW$30,$E918)</f>
        <v/>
      </c>
      <c r="AX918" s="36">
        <f>INDEX(AX$263:AX$279,$F918)*$D918*INDEX(AX$23:AX$30,$E918)</f>
        <v/>
      </c>
      <c r="AY918" s="36">
        <f>INDEX(AY$263:AY$279,$F918)*$D918*INDEX(AY$23:AY$30,$E918)</f>
        <v/>
      </c>
    </row>
    <row r="919" hidden="1" outlineLevel="2"/>
    <row r="920" hidden="1" outlineLevel="2">
      <c r="A920" s="14" t="inlineStr">
        <is>
          <t>ets</t>
        </is>
      </c>
      <c r="B920" s="14" t="inlineStr">
        <is>
          <t>coa</t>
        </is>
      </c>
      <c r="C920" s="14" t="inlineStr">
        <is>
          <t>rod</t>
        </is>
      </c>
      <c r="D920" s="36">
        <f>INDEX(Inputs!$W$5:$W$132,MATCH($B920&amp;"|"&amp;$C920,Inputs!$A$5:$A$132,0))</f>
        <v/>
      </c>
      <c r="E920" s="36">
        <f>INDEX(Inputs!$M$5:$M$132,MATCH($B920&amp;"|"&amp;$C920,Inputs!$A$5:$A$132,0))</f>
        <v/>
      </c>
      <c r="F920" s="35" t="n"/>
      <c r="G920" s="35" t="n"/>
      <c r="H920" s="14">
        <f>INDEX(VarLab,MATCH($A920,VarKey,0))&amp;INDEX(MemLab,MATCH($C920&amp;"|"&amp;$B920,MemKey,0))</f>
        <v/>
      </c>
      <c r="I920" s="14">
        <f>INDEX(VarUnit,MATCH($A920,VarKey,0))</f>
        <v/>
      </c>
      <c r="J920" s="14">
        <f>INDEX(VarSrc,MATCH($A920,VarKey,0))</f>
        <v/>
      </c>
      <c r="K920" s="11">
        <f>CodePrefix&amp;$A920&amp;IF($C920="","","."&amp;$C920&amp;"."&amp;$B920)&amp;INDEX(VarEnd,MATCH($A920,VarKey,0))&amp;K$5</f>
        <v/>
      </c>
      <c r="L920" s="37">
        <f>INDEX(L$280:L$296,$E920)*$D920</f>
        <v/>
      </c>
      <c r="M920" s="36">
        <f>INDEX(M$280:M$296,$E920)*$D920</f>
        <v/>
      </c>
      <c r="N920" s="36">
        <f>INDEX(N$280:N$296,$E920)*$D920</f>
        <v/>
      </c>
      <c r="O920" s="36">
        <f>INDEX(O$280:O$296,$E920)*$D920</f>
        <v/>
      </c>
      <c r="P920" s="36">
        <f>INDEX(P$280:P$296,$E920)*$D920</f>
        <v/>
      </c>
      <c r="Q920" s="36">
        <f>INDEX(Q$280:Q$296,$E920)*$D920</f>
        <v/>
      </c>
      <c r="R920" s="36">
        <f>INDEX(R$280:R$296,$E920)*$D920</f>
        <v/>
      </c>
      <c r="S920" s="36">
        <f>INDEX(S$280:S$296,$E920)*$D920</f>
        <v/>
      </c>
      <c r="T920" s="36">
        <f>INDEX(T$280:T$296,$E920)*$D920</f>
        <v/>
      </c>
      <c r="U920" s="36">
        <f>INDEX(U$280:U$296,$E920)*$D920</f>
        <v/>
      </c>
      <c r="V920" s="36">
        <f>INDEX(V$280:V$296,$E920)*$D920</f>
        <v/>
      </c>
      <c r="W920" s="36">
        <f>INDEX(W$280:W$296,$E920)*$D920</f>
        <v/>
      </c>
      <c r="X920" s="36">
        <f>INDEX(X$280:X$296,$E920)*$D920</f>
        <v/>
      </c>
      <c r="Y920" s="36">
        <f>INDEX(Y$280:Y$296,$E920)*$D920</f>
        <v/>
      </c>
      <c r="Z920" s="36">
        <f>INDEX(Z$280:Z$296,$E920)*$D920</f>
        <v/>
      </c>
      <c r="AA920" s="36">
        <f>INDEX(AA$280:AA$296,$E920)*$D920</f>
        <v/>
      </c>
      <c r="AB920" s="36">
        <f>INDEX(AB$280:AB$296,$E920)*$D920</f>
        <v/>
      </c>
      <c r="AC920" s="36">
        <f>INDEX(AC$280:AC$296,$E920)*$D920</f>
        <v/>
      </c>
      <c r="AD920" s="36">
        <f>INDEX(AD$280:AD$296,$E920)*$D920</f>
        <v/>
      </c>
      <c r="AF920" s="11">
        <f>CodePrefix&amp;$A920&amp;IF($C920="","","."&amp;$C920&amp;"."&amp;$B920)&amp;INDEX(VarEnd,MATCH($A920,VarKey,0))&amp;AF$5</f>
        <v/>
      </c>
      <c r="AG920" s="37">
        <f>INDEX(AG$280:AG$296,$E920)*$D920</f>
        <v/>
      </c>
      <c r="AH920" s="36">
        <f>INDEX(AH$280:AH$296,$E920)*$D920</f>
        <v/>
      </c>
      <c r="AI920" s="36">
        <f>INDEX(AI$280:AI$296,$E920)*$D920</f>
        <v/>
      </c>
      <c r="AJ920" s="36">
        <f>INDEX(AJ$280:AJ$296,$E920)*$D920</f>
        <v/>
      </c>
      <c r="AK920" s="36">
        <f>INDEX(AK$280:AK$296,$E920)*$D920</f>
        <v/>
      </c>
      <c r="AL920" s="36">
        <f>INDEX(AL$280:AL$296,$E920)*$D920</f>
        <v/>
      </c>
      <c r="AM920" s="36">
        <f>INDEX(AM$280:AM$296,$E920)*$D920</f>
        <v/>
      </c>
      <c r="AN920" s="36">
        <f>INDEX(AN$280:AN$296,$E920)*$D920</f>
        <v/>
      </c>
      <c r="AO920" s="36">
        <f>INDEX(AO$280:AO$296,$E920)*$D920</f>
        <v/>
      </c>
      <c r="AP920" s="36">
        <f>INDEX(AP$280:AP$296,$E920)*$D920</f>
        <v/>
      </c>
      <c r="AQ920" s="36">
        <f>INDEX(AQ$280:AQ$296,$E920)*$D920</f>
        <v/>
      </c>
      <c r="AR920" s="36">
        <f>INDEX(AR$280:AR$296,$E920)*$D920</f>
        <v/>
      </c>
      <c r="AS920" s="36">
        <f>INDEX(AS$280:AS$296,$E920)*$D920</f>
        <v/>
      </c>
      <c r="AT920" s="36">
        <f>INDEX(AT$280:AT$296,$E920)*$D920</f>
        <v/>
      </c>
      <c r="AU920" s="36">
        <f>INDEX(AU$280:AU$296,$E920)*$D920</f>
        <v/>
      </c>
      <c r="AV920" s="36">
        <f>INDEX(AV$280:AV$296,$E920)*$D920</f>
        <v/>
      </c>
      <c r="AW920" s="36">
        <f>INDEX(AW$280:AW$296,$E920)*$D920</f>
        <v/>
      </c>
      <c r="AX920" s="36">
        <f>INDEX(AX$280:AX$296,$E920)*$D920</f>
        <v/>
      </c>
      <c r="AY920" s="36">
        <f>INDEX(AY$280:AY$296,$E920)*$D920</f>
        <v/>
      </c>
    </row>
    <row r="921" hidden="1" outlineLevel="2">
      <c r="A921" s="14" t="inlineStr">
        <is>
          <t>ets</t>
        </is>
      </c>
      <c r="B921" s="14" t="inlineStr">
        <is>
          <t>nga</t>
        </is>
      </c>
      <c r="C921" s="14" t="inlineStr">
        <is>
          <t>rod</t>
        </is>
      </c>
      <c r="D921" s="36">
        <f>INDEX(Inputs!$W$5:$W$132,MATCH($B921&amp;"|"&amp;$C921,Inputs!$A$5:$A$132,0))</f>
        <v/>
      </c>
      <c r="E921" s="36">
        <f>INDEX(Inputs!$M$5:$M$132,MATCH($B921&amp;"|"&amp;$C921,Inputs!$A$5:$A$132,0))</f>
        <v/>
      </c>
      <c r="F921" s="35" t="n"/>
      <c r="G921" s="35" t="n"/>
      <c r="H921" s="14">
        <f>INDEX(VarLab,MATCH($A921,VarKey,0))&amp;INDEX(MemLab,MATCH($C921&amp;"|"&amp;$B921,MemKey,0))</f>
        <v/>
      </c>
      <c r="I921" s="14">
        <f>INDEX(VarUnit,MATCH($A921,VarKey,0))</f>
        <v/>
      </c>
      <c r="J921" s="14">
        <f>INDEX(VarSrc,MATCH($A921,VarKey,0))</f>
        <v/>
      </c>
      <c r="K921" s="11">
        <f>CodePrefix&amp;$A921&amp;IF($C921="","","."&amp;$C921&amp;"."&amp;$B921)&amp;INDEX(VarEnd,MATCH($A921,VarKey,0))&amp;K$5</f>
        <v/>
      </c>
      <c r="L921" s="37">
        <f>INDEX(L$280:L$296,$E921)*$D921</f>
        <v/>
      </c>
      <c r="M921" s="36">
        <f>INDEX(M$280:M$296,$E921)*$D921</f>
        <v/>
      </c>
      <c r="N921" s="36">
        <f>INDEX(N$280:N$296,$E921)*$D921</f>
        <v/>
      </c>
      <c r="O921" s="36">
        <f>INDEX(O$280:O$296,$E921)*$D921</f>
        <v/>
      </c>
      <c r="P921" s="36">
        <f>INDEX(P$280:P$296,$E921)*$D921</f>
        <v/>
      </c>
      <c r="Q921" s="36">
        <f>INDEX(Q$280:Q$296,$E921)*$D921</f>
        <v/>
      </c>
      <c r="R921" s="36">
        <f>INDEX(R$280:R$296,$E921)*$D921</f>
        <v/>
      </c>
      <c r="S921" s="36">
        <f>INDEX(S$280:S$296,$E921)*$D921</f>
        <v/>
      </c>
      <c r="T921" s="36">
        <f>INDEX(T$280:T$296,$E921)*$D921</f>
        <v/>
      </c>
      <c r="U921" s="36">
        <f>INDEX(U$280:U$296,$E921)*$D921</f>
        <v/>
      </c>
      <c r="V921" s="36">
        <f>INDEX(V$280:V$296,$E921)*$D921</f>
        <v/>
      </c>
      <c r="W921" s="36">
        <f>INDEX(W$280:W$296,$E921)*$D921</f>
        <v/>
      </c>
      <c r="X921" s="36">
        <f>INDEX(X$280:X$296,$E921)*$D921</f>
        <v/>
      </c>
      <c r="Y921" s="36">
        <f>INDEX(Y$280:Y$296,$E921)*$D921</f>
        <v/>
      </c>
      <c r="Z921" s="36">
        <f>INDEX(Z$280:Z$296,$E921)*$D921</f>
        <v/>
      </c>
      <c r="AA921" s="36">
        <f>INDEX(AA$280:AA$296,$E921)*$D921</f>
        <v/>
      </c>
      <c r="AB921" s="36">
        <f>INDEX(AB$280:AB$296,$E921)*$D921</f>
        <v/>
      </c>
      <c r="AC921" s="36">
        <f>INDEX(AC$280:AC$296,$E921)*$D921</f>
        <v/>
      </c>
      <c r="AD921" s="36">
        <f>INDEX(AD$280:AD$296,$E921)*$D921</f>
        <v/>
      </c>
      <c r="AF921" s="11">
        <f>CodePrefix&amp;$A921&amp;IF($C921="","","."&amp;$C921&amp;"."&amp;$B921)&amp;INDEX(VarEnd,MATCH($A921,VarKey,0))&amp;AF$5</f>
        <v/>
      </c>
      <c r="AG921" s="37">
        <f>INDEX(AG$280:AG$296,$E921)*$D921</f>
        <v/>
      </c>
      <c r="AH921" s="36">
        <f>INDEX(AH$280:AH$296,$E921)*$D921</f>
        <v/>
      </c>
      <c r="AI921" s="36">
        <f>INDEX(AI$280:AI$296,$E921)*$D921</f>
        <v/>
      </c>
      <c r="AJ921" s="36">
        <f>INDEX(AJ$280:AJ$296,$E921)*$D921</f>
        <v/>
      </c>
      <c r="AK921" s="36">
        <f>INDEX(AK$280:AK$296,$E921)*$D921</f>
        <v/>
      </c>
      <c r="AL921" s="36">
        <f>INDEX(AL$280:AL$296,$E921)*$D921</f>
        <v/>
      </c>
      <c r="AM921" s="36">
        <f>INDEX(AM$280:AM$296,$E921)*$D921</f>
        <v/>
      </c>
      <c r="AN921" s="36">
        <f>INDEX(AN$280:AN$296,$E921)*$D921</f>
        <v/>
      </c>
      <c r="AO921" s="36">
        <f>INDEX(AO$280:AO$296,$E921)*$D921</f>
        <v/>
      </c>
      <c r="AP921" s="36">
        <f>INDEX(AP$280:AP$296,$E921)*$D921</f>
        <v/>
      </c>
      <c r="AQ921" s="36">
        <f>INDEX(AQ$280:AQ$296,$E921)*$D921</f>
        <v/>
      </c>
      <c r="AR921" s="36">
        <f>INDEX(AR$280:AR$296,$E921)*$D921</f>
        <v/>
      </c>
      <c r="AS921" s="36">
        <f>INDEX(AS$280:AS$296,$E921)*$D921</f>
        <v/>
      </c>
      <c r="AT921" s="36">
        <f>INDEX(AT$280:AT$296,$E921)*$D921</f>
        <v/>
      </c>
      <c r="AU921" s="36">
        <f>INDEX(AU$280:AU$296,$E921)*$D921</f>
        <v/>
      </c>
      <c r="AV921" s="36">
        <f>INDEX(AV$280:AV$296,$E921)*$D921</f>
        <v/>
      </c>
      <c r="AW921" s="36">
        <f>INDEX(AW$280:AW$296,$E921)*$D921</f>
        <v/>
      </c>
      <c r="AX921" s="36">
        <f>INDEX(AX$280:AX$296,$E921)*$D921</f>
        <v/>
      </c>
      <c r="AY921" s="36">
        <f>INDEX(AY$280:AY$296,$E921)*$D921</f>
        <v/>
      </c>
    </row>
    <row r="922" hidden="1" outlineLevel="2">
      <c r="A922" s="14" t="inlineStr">
        <is>
          <t>ets</t>
        </is>
      </c>
      <c r="B922" s="14" t="inlineStr">
        <is>
          <t>gso</t>
        </is>
      </c>
      <c r="C922" s="14" t="inlineStr">
        <is>
          <t>rod</t>
        </is>
      </c>
      <c r="D922" s="36">
        <f>INDEX(Inputs!$W$5:$W$132,MATCH($B922&amp;"|"&amp;$C922,Inputs!$A$5:$A$132,0))</f>
        <v/>
      </c>
      <c r="E922" s="36">
        <f>INDEX(Inputs!$M$5:$M$132,MATCH($B922&amp;"|"&amp;$C922,Inputs!$A$5:$A$132,0))</f>
        <v/>
      </c>
      <c r="F922" s="35" t="n"/>
      <c r="G922" s="35" t="n"/>
      <c r="H922" s="14">
        <f>INDEX(VarLab,MATCH($A922,VarKey,0))&amp;INDEX(MemLab,MATCH($C922&amp;"|"&amp;$B922,MemKey,0))</f>
        <v/>
      </c>
      <c r="I922" s="14">
        <f>INDEX(VarUnit,MATCH($A922,VarKey,0))</f>
        <v/>
      </c>
      <c r="J922" s="14">
        <f>INDEX(VarSrc,MATCH($A922,VarKey,0))</f>
        <v/>
      </c>
      <c r="K922" s="11">
        <f>CodePrefix&amp;$A922&amp;IF($C922="","","."&amp;$C922&amp;"."&amp;$B922)&amp;INDEX(VarEnd,MATCH($A922,VarKey,0))&amp;K$5</f>
        <v/>
      </c>
      <c r="L922" s="37">
        <f>INDEX(L$280:L$296,$E922)*$D922</f>
        <v/>
      </c>
      <c r="M922" s="36">
        <f>INDEX(M$280:M$296,$E922)*$D922</f>
        <v/>
      </c>
      <c r="N922" s="36">
        <f>INDEX(N$280:N$296,$E922)*$D922</f>
        <v/>
      </c>
      <c r="O922" s="36">
        <f>INDEX(O$280:O$296,$E922)*$D922</f>
        <v/>
      </c>
      <c r="P922" s="36">
        <f>INDEX(P$280:P$296,$E922)*$D922</f>
        <v/>
      </c>
      <c r="Q922" s="36">
        <f>INDEX(Q$280:Q$296,$E922)*$D922</f>
        <v/>
      </c>
      <c r="R922" s="36">
        <f>INDEX(R$280:R$296,$E922)*$D922</f>
        <v/>
      </c>
      <c r="S922" s="36">
        <f>INDEX(S$280:S$296,$E922)*$D922</f>
        <v/>
      </c>
      <c r="T922" s="36">
        <f>INDEX(T$280:T$296,$E922)*$D922</f>
        <v/>
      </c>
      <c r="U922" s="36">
        <f>INDEX(U$280:U$296,$E922)*$D922</f>
        <v/>
      </c>
      <c r="V922" s="36">
        <f>INDEX(V$280:V$296,$E922)*$D922</f>
        <v/>
      </c>
      <c r="W922" s="36">
        <f>INDEX(W$280:W$296,$E922)*$D922</f>
        <v/>
      </c>
      <c r="X922" s="36">
        <f>INDEX(X$280:X$296,$E922)*$D922</f>
        <v/>
      </c>
      <c r="Y922" s="36">
        <f>INDEX(Y$280:Y$296,$E922)*$D922</f>
        <v/>
      </c>
      <c r="Z922" s="36">
        <f>INDEX(Z$280:Z$296,$E922)*$D922</f>
        <v/>
      </c>
      <c r="AA922" s="36">
        <f>INDEX(AA$280:AA$296,$E922)*$D922</f>
        <v/>
      </c>
      <c r="AB922" s="36">
        <f>INDEX(AB$280:AB$296,$E922)*$D922</f>
        <v/>
      </c>
      <c r="AC922" s="36">
        <f>INDEX(AC$280:AC$296,$E922)*$D922</f>
        <v/>
      </c>
      <c r="AD922" s="36">
        <f>INDEX(AD$280:AD$296,$E922)*$D922</f>
        <v/>
      </c>
      <c r="AF922" s="11">
        <f>CodePrefix&amp;$A922&amp;IF($C922="","","."&amp;$C922&amp;"."&amp;$B922)&amp;INDEX(VarEnd,MATCH($A922,VarKey,0))&amp;AF$5</f>
        <v/>
      </c>
      <c r="AG922" s="37">
        <f>INDEX(AG$280:AG$296,$E922)*$D922</f>
        <v/>
      </c>
      <c r="AH922" s="36">
        <f>INDEX(AH$280:AH$296,$E922)*$D922</f>
        <v/>
      </c>
      <c r="AI922" s="36">
        <f>INDEX(AI$280:AI$296,$E922)*$D922</f>
        <v/>
      </c>
      <c r="AJ922" s="36">
        <f>INDEX(AJ$280:AJ$296,$E922)*$D922</f>
        <v/>
      </c>
      <c r="AK922" s="36">
        <f>INDEX(AK$280:AK$296,$E922)*$D922</f>
        <v/>
      </c>
      <c r="AL922" s="36">
        <f>INDEX(AL$280:AL$296,$E922)*$D922</f>
        <v/>
      </c>
      <c r="AM922" s="36">
        <f>INDEX(AM$280:AM$296,$E922)*$D922</f>
        <v/>
      </c>
      <c r="AN922" s="36">
        <f>INDEX(AN$280:AN$296,$E922)*$D922</f>
        <v/>
      </c>
      <c r="AO922" s="36">
        <f>INDEX(AO$280:AO$296,$E922)*$D922</f>
        <v/>
      </c>
      <c r="AP922" s="36">
        <f>INDEX(AP$280:AP$296,$E922)*$D922</f>
        <v/>
      </c>
      <c r="AQ922" s="36">
        <f>INDEX(AQ$280:AQ$296,$E922)*$D922</f>
        <v/>
      </c>
      <c r="AR922" s="36">
        <f>INDEX(AR$280:AR$296,$E922)*$D922</f>
        <v/>
      </c>
      <c r="AS922" s="36">
        <f>INDEX(AS$280:AS$296,$E922)*$D922</f>
        <v/>
      </c>
      <c r="AT922" s="36">
        <f>INDEX(AT$280:AT$296,$E922)*$D922</f>
        <v/>
      </c>
      <c r="AU922" s="36">
        <f>INDEX(AU$280:AU$296,$E922)*$D922</f>
        <v/>
      </c>
      <c r="AV922" s="36">
        <f>INDEX(AV$280:AV$296,$E922)*$D922</f>
        <v/>
      </c>
      <c r="AW922" s="36">
        <f>INDEX(AW$280:AW$296,$E922)*$D922</f>
        <v/>
      </c>
      <c r="AX922" s="36">
        <f>INDEX(AX$280:AX$296,$E922)*$D922</f>
        <v/>
      </c>
      <c r="AY922" s="36">
        <f>INDEX(AY$280:AY$296,$E922)*$D922</f>
        <v/>
      </c>
    </row>
    <row r="923" hidden="1" outlineLevel="2">
      <c r="A923" s="14" t="inlineStr">
        <is>
          <t>ets</t>
        </is>
      </c>
      <c r="B923" s="14" t="inlineStr">
        <is>
          <t>die</t>
        </is>
      </c>
      <c r="C923" s="14" t="inlineStr">
        <is>
          <t>rod</t>
        </is>
      </c>
      <c r="D923" s="36">
        <f>INDEX(Inputs!$W$5:$W$132,MATCH($B923&amp;"|"&amp;$C923,Inputs!$A$5:$A$132,0))</f>
        <v/>
      </c>
      <c r="E923" s="36">
        <f>INDEX(Inputs!$M$5:$M$132,MATCH($B923&amp;"|"&amp;$C923,Inputs!$A$5:$A$132,0))</f>
        <v/>
      </c>
      <c r="F923" s="35" t="n"/>
      <c r="G923" s="35" t="n"/>
      <c r="H923" s="14">
        <f>INDEX(VarLab,MATCH($A923,VarKey,0))&amp;INDEX(MemLab,MATCH($C923&amp;"|"&amp;$B923,MemKey,0))</f>
        <v/>
      </c>
      <c r="I923" s="14">
        <f>INDEX(VarUnit,MATCH($A923,VarKey,0))</f>
        <v/>
      </c>
      <c r="J923" s="14">
        <f>INDEX(VarSrc,MATCH($A923,VarKey,0))</f>
        <v/>
      </c>
      <c r="K923" s="11">
        <f>CodePrefix&amp;$A923&amp;IF($C923="","","."&amp;$C923&amp;"."&amp;$B923)&amp;INDEX(VarEnd,MATCH($A923,VarKey,0))&amp;K$5</f>
        <v/>
      </c>
      <c r="L923" s="37">
        <f>INDEX(L$280:L$296,$E923)*$D923</f>
        <v/>
      </c>
      <c r="M923" s="36">
        <f>INDEX(M$280:M$296,$E923)*$D923</f>
        <v/>
      </c>
      <c r="N923" s="36">
        <f>INDEX(N$280:N$296,$E923)*$D923</f>
        <v/>
      </c>
      <c r="O923" s="36">
        <f>INDEX(O$280:O$296,$E923)*$D923</f>
        <v/>
      </c>
      <c r="P923" s="36">
        <f>INDEX(P$280:P$296,$E923)*$D923</f>
        <v/>
      </c>
      <c r="Q923" s="36">
        <f>INDEX(Q$280:Q$296,$E923)*$D923</f>
        <v/>
      </c>
      <c r="R923" s="36">
        <f>INDEX(R$280:R$296,$E923)*$D923</f>
        <v/>
      </c>
      <c r="S923" s="36">
        <f>INDEX(S$280:S$296,$E923)*$D923</f>
        <v/>
      </c>
      <c r="T923" s="36">
        <f>INDEX(T$280:T$296,$E923)*$D923</f>
        <v/>
      </c>
      <c r="U923" s="36">
        <f>INDEX(U$280:U$296,$E923)*$D923</f>
        <v/>
      </c>
      <c r="V923" s="36">
        <f>INDEX(V$280:V$296,$E923)*$D923</f>
        <v/>
      </c>
      <c r="W923" s="36">
        <f>INDEX(W$280:W$296,$E923)*$D923</f>
        <v/>
      </c>
      <c r="X923" s="36">
        <f>INDEX(X$280:X$296,$E923)*$D923</f>
        <v/>
      </c>
      <c r="Y923" s="36">
        <f>INDEX(Y$280:Y$296,$E923)*$D923</f>
        <v/>
      </c>
      <c r="Z923" s="36">
        <f>INDEX(Z$280:Z$296,$E923)*$D923</f>
        <v/>
      </c>
      <c r="AA923" s="36">
        <f>INDEX(AA$280:AA$296,$E923)*$D923</f>
        <v/>
      </c>
      <c r="AB923" s="36">
        <f>INDEX(AB$280:AB$296,$E923)*$D923</f>
        <v/>
      </c>
      <c r="AC923" s="36">
        <f>INDEX(AC$280:AC$296,$E923)*$D923</f>
        <v/>
      </c>
      <c r="AD923" s="36">
        <f>INDEX(AD$280:AD$296,$E923)*$D923</f>
        <v/>
      </c>
      <c r="AF923" s="11">
        <f>CodePrefix&amp;$A923&amp;IF($C923="","","."&amp;$C923&amp;"."&amp;$B923)&amp;INDEX(VarEnd,MATCH($A923,VarKey,0))&amp;AF$5</f>
        <v/>
      </c>
      <c r="AG923" s="37">
        <f>INDEX(AG$280:AG$296,$E923)*$D923</f>
        <v/>
      </c>
      <c r="AH923" s="36">
        <f>INDEX(AH$280:AH$296,$E923)*$D923</f>
        <v/>
      </c>
      <c r="AI923" s="36">
        <f>INDEX(AI$280:AI$296,$E923)*$D923</f>
        <v/>
      </c>
      <c r="AJ923" s="36">
        <f>INDEX(AJ$280:AJ$296,$E923)*$D923</f>
        <v/>
      </c>
      <c r="AK923" s="36">
        <f>INDEX(AK$280:AK$296,$E923)*$D923</f>
        <v/>
      </c>
      <c r="AL923" s="36">
        <f>INDEX(AL$280:AL$296,$E923)*$D923</f>
        <v/>
      </c>
      <c r="AM923" s="36">
        <f>INDEX(AM$280:AM$296,$E923)*$D923</f>
        <v/>
      </c>
      <c r="AN923" s="36">
        <f>INDEX(AN$280:AN$296,$E923)*$D923</f>
        <v/>
      </c>
      <c r="AO923" s="36">
        <f>INDEX(AO$280:AO$296,$E923)*$D923</f>
        <v/>
      </c>
      <c r="AP923" s="36">
        <f>INDEX(AP$280:AP$296,$E923)*$D923</f>
        <v/>
      </c>
      <c r="AQ923" s="36">
        <f>INDEX(AQ$280:AQ$296,$E923)*$D923</f>
        <v/>
      </c>
      <c r="AR923" s="36">
        <f>INDEX(AR$280:AR$296,$E923)*$D923</f>
        <v/>
      </c>
      <c r="AS923" s="36">
        <f>INDEX(AS$280:AS$296,$E923)*$D923</f>
        <v/>
      </c>
      <c r="AT923" s="36">
        <f>INDEX(AT$280:AT$296,$E923)*$D923</f>
        <v/>
      </c>
      <c r="AU923" s="36">
        <f>INDEX(AU$280:AU$296,$E923)*$D923</f>
        <v/>
      </c>
      <c r="AV923" s="36">
        <f>INDEX(AV$280:AV$296,$E923)*$D923</f>
        <v/>
      </c>
      <c r="AW923" s="36">
        <f>INDEX(AW$280:AW$296,$E923)*$D923</f>
        <v/>
      </c>
      <c r="AX923" s="36">
        <f>INDEX(AX$280:AX$296,$E923)*$D923</f>
        <v/>
      </c>
      <c r="AY923" s="36">
        <f>INDEX(AY$280:AY$296,$E923)*$D923</f>
        <v/>
      </c>
    </row>
    <row r="924" hidden="1" outlineLevel="2">
      <c r="A924" s="14" t="inlineStr">
        <is>
          <t>ets</t>
        </is>
      </c>
      <c r="B924" s="14" t="inlineStr">
        <is>
          <t>lpg</t>
        </is>
      </c>
      <c r="C924" s="14" t="inlineStr">
        <is>
          <t>rod</t>
        </is>
      </c>
      <c r="D924" s="36">
        <f>INDEX(Inputs!$W$5:$W$132,MATCH($B924&amp;"|"&amp;$C924,Inputs!$A$5:$A$132,0))</f>
        <v/>
      </c>
      <c r="E924" s="36">
        <f>INDEX(Inputs!$M$5:$M$132,MATCH($B924&amp;"|"&amp;$C924,Inputs!$A$5:$A$132,0))</f>
        <v/>
      </c>
      <c r="F924" s="35" t="n"/>
      <c r="G924" s="35" t="n"/>
      <c r="H924" s="14">
        <f>INDEX(VarLab,MATCH($A924,VarKey,0))&amp;INDEX(MemLab,MATCH($C924&amp;"|"&amp;$B924,MemKey,0))</f>
        <v/>
      </c>
      <c r="I924" s="14">
        <f>INDEX(VarUnit,MATCH($A924,VarKey,0))</f>
        <v/>
      </c>
      <c r="J924" s="14">
        <f>INDEX(VarSrc,MATCH($A924,VarKey,0))</f>
        <v/>
      </c>
      <c r="K924" s="11">
        <f>CodePrefix&amp;$A924&amp;IF($C924="","","."&amp;$C924&amp;"."&amp;$B924)&amp;INDEX(VarEnd,MATCH($A924,VarKey,0))&amp;K$5</f>
        <v/>
      </c>
      <c r="L924" s="37">
        <f>INDEX(L$280:L$296,$E924)*$D924</f>
        <v/>
      </c>
      <c r="M924" s="36">
        <f>INDEX(M$280:M$296,$E924)*$D924</f>
        <v/>
      </c>
      <c r="N924" s="36">
        <f>INDEX(N$280:N$296,$E924)*$D924</f>
        <v/>
      </c>
      <c r="O924" s="36">
        <f>INDEX(O$280:O$296,$E924)*$D924</f>
        <v/>
      </c>
      <c r="P924" s="36">
        <f>INDEX(P$280:P$296,$E924)*$D924</f>
        <v/>
      </c>
      <c r="Q924" s="36">
        <f>INDEX(Q$280:Q$296,$E924)*$D924</f>
        <v/>
      </c>
      <c r="R924" s="36">
        <f>INDEX(R$280:R$296,$E924)*$D924</f>
        <v/>
      </c>
      <c r="S924" s="36">
        <f>INDEX(S$280:S$296,$E924)*$D924</f>
        <v/>
      </c>
      <c r="T924" s="36">
        <f>INDEX(T$280:T$296,$E924)*$D924</f>
        <v/>
      </c>
      <c r="U924" s="36">
        <f>INDEX(U$280:U$296,$E924)*$D924</f>
        <v/>
      </c>
      <c r="V924" s="36">
        <f>INDEX(V$280:V$296,$E924)*$D924</f>
        <v/>
      </c>
      <c r="W924" s="36">
        <f>INDEX(W$280:W$296,$E924)*$D924</f>
        <v/>
      </c>
      <c r="X924" s="36">
        <f>INDEX(X$280:X$296,$E924)*$D924</f>
        <v/>
      </c>
      <c r="Y924" s="36">
        <f>INDEX(Y$280:Y$296,$E924)*$D924</f>
        <v/>
      </c>
      <c r="Z924" s="36">
        <f>INDEX(Z$280:Z$296,$E924)*$D924</f>
        <v/>
      </c>
      <c r="AA924" s="36">
        <f>INDEX(AA$280:AA$296,$E924)*$D924</f>
        <v/>
      </c>
      <c r="AB924" s="36">
        <f>INDEX(AB$280:AB$296,$E924)*$D924</f>
        <v/>
      </c>
      <c r="AC924" s="36">
        <f>INDEX(AC$280:AC$296,$E924)*$D924</f>
        <v/>
      </c>
      <c r="AD924" s="36">
        <f>INDEX(AD$280:AD$296,$E924)*$D924</f>
        <v/>
      </c>
      <c r="AF924" s="11">
        <f>CodePrefix&amp;$A924&amp;IF($C924="","","."&amp;$C924&amp;"."&amp;$B924)&amp;INDEX(VarEnd,MATCH($A924,VarKey,0))&amp;AF$5</f>
        <v/>
      </c>
      <c r="AG924" s="37">
        <f>INDEX(AG$280:AG$296,$E924)*$D924</f>
        <v/>
      </c>
      <c r="AH924" s="36">
        <f>INDEX(AH$280:AH$296,$E924)*$D924</f>
        <v/>
      </c>
      <c r="AI924" s="36">
        <f>INDEX(AI$280:AI$296,$E924)*$D924</f>
        <v/>
      </c>
      <c r="AJ924" s="36">
        <f>INDEX(AJ$280:AJ$296,$E924)*$D924</f>
        <v/>
      </c>
      <c r="AK924" s="36">
        <f>INDEX(AK$280:AK$296,$E924)*$D924</f>
        <v/>
      </c>
      <c r="AL924" s="36">
        <f>INDEX(AL$280:AL$296,$E924)*$D924</f>
        <v/>
      </c>
      <c r="AM924" s="36">
        <f>INDEX(AM$280:AM$296,$E924)*$D924</f>
        <v/>
      </c>
      <c r="AN924" s="36">
        <f>INDEX(AN$280:AN$296,$E924)*$D924</f>
        <v/>
      </c>
      <c r="AO924" s="36">
        <f>INDEX(AO$280:AO$296,$E924)*$D924</f>
        <v/>
      </c>
      <c r="AP924" s="36">
        <f>INDEX(AP$280:AP$296,$E924)*$D924</f>
        <v/>
      </c>
      <c r="AQ924" s="36">
        <f>INDEX(AQ$280:AQ$296,$E924)*$D924</f>
        <v/>
      </c>
      <c r="AR924" s="36">
        <f>INDEX(AR$280:AR$296,$E924)*$D924</f>
        <v/>
      </c>
      <c r="AS924" s="36">
        <f>INDEX(AS$280:AS$296,$E924)*$D924</f>
        <v/>
      </c>
      <c r="AT924" s="36">
        <f>INDEX(AT$280:AT$296,$E924)*$D924</f>
        <v/>
      </c>
      <c r="AU924" s="36">
        <f>INDEX(AU$280:AU$296,$E924)*$D924</f>
        <v/>
      </c>
      <c r="AV924" s="36">
        <f>INDEX(AV$280:AV$296,$E924)*$D924</f>
        <v/>
      </c>
      <c r="AW924" s="36">
        <f>INDEX(AW$280:AW$296,$E924)*$D924</f>
        <v/>
      </c>
      <c r="AX924" s="36">
        <f>INDEX(AX$280:AX$296,$E924)*$D924</f>
        <v/>
      </c>
      <c r="AY924" s="36">
        <f>INDEX(AY$280:AY$296,$E924)*$D924</f>
        <v/>
      </c>
    </row>
    <row r="925" hidden="1" outlineLevel="2">
      <c r="A925" s="14" t="inlineStr">
        <is>
          <t>ets</t>
        </is>
      </c>
      <c r="B925" s="14" t="inlineStr">
        <is>
          <t>ker</t>
        </is>
      </c>
      <c r="C925" s="14" t="inlineStr">
        <is>
          <t>rod</t>
        </is>
      </c>
      <c r="D925" s="36">
        <f>INDEX(Inputs!$W$5:$W$132,MATCH($B925&amp;"|"&amp;$C925,Inputs!$A$5:$A$132,0))</f>
        <v/>
      </c>
      <c r="E925" s="36">
        <f>INDEX(Inputs!$M$5:$M$132,MATCH($B925&amp;"|"&amp;$C925,Inputs!$A$5:$A$132,0))</f>
        <v/>
      </c>
      <c r="F925" s="35" t="n"/>
      <c r="G925" s="35" t="n"/>
      <c r="H925" s="14">
        <f>INDEX(VarLab,MATCH($A925,VarKey,0))&amp;INDEX(MemLab,MATCH($C925&amp;"|"&amp;$B925,MemKey,0))</f>
        <v/>
      </c>
      <c r="I925" s="14">
        <f>INDEX(VarUnit,MATCH($A925,VarKey,0))</f>
        <v/>
      </c>
      <c r="J925" s="14">
        <f>INDEX(VarSrc,MATCH($A925,VarKey,0))</f>
        <v/>
      </c>
      <c r="K925" s="11">
        <f>CodePrefix&amp;$A925&amp;IF($C925="","","."&amp;$C925&amp;"."&amp;$B925)&amp;INDEX(VarEnd,MATCH($A925,VarKey,0))&amp;K$5</f>
        <v/>
      </c>
      <c r="L925" s="37">
        <f>INDEX(L$280:L$296,$E925)*$D925</f>
        <v/>
      </c>
      <c r="M925" s="36">
        <f>INDEX(M$280:M$296,$E925)*$D925</f>
        <v/>
      </c>
      <c r="N925" s="36">
        <f>INDEX(N$280:N$296,$E925)*$D925</f>
        <v/>
      </c>
      <c r="O925" s="36">
        <f>INDEX(O$280:O$296,$E925)*$D925</f>
        <v/>
      </c>
      <c r="P925" s="36">
        <f>INDEX(P$280:P$296,$E925)*$D925</f>
        <v/>
      </c>
      <c r="Q925" s="36">
        <f>INDEX(Q$280:Q$296,$E925)*$D925</f>
        <v/>
      </c>
      <c r="R925" s="36">
        <f>INDEX(R$280:R$296,$E925)*$D925</f>
        <v/>
      </c>
      <c r="S925" s="36">
        <f>INDEX(S$280:S$296,$E925)*$D925</f>
        <v/>
      </c>
      <c r="T925" s="36">
        <f>INDEX(T$280:T$296,$E925)*$D925</f>
        <v/>
      </c>
      <c r="U925" s="36">
        <f>INDEX(U$280:U$296,$E925)*$D925</f>
        <v/>
      </c>
      <c r="V925" s="36">
        <f>INDEX(V$280:V$296,$E925)*$D925</f>
        <v/>
      </c>
      <c r="W925" s="36">
        <f>INDEX(W$280:W$296,$E925)*$D925</f>
        <v/>
      </c>
      <c r="X925" s="36">
        <f>INDEX(X$280:X$296,$E925)*$D925</f>
        <v/>
      </c>
      <c r="Y925" s="36">
        <f>INDEX(Y$280:Y$296,$E925)*$D925</f>
        <v/>
      </c>
      <c r="Z925" s="36">
        <f>INDEX(Z$280:Z$296,$E925)*$D925</f>
        <v/>
      </c>
      <c r="AA925" s="36">
        <f>INDEX(AA$280:AA$296,$E925)*$D925</f>
        <v/>
      </c>
      <c r="AB925" s="36">
        <f>INDEX(AB$280:AB$296,$E925)*$D925</f>
        <v/>
      </c>
      <c r="AC925" s="36">
        <f>INDEX(AC$280:AC$296,$E925)*$D925</f>
        <v/>
      </c>
      <c r="AD925" s="36">
        <f>INDEX(AD$280:AD$296,$E925)*$D925</f>
        <v/>
      </c>
      <c r="AF925" s="11">
        <f>CodePrefix&amp;$A925&amp;IF($C925="","","."&amp;$C925&amp;"."&amp;$B925)&amp;INDEX(VarEnd,MATCH($A925,VarKey,0))&amp;AF$5</f>
        <v/>
      </c>
      <c r="AG925" s="37">
        <f>INDEX(AG$280:AG$296,$E925)*$D925</f>
        <v/>
      </c>
      <c r="AH925" s="36">
        <f>INDEX(AH$280:AH$296,$E925)*$D925</f>
        <v/>
      </c>
      <c r="AI925" s="36">
        <f>INDEX(AI$280:AI$296,$E925)*$D925</f>
        <v/>
      </c>
      <c r="AJ925" s="36">
        <f>INDEX(AJ$280:AJ$296,$E925)*$D925</f>
        <v/>
      </c>
      <c r="AK925" s="36">
        <f>INDEX(AK$280:AK$296,$E925)*$D925</f>
        <v/>
      </c>
      <c r="AL925" s="36">
        <f>INDEX(AL$280:AL$296,$E925)*$D925</f>
        <v/>
      </c>
      <c r="AM925" s="36">
        <f>INDEX(AM$280:AM$296,$E925)*$D925</f>
        <v/>
      </c>
      <c r="AN925" s="36">
        <f>INDEX(AN$280:AN$296,$E925)*$D925</f>
        <v/>
      </c>
      <c r="AO925" s="36">
        <f>INDEX(AO$280:AO$296,$E925)*$D925</f>
        <v/>
      </c>
      <c r="AP925" s="36">
        <f>INDEX(AP$280:AP$296,$E925)*$D925</f>
        <v/>
      </c>
      <c r="AQ925" s="36">
        <f>INDEX(AQ$280:AQ$296,$E925)*$D925</f>
        <v/>
      </c>
      <c r="AR925" s="36">
        <f>INDEX(AR$280:AR$296,$E925)*$D925</f>
        <v/>
      </c>
      <c r="AS925" s="36">
        <f>INDEX(AS$280:AS$296,$E925)*$D925</f>
        <v/>
      </c>
      <c r="AT925" s="36">
        <f>INDEX(AT$280:AT$296,$E925)*$D925</f>
        <v/>
      </c>
      <c r="AU925" s="36">
        <f>INDEX(AU$280:AU$296,$E925)*$D925</f>
        <v/>
      </c>
      <c r="AV925" s="36">
        <f>INDEX(AV$280:AV$296,$E925)*$D925</f>
        <v/>
      </c>
      <c r="AW925" s="36">
        <f>INDEX(AW$280:AW$296,$E925)*$D925</f>
        <v/>
      </c>
      <c r="AX925" s="36">
        <f>INDEX(AX$280:AX$296,$E925)*$D925</f>
        <v/>
      </c>
      <c r="AY925" s="36">
        <f>INDEX(AY$280:AY$296,$E925)*$D925</f>
        <v/>
      </c>
    </row>
    <row r="926" hidden="1" outlineLevel="2">
      <c r="A926" s="14" t="inlineStr">
        <is>
          <t>ets</t>
        </is>
      </c>
      <c r="B926" s="14" t="inlineStr">
        <is>
          <t>oop</t>
        </is>
      </c>
      <c r="C926" s="14" t="inlineStr">
        <is>
          <t>rod</t>
        </is>
      </c>
      <c r="D926" s="36">
        <f>INDEX(Inputs!$W$5:$W$132,MATCH($B926&amp;"|"&amp;$C926,Inputs!$A$5:$A$132,0))</f>
        <v/>
      </c>
      <c r="E926" s="36">
        <f>INDEX(Inputs!$M$5:$M$132,MATCH($B926&amp;"|"&amp;$C926,Inputs!$A$5:$A$132,0))</f>
        <v/>
      </c>
      <c r="F926" s="35" t="n"/>
      <c r="G926" s="35" t="n"/>
      <c r="H926" s="14">
        <f>INDEX(VarLab,MATCH($A926,VarKey,0))&amp;INDEX(MemLab,MATCH($C926&amp;"|"&amp;$B926,MemKey,0))</f>
        <v/>
      </c>
      <c r="I926" s="14">
        <f>INDEX(VarUnit,MATCH($A926,VarKey,0))</f>
        <v/>
      </c>
      <c r="J926" s="14">
        <f>INDEX(VarSrc,MATCH($A926,VarKey,0))</f>
        <v/>
      </c>
      <c r="K926" s="11">
        <f>CodePrefix&amp;$A926&amp;IF($C926="","","."&amp;$C926&amp;"."&amp;$B926)&amp;INDEX(VarEnd,MATCH($A926,VarKey,0))&amp;K$5</f>
        <v/>
      </c>
      <c r="L926" s="37">
        <f>INDEX(L$280:L$296,$E926)*$D926</f>
        <v/>
      </c>
      <c r="M926" s="36">
        <f>INDEX(M$280:M$296,$E926)*$D926</f>
        <v/>
      </c>
      <c r="N926" s="36">
        <f>INDEX(N$280:N$296,$E926)*$D926</f>
        <v/>
      </c>
      <c r="O926" s="36">
        <f>INDEX(O$280:O$296,$E926)*$D926</f>
        <v/>
      </c>
      <c r="P926" s="36">
        <f>INDEX(P$280:P$296,$E926)*$D926</f>
        <v/>
      </c>
      <c r="Q926" s="36">
        <f>INDEX(Q$280:Q$296,$E926)*$D926</f>
        <v/>
      </c>
      <c r="R926" s="36">
        <f>INDEX(R$280:R$296,$E926)*$D926</f>
        <v/>
      </c>
      <c r="S926" s="36">
        <f>INDEX(S$280:S$296,$E926)*$D926</f>
        <v/>
      </c>
      <c r="T926" s="36">
        <f>INDEX(T$280:T$296,$E926)*$D926</f>
        <v/>
      </c>
      <c r="U926" s="36">
        <f>INDEX(U$280:U$296,$E926)*$D926</f>
        <v/>
      </c>
      <c r="V926" s="36">
        <f>INDEX(V$280:V$296,$E926)*$D926</f>
        <v/>
      </c>
      <c r="W926" s="36">
        <f>INDEX(W$280:W$296,$E926)*$D926</f>
        <v/>
      </c>
      <c r="X926" s="36">
        <f>INDEX(X$280:X$296,$E926)*$D926</f>
        <v/>
      </c>
      <c r="Y926" s="36">
        <f>INDEX(Y$280:Y$296,$E926)*$D926</f>
        <v/>
      </c>
      <c r="Z926" s="36">
        <f>INDEX(Z$280:Z$296,$E926)*$D926</f>
        <v/>
      </c>
      <c r="AA926" s="36">
        <f>INDEX(AA$280:AA$296,$E926)*$D926</f>
        <v/>
      </c>
      <c r="AB926" s="36">
        <f>INDEX(AB$280:AB$296,$E926)*$D926</f>
        <v/>
      </c>
      <c r="AC926" s="36">
        <f>INDEX(AC$280:AC$296,$E926)*$D926</f>
        <v/>
      </c>
      <c r="AD926" s="36">
        <f>INDEX(AD$280:AD$296,$E926)*$D926</f>
        <v/>
      </c>
      <c r="AF926" s="11">
        <f>CodePrefix&amp;$A926&amp;IF($C926="","","."&amp;$C926&amp;"."&amp;$B926)&amp;INDEX(VarEnd,MATCH($A926,VarKey,0))&amp;AF$5</f>
        <v/>
      </c>
      <c r="AG926" s="37">
        <f>INDEX(AG$280:AG$296,$E926)*$D926</f>
        <v/>
      </c>
      <c r="AH926" s="36">
        <f>INDEX(AH$280:AH$296,$E926)*$D926</f>
        <v/>
      </c>
      <c r="AI926" s="36">
        <f>INDEX(AI$280:AI$296,$E926)*$D926</f>
        <v/>
      </c>
      <c r="AJ926" s="36">
        <f>INDEX(AJ$280:AJ$296,$E926)*$D926</f>
        <v/>
      </c>
      <c r="AK926" s="36">
        <f>INDEX(AK$280:AK$296,$E926)*$D926</f>
        <v/>
      </c>
      <c r="AL926" s="36">
        <f>INDEX(AL$280:AL$296,$E926)*$D926</f>
        <v/>
      </c>
      <c r="AM926" s="36">
        <f>INDEX(AM$280:AM$296,$E926)*$D926</f>
        <v/>
      </c>
      <c r="AN926" s="36">
        <f>INDEX(AN$280:AN$296,$E926)*$D926</f>
        <v/>
      </c>
      <c r="AO926" s="36">
        <f>INDEX(AO$280:AO$296,$E926)*$D926</f>
        <v/>
      </c>
      <c r="AP926" s="36">
        <f>INDEX(AP$280:AP$296,$E926)*$D926</f>
        <v/>
      </c>
      <c r="AQ926" s="36">
        <f>INDEX(AQ$280:AQ$296,$E926)*$D926</f>
        <v/>
      </c>
      <c r="AR926" s="36">
        <f>INDEX(AR$280:AR$296,$E926)*$D926</f>
        <v/>
      </c>
      <c r="AS926" s="36">
        <f>INDEX(AS$280:AS$296,$E926)*$D926</f>
        <v/>
      </c>
      <c r="AT926" s="36">
        <f>INDEX(AT$280:AT$296,$E926)*$D926</f>
        <v/>
      </c>
      <c r="AU926" s="36">
        <f>INDEX(AU$280:AU$296,$E926)*$D926</f>
        <v/>
      </c>
      <c r="AV926" s="36">
        <f>INDEX(AV$280:AV$296,$E926)*$D926</f>
        <v/>
      </c>
      <c r="AW926" s="36">
        <f>INDEX(AW$280:AW$296,$E926)*$D926</f>
        <v/>
      </c>
      <c r="AX926" s="36">
        <f>INDEX(AX$280:AX$296,$E926)*$D926</f>
        <v/>
      </c>
      <c r="AY926" s="36">
        <f>INDEX(AY$280:AY$296,$E926)*$D926</f>
        <v/>
      </c>
    </row>
    <row r="927" hidden="1" outlineLevel="2">
      <c r="A927" s="14" t="inlineStr">
        <is>
          <t>ets</t>
        </is>
      </c>
      <c r="B927" s="14" t="inlineStr">
        <is>
          <t>bio</t>
        </is>
      </c>
      <c r="C927" s="14" t="inlineStr">
        <is>
          <t>rod</t>
        </is>
      </c>
      <c r="D927" s="36">
        <f>INDEX(Inputs!$W$5:$W$132,MATCH($B927&amp;"|"&amp;$C927,Inputs!$A$5:$A$132,0))</f>
        <v/>
      </c>
      <c r="E927" s="36">
        <f>INDEX(Inputs!$M$5:$M$132,MATCH($B927&amp;"|"&amp;$C927,Inputs!$A$5:$A$132,0))</f>
        <v/>
      </c>
      <c r="F927" s="35" t="n"/>
      <c r="G927" s="35" t="n"/>
      <c r="H927" s="14">
        <f>INDEX(VarLab,MATCH($A927,VarKey,0))&amp;INDEX(MemLab,MATCH($C927&amp;"|"&amp;$B927,MemKey,0))</f>
        <v/>
      </c>
      <c r="I927" s="14">
        <f>INDEX(VarUnit,MATCH($A927,VarKey,0))</f>
        <v/>
      </c>
      <c r="J927" s="14">
        <f>INDEX(VarSrc,MATCH($A927,VarKey,0))</f>
        <v/>
      </c>
      <c r="K927" s="11">
        <f>CodePrefix&amp;$A927&amp;IF($C927="","","."&amp;$C927&amp;"."&amp;$B927)&amp;INDEX(VarEnd,MATCH($A927,VarKey,0))&amp;K$5</f>
        <v/>
      </c>
      <c r="L927" s="37">
        <f>INDEX(L$280:L$296,$E927)*$D927</f>
        <v/>
      </c>
      <c r="M927" s="36">
        <f>INDEX(M$280:M$296,$E927)*$D927</f>
        <v/>
      </c>
      <c r="N927" s="36">
        <f>INDEX(N$280:N$296,$E927)*$D927</f>
        <v/>
      </c>
      <c r="O927" s="36">
        <f>INDEX(O$280:O$296,$E927)*$D927</f>
        <v/>
      </c>
      <c r="P927" s="36">
        <f>INDEX(P$280:P$296,$E927)*$D927</f>
        <v/>
      </c>
      <c r="Q927" s="36">
        <f>INDEX(Q$280:Q$296,$E927)*$D927</f>
        <v/>
      </c>
      <c r="R927" s="36">
        <f>INDEX(R$280:R$296,$E927)*$D927</f>
        <v/>
      </c>
      <c r="S927" s="36">
        <f>INDEX(S$280:S$296,$E927)*$D927</f>
        <v/>
      </c>
      <c r="T927" s="36">
        <f>INDEX(T$280:T$296,$E927)*$D927</f>
        <v/>
      </c>
      <c r="U927" s="36">
        <f>INDEX(U$280:U$296,$E927)*$D927</f>
        <v/>
      </c>
      <c r="V927" s="36">
        <f>INDEX(V$280:V$296,$E927)*$D927</f>
        <v/>
      </c>
      <c r="W927" s="36">
        <f>INDEX(W$280:W$296,$E927)*$D927</f>
        <v/>
      </c>
      <c r="X927" s="36">
        <f>INDEX(X$280:X$296,$E927)*$D927</f>
        <v/>
      </c>
      <c r="Y927" s="36">
        <f>INDEX(Y$280:Y$296,$E927)*$D927</f>
        <v/>
      </c>
      <c r="Z927" s="36">
        <f>INDEX(Z$280:Z$296,$E927)*$D927</f>
        <v/>
      </c>
      <c r="AA927" s="36">
        <f>INDEX(AA$280:AA$296,$E927)*$D927</f>
        <v/>
      </c>
      <c r="AB927" s="36">
        <f>INDEX(AB$280:AB$296,$E927)*$D927</f>
        <v/>
      </c>
      <c r="AC927" s="36">
        <f>INDEX(AC$280:AC$296,$E927)*$D927</f>
        <v/>
      </c>
      <c r="AD927" s="36">
        <f>INDEX(AD$280:AD$296,$E927)*$D927</f>
        <v/>
      </c>
      <c r="AF927" s="11">
        <f>CodePrefix&amp;$A927&amp;IF($C927="","","."&amp;$C927&amp;"."&amp;$B927)&amp;INDEX(VarEnd,MATCH($A927,VarKey,0))&amp;AF$5</f>
        <v/>
      </c>
      <c r="AG927" s="37">
        <f>INDEX(AG$280:AG$296,$E927)*$D927</f>
        <v/>
      </c>
      <c r="AH927" s="36">
        <f>INDEX(AH$280:AH$296,$E927)*$D927</f>
        <v/>
      </c>
      <c r="AI927" s="36">
        <f>INDEX(AI$280:AI$296,$E927)*$D927</f>
        <v/>
      </c>
      <c r="AJ927" s="36">
        <f>INDEX(AJ$280:AJ$296,$E927)*$D927</f>
        <v/>
      </c>
      <c r="AK927" s="36">
        <f>INDEX(AK$280:AK$296,$E927)*$D927</f>
        <v/>
      </c>
      <c r="AL927" s="36">
        <f>INDEX(AL$280:AL$296,$E927)*$D927</f>
        <v/>
      </c>
      <c r="AM927" s="36">
        <f>INDEX(AM$280:AM$296,$E927)*$D927</f>
        <v/>
      </c>
      <c r="AN927" s="36">
        <f>INDEX(AN$280:AN$296,$E927)*$D927</f>
        <v/>
      </c>
      <c r="AO927" s="36">
        <f>INDEX(AO$280:AO$296,$E927)*$D927</f>
        <v/>
      </c>
      <c r="AP927" s="36">
        <f>INDEX(AP$280:AP$296,$E927)*$D927</f>
        <v/>
      </c>
      <c r="AQ927" s="36">
        <f>INDEX(AQ$280:AQ$296,$E927)*$D927</f>
        <v/>
      </c>
      <c r="AR927" s="36">
        <f>INDEX(AR$280:AR$296,$E927)*$D927</f>
        <v/>
      </c>
      <c r="AS927" s="36">
        <f>INDEX(AS$280:AS$296,$E927)*$D927</f>
        <v/>
      </c>
      <c r="AT927" s="36">
        <f>INDEX(AT$280:AT$296,$E927)*$D927</f>
        <v/>
      </c>
      <c r="AU927" s="36">
        <f>INDEX(AU$280:AU$296,$E927)*$D927</f>
        <v/>
      </c>
      <c r="AV927" s="36">
        <f>INDEX(AV$280:AV$296,$E927)*$D927</f>
        <v/>
      </c>
      <c r="AW927" s="36">
        <f>INDEX(AW$280:AW$296,$E927)*$D927</f>
        <v/>
      </c>
      <c r="AX927" s="36">
        <f>INDEX(AX$280:AX$296,$E927)*$D927</f>
        <v/>
      </c>
      <c r="AY927" s="36">
        <f>INDEX(AY$280:AY$296,$E927)*$D927</f>
        <v/>
      </c>
    </row>
    <row r="928" hidden="1" outlineLevel="2"/>
    <row r="929" hidden="1" outlineLevel="2">
      <c r="A929" s="14" t="inlineStr">
        <is>
          <t>ntx</t>
        </is>
      </c>
      <c r="B929" s="14" t="inlineStr">
        <is>
          <t>coa</t>
        </is>
      </c>
      <c r="C929" s="14" t="inlineStr">
        <is>
          <t>rod</t>
        </is>
      </c>
      <c r="D929" s="36">
        <f>INDEX(Inputs!$N$5:$N$132,MATCH($B929&amp;"|"&amp;$C929,Inputs!$A$5:$A$132,0))</f>
        <v/>
      </c>
      <c r="E929" s="36">
        <f>INDEX(Inputs!$K$5:$K$132,MATCH($B929&amp;"|"&amp;$C929,Inputs!$A$5:$A$132,0))</f>
        <v/>
      </c>
      <c r="F929" s="35" t="n"/>
      <c r="G929" s="35" t="n"/>
      <c r="H929" s="14">
        <f>INDEX(VarLab,MATCH($A929,VarKey,0))&amp;INDEX(MemLab,MATCH($C929&amp;"|"&amp;$B929,MemKey,0))</f>
        <v/>
      </c>
      <c r="I929" s="14">
        <f>INDEX(VarUnit,MATCH($A929,VarKey,0))</f>
        <v/>
      </c>
      <c r="J929" s="14">
        <f>INDEX(VarSrc,MATCH($A929,VarKey,0))</f>
        <v/>
      </c>
      <c r="K929" s="11">
        <f>CodePrefix&amp;$A929&amp;IF($C929="","","."&amp;$C929&amp;"."&amp;$B929)&amp;INDEX(VarEnd,MATCH($A929,VarKey,0))&amp;K$5</f>
        <v/>
      </c>
      <c r="L929" s="37">
        <f>INDEX(L$80:L$93,$D929)/$E929</f>
        <v/>
      </c>
      <c r="M929" s="36">
        <f>INDEX(M$80:M$93,$D929)/$E929</f>
        <v/>
      </c>
      <c r="N929" s="36">
        <f>INDEX(N$80:N$93,$D929)/$E929</f>
        <v/>
      </c>
      <c r="O929" s="36">
        <f>INDEX(O$80:O$93,$D929)/$E929</f>
        <v/>
      </c>
      <c r="P929" s="36">
        <f>INDEX(P$80:P$93,$D929)/$E929</f>
        <v/>
      </c>
      <c r="Q929" s="36">
        <f>INDEX(Q$80:Q$93,$D929)/$E929</f>
        <v/>
      </c>
      <c r="R929" s="36">
        <f>INDEX(R$80:R$93,$D929)/$E929</f>
        <v/>
      </c>
      <c r="S929" s="36">
        <f>INDEX(S$80:S$93,$D929)/$E929</f>
        <v/>
      </c>
      <c r="T929" s="36">
        <f>INDEX(T$80:T$93,$D929)/$E929</f>
        <v/>
      </c>
      <c r="U929" s="36">
        <f>INDEX(U$80:U$93,$D929)/$E929</f>
        <v/>
      </c>
      <c r="V929" s="36">
        <f>INDEX(V$80:V$93,$D929)/$E929</f>
        <v/>
      </c>
      <c r="W929" s="36">
        <f>INDEX(W$80:W$93,$D929)/$E929</f>
        <v/>
      </c>
      <c r="X929" s="36">
        <f>INDEX(X$80:X$93,$D929)/$E929</f>
        <v/>
      </c>
      <c r="Y929" s="36">
        <f>INDEX(Y$80:Y$93,$D929)/$E929</f>
        <v/>
      </c>
      <c r="Z929" s="36">
        <f>INDEX(Z$80:Z$93,$D929)/$E929</f>
        <v/>
      </c>
      <c r="AA929" s="36">
        <f>INDEX(AA$80:AA$93,$D929)/$E929</f>
        <v/>
      </c>
      <c r="AB929" s="36">
        <f>INDEX(AB$80:AB$93,$D929)/$E929</f>
        <v/>
      </c>
      <c r="AC929" s="36">
        <f>INDEX(AC$80:AC$93,$D929)/$E929</f>
        <v/>
      </c>
      <c r="AD929" s="36">
        <f>INDEX(AD$80:AD$93,$D929)/$E929</f>
        <v/>
      </c>
      <c r="AF929" s="11">
        <f>CodePrefix&amp;$A929&amp;IF($C929="","","."&amp;$C929&amp;"."&amp;$B929)&amp;INDEX(VarEnd,MATCH($A929,VarKey,0))&amp;AF$5</f>
        <v/>
      </c>
      <c r="AG929" s="37">
        <f>INDEX(AG$80:AG$93,$D929)/$E929</f>
        <v/>
      </c>
      <c r="AH929" s="36">
        <f>INDEX(AH$80:AH$93,$D929)/$E929</f>
        <v/>
      </c>
      <c r="AI929" s="36">
        <f>INDEX(AI$80:AI$93,$D929)/$E929</f>
        <v/>
      </c>
      <c r="AJ929" s="36">
        <f>INDEX(AJ$80:AJ$93,$D929)/$E929</f>
        <v/>
      </c>
      <c r="AK929" s="36">
        <f>INDEX(AK$80:AK$93,$D929)/$E929</f>
        <v/>
      </c>
      <c r="AL929" s="36">
        <f>INDEX(AL$80:AL$93,$D929)/$E929</f>
        <v/>
      </c>
      <c r="AM929" s="36">
        <f>INDEX(AM$80:AM$93,$D929)/$E929</f>
        <v/>
      </c>
      <c r="AN929" s="36">
        <f>INDEX(AN$80:AN$93,$D929)/$E929</f>
        <v/>
      </c>
      <c r="AO929" s="36">
        <f>INDEX(AO$80:AO$93,$D929)/$E929</f>
        <v/>
      </c>
      <c r="AP929" s="36">
        <f>INDEX(AP$80:AP$93,$D929)/$E929</f>
        <v/>
      </c>
      <c r="AQ929" s="36">
        <f>INDEX(AQ$80:AQ$93,$D929)/$E929</f>
        <v/>
      </c>
      <c r="AR929" s="36">
        <f>INDEX(AR$80:AR$93,$D929)/$E929</f>
        <v/>
      </c>
      <c r="AS929" s="36">
        <f>INDEX(AS$80:AS$93,$D929)/$E929</f>
        <v/>
      </c>
      <c r="AT929" s="36">
        <f>INDEX(AT$80:AT$93,$D929)/$E929</f>
        <v/>
      </c>
      <c r="AU929" s="36">
        <f>INDEX(AU$80:AU$93,$D929)/$E929</f>
        <v/>
      </c>
      <c r="AV929" s="36">
        <f>INDEX(AV$80:AV$93,$D929)/$E929</f>
        <v/>
      </c>
      <c r="AW929" s="36">
        <f>INDEX(AW$80:AW$93,$D929)/$E929</f>
        <v/>
      </c>
      <c r="AX929" s="36">
        <f>INDEX(AX$80:AX$93,$D929)/$E929</f>
        <v/>
      </c>
      <c r="AY929" s="36">
        <f>INDEX(AY$80:AY$93,$D929)/$E929</f>
        <v/>
      </c>
    </row>
    <row r="930" hidden="1" outlineLevel="2">
      <c r="A930" s="14" t="inlineStr">
        <is>
          <t>ntx</t>
        </is>
      </c>
      <c r="B930" s="14" t="inlineStr">
        <is>
          <t>nga</t>
        </is>
      </c>
      <c r="C930" s="14" t="inlineStr">
        <is>
          <t>rod</t>
        </is>
      </c>
      <c r="D930" s="36">
        <f>INDEX(Inputs!$N$5:$N$132,MATCH($B930&amp;"|"&amp;$C930,Inputs!$A$5:$A$132,0))</f>
        <v/>
      </c>
      <c r="E930" s="36">
        <f>INDEX(Inputs!$K$5:$K$132,MATCH($B930&amp;"|"&amp;$C930,Inputs!$A$5:$A$132,0))</f>
        <v/>
      </c>
      <c r="F930" s="35" t="n"/>
      <c r="G930" s="35" t="n"/>
      <c r="H930" s="14">
        <f>INDEX(VarLab,MATCH($A930,VarKey,0))&amp;INDEX(MemLab,MATCH($C930&amp;"|"&amp;$B930,MemKey,0))</f>
        <v/>
      </c>
      <c r="I930" s="14">
        <f>INDEX(VarUnit,MATCH($A930,VarKey,0))</f>
        <v/>
      </c>
      <c r="J930" s="14">
        <f>INDEX(VarSrc,MATCH($A930,VarKey,0))</f>
        <v/>
      </c>
      <c r="K930" s="11">
        <f>CodePrefix&amp;$A930&amp;IF($C930="","","."&amp;$C930&amp;"."&amp;$B930)&amp;INDEX(VarEnd,MATCH($A930,VarKey,0))&amp;K$5</f>
        <v/>
      </c>
      <c r="L930" s="37">
        <f>INDEX(L$80:L$93,$D930)/$E930</f>
        <v/>
      </c>
      <c r="M930" s="36">
        <f>INDEX(M$80:M$93,$D930)/$E930</f>
        <v/>
      </c>
      <c r="N930" s="36">
        <f>INDEX(N$80:N$93,$D930)/$E930</f>
        <v/>
      </c>
      <c r="O930" s="36">
        <f>INDEX(O$80:O$93,$D930)/$E930</f>
        <v/>
      </c>
      <c r="P930" s="36">
        <f>INDEX(P$80:P$93,$D930)/$E930</f>
        <v/>
      </c>
      <c r="Q930" s="36">
        <f>INDEX(Q$80:Q$93,$D930)/$E930</f>
        <v/>
      </c>
      <c r="R930" s="36">
        <f>INDEX(R$80:R$93,$D930)/$E930</f>
        <v/>
      </c>
      <c r="S930" s="36">
        <f>INDEX(S$80:S$93,$D930)/$E930</f>
        <v/>
      </c>
      <c r="T930" s="36">
        <f>INDEX(T$80:T$93,$D930)/$E930</f>
        <v/>
      </c>
      <c r="U930" s="36">
        <f>INDEX(U$80:U$93,$D930)/$E930</f>
        <v/>
      </c>
      <c r="V930" s="36">
        <f>INDEX(V$80:V$93,$D930)/$E930</f>
        <v/>
      </c>
      <c r="W930" s="36">
        <f>INDEX(W$80:W$93,$D930)/$E930</f>
        <v/>
      </c>
      <c r="X930" s="36">
        <f>INDEX(X$80:X$93,$D930)/$E930</f>
        <v/>
      </c>
      <c r="Y930" s="36">
        <f>INDEX(Y$80:Y$93,$D930)/$E930</f>
        <v/>
      </c>
      <c r="Z930" s="36">
        <f>INDEX(Z$80:Z$93,$D930)/$E930</f>
        <v/>
      </c>
      <c r="AA930" s="36">
        <f>INDEX(AA$80:AA$93,$D930)/$E930</f>
        <v/>
      </c>
      <c r="AB930" s="36">
        <f>INDEX(AB$80:AB$93,$D930)/$E930</f>
        <v/>
      </c>
      <c r="AC930" s="36">
        <f>INDEX(AC$80:AC$93,$D930)/$E930</f>
        <v/>
      </c>
      <c r="AD930" s="36">
        <f>INDEX(AD$80:AD$93,$D930)/$E930</f>
        <v/>
      </c>
      <c r="AF930" s="11">
        <f>CodePrefix&amp;$A930&amp;IF($C930="","","."&amp;$C930&amp;"."&amp;$B930)&amp;INDEX(VarEnd,MATCH($A930,VarKey,0))&amp;AF$5</f>
        <v/>
      </c>
      <c r="AG930" s="37">
        <f>INDEX(AG$80:AG$93,$D930)/$E930</f>
        <v/>
      </c>
      <c r="AH930" s="36">
        <f>INDEX(AH$80:AH$93,$D930)/$E930</f>
        <v/>
      </c>
      <c r="AI930" s="36">
        <f>INDEX(AI$80:AI$93,$D930)/$E930</f>
        <v/>
      </c>
      <c r="AJ930" s="36">
        <f>INDEX(AJ$80:AJ$93,$D930)/$E930</f>
        <v/>
      </c>
      <c r="AK930" s="36">
        <f>INDEX(AK$80:AK$93,$D930)/$E930</f>
        <v/>
      </c>
      <c r="AL930" s="36">
        <f>INDEX(AL$80:AL$93,$D930)/$E930</f>
        <v/>
      </c>
      <c r="AM930" s="36">
        <f>INDEX(AM$80:AM$93,$D930)/$E930</f>
        <v/>
      </c>
      <c r="AN930" s="36">
        <f>INDEX(AN$80:AN$93,$D930)/$E930</f>
        <v/>
      </c>
      <c r="AO930" s="36">
        <f>INDEX(AO$80:AO$93,$D930)/$E930</f>
        <v/>
      </c>
      <c r="AP930" s="36">
        <f>INDEX(AP$80:AP$93,$D930)/$E930</f>
        <v/>
      </c>
      <c r="AQ930" s="36">
        <f>INDEX(AQ$80:AQ$93,$D930)/$E930</f>
        <v/>
      </c>
      <c r="AR930" s="36">
        <f>INDEX(AR$80:AR$93,$D930)/$E930</f>
        <v/>
      </c>
      <c r="AS930" s="36">
        <f>INDEX(AS$80:AS$93,$D930)/$E930</f>
        <v/>
      </c>
      <c r="AT930" s="36">
        <f>INDEX(AT$80:AT$93,$D930)/$E930</f>
        <v/>
      </c>
      <c r="AU930" s="36">
        <f>INDEX(AU$80:AU$93,$D930)/$E930</f>
        <v/>
      </c>
      <c r="AV930" s="36">
        <f>INDEX(AV$80:AV$93,$D930)/$E930</f>
        <v/>
      </c>
      <c r="AW930" s="36">
        <f>INDEX(AW$80:AW$93,$D930)/$E930</f>
        <v/>
      </c>
      <c r="AX930" s="36">
        <f>INDEX(AX$80:AX$93,$D930)/$E930</f>
        <v/>
      </c>
      <c r="AY930" s="36">
        <f>INDEX(AY$80:AY$93,$D930)/$E930</f>
        <v/>
      </c>
    </row>
    <row r="931" hidden="1" outlineLevel="2">
      <c r="A931" s="14" t="inlineStr">
        <is>
          <t>ntx</t>
        </is>
      </c>
      <c r="B931" s="14" t="inlineStr">
        <is>
          <t>gso</t>
        </is>
      </c>
      <c r="C931" s="14" t="inlineStr">
        <is>
          <t>rod</t>
        </is>
      </c>
      <c r="D931" s="36">
        <f>INDEX(Inputs!$N$5:$N$132,MATCH($B931&amp;"|"&amp;$C931,Inputs!$A$5:$A$132,0))</f>
        <v/>
      </c>
      <c r="E931" s="36">
        <f>INDEX(Inputs!$K$5:$K$132,MATCH($B931&amp;"|"&amp;$C931,Inputs!$A$5:$A$132,0))</f>
        <v/>
      </c>
      <c r="F931" s="35" t="n"/>
      <c r="G931" s="35" t="n"/>
      <c r="H931" s="14">
        <f>INDEX(VarLab,MATCH($A931,VarKey,0))&amp;INDEX(MemLab,MATCH($C931&amp;"|"&amp;$B931,MemKey,0))</f>
        <v/>
      </c>
      <c r="I931" s="14">
        <f>INDEX(VarUnit,MATCH($A931,VarKey,0))</f>
        <v/>
      </c>
      <c r="J931" s="14">
        <f>INDEX(VarSrc,MATCH($A931,VarKey,0))</f>
        <v/>
      </c>
      <c r="K931" s="11">
        <f>CodePrefix&amp;$A931&amp;IF($C931="","","."&amp;$C931&amp;"."&amp;$B931)&amp;INDEX(VarEnd,MATCH($A931,VarKey,0))&amp;K$5</f>
        <v/>
      </c>
      <c r="L931" s="37">
        <f>INDEX(L$80:L$93,$D931)/$E931</f>
        <v/>
      </c>
      <c r="M931" s="36">
        <f>INDEX(M$80:M$93,$D931)/$E931</f>
        <v/>
      </c>
      <c r="N931" s="36">
        <f>INDEX(N$80:N$93,$D931)/$E931</f>
        <v/>
      </c>
      <c r="O931" s="36">
        <f>INDEX(O$80:O$93,$D931)/$E931</f>
        <v/>
      </c>
      <c r="P931" s="36">
        <f>INDEX(P$80:P$93,$D931)/$E931</f>
        <v/>
      </c>
      <c r="Q931" s="36">
        <f>INDEX(Q$80:Q$93,$D931)/$E931</f>
        <v/>
      </c>
      <c r="R931" s="36">
        <f>INDEX(R$80:R$93,$D931)/$E931</f>
        <v/>
      </c>
      <c r="S931" s="36">
        <f>INDEX(S$80:S$93,$D931)/$E931</f>
        <v/>
      </c>
      <c r="T931" s="36">
        <f>INDEX(T$80:T$93,$D931)/$E931</f>
        <v/>
      </c>
      <c r="U931" s="36">
        <f>INDEX(U$80:U$93,$D931)/$E931</f>
        <v/>
      </c>
      <c r="V931" s="36">
        <f>INDEX(V$80:V$93,$D931)/$E931</f>
        <v/>
      </c>
      <c r="W931" s="36">
        <f>INDEX(W$80:W$93,$D931)/$E931</f>
        <v/>
      </c>
      <c r="X931" s="36">
        <f>INDEX(X$80:X$93,$D931)/$E931</f>
        <v/>
      </c>
      <c r="Y931" s="36">
        <f>INDEX(Y$80:Y$93,$D931)/$E931</f>
        <v/>
      </c>
      <c r="Z931" s="36">
        <f>INDEX(Z$80:Z$93,$D931)/$E931</f>
        <v/>
      </c>
      <c r="AA931" s="36">
        <f>INDEX(AA$80:AA$93,$D931)/$E931</f>
        <v/>
      </c>
      <c r="AB931" s="36">
        <f>INDEX(AB$80:AB$93,$D931)/$E931</f>
        <v/>
      </c>
      <c r="AC931" s="36">
        <f>INDEX(AC$80:AC$93,$D931)/$E931</f>
        <v/>
      </c>
      <c r="AD931" s="36">
        <f>INDEX(AD$80:AD$93,$D931)/$E931</f>
        <v/>
      </c>
      <c r="AF931" s="11">
        <f>CodePrefix&amp;$A931&amp;IF($C931="","","."&amp;$C931&amp;"."&amp;$B931)&amp;INDEX(VarEnd,MATCH($A931,VarKey,0))&amp;AF$5</f>
        <v/>
      </c>
      <c r="AG931" s="37">
        <f>INDEX(AG$80:AG$93,$D931)/$E931</f>
        <v/>
      </c>
      <c r="AH931" s="36">
        <f>INDEX(AH$80:AH$93,$D931)/$E931</f>
        <v/>
      </c>
      <c r="AI931" s="36">
        <f>INDEX(AI$80:AI$93,$D931)/$E931</f>
        <v/>
      </c>
      <c r="AJ931" s="36">
        <f>INDEX(AJ$80:AJ$93,$D931)/$E931</f>
        <v/>
      </c>
      <c r="AK931" s="36">
        <f>INDEX(AK$80:AK$93,$D931)/$E931</f>
        <v/>
      </c>
      <c r="AL931" s="36">
        <f>INDEX(AL$80:AL$93,$D931)/$E931</f>
        <v/>
      </c>
      <c r="AM931" s="36">
        <f>INDEX(AM$80:AM$93,$D931)/$E931</f>
        <v/>
      </c>
      <c r="AN931" s="36">
        <f>INDEX(AN$80:AN$93,$D931)/$E931</f>
        <v/>
      </c>
      <c r="AO931" s="36">
        <f>INDEX(AO$80:AO$93,$D931)/$E931</f>
        <v/>
      </c>
      <c r="AP931" s="36">
        <f>INDEX(AP$80:AP$93,$D931)/$E931</f>
        <v/>
      </c>
      <c r="AQ931" s="36">
        <f>INDEX(AQ$80:AQ$93,$D931)/$E931</f>
        <v/>
      </c>
      <c r="AR931" s="36">
        <f>INDEX(AR$80:AR$93,$D931)/$E931</f>
        <v/>
      </c>
      <c r="AS931" s="36">
        <f>INDEX(AS$80:AS$93,$D931)/$E931</f>
        <v/>
      </c>
      <c r="AT931" s="36">
        <f>INDEX(AT$80:AT$93,$D931)/$E931</f>
        <v/>
      </c>
      <c r="AU931" s="36">
        <f>INDEX(AU$80:AU$93,$D931)/$E931</f>
        <v/>
      </c>
      <c r="AV931" s="36">
        <f>INDEX(AV$80:AV$93,$D931)/$E931</f>
        <v/>
      </c>
      <c r="AW931" s="36">
        <f>INDEX(AW$80:AW$93,$D931)/$E931</f>
        <v/>
      </c>
      <c r="AX931" s="36">
        <f>INDEX(AX$80:AX$93,$D931)/$E931</f>
        <v/>
      </c>
      <c r="AY931" s="36">
        <f>INDEX(AY$80:AY$93,$D931)/$E931</f>
        <v/>
      </c>
    </row>
    <row r="932" hidden="1" outlineLevel="2">
      <c r="A932" s="14" t="inlineStr">
        <is>
          <t>ntx</t>
        </is>
      </c>
      <c r="B932" s="14" t="inlineStr">
        <is>
          <t>die</t>
        </is>
      </c>
      <c r="C932" s="14" t="inlineStr">
        <is>
          <t>rod</t>
        </is>
      </c>
      <c r="D932" s="36">
        <f>INDEX(Inputs!$N$5:$N$132,MATCH($B932&amp;"|"&amp;$C932,Inputs!$A$5:$A$132,0))</f>
        <v/>
      </c>
      <c r="E932" s="36">
        <f>INDEX(Inputs!$K$5:$K$132,MATCH($B932&amp;"|"&amp;$C932,Inputs!$A$5:$A$132,0))</f>
        <v/>
      </c>
      <c r="F932" s="35" t="n"/>
      <c r="G932" s="35" t="n"/>
      <c r="H932" s="14">
        <f>INDEX(VarLab,MATCH($A932,VarKey,0))&amp;INDEX(MemLab,MATCH($C932&amp;"|"&amp;$B932,MemKey,0))</f>
        <v/>
      </c>
      <c r="I932" s="14">
        <f>INDEX(VarUnit,MATCH($A932,VarKey,0))</f>
        <v/>
      </c>
      <c r="J932" s="14">
        <f>INDEX(VarSrc,MATCH($A932,VarKey,0))</f>
        <v/>
      </c>
      <c r="K932" s="11">
        <f>CodePrefix&amp;$A932&amp;IF($C932="","","."&amp;$C932&amp;"."&amp;$B932)&amp;INDEX(VarEnd,MATCH($A932,VarKey,0))&amp;K$5</f>
        <v/>
      </c>
      <c r="L932" s="37">
        <f>INDEX(L$80:L$93,$D932)/$E932</f>
        <v/>
      </c>
      <c r="M932" s="36">
        <f>INDEX(M$80:M$93,$D932)/$E932</f>
        <v/>
      </c>
      <c r="N932" s="36">
        <f>INDEX(N$80:N$93,$D932)/$E932</f>
        <v/>
      </c>
      <c r="O932" s="36">
        <f>INDEX(O$80:O$93,$D932)/$E932</f>
        <v/>
      </c>
      <c r="P932" s="36">
        <f>INDEX(P$80:P$93,$D932)/$E932</f>
        <v/>
      </c>
      <c r="Q932" s="36">
        <f>INDEX(Q$80:Q$93,$D932)/$E932</f>
        <v/>
      </c>
      <c r="R932" s="36">
        <f>INDEX(R$80:R$93,$D932)/$E932</f>
        <v/>
      </c>
      <c r="S932" s="36">
        <f>INDEX(S$80:S$93,$D932)/$E932</f>
        <v/>
      </c>
      <c r="T932" s="36">
        <f>INDEX(T$80:T$93,$D932)/$E932</f>
        <v/>
      </c>
      <c r="U932" s="36">
        <f>INDEX(U$80:U$93,$D932)/$E932</f>
        <v/>
      </c>
      <c r="V932" s="36">
        <f>INDEX(V$80:V$93,$D932)/$E932</f>
        <v/>
      </c>
      <c r="W932" s="36">
        <f>INDEX(W$80:W$93,$D932)/$E932</f>
        <v/>
      </c>
      <c r="X932" s="36">
        <f>INDEX(X$80:X$93,$D932)/$E932</f>
        <v/>
      </c>
      <c r="Y932" s="36">
        <f>INDEX(Y$80:Y$93,$D932)/$E932</f>
        <v/>
      </c>
      <c r="Z932" s="36">
        <f>INDEX(Z$80:Z$93,$D932)/$E932</f>
        <v/>
      </c>
      <c r="AA932" s="36">
        <f>INDEX(AA$80:AA$93,$D932)/$E932</f>
        <v/>
      </c>
      <c r="AB932" s="36">
        <f>INDEX(AB$80:AB$93,$D932)/$E932</f>
        <v/>
      </c>
      <c r="AC932" s="36">
        <f>INDEX(AC$80:AC$93,$D932)/$E932</f>
        <v/>
      </c>
      <c r="AD932" s="36">
        <f>INDEX(AD$80:AD$93,$D932)/$E932</f>
        <v/>
      </c>
      <c r="AF932" s="11">
        <f>CodePrefix&amp;$A932&amp;IF($C932="","","."&amp;$C932&amp;"."&amp;$B932)&amp;INDEX(VarEnd,MATCH($A932,VarKey,0))&amp;AF$5</f>
        <v/>
      </c>
      <c r="AG932" s="37">
        <f>INDEX(AG$80:AG$93,$D932)/$E932</f>
        <v/>
      </c>
      <c r="AH932" s="36">
        <f>INDEX(AH$80:AH$93,$D932)/$E932</f>
        <v/>
      </c>
      <c r="AI932" s="36">
        <f>INDEX(AI$80:AI$93,$D932)/$E932</f>
        <v/>
      </c>
      <c r="AJ932" s="36">
        <f>INDEX(AJ$80:AJ$93,$D932)/$E932</f>
        <v/>
      </c>
      <c r="AK932" s="36">
        <f>INDEX(AK$80:AK$93,$D932)/$E932</f>
        <v/>
      </c>
      <c r="AL932" s="36">
        <f>INDEX(AL$80:AL$93,$D932)/$E932</f>
        <v/>
      </c>
      <c r="AM932" s="36">
        <f>INDEX(AM$80:AM$93,$D932)/$E932</f>
        <v/>
      </c>
      <c r="AN932" s="36">
        <f>INDEX(AN$80:AN$93,$D932)/$E932</f>
        <v/>
      </c>
      <c r="AO932" s="36">
        <f>INDEX(AO$80:AO$93,$D932)/$E932</f>
        <v/>
      </c>
      <c r="AP932" s="36">
        <f>INDEX(AP$80:AP$93,$D932)/$E932</f>
        <v/>
      </c>
      <c r="AQ932" s="36">
        <f>INDEX(AQ$80:AQ$93,$D932)/$E932</f>
        <v/>
      </c>
      <c r="AR932" s="36">
        <f>INDEX(AR$80:AR$93,$D932)/$E932</f>
        <v/>
      </c>
      <c r="AS932" s="36">
        <f>INDEX(AS$80:AS$93,$D932)/$E932</f>
        <v/>
      </c>
      <c r="AT932" s="36">
        <f>INDEX(AT$80:AT$93,$D932)/$E932</f>
        <v/>
      </c>
      <c r="AU932" s="36">
        <f>INDEX(AU$80:AU$93,$D932)/$E932</f>
        <v/>
      </c>
      <c r="AV932" s="36">
        <f>INDEX(AV$80:AV$93,$D932)/$E932</f>
        <v/>
      </c>
      <c r="AW932" s="36">
        <f>INDEX(AW$80:AW$93,$D932)/$E932</f>
        <v/>
      </c>
      <c r="AX932" s="36">
        <f>INDEX(AX$80:AX$93,$D932)/$E932</f>
        <v/>
      </c>
      <c r="AY932" s="36">
        <f>INDEX(AY$80:AY$93,$D932)/$E932</f>
        <v/>
      </c>
    </row>
    <row r="933" hidden="1" outlineLevel="2">
      <c r="A933" s="14" t="inlineStr">
        <is>
          <t>ntx</t>
        </is>
      </c>
      <c r="B933" s="14" t="inlineStr">
        <is>
          <t>lpg</t>
        </is>
      </c>
      <c r="C933" s="14" t="inlineStr">
        <is>
          <t>rod</t>
        </is>
      </c>
      <c r="D933" s="36">
        <f>INDEX(Inputs!$N$5:$N$132,MATCH($B933&amp;"|"&amp;$C933,Inputs!$A$5:$A$132,0))</f>
        <v/>
      </c>
      <c r="E933" s="36">
        <f>INDEX(Inputs!$K$5:$K$132,MATCH($B933&amp;"|"&amp;$C933,Inputs!$A$5:$A$132,0))</f>
        <v/>
      </c>
      <c r="F933" s="35" t="n"/>
      <c r="G933" s="35" t="n"/>
      <c r="H933" s="14">
        <f>INDEX(VarLab,MATCH($A933,VarKey,0))&amp;INDEX(MemLab,MATCH($C933&amp;"|"&amp;$B933,MemKey,0))</f>
        <v/>
      </c>
      <c r="I933" s="14">
        <f>INDEX(VarUnit,MATCH($A933,VarKey,0))</f>
        <v/>
      </c>
      <c r="J933" s="14">
        <f>INDEX(VarSrc,MATCH($A933,VarKey,0))</f>
        <v/>
      </c>
      <c r="K933" s="11">
        <f>CodePrefix&amp;$A933&amp;IF($C933="","","."&amp;$C933&amp;"."&amp;$B933)&amp;INDEX(VarEnd,MATCH($A933,VarKey,0))&amp;K$5</f>
        <v/>
      </c>
      <c r="L933" s="37">
        <f>INDEX(L$80:L$93,$D933)/$E933</f>
        <v/>
      </c>
      <c r="M933" s="36">
        <f>INDEX(M$80:M$93,$D933)/$E933</f>
        <v/>
      </c>
      <c r="N933" s="36">
        <f>INDEX(N$80:N$93,$D933)/$E933</f>
        <v/>
      </c>
      <c r="O933" s="36">
        <f>INDEX(O$80:O$93,$D933)/$E933</f>
        <v/>
      </c>
      <c r="P933" s="36">
        <f>INDEX(P$80:P$93,$D933)/$E933</f>
        <v/>
      </c>
      <c r="Q933" s="36">
        <f>INDEX(Q$80:Q$93,$D933)/$E933</f>
        <v/>
      </c>
      <c r="R933" s="36">
        <f>INDEX(R$80:R$93,$D933)/$E933</f>
        <v/>
      </c>
      <c r="S933" s="36">
        <f>INDEX(S$80:S$93,$D933)/$E933</f>
        <v/>
      </c>
      <c r="T933" s="36">
        <f>INDEX(T$80:T$93,$D933)/$E933</f>
        <v/>
      </c>
      <c r="U933" s="36">
        <f>INDEX(U$80:U$93,$D933)/$E933</f>
        <v/>
      </c>
      <c r="V933" s="36">
        <f>INDEX(V$80:V$93,$D933)/$E933</f>
        <v/>
      </c>
      <c r="W933" s="36">
        <f>INDEX(W$80:W$93,$D933)/$E933</f>
        <v/>
      </c>
      <c r="X933" s="36">
        <f>INDEX(X$80:X$93,$D933)/$E933</f>
        <v/>
      </c>
      <c r="Y933" s="36">
        <f>INDEX(Y$80:Y$93,$D933)/$E933</f>
        <v/>
      </c>
      <c r="Z933" s="36">
        <f>INDEX(Z$80:Z$93,$D933)/$E933</f>
        <v/>
      </c>
      <c r="AA933" s="36">
        <f>INDEX(AA$80:AA$93,$D933)/$E933</f>
        <v/>
      </c>
      <c r="AB933" s="36">
        <f>INDEX(AB$80:AB$93,$D933)/$E933</f>
        <v/>
      </c>
      <c r="AC933" s="36">
        <f>INDEX(AC$80:AC$93,$D933)/$E933</f>
        <v/>
      </c>
      <c r="AD933" s="36">
        <f>INDEX(AD$80:AD$93,$D933)/$E933</f>
        <v/>
      </c>
      <c r="AF933" s="11">
        <f>CodePrefix&amp;$A933&amp;IF($C933="","","."&amp;$C933&amp;"."&amp;$B933)&amp;INDEX(VarEnd,MATCH($A933,VarKey,0))&amp;AF$5</f>
        <v/>
      </c>
      <c r="AG933" s="37">
        <f>INDEX(AG$80:AG$93,$D933)/$E933</f>
        <v/>
      </c>
      <c r="AH933" s="36">
        <f>INDEX(AH$80:AH$93,$D933)/$E933</f>
        <v/>
      </c>
      <c r="AI933" s="36">
        <f>INDEX(AI$80:AI$93,$D933)/$E933</f>
        <v/>
      </c>
      <c r="AJ933" s="36">
        <f>INDEX(AJ$80:AJ$93,$D933)/$E933</f>
        <v/>
      </c>
      <c r="AK933" s="36">
        <f>INDEX(AK$80:AK$93,$D933)/$E933</f>
        <v/>
      </c>
      <c r="AL933" s="36">
        <f>INDEX(AL$80:AL$93,$D933)/$E933</f>
        <v/>
      </c>
      <c r="AM933" s="36">
        <f>INDEX(AM$80:AM$93,$D933)/$E933</f>
        <v/>
      </c>
      <c r="AN933" s="36">
        <f>INDEX(AN$80:AN$93,$D933)/$E933</f>
        <v/>
      </c>
      <c r="AO933" s="36">
        <f>INDEX(AO$80:AO$93,$D933)/$E933</f>
        <v/>
      </c>
      <c r="AP933" s="36">
        <f>INDEX(AP$80:AP$93,$D933)/$E933</f>
        <v/>
      </c>
      <c r="AQ933" s="36">
        <f>INDEX(AQ$80:AQ$93,$D933)/$E933</f>
        <v/>
      </c>
      <c r="AR933" s="36">
        <f>INDEX(AR$80:AR$93,$D933)/$E933</f>
        <v/>
      </c>
      <c r="AS933" s="36">
        <f>INDEX(AS$80:AS$93,$D933)/$E933</f>
        <v/>
      </c>
      <c r="AT933" s="36">
        <f>INDEX(AT$80:AT$93,$D933)/$E933</f>
        <v/>
      </c>
      <c r="AU933" s="36">
        <f>INDEX(AU$80:AU$93,$D933)/$E933</f>
        <v/>
      </c>
      <c r="AV933" s="36">
        <f>INDEX(AV$80:AV$93,$D933)/$E933</f>
        <v/>
      </c>
      <c r="AW933" s="36">
        <f>INDEX(AW$80:AW$93,$D933)/$E933</f>
        <v/>
      </c>
      <c r="AX933" s="36">
        <f>INDEX(AX$80:AX$93,$D933)/$E933</f>
        <v/>
      </c>
      <c r="AY933" s="36">
        <f>INDEX(AY$80:AY$93,$D933)/$E933</f>
        <v/>
      </c>
    </row>
    <row r="934" hidden="1" outlineLevel="2">
      <c r="A934" s="14" t="inlineStr">
        <is>
          <t>ntx</t>
        </is>
      </c>
      <c r="B934" s="14" t="inlineStr">
        <is>
          <t>ker</t>
        </is>
      </c>
      <c r="C934" s="14" t="inlineStr">
        <is>
          <t>rod</t>
        </is>
      </c>
      <c r="D934" s="36">
        <f>INDEX(Inputs!$N$5:$N$132,MATCH($B934&amp;"|"&amp;$C934,Inputs!$A$5:$A$132,0))</f>
        <v/>
      </c>
      <c r="E934" s="36">
        <f>INDEX(Inputs!$K$5:$K$132,MATCH($B934&amp;"|"&amp;$C934,Inputs!$A$5:$A$132,0))</f>
        <v/>
      </c>
      <c r="F934" s="35" t="n"/>
      <c r="G934" s="35" t="n"/>
      <c r="H934" s="14">
        <f>INDEX(VarLab,MATCH($A934,VarKey,0))&amp;INDEX(MemLab,MATCH($C934&amp;"|"&amp;$B934,MemKey,0))</f>
        <v/>
      </c>
      <c r="I934" s="14">
        <f>INDEX(VarUnit,MATCH($A934,VarKey,0))</f>
        <v/>
      </c>
      <c r="J934" s="14">
        <f>INDEX(VarSrc,MATCH($A934,VarKey,0))</f>
        <v/>
      </c>
      <c r="K934" s="11">
        <f>CodePrefix&amp;$A934&amp;IF($C934="","","."&amp;$C934&amp;"."&amp;$B934)&amp;INDEX(VarEnd,MATCH($A934,VarKey,0))&amp;K$5</f>
        <v/>
      </c>
      <c r="L934" s="37">
        <f>INDEX(L$80:L$93,$D934)/$E934</f>
        <v/>
      </c>
      <c r="M934" s="36">
        <f>INDEX(M$80:M$93,$D934)/$E934</f>
        <v/>
      </c>
      <c r="N934" s="36">
        <f>INDEX(N$80:N$93,$D934)/$E934</f>
        <v/>
      </c>
      <c r="O934" s="36">
        <f>INDEX(O$80:O$93,$D934)/$E934</f>
        <v/>
      </c>
      <c r="P934" s="36">
        <f>INDEX(P$80:P$93,$D934)/$E934</f>
        <v/>
      </c>
      <c r="Q934" s="36">
        <f>INDEX(Q$80:Q$93,$D934)/$E934</f>
        <v/>
      </c>
      <c r="R934" s="36">
        <f>INDEX(R$80:R$93,$D934)/$E934</f>
        <v/>
      </c>
      <c r="S934" s="36">
        <f>INDEX(S$80:S$93,$D934)/$E934</f>
        <v/>
      </c>
      <c r="T934" s="36">
        <f>INDEX(T$80:T$93,$D934)/$E934</f>
        <v/>
      </c>
      <c r="U934" s="36">
        <f>INDEX(U$80:U$93,$D934)/$E934</f>
        <v/>
      </c>
      <c r="V934" s="36">
        <f>INDEX(V$80:V$93,$D934)/$E934</f>
        <v/>
      </c>
      <c r="W934" s="36">
        <f>INDEX(W$80:W$93,$D934)/$E934</f>
        <v/>
      </c>
      <c r="X934" s="36">
        <f>INDEX(X$80:X$93,$D934)/$E934</f>
        <v/>
      </c>
      <c r="Y934" s="36">
        <f>INDEX(Y$80:Y$93,$D934)/$E934</f>
        <v/>
      </c>
      <c r="Z934" s="36">
        <f>INDEX(Z$80:Z$93,$D934)/$E934</f>
        <v/>
      </c>
      <c r="AA934" s="36">
        <f>INDEX(AA$80:AA$93,$D934)/$E934</f>
        <v/>
      </c>
      <c r="AB934" s="36">
        <f>INDEX(AB$80:AB$93,$D934)/$E934</f>
        <v/>
      </c>
      <c r="AC934" s="36">
        <f>INDEX(AC$80:AC$93,$D934)/$E934</f>
        <v/>
      </c>
      <c r="AD934" s="36">
        <f>INDEX(AD$80:AD$93,$D934)/$E934</f>
        <v/>
      </c>
      <c r="AF934" s="11">
        <f>CodePrefix&amp;$A934&amp;IF($C934="","","."&amp;$C934&amp;"."&amp;$B934)&amp;INDEX(VarEnd,MATCH($A934,VarKey,0))&amp;AF$5</f>
        <v/>
      </c>
      <c r="AG934" s="37">
        <f>INDEX(AG$80:AG$93,$D934)/$E934</f>
        <v/>
      </c>
      <c r="AH934" s="36">
        <f>INDEX(AH$80:AH$93,$D934)/$E934</f>
        <v/>
      </c>
      <c r="AI934" s="36">
        <f>INDEX(AI$80:AI$93,$D934)/$E934</f>
        <v/>
      </c>
      <c r="AJ934" s="36">
        <f>INDEX(AJ$80:AJ$93,$D934)/$E934</f>
        <v/>
      </c>
      <c r="AK934" s="36">
        <f>INDEX(AK$80:AK$93,$D934)/$E934</f>
        <v/>
      </c>
      <c r="AL934" s="36">
        <f>INDEX(AL$80:AL$93,$D934)/$E934</f>
        <v/>
      </c>
      <c r="AM934" s="36">
        <f>INDEX(AM$80:AM$93,$D934)/$E934</f>
        <v/>
      </c>
      <c r="AN934" s="36">
        <f>INDEX(AN$80:AN$93,$D934)/$E934</f>
        <v/>
      </c>
      <c r="AO934" s="36">
        <f>INDEX(AO$80:AO$93,$D934)/$E934</f>
        <v/>
      </c>
      <c r="AP934" s="36">
        <f>INDEX(AP$80:AP$93,$D934)/$E934</f>
        <v/>
      </c>
      <c r="AQ934" s="36">
        <f>INDEX(AQ$80:AQ$93,$D934)/$E934</f>
        <v/>
      </c>
      <c r="AR934" s="36">
        <f>INDEX(AR$80:AR$93,$D934)/$E934</f>
        <v/>
      </c>
      <c r="AS934" s="36">
        <f>INDEX(AS$80:AS$93,$D934)/$E934</f>
        <v/>
      </c>
      <c r="AT934" s="36">
        <f>INDEX(AT$80:AT$93,$D934)/$E934</f>
        <v/>
      </c>
      <c r="AU934" s="36">
        <f>INDEX(AU$80:AU$93,$D934)/$E934</f>
        <v/>
      </c>
      <c r="AV934" s="36">
        <f>INDEX(AV$80:AV$93,$D934)/$E934</f>
        <v/>
      </c>
      <c r="AW934" s="36">
        <f>INDEX(AW$80:AW$93,$D934)/$E934</f>
        <v/>
      </c>
      <c r="AX934" s="36">
        <f>INDEX(AX$80:AX$93,$D934)/$E934</f>
        <v/>
      </c>
      <c r="AY934" s="36">
        <f>INDEX(AY$80:AY$93,$D934)/$E934</f>
        <v/>
      </c>
    </row>
    <row r="935" hidden="1" outlineLevel="2">
      <c r="A935" s="14" t="inlineStr">
        <is>
          <t>ntx</t>
        </is>
      </c>
      <c r="B935" s="14" t="inlineStr">
        <is>
          <t>oop</t>
        </is>
      </c>
      <c r="C935" s="14" t="inlineStr">
        <is>
          <t>rod</t>
        </is>
      </c>
      <c r="D935" s="36">
        <f>INDEX(Inputs!$N$5:$N$132,MATCH($B935&amp;"|"&amp;$C935,Inputs!$A$5:$A$132,0))</f>
        <v/>
      </c>
      <c r="E935" s="36">
        <f>INDEX(Inputs!$K$5:$K$132,MATCH($B935&amp;"|"&amp;$C935,Inputs!$A$5:$A$132,0))</f>
        <v/>
      </c>
      <c r="F935" s="35" t="n"/>
      <c r="G935" s="35" t="n"/>
      <c r="H935" s="14">
        <f>INDEX(VarLab,MATCH($A935,VarKey,0))&amp;INDEX(MemLab,MATCH($C935&amp;"|"&amp;$B935,MemKey,0))</f>
        <v/>
      </c>
      <c r="I935" s="14">
        <f>INDEX(VarUnit,MATCH($A935,VarKey,0))</f>
        <v/>
      </c>
      <c r="J935" s="14">
        <f>INDEX(VarSrc,MATCH($A935,VarKey,0))</f>
        <v/>
      </c>
      <c r="K935" s="11">
        <f>CodePrefix&amp;$A935&amp;IF($C935="","","."&amp;$C935&amp;"."&amp;$B935)&amp;INDEX(VarEnd,MATCH($A935,VarKey,0))&amp;K$5</f>
        <v/>
      </c>
      <c r="L935" s="37">
        <f>INDEX(L$80:L$93,$D935)/$E935</f>
        <v/>
      </c>
      <c r="M935" s="36">
        <f>INDEX(M$80:M$93,$D935)/$E935</f>
        <v/>
      </c>
      <c r="N935" s="36">
        <f>INDEX(N$80:N$93,$D935)/$E935</f>
        <v/>
      </c>
      <c r="O935" s="36">
        <f>INDEX(O$80:O$93,$D935)/$E935</f>
        <v/>
      </c>
      <c r="P935" s="36">
        <f>INDEX(P$80:P$93,$D935)/$E935</f>
        <v/>
      </c>
      <c r="Q935" s="36">
        <f>INDEX(Q$80:Q$93,$D935)/$E935</f>
        <v/>
      </c>
      <c r="R935" s="36">
        <f>INDEX(R$80:R$93,$D935)/$E935</f>
        <v/>
      </c>
      <c r="S935" s="36">
        <f>INDEX(S$80:S$93,$D935)/$E935</f>
        <v/>
      </c>
      <c r="T935" s="36">
        <f>INDEX(T$80:T$93,$D935)/$E935</f>
        <v/>
      </c>
      <c r="U935" s="36">
        <f>INDEX(U$80:U$93,$D935)/$E935</f>
        <v/>
      </c>
      <c r="V935" s="36">
        <f>INDEX(V$80:V$93,$D935)/$E935</f>
        <v/>
      </c>
      <c r="W935" s="36">
        <f>INDEX(W$80:W$93,$D935)/$E935</f>
        <v/>
      </c>
      <c r="X935" s="36">
        <f>INDEX(X$80:X$93,$D935)/$E935</f>
        <v/>
      </c>
      <c r="Y935" s="36">
        <f>INDEX(Y$80:Y$93,$D935)/$E935</f>
        <v/>
      </c>
      <c r="Z935" s="36">
        <f>INDEX(Z$80:Z$93,$D935)/$E935</f>
        <v/>
      </c>
      <c r="AA935" s="36">
        <f>INDEX(AA$80:AA$93,$D935)/$E935</f>
        <v/>
      </c>
      <c r="AB935" s="36">
        <f>INDEX(AB$80:AB$93,$D935)/$E935</f>
        <v/>
      </c>
      <c r="AC935" s="36">
        <f>INDEX(AC$80:AC$93,$D935)/$E935</f>
        <v/>
      </c>
      <c r="AD935" s="36">
        <f>INDEX(AD$80:AD$93,$D935)/$E935</f>
        <v/>
      </c>
      <c r="AF935" s="11">
        <f>CodePrefix&amp;$A935&amp;IF($C935="","","."&amp;$C935&amp;"."&amp;$B935)&amp;INDEX(VarEnd,MATCH($A935,VarKey,0))&amp;AF$5</f>
        <v/>
      </c>
      <c r="AG935" s="37">
        <f>INDEX(AG$80:AG$93,$D935)/$E935</f>
        <v/>
      </c>
      <c r="AH935" s="36">
        <f>INDEX(AH$80:AH$93,$D935)/$E935</f>
        <v/>
      </c>
      <c r="AI935" s="36">
        <f>INDEX(AI$80:AI$93,$D935)/$E935</f>
        <v/>
      </c>
      <c r="AJ935" s="36">
        <f>INDEX(AJ$80:AJ$93,$D935)/$E935</f>
        <v/>
      </c>
      <c r="AK935" s="36">
        <f>INDEX(AK$80:AK$93,$D935)/$E935</f>
        <v/>
      </c>
      <c r="AL935" s="36">
        <f>INDEX(AL$80:AL$93,$D935)/$E935</f>
        <v/>
      </c>
      <c r="AM935" s="36">
        <f>INDEX(AM$80:AM$93,$D935)/$E935</f>
        <v/>
      </c>
      <c r="AN935" s="36">
        <f>INDEX(AN$80:AN$93,$D935)/$E935</f>
        <v/>
      </c>
      <c r="AO935" s="36">
        <f>INDEX(AO$80:AO$93,$D935)/$E935</f>
        <v/>
      </c>
      <c r="AP935" s="36">
        <f>INDEX(AP$80:AP$93,$D935)/$E935</f>
        <v/>
      </c>
      <c r="AQ935" s="36">
        <f>INDEX(AQ$80:AQ$93,$D935)/$E935</f>
        <v/>
      </c>
      <c r="AR935" s="36">
        <f>INDEX(AR$80:AR$93,$D935)/$E935</f>
        <v/>
      </c>
      <c r="AS935" s="36">
        <f>INDEX(AS$80:AS$93,$D935)/$E935</f>
        <v/>
      </c>
      <c r="AT935" s="36">
        <f>INDEX(AT$80:AT$93,$D935)/$E935</f>
        <v/>
      </c>
      <c r="AU935" s="36">
        <f>INDEX(AU$80:AU$93,$D935)/$E935</f>
        <v/>
      </c>
      <c r="AV935" s="36">
        <f>INDEX(AV$80:AV$93,$D935)/$E935</f>
        <v/>
      </c>
      <c r="AW935" s="36">
        <f>INDEX(AW$80:AW$93,$D935)/$E935</f>
        <v/>
      </c>
      <c r="AX935" s="36">
        <f>INDEX(AX$80:AX$93,$D935)/$E935</f>
        <v/>
      </c>
      <c r="AY935" s="36">
        <f>INDEX(AY$80:AY$93,$D935)/$E935</f>
        <v/>
      </c>
    </row>
    <row r="936" hidden="1" outlineLevel="2">
      <c r="A936" s="14" t="inlineStr">
        <is>
          <t>ntx</t>
        </is>
      </c>
      <c r="B936" s="14" t="inlineStr">
        <is>
          <t>bio</t>
        </is>
      </c>
      <c r="C936" s="14" t="inlineStr">
        <is>
          <t>rod</t>
        </is>
      </c>
      <c r="D936" s="36">
        <f>INDEX(Inputs!$N$5:$N$132,MATCH($B936&amp;"|"&amp;$C936,Inputs!$A$5:$A$132,0))</f>
        <v/>
      </c>
      <c r="E936" s="36">
        <f>INDEX(Inputs!$K$5:$K$132,MATCH($B936&amp;"|"&amp;$C936,Inputs!$A$5:$A$132,0))</f>
        <v/>
      </c>
      <c r="F936" s="35" t="n"/>
      <c r="G936" s="35" t="n"/>
      <c r="H936" s="14">
        <f>INDEX(VarLab,MATCH($A936,VarKey,0))&amp;INDEX(MemLab,MATCH($C936&amp;"|"&amp;$B936,MemKey,0))</f>
        <v/>
      </c>
      <c r="I936" s="14">
        <f>INDEX(VarUnit,MATCH($A936,VarKey,0))</f>
        <v/>
      </c>
      <c r="J936" s="14">
        <f>INDEX(VarSrc,MATCH($A936,VarKey,0))</f>
        <v/>
      </c>
      <c r="K936" s="11">
        <f>CodePrefix&amp;$A936&amp;IF($C936="","","."&amp;$C936&amp;"."&amp;$B936)&amp;INDEX(VarEnd,MATCH($A936,VarKey,0))&amp;K$5</f>
        <v/>
      </c>
      <c r="L936" s="37">
        <f>INDEX(L$80:L$93,$D936)/$E936</f>
        <v/>
      </c>
      <c r="M936" s="36">
        <f>INDEX(M$80:M$93,$D936)/$E936</f>
        <v/>
      </c>
      <c r="N936" s="36">
        <f>INDEX(N$80:N$93,$D936)/$E936</f>
        <v/>
      </c>
      <c r="O936" s="36">
        <f>INDEX(O$80:O$93,$D936)/$E936</f>
        <v/>
      </c>
      <c r="P936" s="36">
        <f>INDEX(P$80:P$93,$D936)/$E936</f>
        <v/>
      </c>
      <c r="Q936" s="36">
        <f>INDEX(Q$80:Q$93,$D936)/$E936</f>
        <v/>
      </c>
      <c r="R936" s="36">
        <f>INDEX(R$80:R$93,$D936)/$E936</f>
        <v/>
      </c>
      <c r="S936" s="36">
        <f>INDEX(S$80:S$93,$D936)/$E936</f>
        <v/>
      </c>
      <c r="T936" s="36">
        <f>INDEX(T$80:T$93,$D936)/$E936</f>
        <v/>
      </c>
      <c r="U936" s="36">
        <f>INDEX(U$80:U$93,$D936)/$E936</f>
        <v/>
      </c>
      <c r="V936" s="36">
        <f>INDEX(V$80:V$93,$D936)/$E936</f>
        <v/>
      </c>
      <c r="W936" s="36">
        <f>INDEX(W$80:W$93,$D936)/$E936</f>
        <v/>
      </c>
      <c r="X936" s="36">
        <f>INDEX(X$80:X$93,$D936)/$E936</f>
        <v/>
      </c>
      <c r="Y936" s="36">
        <f>INDEX(Y$80:Y$93,$D936)/$E936</f>
        <v/>
      </c>
      <c r="Z936" s="36">
        <f>INDEX(Z$80:Z$93,$D936)/$E936</f>
        <v/>
      </c>
      <c r="AA936" s="36">
        <f>INDEX(AA$80:AA$93,$D936)/$E936</f>
        <v/>
      </c>
      <c r="AB936" s="36">
        <f>INDEX(AB$80:AB$93,$D936)/$E936</f>
        <v/>
      </c>
      <c r="AC936" s="36">
        <f>INDEX(AC$80:AC$93,$D936)/$E936</f>
        <v/>
      </c>
      <c r="AD936" s="36">
        <f>INDEX(AD$80:AD$93,$D936)/$E936</f>
        <v/>
      </c>
      <c r="AF936" s="11">
        <f>CodePrefix&amp;$A936&amp;IF($C936="","","."&amp;$C936&amp;"."&amp;$B936)&amp;INDEX(VarEnd,MATCH($A936,VarKey,0))&amp;AF$5</f>
        <v/>
      </c>
      <c r="AG936" s="37">
        <f>INDEX(AG$80:AG$93,$D936)/$E936</f>
        <v/>
      </c>
      <c r="AH936" s="36">
        <f>INDEX(AH$80:AH$93,$D936)/$E936</f>
        <v/>
      </c>
      <c r="AI936" s="36">
        <f>INDEX(AI$80:AI$93,$D936)/$E936</f>
        <v/>
      </c>
      <c r="AJ936" s="36">
        <f>INDEX(AJ$80:AJ$93,$D936)/$E936</f>
        <v/>
      </c>
      <c r="AK936" s="36">
        <f>INDEX(AK$80:AK$93,$D936)/$E936</f>
        <v/>
      </c>
      <c r="AL936" s="36">
        <f>INDEX(AL$80:AL$93,$D936)/$E936</f>
        <v/>
      </c>
      <c r="AM936" s="36">
        <f>INDEX(AM$80:AM$93,$D936)/$E936</f>
        <v/>
      </c>
      <c r="AN936" s="36">
        <f>INDEX(AN$80:AN$93,$D936)/$E936</f>
        <v/>
      </c>
      <c r="AO936" s="36">
        <f>INDEX(AO$80:AO$93,$D936)/$E936</f>
        <v/>
      </c>
      <c r="AP936" s="36">
        <f>INDEX(AP$80:AP$93,$D936)/$E936</f>
        <v/>
      </c>
      <c r="AQ936" s="36">
        <f>INDEX(AQ$80:AQ$93,$D936)/$E936</f>
        <v/>
      </c>
      <c r="AR936" s="36">
        <f>INDEX(AR$80:AR$93,$D936)/$E936</f>
        <v/>
      </c>
      <c r="AS936" s="36">
        <f>INDEX(AS$80:AS$93,$D936)/$E936</f>
        <v/>
      </c>
      <c r="AT936" s="36">
        <f>INDEX(AT$80:AT$93,$D936)/$E936</f>
        <v/>
      </c>
      <c r="AU936" s="36">
        <f>INDEX(AU$80:AU$93,$D936)/$E936</f>
        <v/>
      </c>
      <c r="AV936" s="36">
        <f>INDEX(AV$80:AV$93,$D936)/$E936</f>
        <v/>
      </c>
      <c r="AW936" s="36">
        <f>INDEX(AW$80:AW$93,$D936)/$E936</f>
        <v/>
      </c>
      <c r="AX936" s="36">
        <f>INDEX(AX$80:AX$93,$D936)/$E936</f>
        <v/>
      </c>
      <c r="AY936" s="36">
        <f>INDEX(AY$80:AY$93,$D936)/$E936</f>
        <v/>
      </c>
    </row>
    <row r="937" hidden="1" outlineLevel="2"/>
    <row r="938" hidden="1" outlineLevel="2">
      <c r="A938" s="14" t="inlineStr">
        <is>
          <t>nce</t>
        </is>
      </c>
      <c r="B938" s="14" t="inlineStr">
        <is>
          <t>coa</t>
        </is>
      </c>
      <c r="C938" s="14" t="inlineStr">
        <is>
          <t>rod</t>
        </is>
      </c>
      <c r="D938" s="35" t="n"/>
      <c r="E938" s="35" t="n"/>
      <c r="F938" s="35" t="n"/>
      <c r="G938" s="35" t="n"/>
      <c r="H938" s="14">
        <f>INDEX(VarLab,MATCH($A938,VarKey,0))&amp;INDEX(MemLab,MATCH($C938&amp;"|"&amp;$B938,MemKey,0))</f>
        <v/>
      </c>
      <c r="I938" s="14">
        <f>INDEX(VarUnit,MATCH($A938,VarKey,0))</f>
        <v/>
      </c>
      <c r="J938" s="14">
        <f>INDEX(VarSrc,MATCH($A938,VarKey,0))</f>
        <v/>
      </c>
      <c r="K938" s="11">
        <f>CodePrefix&amp;$A938&amp;IF($C938="","","."&amp;$C938&amp;"."&amp;$B938)&amp;INDEX(VarEnd,MATCH($A938,VarKey,0))&amp;K$5</f>
        <v/>
      </c>
      <c r="L938" s="37">
        <f>L911+L920+L929</f>
        <v/>
      </c>
      <c r="M938" s="36">
        <f>M911+M920+M929</f>
        <v/>
      </c>
      <c r="N938" s="36">
        <f>N911+N920+N929</f>
        <v/>
      </c>
      <c r="O938" s="36">
        <f>O911+O920+O929</f>
        <v/>
      </c>
      <c r="P938" s="36">
        <f>P911+P920+P929</f>
        <v/>
      </c>
      <c r="Q938" s="36">
        <f>Q911+Q920+Q929</f>
        <v/>
      </c>
      <c r="R938" s="36">
        <f>R911+R920+R929</f>
        <v/>
      </c>
      <c r="S938" s="36">
        <f>S911+S920+S929</f>
        <v/>
      </c>
      <c r="T938" s="36">
        <f>T911+T920+T929</f>
        <v/>
      </c>
      <c r="U938" s="36">
        <f>U911+U920+U929</f>
        <v/>
      </c>
      <c r="V938" s="36">
        <f>V911+V920+V929</f>
        <v/>
      </c>
      <c r="W938" s="36">
        <f>W911+W920+W929</f>
        <v/>
      </c>
      <c r="X938" s="36">
        <f>X911+X920+X929</f>
        <v/>
      </c>
      <c r="Y938" s="36">
        <f>Y911+Y920+Y929</f>
        <v/>
      </c>
      <c r="Z938" s="36">
        <f>Z911+Z920+Z929</f>
        <v/>
      </c>
      <c r="AA938" s="36">
        <f>AA911+AA920+AA929</f>
        <v/>
      </c>
      <c r="AB938" s="36">
        <f>AB911+AB920+AB929</f>
        <v/>
      </c>
      <c r="AC938" s="36">
        <f>AC911+AC920+AC929</f>
        <v/>
      </c>
      <c r="AD938" s="36">
        <f>AD911+AD920+AD929</f>
        <v/>
      </c>
      <c r="AF938" s="11">
        <f>CodePrefix&amp;$A938&amp;IF($C938="","","."&amp;$C938&amp;"."&amp;$B938)&amp;INDEX(VarEnd,MATCH($A938,VarKey,0))&amp;AF$5</f>
        <v/>
      </c>
      <c r="AG938" s="37">
        <f>AG911+AG920+AG929</f>
        <v/>
      </c>
      <c r="AH938" s="36">
        <f>AH911+AH920+AH929</f>
        <v/>
      </c>
      <c r="AI938" s="36">
        <f>AI911+AI920+AI929</f>
        <v/>
      </c>
      <c r="AJ938" s="36">
        <f>AJ911+AJ920+AJ929</f>
        <v/>
      </c>
      <c r="AK938" s="36">
        <f>AK911+AK920+AK929</f>
        <v/>
      </c>
      <c r="AL938" s="36">
        <f>AL911+AL920+AL929</f>
        <v/>
      </c>
      <c r="AM938" s="36">
        <f>AM911+AM920+AM929</f>
        <v/>
      </c>
      <c r="AN938" s="36">
        <f>AN911+AN920+AN929</f>
        <v/>
      </c>
      <c r="AO938" s="36">
        <f>AO911+AO920+AO929</f>
        <v/>
      </c>
      <c r="AP938" s="36">
        <f>AP911+AP920+AP929</f>
        <v/>
      </c>
      <c r="AQ938" s="36">
        <f>AQ911+AQ920+AQ929</f>
        <v/>
      </c>
      <c r="AR938" s="36">
        <f>AR911+AR920+AR929</f>
        <v/>
      </c>
      <c r="AS938" s="36">
        <f>AS911+AS920+AS929</f>
        <v/>
      </c>
      <c r="AT938" s="36">
        <f>AT911+AT920+AT929</f>
        <v/>
      </c>
      <c r="AU938" s="36">
        <f>AU911+AU920+AU929</f>
        <v/>
      </c>
      <c r="AV938" s="36">
        <f>AV911+AV920+AV929</f>
        <v/>
      </c>
      <c r="AW938" s="36">
        <f>AW911+AW920+AW929</f>
        <v/>
      </c>
      <c r="AX938" s="36">
        <f>AX911+AX920+AX929</f>
        <v/>
      </c>
      <c r="AY938" s="36">
        <f>AY911+AY920+AY929</f>
        <v/>
      </c>
    </row>
    <row r="939" hidden="1" outlineLevel="2">
      <c r="A939" s="14" t="inlineStr">
        <is>
          <t>nce</t>
        </is>
      </c>
      <c r="B939" s="14" t="inlineStr">
        <is>
          <t>nga</t>
        </is>
      </c>
      <c r="C939" s="14" t="inlineStr">
        <is>
          <t>rod</t>
        </is>
      </c>
      <c r="D939" s="35" t="n"/>
      <c r="E939" s="35" t="n"/>
      <c r="F939" s="35" t="n"/>
      <c r="G939" s="35" t="n"/>
      <c r="H939" s="14">
        <f>INDEX(VarLab,MATCH($A939,VarKey,0))&amp;INDEX(MemLab,MATCH($C939&amp;"|"&amp;$B939,MemKey,0))</f>
        <v/>
      </c>
      <c r="I939" s="14">
        <f>INDEX(VarUnit,MATCH($A939,VarKey,0))</f>
        <v/>
      </c>
      <c r="J939" s="14">
        <f>INDEX(VarSrc,MATCH($A939,VarKey,0))</f>
        <v/>
      </c>
      <c r="K939" s="11">
        <f>CodePrefix&amp;$A939&amp;IF($C939="","","."&amp;$C939&amp;"."&amp;$B939)&amp;INDEX(VarEnd,MATCH($A939,VarKey,0))&amp;K$5</f>
        <v/>
      </c>
      <c r="L939" s="37">
        <f>L912+L921+L930</f>
        <v/>
      </c>
      <c r="M939" s="36">
        <f>M912+M921+M930</f>
        <v/>
      </c>
      <c r="N939" s="36">
        <f>N912+N921+N930</f>
        <v/>
      </c>
      <c r="O939" s="36">
        <f>O912+O921+O930</f>
        <v/>
      </c>
      <c r="P939" s="36">
        <f>P912+P921+P930</f>
        <v/>
      </c>
      <c r="Q939" s="36">
        <f>Q912+Q921+Q930</f>
        <v/>
      </c>
      <c r="R939" s="36">
        <f>R912+R921+R930</f>
        <v/>
      </c>
      <c r="S939" s="36">
        <f>S912+S921+S930</f>
        <v/>
      </c>
      <c r="T939" s="36">
        <f>T912+T921+T930</f>
        <v/>
      </c>
      <c r="U939" s="36">
        <f>U912+U921+U930</f>
        <v/>
      </c>
      <c r="V939" s="36">
        <f>V912+V921+V930</f>
        <v/>
      </c>
      <c r="W939" s="36">
        <f>W912+W921+W930</f>
        <v/>
      </c>
      <c r="X939" s="36">
        <f>X912+X921+X930</f>
        <v/>
      </c>
      <c r="Y939" s="36">
        <f>Y912+Y921+Y930</f>
        <v/>
      </c>
      <c r="Z939" s="36">
        <f>Z912+Z921+Z930</f>
        <v/>
      </c>
      <c r="AA939" s="36">
        <f>AA912+AA921+AA930</f>
        <v/>
      </c>
      <c r="AB939" s="36">
        <f>AB912+AB921+AB930</f>
        <v/>
      </c>
      <c r="AC939" s="36">
        <f>AC912+AC921+AC930</f>
        <v/>
      </c>
      <c r="AD939" s="36">
        <f>AD912+AD921+AD930</f>
        <v/>
      </c>
      <c r="AF939" s="11">
        <f>CodePrefix&amp;$A939&amp;IF($C939="","","."&amp;$C939&amp;"."&amp;$B939)&amp;INDEX(VarEnd,MATCH($A939,VarKey,0))&amp;AF$5</f>
        <v/>
      </c>
      <c r="AG939" s="37">
        <f>AG912+AG921+AG930</f>
        <v/>
      </c>
      <c r="AH939" s="36">
        <f>AH912+AH921+AH930</f>
        <v/>
      </c>
      <c r="AI939" s="36">
        <f>AI912+AI921+AI930</f>
        <v/>
      </c>
      <c r="AJ939" s="36">
        <f>AJ912+AJ921+AJ930</f>
        <v/>
      </c>
      <c r="AK939" s="36">
        <f>AK912+AK921+AK930</f>
        <v/>
      </c>
      <c r="AL939" s="36">
        <f>AL912+AL921+AL930</f>
        <v/>
      </c>
      <c r="AM939" s="36">
        <f>AM912+AM921+AM930</f>
        <v/>
      </c>
      <c r="AN939" s="36">
        <f>AN912+AN921+AN930</f>
        <v/>
      </c>
      <c r="AO939" s="36">
        <f>AO912+AO921+AO930</f>
        <v/>
      </c>
      <c r="AP939" s="36">
        <f>AP912+AP921+AP930</f>
        <v/>
      </c>
      <c r="AQ939" s="36">
        <f>AQ912+AQ921+AQ930</f>
        <v/>
      </c>
      <c r="AR939" s="36">
        <f>AR912+AR921+AR930</f>
        <v/>
      </c>
      <c r="AS939" s="36">
        <f>AS912+AS921+AS930</f>
        <v/>
      </c>
      <c r="AT939" s="36">
        <f>AT912+AT921+AT930</f>
        <v/>
      </c>
      <c r="AU939" s="36">
        <f>AU912+AU921+AU930</f>
        <v/>
      </c>
      <c r="AV939" s="36">
        <f>AV912+AV921+AV930</f>
        <v/>
      </c>
      <c r="AW939" s="36">
        <f>AW912+AW921+AW930</f>
        <v/>
      </c>
      <c r="AX939" s="36">
        <f>AX912+AX921+AX930</f>
        <v/>
      </c>
      <c r="AY939" s="36">
        <f>AY912+AY921+AY930</f>
        <v/>
      </c>
    </row>
    <row r="940" hidden="1" outlineLevel="2">
      <c r="A940" s="14" t="inlineStr">
        <is>
          <t>nce</t>
        </is>
      </c>
      <c r="B940" s="14" t="inlineStr">
        <is>
          <t>gso</t>
        </is>
      </c>
      <c r="C940" s="14" t="inlineStr">
        <is>
          <t>rod</t>
        </is>
      </c>
      <c r="D940" s="35" t="n"/>
      <c r="E940" s="35" t="n"/>
      <c r="F940" s="35" t="n"/>
      <c r="G940" s="35" t="n"/>
      <c r="H940" s="14">
        <f>INDEX(VarLab,MATCH($A940,VarKey,0))&amp;INDEX(MemLab,MATCH($C940&amp;"|"&amp;$B940,MemKey,0))</f>
        <v/>
      </c>
      <c r="I940" s="14">
        <f>INDEX(VarUnit,MATCH($A940,VarKey,0))</f>
        <v/>
      </c>
      <c r="J940" s="14">
        <f>INDEX(VarSrc,MATCH($A940,VarKey,0))</f>
        <v/>
      </c>
      <c r="K940" s="11">
        <f>CodePrefix&amp;$A940&amp;IF($C940="","","."&amp;$C940&amp;"."&amp;$B940)&amp;INDEX(VarEnd,MATCH($A940,VarKey,0))&amp;K$5</f>
        <v/>
      </c>
      <c r="L940" s="37">
        <f>L913+L922+L931</f>
        <v/>
      </c>
      <c r="M940" s="36">
        <f>M913+M922+M931</f>
        <v/>
      </c>
      <c r="N940" s="36">
        <f>N913+N922+N931</f>
        <v/>
      </c>
      <c r="O940" s="36">
        <f>O913+O922+O931</f>
        <v/>
      </c>
      <c r="P940" s="36">
        <f>P913+P922+P931</f>
        <v/>
      </c>
      <c r="Q940" s="36">
        <f>Q913+Q922+Q931</f>
        <v/>
      </c>
      <c r="R940" s="36">
        <f>R913+R922+R931</f>
        <v/>
      </c>
      <c r="S940" s="36">
        <f>S913+S922+S931</f>
        <v/>
      </c>
      <c r="T940" s="36">
        <f>T913+T922+T931</f>
        <v/>
      </c>
      <c r="U940" s="36">
        <f>U913+U922+U931</f>
        <v/>
      </c>
      <c r="V940" s="36">
        <f>V913+V922+V931</f>
        <v/>
      </c>
      <c r="W940" s="36">
        <f>W913+W922+W931</f>
        <v/>
      </c>
      <c r="X940" s="36">
        <f>X913+X922+X931</f>
        <v/>
      </c>
      <c r="Y940" s="36">
        <f>Y913+Y922+Y931</f>
        <v/>
      </c>
      <c r="Z940" s="36">
        <f>Z913+Z922+Z931</f>
        <v/>
      </c>
      <c r="AA940" s="36">
        <f>AA913+AA922+AA931</f>
        <v/>
      </c>
      <c r="AB940" s="36">
        <f>AB913+AB922+AB931</f>
        <v/>
      </c>
      <c r="AC940" s="36">
        <f>AC913+AC922+AC931</f>
        <v/>
      </c>
      <c r="AD940" s="36">
        <f>AD913+AD922+AD931</f>
        <v/>
      </c>
      <c r="AF940" s="11">
        <f>CodePrefix&amp;$A940&amp;IF($C940="","","."&amp;$C940&amp;"."&amp;$B940)&amp;INDEX(VarEnd,MATCH($A940,VarKey,0))&amp;AF$5</f>
        <v/>
      </c>
      <c r="AG940" s="37">
        <f>AG913+AG922+AG931</f>
        <v/>
      </c>
      <c r="AH940" s="36">
        <f>AH913+AH922+AH931</f>
        <v/>
      </c>
      <c r="AI940" s="36">
        <f>AI913+AI922+AI931</f>
        <v/>
      </c>
      <c r="AJ940" s="36">
        <f>AJ913+AJ922+AJ931</f>
        <v/>
      </c>
      <c r="AK940" s="36">
        <f>AK913+AK922+AK931</f>
        <v/>
      </c>
      <c r="AL940" s="36">
        <f>AL913+AL922+AL931</f>
        <v/>
      </c>
      <c r="AM940" s="36">
        <f>AM913+AM922+AM931</f>
        <v/>
      </c>
      <c r="AN940" s="36">
        <f>AN913+AN922+AN931</f>
        <v/>
      </c>
      <c r="AO940" s="36">
        <f>AO913+AO922+AO931</f>
        <v/>
      </c>
      <c r="AP940" s="36">
        <f>AP913+AP922+AP931</f>
        <v/>
      </c>
      <c r="AQ940" s="36">
        <f>AQ913+AQ922+AQ931</f>
        <v/>
      </c>
      <c r="AR940" s="36">
        <f>AR913+AR922+AR931</f>
        <v/>
      </c>
      <c r="AS940" s="36">
        <f>AS913+AS922+AS931</f>
        <v/>
      </c>
      <c r="AT940" s="36">
        <f>AT913+AT922+AT931</f>
        <v/>
      </c>
      <c r="AU940" s="36">
        <f>AU913+AU922+AU931</f>
        <v/>
      </c>
      <c r="AV940" s="36">
        <f>AV913+AV922+AV931</f>
        <v/>
      </c>
      <c r="AW940" s="36">
        <f>AW913+AW922+AW931</f>
        <v/>
      </c>
      <c r="AX940" s="36">
        <f>AX913+AX922+AX931</f>
        <v/>
      </c>
      <c r="AY940" s="36">
        <f>AY913+AY922+AY931</f>
        <v/>
      </c>
    </row>
    <row r="941" hidden="1" outlineLevel="2">
      <c r="A941" s="14" t="inlineStr">
        <is>
          <t>nce</t>
        </is>
      </c>
      <c r="B941" s="14" t="inlineStr">
        <is>
          <t>die</t>
        </is>
      </c>
      <c r="C941" s="14" t="inlineStr">
        <is>
          <t>rod</t>
        </is>
      </c>
      <c r="D941" s="35" t="n"/>
      <c r="E941" s="35" t="n"/>
      <c r="F941" s="35" t="n"/>
      <c r="G941" s="35" t="n"/>
      <c r="H941" s="14">
        <f>INDEX(VarLab,MATCH($A941,VarKey,0))&amp;INDEX(MemLab,MATCH($C941&amp;"|"&amp;$B941,MemKey,0))</f>
        <v/>
      </c>
      <c r="I941" s="14">
        <f>INDEX(VarUnit,MATCH($A941,VarKey,0))</f>
        <v/>
      </c>
      <c r="J941" s="14">
        <f>INDEX(VarSrc,MATCH($A941,VarKey,0))</f>
        <v/>
      </c>
      <c r="K941" s="11">
        <f>CodePrefix&amp;$A941&amp;IF($C941="","","."&amp;$C941&amp;"."&amp;$B941)&amp;INDEX(VarEnd,MATCH($A941,VarKey,0))&amp;K$5</f>
        <v/>
      </c>
      <c r="L941" s="37">
        <f>L914+L923+L932</f>
        <v/>
      </c>
      <c r="M941" s="36">
        <f>M914+M923+M932</f>
        <v/>
      </c>
      <c r="N941" s="36">
        <f>N914+N923+N932</f>
        <v/>
      </c>
      <c r="O941" s="36">
        <f>O914+O923+O932</f>
        <v/>
      </c>
      <c r="P941" s="36">
        <f>P914+P923+P932</f>
        <v/>
      </c>
      <c r="Q941" s="36">
        <f>Q914+Q923+Q932</f>
        <v/>
      </c>
      <c r="R941" s="36">
        <f>R914+R923+R932</f>
        <v/>
      </c>
      <c r="S941" s="36">
        <f>S914+S923+S932</f>
        <v/>
      </c>
      <c r="T941" s="36">
        <f>T914+T923+T932</f>
        <v/>
      </c>
      <c r="U941" s="36">
        <f>U914+U923+U932</f>
        <v/>
      </c>
      <c r="V941" s="36">
        <f>V914+V923+V932</f>
        <v/>
      </c>
      <c r="W941" s="36">
        <f>W914+W923+W932</f>
        <v/>
      </c>
      <c r="X941" s="36">
        <f>X914+X923+X932</f>
        <v/>
      </c>
      <c r="Y941" s="36">
        <f>Y914+Y923+Y932</f>
        <v/>
      </c>
      <c r="Z941" s="36">
        <f>Z914+Z923+Z932</f>
        <v/>
      </c>
      <c r="AA941" s="36">
        <f>AA914+AA923+AA932</f>
        <v/>
      </c>
      <c r="AB941" s="36">
        <f>AB914+AB923+AB932</f>
        <v/>
      </c>
      <c r="AC941" s="36">
        <f>AC914+AC923+AC932</f>
        <v/>
      </c>
      <c r="AD941" s="36">
        <f>AD914+AD923+AD932</f>
        <v/>
      </c>
      <c r="AF941" s="11">
        <f>CodePrefix&amp;$A941&amp;IF($C941="","","."&amp;$C941&amp;"."&amp;$B941)&amp;INDEX(VarEnd,MATCH($A941,VarKey,0))&amp;AF$5</f>
        <v/>
      </c>
      <c r="AG941" s="37">
        <f>AG914+AG923+AG932</f>
        <v/>
      </c>
      <c r="AH941" s="36">
        <f>AH914+AH923+AH932</f>
        <v/>
      </c>
      <c r="AI941" s="36">
        <f>AI914+AI923+AI932</f>
        <v/>
      </c>
      <c r="AJ941" s="36">
        <f>AJ914+AJ923+AJ932</f>
        <v/>
      </c>
      <c r="AK941" s="36">
        <f>AK914+AK923+AK932</f>
        <v/>
      </c>
      <c r="AL941" s="36">
        <f>AL914+AL923+AL932</f>
        <v/>
      </c>
      <c r="AM941" s="36">
        <f>AM914+AM923+AM932</f>
        <v/>
      </c>
      <c r="AN941" s="36">
        <f>AN914+AN923+AN932</f>
        <v/>
      </c>
      <c r="AO941" s="36">
        <f>AO914+AO923+AO932</f>
        <v/>
      </c>
      <c r="AP941" s="36">
        <f>AP914+AP923+AP932</f>
        <v/>
      </c>
      <c r="AQ941" s="36">
        <f>AQ914+AQ923+AQ932</f>
        <v/>
      </c>
      <c r="AR941" s="36">
        <f>AR914+AR923+AR932</f>
        <v/>
      </c>
      <c r="AS941" s="36">
        <f>AS914+AS923+AS932</f>
        <v/>
      </c>
      <c r="AT941" s="36">
        <f>AT914+AT923+AT932</f>
        <v/>
      </c>
      <c r="AU941" s="36">
        <f>AU914+AU923+AU932</f>
        <v/>
      </c>
      <c r="AV941" s="36">
        <f>AV914+AV923+AV932</f>
        <v/>
      </c>
      <c r="AW941" s="36">
        <f>AW914+AW923+AW932</f>
        <v/>
      </c>
      <c r="AX941" s="36">
        <f>AX914+AX923+AX932</f>
        <v/>
      </c>
      <c r="AY941" s="36">
        <f>AY914+AY923+AY932</f>
        <v/>
      </c>
    </row>
    <row r="942" hidden="1" outlineLevel="2">
      <c r="A942" s="14" t="inlineStr">
        <is>
          <t>nce</t>
        </is>
      </c>
      <c r="B942" s="14" t="inlineStr">
        <is>
          <t>lpg</t>
        </is>
      </c>
      <c r="C942" s="14" t="inlineStr">
        <is>
          <t>rod</t>
        </is>
      </c>
      <c r="D942" s="35" t="n"/>
      <c r="E942" s="35" t="n"/>
      <c r="F942" s="35" t="n"/>
      <c r="G942" s="35" t="n"/>
      <c r="H942" s="14">
        <f>INDEX(VarLab,MATCH($A942,VarKey,0))&amp;INDEX(MemLab,MATCH($C942&amp;"|"&amp;$B942,MemKey,0))</f>
        <v/>
      </c>
      <c r="I942" s="14">
        <f>INDEX(VarUnit,MATCH($A942,VarKey,0))</f>
        <v/>
      </c>
      <c r="J942" s="14">
        <f>INDEX(VarSrc,MATCH($A942,VarKey,0))</f>
        <v/>
      </c>
      <c r="K942" s="11">
        <f>CodePrefix&amp;$A942&amp;IF($C942="","","."&amp;$C942&amp;"."&amp;$B942)&amp;INDEX(VarEnd,MATCH($A942,VarKey,0))&amp;K$5</f>
        <v/>
      </c>
      <c r="L942" s="37">
        <f>L915+L924+L933</f>
        <v/>
      </c>
      <c r="M942" s="36">
        <f>M915+M924+M933</f>
        <v/>
      </c>
      <c r="N942" s="36">
        <f>N915+N924+N933</f>
        <v/>
      </c>
      <c r="O942" s="36">
        <f>O915+O924+O933</f>
        <v/>
      </c>
      <c r="P942" s="36">
        <f>P915+P924+P933</f>
        <v/>
      </c>
      <c r="Q942" s="36">
        <f>Q915+Q924+Q933</f>
        <v/>
      </c>
      <c r="R942" s="36">
        <f>R915+R924+R933</f>
        <v/>
      </c>
      <c r="S942" s="36">
        <f>S915+S924+S933</f>
        <v/>
      </c>
      <c r="T942" s="36">
        <f>T915+T924+T933</f>
        <v/>
      </c>
      <c r="U942" s="36">
        <f>U915+U924+U933</f>
        <v/>
      </c>
      <c r="V942" s="36">
        <f>V915+V924+V933</f>
        <v/>
      </c>
      <c r="W942" s="36">
        <f>W915+W924+W933</f>
        <v/>
      </c>
      <c r="X942" s="36">
        <f>X915+X924+X933</f>
        <v/>
      </c>
      <c r="Y942" s="36">
        <f>Y915+Y924+Y933</f>
        <v/>
      </c>
      <c r="Z942" s="36">
        <f>Z915+Z924+Z933</f>
        <v/>
      </c>
      <c r="AA942" s="36">
        <f>AA915+AA924+AA933</f>
        <v/>
      </c>
      <c r="AB942" s="36">
        <f>AB915+AB924+AB933</f>
        <v/>
      </c>
      <c r="AC942" s="36">
        <f>AC915+AC924+AC933</f>
        <v/>
      </c>
      <c r="AD942" s="36">
        <f>AD915+AD924+AD933</f>
        <v/>
      </c>
      <c r="AF942" s="11">
        <f>CodePrefix&amp;$A942&amp;IF($C942="","","."&amp;$C942&amp;"."&amp;$B942)&amp;INDEX(VarEnd,MATCH($A942,VarKey,0))&amp;AF$5</f>
        <v/>
      </c>
      <c r="AG942" s="37">
        <f>AG915+AG924+AG933</f>
        <v/>
      </c>
      <c r="AH942" s="36">
        <f>AH915+AH924+AH933</f>
        <v/>
      </c>
      <c r="AI942" s="36">
        <f>AI915+AI924+AI933</f>
        <v/>
      </c>
      <c r="AJ942" s="36">
        <f>AJ915+AJ924+AJ933</f>
        <v/>
      </c>
      <c r="AK942" s="36">
        <f>AK915+AK924+AK933</f>
        <v/>
      </c>
      <c r="AL942" s="36">
        <f>AL915+AL924+AL933</f>
        <v/>
      </c>
      <c r="AM942" s="36">
        <f>AM915+AM924+AM933</f>
        <v/>
      </c>
      <c r="AN942" s="36">
        <f>AN915+AN924+AN933</f>
        <v/>
      </c>
      <c r="AO942" s="36">
        <f>AO915+AO924+AO933</f>
        <v/>
      </c>
      <c r="AP942" s="36">
        <f>AP915+AP924+AP933</f>
        <v/>
      </c>
      <c r="AQ942" s="36">
        <f>AQ915+AQ924+AQ933</f>
        <v/>
      </c>
      <c r="AR942" s="36">
        <f>AR915+AR924+AR933</f>
        <v/>
      </c>
      <c r="AS942" s="36">
        <f>AS915+AS924+AS933</f>
        <v/>
      </c>
      <c r="AT942" s="36">
        <f>AT915+AT924+AT933</f>
        <v/>
      </c>
      <c r="AU942" s="36">
        <f>AU915+AU924+AU933</f>
        <v/>
      </c>
      <c r="AV942" s="36">
        <f>AV915+AV924+AV933</f>
        <v/>
      </c>
      <c r="AW942" s="36">
        <f>AW915+AW924+AW933</f>
        <v/>
      </c>
      <c r="AX942" s="36">
        <f>AX915+AX924+AX933</f>
        <v/>
      </c>
      <c r="AY942" s="36">
        <f>AY915+AY924+AY933</f>
        <v/>
      </c>
    </row>
    <row r="943" hidden="1" outlineLevel="2">
      <c r="A943" s="14" t="inlineStr">
        <is>
          <t>nce</t>
        </is>
      </c>
      <c r="B943" s="14" t="inlineStr">
        <is>
          <t>ker</t>
        </is>
      </c>
      <c r="C943" s="14" t="inlineStr">
        <is>
          <t>rod</t>
        </is>
      </c>
      <c r="D943" s="35" t="n"/>
      <c r="E943" s="35" t="n"/>
      <c r="F943" s="35" t="n"/>
      <c r="G943" s="35" t="n"/>
      <c r="H943" s="14">
        <f>INDEX(VarLab,MATCH($A943,VarKey,0))&amp;INDEX(MemLab,MATCH($C943&amp;"|"&amp;$B943,MemKey,0))</f>
        <v/>
      </c>
      <c r="I943" s="14">
        <f>INDEX(VarUnit,MATCH($A943,VarKey,0))</f>
        <v/>
      </c>
      <c r="J943" s="14">
        <f>INDEX(VarSrc,MATCH($A943,VarKey,0))</f>
        <v/>
      </c>
      <c r="K943" s="11">
        <f>CodePrefix&amp;$A943&amp;IF($C943="","","."&amp;$C943&amp;"."&amp;$B943)&amp;INDEX(VarEnd,MATCH($A943,VarKey,0))&amp;K$5</f>
        <v/>
      </c>
      <c r="L943" s="37">
        <f>L916+L925+L934</f>
        <v/>
      </c>
      <c r="M943" s="36">
        <f>M916+M925+M934</f>
        <v/>
      </c>
      <c r="N943" s="36">
        <f>N916+N925+N934</f>
        <v/>
      </c>
      <c r="O943" s="36">
        <f>O916+O925+O934</f>
        <v/>
      </c>
      <c r="P943" s="36">
        <f>P916+P925+P934</f>
        <v/>
      </c>
      <c r="Q943" s="36">
        <f>Q916+Q925+Q934</f>
        <v/>
      </c>
      <c r="R943" s="36">
        <f>R916+R925+R934</f>
        <v/>
      </c>
      <c r="S943" s="36">
        <f>S916+S925+S934</f>
        <v/>
      </c>
      <c r="T943" s="36">
        <f>T916+T925+T934</f>
        <v/>
      </c>
      <c r="U943" s="36">
        <f>U916+U925+U934</f>
        <v/>
      </c>
      <c r="V943" s="36">
        <f>V916+V925+V934</f>
        <v/>
      </c>
      <c r="W943" s="36">
        <f>W916+W925+W934</f>
        <v/>
      </c>
      <c r="X943" s="36">
        <f>X916+X925+X934</f>
        <v/>
      </c>
      <c r="Y943" s="36">
        <f>Y916+Y925+Y934</f>
        <v/>
      </c>
      <c r="Z943" s="36">
        <f>Z916+Z925+Z934</f>
        <v/>
      </c>
      <c r="AA943" s="36">
        <f>AA916+AA925+AA934</f>
        <v/>
      </c>
      <c r="AB943" s="36">
        <f>AB916+AB925+AB934</f>
        <v/>
      </c>
      <c r="AC943" s="36">
        <f>AC916+AC925+AC934</f>
        <v/>
      </c>
      <c r="AD943" s="36">
        <f>AD916+AD925+AD934</f>
        <v/>
      </c>
      <c r="AF943" s="11">
        <f>CodePrefix&amp;$A943&amp;IF($C943="","","."&amp;$C943&amp;"."&amp;$B943)&amp;INDEX(VarEnd,MATCH($A943,VarKey,0))&amp;AF$5</f>
        <v/>
      </c>
      <c r="AG943" s="37">
        <f>AG916+AG925+AG934</f>
        <v/>
      </c>
      <c r="AH943" s="36">
        <f>AH916+AH925+AH934</f>
        <v/>
      </c>
      <c r="AI943" s="36">
        <f>AI916+AI925+AI934</f>
        <v/>
      </c>
      <c r="AJ943" s="36">
        <f>AJ916+AJ925+AJ934</f>
        <v/>
      </c>
      <c r="AK943" s="36">
        <f>AK916+AK925+AK934</f>
        <v/>
      </c>
      <c r="AL943" s="36">
        <f>AL916+AL925+AL934</f>
        <v/>
      </c>
      <c r="AM943" s="36">
        <f>AM916+AM925+AM934</f>
        <v/>
      </c>
      <c r="AN943" s="36">
        <f>AN916+AN925+AN934</f>
        <v/>
      </c>
      <c r="AO943" s="36">
        <f>AO916+AO925+AO934</f>
        <v/>
      </c>
      <c r="AP943" s="36">
        <f>AP916+AP925+AP934</f>
        <v/>
      </c>
      <c r="AQ943" s="36">
        <f>AQ916+AQ925+AQ934</f>
        <v/>
      </c>
      <c r="AR943" s="36">
        <f>AR916+AR925+AR934</f>
        <v/>
      </c>
      <c r="AS943" s="36">
        <f>AS916+AS925+AS934</f>
        <v/>
      </c>
      <c r="AT943" s="36">
        <f>AT916+AT925+AT934</f>
        <v/>
      </c>
      <c r="AU943" s="36">
        <f>AU916+AU925+AU934</f>
        <v/>
      </c>
      <c r="AV943" s="36">
        <f>AV916+AV925+AV934</f>
        <v/>
      </c>
      <c r="AW943" s="36">
        <f>AW916+AW925+AW934</f>
        <v/>
      </c>
      <c r="AX943" s="36">
        <f>AX916+AX925+AX934</f>
        <v/>
      </c>
      <c r="AY943" s="36">
        <f>AY916+AY925+AY934</f>
        <v/>
      </c>
    </row>
    <row r="944" hidden="1" outlineLevel="2">
      <c r="A944" s="14" t="inlineStr">
        <is>
          <t>nce</t>
        </is>
      </c>
      <c r="B944" s="14" t="inlineStr">
        <is>
          <t>oop</t>
        </is>
      </c>
      <c r="C944" s="14" t="inlineStr">
        <is>
          <t>rod</t>
        </is>
      </c>
      <c r="D944" s="35" t="n"/>
      <c r="E944" s="35" t="n"/>
      <c r="F944" s="35" t="n"/>
      <c r="G944" s="35" t="n"/>
      <c r="H944" s="14">
        <f>INDEX(VarLab,MATCH($A944,VarKey,0))&amp;INDEX(MemLab,MATCH($C944&amp;"|"&amp;$B944,MemKey,0))</f>
        <v/>
      </c>
      <c r="I944" s="14">
        <f>INDEX(VarUnit,MATCH($A944,VarKey,0))</f>
        <v/>
      </c>
      <c r="J944" s="14">
        <f>INDEX(VarSrc,MATCH($A944,VarKey,0))</f>
        <v/>
      </c>
      <c r="K944" s="11">
        <f>CodePrefix&amp;$A944&amp;IF($C944="","","."&amp;$C944&amp;"."&amp;$B944)&amp;INDEX(VarEnd,MATCH($A944,VarKey,0))&amp;K$5</f>
        <v/>
      </c>
      <c r="L944" s="37">
        <f>L917+L926+L935</f>
        <v/>
      </c>
      <c r="M944" s="36">
        <f>M917+M926+M935</f>
        <v/>
      </c>
      <c r="N944" s="36">
        <f>N917+N926+N935</f>
        <v/>
      </c>
      <c r="O944" s="36">
        <f>O917+O926+O935</f>
        <v/>
      </c>
      <c r="P944" s="36">
        <f>P917+P926+P935</f>
        <v/>
      </c>
      <c r="Q944" s="36">
        <f>Q917+Q926+Q935</f>
        <v/>
      </c>
      <c r="R944" s="36">
        <f>R917+R926+R935</f>
        <v/>
      </c>
      <c r="S944" s="36">
        <f>S917+S926+S935</f>
        <v/>
      </c>
      <c r="T944" s="36">
        <f>T917+T926+T935</f>
        <v/>
      </c>
      <c r="U944" s="36">
        <f>U917+U926+U935</f>
        <v/>
      </c>
      <c r="V944" s="36">
        <f>V917+V926+V935</f>
        <v/>
      </c>
      <c r="W944" s="36">
        <f>W917+W926+W935</f>
        <v/>
      </c>
      <c r="X944" s="36">
        <f>X917+X926+X935</f>
        <v/>
      </c>
      <c r="Y944" s="36">
        <f>Y917+Y926+Y935</f>
        <v/>
      </c>
      <c r="Z944" s="36">
        <f>Z917+Z926+Z935</f>
        <v/>
      </c>
      <c r="AA944" s="36">
        <f>AA917+AA926+AA935</f>
        <v/>
      </c>
      <c r="AB944" s="36">
        <f>AB917+AB926+AB935</f>
        <v/>
      </c>
      <c r="AC944" s="36">
        <f>AC917+AC926+AC935</f>
        <v/>
      </c>
      <c r="AD944" s="36">
        <f>AD917+AD926+AD935</f>
        <v/>
      </c>
      <c r="AF944" s="11">
        <f>CodePrefix&amp;$A944&amp;IF($C944="","","."&amp;$C944&amp;"."&amp;$B944)&amp;INDEX(VarEnd,MATCH($A944,VarKey,0))&amp;AF$5</f>
        <v/>
      </c>
      <c r="AG944" s="37">
        <f>AG917+AG926+AG935</f>
        <v/>
      </c>
      <c r="AH944" s="36">
        <f>AH917+AH926+AH935</f>
        <v/>
      </c>
      <c r="AI944" s="36">
        <f>AI917+AI926+AI935</f>
        <v/>
      </c>
      <c r="AJ944" s="36">
        <f>AJ917+AJ926+AJ935</f>
        <v/>
      </c>
      <c r="AK944" s="36">
        <f>AK917+AK926+AK935</f>
        <v/>
      </c>
      <c r="AL944" s="36">
        <f>AL917+AL926+AL935</f>
        <v/>
      </c>
      <c r="AM944" s="36">
        <f>AM917+AM926+AM935</f>
        <v/>
      </c>
      <c r="AN944" s="36">
        <f>AN917+AN926+AN935</f>
        <v/>
      </c>
      <c r="AO944" s="36">
        <f>AO917+AO926+AO935</f>
        <v/>
      </c>
      <c r="AP944" s="36">
        <f>AP917+AP926+AP935</f>
        <v/>
      </c>
      <c r="AQ944" s="36">
        <f>AQ917+AQ926+AQ935</f>
        <v/>
      </c>
      <c r="AR944" s="36">
        <f>AR917+AR926+AR935</f>
        <v/>
      </c>
      <c r="AS944" s="36">
        <f>AS917+AS926+AS935</f>
        <v/>
      </c>
      <c r="AT944" s="36">
        <f>AT917+AT926+AT935</f>
        <v/>
      </c>
      <c r="AU944" s="36">
        <f>AU917+AU926+AU935</f>
        <v/>
      </c>
      <c r="AV944" s="36">
        <f>AV917+AV926+AV935</f>
        <v/>
      </c>
      <c r="AW944" s="36">
        <f>AW917+AW926+AW935</f>
        <v/>
      </c>
      <c r="AX944" s="36">
        <f>AX917+AX926+AX935</f>
        <v/>
      </c>
      <c r="AY944" s="36">
        <f>AY917+AY926+AY935</f>
        <v/>
      </c>
    </row>
    <row r="945" hidden="1" outlineLevel="2">
      <c r="A945" s="14" t="inlineStr">
        <is>
          <t>nce</t>
        </is>
      </c>
      <c r="B945" s="14" t="inlineStr">
        <is>
          <t>bio</t>
        </is>
      </c>
      <c r="C945" s="14" t="inlineStr">
        <is>
          <t>rod</t>
        </is>
      </c>
      <c r="D945" s="35" t="n"/>
      <c r="E945" s="35" t="n"/>
      <c r="F945" s="35" t="n"/>
      <c r="G945" s="35" t="n"/>
      <c r="H945" s="14">
        <f>INDEX(VarLab,MATCH($A945,VarKey,0))&amp;INDEX(MemLab,MATCH($C945&amp;"|"&amp;$B945,MemKey,0))</f>
        <v/>
      </c>
      <c r="I945" s="14">
        <f>INDEX(VarUnit,MATCH($A945,VarKey,0))</f>
        <v/>
      </c>
      <c r="J945" s="14">
        <f>INDEX(VarSrc,MATCH($A945,VarKey,0))</f>
        <v/>
      </c>
      <c r="K945" s="11">
        <f>CodePrefix&amp;$A945&amp;IF($C945="","","."&amp;$C945&amp;"."&amp;$B945)&amp;INDEX(VarEnd,MATCH($A945,VarKey,0))&amp;K$5</f>
        <v/>
      </c>
      <c r="L945" s="37">
        <f>L918+L927+L936</f>
        <v/>
      </c>
      <c r="M945" s="36">
        <f>M918+M927+M936</f>
        <v/>
      </c>
      <c r="N945" s="36">
        <f>N918+N927+N936</f>
        <v/>
      </c>
      <c r="O945" s="36">
        <f>O918+O927+O936</f>
        <v/>
      </c>
      <c r="P945" s="36">
        <f>P918+P927+P936</f>
        <v/>
      </c>
      <c r="Q945" s="36">
        <f>Q918+Q927+Q936</f>
        <v/>
      </c>
      <c r="R945" s="36">
        <f>R918+R927+R936</f>
        <v/>
      </c>
      <c r="S945" s="36">
        <f>S918+S927+S936</f>
        <v/>
      </c>
      <c r="T945" s="36">
        <f>T918+T927+T936</f>
        <v/>
      </c>
      <c r="U945" s="36">
        <f>U918+U927+U936</f>
        <v/>
      </c>
      <c r="V945" s="36">
        <f>V918+V927+V936</f>
        <v/>
      </c>
      <c r="W945" s="36">
        <f>W918+W927+W936</f>
        <v/>
      </c>
      <c r="X945" s="36">
        <f>X918+X927+X936</f>
        <v/>
      </c>
      <c r="Y945" s="36">
        <f>Y918+Y927+Y936</f>
        <v/>
      </c>
      <c r="Z945" s="36">
        <f>Z918+Z927+Z936</f>
        <v/>
      </c>
      <c r="AA945" s="36">
        <f>AA918+AA927+AA936</f>
        <v/>
      </c>
      <c r="AB945" s="36">
        <f>AB918+AB927+AB936</f>
        <v/>
      </c>
      <c r="AC945" s="36">
        <f>AC918+AC927+AC936</f>
        <v/>
      </c>
      <c r="AD945" s="36">
        <f>AD918+AD927+AD936</f>
        <v/>
      </c>
      <c r="AF945" s="11">
        <f>CodePrefix&amp;$A945&amp;IF($C945="","","."&amp;$C945&amp;"."&amp;$B945)&amp;INDEX(VarEnd,MATCH($A945,VarKey,0))&amp;AF$5</f>
        <v/>
      </c>
      <c r="AG945" s="37">
        <f>AG918+AG927+AG936</f>
        <v/>
      </c>
      <c r="AH945" s="36">
        <f>AH918+AH927+AH936</f>
        <v/>
      </c>
      <c r="AI945" s="36">
        <f>AI918+AI927+AI936</f>
        <v/>
      </c>
      <c r="AJ945" s="36">
        <f>AJ918+AJ927+AJ936</f>
        <v/>
      </c>
      <c r="AK945" s="36">
        <f>AK918+AK927+AK936</f>
        <v/>
      </c>
      <c r="AL945" s="36">
        <f>AL918+AL927+AL936</f>
        <v/>
      </c>
      <c r="AM945" s="36">
        <f>AM918+AM927+AM936</f>
        <v/>
      </c>
      <c r="AN945" s="36">
        <f>AN918+AN927+AN936</f>
        <v/>
      </c>
      <c r="AO945" s="36">
        <f>AO918+AO927+AO936</f>
        <v/>
      </c>
      <c r="AP945" s="36">
        <f>AP918+AP927+AP936</f>
        <v/>
      </c>
      <c r="AQ945" s="36">
        <f>AQ918+AQ927+AQ936</f>
        <v/>
      </c>
      <c r="AR945" s="36">
        <f>AR918+AR927+AR936</f>
        <v/>
      </c>
      <c r="AS945" s="36">
        <f>AS918+AS927+AS936</f>
        <v/>
      </c>
      <c r="AT945" s="36">
        <f>AT918+AT927+AT936</f>
        <v/>
      </c>
      <c r="AU945" s="36">
        <f>AU918+AU927+AU936</f>
        <v/>
      </c>
      <c r="AV945" s="36">
        <f>AV918+AV927+AV936</f>
        <v/>
      </c>
      <c r="AW945" s="36">
        <f>AW918+AW927+AW936</f>
        <v/>
      </c>
      <c r="AX945" s="36">
        <f>AX918+AX927+AX936</f>
        <v/>
      </c>
      <c r="AY945" s="36">
        <f>AY918+AY927+AY936</f>
        <v/>
      </c>
    </row>
    <row r="946" hidden="1" outlineLevel="2"/>
    <row r="947" hidden="1" outlineLevel="2">
      <c r="A947" s="14" t="inlineStr">
        <is>
          <t>atp</t>
        </is>
      </c>
      <c r="B947" s="14" t="inlineStr">
        <is>
          <t>coa</t>
        </is>
      </c>
      <c r="C947" s="14" t="inlineStr">
        <is>
          <t>rod</t>
        </is>
      </c>
      <c r="D947" s="36">
        <f>INDEX(Inputs!$U$5:$U$132,MATCH($B947&amp;"|"&amp;$C947,Inputs!$A$5:$A$132,0))</f>
        <v/>
      </c>
      <c r="E947" s="36">
        <f>INDEX(Inputs!$V$5:$V$132,MATCH($B947&amp;"|"&amp;$C947,Inputs!$A$5:$A$132,0))</f>
        <v/>
      </c>
      <c r="F947" s="35" t="n"/>
      <c r="G947" s="35" t="n"/>
      <c r="H947" s="14">
        <f>INDEX(VarLab,MATCH($A947,VarKey,0))&amp;INDEX(MemLab,MATCH($C947&amp;"|"&amp;$B947,MemKey,0))</f>
        <v/>
      </c>
      <c r="I947" s="14">
        <f>INDEX(VarUnit,MATCH($A947,VarKey,0))</f>
        <v/>
      </c>
      <c r="J947" s="14">
        <f>INDEX(VarSrc,MATCH($A947,VarKey,0))</f>
        <v/>
      </c>
      <c r="K947" s="11">
        <f>CodePrefix&amp;$A947&amp;IF($C947="","","."&amp;$C947&amp;"."&amp;$B947)&amp;INDEX(VarEnd,MATCH($A947,VarKey,0))&amp;K$5</f>
        <v/>
      </c>
      <c r="L947" s="37">
        <f>MAX(INDEX(L$369:L$380,$D947)+L938*(1+$E947),0.01)</f>
        <v/>
      </c>
      <c r="M947" s="36">
        <f>MAX(INDEX(M$369:M$380,$D947)+M938*(1+$E947),0.01)</f>
        <v/>
      </c>
      <c r="N947" s="36">
        <f>MAX(INDEX(N$369:N$380,$D947)+N938*(1+$E947),0.01)</f>
        <v/>
      </c>
      <c r="O947" s="36">
        <f>MAX(INDEX(O$369:O$380,$D947)+O938*(1+$E947),0.01)</f>
        <v/>
      </c>
      <c r="P947" s="36">
        <f>MAX(INDEX(P$369:P$380,$D947)+P938*(1+$E947),0.01)</f>
        <v/>
      </c>
      <c r="Q947" s="36">
        <f>MAX(INDEX(Q$369:Q$380,$D947)+Q938*(1+$E947),0.01)</f>
        <v/>
      </c>
      <c r="R947" s="36">
        <f>MAX(INDEX(R$369:R$380,$D947)+R938*(1+$E947),0.01)</f>
        <v/>
      </c>
      <c r="S947" s="36">
        <f>MAX(INDEX(S$369:S$380,$D947)+S938*(1+$E947),0.01)</f>
        <v/>
      </c>
      <c r="T947" s="36">
        <f>MAX(INDEX(T$369:T$380,$D947)+T938*(1+$E947),0.01)</f>
        <v/>
      </c>
      <c r="U947" s="36">
        <f>MAX(INDEX(U$369:U$380,$D947)+U938*(1+$E947),0.01)</f>
        <v/>
      </c>
      <c r="V947" s="36">
        <f>MAX(INDEX(V$369:V$380,$D947)+V938*(1+$E947),0.01)</f>
        <v/>
      </c>
      <c r="W947" s="36">
        <f>MAX(INDEX(W$369:W$380,$D947)+W938*(1+$E947),0.01)</f>
        <v/>
      </c>
      <c r="X947" s="36">
        <f>MAX(INDEX(X$369:X$380,$D947)+X938*(1+$E947),0.01)</f>
        <v/>
      </c>
      <c r="Y947" s="36">
        <f>MAX(INDEX(Y$369:Y$380,$D947)+Y938*(1+$E947),0.01)</f>
        <v/>
      </c>
      <c r="Z947" s="36">
        <f>MAX(INDEX(Z$369:Z$380,$D947)+Z938*(1+$E947),0.01)</f>
        <v/>
      </c>
      <c r="AA947" s="36">
        <f>MAX(INDEX(AA$369:AA$380,$D947)+AA938*(1+$E947),0.01)</f>
        <v/>
      </c>
      <c r="AB947" s="36">
        <f>MAX(INDEX(AB$369:AB$380,$D947)+AB938*(1+$E947),0.01)</f>
        <v/>
      </c>
      <c r="AC947" s="36">
        <f>MAX(INDEX(AC$369:AC$380,$D947)+AC938*(1+$E947),0.01)</f>
        <v/>
      </c>
      <c r="AD947" s="36">
        <f>MAX(INDEX(AD$369:AD$380,$D947)+AD938*(1+$E947),0.01)</f>
        <v/>
      </c>
      <c r="AF947" s="11">
        <f>CodePrefix&amp;$A947&amp;IF($C947="","","."&amp;$C947&amp;"."&amp;$B947)&amp;INDEX(VarEnd,MATCH($A947,VarKey,0))&amp;AF$5</f>
        <v/>
      </c>
      <c r="AG947" s="37">
        <f>MAX(INDEX(AG$369:AG$380,$D947)+AG938*(1+$E947),0.01)</f>
        <v/>
      </c>
      <c r="AH947" s="36">
        <f>MAX(INDEX(AH$369:AH$380,$D947)+AH938*(1+$E947),0.01)</f>
        <v/>
      </c>
      <c r="AI947" s="36">
        <f>MAX(INDEX(AI$369:AI$380,$D947)+AI938*(1+$E947),0.01)</f>
        <v/>
      </c>
      <c r="AJ947" s="36">
        <f>MAX(INDEX(AJ$369:AJ$380,$D947)+AJ938*(1+$E947),0.01)</f>
        <v/>
      </c>
      <c r="AK947" s="36">
        <f>MAX(INDEX(AK$369:AK$380,$D947)+AK938*(1+$E947),0.01)</f>
        <v/>
      </c>
      <c r="AL947" s="36">
        <f>MAX(INDEX(AL$369:AL$380,$D947)+AL938*(1+$E947),0.01)</f>
        <v/>
      </c>
      <c r="AM947" s="36">
        <f>MAX(INDEX(AM$369:AM$380,$D947)+AM938*(1+$E947),0.01)</f>
        <v/>
      </c>
      <c r="AN947" s="36">
        <f>MAX(INDEX(AN$369:AN$380,$D947)+AN938*(1+$E947),0.01)</f>
        <v/>
      </c>
      <c r="AO947" s="36">
        <f>MAX(INDEX(AO$369:AO$380,$D947)+AO938*(1+$E947),0.01)</f>
        <v/>
      </c>
      <c r="AP947" s="36">
        <f>MAX(INDEX(AP$369:AP$380,$D947)+AP938*(1+$E947),0.01)</f>
        <v/>
      </c>
      <c r="AQ947" s="36">
        <f>MAX(INDEX(AQ$369:AQ$380,$D947)+AQ938*(1+$E947),0.01)</f>
        <v/>
      </c>
      <c r="AR947" s="36">
        <f>MAX(INDEX(AR$369:AR$380,$D947)+AR938*(1+$E947),0.01)</f>
        <v/>
      </c>
      <c r="AS947" s="36">
        <f>MAX(INDEX(AS$369:AS$380,$D947)+AS938*(1+$E947),0.01)</f>
        <v/>
      </c>
      <c r="AT947" s="36">
        <f>MAX(INDEX(AT$369:AT$380,$D947)+AT938*(1+$E947),0.01)</f>
        <v/>
      </c>
      <c r="AU947" s="36">
        <f>MAX(INDEX(AU$369:AU$380,$D947)+AU938*(1+$E947),0.01)</f>
        <v/>
      </c>
      <c r="AV947" s="36">
        <f>MAX(INDEX(AV$369:AV$380,$D947)+AV938*(1+$E947),0.01)</f>
        <v/>
      </c>
      <c r="AW947" s="36">
        <f>MAX(INDEX(AW$369:AW$380,$D947)+AW938*(1+$E947),0.01)</f>
        <v/>
      </c>
      <c r="AX947" s="36">
        <f>MAX(INDEX(AX$369:AX$380,$D947)+AX938*(1+$E947),0.01)</f>
        <v/>
      </c>
      <c r="AY947" s="36">
        <f>MAX(INDEX(AY$369:AY$380,$D947)+AY938*(1+$E947),0.01)</f>
        <v/>
      </c>
    </row>
    <row r="948" hidden="1" outlineLevel="2">
      <c r="A948" s="14" t="inlineStr">
        <is>
          <t>atp</t>
        </is>
      </c>
      <c r="B948" s="14" t="inlineStr">
        <is>
          <t>nga</t>
        </is>
      </c>
      <c r="C948" s="14" t="inlineStr">
        <is>
          <t>rod</t>
        </is>
      </c>
      <c r="D948" s="36">
        <f>INDEX(Inputs!$U$5:$U$132,MATCH($B948&amp;"|"&amp;$C948,Inputs!$A$5:$A$132,0))</f>
        <v/>
      </c>
      <c r="E948" s="36">
        <f>INDEX(Inputs!$V$5:$V$132,MATCH($B948&amp;"|"&amp;$C948,Inputs!$A$5:$A$132,0))</f>
        <v/>
      </c>
      <c r="F948" s="35" t="n"/>
      <c r="G948" s="35" t="n"/>
      <c r="H948" s="14">
        <f>INDEX(VarLab,MATCH($A948,VarKey,0))&amp;INDEX(MemLab,MATCH($C948&amp;"|"&amp;$B948,MemKey,0))</f>
        <v/>
      </c>
      <c r="I948" s="14">
        <f>INDEX(VarUnit,MATCH($A948,VarKey,0))</f>
        <v/>
      </c>
      <c r="J948" s="14">
        <f>INDEX(VarSrc,MATCH($A948,VarKey,0))</f>
        <v/>
      </c>
      <c r="K948" s="11">
        <f>CodePrefix&amp;$A948&amp;IF($C948="","","."&amp;$C948&amp;"."&amp;$B948)&amp;INDEX(VarEnd,MATCH($A948,VarKey,0))&amp;K$5</f>
        <v/>
      </c>
      <c r="L948" s="37">
        <f>MAX(INDEX(L$369:L$380,$D948)+L939*(1+$E948),0.01)</f>
        <v/>
      </c>
      <c r="M948" s="36">
        <f>MAX(INDEX(M$369:M$380,$D948)+M939*(1+$E948),0.01)</f>
        <v/>
      </c>
      <c r="N948" s="36">
        <f>MAX(INDEX(N$369:N$380,$D948)+N939*(1+$E948),0.01)</f>
        <v/>
      </c>
      <c r="O948" s="36">
        <f>MAX(INDEX(O$369:O$380,$D948)+O939*(1+$E948),0.01)</f>
        <v/>
      </c>
      <c r="P948" s="36">
        <f>MAX(INDEX(P$369:P$380,$D948)+P939*(1+$E948),0.01)</f>
        <v/>
      </c>
      <c r="Q948" s="36">
        <f>MAX(INDEX(Q$369:Q$380,$D948)+Q939*(1+$E948),0.01)</f>
        <v/>
      </c>
      <c r="R948" s="36">
        <f>MAX(INDEX(R$369:R$380,$D948)+R939*(1+$E948),0.01)</f>
        <v/>
      </c>
      <c r="S948" s="36">
        <f>MAX(INDEX(S$369:S$380,$D948)+S939*(1+$E948),0.01)</f>
        <v/>
      </c>
      <c r="T948" s="36">
        <f>MAX(INDEX(T$369:T$380,$D948)+T939*(1+$E948),0.01)</f>
        <v/>
      </c>
      <c r="U948" s="36">
        <f>MAX(INDEX(U$369:U$380,$D948)+U939*(1+$E948),0.01)</f>
        <v/>
      </c>
      <c r="V948" s="36">
        <f>MAX(INDEX(V$369:V$380,$D948)+V939*(1+$E948),0.01)</f>
        <v/>
      </c>
      <c r="W948" s="36">
        <f>MAX(INDEX(W$369:W$380,$D948)+W939*(1+$E948),0.01)</f>
        <v/>
      </c>
      <c r="X948" s="36">
        <f>MAX(INDEX(X$369:X$380,$D948)+X939*(1+$E948),0.01)</f>
        <v/>
      </c>
      <c r="Y948" s="36">
        <f>MAX(INDEX(Y$369:Y$380,$D948)+Y939*(1+$E948),0.01)</f>
        <v/>
      </c>
      <c r="Z948" s="36">
        <f>MAX(INDEX(Z$369:Z$380,$D948)+Z939*(1+$E948),0.01)</f>
        <v/>
      </c>
      <c r="AA948" s="36">
        <f>MAX(INDEX(AA$369:AA$380,$D948)+AA939*(1+$E948),0.01)</f>
        <v/>
      </c>
      <c r="AB948" s="36">
        <f>MAX(INDEX(AB$369:AB$380,$D948)+AB939*(1+$E948),0.01)</f>
        <v/>
      </c>
      <c r="AC948" s="36">
        <f>MAX(INDEX(AC$369:AC$380,$D948)+AC939*(1+$E948),0.01)</f>
        <v/>
      </c>
      <c r="AD948" s="36">
        <f>MAX(INDEX(AD$369:AD$380,$D948)+AD939*(1+$E948),0.01)</f>
        <v/>
      </c>
      <c r="AF948" s="11">
        <f>CodePrefix&amp;$A948&amp;IF($C948="","","."&amp;$C948&amp;"."&amp;$B948)&amp;INDEX(VarEnd,MATCH($A948,VarKey,0))&amp;AF$5</f>
        <v/>
      </c>
      <c r="AG948" s="37">
        <f>MAX(INDEX(AG$369:AG$380,$D948)+AG939*(1+$E948),0.01)</f>
        <v/>
      </c>
      <c r="AH948" s="36">
        <f>MAX(INDEX(AH$369:AH$380,$D948)+AH939*(1+$E948),0.01)</f>
        <v/>
      </c>
      <c r="AI948" s="36">
        <f>MAX(INDEX(AI$369:AI$380,$D948)+AI939*(1+$E948),0.01)</f>
        <v/>
      </c>
      <c r="AJ948" s="36">
        <f>MAX(INDEX(AJ$369:AJ$380,$D948)+AJ939*(1+$E948),0.01)</f>
        <v/>
      </c>
      <c r="AK948" s="36">
        <f>MAX(INDEX(AK$369:AK$380,$D948)+AK939*(1+$E948),0.01)</f>
        <v/>
      </c>
      <c r="AL948" s="36">
        <f>MAX(INDEX(AL$369:AL$380,$D948)+AL939*(1+$E948),0.01)</f>
        <v/>
      </c>
      <c r="AM948" s="36">
        <f>MAX(INDEX(AM$369:AM$380,$D948)+AM939*(1+$E948),0.01)</f>
        <v/>
      </c>
      <c r="AN948" s="36">
        <f>MAX(INDEX(AN$369:AN$380,$D948)+AN939*(1+$E948),0.01)</f>
        <v/>
      </c>
      <c r="AO948" s="36">
        <f>MAX(INDEX(AO$369:AO$380,$D948)+AO939*(1+$E948),0.01)</f>
        <v/>
      </c>
      <c r="AP948" s="36">
        <f>MAX(INDEX(AP$369:AP$380,$D948)+AP939*(1+$E948),0.01)</f>
        <v/>
      </c>
      <c r="AQ948" s="36">
        <f>MAX(INDEX(AQ$369:AQ$380,$D948)+AQ939*(1+$E948),0.01)</f>
        <v/>
      </c>
      <c r="AR948" s="36">
        <f>MAX(INDEX(AR$369:AR$380,$D948)+AR939*(1+$E948),0.01)</f>
        <v/>
      </c>
      <c r="AS948" s="36">
        <f>MAX(INDEX(AS$369:AS$380,$D948)+AS939*(1+$E948),0.01)</f>
        <v/>
      </c>
      <c r="AT948" s="36">
        <f>MAX(INDEX(AT$369:AT$380,$D948)+AT939*(1+$E948),0.01)</f>
        <v/>
      </c>
      <c r="AU948" s="36">
        <f>MAX(INDEX(AU$369:AU$380,$D948)+AU939*(1+$E948),0.01)</f>
        <v/>
      </c>
      <c r="AV948" s="36">
        <f>MAX(INDEX(AV$369:AV$380,$D948)+AV939*(1+$E948),0.01)</f>
        <v/>
      </c>
      <c r="AW948" s="36">
        <f>MAX(INDEX(AW$369:AW$380,$D948)+AW939*(1+$E948),0.01)</f>
        <v/>
      </c>
      <c r="AX948" s="36">
        <f>MAX(INDEX(AX$369:AX$380,$D948)+AX939*(1+$E948),0.01)</f>
        <v/>
      </c>
      <c r="AY948" s="36">
        <f>MAX(INDEX(AY$369:AY$380,$D948)+AY939*(1+$E948),0.01)</f>
        <v/>
      </c>
    </row>
    <row r="949" hidden="1" outlineLevel="2">
      <c r="A949" s="14" t="inlineStr">
        <is>
          <t>atp</t>
        </is>
      </c>
      <c r="B949" s="14" t="inlineStr">
        <is>
          <t>gso</t>
        </is>
      </c>
      <c r="C949" s="14" t="inlineStr">
        <is>
          <t>rod</t>
        </is>
      </c>
      <c r="D949" s="36">
        <f>INDEX(Inputs!$U$5:$U$132,MATCH($B949&amp;"|"&amp;$C949,Inputs!$A$5:$A$132,0))</f>
        <v/>
      </c>
      <c r="E949" s="36">
        <f>INDEX(Inputs!$V$5:$V$132,MATCH($B949&amp;"|"&amp;$C949,Inputs!$A$5:$A$132,0))</f>
        <v/>
      </c>
      <c r="F949" s="35" t="n"/>
      <c r="G949" s="35" t="n"/>
      <c r="H949" s="14">
        <f>INDEX(VarLab,MATCH($A949,VarKey,0))&amp;INDEX(MemLab,MATCH($C949&amp;"|"&amp;$B949,MemKey,0))</f>
        <v/>
      </c>
      <c r="I949" s="14">
        <f>INDEX(VarUnit,MATCH($A949,VarKey,0))</f>
        <v/>
      </c>
      <c r="J949" s="14">
        <f>INDEX(VarSrc,MATCH($A949,VarKey,0))</f>
        <v/>
      </c>
      <c r="K949" s="11">
        <f>CodePrefix&amp;$A949&amp;IF($C949="","","."&amp;$C949&amp;"."&amp;$B949)&amp;INDEX(VarEnd,MATCH($A949,VarKey,0))&amp;K$5</f>
        <v/>
      </c>
      <c r="L949" s="37">
        <f>MAX(INDEX(L$369:L$380,$D949)+L940*(1+$E949),0.01)</f>
        <v/>
      </c>
      <c r="M949" s="36">
        <f>MAX(INDEX(M$369:M$380,$D949)+M940*(1+$E949),0.01)</f>
        <v/>
      </c>
      <c r="N949" s="36">
        <f>MAX(INDEX(N$369:N$380,$D949)+N940*(1+$E949),0.01)</f>
        <v/>
      </c>
      <c r="O949" s="36">
        <f>MAX(INDEX(O$369:O$380,$D949)+O940*(1+$E949),0.01)</f>
        <v/>
      </c>
      <c r="P949" s="36">
        <f>MAX(INDEX(P$369:P$380,$D949)+P940*(1+$E949),0.01)</f>
        <v/>
      </c>
      <c r="Q949" s="36">
        <f>MAX(INDEX(Q$369:Q$380,$D949)+Q940*(1+$E949),0.01)</f>
        <v/>
      </c>
      <c r="R949" s="36">
        <f>MAX(INDEX(R$369:R$380,$D949)+R940*(1+$E949),0.01)</f>
        <v/>
      </c>
      <c r="S949" s="36">
        <f>MAX(INDEX(S$369:S$380,$D949)+S940*(1+$E949),0.01)</f>
        <v/>
      </c>
      <c r="T949" s="36">
        <f>MAX(INDEX(T$369:T$380,$D949)+T940*(1+$E949),0.01)</f>
        <v/>
      </c>
      <c r="U949" s="36">
        <f>MAX(INDEX(U$369:U$380,$D949)+U940*(1+$E949),0.01)</f>
        <v/>
      </c>
      <c r="V949" s="36">
        <f>MAX(INDEX(V$369:V$380,$D949)+V940*(1+$E949),0.01)</f>
        <v/>
      </c>
      <c r="W949" s="36">
        <f>MAX(INDEX(W$369:W$380,$D949)+W940*(1+$E949),0.01)</f>
        <v/>
      </c>
      <c r="X949" s="36">
        <f>MAX(INDEX(X$369:X$380,$D949)+X940*(1+$E949),0.01)</f>
        <v/>
      </c>
      <c r="Y949" s="36">
        <f>MAX(INDEX(Y$369:Y$380,$D949)+Y940*(1+$E949),0.01)</f>
        <v/>
      </c>
      <c r="Z949" s="36">
        <f>MAX(INDEX(Z$369:Z$380,$D949)+Z940*(1+$E949),0.01)</f>
        <v/>
      </c>
      <c r="AA949" s="36">
        <f>MAX(INDEX(AA$369:AA$380,$D949)+AA940*(1+$E949),0.01)</f>
        <v/>
      </c>
      <c r="AB949" s="36">
        <f>MAX(INDEX(AB$369:AB$380,$D949)+AB940*(1+$E949),0.01)</f>
        <v/>
      </c>
      <c r="AC949" s="36">
        <f>MAX(INDEX(AC$369:AC$380,$D949)+AC940*(1+$E949),0.01)</f>
        <v/>
      </c>
      <c r="AD949" s="36">
        <f>MAX(INDEX(AD$369:AD$380,$D949)+AD940*(1+$E949),0.01)</f>
        <v/>
      </c>
      <c r="AF949" s="11">
        <f>CodePrefix&amp;$A949&amp;IF($C949="","","."&amp;$C949&amp;"."&amp;$B949)&amp;INDEX(VarEnd,MATCH($A949,VarKey,0))&amp;AF$5</f>
        <v/>
      </c>
      <c r="AG949" s="37">
        <f>MAX(INDEX(AG$369:AG$380,$D949)+AG940*(1+$E949),0.01)</f>
        <v/>
      </c>
      <c r="AH949" s="36">
        <f>MAX(INDEX(AH$369:AH$380,$D949)+AH940*(1+$E949),0.01)</f>
        <v/>
      </c>
      <c r="AI949" s="36">
        <f>MAX(INDEX(AI$369:AI$380,$D949)+AI940*(1+$E949),0.01)</f>
        <v/>
      </c>
      <c r="AJ949" s="36">
        <f>MAX(INDEX(AJ$369:AJ$380,$D949)+AJ940*(1+$E949),0.01)</f>
        <v/>
      </c>
      <c r="AK949" s="36">
        <f>MAX(INDEX(AK$369:AK$380,$D949)+AK940*(1+$E949),0.01)</f>
        <v/>
      </c>
      <c r="AL949" s="36">
        <f>MAX(INDEX(AL$369:AL$380,$D949)+AL940*(1+$E949),0.01)</f>
        <v/>
      </c>
      <c r="AM949" s="36">
        <f>MAX(INDEX(AM$369:AM$380,$D949)+AM940*(1+$E949),0.01)</f>
        <v/>
      </c>
      <c r="AN949" s="36">
        <f>MAX(INDEX(AN$369:AN$380,$D949)+AN940*(1+$E949),0.01)</f>
        <v/>
      </c>
      <c r="AO949" s="36">
        <f>MAX(INDEX(AO$369:AO$380,$D949)+AO940*(1+$E949),0.01)</f>
        <v/>
      </c>
      <c r="AP949" s="36">
        <f>MAX(INDEX(AP$369:AP$380,$D949)+AP940*(1+$E949),0.01)</f>
        <v/>
      </c>
      <c r="AQ949" s="36">
        <f>MAX(INDEX(AQ$369:AQ$380,$D949)+AQ940*(1+$E949),0.01)</f>
        <v/>
      </c>
      <c r="AR949" s="36">
        <f>MAX(INDEX(AR$369:AR$380,$D949)+AR940*(1+$E949),0.01)</f>
        <v/>
      </c>
      <c r="AS949" s="36">
        <f>MAX(INDEX(AS$369:AS$380,$D949)+AS940*(1+$E949),0.01)</f>
        <v/>
      </c>
      <c r="AT949" s="36">
        <f>MAX(INDEX(AT$369:AT$380,$D949)+AT940*(1+$E949),0.01)</f>
        <v/>
      </c>
      <c r="AU949" s="36">
        <f>MAX(INDEX(AU$369:AU$380,$D949)+AU940*(1+$E949),0.01)</f>
        <v/>
      </c>
      <c r="AV949" s="36">
        <f>MAX(INDEX(AV$369:AV$380,$D949)+AV940*(1+$E949),0.01)</f>
        <v/>
      </c>
      <c r="AW949" s="36">
        <f>MAX(INDEX(AW$369:AW$380,$D949)+AW940*(1+$E949),0.01)</f>
        <v/>
      </c>
      <c r="AX949" s="36">
        <f>MAX(INDEX(AX$369:AX$380,$D949)+AX940*(1+$E949),0.01)</f>
        <v/>
      </c>
      <c r="AY949" s="36">
        <f>MAX(INDEX(AY$369:AY$380,$D949)+AY940*(1+$E949),0.01)</f>
        <v/>
      </c>
    </row>
    <row r="950" hidden="1" outlineLevel="2">
      <c r="A950" s="14" t="inlineStr">
        <is>
          <t>atp</t>
        </is>
      </c>
      <c r="B950" s="14" t="inlineStr">
        <is>
          <t>die</t>
        </is>
      </c>
      <c r="C950" s="14" t="inlineStr">
        <is>
          <t>rod</t>
        </is>
      </c>
      <c r="D950" s="36">
        <f>INDEX(Inputs!$U$5:$U$132,MATCH($B950&amp;"|"&amp;$C950,Inputs!$A$5:$A$132,0))</f>
        <v/>
      </c>
      <c r="E950" s="36">
        <f>INDEX(Inputs!$V$5:$V$132,MATCH($B950&amp;"|"&amp;$C950,Inputs!$A$5:$A$132,0))</f>
        <v/>
      </c>
      <c r="F950" s="35" t="n"/>
      <c r="G950" s="35" t="n"/>
      <c r="H950" s="14">
        <f>INDEX(VarLab,MATCH($A950,VarKey,0))&amp;INDEX(MemLab,MATCH($C950&amp;"|"&amp;$B950,MemKey,0))</f>
        <v/>
      </c>
      <c r="I950" s="14">
        <f>INDEX(VarUnit,MATCH($A950,VarKey,0))</f>
        <v/>
      </c>
      <c r="J950" s="14">
        <f>INDEX(VarSrc,MATCH($A950,VarKey,0))</f>
        <v/>
      </c>
      <c r="K950" s="11">
        <f>CodePrefix&amp;$A950&amp;IF($C950="","","."&amp;$C950&amp;"."&amp;$B950)&amp;INDEX(VarEnd,MATCH($A950,VarKey,0))&amp;K$5</f>
        <v/>
      </c>
      <c r="L950" s="37">
        <f>MAX(INDEX(L$369:L$380,$D950)+L941*(1+$E950),0.01)</f>
        <v/>
      </c>
      <c r="M950" s="36">
        <f>MAX(INDEX(M$369:M$380,$D950)+M941*(1+$E950),0.01)</f>
        <v/>
      </c>
      <c r="N950" s="36">
        <f>MAX(INDEX(N$369:N$380,$D950)+N941*(1+$E950),0.01)</f>
        <v/>
      </c>
      <c r="O950" s="36">
        <f>MAX(INDEX(O$369:O$380,$D950)+O941*(1+$E950),0.01)</f>
        <v/>
      </c>
      <c r="P950" s="36">
        <f>MAX(INDEX(P$369:P$380,$D950)+P941*(1+$E950),0.01)</f>
        <v/>
      </c>
      <c r="Q950" s="36">
        <f>MAX(INDEX(Q$369:Q$380,$D950)+Q941*(1+$E950),0.01)</f>
        <v/>
      </c>
      <c r="R950" s="36">
        <f>MAX(INDEX(R$369:R$380,$D950)+R941*(1+$E950),0.01)</f>
        <v/>
      </c>
      <c r="S950" s="36">
        <f>MAX(INDEX(S$369:S$380,$D950)+S941*(1+$E950),0.01)</f>
        <v/>
      </c>
      <c r="T950" s="36">
        <f>MAX(INDEX(T$369:T$380,$D950)+T941*(1+$E950),0.01)</f>
        <v/>
      </c>
      <c r="U950" s="36">
        <f>MAX(INDEX(U$369:U$380,$D950)+U941*(1+$E950),0.01)</f>
        <v/>
      </c>
      <c r="V950" s="36">
        <f>MAX(INDEX(V$369:V$380,$D950)+V941*(1+$E950),0.01)</f>
        <v/>
      </c>
      <c r="W950" s="36">
        <f>MAX(INDEX(W$369:W$380,$D950)+W941*(1+$E950),0.01)</f>
        <v/>
      </c>
      <c r="X950" s="36">
        <f>MAX(INDEX(X$369:X$380,$D950)+X941*(1+$E950),0.01)</f>
        <v/>
      </c>
      <c r="Y950" s="36">
        <f>MAX(INDEX(Y$369:Y$380,$D950)+Y941*(1+$E950),0.01)</f>
        <v/>
      </c>
      <c r="Z950" s="36">
        <f>MAX(INDEX(Z$369:Z$380,$D950)+Z941*(1+$E950),0.01)</f>
        <v/>
      </c>
      <c r="AA950" s="36">
        <f>MAX(INDEX(AA$369:AA$380,$D950)+AA941*(1+$E950),0.01)</f>
        <v/>
      </c>
      <c r="AB950" s="36">
        <f>MAX(INDEX(AB$369:AB$380,$D950)+AB941*(1+$E950),0.01)</f>
        <v/>
      </c>
      <c r="AC950" s="36">
        <f>MAX(INDEX(AC$369:AC$380,$D950)+AC941*(1+$E950),0.01)</f>
        <v/>
      </c>
      <c r="AD950" s="36">
        <f>MAX(INDEX(AD$369:AD$380,$D950)+AD941*(1+$E950),0.01)</f>
        <v/>
      </c>
      <c r="AF950" s="11">
        <f>CodePrefix&amp;$A950&amp;IF($C950="","","."&amp;$C950&amp;"."&amp;$B950)&amp;INDEX(VarEnd,MATCH($A950,VarKey,0))&amp;AF$5</f>
        <v/>
      </c>
      <c r="AG950" s="37">
        <f>MAX(INDEX(AG$369:AG$380,$D950)+AG941*(1+$E950),0.01)</f>
        <v/>
      </c>
      <c r="AH950" s="36">
        <f>MAX(INDEX(AH$369:AH$380,$D950)+AH941*(1+$E950),0.01)</f>
        <v/>
      </c>
      <c r="AI950" s="36">
        <f>MAX(INDEX(AI$369:AI$380,$D950)+AI941*(1+$E950),0.01)</f>
        <v/>
      </c>
      <c r="AJ950" s="36">
        <f>MAX(INDEX(AJ$369:AJ$380,$D950)+AJ941*(1+$E950),0.01)</f>
        <v/>
      </c>
      <c r="AK950" s="36">
        <f>MAX(INDEX(AK$369:AK$380,$D950)+AK941*(1+$E950),0.01)</f>
        <v/>
      </c>
      <c r="AL950" s="36">
        <f>MAX(INDEX(AL$369:AL$380,$D950)+AL941*(1+$E950),0.01)</f>
        <v/>
      </c>
      <c r="AM950" s="36">
        <f>MAX(INDEX(AM$369:AM$380,$D950)+AM941*(1+$E950),0.01)</f>
        <v/>
      </c>
      <c r="AN950" s="36">
        <f>MAX(INDEX(AN$369:AN$380,$D950)+AN941*(1+$E950),0.01)</f>
        <v/>
      </c>
      <c r="AO950" s="36">
        <f>MAX(INDEX(AO$369:AO$380,$D950)+AO941*(1+$E950),0.01)</f>
        <v/>
      </c>
      <c r="AP950" s="36">
        <f>MAX(INDEX(AP$369:AP$380,$D950)+AP941*(1+$E950),0.01)</f>
        <v/>
      </c>
      <c r="AQ950" s="36">
        <f>MAX(INDEX(AQ$369:AQ$380,$D950)+AQ941*(1+$E950),0.01)</f>
        <v/>
      </c>
      <c r="AR950" s="36">
        <f>MAX(INDEX(AR$369:AR$380,$D950)+AR941*(1+$E950),0.01)</f>
        <v/>
      </c>
      <c r="AS950" s="36">
        <f>MAX(INDEX(AS$369:AS$380,$D950)+AS941*(1+$E950),0.01)</f>
        <v/>
      </c>
      <c r="AT950" s="36">
        <f>MAX(INDEX(AT$369:AT$380,$D950)+AT941*(1+$E950),0.01)</f>
        <v/>
      </c>
      <c r="AU950" s="36">
        <f>MAX(INDEX(AU$369:AU$380,$D950)+AU941*(1+$E950),0.01)</f>
        <v/>
      </c>
      <c r="AV950" s="36">
        <f>MAX(INDEX(AV$369:AV$380,$D950)+AV941*(1+$E950),0.01)</f>
        <v/>
      </c>
      <c r="AW950" s="36">
        <f>MAX(INDEX(AW$369:AW$380,$D950)+AW941*(1+$E950),0.01)</f>
        <v/>
      </c>
      <c r="AX950" s="36">
        <f>MAX(INDEX(AX$369:AX$380,$D950)+AX941*(1+$E950),0.01)</f>
        <v/>
      </c>
      <c r="AY950" s="36">
        <f>MAX(INDEX(AY$369:AY$380,$D950)+AY941*(1+$E950),0.01)</f>
        <v/>
      </c>
    </row>
    <row r="951" hidden="1" outlineLevel="2">
      <c r="A951" s="14" t="inlineStr">
        <is>
          <t>atp</t>
        </is>
      </c>
      <c r="B951" s="14" t="inlineStr">
        <is>
          <t>lpg</t>
        </is>
      </c>
      <c r="C951" s="14" t="inlineStr">
        <is>
          <t>rod</t>
        </is>
      </c>
      <c r="D951" s="36">
        <f>INDEX(Inputs!$U$5:$U$132,MATCH($B951&amp;"|"&amp;$C951,Inputs!$A$5:$A$132,0))</f>
        <v/>
      </c>
      <c r="E951" s="36">
        <f>INDEX(Inputs!$V$5:$V$132,MATCH($B951&amp;"|"&amp;$C951,Inputs!$A$5:$A$132,0))</f>
        <v/>
      </c>
      <c r="F951" s="35" t="n"/>
      <c r="G951" s="35" t="n"/>
      <c r="H951" s="14">
        <f>INDEX(VarLab,MATCH($A951,VarKey,0))&amp;INDEX(MemLab,MATCH($C951&amp;"|"&amp;$B951,MemKey,0))</f>
        <v/>
      </c>
      <c r="I951" s="14">
        <f>INDEX(VarUnit,MATCH($A951,VarKey,0))</f>
        <v/>
      </c>
      <c r="J951" s="14">
        <f>INDEX(VarSrc,MATCH($A951,VarKey,0))</f>
        <v/>
      </c>
      <c r="K951" s="11">
        <f>CodePrefix&amp;$A951&amp;IF($C951="","","."&amp;$C951&amp;"."&amp;$B951)&amp;INDEX(VarEnd,MATCH($A951,VarKey,0))&amp;K$5</f>
        <v/>
      </c>
      <c r="L951" s="37">
        <f>MAX(INDEX(L$369:L$380,$D951)+L942*(1+$E951),0.01)</f>
        <v/>
      </c>
      <c r="M951" s="36">
        <f>MAX(INDEX(M$369:M$380,$D951)+M942*(1+$E951),0.01)</f>
        <v/>
      </c>
      <c r="N951" s="36">
        <f>MAX(INDEX(N$369:N$380,$D951)+N942*(1+$E951),0.01)</f>
        <v/>
      </c>
      <c r="O951" s="36">
        <f>MAX(INDEX(O$369:O$380,$D951)+O942*(1+$E951),0.01)</f>
        <v/>
      </c>
      <c r="P951" s="36">
        <f>MAX(INDEX(P$369:P$380,$D951)+P942*(1+$E951),0.01)</f>
        <v/>
      </c>
      <c r="Q951" s="36">
        <f>MAX(INDEX(Q$369:Q$380,$D951)+Q942*(1+$E951),0.01)</f>
        <v/>
      </c>
      <c r="R951" s="36">
        <f>MAX(INDEX(R$369:R$380,$D951)+R942*(1+$E951),0.01)</f>
        <v/>
      </c>
      <c r="S951" s="36">
        <f>MAX(INDEX(S$369:S$380,$D951)+S942*(1+$E951),0.01)</f>
        <v/>
      </c>
      <c r="T951" s="36">
        <f>MAX(INDEX(T$369:T$380,$D951)+T942*(1+$E951),0.01)</f>
        <v/>
      </c>
      <c r="U951" s="36">
        <f>MAX(INDEX(U$369:U$380,$D951)+U942*(1+$E951),0.01)</f>
        <v/>
      </c>
      <c r="V951" s="36">
        <f>MAX(INDEX(V$369:V$380,$D951)+V942*(1+$E951),0.01)</f>
        <v/>
      </c>
      <c r="W951" s="36">
        <f>MAX(INDEX(W$369:W$380,$D951)+W942*(1+$E951),0.01)</f>
        <v/>
      </c>
      <c r="X951" s="36">
        <f>MAX(INDEX(X$369:X$380,$D951)+X942*(1+$E951),0.01)</f>
        <v/>
      </c>
      <c r="Y951" s="36">
        <f>MAX(INDEX(Y$369:Y$380,$D951)+Y942*(1+$E951),0.01)</f>
        <v/>
      </c>
      <c r="Z951" s="36">
        <f>MAX(INDEX(Z$369:Z$380,$D951)+Z942*(1+$E951),0.01)</f>
        <v/>
      </c>
      <c r="AA951" s="36">
        <f>MAX(INDEX(AA$369:AA$380,$D951)+AA942*(1+$E951),0.01)</f>
        <v/>
      </c>
      <c r="AB951" s="36">
        <f>MAX(INDEX(AB$369:AB$380,$D951)+AB942*(1+$E951),0.01)</f>
        <v/>
      </c>
      <c r="AC951" s="36">
        <f>MAX(INDEX(AC$369:AC$380,$D951)+AC942*(1+$E951),0.01)</f>
        <v/>
      </c>
      <c r="AD951" s="36">
        <f>MAX(INDEX(AD$369:AD$380,$D951)+AD942*(1+$E951),0.01)</f>
        <v/>
      </c>
      <c r="AF951" s="11">
        <f>CodePrefix&amp;$A951&amp;IF($C951="","","."&amp;$C951&amp;"."&amp;$B951)&amp;INDEX(VarEnd,MATCH($A951,VarKey,0))&amp;AF$5</f>
        <v/>
      </c>
      <c r="AG951" s="37">
        <f>MAX(INDEX(AG$369:AG$380,$D951)+AG942*(1+$E951),0.01)</f>
        <v/>
      </c>
      <c r="AH951" s="36">
        <f>MAX(INDEX(AH$369:AH$380,$D951)+AH942*(1+$E951),0.01)</f>
        <v/>
      </c>
      <c r="AI951" s="36">
        <f>MAX(INDEX(AI$369:AI$380,$D951)+AI942*(1+$E951),0.01)</f>
        <v/>
      </c>
      <c r="AJ951" s="36">
        <f>MAX(INDEX(AJ$369:AJ$380,$D951)+AJ942*(1+$E951),0.01)</f>
        <v/>
      </c>
      <c r="AK951" s="36">
        <f>MAX(INDEX(AK$369:AK$380,$D951)+AK942*(1+$E951),0.01)</f>
        <v/>
      </c>
      <c r="AL951" s="36">
        <f>MAX(INDEX(AL$369:AL$380,$D951)+AL942*(1+$E951),0.01)</f>
        <v/>
      </c>
      <c r="AM951" s="36">
        <f>MAX(INDEX(AM$369:AM$380,$D951)+AM942*(1+$E951),0.01)</f>
        <v/>
      </c>
      <c r="AN951" s="36">
        <f>MAX(INDEX(AN$369:AN$380,$D951)+AN942*(1+$E951),0.01)</f>
        <v/>
      </c>
      <c r="AO951" s="36">
        <f>MAX(INDEX(AO$369:AO$380,$D951)+AO942*(1+$E951),0.01)</f>
        <v/>
      </c>
      <c r="AP951" s="36">
        <f>MAX(INDEX(AP$369:AP$380,$D951)+AP942*(1+$E951),0.01)</f>
        <v/>
      </c>
      <c r="AQ951" s="36">
        <f>MAX(INDEX(AQ$369:AQ$380,$D951)+AQ942*(1+$E951),0.01)</f>
        <v/>
      </c>
      <c r="AR951" s="36">
        <f>MAX(INDEX(AR$369:AR$380,$D951)+AR942*(1+$E951),0.01)</f>
        <v/>
      </c>
      <c r="AS951" s="36">
        <f>MAX(INDEX(AS$369:AS$380,$D951)+AS942*(1+$E951),0.01)</f>
        <v/>
      </c>
      <c r="AT951" s="36">
        <f>MAX(INDEX(AT$369:AT$380,$D951)+AT942*(1+$E951),0.01)</f>
        <v/>
      </c>
      <c r="AU951" s="36">
        <f>MAX(INDEX(AU$369:AU$380,$D951)+AU942*(1+$E951),0.01)</f>
        <v/>
      </c>
      <c r="AV951" s="36">
        <f>MAX(INDEX(AV$369:AV$380,$D951)+AV942*(1+$E951),0.01)</f>
        <v/>
      </c>
      <c r="AW951" s="36">
        <f>MAX(INDEX(AW$369:AW$380,$D951)+AW942*(1+$E951),0.01)</f>
        <v/>
      </c>
      <c r="AX951" s="36">
        <f>MAX(INDEX(AX$369:AX$380,$D951)+AX942*(1+$E951),0.01)</f>
        <v/>
      </c>
      <c r="AY951" s="36">
        <f>MAX(INDEX(AY$369:AY$380,$D951)+AY942*(1+$E951),0.01)</f>
        <v/>
      </c>
    </row>
    <row r="952" hidden="1" outlineLevel="2">
      <c r="A952" s="14" t="inlineStr">
        <is>
          <t>atp</t>
        </is>
      </c>
      <c r="B952" s="14" t="inlineStr">
        <is>
          <t>ker</t>
        </is>
      </c>
      <c r="C952" s="14" t="inlineStr">
        <is>
          <t>rod</t>
        </is>
      </c>
      <c r="D952" s="36">
        <f>INDEX(Inputs!$U$5:$U$132,MATCH($B952&amp;"|"&amp;$C952,Inputs!$A$5:$A$132,0))</f>
        <v/>
      </c>
      <c r="E952" s="36">
        <f>INDEX(Inputs!$V$5:$V$132,MATCH($B952&amp;"|"&amp;$C952,Inputs!$A$5:$A$132,0))</f>
        <v/>
      </c>
      <c r="F952" s="35" t="n"/>
      <c r="G952" s="35" t="n"/>
      <c r="H952" s="14">
        <f>INDEX(VarLab,MATCH($A952,VarKey,0))&amp;INDEX(MemLab,MATCH($C952&amp;"|"&amp;$B952,MemKey,0))</f>
        <v/>
      </c>
      <c r="I952" s="14">
        <f>INDEX(VarUnit,MATCH($A952,VarKey,0))</f>
        <v/>
      </c>
      <c r="J952" s="14">
        <f>INDEX(VarSrc,MATCH($A952,VarKey,0))</f>
        <v/>
      </c>
      <c r="K952" s="11">
        <f>CodePrefix&amp;$A952&amp;IF($C952="","","."&amp;$C952&amp;"."&amp;$B952)&amp;INDEX(VarEnd,MATCH($A952,VarKey,0))&amp;K$5</f>
        <v/>
      </c>
      <c r="L952" s="37">
        <f>MAX(INDEX(L$369:L$380,$D952)+L943*(1+$E952),0.01)</f>
        <v/>
      </c>
      <c r="M952" s="36">
        <f>MAX(INDEX(M$369:M$380,$D952)+M943*(1+$E952),0.01)</f>
        <v/>
      </c>
      <c r="N952" s="36">
        <f>MAX(INDEX(N$369:N$380,$D952)+N943*(1+$E952),0.01)</f>
        <v/>
      </c>
      <c r="O952" s="36">
        <f>MAX(INDEX(O$369:O$380,$D952)+O943*(1+$E952),0.01)</f>
        <v/>
      </c>
      <c r="P952" s="36">
        <f>MAX(INDEX(P$369:P$380,$D952)+P943*(1+$E952),0.01)</f>
        <v/>
      </c>
      <c r="Q952" s="36">
        <f>MAX(INDEX(Q$369:Q$380,$D952)+Q943*(1+$E952),0.01)</f>
        <v/>
      </c>
      <c r="R952" s="36">
        <f>MAX(INDEX(R$369:R$380,$D952)+R943*(1+$E952),0.01)</f>
        <v/>
      </c>
      <c r="S952" s="36">
        <f>MAX(INDEX(S$369:S$380,$D952)+S943*(1+$E952),0.01)</f>
        <v/>
      </c>
      <c r="T952" s="36">
        <f>MAX(INDEX(T$369:T$380,$D952)+T943*(1+$E952),0.01)</f>
        <v/>
      </c>
      <c r="U952" s="36">
        <f>MAX(INDEX(U$369:U$380,$D952)+U943*(1+$E952),0.01)</f>
        <v/>
      </c>
      <c r="V952" s="36">
        <f>MAX(INDEX(V$369:V$380,$D952)+V943*(1+$E952),0.01)</f>
        <v/>
      </c>
      <c r="W952" s="36">
        <f>MAX(INDEX(W$369:W$380,$D952)+W943*(1+$E952),0.01)</f>
        <v/>
      </c>
      <c r="X952" s="36">
        <f>MAX(INDEX(X$369:X$380,$D952)+X943*(1+$E952),0.01)</f>
        <v/>
      </c>
      <c r="Y952" s="36">
        <f>MAX(INDEX(Y$369:Y$380,$D952)+Y943*(1+$E952),0.01)</f>
        <v/>
      </c>
      <c r="Z952" s="36">
        <f>MAX(INDEX(Z$369:Z$380,$D952)+Z943*(1+$E952),0.01)</f>
        <v/>
      </c>
      <c r="AA952" s="36">
        <f>MAX(INDEX(AA$369:AA$380,$D952)+AA943*(1+$E952),0.01)</f>
        <v/>
      </c>
      <c r="AB952" s="36">
        <f>MAX(INDEX(AB$369:AB$380,$D952)+AB943*(1+$E952),0.01)</f>
        <v/>
      </c>
      <c r="AC952" s="36">
        <f>MAX(INDEX(AC$369:AC$380,$D952)+AC943*(1+$E952),0.01)</f>
        <v/>
      </c>
      <c r="AD952" s="36">
        <f>MAX(INDEX(AD$369:AD$380,$D952)+AD943*(1+$E952),0.01)</f>
        <v/>
      </c>
      <c r="AF952" s="11">
        <f>CodePrefix&amp;$A952&amp;IF($C952="","","."&amp;$C952&amp;"."&amp;$B952)&amp;INDEX(VarEnd,MATCH($A952,VarKey,0))&amp;AF$5</f>
        <v/>
      </c>
      <c r="AG952" s="37">
        <f>MAX(INDEX(AG$369:AG$380,$D952)+AG943*(1+$E952),0.01)</f>
        <v/>
      </c>
      <c r="AH952" s="36">
        <f>MAX(INDEX(AH$369:AH$380,$D952)+AH943*(1+$E952),0.01)</f>
        <v/>
      </c>
      <c r="AI952" s="36">
        <f>MAX(INDEX(AI$369:AI$380,$D952)+AI943*(1+$E952),0.01)</f>
        <v/>
      </c>
      <c r="AJ952" s="36">
        <f>MAX(INDEX(AJ$369:AJ$380,$D952)+AJ943*(1+$E952),0.01)</f>
        <v/>
      </c>
      <c r="AK952" s="36">
        <f>MAX(INDEX(AK$369:AK$380,$D952)+AK943*(1+$E952),0.01)</f>
        <v/>
      </c>
      <c r="AL952" s="36">
        <f>MAX(INDEX(AL$369:AL$380,$D952)+AL943*(1+$E952),0.01)</f>
        <v/>
      </c>
      <c r="AM952" s="36">
        <f>MAX(INDEX(AM$369:AM$380,$D952)+AM943*(1+$E952),0.01)</f>
        <v/>
      </c>
      <c r="AN952" s="36">
        <f>MAX(INDEX(AN$369:AN$380,$D952)+AN943*(1+$E952),0.01)</f>
        <v/>
      </c>
      <c r="AO952" s="36">
        <f>MAX(INDEX(AO$369:AO$380,$D952)+AO943*(1+$E952),0.01)</f>
        <v/>
      </c>
      <c r="AP952" s="36">
        <f>MAX(INDEX(AP$369:AP$380,$D952)+AP943*(1+$E952),0.01)</f>
        <v/>
      </c>
      <c r="AQ952" s="36">
        <f>MAX(INDEX(AQ$369:AQ$380,$D952)+AQ943*(1+$E952),0.01)</f>
        <v/>
      </c>
      <c r="AR952" s="36">
        <f>MAX(INDEX(AR$369:AR$380,$D952)+AR943*(1+$E952),0.01)</f>
        <v/>
      </c>
      <c r="AS952" s="36">
        <f>MAX(INDEX(AS$369:AS$380,$D952)+AS943*(1+$E952),0.01)</f>
        <v/>
      </c>
      <c r="AT952" s="36">
        <f>MAX(INDEX(AT$369:AT$380,$D952)+AT943*(1+$E952),0.01)</f>
        <v/>
      </c>
      <c r="AU952" s="36">
        <f>MAX(INDEX(AU$369:AU$380,$D952)+AU943*(1+$E952),0.01)</f>
        <v/>
      </c>
      <c r="AV952" s="36">
        <f>MAX(INDEX(AV$369:AV$380,$D952)+AV943*(1+$E952),0.01)</f>
        <v/>
      </c>
      <c r="AW952" s="36">
        <f>MAX(INDEX(AW$369:AW$380,$D952)+AW943*(1+$E952),0.01)</f>
        <v/>
      </c>
      <c r="AX952" s="36">
        <f>MAX(INDEX(AX$369:AX$380,$D952)+AX943*(1+$E952),0.01)</f>
        <v/>
      </c>
      <c r="AY952" s="36">
        <f>MAX(INDEX(AY$369:AY$380,$D952)+AY943*(1+$E952),0.01)</f>
        <v/>
      </c>
    </row>
    <row r="953" hidden="1" outlineLevel="2">
      <c r="A953" s="14" t="inlineStr">
        <is>
          <t>atp</t>
        </is>
      </c>
      <c r="B953" s="14" t="inlineStr">
        <is>
          <t>oop</t>
        </is>
      </c>
      <c r="C953" s="14" t="inlineStr">
        <is>
          <t>rod</t>
        </is>
      </c>
      <c r="D953" s="36">
        <f>INDEX(Inputs!$U$5:$U$132,MATCH($B953&amp;"|"&amp;$C953,Inputs!$A$5:$A$132,0))</f>
        <v/>
      </c>
      <c r="E953" s="36">
        <f>INDEX(Inputs!$V$5:$V$132,MATCH($B953&amp;"|"&amp;$C953,Inputs!$A$5:$A$132,0))</f>
        <v/>
      </c>
      <c r="F953" s="35" t="n"/>
      <c r="G953" s="35" t="n"/>
      <c r="H953" s="14">
        <f>INDEX(VarLab,MATCH($A953,VarKey,0))&amp;INDEX(MemLab,MATCH($C953&amp;"|"&amp;$B953,MemKey,0))</f>
        <v/>
      </c>
      <c r="I953" s="14">
        <f>INDEX(VarUnit,MATCH($A953,VarKey,0))</f>
        <v/>
      </c>
      <c r="J953" s="14">
        <f>INDEX(VarSrc,MATCH($A953,VarKey,0))</f>
        <v/>
      </c>
      <c r="K953" s="11">
        <f>CodePrefix&amp;$A953&amp;IF($C953="","","."&amp;$C953&amp;"."&amp;$B953)&amp;INDEX(VarEnd,MATCH($A953,VarKey,0))&amp;K$5</f>
        <v/>
      </c>
      <c r="L953" s="37">
        <f>MAX(INDEX(L$369:L$380,$D953)+L944*(1+$E953),0.01)</f>
        <v/>
      </c>
      <c r="M953" s="36">
        <f>MAX(INDEX(M$369:M$380,$D953)+M944*(1+$E953),0.01)</f>
        <v/>
      </c>
      <c r="N953" s="36">
        <f>MAX(INDEX(N$369:N$380,$D953)+N944*(1+$E953),0.01)</f>
        <v/>
      </c>
      <c r="O953" s="36">
        <f>MAX(INDEX(O$369:O$380,$D953)+O944*(1+$E953),0.01)</f>
        <v/>
      </c>
      <c r="P953" s="36">
        <f>MAX(INDEX(P$369:P$380,$D953)+P944*(1+$E953),0.01)</f>
        <v/>
      </c>
      <c r="Q953" s="36">
        <f>MAX(INDEX(Q$369:Q$380,$D953)+Q944*(1+$E953),0.01)</f>
        <v/>
      </c>
      <c r="R953" s="36">
        <f>MAX(INDEX(R$369:R$380,$D953)+R944*(1+$E953),0.01)</f>
        <v/>
      </c>
      <c r="S953" s="36">
        <f>MAX(INDEX(S$369:S$380,$D953)+S944*(1+$E953),0.01)</f>
        <v/>
      </c>
      <c r="T953" s="36">
        <f>MAX(INDEX(T$369:T$380,$D953)+T944*(1+$E953),0.01)</f>
        <v/>
      </c>
      <c r="U953" s="36">
        <f>MAX(INDEX(U$369:U$380,$D953)+U944*(1+$E953),0.01)</f>
        <v/>
      </c>
      <c r="V953" s="36">
        <f>MAX(INDEX(V$369:V$380,$D953)+V944*(1+$E953),0.01)</f>
        <v/>
      </c>
      <c r="W953" s="36">
        <f>MAX(INDEX(W$369:W$380,$D953)+W944*(1+$E953),0.01)</f>
        <v/>
      </c>
      <c r="X953" s="36">
        <f>MAX(INDEX(X$369:X$380,$D953)+X944*(1+$E953),0.01)</f>
        <v/>
      </c>
      <c r="Y953" s="36">
        <f>MAX(INDEX(Y$369:Y$380,$D953)+Y944*(1+$E953),0.01)</f>
        <v/>
      </c>
      <c r="Z953" s="36">
        <f>MAX(INDEX(Z$369:Z$380,$D953)+Z944*(1+$E953),0.01)</f>
        <v/>
      </c>
      <c r="AA953" s="36">
        <f>MAX(INDEX(AA$369:AA$380,$D953)+AA944*(1+$E953),0.01)</f>
        <v/>
      </c>
      <c r="AB953" s="36">
        <f>MAX(INDEX(AB$369:AB$380,$D953)+AB944*(1+$E953),0.01)</f>
        <v/>
      </c>
      <c r="AC953" s="36">
        <f>MAX(INDEX(AC$369:AC$380,$D953)+AC944*(1+$E953),0.01)</f>
        <v/>
      </c>
      <c r="AD953" s="36">
        <f>MAX(INDEX(AD$369:AD$380,$D953)+AD944*(1+$E953),0.01)</f>
        <v/>
      </c>
      <c r="AF953" s="11">
        <f>CodePrefix&amp;$A953&amp;IF($C953="","","."&amp;$C953&amp;"."&amp;$B953)&amp;INDEX(VarEnd,MATCH($A953,VarKey,0))&amp;AF$5</f>
        <v/>
      </c>
      <c r="AG953" s="37">
        <f>MAX(INDEX(AG$369:AG$380,$D953)+AG944*(1+$E953),0.01)</f>
        <v/>
      </c>
      <c r="AH953" s="36">
        <f>MAX(INDEX(AH$369:AH$380,$D953)+AH944*(1+$E953),0.01)</f>
        <v/>
      </c>
      <c r="AI953" s="36">
        <f>MAX(INDEX(AI$369:AI$380,$D953)+AI944*(1+$E953),0.01)</f>
        <v/>
      </c>
      <c r="AJ953" s="36">
        <f>MAX(INDEX(AJ$369:AJ$380,$D953)+AJ944*(1+$E953),0.01)</f>
        <v/>
      </c>
      <c r="AK953" s="36">
        <f>MAX(INDEX(AK$369:AK$380,$D953)+AK944*(1+$E953),0.01)</f>
        <v/>
      </c>
      <c r="AL953" s="36">
        <f>MAX(INDEX(AL$369:AL$380,$D953)+AL944*(1+$E953),0.01)</f>
        <v/>
      </c>
      <c r="AM953" s="36">
        <f>MAX(INDEX(AM$369:AM$380,$D953)+AM944*(1+$E953),0.01)</f>
        <v/>
      </c>
      <c r="AN953" s="36">
        <f>MAX(INDEX(AN$369:AN$380,$D953)+AN944*(1+$E953),0.01)</f>
        <v/>
      </c>
      <c r="AO953" s="36">
        <f>MAX(INDEX(AO$369:AO$380,$D953)+AO944*(1+$E953),0.01)</f>
        <v/>
      </c>
      <c r="AP953" s="36">
        <f>MAX(INDEX(AP$369:AP$380,$D953)+AP944*(1+$E953),0.01)</f>
        <v/>
      </c>
      <c r="AQ953" s="36">
        <f>MAX(INDEX(AQ$369:AQ$380,$D953)+AQ944*(1+$E953),0.01)</f>
        <v/>
      </c>
      <c r="AR953" s="36">
        <f>MAX(INDEX(AR$369:AR$380,$D953)+AR944*(1+$E953),0.01)</f>
        <v/>
      </c>
      <c r="AS953" s="36">
        <f>MAX(INDEX(AS$369:AS$380,$D953)+AS944*(1+$E953),0.01)</f>
        <v/>
      </c>
      <c r="AT953" s="36">
        <f>MAX(INDEX(AT$369:AT$380,$D953)+AT944*(1+$E953),0.01)</f>
        <v/>
      </c>
      <c r="AU953" s="36">
        <f>MAX(INDEX(AU$369:AU$380,$D953)+AU944*(1+$E953),0.01)</f>
        <v/>
      </c>
      <c r="AV953" s="36">
        <f>MAX(INDEX(AV$369:AV$380,$D953)+AV944*(1+$E953),0.01)</f>
        <v/>
      </c>
      <c r="AW953" s="36">
        <f>MAX(INDEX(AW$369:AW$380,$D953)+AW944*(1+$E953),0.01)</f>
        <v/>
      </c>
      <c r="AX953" s="36">
        <f>MAX(INDEX(AX$369:AX$380,$D953)+AX944*(1+$E953),0.01)</f>
        <v/>
      </c>
      <c r="AY953" s="36">
        <f>MAX(INDEX(AY$369:AY$380,$D953)+AY944*(1+$E953),0.01)</f>
        <v/>
      </c>
    </row>
    <row r="954" hidden="1" outlineLevel="2">
      <c r="A954" s="14" t="inlineStr">
        <is>
          <t>atp</t>
        </is>
      </c>
      <c r="B954" s="14" t="inlineStr">
        <is>
          <t>bio</t>
        </is>
      </c>
      <c r="C954" s="14" t="inlineStr">
        <is>
          <t>rod</t>
        </is>
      </c>
      <c r="D954" s="36">
        <f>INDEX(Inputs!$U$5:$U$132,MATCH($B954&amp;"|"&amp;$C954,Inputs!$A$5:$A$132,0))</f>
        <v/>
      </c>
      <c r="E954" s="36">
        <f>INDEX(Inputs!$V$5:$V$132,MATCH($B954&amp;"|"&amp;$C954,Inputs!$A$5:$A$132,0))</f>
        <v/>
      </c>
      <c r="F954" s="35" t="n"/>
      <c r="G954" s="35" t="n"/>
      <c r="H954" s="14">
        <f>INDEX(VarLab,MATCH($A954,VarKey,0))&amp;INDEX(MemLab,MATCH($C954&amp;"|"&amp;$B954,MemKey,0))</f>
        <v/>
      </c>
      <c r="I954" s="14">
        <f>INDEX(VarUnit,MATCH($A954,VarKey,0))</f>
        <v/>
      </c>
      <c r="J954" s="14">
        <f>INDEX(VarSrc,MATCH($A954,VarKey,0))</f>
        <v/>
      </c>
      <c r="K954" s="11">
        <f>CodePrefix&amp;$A954&amp;IF($C954="","","."&amp;$C954&amp;"."&amp;$B954)&amp;INDEX(VarEnd,MATCH($A954,VarKey,0))&amp;K$5</f>
        <v/>
      </c>
      <c r="L954" s="37">
        <f>MAX(INDEX(L$369:L$380,$D954)+L945*(1+$E954),0.01)</f>
        <v/>
      </c>
      <c r="M954" s="36">
        <f>MAX(INDEX(M$369:M$380,$D954)+M945*(1+$E954),0.01)</f>
        <v/>
      </c>
      <c r="N954" s="36">
        <f>MAX(INDEX(N$369:N$380,$D954)+N945*(1+$E954),0.01)</f>
        <v/>
      </c>
      <c r="O954" s="36">
        <f>MAX(INDEX(O$369:O$380,$D954)+O945*(1+$E954),0.01)</f>
        <v/>
      </c>
      <c r="P954" s="36">
        <f>MAX(INDEX(P$369:P$380,$D954)+P945*(1+$E954),0.01)</f>
        <v/>
      </c>
      <c r="Q954" s="36">
        <f>MAX(INDEX(Q$369:Q$380,$D954)+Q945*(1+$E954),0.01)</f>
        <v/>
      </c>
      <c r="R954" s="36">
        <f>MAX(INDEX(R$369:R$380,$D954)+R945*(1+$E954),0.01)</f>
        <v/>
      </c>
      <c r="S954" s="36">
        <f>MAX(INDEX(S$369:S$380,$D954)+S945*(1+$E954),0.01)</f>
        <v/>
      </c>
      <c r="T954" s="36">
        <f>MAX(INDEX(T$369:T$380,$D954)+T945*(1+$E954),0.01)</f>
        <v/>
      </c>
      <c r="U954" s="36">
        <f>MAX(INDEX(U$369:U$380,$D954)+U945*(1+$E954),0.01)</f>
        <v/>
      </c>
      <c r="V954" s="36">
        <f>MAX(INDEX(V$369:V$380,$D954)+V945*(1+$E954),0.01)</f>
        <v/>
      </c>
      <c r="W954" s="36">
        <f>MAX(INDEX(W$369:W$380,$D954)+W945*(1+$E954),0.01)</f>
        <v/>
      </c>
      <c r="X954" s="36">
        <f>MAX(INDEX(X$369:X$380,$D954)+X945*(1+$E954),0.01)</f>
        <v/>
      </c>
      <c r="Y954" s="36">
        <f>MAX(INDEX(Y$369:Y$380,$D954)+Y945*(1+$E954),0.01)</f>
        <v/>
      </c>
      <c r="Z954" s="36">
        <f>MAX(INDEX(Z$369:Z$380,$D954)+Z945*(1+$E954),0.01)</f>
        <v/>
      </c>
      <c r="AA954" s="36">
        <f>MAX(INDEX(AA$369:AA$380,$D954)+AA945*(1+$E954),0.01)</f>
        <v/>
      </c>
      <c r="AB954" s="36">
        <f>MAX(INDEX(AB$369:AB$380,$D954)+AB945*(1+$E954),0.01)</f>
        <v/>
      </c>
      <c r="AC954" s="36">
        <f>MAX(INDEX(AC$369:AC$380,$D954)+AC945*(1+$E954),0.01)</f>
        <v/>
      </c>
      <c r="AD954" s="36">
        <f>MAX(INDEX(AD$369:AD$380,$D954)+AD945*(1+$E954),0.01)</f>
        <v/>
      </c>
      <c r="AF954" s="11">
        <f>CodePrefix&amp;$A954&amp;IF($C954="","","."&amp;$C954&amp;"."&amp;$B954)&amp;INDEX(VarEnd,MATCH($A954,VarKey,0))&amp;AF$5</f>
        <v/>
      </c>
      <c r="AG954" s="37">
        <f>MAX(INDEX(AG$369:AG$380,$D954)+AG945*(1+$E954),0.01)</f>
        <v/>
      </c>
      <c r="AH954" s="36">
        <f>MAX(INDEX(AH$369:AH$380,$D954)+AH945*(1+$E954),0.01)</f>
        <v/>
      </c>
      <c r="AI954" s="36">
        <f>MAX(INDEX(AI$369:AI$380,$D954)+AI945*(1+$E954),0.01)</f>
        <v/>
      </c>
      <c r="AJ954" s="36">
        <f>MAX(INDEX(AJ$369:AJ$380,$D954)+AJ945*(1+$E954),0.01)</f>
        <v/>
      </c>
      <c r="AK954" s="36">
        <f>MAX(INDEX(AK$369:AK$380,$D954)+AK945*(1+$E954),0.01)</f>
        <v/>
      </c>
      <c r="AL954" s="36">
        <f>MAX(INDEX(AL$369:AL$380,$D954)+AL945*(1+$E954),0.01)</f>
        <v/>
      </c>
      <c r="AM954" s="36">
        <f>MAX(INDEX(AM$369:AM$380,$D954)+AM945*(1+$E954),0.01)</f>
        <v/>
      </c>
      <c r="AN954" s="36">
        <f>MAX(INDEX(AN$369:AN$380,$D954)+AN945*(1+$E954),0.01)</f>
        <v/>
      </c>
      <c r="AO954" s="36">
        <f>MAX(INDEX(AO$369:AO$380,$D954)+AO945*(1+$E954),0.01)</f>
        <v/>
      </c>
      <c r="AP954" s="36">
        <f>MAX(INDEX(AP$369:AP$380,$D954)+AP945*(1+$E954),0.01)</f>
        <v/>
      </c>
      <c r="AQ954" s="36">
        <f>MAX(INDEX(AQ$369:AQ$380,$D954)+AQ945*(1+$E954),0.01)</f>
        <v/>
      </c>
      <c r="AR954" s="36">
        <f>MAX(INDEX(AR$369:AR$380,$D954)+AR945*(1+$E954),0.01)</f>
        <v/>
      </c>
      <c r="AS954" s="36">
        <f>MAX(INDEX(AS$369:AS$380,$D954)+AS945*(1+$E954),0.01)</f>
        <v/>
      </c>
      <c r="AT954" s="36">
        <f>MAX(INDEX(AT$369:AT$380,$D954)+AT945*(1+$E954),0.01)</f>
        <v/>
      </c>
      <c r="AU954" s="36">
        <f>MAX(INDEX(AU$369:AU$380,$D954)+AU945*(1+$E954),0.01)</f>
        <v/>
      </c>
      <c r="AV954" s="36">
        <f>MAX(INDEX(AV$369:AV$380,$D954)+AV945*(1+$E954),0.01)</f>
        <v/>
      </c>
      <c r="AW954" s="36">
        <f>MAX(INDEX(AW$369:AW$380,$D954)+AW945*(1+$E954),0.01)</f>
        <v/>
      </c>
      <c r="AX954" s="36">
        <f>MAX(INDEX(AX$369:AX$380,$D954)+AX945*(1+$E954),0.01)</f>
        <v/>
      </c>
      <c r="AY954" s="36">
        <f>MAX(INDEX(AY$369:AY$380,$D954)+AY945*(1+$E954),0.01)</f>
        <v/>
      </c>
    </row>
    <row r="955" hidden="1" outlineLevel="2"/>
    <row r="956" hidden="1" outlineLevel="2">
      <c r="A956" s="14" t="inlineStr">
        <is>
          <t>shp</t>
        </is>
      </c>
      <c r="B956" s="14" t="inlineStr">
        <is>
          <t>coa</t>
        </is>
      </c>
      <c r="C956" s="14" t="inlineStr">
        <is>
          <t>rod</t>
        </is>
      </c>
      <c r="D956" s="36">
        <f>INDEX(Inputs!$W$5:$W$132,MATCH($B956&amp;"|"&amp;$C956,Inputs!$A$5:$A$132,0))</f>
        <v/>
      </c>
      <c r="E956" s="36">
        <f>INDEX(Inputs!$M$5:$M$132,MATCH($B956&amp;"|"&amp;$C956,Inputs!$A$5:$A$132,0))</f>
        <v/>
      </c>
      <c r="F956" s="35" t="n"/>
      <c r="G956" s="35" t="n"/>
      <c r="H956" s="14">
        <f>INDEX(VarLab,MATCH($A956,VarKey,0))&amp;INDEX(MemLab,MATCH($C956&amp;"|"&amp;$B956,MemKey,0))</f>
        <v/>
      </c>
      <c r="I956" s="14">
        <f>INDEX(VarUnit,MATCH($A956,VarKey,0))</f>
        <v/>
      </c>
      <c r="J956" s="14">
        <f>INDEX(VarSrc,MATCH($A956,VarKey,0))</f>
        <v/>
      </c>
      <c r="K956" s="11">
        <f>CodePrefix&amp;$A956&amp;IF($C956="","","."&amp;$C956&amp;"."&amp;$B956)&amp;INDEX(VarEnd,MATCH($A956,VarKey,0))&amp;K$5</f>
        <v/>
      </c>
      <c r="L956" s="37">
        <f>INDEX(L$297:L$313,$E956)*$D956</f>
        <v/>
      </c>
      <c r="M956" s="36">
        <f>INDEX(M$297:M$313,$E956)*$D956</f>
        <v/>
      </c>
      <c r="N956" s="36">
        <f>INDEX(N$297:N$313,$E956)*$D956</f>
        <v/>
      </c>
      <c r="O956" s="36">
        <f>INDEX(O$297:O$313,$E956)*$D956</f>
        <v/>
      </c>
      <c r="P956" s="36">
        <f>INDEX(P$297:P$313,$E956)*$D956</f>
        <v/>
      </c>
      <c r="Q956" s="36">
        <f>INDEX(Q$297:Q$313,$E956)*$D956</f>
        <v/>
      </c>
      <c r="R956" s="36">
        <f>INDEX(R$297:R$313,$E956)*$D956</f>
        <v/>
      </c>
      <c r="S956" s="36">
        <f>INDEX(S$297:S$313,$E956)*$D956</f>
        <v/>
      </c>
      <c r="T956" s="36">
        <f>INDEX(T$297:T$313,$E956)*$D956</f>
        <v/>
      </c>
      <c r="U956" s="36">
        <f>INDEX(U$297:U$313,$E956)*$D956</f>
        <v/>
      </c>
      <c r="V956" s="36">
        <f>INDEX(V$297:V$313,$E956)*$D956</f>
        <v/>
      </c>
      <c r="W956" s="36">
        <f>INDEX(W$297:W$313,$E956)*$D956</f>
        <v/>
      </c>
      <c r="X956" s="36">
        <f>INDEX(X$297:X$313,$E956)*$D956</f>
        <v/>
      </c>
      <c r="Y956" s="36">
        <f>INDEX(Y$297:Y$313,$E956)*$D956</f>
        <v/>
      </c>
      <c r="Z956" s="36">
        <f>INDEX(Z$297:Z$313,$E956)*$D956</f>
        <v/>
      </c>
      <c r="AA956" s="36">
        <f>INDEX(AA$297:AA$313,$E956)*$D956</f>
        <v/>
      </c>
      <c r="AB956" s="36">
        <f>INDEX(AB$297:AB$313,$E956)*$D956</f>
        <v/>
      </c>
      <c r="AC956" s="36">
        <f>INDEX(AC$297:AC$313,$E956)*$D956</f>
        <v/>
      </c>
      <c r="AD956" s="36">
        <f>INDEX(AD$297:AD$313,$E956)*$D956</f>
        <v/>
      </c>
      <c r="AF956" s="11">
        <f>CodePrefix&amp;$A956&amp;IF($C956="","","."&amp;$C956&amp;"."&amp;$B956)&amp;INDEX(VarEnd,MATCH($A956,VarKey,0))&amp;AF$5</f>
        <v/>
      </c>
      <c r="AG956" s="37">
        <f>INDEX(AG$297:AG$313,$E956)*$D956</f>
        <v/>
      </c>
      <c r="AH956" s="36">
        <f>INDEX(AH$297:AH$313,$E956)*$D956</f>
        <v/>
      </c>
      <c r="AI956" s="36">
        <f>INDEX(AI$297:AI$313,$E956)*$D956</f>
        <v/>
      </c>
      <c r="AJ956" s="36">
        <f>INDEX(AJ$297:AJ$313,$E956)*$D956</f>
        <v/>
      </c>
      <c r="AK956" s="36">
        <f>INDEX(AK$297:AK$313,$E956)*$D956</f>
        <v/>
      </c>
      <c r="AL956" s="36">
        <f>INDEX(AL$297:AL$313,$E956)*$D956</f>
        <v/>
      </c>
      <c r="AM956" s="36">
        <f>INDEX(AM$297:AM$313,$E956)*$D956</f>
        <v/>
      </c>
      <c r="AN956" s="36">
        <f>INDEX(AN$297:AN$313,$E956)*$D956</f>
        <v/>
      </c>
      <c r="AO956" s="36">
        <f>INDEX(AO$297:AO$313,$E956)*$D956</f>
        <v/>
      </c>
      <c r="AP956" s="36">
        <f>INDEX(AP$297:AP$313,$E956)*$D956</f>
        <v/>
      </c>
      <c r="AQ956" s="36">
        <f>INDEX(AQ$297:AQ$313,$E956)*$D956</f>
        <v/>
      </c>
      <c r="AR956" s="36">
        <f>INDEX(AR$297:AR$313,$E956)*$D956</f>
        <v/>
      </c>
      <c r="AS956" s="36">
        <f>INDEX(AS$297:AS$313,$E956)*$D956</f>
        <v/>
      </c>
      <c r="AT956" s="36">
        <f>INDEX(AT$297:AT$313,$E956)*$D956</f>
        <v/>
      </c>
      <c r="AU956" s="36">
        <f>INDEX(AU$297:AU$313,$E956)*$D956</f>
        <v/>
      </c>
      <c r="AV956" s="36">
        <f>INDEX(AV$297:AV$313,$E956)*$D956</f>
        <v/>
      </c>
      <c r="AW956" s="36">
        <f>INDEX(AW$297:AW$313,$E956)*$D956</f>
        <v/>
      </c>
      <c r="AX956" s="36">
        <f>INDEX(AX$297:AX$313,$E956)*$D956</f>
        <v/>
      </c>
      <c r="AY956" s="36">
        <f>INDEX(AY$297:AY$313,$E956)*$D956</f>
        <v/>
      </c>
    </row>
    <row r="957" hidden="1" outlineLevel="2">
      <c r="A957" s="14" t="inlineStr">
        <is>
          <t>shp</t>
        </is>
      </c>
      <c r="B957" s="14" t="inlineStr">
        <is>
          <t>nga</t>
        </is>
      </c>
      <c r="C957" s="14" t="inlineStr">
        <is>
          <t>rod</t>
        </is>
      </c>
      <c r="D957" s="36">
        <f>INDEX(Inputs!$W$5:$W$132,MATCH($B957&amp;"|"&amp;$C957,Inputs!$A$5:$A$132,0))</f>
        <v/>
      </c>
      <c r="E957" s="36">
        <f>INDEX(Inputs!$M$5:$M$132,MATCH($B957&amp;"|"&amp;$C957,Inputs!$A$5:$A$132,0))</f>
        <v/>
      </c>
      <c r="F957" s="35" t="n"/>
      <c r="G957" s="35" t="n"/>
      <c r="H957" s="14">
        <f>INDEX(VarLab,MATCH($A957,VarKey,0))&amp;INDEX(MemLab,MATCH($C957&amp;"|"&amp;$B957,MemKey,0))</f>
        <v/>
      </c>
      <c r="I957" s="14">
        <f>INDEX(VarUnit,MATCH($A957,VarKey,0))</f>
        <v/>
      </c>
      <c r="J957" s="14">
        <f>INDEX(VarSrc,MATCH($A957,VarKey,0))</f>
        <v/>
      </c>
      <c r="K957" s="11">
        <f>CodePrefix&amp;$A957&amp;IF($C957="","","."&amp;$C957&amp;"."&amp;$B957)&amp;INDEX(VarEnd,MATCH($A957,VarKey,0))&amp;K$5</f>
        <v/>
      </c>
      <c r="L957" s="37">
        <f>INDEX(L$297:L$313,$E957)*$D957</f>
        <v/>
      </c>
      <c r="M957" s="36">
        <f>INDEX(M$297:M$313,$E957)*$D957</f>
        <v/>
      </c>
      <c r="N957" s="36">
        <f>INDEX(N$297:N$313,$E957)*$D957</f>
        <v/>
      </c>
      <c r="O957" s="36">
        <f>INDEX(O$297:O$313,$E957)*$D957</f>
        <v/>
      </c>
      <c r="P957" s="36">
        <f>INDEX(P$297:P$313,$E957)*$D957</f>
        <v/>
      </c>
      <c r="Q957" s="36">
        <f>INDEX(Q$297:Q$313,$E957)*$D957</f>
        <v/>
      </c>
      <c r="R957" s="36">
        <f>INDEX(R$297:R$313,$E957)*$D957</f>
        <v/>
      </c>
      <c r="S957" s="36">
        <f>INDEX(S$297:S$313,$E957)*$D957</f>
        <v/>
      </c>
      <c r="T957" s="36">
        <f>INDEX(T$297:T$313,$E957)*$D957</f>
        <v/>
      </c>
      <c r="U957" s="36">
        <f>INDEX(U$297:U$313,$E957)*$D957</f>
        <v/>
      </c>
      <c r="V957" s="36">
        <f>INDEX(V$297:V$313,$E957)*$D957</f>
        <v/>
      </c>
      <c r="W957" s="36">
        <f>INDEX(W$297:W$313,$E957)*$D957</f>
        <v/>
      </c>
      <c r="X957" s="36">
        <f>INDEX(X$297:X$313,$E957)*$D957</f>
        <v/>
      </c>
      <c r="Y957" s="36">
        <f>INDEX(Y$297:Y$313,$E957)*$D957</f>
        <v/>
      </c>
      <c r="Z957" s="36">
        <f>INDEX(Z$297:Z$313,$E957)*$D957</f>
        <v/>
      </c>
      <c r="AA957" s="36">
        <f>INDEX(AA$297:AA$313,$E957)*$D957</f>
        <v/>
      </c>
      <c r="AB957" s="36">
        <f>INDEX(AB$297:AB$313,$E957)*$D957</f>
        <v/>
      </c>
      <c r="AC957" s="36">
        <f>INDEX(AC$297:AC$313,$E957)*$D957</f>
        <v/>
      </c>
      <c r="AD957" s="36">
        <f>INDEX(AD$297:AD$313,$E957)*$D957</f>
        <v/>
      </c>
      <c r="AF957" s="11">
        <f>CodePrefix&amp;$A957&amp;IF($C957="","","."&amp;$C957&amp;"."&amp;$B957)&amp;INDEX(VarEnd,MATCH($A957,VarKey,0))&amp;AF$5</f>
        <v/>
      </c>
      <c r="AG957" s="37">
        <f>INDEX(AG$297:AG$313,$E957)*$D957</f>
        <v/>
      </c>
      <c r="AH957" s="36">
        <f>INDEX(AH$297:AH$313,$E957)*$D957</f>
        <v/>
      </c>
      <c r="AI957" s="36">
        <f>INDEX(AI$297:AI$313,$E957)*$D957</f>
        <v/>
      </c>
      <c r="AJ957" s="36">
        <f>INDEX(AJ$297:AJ$313,$E957)*$D957</f>
        <v/>
      </c>
      <c r="AK957" s="36">
        <f>INDEX(AK$297:AK$313,$E957)*$D957</f>
        <v/>
      </c>
      <c r="AL957" s="36">
        <f>INDEX(AL$297:AL$313,$E957)*$D957</f>
        <v/>
      </c>
      <c r="AM957" s="36">
        <f>INDEX(AM$297:AM$313,$E957)*$D957</f>
        <v/>
      </c>
      <c r="AN957" s="36">
        <f>INDEX(AN$297:AN$313,$E957)*$D957</f>
        <v/>
      </c>
      <c r="AO957" s="36">
        <f>INDEX(AO$297:AO$313,$E957)*$D957</f>
        <v/>
      </c>
      <c r="AP957" s="36">
        <f>INDEX(AP$297:AP$313,$E957)*$D957</f>
        <v/>
      </c>
      <c r="AQ957" s="36">
        <f>INDEX(AQ$297:AQ$313,$E957)*$D957</f>
        <v/>
      </c>
      <c r="AR957" s="36">
        <f>INDEX(AR$297:AR$313,$E957)*$D957</f>
        <v/>
      </c>
      <c r="AS957" s="36">
        <f>INDEX(AS$297:AS$313,$E957)*$D957</f>
        <v/>
      </c>
      <c r="AT957" s="36">
        <f>INDEX(AT$297:AT$313,$E957)*$D957</f>
        <v/>
      </c>
      <c r="AU957" s="36">
        <f>INDEX(AU$297:AU$313,$E957)*$D957</f>
        <v/>
      </c>
      <c r="AV957" s="36">
        <f>INDEX(AV$297:AV$313,$E957)*$D957</f>
        <v/>
      </c>
      <c r="AW957" s="36">
        <f>INDEX(AW$297:AW$313,$E957)*$D957</f>
        <v/>
      </c>
      <c r="AX957" s="36">
        <f>INDEX(AX$297:AX$313,$E957)*$D957</f>
        <v/>
      </c>
      <c r="AY957" s="36">
        <f>INDEX(AY$297:AY$313,$E957)*$D957</f>
        <v/>
      </c>
    </row>
    <row r="958" hidden="1" outlineLevel="2">
      <c r="A958" s="14" t="inlineStr">
        <is>
          <t>shp</t>
        </is>
      </c>
      <c r="B958" s="14" t="inlineStr">
        <is>
          <t>gso</t>
        </is>
      </c>
      <c r="C958" s="14" t="inlineStr">
        <is>
          <t>rod</t>
        </is>
      </c>
      <c r="D958" s="36">
        <f>INDEX(Inputs!$W$5:$W$132,MATCH($B958&amp;"|"&amp;$C958,Inputs!$A$5:$A$132,0))</f>
        <v/>
      </c>
      <c r="E958" s="36">
        <f>INDEX(Inputs!$M$5:$M$132,MATCH($B958&amp;"|"&amp;$C958,Inputs!$A$5:$A$132,0))</f>
        <v/>
      </c>
      <c r="F958" s="35" t="n"/>
      <c r="G958" s="35" t="n"/>
      <c r="H958" s="14">
        <f>INDEX(VarLab,MATCH($A958,VarKey,0))&amp;INDEX(MemLab,MATCH($C958&amp;"|"&amp;$B958,MemKey,0))</f>
        <v/>
      </c>
      <c r="I958" s="14">
        <f>INDEX(VarUnit,MATCH($A958,VarKey,0))</f>
        <v/>
      </c>
      <c r="J958" s="14">
        <f>INDEX(VarSrc,MATCH($A958,VarKey,0))</f>
        <v/>
      </c>
      <c r="K958" s="11">
        <f>CodePrefix&amp;$A958&amp;IF($C958="","","."&amp;$C958&amp;"."&amp;$B958)&amp;INDEX(VarEnd,MATCH($A958,VarKey,0))&amp;K$5</f>
        <v/>
      </c>
      <c r="L958" s="37">
        <f>INDEX(L$297:L$313,$E958)*$D958</f>
        <v/>
      </c>
      <c r="M958" s="36">
        <f>INDEX(M$297:M$313,$E958)*$D958</f>
        <v/>
      </c>
      <c r="N958" s="36">
        <f>INDEX(N$297:N$313,$E958)*$D958</f>
        <v/>
      </c>
      <c r="O958" s="36">
        <f>INDEX(O$297:O$313,$E958)*$D958</f>
        <v/>
      </c>
      <c r="P958" s="36">
        <f>INDEX(P$297:P$313,$E958)*$D958</f>
        <v/>
      </c>
      <c r="Q958" s="36">
        <f>INDEX(Q$297:Q$313,$E958)*$D958</f>
        <v/>
      </c>
      <c r="R958" s="36">
        <f>INDEX(R$297:R$313,$E958)*$D958</f>
        <v/>
      </c>
      <c r="S958" s="36">
        <f>INDEX(S$297:S$313,$E958)*$D958</f>
        <v/>
      </c>
      <c r="T958" s="36">
        <f>INDEX(T$297:T$313,$E958)*$D958</f>
        <v/>
      </c>
      <c r="U958" s="36">
        <f>INDEX(U$297:U$313,$E958)*$D958</f>
        <v/>
      </c>
      <c r="V958" s="36">
        <f>INDEX(V$297:V$313,$E958)*$D958</f>
        <v/>
      </c>
      <c r="W958" s="36">
        <f>INDEX(W$297:W$313,$E958)*$D958</f>
        <v/>
      </c>
      <c r="X958" s="36">
        <f>INDEX(X$297:X$313,$E958)*$D958</f>
        <v/>
      </c>
      <c r="Y958" s="36">
        <f>INDEX(Y$297:Y$313,$E958)*$D958</f>
        <v/>
      </c>
      <c r="Z958" s="36">
        <f>INDEX(Z$297:Z$313,$E958)*$D958</f>
        <v/>
      </c>
      <c r="AA958" s="36">
        <f>INDEX(AA$297:AA$313,$E958)*$D958</f>
        <v/>
      </c>
      <c r="AB958" s="36">
        <f>INDEX(AB$297:AB$313,$E958)*$D958</f>
        <v/>
      </c>
      <c r="AC958" s="36">
        <f>INDEX(AC$297:AC$313,$E958)*$D958</f>
        <v/>
      </c>
      <c r="AD958" s="36">
        <f>INDEX(AD$297:AD$313,$E958)*$D958</f>
        <v/>
      </c>
      <c r="AF958" s="11">
        <f>CodePrefix&amp;$A958&amp;IF($C958="","","."&amp;$C958&amp;"."&amp;$B958)&amp;INDEX(VarEnd,MATCH($A958,VarKey,0))&amp;AF$5</f>
        <v/>
      </c>
      <c r="AG958" s="37">
        <f>INDEX(AG$297:AG$313,$E958)*$D958</f>
        <v/>
      </c>
      <c r="AH958" s="36">
        <f>INDEX(AH$297:AH$313,$E958)*$D958</f>
        <v/>
      </c>
      <c r="AI958" s="36">
        <f>INDEX(AI$297:AI$313,$E958)*$D958</f>
        <v/>
      </c>
      <c r="AJ958" s="36">
        <f>INDEX(AJ$297:AJ$313,$E958)*$D958</f>
        <v/>
      </c>
      <c r="AK958" s="36">
        <f>INDEX(AK$297:AK$313,$E958)*$D958</f>
        <v/>
      </c>
      <c r="AL958" s="36">
        <f>INDEX(AL$297:AL$313,$E958)*$D958</f>
        <v/>
      </c>
      <c r="AM958" s="36">
        <f>INDEX(AM$297:AM$313,$E958)*$D958</f>
        <v/>
      </c>
      <c r="AN958" s="36">
        <f>INDEX(AN$297:AN$313,$E958)*$D958</f>
        <v/>
      </c>
      <c r="AO958" s="36">
        <f>INDEX(AO$297:AO$313,$E958)*$D958</f>
        <v/>
      </c>
      <c r="AP958" s="36">
        <f>INDEX(AP$297:AP$313,$E958)*$D958</f>
        <v/>
      </c>
      <c r="AQ958" s="36">
        <f>INDEX(AQ$297:AQ$313,$E958)*$D958</f>
        <v/>
      </c>
      <c r="AR958" s="36">
        <f>INDEX(AR$297:AR$313,$E958)*$D958</f>
        <v/>
      </c>
      <c r="AS958" s="36">
        <f>INDEX(AS$297:AS$313,$E958)*$D958</f>
        <v/>
      </c>
      <c r="AT958" s="36">
        <f>INDEX(AT$297:AT$313,$E958)*$D958</f>
        <v/>
      </c>
      <c r="AU958" s="36">
        <f>INDEX(AU$297:AU$313,$E958)*$D958</f>
        <v/>
      </c>
      <c r="AV958" s="36">
        <f>INDEX(AV$297:AV$313,$E958)*$D958</f>
        <v/>
      </c>
      <c r="AW958" s="36">
        <f>INDEX(AW$297:AW$313,$E958)*$D958</f>
        <v/>
      </c>
      <c r="AX958" s="36">
        <f>INDEX(AX$297:AX$313,$E958)*$D958</f>
        <v/>
      </c>
      <c r="AY958" s="36">
        <f>INDEX(AY$297:AY$313,$E958)*$D958</f>
        <v/>
      </c>
    </row>
    <row r="959" hidden="1" outlineLevel="2">
      <c r="A959" s="14" t="inlineStr">
        <is>
          <t>shp</t>
        </is>
      </c>
      <c r="B959" s="14" t="inlineStr">
        <is>
          <t>die</t>
        </is>
      </c>
      <c r="C959" s="14" t="inlineStr">
        <is>
          <t>rod</t>
        </is>
      </c>
      <c r="D959" s="36">
        <f>INDEX(Inputs!$W$5:$W$132,MATCH($B959&amp;"|"&amp;$C959,Inputs!$A$5:$A$132,0))</f>
        <v/>
      </c>
      <c r="E959" s="36">
        <f>INDEX(Inputs!$M$5:$M$132,MATCH($B959&amp;"|"&amp;$C959,Inputs!$A$5:$A$132,0))</f>
        <v/>
      </c>
      <c r="F959" s="35" t="n"/>
      <c r="G959" s="35" t="n"/>
      <c r="H959" s="14">
        <f>INDEX(VarLab,MATCH($A959,VarKey,0))&amp;INDEX(MemLab,MATCH($C959&amp;"|"&amp;$B959,MemKey,0))</f>
        <v/>
      </c>
      <c r="I959" s="14">
        <f>INDEX(VarUnit,MATCH($A959,VarKey,0))</f>
        <v/>
      </c>
      <c r="J959" s="14">
        <f>INDEX(VarSrc,MATCH($A959,VarKey,0))</f>
        <v/>
      </c>
      <c r="K959" s="11">
        <f>CodePrefix&amp;$A959&amp;IF($C959="","","."&amp;$C959&amp;"."&amp;$B959)&amp;INDEX(VarEnd,MATCH($A959,VarKey,0))&amp;K$5</f>
        <v/>
      </c>
      <c r="L959" s="37">
        <f>INDEX(L$297:L$313,$E959)*$D959</f>
        <v/>
      </c>
      <c r="M959" s="36">
        <f>INDEX(M$297:M$313,$E959)*$D959</f>
        <v/>
      </c>
      <c r="N959" s="36">
        <f>INDEX(N$297:N$313,$E959)*$D959</f>
        <v/>
      </c>
      <c r="O959" s="36">
        <f>INDEX(O$297:O$313,$E959)*$D959</f>
        <v/>
      </c>
      <c r="P959" s="36">
        <f>INDEX(P$297:P$313,$E959)*$D959</f>
        <v/>
      </c>
      <c r="Q959" s="36">
        <f>INDEX(Q$297:Q$313,$E959)*$D959</f>
        <v/>
      </c>
      <c r="R959" s="36">
        <f>INDEX(R$297:R$313,$E959)*$D959</f>
        <v/>
      </c>
      <c r="S959" s="36">
        <f>INDEX(S$297:S$313,$E959)*$D959</f>
        <v/>
      </c>
      <c r="T959" s="36">
        <f>INDEX(T$297:T$313,$E959)*$D959</f>
        <v/>
      </c>
      <c r="U959" s="36">
        <f>INDEX(U$297:U$313,$E959)*$D959</f>
        <v/>
      </c>
      <c r="V959" s="36">
        <f>INDEX(V$297:V$313,$E959)*$D959</f>
        <v/>
      </c>
      <c r="W959" s="36">
        <f>INDEX(W$297:W$313,$E959)*$D959</f>
        <v/>
      </c>
      <c r="X959" s="36">
        <f>INDEX(X$297:X$313,$E959)*$D959</f>
        <v/>
      </c>
      <c r="Y959" s="36">
        <f>INDEX(Y$297:Y$313,$E959)*$D959</f>
        <v/>
      </c>
      <c r="Z959" s="36">
        <f>INDEX(Z$297:Z$313,$E959)*$D959</f>
        <v/>
      </c>
      <c r="AA959" s="36">
        <f>INDEX(AA$297:AA$313,$E959)*$D959</f>
        <v/>
      </c>
      <c r="AB959" s="36">
        <f>INDEX(AB$297:AB$313,$E959)*$D959</f>
        <v/>
      </c>
      <c r="AC959" s="36">
        <f>INDEX(AC$297:AC$313,$E959)*$D959</f>
        <v/>
      </c>
      <c r="AD959" s="36">
        <f>INDEX(AD$297:AD$313,$E959)*$D959</f>
        <v/>
      </c>
      <c r="AF959" s="11">
        <f>CodePrefix&amp;$A959&amp;IF($C959="","","."&amp;$C959&amp;"."&amp;$B959)&amp;INDEX(VarEnd,MATCH($A959,VarKey,0))&amp;AF$5</f>
        <v/>
      </c>
      <c r="AG959" s="37">
        <f>INDEX(AG$297:AG$313,$E959)*$D959</f>
        <v/>
      </c>
      <c r="AH959" s="36">
        <f>INDEX(AH$297:AH$313,$E959)*$D959</f>
        <v/>
      </c>
      <c r="AI959" s="36">
        <f>INDEX(AI$297:AI$313,$E959)*$D959</f>
        <v/>
      </c>
      <c r="AJ959" s="36">
        <f>INDEX(AJ$297:AJ$313,$E959)*$D959</f>
        <v/>
      </c>
      <c r="AK959" s="36">
        <f>INDEX(AK$297:AK$313,$E959)*$D959</f>
        <v/>
      </c>
      <c r="AL959" s="36">
        <f>INDEX(AL$297:AL$313,$E959)*$D959</f>
        <v/>
      </c>
      <c r="AM959" s="36">
        <f>INDEX(AM$297:AM$313,$E959)*$D959</f>
        <v/>
      </c>
      <c r="AN959" s="36">
        <f>INDEX(AN$297:AN$313,$E959)*$D959</f>
        <v/>
      </c>
      <c r="AO959" s="36">
        <f>INDEX(AO$297:AO$313,$E959)*$D959</f>
        <v/>
      </c>
      <c r="AP959" s="36">
        <f>INDEX(AP$297:AP$313,$E959)*$D959</f>
        <v/>
      </c>
      <c r="AQ959" s="36">
        <f>INDEX(AQ$297:AQ$313,$E959)*$D959</f>
        <v/>
      </c>
      <c r="AR959" s="36">
        <f>INDEX(AR$297:AR$313,$E959)*$D959</f>
        <v/>
      </c>
      <c r="AS959" s="36">
        <f>INDEX(AS$297:AS$313,$E959)*$D959</f>
        <v/>
      </c>
      <c r="AT959" s="36">
        <f>INDEX(AT$297:AT$313,$E959)*$D959</f>
        <v/>
      </c>
      <c r="AU959" s="36">
        <f>INDEX(AU$297:AU$313,$E959)*$D959</f>
        <v/>
      </c>
      <c r="AV959" s="36">
        <f>INDEX(AV$297:AV$313,$E959)*$D959</f>
        <v/>
      </c>
      <c r="AW959" s="36">
        <f>INDEX(AW$297:AW$313,$E959)*$D959</f>
        <v/>
      </c>
      <c r="AX959" s="36">
        <f>INDEX(AX$297:AX$313,$E959)*$D959</f>
        <v/>
      </c>
      <c r="AY959" s="36">
        <f>INDEX(AY$297:AY$313,$E959)*$D959</f>
        <v/>
      </c>
    </row>
    <row r="960" hidden="1" outlineLevel="2">
      <c r="A960" s="14" t="inlineStr">
        <is>
          <t>shp</t>
        </is>
      </c>
      <c r="B960" s="14" t="inlineStr">
        <is>
          <t>lpg</t>
        </is>
      </c>
      <c r="C960" s="14" t="inlineStr">
        <is>
          <t>rod</t>
        </is>
      </c>
      <c r="D960" s="36">
        <f>INDEX(Inputs!$W$5:$W$132,MATCH($B960&amp;"|"&amp;$C960,Inputs!$A$5:$A$132,0))</f>
        <v/>
      </c>
      <c r="E960" s="36">
        <f>INDEX(Inputs!$M$5:$M$132,MATCH($B960&amp;"|"&amp;$C960,Inputs!$A$5:$A$132,0))</f>
        <v/>
      </c>
      <c r="F960" s="35" t="n"/>
      <c r="G960" s="35" t="n"/>
      <c r="H960" s="14">
        <f>INDEX(VarLab,MATCH($A960,VarKey,0))&amp;INDEX(MemLab,MATCH($C960&amp;"|"&amp;$B960,MemKey,0))</f>
        <v/>
      </c>
      <c r="I960" s="14">
        <f>INDEX(VarUnit,MATCH($A960,VarKey,0))</f>
        <v/>
      </c>
      <c r="J960" s="14">
        <f>INDEX(VarSrc,MATCH($A960,VarKey,0))</f>
        <v/>
      </c>
      <c r="K960" s="11">
        <f>CodePrefix&amp;$A960&amp;IF($C960="","","."&amp;$C960&amp;"."&amp;$B960)&amp;INDEX(VarEnd,MATCH($A960,VarKey,0))&amp;K$5</f>
        <v/>
      </c>
      <c r="L960" s="37">
        <f>INDEX(L$297:L$313,$E960)*$D960</f>
        <v/>
      </c>
      <c r="M960" s="36">
        <f>INDEX(M$297:M$313,$E960)*$D960</f>
        <v/>
      </c>
      <c r="N960" s="36">
        <f>INDEX(N$297:N$313,$E960)*$D960</f>
        <v/>
      </c>
      <c r="O960" s="36">
        <f>INDEX(O$297:O$313,$E960)*$D960</f>
        <v/>
      </c>
      <c r="P960" s="36">
        <f>INDEX(P$297:P$313,$E960)*$D960</f>
        <v/>
      </c>
      <c r="Q960" s="36">
        <f>INDEX(Q$297:Q$313,$E960)*$D960</f>
        <v/>
      </c>
      <c r="R960" s="36">
        <f>INDEX(R$297:R$313,$E960)*$D960</f>
        <v/>
      </c>
      <c r="S960" s="36">
        <f>INDEX(S$297:S$313,$E960)*$D960</f>
        <v/>
      </c>
      <c r="T960" s="36">
        <f>INDEX(T$297:T$313,$E960)*$D960</f>
        <v/>
      </c>
      <c r="U960" s="36">
        <f>INDEX(U$297:U$313,$E960)*$D960</f>
        <v/>
      </c>
      <c r="V960" s="36">
        <f>INDEX(V$297:V$313,$E960)*$D960</f>
        <v/>
      </c>
      <c r="W960" s="36">
        <f>INDEX(W$297:W$313,$E960)*$D960</f>
        <v/>
      </c>
      <c r="X960" s="36">
        <f>INDEX(X$297:X$313,$E960)*$D960</f>
        <v/>
      </c>
      <c r="Y960" s="36">
        <f>INDEX(Y$297:Y$313,$E960)*$D960</f>
        <v/>
      </c>
      <c r="Z960" s="36">
        <f>INDEX(Z$297:Z$313,$E960)*$D960</f>
        <v/>
      </c>
      <c r="AA960" s="36">
        <f>INDEX(AA$297:AA$313,$E960)*$D960</f>
        <v/>
      </c>
      <c r="AB960" s="36">
        <f>INDEX(AB$297:AB$313,$E960)*$D960</f>
        <v/>
      </c>
      <c r="AC960" s="36">
        <f>INDEX(AC$297:AC$313,$E960)*$D960</f>
        <v/>
      </c>
      <c r="AD960" s="36">
        <f>INDEX(AD$297:AD$313,$E960)*$D960</f>
        <v/>
      </c>
      <c r="AF960" s="11">
        <f>CodePrefix&amp;$A960&amp;IF($C960="","","."&amp;$C960&amp;"."&amp;$B960)&amp;INDEX(VarEnd,MATCH($A960,VarKey,0))&amp;AF$5</f>
        <v/>
      </c>
      <c r="AG960" s="37">
        <f>INDEX(AG$297:AG$313,$E960)*$D960</f>
        <v/>
      </c>
      <c r="AH960" s="36">
        <f>INDEX(AH$297:AH$313,$E960)*$D960</f>
        <v/>
      </c>
      <c r="AI960" s="36">
        <f>INDEX(AI$297:AI$313,$E960)*$D960</f>
        <v/>
      </c>
      <c r="AJ960" s="36">
        <f>INDEX(AJ$297:AJ$313,$E960)*$D960</f>
        <v/>
      </c>
      <c r="AK960" s="36">
        <f>INDEX(AK$297:AK$313,$E960)*$D960</f>
        <v/>
      </c>
      <c r="AL960" s="36">
        <f>INDEX(AL$297:AL$313,$E960)*$D960</f>
        <v/>
      </c>
      <c r="AM960" s="36">
        <f>INDEX(AM$297:AM$313,$E960)*$D960</f>
        <v/>
      </c>
      <c r="AN960" s="36">
        <f>INDEX(AN$297:AN$313,$E960)*$D960</f>
        <v/>
      </c>
      <c r="AO960" s="36">
        <f>INDEX(AO$297:AO$313,$E960)*$D960</f>
        <v/>
      </c>
      <c r="AP960" s="36">
        <f>INDEX(AP$297:AP$313,$E960)*$D960</f>
        <v/>
      </c>
      <c r="AQ960" s="36">
        <f>INDEX(AQ$297:AQ$313,$E960)*$D960</f>
        <v/>
      </c>
      <c r="AR960" s="36">
        <f>INDEX(AR$297:AR$313,$E960)*$D960</f>
        <v/>
      </c>
      <c r="AS960" s="36">
        <f>INDEX(AS$297:AS$313,$E960)*$D960</f>
        <v/>
      </c>
      <c r="AT960" s="36">
        <f>INDEX(AT$297:AT$313,$E960)*$D960</f>
        <v/>
      </c>
      <c r="AU960" s="36">
        <f>INDEX(AU$297:AU$313,$E960)*$D960</f>
        <v/>
      </c>
      <c r="AV960" s="36">
        <f>INDEX(AV$297:AV$313,$E960)*$D960</f>
        <v/>
      </c>
      <c r="AW960" s="36">
        <f>INDEX(AW$297:AW$313,$E960)*$D960</f>
        <v/>
      </c>
      <c r="AX960" s="36">
        <f>INDEX(AX$297:AX$313,$E960)*$D960</f>
        <v/>
      </c>
      <c r="AY960" s="36">
        <f>INDEX(AY$297:AY$313,$E960)*$D960</f>
        <v/>
      </c>
    </row>
    <row r="961" hidden="1" outlineLevel="2">
      <c r="A961" s="14" t="inlineStr">
        <is>
          <t>shp</t>
        </is>
      </c>
      <c r="B961" s="14" t="inlineStr">
        <is>
          <t>ker</t>
        </is>
      </c>
      <c r="C961" s="14" t="inlineStr">
        <is>
          <t>rod</t>
        </is>
      </c>
      <c r="D961" s="36">
        <f>INDEX(Inputs!$W$5:$W$132,MATCH($B961&amp;"|"&amp;$C961,Inputs!$A$5:$A$132,0))</f>
        <v/>
      </c>
      <c r="E961" s="36">
        <f>INDEX(Inputs!$M$5:$M$132,MATCH($B961&amp;"|"&amp;$C961,Inputs!$A$5:$A$132,0))</f>
        <v/>
      </c>
      <c r="F961" s="35" t="n"/>
      <c r="G961" s="35" t="n"/>
      <c r="H961" s="14">
        <f>INDEX(VarLab,MATCH($A961,VarKey,0))&amp;INDEX(MemLab,MATCH($C961&amp;"|"&amp;$B961,MemKey,0))</f>
        <v/>
      </c>
      <c r="I961" s="14">
        <f>INDEX(VarUnit,MATCH($A961,VarKey,0))</f>
        <v/>
      </c>
      <c r="J961" s="14">
        <f>INDEX(VarSrc,MATCH($A961,VarKey,0))</f>
        <v/>
      </c>
      <c r="K961" s="11">
        <f>CodePrefix&amp;$A961&amp;IF($C961="","","."&amp;$C961&amp;"."&amp;$B961)&amp;INDEX(VarEnd,MATCH($A961,VarKey,0))&amp;K$5</f>
        <v/>
      </c>
      <c r="L961" s="37">
        <f>INDEX(L$297:L$313,$E961)*$D961</f>
        <v/>
      </c>
      <c r="M961" s="36">
        <f>INDEX(M$297:M$313,$E961)*$D961</f>
        <v/>
      </c>
      <c r="N961" s="36">
        <f>INDEX(N$297:N$313,$E961)*$D961</f>
        <v/>
      </c>
      <c r="O961" s="36">
        <f>INDEX(O$297:O$313,$E961)*$D961</f>
        <v/>
      </c>
      <c r="P961" s="36">
        <f>INDEX(P$297:P$313,$E961)*$D961</f>
        <v/>
      </c>
      <c r="Q961" s="36">
        <f>INDEX(Q$297:Q$313,$E961)*$D961</f>
        <v/>
      </c>
      <c r="R961" s="36">
        <f>INDEX(R$297:R$313,$E961)*$D961</f>
        <v/>
      </c>
      <c r="S961" s="36">
        <f>INDEX(S$297:S$313,$E961)*$D961</f>
        <v/>
      </c>
      <c r="T961" s="36">
        <f>INDEX(T$297:T$313,$E961)*$D961</f>
        <v/>
      </c>
      <c r="U961" s="36">
        <f>INDEX(U$297:U$313,$E961)*$D961</f>
        <v/>
      </c>
      <c r="V961" s="36">
        <f>INDEX(V$297:V$313,$E961)*$D961</f>
        <v/>
      </c>
      <c r="W961" s="36">
        <f>INDEX(W$297:W$313,$E961)*$D961</f>
        <v/>
      </c>
      <c r="X961" s="36">
        <f>INDEX(X$297:X$313,$E961)*$D961</f>
        <v/>
      </c>
      <c r="Y961" s="36">
        <f>INDEX(Y$297:Y$313,$E961)*$D961</f>
        <v/>
      </c>
      <c r="Z961" s="36">
        <f>INDEX(Z$297:Z$313,$E961)*$D961</f>
        <v/>
      </c>
      <c r="AA961" s="36">
        <f>INDEX(AA$297:AA$313,$E961)*$D961</f>
        <v/>
      </c>
      <c r="AB961" s="36">
        <f>INDEX(AB$297:AB$313,$E961)*$D961</f>
        <v/>
      </c>
      <c r="AC961" s="36">
        <f>INDEX(AC$297:AC$313,$E961)*$D961</f>
        <v/>
      </c>
      <c r="AD961" s="36">
        <f>INDEX(AD$297:AD$313,$E961)*$D961</f>
        <v/>
      </c>
      <c r="AF961" s="11">
        <f>CodePrefix&amp;$A961&amp;IF($C961="","","."&amp;$C961&amp;"."&amp;$B961)&amp;INDEX(VarEnd,MATCH($A961,VarKey,0))&amp;AF$5</f>
        <v/>
      </c>
      <c r="AG961" s="37">
        <f>INDEX(AG$297:AG$313,$E961)*$D961</f>
        <v/>
      </c>
      <c r="AH961" s="36">
        <f>INDEX(AH$297:AH$313,$E961)*$D961</f>
        <v/>
      </c>
      <c r="AI961" s="36">
        <f>INDEX(AI$297:AI$313,$E961)*$D961</f>
        <v/>
      </c>
      <c r="AJ961" s="36">
        <f>INDEX(AJ$297:AJ$313,$E961)*$D961</f>
        <v/>
      </c>
      <c r="AK961" s="36">
        <f>INDEX(AK$297:AK$313,$E961)*$D961</f>
        <v/>
      </c>
      <c r="AL961" s="36">
        <f>INDEX(AL$297:AL$313,$E961)*$D961</f>
        <v/>
      </c>
      <c r="AM961" s="36">
        <f>INDEX(AM$297:AM$313,$E961)*$D961</f>
        <v/>
      </c>
      <c r="AN961" s="36">
        <f>INDEX(AN$297:AN$313,$E961)*$D961</f>
        <v/>
      </c>
      <c r="AO961" s="36">
        <f>INDEX(AO$297:AO$313,$E961)*$D961</f>
        <v/>
      </c>
      <c r="AP961" s="36">
        <f>INDEX(AP$297:AP$313,$E961)*$D961</f>
        <v/>
      </c>
      <c r="AQ961" s="36">
        <f>INDEX(AQ$297:AQ$313,$E961)*$D961</f>
        <v/>
      </c>
      <c r="AR961" s="36">
        <f>INDEX(AR$297:AR$313,$E961)*$D961</f>
        <v/>
      </c>
      <c r="AS961" s="36">
        <f>INDEX(AS$297:AS$313,$E961)*$D961</f>
        <v/>
      </c>
      <c r="AT961" s="36">
        <f>INDEX(AT$297:AT$313,$E961)*$D961</f>
        <v/>
      </c>
      <c r="AU961" s="36">
        <f>INDEX(AU$297:AU$313,$E961)*$D961</f>
        <v/>
      </c>
      <c r="AV961" s="36">
        <f>INDEX(AV$297:AV$313,$E961)*$D961</f>
        <v/>
      </c>
      <c r="AW961" s="36">
        <f>INDEX(AW$297:AW$313,$E961)*$D961</f>
        <v/>
      </c>
      <c r="AX961" s="36">
        <f>INDEX(AX$297:AX$313,$E961)*$D961</f>
        <v/>
      </c>
      <c r="AY961" s="36">
        <f>INDEX(AY$297:AY$313,$E961)*$D961</f>
        <v/>
      </c>
    </row>
    <row r="962" hidden="1" outlineLevel="2">
      <c r="A962" s="14" t="inlineStr">
        <is>
          <t>shp</t>
        </is>
      </c>
      <c r="B962" s="14" t="inlineStr">
        <is>
          <t>oop</t>
        </is>
      </c>
      <c r="C962" s="14" t="inlineStr">
        <is>
          <t>rod</t>
        </is>
      </c>
      <c r="D962" s="36">
        <f>INDEX(Inputs!$W$5:$W$132,MATCH($B962&amp;"|"&amp;$C962,Inputs!$A$5:$A$132,0))</f>
        <v/>
      </c>
      <c r="E962" s="36">
        <f>INDEX(Inputs!$M$5:$M$132,MATCH($B962&amp;"|"&amp;$C962,Inputs!$A$5:$A$132,0))</f>
        <v/>
      </c>
      <c r="F962" s="35" t="n"/>
      <c r="G962" s="35" t="n"/>
      <c r="H962" s="14">
        <f>INDEX(VarLab,MATCH($A962,VarKey,0))&amp;INDEX(MemLab,MATCH($C962&amp;"|"&amp;$B962,MemKey,0))</f>
        <v/>
      </c>
      <c r="I962" s="14">
        <f>INDEX(VarUnit,MATCH($A962,VarKey,0))</f>
        <v/>
      </c>
      <c r="J962" s="14">
        <f>INDEX(VarSrc,MATCH($A962,VarKey,0))</f>
        <v/>
      </c>
      <c r="K962" s="11">
        <f>CodePrefix&amp;$A962&amp;IF($C962="","","."&amp;$C962&amp;"."&amp;$B962)&amp;INDEX(VarEnd,MATCH($A962,VarKey,0))&amp;K$5</f>
        <v/>
      </c>
      <c r="L962" s="37">
        <f>INDEX(L$297:L$313,$E962)*$D962</f>
        <v/>
      </c>
      <c r="M962" s="36">
        <f>INDEX(M$297:M$313,$E962)*$D962</f>
        <v/>
      </c>
      <c r="N962" s="36">
        <f>INDEX(N$297:N$313,$E962)*$D962</f>
        <v/>
      </c>
      <c r="O962" s="36">
        <f>INDEX(O$297:O$313,$E962)*$D962</f>
        <v/>
      </c>
      <c r="P962" s="36">
        <f>INDEX(P$297:P$313,$E962)*$D962</f>
        <v/>
      </c>
      <c r="Q962" s="36">
        <f>INDEX(Q$297:Q$313,$E962)*$D962</f>
        <v/>
      </c>
      <c r="R962" s="36">
        <f>INDEX(R$297:R$313,$E962)*$D962</f>
        <v/>
      </c>
      <c r="S962" s="36">
        <f>INDEX(S$297:S$313,$E962)*$D962</f>
        <v/>
      </c>
      <c r="T962" s="36">
        <f>INDEX(T$297:T$313,$E962)*$D962</f>
        <v/>
      </c>
      <c r="U962" s="36">
        <f>INDEX(U$297:U$313,$E962)*$D962</f>
        <v/>
      </c>
      <c r="V962" s="36">
        <f>INDEX(V$297:V$313,$E962)*$D962</f>
        <v/>
      </c>
      <c r="W962" s="36">
        <f>INDEX(W$297:W$313,$E962)*$D962</f>
        <v/>
      </c>
      <c r="X962" s="36">
        <f>INDEX(X$297:X$313,$E962)*$D962</f>
        <v/>
      </c>
      <c r="Y962" s="36">
        <f>INDEX(Y$297:Y$313,$E962)*$D962</f>
        <v/>
      </c>
      <c r="Z962" s="36">
        <f>INDEX(Z$297:Z$313,$E962)*$D962</f>
        <v/>
      </c>
      <c r="AA962" s="36">
        <f>INDEX(AA$297:AA$313,$E962)*$D962</f>
        <v/>
      </c>
      <c r="AB962" s="36">
        <f>INDEX(AB$297:AB$313,$E962)*$D962</f>
        <v/>
      </c>
      <c r="AC962" s="36">
        <f>INDEX(AC$297:AC$313,$E962)*$D962</f>
        <v/>
      </c>
      <c r="AD962" s="36">
        <f>INDEX(AD$297:AD$313,$E962)*$D962</f>
        <v/>
      </c>
      <c r="AF962" s="11">
        <f>CodePrefix&amp;$A962&amp;IF($C962="","","."&amp;$C962&amp;"."&amp;$B962)&amp;INDEX(VarEnd,MATCH($A962,VarKey,0))&amp;AF$5</f>
        <v/>
      </c>
      <c r="AG962" s="37">
        <f>INDEX(AG$297:AG$313,$E962)*$D962</f>
        <v/>
      </c>
      <c r="AH962" s="36">
        <f>INDEX(AH$297:AH$313,$E962)*$D962</f>
        <v/>
      </c>
      <c r="AI962" s="36">
        <f>INDEX(AI$297:AI$313,$E962)*$D962</f>
        <v/>
      </c>
      <c r="AJ962" s="36">
        <f>INDEX(AJ$297:AJ$313,$E962)*$D962</f>
        <v/>
      </c>
      <c r="AK962" s="36">
        <f>INDEX(AK$297:AK$313,$E962)*$D962</f>
        <v/>
      </c>
      <c r="AL962" s="36">
        <f>INDEX(AL$297:AL$313,$E962)*$D962</f>
        <v/>
      </c>
      <c r="AM962" s="36">
        <f>INDEX(AM$297:AM$313,$E962)*$D962</f>
        <v/>
      </c>
      <c r="AN962" s="36">
        <f>INDEX(AN$297:AN$313,$E962)*$D962</f>
        <v/>
      </c>
      <c r="AO962" s="36">
        <f>INDEX(AO$297:AO$313,$E962)*$D962</f>
        <v/>
      </c>
      <c r="AP962" s="36">
        <f>INDEX(AP$297:AP$313,$E962)*$D962</f>
        <v/>
      </c>
      <c r="AQ962" s="36">
        <f>INDEX(AQ$297:AQ$313,$E962)*$D962</f>
        <v/>
      </c>
      <c r="AR962" s="36">
        <f>INDEX(AR$297:AR$313,$E962)*$D962</f>
        <v/>
      </c>
      <c r="AS962" s="36">
        <f>INDEX(AS$297:AS$313,$E962)*$D962</f>
        <v/>
      </c>
      <c r="AT962" s="36">
        <f>INDEX(AT$297:AT$313,$E962)*$D962</f>
        <v/>
      </c>
      <c r="AU962" s="36">
        <f>INDEX(AU$297:AU$313,$E962)*$D962</f>
        <v/>
      </c>
      <c r="AV962" s="36">
        <f>INDEX(AV$297:AV$313,$E962)*$D962</f>
        <v/>
      </c>
      <c r="AW962" s="36">
        <f>INDEX(AW$297:AW$313,$E962)*$D962</f>
        <v/>
      </c>
      <c r="AX962" s="36">
        <f>INDEX(AX$297:AX$313,$E962)*$D962</f>
        <v/>
      </c>
      <c r="AY962" s="36">
        <f>INDEX(AY$297:AY$313,$E962)*$D962</f>
        <v/>
      </c>
    </row>
    <row r="963" hidden="1" outlineLevel="2">
      <c r="A963" s="14" t="inlineStr">
        <is>
          <t>shp</t>
        </is>
      </c>
      <c r="B963" s="14" t="inlineStr">
        <is>
          <t>bio</t>
        </is>
      </c>
      <c r="C963" s="14" t="inlineStr">
        <is>
          <t>rod</t>
        </is>
      </c>
      <c r="D963" s="36">
        <f>INDEX(Inputs!$W$5:$W$132,MATCH($B963&amp;"|"&amp;$C963,Inputs!$A$5:$A$132,0))</f>
        <v/>
      </c>
      <c r="E963" s="36">
        <f>INDEX(Inputs!$M$5:$M$132,MATCH($B963&amp;"|"&amp;$C963,Inputs!$A$5:$A$132,0))</f>
        <v/>
      </c>
      <c r="F963" s="35" t="n"/>
      <c r="G963" s="35" t="n"/>
      <c r="H963" s="14">
        <f>INDEX(VarLab,MATCH($A963,VarKey,0))&amp;INDEX(MemLab,MATCH($C963&amp;"|"&amp;$B963,MemKey,0))</f>
        <v/>
      </c>
      <c r="I963" s="14">
        <f>INDEX(VarUnit,MATCH($A963,VarKey,0))</f>
        <v/>
      </c>
      <c r="J963" s="14">
        <f>INDEX(VarSrc,MATCH($A963,VarKey,0))</f>
        <v/>
      </c>
      <c r="K963" s="11">
        <f>CodePrefix&amp;$A963&amp;IF($C963="","","."&amp;$C963&amp;"."&amp;$B963)&amp;INDEX(VarEnd,MATCH($A963,VarKey,0))&amp;K$5</f>
        <v/>
      </c>
      <c r="L963" s="37">
        <f>INDEX(L$297:L$313,$E963)*$D963</f>
        <v/>
      </c>
      <c r="M963" s="36">
        <f>INDEX(M$297:M$313,$E963)*$D963</f>
        <v/>
      </c>
      <c r="N963" s="36">
        <f>INDEX(N$297:N$313,$E963)*$D963</f>
        <v/>
      </c>
      <c r="O963" s="36">
        <f>INDEX(O$297:O$313,$E963)*$D963</f>
        <v/>
      </c>
      <c r="P963" s="36">
        <f>INDEX(P$297:P$313,$E963)*$D963</f>
        <v/>
      </c>
      <c r="Q963" s="36">
        <f>INDEX(Q$297:Q$313,$E963)*$D963</f>
        <v/>
      </c>
      <c r="R963" s="36">
        <f>INDEX(R$297:R$313,$E963)*$D963</f>
        <v/>
      </c>
      <c r="S963" s="36">
        <f>INDEX(S$297:S$313,$E963)*$D963</f>
        <v/>
      </c>
      <c r="T963" s="36">
        <f>INDEX(T$297:T$313,$E963)*$D963</f>
        <v/>
      </c>
      <c r="U963" s="36">
        <f>INDEX(U$297:U$313,$E963)*$D963</f>
        <v/>
      </c>
      <c r="V963" s="36">
        <f>INDEX(V$297:V$313,$E963)*$D963</f>
        <v/>
      </c>
      <c r="W963" s="36">
        <f>INDEX(W$297:W$313,$E963)*$D963</f>
        <v/>
      </c>
      <c r="X963" s="36">
        <f>INDEX(X$297:X$313,$E963)*$D963</f>
        <v/>
      </c>
      <c r="Y963" s="36">
        <f>INDEX(Y$297:Y$313,$E963)*$D963</f>
        <v/>
      </c>
      <c r="Z963" s="36">
        <f>INDEX(Z$297:Z$313,$E963)*$D963</f>
        <v/>
      </c>
      <c r="AA963" s="36">
        <f>INDEX(AA$297:AA$313,$E963)*$D963</f>
        <v/>
      </c>
      <c r="AB963" s="36">
        <f>INDEX(AB$297:AB$313,$E963)*$D963</f>
        <v/>
      </c>
      <c r="AC963" s="36">
        <f>INDEX(AC$297:AC$313,$E963)*$D963</f>
        <v/>
      </c>
      <c r="AD963" s="36">
        <f>INDEX(AD$297:AD$313,$E963)*$D963</f>
        <v/>
      </c>
      <c r="AF963" s="11">
        <f>CodePrefix&amp;$A963&amp;IF($C963="","","."&amp;$C963&amp;"."&amp;$B963)&amp;INDEX(VarEnd,MATCH($A963,VarKey,0))&amp;AF$5</f>
        <v/>
      </c>
      <c r="AG963" s="37">
        <f>INDEX(AG$297:AG$313,$E963)*$D963</f>
        <v/>
      </c>
      <c r="AH963" s="36">
        <f>INDEX(AH$297:AH$313,$E963)*$D963</f>
        <v/>
      </c>
      <c r="AI963" s="36">
        <f>INDEX(AI$297:AI$313,$E963)*$D963</f>
        <v/>
      </c>
      <c r="AJ963" s="36">
        <f>INDEX(AJ$297:AJ$313,$E963)*$D963</f>
        <v/>
      </c>
      <c r="AK963" s="36">
        <f>INDEX(AK$297:AK$313,$E963)*$D963</f>
        <v/>
      </c>
      <c r="AL963" s="36">
        <f>INDEX(AL$297:AL$313,$E963)*$D963</f>
        <v/>
      </c>
      <c r="AM963" s="36">
        <f>INDEX(AM$297:AM$313,$E963)*$D963</f>
        <v/>
      </c>
      <c r="AN963" s="36">
        <f>INDEX(AN$297:AN$313,$E963)*$D963</f>
        <v/>
      </c>
      <c r="AO963" s="36">
        <f>INDEX(AO$297:AO$313,$E963)*$D963</f>
        <v/>
      </c>
      <c r="AP963" s="36">
        <f>INDEX(AP$297:AP$313,$E963)*$D963</f>
        <v/>
      </c>
      <c r="AQ963" s="36">
        <f>INDEX(AQ$297:AQ$313,$E963)*$D963</f>
        <v/>
      </c>
      <c r="AR963" s="36">
        <f>INDEX(AR$297:AR$313,$E963)*$D963</f>
        <v/>
      </c>
      <c r="AS963" s="36">
        <f>INDEX(AS$297:AS$313,$E963)*$D963</f>
        <v/>
      </c>
      <c r="AT963" s="36">
        <f>INDEX(AT$297:AT$313,$E963)*$D963</f>
        <v/>
      </c>
      <c r="AU963" s="36">
        <f>INDEX(AU$297:AU$313,$E963)*$D963</f>
        <v/>
      </c>
      <c r="AV963" s="36">
        <f>INDEX(AV$297:AV$313,$E963)*$D963</f>
        <v/>
      </c>
      <c r="AW963" s="36">
        <f>INDEX(AW$297:AW$313,$E963)*$D963</f>
        <v/>
      </c>
      <c r="AX963" s="36">
        <f>INDEX(AX$297:AX$313,$E963)*$D963</f>
        <v/>
      </c>
      <c r="AY963" s="36">
        <f>INDEX(AY$297:AY$313,$E963)*$D963</f>
        <v/>
      </c>
    </row>
    <row r="964" hidden="1" outlineLevel="2"/>
    <row r="965" hidden="1" outlineLevel="2">
      <c r="A965" s="14" t="inlineStr">
        <is>
          <t>ener</t>
        </is>
      </c>
      <c r="B965" s="14" t="inlineStr">
        <is>
          <t>coa</t>
        </is>
      </c>
      <c r="C965" s="14" t="inlineStr">
        <is>
          <t>rod</t>
        </is>
      </c>
      <c r="D965" s="36">
        <f>INDEX(Inputs!$O$5:$O$132,MATCH($B965&amp;"|"&amp;$C965,Inputs!$A$5:$A$132,0))</f>
        <v/>
      </c>
      <c r="E965" s="36">
        <f>INDEX(Inputs!$P$5:$P$132,MATCH($B965&amp;"|"&amp;$C965,Inputs!$A$5:$A$132,0))</f>
        <v/>
      </c>
      <c r="F965" s="36">
        <f>INDEX(Inputs!$T$5:$T$132,MATCH($B965&amp;"|"&amp;$C965,Inputs!$A$5:$A$132,0))</f>
        <v/>
      </c>
      <c r="G965" s="36">
        <f>INDEX(Inputs!$S$5:$S$132,MATCH($B965&amp;"|"&amp;$C965,Inputs!$A$5:$A$132,0))</f>
        <v/>
      </c>
      <c r="H965" s="14">
        <f>INDEX(VarLab,MATCH($A965,VarKey,0))&amp;INDEX(MemLab,MATCH($C965&amp;"|"&amp;$B965,MemKey,0))</f>
        <v/>
      </c>
      <c r="I965" s="14">
        <f>INDEX(VarUnit,MATCH($A965,VarKey,0))</f>
        <v/>
      </c>
      <c r="J965" s="14">
        <f>INDEX(VarSrc,MATCH($A965,VarKey,0))</f>
        <v/>
      </c>
      <c r="K965" s="11">
        <f>CodePrefix&amp;$A965&amp;IF($C965="","","."&amp;$C965&amp;"."&amp;$B965)&amp;INDEX(VarEnd,MATCH($A965,VarKey,0))&amp;K$5</f>
        <v/>
      </c>
      <c r="L965" s="39">
        <f>INDEX(Inputs!$X$5:$X$132,MATCH($B965&amp;"|"&amp;$C965,Inputs!$A$5:$A$132,0))</f>
        <v/>
      </c>
      <c r="M965" s="40">
        <f>L965*$G965*(1+M$7)^$D965*(M947/L947)^$E965*((M947+M956)/(L947+L956))^$F965</f>
        <v/>
      </c>
      <c r="N965" s="40">
        <f>M965*$G965*(1+N$7)^$D965*(N947/M947)^$E965*((N947+N956)/(M947+M956))^$F965</f>
        <v/>
      </c>
      <c r="O965" s="40">
        <f>N965*$G965*(1+O$7)^$D965*(O947/N947)^$E965*((O947+O956)/(N947+N956))^$F965</f>
        <v/>
      </c>
      <c r="P965" s="40">
        <f>O965*$G965*(1+P$7)^$D965*(P947/O947)^$E965*((P947+P956)/(O947+O956))^$F965</f>
        <v/>
      </c>
      <c r="Q965" s="40">
        <f>P965*$G965*(1+Q$7)^$D965*(Q947/P947)^$E965*((Q947+Q956)/(P947+P956))^$F965</f>
        <v/>
      </c>
      <c r="R965" s="40">
        <f>Q965*$G965*(1+R$7)^$D965*(R947/Q947)^$E965*((R947+R956)/(Q947+Q956))^$F965</f>
        <v/>
      </c>
      <c r="S965" s="40">
        <f>R965*$G965*(1+S$7)^$D965*(S947/R947)^$E965*((S947+S956)/(R947+R956))^$F965</f>
        <v/>
      </c>
      <c r="T965" s="40">
        <f>S965*$G965*(1+T$7)^$D965*(T947/S947)^$E965*((T947+T956)/(S947+S956))^$F965</f>
        <v/>
      </c>
      <c r="U965" s="40">
        <f>T965*$G965*(1+U$7)^$D965*(U947/T947)^$E965*((U947+U956)/(T947+T956))^$F965</f>
        <v/>
      </c>
      <c r="V965" s="40">
        <f>U965*$G965*(1+V$7)^$D965*(V947/U947)^$E965*((V947+V956)/(U947+U956))^$F965</f>
        <v/>
      </c>
      <c r="W965" s="40">
        <f>V965*$G965*(1+W$7)^$D965*(W947/V947)^$E965*((W947+W956)/(V947+V956))^$F965</f>
        <v/>
      </c>
      <c r="X965" s="40">
        <f>W965*$G965*(1+X$7)^$D965*(X947/W947)^$E965*((X947+X956)/(W947+W956))^$F965</f>
        <v/>
      </c>
      <c r="Y965" s="40">
        <f>X965*$G965*(1+Y$7)^$D965*(Y947/X947)^$E965*((Y947+Y956)/(X947+X956))^$F965</f>
        <v/>
      </c>
      <c r="Z965" s="40">
        <f>Y965*$G965*(1+Z$7)^$D965*(Z947/Y947)^$E965*((Z947+Z956)/(Y947+Y956))^$F965</f>
        <v/>
      </c>
      <c r="AA965" s="40">
        <f>Z965*$G965*(1+AA$7)^$D965*(AA947/Z947)^$E965*((AA947+AA956)/(Z947+Z956))^$F965</f>
        <v/>
      </c>
      <c r="AB965" s="40">
        <f>AA965*$G965*(1+AB$7)^$D965*(AB947/AA947)^$E965*((AB947+AB956)/(AA947+AA956))^$F965</f>
        <v/>
      </c>
      <c r="AC965" s="40">
        <f>AB965*$G965*(1+AC$7)^$D965*(AC947/AB947)^$E965*((AC947+AC956)/(AB947+AB956))^$F965</f>
        <v/>
      </c>
      <c r="AD965" s="40">
        <f>AC965*$G965*(1+AD$7)^$D965*(AD947/AC947)^$E965*((AD947+AD956)/(AC947+AC956))^$F965</f>
        <v/>
      </c>
      <c r="AF965" s="11">
        <f>CodePrefix&amp;$A965&amp;IF($C965="","","."&amp;$C965&amp;"."&amp;$B965)&amp;INDEX(VarEnd,MATCH($A965,VarKey,0))&amp;AF$5</f>
        <v/>
      </c>
      <c r="AG965" s="39">
        <f>INDEX(Inputs!$X$5:$X$132,MATCH($B965&amp;"|"&amp;$C965,Inputs!$A$5:$A$132,0))</f>
        <v/>
      </c>
      <c r="AH965" s="40">
        <f>AG965*$G965*(1+AH$7)^$D965*(AH947/AG947)^$E965*((AH947+AH956)/(AG947+AG956))^$F965</f>
        <v/>
      </c>
      <c r="AI965" s="40">
        <f>AH965*$G965*(1+AI$7)^$D965*(AI947/AH947)^$E965*((AI947+AI956)/(AH947+AH956))^$F965</f>
        <v/>
      </c>
      <c r="AJ965" s="40">
        <f>AI965*$G965*(1+AJ$7)^$D965*(AJ947/AI947)^$E965*((AJ947+AJ956)/(AI947+AI956))^$F965</f>
        <v/>
      </c>
      <c r="AK965" s="40">
        <f>AJ965*$G965*(1+AK$7)^$D965*(AK947/AJ947)^$E965*((AK947+AK956)/(AJ947+AJ956))^$F965</f>
        <v/>
      </c>
      <c r="AL965" s="40">
        <f>AK965*$G965*(1+AL$7)^$D965*(AL947/AK947)^$E965*((AL947+AL956)/(AK947+AK956))^$F965</f>
        <v/>
      </c>
      <c r="AM965" s="40">
        <f>AL965*$G965*(1+AM$7)^$D965*(AM947/AL947)^$E965*((AM947+AM956)/(AL947+AL956))^$F965</f>
        <v/>
      </c>
      <c r="AN965" s="40">
        <f>AM965*$G965*(1+AN$7)^$D965*(AN947/AM947)^$E965*((AN947+AN956)/(AM947+AM956))^$F965</f>
        <v/>
      </c>
      <c r="AO965" s="40">
        <f>AN965*$G965*(1+AO$7)^$D965*(AO947/AN947)^$E965*((AO947+AO956)/(AN947+AN956))^$F965</f>
        <v/>
      </c>
      <c r="AP965" s="40">
        <f>AO965*$G965*(1+AP$7)^$D965*(AP947/AO947)^$E965*((AP947+AP956)/(AO947+AO956))^$F965</f>
        <v/>
      </c>
      <c r="AQ965" s="40">
        <f>AP965*$G965*(1+AQ$7)^$D965*(AQ947/AP947)^$E965*((AQ947+AQ956)/(AP947+AP956))^$F965</f>
        <v/>
      </c>
      <c r="AR965" s="40">
        <f>AQ965*$G965*(1+AR$7)^$D965*(AR947/AQ947)^$E965*((AR947+AR956)/(AQ947+AQ956))^$F965</f>
        <v/>
      </c>
      <c r="AS965" s="40">
        <f>AR965*$G965*(1+AS$7)^$D965*(AS947/AR947)^$E965*((AS947+AS956)/(AR947+AR956))^$F965</f>
        <v/>
      </c>
      <c r="AT965" s="40">
        <f>AS965*$G965*(1+AT$7)^$D965*(AT947/AS947)^$E965*((AT947+AT956)/(AS947+AS956))^$F965</f>
        <v/>
      </c>
      <c r="AU965" s="40">
        <f>AT965*$G965*(1+AU$7)^$D965*(AU947/AT947)^$E965*((AU947+AU956)/(AT947+AT956))^$F965</f>
        <v/>
      </c>
      <c r="AV965" s="40">
        <f>AU965*$G965*(1+AV$7)^$D965*(AV947/AU947)^$E965*((AV947+AV956)/(AU947+AU956))^$F965</f>
        <v/>
      </c>
      <c r="AW965" s="40">
        <f>AV965*$G965*(1+AW$7)^$D965*(AW947/AV947)^$E965*((AW947+AW956)/(AV947+AV956))^$F965</f>
        <v/>
      </c>
      <c r="AX965" s="40">
        <f>AW965*$G965*(1+AX$7)^$D965*(AX947/AW947)^$E965*((AX947+AX956)/(AW947+AW956))^$F965</f>
        <v/>
      </c>
      <c r="AY965" s="40">
        <f>AX965*$G965*(1+AY$7)^$D965*(AY947/AX947)^$E965*((AY947+AY956)/(AX947+AX956))^$F965</f>
        <v/>
      </c>
    </row>
    <row r="966" hidden="1" outlineLevel="2">
      <c r="A966" s="14" t="inlineStr">
        <is>
          <t>ener</t>
        </is>
      </c>
      <c r="B966" s="14" t="inlineStr">
        <is>
          <t>nga</t>
        </is>
      </c>
      <c r="C966" s="14" t="inlineStr">
        <is>
          <t>rod</t>
        </is>
      </c>
      <c r="D966" s="36">
        <f>INDEX(Inputs!$O$5:$O$132,MATCH($B966&amp;"|"&amp;$C966,Inputs!$A$5:$A$132,0))</f>
        <v/>
      </c>
      <c r="E966" s="36">
        <f>INDEX(Inputs!$P$5:$P$132,MATCH($B966&amp;"|"&amp;$C966,Inputs!$A$5:$A$132,0))</f>
        <v/>
      </c>
      <c r="F966" s="36">
        <f>INDEX(Inputs!$T$5:$T$132,MATCH($B966&amp;"|"&amp;$C966,Inputs!$A$5:$A$132,0))</f>
        <v/>
      </c>
      <c r="G966" s="36">
        <f>INDEX(Inputs!$S$5:$S$132,MATCH($B966&amp;"|"&amp;$C966,Inputs!$A$5:$A$132,0))</f>
        <v/>
      </c>
      <c r="H966" s="14">
        <f>INDEX(VarLab,MATCH($A966,VarKey,0))&amp;INDEX(MemLab,MATCH($C966&amp;"|"&amp;$B966,MemKey,0))</f>
        <v/>
      </c>
      <c r="I966" s="14">
        <f>INDEX(VarUnit,MATCH($A966,VarKey,0))</f>
        <v/>
      </c>
      <c r="J966" s="14">
        <f>INDEX(VarSrc,MATCH($A966,VarKey,0))</f>
        <v/>
      </c>
      <c r="K966" s="11">
        <f>CodePrefix&amp;$A966&amp;IF($C966="","","."&amp;$C966&amp;"."&amp;$B966)&amp;INDEX(VarEnd,MATCH($A966,VarKey,0))&amp;K$5</f>
        <v/>
      </c>
      <c r="L966" s="39">
        <f>INDEX(Inputs!$X$5:$X$132,MATCH($B966&amp;"|"&amp;$C966,Inputs!$A$5:$A$132,0))</f>
        <v/>
      </c>
      <c r="M966" s="40">
        <f>L966*$G966*(1+M$7)^$D966*(M948/L948)^$E966*((M948+M957)/(L948+L957))^$F966</f>
        <v/>
      </c>
      <c r="N966" s="40">
        <f>M966*$G966*(1+N$7)^$D966*(N948/M948)^$E966*((N948+N957)/(M948+M957))^$F966</f>
        <v/>
      </c>
      <c r="O966" s="40">
        <f>N966*$G966*(1+O$7)^$D966*(O948/N948)^$E966*((O948+O957)/(N948+N957))^$F966</f>
        <v/>
      </c>
      <c r="P966" s="40">
        <f>O966*$G966*(1+P$7)^$D966*(P948/O948)^$E966*((P948+P957)/(O948+O957))^$F966</f>
        <v/>
      </c>
      <c r="Q966" s="40">
        <f>P966*$G966*(1+Q$7)^$D966*(Q948/P948)^$E966*((Q948+Q957)/(P948+P957))^$F966</f>
        <v/>
      </c>
      <c r="R966" s="40">
        <f>Q966*$G966*(1+R$7)^$D966*(R948/Q948)^$E966*((R948+R957)/(Q948+Q957))^$F966</f>
        <v/>
      </c>
      <c r="S966" s="40">
        <f>R966*$G966*(1+S$7)^$D966*(S948/R948)^$E966*((S948+S957)/(R948+R957))^$F966</f>
        <v/>
      </c>
      <c r="T966" s="40">
        <f>S966*$G966*(1+T$7)^$D966*(T948/S948)^$E966*((T948+T957)/(S948+S957))^$F966</f>
        <v/>
      </c>
      <c r="U966" s="40">
        <f>T966*$G966*(1+U$7)^$D966*(U948/T948)^$E966*((U948+U957)/(T948+T957))^$F966</f>
        <v/>
      </c>
      <c r="V966" s="40">
        <f>U966*$G966*(1+V$7)^$D966*(V948/U948)^$E966*((V948+V957)/(U948+U957))^$F966</f>
        <v/>
      </c>
      <c r="W966" s="40">
        <f>V966*$G966*(1+W$7)^$D966*(W948/V948)^$E966*((W948+W957)/(V948+V957))^$F966</f>
        <v/>
      </c>
      <c r="X966" s="40">
        <f>W966*$G966*(1+X$7)^$D966*(X948/W948)^$E966*((X948+X957)/(W948+W957))^$F966</f>
        <v/>
      </c>
      <c r="Y966" s="40">
        <f>X966*$G966*(1+Y$7)^$D966*(Y948/X948)^$E966*((Y948+Y957)/(X948+X957))^$F966</f>
        <v/>
      </c>
      <c r="Z966" s="40">
        <f>Y966*$G966*(1+Z$7)^$D966*(Z948/Y948)^$E966*((Z948+Z957)/(Y948+Y957))^$F966</f>
        <v/>
      </c>
      <c r="AA966" s="40">
        <f>Z966*$G966*(1+AA$7)^$D966*(AA948/Z948)^$E966*((AA948+AA957)/(Z948+Z957))^$F966</f>
        <v/>
      </c>
      <c r="AB966" s="40">
        <f>AA966*$G966*(1+AB$7)^$D966*(AB948/AA948)^$E966*((AB948+AB957)/(AA948+AA957))^$F966</f>
        <v/>
      </c>
      <c r="AC966" s="40">
        <f>AB966*$G966*(1+AC$7)^$D966*(AC948/AB948)^$E966*((AC948+AC957)/(AB948+AB957))^$F966</f>
        <v/>
      </c>
      <c r="AD966" s="40">
        <f>AC966*$G966*(1+AD$7)^$D966*(AD948/AC948)^$E966*((AD948+AD957)/(AC948+AC957))^$F966</f>
        <v/>
      </c>
      <c r="AF966" s="11">
        <f>CodePrefix&amp;$A966&amp;IF($C966="","","."&amp;$C966&amp;"."&amp;$B966)&amp;INDEX(VarEnd,MATCH($A966,VarKey,0))&amp;AF$5</f>
        <v/>
      </c>
      <c r="AG966" s="39">
        <f>INDEX(Inputs!$X$5:$X$132,MATCH($B966&amp;"|"&amp;$C966,Inputs!$A$5:$A$132,0))</f>
        <v/>
      </c>
      <c r="AH966" s="40">
        <f>AG966*$G966*(1+AH$7)^$D966*(AH948/AG948)^$E966*((AH948+AH957)/(AG948+AG957))^$F966</f>
        <v/>
      </c>
      <c r="AI966" s="40">
        <f>AH966*$G966*(1+AI$7)^$D966*(AI948/AH948)^$E966*((AI948+AI957)/(AH948+AH957))^$F966</f>
        <v/>
      </c>
      <c r="AJ966" s="40">
        <f>AI966*$G966*(1+AJ$7)^$D966*(AJ948/AI948)^$E966*((AJ948+AJ957)/(AI948+AI957))^$F966</f>
        <v/>
      </c>
      <c r="AK966" s="40">
        <f>AJ966*$G966*(1+AK$7)^$D966*(AK948/AJ948)^$E966*((AK948+AK957)/(AJ948+AJ957))^$F966</f>
        <v/>
      </c>
      <c r="AL966" s="40">
        <f>AK966*$G966*(1+AL$7)^$D966*(AL948/AK948)^$E966*((AL948+AL957)/(AK948+AK957))^$F966</f>
        <v/>
      </c>
      <c r="AM966" s="40">
        <f>AL966*$G966*(1+AM$7)^$D966*(AM948/AL948)^$E966*((AM948+AM957)/(AL948+AL957))^$F966</f>
        <v/>
      </c>
      <c r="AN966" s="40">
        <f>AM966*$G966*(1+AN$7)^$D966*(AN948/AM948)^$E966*((AN948+AN957)/(AM948+AM957))^$F966</f>
        <v/>
      </c>
      <c r="AO966" s="40">
        <f>AN966*$G966*(1+AO$7)^$D966*(AO948/AN948)^$E966*((AO948+AO957)/(AN948+AN957))^$F966</f>
        <v/>
      </c>
      <c r="AP966" s="40">
        <f>AO966*$G966*(1+AP$7)^$D966*(AP948/AO948)^$E966*((AP948+AP957)/(AO948+AO957))^$F966</f>
        <v/>
      </c>
      <c r="AQ966" s="40">
        <f>AP966*$G966*(1+AQ$7)^$D966*(AQ948/AP948)^$E966*((AQ948+AQ957)/(AP948+AP957))^$F966</f>
        <v/>
      </c>
      <c r="AR966" s="40">
        <f>AQ966*$G966*(1+AR$7)^$D966*(AR948/AQ948)^$E966*((AR948+AR957)/(AQ948+AQ957))^$F966</f>
        <v/>
      </c>
      <c r="AS966" s="40">
        <f>AR966*$G966*(1+AS$7)^$D966*(AS948/AR948)^$E966*((AS948+AS957)/(AR948+AR957))^$F966</f>
        <v/>
      </c>
      <c r="AT966" s="40">
        <f>AS966*$G966*(1+AT$7)^$D966*(AT948/AS948)^$E966*((AT948+AT957)/(AS948+AS957))^$F966</f>
        <v/>
      </c>
      <c r="AU966" s="40">
        <f>AT966*$G966*(1+AU$7)^$D966*(AU948/AT948)^$E966*((AU948+AU957)/(AT948+AT957))^$F966</f>
        <v/>
      </c>
      <c r="AV966" s="40">
        <f>AU966*$G966*(1+AV$7)^$D966*(AV948/AU948)^$E966*((AV948+AV957)/(AU948+AU957))^$F966</f>
        <v/>
      </c>
      <c r="AW966" s="40">
        <f>AV966*$G966*(1+AW$7)^$D966*(AW948/AV948)^$E966*((AW948+AW957)/(AV948+AV957))^$F966</f>
        <v/>
      </c>
      <c r="AX966" s="40">
        <f>AW966*$G966*(1+AX$7)^$D966*(AX948/AW948)^$E966*((AX948+AX957)/(AW948+AW957))^$F966</f>
        <v/>
      </c>
      <c r="AY966" s="40">
        <f>AX966*$G966*(1+AY$7)^$D966*(AY948/AX948)^$E966*((AY948+AY957)/(AX948+AX957))^$F966</f>
        <v/>
      </c>
    </row>
    <row r="967" hidden="1" outlineLevel="2">
      <c r="A967" s="14" t="inlineStr">
        <is>
          <t>ener</t>
        </is>
      </c>
      <c r="B967" s="14" t="inlineStr">
        <is>
          <t>gso</t>
        </is>
      </c>
      <c r="C967" s="14" t="inlineStr">
        <is>
          <t>rod</t>
        </is>
      </c>
      <c r="D967" s="36">
        <f>INDEX(Inputs!$O$5:$O$132,MATCH($B967&amp;"|"&amp;$C967,Inputs!$A$5:$A$132,0))</f>
        <v/>
      </c>
      <c r="E967" s="36">
        <f>INDEX(Inputs!$P$5:$P$132,MATCH($B967&amp;"|"&amp;$C967,Inputs!$A$5:$A$132,0))</f>
        <v/>
      </c>
      <c r="F967" s="36">
        <f>INDEX(Inputs!$T$5:$T$132,MATCH($B967&amp;"|"&amp;$C967,Inputs!$A$5:$A$132,0))</f>
        <v/>
      </c>
      <c r="G967" s="36">
        <f>INDEX(Inputs!$S$5:$S$132,MATCH($B967&amp;"|"&amp;$C967,Inputs!$A$5:$A$132,0))</f>
        <v/>
      </c>
      <c r="H967" s="14">
        <f>INDEX(VarLab,MATCH($A967,VarKey,0))&amp;INDEX(MemLab,MATCH($C967&amp;"|"&amp;$B967,MemKey,0))</f>
        <v/>
      </c>
      <c r="I967" s="14">
        <f>INDEX(VarUnit,MATCH($A967,VarKey,0))</f>
        <v/>
      </c>
      <c r="J967" s="14">
        <f>INDEX(VarSrc,MATCH($A967,VarKey,0))</f>
        <v/>
      </c>
      <c r="K967" s="11">
        <f>CodePrefix&amp;$A967&amp;IF($C967="","","."&amp;$C967&amp;"."&amp;$B967)&amp;INDEX(VarEnd,MATCH($A967,VarKey,0))&amp;K$5</f>
        <v/>
      </c>
      <c r="L967" s="39">
        <f>INDEX(Inputs!$X$5:$X$132,MATCH($B967&amp;"|"&amp;$C967,Inputs!$A$5:$A$132,0))</f>
        <v/>
      </c>
      <c r="M967" s="40">
        <f>L967*$G967*(1+M$7)^$D967*(M949/L949)^$E967*((M949+M958)/(L949+L958))^$F967</f>
        <v/>
      </c>
      <c r="N967" s="40">
        <f>M967*$G967*(1+N$7)^$D967*(N949/M949)^$E967*((N949+N958)/(M949+M958))^$F967</f>
        <v/>
      </c>
      <c r="O967" s="40">
        <f>N967*$G967*(1+O$7)^$D967*(O949/N949)^$E967*((O949+O958)/(N949+N958))^$F967</f>
        <v/>
      </c>
      <c r="P967" s="40">
        <f>O967*$G967*(1+P$7)^$D967*(P949/O949)^$E967*((P949+P958)/(O949+O958))^$F967</f>
        <v/>
      </c>
      <c r="Q967" s="40">
        <f>P967*$G967*(1+Q$7)^$D967*(Q949/P949)^$E967*((Q949+Q958)/(P949+P958))^$F967</f>
        <v/>
      </c>
      <c r="R967" s="40">
        <f>Q967*$G967*(1+R$7)^$D967*(R949/Q949)^$E967*((R949+R958)/(Q949+Q958))^$F967</f>
        <v/>
      </c>
      <c r="S967" s="40">
        <f>R967*$G967*(1+S$7)^$D967*(S949/R949)^$E967*((S949+S958)/(R949+R958))^$F967</f>
        <v/>
      </c>
      <c r="T967" s="40">
        <f>S967*$G967*(1+T$7)^$D967*(T949/S949)^$E967*((T949+T958)/(S949+S958))^$F967</f>
        <v/>
      </c>
      <c r="U967" s="40">
        <f>T967*$G967*(1+U$7)^$D967*(U949/T949)^$E967*((U949+U958)/(T949+T958))^$F967</f>
        <v/>
      </c>
      <c r="V967" s="40">
        <f>U967*$G967*(1+V$7)^$D967*(V949/U949)^$E967*((V949+V958)/(U949+U958))^$F967</f>
        <v/>
      </c>
      <c r="W967" s="40">
        <f>V967*$G967*(1+W$7)^$D967*(W949/V949)^$E967*((W949+W958)/(V949+V958))^$F967</f>
        <v/>
      </c>
      <c r="X967" s="40">
        <f>W967*$G967*(1+X$7)^$D967*(X949/W949)^$E967*((X949+X958)/(W949+W958))^$F967</f>
        <v/>
      </c>
      <c r="Y967" s="40">
        <f>X967*$G967*(1+Y$7)^$D967*(Y949/X949)^$E967*((Y949+Y958)/(X949+X958))^$F967</f>
        <v/>
      </c>
      <c r="Z967" s="40">
        <f>Y967*$G967*(1+Z$7)^$D967*(Z949/Y949)^$E967*((Z949+Z958)/(Y949+Y958))^$F967</f>
        <v/>
      </c>
      <c r="AA967" s="40">
        <f>Z967*$G967*(1+AA$7)^$D967*(AA949/Z949)^$E967*((AA949+AA958)/(Z949+Z958))^$F967</f>
        <v/>
      </c>
      <c r="AB967" s="40">
        <f>AA967*$G967*(1+AB$7)^$D967*(AB949/AA949)^$E967*((AB949+AB958)/(AA949+AA958))^$F967</f>
        <v/>
      </c>
      <c r="AC967" s="40">
        <f>AB967*$G967*(1+AC$7)^$D967*(AC949/AB949)^$E967*((AC949+AC958)/(AB949+AB958))^$F967</f>
        <v/>
      </c>
      <c r="AD967" s="40">
        <f>AC967*$G967*(1+AD$7)^$D967*(AD949/AC949)^$E967*((AD949+AD958)/(AC949+AC958))^$F967</f>
        <v/>
      </c>
      <c r="AF967" s="11">
        <f>CodePrefix&amp;$A967&amp;IF($C967="","","."&amp;$C967&amp;"."&amp;$B967)&amp;INDEX(VarEnd,MATCH($A967,VarKey,0))&amp;AF$5</f>
        <v/>
      </c>
      <c r="AG967" s="39">
        <f>INDEX(Inputs!$X$5:$X$132,MATCH($B967&amp;"|"&amp;$C967,Inputs!$A$5:$A$132,0))</f>
        <v/>
      </c>
      <c r="AH967" s="40">
        <f>AG967*$G967*(1+AH$7)^$D967*(AH949/AG949)^$E967*((AH949+AH958)/(AG949+AG958))^$F967</f>
        <v/>
      </c>
      <c r="AI967" s="40">
        <f>AH967*$G967*(1+AI$7)^$D967*(AI949/AH949)^$E967*((AI949+AI958)/(AH949+AH958))^$F967</f>
        <v/>
      </c>
      <c r="AJ967" s="40">
        <f>AI967*$G967*(1+AJ$7)^$D967*(AJ949/AI949)^$E967*((AJ949+AJ958)/(AI949+AI958))^$F967</f>
        <v/>
      </c>
      <c r="AK967" s="40">
        <f>AJ967*$G967*(1+AK$7)^$D967*(AK949/AJ949)^$E967*((AK949+AK958)/(AJ949+AJ958))^$F967</f>
        <v/>
      </c>
      <c r="AL967" s="40">
        <f>AK967*$G967*(1+AL$7)^$D967*(AL949/AK949)^$E967*((AL949+AL958)/(AK949+AK958))^$F967</f>
        <v/>
      </c>
      <c r="AM967" s="40">
        <f>AL967*$G967*(1+AM$7)^$D967*(AM949/AL949)^$E967*((AM949+AM958)/(AL949+AL958))^$F967</f>
        <v/>
      </c>
      <c r="AN967" s="40">
        <f>AM967*$G967*(1+AN$7)^$D967*(AN949/AM949)^$E967*((AN949+AN958)/(AM949+AM958))^$F967</f>
        <v/>
      </c>
      <c r="AO967" s="40">
        <f>AN967*$G967*(1+AO$7)^$D967*(AO949/AN949)^$E967*((AO949+AO958)/(AN949+AN958))^$F967</f>
        <v/>
      </c>
      <c r="AP967" s="40">
        <f>AO967*$G967*(1+AP$7)^$D967*(AP949/AO949)^$E967*((AP949+AP958)/(AO949+AO958))^$F967</f>
        <v/>
      </c>
      <c r="AQ967" s="40">
        <f>AP967*$G967*(1+AQ$7)^$D967*(AQ949/AP949)^$E967*((AQ949+AQ958)/(AP949+AP958))^$F967</f>
        <v/>
      </c>
      <c r="AR967" s="40">
        <f>AQ967*$G967*(1+AR$7)^$D967*(AR949/AQ949)^$E967*((AR949+AR958)/(AQ949+AQ958))^$F967</f>
        <v/>
      </c>
      <c r="AS967" s="40">
        <f>AR967*$G967*(1+AS$7)^$D967*(AS949/AR949)^$E967*((AS949+AS958)/(AR949+AR958))^$F967</f>
        <v/>
      </c>
      <c r="AT967" s="40">
        <f>AS967*$G967*(1+AT$7)^$D967*(AT949/AS949)^$E967*((AT949+AT958)/(AS949+AS958))^$F967</f>
        <v/>
      </c>
      <c r="AU967" s="40">
        <f>AT967*$G967*(1+AU$7)^$D967*(AU949/AT949)^$E967*((AU949+AU958)/(AT949+AT958))^$F967</f>
        <v/>
      </c>
      <c r="AV967" s="40">
        <f>AU967*$G967*(1+AV$7)^$D967*(AV949/AU949)^$E967*((AV949+AV958)/(AU949+AU958))^$F967</f>
        <v/>
      </c>
      <c r="AW967" s="40">
        <f>AV967*$G967*(1+AW$7)^$D967*(AW949/AV949)^$E967*((AW949+AW958)/(AV949+AV958))^$F967</f>
        <v/>
      </c>
      <c r="AX967" s="40">
        <f>AW967*$G967*(1+AX$7)^$D967*(AX949/AW949)^$E967*((AX949+AX958)/(AW949+AW958))^$F967</f>
        <v/>
      </c>
      <c r="AY967" s="40">
        <f>AX967*$G967*(1+AY$7)^$D967*(AY949/AX949)^$E967*((AY949+AY958)/(AX949+AX958))^$F967</f>
        <v/>
      </c>
    </row>
    <row r="968" hidden="1" outlineLevel="2">
      <c r="A968" s="14" t="inlineStr">
        <is>
          <t>ener</t>
        </is>
      </c>
      <c r="B968" s="14" t="inlineStr">
        <is>
          <t>die</t>
        </is>
      </c>
      <c r="C968" s="14" t="inlineStr">
        <is>
          <t>rod</t>
        </is>
      </c>
      <c r="D968" s="36">
        <f>INDEX(Inputs!$O$5:$O$132,MATCH($B968&amp;"|"&amp;$C968,Inputs!$A$5:$A$132,0))</f>
        <v/>
      </c>
      <c r="E968" s="36">
        <f>INDEX(Inputs!$P$5:$P$132,MATCH($B968&amp;"|"&amp;$C968,Inputs!$A$5:$A$132,0))</f>
        <v/>
      </c>
      <c r="F968" s="36">
        <f>INDEX(Inputs!$T$5:$T$132,MATCH($B968&amp;"|"&amp;$C968,Inputs!$A$5:$A$132,0))</f>
        <v/>
      </c>
      <c r="G968" s="36">
        <f>INDEX(Inputs!$S$5:$S$132,MATCH($B968&amp;"|"&amp;$C968,Inputs!$A$5:$A$132,0))</f>
        <v/>
      </c>
      <c r="H968" s="14">
        <f>INDEX(VarLab,MATCH($A968,VarKey,0))&amp;INDEX(MemLab,MATCH($C968&amp;"|"&amp;$B968,MemKey,0))</f>
        <v/>
      </c>
      <c r="I968" s="14">
        <f>INDEX(VarUnit,MATCH($A968,VarKey,0))</f>
        <v/>
      </c>
      <c r="J968" s="14">
        <f>INDEX(VarSrc,MATCH($A968,VarKey,0))</f>
        <v/>
      </c>
      <c r="K968" s="11">
        <f>CodePrefix&amp;$A968&amp;IF($C968="","","."&amp;$C968&amp;"."&amp;$B968)&amp;INDEX(VarEnd,MATCH($A968,VarKey,0))&amp;K$5</f>
        <v/>
      </c>
      <c r="L968" s="39">
        <f>INDEX(Inputs!$X$5:$X$132,MATCH($B968&amp;"|"&amp;$C968,Inputs!$A$5:$A$132,0))</f>
        <v/>
      </c>
      <c r="M968" s="40">
        <f>L968*$G968*(1+M$7)^$D968*(M950/L950)^$E968*((M950+M959)/(L950+L959))^$F968</f>
        <v/>
      </c>
      <c r="N968" s="40">
        <f>M968*$G968*(1+N$7)^$D968*(N950/M950)^$E968*((N950+N959)/(M950+M959))^$F968</f>
        <v/>
      </c>
      <c r="O968" s="40">
        <f>N968*$G968*(1+O$7)^$D968*(O950/N950)^$E968*((O950+O959)/(N950+N959))^$F968</f>
        <v/>
      </c>
      <c r="P968" s="40">
        <f>O968*$G968*(1+P$7)^$D968*(P950/O950)^$E968*((P950+P959)/(O950+O959))^$F968</f>
        <v/>
      </c>
      <c r="Q968" s="40">
        <f>P968*$G968*(1+Q$7)^$D968*(Q950/P950)^$E968*((Q950+Q959)/(P950+P959))^$F968</f>
        <v/>
      </c>
      <c r="R968" s="40">
        <f>Q968*$G968*(1+R$7)^$D968*(R950/Q950)^$E968*((R950+R959)/(Q950+Q959))^$F968</f>
        <v/>
      </c>
      <c r="S968" s="40">
        <f>R968*$G968*(1+S$7)^$D968*(S950/R950)^$E968*((S950+S959)/(R950+R959))^$F968</f>
        <v/>
      </c>
      <c r="T968" s="40">
        <f>S968*$G968*(1+T$7)^$D968*(T950/S950)^$E968*((T950+T959)/(S950+S959))^$F968</f>
        <v/>
      </c>
      <c r="U968" s="40">
        <f>T968*$G968*(1+U$7)^$D968*(U950/T950)^$E968*((U950+U959)/(T950+T959))^$F968</f>
        <v/>
      </c>
      <c r="V968" s="40">
        <f>U968*$G968*(1+V$7)^$D968*(V950/U950)^$E968*((V950+V959)/(U950+U959))^$F968</f>
        <v/>
      </c>
      <c r="W968" s="40">
        <f>V968*$G968*(1+W$7)^$D968*(W950/V950)^$E968*((W950+W959)/(V950+V959))^$F968</f>
        <v/>
      </c>
      <c r="X968" s="40">
        <f>W968*$G968*(1+X$7)^$D968*(X950/W950)^$E968*((X950+X959)/(W950+W959))^$F968</f>
        <v/>
      </c>
      <c r="Y968" s="40">
        <f>X968*$G968*(1+Y$7)^$D968*(Y950/X950)^$E968*((Y950+Y959)/(X950+X959))^$F968</f>
        <v/>
      </c>
      <c r="Z968" s="40">
        <f>Y968*$G968*(1+Z$7)^$D968*(Z950/Y950)^$E968*((Z950+Z959)/(Y950+Y959))^$F968</f>
        <v/>
      </c>
      <c r="AA968" s="40">
        <f>Z968*$G968*(1+AA$7)^$D968*(AA950/Z950)^$E968*((AA950+AA959)/(Z950+Z959))^$F968</f>
        <v/>
      </c>
      <c r="AB968" s="40">
        <f>AA968*$G968*(1+AB$7)^$D968*(AB950/AA950)^$E968*((AB950+AB959)/(AA950+AA959))^$F968</f>
        <v/>
      </c>
      <c r="AC968" s="40">
        <f>AB968*$G968*(1+AC$7)^$D968*(AC950/AB950)^$E968*((AC950+AC959)/(AB950+AB959))^$F968</f>
        <v/>
      </c>
      <c r="AD968" s="40">
        <f>AC968*$G968*(1+AD$7)^$D968*(AD950/AC950)^$E968*((AD950+AD959)/(AC950+AC959))^$F968</f>
        <v/>
      </c>
      <c r="AF968" s="11">
        <f>CodePrefix&amp;$A968&amp;IF($C968="","","."&amp;$C968&amp;"."&amp;$B968)&amp;INDEX(VarEnd,MATCH($A968,VarKey,0))&amp;AF$5</f>
        <v/>
      </c>
      <c r="AG968" s="39">
        <f>INDEX(Inputs!$X$5:$X$132,MATCH($B968&amp;"|"&amp;$C968,Inputs!$A$5:$A$132,0))</f>
        <v/>
      </c>
      <c r="AH968" s="40">
        <f>AG968*$G968*(1+AH$7)^$D968*(AH950/AG950)^$E968*((AH950+AH959)/(AG950+AG959))^$F968</f>
        <v/>
      </c>
      <c r="AI968" s="40">
        <f>AH968*$G968*(1+AI$7)^$D968*(AI950/AH950)^$E968*((AI950+AI959)/(AH950+AH959))^$F968</f>
        <v/>
      </c>
      <c r="AJ968" s="40">
        <f>AI968*$G968*(1+AJ$7)^$D968*(AJ950/AI950)^$E968*((AJ950+AJ959)/(AI950+AI959))^$F968</f>
        <v/>
      </c>
      <c r="AK968" s="40">
        <f>AJ968*$G968*(1+AK$7)^$D968*(AK950/AJ950)^$E968*((AK950+AK959)/(AJ950+AJ959))^$F968</f>
        <v/>
      </c>
      <c r="AL968" s="40">
        <f>AK968*$G968*(1+AL$7)^$D968*(AL950/AK950)^$E968*((AL950+AL959)/(AK950+AK959))^$F968</f>
        <v/>
      </c>
      <c r="AM968" s="40">
        <f>AL968*$G968*(1+AM$7)^$D968*(AM950/AL950)^$E968*((AM950+AM959)/(AL950+AL959))^$F968</f>
        <v/>
      </c>
      <c r="AN968" s="40">
        <f>AM968*$G968*(1+AN$7)^$D968*(AN950/AM950)^$E968*((AN950+AN959)/(AM950+AM959))^$F968</f>
        <v/>
      </c>
      <c r="AO968" s="40">
        <f>AN968*$G968*(1+AO$7)^$D968*(AO950/AN950)^$E968*((AO950+AO959)/(AN950+AN959))^$F968</f>
        <v/>
      </c>
      <c r="AP968" s="40">
        <f>AO968*$G968*(1+AP$7)^$D968*(AP950/AO950)^$E968*((AP950+AP959)/(AO950+AO959))^$F968</f>
        <v/>
      </c>
      <c r="AQ968" s="40">
        <f>AP968*$G968*(1+AQ$7)^$D968*(AQ950/AP950)^$E968*((AQ950+AQ959)/(AP950+AP959))^$F968</f>
        <v/>
      </c>
      <c r="AR968" s="40">
        <f>AQ968*$G968*(1+AR$7)^$D968*(AR950/AQ950)^$E968*((AR950+AR959)/(AQ950+AQ959))^$F968</f>
        <v/>
      </c>
      <c r="AS968" s="40">
        <f>AR968*$G968*(1+AS$7)^$D968*(AS950/AR950)^$E968*((AS950+AS959)/(AR950+AR959))^$F968</f>
        <v/>
      </c>
      <c r="AT968" s="40">
        <f>AS968*$G968*(1+AT$7)^$D968*(AT950/AS950)^$E968*((AT950+AT959)/(AS950+AS959))^$F968</f>
        <v/>
      </c>
      <c r="AU968" s="40">
        <f>AT968*$G968*(1+AU$7)^$D968*(AU950/AT950)^$E968*((AU950+AU959)/(AT950+AT959))^$F968</f>
        <v/>
      </c>
      <c r="AV968" s="40">
        <f>AU968*$G968*(1+AV$7)^$D968*(AV950/AU950)^$E968*((AV950+AV959)/(AU950+AU959))^$F968</f>
        <v/>
      </c>
      <c r="AW968" s="40">
        <f>AV968*$G968*(1+AW$7)^$D968*(AW950/AV950)^$E968*((AW950+AW959)/(AV950+AV959))^$F968</f>
        <v/>
      </c>
      <c r="AX968" s="40">
        <f>AW968*$G968*(1+AX$7)^$D968*(AX950/AW950)^$E968*((AX950+AX959)/(AW950+AW959))^$F968</f>
        <v/>
      </c>
      <c r="AY968" s="40">
        <f>AX968*$G968*(1+AY$7)^$D968*(AY950/AX950)^$E968*((AY950+AY959)/(AX950+AX959))^$F968</f>
        <v/>
      </c>
    </row>
    <row r="969" hidden="1" outlineLevel="2">
      <c r="A969" s="14" t="inlineStr">
        <is>
          <t>ener</t>
        </is>
      </c>
      <c r="B969" s="14" t="inlineStr">
        <is>
          <t>lpg</t>
        </is>
      </c>
      <c r="C969" s="14" t="inlineStr">
        <is>
          <t>rod</t>
        </is>
      </c>
      <c r="D969" s="36">
        <f>INDEX(Inputs!$O$5:$O$132,MATCH($B969&amp;"|"&amp;$C969,Inputs!$A$5:$A$132,0))</f>
        <v/>
      </c>
      <c r="E969" s="36">
        <f>INDEX(Inputs!$P$5:$P$132,MATCH($B969&amp;"|"&amp;$C969,Inputs!$A$5:$A$132,0))</f>
        <v/>
      </c>
      <c r="F969" s="36">
        <f>INDEX(Inputs!$T$5:$T$132,MATCH($B969&amp;"|"&amp;$C969,Inputs!$A$5:$A$132,0))</f>
        <v/>
      </c>
      <c r="G969" s="36">
        <f>INDEX(Inputs!$S$5:$S$132,MATCH($B969&amp;"|"&amp;$C969,Inputs!$A$5:$A$132,0))</f>
        <v/>
      </c>
      <c r="H969" s="14">
        <f>INDEX(VarLab,MATCH($A969,VarKey,0))&amp;INDEX(MemLab,MATCH($C969&amp;"|"&amp;$B969,MemKey,0))</f>
        <v/>
      </c>
      <c r="I969" s="14">
        <f>INDEX(VarUnit,MATCH($A969,VarKey,0))</f>
        <v/>
      </c>
      <c r="J969" s="14">
        <f>INDEX(VarSrc,MATCH($A969,VarKey,0))</f>
        <v/>
      </c>
      <c r="K969" s="11">
        <f>CodePrefix&amp;$A969&amp;IF($C969="","","."&amp;$C969&amp;"."&amp;$B969)&amp;INDEX(VarEnd,MATCH($A969,VarKey,0))&amp;K$5</f>
        <v/>
      </c>
      <c r="L969" s="39">
        <f>INDEX(Inputs!$X$5:$X$132,MATCH($B969&amp;"|"&amp;$C969,Inputs!$A$5:$A$132,0))</f>
        <v/>
      </c>
      <c r="M969" s="40">
        <f>L969*$G969*(1+M$7)^$D969*(M951/L951)^$E969*((M951+M960)/(L951+L960))^$F969</f>
        <v/>
      </c>
      <c r="N969" s="40">
        <f>M969*$G969*(1+N$7)^$D969*(N951/M951)^$E969*((N951+N960)/(M951+M960))^$F969</f>
        <v/>
      </c>
      <c r="O969" s="40">
        <f>N969*$G969*(1+O$7)^$D969*(O951/N951)^$E969*((O951+O960)/(N951+N960))^$F969</f>
        <v/>
      </c>
      <c r="P969" s="40">
        <f>O969*$G969*(1+P$7)^$D969*(P951/O951)^$E969*((P951+P960)/(O951+O960))^$F969</f>
        <v/>
      </c>
      <c r="Q969" s="40">
        <f>P969*$G969*(1+Q$7)^$D969*(Q951/P951)^$E969*((Q951+Q960)/(P951+P960))^$F969</f>
        <v/>
      </c>
      <c r="R969" s="40">
        <f>Q969*$G969*(1+R$7)^$D969*(R951/Q951)^$E969*((R951+R960)/(Q951+Q960))^$F969</f>
        <v/>
      </c>
      <c r="S969" s="40">
        <f>R969*$G969*(1+S$7)^$D969*(S951/R951)^$E969*((S951+S960)/(R951+R960))^$F969</f>
        <v/>
      </c>
      <c r="T969" s="40">
        <f>S969*$G969*(1+T$7)^$D969*(T951/S951)^$E969*((T951+T960)/(S951+S960))^$F969</f>
        <v/>
      </c>
      <c r="U969" s="40">
        <f>T969*$G969*(1+U$7)^$D969*(U951/T951)^$E969*((U951+U960)/(T951+T960))^$F969</f>
        <v/>
      </c>
      <c r="V969" s="40">
        <f>U969*$G969*(1+V$7)^$D969*(V951/U951)^$E969*((V951+V960)/(U951+U960))^$F969</f>
        <v/>
      </c>
      <c r="W969" s="40">
        <f>V969*$G969*(1+W$7)^$D969*(W951/V951)^$E969*((W951+W960)/(V951+V960))^$F969</f>
        <v/>
      </c>
      <c r="X969" s="40">
        <f>W969*$G969*(1+X$7)^$D969*(X951/W951)^$E969*((X951+X960)/(W951+W960))^$F969</f>
        <v/>
      </c>
      <c r="Y969" s="40">
        <f>X969*$G969*(1+Y$7)^$D969*(Y951/X951)^$E969*((Y951+Y960)/(X951+X960))^$F969</f>
        <v/>
      </c>
      <c r="Z969" s="40">
        <f>Y969*$G969*(1+Z$7)^$D969*(Z951/Y951)^$E969*((Z951+Z960)/(Y951+Y960))^$F969</f>
        <v/>
      </c>
      <c r="AA969" s="40">
        <f>Z969*$G969*(1+AA$7)^$D969*(AA951/Z951)^$E969*((AA951+AA960)/(Z951+Z960))^$F969</f>
        <v/>
      </c>
      <c r="AB969" s="40">
        <f>AA969*$G969*(1+AB$7)^$D969*(AB951/AA951)^$E969*((AB951+AB960)/(AA951+AA960))^$F969</f>
        <v/>
      </c>
      <c r="AC969" s="40">
        <f>AB969*$G969*(1+AC$7)^$D969*(AC951/AB951)^$E969*((AC951+AC960)/(AB951+AB960))^$F969</f>
        <v/>
      </c>
      <c r="AD969" s="40">
        <f>AC969*$G969*(1+AD$7)^$D969*(AD951/AC951)^$E969*((AD951+AD960)/(AC951+AC960))^$F969</f>
        <v/>
      </c>
      <c r="AF969" s="11">
        <f>CodePrefix&amp;$A969&amp;IF($C969="","","."&amp;$C969&amp;"."&amp;$B969)&amp;INDEX(VarEnd,MATCH($A969,VarKey,0))&amp;AF$5</f>
        <v/>
      </c>
      <c r="AG969" s="39">
        <f>INDEX(Inputs!$X$5:$X$132,MATCH($B969&amp;"|"&amp;$C969,Inputs!$A$5:$A$132,0))</f>
        <v/>
      </c>
      <c r="AH969" s="40">
        <f>AG969*$G969*(1+AH$7)^$D969*(AH951/AG951)^$E969*((AH951+AH960)/(AG951+AG960))^$F969</f>
        <v/>
      </c>
      <c r="AI969" s="40">
        <f>AH969*$G969*(1+AI$7)^$D969*(AI951/AH951)^$E969*((AI951+AI960)/(AH951+AH960))^$F969</f>
        <v/>
      </c>
      <c r="AJ969" s="40">
        <f>AI969*$G969*(1+AJ$7)^$D969*(AJ951/AI951)^$E969*((AJ951+AJ960)/(AI951+AI960))^$F969</f>
        <v/>
      </c>
      <c r="AK969" s="40">
        <f>AJ969*$G969*(1+AK$7)^$D969*(AK951/AJ951)^$E969*((AK951+AK960)/(AJ951+AJ960))^$F969</f>
        <v/>
      </c>
      <c r="AL969" s="40">
        <f>AK969*$G969*(1+AL$7)^$D969*(AL951/AK951)^$E969*((AL951+AL960)/(AK951+AK960))^$F969</f>
        <v/>
      </c>
      <c r="AM969" s="40">
        <f>AL969*$G969*(1+AM$7)^$D969*(AM951/AL951)^$E969*((AM951+AM960)/(AL951+AL960))^$F969</f>
        <v/>
      </c>
      <c r="AN969" s="40">
        <f>AM969*$G969*(1+AN$7)^$D969*(AN951/AM951)^$E969*((AN951+AN960)/(AM951+AM960))^$F969</f>
        <v/>
      </c>
      <c r="AO969" s="40">
        <f>AN969*$G969*(1+AO$7)^$D969*(AO951/AN951)^$E969*((AO951+AO960)/(AN951+AN960))^$F969</f>
        <v/>
      </c>
      <c r="AP969" s="40">
        <f>AO969*$G969*(1+AP$7)^$D969*(AP951/AO951)^$E969*((AP951+AP960)/(AO951+AO960))^$F969</f>
        <v/>
      </c>
      <c r="AQ969" s="40">
        <f>AP969*$G969*(1+AQ$7)^$D969*(AQ951/AP951)^$E969*((AQ951+AQ960)/(AP951+AP960))^$F969</f>
        <v/>
      </c>
      <c r="AR969" s="40">
        <f>AQ969*$G969*(1+AR$7)^$D969*(AR951/AQ951)^$E969*((AR951+AR960)/(AQ951+AQ960))^$F969</f>
        <v/>
      </c>
      <c r="AS969" s="40">
        <f>AR969*$G969*(1+AS$7)^$D969*(AS951/AR951)^$E969*((AS951+AS960)/(AR951+AR960))^$F969</f>
        <v/>
      </c>
      <c r="AT969" s="40">
        <f>AS969*$G969*(1+AT$7)^$D969*(AT951/AS951)^$E969*((AT951+AT960)/(AS951+AS960))^$F969</f>
        <v/>
      </c>
      <c r="AU969" s="40">
        <f>AT969*$G969*(1+AU$7)^$D969*(AU951/AT951)^$E969*((AU951+AU960)/(AT951+AT960))^$F969</f>
        <v/>
      </c>
      <c r="AV969" s="40">
        <f>AU969*$G969*(1+AV$7)^$D969*(AV951/AU951)^$E969*((AV951+AV960)/(AU951+AU960))^$F969</f>
        <v/>
      </c>
      <c r="AW969" s="40">
        <f>AV969*$G969*(1+AW$7)^$D969*(AW951/AV951)^$E969*((AW951+AW960)/(AV951+AV960))^$F969</f>
        <v/>
      </c>
      <c r="AX969" s="40">
        <f>AW969*$G969*(1+AX$7)^$D969*(AX951/AW951)^$E969*((AX951+AX960)/(AW951+AW960))^$F969</f>
        <v/>
      </c>
      <c r="AY969" s="40">
        <f>AX969*$G969*(1+AY$7)^$D969*(AY951/AX951)^$E969*((AY951+AY960)/(AX951+AX960))^$F969</f>
        <v/>
      </c>
    </row>
    <row r="970" hidden="1" outlineLevel="2">
      <c r="A970" s="14" t="inlineStr">
        <is>
          <t>ener</t>
        </is>
      </c>
      <c r="B970" s="14" t="inlineStr">
        <is>
          <t>ker</t>
        </is>
      </c>
      <c r="C970" s="14" t="inlineStr">
        <is>
          <t>rod</t>
        </is>
      </c>
      <c r="D970" s="36">
        <f>INDEX(Inputs!$O$5:$O$132,MATCH($B970&amp;"|"&amp;$C970,Inputs!$A$5:$A$132,0))</f>
        <v/>
      </c>
      <c r="E970" s="36">
        <f>INDEX(Inputs!$P$5:$P$132,MATCH($B970&amp;"|"&amp;$C970,Inputs!$A$5:$A$132,0))</f>
        <v/>
      </c>
      <c r="F970" s="36">
        <f>INDEX(Inputs!$T$5:$T$132,MATCH($B970&amp;"|"&amp;$C970,Inputs!$A$5:$A$132,0))</f>
        <v/>
      </c>
      <c r="G970" s="36">
        <f>INDEX(Inputs!$S$5:$S$132,MATCH($B970&amp;"|"&amp;$C970,Inputs!$A$5:$A$132,0))</f>
        <v/>
      </c>
      <c r="H970" s="14">
        <f>INDEX(VarLab,MATCH($A970,VarKey,0))&amp;INDEX(MemLab,MATCH($C970&amp;"|"&amp;$B970,MemKey,0))</f>
        <v/>
      </c>
      <c r="I970" s="14">
        <f>INDEX(VarUnit,MATCH($A970,VarKey,0))</f>
        <v/>
      </c>
      <c r="J970" s="14">
        <f>INDEX(VarSrc,MATCH($A970,VarKey,0))</f>
        <v/>
      </c>
      <c r="K970" s="11">
        <f>CodePrefix&amp;$A970&amp;IF($C970="","","."&amp;$C970&amp;"."&amp;$B970)&amp;INDEX(VarEnd,MATCH($A970,VarKey,0))&amp;K$5</f>
        <v/>
      </c>
      <c r="L970" s="39">
        <f>INDEX(Inputs!$X$5:$X$132,MATCH($B970&amp;"|"&amp;$C970,Inputs!$A$5:$A$132,0))</f>
        <v/>
      </c>
      <c r="M970" s="40">
        <f>L970*$G970*(1+M$7)^$D970*(M952/L952)^$E970*((M952+M961)/(L952+L961))^$F970</f>
        <v/>
      </c>
      <c r="N970" s="40">
        <f>M970*$G970*(1+N$7)^$D970*(N952/M952)^$E970*((N952+N961)/(M952+M961))^$F970</f>
        <v/>
      </c>
      <c r="O970" s="40">
        <f>N970*$G970*(1+O$7)^$D970*(O952/N952)^$E970*((O952+O961)/(N952+N961))^$F970</f>
        <v/>
      </c>
      <c r="P970" s="40">
        <f>O970*$G970*(1+P$7)^$D970*(P952/O952)^$E970*((P952+P961)/(O952+O961))^$F970</f>
        <v/>
      </c>
      <c r="Q970" s="40">
        <f>P970*$G970*(1+Q$7)^$D970*(Q952/P952)^$E970*((Q952+Q961)/(P952+P961))^$F970</f>
        <v/>
      </c>
      <c r="R970" s="40">
        <f>Q970*$G970*(1+R$7)^$D970*(R952/Q952)^$E970*((R952+R961)/(Q952+Q961))^$F970</f>
        <v/>
      </c>
      <c r="S970" s="40">
        <f>R970*$G970*(1+S$7)^$D970*(S952/R952)^$E970*((S952+S961)/(R952+R961))^$F970</f>
        <v/>
      </c>
      <c r="T970" s="40">
        <f>S970*$G970*(1+T$7)^$D970*(T952/S952)^$E970*((T952+T961)/(S952+S961))^$F970</f>
        <v/>
      </c>
      <c r="U970" s="40">
        <f>T970*$G970*(1+U$7)^$D970*(U952/T952)^$E970*((U952+U961)/(T952+T961))^$F970</f>
        <v/>
      </c>
      <c r="V970" s="40">
        <f>U970*$G970*(1+V$7)^$D970*(V952/U952)^$E970*((V952+V961)/(U952+U961))^$F970</f>
        <v/>
      </c>
      <c r="W970" s="40">
        <f>V970*$G970*(1+W$7)^$D970*(W952/V952)^$E970*((W952+W961)/(V952+V961))^$F970</f>
        <v/>
      </c>
      <c r="X970" s="40">
        <f>W970*$G970*(1+X$7)^$D970*(X952/W952)^$E970*((X952+X961)/(W952+W961))^$F970</f>
        <v/>
      </c>
      <c r="Y970" s="40">
        <f>X970*$G970*(1+Y$7)^$D970*(Y952/X952)^$E970*((Y952+Y961)/(X952+X961))^$F970</f>
        <v/>
      </c>
      <c r="Z970" s="40">
        <f>Y970*$G970*(1+Z$7)^$D970*(Z952/Y952)^$E970*((Z952+Z961)/(Y952+Y961))^$F970</f>
        <v/>
      </c>
      <c r="AA970" s="40">
        <f>Z970*$G970*(1+AA$7)^$D970*(AA952/Z952)^$E970*((AA952+AA961)/(Z952+Z961))^$F970</f>
        <v/>
      </c>
      <c r="AB970" s="40">
        <f>AA970*$G970*(1+AB$7)^$D970*(AB952/AA952)^$E970*((AB952+AB961)/(AA952+AA961))^$F970</f>
        <v/>
      </c>
      <c r="AC970" s="40">
        <f>AB970*$G970*(1+AC$7)^$D970*(AC952/AB952)^$E970*((AC952+AC961)/(AB952+AB961))^$F970</f>
        <v/>
      </c>
      <c r="AD970" s="40">
        <f>AC970*$G970*(1+AD$7)^$D970*(AD952/AC952)^$E970*((AD952+AD961)/(AC952+AC961))^$F970</f>
        <v/>
      </c>
      <c r="AF970" s="11">
        <f>CodePrefix&amp;$A970&amp;IF($C970="","","."&amp;$C970&amp;"."&amp;$B970)&amp;INDEX(VarEnd,MATCH($A970,VarKey,0))&amp;AF$5</f>
        <v/>
      </c>
      <c r="AG970" s="39">
        <f>INDEX(Inputs!$X$5:$X$132,MATCH($B970&amp;"|"&amp;$C970,Inputs!$A$5:$A$132,0))</f>
        <v/>
      </c>
      <c r="AH970" s="40">
        <f>AG970*$G970*(1+AH$7)^$D970*(AH952/AG952)^$E970*((AH952+AH961)/(AG952+AG961))^$F970</f>
        <v/>
      </c>
      <c r="AI970" s="40">
        <f>AH970*$G970*(1+AI$7)^$D970*(AI952/AH952)^$E970*((AI952+AI961)/(AH952+AH961))^$F970</f>
        <v/>
      </c>
      <c r="AJ970" s="40">
        <f>AI970*$G970*(1+AJ$7)^$D970*(AJ952/AI952)^$E970*((AJ952+AJ961)/(AI952+AI961))^$F970</f>
        <v/>
      </c>
      <c r="AK970" s="40">
        <f>AJ970*$G970*(1+AK$7)^$D970*(AK952/AJ952)^$E970*((AK952+AK961)/(AJ952+AJ961))^$F970</f>
        <v/>
      </c>
      <c r="AL970" s="40">
        <f>AK970*$G970*(1+AL$7)^$D970*(AL952/AK952)^$E970*((AL952+AL961)/(AK952+AK961))^$F970</f>
        <v/>
      </c>
      <c r="AM970" s="40">
        <f>AL970*$G970*(1+AM$7)^$D970*(AM952/AL952)^$E970*((AM952+AM961)/(AL952+AL961))^$F970</f>
        <v/>
      </c>
      <c r="AN970" s="40">
        <f>AM970*$G970*(1+AN$7)^$D970*(AN952/AM952)^$E970*((AN952+AN961)/(AM952+AM961))^$F970</f>
        <v/>
      </c>
      <c r="AO970" s="40">
        <f>AN970*$G970*(1+AO$7)^$D970*(AO952/AN952)^$E970*((AO952+AO961)/(AN952+AN961))^$F970</f>
        <v/>
      </c>
      <c r="AP970" s="40">
        <f>AO970*$G970*(1+AP$7)^$D970*(AP952/AO952)^$E970*((AP952+AP961)/(AO952+AO961))^$F970</f>
        <v/>
      </c>
      <c r="AQ970" s="40">
        <f>AP970*$G970*(1+AQ$7)^$D970*(AQ952/AP952)^$E970*((AQ952+AQ961)/(AP952+AP961))^$F970</f>
        <v/>
      </c>
      <c r="AR970" s="40">
        <f>AQ970*$G970*(1+AR$7)^$D970*(AR952/AQ952)^$E970*((AR952+AR961)/(AQ952+AQ961))^$F970</f>
        <v/>
      </c>
      <c r="AS970" s="40">
        <f>AR970*$G970*(1+AS$7)^$D970*(AS952/AR952)^$E970*((AS952+AS961)/(AR952+AR961))^$F970</f>
        <v/>
      </c>
      <c r="AT970" s="40">
        <f>AS970*$G970*(1+AT$7)^$D970*(AT952/AS952)^$E970*((AT952+AT961)/(AS952+AS961))^$F970</f>
        <v/>
      </c>
      <c r="AU970" s="40">
        <f>AT970*$G970*(1+AU$7)^$D970*(AU952/AT952)^$E970*((AU952+AU961)/(AT952+AT961))^$F970</f>
        <v/>
      </c>
      <c r="AV970" s="40">
        <f>AU970*$G970*(1+AV$7)^$D970*(AV952/AU952)^$E970*((AV952+AV961)/(AU952+AU961))^$F970</f>
        <v/>
      </c>
      <c r="AW970" s="40">
        <f>AV970*$G970*(1+AW$7)^$D970*(AW952/AV952)^$E970*((AW952+AW961)/(AV952+AV961))^$F970</f>
        <v/>
      </c>
      <c r="AX970" s="40">
        <f>AW970*$G970*(1+AX$7)^$D970*(AX952/AW952)^$E970*((AX952+AX961)/(AW952+AW961))^$F970</f>
        <v/>
      </c>
      <c r="AY970" s="40">
        <f>AX970*$G970*(1+AY$7)^$D970*(AY952/AX952)^$E970*((AY952+AY961)/(AX952+AX961))^$F970</f>
        <v/>
      </c>
    </row>
    <row r="971" hidden="1" outlineLevel="2">
      <c r="A971" s="14" t="inlineStr">
        <is>
          <t>ener</t>
        </is>
      </c>
      <c r="B971" s="14" t="inlineStr">
        <is>
          <t>oop</t>
        </is>
      </c>
      <c r="C971" s="14" t="inlineStr">
        <is>
          <t>rod</t>
        </is>
      </c>
      <c r="D971" s="36">
        <f>INDEX(Inputs!$O$5:$O$132,MATCH($B971&amp;"|"&amp;$C971,Inputs!$A$5:$A$132,0))</f>
        <v/>
      </c>
      <c r="E971" s="36">
        <f>INDEX(Inputs!$P$5:$P$132,MATCH($B971&amp;"|"&amp;$C971,Inputs!$A$5:$A$132,0))</f>
        <v/>
      </c>
      <c r="F971" s="36">
        <f>INDEX(Inputs!$T$5:$T$132,MATCH($B971&amp;"|"&amp;$C971,Inputs!$A$5:$A$132,0))</f>
        <v/>
      </c>
      <c r="G971" s="36">
        <f>INDEX(Inputs!$S$5:$S$132,MATCH($B971&amp;"|"&amp;$C971,Inputs!$A$5:$A$132,0))</f>
        <v/>
      </c>
      <c r="H971" s="14">
        <f>INDEX(VarLab,MATCH($A971,VarKey,0))&amp;INDEX(MemLab,MATCH($C971&amp;"|"&amp;$B971,MemKey,0))</f>
        <v/>
      </c>
      <c r="I971" s="14">
        <f>INDEX(VarUnit,MATCH($A971,VarKey,0))</f>
        <v/>
      </c>
      <c r="J971" s="14">
        <f>INDEX(VarSrc,MATCH($A971,VarKey,0))</f>
        <v/>
      </c>
      <c r="K971" s="11">
        <f>CodePrefix&amp;$A971&amp;IF($C971="","","."&amp;$C971&amp;"."&amp;$B971)&amp;INDEX(VarEnd,MATCH($A971,VarKey,0))&amp;K$5</f>
        <v/>
      </c>
      <c r="L971" s="39">
        <f>INDEX(Inputs!$X$5:$X$132,MATCH($B971&amp;"|"&amp;$C971,Inputs!$A$5:$A$132,0))</f>
        <v/>
      </c>
      <c r="M971" s="40">
        <f>L971*$G971*(1+M$7)^$D971*(M953/L953)^$E971*((M953+M962)/(L953+L962))^$F971</f>
        <v/>
      </c>
      <c r="N971" s="40">
        <f>M971*$G971*(1+N$7)^$D971*(N953/M953)^$E971*((N953+N962)/(M953+M962))^$F971</f>
        <v/>
      </c>
      <c r="O971" s="40">
        <f>N971*$G971*(1+O$7)^$D971*(O953/N953)^$E971*((O953+O962)/(N953+N962))^$F971</f>
        <v/>
      </c>
      <c r="P971" s="40">
        <f>O971*$G971*(1+P$7)^$D971*(P953/O953)^$E971*((P953+P962)/(O953+O962))^$F971</f>
        <v/>
      </c>
      <c r="Q971" s="40">
        <f>P971*$G971*(1+Q$7)^$D971*(Q953/P953)^$E971*((Q953+Q962)/(P953+P962))^$F971</f>
        <v/>
      </c>
      <c r="R971" s="40">
        <f>Q971*$G971*(1+R$7)^$D971*(R953/Q953)^$E971*((R953+R962)/(Q953+Q962))^$F971</f>
        <v/>
      </c>
      <c r="S971" s="40">
        <f>R971*$G971*(1+S$7)^$D971*(S953/R953)^$E971*((S953+S962)/(R953+R962))^$F971</f>
        <v/>
      </c>
      <c r="T971" s="40">
        <f>S971*$G971*(1+T$7)^$D971*(T953/S953)^$E971*((T953+T962)/(S953+S962))^$F971</f>
        <v/>
      </c>
      <c r="U971" s="40">
        <f>T971*$G971*(1+U$7)^$D971*(U953/T953)^$E971*((U953+U962)/(T953+T962))^$F971</f>
        <v/>
      </c>
      <c r="V971" s="40">
        <f>U971*$G971*(1+V$7)^$D971*(V953/U953)^$E971*((V953+V962)/(U953+U962))^$F971</f>
        <v/>
      </c>
      <c r="W971" s="40">
        <f>V971*$G971*(1+W$7)^$D971*(W953/V953)^$E971*((W953+W962)/(V953+V962))^$F971</f>
        <v/>
      </c>
      <c r="X971" s="40">
        <f>W971*$G971*(1+X$7)^$D971*(X953/W953)^$E971*((X953+X962)/(W953+W962))^$F971</f>
        <v/>
      </c>
      <c r="Y971" s="40">
        <f>X971*$G971*(1+Y$7)^$D971*(Y953/X953)^$E971*((Y953+Y962)/(X953+X962))^$F971</f>
        <v/>
      </c>
      <c r="Z971" s="40">
        <f>Y971*$G971*(1+Z$7)^$D971*(Z953/Y953)^$E971*((Z953+Z962)/(Y953+Y962))^$F971</f>
        <v/>
      </c>
      <c r="AA971" s="40">
        <f>Z971*$G971*(1+AA$7)^$D971*(AA953/Z953)^$E971*((AA953+AA962)/(Z953+Z962))^$F971</f>
        <v/>
      </c>
      <c r="AB971" s="40">
        <f>AA971*$G971*(1+AB$7)^$D971*(AB953/AA953)^$E971*((AB953+AB962)/(AA953+AA962))^$F971</f>
        <v/>
      </c>
      <c r="AC971" s="40">
        <f>AB971*$G971*(1+AC$7)^$D971*(AC953/AB953)^$E971*((AC953+AC962)/(AB953+AB962))^$F971</f>
        <v/>
      </c>
      <c r="AD971" s="40">
        <f>AC971*$G971*(1+AD$7)^$D971*(AD953/AC953)^$E971*((AD953+AD962)/(AC953+AC962))^$F971</f>
        <v/>
      </c>
      <c r="AF971" s="11">
        <f>CodePrefix&amp;$A971&amp;IF($C971="","","."&amp;$C971&amp;"."&amp;$B971)&amp;INDEX(VarEnd,MATCH($A971,VarKey,0))&amp;AF$5</f>
        <v/>
      </c>
      <c r="AG971" s="39">
        <f>INDEX(Inputs!$X$5:$X$132,MATCH($B971&amp;"|"&amp;$C971,Inputs!$A$5:$A$132,0))</f>
        <v/>
      </c>
      <c r="AH971" s="40">
        <f>AG971*$G971*(1+AH$7)^$D971*(AH953/AG953)^$E971*((AH953+AH962)/(AG953+AG962))^$F971</f>
        <v/>
      </c>
      <c r="AI971" s="40">
        <f>AH971*$G971*(1+AI$7)^$D971*(AI953/AH953)^$E971*((AI953+AI962)/(AH953+AH962))^$F971</f>
        <v/>
      </c>
      <c r="AJ971" s="40">
        <f>AI971*$G971*(1+AJ$7)^$D971*(AJ953/AI953)^$E971*((AJ953+AJ962)/(AI953+AI962))^$F971</f>
        <v/>
      </c>
      <c r="AK971" s="40">
        <f>AJ971*$G971*(1+AK$7)^$D971*(AK953/AJ953)^$E971*((AK953+AK962)/(AJ953+AJ962))^$F971</f>
        <v/>
      </c>
      <c r="AL971" s="40">
        <f>AK971*$G971*(1+AL$7)^$D971*(AL953/AK953)^$E971*((AL953+AL962)/(AK953+AK962))^$F971</f>
        <v/>
      </c>
      <c r="AM971" s="40">
        <f>AL971*$G971*(1+AM$7)^$D971*(AM953/AL953)^$E971*((AM953+AM962)/(AL953+AL962))^$F971</f>
        <v/>
      </c>
      <c r="AN971" s="40">
        <f>AM971*$G971*(1+AN$7)^$D971*(AN953/AM953)^$E971*((AN953+AN962)/(AM953+AM962))^$F971</f>
        <v/>
      </c>
      <c r="AO971" s="40">
        <f>AN971*$G971*(1+AO$7)^$D971*(AO953/AN953)^$E971*((AO953+AO962)/(AN953+AN962))^$F971</f>
        <v/>
      </c>
      <c r="AP971" s="40">
        <f>AO971*$G971*(1+AP$7)^$D971*(AP953/AO953)^$E971*((AP953+AP962)/(AO953+AO962))^$F971</f>
        <v/>
      </c>
      <c r="AQ971" s="40">
        <f>AP971*$G971*(1+AQ$7)^$D971*(AQ953/AP953)^$E971*((AQ953+AQ962)/(AP953+AP962))^$F971</f>
        <v/>
      </c>
      <c r="AR971" s="40">
        <f>AQ971*$G971*(1+AR$7)^$D971*(AR953/AQ953)^$E971*((AR953+AR962)/(AQ953+AQ962))^$F971</f>
        <v/>
      </c>
      <c r="AS971" s="40">
        <f>AR971*$G971*(1+AS$7)^$D971*(AS953/AR953)^$E971*((AS953+AS962)/(AR953+AR962))^$F971</f>
        <v/>
      </c>
      <c r="AT971" s="40">
        <f>AS971*$G971*(1+AT$7)^$D971*(AT953/AS953)^$E971*((AT953+AT962)/(AS953+AS962))^$F971</f>
        <v/>
      </c>
      <c r="AU971" s="40">
        <f>AT971*$G971*(1+AU$7)^$D971*(AU953/AT953)^$E971*((AU953+AU962)/(AT953+AT962))^$F971</f>
        <v/>
      </c>
      <c r="AV971" s="40">
        <f>AU971*$G971*(1+AV$7)^$D971*(AV953/AU953)^$E971*((AV953+AV962)/(AU953+AU962))^$F971</f>
        <v/>
      </c>
      <c r="AW971" s="40">
        <f>AV971*$G971*(1+AW$7)^$D971*(AW953/AV953)^$E971*((AW953+AW962)/(AV953+AV962))^$F971</f>
        <v/>
      </c>
      <c r="AX971" s="40">
        <f>AW971*$G971*(1+AX$7)^$D971*(AX953/AW953)^$E971*((AX953+AX962)/(AW953+AW962))^$F971</f>
        <v/>
      </c>
      <c r="AY971" s="40">
        <f>AX971*$G971*(1+AY$7)^$D971*(AY953/AX953)^$E971*((AY953+AY962)/(AX953+AX962))^$F971</f>
        <v/>
      </c>
    </row>
    <row r="972" hidden="1" outlineLevel="2">
      <c r="A972" s="14" t="inlineStr">
        <is>
          <t>ener</t>
        </is>
      </c>
      <c r="B972" s="14" t="inlineStr">
        <is>
          <t>bio</t>
        </is>
      </c>
      <c r="C972" s="14" t="inlineStr">
        <is>
          <t>rod</t>
        </is>
      </c>
      <c r="D972" s="36">
        <f>INDEX(Inputs!$O$5:$O$132,MATCH($B972&amp;"|"&amp;$C972,Inputs!$A$5:$A$132,0))</f>
        <v/>
      </c>
      <c r="E972" s="36">
        <f>INDEX(Inputs!$P$5:$P$132,MATCH($B972&amp;"|"&amp;$C972,Inputs!$A$5:$A$132,0))</f>
        <v/>
      </c>
      <c r="F972" s="36">
        <f>INDEX(Inputs!$T$5:$T$132,MATCH($B972&amp;"|"&amp;$C972,Inputs!$A$5:$A$132,0))</f>
        <v/>
      </c>
      <c r="G972" s="36">
        <f>INDEX(Inputs!$S$5:$S$132,MATCH($B972&amp;"|"&amp;$C972,Inputs!$A$5:$A$132,0))</f>
        <v/>
      </c>
      <c r="H972" s="14">
        <f>INDEX(VarLab,MATCH($A972,VarKey,0))&amp;INDEX(MemLab,MATCH($C972&amp;"|"&amp;$B972,MemKey,0))</f>
        <v/>
      </c>
      <c r="I972" s="14">
        <f>INDEX(VarUnit,MATCH($A972,VarKey,0))</f>
        <v/>
      </c>
      <c r="J972" s="14">
        <f>INDEX(VarSrc,MATCH($A972,VarKey,0))</f>
        <v/>
      </c>
      <c r="K972" s="11">
        <f>CodePrefix&amp;$A972&amp;IF($C972="","","."&amp;$C972&amp;"."&amp;$B972)&amp;INDEX(VarEnd,MATCH($A972,VarKey,0))&amp;K$5</f>
        <v/>
      </c>
      <c r="L972" s="39">
        <f>INDEX(Inputs!$X$5:$X$132,MATCH($B972&amp;"|"&amp;$C972,Inputs!$A$5:$A$132,0))</f>
        <v/>
      </c>
      <c r="M972" s="40">
        <f>L972*$G972*(1+M$7)^$D972*(M954/L954)^$E972*((M954+M963)/(L954+L963))^$F972</f>
        <v/>
      </c>
      <c r="N972" s="40">
        <f>M972*$G972*(1+N$7)^$D972*(N954/M954)^$E972*((N954+N963)/(M954+M963))^$F972</f>
        <v/>
      </c>
      <c r="O972" s="40">
        <f>N972*$G972*(1+O$7)^$D972*(O954/N954)^$E972*((O954+O963)/(N954+N963))^$F972</f>
        <v/>
      </c>
      <c r="P972" s="40">
        <f>O972*$G972*(1+P$7)^$D972*(P954/O954)^$E972*((P954+P963)/(O954+O963))^$F972</f>
        <v/>
      </c>
      <c r="Q972" s="40">
        <f>P972*$G972*(1+Q$7)^$D972*(Q954/P954)^$E972*((Q954+Q963)/(P954+P963))^$F972</f>
        <v/>
      </c>
      <c r="R972" s="40">
        <f>Q972*$G972*(1+R$7)^$D972*(R954/Q954)^$E972*((R954+R963)/(Q954+Q963))^$F972</f>
        <v/>
      </c>
      <c r="S972" s="40">
        <f>R972*$G972*(1+S$7)^$D972*(S954/R954)^$E972*((S954+S963)/(R954+R963))^$F972</f>
        <v/>
      </c>
      <c r="T972" s="40">
        <f>S972*$G972*(1+T$7)^$D972*(T954/S954)^$E972*((T954+T963)/(S954+S963))^$F972</f>
        <v/>
      </c>
      <c r="U972" s="40">
        <f>T972*$G972*(1+U$7)^$D972*(U954/T954)^$E972*((U954+U963)/(T954+T963))^$F972</f>
        <v/>
      </c>
      <c r="V972" s="40">
        <f>U972*$G972*(1+V$7)^$D972*(V954/U954)^$E972*((V954+V963)/(U954+U963))^$F972</f>
        <v/>
      </c>
      <c r="W972" s="40">
        <f>V972*$G972*(1+W$7)^$D972*(W954/V954)^$E972*((W954+W963)/(V954+V963))^$F972</f>
        <v/>
      </c>
      <c r="X972" s="40">
        <f>W972*$G972*(1+X$7)^$D972*(X954/W954)^$E972*((X954+X963)/(W954+W963))^$F972</f>
        <v/>
      </c>
      <c r="Y972" s="40">
        <f>X972*$G972*(1+Y$7)^$D972*(Y954/X954)^$E972*((Y954+Y963)/(X954+X963))^$F972</f>
        <v/>
      </c>
      <c r="Z972" s="40">
        <f>Y972*$G972*(1+Z$7)^$D972*(Z954/Y954)^$E972*((Z954+Z963)/(Y954+Y963))^$F972</f>
        <v/>
      </c>
      <c r="AA972" s="40">
        <f>Z972*$G972*(1+AA$7)^$D972*(AA954/Z954)^$E972*((AA954+AA963)/(Z954+Z963))^$F972</f>
        <v/>
      </c>
      <c r="AB972" s="40">
        <f>AA972*$G972*(1+AB$7)^$D972*(AB954/AA954)^$E972*((AB954+AB963)/(AA954+AA963))^$F972</f>
        <v/>
      </c>
      <c r="AC972" s="40">
        <f>AB972*$G972*(1+AC$7)^$D972*(AC954/AB954)^$E972*((AC954+AC963)/(AB954+AB963))^$F972</f>
        <v/>
      </c>
      <c r="AD972" s="40">
        <f>AC972*$G972*(1+AD$7)^$D972*(AD954/AC954)^$E972*((AD954+AD963)/(AC954+AC963))^$F972</f>
        <v/>
      </c>
      <c r="AF972" s="11">
        <f>CodePrefix&amp;$A972&amp;IF($C972="","","."&amp;$C972&amp;"."&amp;$B972)&amp;INDEX(VarEnd,MATCH($A972,VarKey,0))&amp;AF$5</f>
        <v/>
      </c>
      <c r="AG972" s="39">
        <f>INDEX(Inputs!$X$5:$X$132,MATCH($B972&amp;"|"&amp;$C972,Inputs!$A$5:$A$132,0))</f>
        <v/>
      </c>
      <c r="AH972" s="40">
        <f>AG972*$G972*(1+AH$7)^$D972*(AH954/AG954)^$E972*((AH954+AH963)/(AG954+AG963))^$F972</f>
        <v/>
      </c>
      <c r="AI972" s="40">
        <f>AH972*$G972*(1+AI$7)^$D972*(AI954/AH954)^$E972*((AI954+AI963)/(AH954+AH963))^$F972</f>
        <v/>
      </c>
      <c r="AJ972" s="40">
        <f>AI972*$G972*(1+AJ$7)^$D972*(AJ954/AI954)^$E972*((AJ954+AJ963)/(AI954+AI963))^$F972</f>
        <v/>
      </c>
      <c r="AK972" s="40">
        <f>AJ972*$G972*(1+AK$7)^$D972*(AK954/AJ954)^$E972*((AK954+AK963)/(AJ954+AJ963))^$F972</f>
        <v/>
      </c>
      <c r="AL972" s="40">
        <f>AK972*$G972*(1+AL$7)^$D972*(AL954/AK954)^$E972*((AL954+AL963)/(AK954+AK963))^$F972</f>
        <v/>
      </c>
      <c r="AM972" s="40">
        <f>AL972*$G972*(1+AM$7)^$D972*(AM954/AL954)^$E972*((AM954+AM963)/(AL954+AL963))^$F972</f>
        <v/>
      </c>
      <c r="AN972" s="40">
        <f>AM972*$G972*(1+AN$7)^$D972*(AN954/AM954)^$E972*((AN954+AN963)/(AM954+AM963))^$F972</f>
        <v/>
      </c>
      <c r="AO972" s="40">
        <f>AN972*$G972*(1+AO$7)^$D972*(AO954/AN954)^$E972*((AO954+AO963)/(AN954+AN963))^$F972</f>
        <v/>
      </c>
      <c r="AP972" s="40">
        <f>AO972*$G972*(1+AP$7)^$D972*(AP954/AO954)^$E972*((AP954+AP963)/(AO954+AO963))^$F972</f>
        <v/>
      </c>
      <c r="AQ972" s="40">
        <f>AP972*$G972*(1+AQ$7)^$D972*(AQ954/AP954)^$E972*((AQ954+AQ963)/(AP954+AP963))^$F972</f>
        <v/>
      </c>
      <c r="AR972" s="40">
        <f>AQ972*$G972*(1+AR$7)^$D972*(AR954/AQ954)^$E972*((AR954+AR963)/(AQ954+AQ963))^$F972</f>
        <v/>
      </c>
      <c r="AS972" s="40">
        <f>AR972*$G972*(1+AS$7)^$D972*(AS954/AR954)^$E972*((AS954+AS963)/(AR954+AR963))^$F972</f>
        <v/>
      </c>
      <c r="AT972" s="40">
        <f>AS972*$G972*(1+AT$7)^$D972*(AT954/AS954)^$E972*((AT954+AT963)/(AS954+AS963))^$F972</f>
        <v/>
      </c>
      <c r="AU972" s="40">
        <f>AT972*$G972*(1+AU$7)^$D972*(AU954/AT954)^$E972*((AU954+AU963)/(AT954+AT963))^$F972</f>
        <v/>
      </c>
      <c r="AV972" s="40">
        <f>AU972*$G972*(1+AV$7)^$D972*(AV954/AU954)^$E972*((AV954+AV963)/(AU954+AU963))^$F972</f>
        <v/>
      </c>
      <c r="AW972" s="40">
        <f>AV972*$G972*(1+AW$7)^$D972*(AW954/AV954)^$E972*((AW954+AW963)/(AV954+AV963))^$F972</f>
        <v/>
      </c>
      <c r="AX972" s="40">
        <f>AW972*$G972*(1+AX$7)^$D972*(AX954/AW954)^$E972*((AX954+AX963)/(AW954+AW963))^$F972</f>
        <v/>
      </c>
      <c r="AY972" s="40">
        <f>AX972*$G972*(1+AY$7)^$D972*(AY954/AX954)^$E972*((AY954+AY963)/(AX954+AX963))^$F972</f>
        <v/>
      </c>
    </row>
    <row r="973" hidden="1" outlineLevel="2"/>
    <row r="974" hidden="1" outlineLevel="2">
      <c r="A974" s="14" t="inlineStr">
        <is>
          <t>co2</t>
        </is>
      </c>
      <c r="B974" s="14" t="inlineStr">
        <is>
          <t>coa</t>
        </is>
      </c>
      <c r="C974" s="14" t="inlineStr">
        <is>
          <t>rod</t>
        </is>
      </c>
      <c r="D974" s="36">
        <f>INDEX(Inputs!$W$5:$W$132,MATCH($B974&amp;"|"&amp;$C974,Inputs!$A$5:$A$132,0))</f>
        <v/>
      </c>
      <c r="E974" s="35" t="n"/>
      <c r="F974" s="35" t="n"/>
      <c r="G974" s="35" t="n"/>
      <c r="H974" s="14">
        <f>INDEX(VarLab,MATCH($A974,VarKey,0))&amp;INDEX(MemLab,MATCH($C974&amp;"|"&amp;$B974,MemKey,0))</f>
        <v/>
      </c>
      <c r="I974" s="14">
        <f>INDEX(VarUnit,MATCH($A974,VarKey,0))</f>
        <v/>
      </c>
      <c r="J974" s="14">
        <f>INDEX(VarSrc,MATCH($A974,VarKey,0))</f>
        <v/>
      </c>
      <c r="K974" s="11">
        <f>CodePrefix&amp;$A974&amp;IF($C974="","","."&amp;$C974&amp;"."&amp;$B974)&amp;INDEX(VarEnd,MATCH($A974,VarKey,0))&amp;K$5</f>
        <v/>
      </c>
      <c r="L974" s="15">
        <f>L965*Settings!$C$13*$D974</f>
        <v/>
      </c>
      <c r="M974" s="16">
        <f>M965*Settings!$C$13*$D974</f>
        <v/>
      </c>
      <c r="N974" s="16">
        <f>N965*Settings!$C$13*$D974</f>
        <v/>
      </c>
      <c r="O974" s="16">
        <f>O965*Settings!$C$13*$D974</f>
        <v/>
      </c>
      <c r="P974" s="16">
        <f>P965*Settings!$C$13*$D974</f>
        <v/>
      </c>
      <c r="Q974" s="16">
        <f>Q965*Settings!$C$13*$D974</f>
        <v/>
      </c>
      <c r="R974" s="16">
        <f>R965*Settings!$C$13*$D974</f>
        <v/>
      </c>
      <c r="S974" s="16">
        <f>S965*Settings!$C$13*$D974</f>
        <v/>
      </c>
      <c r="T974" s="16">
        <f>T965*Settings!$C$13*$D974</f>
        <v/>
      </c>
      <c r="U974" s="16">
        <f>U965*Settings!$C$13*$D974</f>
        <v/>
      </c>
      <c r="V974" s="16">
        <f>V965*Settings!$C$13*$D974</f>
        <v/>
      </c>
      <c r="W974" s="16">
        <f>W965*Settings!$C$13*$D974</f>
        <v/>
      </c>
      <c r="X974" s="16">
        <f>X965*Settings!$C$13*$D974</f>
        <v/>
      </c>
      <c r="Y974" s="16">
        <f>Y965*Settings!$C$13*$D974</f>
        <v/>
      </c>
      <c r="Z974" s="16">
        <f>Z965*Settings!$C$13*$D974</f>
        <v/>
      </c>
      <c r="AA974" s="16">
        <f>AA965*Settings!$C$13*$D974</f>
        <v/>
      </c>
      <c r="AB974" s="16">
        <f>AB965*Settings!$C$13*$D974</f>
        <v/>
      </c>
      <c r="AC974" s="16">
        <f>AC965*Settings!$C$13*$D974</f>
        <v/>
      </c>
      <c r="AD974" s="16">
        <f>AD965*Settings!$C$13*$D974</f>
        <v/>
      </c>
      <c r="AF974" s="11">
        <f>CodePrefix&amp;$A974&amp;IF($C974="","","."&amp;$C974&amp;"."&amp;$B974)&amp;INDEX(VarEnd,MATCH($A974,VarKey,0))&amp;AF$5</f>
        <v/>
      </c>
      <c r="AG974" s="15">
        <f>AG965*Settings!$C$13*$D974</f>
        <v/>
      </c>
      <c r="AH974" s="16">
        <f>AH965*Settings!$C$13*$D974</f>
        <v/>
      </c>
      <c r="AI974" s="16">
        <f>AI965*Settings!$C$13*$D974</f>
        <v/>
      </c>
      <c r="AJ974" s="16">
        <f>AJ965*Settings!$C$13*$D974</f>
        <v/>
      </c>
      <c r="AK974" s="16">
        <f>AK965*Settings!$C$13*$D974</f>
        <v/>
      </c>
      <c r="AL974" s="16">
        <f>AL965*Settings!$C$13*$D974</f>
        <v/>
      </c>
      <c r="AM974" s="16">
        <f>AM965*Settings!$C$13*$D974</f>
        <v/>
      </c>
      <c r="AN974" s="16">
        <f>AN965*Settings!$C$13*$D974</f>
        <v/>
      </c>
      <c r="AO974" s="16">
        <f>AO965*Settings!$C$13*$D974</f>
        <v/>
      </c>
      <c r="AP974" s="16">
        <f>AP965*Settings!$C$13*$D974</f>
        <v/>
      </c>
      <c r="AQ974" s="16">
        <f>AQ965*Settings!$C$13*$D974</f>
        <v/>
      </c>
      <c r="AR974" s="16">
        <f>AR965*Settings!$C$13*$D974</f>
        <v/>
      </c>
      <c r="AS974" s="16">
        <f>AS965*Settings!$C$13*$D974</f>
        <v/>
      </c>
      <c r="AT974" s="16">
        <f>AT965*Settings!$C$13*$D974</f>
        <v/>
      </c>
      <c r="AU974" s="16">
        <f>AU965*Settings!$C$13*$D974</f>
        <v/>
      </c>
      <c r="AV974" s="16">
        <f>AV965*Settings!$C$13*$D974</f>
        <v/>
      </c>
      <c r="AW974" s="16">
        <f>AW965*Settings!$C$13*$D974</f>
        <v/>
      </c>
      <c r="AX974" s="16">
        <f>AX965*Settings!$C$13*$D974</f>
        <v/>
      </c>
      <c r="AY974" s="16">
        <f>AY965*Settings!$C$13*$D974</f>
        <v/>
      </c>
    </row>
    <row r="975" hidden="1" outlineLevel="2">
      <c r="A975" s="14" t="inlineStr">
        <is>
          <t>co2</t>
        </is>
      </c>
      <c r="B975" s="14" t="inlineStr">
        <is>
          <t>nga</t>
        </is>
      </c>
      <c r="C975" s="14" t="inlineStr">
        <is>
          <t>rod</t>
        </is>
      </c>
      <c r="D975" s="36">
        <f>INDEX(Inputs!$W$5:$W$132,MATCH($B975&amp;"|"&amp;$C975,Inputs!$A$5:$A$132,0))</f>
        <v/>
      </c>
      <c r="E975" s="35" t="n"/>
      <c r="F975" s="35" t="n"/>
      <c r="G975" s="35" t="n"/>
      <c r="H975" s="14">
        <f>INDEX(VarLab,MATCH($A975,VarKey,0))&amp;INDEX(MemLab,MATCH($C975&amp;"|"&amp;$B975,MemKey,0))</f>
        <v/>
      </c>
      <c r="I975" s="14">
        <f>INDEX(VarUnit,MATCH($A975,VarKey,0))</f>
        <v/>
      </c>
      <c r="J975" s="14">
        <f>INDEX(VarSrc,MATCH($A975,VarKey,0))</f>
        <v/>
      </c>
      <c r="K975" s="11">
        <f>CodePrefix&amp;$A975&amp;IF($C975="","","."&amp;$C975&amp;"."&amp;$B975)&amp;INDEX(VarEnd,MATCH($A975,VarKey,0))&amp;K$5</f>
        <v/>
      </c>
      <c r="L975" s="15">
        <f>L966*Settings!$C$13*$D975</f>
        <v/>
      </c>
      <c r="M975" s="16">
        <f>M966*Settings!$C$13*$D975</f>
        <v/>
      </c>
      <c r="N975" s="16">
        <f>N966*Settings!$C$13*$D975</f>
        <v/>
      </c>
      <c r="O975" s="16">
        <f>O966*Settings!$C$13*$D975</f>
        <v/>
      </c>
      <c r="P975" s="16">
        <f>P966*Settings!$C$13*$D975</f>
        <v/>
      </c>
      <c r="Q975" s="16">
        <f>Q966*Settings!$C$13*$D975</f>
        <v/>
      </c>
      <c r="R975" s="16">
        <f>R966*Settings!$C$13*$D975</f>
        <v/>
      </c>
      <c r="S975" s="16">
        <f>S966*Settings!$C$13*$D975</f>
        <v/>
      </c>
      <c r="T975" s="16">
        <f>T966*Settings!$C$13*$D975</f>
        <v/>
      </c>
      <c r="U975" s="16">
        <f>U966*Settings!$C$13*$D975</f>
        <v/>
      </c>
      <c r="V975" s="16">
        <f>V966*Settings!$C$13*$D975</f>
        <v/>
      </c>
      <c r="W975" s="16">
        <f>W966*Settings!$C$13*$D975</f>
        <v/>
      </c>
      <c r="X975" s="16">
        <f>X966*Settings!$C$13*$D975</f>
        <v/>
      </c>
      <c r="Y975" s="16">
        <f>Y966*Settings!$C$13*$D975</f>
        <v/>
      </c>
      <c r="Z975" s="16">
        <f>Z966*Settings!$C$13*$D975</f>
        <v/>
      </c>
      <c r="AA975" s="16">
        <f>AA966*Settings!$C$13*$D975</f>
        <v/>
      </c>
      <c r="AB975" s="16">
        <f>AB966*Settings!$C$13*$D975</f>
        <v/>
      </c>
      <c r="AC975" s="16">
        <f>AC966*Settings!$C$13*$D975</f>
        <v/>
      </c>
      <c r="AD975" s="16">
        <f>AD966*Settings!$C$13*$D975</f>
        <v/>
      </c>
      <c r="AF975" s="11">
        <f>CodePrefix&amp;$A975&amp;IF($C975="","","."&amp;$C975&amp;"."&amp;$B975)&amp;INDEX(VarEnd,MATCH($A975,VarKey,0))&amp;AF$5</f>
        <v/>
      </c>
      <c r="AG975" s="15">
        <f>AG966*Settings!$C$13*$D975</f>
        <v/>
      </c>
      <c r="AH975" s="16">
        <f>AH966*Settings!$C$13*$D975</f>
        <v/>
      </c>
      <c r="AI975" s="16">
        <f>AI966*Settings!$C$13*$D975</f>
        <v/>
      </c>
      <c r="AJ975" s="16">
        <f>AJ966*Settings!$C$13*$D975</f>
        <v/>
      </c>
      <c r="AK975" s="16">
        <f>AK966*Settings!$C$13*$D975</f>
        <v/>
      </c>
      <c r="AL975" s="16">
        <f>AL966*Settings!$C$13*$D975</f>
        <v/>
      </c>
      <c r="AM975" s="16">
        <f>AM966*Settings!$C$13*$D975</f>
        <v/>
      </c>
      <c r="AN975" s="16">
        <f>AN966*Settings!$C$13*$D975</f>
        <v/>
      </c>
      <c r="AO975" s="16">
        <f>AO966*Settings!$C$13*$D975</f>
        <v/>
      </c>
      <c r="AP975" s="16">
        <f>AP966*Settings!$C$13*$D975</f>
        <v/>
      </c>
      <c r="AQ975" s="16">
        <f>AQ966*Settings!$C$13*$D975</f>
        <v/>
      </c>
      <c r="AR975" s="16">
        <f>AR966*Settings!$C$13*$D975</f>
        <v/>
      </c>
      <c r="AS975" s="16">
        <f>AS966*Settings!$C$13*$D975</f>
        <v/>
      </c>
      <c r="AT975" s="16">
        <f>AT966*Settings!$C$13*$D975</f>
        <v/>
      </c>
      <c r="AU975" s="16">
        <f>AU966*Settings!$C$13*$D975</f>
        <v/>
      </c>
      <c r="AV975" s="16">
        <f>AV966*Settings!$C$13*$D975</f>
        <v/>
      </c>
      <c r="AW975" s="16">
        <f>AW966*Settings!$C$13*$D975</f>
        <v/>
      </c>
      <c r="AX975" s="16">
        <f>AX966*Settings!$C$13*$D975</f>
        <v/>
      </c>
      <c r="AY975" s="16">
        <f>AY966*Settings!$C$13*$D975</f>
        <v/>
      </c>
    </row>
    <row r="976" hidden="1" outlineLevel="2">
      <c r="A976" s="14" t="inlineStr">
        <is>
          <t>co2</t>
        </is>
      </c>
      <c r="B976" s="14" t="inlineStr">
        <is>
          <t>gso</t>
        </is>
      </c>
      <c r="C976" s="14" t="inlineStr">
        <is>
          <t>rod</t>
        </is>
      </c>
      <c r="D976" s="36">
        <f>INDEX(Inputs!$W$5:$W$132,MATCH($B976&amp;"|"&amp;$C976,Inputs!$A$5:$A$132,0))</f>
        <v/>
      </c>
      <c r="E976" s="35" t="n"/>
      <c r="F976" s="35" t="n"/>
      <c r="G976" s="35" t="n"/>
      <c r="H976" s="14">
        <f>INDEX(VarLab,MATCH($A976,VarKey,0))&amp;INDEX(MemLab,MATCH($C976&amp;"|"&amp;$B976,MemKey,0))</f>
        <v/>
      </c>
      <c r="I976" s="14">
        <f>INDEX(VarUnit,MATCH($A976,VarKey,0))</f>
        <v/>
      </c>
      <c r="J976" s="14">
        <f>INDEX(VarSrc,MATCH($A976,VarKey,0))</f>
        <v/>
      </c>
      <c r="K976" s="11">
        <f>CodePrefix&amp;$A976&amp;IF($C976="","","."&amp;$C976&amp;"."&amp;$B976)&amp;INDEX(VarEnd,MATCH($A976,VarKey,0))&amp;K$5</f>
        <v/>
      </c>
      <c r="L976" s="15">
        <f>L967*Settings!$C$13*$D976</f>
        <v/>
      </c>
      <c r="M976" s="16">
        <f>M967*Settings!$C$13*$D976</f>
        <v/>
      </c>
      <c r="N976" s="16">
        <f>N967*Settings!$C$13*$D976</f>
        <v/>
      </c>
      <c r="O976" s="16">
        <f>O967*Settings!$C$13*$D976</f>
        <v/>
      </c>
      <c r="P976" s="16">
        <f>P967*Settings!$C$13*$D976</f>
        <v/>
      </c>
      <c r="Q976" s="16">
        <f>Q967*Settings!$C$13*$D976</f>
        <v/>
      </c>
      <c r="R976" s="16">
        <f>R967*Settings!$C$13*$D976</f>
        <v/>
      </c>
      <c r="S976" s="16">
        <f>S967*Settings!$C$13*$D976</f>
        <v/>
      </c>
      <c r="T976" s="16">
        <f>T967*Settings!$C$13*$D976</f>
        <v/>
      </c>
      <c r="U976" s="16">
        <f>U967*Settings!$C$13*$D976</f>
        <v/>
      </c>
      <c r="V976" s="16">
        <f>V967*Settings!$C$13*$D976</f>
        <v/>
      </c>
      <c r="W976" s="16">
        <f>W967*Settings!$C$13*$D976</f>
        <v/>
      </c>
      <c r="X976" s="16">
        <f>X967*Settings!$C$13*$D976</f>
        <v/>
      </c>
      <c r="Y976" s="16">
        <f>Y967*Settings!$C$13*$D976</f>
        <v/>
      </c>
      <c r="Z976" s="16">
        <f>Z967*Settings!$C$13*$D976</f>
        <v/>
      </c>
      <c r="AA976" s="16">
        <f>AA967*Settings!$C$13*$D976</f>
        <v/>
      </c>
      <c r="AB976" s="16">
        <f>AB967*Settings!$C$13*$D976</f>
        <v/>
      </c>
      <c r="AC976" s="16">
        <f>AC967*Settings!$C$13*$D976</f>
        <v/>
      </c>
      <c r="AD976" s="16">
        <f>AD967*Settings!$C$13*$D976</f>
        <v/>
      </c>
      <c r="AF976" s="11">
        <f>CodePrefix&amp;$A976&amp;IF($C976="","","."&amp;$C976&amp;"."&amp;$B976)&amp;INDEX(VarEnd,MATCH($A976,VarKey,0))&amp;AF$5</f>
        <v/>
      </c>
      <c r="AG976" s="15">
        <f>AG967*Settings!$C$13*$D976</f>
        <v/>
      </c>
      <c r="AH976" s="16">
        <f>AH967*Settings!$C$13*$D976</f>
        <v/>
      </c>
      <c r="AI976" s="16">
        <f>AI967*Settings!$C$13*$D976</f>
        <v/>
      </c>
      <c r="AJ976" s="16">
        <f>AJ967*Settings!$C$13*$D976</f>
        <v/>
      </c>
      <c r="AK976" s="16">
        <f>AK967*Settings!$C$13*$D976</f>
        <v/>
      </c>
      <c r="AL976" s="16">
        <f>AL967*Settings!$C$13*$D976</f>
        <v/>
      </c>
      <c r="AM976" s="16">
        <f>AM967*Settings!$C$13*$D976</f>
        <v/>
      </c>
      <c r="AN976" s="16">
        <f>AN967*Settings!$C$13*$D976</f>
        <v/>
      </c>
      <c r="AO976" s="16">
        <f>AO967*Settings!$C$13*$D976</f>
        <v/>
      </c>
      <c r="AP976" s="16">
        <f>AP967*Settings!$C$13*$D976</f>
        <v/>
      </c>
      <c r="AQ976" s="16">
        <f>AQ967*Settings!$C$13*$D976</f>
        <v/>
      </c>
      <c r="AR976" s="16">
        <f>AR967*Settings!$C$13*$D976</f>
        <v/>
      </c>
      <c r="AS976" s="16">
        <f>AS967*Settings!$C$13*$D976</f>
        <v/>
      </c>
      <c r="AT976" s="16">
        <f>AT967*Settings!$C$13*$D976</f>
        <v/>
      </c>
      <c r="AU976" s="16">
        <f>AU967*Settings!$C$13*$D976</f>
        <v/>
      </c>
      <c r="AV976" s="16">
        <f>AV967*Settings!$C$13*$D976</f>
        <v/>
      </c>
      <c r="AW976" s="16">
        <f>AW967*Settings!$C$13*$D976</f>
        <v/>
      </c>
      <c r="AX976" s="16">
        <f>AX967*Settings!$C$13*$D976</f>
        <v/>
      </c>
      <c r="AY976" s="16">
        <f>AY967*Settings!$C$13*$D976</f>
        <v/>
      </c>
    </row>
    <row r="977" hidden="1" outlineLevel="2">
      <c r="A977" s="14" t="inlineStr">
        <is>
          <t>co2</t>
        </is>
      </c>
      <c r="B977" s="14" t="inlineStr">
        <is>
          <t>die</t>
        </is>
      </c>
      <c r="C977" s="14" t="inlineStr">
        <is>
          <t>rod</t>
        </is>
      </c>
      <c r="D977" s="36">
        <f>INDEX(Inputs!$W$5:$W$132,MATCH($B977&amp;"|"&amp;$C977,Inputs!$A$5:$A$132,0))</f>
        <v/>
      </c>
      <c r="E977" s="35" t="n"/>
      <c r="F977" s="35" t="n"/>
      <c r="G977" s="35" t="n"/>
      <c r="H977" s="14">
        <f>INDEX(VarLab,MATCH($A977,VarKey,0))&amp;INDEX(MemLab,MATCH($C977&amp;"|"&amp;$B977,MemKey,0))</f>
        <v/>
      </c>
      <c r="I977" s="14">
        <f>INDEX(VarUnit,MATCH($A977,VarKey,0))</f>
        <v/>
      </c>
      <c r="J977" s="14">
        <f>INDEX(VarSrc,MATCH($A977,VarKey,0))</f>
        <v/>
      </c>
      <c r="K977" s="11">
        <f>CodePrefix&amp;$A977&amp;IF($C977="","","."&amp;$C977&amp;"."&amp;$B977)&amp;INDEX(VarEnd,MATCH($A977,VarKey,0))&amp;K$5</f>
        <v/>
      </c>
      <c r="L977" s="15">
        <f>L968*Settings!$C$13*$D977</f>
        <v/>
      </c>
      <c r="M977" s="16">
        <f>M968*Settings!$C$13*$D977</f>
        <v/>
      </c>
      <c r="N977" s="16">
        <f>N968*Settings!$C$13*$D977</f>
        <v/>
      </c>
      <c r="O977" s="16">
        <f>O968*Settings!$C$13*$D977</f>
        <v/>
      </c>
      <c r="P977" s="16">
        <f>P968*Settings!$C$13*$D977</f>
        <v/>
      </c>
      <c r="Q977" s="16">
        <f>Q968*Settings!$C$13*$D977</f>
        <v/>
      </c>
      <c r="R977" s="16">
        <f>R968*Settings!$C$13*$D977</f>
        <v/>
      </c>
      <c r="S977" s="16">
        <f>S968*Settings!$C$13*$D977</f>
        <v/>
      </c>
      <c r="T977" s="16">
        <f>T968*Settings!$C$13*$D977</f>
        <v/>
      </c>
      <c r="U977" s="16">
        <f>U968*Settings!$C$13*$D977</f>
        <v/>
      </c>
      <c r="V977" s="16">
        <f>V968*Settings!$C$13*$D977</f>
        <v/>
      </c>
      <c r="W977" s="16">
        <f>W968*Settings!$C$13*$D977</f>
        <v/>
      </c>
      <c r="X977" s="16">
        <f>X968*Settings!$C$13*$D977</f>
        <v/>
      </c>
      <c r="Y977" s="16">
        <f>Y968*Settings!$C$13*$D977</f>
        <v/>
      </c>
      <c r="Z977" s="16">
        <f>Z968*Settings!$C$13*$D977</f>
        <v/>
      </c>
      <c r="AA977" s="16">
        <f>AA968*Settings!$C$13*$D977</f>
        <v/>
      </c>
      <c r="AB977" s="16">
        <f>AB968*Settings!$C$13*$D977</f>
        <v/>
      </c>
      <c r="AC977" s="16">
        <f>AC968*Settings!$C$13*$D977</f>
        <v/>
      </c>
      <c r="AD977" s="16">
        <f>AD968*Settings!$C$13*$D977</f>
        <v/>
      </c>
      <c r="AF977" s="11">
        <f>CodePrefix&amp;$A977&amp;IF($C977="","","."&amp;$C977&amp;"."&amp;$B977)&amp;INDEX(VarEnd,MATCH($A977,VarKey,0))&amp;AF$5</f>
        <v/>
      </c>
      <c r="AG977" s="15">
        <f>AG968*Settings!$C$13*$D977</f>
        <v/>
      </c>
      <c r="AH977" s="16">
        <f>AH968*Settings!$C$13*$D977</f>
        <v/>
      </c>
      <c r="AI977" s="16">
        <f>AI968*Settings!$C$13*$D977</f>
        <v/>
      </c>
      <c r="AJ977" s="16">
        <f>AJ968*Settings!$C$13*$D977</f>
        <v/>
      </c>
      <c r="AK977" s="16">
        <f>AK968*Settings!$C$13*$D977</f>
        <v/>
      </c>
      <c r="AL977" s="16">
        <f>AL968*Settings!$C$13*$D977</f>
        <v/>
      </c>
      <c r="AM977" s="16">
        <f>AM968*Settings!$C$13*$D977</f>
        <v/>
      </c>
      <c r="AN977" s="16">
        <f>AN968*Settings!$C$13*$D977</f>
        <v/>
      </c>
      <c r="AO977" s="16">
        <f>AO968*Settings!$C$13*$D977</f>
        <v/>
      </c>
      <c r="AP977" s="16">
        <f>AP968*Settings!$C$13*$D977</f>
        <v/>
      </c>
      <c r="AQ977" s="16">
        <f>AQ968*Settings!$C$13*$D977</f>
        <v/>
      </c>
      <c r="AR977" s="16">
        <f>AR968*Settings!$C$13*$D977</f>
        <v/>
      </c>
      <c r="AS977" s="16">
        <f>AS968*Settings!$C$13*$D977</f>
        <v/>
      </c>
      <c r="AT977" s="16">
        <f>AT968*Settings!$C$13*$D977</f>
        <v/>
      </c>
      <c r="AU977" s="16">
        <f>AU968*Settings!$C$13*$D977</f>
        <v/>
      </c>
      <c r="AV977" s="16">
        <f>AV968*Settings!$C$13*$D977</f>
        <v/>
      </c>
      <c r="AW977" s="16">
        <f>AW968*Settings!$C$13*$D977</f>
        <v/>
      </c>
      <c r="AX977" s="16">
        <f>AX968*Settings!$C$13*$D977</f>
        <v/>
      </c>
      <c r="AY977" s="16">
        <f>AY968*Settings!$C$13*$D977</f>
        <v/>
      </c>
    </row>
    <row r="978" hidden="1" outlineLevel="2">
      <c r="A978" s="14" t="inlineStr">
        <is>
          <t>co2</t>
        </is>
      </c>
      <c r="B978" s="14" t="inlineStr">
        <is>
          <t>lpg</t>
        </is>
      </c>
      <c r="C978" s="14" t="inlineStr">
        <is>
          <t>rod</t>
        </is>
      </c>
      <c r="D978" s="36">
        <f>INDEX(Inputs!$W$5:$W$132,MATCH($B978&amp;"|"&amp;$C978,Inputs!$A$5:$A$132,0))</f>
        <v/>
      </c>
      <c r="E978" s="35" t="n"/>
      <c r="F978" s="35" t="n"/>
      <c r="G978" s="35" t="n"/>
      <c r="H978" s="14">
        <f>INDEX(VarLab,MATCH($A978,VarKey,0))&amp;INDEX(MemLab,MATCH($C978&amp;"|"&amp;$B978,MemKey,0))</f>
        <v/>
      </c>
      <c r="I978" s="14">
        <f>INDEX(VarUnit,MATCH($A978,VarKey,0))</f>
        <v/>
      </c>
      <c r="J978" s="14">
        <f>INDEX(VarSrc,MATCH($A978,VarKey,0))</f>
        <v/>
      </c>
      <c r="K978" s="11">
        <f>CodePrefix&amp;$A978&amp;IF($C978="","","."&amp;$C978&amp;"."&amp;$B978)&amp;INDEX(VarEnd,MATCH($A978,VarKey,0))&amp;K$5</f>
        <v/>
      </c>
      <c r="L978" s="15">
        <f>L969*Settings!$C$13*$D978</f>
        <v/>
      </c>
      <c r="M978" s="16">
        <f>M969*Settings!$C$13*$D978</f>
        <v/>
      </c>
      <c r="N978" s="16">
        <f>N969*Settings!$C$13*$D978</f>
        <v/>
      </c>
      <c r="O978" s="16">
        <f>O969*Settings!$C$13*$D978</f>
        <v/>
      </c>
      <c r="P978" s="16">
        <f>P969*Settings!$C$13*$D978</f>
        <v/>
      </c>
      <c r="Q978" s="16">
        <f>Q969*Settings!$C$13*$D978</f>
        <v/>
      </c>
      <c r="R978" s="16">
        <f>R969*Settings!$C$13*$D978</f>
        <v/>
      </c>
      <c r="S978" s="16">
        <f>S969*Settings!$C$13*$D978</f>
        <v/>
      </c>
      <c r="T978" s="16">
        <f>T969*Settings!$C$13*$D978</f>
        <v/>
      </c>
      <c r="U978" s="16">
        <f>U969*Settings!$C$13*$D978</f>
        <v/>
      </c>
      <c r="V978" s="16">
        <f>V969*Settings!$C$13*$D978</f>
        <v/>
      </c>
      <c r="W978" s="16">
        <f>W969*Settings!$C$13*$D978</f>
        <v/>
      </c>
      <c r="X978" s="16">
        <f>X969*Settings!$C$13*$D978</f>
        <v/>
      </c>
      <c r="Y978" s="16">
        <f>Y969*Settings!$C$13*$D978</f>
        <v/>
      </c>
      <c r="Z978" s="16">
        <f>Z969*Settings!$C$13*$D978</f>
        <v/>
      </c>
      <c r="AA978" s="16">
        <f>AA969*Settings!$C$13*$D978</f>
        <v/>
      </c>
      <c r="AB978" s="16">
        <f>AB969*Settings!$C$13*$D978</f>
        <v/>
      </c>
      <c r="AC978" s="16">
        <f>AC969*Settings!$C$13*$D978</f>
        <v/>
      </c>
      <c r="AD978" s="16">
        <f>AD969*Settings!$C$13*$D978</f>
        <v/>
      </c>
      <c r="AF978" s="11">
        <f>CodePrefix&amp;$A978&amp;IF($C978="","","."&amp;$C978&amp;"."&amp;$B978)&amp;INDEX(VarEnd,MATCH($A978,VarKey,0))&amp;AF$5</f>
        <v/>
      </c>
      <c r="AG978" s="15">
        <f>AG969*Settings!$C$13*$D978</f>
        <v/>
      </c>
      <c r="AH978" s="16">
        <f>AH969*Settings!$C$13*$D978</f>
        <v/>
      </c>
      <c r="AI978" s="16">
        <f>AI969*Settings!$C$13*$D978</f>
        <v/>
      </c>
      <c r="AJ978" s="16">
        <f>AJ969*Settings!$C$13*$D978</f>
        <v/>
      </c>
      <c r="AK978" s="16">
        <f>AK969*Settings!$C$13*$D978</f>
        <v/>
      </c>
      <c r="AL978" s="16">
        <f>AL969*Settings!$C$13*$D978</f>
        <v/>
      </c>
      <c r="AM978" s="16">
        <f>AM969*Settings!$C$13*$D978</f>
        <v/>
      </c>
      <c r="AN978" s="16">
        <f>AN969*Settings!$C$13*$D978</f>
        <v/>
      </c>
      <c r="AO978" s="16">
        <f>AO969*Settings!$C$13*$D978</f>
        <v/>
      </c>
      <c r="AP978" s="16">
        <f>AP969*Settings!$C$13*$D978</f>
        <v/>
      </c>
      <c r="AQ978" s="16">
        <f>AQ969*Settings!$C$13*$D978</f>
        <v/>
      </c>
      <c r="AR978" s="16">
        <f>AR969*Settings!$C$13*$D978</f>
        <v/>
      </c>
      <c r="AS978" s="16">
        <f>AS969*Settings!$C$13*$D978</f>
        <v/>
      </c>
      <c r="AT978" s="16">
        <f>AT969*Settings!$C$13*$D978</f>
        <v/>
      </c>
      <c r="AU978" s="16">
        <f>AU969*Settings!$C$13*$D978</f>
        <v/>
      </c>
      <c r="AV978" s="16">
        <f>AV969*Settings!$C$13*$D978</f>
        <v/>
      </c>
      <c r="AW978" s="16">
        <f>AW969*Settings!$C$13*$D978</f>
        <v/>
      </c>
      <c r="AX978" s="16">
        <f>AX969*Settings!$C$13*$D978</f>
        <v/>
      </c>
      <c r="AY978" s="16">
        <f>AY969*Settings!$C$13*$D978</f>
        <v/>
      </c>
    </row>
    <row r="979" hidden="1" outlineLevel="2">
      <c r="A979" s="14" t="inlineStr">
        <is>
          <t>co2</t>
        </is>
      </c>
      <c r="B979" s="14" t="inlineStr">
        <is>
          <t>ker</t>
        </is>
      </c>
      <c r="C979" s="14" t="inlineStr">
        <is>
          <t>rod</t>
        </is>
      </c>
      <c r="D979" s="36">
        <f>INDEX(Inputs!$W$5:$W$132,MATCH($B979&amp;"|"&amp;$C979,Inputs!$A$5:$A$132,0))</f>
        <v/>
      </c>
      <c r="E979" s="35" t="n"/>
      <c r="F979" s="35" t="n"/>
      <c r="G979" s="35" t="n"/>
      <c r="H979" s="14">
        <f>INDEX(VarLab,MATCH($A979,VarKey,0))&amp;INDEX(MemLab,MATCH($C979&amp;"|"&amp;$B979,MemKey,0))</f>
        <v/>
      </c>
      <c r="I979" s="14">
        <f>INDEX(VarUnit,MATCH($A979,VarKey,0))</f>
        <v/>
      </c>
      <c r="J979" s="14">
        <f>INDEX(VarSrc,MATCH($A979,VarKey,0))</f>
        <v/>
      </c>
      <c r="K979" s="11">
        <f>CodePrefix&amp;$A979&amp;IF($C979="","","."&amp;$C979&amp;"."&amp;$B979)&amp;INDEX(VarEnd,MATCH($A979,VarKey,0))&amp;K$5</f>
        <v/>
      </c>
      <c r="L979" s="15">
        <f>L970*Settings!$C$13*$D979</f>
        <v/>
      </c>
      <c r="M979" s="16">
        <f>M970*Settings!$C$13*$D979</f>
        <v/>
      </c>
      <c r="N979" s="16">
        <f>N970*Settings!$C$13*$D979</f>
        <v/>
      </c>
      <c r="O979" s="16">
        <f>O970*Settings!$C$13*$D979</f>
        <v/>
      </c>
      <c r="P979" s="16">
        <f>P970*Settings!$C$13*$D979</f>
        <v/>
      </c>
      <c r="Q979" s="16">
        <f>Q970*Settings!$C$13*$D979</f>
        <v/>
      </c>
      <c r="R979" s="16">
        <f>R970*Settings!$C$13*$D979</f>
        <v/>
      </c>
      <c r="S979" s="16">
        <f>S970*Settings!$C$13*$D979</f>
        <v/>
      </c>
      <c r="T979" s="16">
        <f>T970*Settings!$C$13*$D979</f>
        <v/>
      </c>
      <c r="U979" s="16">
        <f>U970*Settings!$C$13*$D979</f>
        <v/>
      </c>
      <c r="V979" s="16">
        <f>V970*Settings!$C$13*$D979</f>
        <v/>
      </c>
      <c r="W979" s="16">
        <f>W970*Settings!$C$13*$D979</f>
        <v/>
      </c>
      <c r="X979" s="16">
        <f>X970*Settings!$C$13*$D979</f>
        <v/>
      </c>
      <c r="Y979" s="16">
        <f>Y970*Settings!$C$13*$D979</f>
        <v/>
      </c>
      <c r="Z979" s="16">
        <f>Z970*Settings!$C$13*$D979</f>
        <v/>
      </c>
      <c r="AA979" s="16">
        <f>AA970*Settings!$C$13*$D979</f>
        <v/>
      </c>
      <c r="AB979" s="16">
        <f>AB970*Settings!$C$13*$D979</f>
        <v/>
      </c>
      <c r="AC979" s="16">
        <f>AC970*Settings!$C$13*$D979</f>
        <v/>
      </c>
      <c r="AD979" s="16">
        <f>AD970*Settings!$C$13*$D979</f>
        <v/>
      </c>
      <c r="AF979" s="11">
        <f>CodePrefix&amp;$A979&amp;IF($C979="","","."&amp;$C979&amp;"."&amp;$B979)&amp;INDEX(VarEnd,MATCH($A979,VarKey,0))&amp;AF$5</f>
        <v/>
      </c>
      <c r="AG979" s="15">
        <f>AG970*Settings!$C$13*$D979</f>
        <v/>
      </c>
      <c r="AH979" s="16">
        <f>AH970*Settings!$C$13*$D979</f>
        <v/>
      </c>
      <c r="AI979" s="16">
        <f>AI970*Settings!$C$13*$D979</f>
        <v/>
      </c>
      <c r="AJ979" s="16">
        <f>AJ970*Settings!$C$13*$D979</f>
        <v/>
      </c>
      <c r="AK979" s="16">
        <f>AK970*Settings!$C$13*$D979</f>
        <v/>
      </c>
      <c r="AL979" s="16">
        <f>AL970*Settings!$C$13*$D979</f>
        <v/>
      </c>
      <c r="AM979" s="16">
        <f>AM970*Settings!$C$13*$D979</f>
        <v/>
      </c>
      <c r="AN979" s="16">
        <f>AN970*Settings!$C$13*$D979</f>
        <v/>
      </c>
      <c r="AO979" s="16">
        <f>AO970*Settings!$C$13*$D979</f>
        <v/>
      </c>
      <c r="AP979" s="16">
        <f>AP970*Settings!$C$13*$D979</f>
        <v/>
      </c>
      <c r="AQ979" s="16">
        <f>AQ970*Settings!$C$13*$D979</f>
        <v/>
      </c>
      <c r="AR979" s="16">
        <f>AR970*Settings!$C$13*$D979</f>
        <v/>
      </c>
      <c r="AS979" s="16">
        <f>AS970*Settings!$C$13*$D979</f>
        <v/>
      </c>
      <c r="AT979" s="16">
        <f>AT970*Settings!$C$13*$D979</f>
        <v/>
      </c>
      <c r="AU979" s="16">
        <f>AU970*Settings!$C$13*$D979</f>
        <v/>
      </c>
      <c r="AV979" s="16">
        <f>AV970*Settings!$C$13*$D979</f>
        <v/>
      </c>
      <c r="AW979" s="16">
        <f>AW970*Settings!$C$13*$D979</f>
        <v/>
      </c>
      <c r="AX979" s="16">
        <f>AX970*Settings!$C$13*$D979</f>
        <v/>
      </c>
      <c r="AY979" s="16">
        <f>AY970*Settings!$C$13*$D979</f>
        <v/>
      </c>
    </row>
    <row r="980" hidden="1" outlineLevel="2">
      <c r="A980" s="14" t="inlineStr">
        <is>
          <t>co2</t>
        </is>
      </c>
      <c r="B980" s="14" t="inlineStr">
        <is>
          <t>oop</t>
        </is>
      </c>
      <c r="C980" s="14" t="inlineStr">
        <is>
          <t>rod</t>
        </is>
      </c>
      <c r="D980" s="36">
        <f>INDEX(Inputs!$W$5:$W$132,MATCH($B980&amp;"|"&amp;$C980,Inputs!$A$5:$A$132,0))</f>
        <v/>
      </c>
      <c r="E980" s="35" t="n"/>
      <c r="F980" s="35" t="n"/>
      <c r="G980" s="35" t="n"/>
      <c r="H980" s="14">
        <f>INDEX(VarLab,MATCH($A980,VarKey,0))&amp;INDEX(MemLab,MATCH($C980&amp;"|"&amp;$B980,MemKey,0))</f>
        <v/>
      </c>
      <c r="I980" s="14">
        <f>INDEX(VarUnit,MATCH($A980,VarKey,0))</f>
        <v/>
      </c>
      <c r="J980" s="14">
        <f>INDEX(VarSrc,MATCH($A980,VarKey,0))</f>
        <v/>
      </c>
      <c r="K980" s="11">
        <f>CodePrefix&amp;$A980&amp;IF($C980="","","."&amp;$C980&amp;"."&amp;$B980)&amp;INDEX(VarEnd,MATCH($A980,VarKey,0))&amp;K$5</f>
        <v/>
      </c>
      <c r="L980" s="15">
        <f>L971*Settings!$C$13*$D980</f>
        <v/>
      </c>
      <c r="M980" s="16">
        <f>M971*Settings!$C$13*$D980</f>
        <v/>
      </c>
      <c r="N980" s="16">
        <f>N971*Settings!$C$13*$D980</f>
        <v/>
      </c>
      <c r="O980" s="16">
        <f>O971*Settings!$C$13*$D980</f>
        <v/>
      </c>
      <c r="P980" s="16">
        <f>P971*Settings!$C$13*$D980</f>
        <v/>
      </c>
      <c r="Q980" s="16">
        <f>Q971*Settings!$C$13*$D980</f>
        <v/>
      </c>
      <c r="R980" s="16">
        <f>R971*Settings!$C$13*$D980</f>
        <v/>
      </c>
      <c r="S980" s="16">
        <f>S971*Settings!$C$13*$D980</f>
        <v/>
      </c>
      <c r="T980" s="16">
        <f>T971*Settings!$C$13*$D980</f>
        <v/>
      </c>
      <c r="U980" s="16">
        <f>U971*Settings!$C$13*$D980</f>
        <v/>
      </c>
      <c r="V980" s="16">
        <f>V971*Settings!$C$13*$D980</f>
        <v/>
      </c>
      <c r="W980" s="16">
        <f>W971*Settings!$C$13*$D980</f>
        <v/>
      </c>
      <c r="X980" s="16">
        <f>X971*Settings!$C$13*$D980</f>
        <v/>
      </c>
      <c r="Y980" s="16">
        <f>Y971*Settings!$C$13*$D980</f>
        <v/>
      </c>
      <c r="Z980" s="16">
        <f>Z971*Settings!$C$13*$D980</f>
        <v/>
      </c>
      <c r="AA980" s="16">
        <f>AA971*Settings!$C$13*$D980</f>
        <v/>
      </c>
      <c r="AB980" s="16">
        <f>AB971*Settings!$C$13*$D980</f>
        <v/>
      </c>
      <c r="AC980" s="16">
        <f>AC971*Settings!$C$13*$D980</f>
        <v/>
      </c>
      <c r="AD980" s="16">
        <f>AD971*Settings!$C$13*$D980</f>
        <v/>
      </c>
      <c r="AF980" s="11">
        <f>CodePrefix&amp;$A980&amp;IF($C980="","","."&amp;$C980&amp;"."&amp;$B980)&amp;INDEX(VarEnd,MATCH($A980,VarKey,0))&amp;AF$5</f>
        <v/>
      </c>
      <c r="AG980" s="15">
        <f>AG971*Settings!$C$13*$D980</f>
        <v/>
      </c>
      <c r="AH980" s="16">
        <f>AH971*Settings!$C$13*$D980</f>
        <v/>
      </c>
      <c r="AI980" s="16">
        <f>AI971*Settings!$C$13*$D980</f>
        <v/>
      </c>
      <c r="AJ980" s="16">
        <f>AJ971*Settings!$C$13*$D980</f>
        <v/>
      </c>
      <c r="AK980" s="16">
        <f>AK971*Settings!$C$13*$D980</f>
        <v/>
      </c>
      <c r="AL980" s="16">
        <f>AL971*Settings!$C$13*$D980</f>
        <v/>
      </c>
      <c r="AM980" s="16">
        <f>AM971*Settings!$C$13*$D980</f>
        <v/>
      </c>
      <c r="AN980" s="16">
        <f>AN971*Settings!$C$13*$D980</f>
        <v/>
      </c>
      <c r="AO980" s="16">
        <f>AO971*Settings!$C$13*$D980</f>
        <v/>
      </c>
      <c r="AP980" s="16">
        <f>AP971*Settings!$C$13*$D980</f>
        <v/>
      </c>
      <c r="AQ980" s="16">
        <f>AQ971*Settings!$C$13*$D980</f>
        <v/>
      </c>
      <c r="AR980" s="16">
        <f>AR971*Settings!$C$13*$D980</f>
        <v/>
      </c>
      <c r="AS980" s="16">
        <f>AS971*Settings!$C$13*$D980</f>
        <v/>
      </c>
      <c r="AT980" s="16">
        <f>AT971*Settings!$C$13*$D980</f>
        <v/>
      </c>
      <c r="AU980" s="16">
        <f>AU971*Settings!$C$13*$D980</f>
        <v/>
      </c>
      <c r="AV980" s="16">
        <f>AV971*Settings!$C$13*$D980</f>
        <v/>
      </c>
      <c r="AW980" s="16">
        <f>AW971*Settings!$C$13*$D980</f>
        <v/>
      </c>
      <c r="AX980" s="16">
        <f>AX971*Settings!$C$13*$D980</f>
        <v/>
      </c>
      <c r="AY980" s="16">
        <f>AY971*Settings!$C$13*$D980</f>
        <v/>
      </c>
    </row>
    <row r="981" hidden="1" outlineLevel="2">
      <c r="A981" s="14" t="inlineStr">
        <is>
          <t>co2</t>
        </is>
      </c>
      <c r="B981" s="14" t="inlineStr">
        <is>
          <t>bio</t>
        </is>
      </c>
      <c r="C981" s="14" t="inlineStr">
        <is>
          <t>rod</t>
        </is>
      </c>
      <c r="D981" s="36">
        <f>INDEX(Inputs!$W$5:$W$132,MATCH($B981&amp;"|"&amp;$C981,Inputs!$A$5:$A$132,0))</f>
        <v/>
      </c>
      <c r="E981" s="35" t="n"/>
      <c r="F981" s="35" t="n"/>
      <c r="G981" s="35" t="n"/>
      <c r="H981" s="14">
        <f>INDEX(VarLab,MATCH($A981,VarKey,0))&amp;INDEX(MemLab,MATCH($C981&amp;"|"&amp;$B981,MemKey,0))</f>
        <v/>
      </c>
      <c r="I981" s="14">
        <f>INDEX(VarUnit,MATCH($A981,VarKey,0))</f>
        <v/>
      </c>
      <c r="J981" s="14">
        <f>INDEX(VarSrc,MATCH($A981,VarKey,0))</f>
        <v/>
      </c>
      <c r="K981" s="11">
        <f>CodePrefix&amp;$A981&amp;IF($C981="","","."&amp;$C981&amp;"."&amp;$B981)&amp;INDEX(VarEnd,MATCH($A981,VarKey,0))&amp;K$5</f>
        <v/>
      </c>
      <c r="L981" s="15">
        <f>L972*Settings!$C$13*$D981</f>
        <v/>
      </c>
      <c r="M981" s="16">
        <f>M972*Settings!$C$13*$D981</f>
        <v/>
      </c>
      <c r="N981" s="16">
        <f>N972*Settings!$C$13*$D981</f>
        <v/>
      </c>
      <c r="O981" s="16">
        <f>O972*Settings!$C$13*$D981</f>
        <v/>
      </c>
      <c r="P981" s="16">
        <f>P972*Settings!$C$13*$D981</f>
        <v/>
      </c>
      <c r="Q981" s="16">
        <f>Q972*Settings!$C$13*$D981</f>
        <v/>
      </c>
      <c r="R981" s="16">
        <f>R972*Settings!$C$13*$D981</f>
        <v/>
      </c>
      <c r="S981" s="16">
        <f>S972*Settings!$C$13*$D981</f>
        <v/>
      </c>
      <c r="T981" s="16">
        <f>T972*Settings!$C$13*$D981</f>
        <v/>
      </c>
      <c r="U981" s="16">
        <f>U972*Settings!$C$13*$D981</f>
        <v/>
      </c>
      <c r="V981" s="16">
        <f>V972*Settings!$C$13*$D981</f>
        <v/>
      </c>
      <c r="W981" s="16">
        <f>W972*Settings!$C$13*$D981</f>
        <v/>
      </c>
      <c r="X981" s="16">
        <f>X972*Settings!$C$13*$D981</f>
        <v/>
      </c>
      <c r="Y981" s="16">
        <f>Y972*Settings!$C$13*$D981</f>
        <v/>
      </c>
      <c r="Z981" s="16">
        <f>Z972*Settings!$C$13*$D981</f>
        <v/>
      </c>
      <c r="AA981" s="16">
        <f>AA972*Settings!$C$13*$D981</f>
        <v/>
      </c>
      <c r="AB981" s="16">
        <f>AB972*Settings!$C$13*$D981</f>
        <v/>
      </c>
      <c r="AC981" s="16">
        <f>AC972*Settings!$C$13*$D981</f>
        <v/>
      </c>
      <c r="AD981" s="16">
        <f>AD972*Settings!$C$13*$D981</f>
        <v/>
      </c>
      <c r="AF981" s="11">
        <f>CodePrefix&amp;$A981&amp;IF($C981="","","."&amp;$C981&amp;"."&amp;$B981)&amp;INDEX(VarEnd,MATCH($A981,VarKey,0))&amp;AF$5</f>
        <v/>
      </c>
      <c r="AG981" s="15">
        <f>AG972*Settings!$C$13*$D981</f>
        <v/>
      </c>
      <c r="AH981" s="16">
        <f>AH972*Settings!$C$13*$D981</f>
        <v/>
      </c>
      <c r="AI981" s="16">
        <f>AI972*Settings!$C$13*$D981</f>
        <v/>
      </c>
      <c r="AJ981" s="16">
        <f>AJ972*Settings!$C$13*$D981</f>
        <v/>
      </c>
      <c r="AK981" s="16">
        <f>AK972*Settings!$C$13*$D981</f>
        <v/>
      </c>
      <c r="AL981" s="16">
        <f>AL972*Settings!$C$13*$D981</f>
        <v/>
      </c>
      <c r="AM981" s="16">
        <f>AM972*Settings!$C$13*$D981</f>
        <v/>
      </c>
      <c r="AN981" s="16">
        <f>AN972*Settings!$C$13*$D981</f>
        <v/>
      </c>
      <c r="AO981" s="16">
        <f>AO972*Settings!$C$13*$D981</f>
        <v/>
      </c>
      <c r="AP981" s="16">
        <f>AP972*Settings!$C$13*$D981</f>
        <v/>
      </c>
      <c r="AQ981" s="16">
        <f>AQ972*Settings!$C$13*$D981</f>
        <v/>
      </c>
      <c r="AR981" s="16">
        <f>AR972*Settings!$C$13*$D981</f>
        <v/>
      </c>
      <c r="AS981" s="16">
        <f>AS972*Settings!$C$13*$D981</f>
        <v/>
      </c>
      <c r="AT981" s="16">
        <f>AT972*Settings!$C$13*$D981</f>
        <v/>
      </c>
      <c r="AU981" s="16">
        <f>AU972*Settings!$C$13*$D981</f>
        <v/>
      </c>
      <c r="AV981" s="16">
        <f>AV972*Settings!$C$13*$D981</f>
        <v/>
      </c>
      <c r="AW981" s="16">
        <f>AW972*Settings!$C$13*$D981</f>
        <v/>
      </c>
      <c r="AX981" s="16">
        <f>AX972*Settings!$C$13*$D981</f>
        <v/>
      </c>
      <c r="AY981" s="16">
        <f>AY972*Settings!$C$13*$D981</f>
        <v/>
      </c>
    </row>
    <row r="982" hidden="1" outlineLevel="2"/>
    <row r="983" hidden="1" outlineLevel="2">
      <c r="A983" s="14" t="inlineStr">
        <is>
          <t>rtx</t>
        </is>
      </c>
      <c r="B983" s="14" t="inlineStr">
        <is>
          <t>coa</t>
        </is>
      </c>
      <c r="C983" s="14" t="inlineStr">
        <is>
          <t>rod</t>
        </is>
      </c>
      <c r="D983" s="36">
        <f>INDEX(Inputs!$U$5:$U$132,MATCH($B983&amp;"|"&amp;$C983,Inputs!$A$5:$A$132,0))</f>
        <v/>
      </c>
      <c r="E983" s="35" t="n"/>
      <c r="F983" s="35" t="n"/>
      <c r="G983" s="35" t="n"/>
      <c r="H983" s="14">
        <f>INDEX(VarLab,MATCH($A983,VarKey,0))&amp;INDEX(MemLab,MATCH($C983&amp;"|"&amp;$B983,MemKey,0))</f>
        <v/>
      </c>
      <c r="I983" s="14">
        <f>INDEX(VarUnit,MATCH($A983,VarKey,0))</f>
        <v/>
      </c>
      <c r="J983" s="14">
        <f>INDEX(VarSrc,MATCH($A983,VarKey,0))</f>
        <v/>
      </c>
      <c r="K983" s="11">
        <f>CodePrefix&amp;$A983&amp;IF($C983="","","."&amp;$C983&amp;"."&amp;$B983)&amp;INDEX(VarEnd,MATCH($A983,VarKey,0))&amp;K$5</f>
        <v/>
      </c>
      <c r="L983" s="39">
        <f>L965*Settings!$C$13*(INDEX(L$395:L$406,$D983)+INDEX(L$382:L$393,$D983))</f>
        <v/>
      </c>
      <c r="M983" s="40">
        <f>M965*Settings!$C$13*(INDEX(M$395:M$406,$D983)+INDEX(M$382:M$393,$D983))</f>
        <v/>
      </c>
      <c r="N983" s="40">
        <f>N965*Settings!$C$13*(INDEX(N$395:N$406,$D983)+INDEX(N$382:N$393,$D983))</f>
        <v/>
      </c>
      <c r="O983" s="40">
        <f>O965*Settings!$C$13*(INDEX(O$395:O$406,$D983)+INDEX(O$382:O$393,$D983))</f>
        <v/>
      </c>
      <c r="P983" s="40">
        <f>P965*Settings!$C$13*(INDEX(P$395:P$406,$D983)+INDEX(P$382:P$393,$D983))</f>
        <v/>
      </c>
      <c r="Q983" s="40">
        <f>Q965*Settings!$C$13*(INDEX(Q$395:Q$406,$D983)+INDEX(Q$382:Q$393,$D983))</f>
        <v/>
      </c>
      <c r="R983" s="40">
        <f>R965*Settings!$C$13*(INDEX(R$395:R$406,$D983)+INDEX(R$382:R$393,$D983))</f>
        <v/>
      </c>
      <c r="S983" s="40">
        <f>S965*Settings!$C$13*(INDEX(S$395:S$406,$D983)+INDEX(S$382:S$393,$D983))</f>
        <v/>
      </c>
      <c r="T983" s="40">
        <f>T965*Settings!$C$13*(INDEX(T$395:T$406,$D983)+INDEX(T$382:T$393,$D983))</f>
        <v/>
      </c>
      <c r="U983" s="40">
        <f>U965*Settings!$C$13*(INDEX(U$395:U$406,$D983)+INDEX(U$382:U$393,$D983))</f>
        <v/>
      </c>
      <c r="V983" s="40">
        <f>V965*Settings!$C$13*(INDEX(V$395:V$406,$D983)+INDEX(V$382:V$393,$D983))</f>
        <v/>
      </c>
      <c r="W983" s="40">
        <f>W965*Settings!$C$13*(INDEX(W$395:W$406,$D983)+INDEX(W$382:W$393,$D983))</f>
        <v/>
      </c>
      <c r="X983" s="40">
        <f>X965*Settings!$C$13*(INDEX(X$395:X$406,$D983)+INDEX(X$382:X$393,$D983))</f>
        <v/>
      </c>
      <c r="Y983" s="40">
        <f>Y965*Settings!$C$13*(INDEX(Y$395:Y$406,$D983)+INDEX(Y$382:Y$393,$D983))</f>
        <v/>
      </c>
      <c r="Z983" s="40">
        <f>Z965*Settings!$C$13*(INDEX(Z$395:Z$406,$D983)+INDEX(Z$382:Z$393,$D983))</f>
        <v/>
      </c>
      <c r="AA983" s="40">
        <f>AA965*Settings!$C$13*(INDEX(AA$395:AA$406,$D983)+INDEX(AA$382:AA$393,$D983))</f>
        <v/>
      </c>
      <c r="AB983" s="40">
        <f>AB965*Settings!$C$13*(INDEX(AB$395:AB$406,$D983)+INDEX(AB$382:AB$393,$D983))</f>
        <v/>
      </c>
      <c r="AC983" s="40">
        <f>AC965*Settings!$C$13*(INDEX(AC$395:AC$406,$D983)+INDEX(AC$382:AC$393,$D983))</f>
        <v/>
      </c>
      <c r="AD983" s="40">
        <f>AD965*Settings!$C$13*(INDEX(AD$395:AD$406,$D983)+INDEX(AD$382:AD$393,$D983))</f>
        <v/>
      </c>
      <c r="AF983" s="11">
        <f>CodePrefix&amp;$A983&amp;IF($C983="","","."&amp;$C983&amp;"."&amp;$B983)&amp;INDEX(VarEnd,MATCH($A983,VarKey,0))&amp;AF$5</f>
        <v/>
      </c>
      <c r="AG983" s="39">
        <f>AG965*Settings!$C$13*(INDEX(AG$395:AG$406,$D983)+INDEX(AG$382:AG$393,$D983))</f>
        <v/>
      </c>
      <c r="AH983" s="40">
        <f>AH965*Settings!$C$13*(INDEX(AH$395:AH$406,$D983)+INDEX(AH$382:AH$393,$D983))</f>
        <v/>
      </c>
      <c r="AI983" s="40">
        <f>AI965*Settings!$C$13*(INDEX(AI$395:AI$406,$D983)+INDEX(AI$382:AI$393,$D983))</f>
        <v/>
      </c>
      <c r="AJ983" s="40">
        <f>AJ965*Settings!$C$13*(INDEX(AJ$395:AJ$406,$D983)+INDEX(AJ$382:AJ$393,$D983))</f>
        <v/>
      </c>
      <c r="AK983" s="40">
        <f>AK965*Settings!$C$13*(INDEX(AK$395:AK$406,$D983)+INDEX(AK$382:AK$393,$D983))</f>
        <v/>
      </c>
      <c r="AL983" s="40">
        <f>AL965*Settings!$C$13*(INDEX(AL$395:AL$406,$D983)+INDEX(AL$382:AL$393,$D983))</f>
        <v/>
      </c>
      <c r="AM983" s="40">
        <f>AM965*Settings!$C$13*(INDEX(AM$395:AM$406,$D983)+INDEX(AM$382:AM$393,$D983))</f>
        <v/>
      </c>
      <c r="AN983" s="40">
        <f>AN965*Settings!$C$13*(INDEX(AN$395:AN$406,$D983)+INDEX(AN$382:AN$393,$D983))</f>
        <v/>
      </c>
      <c r="AO983" s="40">
        <f>AO965*Settings!$C$13*(INDEX(AO$395:AO$406,$D983)+INDEX(AO$382:AO$393,$D983))</f>
        <v/>
      </c>
      <c r="AP983" s="40">
        <f>AP965*Settings!$C$13*(INDEX(AP$395:AP$406,$D983)+INDEX(AP$382:AP$393,$D983))</f>
        <v/>
      </c>
      <c r="AQ983" s="40">
        <f>AQ965*Settings!$C$13*(INDEX(AQ$395:AQ$406,$D983)+INDEX(AQ$382:AQ$393,$D983))</f>
        <v/>
      </c>
      <c r="AR983" s="40">
        <f>AR965*Settings!$C$13*(INDEX(AR$395:AR$406,$D983)+INDEX(AR$382:AR$393,$D983))</f>
        <v/>
      </c>
      <c r="AS983" s="40">
        <f>AS965*Settings!$C$13*(INDEX(AS$395:AS$406,$D983)+INDEX(AS$382:AS$393,$D983))</f>
        <v/>
      </c>
      <c r="AT983" s="40">
        <f>AT965*Settings!$C$13*(INDEX(AT$395:AT$406,$D983)+INDEX(AT$382:AT$393,$D983))</f>
        <v/>
      </c>
      <c r="AU983" s="40">
        <f>AU965*Settings!$C$13*(INDEX(AU$395:AU$406,$D983)+INDEX(AU$382:AU$393,$D983))</f>
        <v/>
      </c>
      <c r="AV983" s="40">
        <f>AV965*Settings!$C$13*(INDEX(AV$395:AV$406,$D983)+INDEX(AV$382:AV$393,$D983))</f>
        <v/>
      </c>
      <c r="AW983" s="40">
        <f>AW965*Settings!$C$13*(INDEX(AW$395:AW$406,$D983)+INDEX(AW$382:AW$393,$D983))</f>
        <v/>
      </c>
      <c r="AX983" s="40">
        <f>AX965*Settings!$C$13*(INDEX(AX$395:AX$406,$D983)+INDEX(AX$382:AX$393,$D983))</f>
        <v/>
      </c>
      <c r="AY983" s="40">
        <f>AY965*Settings!$C$13*(INDEX(AY$395:AY$406,$D983)+INDEX(AY$382:AY$393,$D983))</f>
        <v/>
      </c>
    </row>
    <row r="984" hidden="1" outlineLevel="2">
      <c r="A984" s="14" t="inlineStr">
        <is>
          <t>rtx</t>
        </is>
      </c>
      <c r="B984" s="14" t="inlineStr">
        <is>
          <t>nga</t>
        </is>
      </c>
      <c r="C984" s="14" t="inlineStr">
        <is>
          <t>rod</t>
        </is>
      </c>
      <c r="D984" s="36">
        <f>INDEX(Inputs!$U$5:$U$132,MATCH($B984&amp;"|"&amp;$C984,Inputs!$A$5:$A$132,0))</f>
        <v/>
      </c>
      <c r="E984" s="35" t="n"/>
      <c r="F984" s="35" t="n"/>
      <c r="G984" s="35" t="n"/>
      <c r="H984" s="14">
        <f>INDEX(VarLab,MATCH($A984,VarKey,0))&amp;INDEX(MemLab,MATCH($C984&amp;"|"&amp;$B984,MemKey,0))</f>
        <v/>
      </c>
      <c r="I984" s="14">
        <f>INDEX(VarUnit,MATCH($A984,VarKey,0))</f>
        <v/>
      </c>
      <c r="J984" s="14">
        <f>INDEX(VarSrc,MATCH($A984,VarKey,0))</f>
        <v/>
      </c>
      <c r="K984" s="11">
        <f>CodePrefix&amp;$A984&amp;IF($C984="","","."&amp;$C984&amp;"."&amp;$B984)&amp;INDEX(VarEnd,MATCH($A984,VarKey,0))&amp;K$5</f>
        <v/>
      </c>
      <c r="L984" s="39">
        <f>L966*Settings!$C$13*(INDEX(L$395:L$406,$D984)+INDEX(L$382:L$393,$D984))</f>
        <v/>
      </c>
      <c r="M984" s="40">
        <f>M966*Settings!$C$13*(INDEX(M$395:M$406,$D984)+INDEX(M$382:M$393,$D984))</f>
        <v/>
      </c>
      <c r="N984" s="40">
        <f>N966*Settings!$C$13*(INDEX(N$395:N$406,$D984)+INDEX(N$382:N$393,$D984))</f>
        <v/>
      </c>
      <c r="O984" s="40">
        <f>O966*Settings!$C$13*(INDEX(O$395:O$406,$D984)+INDEX(O$382:O$393,$D984))</f>
        <v/>
      </c>
      <c r="P984" s="40">
        <f>P966*Settings!$C$13*(INDEX(P$395:P$406,$D984)+INDEX(P$382:P$393,$D984))</f>
        <v/>
      </c>
      <c r="Q984" s="40">
        <f>Q966*Settings!$C$13*(INDEX(Q$395:Q$406,$D984)+INDEX(Q$382:Q$393,$D984))</f>
        <v/>
      </c>
      <c r="R984" s="40">
        <f>R966*Settings!$C$13*(INDEX(R$395:R$406,$D984)+INDEX(R$382:R$393,$D984))</f>
        <v/>
      </c>
      <c r="S984" s="40">
        <f>S966*Settings!$C$13*(INDEX(S$395:S$406,$D984)+INDEX(S$382:S$393,$D984))</f>
        <v/>
      </c>
      <c r="T984" s="40">
        <f>T966*Settings!$C$13*(INDEX(T$395:T$406,$D984)+INDEX(T$382:T$393,$D984))</f>
        <v/>
      </c>
      <c r="U984" s="40">
        <f>U966*Settings!$C$13*(INDEX(U$395:U$406,$D984)+INDEX(U$382:U$393,$D984))</f>
        <v/>
      </c>
      <c r="V984" s="40">
        <f>V966*Settings!$C$13*(INDEX(V$395:V$406,$D984)+INDEX(V$382:V$393,$D984))</f>
        <v/>
      </c>
      <c r="W984" s="40">
        <f>W966*Settings!$C$13*(INDEX(W$395:W$406,$D984)+INDEX(W$382:W$393,$D984))</f>
        <v/>
      </c>
      <c r="X984" s="40">
        <f>X966*Settings!$C$13*(INDEX(X$395:X$406,$D984)+INDEX(X$382:X$393,$D984))</f>
        <v/>
      </c>
      <c r="Y984" s="40">
        <f>Y966*Settings!$C$13*(INDEX(Y$395:Y$406,$D984)+INDEX(Y$382:Y$393,$D984))</f>
        <v/>
      </c>
      <c r="Z984" s="40">
        <f>Z966*Settings!$C$13*(INDEX(Z$395:Z$406,$D984)+INDEX(Z$382:Z$393,$D984))</f>
        <v/>
      </c>
      <c r="AA984" s="40">
        <f>AA966*Settings!$C$13*(INDEX(AA$395:AA$406,$D984)+INDEX(AA$382:AA$393,$D984))</f>
        <v/>
      </c>
      <c r="AB984" s="40">
        <f>AB966*Settings!$C$13*(INDEX(AB$395:AB$406,$D984)+INDEX(AB$382:AB$393,$D984))</f>
        <v/>
      </c>
      <c r="AC984" s="40">
        <f>AC966*Settings!$C$13*(INDEX(AC$395:AC$406,$D984)+INDEX(AC$382:AC$393,$D984))</f>
        <v/>
      </c>
      <c r="AD984" s="40">
        <f>AD966*Settings!$C$13*(INDEX(AD$395:AD$406,$D984)+INDEX(AD$382:AD$393,$D984))</f>
        <v/>
      </c>
      <c r="AF984" s="11">
        <f>CodePrefix&amp;$A984&amp;IF($C984="","","."&amp;$C984&amp;"."&amp;$B984)&amp;INDEX(VarEnd,MATCH($A984,VarKey,0))&amp;AF$5</f>
        <v/>
      </c>
      <c r="AG984" s="39">
        <f>AG966*Settings!$C$13*(INDEX(AG$395:AG$406,$D984)+INDEX(AG$382:AG$393,$D984))</f>
        <v/>
      </c>
      <c r="AH984" s="40">
        <f>AH966*Settings!$C$13*(INDEX(AH$395:AH$406,$D984)+INDEX(AH$382:AH$393,$D984))</f>
        <v/>
      </c>
      <c r="AI984" s="40">
        <f>AI966*Settings!$C$13*(INDEX(AI$395:AI$406,$D984)+INDEX(AI$382:AI$393,$D984))</f>
        <v/>
      </c>
      <c r="AJ984" s="40">
        <f>AJ966*Settings!$C$13*(INDEX(AJ$395:AJ$406,$D984)+INDEX(AJ$382:AJ$393,$D984))</f>
        <v/>
      </c>
      <c r="AK984" s="40">
        <f>AK966*Settings!$C$13*(INDEX(AK$395:AK$406,$D984)+INDEX(AK$382:AK$393,$D984))</f>
        <v/>
      </c>
      <c r="AL984" s="40">
        <f>AL966*Settings!$C$13*(INDEX(AL$395:AL$406,$D984)+INDEX(AL$382:AL$393,$D984))</f>
        <v/>
      </c>
      <c r="AM984" s="40">
        <f>AM966*Settings!$C$13*(INDEX(AM$395:AM$406,$D984)+INDEX(AM$382:AM$393,$D984))</f>
        <v/>
      </c>
      <c r="AN984" s="40">
        <f>AN966*Settings!$C$13*(INDEX(AN$395:AN$406,$D984)+INDEX(AN$382:AN$393,$D984))</f>
        <v/>
      </c>
      <c r="AO984" s="40">
        <f>AO966*Settings!$C$13*(INDEX(AO$395:AO$406,$D984)+INDEX(AO$382:AO$393,$D984))</f>
        <v/>
      </c>
      <c r="AP984" s="40">
        <f>AP966*Settings!$C$13*(INDEX(AP$395:AP$406,$D984)+INDEX(AP$382:AP$393,$D984))</f>
        <v/>
      </c>
      <c r="AQ984" s="40">
        <f>AQ966*Settings!$C$13*(INDEX(AQ$395:AQ$406,$D984)+INDEX(AQ$382:AQ$393,$D984))</f>
        <v/>
      </c>
      <c r="AR984" s="40">
        <f>AR966*Settings!$C$13*(INDEX(AR$395:AR$406,$D984)+INDEX(AR$382:AR$393,$D984))</f>
        <v/>
      </c>
      <c r="AS984" s="40">
        <f>AS966*Settings!$C$13*(INDEX(AS$395:AS$406,$D984)+INDEX(AS$382:AS$393,$D984))</f>
        <v/>
      </c>
      <c r="AT984" s="40">
        <f>AT966*Settings!$C$13*(INDEX(AT$395:AT$406,$D984)+INDEX(AT$382:AT$393,$D984))</f>
        <v/>
      </c>
      <c r="AU984" s="40">
        <f>AU966*Settings!$C$13*(INDEX(AU$395:AU$406,$D984)+INDEX(AU$382:AU$393,$D984))</f>
        <v/>
      </c>
      <c r="AV984" s="40">
        <f>AV966*Settings!$C$13*(INDEX(AV$395:AV$406,$D984)+INDEX(AV$382:AV$393,$D984))</f>
        <v/>
      </c>
      <c r="AW984" s="40">
        <f>AW966*Settings!$C$13*(INDEX(AW$395:AW$406,$D984)+INDEX(AW$382:AW$393,$D984))</f>
        <v/>
      </c>
      <c r="AX984" s="40">
        <f>AX966*Settings!$C$13*(INDEX(AX$395:AX$406,$D984)+INDEX(AX$382:AX$393,$D984))</f>
        <v/>
      </c>
      <c r="AY984" s="40">
        <f>AY966*Settings!$C$13*(INDEX(AY$395:AY$406,$D984)+INDEX(AY$382:AY$393,$D984))</f>
        <v/>
      </c>
    </row>
    <row r="985" hidden="1" outlineLevel="2">
      <c r="A985" s="14" t="inlineStr">
        <is>
          <t>rtx</t>
        </is>
      </c>
      <c r="B985" s="14" t="inlineStr">
        <is>
          <t>gso</t>
        </is>
      </c>
      <c r="C985" s="14" t="inlineStr">
        <is>
          <t>rod</t>
        </is>
      </c>
      <c r="D985" s="36">
        <f>INDEX(Inputs!$U$5:$U$132,MATCH($B985&amp;"|"&amp;$C985,Inputs!$A$5:$A$132,0))</f>
        <v/>
      </c>
      <c r="E985" s="35" t="n"/>
      <c r="F985" s="35" t="n"/>
      <c r="G985" s="35" t="n"/>
      <c r="H985" s="14">
        <f>INDEX(VarLab,MATCH($A985,VarKey,0))&amp;INDEX(MemLab,MATCH($C985&amp;"|"&amp;$B985,MemKey,0))</f>
        <v/>
      </c>
      <c r="I985" s="14">
        <f>INDEX(VarUnit,MATCH($A985,VarKey,0))</f>
        <v/>
      </c>
      <c r="J985" s="14">
        <f>INDEX(VarSrc,MATCH($A985,VarKey,0))</f>
        <v/>
      </c>
      <c r="K985" s="11">
        <f>CodePrefix&amp;$A985&amp;IF($C985="","","."&amp;$C985&amp;"."&amp;$B985)&amp;INDEX(VarEnd,MATCH($A985,VarKey,0))&amp;K$5</f>
        <v/>
      </c>
      <c r="L985" s="39">
        <f>L967*Settings!$C$13*(INDEX(L$395:L$406,$D985)+INDEX(L$382:L$393,$D985))</f>
        <v/>
      </c>
      <c r="M985" s="40">
        <f>M967*Settings!$C$13*(INDEX(M$395:M$406,$D985)+INDEX(M$382:M$393,$D985))</f>
        <v/>
      </c>
      <c r="N985" s="40">
        <f>N967*Settings!$C$13*(INDEX(N$395:N$406,$D985)+INDEX(N$382:N$393,$D985))</f>
        <v/>
      </c>
      <c r="O985" s="40">
        <f>O967*Settings!$C$13*(INDEX(O$395:O$406,$D985)+INDEX(O$382:O$393,$D985))</f>
        <v/>
      </c>
      <c r="P985" s="40">
        <f>P967*Settings!$C$13*(INDEX(P$395:P$406,$D985)+INDEX(P$382:P$393,$D985))</f>
        <v/>
      </c>
      <c r="Q985" s="40">
        <f>Q967*Settings!$C$13*(INDEX(Q$395:Q$406,$D985)+INDEX(Q$382:Q$393,$D985))</f>
        <v/>
      </c>
      <c r="R985" s="40">
        <f>R967*Settings!$C$13*(INDEX(R$395:R$406,$D985)+INDEX(R$382:R$393,$D985))</f>
        <v/>
      </c>
      <c r="S985" s="40">
        <f>S967*Settings!$C$13*(INDEX(S$395:S$406,$D985)+INDEX(S$382:S$393,$D985))</f>
        <v/>
      </c>
      <c r="T985" s="40">
        <f>T967*Settings!$C$13*(INDEX(T$395:T$406,$D985)+INDEX(T$382:T$393,$D985))</f>
        <v/>
      </c>
      <c r="U985" s="40">
        <f>U967*Settings!$C$13*(INDEX(U$395:U$406,$D985)+INDEX(U$382:U$393,$D985))</f>
        <v/>
      </c>
      <c r="V985" s="40">
        <f>V967*Settings!$C$13*(INDEX(V$395:V$406,$D985)+INDEX(V$382:V$393,$D985))</f>
        <v/>
      </c>
      <c r="W985" s="40">
        <f>W967*Settings!$C$13*(INDEX(W$395:W$406,$D985)+INDEX(W$382:W$393,$D985))</f>
        <v/>
      </c>
      <c r="X985" s="40">
        <f>X967*Settings!$C$13*(INDEX(X$395:X$406,$D985)+INDEX(X$382:X$393,$D985))</f>
        <v/>
      </c>
      <c r="Y985" s="40">
        <f>Y967*Settings!$C$13*(INDEX(Y$395:Y$406,$D985)+INDEX(Y$382:Y$393,$D985))</f>
        <v/>
      </c>
      <c r="Z985" s="40">
        <f>Z967*Settings!$C$13*(INDEX(Z$395:Z$406,$D985)+INDEX(Z$382:Z$393,$D985))</f>
        <v/>
      </c>
      <c r="AA985" s="40">
        <f>AA967*Settings!$C$13*(INDEX(AA$395:AA$406,$D985)+INDEX(AA$382:AA$393,$D985))</f>
        <v/>
      </c>
      <c r="AB985" s="40">
        <f>AB967*Settings!$C$13*(INDEX(AB$395:AB$406,$D985)+INDEX(AB$382:AB$393,$D985))</f>
        <v/>
      </c>
      <c r="AC985" s="40">
        <f>AC967*Settings!$C$13*(INDEX(AC$395:AC$406,$D985)+INDEX(AC$382:AC$393,$D985))</f>
        <v/>
      </c>
      <c r="AD985" s="40">
        <f>AD967*Settings!$C$13*(INDEX(AD$395:AD$406,$D985)+INDEX(AD$382:AD$393,$D985))</f>
        <v/>
      </c>
      <c r="AF985" s="11">
        <f>CodePrefix&amp;$A985&amp;IF($C985="","","."&amp;$C985&amp;"."&amp;$B985)&amp;INDEX(VarEnd,MATCH($A985,VarKey,0))&amp;AF$5</f>
        <v/>
      </c>
      <c r="AG985" s="39">
        <f>AG967*Settings!$C$13*(INDEX(AG$395:AG$406,$D985)+INDEX(AG$382:AG$393,$D985))</f>
        <v/>
      </c>
      <c r="AH985" s="40">
        <f>AH967*Settings!$C$13*(INDEX(AH$395:AH$406,$D985)+INDEX(AH$382:AH$393,$D985))</f>
        <v/>
      </c>
      <c r="AI985" s="40">
        <f>AI967*Settings!$C$13*(INDEX(AI$395:AI$406,$D985)+INDEX(AI$382:AI$393,$D985))</f>
        <v/>
      </c>
      <c r="AJ985" s="40">
        <f>AJ967*Settings!$C$13*(INDEX(AJ$395:AJ$406,$D985)+INDEX(AJ$382:AJ$393,$D985))</f>
        <v/>
      </c>
      <c r="AK985" s="40">
        <f>AK967*Settings!$C$13*(INDEX(AK$395:AK$406,$D985)+INDEX(AK$382:AK$393,$D985))</f>
        <v/>
      </c>
      <c r="AL985" s="40">
        <f>AL967*Settings!$C$13*(INDEX(AL$395:AL$406,$D985)+INDEX(AL$382:AL$393,$D985))</f>
        <v/>
      </c>
      <c r="AM985" s="40">
        <f>AM967*Settings!$C$13*(INDEX(AM$395:AM$406,$D985)+INDEX(AM$382:AM$393,$D985))</f>
        <v/>
      </c>
      <c r="AN985" s="40">
        <f>AN967*Settings!$C$13*(INDEX(AN$395:AN$406,$D985)+INDEX(AN$382:AN$393,$D985))</f>
        <v/>
      </c>
      <c r="AO985" s="40">
        <f>AO967*Settings!$C$13*(INDEX(AO$395:AO$406,$D985)+INDEX(AO$382:AO$393,$D985))</f>
        <v/>
      </c>
      <c r="AP985" s="40">
        <f>AP967*Settings!$C$13*(INDEX(AP$395:AP$406,$D985)+INDEX(AP$382:AP$393,$D985))</f>
        <v/>
      </c>
      <c r="AQ985" s="40">
        <f>AQ967*Settings!$C$13*(INDEX(AQ$395:AQ$406,$D985)+INDEX(AQ$382:AQ$393,$D985))</f>
        <v/>
      </c>
      <c r="AR985" s="40">
        <f>AR967*Settings!$C$13*(INDEX(AR$395:AR$406,$D985)+INDEX(AR$382:AR$393,$D985))</f>
        <v/>
      </c>
      <c r="AS985" s="40">
        <f>AS967*Settings!$C$13*(INDEX(AS$395:AS$406,$D985)+INDEX(AS$382:AS$393,$D985))</f>
        <v/>
      </c>
      <c r="AT985" s="40">
        <f>AT967*Settings!$C$13*(INDEX(AT$395:AT$406,$D985)+INDEX(AT$382:AT$393,$D985))</f>
        <v/>
      </c>
      <c r="AU985" s="40">
        <f>AU967*Settings!$C$13*(INDEX(AU$395:AU$406,$D985)+INDEX(AU$382:AU$393,$D985))</f>
        <v/>
      </c>
      <c r="AV985" s="40">
        <f>AV967*Settings!$C$13*(INDEX(AV$395:AV$406,$D985)+INDEX(AV$382:AV$393,$D985))</f>
        <v/>
      </c>
      <c r="AW985" s="40">
        <f>AW967*Settings!$C$13*(INDEX(AW$395:AW$406,$D985)+INDEX(AW$382:AW$393,$D985))</f>
        <v/>
      </c>
      <c r="AX985" s="40">
        <f>AX967*Settings!$C$13*(INDEX(AX$395:AX$406,$D985)+INDEX(AX$382:AX$393,$D985))</f>
        <v/>
      </c>
      <c r="AY985" s="40">
        <f>AY967*Settings!$C$13*(INDEX(AY$395:AY$406,$D985)+INDEX(AY$382:AY$393,$D985))</f>
        <v/>
      </c>
    </row>
    <row r="986" hidden="1" outlineLevel="2">
      <c r="A986" s="14" t="inlineStr">
        <is>
          <t>rtx</t>
        </is>
      </c>
      <c r="B986" s="14" t="inlineStr">
        <is>
          <t>die</t>
        </is>
      </c>
      <c r="C986" s="14" t="inlineStr">
        <is>
          <t>rod</t>
        </is>
      </c>
      <c r="D986" s="36">
        <f>INDEX(Inputs!$U$5:$U$132,MATCH($B986&amp;"|"&amp;$C986,Inputs!$A$5:$A$132,0))</f>
        <v/>
      </c>
      <c r="E986" s="35" t="n"/>
      <c r="F986" s="35" t="n"/>
      <c r="G986" s="35" t="n"/>
      <c r="H986" s="14">
        <f>INDEX(VarLab,MATCH($A986,VarKey,0))&amp;INDEX(MemLab,MATCH($C986&amp;"|"&amp;$B986,MemKey,0))</f>
        <v/>
      </c>
      <c r="I986" s="14">
        <f>INDEX(VarUnit,MATCH($A986,VarKey,0))</f>
        <v/>
      </c>
      <c r="J986" s="14">
        <f>INDEX(VarSrc,MATCH($A986,VarKey,0))</f>
        <v/>
      </c>
      <c r="K986" s="11">
        <f>CodePrefix&amp;$A986&amp;IF($C986="","","."&amp;$C986&amp;"."&amp;$B986)&amp;INDEX(VarEnd,MATCH($A986,VarKey,0))&amp;K$5</f>
        <v/>
      </c>
      <c r="L986" s="39">
        <f>L968*Settings!$C$13*(INDEX(L$395:L$406,$D986)+INDEX(L$382:L$393,$D986))</f>
        <v/>
      </c>
      <c r="M986" s="40">
        <f>M968*Settings!$C$13*(INDEX(M$395:M$406,$D986)+INDEX(M$382:M$393,$D986))</f>
        <v/>
      </c>
      <c r="N986" s="40">
        <f>N968*Settings!$C$13*(INDEX(N$395:N$406,$D986)+INDEX(N$382:N$393,$D986))</f>
        <v/>
      </c>
      <c r="O986" s="40">
        <f>O968*Settings!$C$13*(INDEX(O$395:O$406,$D986)+INDEX(O$382:O$393,$D986))</f>
        <v/>
      </c>
      <c r="P986" s="40">
        <f>P968*Settings!$C$13*(INDEX(P$395:P$406,$D986)+INDEX(P$382:P$393,$D986))</f>
        <v/>
      </c>
      <c r="Q986" s="40">
        <f>Q968*Settings!$C$13*(INDEX(Q$395:Q$406,$D986)+INDEX(Q$382:Q$393,$D986))</f>
        <v/>
      </c>
      <c r="R986" s="40">
        <f>R968*Settings!$C$13*(INDEX(R$395:R$406,$D986)+INDEX(R$382:R$393,$D986))</f>
        <v/>
      </c>
      <c r="S986" s="40">
        <f>S968*Settings!$C$13*(INDEX(S$395:S$406,$D986)+INDEX(S$382:S$393,$D986))</f>
        <v/>
      </c>
      <c r="T986" s="40">
        <f>T968*Settings!$C$13*(INDEX(T$395:T$406,$D986)+INDEX(T$382:T$393,$D986))</f>
        <v/>
      </c>
      <c r="U986" s="40">
        <f>U968*Settings!$C$13*(INDEX(U$395:U$406,$D986)+INDEX(U$382:U$393,$D986))</f>
        <v/>
      </c>
      <c r="V986" s="40">
        <f>V968*Settings!$C$13*(INDEX(V$395:V$406,$D986)+INDEX(V$382:V$393,$D986))</f>
        <v/>
      </c>
      <c r="W986" s="40">
        <f>W968*Settings!$C$13*(INDEX(W$395:W$406,$D986)+INDEX(W$382:W$393,$D986))</f>
        <v/>
      </c>
      <c r="X986" s="40">
        <f>X968*Settings!$C$13*(INDEX(X$395:X$406,$D986)+INDEX(X$382:X$393,$D986))</f>
        <v/>
      </c>
      <c r="Y986" s="40">
        <f>Y968*Settings!$C$13*(INDEX(Y$395:Y$406,$D986)+INDEX(Y$382:Y$393,$D986))</f>
        <v/>
      </c>
      <c r="Z986" s="40">
        <f>Z968*Settings!$C$13*(INDEX(Z$395:Z$406,$D986)+INDEX(Z$382:Z$393,$D986))</f>
        <v/>
      </c>
      <c r="AA986" s="40">
        <f>AA968*Settings!$C$13*(INDEX(AA$395:AA$406,$D986)+INDEX(AA$382:AA$393,$D986))</f>
        <v/>
      </c>
      <c r="AB986" s="40">
        <f>AB968*Settings!$C$13*(INDEX(AB$395:AB$406,$D986)+INDEX(AB$382:AB$393,$D986))</f>
        <v/>
      </c>
      <c r="AC986" s="40">
        <f>AC968*Settings!$C$13*(INDEX(AC$395:AC$406,$D986)+INDEX(AC$382:AC$393,$D986))</f>
        <v/>
      </c>
      <c r="AD986" s="40">
        <f>AD968*Settings!$C$13*(INDEX(AD$395:AD$406,$D986)+INDEX(AD$382:AD$393,$D986))</f>
        <v/>
      </c>
      <c r="AF986" s="11">
        <f>CodePrefix&amp;$A986&amp;IF($C986="","","."&amp;$C986&amp;"."&amp;$B986)&amp;INDEX(VarEnd,MATCH($A986,VarKey,0))&amp;AF$5</f>
        <v/>
      </c>
      <c r="AG986" s="39">
        <f>AG968*Settings!$C$13*(INDEX(AG$395:AG$406,$D986)+INDEX(AG$382:AG$393,$D986))</f>
        <v/>
      </c>
      <c r="AH986" s="40">
        <f>AH968*Settings!$C$13*(INDEX(AH$395:AH$406,$D986)+INDEX(AH$382:AH$393,$D986))</f>
        <v/>
      </c>
      <c r="AI986" s="40">
        <f>AI968*Settings!$C$13*(INDEX(AI$395:AI$406,$D986)+INDEX(AI$382:AI$393,$D986))</f>
        <v/>
      </c>
      <c r="AJ986" s="40">
        <f>AJ968*Settings!$C$13*(INDEX(AJ$395:AJ$406,$D986)+INDEX(AJ$382:AJ$393,$D986))</f>
        <v/>
      </c>
      <c r="AK986" s="40">
        <f>AK968*Settings!$C$13*(INDEX(AK$395:AK$406,$D986)+INDEX(AK$382:AK$393,$D986))</f>
        <v/>
      </c>
      <c r="AL986" s="40">
        <f>AL968*Settings!$C$13*(INDEX(AL$395:AL$406,$D986)+INDEX(AL$382:AL$393,$D986))</f>
        <v/>
      </c>
      <c r="AM986" s="40">
        <f>AM968*Settings!$C$13*(INDEX(AM$395:AM$406,$D986)+INDEX(AM$382:AM$393,$D986))</f>
        <v/>
      </c>
      <c r="AN986" s="40">
        <f>AN968*Settings!$C$13*(INDEX(AN$395:AN$406,$D986)+INDEX(AN$382:AN$393,$D986))</f>
        <v/>
      </c>
      <c r="AO986" s="40">
        <f>AO968*Settings!$C$13*(INDEX(AO$395:AO$406,$D986)+INDEX(AO$382:AO$393,$D986))</f>
        <v/>
      </c>
      <c r="AP986" s="40">
        <f>AP968*Settings!$C$13*(INDEX(AP$395:AP$406,$D986)+INDEX(AP$382:AP$393,$D986))</f>
        <v/>
      </c>
      <c r="AQ986" s="40">
        <f>AQ968*Settings!$C$13*(INDEX(AQ$395:AQ$406,$D986)+INDEX(AQ$382:AQ$393,$D986))</f>
        <v/>
      </c>
      <c r="AR986" s="40">
        <f>AR968*Settings!$C$13*(INDEX(AR$395:AR$406,$D986)+INDEX(AR$382:AR$393,$D986))</f>
        <v/>
      </c>
      <c r="AS986" s="40">
        <f>AS968*Settings!$C$13*(INDEX(AS$395:AS$406,$D986)+INDEX(AS$382:AS$393,$D986))</f>
        <v/>
      </c>
      <c r="AT986" s="40">
        <f>AT968*Settings!$C$13*(INDEX(AT$395:AT$406,$D986)+INDEX(AT$382:AT$393,$D986))</f>
        <v/>
      </c>
      <c r="AU986" s="40">
        <f>AU968*Settings!$C$13*(INDEX(AU$395:AU$406,$D986)+INDEX(AU$382:AU$393,$D986))</f>
        <v/>
      </c>
      <c r="AV986" s="40">
        <f>AV968*Settings!$C$13*(INDEX(AV$395:AV$406,$D986)+INDEX(AV$382:AV$393,$D986))</f>
        <v/>
      </c>
      <c r="AW986" s="40">
        <f>AW968*Settings!$C$13*(INDEX(AW$395:AW$406,$D986)+INDEX(AW$382:AW$393,$D986))</f>
        <v/>
      </c>
      <c r="AX986" s="40">
        <f>AX968*Settings!$C$13*(INDEX(AX$395:AX$406,$D986)+INDEX(AX$382:AX$393,$D986))</f>
        <v/>
      </c>
      <c r="AY986" s="40">
        <f>AY968*Settings!$C$13*(INDEX(AY$395:AY$406,$D986)+INDEX(AY$382:AY$393,$D986))</f>
        <v/>
      </c>
    </row>
    <row r="987" hidden="1" outlineLevel="2">
      <c r="A987" s="14" t="inlineStr">
        <is>
          <t>rtx</t>
        </is>
      </c>
      <c r="B987" s="14" t="inlineStr">
        <is>
          <t>lpg</t>
        </is>
      </c>
      <c r="C987" s="14" t="inlineStr">
        <is>
          <t>rod</t>
        </is>
      </c>
      <c r="D987" s="36">
        <f>INDEX(Inputs!$U$5:$U$132,MATCH($B987&amp;"|"&amp;$C987,Inputs!$A$5:$A$132,0))</f>
        <v/>
      </c>
      <c r="E987" s="35" t="n"/>
      <c r="F987" s="35" t="n"/>
      <c r="G987" s="35" t="n"/>
      <c r="H987" s="14">
        <f>INDEX(VarLab,MATCH($A987,VarKey,0))&amp;INDEX(MemLab,MATCH($C987&amp;"|"&amp;$B987,MemKey,0))</f>
        <v/>
      </c>
      <c r="I987" s="14">
        <f>INDEX(VarUnit,MATCH($A987,VarKey,0))</f>
        <v/>
      </c>
      <c r="J987" s="14">
        <f>INDEX(VarSrc,MATCH($A987,VarKey,0))</f>
        <v/>
      </c>
      <c r="K987" s="11">
        <f>CodePrefix&amp;$A987&amp;IF($C987="","","."&amp;$C987&amp;"."&amp;$B987)&amp;INDEX(VarEnd,MATCH($A987,VarKey,0))&amp;K$5</f>
        <v/>
      </c>
      <c r="L987" s="39">
        <f>L969*Settings!$C$13*(INDEX(L$395:L$406,$D987)+INDEX(L$382:L$393,$D987))</f>
        <v/>
      </c>
      <c r="M987" s="40">
        <f>M969*Settings!$C$13*(INDEX(M$395:M$406,$D987)+INDEX(M$382:M$393,$D987))</f>
        <v/>
      </c>
      <c r="N987" s="40">
        <f>N969*Settings!$C$13*(INDEX(N$395:N$406,$D987)+INDEX(N$382:N$393,$D987))</f>
        <v/>
      </c>
      <c r="O987" s="40">
        <f>O969*Settings!$C$13*(INDEX(O$395:O$406,$D987)+INDEX(O$382:O$393,$D987))</f>
        <v/>
      </c>
      <c r="P987" s="40">
        <f>P969*Settings!$C$13*(INDEX(P$395:P$406,$D987)+INDEX(P$382:P$393,$D987))</f>
        <v/>
      </c>
      <c r="Q987" s="40">
        <f>Q969*Settings!$C$13*(INDEX(Q$395:Q$406,$D987)+INDEX(Q$382:Q$393,$D987))</f>
        <v/>
      </c>
      <c r="R987" s="40">
        <f>R969*Settings!$C$13*(INDEX(R$395:R$406,$D987)+INDEX(R$382:R$393,$D987))</f>
        <v/>
      </c>
      <c r="S987" s="40">
        <f>S969*Settings!$C$13*(INDEX(S$395:S$406,$D987)+INDEX(S$382:S$393,$D987))</f>
        <v/>
      </c>
      <c r="T987" s="40">
        <f>T969*Settings!$C$13*(INDEX(T$395:T$406,$D987)+INDEX(T$382:T$393,$D987))</f>
        <v/>
      </c>
      <c r="U987" s="40">
        <f>U969*Settings!$C$13*(INDEX(U$395:U$406,$D987)+INDEX(U$382:U$393,$D987))</f>
        <v/>
      </c>
      <c r="V987" s="40">
        <f>V969*Settings!$C$13*(INDEX(V$395:V$406,$D987)+INDEX(V$382:V$393,$D987))</f>
        <v/>
      </c>
      <c r="W987" s="40">
        <f>W969*Settings!$C$13*(INDEX(W$395:W$406,$D987)+INDEX(W$382:W$393,$D987))</f>
        <v/>
      </c>
      <c r="X987" s="40">
        <f>X969*Settings!$C$13*(INDEX(X$395:X$406,$D987)+INDEX(X$382:X$393,$D987))</f>
        <v/>
      </c>
      <c r="Y987" s="40">
        <f>Y969*Settings!$C$13*(INDEX(Y$395:Y$406,$D987)+INDEX(Y$382:Y$393,$D987))</f>
        <v/>
      </c>
      <c r="Z987" s="40">
        <f>Z969*Settings!$C$13*(INDEX(Z$395:Z$406,$D987)+INDEX(Z$382:Z$393,$D987))</f>
        <v/>
      </c>
      <c r="AA987" s="40">
        <f>AA969*Settings!$C$13*(INDEX(AA$395:AA$406,$D987)+INDEX(AA$382:AA$393,$D987))</f>
        <v/>
      </c>
      <c r="AB987" s="40">
        <f>AB969*Settings!$C$13*(INDEX(AB$395:AB$406,$D987)+INDEX(AB$382:AB$393,$D987))</f>
        <v/>
      </c>
      <c r="AC987" s="40">
        <f>AC969*Settings!$C$13*(INDEX(AC$395:AC$406,$D987)+INDEX(AC$382:AC$393,$D987))</f>
        <v/>
      </c>
      <c r="AD987" s="40">
        <f>AD969*Settings!$C$13*(INDEX(AD$395:AD$406,$D987)+INDEX(AD$382:AD$393,$D987))</f>
        <v/>
      </c>
      <c r="AF987" s="11">
        <f>CodePrefix&amp;$A987&amp;IF($C987="","","."&amp;$C987&amp;"."&amp;$B987)&amp;INDEX(VarEnd,MATCH($A987,VarKey,0))&amp;AF$5</f>
        <v/>
      </c>
      <c r="AG987" s="39">
        <f>AG969*Settings!$C$13*(INDEX(AG$395:AG$406,$D987)+INDEX(AG$382:AG$393,$D987))</f>
        <v/>
      </c>
      <c r="AH987" s="40">
        <f>AH969*Settings!$C$13*(INDEX(AH$395:AH$406,$D987)+INDEX(AH$382:AH$393,$D987))</f>
        <v/>
      </c>
      <c r="AI987" s="40">
        <f>AI969*Settings!$C$13*(INDEX(AI$395:AI$406,$D987)+INDEX(AI$382:AI$393,$D987))</f>
        <v/>
      </c>
      <c r="AJ987" s="40">
        <f>AJ969*Settings!$C$13*(INDEX(AJ$395:AJ$406,$D987)+INDEX(AJ$382:AJ$393,$D987))</f>
        <v/>
      </c>
      <c r="AK987" s="40">
        <f>AK969*Settings!$C$13*(INDEX(AK$395:AK$406,$D987)+INDEX(AK$382:AK$393,$D987))</f>
        <v/>
      </c>
      <c r="AL987" s="40">
        <f>AL969*Settings!$C$13*(INDEX(AL$395:AL$406,$D987)+INDEX(AL$382:AL$393,$D987))</f>
        <v/>
      </c>
      <c r="AM987" s="40">
        <f>AM969*Settings!$C$13*(INDEX(AM$395:AM$406,$D987)+INDEX(AM$382:AM$393,$D987))</f>
        <v/>
      </c>
      <c r="AN987" s="40">
        <f>AN969*Settings!$C$13*(INDEX(AN$395:AN$406,$D987)+INDEX(AN$382:AN$393,$D987))</f>
        <v/>
      </c>
      <c r="AO987" s="40">
        <f>AO969*Settings!$C$13*(INDEX(AO$395:AO$406,$D987)+INDEX(AO$382:AO$393,$D987))</f>
        <v/>
      </c>
      <c r="AP987" s="40">
        <f>AP969*Settings!$C$13*(INDEX(AP$395:AP$406,$D987)+INDEX(AP$382:AP$393,$D987))</f>
        <v/>
      </c>
      <c r="AQ987" s="40">
        <f>AQ969*Settings!$C$13*(INDEX(AQ$395:AQ$406,$D987)+INDEX(AQ$382:AQ$393,$D987))</f>
        <v/>
      </c>
      <c r="AR987" s="40">
        <f>AR969*Settings!$C$13*(INDEX(AR$395:AR$406,$D987)+INDEX(AR$382:AR$393,$D987))</f>
        <v/>
      </c>
      <c r="AS987" s="40">
        <f>AS969*Settings!$C$13*(INDEX(AS$395:AS$406,$D987)+INDEX(AS$382:AS$393,$D987))</f>
        <v/>
      </c>
      <c r="AT987" s="40">
        <f>AT969*Settings!$C$13*(INDEX(AT$395:AT$406,$D987)+INDEX(AT$382:AT$393,$D987))</f>
        <v/>
      </c>
      <c r="AU987" s="40">
        <f>AU969*Settings!$C$13*(INDEX(AU$395:AU$406,$D987)+INDEX(AU$382:AU$393,$D987))</f>
        <v/>
      </c>
      <c r="AV987" s="40">
        <f>AV969*Settings!$C$13*(INDEX(AV$395:AV$406,$D987)+INDEX(AV$382:AV$393,$D987))</f>
        <v/>
      </c>
      <c r="AW987" s="40">
        <f>AW969*Settings!$C$13*(INDEX(AW$395:AW$406,$D987)+INDEX(AW$382:AW$393,$D987))</f>
        <v/>
      </c>
      <c r="AX987" s="40">
        <f>AX969*Settings!$C$13*(INDEX(AX$395:AX$406,$D987)+INDEX(AX$382:AX$393,$D987))</f>
        <v/>
      </c>
      <c r="AY987" s="40">
        <f>AY969*Settings!$C$13*(INDEX(AY$395:AY$406,$D987)+INDEX(AY$382:AY$393,$D987))</f>
        <v/>
      </c>
    </row>
    <row r="988" hidden="1" outlineLevel="2">
      <c r="A988" s="14" t="inlineStr">
        <is>
          <t>rtx</t>
        </is>
      </c>
      <c r="B988" s="14" t="inlineStr">
        <is>
          <t>ker</t>
        </is>
      </c>
      <c r="C988" s="14" t="inlineStr">
        <is>
          <t>rod</t>
        </is>
      </c>
      <c r="D988" s="36">
        <f>INDEX(Inputs!$U$5:$U$132,MATCH($B988&amp;"|"&amp;$C988,Inputs!$A$5:$A$132,0))</f>
        <v/>
      </c>
      <c r="E988" s="35" t="n"/>
      <c r="F988" s="35" t="n"/>
      <c r="G988" s="35" t="n"/>
      <c r="H988" s="14">
        <f>INDEX(VarLab,MATCH($A988,VarKey,0))&amp;INDEX(MemLab,MATCH($C988&amp;"|"&amp;$B988,MemKey,0))</f>
        <v/>
      </c>
      <c r="I988" s="14">
        <f>INDEX(VarUnit,MATCH($A988,VarKey,0))</f>
        <v/>
      </c>
      <c r="J988" s="14">
        <f>INDEX(VarSrc,MATCH($A988,VarKey,0))</f>
        <v/>
      </c>
      <c r="K988" s="11">
        <f>CodePrefix&amp;$A988&amp;IF($C988="","","."&amp;$C988&amp;"."&amp;$B988)&amp;INDEX(VarEnd,MATCH($A988,VarKey,0))&amp;K$5</f>
        <v/>
      </c>
      <c r="L988" s="39">
        <f>L970*Settings!$C$13*(INDEX(L$395:L$406,$D988)+INDEX(L$382:L$393,$D988))</f>
        <v/>
      </c>
      <c r="M988" s="40">
        <f>M970*Settings!$C$13*(INDEX(M$395:M$406,$D988)+INDEX(M$382:M$393,$D988))</f>
        <v/>
      </c>
      <c r="N988" s="40">
        <f>N970*Settings!$C$13*(INDEX(N$395:N$406,$D988)+INDEX(N$382:N$393,$D988))</f>
        <v/>
      </c>
      <c r="O988" s="40">
        <f>O970*Settings!$C$13*(INDEX(O$395:O$406,$D988)+INDEX(O$382:O$393,$D988))</f>
        <v/>
      </c>
      <c r="P988" s="40">
        <f>P970*Settings!$C$13*(INDEX(P$395:P$406,$D988)+INDEX(P$382:P$393,$D988))</f>
        <v/>
      </c>
      <c r="Q988" s="40">
        <f>Q970*Settings!$C$13*(INDEX(Q$395:Q$406,$D988)+INDEX(Q$382:Q$393,$D988))</f>
        <v/>
      </c>
      <c r="R988" s="40">
        <f>R970*Settings!$C$13*(INDEX(R$395:R$406,$D988)+INDEX(R$382:R$393,$D988))</f>
        <v/>
      </c>
      <c r="S988" s="40">
        <f>S970*Settings!$C$13*(INDEX(S$395:S$406,$D988)+INDEX(S$382:S$393,$D988))</f>
        <v/>
      </c>
      <c r="T988" s="40">
        <f>T970*Settings!$C$13*(INDEX(T$395:T$406,$D988)+INDEX(T$382:T$393,$D988))</f>
        <v/>
      </c>
      <c r="U988" s="40">
        <f>U970*Settings!$C$13*(INDEX(U$395:U$406,$D988)+INDEX(U$382:U$393,$D988))</f>
        <v/>
      </c>
      <c r="V988" s="40">
        <f>V970*Settings!$C$13*(INDEX(V$395:V$406,$D988)+INDEX(V$382:V$393,$D988))</f>
        <v/>
      </c>
      <c r="W988" s="40">
        <f>W970*Settings!$C$13*(INDEX(W$395:W$406,$D988)+INDEX(W$382:W$393,$D988))</f>
        <v/>
      </c>
      <c r="X988" s="40">
        <f>X970*Settings!$C$13*(INDEX(X$395:X$406,$D988)+INDEX(X$382:X$393,$D988))</f>
        <v/>
      </c>
      <c r="Y988" s="40">
        <f>Y970*Settings!$C$13*(INDEX(Y$395:Y$406,$D988)+INDEX(Y$382:Y$393,$D988))</f>
        <v/>
      </c>
      <c r="Z988" s="40">
        <f>Z970*Settings!$C$13*(INDEX(Z$395:Z$406,$D988)+INDEX(Z$382:Z$393,$D988))</f>
        <v/>
      </c>
      <c r="AA988" s="40">
        <f>AA970*Settings!$C$13*(INDEX(AA$395:AA$406,$D988)+INDEX(AA$382:AA$393,$D988))</f>
        <v/>
      </c>
      <c r="AB988" s="40">
        <f>AB970*Settings!$C$13*(INDEX(AB$395:AB$406,$D988)+INDEX(AB$382:AB$393,$D988))</f>
        <v/>
      </c>
      <c r="AC988" s="40">
        <f>AC970*Settings!$C$13*(INDEX(AC$395:AC$406,$D988)+INDEX(AC$382:AC$393,$D988))</f>
        <v/>
      </c>
      <c r="AD988" s="40">
        <f>AD970*Settings!$C$13*(INDEX(AD$395:AD$406,$D988)+INDEX(AD$382:AD$393,$D988))</f>
        <v/>
      </c>
      <c r="AF988" s="11">
        <f>CodePrefix&amp;$A988&amp;IF($C988="","","."&amp;$C988&amp;"."&amp;$B988)&amp;INDEX(VarEnd,MATCH($A988,VarKey,0))&amp;AF$5</f>
        <v/>
      </c>
      <c r="AG988" s="39">
        <f>AG970*Settings!$C$13*(INDEX(AG$395:AG$406,$D988)+INDEX(AG$382:AG$393,$D988))</f>
        <v/>
      </c>
      <c r="AH988" s="40">
        <f>AH970*Settings!$C$13*(INDEX(AH$395:AH$406,$D988)+INDEX(AH$382:AH$393,$D988))</f>
        <v/>
      </c>
      <c r="AI988" s="40">
        <f>AI970*Settings!$C$13*(INDEX(AI$395:AI$406,$D988)+INDEX(AI$382:AI$393,$D988))</f>
        <v/>
      </c>
      <c r="AJ988" s="40">
        <f>AJ970*Settings!$C$13*(INDEX(AJ$395:AJ$406,$D988)+INDEX(AJ$382:AJ$393,$D988))</f>
        <v/>
      </c>
      <c r="AK988" s="40">
        <f>AK970*Settings!$C$13*(INDEX(AK$395:AK$406,$D988)+INDEX(AK$382:AK$393,$D988))</f>
        <v/>
      </c>
      <c r="AL988" s="40">
        <f>AL970*Settings!$C$13*(INDEX(AL$395:AL$406,$D988)+INDEX(AL$382:AL$393,$D988))</f>
        <v/>
      </c>
      <c r="AM988" s="40">
        <f>AM970*Settings!$C$13*(INDEX(AM$395:AM$406,$D988)+INDEX(AM$382:AM$393,$D988))</f>
        <v/>
      </c>
      <c r="AN988" s="40">
        <f>AN970*Settings!$C$13*(INDEX(AN$395:AN$406,$D988)+INDEX(AN$382:AN$393,$D988))</f>
        <v/>
      </c>
      <c r="AO988" s="40">
        <f>AO970*Settings!$C$13*(INDEX(AO$395:AO$406,$D988)+INDEX(AO$382:AO$393,$D988))</f>
        <v/>
      </c>
      <c r="AP988" s="40">
        <f>AP970*Settings!$C$13*(INDEX(AP$395:AP$406,$D988)+INDEX(AP$382:AP$393,$D988))</f>
        <v/>
      </c>
      <c r="AQ988" s="40">
        <f>AQ970*Settings!$C$13*(INDEX(AQ$395:AQ$406,$D988)+INDEX(AQ$382:AQ$393,$D988))</f>
        <v/>
      </c>
      <c r="AR988" s="40">
        <f>AR970*Settings!$C$13*(INDEX(AR$395:AR$406,$D988)+INDEX(AR$382:AR$393,$D988))</f>
        <v/>
      </c>
      <c r="AS988" s="40">
        <f>AS970*Settings!$C$13*(INDEX(AS$395:AS$406,$D988)+INDEX(AS$382:AS$393,$D988))</f>
        <v/>
      </c>
      <c r="AT988" s="40">
        <f>AT970*Settings!$C$13*(INDEX(AT$395:AT$406,$D988)+INDEX(AT$382:AT$393,$D988))</f>
        <v/>
      </c>
      <c r="AU988" s="40">
        <f>AU970*Settings!$C$13*(INDEX(AU$395:AU$406,$D988)+INDEX(AU$382:AU$393,$D988))</f>
        <v/>
      </c>
      <c r="AV988" s="40">
        <f>AV970*Settings!$C$13*(INDEX(AV$395:AV$406,$D988)+INDEX(AV$382:AV$393,$D988))</f>
        <v/>
      </c>
      <c r="AW988" s="40">
        <f>AW970*Settings!$C$13*(INDEX(AW$395:AW$406,$D988)+INDEX(AW$382:AW$393,$D988))</f>
        <v/>
      </c>
      <c r="AX988" s="40">
        <f>AX970*Settings!$C$13*(INDEX(AX$395:AX$406,$D988)+INDEX(AX$382:AX$393,$D988))</f>
        <v/>
      </c>
      <c r="AY988" s="40">
        <f>AY970*Settings!$C$13*(INDEX(AY$395:AY$406,$D988)+INDEX(AY$382:AY$393,$D988))</f>
        <v/>
      </c>
    </row>
    <row r="989" hidden="1" outlineLevel="2">
      <c r="A989" s="14" t="inlineStr">
        <is>
          <t>rtx</t>
        </is>
      </c>
      <c r="B989" s="14" t="inlineStr">
        <is>
          <t>oop</t>
        </is>
      </c>
      <c r="C989" s="14" t="inlineStr">
        <is>
          <t>rod</t>
        </is>
      </c>
      <c r="D989" s="36">
        <f>INDEX(Inputs!$U$5:$U$132,MATCH($B989&amp;"|"&amp;$C989,Inputs!$A$5:$A$132,0))</f>
        <v/>
      </c>
      <c r="E989" s="35" t="n"/>
      <c r="F989" s="35" t="n"/>
      <c r="G989" s="35" t="n"/>
      <c r="H989" s="14">
        <f>INDEX(VarLab,MATCH($A989,VarKey,0))&amp;INDEX(MemLab,MATCH($C989&amp;"|"&amp;$B989,MemKey,0))</f>
        <v/>
      </c>
      <c r="I989" s="14">
        <f>INDEX(VarUnit,MATCH($A989,VarKey,0))</f>
        <v/>
      </c>
      <c r="J989" s="14">
        <f>INDEX(VarSrc,MATCH($A989,VarKey,0))</f>
        <v/>
      </c>
      <c r="K989" s="11">
        <f>CodePrefix&amp;$A989&amp;IF($C989="","","."&amp;$C989&amp;"."&amp;$B989)&amp;INDEX(VarEnd,MATCH($A989,VarKey,0))&amp;K$5</f>
        <v/>
      </c>
      <c r="L989" s="39">
        <f>L971*Settings!$C$13*(INDEX(L$395:L$406,$D989)+INDEX(L$382:L$393,$D989))</f>
        <v/>
      </c>
      <c r="M989" s="40">
        <f>M971*Settings!$C$13*(INDEX(M$395:M$406,$D989)+INDEX(M$382:M$393,$D989))</f>
        <v/>
      </c>
      <c r="N989" s="40">
        <f>N971*Settings!$C$13*(INDEX(N$395:N$406,$D989)+INDEX(N$382:N$393,$D989))</f>
        <v/>
      </c>
      <c r="O989" s="40">
        <f>O971*Settings!$C$13*(INDEX(O$395:O$406,$D989)+INDEX(O$382:O$393,$D989))</f>
        <v/>
      </c>
      <c r="P989" s="40">
        <f>P971*Settings!$C$13*(INDEX(P$395:P$406,$D989)+INDEX(P$382:P$393,$D989))</f>
        <v/>
      </c>
      <c r="Q989" s="40">
        <f>Q971*Settings!$C$13*(INDEX(Q$395:Q$406,$D989)+INDEX(Q$382:Q$393,$D989))</f>
        <v/>
      </c>
      <c r="R989" s="40">
        <f>R971*Settings!$C$13*(INDEX(R$395:R$406,$D989)+INDEX(R$382:R$393,$D989))</f>
        <v/>
      </c>
      <c r="S989" s="40">
        <f>S971*Settings!$C$13*(INDEX(S$395:S$406,$D989)+INDEX(S$382:S$393,$D989))</f>
        <v/>
      </c>
      <c r="T989" s="40">
        <f>T971*Settings!$C$13*(INDEX(T$395:T$406,$D989)+INDEX(T$382:T$393,$D989))</f>
        <v/>
      </c>
      <c r="U989" s="40">
        <f>U971*Settings!$C$13*(INDEX(U$395:U$406,$D989)+INDEX(U$382:U$393,$D989))</f>
        <v/>
      </c>
      <c r="V989" s="40">
        <f>V971*Settings!$C$13*(INDEX(V$395:V$406,$D989)+INDEX(V$382:V$393,$D989))</f>
        <v/>
      </c>
      <c r="W989" s="40">
        <f>W971*Settings!$C$13*(INDEX(W$395:W$406,$D989)+INDEX(W$382:W$393,$D989))</f>
        <v/>
      </c>
      <c r="X989" s="40">
        <f>X971*Settings!$C$13*(INDEX(X$395:X$406,$D989)+INDEX(X$382:X$393,$D989))</f>
        <v/>
      </c>
      <c r="Y989" s="40">
        <f>Y971*Settings!$C$13*(INDEX(Y$395:Y$406,$D989)+INDEX(Y$382:Y$393,$D989))</f>
        <v/>
      </c>
      <c r="Z989" s="40">
        <f>Z971*Settings!$C$13*(INDEX(Z$395:Z$406,$D989)+INDEX(Z$382:Z$393,$D989))</f>
        <v/>
      </c>
      <c r="AA989" s="40">
        <f>AA971*Settings!$C$13*(INDEX(AA$395:AA$406,$D989)+INDEX(AA$382:AA$393,$D989))</f>
        <v/>
      </c>
      <c r="AB989" s="40">
        <f>AB971*Settings!$C$13*(INDEX(AB$395:AB$406,$D989)+INDEX(AB$382:AB$393,$D989))</f>
        <v/>
      </c>
      <c r="AC989" s="40">
        <f>AC971*Settings!$C$13*(INDEX(AC$395:AC$406,$D989)+INDEX(AC$382:AC$393,$D989))</f>
        <v/>
      </c>
      <c r="AD989" s="40">
        <f>AD971*Settings!$C$13*(INDEX(AD$395:AD$406,$D989)+INDEX(AD$382:AD$393,$D989))</f>
        <v/>
      </c>
      <c r="AF989" s="11">
        <f>CodePrefix&amp;$A989&amp;IF($C989="","","."&amp;$C989&amp;"."&amp;$B989)&amp;INDEX(VarEnd,MATCH($A989,VarKey,0))&amp;AF$5</f>
        <v/>
      </c>
      <c r="AG989" s="39">
        <f>AG971*Settings!$C$13*(INDEX(AG$395:AG$406,$D989)+INDEX(AG$382:AG$393,$D989))</f>
        <v/>
      </c>
      <c r="AH989" s="40">
        <f>AH971*Settings!$C$13*(INDEX(AH$395:AH$406,$D989)+INDEX(AH$382:AH$393,$D989))</f>
        <v/>
      </c>
      <c r="AI989" s="40">
        <f>AI971*Settings!$C$13*(INDEX(AI$395:AI$406,$D989)+INDEX(AI$382:AI$393,$D989))</f>
        <v/>
      </c>
      <c r="AJ989" s="40">
        <f>AJ971*Settings!$C$13*(INDEX(AJ$395:AJ$406,$D989)+INDEX(AJ$382:AJ$393,$D989))</f>
        <v/>
      </c>
      <c r="AK989" s="40">
        <f>AK971*Settings!$C$13*(INDEX(AK$395:AK$406,$D989)+INDEX(AK$382:AK$393,$D989))</f>
        <v/>
      </c>
      <c r="AL989" s="40">
        <f>AL971*Settings!$C$13*(INDEX(AL$395:AL$406,$D989)+INDEX(AL$382:AL$393,$D989))</f>
        <v/>
      </c>
      <c r="AM989" s="40">
        <f>AM971*Settings!$C$13*(INDEX(AM$395:AM$406,$D989)+INDEX(AM$382:AM$393,$D989))</f>
        <v/>
      </c>
      <c r="AN989" s="40">
        <f>AN971*Settings!$C$13*(INDEX(AN$395:AN$406,$D989)+INDEX(AN$382:AN$393,$D989))</f>
        <v/>
      </c>
      <c r="AO989" s="40">
        <f>AO971*Settings!$C$13*(INDEX(AO$395:AO$406,$D989)+INDEX(AO$382:AO$393,$D989))</f>
        <v/>
      </c>
      <c r="AP989" s="40">
        <f>AP971*Settings!$C$13*(INDEX(AP$395:AP$406,$D989)+INDEX(AP$382:AP$393,$D989))</f>
        <v/>
      </c>
      <c r="AQ989" s="40">
        <f>AQ971*Settings!$C$13*(INDEX(AQ$395:AQ$406,$D989)+INDEX(AQ$382:AQ$393,$D989))</f>
        <v/>
      </c>
      <c r="AR989" s="40">
        <f>AR971*Settings!$C$13*(INDEX(AR$395:AR$406,$D989)+INDEX(AR$382:AR$393,$D989))</f>
        <v/>
      </c>
      <c r="AS989" s="40">
        <f>AS971*Settings!$C$13*(INDEX(AS$395:AS$406,$D989)+INDEX(AS$382:AS$393,$D989))</f>
        <v/>
      </c>
      <c r="AT989" s="40">
        <f>AT971*Settings!$C$13*(INDEX(AT$395:AT$406,$D989)+INDEX(AT$382:AT$393,$D989))</f>
        <v/>
      </c>
      <c r="AU989" s="40">
        <f>AU971*Settings!$C$13*(INDEX(AU$395:AU$406,$D989)+INDEX(AU$382:AU$393,$D989))</f>
        <v/>
      </c>
      <c r="AV989" s="40">
        <f>AV971*Settings!$C$13*(INDEX(AV$395:AV$406,$D989)+INDEX(AV$382:AV$393,$D989))</f>
        <v/>
      </c>
      <c r="AW989" s="40">
        <f>AW971*Settings!$C$13*(INDEX(AW$395:AW$406,$D989)+INDEX(AW$382:AW$393,$D989))</f>
        <v/>
      </c>
      <c r="AX989" s="40">
        <f>AX971*Settings!$C$13*(INDEX(AX$395:AX$406,$D989)+INDEX(AX$382:AX$393,$D989))</f>
        <v/>
      </c>
      <c r="AY989" s="40">
        <f>AY971*Settings!$C$13*(INDEX(AY$395:AY$406,$D989)+INDEX(AY$382:AY$393,$D989))</f>
        <v/>
      </c>
    </row>
    <row r="990" hidden="1" outlineLevel="2">
      <c r="A990" s="14" t="inlineStr">
        <is>
          <t>rtx</t>
        </is>
      </c>
      <c r="B990" s="14" t="inlineStr">
        <is>
          <t>bio</t>
        </is>
      </c>
      <c r="C990" s="14" t="inlineStr">
        <is>
          <t>rod</t>
        </is>
      </c>
      <c r="D990" s="36">
        <f>INDEX(Inputs!$U$5:$U$132,MATCH($B990&amp;"|"&amp;$C990,Inputs!$A$5:$A$132,0))</f>
        <v/>
      </c>
      <c r="E990" s="35" t="n"/>
      <c r="F990" s="35" t="n"/>
      <c r="G990" s="35" t="n"/>
      <c r="H990" s="14">
        <f>INDEX(VarLab,MATCH($A990,VarKey,0))&amp;INDEX(MemLab,MATCH($C990&amp;"|"&amp;$B990,MemKey,0))</f>
        <v/>
      </c>
      <c r="I990" s="14">
        <f>INDEX(VarUnit,MATCH($A990,VarKey,0))</f>
        <v/>
      </c>
      <c r="J990" s="14">
        <f>INDEX(VarSrc,MATCH($A990,VarKey,0))</f>
        <v/>
      </c>
      <c r="K990" s="11">
        <f>CodePrefix&amp;$A990&amp;IF($C990="","","."&amp;$C990&amp;"."&amp;$B990)&amp;INDEX(VarEnd,MATCH($A990,VarKey,0))&amp;K$5</f>
        <v/>
      </c>
      <c r="L990" s="39">
        <f>L972*Settings!$C$13*(INDEX(L$395:L$406,$D990)+INDEX(L$382:L$393,$D990))</f>
        <v/>
      </c>
      <c r="M990" s="40">
        <f>M972*Settings!$C$13*(INDEX(M$395:M$406,$D990)+INDEX(M$382:M$393,$D990))</f>
        <v/>
      </c>
      <c r="N990" s="40">
        <f>N972*Settings!$C$13*(INDEX(N$395:N$406,$D990)+INDEX(N$382:N$393,$D990))</f>
        <v/>
      </c>
      <c r="O990" s="40">
        <f>O972*Settings!$C$13*(INDEX(O$395:O$406,$D990)+INDEX(O$382:O$393,$D990))</f>
        <v/>
      </c>
      <c r="P990" s="40">
        <f>P972*Settings!$C$13*(INDEX(P$395:P$406,$D990)+INDEX(P$382:P$393,$D990))</f>
        <v/>
      </c>
      <c r="Q990" s="40">
        <f>Q972*Settings!$C$13*(INDEX(Q$395:Q$406,$D990)+INDEX(Q$382:Q$393,$D990))</f>
        <v/>
      </c>
      <c r="R990" s="40">
        <f>R972*Settings!$C$13*(INDEX(R$395:R$406,$D990)+INDEX(R$382:R$393,$D990))</f>
        <v/>
      </c>
      <c r="S990" s="40">
        <f>S972*Settings!$C$13*(INDEX(S$395:S$406,$D990)+INDEX(S$382:S$393,$D990))</f>
        <v/>
      </c>
      <c r="T990" s="40">
        <f>T972*Settings!$C$13*(INDEX(T$395:T$406,$D990)+INDEX(T$382:T$393,$D990))</f>
        <v/>
      </c>
      <c r="U990" s="40">
        <f>U972*Settings!$C$13*(INDEX(U$395:U$406,$D990)+INDEX(U$382:U$393,$D990))</f>
        <v/>
      </c>
      <c r="V990" s="40">
        <f>V972*Settings!$C$13*(INDEX(V$395:V$406,$D990)+INDEX(V$382:V$393,$D990))</f>
        <v/>
      </c>
      <c r="W990" s="40">
        <f>W972*Settings!$C$13*(INDEX(W$395:W$406,$D990)+INDEX(W$382:W$393,$D990))</f>
        <v/>
      </c>
      <c r="X990" s="40">
        <f>X972*Settings!$C$13*(INDEX(X$395:X$406,$D990)+INDEX(X$382:X$393,$D990))</f>
        <v/>
      </c>
      <c r="Y990" s="40">
        <f>Y972*Settings!$C$13*(INDEX(Y$395:Y$406,$D990)+INDEX(Y$382:Y$393,$D990))</f>
        <v/>
      </c>
      <c r="Z990" s="40">
        <f>Z972*Settings!$C$13*(INDEX(Z$395:Z$406,$D990)+INDEX(Z$382:Z$393,$D990))</f>
        <v/>
      </c>
      <c r="AA990" s="40">
        <f>AA972*Settings!$C$13*(INDEX(AA$395:AA$406,$D990)+INDEX(AA$382:AA$393,$D990))</f>
        <v/>
      </c>
      <c r="AB990" s="40">
        <f>AB972*Settings!$C$13*(INDEX(AB$395:AB$406,$D990)+INDEX(AB$382:AB$393,$D990))</f>
        <v/>
      </c>
      <c r="AC990" s="40">
        <f>AC972*Settings!$C$13*(INDEX(AC$395:AC$406,$D990)+INDEX(AC$382:AC$393,$D990))</f>
        <v/>
      </c>
      <c r="AD990" s="40">
        <f>AD972*Settings!$C$13*(INDEX(AD$395:AD$406,$D990)+INDEX(AD$382:AD$393,$D990))</f>
        <v/>
      </c>
      <c r="AF990" s="11">
        <f>CodePrefix&amp;$A990&amp;IF($C990="","","."&amp;$C990&amp;"."&amp;$B990)&amp;INDEX(VarEnd,MATCH($A990,VarKey,0))&amp;AF$5</f>
        <v/>
      </c>
      <c r="AG990" s="39">
        <f>AG972*Settings!$C$13*(INDEX(AG$395:AG$406,$D990)+INDEX(AG$382:AG$393,$D990))</f>
        <v/>
      </c>
      <c r="AH990" s="40">
        <f>AH972*Settings!$C$13*(INDEX(AH$395:AH$406,$D990)+INDEX(AH$382:AH$393,$D990))</f>
        <v/>
      </c>
      <c r="AI990" s="40">
        <f>AI972*Settings!$C$13*(INDEX(AI$395:AI$406,$D990)+INDEX(AI$382:AI$393,$D990))</f>
        <v/>
      </c>
      <c r="AJ990" s="40">
        <f>AJ972*Settings!$C$13*(INDEX(AJ$395:AJ$406,$D990)+INDEX(AJ$382:AJ$393,$D990))</f>
        <v/>
      </c>
      <c r="AK990" s="40">
        <f>AK972*Settings!$C$13*(INDEX(AK$395:AK$406,$D990)+INDEX(AK$382:AK$393,$D990))</f>
        <v/>
      </c>
      <c r="AL990" s="40">
        <f>AL972*Settings!$C$13*(INDEX(AL$395:AL$406,$D990)+INDEX(AL$382:AL$393,$D990))</f>
        <v/>
      </c>
      <c r="AM990" s="40">
        <f>AM972*Settings!$C$13*(INDEX(AM$395:AM$406,$D990)+INDEX(AM$382:AM$393,$D990))</f>
        <v/>
      </c>
      <c r="AN990" s="40">
        <f>AN972*Settings!$C$13*(INDEX(AN$395:AN$406,$D990)+INDEX(AN$382:AN$393,$D990))</f>
        <v/>
      </c>
      <c r="AO990" s="40">
        <f>AO972*Settings!$C$13*(INDEX(AO$395:AO$406,$D990)+INDEX(AO$382:AO$393,$D990))</f>
        <v/>
      </c>
      <c r="AP990" s="40">
        <f>AP972*Settings!$C$13*(INDEX(AP$395:AP$406,$D990)+INDEX(AP$382:AP$393,$D990))</f>
        <v/>
      </c>
      <c r="AQ990" s="40">
        <f>AQ972*Settings!$C$13*(INDEX(AQ$395:AQ$406,$D990)+INDEX(AQ$382:AQ$393,$D990))</f>
        <v/>
      </c>
      <c r="AR990" s="40">
        <f>AR972*Settings!$C$13*(INDEX(AR$395:AR$406,$D990)+INDEX(AR$382:AR$393,$D990))</f>
        <v/>
      </c>
      <c r="AS990" s="40">
        <f>AS972*Settings!$C$13*(INDEX(AS$395:AS$406,$D990)+INDEX(AS$382:AS$393,$D990))</f>
        <v/>
      </c>
      <c r="AT990" s="40">
        <f>AT972*Settings!$C$13*(INDEX(AT$395:AT$406,$D990)+INDEX(AT$382:AT$393,$D990))</f>
        <v/>
      </c>
      <c r="AU990" s="40">
        <f>AU972*Settings!$C$13*(INDEX(AU$395:AU$406,$D990)+INDEX(AU$382:AU$393,$D990))</f>
        <v/>
      </c>
      <c r="AV990" s="40">
        <f>AV972*Settings!$C$13*(INDEX(AV$395:AV$406,$D990)+INDEX(AV$382:AV$393,$D990))</f>
        <v/>
      </c>
      <c r="AW990" s="40">
        <f>AW972*Settings!$C$13*(INDEX(AW$395:AW$406,$D990)+INDEX(AW$382:AW$393,$D990))</f>
        <v/>
      </c>
      <c r="AX990" s="40">
        <f>AX972*Settings!$C$13*(INDEX(AX$395:AX$406,$D990)+INDEX(AX$382:AX$393,$D990))</f>
        <v/>
      </c>
      <c r="AY990" s="40">
        <f>AY972*Settings!$C$13*(INDEX(AY$395:AY$406,$D990)+INDEX(AY$382:AY$393,$D990))</f>
        <v/>
      </c>
    </row>
    <row r="991" hidden="1" outlineLevel="2"/>
    <row r="992" hidden="1" outlineLevel="2">
      <c r="A992" s="14" t="inlineStr">
        <is>
          <t>rsub</t>
        </is>
      </c>
      <c r="B992" s="14" t="inlineStr">
        <is>
          <t>coa</t>
        </is>
      </c>
      <c r="C992" s="14" t="inlineStr">
        <is>
          <t>rod</t>
        </is>
      </c>
      <c r="D992" s="36">
        <f>INDEX(Inputs!$U$5:$U$132,MATCH($B992&amp;"|"&amp;$C992,Inputs!$A$5:$A$132,0))</f>
        <v/>
      </c>
      <c r="E992" s="35" t="n"/>
      <c r="F992" s="35" t="n"/>
      <c r="G992" s="35" t="n"/>
      <c r="H992" s="14">
        <f>INDEX(VarLab,MATCH($A992,VarKey,0))&amp;INDEX(MemLab,MATCH($C992&amp;"|"&amp;$B992,MemKey,0))</f>
        <v/>
      </c>
      <c r="I992" s="14">
        <f>INDEX(VarUnit,MATCH($A992,VarKey,0))</f>
        <v/>
      </c>
      <c r="J992" s="14">
        <f>INDEX(VarSrc,MATCH($A992,VarKey,0))</f>
        <v/>
      </c>
      <c r="K992" s="11">
        <f>CodePrefix&amp;$A992&amp;IF($C992="","","."&amp;$C992&amp;"."&amp;$B992)&amp;INDEX(VarEnd,MATCH($A992,VarKey,0))&amp;K$5</f>
        <v/>
      </c>
      <c r="L992" s="39">
        <f>L965*Settings!$C$13*(INDEX(L$408:L$419,$D992))</f>
        <v/>
      </c>
      <c r="M992" s="40">
        <f>M965*Settings!$C$13*(INDEX(M$408:M$419,$D992))</f>
        <v/>
      </c>
      <c r="N992" s="40">
        <f>N965*Settings!$C$13*(INDEX(N$408:N$419,$D992))</f>
        <v/>
      </c>
      <c r="O992" s="40">
        <f>O965*Settings!$C$13*(INDEX(O$408:O$419,$D992))</f>
        <v/>
      </c>
      <c r="P992" s="40">
        <f>P965*Settings!$C$13*(INDEX(P$408:P$419,$D992))</f>
        <v/>
      </c>
      <c r="Q992" s="40">
        <f>Q965*Settings!$C$13*(INDEX(Q$408:Q$419,$D992))</f>
        <v/>
      </c>
      <c r="R992" s="40">
        <f>R965*Settings!$C$13*(INDEX(R$408:R$419,$D992))</f>
        <v/>
      </c>
      <c r="S992" s="40">
        <f>S965*Settings!$C$13*(INDEX(S$408:S$419,$D992))</f>
        <v/>
      </c>
      <c r="T992" s="40">
        <f>T965*Settings!$C$13*(INDEX(T$408:T$419,$D992))</f>
        <v/>
      </c>
      <c r="U992" s="40">
        <f>U965*Settings!$C$13*(INDEX(U$408:U$419,$D992))</f>
        <v/>
      </c>
      <c r="V992" s="40">
        <f>V965*Settings!$C$13*(INDEX(V$408:V$419,$D992))</f>
        <v/>
      </c>
      <c r="W992" s="40">
        <f>W965*Settings!$C$13*(INDEX(W$408:W$419,$D992))</f>
        <v/>
      </c>
      <c r="X992" s="40">
        <f>X965*Settings!$C$13*(INDEX(X$408:X$419,$D992))</f>
        <v/>
      </c>
      <c r="Y992" s="40">
        <f>Y965*Settings!$C$13*(INDEX(Y$408:Y$419,$D992))</f>
        <v/>
      </c>
      <c r="Z992" s="40">
        <f>Z965*Settings!$C$13*(INDEX(Z$408:Z$419,$D992))</f>
        <v/>
      </c>
      <c r="AA992" s="40">
        <f>AA965*Settings!$C$13*(INDEX(AA$408:AA$419,$D992))</f>
        <v/>
      </c>
      <c r="AB992" s="40">
        <f>AB965*Settings!$C$13*(INDEX(AB$408:AB$419,$D992))</f>
        <v/>
      </c>
      <c r="AC992" s="40">
        <f>AC965*Settings!$C$13*(INDEX(AC$408:AC$419,$D992))</f>
        <v/>
      </c>
      <c r="AD992" s="40">
        <f>AD965*Settings!$C$13*(INDEX(AD$408:AD$419,$D992))</f>
        <v/>
      </c>
      <c r="AF992" s="11">
        <f>CodePrefix&amp;$A992&amp;IF($C992="","","."&amp;$C992&amp;"."&amp;$B992)&amp;INDEX(VarEnd,MATCH($A992,VarKey,0))&amp;AF$5</f>
        <v/>
      </c>
      <c r="AG992" s="39">
        <f>AG965*Settings!$C$13*(INDEX(AG$408:AG$419,$D992))</f>
        <v/>
      </c>
      <c r="AH992" s="40">
        <f>AH965*Settings!$C$13*(INDEX(AH$408:AH$419,$D992))</f>
        <v/>
      </c>
      <c r="AI992" s="40">
        <f>AI965*Settings!$C$13*(INDEX(AI$408:AI$419,$D992))</f>
        <v/>
      </c>
      <c r="AJ992" s="40">
        <f>AJ965*Settings!$C$13*(INDEX(AJ$408:AJ$419,$D992))</f>
        <v/>
      </c>
      <c r="AK992" s="40">
        <f>AK965*Settings!$C$13*(INDEX(AK$408:AK$419,$D992))</f>
        <v/>
      </c>
      <c r="AL992" s="40">
        <f>AL965*Settings!$C$13*(INDEX(AL$408:AL$419,$D992))</f>
        <v/>
      </c>
      <c r="AM992" s="40">
        <f>AM965*Settings!$C$13*(INDEX(AM$408:AM$419,$D992))</f>
        <v/>
      </c>
      <c r="AN992" s="40">
        <f>AN965*Settings!$C$13*(INDEX(AN$408:AN$419,$D992))</f>
        <v/>
      </c>
      <c r="AO992" s="40">
        <f>AO965*Settings!$C$13*(INDEX(AO$408:AO$419,$D992))</f>
        <v/>
      </c>
      <c r="AP992" s="40">
        <f>AP965*Settings!$C$13*(INDEX(AP$408:AP$419,$D992))</f>
        <v/>
      </c>
      <c r="AQ992" s="40">
        <f>AQ965*Settings!$C$13*(INDEX(AQ$408:AQ$419,$D992))</f>
        <v/>
      </c>
      <c r="AR992" s="40">
        <f>AR965*Settings!$C$13*(INDEX(AR$408:AR$419,$D992))</f>
        <v/>
      </c>
      <c r="AS992" s="40">
        <f>AS965*Settings!$C$13*(INDEX(AS$408:AS$419,$D992))</f>
        <v/>
      </c>
      <c r="AT992" s="40">
        <f>AT965*Settings!$C$13*(INDEX(AT$408:AT$419,$D992))</f>
        <v/>
      </c>
      <c r="AU992" s="40">
        <f>AU965*Settings!$C$13*(INDEX(AU$408:AU$419,$D992))</f>
        <v/>
      </c>
      <c r="AV992" s="40">
        <f>AV965*Settings!$C$13*(INDEX(AV$408:AV$419,$D992))</f>
        <v/>
      </c>
      <c r="AW992" s="40">
        <f>AW965*Settings!$C$13*(INDEX(AW$408:AW$419,$D992))</f>
        <v/>
      </c>
      <c r="AX992" s="40">
        <f>AX965*Settings!$C$13*(INDEX(AX$408:AX$419,$D992))</f>
        <v/>
      </c>
      <c r="AY992" s="40">
        <f>AY965*Settings!$C$13*(INDEX(AY$408:AY$419,$D992))</f>
        <v/>
      </c>
    </row>
    <row r="993" hidden="1" outlineLevel="2">
      <c r="A993" s="14" t="inlineStr">
        <is>
          <t>rsub</t>
        </is>
      </c>
      <c r="B993" s="14" t="inlineStr">
        <is>
          <t>nga</t>
        </is>
      </c>
      <c r="C993" s="14" t="inlineStr">
        <is>
          <t>rod</t>
        </is>
      </c>
      <c r="D993" s="36">
        <f>INDEX(Inputs!$U$5:$U$132,MATCH($B993&amp;"|"&amp;$C993,Inputs!$A$5:$A$132,0))</f>
        <v/>
      </c>
      <c r="E993" s="35" t="n"/>
      <c r="F993" s="35" t="n"/>
      <c r="G993" s="35" t="n"/>
      <c r="H993" s="14">
        <f>INDEX(VarLab,MATCH($A993,VarKey,0))&amp;INDEX(MemLab,MATCH($C993&amp;"|"&amp;$B993,MemKey,0))</f>
        <v/>
      </c>
      <c r="I993" s="14">
        <f>INDEX(VarUnit,MATCH($A993,VarKey,0))</f>
        <v/>
      </c>
      <c r="J993" s="14">
        <f>INDEX(VarSrc,MATCH($A993,VarKey,0))</f>
        <v/>
      </c>
      <c r="K993" s="11">
        <f>CodePrefix&amp;$A993&amp;IF($C993="","","."&amp;$C993&amp;"."&amp;$B993)&amp;INDEX(VarEnd,MATCH($A993,VarKey,0))&amp;K$5</f>
        <v/>
      </c>
      <c r="L993" s="39">
        <f>L966*Settings!$C$13*(INDEX(L$408:L$419,$D993))</f>
        <v/>
      </c>
      <c r="M993" s="40">
        <f>M966*Settings!$C$13*(INDEX(M$408:M$419,$D993))</f>
        <v/>
      </c>
      <c r="N993" s="40">
        <f>N966*Settings!$C$13*(INDEX(N$408:N$419,$D993))</f>
        <v/>
      </c>
      <c r="O993" s="40">
        <f>O966*Settings!$C$13*(INDEX(O$408:O$419,$D993))</f>
        <v/>
      </c>
      <c r="P993" s="40">
        <f>P966*Settings!$C$13*(INDEX(P$408:P$419,$D993))</f>
        <v/>
      </c>
      <c r="Q993" s="40">
        <f>Q966*Settings!$C$13*(INDEX(Q$408:Q$419,$D993))</f>
        <v/>
      </c>
      <c r="R993" s="40">
        <f>R966*Settings!$C$13*(INDEX(R$408:R$419,$D993))</f>
        <v/>
      </c>
      <c r="S993" s="40">
        <f>S966*Settings!$C$13*(INDEX(S$408:S$419,$D993))</f>
        <v/>
      </c>
      <c r="T993" s="40">
        <f>T966*Settings!$C$13*(INDEX(T$408:T$419,$D993))</f>
        <v/>
      </c>
      <c r="U993" s="40">
        <f>U966*Settings!$C$13*(INDEX(U$408:U$419,$D993))</f>
        <v/>
      </c>
      <c r="V993" s="40">
        <f>V966*Settings!$C$13*(INDEX(V$408:V$419,$D993))</f>
        <v/>
      </c>
      <c r="W993" s="40">
        <f>W966*Settings!$C$13*(INDEX(W$408:W$419,$D993))</f>
        <v/>
      </c>
      <c r="X993" s="40">
        <f>X966*Settings!$C$13*(INDEX(X$408:X$419,$D993))</f>
        <v/>
      </c>
      <c r="Y993" s="40">
        <f>Y966*Settings!$C$13*(INDEX(Y$408:Y$419,$D993))</f>
        <v/>
      </c>
      <c r="Z993" s="40">
        <f>Z966*Settings!$C$13*(INDEX(Z$408:Z$419,$D993))</f>
        <v/>
      </c>
      <c r="AA993" s="40">
        <f>AA966*Settings!$C$13*(INDEX(AA$408:AA$419,$D993))</f>
        <v/>
      </c>
      <c r="AB993" s="40">
        <f>AB966*Settings!$C$13*(INDEX(AB$408:AB$419,$D993))</f>
        <v/>
      </c>
      <c r="AC993" s="40">
        <f>AC966*Settings!$C$13*(INDEX(AC$408:AC$419,$D993))</f>
        <v/>
      </c>
      <c r="AD993" s="40">
        <f>AD966*Settings!$C$13*(INDEX(AD$408:AD$419,$D993))</f>
        <v/>
      </c>
      <c r="AF993" s="11">
        <f>CodePrefix&amp;$A993&amp;IF($C993="","","."&amp;$C993&amp;"."&amp;$B993)&amp;INDEX(VarEnd,MATCH($A993,VarKey,0))&amp;AF$5</f>
        <v/>
      </c>
      <c r="AG993" s="39">
        <f>AG966*Settings!$C$13*(INDEX(AG$408:AG$419,$D993))</f>
        <v/>
      </c>
      <c r="AH993" s="40">
        <f>AH966*Settings!$C$13*(INDEX(AH$408:AH$419,$D993))</f>
        <v/>
      </c>
      <c r="AI993" s="40">
        <f>AI966*Settings!$C$13*(INDEX(AI$408:AI$419,$D993))</f>
        <v/>
      </c>
      <c r="AJ993" s="40">
        <f>AJ966*Settings!$C$13*(INDEX(AJ$408:AJ$419,$D993))</f>
        <v/>
      </c>
      <c r="AK993" s="40">
        <f>AK966*Settings!$C$13*(INDEX(AK$408:AK$419,$D993))</f>
        <v/>
      </c>
      <c r="AL993" s="40">
        <f>AL966*Settings!$C$13*(INDEX(AL$408:AL$419,$D993))</f>
        <v/>
      </c>
      <c r="AM993" s="40">
        <f>AM966*Settings!$C$13*(INDEX(AM$408:AM$419,$D993))</f>
        <v/>
      </c>
      <c r="AN993" s="40">
        <f>AN966*Settings!$C$13*(INDEX(AN$408:AN$419,$D993))</f>
        <v/>
      </c>
      <c r="AO993" s="40">
        <f>AO966*Settings!$C$13*(INDEX(AO$408:AO$419,$D993))</f>
        <v/>
      </c>
      <c r="AP993" s="40">
        <f>AP966*Settings!$C$13*(INDEX(AP$408:AP$419,$D993))</f>
        <v/>
      </c>
      <c r="AQ993" s="40">
        <f>AQ966*Settings!$C$13*(INDEX(AQ$408:AQ$419,$D993))</f>
        <v/>
      </c>
      <c r="AR993" s="40">
        <f>AR966*Settings!$C$13*(INDEX(AR$408:AR$419,$D993))</f>
        <v/>
      </c>
      <c r="AS993" s="40">
        <f>AS966*Settings!$C$13*(INDEX(AS$408:AS$419,$D993))</f>
        <v/>
      </c>
      <c r="AT993" s="40">
        <f>AT966*Settings!$C$13*(INDEX(AT$408:AT$419,$D993))</f>
        <v/>
      </c>
      <c r="AU993" s="40">
        <f>AU966*Settings!$C$13*(INDEX(AU$408:AU$419,$D993))</f>
        <v/>
      </c>
      <c r="AV993" s="40">
        <f>AV966*Settings!$C$13*(INDEX(AV$408:AV$419,$D993))</f>
        <v/>
      </c>
      <c r="AW993" s="40">
        <f>AW966*Settings!$C$13*(INDEX(AW$408:AW$419,$D993))</f>
        <v/>
      </c>
      <c r="AX993" s="40">
        <f>AX966*Settings!$C$13*(INDEX(AX$408:AX$419,$D993))</f>
        <v/>
      </c>
      <c r="AY993" s="40">
        <f>AY966*Settings!$C$13*(INDEX(AY$408:AY$419,$D993))</f>
        <v/>
      </c>
    </row>
    <row r="994" hidden="1" outlineLevel="2">
      <c r="A994" s="14" t="inlineStr">
        <is>
          <t>rsub</t>
        </is>
      </c>
      <c r="B994" s="14" t="inlineStr">
        <is>
          <t>gso</t>
        </is>
      </c>
      <c r="C994" s="14" t="inlineStr">
        <is>
          <t>rod</t>
        </is>
      </c>
      <c r="D994" s="36">
        <f>INDEX(Inputs!$U$5:$U$132,MATCH($B994&amp;"|"&amp;$C994,Inputs!$A$5:$A$132,0))</f>
        <v/>
      </c>
      <c r="E994" s="35" t="n"/>
      <c r="F994" s="35" t="n"/>
      <c r="G994" s="35" t="n"/>
      <c r="H994" s="14">
        <f>INDEX(VarLab,MATCH($A994,VarKey,0))&amp;INDEX(MemLab,MATCH($C994&amp;"|"&amp;$B994,MemKey,0))</f>
        <v/>
      </c>
      <c r="I994" s="14">
        <f>INDEX(VarUnit,MATCH($A994,VarKey,0))</f>
        <v/>
      </c>
      <c r="J994" s="14">
        <f>INDEX(VarSrc,MATCH($A994,VarKey,0))</f>
        <v/>
      </c>
      <c r="K994" s="11">
        <f>CodePrefix&amp;$A994&amp;IF($C994="","","."&amp;$C994&amp;"."&amp;$B994)&amp;INDEX(VarEnd,MATCH($A994,VarKey,0))&amp;K$5</f>
        <v/>
      </c>
      <c r="L994" s="39">
        <f>L967*Settings!$C$13*(INDEX(L$408:L$419,$D994))</f>
        <v/>
      </c>
      <c r="M994" s="40">
        <f>M967*Settings!$C$13*(INDEX(M$408:M$419,$D994))</f>
        <v/>
      </c>
      <c r="N994" s="40">
        <f>N967*Settings!$C$13*(INDEX(N$408:N$419,$D994))</f>
        <v/>
      </c>
      <c r="O994" s="40">
        <f>O967*Settings!$C$13*(INDEX(O$408:O$419,$D994))</f>
        <v/>
      </c>
      <c r="P994" s="40">
        <f>P967*Settings!$C$13*(INDEX(P$408:P$419,$D994))</f>
        <v/>
      </c>
      <c r="Q994" s="40">
        <f>Q967*Settings!$C$13*(INDEX(Q$408:Q$419,$D994))</f>
        <v/>
      </c>
      <c r="R994" s="40">
        <f>R967*Settings!$C$13*(INDEX(R$408:R$419,$D994))</f>
        <v/>
      </c>
      <c r="S994" s="40">
        <f>S967*Settings!$C$13*(INDEX(S$408:S$419,$D994))</f>
        <v/>
      </c>
      <c r="T994" s="40">
        <f>T967*Settings!$C$13*(INDEX(T$408:T$419,$D994))</f>
        <v/>
      </c>
      <c r="U994" s="40">
        <f>U967*Settings!$C$13*(INDEX(U$408:U$419,$D994))</f>
        <v/>
      </c>
      <c r="V994" s="40">
        <f>V967*Settings!$C$13*(INDEX(V$408:V$419,$D994))</f>
        <v/>
      </c>
      <c r="W994" s="40">
        <f>W967*Settings!$C$13*(INDEX(W$408:W$419,$D994))</f>
        <v/>
      </c>
      <c r="X994" s="40">
        <f>X967*Settings!$C$13*(INDEX(X$408:X$419,$D994))</f>
        <v/>
      </c>
      <c r="Y994" s="40">
        <f>Y967*Settings!$C$13*(INDEX(Y$408:Y$419,$D994))</f>
        <v/>
      </c>
      <c r="Z994" s="40">
        <f>Z967*Settings!$C$13*(INDEX(Z$408:Z$419,$D994))</f>
        <v/>
      </c>
      <c r="AA994" s="40">
        <f>AA967*Settings!$C$13*(INDEX(AA$408:AA$419,$D994))</f>
        <v/>
      </c>
      <c r="AB994" s="40">
        <f>AB967*Settings!$C$13*(INDEX(AB$408:AB$419,$D994))</f>
        <v/>
      </c>
      <c r="AC994" s="40">
        <f>AC967*Settings!$C$13*(INDEX(AC$408:AC$419,$D994))</f>
        <v/>
      </c>
      <c r="AD994" s="40">
        <f>AD967*Settings!$C$13*(INDEX(AD$408:AD$419,$D994))</f>
        <v/>
      </c>
      <c r="AF994" s="11">
        <f>CodePrefix&amp;$A994&amp;IF($C994="","","."&amp;$C994&amp;"."&amp;$B994)&amp;INDEX(VarEnd,MATCH($A994,VarKey,0))&amp;AF$5</f>
        <v/>
      </c>
      <c r="AG994" s="39">
        <f>AG967*Settings!$C$13*(INDEX(AG$408:AG$419,$D994))</f>
        <v/>
      </c>
      <c r="AH994" s="40">
        <f>AH967*Settings!$C$13*(INDEX(AH$408:AH$419,$D994))</f>
        <v/>
      </c>
      <c r="AI994" s="40">
        <f>AI967*Settings!$C$13*(INDEX(AI$408:AI$419,$D994))</f>
        <v/>
      </c>
      <c r="AJ994" s="40">
        <f>AJ967*Settings!$C$13*(INDEX(AJ$408:AJ$419,$D994))</f>
        <v/>
      </c>
      <c r="AK994" s="40">
        <f>AK967*Settings!$C$13*(INDEX(AK$408:AK$419,$D994))</f>
        <v/>
      </c>
      <c r="AL994" s="40">
        <f>AL967*Settings!$C$13*(INDEX(AL$408:AL$419,$D994))</f>
        <v/>
      </c>
      <c r="AM994" s="40">
        <f>AM967*Settings!$C$13*(INDEX(AM$408:AM$419,$D994))</f>
        <v/>
      </c>
      <c r="AN994" s="40">
        <f>AN967*Settings!$C$13*(INDEX(AN$408:AN$419,$D994))</f>
        <v/>
      </c>
      <c r="AO994" s="40">
        <f>AO967*Settings!$C$13*(INDEX(AO$408:AO$419,$D994))</f>
        <v/>
      </c>
      <c r="AP994" s="40">
        <f>AP967*Settings!$C$13*(INDEX(AP$408:AP$419,$D994))</f>
        <v/>
      </c>
      <c r="AQ994" s="40">
        <f>AQ967*Settings!$C$13*(INDEX(AQ$408:AQ$419,$D994))</f>
        <v/>
      </c>
      <c r="AR994" s="40">
        <f>AR967*Settings!$C$13*(INDEX(AR$408:AR$419,$D994))</f>
        <v/>
      </c>
      <c r="AS994" s="40">
        <f>AS967*Settings!$C$13*(INDEX(AS$408:AS$419,$D994))</f>
        <v/>
      </c>
      <c r="AT994" s="40">
        <f>AT967*Settings!$C$13*(INDEX(AT$408:AT$419,$D994))</f>
        <v/>
      </c>
      <c r="AU994" s="40">
        <f>AU967*Settings!$C$13*(INDEX(AU$408:AU$419,$D994))</f>
        <v/>
      </c>
      <c r="AV994" s="40">
        <f>AV967*Settings!$C$13*(INDEX(AV$408:AV$419,$D994))</f>
        <v/>
      </c>
      <c r="AW994" s="40">
        <f>AW967*Settings!$C$13*(INDEX(AW$408:AW$419,$D994))</f>
        <v/>
      </c>
      <c r="AX994" s="40">
        <f>AX967*Settings!$C$13*(INDEX(AX$408:AX$419,$D994))</f>
        <v/>
      </c>
      <c r="AY994" s="40">
        <f>AY967*Settings!$C$13*(INDEX(AY$408:AY$419,$D994))</f>
        <v/>
      </c>
    </row>
    <row r="995" hidden="1" outlineLevel="2">
      <c r="A995" s="14" t="inlineStr">
        <is>
          <t>rsub</t>
        </is>
      </c>
      <c r="B995" s="14" t="inlineStr">
        <is>
          <t>die</t>
        </is>
      </c>
      <c r="C995" s="14" t="inlineStr">
        <is>
          <t>rod</t>
        </is>
      </c>
      <c r="D995" s="36">
        <f>INDEX(Inputs!$U$5:$U$132,MATCH($B995&amp;"|"&amp;$C995,Inputs!$A$5:$A$132,0))</f>
        <v/>
      </c>
      <c r="E995" s="35" t="n"/>
      <c r="F995" s="35" t="n"/>
      <c r="G995" s="35" t="n"/>
      <c r="H995" s="14">
        <f>INDEX(VarLab,MATCH($A995,VarKey,0))&amp;INDEX(MemLab,MATCH($C995&amp;"|"&amp;$B995,MemKey,0))</f>
        <v/>
      </c>
      <c r="I995" s="14">
        <f>INDEX(VarUnit,MATCH($A995,VarKey,0))</f>
        <v/>
      </c>
      <c r="J995" s="14">
        <f>INDEX(VarSrc,MATCH($A995,VarKey,0))</f>
        <v/>
      </c>
      <c r="K995" s="11">
        <f>CodePrefix&amp;$A995&amp;IF($C995="","","."&amp;$C995&amp;"."&amp;$B995)&amp;INDEX(VarEnd,MATCH($A995,VarKey,0))&amp;K$5</f>
        <v/>
      </c>
      <c r="L995" s="39">
        <f>L968*Settings!$C$13*(INDEX(L$408:L$419,$D995))</f>
        <v/>
      </c>
      <c r="M995" s="40">
        <f>M968*Settings!$C$13*(INDEX(M$408:M$419,$D995))</f>
        <v/>
      </c>
      <c r="N995" s="40">
        <f>N968*Settings!$C$13*(INDEX(N$408:N$419,$D995))</f>
        <v/>
      </c>
      <c r="O995" s="40">
        <f>O968*Settings!$C$13*(INDEX(O$408:O$419,$D995))</f>
        <v/>
      </c>
      <c r="P995" s="40">
        <f>P968*Settings!$C$13*(INDEX(P$408:P$419,$D995))</f>
        <v/>
      </c>
      <c r="Q995" s="40">
        <f>Q968*Settings!$C$13*(INDEX(Q$408:Q$419,$D995))</f>
        <v/>
      </c>
      <c r="R995" s="40">
        <f>R968*Settings!$C$13*(INDEX(R$408:R$419,$D995))</f>
        <v/>
      </c>
      <c r="S995" s="40">
        <f>S968*Settings!$C$13*(INDEX(S$408:S$419,$D995))</f>
        <v/>
      </c>
      <c r="T995" s="40">
        <f>T968*Settings!$C$13*(INDEX(T$408:T$419,$D995))</f>
        <v/>
      </c>
      <c r="U995" s="40">
        <f>U968*Settings!$C$13*(INDEX(U$408:U$419,$D995))</f>
        <v/>
      </c>
      <c r="V995" s="40">
        <f>V968*Settings!$C$13*(INDEX(V$408:V$419,$D995))</f>
        <v/>
      </c>
      <c r="W995" s="40">
        <f>W968*Settings!$C$13*(INDEX(W$408:W$419,$D995))</f>
        <v/>
      </c>
      <c r="X995" s="40">
        <f>X968*Settings!$C$13*(INDEX(X$408:X$419,$D995))</f>
        <v/>
      </c>
      <c r="Y995" s="40">
        <f>Y968*Settings!$C$13*(INDEX(Y$408:Y$419,$D995))</f>
        <v/>
      </c>
      <c r="Z995" s="40">
        <f>Z968*Settings!$C$13*(INDEX(Z$408:Z$419,$D995))</f>
        <v/>
      </c>
      <c r="AA995" s="40">
        <f>AA968*Settings!$C$13*(INDEX(AA$408:AA$419,$D995))</f>
        <v/>
      </c>
      <c r="AB995" s="40">
        <f>AB968*Settings!$C$13*(INDEX(AB$408:AB$419,$D995))</f>
        <v/>
      </c>
      <c r="AC995" s="40">
        <f>AC968*Settings!$C$13*(INDEX(AC$408:AC$419,$D995))</f>
        <v/>
      </c>
      <c r="AD995" s="40">
        <f>AD968*Settings!$C$13*(INDEX(AD$408:AD$419,$D995))</f>
        <v/>
      </c>
      <c r="AF995" s="11">
        <f>CodePrefix&amp;$A995&amp;IF($C995="","","."&amp;$C995&amp;"."&amp;$B995)&amp;INDEX(VarEnd,MATCH($A995,VarKey,0))&amp;AF$5</f>
        <v/>
      </c>
      <c r="AG995" s="39">
        <f>AG968*Settings!$C$13*(INDEX(AG$408:AG$419,$D995))</f>
        <v/>
      </c>
      <c r="AH995" s="40">
        <f>AH968*Settings!$C$13*(INDEX(AH$408:AH$419,$D995))</f>
        <v/>
      </c>
      <c r="AI995" s="40">
        <f>AI968*Settings!$C$13*(INDEX(AI$408:AI$419,$D995))</f>
        <v/>
      </c>
      <c r="AJ995" s="40">
        <f>AJ968*Settings!$C$13*(INDEX(AJ$408:AJ$419,$D995))</f>
        <v/>
      </c>
      <c r="AK995" s="40">
        <f>AK968*Settings!$C$13*(INDEX(AK$408:AK$419,$D995))</f>
        <v/>
      </c>
      <c r="AL995" s="40">
        <f>AL968*Settings!$C$13*(INDEX(AL$408:AL$419,$D995))</f>
        <v/>
      </c>
      <c r="AM995" s="40">
        <f>AM968*Settings!$C$13*(INDEX(AM$408:AM$419,$D995))</f>
        <v/>
      </c>
      <c r="AN995" s="40">
        <f>AN968*Settings!$C$13*(INDEX(AN$408:AN$419,$D995))</f>
        <v/>
      </c>
      <c r="AO995" s="40">
        <f>AO968*Settings!$C$13*(INDEX(AO$408:AO$419,$D995))</f>
        <v/>
      </c>
      <c r="AP995" s="40">
        <f>AP968*Settings!$C$13*(INDEX(AP$408:AP$419,$D995))</f>
        <v/>
      </c>
      <c r="AQ995" s="40">
        <f>AQ968*Settings!$C$13*(INDEX(AQ$408:AQ$419,$D995))</f>
        <v/>
      </c>
      <c r="AR995" s="40">
        <f>AR968*Settings!$C$13*(INDEX(AR$408:AR$419,$D995))</f>
        <v/>
      </c>
      <c r="AS995" s="40">
        <f>AS968*Settings!$C$13*(INDEX(AS$408:AS$419,$D995))</f>
        <v/>
      </c>
      <c r="AT995" s="40">
        <f>AT968*Settings!$C$13*(INDEX(AT$408:AT$419,$D995))</f>
        <v/>
      </c>
      <c r="AU995" s="40">
        <f>AU968*Settings!$C$13*(INDEX(AU$408:AU$419,$D995))</f>
        <v/>
      </c>
      <c r="AV995" s="40">
        <f>AV968*Settings!$C$13*(INDEX(AV$408:AV$419,$D995))</f>
        <v/>
      </c>
      <c r="AW995" s="40">
        <f>AW968*Settings!$C$13*(INDEX(AW$408:AW$419,$D995))</f>
        <v/>
      </c>
      <c r="AX995" s="40">
        <f>AX968*Settings!$C$13*(INDEX(AX$408:AX$419,$D995))</f>
        <v/>
      </c>
      <c r="AY995" s="40">
        <f>AY968*Settings!$C$13*(INDEX(AY$408:AY$419,$D995))</f>
        <v/>
      </c>
    </row>
    <row r="996" hidden="1" outlineLevel="2">
      <c r="A996" s="14" t="inlineStr">
        <is>
          <t>rsub</t>
        </is>
      </c>
      <c r="B996" s="14" t="inlineStr">
        <is>
          <t>lpg</t>
        </is>
      </c>
      <c r="C996" s="14" t="inlineStr">
        <is>
          <t>rod</t>
        </is>
      </c>
      <c r="D996" s="36">
        <f>INDEX(Inputs!$U$5:$U$132,MATCH($B996&amp;"|"&amp;$C996,Inputs!$A$5:$A$132,0))</f>
        <v/>
      </c>
      <c r="E996" s="35" t="n"/>
      <c r="F996" s="35" t="n"/>
      <c r="G996" s="35" t="n"/>
      <c r="H996" s="14">
        <f>INDEX(VarLab,MATCH($A996,VarKey,0))&amp;INDEX(MemLab,MATCH($C996&amp;"|"&amp;$B996,MemKey,0))</f>
        <v/>
      </c>
      <c r="I996" s="14">
        <f>INDEX(VarUnit,MATCH($A996,VarKey,0))</f>
        <v/>
      </c>
      <c r="J996" s="14">
        <f>INDEX(VarSrc,MATCH($A996,VarKey,0))</f>
        <v/>
      </c>
      <c r="K996" s="11">
        <f>CodePrefix&amp;$A996&amp;IF($C996="","","."&amp;$C996&amp;"."&amp;$B996)&amp;INDEX(VarEnd,MATCH($A996,VarKey,0))&amp;K$5</f>
        <v/>
      </c>
      <c r="L996" s="39">
        <f>L969*Settings!$C$13*(INDEX(L$408:L$419,$D996))</f>
        <v/>
      </c>
      <c r="M996" s="40">
        <f>M969*Settings!$C$13*(INDEX(M$408:M$419,$D996))</f>
        <v/>
      </c>
      <c r="N996" s="40">
        <f>N969*Settings!$C$13*(INDEX(N$408:N$419,$D996))</f>
        <v/>
      </c>
      <c r="O996" s="40">
        <f>O969*Settings!$C$13*(INDEX(O$408:O$419,$D996))</f>
        <v/>
      </c>
      <c r="P996" s="40">
        <f>P969*Settings!$C$13*(INDEX(P$408:P$419,$D996))</f>
        <v/>
      </c>
      <c r="Q996" s="40">
        <f>Q969*Settings!$C$13*(INDEX(Q$408:Q$419,$D996))</f>
        <v/>
      </c>
      <c r="R996" s="40">
        <f>R969*Settings!$C$13*(INDEX(R$408:R$419,$D996))</f>
        <v/>
      </c>
      <c r="S996" s="40">
        <f>S969*Settings!$C$13*(INDEX(S$408:S$419,$D996))</f>
        <v/>
      </c>
      <c r="T996" s="40">
        <f>T969*Settings!$C$13*(INDEX(T$408:T$419,$D996))</f>
        <v/>
      </c>
      <c r="U996" s="40">
        <f>U969*Settings!$C$13*(INDEX(U$408:U$419,$D996))</f>
        <v/>
      </c>
      <c r="V996" s="40">
        <f>V969*Settings!$C$13*(INDEX(V$408:V$419,$D996))</f>
        <v/>
      </c>
      <c r="W996" s="40">
        <f>W969*Settings!$C$13*(INDEX(W$408:W$419,$D996))</f>
        <v/>
      </c>
      <c r="X996" s="40">
        <f>X969*Settings!$C$13*(INDEX(X$408:X$419,$D996))</f>
        <v/>
      </c>
      <c r="Y996" s="40">
        <f>Y969*Settings!$C$13*(INDEX(Y$408:Y$419,$D996))</f>
        <v/>
      </c>
      <c r="Z996" s="40">
        <f>Z969*Settings!$C$13*(INDEX(Z$408:Z$419,$D996))</f>
        <v/>
      </c>
      <c r="AA996" s="40">
        <f>AA969*Settings!$C$13*(INDEX(AA$408:AA$419,$D996))</f>
        <v/>
      </c>
      <c r="AB996" s="40">
        <f>AB969*Settings!$C$13*(INDEX(AB$408:AB$419,$D996))</f>
        <v/>
      </c>
      <c r="AC996" s="40">
        <f>AC969*Settings!$C$13*(INDEX(AC$408:AC$419,$D996))</f>
        <v/>
      </c>
      <c r="AD996" s="40">
        <f>AD969*Settings!$C$13*(INDEX(AD$408:AD$419,$D996))</f>
        <v/>
      </c>
      <c r="AF996" s="11">
        <f>CodePrefix&amp;$A996&amp;IF($C996="","","."&amp;$C996&amp;"."&amp;$B996)&amp;INDEX(VarEnd,MATCH($A996,VarKey,0))&amp;AF$5</f>
        <v/>
      </c>
      <c r="AG996" s="39">
        <f>AG969*Settings!$C$13*(INDEX(AG$408:AG$419,$D996))</f>
        <v/>
      </c>
      <c r="AH996" s="40">
        <f>AH969*Settings!$C$13*(INDEX(AH$408:AH$419,$D996))</f>
        <v/>
      </c>
      <c r="AI996" s="40">
        <f>AI969*Settings!$C$13*(INDEX(AI$408:AI$419,$D996))</f>
        <v/>
      </c>
      <c r="AJ996" s="40">
        <f>AJ969*Settings!$C$13*(INDEX(AJ$408:AJ$419,$D996))</f>
        <v/>
      </c>
      <c r="AK996" s="40">
        <f>AK969*Settings!$C$13*(INDEX(AK$408:AK$419,$D996))</f>
        <v/>
      </c>
      <c r="AL996" s="40">
        <f>AL969*Settings!$C$13*(INDEX(AL$408:AL$419,$D996))</f>
        <v/>
      </c>
      <c r="AM996" s="40">
        <f>AM969*Settings!$C$13*(INDEX(AM$408:AM$419,$D996))</f>
        <v/>
      </c>
      <c r="AN996" s="40">
        <f>AN969*Settings!$C$13*(INDEX(AN$408:AN$419,$D996))</f>
        <v/>
      </c>
      <c r="AO996" s="40">
        <f>AO969*Settings!$C$13*(INDEX(AO$408:AO$419,$D996))</f>
        <v/>
      </c>
      <c r="AP996" s="40">
        <f>AP969*Settings!$C$13*(INDEX(AP$408:AP$419,$D996))</f>
        <v/>
      </c>
      <c r="AQ996" s="40">
        <f>AQ969*Settings!$C$13*(INDEX(AQ$408:AQ$419,$D996))</f>
        <v/>
      </c>
      <c r="AR996" s="40">
        <f>AR969*Settings!$C$13*(INDEX(AR$408:AR$419,$D996))</f>
        <v/>
      </c>
      <c r="AS996" s="40">
        <f>AS969*Settings!$C$13*(INDEX(AS$408:AS$419,$D996))</f>
        <v/>
      </c>
      <c r="AT996" s="40">
        <f>AT969*Settings!$C$13*(INDEX(AT$408:AT$419,$D996))</f>
        <v/>
      </c>
      <c r="AU996" s="40">
        <f>AU969*Settings!$C$13*(INDEX(AU$408:AU$419,$D996))</f>
        <v/>
      </c>
      <c r="AV996" s="40">
        <f>AV969*Settings!$C$13*(INDEX(AV$408:AV$419,$D996))</f>
        <v/>
      </c>
      <c r="AW996" s="40">
        <f>AW969*Settings!$C$13*(INDEX(AW$408:AW$419,$D996))</f>
        <v/>
      </c>
      <c r="AX996" s="40">
        <f>AX969*Settings!$C$13*(INDEX(AX$408:AX$419,$D996))</f>
        <v/>
      </c>
      <c r="AY996" s="40">
        <f>AY969*Settings!$C$13*(INDEX(AY$408:AY$419,$D996))</f>
        <v/>
      </c>
    </row>
    <row r="997" hidden="1" outlineLevel="2">
      <c r="A997" s="14" t="inlineStr">
        <is>
          <t>rsub</t>
        </is>
      </c>
      <c r="B997" s="14" t="inlineStr">
        <is>
          <t>ker</t>
        </is>
      </c>
      <c r="C997" s="14" t="inlineStr">
        <is>
          <t>rod</t>
        </is>
      </c>
      <c r="D997" s="36">
        <f>INDEX(Inputs!$U$5:$U$132,MATCH($B997&amp;"|"&amp;$C997,Inputs!$A$5:$A$132,0))</f>
        <v/>
      </c>
      <c r="E997" s="35" t="n"/>
      <c r="F997" s="35" t="n"/>
      <c r="G997" s="35" t="n"/>
      <c r="H997" s="14">
        <f>INDEX(VarLab,MATCH($A997,VarKey,0))&amp;INDEX(MemLab,MATCH($C997&amp;"|"&amp;$B997,MemKey,0))</f>
        <v/>
      </c>
      <c r="I997" s="14">
        <f>INDEX(VarUnit,MATCH($A997,VarKey,0))</f>
        <v/>
      </c>
      <c r="J997" s="14">
        <f>INDEX(VarSrc,MATCH($A997,VarKey,0))</f>
        <v/>
      </c>
      <c r="K997" s="11">
        <f>CodePrefix&amp;$A997&amp;IF($C997="","","."&amp;$C997&amp;"."&amp;$B997)&amp;INDEX(VarEnd,MATCH($A997,VarKey,0))&amp;K$5</f>
        <v/>
      </c>
      <c r="L997" s="39">
        <f>L970*Settings!$C$13*(INDEX(L$408:L$419,$D997))</f>
        <v/>
      </c>
      <c r="M997" s="40">
        <f>M970*Settings!$C$13*(INDEX(M$408:M$419,$D997))</f>
        <v/>
      </c>
      <c r="N997" s="40">
        <f>N970*Settings!$C$13*(INDEX(N$408:N$419,$D997))</f>
        <v/>
      </c>
      <c r="O997" s="40">
        <f>O970*Settings!$C$13*(INDEX(O$408:O$419,$D997))</f>
        <v/>
      </c>
      <c r="P997" s="40">
        <f>P970*Settings!$C$13*(INDEX(P$408:P$419,$D997))</f>
        <v/>
      </c>
      <c r="Q997" s="40">
        <f>Q970*Settings!$C$13*(INDEX(Q$408:Q$419,$D997))</f>
        <v/>
      </c>
      <c r="R997" s="40">
        <f>R970*Settings!$C$13*(INDEX(R$408:R$419,$D997))</f>
        <v/>
      </c>
      <c r="S997" s="40">
        <f>S970*Settings!$C$13*(INDEX(S$408:S$419,$D997))</f>
        <v/>
      </c>
      <c r="T997" s="40">
        <f>T970*Settings!$C$13*(INDEX(T$408:T$419,$D997))</f>
        <v/>
      </c>
      <c r="U997" s="40">
        <f>U970*Settings!$C$13*(INDEX(U$408:U$419,$D997))</f>
        <v/>
      </c>
      <c r="V997" s="40">
        <f>V970*Settings!$C$13*(INDEX(V$408:V$419,$D997))</f>
        <v/>
      </c>
      <c r="W997" s="40">
        <f>W970*Settings!$C$13*(INDEX(W$408:W$419,$D997))</f>
        <v/>
      </c>
      <c r="X997" s="40">
        <f>X970*Settings!$C$13*(INDEX(X$408:X$419,$D997))</f>
        <v/>
      </c>
      <c r="Y997" s="40">
        <f>Y970*Settings!$C$13*(INDEX(Y$408:Y$419,$D997))</f>
        <v/>
      </c>
      <c r="Z997" s="40">
        <f>Z970*Settings!$C$13*(INDEX(Z$408:Z$419,$D997))</f>
        <v/>
      </c>
      <c r="AA997" s="40">
        <f>AA970*Settings!$C$13*(INDEX(AA$408:AA$419,$D997))</f>
        <v/>
      </c>
      <c r="AB997" s="40">
        <f>AB970*Settings!$C$13*(INDEX(AB$408:AB$419,$D997))</f>
        <v/>
      </c>
      <c r="AC997" s="40">
        <f>AC970*Settings!$C$13*(INDEX(AC$408:AC$419,$D997))</f>
        <v/>
      </c>
      <c r="AD997" s="40">
        <f>AD970*Settings!$C$13*(INDEX(AD$408:AD$419,$D997))</f>
        <v/>
      </c>
      <c r="AF997" s="11">
        <f>CodePrefix&amp;$A997&amp;IF($C997="","","."&amp;$C997&amp;"."&amp;$B997)&amp;INDEX(VarEnd,MATCH($A997,VarKey,0))&amp;AF$5</f>
        <v/>
      </c>
      <c r="AG997" s="39">
        <f>AG970*Settings!$C$13*(INDEX(AG$408:AG$419,$D997))</f>
        <v/>
      </c>
      <c r="AH997" s="40">
        <f>AH970*Settings!$C$13*(INDEX(AH$408:AH$419,$D997))</f>
        <v/>
      </c>
      <c r="AI997" s="40">
        <f>AI970*Settings!$C$13*(INDEX(AI$408:AI$419,$D997))</f>
        <v/>
      </c>
      <c r="AJ997" s="40">
        <f>AJ970*Settings!$C$13*(INDEX(AJ$408:AJ$419,$D997))</f>
        <v/>
      </c>
      <c r="AK997" s="40">
        <f>AK970*Settings!$C$13*(INDEX(AK$408:AK$419,$D997))</f>
        <v/>
      </c>
      <c r="AL997" s="40">
        <f>AL970*Settings!$C$13*(INDEX(AL$408:AL$419,$D997))</f>
        <v/>
      </c>
      <c r="AM997" s="40">
        <f>AM970*Settings!$C$13*(INDEX(AM$408:AM$419,$D997))</f>
        <v/>
      </c>
      <c r="AN997" s="40">
        <f>AN970*Settings!$C$13*(INDEX(AN$408:AN$419,$D997))</f>
        <v/>
      </c>
      <c r="AO997" s="40">
        <f>AO970*Settings!$C$13*(INDEX(AO$408:AO$419,$D997))</f>
        <v/>
      </c>
      <c r="AP997" s="40">
        <f>AP970*Settings!$C$13*(INDEX(AP$408:AP$419,$D997))</f>
        <v/>
      </c>
      <c r="AQ997" s="40">
        <f>AQ970*Settings!$C$13*(INDEX(AQ$408:AQ$419,$D997))</f>
        <v/>
      </c>
      <c r="AR997" s="40">
        <f>AR970*Settings!$C$13*(INDEX(AR$408:AR$419,$D997))</f>
        <v/>
      </c>
      <c r="AS997" s="40">
        <f>AS970*Settings!$C$13*(INDEX(AS$408:AS$419,$D997))</f>
        <v/>
      </c>
      <c r="AT997" s="40">
        <f>AT970*Settings!$C$13*(INDEX(AT$408:AT$419,$D997))</f>
        <v/>
      </c>
      <c r="AU997" s="40">
        <f>AU970*Settings!$C$13*(INDEX(AU$408:AU$419,$D997))</f>
        <v/>
      </c>
      <c r="AV997" s="40">
        <f>AV970*Settings!$C$13*(INDEX(AV$408:AV$419,$D997))</f>
        <v/>
      </c>
      <c r="AW997" s="40">
        <f>AW970*Settings!$C$13*(INDEX(AW$408:AW$419,$D997))</f>
        <v/>
      </c>
      <c r="AX997" s="40">
        <f>AX970*Settings!$C$13*(INDEX(AX$408:AX$419,$D997))</f>
        <v/>
      </c>
      <c r="AY997" s="40">
        <f>AY970*Settings!$C$13*(INDEX(AY$408:AY$419,$D997))</f>
        <v/>
      </c>
    </row>
    <row r="998" hidden="1" outlineLevel="2">
      <c r="A998" s="14" t="inlineStr">
        <is>
          <t>rsub</t>
        </is>
      </c>
      <c r="B998" s="14" t="inlineStr">
        <is>
          <t>oop</t>
        </is>
      </c>
      <c r="C998" s="14" t="inlineStr">
        <is>
          <t>rod</t>
        </is>
      </c>
      <c r="D998" s="36">
        <f>INDEX(Inputs!$U$5:$U$132,MATCH($B998&amp;"|"&amp;$C998,Inputs!$A$5:$A$132,0))</f>
        <v/>
      </c>
      <c r="E998" s="35" t="n"/>
      <c r="F998" s="35" t="n"/>
      <c r="G998" s="35" t="n"/>
      <c r="H998" s="14">
        <f>INDEX(VarLab,MATCH($A998,VarKey,0))&amp;INDEX(MemLab,MATCH($C998&amp;"|"&amp;$B998,MemKey,0))</f>
        <v/>
      </c>
      <c r="I998" s="14">
        <f>INDEX(VarUnit,MATCH($A998,VarKey,0))</f>
        <v/>
      </c>
      <c r="J998" s="14">
        <f>INDEX(VarSrc,MATCH($A998,VarKey,0))</f>
        <v/>
      </c>
      <c r="K998" s="11">
        <f>CodePrefix&amp;$A998&amp;IF($C998="","","."&amp;$C998&amp;"."&amp;$B998)&amp;INDEX(VarEnd,MATCH($A998,VarKey,0))&amp;K$5</f>
        <v/>
      </c>
      <c r="L998" s="39">
        <f>L971*Settings!$C$13*(INDEX(L$408:L$419,$D998))</f>
        <v/>
      </c>
      <c r="M998" s="40">
        <f>M971*Settings!$C$13*(INDEX(M$408:M$419,$D998))</f>
        <v/>
      </c>
      <c r="N998" s="40">
        <f>N971*Settings!$C$13*(INDEX(N$408:N$419,$D998))</f>
        <v/>
      </c>
      <c r="O998" s="40">
        <f>O971*Settings!$C$13*(INDEX(O$408:O$419,$D998))</f>
        <v/>
      </c>
      <c r="P998" s="40">
        <f>P971*Settings!$C$13*(INDEX(P$408:P$419,$D998))</f>
        <v/>
      </c>
      <c r="Q998" s="40">
        <f>Q971*Settings!$C$13*(INDEX(Q$408:Q$419,$D998))</f>
        <v/>
      </c>
      <c r="R998" s="40">
        <f>R971*Settings!$C$13*(INDEX(R$408:R$419,$D998))</f>
        <v/>
      </c>
      <c r="S998" s="40">
        <f>S971*Settings!$C$13*(INDEX(S$408:S$419,$D998))</f>
        <v/>
      </c>
      <c r="T998" s="40">
        <f>T971*Settings!$C$13*(INDEX(T$408:T$419,$D998))</f>
        <v/>
      </c>
      <c r="U998" s="40">
        <f>U971*Settings!$C$13*(INDEX(U$408:U$419,$D998))</f>
        <v/>
      </c>
      <c r="V998" s="40">
        <f>V971*Settings!$C$13*(INDEX(V$408:V$419,$D998))</f>
        <v/>
      </c>
      <c r="W998" s="40">
        <f>W971*Settings!$C$13*(INDEX(W$408:W$419,$D998))</f>
        <v/>
      </c>
      <c r="X998" s="40">
        <f>X971*Settings!$C$13*(INDEX(X$408:X$419,$D998))</f>
        <v/>
      </c>
      <c r="Y998" s="40">
        <f>Y971*Settings!$C$13*(INDEX(Y$408:Y$419,$D998))</f>
        <v/>
      </c>
      <c r="Z998" s="40">
        <f>Z971*Settings!$C$13*(INDEX(Z$408:Z$419,$D998))</f>
        <v/>
      </c>
      <c r="AA998" s="40">
        <f>AA971*Settings!$C$13*(INDEX(AA$408:AA$419,$D998))</f>
        <v/>
      </c>
      <c r="AB998" s="40">
        <f>AB971*Settings!$C$13*(INDEX(AB$408:AB$419,$D998))</f>
        <v/>
      </c>
      <c r="AC998" s="40">
        <f>AC971*Settings!$C$13*(INDEX(AC$408:AC$419,$D998))</f>
        <v/>
      </c>
      <c r="AD998" s="40">
        <f>AD971*Settings!$C$13*(INDEX(AD$408:AD$419,$D998))</f>
        <v/>
      </c>
      <c r="AF998" s="11">
        <f>CodePrefix&amp;$A998&amp;IF($C998="","","."&amp;$C998&amp;"."&amp;$B998)&amp;INDEX(VarEnd,MATCH($A998,VarKey,0))&amp;AF$5</f>
        <v/>
      </c>
      <c r="AG998" s="39">
        <f>AG971*Settings!$C$13*(INDEX(AG$408:AG$419,$D998))</f>
        <v/>
      </c>
      <c r="AH998" s="40">
        <f>AH971*Settings!$C$13*(INDEX(AH$408:AH$419,$D998))</f>
        <v/>
      </c>
      <c r="AI998" s="40">
        <f>AI971*Settings!$C$13*(INDEX(AI$408:AI$419,$D998))</f>
        <v/>
      </c>
      <c r="AJ998" s="40">
        <f>AJ971*Settings!$C$13*(INDEX(AJ$408:AJ$419,$D998))</f>
        <v/>
      </c>
      <c r="AK998" s="40">
        <f>AK971*Settings!$C$13*(INDEX(AK$408:AK$419,$D998))</f>
        <v/>
      </c>
      <c r="AL998" s="40">
        <f>AL971*Settings!$C$13*(INDEX(AL$408:AL$419,$D998))</f>
        <v/>
      </c>
      <c r="AM998" s="40">
        <f>AM971*Settings!$C$13*(INDEX(AM$408:AM$419,$D998))</f>
        <v/>
      </c>
      <c r="AN998" s="40">
        <f>AN971*Settings!$C$13*(INDEX(AN$408:AN$419,$D998))</f>
        <v/>
      </c>
      <c r="AO998" s="40">
        <f>AO971*Settings!$C$13*(INDEX(AO$408:AO$419,$D998))</f>
        <v/>
      </c>
      <c r="AP998" s="40">
        <f>AP971*Settings!$C$13*(INDEX(AP$408:AP$419,$D998))</f>
        <v/>
      </c>
      <c r="AQ998" s="40">
        <f>AQ971*Settings!$C$13*(INDEX(AQ$408:AQ$419,$D998))</f>
        <v/>
      </c>
      <c r="AR998" s="40">
        <f>AR971*Settings!$C$13*(INDEX(AR$408:AR$419,$D998))</f>
        <v/>
      </c>
      <c r="AS998" s="40">
        <f>AS971*Settings!$C$13*(INDEX(AS$408:AS$419,$D998))</f>
        <v/>
      </c>
      <c r="AT998" s="40">
        <f>AT971*Settings!$C$13*(INDEX(AT$408:AT$419,$D998))</f>
        <v/>
      </c>
      <c r="AU998" s="40">
        <f>AU971*Settings!$C$13*(INDEX(AU$408:AU$419,$D998))</f>
        <v/>
      </c>
      <c r="AV998" s="40">
        <f>AV971*Settings!$C$13*(INDEX(AV$408:AV$419,$D998))</f>
        <v/>
      </c>
      <c r="AW998" s="40">
        <f>AW971*Settings!$C$13*(INDEX(AW$408:AW$419,$D998))</f>
        <v/>
      </c>
      <c r="AX998" s="40">
        <f>AX971*Settings!$C$13*(INDEX(AX$408:AX$419,$D998))</f>
        <v/>
      </c>
      <c r="AY998" s="40">
        <f>AY971*Settings!$C$13*(INDEX(AY$408:AY$419,$D998))</f>
        <v/>
      </c>
    </row>
    <row r="999" hidden="1" outlineLevel="2">
      <c r="A999" s="14" t="inlineStr">
        <is>
          <t>rsub</t>
        </is>
      </c>
      <c r="B999" s="14" t="inlineStr">
        <is>
          <t>bio</t>
        </is>
      </c>
      <c r="C999" s="14" t="inlineStr">
        <is>
          <t>rod</t>
        </is>
      </c>
      <c r="D999" s="36">
        <f>INDEX(Inputs!$U$5:$U$132,MATCH($B999&amp;"|"&amp;$C999,Inputs!$A$5:$A$132,0))</f>
        <v/>
      </c>
      <c r="E999" s="35" t="n"/>
      <c r="F999" s="35" t="n"/>
      <c r="G999" s="35" t="n"/>
      <c r="H999" s="14">
        <f>INDEX(VarLab,MATCH($A999,VarKey,0))&amp;INDEX(MemLab,MATCH($C999&amp;"|"&amp;$B999,MemKey,0))</f>
        <v/>
      </c>
      <c r="I999" s="14">
        <f>INDEX(VarUnit,MATCH($A999,VarKey,0))</f>
        <v/>
      </c>
      <c r="J999" s="14">
        <f>INDEX(VarSrc,MATCH($A999,VarKey,0))</f>
        <v/>
      </c>
      <c r="K999" s="11">
        <f>CodePrefix&amp;$A999&amp;IF($C999="","","."&amp;$C999&amp;"."&amp;$B999)&amp;INDEX(VarEnd,MATCH($A999,VarKey,0))&amp;K$5</f>
        <v/>
      </c>
      <c r="L999" s="39">
        <f>L972*Settings!$C$13*(INDEX(L$408:L$419,$D999))</f>
        <v/>
      </c>
      <c r="M999" s="40">
        <f>M972*Settings!$C$13*(INDEX(M$408:M$419,$D999))</f>
        <v/>
      </c>
      <c r="N999" s="40">
        <f>N972*Settings!$C$13*(INDEX(N$408:N$419,$D999))</f>
        <v/>
      </c>
      <c r="O999" s="40">
        <f>O972*Settings!$C$13*(INDEX(O$408:O$419,$D999))</f>
        <v/>
      </c>
      <c r="P999" s="40">
        <f>P972*Settings!$C$13*(INDEX(P$408:P$419,$D999))</f>
        <v/>
      </c>
      <c r="Q999" s="40">
        <f>Q972*Settings!$C$13*(INDEX(Q$408:Q$419,$D999))</f>
        <v/>
      </c>
      <c r="R999" s="40">
        <f>R972*Settings!$C$13*(INDEX(R$408:R$419,$D999))</f>
        <v/>
      </c>
      <c r="S999" s="40">
        <f>S972*Settings!$C$13*(INDEX(S$408:S$419,$D999))</f>
        <v/>
      </c>
      <c r="T999" s="40">
        <f>T972*Settings!$C$13*(INDEX(T$408:T$419,$D999))</f>
        <v/>
      </c>
      <c r="U999" s="40">
        <f>U972*Settings!$C$13*(INDEX(U$408:U$419,$D999))</f>
        <v/>
      </c>
      <c r="V999" s="40">
        <f>V972*Settings!$C$13*(INDEX(V$408:V$419,$D999))</f>
        <v/>
      </c>
      <c r="W999" s="40">
        <f>W972*Settings!$C$13*(INDEX(W$408:W$419,$D999))</f>
        <v/>
      </c>
      <c r="X999" s="40">
        <f>X972*Settings!$C$13*(INDEX(X$408:X$419,$D999))</f>
        <v/>
      </c>
      <c r="Y999" s="40">
        <f>Y972*Settings!$C$13*(INDEX(Y$408:Y$419,$D999))</f>
        <v/>
      </c>
      <c r="Z999" s="40">
        <f>Z972*Settings!$C$13*(INDEX(Z$408:Z$419,$D999))</f>
        <v/>
      </c>
      <c r="AA999" s="40">
        <f>AA972*Settings!$C$13*(INDEX(AA$408:AA$419,$D999))</f>
        <v/>
      </c>
      <c r="AB999" s="40">
        <f>AB972*Settings!$C$13*(INDEX(AB$408:AB$419,$D999))</f>
        <v/>
      </c>
      <c r="AC999" s="40">
        <f>AC972*Settings!$C$13*(INDEX(AC$408:AC$419,$D999))</f>
        <v/>
      </c>
      <c r="AD999" s="40">
        <f>AD972*Settings!$C$13*(INDEX(AD$408:AD$419,$D999))</f>
        <v/>
      </c>
      <c r="AF999" s="11">
        <f>CodePrefix&amp;$A999&amp;IF($C999="","","."&amp;$C999&amp;"."&amp;$B999)&amp;INDEX(VarEnd,MATCH($A999,VarKey,0))&amp;AF$5</f>
        <v/>
      </c>
      <c r="AG999" s="39">
        <f>AG972*Settings!$C$13*(INDEX(AG$408:AG$419,$D999))</f>
        <v/>
      </c>
      <c r="AH999" s="40">
        <f>AH972*Settings!$C$13*(INDEX(AH$408:AH$419,$D999))</f>
        <v/>
      </c>
      <c r="AI999" s="40">
        <f>AI972*Settings!$C$13*(INDEX(AI$408:AI$419,$D999))</f>
        <v/>
      </c>
      <c r="AJ999" s="40">
        <f>AJ972*Settings!$C$13*(INDEX(AJ$408:AJ$419,$D999))</f>
        <v/>
      </c>
      <c r="AK999" s="40">
        <f>AK972*Settings!$C$13*(INDEX(AK$408:AK$419,$D999))</f>
        <v/>
      </c>
      <c r="AL999" s="40">
        <f>AL972*Settings!$C$13*(INDEX(AL$408:AL$419,$D999))</f>
        <v/>
      </c>
      <c r="AM999" s="40">
        <f>AM972*Settings!$C$13*(INDEX(AM$408:AM$419,$D999))</f>
        <v/>
      </c>
      <c r="AN999" s="40">
        <f>AN972*Settings!$C$13*(INDEX(AN$408:AN$419,$D999))</f>
        <v/>
      </c>
      <c r="AO999" s="40">
        <f>AO972*Settings!$C$13*(INDEX(AO$408:AO$419,$D999))</f>
        <v/>
      </c>
      <c r="AP999" s="40">
        <f>AP972*Settings!$C$13*(INDEX(AP$408:AP$419,$D999))</f>
        <v/>
      </c>
      <c r="AQ999" s="40">
        <f>AQ972*Settings!$C$13*(INDEX(AQ$408:AQ$419,$D999))</f>
        <v/>
      </c>
      <c r="AR999" s="40">
        <f>AR972*Settings!$C$13*(INDEX(AR$408:AR$419,$D999))</f>
        <v/>
      </c>
      <c r="AS999" s="40">
        <f>AS972*Settings!$C$13*(INDEX(AS$408:AS$419,$D999))</f>
        <v/>
      </c>
      <c r="AT999" s="40">
        <f>AT972*Settings!$C$13*(INDEX(AT$408:AT$419,$D999))</f>
        <v/>
      </c>
      <c r="AU999" s="40">
        <f>AU972*Settings!$C$13*(INDEX(AU$408:AU$419,$D999))</f>
        <v/>
      </c>
      <c r="AV999" s="40">
        <f>AV972*Settings!$C$13*(INDEX(AV$408:AV$419,$D999))</f>
        <v/>
      </c>
      <c r="AW999" s="40">
        <f>AW972*Settings!$C$13*(INDEX(AW$408:AW$419,$D999))</f>
        <v/>
      </c>
      <c r="AX999" s="40">
        <f>AX972*Settings!$C$13*(INDEX(AX$408:AX$419,$D999))</f>
        <v/>
      </c>
      <c r="AY999" s="40">
        <f>AY972*Settings!$C$13*(INDEX(AY$408:AY$419,$D999))</f>
        <v/>
      </c>
    </row>
    <row r="1000" hidden="1" outlineLevel="2"/>
    <row r="1001" hidden="1" outlineLevel="2">
      <c r="A1001" s="14" t="inlineStr">
        <is>
          <t>rnew</t>
        </is>
      </c>
      <c r="B1001" s="14" t="inlineStr">
        <is>
          <t>coa</t>
        </is>
      </c>
      <c r="C1001" s="14" t="inlineStr">
        <is>
          <t>rod</t>
        </is>
      </c>
      <c r="D1001" s="36">
        <f>INDEX(Inputs!$V$5:$V$132,MATCH($B1001&amp;"|"&amp;$C1001,Inputs!$A$5:$A$132,0))</f>
        <v/>
      </c>
      <c r="E1001" s="35" t="n"/>
      <c r="F1001" s="35" t="n"/>
      <c r="G1001" s="35" t="n"/>
      <c r="H1001" s="14">
        <f>INDEX(VarLab,MATCH($A1001,VarKey,0))&amp;INDEX(MemLab,MATCH($C1001&amp;"|"&amp;$B1001,MemKey,0))</f>
        <v/>
      </c>
      <c r="I1001" s="14">
        <f>INDEX(VarUnit,MATCH($A1001,VarKey,0))</f>
        <v/>
      </c>
      <c r="J1001" s="14">
        <f>INDEX(VarSrc,MATCH($A1001,VarKey,0))</f>
        <v/>
      </c>
      <c r="K1001" s="11">
        <f>CodePrefix&amp;$A1001&amp;IF($C1001="","","."&amp;$C1001&amp;"."&amp;$B1001)&amp;INDEX(VarEnd,MATCH($A1001,VarKey,0))&amp;K$5</f>
        <v/>
      </c>
      <c r="L1001" s="39">
        <f>L965*Settings!$C$13*(L911+L929+L920*L$201+L938*$D1001)</f>
        <v/>
      </c>
      <c r="M1001" s="40">
        <f>M965*Settings!$C$13*(M911+M929+M920*M$201+M938*$D1001)</f>
        <v/>
      </c>
      <c r="N1001" s="40">
        <f>N965*Settings!$C$13*(N911+N929+N920*N$201+N938*$D1001)</f>
        <v/>
      </c>
      <c r="O1001" s="40">
        <f>O965*Settings!$C$13*(O911+O929+O920*O$201+O938*$D1001)</f>
        <v/>
      </c>
      <c r="P1001" s="40">
        <f>P965*Settings!$C$13*(P911+P929+P920*P$201+P938*$D1001)</f>
        <v/>
      </c>
      <c r="Q1001" s="40">
        <f>Q965*Settings!$C$13*(Q911+Q929+Q920*Q$201+Q938*$D1001)</f>
        <v/>
      </c>
      <c r="R1001" s="40">
        <f>R965*Settings!$C$13*(R911+R929+R920*R$201+R938*$D1001)</f>
        <v/>
      </c>
      <c r="S1001" s="40">
        <f>S965*Settings!$C$13*(S911+S929+S920*S$201+S938*$D1001)</f>
        <v/>
      </c>
      <c r="T1001" s="40">
        <f>T965*Settings!$C$13*(T911+T929+T920*T$201+T938*$D1001)</f>
        <v/>
      </c>
      <c r="U1001" s="40">
        <f>U965*Settings!$C$13*(U911+U929+U920*U$201+U938*$D1001)</f>
        <v/>
      </c>
      <c r="V1001" s="40">
        <f>V965*Settings!$C$13*(V911+V929+V920*V$201+V938*$D1001)</f>
        <v/>
      </c>
      <c r="W1001" s="40">
        <f>W965*Settings!$C$13*(W911+W929+W920*W$201+W938*$D1001)</f>
        <v/>
      </c>
      <c r="X1001" s="40">
        <f>X965*Settings!$C$13*(X911+X929+X920*X$201+X938*$D1001)</f>
        <v/>
      </c>
      <c r="Y1001" s="40">
        <f>Y965*Settings!$C$13*(Y911+Y929+Y920*Y$201+Y938*$D1001)</f>
        <v/>
      </c>
      <c r="Z1001" s="40">
        <f>Z965*Settings!$C$13*(Z911+Z929+Z920*Z$201+Z938*$D1001)</f>
        <v/>
      </c>
      <c r="AA1001" s="40">
        <f>AA965*Settings!$C$13*(AA911+AA929+AA920*AA$201+AA938*$D1001)</f>
        <v/>
      </c>
      <c r="AB1001" s="40">
        <f>AB965*Settings!$C$13*(AB911+AB929+AB920*AB$201+AB938*$D1001)</f>
        <v/>
      </c>
      <c r="AC1001" s="40">
        <f>AC965*Settings!$C$13*(AC911+AC929+AC920*AC$201+AC938*$D1001)</f>
        <v/>
      </c>
      <c r="AD1001" s="40">
        <f>AD965*Settings!$C$13*(AD911+AD929+AD920*AD$201+AD938*$D1001)</f>
        <v/>
      </c>
      <c r="AF1001" s="11">
        <f>CodePrefix&amp;$A1001&amp;IF($C1001="","","."&amp;$C1001&amp;"."&amp;$B1001)&amp;INDEX(VarEnd,MATCH($A1001,VarKey,0))&amp;AF$5</f>
        <v/>
      </c>
      <c r="AG1001" s="39">
        <f>AG965*Settings!$C$13*(AG911+AG929+AG920*AG$201+AG938*$D1001)</f>
        <v/>
      </c>
      <c r="AH1001" s="40">
        <f>AH965*Settings!$C$13*(AH911+AH929+AH920*AH$201+AH938*$D1001)</f>
        <v/>
      </c>
      <c r="AI1001" s="40">
        <f>AI965*Settings!$C$13*(AI911+AI929+AI920*AI$201+AI938*$D1001)</f>
        <v/>
      </c>
      <c r="AJ1001" s="40">
        <f>AJ965*Settings!$C$13*(AJ911+AJ929+AJ920*AJ$201+AJ938*$D1001)</f>
        <v/>
      </c>
      <c r="AK1001" s="40">
        <f>AK965*Settings!$C$13*(AK911+AK929+AK920*AK$201+AK938*$D1001)</f>
        <v/>
      </c>
      <c r="AL1001" s="40">
        <f>AL965*Settings!$C$13*(AL911+AL929+AL920*AL$201+AL938*$D1001)</f>
        <v/>
      </c>
      <c r="AM1001" s="40">
        <f>AM965*Settings!$C$13*(AM911+AM929+AM920*AM$201+AM938*$D1001)</f>
        <v/>
      </c>
      <c r="AN1001" s="40">
        <f>AN965*Settings!$C$13*(AN911+AN929+AN920*AN$201+AN938*$D1001)</f>
        <v/>
      </c>
      <c r="AO1001" s="40">
        <f>AO965*Settings!$C$13*(AO911+AO929+AO920*AO$201+AO938*$D1001)</f>
        <v/>
      </c>
      <c r="AP1001" s="40">
        <f>AP965*Settings!$C$13*(AP911+AP929+AP920*AP$201+AP938*$D1001)</f>
        <v/>
      </c>
      <c r="AQ1001" s="40">
        <f>AQ965*Settings!$C$13*(AQ911+AQ929+AQ920*AQ$201+AQ938*$D1001)</f>
        <v/>
      </c>
      <c r="AR1001" s="40">
        <f>AR965*Settings!$C$13*(AR911+AR929+AR920*AR$201+AR938*$D1001)</f>
        <v/>
      </c>
      <c r="AS1001" s="40">
        <f>AS965*Settings!$C$13*(AS911+AS929+AS920*AS$201+AS938*$D1001)</f>
        <v/>
      </c>
      <c r="AT1001" s="40">
        <f>AT965*Settings!$C$13*(AT911+AT929+AT920*AT$201+AT938*$D1001)</f>
        <v/>
      </c>
      <c r="AU1001" s="40">
        <f>AU965*Settings!$C$13*(AU911+AU929+AU920*AU$201+AU938*$D1001)</f>
        <v/>
      </c>
      <c r="AV1001" s="40">
        <f>AV965*Settings!$C$13*(AV911+AV929+AV920*AV$201+AV938*$D1001)</f>
        <v/>
      </c>
      <c r="AW1001" s="40">
        <f>AW965*Settings!$C$13*(AW911+AW929+AW920*AW$201+AW938*$D1001)</f>
        <v/>
      </c>
      <c r="AX1001" s="40">
        <f>AX965*Settings!$C$13*(AX911+AX929+AX920*AX$201+AX938*$D1001)</f>
        <v/>
      </c>
      <c r="AY1001" s="40">
        <f>AY965*Settings!$C$13*(AY911+AY929+AY920*AY$201+AY938*$D1001)</f>
        <v/>
      </c>
    </row>
    <row r="1002" hidden="1" outlineLevel="2">
      <c r="A1002" s="14" t="inlineStr">
        <is>
          <t>rnew</t>
        </is>
      </c>
      <c r="B1002" s="14" t="inlineStr">
        <is>
          <t>nga</t>
        </is>
      </c>
      <c r="C1002" s="14" t="inlineStr">
        <is>
          <t>rod</t>
        </is>
      </c>
      <c r="D1002" s="36">
        <f>INDEX(Inputs!$V$5:$V$132,MATCH($B1002&amp;"|"&amp;$C1002,Inputs!$A$5:$A$132,0))</f>
        <v/>
      </c>
      <c r="E1002" s="35" t="n"/>
      <c r="F1002" s="35" t="n"/>
      <c r="G1002" s="35" t="n"/>
      <c r="H1002" s="14">
        <f>INDEX(VarLab,MATCH($A1002,VarKey,0))&amp;INDEX(MemLab,MATCH($C1002&amp;"|"&amp;$B1002,MemKey,0))</f>
        <v/>
      </c>
      <c r="I1002" s="14">
        <f>INDEX(VarUnit,MATCH($A1002,VarKey,0))</f>
        <v/>
      </c>
      <c r="J1002" s="14">
        <f>INDEX(VarSrc,MATCH($A1002,VarKey,0))</f>
        <v/>
      </c>
      <c r="K1002" s="11">
        <f>CodePrefix&amp;$A1002&amp;IF($C1002="","","."&amp;$C1002&amp;"."&amp;$B1002)&amp;INDEX(VarEnd,MATCH($A1002,VarKey,0))&amp;K$5</f>
        <v/>
      </c>
      <c r="L1002" s="39">
        <f>L966*Settings!$C$13*(L912+L930+L921*L$201+L939*$D1002)</f>
        <v/>
      </c>
      <c r="M1002" s="40">
        <f>M966*Settings!$C$13*(M912+M930+M921*M$201+M939*$D1002)</f>
        <v/>
      </c>
      <c r="N1002" s="40">
        <f>N966*Settings!$C$13*(N912+N930+N921*N$201+N939*$D1002)</f>
        <v/>
      </c>
      <c r="O1002" s="40">
        <f>O966*Settings!$C$13*(O912+O930+O921*O$201+O939*$D1002)</f>
        <v/>
      </c>
      <c r="P1002" s="40">
        <f>P966*Settings!$C$13*(P912+P930+P921*P$201+P939*$D1002)</f>
        <v/>
      </c>
      <c r="Q1002" s="40">
        <f>Q966*Settings!$C$13*(Q912+Q930+Q921*Q$201+Q939*$D1002)</f>
        <v/>
      </c>
      <c r="R1002" s="40">
        <f>R966*Settings!$C$13*(R912+R930+R921*R$201+R939*$D1002)</f>
        <v/>
      </c>
      <c r="S1002" s="40">
        <f>S966*Settings!$C$13*(S912+S930+S921*S$201+S939*$D1002)</f>
        <v/>
      </c>
      <c r="T1002" s="40">
        <f>T966*Settings!$C$13*(T912+T930+T921*T$201+T939*$D1002)</f>
        <v/>
      </c>
      <c r="U1002" s="40">
        <f>U966*Settings!$C$13*(U912+U930+U921*U$201+U939*$D1002)</f>
        <v/>
      </c>
      <c r="V1002" s="40">
        <f>V966*Settings!$C$13*(V912+V930+V921*V$201+V939*$D1002)</f>
        <v/>
      </c>
      <c r="W1002" s="40">
        <f>W966*Settings!$C$13*(W912+W930+W921*W$201+W939*$D1002)</f>
        <v/>
      </c>
      <c r="X1002" s="40">
        <f>X966*Settings!$C$13*(X912+X930+X921*X$201+X939*$D1002)</f>
        <v/>
      </c>
      <c r="Y1002" s="40">
        <f>Y966*Settings!$C$13*(Y912+Y930+Y921*Y$201+Y939*$D1002)</f>
        <v/>
      </c>
      <c r="Z1002" s="40">
        <f>Z966*Settings!$C$13*(Z912+Z930+Z921*Z$201+Z939*$D1002)</f>
        <v/>
      </c>
      <c r="AA1002" s="40">
        <f>AA966*Settings!$C$13*(AA912+AA930+AA921*AA$201+AA939*$D1002)</f>
        <v/>
      </c>
      <c r="AB1002" s="40">
        <f>AB966*Settings!$C$13*(AB912+AB930+AB921*AB$201+AB939*$D1002)</f>
        <v/>
      </c>
      <c r="AC1002" s="40">
        <f>AC966*Settings!$C$13*(AC912+AC930+AC921*AC$201+AC939*$D1002)</f>
        <v/>
      </c>
      <c r="AD1002" s="40">
        <f>AD966*Settings!$C$13*(AD912+AD930+AD921*AD$201+AD939*$D1002)</f>
        <v/>
      </c>
      <c r="AF1002" s="11">
        <f>CodePrefix&amp;$A1002&amp;IF($C1002="","","."&amp;$C1002&amp;"."&amp;$B1002)&amp;INDEX(VarEnd,MATCH($A1002,VarKey,0))&amp;AF$5</f>
        <v/>
      </c>
      <c r="AG1002" s="39">
        <f>AG966*Settings!$C$13*(AG912+AG930+AG921*AG$201+AG939*$D1002)</f>
        <v/>
      </c>
      <c r="AH1002" s="40">
        <f>AH966*Settings!$C$13*(AH912+AH930+AH921*AH$201+AH939*$D1002)</f>
        <v/>
      </c>
      <c r="AI1002" s="40">
        <f>AI966*Settings!$C$13*(AI912+AI930+AI921*AI$201+AI939*$D1002)</f>
        <v/>
      </c>
      <c r="AJ1002" s="40">
        <f>AJ966*Settings!$C$13*(AJ912+AJ930+AJ921*AJ$201+AJ939*$D1002)</f>
        <v/>
      </c>
      <c r="AK1002" s="40">
        <f>AK966*Settings!$C$13*(AK912+AK930+AK921*AK$201+AK939*$D1002)</f>
        <v/>
      </c>
      <c r="AL1002" s="40">
        <f>AL966*Settings!$C$13*(AL912+AL930+AL921*AL$201+AL939*$D1002)</f>
        <v/>
      </c>
      <c r="AM1002" s="40">
        <f>AM966*Settings!$C$13*(AM912+AM930+AM921*AM$201+AM939*$D1002)</f>
        <v/>
      </c>
      <c r="AN1002" s="40">
        <f>AN966*Settings!$C$13*(AN912+AN930+AN921*AN$201+AN939*$D1002)</f>
        <v/>
      </c>
      <c r="AO1002" s="40">
        <f>AO966*Settings!$C$13*(AO912+AO930+AO921*AO$201+AO939*$D1002)</f>
        <v/>
      </c>
      <c r="AP1002" s="40">
        <f>AP966*Settings!$C$13*(AP912+AP930+AP921*AP$201+AP939*$D1002)</f>
        <v/>
      </c>
      <c r="AQ1002" s="40">
        <f>AQ966*Settings!$C$13*(AQ912+AQ930+AQ921*AQ$201+AQ939*$D1002)</f>
        <v/>
      </c>
      <c r="AR1002" s="40">
        <f>AR966*Settings!$C$13*(AR912+AR930+AR921*AR$201+AR939*$D1002)</f>
        <v/>
      </c>
      <c r="AS1002" s="40">
        <f>AS966*Settings!$C$13*(AS912+AS930+AS921*AS$201+AS939*$D1002)</f>
        <v/>
      </c>
      <c r="AT1002" s="40">
        <f>AT966*Settings!$C$13*(AT912+AT930+AT921*AT$201+AT939*$D1002)</f>
        <v/>
      </c>
      <c r="AU1002" s="40">
        <f>AU966*Settings!$C$13*(AU912+AU930+AU921*AU$201+AU939*$D1002)</f>
        <v/>
      </c>
      <c r="AV1002" s="40">
        <f>AV966*Settings!$C$13*(AV912+AV930+AV921*AV$201+AV939*$D1002)</f>
        <v/>
      </c>
      <c r="AW1002" s="40">
        <f>AW966*Settings!$C$13*(AW912+AW930+AW921*AW$201+AW939*$D1002)</f>
        <v/>
      </c>
      <c r="AX1002" s="40">
        <f>AX966*Settings!$C$13*(AX912+AX930+AX921*AX$201+AX939*$D1002)</f>
        <v/>
      </c>
      <c r="AY1002" s="40">
        <f>AY966*Settings!$C$13*(AY912+AY930+AY921*AY$201+AY939*$D1002)</f>
        <v/>
      </c>
    </row>
    <row r="1003" hidden="1" outlineLevel="2">
      <c r="A1003" s="14" t="inlineStr">
        <is>
          <t>rnew</t>
        </is>
      </c>
      <c r="B1003" s="14" t="inlineStr">
        <is>
          <t>gso</t>
        </is>
      </c>
      <c r="C1003" s="14" t="inlineStr">
        <is>
          <t>rod</t>
        </is>
      </c>
      <c r="D1003" s="36">
        <f>INDEX(Inputs!$V$5:$V$132,MATCH($B1003&amp;"|"&amp;$C1003,Inputs!$A$5:$A$132,0))</f>
        <v/>
      </c>
      <c r="E1003" s="35" t="n"/>
      <c r="F1003" s="35" t="n"/>
      <c r="G1003" s="35" t="n"/>
      <c r="H1003" s="14">
        <f>INDEX(VarLab,MATCH($A1003,VarKey,0))&amp;INDEX(MemLab,MATCH($C1003&amp;"|"&amp;$B1003,MemKey,0))</f>
        <v/>
      </c>
      <c r="I1003" s="14">
        <f>INDEX(VarUnit,MATCH($A1003,VarKey,0))</f>
        <v/>
      </c>
      <c r="J1003" s="14">
        <f>INDEX(VarSrc,MATCH($A1003,VarKey,0))</f>
        <v/>
      </c>
      <c r="K1003" s="11">
        <f>CodePrefix&amp;$A1003&amp;IF($C1003="","","."&amp;$C1003&amp;"."&amp;$B1003)&amp;INDEX(VarEnd,MATCH($A1003,VarKey,0))&amp;K$5</f>
        <v/>
      </c>
      <c r="L1003" s="39">
        <f>L967*Settings!$C$13*(L913+L931+L922*L$201+L940*$D1003)</f>
        <v/>
      </c>
      <c r="M1003" s="40">
        <f>M967*Settings!$C$13*(M913+M931+M922*M$201+M940*$D1003)</f>
        <v/>
      </c>
      <c r="N1003" s="40">
        <f>N967*Settings!$C$13*(N913+N931+N922*N$201+N940*$D1003)</f>
        <v/>
      </c>
      <c r="O1003" s="40">
        <f>O967*Settings!$C$13*(O913+O931+O922*O$201+O940*$D1003)</f>
        <v/>
      </c>
      <c r="P1003" s="40">
        <f>P967*Settings!$C$13*(P913+P931+P922*P$201+P940*$D1003)</f>
        <v/>
      </c>
      <c r="Q1003" s="40">
        <f>Q967*Settings!$C$13*(Q913+Q931+Q922*Q$201+Q940*$D1003)</f>
        <v/>
      </c>
      <c r="R1003" s="40">
        <f>R967*Settings!$C$13*(R913+R931+R922*R$201+R940*$D1003)</f>
        <v/>
      </c>
      <c r="S1003" s="40">
        <f>S967*Settings!$C$13*(S913+S931+S922*S$201+S940*$D1003)</f>
        <v/>
      </c>
      <c r="T1003" s="40">
        <f>T967*Settings!$C$13*(T913+T931+T922*T$201+T940*$D1003)</f>
        <v/>
      </c>
      <c r="U1003" s="40">
        <f>U967*Settings!$C$13*(U913+U931+U922*U$201+U940*$D1003)</f>
        <v/>
      </c>
      <c r="V1003" s="40">
        <f>V967*Settings!$C$13*(V913+V931+V922*V$201+V940*$D1003)</f>
        <v/>
      </c>
      <c r="W1003" s="40">
        <f>W967*Settings!$C$13*(W913+W931+W922*W$201+W940*$D1003)</f>
        <v/>
      </c>
      <c r="X1003" s="40">
        <f>X967*Settings!$C$13*(X913+X931+X922*X$201+X940*$D1003)</f>
        <v/>
      </c>
      <c r="Y1003" s="40">
        <f>Y967*Settings!$C$13*(Y913+Y931+Y922*Y$201+Y940*$D1003)</f>
        <v/>
      </c>
      <c r="Z1003" s="40">
        <f>Z967*Settings!$C$13*(Z913+Z931+Z922*Z$201+Z940*$D1003)</f>
        <v/>
      </c>
      <c r="AA1003" s="40">
        <f>AA967*Settings!$C$13*(AA913+AA931+AA922*AA$201+AA940*$D1003)</f>
        <v/>
      </c>
      <c r="AB1003" s="40">
        <f>AB967*Settings!$C$13*(AB913+AB931+AB922*AB$201+AB940*$D1003)</f>
        <v/>
      </c>
      <c r="AC1003" s="40">
        <f>AC967*Settings!$C$13*(AC913+AC931+AC922*AC$201+AC940*$D1003)</f>
        <v/>
      </c>
      <c r="AD1003" s="40">
        <f>AD967*Settings!$C$13*(AD913+AD931+AD922*AD$201+AD940*$D1003)</f>
        <v/>
      </c>
      <c r="AF1003" s="11">
        <f>CodePrefix&amp;$A1003&amp;IF($C1003="","","."&amp;$C1003&amp;"."&amp;$B1003)&amp;INDEX(VarEnd,MATCH($A1003,VarKey,0))&amp;AF$5</f>
        <v/>
      </c>
      <c r="AG1003" s="39">
        <f>AG967*Settings!$C$13*(AG913+AG931+AG922*AG$201+AG940*$D1003)</f>
        <v/>
      </c>
      <c r="AH1003" s="40">
        <f>AH967*Settings!$C$13*(AH913+AH931+AH922*AH$201+AH940*$D1003)</f>
        <v/>
      </c>
      <c r="AI1003" s="40">
        <f>AI967*Settings!$C$13*(AI913+AI931+AI922*AI$201+AI940*$D1003)</f>
        <v/>
      </c>
      <c r="AJ1003" s="40">
        <f>AJ967*Settings!$C$13*(AJ913+AJ931+AJ922*AJ$201+AJ940*$D1003)</f>
        <v/>
      </c>
      <c r="AK1003" s="40">
        <f>AK967*Settings!$C$13*(AK913+AK931+AK922*AK$201+AK940*$D1003)</f>
        <v/>
      </c>
      <c r="AL1003" s="40">
        <f>AL967*Settings!$C$13*(AL913+AL931+AL922*AL$201+AL940*$D1003)</f>
        <v/>
      </c>
      <c r="AM1003" s="40">
        <f>AM967*Settings!$C$13*(AM913+AM931+AM922*AM$201+AM940*$D1003)</f>
        <v/>
      </c>
      <c r="AN1003" s="40">
        <f>AN967*Settings!$C$13*(AN913+AN931+AN922*AN$201+AN940*$D1003)</f>
        <v/>
      </c>
      <c r="AO1003" s="40">
        <f>AO967*Settings!$C$13*(AO913+AO931+AO922*AO$201+AO940*$D1003)</f>
        <v/>
      </c>
      <c r="AP1003" s="40">
        <f>AP967*Settings!$C$13*(AP913+AP931+AP922*AP$201+AP940*$D1003)</f>
        <v/>
      </c>
      <c r="AQ1003" s="40">
        <f>AQ967*Settings!$C$13*(AQ913+AQ931+AQ922*AQ$201+AQ940*$D1003)</f>
        <v/>
      </c>
      <c r="AR1003" s="40">
        <f>AR967*Settings!$C$13*(AR913+AR931+AR922*AR$201+AR940*$D1003)</f>
        <v/>
      </c>
      <c r="AS1003" s="40">
        <f>AS967*Settings!$C$13*(AS913+AS931+AS922*AS$201+AS940*$D1003)</f>
        <v/>
      </c>
      <c r="AT1003" s="40">
        <f>AT967*Settings!$C$13*(AT913+AT931+AT922*AT$201+AT940*$D1003)</f>
        <v/>
      </c>
      <c r="AU1003" s="40">
        <f>AU967*Settings!$C$13*(AU913+AU931+AU922*AU$201+AU940*$D1003)</f>
        <v/>
      </c>
      <c r="AV1003" s="40">
        <f>AV967*Settings!$C$13*(AV913+AV931+AV922*AV$201+AV940*$D1003)</f>
        <v/>
      </c>
      <c r="AW1003" s="40">
        <f>AW967*Settings!$C$13*(AW913+AW931+AW922*AW$201+AW940*$D1003)</f>
        <v/>
      </c>
      <c r="AX1003" s="40">
        <f>AX967*Settings!$C$13*(AX913+AX931+AX922*AX$201+AX940*$D1003)</f>
        <v/>
      </c>
      <c r="AY1003" s="40">
        <f>AY967*Settings!$C$13*(AY913+AY931+AY922*AY$201+AY940*$D1003)</f>
        <v/>
      </c>
    </row>
    <row r="1004" hidden="1" outlineLevel="2">
      <c r="A1004" s="14" t="inlineStr">
        <is>
          <t>rnew</t>
        </is>
      </c>
      <c r="B1004" s="14" t="inlineStr">
        <is>
          <t>die</t>
        </is>
      </c>
      <c r="C1004" s="14" t="inlineStr">
        <is>
          <t>rod</t>
        </is>
      </c>
      <c r="D1004" s="36">
        <f>INDEX(Inputs!$V$5:$V$132,MATCH($B1004&amp;"|"&amp;$C1004,Inputs!$A$5:$A$132,0))</f>
        <v/>
      </c>
      <c r="E1004" s="35" t="n"/>
      <c r="F1004" s="35" t="n"/>
      <c r="G1004" s="35" t="n"/>
      <c r="H1004" s="14">
        <f>INDEX(VarLab,MATCH($A1004,VarKey,0))&amp;INDEX(MemLab,MATCH($C1004&amp;"|"&amp;$B1004,MemKey,0))</f>
        <v/>
      </c>
      <c r="I1004" s="14">
        <f>INDEX(VarUnit,MATCH($A1004,VarKey,0))</f>
        <v/>
      </c>
      <c r="J1004" s="14">
        <f>INDEX(VarSrc,MATCH($A1004,VarKey,0))</f>
        <v/>
      </c>
      <c r="K1004" s="11">
        <f>CodePrefix&amp;$A1004&amp;IF($C1004="","","."&amp;$C1004&amp;"."&amp;$B1004)&amp;INDEX(VarEnd,MATCH($A1004,VarKey,0))&amp;K$5</f>
        <v/>
      </c>
      <c r="L1004" s="39">
        <f>L968*Settings!$C$13*(L914+L932+L923*L$201+L941*$D1004)</f>
        <v/>
      </c>
      <c r="M1004" s="40">
        <f>M968*Settings!$C$13*(M914+M932+M923*M$201+M941*$D1004)</f>
        <v/>
      </c>
      <c r="N1004" s="40">
        <f>N968*Settings!$C$13*(N914+N932+N923*N$201+N941*$D1004)</f>
        <v/>
      </c>
      <c r="O1004" s="40">
        <f>O968*Settings!$C$13*(O914+O932+O923*O$201+O941*$D1004)</f>
        <v/>
      </c>
      <c r="P1004" s="40">
        <f>P968*Settings!$C$13*(P914+P932+P923*P$201+P941*$D1004)</f>
        <v/>
      </c>
      <c r="Q1004" s="40">
        <f>Q968*Settings!$C$13*(Q914+Q932+Q923*Q$201+Q941*$D1004)</f>
        <v/>
      </c>
      <c r="R1004" s="40">
        <f>R968*Settings!$C$13*(R914+R932+R923*R$201+R941*$D1004)</f>
        <v/>
      </c>
      <c r="S1004" s="40">
        <f>S968*Settings!$C$13*(S914+S932+S923*S$201+S941*$D1004)</f>
        <v/>
      </c>
      <c r="T1004" s="40">
        <f>T968*Settings!$C$13*(T914+T932+T923*T$201+T941*$D1004)</f>
        <v/>
      </c>
      <c r="U1004" s="40">
        <f>U968*Settings!$C$13*(U914+U932+U923*U$201+U941*$D1004)</f>
        <v/>
      </c>
      <c r="V1004" s="40">
        <f>V968*Settings!$C$13*(V914+V932+V923*V$201+V941*$D1004)</f>
        <v/>
      </c>
      <c r="W1004" s="40">
        <f>W968*Settings!$C$13*(W914+W932+W923*W$201+W941*$D1004)</f>
        <v/>
      </c>
      <c r="X1004" s="40">
        <f>X968*Settings!$C$13*(X914+X932+X923*X$201+X941*$D1004)</f>
        <v/>
      </c>
      <c r="Y1004" s="40">
        <f>Y968*Settings!$C$13*(Y914+Y932+Y923*Y$201+Y941*$D1004)</f>
        <v/>
      </c>
      <c r="Z1004" s="40">
        <f>Z968*Settings!$C$13*(Z914+Z932+Z923*Z$201+Z941*$D1004)</f>
        <v/>
      </c>
      <c r="AA1004" s="40">
        <f>AA968*Settings!$C$13*(AA914+AA932+AA923*AA$201+AA941*$D1004)</f>
        <v/>
      </c>
      <c r="AB1004" s="40">
        <f>AB968*Settings!$C$13*(AB914+AB932+AB923*AB$201+AB941*$D1004)</f>
        <v/>
      </c>
      <c r="AC1004" s="40">
        <f>AC968*Settings!$C$13*(AC914+AC932+AC923*AC$201+AC941*$D1004)</f>
        <v/>
      </c>
      <c r="AD1004" s="40">
        <f>AD968*Settings!$C$13*(AD914+AD932+AD923*AD$201+AD941*$D1004)</f>
        <v/>
      </c>
      <c r="AF1004" s="11">
        <f>CodePrefix&amp;$A1004&amp;IF($C1004="","","."&amp;$C1004&amp;"."&amp;$B1004)&amp;INDEX(VarEnd,MATCH($A1004,VarKey,0))&amp;AF$5</f>
        <v/>
      </c>
      <c r="AG1004" s="39">
        <f>AG968*Settings!$C$13*(AG914+AG932+AG923*AG$201+AG941*$D1004)</f>
        <v/>
      </c>
      <c r="AH1004" s="40">
        <f>AH968*Settings!$C$13*(AH914+AH932+AH923*AH$201+AH941*$D1004)</f>
        <v/>
      </c>
      <c r="AI1004" s="40">
        <f>AI968*Settings!$C$13*(AI914+AI932+AI923*AI$201+AI941*$D1004)</f>
        <v/>
      </c>
      <c r="AJ1004" s="40">
        <f>AJ968*Settings!$C$13*(AJ914+AJ932+AJ923*AJ$201+AJ941*$D1004)</f>
        <v/>
      </c>
      <c r="AK1004" s="40">
        <f>AK968*Settings!$C$13*(AK914+AK932+AK923*AK$201+AK941*$D1004)</f>
        <v/>
      </c>
      <c r="AL1004" s="40">
        <f>AL968*Settings!$C$13*(AL914+AL932+AL923*AL$201+AL941*$D1004)</f>
        <v/>
      </c>
      <c r="AM1004" s="40">
        <f>AM968*Settings!$C$13*(AM914+AM932+AM923*AM$201+AM941*$D1004)</f>
        <v/>
      </c>
      <c r="AN1004" s="40">
        <f>AN968*Settings!$C$13*(AN914+AN932+AN923*AN$201+AN941*$D1004)</f>
        <v/>
      </c>
      <c r="AO1004" s="40">
        <f>AO968*Settings!$C$13*(AO914+AO932+AO923*AO$201+AO941*$D1004)</f>
        <v/>
      </c>
      <c r="AP1004" s="40">
        <f>AP968*Settings!$C$13*(AP914+AP932+AP923*AP$201+AP941*$D1004)</f>
        <v/>
      </c>
      <c r="AQ1004" s="40">
        <f>AQ968*Settings!$C$13*(AQ914+AQ932+AQ923*AQ$201+AQ941*$D1004)</f>
        <v/>
      </c>
      <c r="AR1004" s="40">
        <f>AR968*Settings!$C$13*(AR914+AR932+AR923*AR$201+AR941*$D1004)</f>
        <v/>
      </c>
      <c r="AS1004" s="40">
        <f>AS968*Settings!$C$13*(AS914+AS932+AS923*AS$201+AS941*$D1004)</f>
        <v/>
      </c>
      <c r="AT1004" s="40">
        <f>AT968*Settings!$C$13*(AT914+AT932+AT923*AT$201+AT941*$D1004)</f>
        <v/>
      </c>
      <c r="AU1004" s="40">
        <f>AU968*Settings!$C$13*(AU914+AU932+AU923*AU$201+AU941*$D1004)</f>
        <v/>
      </c>
      <c r="AV1004" s="40">
        <f>AV968*Settings!$C$13*(AV914+AV932+AV923*AV$201+AV941*$D1004)</f>
        <v/>
      </c>
      <c r="AW1004" s="40">
        <f>AW968*Settings!$C$13*(AW914+AW932+AW923*AW$201+AW941*$D1004)</f>
        <v/>
      </c>
      <c r="AX1004" s="40">
        <f>AX968*Settings!$C$13*(AX914+AX932+AX923*AX$201+AX941*$D1004)</f>
        <v/>
      </c>
      <c r="AY1004" s="40">
        <f>AY968*Settings!$C$13*(AY914+AY932+AY923*AY$201+AY941*$D1004)</f>
        <v/>
      </c>
    </row>
    <row r="1005" hidden="1" outlineLevel="2">
      <c r="A1005" s="14" t="inlineStr">
        <is>
          <t>rnew</t>
        </is>
      </c>
      <c r="B1005" s="14" t="inlineStr">
        <is>
          <t>lpg</t>
        </is>
      </c>
      <c r="C1005" s="14" t="inlineStr">
        <is>
          <t>rod</t>
        </is>
      </c>
      <c r="D1005" s="36">
        <f>INDEX(Inputs!$V$5:$V$132,MATCH($B1005&amp;"|"&amp;$C1005,Inputs!$A$5:$A$132,0))</f>
        <v/>
      </c>
      <c r="E1005" s="35" t="n"/>
      <c r="F1005" s="35" t="n"/>
      <c r="G1005" s="35" t="n"/>
      <c r="H1005" s="14">
        <f>INDEX(VarLab,MATCH($A1005,VarKey,0))&amp;INDEX(MemLab,MATCH($C1005&amp;"|"&amp;$B1005,MemKey,0))</f>
        <v/>
      </c>
      <c r="I1005" s="14">
        <f>INDEX(VarUnit,MATCH($A1005,VarKey,0))</f>
        <v/>
      </c>
      <c r="J1005" s="14">
        <f>INDEX(VarSrc,MATCH($A1005,VarKey,0))</f>
        <v/>
      </c>
      <c r="K1005" s="11">
        <f>CodePrefix&amp;$A1005&amp;IF($C1005="","","."&amp;$C1005&amp;"."&amp;$B1005)&amp;INDEX(VarEnd,MATCH($A1005,VarKey,0))&amp;K$5</f>
        <v/>
      </c>
      <c r="L1005" s="39">
        <f>L969*Settings!$C$13*(L915+L933+L924*L$201+L942*$D1005)</f>
        <v/>
      </c>
      <c r="M1005" s="40">
        <f>M969*Settings!$C$13*(M915+M933+M924*M$201+M942*$D1005)</f>
        <v/>
      </c>
      <c r="N1005" s="40">
        <f>N969*Settings!$C$13*(N915+N933+N924*N$201+N942*$D1005)</f>
        <v/>
      </c>
      <c r="O1005" s="40">
        <f>O969*Settings!$C$13*(O915+O933+O924*O$201+O942*$D1005)</f>
        <v/>
      </c>
      <c r="P1005" s="40">
        <f>P969*Settings!$C$13*(P915+P933+P924*P$201+P942*$D1005)</f>
        <v/>
      </c>
      <c r="Q1005" s="40">
        <f>Q969*Settings!$C$13*(Q915+Q933+Q924*Q$201+Q942*$D1005)</f>
        <v/>
      </c>
      <c r="R1005" s="40">
        <f>R969*Settings!$C$13*(R915+R933+R924*R$201+R942*$D1005)</f>
        <v/>
      </c>
      <c r="S1005" s="40">
        <f>S969*Settings!$C$13*(S915+S933+S924*S$201+S942*$D1005)</f>
        <v/>
      </c>
      <c r="T1005" s="40">
        <f>T969*Settings!$C$13*(T915+T933+T924*T$201+T942*$D1005)</f>
        <v/>
      </c>
      <c r="U1005" s="40">
        <f>U969*Settings!$C$13*(U915+U933+U924*U$201+U942*$D1005)</f>
        <v/>
      </c>
      <c r="V1005" s="40">
        <f>V969*Settings!$C$13*(V915+V933+V924*V$201+V942*$D1005)</f>
        <v/>
      </c>
      <c r="W1005" s="40">
        <f>W969*Settings!$C$13*(W915+W933+W924*W$201+W942*$D1005)</f>
        <v/>
      </c>
      <c r="X1005" s="40">
        <f>X969*Settings!$C$13*(X915+X933+X924*X$201+X942*$D1005)</f>
        <v/>
      </c>
      <c r="Y1005" s="40">
        <f>Y969*Settings!$C$13*(Y915+Y933+Y924*Y$201+Y942*$D1005)</f>
        <v/>
      </c>
      <c r="Z1005" s="40">
        <f>Z969*Settings!$C$13*(Z915+Z933+Z924*Z$201+Z942*$D1005)</f>
        <v/>
      </c>
      <c r="AA1005" s="40">
        <f>AA969*Settings!$C$13*(AA915+AA933+AA924*AA$201+AA942*$D1005)</f>
        <v/>
      </c>
      <c r="AB1005" s="40">
        <f>AB969*Settings!$C$13*(AB915+AB933+AB924*AB$201+AB942*$D1005)</f>
        <v/>
      </c>
      <c r="AC1005" s="40">
        <f>AC969*Settings!$C$13*(AC915+AC933+AC924*AC$201+AC942*$D1005)</f>
        <v/>
      </c>
      <c r="AD1005" s="40">
        <f>AD969*Settings!$C$13*(AD915+AD933+AD924*AD$201+AD942*$D1005)</f>
        <v/>
      </c>
      <c r="AF1005" s="11">
        <f>CodePrefix&amp;$A1005&amp;IF($C1005="","","."&amp;$C1005&amp;"."&amp;$B1005)&amp;INDEX(VarEnd,MATCH($A1005,VarKey,0))&amp;AF$5</f>
        <v/>
      </c>
      <c r="AG1005" s="39">
        <f>AG969*Settings!$C$13*(AG915+AG933+AG924*AG$201+AG942*$D1005)</f>
        <v/>
      </c>
      <c r="AH1005" s="40">
        <f>AH969*Settings!$C$13*(AH915+AH933+AH924*AH$201+AH942*$D1005)</f>
        <v/>
      </c>
      <c r="AI1005" s="40">
        <f>AI969*Settings!$C$13*(AI915+AI933+AI924*AI$201+AI942*$D1005)</f>
        <v/>
      </c>
      <c r="AJ1005" s="40">
        <f>AJ969*Settings!$C$13*(AJ915+AJ933+AJ924*AJ$201+AJ942*$D1005)</f>
        <v/>
      </c>
      <c r="AK1005" s="40">
        <f>AK969*Settings!$C$13*(AK915+AK933+AK924*AK$201+AK942*$D1005)</f>
        <v/>
      </c>
      <c r="AL1005" s="40">
        <f>AL969*Settings!$C$13*(AL915+AL933+AL924*AL$201+AL942*$D1005)</f>
        <v/>
      </c>
      <c r="AM1005" s="40">
        <f>AM969*Settings!$C$13*(AM915+AM933+AM924*AM$201+AM942*$D1005)</f>
        <v/>
      </c>
      <c r="AN1005" s="40">
        <f>AN969*Settings!$C$13*(AN915+AN933+AN924*AN$201+AN942*$D1005)</f>
        <v/>
      </c>
      <c r="AO1005" s="40">
        <f>AO969*Settings!$C$13*(AO915+AO933+AO924*AO$201+AO942*$D1005)</f>
        <v/>
      </c>
      <c r="AP1005" s="40">
        <f>AP969*Settings!$C$13*(AP915+AP933+AP924*AP$201+AP942*$D1005)</f>
        <v/>
      </c>
      <c r="AQ1005" s="40">
        <f>AQ969*Settings!$C$13*(AQ915+AQ933+AQ924*AQ$201+AQ942*$D1005)</f>
        <v/>
      </c>
      <c r="AR1005" s="40">
        <f>AR969*Settings!$C$13*(AR915+AR933+AR924*AR$201+AR942*$D1005)</f>
        <v/>
      </c>
      <c r="AS1005" s="40">
        <f>AS969*Settings!$C$13*(AS915+AS933+AS924*AS$201+AS942*$D1005)</f>
        <v/>
      </c>
      <c r="AT1005" s="40">
        <f>AT969*Settings!$C$13*(AT915+AT933+AT924*AT$201+AT942*$D1005)</f>
        <v/>
      </c>
      <c r="AU1005" s="40">
        <f>AU969*Settings!$C$13*(AU915+AU933+AU924*AU$201+AU942*$D1005)</f>
        <v/>
      </c>
      <c r="AV1005" s="40">
        <f>AV969*Settings!$C$13*(AV915+AV933+AV924*AV$201+AV942*$D1005)</f>
        <v/>
      </c>
      <c r="AW1005" s="40">
        <f>AW969*Settings!$C$13*(AW915+AW933+AW924*AW$201+AW942*$D1005)</f>
        <v/>
      </c>
      <c r="AX1005" s="40">
        <f>AX969*Settings!$C$13*(AX915+AX933+AX924*AX$201+AX942*$D1005)</f>
        <v/>
      </c>
      <c r="AY1005" s="40">
        <f>AY969*Settings!$C$13*(AY915+AY933+AY924*AY$201+AY942*$D1005)</f>
        <v/>
      </c>
    </row>
    <row r="1006" hidden="1" outlineLevel="2">
      <c r="A1006" s="14" t="inlineStr">
        <is>
          <t>rnew</t>
        </is>
      </c>
      <c r="B1006" s="14" t="inlineStr">
        <is>
          <t>ker</t>
        </is>
      </c>
      <c r="C1006" s="14" t="inlineStr">
        <is>
          <t>rod</t>
        </is>
      </c>
      <c r="D1006" s="36">
        <f>INDEX(Inputs!$V$5:$V$132,MATCH($B1006&amp;"|"&amp;$C1006,Inputs!$A$5:$A$132,0))</f>
        <v/>
      </c>
      <c r="E1006" s="35" t="n"/>
      <c r="F1006" s="35" t="n"/>
      <c r="G1006" s="35" t="n"/>
      <c r="H1006" s="14">
        <f>INDEX(VarLab,MATCH($A1006,VarKey,0))&amp;INDEX(MemLab,MATCH($C1006&amp;"|"&amp;$B1006,MemKey,0))</f>
        <v/>
      </c>
      <c r="I1006" s="14">
        <f>INDEX(VarUnit,MATCH($A1006,VarKey,0))</f>
        <v/>
      </c>
      <c r="J1006" s="14">
        <f>INDEX(VarSrc,MATCH($A1006,VarKey,0))</f>
        <v/>
      </c>
      <c r="K1006" s="11">
        <f>CodePrefix&amp;$A1006&amp;IF($C1006="","","."&amp;$C1006&amp;"."&amp;$B1006)&amp;INDEX(VarEnd,MATCH($A1006,VarKey,0))&amp;K$5</f>
        <v/>
      </c>
      <c r="L1006" s="39">
        <f>L970*Settings!$C$13*(L916+L934+L925*L$201+L943*$D1006)</f>
        <v/>
      </c>
      <c r="M1006" s="40">
        <f>M970*Settings!$C$13*(M916+M934+M925*M$201+M943*$D1006)</f>
        <v/>
      </c>
      <c r="N1006" s="40">
        <f>N970*Settings!$C$13*(N916+N934+N925*N$201+N943*$D1006)</f>
        <v/>
      </c>
      <c r="O1006" s="40">
        <f>O970*Settings!$C$13*(O916+O934+O925*O$201+O943*$D1006)</f>
        <v/>
      </c>
      <c r="P1006" s="40">
        <f>P970*Settings!$C$13*(P916+P934+P925*P$201+P943*$D1006)</f>
        <v/>
      </c>
      <c r="Q1006" s="40">
        <f>Q970*Settings!$C$13*(Q916+Q934+Q925*Q$201+Q943*$D1006)</f>
        <v/>
      </c>
      <c r="R1006" s="40">
        <f>R970*Settings!$C$13*(R916+R934+R925*R$201+R943*$D1006)</f>
        <v/>
      </c>
      <c r="S1006" s="40">
        <f>S970*Settings!$C$13*(S916+S934+S925*S$201+S943*$D1006)</f>
        <v/>
      </c>
      <c r="T1006" s="40">
        <f>T970*Settings!$C$13*(T916+T934+T925*T$201+T943*$D1006)</f>
        <v/>
      </c>
      <c r="U1006" s="40">
        <f>U970*Settings!$C$13*(U916+U934+U925*U$201+U943*$D1006)</f>
        <v/>
      </c>
      <c r="V1006" s="40">
        <f>V970*Settings!$C$13*(V916+V934+V925*V$201+V943*$D1006)</f>
        <v/>
      </c>
      <c r="W1006" s="40">
        <f>W970*Settings!$C$13*(W916+W934+W925*W$201+W943*$D1006)</f>
        <v/>
      </c>
      <c r="X1006" s="40">
        <f>X970*Settings!$C$13*(X916+X934+X925*X$201+X943*$D1006)</f>
        <v/>
      </c>
      <c r="Y1006" s="40">
        <f>Y970*Settings!$C$13*(Y916+Y934+Y925*Y$201+Y943*$D1006)</f>
        <v/>
      </c>
      <c r="Z1006" s="40">
        <f>Z970*Settings!$C$13*(Z916+Z934+Z925*Z$201+Z943*$D1006)</f>
        <v/>
      </c>
      <c r="AA1006" s="40">
        <f>AA970*Settings!$C$13*(AA916+AA934+AA925*AA$201+AA943*$D1006)</f>
        <v/>
      </c>
      <c r="AB1006" s="40">
        <f>AB970*Settings!$C$13*(AB916+AB934+AB925*AB$201+AB943*$D1006)</f>
        <v/>
      </c>
      <c r="AC1006" s="40">
        <f>AC970*Settings!$C$13*(AC916+AC934+AC925*AC$201+AC943*$D1006)</f>
        <v/>
      </c>
      <c r="AD1006" s="40">
        <f>AD970*Settings!$C$13*(AD916+AD934+AD925*AD$201+AD943*$D1006)</f>
        <v/>
      </c>
      <c r="AF1006" s="11">
        <f>CodePrefix&amp;$A1006&amp;IF($C1006="","","."&amp;$C1006&amp;"."&amp;$B1006)&amp;INDEX(VarEnd,MATCH($A1006,VarKey,0))&amp;AF$5</f>
        <v/>
      </c>
      <c r="AG1006" s="39">
        <f>AG970*Settings!$C$13*(AG916+AG934+AG925*AG$201+AG943*$D1006)</f>
        <v/>
      </c>
      <c r="AH1006" s="40">
        <f>AH970*Settings!$C$13*(AH916+AH934+AH925*AH$201+AH943*$D1006)</f>
        <v/>
      </c>
      <c r="AI1006" s="40">
        <f>AI970*Settings!$C$13*(AI916+AI934+AI925*AI$201+AI943*$D1006)</f>
        <v/>
      </c>
      <c r="AJ1006" s="40">
        <f>AJ970*Settings!$C$13*(AJ916+AJ934+AJ925*AJ$201+AJ943*$D1006)</f>
        <v/>
      </c>
      <c r="AK1006" s="40">
        <f>AK970*Settings!$C$13*(AK916+AK934+AK925*AK$201+AK943*$D1006)</f>
        <v/>
      </c>
      <c r="AL1006" s="40">
        <f>AL970*Settings!$C$13*(AL916+AL934+AL925*AL$201+AL943*$D1006)</f>
        <v/>
      </c>
      <c r="AM1006" s="40">
        <f>AM970*Settings!$C$13*(AM916+AM934+AM925*AM$201+AM943*$D1006)</f>
        <v/>
      </c>
      <c r="AN1006" s="40">
        <f>AN970*Settings!$C$13*(AN916+AN934+AN925*AN$201+AN943*$D1006)</f>
        <v/>
      </c>
      <c r="AO1006" s="40">
        <f>AO970*Settings!$C$13*(AO916+AO934+AO925*AO$201+AO943*$D1006)</f>
        <v/>
      </c>
      <c r="AP1006" s="40">
        <f>AP970*Settings!$C$13*(AP916+AP934+AP925*AP$201+AP943*$D1006)</f>
        <v/>
      </c>
      <c r="AQ1006" s="40">
        <f>AQ970*Settings!$C$13*(AQ916+AQ934+AQ925*AQ$201+AQ943*$D1006)</f>
        <v/>
      </c>
      <c r="AR1006" s="40">
        <f>AR970*Settings!$C$13*(AR916+AR934+AR925*AR$201+AR943*$D1006)</f>
        <v/>
      </c>
      <c r="AS1006" s="40">
        <f>AS970*Settings!$C$13*(AS916+AS934+AS925*AS$201+AS943*$D1006)</f>
        <v/>
      </c>
      <c r="AT1006" s="40">
        <f>AT970*Settings!$C$13*(AT916+AT934+AT925*AT$201+AT943*$D1006)</f>
        <v/>
      </c>
      <c r="AU1006" s="40">
        <f>AU970*Settings!$C$13*(AU916+AU934+AU925*AU$201+AU943*$D1006)</f>
        <v/>
      </c>
      <c r="AV1006" s="40">
        <f>AV970*Settings!$C$13*(AV916+AV934+AV925*AV$201+AV943*$D1006)</f>
        <v/>
      </c>
      <c r="AW1006" s="40">
        <f>AW970*Settings!$C$13*(AW916+AW934+AW925*AW$201+AW943*$D1006)</f>
        <v/>
      </c>
      <c r="AX1006" s="40">
        <f>AX970*Settings!$C$13*(AX916+AX934+AX925*AX$201+AX943*$D1006)</f>
        <v/>
      </c>
      <c r="AY1006" s="40">
        <f>AY970*Settings!$C$13*(AY916+AY934+AY925*AY$201+AY943*$D1006)</f>
        <v/>
      </c>
    </row>
    <row r="1007" hidden="1" outlineLevel="2">
      <c r="A1007" s="14" t="inlineStr">
        <is>
          <t>rnew</t>
        </is>
      </c>
      <c r="B1007" s="14" t="inlineStr">
        <is>
          <t>oop</t>
        </is>
      </c>
      <c r="C1007" s="14" t="inlineStr">
        <is>
          <t>rod</t>
        </is>
      </c>
      <c r="D1007" s="36">
        <f>INDEX(Inputs!$V$5:$V$132,MATCH($B1007&amp;"|"&amp;$C1007,Inputs!$A$5:$A$132,0))</f>
        <v/>
      </c>
      <c r="E1007" s="35" t="n"/>
      <c r="F1007" s="35" t="n"/>
      <c r="G1007" s="35" t="n"/>
      <c r="H1007" s="14">
        <f>INDEX(VarLab,MATCH($A1007,VarKey,0))&amp;INDEX(MemLab,MATCH($C1007&amp;"|"&amp;$B1007,MemKey,0))</f>
        <v/>
      </c>
      <c r="I1007" s="14">
        <f>INDEX(VarUnit,MATCH($A1007,VarKey,0))</f>
        <v/>
      </c>
      <c r="J1007" s="14">
        <f>INDEX(VarSrc,MATCH($A1007,VarKey,0))</f>
        <v/>
      </c>
      <c r="K1007" s="11">
        <f>CodePrefix&amp;$A1007&amp;IF($C1007="","","."&amp;$C1007&amp;"."&amp;$B1007)&amp;INDEX(VarEnd,MATCH($A1007,VarKey,0))&amp;K$5</f>
        <v/>
      </c>
      <c r="L1007" s="39">
        <f>L971*Settings!$C$13*(L917+L935+L926*L$201+L944*$D1007)</f>
        <v/>
      </c>
      <c r="M1007" s="40">
        <f>M971*Settings!$C$13*(M917+M935+M926*M$201+M944*$D1007)</f>
        <v/>
      </c>
      <c r="N1007" s="40">
        <f>N971*Settings!$C$13*(N917+N935+N926*N$201+N944*$D1007)</f>
        <v/>
      </c>
      <c r="O1007" s="40">
        <f>O971*Settings!$C$13*(O917+O935+O926*O$201+O944*$D1007)</f>
        <v/>
      </c>
      <c r="P1007" s="40">
        <f>P971*Settings!$C$13*(P917+P935+P926*P$201+P944*$D1007)</f>
        <v/>
      </c>
      <c r="Q1007" s="40">
        <f>Q971*Settings!$C$13*(Q917+Q935+Q926*Q$201+Q944*$D1007)</f>
        <v/>
      </c>
      <c r="R1007" s="40">
        <f>R971*Settings!$C$13*(R917+R935+R926*R$201+R944*$D1007)</f>
        <v/>
      </c>
      <c r="S1007" s="40">
        <f>S971*Settings!$C$13*(S917+S935+S926*S$201+S944*$D1007)</f>
        <v/>
      </c>
      <c r="T1007" s="40">
        <f>T971*Settings!$C$13*(T917+T935+T926*T$201+T944*$D1007)</f>
        <v/>
      </c>
      <c r="U1007" s="40">
        <f>U971*Settings!$C$13*(U917+U935+U926*U$201+U944*$D1007)</f>
        <v/>
      </c>
      <c r="V1007" s="40">
        <f>V971*Settings!$C$13*(V917+V935+V926*V$201+V944*$D1007)</f>
        <v/>
      </c>
      <c r="W1007" s="40">
        <f>W971*Settings!$C$13*(W917+W935+W926*W$201+W944*$D1007)</f>
        <v/>
      </c>
      <c r="X1007" s="40">
        <f>X971*Settings!$C$13*(X917+X935+X926*X$201+X944*$D1007)</f>
        <v/>
      </c>
      <c r="Y1007" s="40">
        <f>Y971*Settings!$C$13*(Y917+Y935+Y926*Y$201+Y944*$D1007)</f>
        <v/>
      </c>
      <c r="Z1007" s="40">
        <f>Z971*Settings!$C$13*(Z917+Z935+Z926*Z$201+Z944*$D1007)</f>
        <v/>
      </c>
      <c r="AA1007" s="40">
        <f>AA971*Settings!$C$13*(AA917+AA935+AA926*AA$201+AA944*$D1007)</f>
        <v/>
      </c>
      <c r="AB1007" s="40">
        <f>AB971*Settings!$C$13*(AB917+AB935+AB926*AB$201+AB944*$D1007)</f>
        <v/>
      </c>
      <c r="AC1007" s="40">
        <f>AC971*Settings!$C$13*(AC917+AC935+AC926*AC$201+AC944*$D1007)</f>
        <v/>
      </c>
      <c r="AD1007" s="40">
        <f>AD971*Settings!$C$13*(AD917+AD935+AD926*AD$201+AD944*$D1007)</f>
        <v/>
      </c>
      <c r="AF1007" s="11">
        <f>CodePrefix&amp;$A1007&amp;IF($C1007="","","."&amp;$C1007&amp;"."&amp;$B1007)&amp;INDEX(VarEnd,MATCH($A1007,VarKey,0))&amp;AF$5</f>
        <v/>
      </c>
      <c r="AG1007" s="39">
        <f>AG971*Settings!$C$13*(AG917+AG935+AG926*AG$201+AG944*$D1007)</f>
        <v/>
      </c>
      <c r="AH1007" s="40">
        <f>AH971*Settings!$C$13*(AH917+AH935+AH926*AH$201+AH944*$D1007)</f>
        <v/>
      </c>
      <c r="AI1007" s="40">
        <f>AI971*Settings!$C$13*(AI917+AI935+AI926*AI$201+AI944*$D1007)</f>
        <v/>
      </c>
      <c r="AJ1007" s="40">
        <f>AJ971*Settings!$C$13*(AJ917+AJ935+AJ926*AJ$201+AJ944*$D1007)</f>
        <v/>
      </c>
      <c r="AK1007" s="40">
        <f>AK971*Settings!$C$13*(AK917+AK935+AK926*AK$201+AK944*$D1007)</f>
        <v/>
      </c>
      <c r="AL1007" s="40">
        <f>AL971*Settings!$C$13*(AL917+AL935+AL926*AL$201+AL944*$D1007)</f>
        <v/>
      </c>
      <c r="AM1007" s="40">
        <f>AM971*Settings!$C$13*(AM917+AM935+AM926*AM$201+AM944*$D1007)</f>
        <v/>
      </c>
      <c r="AN1007" s="40">
        <f>AN971*Settings!$C$13*(AN917+AN935+AN926*AN$201+AN944*$D1007)</f>
        <v/>
      </c>
      <c r="AO1007" s="40">
        <f>AO971*Settings!$C$13*(AO917+AO935+AO926*AO$201+AO944*$D1007)</f>
        <v/>
      </c>
      <c r="AP1007" s="40">
        <f>AP971*Settings!$C$13*(AP917+AP935+AP926*AP$201+AP944*$D1007)</f>
        <v/>
      </c>
      <c r="AQ1007" s="40">
        <f>AQ971*Settings!$C$13*(AQ917+AQ935+AQ926*AQ$201+AQ944*$D1007)</f>
        <v/>
      </c>
      <c r="AR1007" s="40">
        <f>AR971*Settings!$C$13*(AR917+AR935+AR926*AR$201+AR944*$D1007)</f>
        <v/>
      </c>
      <c r="AS1007" s="40">
        <f>AS971*Settings!$C$13*(AS917+AS935+AS926*AS$201+AS944*$D1007)</f>
        <v/>
      </c>
      <c r="AT1007" s="40">
        <f>AT971*Settings!$C$13*(AT917+AT935+AT926*AT$201+AT944*$D1007)</f>
        <v/>
      </c>
      <c r="AU1007" s="40">
        <f>AU971*Settings!$C$13*(AU917+AU935+AU926*AU$201+AU944*$D1007)</f>
        <v/>
      </c>
      <c r="AV1007" s="40">
        <f>AV971*Settings!$C$13*(AV917+AV935+AV926*AV$201+AV944*$D1007)</f>
        <v/>
      </c>
      <c r="AW1007" s="40">
        <f>AW971*Settings!$C$13*(AW917+AW935+AW926*AW$201+AW944*$D1007)</f>
        <v/>
      </c>
      <c r="AX1007" s="40">
        <f>AX971*Settings!$C$13*(AX917+AX935+AX926*AX$201+AX944*$D1007)</f>
        <v/>
      </c>
      <c r="AY1007" s="40">
        <f>AY971*Settings!$C$13*(AY917+AY935+AY926*AY$201+AY944*$D1007)</f>
        <v/>
      </c>
    </row>
    <row r="1008" hidden="1" outlineLevel="2">
      <c r="A1008" s="14" t="inlineStr">
        <is>
          <t>rnew</t>
        </is>
      </c>
      <c r="B1008" s="14" t="inlineStr">
        <is>
          <t>bio</t>
        </is>
      </c>
      <c r="C1008" s="14" t="inlineStr">
        <is>
          <t>rod</t>
        </is>
      </c>
      <c r="D1008" s="36">
        <f>INDEX(Inputs!$V$5:$V$132,MATCH($B1008&amp;"|"&amp;$C1008,Inputs!$A$5:$A$132,0))</f>
        <v/>
      </c>
      <c r="E1008" s="35" t="n"/>
      <c r="F1008" s="35" t="n"/>
      <c r="G1008" s="35" t="n"/>
      <c r="H1008" s="14">
        <f>INDEX(VarLab,MATCH($A1008,VarKey,0))&amp;INDEX(MemLab,MATCH($C1008&amp;"|"&amp;$B1008,MemKey,0))</f>
        <v/>
      </c>
      <c r="I1008" s="14">
        <f>INDEX(VarUnit,MATCH($A1008,VarKey,0))</f>
        <v/>
      </c>
      <c r="J1008" s="14">
        <f>INDEX(VarSrc,MATCH($A1008,VarKey,0))</f>
        <v/>
      </c>
      <c r="K1008" s="11">
        <f>CodePrefix&amp;$A1008&amp;IF($C1008="","","."&amp;$C1008&amp;"."&amp;$B1008)&amp;INDEX(VarEnd,MATCH($A1008,VarKey,0))&amp;K$5</f>
        <v/>
      </c>
      <c r="L1008" s="39">
        <f>L972*Settings!$C$13*(L918+L936+L927*L$201+L945*$D1008)</f>
        <v/>
      </c>
      <c r="M1008" s="40">
        <f>M972*Settings!$C$13*(M918+M936+M927*M$201+M945*$D1008)</f>
        <v/>
      </c>
      <c r="N1008" s="40">
        <f>N972*Settings!$C$13*(N918+N936+N927*N$201+N945*$D1008)</f>
        <v/>
      </c>
      <c r="O1008" s="40">
        <f>O972*Settings!$C$13*(O918+O936+O927*O$201+O945*$D1008)</f>
        <v/>
      </c>
      <c r="P1008" s="40">
        <f>P972*Settings!$C$13*(P918+P936+P927*P$201+P945*$D1008)</f>
        <v/>
      </c>
      <c r="Q1008" s="40">
        <f>Q972*Settings!$C$13*(Q918+Q936+Q927*Q$201+Q945*$D1008)</f>
        <v/>
      </c>
      <c r="R1008" s="40">
        <f>R972*Settings!$C$13*(R918+R936+R927*R$201+R945*$D1008)</f>
        <v/>
      </c>
      <c r="S1008" s="40">
        <f>S972*Settings!$C$13*(S918+S936+S927*S$201+S945*$D1008)</f>
        <v/>
      </c>
      <c r="T1008" s="40">
        <f>T972*Settings!$C$13*(T918+T936+T927*T$201+T945*$D1008)</f>
        <v/>
      </c>
      <c r="U1008" s="40">
        <f>U972*Settings!$C$13*(U918+U936+U927*U$201+U945*$D1008)</f>
        <v/>
      </c>
      <c r="V1008" s="40">
        <f>V972*Settings!$C$13*(V918+V936+V927*V$201+V945*$D1008)</f>
        <v/>
      </c>
      <c r="W1008" s="40">
        <f>W972*Settings!$C$13*(W918+W936+W927*W$201+W945*$D1008)</f>
        <v/>
      </c>
      <c r="X1008" s="40">
        <f>X972*Settings!$C$13*(X918+X936+X927*X$201+X945*$D1008)</f>
        <v/>
      </c>
      <c r="Y1008" s="40">
        <f>Y972*Settings!$C$13*(Y918+Y936+Y927*Y$201+Y945*$D1008)</f>
        <v/>
      </c>
      <c r="Z1008" s="40">
        <f>Z972*Settings!$C$13*(Z918+Z936+Z927*Z$201+Z945*$D1008)</f>
        <v/>
      </c>
      <c r="AA1008" s="40">
        <f>AA972*Settings!$C$13*(AA918+AA936+AA927*AA$201+AA945*$D1008)</f>
        <v/>
      </c>
      <c r="AB1008" s="40">
        <f>AB972*Settings!$C$13*(AB918+AB936+AB927*AB$201+AB945*$D1008)</f>
        <v/>
      </c>
      <c r="AC1008" s="40">
        <f>AC972*Settings!$C$13*(AC918+AC936+AC927*AC$201+AC945*$D1008)</f>
        <v/>
      </c>
      <c r="AD1008" s="40">
        <f>AD972*Settings!$C$13*(AD918+AD936+AD927*AD$201+AD945*$D1008)</f>
        <v/>
      </c>
      <c r="AF1008" s="11">
        <f>CodePrefix&amp;$A1008&amp;IF($C1008="","","."&amp;$C1008&amp;"."&amp;$B1008)&amp;INDEX(VarEnd,MATCH($A1008,VarKey,0))&amp;AF$5</f>
        <v/>
      </c>
      <c r="AG1008" s="39">
        <f>AG972*Settings!$C$13*(AG918+AG936+AG927*AG$201+AG945*$D1008)</f>
        <v/>
      </c>
      <c r="AH1008" s="40">
        <f>AH972*Settings!$C$13*(AH918+AH936+AH927*AH$201+AH945*$D1008)</f>
        <v/>
      </c>
      <c r="AI1008" s="40">
        <f>AI972*Settings!$C$13*(AI918+AI936+AI927*AI$201+AI945*$D1008)</f>
        <v/>
      </c>
      <c r="AJ1008" s="40">
        <f>AJ972*Settings!$C$13*(AJ918+AJ936+AJ927*AJ$201+AJ945*$D1008)</f>
        <v/>
      </c>
      <c r="AK1008" s="40">
        <f>AK972*Settings!$C$13*(AK918+AK936+AK927*AK$201+AK945*$D1008)</f>
        <v/>
      </c>
      <c r="AL1008" s="40">
        <f>AL972*Settings!$C$13*(AL918+AL936+AL927*AL$201+AL945*$D1008)</f>
        <v/>
      </c>
      <c r="AM1008" s="40">
        <f>AM972*Settings!$C$13*(AM918+AM936+AM927*AM$201+AM945*$D1008)</f>
        <v/>
      </c>
      <c r="AN1008" s="40">
        <f>AN972*Settings!$C$13*(AN918+AN936+AN927*AN$201+AN945*$D1008)</f>
        <v/>
      </c>
      <c r="AO1008" s="40">
        <f>AO972*Settings!$C$13*(AO918+AO936+AO927*AO$201+AO945*$D1008)</f>
        <v/>
      </c>
      <c r="AP1008" s="40">
        <f>AP972*Settings!$C$13*(AP918+AP936+AP927*AP$201+AP945*$D1008)</f>
        <v/>
      </c>
      <c r="AQ1008" s="40">
        <f>AQ972*Settings!$C$13*(AQ918+AQ936+AQ927*AQ$201+AQ945*$D1008)</f>
        <v/>
      </c>
      <c r="AR1008" s="40">
        <f>AR972*Settings!$C$13*(AR918+AR936+AR927*AR$201+AR945*$D1008)</f>
        <v/>
      </c>
      <c r="AS1008" s="40">
        <f>AS972*Settings!$C$13*(AS918+AS936+AS927*AS$201+AS945*$D1008)</f>
        <v/>
      </c>
      <c r="AT1008" s="40">
        <f>AT972*Settings!$C$13*(AT918+AT936+AT927*AT$201+AT945*$D1008)</f>
        <v/>
      </c>
      <c r="AU1008" s="40">
        <f>AU972*Settings!$C$13*(AU918+AU936+AU927*AU$201+AU945*$D1008)</f>
        <v/>
      </c>
      <c r="AV1008" s="40">
        <f>AV972*Settings!$C$13*(AV918+AV936+AV927*AV$201+AV945*$D1008)</f>
        <v/>
      </c>
      <c r="AW1008" s="40">
        <f>AW972*Settings!$C$13*(AW918+AW936+AW927*AW$201+AW945*$D1008)</f>
        <v/>
      </c>
      <c r="AX1008" s="40">
        <f>AX972*Settings!$C$13*(AX918+AX936+AX927*AX$201+AX945*$D1008)</f>
        <v/>
      </c>
      <c r="AY1008" s="40">
        <f>AY972*Settings!$C$13*(AY918+AY936+AY927*AY$201+AY945*$D1008)</f>
        <v/>
      </c>
    </row>
    <row r="1009" hidden="1" outlineLevel="2"/>
    <row r="1010" hidden="1" outlineLevel="1" collapsed="1">
      <c r="A1010" s="1" t="inlineStr">
        <is>
          <t>ener</t>
        </is>
      </c>
      <c r="B1010" s="1" t="inlineStr">
        <is>
          <t>all</t>
        </is>
      </c>
      <c r="C1010" s="1" t="inlineStr">
        <is>
          <t>ral</t>
        </is>
      </c>
      <c r="H1010" s="1">
        <f>INDEX(VarLab,MATCH($A1010,VarKey,0))&amp;INDEX(MemLab,MATCH($C1010&amp;"|"&amp;$B1010,MemKey,0))</f>
        <v/>
      </c>
      <c r="I1010" s="1">
        <f>INDEX(VarUnit,MATCH($A1010,VarKey,0))</f>
        <v/>
      </c>
      <c r="J1010" s="1">
        <f>INDEX(VarSrc,MATCH($A1010,VarKey,0))</f>
        <v/>
      </c>
      <c r="K1010" s="17">
        <f>CodePrefix&amp;$A1010&amp;IF($C1010="","","."&amp;$C1010&amp;"."&amp;$B1010)&amp;INDEX(VarEnd,MATCH($A1010,VarKey,0))&amp;K$5</f>
        <v/>
      </c>
      <c r="L1010" s="55">
        <f>SUM(L1066:L1073)</f>
        <v/>
      </c>
      <c r="M1010" s="56">
        <f>SUM(M1066:M1073)</f>
        <v/>
      </c>
      <c r="N1010" s="56">
        <f>SUM(N1066:N1073)</f>
        <v/>
      </c>
      <c r="O1010" s="56">
        <f>SUM(O1066:O1073)</f>
        <v/>
      </c>
      <c r="P1010" s="56">
        <f>SUM(P1066:P1073)</f>
        <v/>
      </c>
      <c r="Q1010" s="56">
        <f>SUM(Q1066:Q1073)</f>
        <v/>
      </c>
      <c r="R1010" s="56">
        <f>SUM(R1066:R1073)</f>
        <v/>
      </c>
      <c r="S1010" s="56">
        <f>SUM(S1066:S1073)</f>
        <v/>
      </c>
      <c r="T1010" s="56">
        <f>SUM(T1066:T1073)</f>
        <v/>
      </c>
      <c r="U1010" s="56">
        <f>SUM(U1066:U1073)</f>
        <v/>
      </c>
      <c r="V1010" s="56">
        <f>SUM(V1066:V1073)</f>
        <v/>
      </c>
      <c r="W1010" s="56">
        <f>SUM(W1066:W1073)</f>
        <v/>
      </c>
      <c r="X1010" s="56">
        <f>SUM(X1066:X1073)</f>
        <v/>
      </c>
      <c r="Y1010" s="56">
        <f>SUM(Y1066:Y1073)</f>
        <v/>
      </c>
      <c r="Z1010" s="56">
        <f>SUM(Z1066:Z1073)</f>
        <v/>
      </c>
      <c r="AA1010" s="56">
        <f>SUM(AA1066:AA1073)</f>
        <v/>
      </c>
      <c r="AB1010" s="56">
        <f>SUM(AB1066:AB1073)</f>
        <v/>
      </c>
      <c r="AC1010" s="56">
        <f>SUM(AC1066:AC1073)</f>
        <v/>
      </c>
      <c r="AD1010" s="56">
        <f>SUM(AD1066:AD1073)</f>
        <v/>
      </c>
      <c r="AF1010" s="17">
        <f>CodePrefix&amp;$A1010&amp;IF($C1010="","","."&amp;$C1010&amp;"."&amp;$B1010)&amp;INDEX(VarEnd,MATCH($A1010,VarKey,0))&amp;AF$5</f>
        <v/>
      </c>
      <c r="AG1010" s="55">
        <f>SUM(AG1066:AG1073)</f>
        <v/>
      </c>
      <c r="AH1010" s="56">
        <f>SUM(AH1066:AH1073)</f>
        <v/>
      </c>
      <c r="AI1010" s="56">
        <f>SUM(AI1066:AI1073)</f>
        <v/>
      </c>
      <c r="AJ1010" s="56">
        <f>SUM(AJ1066:AJ1073)</f>
        <v/>
      </c>
      <c r="AK1010" s="56">
        <f>SUM(AK1066:AK1073)</f>
        <v/>
      </c>
      <c r="AL1010" s="56">
        <f>SUM(AL1066:AL1073)</f>
        <v/>
      </c>
      <c r="AM1010" s="56">
        <f>SUM(AM1066:AM1073)</f>
        <v/>
      </c>
      <c r="AN1010" s="56">
        <f>SUM(AN1066:AN1073)</f>
        <v/>
      </c>
      <c r="AO1010" s="56">
        <f>SUM(AO1066:AO1073)</f>
        <v/>
      </c>
      <c r="AP1010" s="56">
        <f>SUM(AP1066:AP1073)</f>
        <v/>
      </c>
      <c r="AQ1010" s="56">
        <f>SUM(AQ1066:AQ1073)</f>
        <v/>
      </c>
      <c r="AR1010" s="56">
        <f>SUM(AR1066:AR1073)</f>
        <v/>
      </c>
      <c r="AS1010" s="56">
        <f>SUM(AS1066:AS1073)</f>
        <v/>
      </c>
      <c r="AT1010" s="56">
        <f>SUM(AT1066:AT1073)</f>
        <v/>
      </c>
      <c r="AU1010" s="56">
        <f>SUM(AU1066:AU1073)</f>
        <v/>
      </c>
      <c r="AV1010" s="56">
        <f>SUM(AV1066:AV1073)</f>
        <v/>
      </c>
      <c r="AW1010" s="56">
        <f>SUM(AW1066:AW1073)</f>
        <v/>
      </c>
      <c r="AX1010" s="56">
        <f>SUM(AX1066:AX1073)</f>
        <v/>
      </c>
      <c r="AY1010" s="56">
        <f>SUM(AY1066:AY1073)</f>
        <v/>
      </c>
    </row>
    <row r="1011" hidden="1" outlineLevel="1">
      <c r="A1011" s="54" t="inlineStr">
        <is>
          <t>eldem</t>
        </is>
      </c>
      <c r="B1011" s="54" t="inlineStr">
        <is>
          <t>ecy</t>
        </is>
      </c>
      <c r="C1011" s="54" t="inlineStr">
        <is>
          <t>ral</t>
        </is>
      </c>
      <c r="H1011" s="54">
        <f>INDEX(VarLab,MATCH($A1011,VarKey,0))&amp;INDEX(MemLab,MATCH($C1011&amp;"|"&amp;$B1011,MemKey,0))</f>
        <v/>
      </c>
      <c r="I1011" s="54">
        <f>INDEX(VarUnit,MATCH($A1011,VarKey,0))</f>
        <v/>
      </c>
      <c r="J1011" s="54">
        <f>INDEX(VarSrc,MATCH($A1011,VarKey,0))</f>
        <v/>
      </c>
      <c r="K1011" s="57">
        <f>CodePrefix&amp;$A1011&amp;IF($C1011="","","."&amp;$C1011&amp;"."&amp;$B1011)&amp;INDEX(VarEnd,MATCH($A1011,VarKey,0))&amp;K$5</f>
        <v/>
      </c>
      <c r="L1011" s="58">
        <f>SUMIF($C$629:$C$643,$C1011,L$629:L$643)</f>
        <v/>
      </c>
      <c r="M1011" s="59">
        <f>SUMIF($C$629:$C$643,$C1011,M$629:M$643)</f>
        <v/>
      </c>
      <c r="N1011" s="59">
        <f>SUMIF($C$629:$C$643,$C1011,N$629:N$643)</f>
        <v/>
      </c>
      <c r="O1011" s="59">
        <f>SUMIF($C$629:$C$643,$C1011,O$629:O$643)</f>
        <v/>
      </c>
      <c r="P1011" s="59">
        <f>SUMIF($C$629:$C$643,$C1011,P$629:P$643)</f>
        <v/>
      </c>
      <c r="Q1011" s="59">
        <f>SUMIF($C$629:$C$643,$C1011,Q$629:Q$643)</f>
        <v/>
      </c>
      <c r="R1011" s="59">
        <f>SUMIF($C$629:$C$643,$C1011,R$629:R$643)</f>
        <v/>
      </c>
      <c r="S1011" s="59">
        <f>SUMIF($C$629:$C$643,$C1011,S$629:S$643)</f>
        <v/>
      </c>
      <c r="T1011" s="59">
        <f>SUMIF($C$629:$C$643,$C1011,T$629:T$643)</f>
        <v/>
      </c>
      <c r="U1011" s="59">
        <f>SUMIF($C$629:$C$643,$C1011,U$629:U$643)</f>
        <v/>
      </c>
      <c r="V1011" s="59">
        <f>SUMIF($C$629:$C$643,$C1011,V$629:V$643)</f>
        <v/>
      </c>
      <c r="W1011" s="59">
        <f>SUMIF($C$629:$C$643,$C1011,W$629:W$643)</f>
        <v/>
      </c>
      <c r="X1011" s="59">
        <f>SUMIF($C$629:$C$643,$C1011,X$629:X$643)</f>
        <v/>
      </c>
      <c r="Y1011" s="59">
        <f>SUMIF($C$629:$C$643,$C1011,Y$629:Y$643)</f>
        <v/>
      </c>
      <c r="Z1011" s="59">
        <f>SUMIF($C$629:$C$643,$C1011,Z$629:Z$643)</f>
        <v/>
      </c>
      <c r="AA1011" s="59">
        <f>SUMIF($C$629:$C$643,$C1011,AA$629:AA$643)</f>
        <v/>
      </c>
      <c r="AB1011" s="59">
        <f>SUMIF($C$629:$C$643,$C1011,AB$629:AB$643)</f>
        <v/>
      </c>
      <c r="AC1011" s="59">
        <f>SUMIF($C$629:$C$643,$C1011,AC$629:AC$643)</f>
        <v/>
      </c>
      <c r="AD1011" s="59">
        <f>SUMIF($C$629:$C$643,$C1011,AD$629:AD$643)</f>
        <v/>
      </c>
      <c r="AF1011" s="57">
        <f>CodePrefix&amp;$A1011&amp;IF($C1011="","","."&amp;$C1011&amp;"."&amp;$B1011)&amp;INDEX(VarEnd,MATCH($A1011,VarKey,0))&amp;AF$5</f>
        <v/>
      </c>
      <c r="AG1011" s="58">
        <f>SUMIF($C$629:$C$643,$C1011,AG$629:AG$643)</f>
        <v/>
      </c>
      <c r="AH1011" s="59">
        <f>SUMIF($C$629:$C$643,$C1011,AH$629:AH$643)</f>
        <v/>
      </c>
      <c r="AI1011" s="59">
        <f>SUMIF($C$629:$C$643,$C1011,AI$629:AI$643)</f>
        <v/>
      </c>
      <c r="AJ1011" s="59">
        <f>SUMIF($C$629:$C$643,$C1011,AJ$629:AJ$643)</f>
        <v/>
      </c>
      <c r="AK1011" s="59">
        <f>SUMIF($C$629:$C$643,$C1011,AK$629:AK$643)</f>
        <v/>
      </c>
      <c r="AL1011" s="59">
        <f>SUMIF($C$629:$C$643,$C1011,AL$629:AL$643)</f>
        <v/>
      </c>
      <c r="AM1011" s="59">
        <f>SUMIF($C$629:$C$643,$C1011,AM$629:AM$643)</f>
        <v/>
      </c>
      <c r="AN1011" s="59">
        <f>SUMIF($C$629:$C$643,$C1011,AN$629:AN$643)</f>
        <v/>
      </c>
      <c r="AO1011" s="59">
        <f>SUMIF($C$629:$C$643,$C1011,AO$629:AO$643)</f>
        <v/>
      </c>
      <c r="AP1011" s="59">
        <f>SUMIF($C$629:$C$643,$C1011,AP$629:AP$643)</f>
        <v/>
      </c>
      <c r="AQ1011" s="59">
        <f>SUMIF($C$629:$C$643,$C1011,AQ$629:AQ$643)</f>
        <v/>
      </c>
      <c r="AR1011" s="59">
        <f>SUMIF($C$629:$C$643,$C1011,AR$629:AR$643)</f>
        <v/>
      </c>
      <c r="AS1011" s="59">
        <f>SUMIF($C$629:$C$643,$C1011,AS$629:AS$643)</f>
        <v/>
      </c>
      <c r="AT1011" s="59">
        <f>SUMIF($C$629:$C$643,$C1011,AT$629:AT$643)</f>
        <v/>
      </c>
      <c r="AU1011" s="59">
        <f>SUMIF($C$629:$C$643,$C1011,AU$629:AU$643)</f>
        <v/>
      </c>
      <c r="AV1011" s="59">
        <f>SUMIF($C$629:$C$643,$C1011,AV$629:AV$643)</f>
        <v/>
      </c>
      <c r="AW1011" s="59">
        <f>SUMIF($C$629:$C$643,$C1011,AW$629:AW$643)</f>
        <v/>
      </c>
      <c r="AX1011" s="59">
        <f>SUMIF($C$629:$C$643,$C1011,AX$629:AX$643)</f>
        <v/>
      </c>
      <c r="AY1011" s="59">
        <f>SUMIF($C$629:$C$643,$C1011,AY$629:AY$643)</f>
        <v/>
      </c>
    </row>
    <row r="1012" hidden="1" outlineLevel="2">
      <c r="A1012" s="14" t="inlineStr">
        <is>
          <t>ctxnew</t>
        </is>
      </c>
      <c r="B1012" s="14" t="inlineStr">
        <is>
          <t>coa</t>
        </is>
      </c>
      <c r="C1012" s="14" t="inlineStr">
        <is>
          <t>ral</t>
        </is>
      </c>
      <c r="D1012" s="36">
        <f>INDEX(Inputs!$W$5:$W$132,MATCH($B1012&amp;"|"&amp;$C1012,Inputs!$A$5:$A$132,0))</f>
        <v/>
      </c>
      <c r="E1012" s="36">
        <f>INDEX(Inputs!$L$5:$L$132,MATCH($B1012&amp;"|"&amp;$C1012,Inputs!$A$5:$A$132,0))</f>
        <v/>
      </c>
      <c r="F1012" s="36">
        <f>INDEX(Inputs!$M$5:$M$132,MATCH($B1012&amp;"|"&amp;$C1012,Inputs!$A$5:$A$132,0))</f>
        <v/>
      </c>
      <c r="G1012" s="35" t="n"/>
      <c r="H1012" s="14">
        <f>INDEX(VarLab,MATCH($A1012,VarKey,0))&amp;INDEX(MemLab,MATCH($C1012&amp;"|"&amp;$B1012,MemKey,0))</f>
        <v/>
      </c>
      <c r="I1012" s="14">
        <f>INDEX(VarUnit,MATCH($A1012,VarKey,0))</f>
        <v/>
      </c>
      <c r="J1012" s="14">
        <f>INDEX(VarSrc,MATCH($A1012,VarKey,0))</f>
        <v/>
      </c>
      <c r="K1012" s="11">
        <f>CodePrefix&amp;$A1012&amp;IF($C1012="","","."&amp;$C1012&amp;"."&amp;$B1012)&amp;INDEX(VarEnd,MATCH($A1012,VarKey,0))&amp;K$5</f>
        <v/>
      </c>
      <c r="L1012" s="37">
        <f>INDEX(L$263:L$279,$F1012)*$D1012*INDEX(L$23:L$30,$E1012)</f>
        <v/>
      </c>
      <c r="M1012" s="36">
        <f>INDEX(M$263:M$279,$F1012)*$D1012*INDEX(M$23:M$30,$E1012)</f>
        <v/>
      </c>
      <c r="N1012" s="36">
        <f>INDEX(N$263:N$279,$F1012)*$D1012*INDEX(N$23:N$30,$E1012)</f>
        <v/>
      </c>
      <c r="O1012" s="36">
        <f>INDEX(O$263:O$279,$F1012)*$D1012*INDEX(O$23:O$30,$E1012)</f>
        <v/>
      </c>
      <c r="P1012" s="36">
        <f>INDEX(P$263:P$279,$F1012)*$D1012*INDEX(P$23:P$30,$E1012)</f>
        <v/>
      </c>
      <c r="Q1012" s="36">
        <f>INDEX(Q$263:Q$279,$F1012)*$D1012*INDEX(Q$23:Q$30,$E1012)</f>
        <v/>
      </c>
      <c r="R1012" s="36">
        <f>INDEX(R$263:R$279,$F1012)*$D1012*INDEX(R$23:R$30,$E1012)</f>
        <v/>
      </c>
      <c r="S1012" s="36">
        <f>INDEX(S$263:S$279,$F1012)*$D1012*INDEX(S$23:S$30,$E1012)</f>
        <v/>
      </c>
      <c r="T1012" s="36">
        <f>INDEX(T$263:T$279,$F1012)*$D1012*INDEX(T$23:T$30,$E1012)</f>
        <v/>
      </c>
      <c r="U1012" s="36">
        <f>INDEX(U$263:U$279,$F1012)*$D1012*INDEX(U$23:U$30,$E1012)</f>
        <v/>
      </c>
      <c r="V1012" s="36">
        <f>INDEX(V$263:V$279,$F1012)*$D1012*INDEX(V$23:V$30,$E1012)</f>
        <v/>
      </c>
      <c r="W1012" s="36">
        <f>INDEX(W$263:W$279,$F1012)*$D1012*INDEX(W$23:W$30,$E1012)</f>
        <v/>
      </c>
      <c r="X1012" s="36">
        <f>INDEX(X$263:X$279,$F1012)*$D1012*INDEX(X$23:X$30,$E1012)</f>
        <v/>
      </c>
      <c r="Y1012" s="36">
        <f>INDEX(Y$263:Y$279,$F1012)*$D1012*INDEX(Y$23:Y$30,$E1012)</f>
        <v/>
      </c>
      <c r="Z1012" s="36">
        <f>INDEX(Z$263:Z$279,$F1012)*$D1012*INDEX(Z$23:Z$30,$E1012)</f>
        <v/>
      </c>
      <c r="AA1012" s="36">
        <f>INDEX(AA$263:AA$279,$F1012)*$D1012*INDEX(AA$23:AA$30,$E1012)</f>
        <v/>
      </c>
      <c r="AB1012" s="36">
        <f>INDEX(AB$263:AB$279,$F1012)*$D1012*INDEX(AB$23:AB$30,$E1012)</f>
        <v/>
      </c>
      <c r="AC1012" s="36">
        <f>INDEX(AC$263:AC$279,$F1012)*$D1012*INDEX(AC$23:AC$30,$E1012)</f>
        <v/>
      </c>
      <c r="AD1012" s="36">
        <f>INDEX(AD$263:AD$279,$F1012)*$D1012*INDEX(AD$23:AD$30,$E1012)</f>
        <v/>
      </c>
      <c r="AF1012" s="11">
        <f>CodePrefix&amp;$A1012&amp;IF($C1012="","","."&amp;$C1012&amp;"."&amp;$B1012)&amp;INDEX(VarEnd,MATCH($A1012,VarKey,0))&amp;AF$5</f>
        <v/>
      </c>
      <c r="AG1012" s="37">
        <f>INDEX(AG$263:AG$279,$F1012)*$D1012*INDEX(AG$23:AG$30,$E1012)</f>
        <v/>
      </c>
      <c r="AH1012" s="36">
        <f>INDEX(AH$263:AH$279,$F1012)*$D1012*INDEX(AH$23:AH$30,$E1012)</f>
        <v/>
      </c>
      <c r="AI1012" s="36">
        <f>INDEX(AI$263:AI$279,$F1012)*$D1012*INDEX(AI$23:AI$30,$E1012)</f>
        <v/>
      </c>
      <c r="AJ1012" s="36">
        <f>INDEX(AJ$263:AJ$279,$F1012)*$D1012*INDEX(AJ$23:AJ$30,$E1012)</f>
        <v/>
      </c>
      <c r="AK1012" s="36">
        <f>INDEX(AK$263:AK$279,$F1012)*$D1012*INDEX(AK$23:AK$30,$E1012)</f>
        <v/>
      </c>
      <c r="AL1012" s="36">
        <f>INDEX(AL$263:AL$279,$F1012)*$D1012*INDEX(AL$23:AL$30,$E1012)</f>
        <v/>
      </c>
      <c r="AM1012" s="36">
        <f>INDEX(AM$263:AM$279,$F1012)*$D1012*INDEX(AM$23:AM$30,$E1012)</f>
        <v/>
      </c>
      <c r="AN1012" s="36">
        <f>INDEX(AN$263:AN$279,$F1012)*$D1012*INDEX(AN$23:AN$30,$E1012)</f>
        <v/>
      </c>
      <c r="AO1012" s="36">
        <f>INDEX(AO$263:AO$279,$F1012)*$D1012*INDEX(AO$23:AO$30,$E1012)</f>
        <v/>
      </c>
      <c r="AP1012" s="36">
        <f>INDEX(AP$263:AP$279,$F1012)*$D1012*INDEX(AP$23:AP$30,$E1012)</f>
        <v/>
      </c>
      <c r="AQ1012" s="36">
        <f>INDEX(AQ$263:AQ$279,$F1012)*$D1012*INDEX(AQ$23:AQ$30,$E1012)</f>
        <v/>
      </c>
      <c r="AR1012" s="36">
        <f>INDEX(AR$263:AR$279,$F1012)*$D1012*INDEX(AR$23:AR$30,$E1012)</f>
        <v/>
      </c>
      <c r="AS1012" s="36">
        <f>INDEX(AS$263:AS$279,$F1012)*$D1012*INDEX(AS$23:AS$30,$E1012)</f>
        <v/>
      </c>
      <c r="AT1012" s="36">
        <f>INDEX(AT$263:AT$279,$F1012)*$D1012*INDEX(AT$23:AT$30,$E1012)</f>
        <v/>
      </c>
      <c r="AU1012" s="36">
        <f>INDEX(AU$263:AU$279,$F1012)*$D1012*INDEX(AU$23:AU$30,$E1012)</f>
        <v/>
      </c>
      <c r="AV1012" s="36">
        <f>INDEX(AV$263:AV$279,$F1012)*$D1012*INDEX(AV$23:AV$30,$E1012)</f>
        <v/>
      </c>
      <c r="AW1012" s="36">
        <f>INDEX(AW$263:AW$279,$F1012)*$D1012*INDEX(AW$23:AW$30,$E1012)</f>
        <v/>
      </c>
      <c r="AX1012" s="36">
        <f>INDEX(AX$263:AX$279,$F1012)*$D1012*INDEX(AX$23:AX$30,$E1012)</f>
        <v/>
      </c>
      <c r="AY1012" s="36">
        <f>INDEX(AY$263:AY$279,$F1012)*$D1012*INDEX(AY$23:AY$30,$E1012)</f>
        <v/>
      </c>
    </row>
    <row r="1013" hidden="1" outlineLevel="2">
      <c r="A1013" s="14" t="inlineStr">
        <is>
          <t>ctxnew</t>
        </is>
      </c>
      <c r="B1013" s="14" t="inlineStr">
        <is>
          <t>nga</t>
        </is>
      </c>
      <c r="C1013" s="14" t="inlineStr">
        <is>
          <t>ral</t>
        </is>
      </c>
      <c r="D1013" s="36">
        <f>INDEX(Inputs!$W$5:$W$132,MATCH($B1013&amp;"|"&amp;$C1013,Inputs!$A$5:$A$132,0))</f>
        <v/>
      </c>
      <c r="E1013" s="36">
        <f>INDEX(Inputs!$L$5:$L$132,MATCH($B1013&amp;"|"&amp;$C1013,Inputs!$A$5:$A$132,0))</f>
        <v/>
      </c>
      <c r="F1013" s="36">
        <f>INDEX(Inputs!$M$5:$M$132,MATCH($B1013&amp;"|"&amp;$C1013,Inputs!$A$5:$A$132,0))</f>
        <v/>
      </c>
      <c r="G1013" s="35" t="n"/>
      <c r="H1013" s="14">
        <f>INDEX(VarLab,MATCH($A1013,VarKey,0))&amp;INDEX(MemLab,MATCH($C1013&amp;"|"&amp;$B1013,MemKey,0))</f>
        <v/>
      </c>
      <c r="I1013" s="14">
        <f>INDEX(VarUnit,MATCH($A1013,VarKey,0))</f>
        <v/>
      </c>
      <c r="J1013" s="14">
        <f>INDEX(VarSrc,MATCH($A1013,VarKey,0))</f>
        <v/>
      </c>
      <c r="K1013" s="11">
        <f>CodePrefix&amp;$A1013&amp;IF($C1013="","","."&amp;$C1013&amp;"."&amp;$B1013)&amp;INDEX(VarEnd,MATCH($A1013,VarKey,0))&amp;K$5</f>
        <v/>
      </c>
      <c r="L1013" s="37">
        <f>INDEX(L$263:L$279,$F1013)*$D1013*INDEX(L$23:L$30,$E1013)</f>
        <v/>
      </c>
      <c r="M1013" s="36">
        <f>INDEX(M$263:M$279,$F1013)*$D1013*INDEX(M$23:M$30,$E1013)</f>
        <v/>
      </c>
      <c r="N1013" s="36">
        <f>INDEX(N$263:N$279,$F1013)*$D1013*INDEX(N$23:N$30,$E1013)</f>
        <v/>
      </c>
      <c r="O1013" s="36">
        <f>INDEX(O$263:O$279,$F1013)*$D1013*INDEX(O$23:O$30,$E1013)</f>
        <v/>
      </c>
      <c r="P1013" s="36">
        <f>INDEX(P$263:P$279,$F1013)*$D1013*INDEX(P$23:P$30,$E1013)</f>
        <v/>
      </c>
      <c r="Q1013" s="36">
        <f>INDEX(Q$263:Q$279,$F1013)*$D1013*INDEX(Q$23:Q$30,$E1013)</f>
        <v/>
      </c>
      <c r="R1013" s="36">
        <f>INDEX(R$263:R$279,$F1013)*$D1013*INDEX(R$23:R$30,$E1013)</f>
        <v/>
      </c>
      <c r="S1013" s="36">
        <f>INDEX(S$263:S$279,$F1013)*$D1013*INDEX(S$23:S$30,$E1013)</f>
        <v/>
      </c>
      <c r="T1013" s="36">
        <f>INDEX(T$263:T$279,$F1013)*$D1013*INDEX(T$23:T$30,$E1013)</f>
        <v/>
      </c>
      <c r="U1013" s="36">
        <f>INDEX(U$263:U$279,$F1013)*$D1013*INDEX(U$23:U$30,$E1013)</f>
        <v/>
      </c>
      <c r="V1013" s="36">
        <f>INDEX(V$263:V$279,$F1013)*$D1013*INDEX(V$23:V$30,$E1013)</f>
        <v/>
      </c>
      <c r="W1013" s="36">
        <f>INDEX(W$263:W$279,$F1013)*$D1013*INDEX(W$23:W$30,$E1013)</f>
        <v/>
      </c>
      <c r="X1013" s="36">
        <f>INDEX(X$263:X$279,$F1013)*$D1013*INDEX(X$23:X$30,$E1013)</f>
        <v/>
      </c>
      <c r="Y1013" s="36">
        <f>INDEX(Y$263:Y$279,$F1013)*$D1013*INDEX(Y$23:Y$30,$E1013)</f>
        <v/>
      </c>
      <c r="Z1013" s="36">
        <f>INDEX(Z$263:Z$279,$F1013)*$D1013*INDEX(Z$23:Z$30,$E1013)</f>
        <v/>
      </c>
      <c r="AA1013" s="36">
        <f>INDEX(AA$263:AA$279,$F1013)*$D1013*INDEX(AA$23:AA$30,$E1013)</f>
        <v/>
      </c>
      <c r="AB1013" s="36">
        <f>INDEX(AB$263:AB$279,$F1013)*$D1013*INDEX(AB$23:AB$30,$E1013)</f>
        <v/>
      </c>
      <c r="AC1013" s="36">
        <f>INDEX(AC$263:AC$279,$F1013)*$D1013*INDEX(AC$23:AC$30,$E1013)</f>
        <v/>
      </c>
      <c r="AD1013" s="36">
        <f>INDEX(AD$263:AD$279,$F1013)*$D1013*INDEX(AD$23:AD$30,$E1013)</f>
        <v/>
      </c>
      <c r="AF1013" s="11">
        <f>CodePrefix&amp;$A1013&amp;IF($C1013="","","."&amp;$C1013&amp;"."&amp;$B1013)&amp;INDEX(VarEnd,MATCH($A1013,VarKey,0))&amp;AF$5</f>
        <v/>
      </c>
      <c r="AG1013" s="37">
        <f>INDEX(AG$263:AG$279,$F1013)*$D1013*INDEX(AG$23:AG$30,$E1013)</f>
        <v/>
      </c>
      <c r="AH1013" s="36">
        <f>INDEX(AH$263:AH$279,$F1013)*$D1013*INDEX(AH$23:AH$30,$E1013)</f>
        <v/>
      </c>
      <c r="AI1013" s="36">
        <f>INDEX(AI$263:AI$279,$F1013)*$D1013*INDEX(AI$23:AI$30,$E1013)</f>
        <v/>
      </c>
      <c r="AJ1013" s="36">
        <f>INDEX(AJ$263:AJ$279,$F1013)*$D1013*INDEX(AJ$23:AJ$30,$E1013)</f>
        <v/>
      </c>
      <c r="AK1013" s="36">
        <f>INDEX(AK$263:AK$279,$F1013)*$D1013*INDEX(AK$23:AK$30,$E1013)</f>
        <v/>
      </c>
      <c r="AL1013" s="36">
        <f>INDEX(AL$263:AL$279,$F1013)*$D1013*INDEX(AL$23:AL$30,$E1013)</f>
        <v/>
      </c>
      <c r="AM1013" s="36">
        <f>INDEX(AM$263:AM$279,$F1013)*$D1013*INDEX(AM$23:AM$30,$E1013)</f>
        <v/>
      </c>
      <c r="AN1013" s="36">
        <f>INDEX(AN$263:AN$279,$F1013)*$D1013*INDEX(AN$23:AN$30,$E1013)</f>
        <v/>
      </c>
      <c r="AO1013" s="36">
        <f>INDEX(AO$263:AO$279,$F1013)*$D1013*INDEX(AO$23:AO$30,$E1013)</f>
        <v/>
      </c>
      <c r="AP1013" s="36">
        <f>INDEX(AP$263:AP$279,$F1013)*$D1013*INDEX(AP$23:AP$30,$E1013)</f>
        <v/>
      </c>
      <c r="AQ1013" s="36">
        <f>INDEX(AQ$263:AQ$279,$F1013)*$D1013*INDEX(AQ$23:AQ$30,$E1013)</f>
        <v/>
      </c>
      <c r="AR1013" s="36">
        <f>INDEX(AR$263:AR$279,$F1013)*$D1013*INDEX(AR$23:AR$30,$E1013)</f>
        <v/>
      </c>
      <c r="AS1013" s="36">
        <f>INDEX(AS$263:AS$279,$F1013)*$D1013*INDEX(AS$23:AS$30,$E1013)</f>
        <v/>
      </c>
      <c r="AT1013" s="36">
        <f>INDEX(AT$263:AT$279,$F1013)*$D1013*INDEX(AT$23:AT$30,$E1013)</f>
        <v/>
      </c>
      <c r="AU1013" s="36">
        <f>INDEX(AU$263:AU$279,$F1013)*$D1013*INDEX(AU$23:AU$30,$E1013)</f>
        <v/>
      </c>
      <c r="AV1013" s="36">
        <f>INDEX(AV$263:AV$279,$F1013)*$D1013*INDEX(AV$23:AV$30,$E1013)</f>
        <v/>
      </c>
      <c r="AW1013" s="36">
        <f>INDEX(AW$263:AW$279,$F1013)*$D1013*INDEX(AW$23:AW$30,$E1013)</f>
        <v/>
      </c>
      <c r="AX1013" s="36">
        <f>INDEX(AX$263:AX$279,$F1013)*$D1013*INDEX(AX$23:AX$30,$E1013)</f>
        <v/>
      </c>
      <c r="AY1013" s="36">
        <f>INDEX(AY$263:AY$279,$F1013)*$D1013*INDEX(AY$23:AY$30,$E1013)</f>
        <v/>
      </c>
    </row>
    <row r="1014" hidden="1" outlineLevel="2">
      <c r="A1014" s="14" t="inlineStr">
        <is>
          <t>ctxnew</t>
        </is>
      </c>
      <c r="B1014" s="14" t="inlineStr">
        <is>
          <t>gso</t>
        </is>
      </c>
      <c r="C1014" s="14" t="inlineStr">
        <is>
          <t>ral</t>
        </is>
      </c>
      <c r="D1014" s="36">
        <f>INDEX(Inputs!$W$5:$W$132,MATCH($B1014&amp;"|"&amp;$C1014,Inputs!$A$5:$A$132,0))</f>
        <v/>
      </c>
      <c r="E1014" s="36">
        <f>INDEX(Inputs!$L$5:$L$132,MATCH($B1014&amp;"|"&amp;$C1014,Inputs!$A$5:$A$132,0))</f>
        <v/>
      </c>
      <c r="F1014" s="36">
        <f>INDEX(Inputs!$M$5:$M$132,MATCH($B1014&amp;"|"&amp;$C1014,Inputs!$A$5:$A$132,0))</f>
        <v/>
      </c>
      <c r="G1014" s="35" t="n"/>
      <c r="H1014" s="14">
        <f>INDEX(VarLab,MATCH($A1014,VarKey,0))&amp;INDEX(MemLab,MATCH($C1014&amp;"|"&amp;$B1014,MemKey,0))</f>
        <v/>
      </c>
      <c r="I1014" s="14">
        <f>INDEX(VarUnit,MATCH($A1014,VarKey,0))</f>
        <v/>
      </c>
      <c r="J1014" s="14">
        <f>INDEX(VarSrc,MATCH($A1014,VarKey,0))</f>
        <v/>
      </c>
      <c r="K1014" s="11">
        <f>CodePrefix&amp;$A1014&amp;IF($C1014="","","."&amp;$C1014&amp;"."&amp;$B1014)&amp;INDEX(VarEnd,MATCH($A1014,VarKey,0))&amp;K$5</f>
        <v/>
      </c>
      <c r="L1014" s="37">
        <f>INDEX(L$263:L$279,$F1014)*$D1014*INDEX(L$23:L$30,$E1014)</f>
        <v/>
      </c>
      <c r="M1014" s="36">
        <f>INDEX(M$263:M$279,$F1014)*$D1014*INDEX(M$23:M$30,$E1014)</f>
        <v/>
      </c>
      <c r="N1014" s="36">
        <f>INDEX(N$263:N$279,$F1014)*$D1014*INDEX(N$23:N$30,$E1014)</f>
        <v/>
      </c>
      <c r="O1014" s="36">
        <f>INDEX(O$263:O$279,$F1014)*$D1014*INDEX(O$23:O$30,$E1014)</f>
        <v/>
      </c>
      <c r="P1014" s="36">
        <f>INDEX(P$263:P$279,$F1014)*$D1014*INDEX(P$23:P$30,$E1014)</f>
        <v/>
      </c>
      <c r="Q1014" s="36">
        <f>INDEX(Q$263:Q$279,$F1014)*$D1014*INDEX(Q$23:Q$30,$E1014)</f>
        <v/>
      </c>
      <c r="R1014" s="36">
        <f>INDEX(R$263:R$279,$F1014)*$D1014*INDEX(R$23:R$30,$E1014)</f>
        <v/>
      </c>
      <c r="S1014" s="36">
        <f>INDEX(S$263:S$279,$F1014)*$D1014*INDEX(S$23:S$30,$E1014)</f>
        <v/>
      </c>
      <c r="T1014" s="36">
        <f>INDEX(T$263:T$279,$F1014)*$D1014*INDEX(T$23:T$30,$E1014)</f>
        <v/>
      </c>
      <c r="U1014" s="36">
        <f>INDEX(U$263:U$279,$F1014)*$D1014*INDEX(U$23:U$30,$E1014)</f>
        <v/>
      </c>
      <c r="V1014" s="36">
        <f>INDEX(V$263:V$279,$F1014)*$D1014*INDEX(V$23:V$30,$E1014)</f>
        <v/>
      </c>
      <c r="W1014" s="36">
        <f>INDEX(W$263:W$279,$F1014)*$D1014*INDEX(W$23:W$30,$E1014)</f>
        <v/>
      </c>
      <c r="X1014" s="36">
        <f>INDEX(X$263:X$279,$F1014)*$D1014*INDEX(X$23:X$30,$E1014)</f>
        <v/>
      </c>
      <c r="Y1014" s="36">
        <f>INDEX(Y$263:Y$279,$F1014)*$D1014*INDEX(Y$23:Y$30,$E1014)</f>
        <v/>
      </c>
      <c r="Z1014" s="36">
        <f>INDEX(Z$263:Z$279,$F1014)*$D1014*INDEX(Z$23:Z$30,$E1014)</f>
        <v/>
      </c>
      <c r="AA1014" s="36">
        <f>INDEX(AA$263:AA$279,$F1014)*$D1014*INDEX(AA$23:AA$30,$E1014)</f>
        <v/>
      </c>
      <c r="AB1014" s="36">
        <f>INDEX(AB$263:AB$279,$F1014)*$D1014*INDEX(AB$23:AB$30,$E1014)</f>
        <v/>
      </c>
      <c r="AC1014" s="36">
        <f>INDEX(AC$263:AC$279,$F1014)*$D1014*INDEX(AC$23:AC$30,$E1014)</f>
        <v/>
      </c>
      <c r="AD1014" s="36">
        <f>INDEX(AD$263:AD$279,$F1014)*$D1014*INDEX(AD$23:AD$30,$E1014)</f>
        <v/>
      </c>
      <c r="AF1014" s="11">
        <f>CodePrefix&amp;$A1014&amp;IF($C1014="","","."&amp;$C1014&amp;"."&amp;$B1014)&amp;INDEX(VarEnd,MATCH($A1014,VarKey,0))&amp;AF$5</f>
        <v/>
      </c>
      <c r="AG1014" s="37">
        <f>INDEX(AG$263:AG$279,$F1014)*$D1014*INDEX(AG$23:AG$30,$E1014)</f>
        <v/>
      </c>
      <c r="AH1014" s="36">
        <f>INDEX(AH$263:AH$279,$F1014)*$D1014*INDEX(AH$23:AH$30,$E1014)</f>
        <v/>
      </c>
      <c r="AI1014" s="36">
        <f>INDEX(AI$263:AI$279,$F1014)*$D1014*INDEX(AI$23:AI$30,$E1014)</f>
        <v/>
      </c>
      <c r="AJ1014" s="36">
        <f>INDEX(AJ$263:AJ$279,$F1014)*$D1014*INDEX(AJ$23:AJ$30,$E1014)</f>
        <v/>
      </c>
      <c r="AK1014" s="36">
        <f>INDEX(AK$263:AK$279,$F1014)*$D1014*INDEX(AK$23:AK$30,$E1014)</f>
        <v/>
      </c>
      <c r="AL1014" s="36">
        <f>INDEX(AL$263:AL$279,$F1014)*$D1014*INDEX(AL$23:AL$30,$E1014)</f>
        <v/>
      </c>
      <c r="AM1014" s="36">
        <f>INDEX(AM$263:AM$279,$F1014)*$D1014*INDEX(AM$23:AM$30,$E1014)</f>
        <v/>
      </c>
      <c r="AN1014" s="36">
        <f>INDEX(AN$263:AN$279,$F1014)*$D1014*INDEX(AN$23:AN$30,$E1014)</f>
        <v/>
      </c>
      <c r="AO1014" s="36">
        <f>INDEX(AO$263:AO$279,$F1014)*$D1014*INDEX(AO$23:AO$30,$E1014)</f>
        <v/>
      </c>
      <c r="AP1014" s="36">
        <f>INDEX(AP$263:AP$279,$F1014)*$D1014*INDEX(AP$23:AP$30,$E1014)</f>
        <v/>
      </c>
      <c r="AQ1014" s="36">
        <f>INDEX(AQ$263:AQ$279,$F1014)*$D1014*INDEX(AQ$23:AQ$30,$E1014)</f>
        <v/>
      </c>
      <c r="AR1014" s="36">
        <f>INDEX(AR$263:AR$279,$F1014)*$D1014*INDEX(AR$23:AR$30,$E1014)</f>
        <v/>
      </c>
      <c r="AS1014" s="36">
        <f>INDEX(AS$263:AS$279,$F1014)*$D1014*INDEX(AS$23:AS$30,$E1014)</f>
        <v/>
      </c>
      <c r="AT1014" s="36">
        <f>INDEX(AT$263:AT$279,$F1014)*$D1014*INDEX(AT$23:AT$30,$E1014)</f>
        <v/>
      </c>
      <c r="AU1014" s="36">
        <f>INDEX(AU$263:AU$279,$F1014)*$D1014*INDEX(AU$23:AU$30,$E1014)</f>
        <v/>
      </c>
      <c r="AV1014" s="36">
        <f>INDEX(AV$263:AV$279,$F1014)*$D1014*INDEX(AV$23:AV$30,$E1014)</f>
        <v/>
      </c>
      <c r="AW1014" s="36">
        <f>INDEX(AW$263:AW$279,$F1014)*$D1014*INDEX(AW$23:AW$30,$E1014)</f>
        <v/>
      </c>
      <c r="AX1014" s="36">
        <f>INDEX(AX$263:AX$279,$F1014)*$D1014*INDEX(AX$23:AX$30,$E1014)</f>
        <v/>
      </c>
      <c r="AY1014" s="36">
        <f>INDEX(AY$263:AY$279,$F1014)*$D1014*INDEX(AY$23:AY$30,$E1014)</f>
        <v/>
      </c>
    </row>
    <row r="1015" hidden="1" outlineLevel="2">
      <c r="A1015" s="14" t="inlineStr">
        <is>
          <t>ctxnew</t>
        </is>
      </c>
      <c r="B1015" s="14" t="inlineStr">
        <is>
          <t>die</t>
        </is>
      </c>
      <c r="C1015" s="14" t="inlineStr">
        <is>
          <t>ral</t>
        </is>
      </c>
      <c r="D1015" s="36">
        <f>INDEX(Inputs!$W$5:$W$132,MATCH($B1015&amp;"|"&amp;$C1015,Inputs!$A$5:$A$132,0))</f>
        <v/>
      </c>
      <c r="E1015" s="36">
        <f>INDEX(Inputs!$L$5:$L$132,MATCH($B1015&amp;"|"&amp;$C1015,Inputs!$A$5:$A$132,0))</f>
        <v/>
      </c>
      <c r="F1015" s="36">
        <f>INDEX(Inputs!$M$5:$M$132,MATCH($B1015&amp;"|"&amp;$C1015,Inputs!$A$5:$A$132,0))</f>
        <v/>
      </c>
      <c r="G1015" s="35" t="n"/>
      <c r="H1015" s="14">
        <f>INDEX(VarLab,MATCH($A1015,VarKey,0))&amp;INDEX(MemLab,MATCH($C1015&amp;"|"&amp;$B1015,MemKey,0))</f>
        <v/>
      </c>
      <c r="I1015" s="14">
        <f>INDEX(VarUnit,MATCH($A1015,VarKey,0))</f>
        <v/>
      </c>
      <c r="J1015" s="14">
        <f>INDEX(VarSrc,MATCH($A1015,VarKey,0))</f>
        <v/>
      </c>
      <c r="K1015" s="11">
        <f>CodePrefix&amp;$A1015&amp;IF($C1015="","","."&amp;$C1015&amp;"."&amp;$B1015)&amp;INDEX(VarEnd,MATCH($A1015,VarKey,0))&amp;K$5</f>
        <v/>
      </c>
      <c r="L1015" s="37">
        <f>INDEX(L$263:L$279,$F1015)*$D1015*INDEX(L$23:L$30,$E1015)</f>
        <v/>
      </c>
      <c r="M1015" s="36">
        <f>INDEX(M$263:M$279,$F1015)*$D1015*INDEX(M$23:M$30,$E1015)</f>
        <v/>
      </c>
      <c r="N1015" s="36">
        <f>INDEX(N$263:N$279,$F1015)*$D1015*INDEX(N$23:N$30,$E1015)</f>
        <v/>
      </c>
      <c r="O1015" s="36">
        <f>INDEX(O$263:O$279,$F1015)*$D1015*INDEX(O$23:O$30,$E1015)</f>
        <v/>
      </c>
      <c r="P1015" s="36">
        <f>INDEX(P$263:P$279,$F1015)*$D1015*INDEX(P$23:P$30,$E1015)</f>
        <v/>
      </c>
      <c r="Q1015" s="36">
        <f>INDEX(Q$263:Q$279,$F1015)*$D1015*INDEX(Q$23:Q$30,$E1015)</f>
        <v/>
      </c>
      <c r="R1015" s="36">
        <f>INDEX(R$263:R$279,$F1015)*$D1015*INDEX(R$23:R$30,$E1015)</f>
        <v/>
      </c>
      <c r="S1015" s="36">
        <f>INDEX(S$263:S$279,$F1015)*$D1015*INDEX(S$23:S$30,$E1015)</f>
        <v/>
      </c>
      <c r="T1015" s="36">
        <f>INDEX(T$263:T$279,$F1015)*$D1015*INDEX(T$23:T$30,$E1015)</f>
        <v/>
      </c>
      <c r="U1015" s="36">
        <f>INDEX(U$263:U$279,$F1015)*$D1015*INDEX(U$23:U$30,$E1015)</f>
        <v/>
      </c>
      <c r="V1015" s="36">
        <f>INDEX(V$263:V$279,$F1015)*$D1015*INDEX(V$23:V$30,$E1015)</f>
        <v/>
      </c>
      <c r="W1015" s="36">
        <f>INDEX(W$263:W$279,$F1015)*$D1015*INDEX(W$23:W$30,$E1015)</f>
        <v/>
      </c>
      <c r="X1015" s="36">
        <f>INDEX(X$263:X$279,$F1015)*$D1015*INDEX(X$23:X$30,$E1015)</f>
        <v/>
      </c>
      <c r="Y1015" s="36">
        <f>INDEX(Y$263:Y$279,$F1015)*$D1015*INDEX(Y$23:Y$30,$E1015)</f>
        <v/>
      </c>
      <c r="Z1015" s="36">
        <f>INDEX(Z$263:Z$279,$F1015)*$D1015*INDEX(Z$23:Z$30,$E1015)</f>
        <v/>
      </c>
      <c r="AA1015" s="36">
        <f>INDEX(AA$263:AA$279,$F1015)*$D1015*INDEX(AA$23:AA$30,$E1015)</f>
        <v/>
      </c>
      <c r="AB1015" s="36">
        <f>INDEX(AB$263:AB$279,$F1015)*$D1015*INDEX(AB$23:AB$30,$E1015)</f>
        <v/>
      </c>
      <c r="AC1015" s="36">
        <f>INDEX(AC$263:AC$279,$F1015)*$D1015*INDEX(AC$23:AC$30,$E1015)</f>
        <v/>
      </c>
      <c r="AD1015" s="36">
        <f>INDEX(AD$263:AD$279,$F1015)*$D1015*INDEX(AD$23:AD$30,$E1015)</f>
        <v/>
      </c>
      <c r="AF1015" s="11">
        <f>CodePrefix&amp;$A1015&amp;IF($C1015="","","."&amp;$C1015&amp;"."&amp;$B1015)&amp;INDEX(VarEnd,MATCH($A1015,VarKey,0))&amp;AF$5</f>
        <v/>
      </c>
      <c r="AG1015" s="37">
        <f>INDEX(AG$263:AG$279,$F1015)*$D1015*INDEX(AG$23:AG$30,$E1015)</f>
        <v/>
      </c>
      <c r="AH1015" s="36">
        <f>INDEX(AH$263:AH$279,$F1015)*$D1015*INDEX(AH$23:AH$30,$E1015)</f>
        <v/>
      </c>
      <c r="AI1015" s="36">
        <f>INDEX(AI$263:AI$279,$F1015)*$D1015*INDEX(AI$23:AI$30,$E1015)</f>
        <v/>
      </c>
      <c r="AJ1015" s="36">
        <f>INDEX(AJ$263:AJ$279,$F1015)*$D1015*INDEX(AJ$23:AJ$30,$E1015)</f>
        <v/>
      </c>
      <c r="AK1015" s="36">
        <f>INDEX(AK$263:AK$279,$F1015)*$D1015*INDEX(AK$23:AK$30,$E1015)</f>
        <v/>
      </c>
      <c r="AL1015" s="36">
        <f>INDEX(AL$263:AL$279,$F1015)*$D1015*INDEX(AL$23:AL$30,$E1015)</f>
        <v/>
      </c>
      <c r="AM1015" s="36">
        <f>INDEX(AM$263:AM$279,$F1015)*$D1015*INDEX(AM$23:AM$30,$E1015)</f>
        <v/>
      </c>
      <c r="AN1015" s="36">
        <f>INDEX(AN$263:AN$279,$F1015)*$D1015*INDEX(AN$23:AN$30,$E1015)</f>
        <v/>
      </c>
      <c r="AO1015" s="36">
        <f>INDEX(AO$263:AO$279,$F1015)*$D1015*INDEX(AO$23:AO$30,$E1015)</f>
        <v/>
      </c>
      <c r="AP1015" s="36">
        <f>INDEX(AP$263:AP$279,$F1015)*$D1015*INDEX(AP$23:AP$30,$E1015)</f>
        <v/>
      </c>
      <c r="AQ1015" s="36">
        <f>INDEX(AQ$263:AQ$279,$F1015)*$D1015*INDEX(AQ$23:AQ$30,$E1015)</f>
        <v/>
      </c>
      <c r="AR1015" s="36">
        <f>INDEX(AR$263:AR$279,$F1015)*$D1015*INDEX(AR$23:AR$30,$E1015)</f>
        <v/>
      </c>
      <c r="AS1015" s="36">
        <f>INDEX(AS$263:AS$279,$F1015)*$D1015*INDEX(AS$23:AS$30,$E1015)</f>
        <v/>
      </c>
      <c r="AT1015" s="36">
        <f>INDEX(AT$263:AT$279,$F1015)*$D1015*INDEX(AT$23:AT$30,$E1015)</f>
        <v/>
      </c>
      <c r="AU1015" s="36">
        <f>INDEX(AU$263:AU$279,$F1015)*$D1015*INDEX(AU$23:AU$30,$E1015)</f>
        <v/>
      </c>
      <c r="AV1015" s="36">
        <f>INDEX(AV$263:AV$279,$F1015)*$D1015*INDEX(AV$23:AV$30,$E1015)</f>
        <v/>
      </c>
      <c r="AW1015" s="36">
        <f>INDEX(AW$263:AW$279,$F1015)*$D1015*INDEX(AW$23:AW$30,$E1015)</f>
        <v/>
      </c>
      <c r="AX1015" s="36">
        <f>INDEX(AX$263:AX$279,$F1015)*$D1015*INDEX(AX$23:AX$30,$E1015)</f>
        <v/>
      </c>
      <c r="AY1015" s="36">
        <f>INDEX(AY$263:AY$279,$F1015)*$D1015*INDEX(AY$23:AY$30,$E1015)</f>
        <v/>
      </c>
    </row>
    <row r="1016" hidden="1" outlineLevel="2">
      <c r="A1016" s="14" t="inlineStr">
        <is>
          <t>ctxnew</t>
        </is>
      </c>
      <c r="B1016" s="14" t="inlineStr">
        <is>
          <t>lpg</t>
        </is>
      </c>
      <c r="C1016" s="14" t="inlineStr">
        <is>
          <t>ral</t>
        </is>
      </c>
      <c r="D1016" s="36">
        <f>INDEX(Inputs!$W$5:$W$132,MATCH($B1016&amp;"|"&amp;$C1016,Inputs!$A$5:$A$132,0))</f>
        <v/>
      </c>
      <c r="E1016" s="36">
        <f>INDEX(Inputs!$L$5:$L$132,MATCH($B1016&amp;"|"&amp;$C1016,Inputs!$A$5:$A$132,0))</f>
        <v/>
      </c>
      <c r="F1016" s="36">
        <f>INDEX(Inputs!$M$5:$M$132,MATCH($B1016&amp;"|"&amp;$C1016,Inputs!$A$5:$A$132,0))</f>
        <v/>
      </c>
      <c r="G1016" s="35" t="n"/>
      <c r="H1016" s="14">
        <f>INDEX(VarLab,MATCH($A1016,VarKey,0))&amp;INDEX(MemLab,MATCH($C1016&amp;"|"&amp;$B1016,MemKey,0))</f>
        <v/>
      </c>
      <c r="I1016" s="14">
        <f>INDEX(VarUnit,MATCH($A1016,VarKey,0))</f>
        <v/>
      </c>
      <c r="J1016" s="14">
        <f>INDEX(VarSrc,MATCH($A1016,VarKey,0))</f>
        <v/>
      </c>
      <c r="K1016" s="11">
        <f>CodePrefix&amp;$A1016&amp;IF($C1016="","","."&amp;$C1016&amp;"."&amp;$B1016)&amp;INDEX(VarEnd,MATCH($A1016,VarKey,0))&amp;K$5</f>
        <v/>
      </c>
      <c r="L1016" s="37">
        <f>INDEX(L$263:L$279,$F1016)*$D1016*INDEX(L$23:L$30,$E1016)</f>
        <v/>
      </c>
      <c r="M1016" s="36">
        <f>INDEX(M$263:M$279,$F1016)*$D1016*INDEX(M$23:M$30,$E1016)</f>
        <v/>
      </c>
      <c r="N1016" s="36">
        <f>INDEX(N$263:N$279,$F1016)*$D1016*INDEX(N$23:N$30,$E1016)</f>
        <v/>
      </c>
      <c r="O1016" s="36">
        <f>INDEX(O$263:O$279,$F1016)*$D1016*INDEX(O$23:O$30,$E1016)</f>
        <v/>
      </c>
      <c r="P1016" s="36">
        <f>INDEX(P$263:P$279,$F1016)*$D1016*INDEX(P$23:P$30,$E1016)</f>
        <v/>
      </c>
      <c r="Q1016" s="36">
        <f>INDEX(Q$263:Q$279,$F1016)*$D1016*INDEX(Q$23:Q$30,$E1016)</f>
        <v/>
      </c>
      <c r="R1016" s="36">
        <f>INDEX(R$263:R$279,$F1016)*$D1016*INDEX(R$23:R$30,$E1016)</f>
        <v/>
      </c>
      <c r="S1016" s="36">
        <f>INDEX(S$263:S$279,$F1016)*$D1016*INDEX(S$23:S$30,$E1016)</f>
        <v/>
      </c>
      <c r="T1016" s="36">
        <f>INDEX(T$263:T$279,$F1016)*$D1016*INDEX(T$23:T$30,$E1016)</f>
        <v/>
      </c>
      <c r="U1016" s="36">
        <f>INDEX(U$263:U$279,$F1016)*$D1016*INDEX(U$23:U$30,$E1016)</f>
        <v/>
      </c>
      <c r="V1016" s="36">
        <f>INDEX(V$263:V$279,$F1016)*$D1016*INDEX(V$23:V$30,$E1016)</f>
        <v/>
      </c>
      <c r="W1016" s="36">
        <f>INDEX(W$263:W$279,$F1016)*$D1016*INDEX(W$23:W$30,$E1016)</f>
        <v/>
      </c>
      <c r="X1016" s="36">
        <f>INDEX(X$263:X$279,$F1016)*$D1016*INDEX(X$23:X$30,$E1016)</f>
        <v/>
      </c>
      <c r="Y1016" s="36">
        <f>INDEX(Y$263:Y$279,$F1016)*$D1016*INDEX(Y$23:Y$30,$E1016)</f>
        <v/>
      </c>
      <c r="Z1016" s="36">
        <f>INDEX(Z$263:Z$279,$F1016)*$D1016*INDEX(Z$23:Z$30,$E1016)</f>
        <v/>
      </c>
      <c r="AA1016" s="36">
        <f>INDEX(AA$263:AA$279,$F1016)*$D1016*INDEX(AA$23:AA$30,$E1016)</f>
        <v/>
      </c>
      <c r="AB1016" s="36">
        <f>INDEX(AB$263:AB$279,$F1016)*$D1016*INDEX(AB$23:AB$30,$E1016)</f>
        <v/>
      </c>
      <c r="AC1016" s="36">
        <f>INDEX(AC$263:AC$279,$F1016)*$D1016*INDEX(AC$23:AC$30,$E1016)</f>
        <v/>
      </c>
      <c r="AD1016" s="36">
        <f>INDEX(AD$263:AD$279,$F1016)*$D1016*INDEX(AD$23:AD$30,$E1016)</f>
        <v/>
      </c>
      <c r="AF1016" s="11">
        <f>CodePrefix&amp;$A1016&amp;IF($C1016="","","."&amp;$C1016&amp;"."&amp;$B1016)&amp;INDEX(VarEnd,MATCH($A1016,VarKey,0))&amp;AF$5</f>
        <v/>
      </c>
      <c r="AG1016" s="37">
        <f>INDEX(AG$263:AG$279,$F1016)*$D1016*INDEX(AG$23:AG$30,$E1016)</f>
        <v/>
      </c>
      <c r="AH1016" s="36">
        <f>INDEX(AH$263:AH$279,$F1016)*$D1016*INDEX(AH$23:AH$30,$E1016)</f>
        <v/>
      </c>
      <c r="AI1016" s="36">
        <f>INDEX(AI$263:AI$279,$F1016)*$D1016*INDEX(AI$23:AI$30,$E1016)</f>
        <v/>
      </c>
      <c r="AJ1016" s="36">
        <f>INDEX(AJ$263:AJ$279,$F1016)*$D1016*INDEX(AJ$23:AJ$30,$E1016)</f>
        <v/>
      </c>
      <c r="AK1016" s="36">
        <f>INDEX(AK$263:AK$279,$F1016)*$D1016*INDEX(AK$23:AK$30,$E1016)</f>
        <v/>
      </c>
      <c r="AL1016" s="36">
        <f>INDEX(AL$263:AL$279,$F1016)*$D1016*INDEX(AL$23:AL$30,$E1016)</f>
        <v/>
      </c>
      <c r="AM1016" s="36">
        <f>INDEX(AM$263:AM$279,$F1016)*$D1016*INDEX(AM$23:AM$30,$E1016)</f>
        <v/>
      </c>
      <c r="AN1016" s="36">
        <f>INDEX(AN$263:AN$279,$F1016)*$D1016*INDEX(AN$23:AN$30,$E1016)</f>
        <v/>
      </c>
      <c r="AO1016" s="36">
        <f>INDEX(AO$263:AO$279,$F1016)*$D1016*INDEX(AO$23:AO$30,$E1016)</f>
        <v/>
      </c>
      <c r="AP1016" s="36">
        <f>INDEX(AP$263:AP$279,$F1016)*$D1016*INDEX(AP$23:AP$30,$E1016)</f>
        <v/>
      </c>
      <c r="AQ1016" s="36">
        <f>INDEX(AQ$263:AQ$279,$F1016)*$D1016*INDEX(AQ$23:AQ$30,$E1016)</f>
        <v/>
      </c>
      <c r="AR1016" s="36">
        <f>INDEX(AR$263:AR$279,$F1016)*$D1016*INDEX(AR$23:AR$30,$E1016)</f>
        <v/>
      </c>
      <c r="AS1016" s="36">
        <f>INDEX(AS$263:AS$279,$F1016)*$D1016*INDEX(AS$23:AS$30,$E1016)</f>
        <v/>
      </c>
      <c r="AT1016" s="36">
        <f>INDEX(AT$263:AT$279,$F1016)*$D1016*INDEX(AT$23:AT$30,$E1016)</f>
        <v/>
      </c>
      <c r="AU1016" s="36">
        <f>INDEX(AU$263:AU$279,$F1016)*$D1016*INDEX(AU$23:AU$30,$E1016)</f>
        <v/>
      </c>
      <c r="AV1016" s="36">
        <f>INDEX(AV$263:AV$279,$F1016)*$D1016*INDEX(AV$23:AV$30,$E1016)</f>
        <v/>
      </c>
      <c r="AW1016" s="36">
        <f>INDEX(AW$263:AW$279,$F1016)*$D1016*INDEX(AW$23:AW$30,$E1016)</f>
        <v/>
      </c>
      <c r="AX1016" s="36">
        <f>INDEX(AX$263:AX$279,$F1016)*$D1016*INDEX(AX$23:AX$30,$E1016)</f>
        <v/>
      </c>
      <c r="AY1016" s="36">
        <f>INDEX(AY$263:AY$279,$F1016)*$D1016*INDEX(AY$23:AY$30,$E1016)</f>
        <v/>
      </c>
    </row>
    <row r="1017" hidden="1" outlineLevel="2">
      <c r="A1017" s="14" t="inlineStr">
        <is>
          <t>ctxnew</t>
        </is>
      </c>
      <c r="B1017" s="14" t="inlineStr">
        <is>
          <t>ker</t>
        </is>
      </c>
      <c r="C1017" s="14" t="inlineStr">
        <is>
          <t>ral</t>
        </is>
      </c>
      <c r="D1017" s="36">
        <f>INDEX(Inputs!$W$5:$W$132,MATCH($B1017&amp;"|"&amp;$C1017,Inputs!$A$5:$A$132,0))</f>
        <v/>
      </c>
      <c r="E1017" s="36">
        <f>INDEX(Inputs!$L$5:$L$132,MATCH($B1017&amp;"|"&amp;$C1017,Inputs!$A$5:$A$132,0))</f>
        <v/>
      </c>
      <c r="F1017" s="36">
        <f>INDEX(Inputs!$M$5:$M$132,MATCH($B1017&amp;"|"&amp;$C1017,Inputs!$A$5:$A$132,0))</f>
        <v/>
      </c>
      <c r="G1017" s="35" t="n"/>
      <c r="H1017" s="14">
        <f>INDEX(VarLab,MATCH($A1017,VarKey,0))&amp;INDEX(MemLab,MATCH($C1017&amp;"|"&amp;$B1017,MemKey,0))</f>
        <v/>
      </c>
      <c r="I1017" s="14">
        <f>INDEX(VarUnit,MATCH($A1017,VarKey,0))</f>
        <v/>
      </c>
      <c r="J1017" s="14">
        <f>INDEX(VarSrc,MATCH($A1017,VarKey,0))</f>
        <v/>
      </c>
      <c r="K1017" s="11">
        <f>CodePrefix&amp;$A1017&amp;IF($C1017="","","."&amp;$C1017&amp;"."&amp;$B1017)&amp;INDEX(VarEnd,MATCH($A1017,VarKey,0))&amp;K$5</f>
        <v/>
      </c>
      <c r="L1017" s="37">
        <f>INDEX(L$263:L$279,$F1017)*$D1017*INDEX(L$23:L$30,$E1017)</f>
        <v/>
      </c>
      <c r="M1017" s="36">
        <f>INDEX(M$263:M$279,$F1017)*$D1017*INDEX(M$23:M$30,$E1017)</f>
        <v/>
      </c>
      <c r="N1017" s="36">
        <f>INDEX(N$263:N$279,$F1017)*$D1017*INDEX(N$23:N$30,$E1017)</f>
        <v/>
      </c>
      <c r="O1017" s="36">
        <f>INDEX(O$263:O$279,$F1017)*$D1017*INDEX(O$23:O$30,$E1017)</f>
        <v/>
      </c>
      <c r="P1017" s="36">
        <f>INDEX(P$263:P$279,$F1017)*$D1017*INDEX(P$23:P$30,$E1017)</f>
        <v/>
      </c>
      <c r="Q1017" s="36">
        <f>INDEX(Q$263:Q$279,$F1017)*$D1017*INDEX(Q$23:Q$30,$E1017)</f>
        <v/>
      </c>
      <c r="R1017" s="36">
        <f>INDEX(R$263:R$279,$F1017)*$D1017*INDEX(R$23:R$30,$E1017)</f>
        <v/>
      </c>
      <c r="S1017" s="36">
        <f>INDEX(S$263:S$279,$F1017)*$D1017*INDEX(S$23:S$30,$E1017)</f>
        <v/>
      </c>
      <c r="T1017" s="36">
        <f>INDEX(T$263:T$279,$F1017)*$D1017*INDEX(T$23:T$30,$E1017)</f>
        <v/>
      </c>
      <c r="U1017" s="36">
        <f>INDEX(U$263:U$279,$F1017)*$D1017*INDEX(U$23:U$30,$E1017)</f>
        <v/>
      </c>
      <c r="V1017" s="36">
        <f>INDEX(V$263:V$279,$F1017)*$D1017*INDEX(V$23:V$30,$E1017)</f>
        <v/>
      </c>
      <c r="W1017" s="36">
        <f>INDEX(W$263:W$279,$F1017)*$D1017*INDEX(W$23:W$30,$E1017)</f>
        <v/>
      </c>
      <c r="X1017" s="36">
        <f>INDEX(X$263:X$279,$F1017)*$D1017*INDEX(X$23:X$30,$E1017)</f>
        <v/>
      </c>
      <c r="Y1017" s="36">
        <f>INDEX(Y$263:Y$279,$F1017)*$D1017*INDEX(Y$23:Y$30,$E1017)</f>
        <v/>
      </c>
      <c r="Z1017" s="36">
        <f>INDEX(Z$263:Z$279,$F1017)*$D1017*INDEX(Z$23:Z$30,$E1017)</f>
        <v/>
      </c>
      <c r="AA1017" s="36">
        <f>INDEX(AA$263:AA$279,$F1017)*$D1017*INDEX(AA$23:AA$30,$E1017)</f>
        <v/>
      </c>
      <c r="AB1017" s="36">
        <f>INDEX(AB$263:AB$279,$F1017)*$D1017*INDEX(AB$23:AB$30,$E1017)</f>
        <v/>
      </c>
      <c r="AC1017" s="36">
        <f>INDEX(AC$263:AC$279,$F1017)*$D1017*INDEX(AC$23:AC$30,$E1017)</f>
        <v/>
      </c>
      <c r="AD1017" s="36">
        <f>INDEX(AD$263:AD$279,$F1017)*$D1017*INDEX(AD$23:AD$30,$E1017)</f>
        <v/>
      </c>
      <c r="AF1017" s="11">
        <f>CodePrefix&amp;$A1017&amp;IF($C1017="","","."&amp;$C1017&amp;"."&amp;$B1017)&amp;INDEX(VarEnd,MATCH($A1017,VarKey,0))&amp;AF$5</f>
        <v/>
      </c>
      <c r="AG1017" s="37">
        <f>INDEX(AG$263:AG$279,$F1017)*$D1017*INDEX(AG$23:AG$30,$E1017)</f>
        <v/>
      </c>
      <c r="AH1017" s="36">
        <f>INDEX(AH$263:AH$279,$F1017)*$D1017*INDEX(AH$23:AH$30,$E1017)</f>
        <v/>
      </c>
      <c r="AI1017" s="36">
        <f>INDEX(AI$263:AI$279,$F1017)*$D1017*INDEX(AI$23:AI$30,$E1017)</f>
        <v/>
      </c>
      <c r="AJ1017" s="36">
        <f>INDEX(AJ$263:AJ$279,$F1017)*$D1017*INDEX(AJ$23:AJ$30,$E1017)</f>
        <v/>
      </c>
      <c r="AK1017" s="36">
        <f>INDEX(AK$263:AK$279,$F1017)*$D1017*INDEX(AK$23:AK$30,$E1017)</f>
        <v/>
      </c>
      <c r="AL1017" s="36">
        <f>INDEX(AL$263:AL$279,$F1017)*$D1017*INDEX(AL$23:AL$30,$E1017)</f>
        <v/>
      </c>
      <c r="AM1017" s="36">
        <f>INDEX(AM$263:AM$279,$F1017)*$D1017*INDEX(AM$23:AM$30,$E1017)</f>
        <v/>
      </c>
      <c r="AN1017" s="36">
        <f>INDEX(AN$263:AN$279,$F1017)*$D1017*INDEX(AN$23:AN$30,$E1017)</f>
        <v/>
      </c>
      <c r="AO1017" s="36">
        <f>INDEX(AO$263:AO$279,$F1017)*$D1017*INDEX(AO$23:AO$30,$E1017)</f>
        <v/>
      </c>
      <c r="AP1017" s="36">
        <f>INDEX(AP$263:AP$279,$F1017)*$D1017*INDEX(AP$23:AP$30,$E1017)</f>
        <v/>
      </c>
      <c r="AQ1017" s="36">
        <f>INDEX(AQ$263:AQ$279,$F1017)*$D1017*INDEX(AQ$23:AQ$30,$E1017)</f>
        <v/>
      </c>
      <c r="AR1017" s="36">
        <f>INDEX(AR$263:AR$279,$F1017)*$D1017*INDEX(AR$23:AR$30,$E1017)</f>
        <v/>
      </c>
      <c r="AS1017" s="36">
        <f>INDEX(AS$263:AS$279,$F1017)*$D1017*INDEX(AS$23:AS$30,$E1017)</f>
        <v/>
      </c>
      <c r="AT1017" s="36">
        <f>INDEX(AT$263:AT$279,$F1017)*$D1017*INDEX(AT$23:AT$30,$E1017)</f>
        <v/>
      </c>
      <c r="AU1017" s="36">
        <f>INDEX(AU$263:AU$279,$F1017)*$D1017*INDEX(AU$23:AU$30,$E1017)</f>
        <v/>
      </c>
      <c r="AV1017" s="36">
        <f>INDEX(AV$263:AV$279,$F1017)*$D1017*INDEX(AV$23:AV$30,$E1017)</f>
        <v/>
      </c>
      <c r="AW1017" s="36">
        <f>INDEX(AW$263:AW$279,$F1017)*$D1017*INDEX(AW$23:AW$30,$E1017)</f>
        <v/>
      </c>
      <c r="AX1017" s="36">
        <f>INDEX(AX$263:AX$279,$F1017)*$D1017*INDEX(AX$23:AX$30,$E1017)</f>
        <v/>
      </c>
      <c r="AY1017" s="36">
        <f>INDEX(AY$263:AY$279,$F1017)*$D1017*INDEX(AY$23:AY$30,$E1017)</f>
        <v/>
      </c>
    </row>
    <row r="1018" hidden="1" outlineLevel="2">
      <c r="A1018" s="14" t="inlineStr">
        <is>
          <t>ctxnew</t>
        </is>
      </c>
      <c r="B1018" s="14" t="inlineStr">
        <is>
          <t>oop</t>
        </is>
      </c>
      <c r="C1018" s="14" t="inlineStr">
        <is>
          <t>ral</t>
        </is>
      </c>
      <c r="D1018" s="36">
        <f>INDEX(Inputs!$W$5:$W$132,MATCH($B1018&amp;"|"&amp;$C1018,Inputs!$A$5:$A$132,0))</f>
        <v/>
      </c>
      <c r="E1018" s="36">
        <f>INDEX(Inputs!$L$5:$L$132,MATCH($B1018&amp;"|"&amp;$C1018,Inputs!$A$5:$A$132,0))</f>
        <v/>
      </c>
      <c r="F1018" s="36">
        <f>INDEX(Inputs!$M$5:$M$132,MATCH($B1018&amp;"|"&amp;$C1018,Inputs!$A$5:$A$132,0))</f>
        <v/>
      </c>
      <c r="G1018" s="35" t="n"/>
      <c r="H1018" s="14">
        <f>INDEX(VarLab,MATCH($A1018,VarKey,0))&amp;INDEX(MemLab,MATCH($C1018&amp;"|"&amp;$B1018,MemKey,0))</f>
        <v/>
      </c>
      <c r="I1018" s="14">
        <f>INDEX(VarUnit,MATCH($A1018,VarKey,0))</f>
        <v/>
      </c>
      <c r="J1018" s="14">
        <f>INDEX(VarSrc,MATCH($A1018,VarKey,0))</f>
        <v/>
      </c>
      <c r="K1018" s="11">
        <f>CodePrefix&amp;$A1018&amp;IF($C1018="","","."&amp;$C1018&amp;"."&amp;$B1018)&amp;INDEX(VarEnd,MATCH($A1018,VarKey,0))&amp;K$5</f>
        <v/>
      </c>
      <c r="L1018" s="37">
        <f>INDEX(L$263:L$279,$F1018)*$D1018*INDEX(L$23:L$30,$E1018)</f>
        <v/>
      </c>
      <c r="M1018" s="36">
        <f>INDEX(M$263:M$279,$F1018)*$D1018*INDEX(M$23:M$30,$E1018)</f>
        <v/>
      </c>
      <c r="N1018" s="36">
        <f>INDEX(N$263:N$279,$F1018)*$D1018*INDEX(N$23:N$30,$E1018)</f>
        <v/>
      </c>
      <c r="O1018" s="36">
        <f>INDEX(O$263:O$279,$F1018)*$D1018*INDEX(O$23:O$30,$E1018)</f>
        <v/>
      </c>
      <c r="P1018" s="36">
        <f>INDEX(P$263:P$279,$F1018)*$D1018*INDEX(P$23:P$30,$E1018)</f>
        <v/>
      </c>
      <c r="Q1018" s="36">
        <f>INDEX(Q$263:Q$279,$F1018)*$D1018*INDEX(Q$23:Q$30,$E1018)</f>
        <v/>
      </c>
      <c r="R1018" s="36">
        <f>INDEX(R$263:R$279,$F1018)*$D1018*INDEX(R$23:R$30,$E1018)</f>
        <v/>
      </c>
      <c r="S1018" s="36">
        <f>INDEX(S$263:S$279,$F1018)*$D1018*INDEX(S$23:S$30,$E1018)</f>
        <v/>
      </c>
      <c r="T1018" s="36">
        <f>INDEX(T$263:T$279,$F1018)*$D1018*INDEX(T$23:T$30,$E1018)</f>
        <v/>
      </c>
      <c r="U1018" s="36">
        <f>INDEX(U$263:U$279,$F1018)*$D1018*INDEX(U$23:U$30,$E1018)</f>
        <v/>
      </c>
      <c r="V1018" s="36">
        <f>INDEX(V$263:V$279,$F1018)*$D1018*INDEX(V$23:V$30,$E1018)</f>
        <v/>
      </c>
      <c r="W1018" s="36">
        <f>INDEX(W$263:W$279,$F1018)*$D1018*INDEX(W$23:W$30,$E1018)</f>
        <v/>
      </c>
      <c r="X1018" s="36">
        <f>INDEX(X$263:X$279,$F1018)*$D1018*INDEX(X$23:X$30,$E1018)</f>
        <v/>
      </c>
      <c r="Y1018" s="36">
        <f>INDEX(Y$263:Y$279,$F1018)*$D1018*INDEX(Y$23:Y$30,$E1018)</f>
        <v/>
      </c>
      <c r="Z1018" s="36">
        <f>INDEX(Z$263:Z$279,$F1018)*$D1018*INDEX(Z$23:Z$30,$E1018)</f>
        <v/>
      </c>
      <c r="AA1018" s="36">
        <f>INDEX(AA$263:AA$279,$F1018)*$D1018*INDEX(AA$23:AA$30,$E1018)</f>
        <v/>
      </c>
      <c r="AB1018" s="36">
        <f>INDEX(AB$263:AB$279,$F1018)*$D1018*INDEX(AB$23:AB$30,$E1018)</f>
        <v/>
      </c>
      <c r="AC1018" s="36">
        <f>INDEX(AC$263:AC$279,$F1018)*$D1018*INDEX(AC$23:AC$30,$E1018)</f>
        <v/>
      </c>
      <c r="AD1018" s="36">
        <f>INDEX(AD$263:AD$279,$F1018)*$D1018*INDEX(AD$23:AD$30,$E1018)</f>
        <v/>
      </c>
      <c r="AF1018" s="11">
        <f>CodePrefix&amp;$A1018&amp;IF($C1018="","","."&amp;$C1018&amp;"."&amp;$B1018)&amp;INDEX(VarEnd,MATCH($A1018,VarKey,0))&amp;AF$5</f>
        <v/>
      </c>
      <c r="AG1018" s="37">
        <f>INDEX(AG$263:AG$279,$F1018)*$D1018*INDEX(AG$23:AG$30,$E1018)</f>
        <v/>
      </c>
      <c r="AH1018" s="36">
        <f>INDEX(AH$263:AH$279,$F1018)*$D1018*INDEX(AH$23:AH$30,$E1018)</f>
        <v/>
      </c>
      <c r="AI1018" s="36">
        <f>INDEX(AI$263:AI$279,$F1018)*$D1018*INDEX(AI$23:AI$30,$E1018)</f>
        <v/>
      </c>
      <c r="AJ1018" s="36">
        <f>INDEX(AJ$263:AJ$279,$F1018)*$D1018*INDEX(AJ$23:AJ$30,$E1018)</f>
        <v/>
      </c>
      <c r="AK1018" s="36">
        <f>INDEX(AK$263:AK$279,$F1018)*$D1018*INDEX(AK$23:AK$30,$E1018)</f>
        <v/>
      </c>
      <c r="AL1018" s="36">
        <f>INDEX(AL$263:AL$279,$F1018)*$D1018*INDEX(AL$23:AL$30,$E1018)</f>
        <v/>
      </c>
      <c r="AM1018" s="36">
        <f>INDEX(AM$263:AM$279,$F1018)*$D1018*INDEX(AM$23:AM$30,$E1018)</f>
        <v/>
      </c>
      <c r="AN1018" s="36">
        <f>INDEX(AN$263:AN$279,$F1018)*$D1018*INDEX(AN$23:AN$30,$E1018)</f>
        <v/>
      </c>
      <c r="AO1018" s="36">
        <f>INDEX(AO$263:AO$279,$F1018)*$D1018*INDEX(AO$23:AO$30,$E1018)</f>
        <v/>
      </c>
      <c r="AP1018" s="36">
        <f>INDEX(AP$263:AP$279,$F1018)*$D1018*INDEX(AP$23:AP$30,$E1018)</f>
        <v/>
      </c>
      <c r="AQ1018" s="36">
        <f>INDEX(AQ$263:AQ$279,$F1018)*$D1018*INDEX(AQ$23:AQ$30,$E1018)</f>
        <v/>
      </c>
      <c r="AR1018" s="36">
        <f>INDEX(AR$263:AR$279,$F1018)*$D1018*INDEX(AR$23:AR$30,$E1018)</f>
        <v/>
      </c>
      <c r="AS1018" s="36">
        <f>INDEX(AS$263:AS$279,$F1018)*$D1018*INDEX(AS$23:AS$30,$E1018)</f>
        <v/>
      </c>
      <c r="AT1018" s="36">
        <f>INDEX(AT$263:AT$279,$F1018)*$D1018*INDEX(AT$23:AT$30,$E1018)</f>
        <v/>
      </c>
      <c r="AU1018" s="36">
        <f>INDEX(AU$263:AU$279,$F1018)*$D1018*INDEX(AU$23:AU$30,$E1018)</f>
        <v/>
      </c>
      <c r="AV1018" s="36">
        <f>INDEX(AV$263:AV$279,$F1018)*$D1018*INDEX(AV$23:AV$30,$E1018)</f>
        <v/>
      </c>
      <c r="AW1018" s="36">
        <f>INDEX(AW$263:AW$279,$F1018)*$D1018*INDEX(AW$23:AW$30,$E1018)</f>
        <v/>
      </c>
      <c r="AX1018" s="36">
        <f>INDEX(AX$263:AX$279,$F1018)*$D1018*INDEX(AX$23:AX$30,$E1018)</f>
        <v/>
      </c>
      <c r="AY1018" s="36">
        <f>INDEX(AY$263:AY$279,$F1018)*$D1018*INDEX(AY$23:AY$30,$E1018)</f>
        <v/>
      </c>
    </row>
    <row r="1019" hidden="1" outlineLevel="2">
      <c r="A1019" s="14" t="inlineStr">
        <is>
          <t>ctxnew</t>
        </is>
      </c>
      <c r="B1019" s="14" t="inlineStr">
        <is>
          <t>bio</t>
        </is>
      </c>
      <c r="C1019" s="14" t="inlineStr">
        <is>
          <t>ral</t>
        </is>
      </c>
      <c r="D1019" s="36">
        <f>INDEX(Inputs!$W$5:$W$132,MATCH($B1019&amp;"|"&amp;$C1019,Inputs!$A$5:$A$132,0))</f>
        <v/>
      </c>
      <c r="E1019" s="36">
        <f>INDEX(Inputs!$L$5:$L$132,MATCH($B1019&amp;"|"&amp;$C1019,Inputs!$A$5:$A$132,0))</f>
        <v/>
      </c>
      <c r="F1019" s="36">
        <f>INDEX(Inputs!$M$5:$M$132,MATCH($B1019&amp;"|"&amp;$C1019,Inputs!$A$5:$A$132,0))</f>
        <v/>
      </c>
      <c r="G1019" s="35" t="n"/>
      <c r="H1019" s="14">
        <f>INDEX(VarLab,MATCH($A1019,VarKey,0))&amp;INDEX(MemLab,MATCH($C1019&amp;"|"&amp;$B1019,MemKey,0))</f>
        <v/>
      </c>
      <c r="I1019" s="14">
        <f>INDEX(VarUnit,MATCH($A1019,VarKey,0))</f>
        <v/>
      </c>
      <c r="J1019" s="14">
        <f>INDEX(VarSrc,MATCH($A1019,VarKey,0))</f>
        <v/>
      </c>
      <c r="K1019" s="11">
        <f>CodePrefix&amp;$A1019&amp;IF($C1019="","","."&amp;$C1019&amp;"."&amp;$B1019)&amp;INDEX(VarEnd,MATCH($A1019,VarKey,0))&amp;K$5</f>
        <v/>
      </c>
      <c r="L1019" s="37">
        <f>INDEX(L$263:L$279,$F1019)*$D1019*INDEX(L$23:L$30,$E1019)</f>
        <v/>
      </c>
      <c r="M1019" s="36">
        <f>INDEX(M$263:M$279,$F1019)*$D1019*INDEX(M$23:M$30,$E1019)</f>
        <v/>
      </c>
      <c r="N1019" s="36">
        <f>INDEX(N$263:N$279,$F1019)*$D1019*INDEX(N$23:N$30,$E1019)</f>
        <v/>
      </c>
      <c r="O1019" s="36">
        <f>INDEX(O$263:O$279,$F1019)*$D1019*INDEX(O$23:O$30,$E1019)</f>
        <v/>
      </c>
      <c r="P1019" s="36">
        <f>INDEX(P$263:P$279,$F1019)*$D1019*INDEX(P$23:P$30,$E1019)</f>
        <v/>
      </c>
      <c r="Q1019" s="36">
        <f>INDEX(Q$263:Q$279,$F1019)*$D1019*INDEX(Q$23:Q$30,$E1019)</f>
        <v/>
      </c>
      <c r="R1019" s="36">
        <f>INDEX(R$263:R$279,$F1019)*$D1019*INDEX(R$23:R$30,$E1019)</f>
        <v/>
      </c>
      <c r="S1019" s="36">
        <f>INDEX(S$263:S$279,$F1019)*$D1019*INDEX(S$23:S$30,$E1019)</f>
        <v/>
      </c>
      <c r="T1019" s="36">
        <f>INDEX(T$263:T$279,$F1019)*$D1019*INDEX(T$23:T$30,$E1019)</f>
        <v/>
      </c>
      <c r="U1019" s="36">
        <f>INDEX(U$263:U$279,$F1019)*$D1019*INDEX(U$23:U$30,$E1019)</f>
        <v/>
      </c>
      <c r="V1019" s="36">
        <f>INDEX(V$263:V$279,$F1019)*$D1019*INDEX(V$23:V$30,$E1019)</f>
        <v/>
      </c>
      <c r="W1019" s="36">
        <f>INDEX(W$263:W$279,$F1019)*$D1019*INDEX(W$23:W$30,$E1019)</f>
        <v/>
      </c>
      <c r="X1019" s="36">
        <f>INDEX(X$263:X$279,$F1019)*$D1019*INDEX(X$23:X$30,$E1019)</f>
        <v/>
      </c>
      <c r="Y1019" s="36">
        <f>INDEX(Y$263:Y$279,$F1019)*$D1019*INDEX(Y$23:Y$30,$E1019)</f>
        <v/>
      </c>
      <c r="Z1019" s="36">
        <f>INDEX(Z$263:Z$279,$F1019)*$D1019*INDEX(Z$23:Z$30,$E1019)</f>
        <v/>
      </c>
      <c r="AA1019" s="36">
        <f>INDEX(AA$263:AA$279,$F1019)*$D1019*INDEX(AA$23:AA$30,$E1019)</f>
        <v/>
      </c>
      <c r="AB1019" s="36">
        <f>INDEX(AB$263:AB$279,$F1019)*$D1019*INDEX(AB$23:AB$30,$E1019)</f>
        <v/>
      </c>
      <c r="AC1019" s="36">
        <f>INDEX(AC$263:AC$279,$F1019)*$D1019*INDEX(AC$23:AC$30,$E1019)</f>
        <v/>
      </c>
      <c r="AD1019" s="36">
        <f>INDEX(AD$263:AD$279,$F1019)*$D1019*INDEX(AD$23:AD$30,$E1019)</f>
        <v/>
      </c>
      <c r="AF1019" s="11">
        <f>CodePrefix&amp;$A1019&amp;IF($C1019="","","."&amp;$C1019&amp;"."&amp;$B1019)&amp;INDEX(VarEnd,MATCH($A1019,VarKey,0))&amp;AF$5</f>
        <v/>
      </c>
      <c r="AG1019" s="37">
        <f>INDEX(AG$263:AG$279,$F1019)*$D1019*INDEX(AG$23:AG$30,$E1019)</f>
        <v/>
      </c>
      <c r="AH1019" s="36">
        <f>INDEX(AH$263:AH$279,$F1019)*$D1019*INDEX(AH$23:AH$30,$E1019)</f>
        <v/>
      </c>
      <c r="AI1019" s="36">
        <f>INDEX(AI$263:AI$279,$F1019)*$D1019*INDEX(AI$23:AI$30,$E1019)</f>
        <v/>
      </c>
      <c r="AJ1019" s="36">
        <f>INDEX(AJ$263:AJ$279,$F1019)*$D1019*INDEX(AJ$23:AJ$30,$E1019)</f>
        <v/>
      </c>
      <c r="AK1019" s="36">
        <f>INDEX(AK$263:AK$279,$F1019)*$D1019*INDEX(AK$23:AK$30,$E1019)</f>
        <v/>
      </c>
      <c r="AL1019" s="36">
        <f>INDEX(AL$263:AL$279,$F1019)*$D1019*INDEX(AL$23:AL$30,$E1019)</f>
        <v/>
      </c>
      <c r="AM1019" s="36">
        <f>INDEX(AM$263:AM$279,$F1019)*$D1019*INDEX(AM$23:AM$30,$E1019)</f>
        <v/>
      </c>
      <c r="AN1019" s="36">
        <f>INDEX(AN$263:AN$279,$F1019)*$D1019*INDEX(AN$23:AN$30,$E1019)</f>
        <v/>
      </c>
      <c r="AO1019" s="36">
        <f>INDEX(AO$263:AO$279,$F1019)*$D1019*INDEX(AO$23:AO$30,$E1019)</f>
        <v/>
      </c>
      <c r="AP1019" s="36">
        <f>INDEX(AP$263:AP$279,$F1019)*$D1019*INDEX(AP$23:AP$30,$E1019)</f>
        <v/>
      </c>
      <c r="AQ1019" s="36">
        <f>INDEX(AQ$263:AQ$279,$F1019)*$D1019*INDEX(AQ$23:AQ$30,$E1019)</f>
        <v/>
      </c>
      <c r="AR1019" s="36">
        <f>INDEX(AR$263:AR$279,$F1019)*$D1019*INDEX(AR$23:AR$30,$E1019)</f>
        <v/>
      </c>
      <c r="AS1019" s="36">
        <f>INDEX(AS$263:AS$279,$F1019)*$D1019*INDEX(AS$23:AS$30,$E1019)</f>
        <v/>
      </c>
      <c r="AT1019" s="36">
        <f>INDEX(AT$263:AT$279,$F1019)*$D1019*INDEX(AT$23:AT$30,$E1019)</f>
        <v/>
      </c>
      <c r="AU1019" s="36">
        <f>INDEX(AU$263:AU$279,$F1019)*$D1019*INDEX(AU$23:AU$30,$E1019)</f>
        <v/>
      </c>
      <c r="AV1019" s="36">
        <f>INDEX(AV$263:AV$279,$F1019)*$D1019*INDEX(AV$23:AV$30,$E1019)</f>
        <v/>
      </c>
      <c r="AW1019" s="36">
        <f>INDEX(AW$263:AW$279,$F1019)*$D1019*INDEX(AW$23:AW$30,$E1019)</f>
        <v/>
      </c>
      <c r="AX1019" s="36">
        <f>INDEX(AX$263:AX$279,$F1019)*$D1019*INDEX(AX$23:AX$30,$E1019)</f>
        <v/>
      </c>
      <c r="AY1019" s="36">
        <f>INDEX(AY$263:AY$279,$F1019)*$D1019*INDEX(AY$23:AY$30,$E1019)</f>
        <v/>
      </c>
    </row>
    <row r="1020" hidden="1" outlineLevel="2"/>
    <row r="1021" hidden="1" outlineLevel="2">
      <c r="A1021" s="14" t="inlineStr">
        <is>
          <t>ets</t>
        </is>
      </c>
      <c r="B1021" s="14" t="inlineStr">
        <is>
          <t>coa</t>
        </is>
      </c>
      <c r="C1021" s="14" t="inlineStr">
        <is>
          <t>ral</t>
        </is>
      </c>
      <c r="D1021" s="36">
        <f>INDEX(Inputs!$W$5:$W$132,MATCH($B1021&amp;"|"&amp;$C1021,Inputs!$A$5:$A$132,0))</f>
        <v/>
      </c>
      <c r="E1021" s="36">
        <f>INDEX(Inputs!$M$5:$M$132,MATCH($B1021&amp;"|"&amp;$C1021,Inputs!$A$5:$A$132,0))</f>
        <v/>
      </c>
      <c r="F1021" s="35" t="n"/>
      <c r="G1021" s="35" t="n"/>
      <c r="H1021" s="14">
        <f>INDEX(VarLab,MATCH($A1021,VarKey,0))&amp;INDEX(MemLab,MATCH($C1021&amp;"|"&amp;$B1021,MemKey,0))</f>
        <v/>
      </c>
      <c r="I1021" s="14">
        <f>INDEX(VarUnit,MATCH($A1021,VarKey,0))</f>
        <v/>
      </c>
      <c r="J1021" s="14">
        <f>INDEX(VarSrc,MATCH($A1021,VarKey,0))</f>
        <v/>
      </c>
      <c r="K1021" s="11">
        <f>CodePrefix&amp;$A1021&amp;IF($C1021="","","."&amp;$C1021&amp;"."&amp;$B1021)&amp;INDEX(VarEnd,MATCH($A1021,VarKey,0))&amp;K$5</f>
        <v/>
      </c>
      <c r="L1021" s="37">
        <f>INDEX(L$280:L$296,$E1021)*$D1021</f>
        <v/>
      </c>
      <c r="M1021" s="36">
        <f>INDEX(M$280:M$296,$E1021)*$D1021</f>
        <v/>
      </c>
      <c r="N1021" s="36">
        <f>INDEX(N$280:N$296,$E1021)*$D1021</f>
        <v/>
      </c>
      <c r="O1021" s="36">
        <f>INDEX(O$280:O$296,$E1021)*$D1021</f>
        <v/>
      </c>
      <c r="P1021" s="36">
        <f>INDEX(P$280:P$296,$E1021)*$D1021</f>
        <v/>
      </c>
      <c r="Q1021" s="36">
        <f>INDEX(Q$280:Q$296,$E1021)*$D1021</f>
        <v/>
      </c>
      <c r="R1021" s="36">
        <f>INDEX(R$280:R$296,$E1021)*$D1021</f>
        <v/>
      </c>
      <c r="S1021" s="36">
        <f>INDEX(S$280:S$296,$E1021)*$D1021</f>
        <v/>
      </c>
      <c r="T1021" s="36">
        <f>INDEX(T$280:T$296,$E1021)*$D1021</f>
        <v/>
      </c>
      <c r="U1021" s="36">
        <f>INDEX(U$280:U$296,$E1021)*$D1021</f>
        <v/>
      </c>
      <c r="V1021" s="36">
        <f>INDEX(V$280:V$296,$E1021)*$D1021</f>
        <v/>
      </c>
      <c r="W1021" s="36">
        <f>INDEX(W$280:W$296,$E1021)*$D1021</f>
        <v/>
      </c>
      <c r="X1021" s="36">
        <f>INDEX(X$280:X$296,$E1021)*$D1021</f>
        <v/>
      </c>
      <c r="Y1021" s="36">
        <f>INDEX(Y$280:Y$296,$E1021)*$D1021</f>
        <v/>
      </c>
      <c r="Z1021" s="36">
        <f>INDEX(Z$280:Z$296,$E1021)*$D1021</f>
        <v/>
      </c>
      <c r="AA1021" s="36">
        <f>INDEX(AA$280:AA$296,$E1021)*$D1021</f>
        <v/>
      </c>
      <c r="AB1021" s="36">
        <f>INDEX(AB$280:AB$296,$E1021)*$D1021</f>
        <v/>
      </c>
      <c r="AC1021" s="36">
        <f>INDEX(AC$280:AC$296,$E1021)*$D1021</f>
        <v/>
      </c>
      <c r="AD1021" s="36">
        <f>INDEX(AD$280:AD$296,$E1021)*$D1021</f>
        <v/>
      </c>
      <c r="AF1021" s="11">
        <f>CodePrefix&amp;$A1021&amp;IF($C1021="","","."&amp;$C1021&amp;"."&amp;$B1021)&amp;INDEX(VarEnd,MATCH($A1021,VarKey,0))&amp;AF$5</f>
        <v/>
      </c>
      <c r="AG1021" s="37">
        <f>INDEX(AG$280:AG$296,$E1021)*$D1021</f>
        <v/>
      </c>
      <c r="AH1021" s="36">
        <f>INDEX(AH$280:AH$296,$E1021)*$D1021</f>
        <v/>
      </c>
      <c r="AI1021" s="36">
        <f>INDEX(AI$280:AI$296,$E1021)*$D1021</f>
        <v/>
      </c>
      <c r="AJ1021" s="36">
        <f>INDEX(AJ$280:AJ$296,$E1021)*$D1021</f>
        <v/>
      </c>
      <c r="AK1021" s="36">
        <f>INDEX(AK$280:AK$296,$E1021)*$D1021</f>
        <v/>
      </c>
      <c r="AL1021" s="36">
        <f>INDEX(AL$280:AL$296,$E1021)*$D1021</f>
        <v/>
      </c>
      <c r="AM1021" s="36">
        <f>INDEX(AM$280:AM$296,$E1021)*$D1021</f>
        <v/>
      </c>
      <c r="AN1021" s="36">
        <f>INDEX(AN$280:AN$296,$E1021)*$D1021</f>
        <v/>
      </c>
      <c r="AO1021" s="36">
        <f>INDEX(AO$280:AO$296,$E1021)*$D1021</f>
        <v/>
      </c>
      <c r="AP1021" s="36">
        <f>INDEX(AP$280:AP$296,$E1021)*$D1021</f>
        <v/>
      </c>
      <c r="AQ1021" s="36">
        <f>INDEX(AQ$280:AQ$296,$E1021)*$D1021</f>
        <v/>
      </c>
      <c r="AR1021" s="36">
        <f>INDEX(AR$280:AR$296,$E1021)*$D1021</f>
        <v/>
      </c>
      <c r="AS1021" s="36">
        <f>INDEX(AS$280:AS$296,$E1021)*$D1021</f>
        <v/>
      </c>
      <c r="AT1021" s="36">
        <f>INDEX(AT$280:AT$296,$E1021)*$D1021</f>
        <v/>
      </c>
      <c r="AU1021" s="36">
        <f>INDEX(AU$280:AU$296,$E1021)*$D1021</f>
        <v/>
      </c>
      <c r="AV1021" s="36">
        <f>INDEX(AV$280:AV$296,$E1021)*$D1021</f>
        <v/>
      </c>
      <c r="AW1021" s="36">
        <f>INDEX(AW$280:AW$296,$E1021)*$D1021</f>
        <v/>
      </c>
      <c r="AX1021" s="36">
        <f>INDEX(AX$280:AX$296,$E1021)*$D1021</f>
        <v/>
      </c>
      <c r="AY1021" s="36">
        <f>INDEX(AY$280:AY$296,$E1021)*$D1021</f>
        <v/>
      </c>
    </row>
    <row r="1022" hidden="1" outlineLevel="2">
      <c r="A1022" s="14" t="inlineStr">
        <is>
          <t>ets</t>
        </is>
      </c>
      <c r="B1022" s="14" t="inlineStr">
        <is>
          <t>nga</t>
        </is>
      </c>
      <c r="C1022" s="14" t="inlineStr">
        <is>
          <t>ral</t>
        </is>
      </c>
      <c r="D1022" s="36">
        <f>INDEX(Inputs!$W$5:$W$132,MATCH($B1022&amp;"|"&amp;$C1022,Inputs!$A$5:$A$132,0))</f>
        <v/>
      </c>
      <c r="E1022" s="36">
        <f>INDEX(Inputs!$M$5:$M$132,MATCH($B1022&amp;"|"&amp;$C1022,Inputs!$A$5:$A$132,0))</f>
        <v/>
      </c>
      <c r="F1022" s="35" t="n"/>
      <c r="G1022" s="35" t="n"/>
      <c r="H1022" s="14">
        <f>INDEX(VarLab,MATCH($A1022,VarKey,0))&amp;INDEX(MemLab,MATCH($C1022&amp;"|"&amp;$B1022,MemKey,0))</f>
        <v/>
      </c>
      <c r="I1022" s="14">
        <f>INDEX(VarUnit,MATCH($A1022,VarKey,0))</f>
        <v/>
      </c>
      <c r="J1022" s="14">
        <f>INDEX(VarSrc,MATCH($A1022,VarKey,0))</f>
        <v/>
      </c>
      <c r="K1022" s="11">
        <f>CodePrefix&amp;$A1022&amp;IF($C1022="","","."&amp;$C1022&amp;"."&amp;$B1022)&amp;INDEX(VarEnd,MATCH($A1022,VarKey,0))&amp;K$5</f>
        <v/>
      </c>
      <c r="L1022" s="37">
        <f>INDEX(L$280:L$296,$E1022)*$D1022</f>
        <v/>
      </c>
      <c r="M1022" s="36">
        <f>INDEX(M$280:M$296,$E1022)*$D1022</f>
        <v/>
      </c>
      <c r="N1022" s="36">
        <f>INDEX(N$280:N$296,$E1022)*$D1022</f>
        <v/>
      </c>
      <c r="O1022" s="36">
        <f>INDEX(O$280:O$296,$E1022)*$D1022</f>
        <v/>
      </c>
      <c r="P1022" s="36">
        <f>INDEX(P$280:P$296,$E1022)*$D1022</f>
        <v/>
      </c>
      <c r="Q1022" s="36">
        <f>INDEX(Q$280:Q$296,$E1022)*$D1022</f>
        <v/>
      </c>
      <c r="R1022" s="36">
        <f>INDEX(R$280:R$296,$E1022)*$D1022</f>
        <v/>
      </c>
      <c r="S1022" s="36">
        <f>INDEX(S$280:S$296,$E1022)*$D1022</f>
        <v/>
      </c>
      <c r="T1022" s="36">
        <f>INDEX(T$280:T$296,$E1022)*$D1022</f>
        <v/>
      </c>
      <c r="U1022" s="36">
        <f>INDEX(U$280:U$296,$E1022)*$D1022</f>
        <v/>
      </c>
      <c r="V1022" s="36">
        <f>INDEX(V$280:V$296,$E1022)*$D1022</f>
        <v/>
      </c>
      <c r="W1022" s="36">
        <f>INDEX(W$280:W$296,$E1022)*$D1022</f>
        <v/>
      </c>
      <c r="X1022" s="36">
        <f>INDEX(X$280:X$296,$E1022)*$D1022</f>
        <v/>
      </c>
      <c r="Y1022" s="36">
        <f>INDEX(Y$280:Y$296,$E1022)*$D1022</f>
        <v/>
      </c>
      <c r="Z1022" s="36">
        <f>INDEX(Z$280:Z$296,$E1022)*$D1022</f>
        <v/>
      </c>
      <c r="AA1022" s="36">
        <f>INDEX(AA$280:AA$296,$E1022)*$D1022</f>
        <v/>
      </c>
      <c r="AB1022" s="36">
        <f>INDEX(AB$280:AB$296,$E1022)*$D1022</f>
        <v/>
      </c>
      <c r="AC1022" s="36">
        <f>INDEX(AC$280:AC$296,$E1022)*$D1022</f>
        <v/>
      </c>
      <c r="AD1022" s="36">
        <f>INDEX(AD$280:AD$296,$E1022)*$D1022</f>
        <v/>
      </c>
      <c r="AF1022" s="11">
        <f>CodePrefix&amp;$A1022&amp;IF($C1022="","","."&amp;$C1022&amp;"."&amp;$B1022)&amp;INDEX(VarEnd,MATCH($A1022,VarKey,0))&amp;AF$5</f>
        <v/>
      </c>
      <c r="AG1022" s="37">
        <f>INDEX(AG$280:AG$296,$E1022)*$D1022</f>
        <v/>
      </c>
      <c r="AH1022" s="36">
        <f>INDEX(AH$280:AH$296,$E1022)*$D1022</f>
        <v/>
      </c>
      <c r="AI1022" s="36">
        <f>INDEX(AI$280:AI$296,$E1022)*$D1022</f>
        <v/>
      </c>
      <c r="AJ1022" s="36">
        <f>INDEX(AJ$280:AJ$296,$E1022)*$D1022</f>
        <v/>
      </c>
      <c r="AK1022" s="36">
        <f>INDEX(AK$280:AK$296,$E1022)*$D1022</f>
        <v/>
      </c>
      <c r="AL1022" s="36">
        <f>INDEX(AL$280:AL$296,$E1022)*$D1022</f>
        <v/>
      </c>
      <c r="AM1022" s="36">
        <f>INDEX(AM$280:AM$296,$E1022)*$D1022</f>
        <v/>
      </c>
      <c r="AN1022" s="36">
        <f>INDEX(AN$280:AN$296,$E1022)*$D1022</f>
        <v/>
      </c>
      <c r="AO1022" s="36">
        <f>INDEX(AO$280:AO$296,$E1022)*$D1022</f>
        <v/>
      </c>
      <c r="AP1022" s="36">
        <f>INDEX(AP$280:AP$296,$E1022)*$D1022</f>
        <v/>
      </c>
      <c r="AQ1022" s="36">
        <f>INDEX(AQ$280:AQ$296,$E1022)*$D1022</f>
        <v/>
      </c>
      <c r="AR1022" s="36">
        <f>INDEX(AR$280:AR$296,$E1022)*$D1022</f>
        <v/>
      </c>
      <c r="AS1022" s="36">
        <f>INDEX(AS$280:AS$296,$E1022)*$D1022</f>
        <v/>
      </c>
      <c r="AT1022" s="36">
        <f>INDEX(AT$280:AT$296,$E1022)*$D1022</f>
        <v/>
      </c>
      <c r="AU1022" s="36">
        <f>INDEX(AU$280:AU$296,$E1022)*$D1022</f>
        <v/>
      </c>
      <c r="AV1022" s="36">
        <f>INDEX(AV$280:AV$296,$E1022)*$D1022</f>
        <v/>
      </c>
      <c r="AW1022" s="36">
        <f>INDEX(AW$280:AW$296,$E1022)*$D1022</f>
        <v/>
      </c>
      <c r="AX1022" s="36">
        <f>INDEX(AX$280:AX$296,$E1022)*$D1022</f>
        <v/>
      </c>
      <c r="AY1022" s="36">
        <f>INDEX(AY$280:AY$296,$E1022)*$D1022</f>
        <v/>
      </c>
    </row>
    <row r="1023" hidden="1" outlineLevel="2">
      <c r="A1023" s="14" t="inlineStr">
        <is>
          <t>ets</t>
        </is>
      </c>
      <c r="B1023" s="14" t="inlineStr">
        <is>
          <t>gso</t>
        </is>
      </c>
      <c r="C1023" s="14" t="inlineStr">
        <is>
          <t>ral</t>
        </is>
      </c>
      <c r="D1023" s="36">
        <f>INDEX(Inputs!$W$5:$W$132,MATCH($B1023&amp;"|"&amp;$C1023,Inputs!$A$5:$A$132,0))</f>
        <v/>
      </c>
      <c r="E1023" s="36">
        <f>INDEX(Inputs!$M$5:$M$132,MATCH($B1023&amp;"|"&amp;$C1023,Inputs!$A$5:$A$132,0))</f>
        <v/>
      </c>
      <c r="F1023" s="35" t="n"/>
      <c r="G1023" s="35" t="n"/>
      <c r="H1023" s="14">
        <f>INDEX(VarLab,MATCH($A1023,VarKey,0))&amp;INDEX(MemLab,MATCH($C1023&amp;"|"&amp;$B1023,MemKey,0))</f>
        <v/>
      </c>
      <c r="I1023" s="14">
        <f>INDEX(VarUnit,MATCH($A1023,VarKey,0))</f>
        <v/>
      </c>
      <c r="J1023" s="14">
        <f>INDEX(VarSrc,MATCH($A1023,VarKey,0))</f>
        <v/>
      </c>
      <c r="K1023" s="11">
        <f>CodePrefix&amp;$A1023&amp;IF($C1023="","","."&amp;$C1023&amp;"."&amp;$B1023)&amp;INDEX(VarEnd,MATCH($A1023,VarKey,0))&amp;K$5</f>
        <v/>
      </c>
      <c r="L1023" s="37">
        <f>INDEX(L$280:L$296,$E1023)*$D1023</f>
        <v/>
      </c>
      <c r="M1023" s="36">
        <f>INDEX(M$280:M$296,$E1023)*$D1023</f>
        <v/>
      </c>
      <c r="N1023" s="36">
        <f>INDEX(N$280:N$296,$E1023)*$D1023</f>
        <v/>
      </c>
      <c r="O1023" s="36">
        <f>INDEX(O$280:O$296,$E1023)*$D1023</f>
        <v/>
      </c>
      <c r="P1023" s="36">
        <f>INDEX(P$280:P$296,$E1023)*$D1023</f>
        <v/>
      </c>
      <c r="Q1023" s="36">
        <f>INDEX(Q$280:Q$296,$E1023)*$D1023</f>
        <v/>
      </c>
      <c r="R1023" s="36">
        <f>INDEX(R$280:R$296,$E1023)*$D1023</f>
        <v/>
      </c>
      <c r="S1023" s="36">
        <f>INDEX(S$280:S$296,$E1023)*$D1023</f>
        <v/>
      </c>
      <c r="T1023" s="36">
        <f>INDEX(T$280:T$296,$E1023)*$D1023</f>
        <v/>
      </c>
      <c r="U1023" s="36">
        <f>INDEX(U$280:U$296,$E1023)*$D1023</f>
        <v/>
      </c>
      <c r="V1023" s="36">
        <f>INDEX(V$280:V$296,$E1023)*$D1023</f>
        <v/>
      </c>
      <c r="W1023" s="36">
        <f>INDEX(W$280:W$296,$E1023)*$D1023</f>
        <v/>
      </c>
      <c r="X1023" s="36">
        <f>INDEX(X$280:X$296,$E1023)*$D1023</f>
        <v/>
      </c>
      <c r="Y1023" s="36">
        <f>INDEX(Y$280:Y$296,$E1023)*$D1023</f>
        <v/>
      </c>
      <c r="Z1023" s="36">
        <f>INDEX(Z$280:Z$296,$E1023)*$D1023</f>
        <v/>
      </c>
      <c r="AA1023" s="36">
        <f>INDEX(AA$280:AA$296,$E1023)*$D1023</f>
        <v/>
      </c>
      <c r="AB1023" s="36">
        <f>INDEX(AB$280:AB$296,$E1023)*$D1023</f>
        <v/>
      </c>
      <c r="AC1023" s="36">
        <f>INDEX(AC$280:AC$296,$E1023)*$D1023</f>
        <v/>
      </c>
      <c r="AD1023" s="36">
        <f>INDEX(AD$280:AD$296,$E1023)*$D1023</f>
        <v/>
      </c>
      <c r="AF1023" s="11">
        <f>CodePrefix&amp;$A1023&amp;IF($C1023="","","."&amp;$C1023&amp;"."&amp;$B1023)&amp;INDEX(VarEnd,MATCH($A1023,VarKey,0))&amp;AF$5</f>
        <v/>
      </c>
      <c r="AG1023" s="37">
        <f>INDEX(AG$280:AG$296,$E1023)*$D1023</f>
        <v/>
      </c>
      <c r="AH1023" s="36">
        <f>INDEX(AH$280:AH$296,$E1023)*$D1023</f>
        <v/>
      </c>
      <c r="AI1023" s="36">
        <f>INDEX(AI$280:AI$296,$E1023)*$D1023</f>
        <v/>
      </c>
      <c r="AJ1023" s="36">
        <f>INDEX(AJ$280:AJ$296,$E1023)*$D1023</f>
        <v/>
      </c>
      <c r="AK1023" s="36">
        <f>INDEX(AK$280:AK$296,$E1023)*$D1023</f>
        <v/>
      </c>
      <c r="AL1023" s="36">
        <f>INDEX(AL$280:AL$296,$E1023)*$D1023</f>
        <v/>
      </c>
      <c r="AM1023" s="36">
        <f>INDEX(AM$280:AM$296,$E1023)*$D1023</f>
        <v/>
      </c>
      <c r="AN1023" s="36">
        <f>INDEX(AN$280:AN$296,$E1023)*$D1023</f>
        <v/>
      </c>
      <c r="AO1023" s="36">
        <f>INDEX(AO$280:AO$296,$E1023)*$D1023</f>
        <v/>
      </c>
      <c r="AP1023" s="36">
        <f>INDEX(AP$280:AP$296,$E1023)*$D1023</f>
        <v/>
      </c>
      <c r="AQ1023" s="36">
        <f>INDEX(AQ$280:AQ$296,$E1023)*$D1023</f>
        <v/>
      </c>
      <c r="AR1023" s="36">
        <f>INDEX(AR$280:AR$296,$E1023)*$D1023</f>
        <v/>
      </c>
      <c r="AS1023" s="36">
        <f>INDEX(AS$280:AS$296,$E1023)*$D1023</f>
        <v/>
      </c>
      <c r="AT1023" s="36">
        <f>INDEX(AT$280:AT$296,$E1023)*$D1023</f>
        <v/>
      </c>
      <c r="AU1023" s="36">
        <f>INDEX(AU$280:AU$296,$E1023)*$D1023</f>
        <v/>
      </c>
      <c r="AV1023" s="36">
        <f>INDEX(AV$280:AV$296,$E1023)*$D1023</f>
        <v/>
      </c>
      <c r="AW1023" s="36">
        <f>INDEX(AW$280:AW$296,$E1023)*$D1023</f>
        <v/>
      </c>
      <c r="AX1023" s="36">
        <f>INDEX(AX$280:AX$296,$E1023)*$D1023</f>
        <v/>
      </c>
      <c r="AY1023" s="36">
        <f>INDEX(AY$280:AY$296,$E1023)*$D1023</f>
        <v/>
      </c>
    </row>
    <row r="1024" hidden="1" outlineLevel="2">
      <c r="A1024" s="14" t="inlineStr">
        <is>
          <t>ets</t>
        </is>
      </c>
      <c r="B1024" s="14" t="inlineStr">
        <is>
          <t>die</t>
        </is>
      </c>
      <c r="C1024" s="14" t="inlineStr">
        <is>
          <t>ral</t>
        </is>
      </c>
      <c r="D1024" s="36">
        <f>INDEX(Inputs!$W$5:$W$132,MATCH($B1024&amp;"|"&amp;$C1024,Inputs!$A$5:$A$132,0))</f>
        <v/>
      </c>
      <c r="E1024" s="36">
        <f>INDEX(Inputs!$M$5:$M$132,MATCH($B1024&amp;"|"&amp;$C1024,Inputs!$A$5:$A$132,0))</f>
        <v/>
      </c>
      <c r="F1024" s="35" t="n"/>
      <c r="G1024" s="35" t="n"/>
      <c r="H1024" s="14">
        <f>INDEX(VarLab,MATCH($A1024,VarKey,0))&amp;INDEX(MemLab,MATCH($C1024&amp;"|"&amp;$B1024,MemKey,0))</f>
        <v/>
      </c>
      <c r="I1024" s="14">
        <f>INDEX(VarUnit,MATCH($A1024,VarKey,0))</f>
        <v/>
      </c>
      <c r="J1024" s="14">
        <f>INDEX(VarSrc,MATCH($A1024,VarKey,0))</f>
        <v/>
      </c>
      <c r="K1024" s="11">
        <f>CodePrefix&amp;$A1024&amp;IF($C1024="","","."&amp;$C1024&amp;"."&amp;$B1024)&amp;INDEX(VarEnd,MATCH($A1024,VarKey,0))&amp;K$5</f>
        <v/>
      </c>
      <c r="L1024" s="37">
        <f>INDEX(L$280:L$296,$E1024)*$D1024</f>
        <v/>
      </c>
      <c r="M1024" s="36">
        <f>INDEX(M$280:M$296,$E1024)*$D1024</f>
        <v/>
      </c>
      <c r="N1024" s="36">
        <f>INDEX(N$280:N$296,$E1024)*$D1024</f>
        <v/>
      </c>
      <c r="O1024" s="36">
        <f>INDEX(O$280:O$296,$E1024)*$D1024</f>
        <v/>
      </c>
      <c r="P1024" s="36">
        <f>INDEX(P$280:P$296,$E1024)*$D1024</f>
        <v/>
      </c>
      <c r="Q1024" s="36">
        <f>INDEX(Q$280:Q$296,$E1024)*$D1024</f>
        <v/>
      </c>
      <c r="R1024" s="36">
        <f>INDEX(R$280:R$296,$E1024)*$D1024</f>
        <v/>
      </c>
      <c r="S1024" s="36">
        <f>INDEX(S$280:S$296,$E1024)*$D1024</f>
        <v/>
      </c>
      <c r="T1024" s="36">
        <f>INDEX(T$280:T$296,$E1024)*$D1024</f>
        <v/>
      </c>
      <c r="U1024" s="36">
        <f>INDEX(U$280:U$296,$E1024)*$D1024</f>
        <v/>
      </c>
      <c r="V1024" s="36">
        <f>INDEX(V$280:V$296,$E1024)*$D1024</f>
        <v/>
      </c>
      <c r="W1024" s="36">
        <f>INDEX(W$280:W$296,$E1024)*$D1024</f>
        <v/>
      </c>
      <c r="X1024" s="36">
        <f>INDEX(X$280:X$296,$E1024)*$D1024</f>
        <v/>
      </c>
      <c r="Y1024" s="36">
        <f>INDEX(Y$280:Y$296,$E1024)*$D1024</f>
        <v/>
      </c>
      <c r="Z1024" s="36">
        <f>INDEX(Z$280:Z$296,$E1024)*$D1024</f>
        <v/>
      </c>
      <c r="AA1024" s="36">
        <f>INDEX(AA$280:AA$296,$E1024)*$D1024</f>
        <v/>
      </c>
      <c r="AB1024" s="36">
        <f>INDEX(AB$280:AB$296,$E1024)*$D1024</f>
        <v/>
      </c>
      <c r="AC1024" s="36">
        <f>INDEX(AC$280:AC$296,$E1024)*$D1024</f>
        <v/>
      </c>
      <c r="AD1024" s="36">
        <f>INDEX(AD$280:AD$296,$E1024)*$D1024</f>
        <v/>
      </c>
      <c r="AF1024" s="11">
        <f>CodePrefix&amp;$A1024&amp;IF($C1024="","","."&amp;$C1024&amp;"."&amp;$B1024)&amp;INDEX(VarEnd,MATCH($A1024,VarKey,0))&amp;AF$5</f>
        <v/>
      </c>
      <c r="AG1024" s="37">
        <f>INDEX(AG$280:AG$296,$E1024)*$D1024</f>
        <v/>
      </c>
      <c r="AH1024" s="36">
        <f>INDEX(AH$280:AH$296,$E1024)*$D1024</f>
        <v/>
      </c>
      <c r="AI1024" s="36">
        <f>INDEX(AI$280:AI$296,$E1024)*$D1024</f>
        <v/>
      </c>
      <c r="AJ1024" s="36">
        <f>INDEX(AJ$280:AJ$296,$E1024)*$D1024</f>
        <v/>
      </c>
      <c r="AK1024" s="36">
        <f>INDEX(AK$280:AK$296,$E1024)*$D1024</f>
        <v/>
      </c>
      <c r="AL1024" s="36">
        <f>INDEX(AL$280:AL$296,$E1024)*$D1024</f>
        <v/>
      </c>
      <c r="AM1024" s="36">
        <f>INDEX(AM$280:AM$296,$E1024)*$D1024</f>
        <v/>
      </c>
      <c r="AN1024" s="36">
        <f>INDEX(AN$280:AN$296,$E1024)*$D1024</f>
        <v/>
      </c>
      <c r="AO1024" s="36">
        <f>INDEX(AO$280:AO$296,$E1024)*$D1024</f>
        <v/>
      </c>
      <c r="AP1024" s="36">
        <f>INDEX(AP$280:AP$296,$E1024)*$D1024</f>
        <v/>
      </c>
      <c r="AQ1024" s="36">
        <f>INDEX(AQ$280:AQ$296,$E1024)*$D1024</f>
        <v/>
      </c>
      <c r="AR1024" s="36">
        <f>INDEX(AR$280:AR$296,$E1024)*$D1024</f>
        <v/>
      </c>
      <c r="AS1024" s="36">
        <f>INDEX(AS$280:AS$296,$E1024)*$D1024</f>
        <v/>
      </c>
      <c r="AT1024" s="36">
        <f>INDEX(AT$280:AT$296,$E1024)*$D1024</f>
        <v/>
      </c>
      <c r="AU1024" s="36">
        <f>INDEX(AU$280:AU$296,$E1024)*$D1024</f>
        <v/>
      </c>
      <c r="AV1024" s="36">
        <f>INDEX(AV$280:AV$296,$E1024)*$D1024</f>
        <v/>
      </c>
      <c r="AW1024" s="36">
        <f>INDEX(AW$280:AW$296,$E1024)*$D1024</f>
        <v/>
      </c>
      <c r="AX1024" s="36">
        <f>INDEX(AX$280:AX$296,$E1024)*$D1024</f>
        <v/>
      </c>
      <c r="AY1024" s="36">
        <f>INDEX(AY$280:AY$296,$E1024)*$D1024</f>
        <v/>
      </c>
    </row>
    <row r="1025" hidden="1" outlineLevel="2">
      <c r="A1025" s="14" t="inlineStr">
        <is>
          <t>ets</t>
        </is>
      </c>
      <c r="B1025" s="14" t="inlineStr">
        <is>
          <t>lpg</t>
        </is>
      </c>
      <c r="C1025" s="14" t="inlineStr">
        <is>
          <t>ral</t>
        </is>
      </c>
      <c r="D1025" s="36">
        <f>INDEX(Inputs!$W$5:$W$132,MATCH($B1025&amp;"|"&amp;$C1025,Inputs!$A$5:$A$132,0))</f>
        <v/>
      </c>
      <c r="E1025" s="36">
        <f>INDEX(Inputs!$M$5:$M$132,MATCH($B1025&amp;"|"&amp;$C1025,Inputs!$A$5:$A$132,0))</f>
        <v/>
      </c>
      <c r="F1025" s="35" t="n"/>
      <c r="G1025" s="35" t="n"/>
      <c r="H1025" s="14">
        <f>INDEX(VarLab,MATCH($A1025,VarKey,0))&amp;INDEX(MemLab,MATCH($C1025&amp;"|"&amp;$B1025,MemKey,0))</f>
        <v/>
      </c>
      <c r="I1025" s="14">
        <f>INDEX(VarUnit,MATCH($A1025,VarKey,0))</f>
        <v/>
      </c>
      <c r="J1025" s="14">
        <f>INDEX(VarSrc,MATCH($A1025,VarKey,0))</f>
        <v/>
      </c>
      <c r="K1025" s="11">
        <f>CodePrefix&amp;$A1025&amp;IF($C1025="","","."&amp;$C1025&amp;"."&amp;$B1025)&amp;INDEX(VarEnd,MATCH($A1025,VarKey,0))&amp;K$5</f>
        <v/>
      </c>
      <c r="L1025" s="37">
        <f>INDEX(L$280:L$296,$E1025)*$D1025</f>
        <v/>
      </c>
      <c r="M1025" s="36">
        <f>INDEX(M$280:M$296,$E1025)*$D1025</f>
        <v/>
      </c>
      <c r="N1025" s="36">
        <f>INDEX(N$280:N$296,$E1025)*$D1025</f>
        <v/>
      </c>
      <c r="O1025" s="36">
        <f>INDEX(O$280:O$296,$E1025)*$D1025</f>
        <v/>
      </c>
      <c r="P1025" s="36">
        <f>INDEX(P$280:P$296,$E1025)*$D1025</f>
        <v/>
      </c>
      <c r="Q1025" s="36">
        <f>INDEX(Q$280:Q$296,$E1025)*$D1025</f>
        <v/>
      </c>
      <c r="R1025" s="36">
        <f>INDEX(R$280:R$296,$E1025)*$D1025</f>
        <v/>
      </c>
      <c r="S1025" s="36">
        <f>INDEX(S$280:S$296,$E1025)*$D1025</f>
        <v/>
      </c>
      <c r="T1025" s="36">
        <f>INDEX(T$280:T$296,$E1025)*$D1025</f>
        <v/>
      </c>
      <c r="U1025" s="36">
        <f>INDEX(U$280:U$296,$E1025)*$D1025</f>
        <v/>
      </c>
      <c r="V1025" s="36">
        <f>INDEX(V$280:V$296,$E1025)*$D1025</f>
        <v/>
      </c>
      <c r="W1025" s="36">
        <f>INDEX(W$280:W$296,$E1025)*$D1025</f>
        <v/>
      </c>
      <c r="X1025" s="36">
        <f>INDEX(X$280:X$296,$E1025)*$D1025</f>
        <v/>
      </c>
      <c r="Y1025" s="36">
        <f>INDEX(Y$280:Y$296,$E1025)*$D1025</f>
        <v/>
      </c>
      <c r="Z1025" s="36">
        <f>INDEX(Z$280:Z$296,$E1025)*$D1025</f>
        <v/>
      </c>
      <c r="AA1025" s="36">
        <f>INDEX(AA$280:AA$296,$E1025)*$D1025</f>
        <v/>
      </c>
      <c r="AB1025" s="36">
        <f>INDEX(AB$280:AB$296,$E1025)*$D1025</f>
        <v/>
      </c>
      <c r="AC1025" s="36">
        <f>INDEX(AC$280:AC$296,$E1025)*$D1025</f>
        <v/>
      </c>
      <c r="AD1025" s="36">
        <f>INDEX(AD$280:AD$296,$E1025)*$D1025</f>
        <v/>
      </c>
      <c r="AF1025" s="11">
        <f>CodePrefix&amp;$A1025&amp;IF($C1025="","","."&amp;$C1025&amp;"."&amp;$B1025)&amp;INDEX(VarEnd,MATCH($A1025,VarKey,0))&amp;AF$5</f>
        <v/>
      </c>
      <c r="AG1025" s="37">
        <f>INDEX(AG$280:AG$296,$E1025)*$D1025</f>
        <v/>
      </c>
      <c r="AH1025" s="36">
        <f>INDEX(AH$280:AH$296,$E1025)*$D1025</f>
        <v/>
      </c>
      <c r="AI1025" s="36">
        <f>INDEX(AI$280:AI$296,$E1025)*$D1025</f>
        <v/>
      </c>
      <c r="AJ1025" s="36">
        <f>INDEX(AJ$280:AJ$296,$E1025)*$D1025</f>
        <v/>
      </c>
      <c r="AK1025" s="36">
        <f>INDEX(AK$280:AK$296,$E1025)*$D1025</f>
        <v/>
      </c>
      <c r="AL1025" s="36">
        <f>INDEX(AL$280:AL$296,$E1025)*$D1025</f>
        <v/>
      </c>
      <c r="AM1025" s="36">
        <f>INDEX(AM$280:AM$296,$E1025)*$D1025</f>
        <v/>
      </c>
      <c r="AN1025" s="36">
        <f>INDEX(AN$280:AN$296,$E1025)*$D1025</f>
        <v/>
      </c>
      <c r="AO1025" s="36">
        <f>INDEX(AO$280:AO$296,$E1025)*$D1025</f>
        <v/>
      </c>
      <c r="AP1025" s="36">
        <f>INDEX(AP$280:AP$296,$E1025)*$D1025</f>
        <v/>
      </c>
      <c r="AQ1025" s="36">
        <f>INDEX(AQ$280:AQ$296,$E1025)*$D1025</f>
        <v/>
      </c>
      <c r="AR1025" s="36">
        <f>INDEX(AR$280:AR$296,$E1025)*$D1025</f>
        <v/>
      </c>
      <c r="AS1025" s="36">
        <f>INDEX(AS$280:AS$296,$E1025)*$D1025</f>
        <v/>
      </c>
      <c r="AT1025" s="36">
        <f>INDEX(AT$280:AT$296,$E1025)*$D1025</f>
        <v/>
      </c>
      <c r="AU1025" s="36">
        <f>INDEX(AU$280:AU$296,$E1025)*$D1025</f>
        <v/>
      </c>
      <c r="AV1025" s="36">
        <f>INDEX(AV$280:AV$296,$E1025)*$D1025</f>
        <v/>
      </c>
      <c r="AW1025" s="36">
        <f>INDEX(AW$280:AW$296,$E1025)*$D1025</f>
        <v/>
      </c>
      <c r="AX1025" s="36">
        <f>INDEX(AX$280:AX$296,$E1025)*$D1025</f>
        <v/>
      </c>
      <c r="AY1025" s="36">
        <f>INDEX(AY$280:AY$296,$E1025)*$D1025</f>
        <v/>
      </c>
    </row>
    <row r="1026" hidden="1" outlineLevel="2">
      <c r="A1026" s="14" t="inlineStr">
        <is>
          <t>ets</t>
        </is>
      </c>
      <c r="B1026" s="14" t="inlineStr">
        <is>
          <t>ker</t>
        </is>
      </c>
      <c r="C1026" s="14" t="inlineStr">
        <is>
          <t>ral</t>
        </is>
      </c>
      <c r="D1026" s="36">
        <f>INDEX(Inputs!$W$5:$W$132,MATCH($B1026&amp;"|"&amp;$C1026,Inputs!$A$5:$A$132,0))</f>
        <v/>
      </c>
      <c r="E1026" s="36">
        <f>INDEX(Inputs!$M$5:$M$132,MATCH($B1026&amp;"|"&amp;$C1026,Inputs!$A$5:$A$132,0))</f>
        <v/>
      </c>
      <c r="F1026" s="35" t="n"/>
      <c r="G1026" s="35" t="n"/>
      <c r="H1026" s="14">
        <f>INDEX(VarLab,MATCH($A1026,VarKey,0))&amp;INDEX(MemLab,MATCH($C1026&amp;"|"&amp;$B1026,MemKey,0))</f>
        <v/>
      </c>
      <c r="I1026" s="14">
        <f>INDEX(VarUnit,MATCH($A1026,VarKey,0))</f>
        <v/>
      </c>
      <c r="J1026" s="14">
        <f>INDEX(VarSrc,MATCH($A1026,VarKey,0))</f>
        <v/>
      </c>
      <c r="K1026" s="11">
        <f>CodePrefix&amp;$A1026&amp;IF($C1026="","","."&amp;$C1026&amp;"."&amp;$B1026)&amp;INDEX(VarEnd,MATCH($A1026,VarKey,0))&amp;K$5</f>
        <v/>
      </c>
      <c r="L1026" s="37">
        <f>INDEX(L$280:L$296,$E1026)*$D1026</f>
        <v/>
      </c>
      <c r="M1026" s="36">
        <f>INDEX(M$280:M$296,$E1026)*$D1026</f>
        <v/>
      </c>
      <c r="N1026" s="36">
        <f>INDEX(N$280:N$296,$E1026)*$D1026</f>
        <v/>
      </c>
      <c r="O1026" s="36">
        <f>INDEX(O$280:O$296,$E1026)*$D1026</f>
        <v/>
      </c>
      <c r="P1026" s="36">
        <f>INDEX(P$280:P$296,$E1026)*$D1026</f>
        <v/>
      </c>
      <c r="Q1026" s="36">
        <f>INDEX(Q$280:Q$296,$E1026)*$D1026</f>
        <v/>
      </c>
      <c r="R1026" s="36">
        <f>INDEX(R$280:R$296,$E1026)*$D1026</f>
        <v/>
      </c>
      <c r="S1026" s="36">
        <f>INDEX(S$280:S$296,$E1026)*$D1026</f>
        <v/>
      </c>
      <c r="T1026" s="36">
        <f>INDEX(T$280:T$296,$E1026)*$D1026</f>
        <v/>
      </c>
      <c r="U1026" s="36">
        <f>INDEX(U$280:U$296,$E1026)*$D1026</f>
        <v/>
      </c>
      <c r="V1026" s="36">
        <f>INDEX(V$280:V$296,$E1026)*$D1026</f>
        <v/>
      </c>
      <c r="W1026" s="36">
        <f>INDEX(W$280:W$296,$E1026)*$D1026</f>
        <v/>
      </c>
      <c r="X1026" s="36">
        <f>INDEX(X$280:X$296,$E1026)*$D1026</f>
        <v/>
      </c>
      <c r="Y1026" s="36">
        <f>INDEX(Y$280:Y$296,$E1026)*$D1026</f>
        <v/>
      </c>
      <c r="Z1026" s="36">
        <f>INDEX(Z$280:Z$296,$E1026)*$D1026</f>
        <v/>
      </c>
      <c r="AA1026" s="36">
        <f>INDEX(AA$280:AA$296,$E1026)*$D1026</f>
        <v/>
      </c>
      <c r="AB1026" s="36">
        <f>INDEX(AB$280:AB$296,$E1026)*$D1026</f>
        <v/>
      </c>
      <c r="AC1026" s="36">
        <f>INDEX(AC$280:AC$296,$E1026)*$D1026</f>
        <v/>
      </c>
      <c r="AD1026" s="36">
        <f>INDEX(AD$280:AD$296,$E1026)*$D1026</f>
        <v/>
      </c>
      <c r="AF1026" s="11">
        <f>CodePrefix&amp;$A1026&amp;IF($C1026="","","."&amp;$C1026&amp;"."&amp;$B1026)&amp;INDEX(VarEnd,MATCH($A1026,VarKey,0))&amp;AF$5</f>
        <v/>
      </c>
      <c r="AG1026" s="37">
        <f>INDEX(AG$280:AG$296,$E1026)*$D1026</f>
        <v/>
      </c>
      <c r="AH1026" s="36">
        <f>INDEX(AH$280:AH$296,$E1026)*$D1026</f>
        <v/>
      </c>
      <c r="AI1026" s="36">
        <f>INDEX(AI$280:AI$296,$E1026)*$D1026</f>
        <v/>
      </c>
      <c r="AJ1026" s="36">
        <f>INDEX(AJ$280:AJ$296,$E1026)*$D1026</f>
        <v/>
      </c>
      <c r="AK1026" s="36">
        <f>INDEX(AK$280:AK$296,$E1026)*$D1026</f>
        <v/>
      </c>
      <c r="AL1026" s="36">
        <f>INDEX(AL$280:AL$296,$E1026)*$D1026</f>
        <v/>
      </c>
      <c r="AM1026" s="36">
        <f>INDEX(AM$280:AM$296,$E1026)*$D1026</f>
        <v/>
      </c>
      <c r="AN1026" s="36">
        <f>INDEX(AN$280:AN$296,$E1026)*$D1026</f>
        <v/>
      </c>
      <c r="AO1026" s="36">
        <f>INDEX(AO$280:AO$296,$E1026)*$D1026</f>
        <v/>
      </c>
      <c r="AP1026" s="36">
        <f>INDEX(AP$280:AP$296,$E1026)*$D1026</f>
        <v/>
      </c>
      <c r="AQ1026" s="36">
        <f>INDEX(AQ$280:AQ$296,$E1026)*$D1026</f>
        <v/>
      </c>
      <c r="AR1026" s="36">
        <f>INDEX(AR$280:AR$296,$E1026)*$D1026</f>
        <v/>
      </c>
      <c r="AS1026" s="36">
        <f>INDEX(AS$280:AS$296,$E1026)*$D1026</f>
        <v/>
      </c>
      <c r="AT1026" s="36">
        <f>INDEX(AT$280:AT$296,$E1026)*$D1026</f>
        <v/>
      </c>
      <c r="AU1026" s="36">
        <f>INDEX(AU$280:AU$296,$E1026)*$D1026</f>
        <v/>
      </c>
      <c r="AV1026" s="36">
        <f>INDEX(AV$280:AV$296,$E1026)*$D1026</f>
        <v/>
      </c>
      <c r="AW1026" s="36">
        <f>INDEX(AW$280:AW$296,$E1026)*$D1026</f>
        <v/>
      </c>
      <c r="AX1026" s="36">
        <f>INDEX(AX$280:AX$296,$E1026)*$D1026</f>
        <v/>
      </c>
      <c r="AY1026" s="36">
        <f>INDEX(AY$280:AY$296,$E1026)*$D1026</f>
        <v/>
      </c>
    </row>
    <row r="1027" hidden="1" outlineLevel="2">
      <c r="A1027" s="14" t="inlineStr">
        <is>
          <t>ets</t>
        </is>
      </c>
      <c r="B1027" s="14" t="inlineStr">
        <is>
          <t>oop</t>
        </is>
      </c>
      <c r="C1027" s="14" t="inlineStr">
        <is>
          <t>ral</t>
        </is>
      </c>
      <c r="D1027" s="36">
        <f>INDEX(Inputs!$W$5:$W$132,MATCH($B1027&amp;"|"&amp;$C1027,Inputs!$A$5:$A$132,0))</f>
        <v/>
      </c>
      <c r="E1027" s="36">
        <f>INDEX(Inputs!$M$5:$M$132,MATCH($B1027&amp;"|"&amp;$C1027,Inputs!$A$5:$A$132,0))</f>
        <v/>
      </c>
      <c r="F1027" s="35" t="n"/>
      <c r="G1027" s="35" t="n"/>
      <c r="H1027" s="14">
        <f>INDEX(VarLab,MATCH($A1027,VarKey,0))&amp;INDEX(MemLab,MATCH($C1027&amp;"|"&amp;$B1027,MemKey,0))</f>
        <v/>
      </c>
      <c r="I1027" s="14">
        <f>INDEX(VarUnit,MATCH($A1027,VarKey,0))</f>
        <v/>
      </c>
      <c r="J1027" s="14">
        <f>INDEX(VarSrc,MATCH($A1027,VarKey,0))</f>
        <v/>
      </c>
      <c r="K1027" s="11">
        <f>CodePrefix&amp;$A1027&amp;IF($C1027="","","."&amp;$C1027&amp;"."&amp;$B1027)&amp;INDEX(VarEnd,MATCH($A1027,VarKey,0))&amp;K$5</f>
        <v/>
      </c>
      <c r="L1027" s="37">
        <f>INDEX(L$280:L$296,$E1027)*$D1027</f>
        <v/>
      </c>
      <c r="M1027" s="36">
        <f>INDEX(M$280:M$296,$E1027)*$D1027</f>
        <v/>
      </c>
      <c r="N1027" s="36">
        <f>INDEX(N$280:N$296,$E1027)*$D1027</f>
        <v/>
      </c>
      <c r="O1027" s="36">
        <f>INDEX(O$280:O$296,$E1027)*$D1027</f>
        <v/>
      </c>
      <c r="P1027" s="36">
        <f>INDEX(P$280:P$296,$E1027)*$D1027</f>
        <v/>
      </c>
      <c r="Q1027" s="36">
        <f>INDEX(Q$280:Q$296,$E1027)*$D1027</f>
        <v/>
      </c>
      <c r="R1027" s="36">
        <f>INDEX(R$280:R$296,$E1027)*$D1027</f>
        <v/>
      </c>
      <c r="S1027" s="36">
        <f>INDEX(S$280:S$296,$E1027)*$D1027</f>
        <v/>
      </c>
      <c r="T1027" s="36">
        <f>INDEX(T$280:T$296,$E1027)*$D1027</f>
        <v/>
      </c>
      <c r="U1027" s="36">
        <f>INDEX(U$280:U$296,$E1027)*$D1027</f>
        <v/>
      </c>
      <c r="V1027" s="36">
        <f>INDEX(V$280:V$296,$E1027)*$D1027</f>
        <v/>
      </c>
      <c r="W1027" s="36">
        <f>INDEX(W$280:W$296,$E1027)*$D1027</f>
        <v/>
      </c>
      <c r="X1027" s="36">
        <f>INDEX(X$280:X$296,$E1027)*$D1027</f>
        <v/>
      </c>
      <c r="Y1027" s="36">
        <f>INDEX(Y$280:Y$296,$E1027)*$D1027</f>
        <v/>
      </c>
      <c r="Z1027" s="36">
        <f>INDEX(Z$280:Z$296,$E1027)*$D1027</f>
        <v/>
      </c>
      <c r="AA1027" s="36">
        <f>INDEX(AA$280:AA$296,$E1027)*$D1027</f>
        <v/>
      </c>
      <c r="AB1027" s="36">
        <f>INDEX(AB$280:AB$296,$E1027)*$D1027</f>
        <v/>
      </c>
      <c r="AC1027" s="36">
        <f>INDEX(AC$280:AC$296,$E1027)*$D1027</f>
        <v/>
      </c>
      <c r="AD1027" s="36">
        <f>INDEX(AD$280:AD$296,$E1027)*$D1027</f>
        <v/>
      </c>
      <c r="AF1027" s="11">
        <f>CodePrefix&amp;$A1027&amp;IF($C1027="","","."&amp;$C1027&amp;"."&amp;$B1027)&amp;INDEX(VarEnd,MATCH($A1027,VarKey,0))&amp;AF$5</f>
        <v/>
      </c>
      <c r="AG1027" s="37">
        <f>INDEX(AG$280:AG$296,$E1027)*$D1027</f>
        <v/>
      </c>
      <c r="AH1027" s="36">
        <f>INDEX(AH$280:AH$296,$E1027)*$D1027</f>
        <v/>
      </c>
      <c r="AI1027" s="36">
        <f>INDEX(AI$280:AI$296,$E1027)*$D1027</f>
        <v/>
      </c>
      <c r="AJ1027" s="36">
        <f>INDEX(AJ$280:AJ$296,$E1027)*$D1027</f>
        <v/>
      </c>
      <c r="AK1027" s="36">
        <f>INDEX(AK$280:AK$296,$E1027)*$D1027</f>
        <v/>
      </c>
      <c r="AL1027" s="36">
        <f>INDEX(AL$280:AL$296,$E1027)*$D1027</f>
        <v/>
      </c>
      <c r="AM1027" s="36">
        <f>INDEX(AM$280:AM$296,$E1027)*$D1027</f>
        <v/>
      </c>
      <c r="AN1027" s="36">
        <f>INDEX(AN$280:AN$296,$E1027)*$D1027</f>
        <v/>
      </c>
      <c r="AO1027" s="36">
        <f>INDEX(AO$280:AO$296,$E1027)*$D1027</f>
        <v/>
      </c>
      <c r="AP1027" s="36">
        <f>INDEX(AP$280:AP$296,$E1027)*$D1027</f>
        <v/>
      </c>
      <c r="AQ1027" s="36">
        <f>INDEX(AQ$280:AQ$296,$E1027)*$D1027</f>
        <v/>
      </c>
      <c r="AR1027" s="36">
        <f>INDEX(AR$280:AR$296,$E1027)*$D1027</f>
        <v/>
      </c>
      <c r="AS1027" s="36">
        <f>INDEX(AS$280:AS$296,$E1027)*$D1027</f>
        <v/>
      </c>
      <c r="AT1027" s="36">
        <f>INDEX(AT$280:AT$296,$E1027)*$D1027</f>
        <v/>
      </c>
      <c r="AU1027" s="36">
        <f>INDEX(AU$280:AU$296,$E1027)*$D1027</f>
        <v/>
      </c>
      <c r="AV1027" s="36">
        <f>INDEX(AV$280:AV$296,$E1027)*$D1027</f>
        <v/>
      </c>
      <c r="AW1027" s="36">
        <f>INDEX(AW$280:AW$296,$E1027)*$D1027</f>
        <v/>
      </c>
      <c r="AX1027" s="36">
        <f>INDEX(AX$280:AX$296,$E1027)*$D1027</f>
        <v/>
      </c>
      <c r="AY1027" s="36">
        <f>INDEX(AY$280:AY$296,$E1027)*$D1027</f>
        <v/>
      </c>
    </row>
    <row r="1028" hidden="1" outlineLevel="2">
      <c r="A1028" s="14" t="inlineStr">
        <is>
          <t>ets</t>
        </is>
      </c>
      <c r="B1028" s="14" t="inlineStr">
        <is>
          <t>bio</t>
        </is>
      </c>
      <c r="C1028" s="14" t="inlineStr">
        <is>
          <t>ral</t>
        </is>
      </c>
      <c r="D1028" s="36">
        <f>INDEX(Inputs!$W$5:$W$132,MATCH($B1028&amp;"|"&amp;$C1028,Inputs!$A$5:$A$132,0))</f>
        <v/>
      </c>
      <c r="E1028" s="36">
        <f>INDEX(Inputs!$M$5:$M$132,MATCH($B1028&amp;"|"&amp;$C1028,Inputs!$A$5:$A$132,0))</f>
        <v/>
      </c>
      <c r="F1028" s="35" t="n"/>
      <c r="G1028" s="35" t="n"/>
      <c r="H1028" s="14">
        <f>INDEX(VarLab,MATCH($A1028,VarKey,0))&amp;INDEX(MemLab,MATCH($C1028&amp;"|"&amp;$B1028,MemKey,0))</f>
        <v/>
      </c>
      <c r="I1028" s="14">
        <f>INDEX(VarUnit,MATCH($A1028,VarKey,0))</f>
        <v/>
      </c>
      <c r="J1028" s="14">
        <f>INDEX(VarSrc,MATCH($A1028,VarKey,0))</f>
        <v/>
      </c>
      <c r="K1028" s="11">
        <f>CodePrefix&amp;$A1028&amp;IF($C1028="","","."&amp;$C1028&amp;"."&amp;$B1028)&amp;INDEX(VarEnd,MATCH($A1028,VarKey,0))&amp;K$5</f>
        <v/>
      </c>
      <c r="L1028" s="37">
        <f>INDEX(L$280:L$296,$E1028)*$D1028</f>
        <v/>
      </c>
      <c r="M1028" s="36">
        <f>INDEX(M$280:M$296,$E1028)*$D1028</f>
        <v/>
      </c>
      <c r="N1028" s="36">
        <f>INDEX(N$280:N$296,$E1028)*$D1028</f>
        <v/>
      </c>
      <c r="O1028" s="36">
        <f>INDEX(O$280:O$296,$E1028)*$D1028</f>
        <v/>
      </c>
      <c r="P1028" s="36">
        <f>INDEX(P$280:P$296,$E1028)*$D1028</f>
        <v/>
      </c>
      <c r="Q1028" s="36">
        <f>INDEX(Q$280:Q$296,$E1028)*$D1028</f>
        <v/>
      </c>
      <c r="R1028" s="36">
        <f>INDEX(R$280:R$296,$E1028)*$D1028</f>
        <v/>
      </c>
      <c r="S1028" s="36">
        <f>INDEX(S$280:S$296,$E1028)*$D1028</f>
        <v/>
      </c>
      <c r="T1028" s="36">
        <f>INDEX(T$280:T$296,$E1028)*$D1028</f>
        <v/>
      </c>
      <c r="U1028" s="36">
        <f>INDEX(U$280:U$296,$E1028)*$D1028</f>
        <v/>
      </c>
      <c r="V1028" s="36">
        <f>INDEX(V$280:V$296,$E1028)*$D1028</f>
        <v/>
      </c>
      <c r="W1028" s="36">
        <f>INDEX(W$280:W$296,$E1028)*$D1028</f>
        <v/>
      </c>
      <c r="X1028" s="36">
        <f>INDEX(X$280:X$296,$E1028)*$D1028</f>
        <v/>
      </c>
      <c r="Y1028" s="36">
        <f>INDEX(Y$280:Y$296,$E1028)*$D1028</f>
        <v/>
      </c>
      <c r="Z1028" s="36">
        <f>INDEX(Z$280:Z$296,$E1028)*$D1028</f>
        <v/>
      </c>
      <c r="AA1028" s="36">
        <f>INDEX(AA$280:AA$296,$E1028)*$D1028</f>
        <v/>
      </c>
      <c r="AB1028" s="36">
        <f>INDEX(AB$280:AB$296,$E1028)*$D1028</f>
        <v/>
      </c>
      <c r="AC1028" s="36">
        <f>INDEX(AC$280:AC$296,$E1028)*$D1028</f>
        <v/>
      </c>
      <c r="AD1028" s="36">
        <f>INDEX(AD$280:AD$296,$E1028)*$D1028</f>
        <v/>
      </c>
      <c r="AF1028" s="11">
        <f>CodePrefix&amp;$A1028&amp;IF($C1028="","","."&amp;$C1028&amp;"."&amp;$B1028)&amp;INDEX(VarEnd,MATCH($A1028,VarKey,0))&amp;AF$5</f>
        <v/>
      </c>
      <c r="AG1028" s="37">
        <f>INDEX(AG$280:AG$296,$E1028)*$D1028</f>
        <v/>
      </c>
      <c r="AH1028" s="36">
        <f>INDEX(AH$280:AH$296,$E1028)*$D1028</f>
        <v/>
      </c>
      <c r="AI1028" s="36">
        <f>INDEX(AI$280:AI$296,$E1028)*$D1028</f>
        <v/>
      </c>
      <c r="AJ1028" s="36">
        <f>INDEX(AJ$280:AJ$296,$E1028)*$D1028</f>
        <v/>
      </c>
      <c r="AK1028" s="36">
        <f>INDEX(AK$280:AK$296,$E1028)*$D1028</f>
        <v/>
      </c>
      <c r="AL1028" s="36">
        <f>INDEX(AL$280:AL$296,$E1028)*$D1028</f>
        <v/>
      </c>
      <c r="AM1028" s="36">
        <f>INDEX(AM$280:AM$296,$E1028)*$D1028</f>
        <v/>
      </c>
      <c r="AN1028" s="36">
        <f>INDEX(AN$280:AN$296,$E1028)*$D1028</f>
        <v/>
      </c>
      <c r="AO1028" s="36">
        <f>INDEX(AO$280:AO$296,$E1028)*$D1028</f>
        <v/>
      </c>
      <c r="AP1028" s="36">
        <f>INDEX(AP$280:AP$296,$E1028)*$D1028</f>
        <v/>
      </c>
      <c r="AQ1028" s="36">
        <f>INDEX(AQ$280:AQ$296,$E1028)*$D1028</f>
        <v/>
      </c>
      <c r="AR1028" s="36">
        <f>INDEX(AR$280:AR$296,$E1028)*$D1028</f>
        <v/>
      </c>
      <c r="AS1028" s="36">
        <f>INDEX(AS$280:AS$296,$E1028)*$D1028</f>
        <v/>
      </c>
      <c r="AT1028" s="36">
        <f>INDEX(AT$280:AT$296,$E1028)*$D1028</f>
        <v/>
      </c>
      <c r="AU1028" s="36">
        <f>INDEX(AU$280:AU$296,$E1028)*$D1028</f>
        <v/>
      </c>
      <c r="AV1028" s="36">
        <f>INDEX(AV$280:AV$296,$E1028)*$D1028</f>
        <v/>
      </c>
      <c r="AW1028" s="36">
        <f>INDEX(AW$280:AW$296,$E1028)*$D1028</f>
        <v/>
      </c>
      <c r="AX1028" s="36">
        <f>INDEX(AX$280:AX$296,$E1028)*$D1028</f>
        <v/>
      </c>
      <c r="AY1028" s="36">
        <f>INDEX(AY$280:AY$296,$E1028)*$D1028</f>
        <v/>
      </c>
    </row>
    <row r="1029" hidden="1" outlineLevel="2"/>
    <row r="1030" hidden="1" outlineLevel="2">
      <c r="A1030" s="14" t="inlineStr">
        <is>
          <t>ntx</t>
        </is>
      </c>
      <c r="B1030" s="14" t="inlineStr">
        <is>
          <t>coa</t>
        </is>
      </c>
      <c r="C1030" s="14" t="inlineStr">
        <is>
          <t>ral</t>
        </is>
      </c>
      <c r="D1030" s="36">
        <f>INDEX(Inputs!$N$5:$N$132,MATCH($B1030&amp;"|"&amp;$C1030,Inputs!$A$5:$A$132,0))</f>
        <v/>
      </c>
      <c r="E1030" s="36">
        <f>INDEX(Inputs!$K$5:$K$132,MATCH($B1030&amp;"|"&amp;$C1030,Inputs!$A$5:$A$132,0))</f>
        <v/>
      </c>
      <c r="F1030" s="35" t="n"/>
      <c r="G1030" s="35" t="n"/>
      <c r="H1030" s="14">
        <f>INDEX(VarLab,MATCH($A1030,VarKey,0))&amp;INDEX(MemLab,MATCH($C1030&amp;"|"&amp;$B1030,MemKey,0))</f>
        <v/>
      </c>
      <c r="I1030" s="14">
        <f>INDEX(VarUnit,MATCH($A1030,VarKey,0))</f>
        <v/>
      </c>
      <c r="J1030" s="14">
        <f>INDEX(VarSrc,MATCH($A1030,VarKey,0))</f>
        <v/>
      </c>
      <c r="K1030" s="11">
        <f>CodePrefix&amp;$A1030&amp;IF($C1030="","","."&amp;$C1030&amp;"."&amp;$B1030)&amp;INDEX(VarEnd,MATCH($A1030,VarKey,0))&amp;K$5</f>
        <v/>
      </c>
      <c r="L1030" s="37">
        <f>INDEX(L$80:L$93,$D1030)/$E1030</f>
        <v/>
      </c>
      <c r="M1030" s="36">
        <f>INDEX(M$80:M$93,$D1030)/$E1030</f>
        <v/>
      </c>
      <c r="N1030" s="36">
        <f>INDEX(N$80:N$93,$D1030)/$E1030</f>
        <v/>
      </c>
      <c r="O1030" s="36">
        <f>INDEX(O$80:O$93,$D1030)/$E1030</f>
        <v/>
      </c>
      <c r="P1030" s="36">
        <f>INDEX(P$80:P$93,$D1030)/$E1030</f>
        <v/>
      </c>
      <c r="Q1030" s="36">
        <f>INDEX(Q$80:Q$93,$D1030)/$E1030</f>
        <v/>
      </c>
      <c r="R1030" s="36">
        <f>INDEX(R$80:R$93,$D1030)/$E1030</f>
        <v/>
      </c>
      <c r="S1030" s="36">
        <f>INDEX(S$80:S$93,$D1030)/$E1030</f>
        <v/>
      </c>
      <c r="T1030" s="36">
        <f>INDEX(T$80:T$93,$D1030)/$E1030</f>
        <v/>
      </c>
      <c r="U1030" s="36">
        <f>INDEX(U$80:U$93,$D1030)/$E1030</f>
        <v/>
      </c>
      <c r="V1030" s="36">
        <f>INDEX(V$80:V$93,$D1030)/$E1030</f>
        <v/>
      </c>
      <c r="W1030" s="36">
        <f>INDEX(W$80:W$93,$D1030)/$E1030</f>
        <v/>
      </c>
      <c r="X1030" s="36">
        <f>INDEX(X$80:X$93,$D1030)/$E1030</f>
        <v/>
      </c>
      <c r="Y1030" s="36">
        <f>INDEX(Y$80:Y$93,$D1030)/$E1030</f>
        <v/>
      </c>
      <c r="Z1030" s="36">
        <f>INDEX(Z$80:Z$93,$D1030)/$E1030</f>
        <v/>
      </c>
      <c r="AA1030" s="36">
        <f>INDEX(AA$80:AA$93,$D1030)/$E1030</f>
        <v/>
      </c>
      <c r="AB1030" s="36">
        <f>INDEX(AB$80:AB$93,$D1030)/$E1030</f>
        <v/>
      </c>
      <c r="AC1030" s="36">
        <f>INDEX(AC$80:AC$93,$D1030)/$E1030</f>
        <v/>
      </c>
      <c r="AD1030" s="36">
        <f>INDEX(AD$80:AD$93,$D1030)/$E1030</f>
        <v/>
      </c>
      <c r="AF1030" s="11">
        <f>CodePrefix&amp;$A1030&amp;IF($C1030="","","."&amp;$C1030&amp;"."&amp;$B1030)&amp;INDEX(VarEnd,MATCH($A1030,VarKey,0))&amp;AF$5</f>
        <v/>
      </c>
      <c r="AG1030" s="37">
        <f>INDEX(AG$80:AG$93,$D1030)/$E1030</f>
        <v/>
      </c>
      <c r="AH1030" s="36">
        <f>INDEX(AH$80:AH$93,$D1030)/$E1030</f>
        <v/>
      </c>
      <c r="AI1030" s="36">
        <f>INDEX(AI$80:AI$93,$D1030)/$E1030</f>
        <v/>
      </c>
      <c r="AJ1030" s="36">
        <f>INDEX(AJ$80:AJ$93,$D1030)/$E1030</f>
        <v/>
      </c>
      <c r="AK1030" s="36">
        <f>INDEX(AK$80:AK$93,$D1030)/$E1030</f>
        <v/>
      </c>
      <c r="AL1030" s="36">
        <f>INDEX(AL$80:AL$93,$D1030)/$E1030</f>
        <v/>
      </c>
      <c r="AM1030" s="36">
        <f>INDEX(AM$80:AM$93,$D1030)/$E1030</f>
        <v/>
      </c>
      <c r="AN1030" s="36">
        <f>INDEX(AN$80:AN$93,$D1030)/$E1030</f>
        <v/>
      </c>
      <c r="AO1030" s="36">
        <f>INDEX(AO$80:AO$93,$D1030)/$E1030</f>
        <v/>
      </c>
      <c r="AP1030" s="36">
        <f>INDEX(AP$80:AP$93,$D1030)/$E1030</f>
        <v/>
      </c>
      <c r="AQ1030" s="36">
        <f>INDEX(AQ$80:AQ$93,$D1030)/$E1030</f>
        <v/>
      </c>
      <c r="AR1030" s="36">
        <f>INDEX(AR$80:AR$93,$D1030)/$E1030</f>
        <v/>
      </c>
      <c r="AS1030" s="36">
        <f>INDEX(AS$80:AS$93,$D1030)/$E1030</f>
        <v/>
      </c>
      <c r="AT1030" s="36">
        <f>INDEX(AT$80:AT$93,$D1030)/$E1030</f>
        <v/>
      </c>
      <c r="AU1030" s="36">
        <f>INDEX(AU$80:AU$93,$D1030)/$E1030</f>
        <v/>
      </c>
      <c r="AV1030" s="36">
        <f>INDEX(AV$80:AV$93,$D1030)/$E1030</f>
        <v/>
      </c>
      <c r="AW1030" s="36">
        <f>INDEX(AW$80:AW$93,$D1030)/$E1030</f>
        <v/>
      </c>
      <c r="AX1030" s="36">
        <f>INDEX(AX$80:AX$93,$D1030)/$E1030</f>
        <v/>
      </c>
      <c r="AY1030" s="36">
        <f>INDEX(AY$80:AY$93,$D1030)/$E1030</f>
        <v/>
      </c>
    </row>
    <row r="1031" hidden="1" outlineLevel="2">
      <c r="A1031" s="14" t="inlineStr">
        <is>
          <t>ntx</t>
        </is>
      </c>
      <c r="B1031" s="14" t="inlineStr">
        <is>
          <t>nga</t>
        </is>
      </c>
      <c r="C1031" s="14" t="inlineStr">
        <is>
          <t>ral</t>
        </is>
      </c>
      <c r="D1031" s="36">
        <f>INDEX(Inputs!$N$5:$N$132,MATCH($B1031&amp;"|"&amp;$C1031,Inputs!$A$5:$A$132,0))</f>
        <v/>
      </c>
      <c r="E1031" s="36">
        <f>INDEX(Inputs!$K$5:$K$132,MATCH($B1031&amp;"|"&amp;$C1031,Inputs!$A$5:$A$132,0))</f>
        <v/>
      </c>
      <c r="F1031" s="35" t="n"/>
      <c r="G1031" s="35" t="n"/>
      <c r="H1031" s="14">
        <f>INDEX(VarLab,MATCH($A1031,VarKey,0))&amp;INDEX(MemLab,MATCH($C1031&amp;"|"&amp;$B1031,MemKey,0))</f>
        <v/>
      </c>
      <c r="I1031" s="14">
        <f>INDEX(VarUnit,MATCH($A1031,VarKey,0))</f>
        <v/>
      </c>
      <c r="J1031" s="14">
        <f>INDEX(VarSrc,MATCH($A1031,VarKey,0))</f>
        <v/>
      </c>
      <c r="K1031" s="11">
        <f>CodePrefix&amp;$A1031&amp;IF($C1031="","","."&amp;$C1031&amp;"."&amp;$B1031)&amp;INDEX(VarEnd,MATCH($A1031,VarKey,0))&amp;K$5</f>
        <v/>
      </c>
      <c r="L1031" s="37">
        <f>INDEX(L$80:L$93,$D1031)/$E1031</f>
        <v/>
      </c>
      <c r="M1031" s="36">
        <f>INDEX(M$80:M$93,$D1031)/$E1031</f>
        <v/>
      </c>
      <c r="N1031" s="36">
        <f>INDEX(N$80:N$93,$D1031)/$E1031</f>
        <v/>
      </c>
      <c r="O1031" s="36">
        <f>INDEX(O$80:O$93,$D1031)/$E1031</f>
        <v/>
      </c>
      <c r="P1031" s="36">
        <f>INDEX(P$80:P$93,$D1031)/$E1031</f>
        <v/>
      </c>
      <c r="Q1031" s="36">
        <f>INDEX(Q$80:Q$93,$D1031)/$E1031</f>
        <v/>
      </c>
      <c r="R1031" s="36">
        <f>INDEX(R$80:R$93,$D1031)/$E1031</f>
        <v/>
      </c>
      <c r="S1031" s="36">
        <f>INDEX(S$80:S$93,$D1031)/$E1031</f>
        <v/>
      </c>
      <c r="T1031" s="36">
        <f>INDEX(T$80:T$93,$D1031)/$E1031</f>
        <v/>
      </c>
      <c r="U1031" s="36">
        <f>INDEX(U$80:U$93,$D1031)/$E1031</f>
        <v/>
      </c>
      <c r="V1031" s="36">
        <f>INDEX(V$80:V$93,$D1031)/$E1031</f>
        <v/>
      </c>
      <c r="W1031" s="36">
        <f>INDEX(W$80:W$93,$D1031)/$E1031</f>
        <v/>
      </c>
      <c r="X1031" s="36">
        <f>INDEX(X$80:X$93,$D1031)/$E1031</f>
        <v/>
      </c>
      <c r="Y1031" s="36">
        <f>INDEX(Y$80:Y$93,$D1031)/$E1031</f>
        <v/>
      </c>
      <c r="Z1031" s="36">
        <f>INDEX(Z$80:Z$93,$D1031)/$E1031</f>
        <v/>
      </c>
      <c r="AA1031" s="36">
        <f>INDEX(AA$80:AA$93,$D1031)/$E1031</f>
        <v/>
      </c>
      <c r="AB1031" s="36">
        <f>INDEX(AB$80:AB$93,$D1031)/$E1031</f>
        <v/>
      </c>
      <c r="AC1031" s="36">
        <f>INDEX(AC$80:AC$93,$D1031)/$E1031</f>
        <v/>
      </c>
      <c r="AD1031" s="36">
        <f>INDEX(AD$80:AD$93,$D1031)/$E1031</f>
        <v/>
      </c>
      <c r="AF1031" s="11">
        <f>CodePrefix&amp;$A1031&amp;IF($C1031="","","."&amp;$C1031&amp;"."&amp;$B1031)&amp;INDEX(VarEnd,MATCH($A1031,VarKey,0))&amp;AF$5</f>
        <v/>
      </c>
      <c r="AG1031" s="37">
        <f>INDEX(AG$80:AG$93,$D1031)/$E1031</f>
        <v/>
      </c>
      <c r="AH1031" s="36">
        <f>INDEX(AH$80:AH$93,$D1031)/$E1031</f>
        <v/>
      </c>
      <c r="AI1031" s="36">
        <f>INDEX(AI$80:AI$93,$D1031)/$E1031</f>
        <v/>
      </c>
      <c r="AJ1031" s="36">
        <f>INDEX(AJ$80:AJ$93,$D1031)/$E1031</f>
        <v/>
      </c>
      <c r="AK1031" s="36">
        <f>INDEX(AK$80:AK$93,$D1031)/$E1031</f>
        <v/>
      </c>
      <c r="AL1031" s="36">
        <f>INDEX(AL$80:AL$93,$D1031)/$E1031</f>
        <v/>
      </c>
      <c r="AM1031" s="36">
        <f>INDEX(AM$80:AM$93,$D1031)/$E1031</f>
        <v/>
      </c>
      <c r="AN1031" s="36">
        <f>INDEX(AN$80:AN$93,$D1031)/$E1031</f>
        <v/>
      </c>
      <c r="AO1031" s="36">
        <f>INDEX(AO$80:AO$93,$D1031)/$E1031</f>
        <v/>
      </c>
      <c r="AP1031" s="36">
        <f>INDEX(AP$80:AP$93,$D1031)/$E1031</f>
        <v/>
      </c>
      <c r="AQ1031" s="36">
        <f>INDEX(AQ$80:AQ$93,$D1031)/$E1031</f>
        <v/>
      </c>
      <c r="AR1031" s="36">
        <f>INDEX(AR$80:AR$93,$D1031)/$E1031</f>
        <v/>
      </c>
      <c r="AS1031" s="36">
        <f>INDEX(AS$80:AS$93,$D1031)/$E1031</f>
        <v/>
      </c>
      <c r="AT1031" s="36">
        <f>INDEX(AT$80:AT$93,$D1031)/$E1031</f>
        <v/>
      </c>
      <c r="AU1031" s="36">
        <f>INDEX(AU$80:AU$93,$D1031)/$E1031</f>
        <v/>
      </c>
      <c r="AV1031" s="36">
        <f>INDEX(AV$80:AV$93,$D1031)/$E1031</f>
        <v/>
      </c>
      <c r="AW1031" s="36">
        <f>INDEX(AW$80:AW$93,$D1031)/$E1031</f>
        <v/>
      </c>
      <c r="AX1031" s="36">
        <f>INDEX(AX$80:AX$93,$D1031)/$E1031</f>
        <v/>
      </c>
      <c r="AY1031" s="36">
        <f>INDEX(AY$80:AY$93,$D1031)/$E1031</f>
        <v/>
      </c>
    </row>
    <row r="1032" hidden="1" outlineLevel="2">
      <c r="A1032" s="14" t="inlineStr">
        <is>
          <t>ntx</t>
        </is>
      </c>
      <c r="B1032" s="14" t="inlineStr">
        <is>
          <t>gso</t>
        </is>
      </c>
      <c r="C1032" s="14" t="inlineStr">
        <is>
          <t>ral</t>
        </is>
      </c>
      <c r="D1032" s="36">
        <f>INDEX(Inputs!$N$5:$N$132,MATCH($B1032&amp;"|"&amp;$C1032,Inputs!$A$5:$A$132,0))</f>
        <v/>
      </c>
      <c r="E1032" s="36">
        <f>INDEX(Inputs!$K$5:$K$132,MATCH($B1032&amp;"|"&amp;$C1032,Inputs!$A$5:$A$132,0))</f>
        <v/>
      </c>
      <c r="F1032" s="35" t="n"/>
      <c r="G1032" s="35" t="n"/>
      <c r="H1032" s="14">
        <f>INDEX(VarLab,MATCH($A1032,VarKey,0))&amp;INDEX(MemLab,MATCH($C1032&amp;"|"&amp;$B1032,MemKey,0))</f>
        <v/>
      </c>
      <c r="I1032" s="14">
        <f>INDEX(VarUnit,MATCH($A1032,VarKey,0))</f>
        <v/>
      </c>
      <c r="J1032" s="14">
        <f>INDEX(VarSrc,MATCH($A1032,VarKey,0))</f>
        <v/>
      </c>
      <c r="K1032" s="11">
        <f>CodePrefix&amp;$A1032&amp;IF($C1032="","","."&amp;$C1032&amp;"."&amp;$B1032)&amp;INDEX(VarEnd,MATCH($A1032,VarKey,0))&amp;K$5</f>
        <v/>
      </c>
      <c r="L1032" s="37">
        <f>INDEX(L$80:L$93,$D1032)/$E1032</f>
        <v/>
      </c>
      <c r="M1032" s="36">
        <f>INDEX(M$80:M$93,$D1032)/$E1032</f>
        <v/>
      </c>
      <c r="N1032" s="36">
        <f>INDEX(N$80:N$93,$D1032)/$E1032</f>
        <v/>
      </c>
      <c r="O1032" s="36">
        <f>INDEX(O$80:O$93,$D1032)/$E1032</f>
        <v/>
      </c>
      <c r="P1032" s="36">
        <f>INDEX(P$80:P$93,$D1032)/$E1032</f>
        <v/>
      </c>
      <c r="Q1032" s="36">
        <f>INDEX(Q$80:Q$93,$D1032)/$E1032</f>
        <v/>
      </c>
      <c r="R1032" s="36">
        <f>INDEX(R$80:R$93,$D1032)/$E1032</f>
        <v/>
      </c>
      <c r="S1032" s="36">
        <f>INDEX(S$80:S$93,$D1032)/$E1032</f>
        <v/>
      </c>
      <c r="T1032" s="36">
        <f>INDEX(T$80:T$93,$D1032)/$E1032</f>
        <v/>
      </c>
      <c r="U1032" s="36">
        <f>INDEX(U$80:U$93,$D1032)/$E1032</f>
        <v/>
      </c>
      <c r="V1032" s="36">
        <f>INDEX(V$80:V$93,$D1032)/$E1032</f>
        <v/>
      </c>
      <c r="W1032" s="36">
        <f>INDEX(W$80:W$93,$D1032)/$E1032</f>
        <v/>
      </c>
      <c r="X1032" s="36">
        <f>INDEX(X$80:X$93,$D1032)/$E1032</f>
        <v/>
      </c>
      <c r="Y1032" s="36">
        <f>INDEX(Y$80:Y$93,$D1032)/$E1032</f>
        <v/>
      </c>
      <c r="Z1032" s="36">
        <f>INDEX(Z$80:Z$93,$D1032)/$E1032</f>
        <v/>
      </c>
      <c r="AA1032" s="36">
        <f>INDEX(AA$80:AA$93,$D1032)/$E1032</f>
        <v/>
      </c>
      <c r="AB1032" s="36">
        <f>INDEX(AB$80:AB$93,$D1032)/$E1032</f>
        <v/>
      </c>
      <c r="AC1032" s="36">
        <f>INDEX(AC$80:AC$93,$D1032)/$E1032</f>
        <v/>
      </c>
      <c r="AD1032" s="36">
        <f>INDEX(AD$80:AD$93,$D1032)/$E1032</f>
        <v/>
      </c>
      <c r="AF1032" s="11">
        <f>CodePrefix&amp;$A1032&amp;IF($C1032="","","."&amp;$C1032&amp;"."&amp;$B1032)&amp;INDEX(VarEnd,MATCH($A1032,VarKey,0))&amp;AF$5</f>
        <v/>
      </c>
      <c r="AG1032" s="37">
        <f>INDEX(AG$80:AG$93,$D1032)/$E1032</f>
        <v/>
      </c>
      <c r="AH1032" s="36">
        <f>INDEX(AH$80:AH$93,$D1032)/$E1032</f>
        <v/>
      </c>
      <c r="AI1032" s="36">
        <f>INDEX(AI$80:AI$93,$D1032)/$E1032</f>
        <v/>
      </c>
      <c r="AJ1032" s="36">
        <f>INDEX(AJ$80:AJ$93,$D1032)/$E1032</f>
        <v/>
      </c>
      <c r="AK1032" s="36">
        <f>INDEX(AK$80:AK$93,$D1032)/$E1032</f>
        <v/>
      </c>
      <c r="AL1032" s="36">
        <f>INDEX(AL$80:AL$93,$D1032)/$E1032</f>
        <v/>
      </c>
      <c r="AM1032" s="36">
        <f>INDEX(AM$80:AM$93,$D1032)/$E1032</f>
        <v/>
      </c>
      <c r="AN1032" s="36">
        <f>INDEX(AN$80:AN$93,$D1032)/$E1032</f>
        <v/>
      </c>
      <c r="AO1032" s="36">
        <f>INDEX(AO$80:AO$93,$D1032)/$E1032</f>
        <v/>
      </c>
      <c r="AP1032" s="36">
        <f>INDEX(AP$80:AP$93,$D1032)/$E1032</f>
        <v/>
      </c>
      <c r="AQ1032" s="36">
        <f>INDEX(AQ$80:AQ$93,$D1032)/$E1032</f>
        <v/>
      </c>
      <c r="AR1032" s="36">
        <f>INDEX(AR$80:AR$93,$D1032)/$E1032</f>
        <v/>
      </c>
      <c r="AS1032" s="36">
        <f>INDEX(AS$80:AS$93,$D1032)/$E1032</f>
        <v/>
      </c>
      <c r="AT1032" s="36">
        <f>INDEX(AT$80:AT$93,$D1032)/$E1032</f>
        <v/>
      </c>
      <c r="AU1032" s="36">
        <f>INDEX(AU$80:AU$93,$D1032)/$E1032</f>
        <v/>
      </c>
      <c r="AV1032" s="36">
        <f>INDEX(AV$80:AV$93,$D1032)/$E1032</f>
        <v/>
      </c>
      <c r="AW1032" s="36">
        <f>INDEX(AW$80:AW$93,$D1032)/$E1032</f>
        <v/>
      </c>
      <c r="AX1032" s="36">
        <f>INDEX(AX$80:AX$93,$D1032)/$E1032</f>
        <v/>
      </c>
      <c r="AY1032" s="36">
        <f>INDEX(AY$80:AY$93,$D1032)/$E1032</f>
        <v/>
      </c>
    </row>
    <row r="1033" hidden="1" outlineLevel="2">
      <c r="A1033" s="14" t="inlineStr">
        <is>
          <t>ntx</t>
        </is>
      </c>
      <c r="B1033" s="14" t="inlineStr">
        <is>
          <t>die</t>
        </is>
      </c>
      <c r="C1033" s="14" t="inlineStr">
        <is>
          <t>ral</t>
        </is>
      </c>
      <c r="D1033" s="36">
        <f>INDEX(Inputs!$N$5:$N$132,MATCH($B1033&amp;"|"&amp;$C1033,Inputs!$A$5:$A$132,0))</f>
        <v/>
      </c>
      <c r="E1033" s="36">
        <f>INDEX(Inputs!$K$5:$K$132,MATCH($B1033&amp;"|"&amp;$C1033,Inputs!$A$5:$A$132,0))</f>
        <v/>
      </c>
      <c r="F1033" s="35" t="n"/>
      <c r="G1033" s="35" t="n"/>
      <c r="H1033" s="14">
        <f>INDEX(VarLab,MATCH($A1033,VarKey,0))&amp;INDEX(MemLab,MATCH($C1033&amp;"|"&amp;$B1033,MemKey,0))</f>
        <v/>
      </c>
      <c r="I1033" s="14">
        <f>INDEX(VarUnit,MATCH($A1033,VarKey,0))</f>
        <v/>
      </c>
      <c r="J1033" s="14">
        <f>INDEX(VarSrc,MATCH($A1033,VarKey,0))</f>
        <v/>
      </c>
      <c r="K1033" s="11">
        <f>CodePrefix&amp;$A1033&amp;IF($C1033="","","."&amp;$C1033&amp;"."&amp;$B1033)&amp;INDEX(VarEnd,MATCH($A1033,VarKey,0))&amp;K$5</f>
        <v/>
      </c>
      <c r="L1033" s="37">
        <f>INDEX(L$80:L$93,$D1033)/$E1033</f>
        <v/>
      </c>
      <c r="M1033" s="36">
        <f>INDEX(M$80:M$93,$D1033)/$E1033</f>
        <v/>
      </c>
      <c r="N1033" s="36">
        <f>INDEX(N$80:N$93,$D1033)/$E1033</f>
        <v/>
      </c>
      <c r="O1033" s="36">
        <f>INDEX(O$80:O$93,$D1033)/$E1033</f>
        <v/>
      </c>
      <c r="P1033" s="36">
        <f>INDEX(P$80:P$93,$D1033)/$E1033</f>
        <v/>
      </c>
      <c r="Q1033" s="36">
        <f>INDEX(Q$80:Q$93,$D1033)/$E1033</f>
        <v/>
      </c>
      <c r="R1033" s="36">
        <f>INDEX(R$80:R$93,$D1033)/$E1033</f>
        <v/>
      </c>
      <c r="S1033" s="36">
        <f>INDEX(S$80:S$93,$D1033)/$E1033</f>
        <v/>
      </c>
      <c r="T1033" s="36">
        <f>INDEX(T$80:T$93,$D1033)/$E1033</f>
        <v/>
      </c>
      <c r="U1033" s="36">
        <f>INDEX(U$80:U$93,$D1033)/$E1033</f>
        <v/>
      </c>
      <c r="V1033" s="36">
        <f>INDEX(V$80:V$93,$D1033)/$E1033</f>
        <v/>
      </c>
      <c r="W1033" s="36">
        <f>INDEX(W$80:W$93,$D1033)/$E1033</f>
        <v/>
      </c>
      <c r="X1033" s="36">
        <f>INDEX(X$80:X$93,$D1033)/$E1033</f>
        <v/>
      </c>
      <c r="Y1033" s="36">
        <f>INDEX(Y$80:Y$93,$D1033)/$E1033</f>
        <v/>
      </c>
      <c r="Z1033" s="36">
        <f>INDEX(Z$80:Z$93,$D1033)/$E1033</f>
        <v/>
      </c>
      <c r="AA1033" s="36">
        <f>INDEX(AA$80:AA$93,$D1033)/$E1033</f>
        <v/>
      </c>
      <c r="AB1033" s="36">
        <f>INDEX(AB$80:AB$93,$D1033)/$E1033</f>
        <v/>
      </c>
      <c r="AC1033" s="36">
        <f>INDEX(AC$80:AC$93,$D1033)/$E1033</f>
        <v/>
      </c>
      <c r="AD1033" s="36">
        <f>INDEX(AD$80:AD$93,$D1033)/$E1033</f>
        <v/>
      </c>
      <c r="AF1033" s="11">
        <f>CodePrefix&amp;$A1033&amp;IF($C1033="","","."&amp;$C1033&amp;"."&amp;$B1033)&amp;INDEX(VarEnd,MATCH($A1033,VarKey,0))&amp;AF$5</f>
        <v/>
      </c>
      <c r="AG1033" s="37">
        <f>INDEX(AG$80:AG$93,$D1033)/$E1033</f>
        <v/>
      </c>
      <c r="AH1033" s="36">
        <f>INDEX(AH$80:AH$93,$D1033)/$E1033</f>
        <v/>
      </c>
      <c r="AI1033" s="36">
        <f>INDEX(AI$80:AI$93,$D1033)/$E1033</f>
        <v/>
      </c>
      <c r="AJ1033" s="36">
        <f>INDEX(AJ$80:AJ$93,$D1033)/$E1033</f>
        <v/>
      </c>
      <c r="AK1033" s="36">
        <f>INDEX(AK$80:AK$93,$D1033)/$E1033</f>
        <v/>
      </c>
      <c r="AL1033" s="36">
        <f>INDEX(AL$80:AL$93,$D1033)/$E1033</f>
        <v/>
      </c>
      <c r="AM1033" s="36">
        <f>INDEX(AM$80:AM$93,$D1033)/$E1033</f>
        <v/>
      </c>
      <c r="AN1033" s="36">
        <f>INDEX(AN$80:AN$93,$D1033)/$E1033</f>
        <v/>
      </c>
      <c r="AO1033" s="36">
        <f>INDEX(AO$80:AO$93,$D1033)/$E1033</f>
        <v/>
      </c>
      <c r="AP1033" s="36">
        <f>INDEX(AP$80:AP$93,$D1033)/$E1033</f>
        <v/>
      </c>
      <c r="AQ1033" s="36">
        <f>INDEX(AQ$80:AQ$93,$D1033)/$E1033</f>
        <v/>
      </c>
      <c r="AR1033" s="36">
        <f>INDEX(AR$80:AR$93,$D1033)/$E1033</f>
        <v/>
      </c>
      <c r="AS1033" s="36">
        <f>INDEX(AS$80:AS$93,$D1033)/$E1033</f>
        <v/>
      </c>
      <c r="AT1033" s="36">
        <f>INDEX(AT$80:AT$93,$D1033)/$E1033</f>
        <v/>
      </c>
      <c r="AU1033" s="36">
        <f>INDEX(AU$80:AU$93,$D1033)/$E1033</f>
        <v/>
      </c>
      <c r="AV1033" s="36">
        <f>INDEX(AV$80:AV$93,$D1033)/$E1033</f>
        <v/>
      </c>
      <c r="AW1033" s="36">
        <f>INDEX(AW$80:AW$93,$D1033)/$E1033</f>
        <v/>
      </c>
      <c r="AX1033" s="36">
        <f>INDEX(AX$80:AX$93,$D1033)/$E1033</f>
        <v/>
      </c>
      <c r="AY1033" s="36">
        <f>INDEX(AY$80:AY$93,$D1033)/$E1033</f>
        <v/>
      </c>
    </row>
    <row r="1034" hidden="1" outlineLevel="2">
      <c r="A1034" s="14" t="inlineStr">
        <is>
          <t>ntx</t>
        </is>
      </c>
      <c r="B1034" s="14" t="inlineStr">
        <is>
          <t>lpg</t>
        </is>
      </c>
      <c r="C1034" s="14" t="inlineStr">
        <is>
          <t>ral</t>
        </is>
      </c>
      <c r="D1034" s="36">
        <f>INDEX(Inputs!$N$5:$N$132,MATCH($B1034&amp;"|"&amp;$C1034,Inputs!$A$5:$A$132,0))</f>
        <v/>
      </c>
      <c r="E1034" s="36">
        <f>INDEX(Inputs!$K$5:$K$132,MATCH($B1034&amp;"|"&amp;$C1034,Inputs!$A$5:$A$132,0))</f>
        <v/>
      </c>
      <c r="F1034" s="35" t="n"/>
      <c r="G1034" s="35" t="n"/>
      <c r="H1034" s="14">
        <f>INDEX(VarLab,MATCH($A1034,VarKey,0))&amp;INDEX(MemLab,MATCH($C1034&amp;"|"&amp;$B1034,MemKey,0))</f>
        <v/>
      </c>
      <c r="I1034" s="14">
        <f>INDEX(VarUnit,MATCH($A1034,VarKey,0))</f>
        <v/>
      </c>
      <c r="J1034" s="14">
        <f>INDEX(VarSrc,MATCH($A1034,VarKey,0))</f>
        <v/>
      </c>
      <c r="K1034" s="11">
        <f>CodePrefix&amp;$A1034&amp;IF($C1034="","","."&amp;$C1034&amp;"."&amp;$B1034)&amp;INDEX(VarEnd,MATCH($A1034,VarKey,0))&amp;K$5</f>
        <v/>
      </c>
      <c r="L1034" s="37">
        <f>INDEX(L$80:L$93,$D1034)/$E1034</f>
        <v/>
      </c>
      <c r="M1034" s="36">
        <f>INDEX(M$80:M$93,$D1034)/$E1034</f>
        <v/>
      </c>
      <c r="N1034" s="36">
        <f>INDEX(N$80:N$93,$D1034)/$E1034</f>
        <v/>
      </c>
      <c r="O1034" s="36">
        <f>INDEX(O$80:O$93,$D1034)/$E1034</f>
        <v/>
      </c>
      <c r="P1034" s="36">
        <f>INDEX(P$80:P$93,$D1034)/$E1034</f>
        <v/>
      </c>
      <c r="Q1034" s="36">
        <f>INDEX(Q$80:Q$93,$D1034)/$E1034</f>
        <v/>
      </c>
      <c r="R1034" s="36">
        <f>INDEX(R$80:R$93,$D1034)/$E1034</f>
        <v/>
      </c>
      <c r="S1034" s="36">
        <f>INDEX(S$80:S$93,$D1034)/$E1034</f>
        <v/>
      </c>
      <c r="T1034" s="36">
        <f>INDEX(T$80:T$93,$D1034)/$E1034</f>
        <v/>
      </c>
      <c r="U1034" s="36">
        <f>INDEX(U$80:U$93,$D1034)/$E1034</f>
        <v/>
      </c>
      <c r="V1034" s="36">
        <f>INDEX(V$80:V$93,$D1034)/$E1034</f>
        <v/>
      </c>
      <c r="W1034" s="36">
        <f>INDEX(W$80:W$93,$D1034)/$E1034</f>
        <v/>
      </c>
      <c r="X1034" s="36">
        <f>INDEX(X$80:X$93,$D1034)/$E1034</f>
        <v/>
      </c>
      <c r="Y1034" s="36">
        <f>INDEX(Y$80:Y$93,$D1034)/$E1034</f>
        <v/>
      </c>
      <c r="Z1034" s="36">
        <f>INDEX(Z$80:Z$93,$D1034)/$E1034</f>
        <v/>
      </c>
      <c r="AA1034" s="36">
        <f>INDEX(AA$80:AA$93,$D1034)/$E1034</f>
        <v/>
      </c>
      <c r="AB1034" s="36">
        <f>INDEX(AB$80:AB$93,$D1034)/$E1034</f>
        <v/>
      </c>
      <c r="AC1034" s="36">
        <f>INDEX(AC$80:AC$93,$D1034)/$E1034</f>
        <v/>
      </c>
      <c r="AD1034" s="36">
        <f>INDEX(AD$80:AD$93,$D1034)/$E1034</f>
        <v/>
      </c>
      <c r="AF1034" s="11">
        <f>CodePrefix&amp;$A1034&amp;IF($C1034="","","."&amp;$C1034&amp;"."&amp;$B1034)&amp;INDEX(VarEnd,MATCH($A1034,VarKey,0))&amp;AF$5</f>
        <v/>
      </c>
      <c r="AG1034" s="37">
        <f>INDEX(AG$80:AG$93,$D1034)/$E1034</f>
        <v/>
      </c>
      <c r="AH1034" s="36">
        <f>INDEX(AH$80:AH$93,$D1034)/$E1034</f>
        <v/>
      </c>
      <c r="AI1034" s="36">
        <f>INDEX(AI$80:AI$93,$D1034)/$E1034</f>
        <v/>
      </c>
      <c r="AJ1034" s="36">
        <f>INDEX(AJ$80:AJ$93,$D1034)/$E1034</f>
        <v/>
      </c>
      <c r="AK1034" s="36">
        <f>INDEX(AK$80:AK$93,$D1034)/$E1034</f>
        <v/>
      </c>
      <c r="AL1034" s="36">
        <f>INDEX(AL$80:AL$93,$D1034)/$E1034</f>
        <v/>
      </c>
      <c r="AM1034" s="36">
        <f>INDEX(AM$80:AM$93,$D1034)/$E1034</f>
        <v/>
      </c>
      <c r="AN1034" s="36">
        <f>INDEX(AN$80:AN$93,$D1034)/$E1034</f>
        <v/>
      </c>
      <c r="AO1034" s="36">
        <f>INDEX(AO$80:AO$93,$D1034)/$E1034</f>
        <v/>
      </c>
      <c r="AP1034" s="36">
        <f>INDEX(AP$80:AP$93,$D1034)/$E1034</f>
        <v/>
      </c>
      <c r="AQ1034" s="36">
        <f>INDEX(AQ$80:AQ$93,$D1034)/$E1034</f>
        <v/>
      </c>
      <c r="AR1034" s="36">
        <f>INDEX(AR$80:AR$93,$D1034)/$E1034</f>
        <v/>
      </c>
      <c r="AS1034" s="36">
        <f>INDEX(AS$80:AS$93,$D1034)/$E1034</f>
        <v/>
      </c>
      <c r="AT1034" s="36">
        <f>INDEX(AT$80:AT$93,$D1034)/$E1034</f>
        <v/>
      </c>
      <c r="AU1034" s="36">
        <f>INDEX(AU$80:AU$93,$D1034)/$E1034</f>
        <v/>
      </c>
      <c r="AV1034" s="36">
        <f>INDEX(AV$80:AV$93,$D1034)/$E1034</f>
        <v/>
      </c>
      <c r="AW1034" s="36">
        <f>INDEX(AW$80:AW$93,$D1034)/$E1034</f>
        <v/>
      </c>
      <c r="AX1034" s="36">
        <f>INDEX(AX$80:AX$93,$D1034)/$E1034</f>
        <v/>
      </c>
      <c r="AY1034" s="36">
        <f>INDEX(AY$80:AY$93,$D1034)/$E1034</f>
        <v/>
      </c>
    </row>
    <row r="1035" hidden="1" outlineLevel="2">
      <c r="A1035" s="14" t="inlineStr">
        <is>
          <t>ntx</t>
        </is>
      </c>
      <c r="B1035" s="14" t="inlineStr">
        <is>
          <t>ker</t>
        </is>
      </c>
      <c r="C1035" s="14" t="inlineStr">
        <is>
          <t>ral</t>
        </is>
      </c>
      <c r="D1035" s="36">
        <f>INDEX(Inputs!$N$5:$N$132,MATCH($B1035&amp;"|"&amp;$C1035,Inputs!$A$5:$A$132,0))</f>
        <v/>
      </c>
      <c r="E1035" s="36">
        <f>INDEX(Inputs!$K$5:$K$132,MATCH($B1035&amp;"|"&amp;$C1035,Inputs!$A$5:$A$132,0))</f>
        <v/>
      </c>
      <c r="F1035" s="35" t="n"/>
      <c r="G1035" s="35" t="n"/>
      <c r="H1035" s="14">
        <f>INDEX(VarLab,MATCH($A1035,VarKey,0))&amp;INDEX(MemLab,MATCH($C1035&amp;"|"&amp;$B1035,MemKey,0))</f>
        <v/>
      </c>
      <c r="I1035" s="14">
        <f>INDEX(VarUnit,MATCH($A1035,VarKey,0))</f>
        <v/>
      </c>
      <c r="J1035" s="14">
        <f>INDEX(VarSrc,MATCH($A1035,VarKey,0))</f>
        <v/>
      </c>
      <c r="K1035" s="11">
        <f>CodePrefix&amp;$A1035&amp;IF($C1035="","","."&amp;$C1035&amp;"."&amp;$B1035)&amp;INDEX(VarEnd,MATCH($A1035,VarKey,0))&amp;K$5</f>
        <v/>
      </c>
      <c r="L1035" s="37">
        <f>INDEX(L$80:L$93,$D1035)/$E1035</f>
        <v/>
      </c>
      <c r="M1035" s="36">
        <f>INDEX(M$80:M$93,$D1035)/$E1035</f>
        <v/>
      </c>
      <c r="N1035" s="36">
        <f>INDEX(N$80:N$93,$D1035)/$E1035</f>
        <v/>
      </c>
      <c r="O1035" s="36">
        <f>INDEX(O$80:O$93,$D1035)/$E1035</f>
        <v/>
      </c>
      <c r="P1035" s="36">
        <f>INDEX(P$80:P$93,$D1035)/$E1035</f>
        <v/>
      </c>
      <c r="Q1035" s="36">
        <f>INDEX(Q$80:Q$93,$D1035)/$E1035</f>
        <v/>
      </c>
      <c r="R1035" s="36">
        <f>INDEX(R$80:R$93,$D1035)/$E1035</f>
        <v/>
      </c>
      <c r="S1035" s="36">
        <f>INDEX(S$80:S$93,$D1035)/$E1035</f>
        <v/>
      </c>
      <c r="T1035" s="36">
        <f>INDEX(T$80:T$93,$D1035)/$E1035</f>
        <v/>
      </c>
      <c r="U1035" s="36">
        <f>INDEX(U$80:U$93,$D1035)/$E1035</f>
        <v/>
      </c>
      <c r="V1035" s="36">
        <f>INDEX(V$80:V$93,$D1035)/$E1035</f>
        <v/>
      </c>
      <c r="W1035" s="36">
        <f>INDEX(W$80:W$93,$D1035)/$E1035</f>
        <v/>
      </c>
      <c r="X1035" s="36">
        <f>INDEX(X$80:X$93,$D1035)/$E1035</f>
        <v/>
      </c>
      <c r="Y1035" s="36">
        <f>INDEX(Y$80:Y$93,$D1035)/$E1035</f>
        <v/>
      </c>
      <c r="Z1035" s="36">
        <f>INDEX(Z$80:Z$93,$D1035)/$E1035</f>
        <v/>
      </c>
      <c r="AA1035" s="36">
        <f>INDEX(AA$80:AA$93,$D1035)/$E1035</f>
        <v/>
      </c>
      <c r="AB1035" s="36">
        <f>INDEX(AB$80:AB$93,$D1035)/$E1035</f>
        <v/>
      </c>
      <c r="AC1035" s="36">
        <f>INDEX(AC$80:AC$93,$D1035)/$E1035</f>
        <v/>
      </c>
      <c r="AD1035" s="36">
        <f>INDEX(AD$80:AD$93,$D1035)/$E1035</f>
        <v/>
      </c>
      <c r="AF1035" s="11">
        <f>CodePrefix&amp;$A1035&amp;IF($C1035="","","."&amp;$C1035&amp;"."&amp;$B1035)&amp;INDEX(VarEnd,MATCH($A1035,VarKey,0))&amp;AF$5</f>
        <v/>
      </c>
      <c r="AG1035" s="37">
        <f>INDEX(AG$80:AG$93,$D1035)/$E1035</f>
        <v/>
      </c>
      <c r="AH1035" s="36">
        <f>INDEX(AH$80:AH$93,$D1035)/$E1035</f>
        <v/>
      </c>
      <c r="AI1035" s="36">
        <f>INDEX(AI$80:AI$93,$D1035)/$E1035</f>
        <v/>
      </c>
      <c r="AJ1035" s="36">
        <f>INDEX(AJ$80:AJ$93,$D1035)/$E1035</f>
        <v/>
      </c>
      <c r="AK1035" s="36">
        <f>INDEX(AK$80:AK$93,$D1035)/$E1035</f>
        <v/>
      </c>
      <c r="AL1035" s="36">
        <f>INDEX(AL$80:AL$93,$D1035)/$E1035</f>
        <v/>
      </c>
      <c r="AM1035" s="36">
        <f>INDEX(AM$80:AM$93,$D1035)/$E1035</f>
        <v/>
      </c>
      <c r="AN1035" s="36">
        <f>INDEX(AN$80:AN$93,$D1035)/$E1035</f>
        <v/>
      </c>
      <c r="AO1035" s="36">
        <f>INDEX(AO$80:AO$93,$D1035)/$E1035</f>
        <v/>
      </c>
      <c r="AP1035" s="36">
        <f>INDEX(AP$80:AP$93,$D1035)/$E1035</f>
        <v/>
      </c>
      <c r="AQ1035" s="36">
        <f>INDEX(AQ$80:AQ$93,$D1035)/$E1035</f>
        <v/>
      </c>
      <c r="AR1035" s="36">
        <f>INDEX(AR$80:AR$93,$D1035)/$E1035</f>
        <v/>
      </c>
      <c r="AS1035" s="36">
        <f>INDEX(AS$80:AS$93,$D1035)/$E1035</f>
        <v/>
      </c>
      <c r="AT1035" s="36">
        <f>INDEX(AT$80:AT$93,$D1035)/$E1035</f>
        <v/>
      </c>
      <c r="AU1035" s="36">
        <f>INDEX(AU$80:AU$93,$D1035)/$E1035</f>
        <v/>
      </c>
      <c r="AV1035" s="36">
        <f>INDEX(AV$80:AV$93,$D1035)/$E1035</f>
        <v/>
      </c>
      <c r="AW1035" s="36">
        <f>INDEX(AW$80:AW$93,$D1035)/$E1035</f>
        <v/>
      </c>
      <c r="AX1035" s="36">
        <f>INDEX(AX$80:AX$93,$D1035)/$E1035</f>
        <v/>
      </c>
      <c r="AY1035" s="36">
        <f>INDEX(AY$80:AY$93,$D1035)/$E1035</f>
        <v/>
      </c>
    </row>
    <row r="1036" hidden="1" outlineLevel="2">
      <c r="A1036" s="14" t="inlineStr">
        <is>
          <t>ntx</t>
        </is>
      </c>
      <c r="B1036" s="14" t="inlineStr">
        <is>
          <t>oop</t>
        </is>
      </c>
      <c r="C1036" s="14" t="inlineStr">
        <is>
          <t>ral</t>
        </is>
      </c>
      <c r="D1036" s="36">
        <f>INDEX(Inputs!$N$5:$N$132,MATCH($B1036&amp;"|"&amp;$C1036,Inputs!$A$5:$A$132,0))</f>
        <v/>
      </c>
      <c r="E1036" s="36">
        <f>INDEX(Inputs!$K$5:$K$132,MATCH($B1036&amp;"|"&amp;$C1036,Inputs!$A$5:$A$132,0))</f>
        <v/>
      </c>
      <c r="F1036" s="35" t="n"/>
      <c r="G1036" s="35" t="n"/>
      <c r="H1036" s="14">
        <f>INDEX(VarLab,MATCH($A1036,VarKey,0))&amp;INDEX(MemLab,MATCH($C1036&amp;"|"&amp;$B1036,MemKey,0))</f>
        <v/>
      </c>
      <c r="I1036" s="14">
        <f>INDEX(VarUnit,MATCH($A1036,VarKey,0))</f>
        <v/>
      </c>
      <c r="J1036" s="14">
        <f>INDEX(VarSrc,MATCH($A1036,VarKey,0))</f>
        <v/>
      </c>
      <c r="K1036" s="11">
        <f>CodePrefix&amp;$A1036&amp;IF($C1036="","","."&amp;$C1036&amp;"."&amp;$B1036)&amp;INDEX(VarEnd,MATCH($A1036,VarKey,0))&amp;K$5</f>
        <v/>
      </c>
      <c r="L1036" s="37">
        <f>INDEX(L$80:L$93,$D1036)/$E1036</f>
        <v/>
      </c>
      <c r="M1036" s="36">
        <f>INDEX(M$80:M$93,$D1036)/$E1036</f>
        <v/>
      </c>
      <c r="N1036" s="36">
        <f>INDEX(N$80:N$93,$D1036)/$E1036</f>
        <v/>
      </c>
      <c r="O1036" s="36">
        <f>INDEX(O$80:O$93,$D1036)/$E1036</f>
        <v/>
      </c>
      <c r="P1036" s="36">
        <f>INDEX(P$80:P$93,$D1036)/$E1036</f>
        <v/>
      </c>
      <c r="Q1036" s="36">
        <f>INDEX(Q$80:Q$93,$D1036)/$E1036</f>
        <v/>
      </c>
      <c r="R1036" s="36">
        <f>INDEX(R$80:R$93,$D1036)/$E1036</f>
        <v/>
      </c>
      <c r="S1036" s="36">
        <f>INDEX(S$80:S$93,$D1036)/$E1036</f>
        <v/>
      </c>
      <c r="T1036" s="36">
        <f>INDEX(T$80:T$93,$D1036)/$E1036</f>
        <v/>
      </c>
      <c r="U1036" s="36">
        <f>INDEX(U$80:U$93,$D1036)/$E1036</f>
        <v/>
      </c>
      <c r="V1036" s="36">
        <f>INDEX(V$80:V$93,$D1036)/$E1036</f>
        <v/>
      </c>
      <c r="W1036" s="36">
        <f>INDEX(W$80:W$93,$D1036)/$E1036</f>
        <v/>
      </c>
      <c r="X1036" s="36">
        <f>INDEX(X$80:X$93,$D1036)/$E1036</f>
        <v/>
      </c>
      <c r="Y1036" s="36">
        <f>INDEX(Y$80:Y$93,$D1036)/$E1036</f>
        <v/>
      </c>
      <c r="Z1036" s="36">
        <f>INDEX(Z$80:Z$93,$D1036)/$E1036</f>
        <v/>
      </c>
      <c r="AA1036" s="36">
        <f>INDEX(AA$80:AA$93,$D1036)/$E1036</f>
        <v/>
      </c>
      <c r="AB1036" s="36">
        <f>INDEX(AB$80:AB$93,$D1036)/$E1036</f>
        <v/>
      </c>
      <c r="AC1036" s="36">
        <f>INDEX(AC$80:AC$93,$D1036)/$E1036</f>
        <v/>
      </c>
      <c r="AD1036" s="36">
        <f>INDEX(AD$80:AD$93,$D1036)/$E1036</f>
        <v/>
      </c>
      <c r="AF1036" s="11">
        <f>CodePrefix&amp;$A1036&amp;IF($C1036="","","."&amp;$C1036&amp;"."&amp;$B1036)&amp;INDEX(VarEnd,MATCH($A1036,VarKey,0))&amp;AF$5</f>
        <v/>
      </c>
      <c r="AG1036" s="37">
        <f>INDEX(AG$80:AG$93,$D1036)/$E1036</f>
        <v/>
      </c>
      <c r="AH1036" s="36">
        <f>INDEX(AH$80:AH$93,$D1036)/$E1036</f>
        <v/>
      </c>
      <c r="AI1036" s="36">
        <f>INDEX(AI$80:AI$93,$D1036)/$E1036</f>
        <v/>
      </c>
      <c r="AJ1036" s="36">
        <f>INDEX(AJ$80:AJ$93,$D1036)/$E1036</f>
        <v/>
      </c>
      <c r="AK1036" s="36">
        <f>INDEX(AK$80:AK$93,$D1036)/$E1036</f>
        <v/>
      </c>
      <c r="AL1036" s="36">
        <f>INDEX(AL$80:AL$93,$D1036)/$E1036</f>
        <v/>
      </c>
      <c r="AM1036" s="36">
        <f>INDEX(AM$80:AM$93,$D1036)/$E1036</f>
        <v/>
      </c>
      <c r="AN1036" s="36">
        <f>INDEX(AN$80:AN$93,$D1036)/$E1036</f>
        <v/>
      </c>
      <c r="AO1036" s="36">
        <f>INDEX(AO$80:AO$93,$D1036)/$E1036</f>
        <v/>
      </c>
      <c r="AP1036" s="36">
        <f>INDEX(AP$80:AP$93,$D1036)/$E1036</f>
        <v/>
      </c>
      <c r="AQ1036" s="36">
        <f>INDEX(AQ$80:AQ$93,$D1036)/$E1036</f>
        <v/>
      </c>
      <c r="AR1036" s="36">
        <f>INDEX(AR$80:AR$93,$D1036)/$E1036</f>
        <v/>
      </c>
      <c r="AS1036" s="36">
        <f>INDEX(AS$80:AS$93,$D1036)/$E1036</f>
        <v/>
      </c>
      <c r="AT1036" s="36">
        <f>INDEX(AT$80:AT$93,$D1036)/$E1036</f>
        <v/>
      </c>
      <c r="AU1036" s="36">
        <f>INDEX(AU$80:AU$93,$D1036)/$E1036</f>
        <v/>
      </c>
      <c r="AV1036" s="36">
        <f>INDEX(AV$80:AV$93,$D1036)/$E1036</f>
        <v/>
      </c>
      <c r="AW1036" s="36">
        <f>INDEX(AW$80:AW$93,$D1036)/$E1036</f>
        <v/>
      </c>
      <c r="AX1036" s="36">
        <f>INDEX(AX$80:AX$93,$D1036)/$E1036</f>
        <v/>
      </c>
      <c r="AY1036" s="36">
        <f>INDEX(AY$80:AY$93,$D1036)/$E1036</f>
        <v/>
      </c>
    </row>
    <row r="1037" hidden="1" outlineLevel="2">
      <c r="A1037" s="14" t="inlineStr">
        <is>
          <t>ntx</t>
        </is>
      </c>
      <c r="B1037" s="14" t="inlineStr">
        <is>
          <t>bio</t>
        </is>
      </c>
      <c r="C1037" s="14" t="inlineStr">
        <is>
          <t>ral</t>
        </is>
      </c>
      <c r="D1037" s="36">
        <f>INDEX(Inputs!$N$5:$N$132,MATCH($B1037&amp;"|"&amp;$C1037,Inputs!$A$5:$A$132,0))</f>
        <v/>
      </c>
      <c r="E1037" s="36">
        <f>INDEX(Inputs!$K$5:$K$132,MATCH($B1037&amp;"|"&amp;$C1037,Inputs!$A$5:$A$132,0))</f>
        <v/>
      </c>
      <c r="F1037" s="35" t="n"/>
      <c r="G1037" s="35" t="n"/>
      <c r="H1037" s="14">
        <f>INDEX(VarLab,MATCH($A1037,VarKey,0))&amp;INDEX(MemLab,MATCH($C1037&amp;"|"&amp;$B1037,MemKey,0))</f>
        <v/>
      </c>
      <c r="I1037" s="14">
        <f>INDEX(VarUnit,MATCH($A1037,VarKey,0))</f>
        <v/>
      </c>
      <c r="J1037" s="14">
        <f>INDEX(VarSrc,MATCH($A1037,VarKey,0))</f>
        <v/>
      </c>
      <c r="K1037" s="11">
        <f>CodePrefix&amp;$A1037&amp;IF($C1037="","","."&amp;$C1037&amp;"."&amp;$B1037)&amp;INDEX(VarEnd,MATCH($A1037,VarKey,0))&amp;K$5</f>
        <v/>
      </c>
      <c r="L1037" s="37">
        <f>INDEX(L$80:L$93,$D1037)/$E1037</f>
        <v/>
      </c>
      <c r="M1037" s="36">
        <f>INDEX(M$80:M$93,$D1037)/$E1037</f>
        <v/>
      </c>
      <c r="N1037" s="36">
        <f>INDEX(N$80:N$93,$D1037)/$E1037</f>
        <v/>
      </c>
      <c r="O1037" s="36">
        <f>INDEX(O$80:O$93,$D1037)/$E1037</f>
        <v/>
      </c>
      <c r="P1037" s="36">
        <f>INDEX(P$80:P$93,$D1037)/$E1037</f>
        <v/>
      </c>
      <c r="Q1037" s="36">
        <f>INDEX(Q$80:Q$93,$D1037)/$E1037</f>
        <v/>
      </c>
      <c r="R1037" s="36">
        <f>INDEX(R$80:R$93,$D1037)/$E1037</f>
        <v/>
      </c>
      <c r="S1037" s="36">
        <f>INDEX(S$80:S$93,$D1037)/$E1037</f>
        <v/>
      </c>
      <c r="T1037" s="36">
        <f>INDEX(T$80:T$93,$D1037)/$E1037</f>
        <v/>
      </c>
      <c r="U1037" s="36">
        <f>INDEX(U$80:U$93,$D1037)/$E1037</f>
        <v/>
      </c>
      <c r="V1037" s="36">
        <f>INDEX(V$80:V$93,$D1037)/$E1037</f>
        <v/>
      </c>
      <c r="W1037" s="36">
        <f>INDEX(W$80:W$93,$D1037)/$E1037</f>
        <v/>
      </c>
      <c r="X1037" s="36">
        <f>INDEX(X$80:X$93,$D1037)/$E1037</f>
        <v/>
      </c>
      <c r="Y1037" s="36">
        <f>INDEX(Y$80:Y$93,$D1037)/$E1037</f>
        <v/>
      </c>
      <c r="Z1037" s="36">
        <f>INDEX(Z$80:Z$93,$D1037)/$E1037</f>
        <v/>
      </c>
      <c r="AA1037" s="36">
        <f>INDEX(AA$80:AA$93,$D1037)/$E1037</f>
        <v/>
      </c>
      <c r="AB1037" s="36">
        <f>INDEX(AB$80:AB$93,$D1037)/$E1037</f>
        <v/>
      </c>
      <c r="AC1037" s="36">
        <f>INDEX(AC$80:AC$93,$D1037)/$E1037</f>
        <v/>
      </c>
      <c r="AD1037" s="36">
        <f>INDEX(AD$80:AD$93,$D1037)/$E1037</f>
        <v/>
      </c>
      <c r="AF1037" s="11">
        <f>CodePrefix&amp;$A1037&amp;IF($C1037="","","."&amp;$C1037&amp;"."&amp;$B1037)&amp;INDEX(VarEnd,MATCH($A1037,VarKey,0))&amp;AF$5</f>
        <v/>
      </c>
      <c r="AG1037" s="37">
        <f>INDEX(AG$80:AG$93,$D1037)/$E1037</f>
        <v/>
      </c>
      <c r="AH1037" s="36">
        <f>INDEX(AH$80:AH$93,$D1037)/$E1037</f>
        <v/>
      </c>
      <c r="AI1037" s="36">
        <f>INDEX(AI$80:AI$93,$D1037)/$E1037</f>
        <v/>
      </c>
      <c r="AJ1037" s="36">
        <f>INDEX(AJ$80:AJ$93,$D1037)/$E1037</f>
        <v/>
      </c>
      <c r="AK1037" s="36">
        <f>INDEX(AK$80:AK$93,$D1037)/$E1037</f>
        <v/>
      </c>
      <c r="AL1037" s="36">
        <f>INDEX(AL$80:AL$93,$D1037)/$E1037</f>
        <v/>
      </c>
      <c r="AM1037" s="36">
        <f>INDEX(AM$80:AM$93,$D1037)/$E1037</f>
        <v/>
      </c>
      <c r="AN1037" s="36">
        <f>INDEX(AN$80:AN$93,$D1037)/$E1037</f>
        <v/>
      </c>
      <c r="AO1037" s="36">
        <f>INDEX(AO$80:AO$93,$D1037)/$E1037</f>
        <v/>
      </c>
      <c r="AP1037" s="36">
        <f>INDEX(AP$80:AP$93,$D1037)/$E1037</f>
        <v/>
      </c>
      <c r="AQ1037" s="36">
        <f>INDEX(AQ$80:AQ$93,$D1037)/$E1037</f>
        <v/>
      </c>
      <c r="AR1037" s="36">
        <f>INDEX(AR$80:AR$93,$D1037)/$E1037</f>
        <v/>
      </c>
      <c r="AS1037" s="36">
        <f>INDEX(AS$80:AS$93,$D1037)/$E1037</f>
        <v/>
      </c>
      <c r="AT1037" s="36">
        <f>INDEX(AT$80:AT$93,$D1037)/$E1037</f>
        <v/>
      </c>
      <c r="AU1037" s="36">
        <f>INDEX(AU$80:AU$93,$D1037)/$E1037</f>
        <v/>
      </c>
      <c r="AV1037" s="36">
        <f>INDEX(AV$80:AV$93,$D1037)/$E1037</f>
        <v/>
      </c>
      <c r="AW1037" s="36">
        <f>INDEX(AW$80:AW$93,$D1037)/$E1037</f>
        <v/>
      </c>
      <c r="AX1037" s="36">
        <f>INDEX(AX$80:AX$93,$D1037)/$E1037</f>
        <v/>
      </c>
      <c r="AY1037" s="36">
        <f>INDEX(AY$80:AY$93,$D1037)/$E1037</f>
        <v/>
      </c>
    </row>
    <row r="1038" hidden="1" outlineLevel="2"/>
    <row r="1039" hidden="1" outlineLevel="2">
      <c r="A1039" s="14" t="inlineStr">
        <is>
          <t>nce</t>
        </is>
      </c>
      <c r="B1039" s="14" t="inlineStr">
        <is>
          <t>coa</t>
        </is>
      </c>
      <c r="C1039" s="14" t="inlineStr">
        <is>
          <t>ral</t>
        </is>
      </c>
      <c r="D1039" s="35" t="n"/>
      <c r="E1039" s="35" t="n"/>
      <c r="F1039" s="35" t="n"/>
      <c r="G1039" s="35" t="n"/>
      <c r="H1039" s="14">
        <f>INDEX(VarLab,MATCH($A1039,VarKey,0))&amp;INDEX(MemLab,MATCH($C1039&amp;"|"&amp;$B1039,MemKey,0))</f>
        <v/>
      </c>
      <c r="I1039" s="14">
        <f>INDEX(VarUnit,MATCH($A1039,VarKey,0))</f>
        <v/>
      </c>
      <c r="J1039" s="14">
        <f>INDEX(VarSrc,MATCH($A1039,VarKey,0))</f>
        <v/>
      </c>
      <c r="K1039" s="11">
        <f>CodePrefix&amp;$A1039&amp;IF($C1039="","","."&amp;$C1039&amp;"."&amp;$B1039)&amp;INDEX(VarEnd,MATCH($A1039,VarKey,0))&amp;K$5</f>
        <v/>
      </c>
      <c r="L1039" s="37">
        <f>L1012+L1021+L1030</f>
        <v/>
      </c>
      <c r="M1039" s="36">
        <f>M1012+M1021+M1030</f>
        <v/>
      </c>
      <c r="N1039" s="36">
        <f>N1012+N1021+N1030</f>
        <v/>
      </c>
      <c r="O1039" s="36">
        <f>O1012+O1021+O1030</f>
        <v/>
      </c>
      <c r="P1039" s="36">
        <f>P1012+P1021+P1030</f>
        <v/>
      </c>
      <c r="Q1039" s="36">
        <f>Q1012+Q1021+Q1030</f>
        <v/>
      </c>
      <c r="R1039" s="36">
        <f>R1012+R1021+R1030</f>
        <v/>
      </c>
      <c r="S1039" s="36">
        <f>S1012+S1021+S1030</f>
        <v/>
      </c>
      <c r="T1039" s="36">
        <f>T1012+T1021+T1030</f>
        <v/>
      </c>
      <c r="U1039" s="36">
        <f>U1012+U1021+U1030</f>
        <v/>
      </c>
      <c r="V1039" s="36">
        <f>V1012+V1021+V1030</f>
        <v/>
      </c>
      <c r="W1039" s="36">
        <f>W1012+W1021+W1030</f>
        <v/>
      </c>
      <c r="X1039" s="36">
        <f>X1012+X1021+X1030</f>
        <v/>
      </c>
      <c r="Y1039" s="36">
        <f>Y1012+Y1021+Y1030</f>
        <v/>
      </c>
      <c r="Z1039" s="36">
        <f>Z1012+Z1021+Z1030</f>
        <v/>
      </c>
      <c r="AA1039" s="36">
        <f>AA1012+AA1021+AA1030</f>
        <v/>
      </c>
      <c r="AB1039" s="36">
        <f>AB1012+AB1021+AB1030</f>
        <v/>
      </c>
      <c r="AC1039" s="36">
        <f>AC1012+AC1021+AC1030</f>
        <v/>
      </c>
      <c r="AD1039" s="36">
        <f>AD1012+AD1021+AD1030</f>
        <v/>
      </c>
      <c r="AF1039" s="11">
        <f>CodePrefix&amp;$A1039&amp;IF($C1039="","","."&amp;$C1039&amp;"."&amp;$B1039)&amp;INDEX(VarEnd,MATCH($A1039,VarKey,0))&amp;AF$5</f>
        <v/>
      </c>
      <c r="AG1039" s="37">
        <f>AG1012+AG1021+AG1030</f>
        <v/>
      </c>
      <c r="AH1039" s="36">
        <f>AH1012+AH1021+AH1030</f>
        <v/>
      </c>
      <c r="AI1039" s="36">
        <f>AI1012+AI1021+AI1030</f>
        <v/>
      </c>
      <c r="AJ1039" s="36">
        <f>AJ1012+AJ1021+AJ1030</f>
        <v/>
      </c>
      <c r="AK1039" s="36">
        <f>AK1012+AK1021+AK1030</f>
        <v/>
      </c>
      <c r="AL1039" s="36">
        <f>AL1012+AL1021+AL1030</f>
        <v/>
      </c>
      <c r="AM1039" s="36">
        <f>AM1012+AM1021+AM1030</f>
        <v/>
      </c>
      <c r="AN1039" s="36">
        <f>AN1012+AN1021+AN1030</f>
        <v/>
      </c>
      <c r="AO1039" s="36">
        <f>AO1012+AO1021+AO1030</f>
        <v/>
      </c>
      <c r="AP1039" s="36">
        <f>AP1012+AP1021+AP1030</f>
        <v/>
      </c>
      <c r="AQ1039" s="36">
        <f>AQ1012+AQ1021+AQ1030</f>
        <v/>
      </c>
      <c r="AR1039" s="36">
        <f>AR1012+AR1021+AR1030</f>
        <v/>
      </c>
      <c r="AS1039" s="36">
        <f>AS1012+AS1021+AS1030</f>
        <v/>
      </c>
      <c r="AT1039" s="36">
        <f>AT1012+AT1021+AT1030</f>
        <v/>
      </c>
      <c r="AU1039" s="36">
        <f>AU1012+AU1021+AU1030</f>
        <v/>
      </c>
      <c r="AV1039" s="36">
        <f>AV1012+AV1021+AV1030</f>
        <v/>
      </c>
      <c r="AW1039" s="36">
        <f>AW1012+AW1021+AW1030</f>
        <v/>
      </c>
      <c r="AX1039" s="36">
        <f>AX1012+AX1021+AX1030</f>
        <v/>
      </c>
      <c r="AY1039" s="36">
        <f>AY1012+AY1021+AY1030</f>
        <v/>
      </c>
    </row>
    <row r="1040" hidden="1" outlineLevel="2">
      <c r="A1040" s="14" t="inlineStr">
        <is>
          <t>nce</t>
        </is>
      </c>
      <c r="B1040" s="14" t="inlineStr">
        <is>
          <t>nga</t>
        </is>
      </c>
      <c r="C1040" s="14" t="inlineStr">
        <is>
          <t>ral</t>
        </is>
      </c>
      <c r="D1040" s="35" t="n"/>
      <c r="E1040" s="35" t="n"/>
      <c r="F1040" s="35" t="n"/>
      <c r="G1040" s="35" t="n"/>
      <c r="H1040" s="14">
        <f>INDEX(VarLab,MATCH($A1040,VarKey,0))&amp;INDEX(MemLab,MATCH($C1040&amp;"|"&amp;$B1040,MemKey,0))</f>
        <v/>
      </c>
      <c r="I1040" s="14">
        <f>INDEX(VarUnit,MATCH($A1040,VarKey,0))</f>
        <v/>
      </c>
      <c r="J1040" s="14">
        <f>INDEX(VarSrc,MATCH($A1040,VarKey,0))</f>
        <v/>
      </c>
      <c r="K1040" s="11">
        <f>CodePrefix&amp;$A1040&amp;IF($C1040="","","."&amp;$C1040&amp;"."&amp;$B1040)&amp;INDEX(VarEnd,MATCH($A1040,VarKey,0))&amp;K$5</f>
        <v/>
      </c>
      <c r="L1040" s="37">
        <f>L1013+L1022+L1031</f>
        <v/>
      </c>
      <c r="M1040" s="36">
        <f>M1013+M1022+M1031</f>
        <v/>
      </c>
      <c r="N1040" s="36">
        <f>N1013+N1022+N1031</f>
        <v/>
      </c>
      <c r="O1040" s="36">
        <f>O1013+O1022+O1031</f>
        <v/>
      </c>
      <c r="P1040" s="36">
        <f>P1013+P1022+P1031</f>
        <v/>
      </c>
      <c r="Q1040" s="36">
        <f>Q1013+Q1022+Q1031</f>
        <v/>
      </c>
      <c r="R1040" s="36">
        <f>R1013+R1022+R1031</f>
        <v/>
      </c>
      <c r="S1040" s="36">
        <f>S1013+S1022+S1031</f>
        <v/>
      </c>
      <c r="T1040" s="36">
        <f>T1013+T1022+T1031</f>
        <v/>
      </c>
      <c r="U1040" s="36">
        <f>U1013+U1022+U1031</f>
        <v/>
      </c>
      <c r="V1040" s="36">
        <f>V1013+V1022+V1031</f>
        <v/>
      </c>
      <c r="W1040" s="36">
        <f>W1013+W1022+W1031</f>
        <v/>
      </c>
      <c r="X1040" s="36">
        <f>X1013+X1022+X1031</f>
        <v/>
      </c>
      <c r="Y1040" s="36">
        <f>Y1013+Y1022+Y1031</f>
        <v/>
      </c>
      <c r="Z1040" s="36">
        <f>Z1013+Z1022+Z1031</f>
        <v/>
      </c>
      <c r="AA1040" s="36">
        <f>AA1013+AA1022+AA1031</f>
        <v/>
      </c>
      <c r="AB1040" s="36">
        <f>AB1013+AB1022+AB1031</f>
        <v/>
      </c>
      <c r="AC1040" s="36">
        <f>AC1013+AC1022+AC1031</f>
        <v/>
      </c>
      <c r="AD1040" s="36">
        <f>AD1013+AD1022+AD1031</f>
        <v/>
      </c>
      <c r="AF1040" s="11">
        <f>CodePrefix&amp;$A1040&amp;IF($C1040="","","."&amp;$C1040&amp;"."&amp;$B1040)&amp;INDEX(VarEnd,MATCH($A1040,VarKey,0))&amp;AF$5</f>
        <v/>
      </c>
      <c r="AG1040" s="37">
        <f>AG1013+AG1022+AG1031</f>
        <v/>
      </c>
      <c r="AH1040" s="36">
        <f>AH1013+AH1022+AH1031</f>
        <v/>
      </c>
      <c r="AI1040" s="36">
        <f>AI1013+AI1022+AI1031</f>
        <v/>
      </c>
      <c r="AJ1040" s="36">
        <f>AJ1013+AJ1022+AJ1031</f>
        <v/>
      </c>
      <c r="AK1040" s="36">
        <f>AK1013+AK1022+AK1031</f>
        <v/>
      </c>
      <c r="AL1040" s="36">
        <f>AL1013+AL1022+AL1031</f>
        <v/>
      </c>
      <c r="AM1040" s="36">
        <f>AM1013+AM1022+AM1031</f>
        <v/>
      </c>
      <c r="AN1040" s="36">
        <f>AN1013+AN1022+AN1031</f>
        <v/>
      </c>
      <c r="AO1040" s="36">
        <f>AO1013+AO1022+AO1031</f>
        <v/>
      </c>
      <c r="AP1040" s="36">
        <f>AP1013+AP1022+AP1031</f>
        <v/>
      </c>
      <c r="AQ1040" s="36">
        <f>AQ1013+AQ1022+AQ1031</f>
        <v/>
      </c>
      <c r="AR1040" s="36">
        <f>AR1013+AR1022+AR1031</f>
        <v/>
      </c>
      <c r="AS1040" s="36">
        <f>AS1013+AS1022+AS1031</f>
        <v/>
      </c>
      <c r="AT1040" s="36">
        <f>AT1013+AT1022+AT1031</f>
        <v/>
      </c>
      <c r="AU1040" s="36">
        <f>AU1013+AU1022+AU1031</f>
        <v/>
      </c>
      <c r="AV1040" s="36">
        <f>AV1013+AV1022+AV1031</f>
        <v/>
      </c>
      <c r="AW1040" s="36">
        <f>AW1013+AW1022+AW1031</f>
        <v/>
      </c>
      <c r="AX1040" s="36">
        <f>AX1013+AX1022+AX1031</f>
        <v/>
      </c>
      <c r="AY1040" s="36">
        <f>AY1013+AY1022+AY1031</f>
        <v/>
      </c>
    </row>
    <row r="1041" hidden="1" outlineLevel="2">
      <c r="A1041" s="14" t="inlineStr">
        <is>
          <t>nce</t>
        </is>
      </c>
      <c r="B1041" s="14" t="inlineStr">
        <is>
          <t>gso</t>
        </is>
      </c>
      <c r="C1041" s="14" t="inlineStr">
        <is>
          <t>ral</t>
        </is>
      </c>
      <c r="D1041" s="35" t="n"/>
      <c r="E1041" s="35" t="n"/>
      <c r="F1041" s="35" t="n"/>
      <c r="G1041" s="35" t="n"/>
      <c r="H1041" s="14">
        <f>INDEX(VarLab,MATCH($A1041,VarKey,0))&amp;INDEX(MemLab,MATCH($C1041&amp;"|"&amp;$B1041,MemKey,0))</f>
        <v/>
      </c>
      <c r="I1041" s="14">
        <f>INDEX(VarUnit,MATCH($A1041,VarKey,0))</f>
        <v/>
      </c>
      <c r="J1041" s="14">
        <f>INDEX(VarSrc,MATCH($A1041,VarKey,0))</f>
        <v/>
      </c>
      <c r="K1041" s="11">
        <f>CodePrefix&amp;$A1041&amp;IF($C1041="","","."&amp;$C1041&amp;"."&amp;$B1041)&amp;INDEX(VarEnd,MATCH($A1041,VarKey,0))&amp;K$5</f>
        <v/>
      </c>
      <c r="L1041" s="37">
        <f>L1014+L1023+L1032</f>
        <v/>
      </c>
      <c r="M1041" s="36">
        <f>M1014+M1023+M1032</f>
        <v/>
      </c>
      <c r="N1041" s="36">
        <f>N1014+N1023+N1032</f>
        <v/>
      </c>
      <c r="O1041" s="36">
        <f>O1014+O1023+O1032</f>
        <v/>
      </c>
      <c r="P1041" s="36">
        <f>P1014+P1023+P1032</f>
        <v/>
      </c>
      <c r="Q1041" s="36">
        <f>Q1014+Q1023+Q1032</f>
        <v/>
      </c>
      <c r="R1041" s="36">
        <f>R1014+R1023+R1032</f>
        <v/>
      </c>
      <c r="S1041" s="36">
        <f>S1014+S1023+S1032</f>
        <v/>
      </c>
      <c r="T1041" s="36">
        <f>T1014+T1023+T1032</f>
        <v/>
      </c>
      <c r="U1041" s="36">
        <f>U1014+U1023+U1032</f>
        <v/>
      </c>
      <c r="V1041" s="36">
        <f>V1014+V1023+V1032</f>
        <v/>
      </c>
      <c r="W1041" s="36">
        <f>W1014+W1023+W1032</f>
        <v/>
      </c>
      <c r="X1041" s="36">
        <f>X1014+X1023+X1032</f>
        <v/>
      </c>
      <c r="Y1041" s="36">
        <f>Y1014+Y1023+Y1032</f>
        <v/>
      </c>
      <c r="Z1041" s="36">
        <f>Z1014+Z1023+Z1032</f>
        <v/>
      </c>
      <c r="AA1041" s="36">
        <f>AA1014+AA1023+AA1032</f>
        <v/>
      </c>
      <c r="AB1041" s="36">
        <f>AB1014+AB1023+AB1032</f>
        <v/>
      </c>
      <c r="AC1041" s="36">
        <f>AC1014+AC1023+AC1032</f>
        <v/>
      </c>
      <c r="AD1041" s="36">
        <f>AD1014+AD1023+AD1032</f>
        <v/>
      </c>
      <c r="AF1041" s="11">
        <f>CodePrefix&amp;$A1041&amp;IF($C1041="","","."&amp;$C1041&amp;"."&amp;$B1041)&amp;INDEX(VarEnd,MATCH($A1041,VarKey,0))&amp;AF$5</f>
        <v/>
      </c>
      <c r="AG1041" s="37">
        <f>AG1014+AG1023+AG1032</f>
        <v/>
      </c>
      <c r="AH1041" s="36">
        <f>AH1014+AH1023+AH1032</f>
        <v/>
      </c>
      <c r="AI1041" s="36">
        <f>AI1014+AI1023+AI1032</f>
        <v/>
      </c>
      <c r="AJ1041" s="36">
        <f>AJ1014+AJ1023+AJ1032</f>
        <v/>
      </c>
      <c r="AK1041" s="36">
        <f>AK1014+AK1023+AK1032</f>
        <v/>
      </c>
      <c r="AL1041" s="36">
        <f>AL1014+AL1023+AL1032</f>
        <v/>
      </c>
      <c r="AM1041" s="36">
        <f>AM1014+AM1023+AM1032</f>
        <v/>
      </c>
      <c r="AN1041" s="36">
        <f>AN1014+AN1023+AN1032</f>
        <v/>
      </c>
      <c r="AO1041" s="36">
        <f>AO1014+AO1023+AO1032</f>
        <v/>
      </c>
      <c r="AP1041" s="36">
        <f>AP1014+AP1023+AP1032</f>
        <v/>
      </c>
      <c r="AQ1041" s="36">
        <f>AQ1014+AQ1023+AQ1032</f>
        <v/>
      </c>
      <c r="AR1041" s="36">
        <f>AR1014+AR1023+AR1032</f>
        <v/>
      </c>
      <c r="AS1041" s="36">
        <f>AS1014+AS1023+AS1032</f>
        <v/>
      </c>
      <c r="AT1041" s="36">
        <f>AT1014+AT1023+AT1032</f>
        <v/>
      </c>
      <c r="AU1041" s="36">
        <f>AU1014+AU1023+AU1032</f>
        <v/>
      </c>
      <c r="AV1041" s="36">
        <f>AV1014+AV1023+AV1032</f>
        <v/>
      </c>
      <c r="AW1041" s="36">
        <f>AW1014+AW1023+AW1032</f>
        <v/>
      </c>
      <c r="AX1041" s="36">
        <f>AX1014+AX1023+AX1032</f>
        <v/>
      </c>
      <c r="AY1041" s="36">
        <f>AY1014+AY1023+AY1032</f>
        <v/>
      </c>
    </row>
    <row r="1042" hidden="1" outlineLevel="2">
      <c r="A1042" s="14" t="inlineStr">
        <is>
          <t>nce</t>
        </is>
      </c>
      <c r="B1042" s="14" t="inlineStr">
        <is>
          <t>die</t>
        </is>
      </c>
      <c r="C1042" s="14" t="inlineStr">
        <is>
          <t>ral</t>
        </is>
      </c>
      <c r="D1042" s="35" t="n"/>
      <c r="E1042" s="35" t="n"/>
      <c r="F1042" s="35" t="n"/>
      <c r="G1042" s="35" t="n"/>
      <c r="H1042" s="14">
        <f>INDEX(VarLab,MATCH($A1042,VarKey,0))&amp;INDEX(MemLab,MATCH($C1042&amp;"|"&amp;$B1042,MemKey,0))</f>
        <v/>
      </c>
      <c r="I1042" s="14">
        <f>INDEX(VarUnit,MATCH($A1042,VarKey,0))</f>
        <v/>
      </c>
      <c r="J1042" s="14">
        <f>INDEX(VarSrc,MATCH($A1042,VarKey,0))</f>
        <v/>
      </c>
      <c r="K1042" s="11">
        <f>CodePrefix&amp;$A1042&amp;IF($C1042="","","."&amp;$C1042&amp;"."&amp;$B1042)&amp;INDEX(VarEnd,MATCH($A1042,VarKey,0))&amp;K$5</f>
        <v/>
      </c>
      <c r="L1042" s="37">
        <f>L1015+L1024+L1033</f>
        <v/>
      </c>
      <c r="M1042" s="36">
        <f>M1015+M1024+M1033</f>
        <v/>
      </c>
      <c r="N1042" s="36">
        <f>N1015+N1024+N1033</f>
        <v/>
      </c>
      <c r="O1042" s="36">
        <f>O1015+O1024+O1033</f>
        <v/>
      </c>
      <c r="P1042" s="36">
        <f>P1015+P1024+P1033</f>
        <v/>
      </c>
      <c r="Q1042" s="36">
        <f>Q1015+Q1024+Q1033</f>
        <v/>
      </c>
      <c r="R1042" s="36">
        <f>R1015+R1024+R1033</f>
        <v/>
      </c>
      <c r="S1042" s="36">
        <f>S1015+S1024+S1033</f>
        <v/>
      </c>
      <c r="T1042" s="36">
        <f>T1015+T1024+T1033</f>
        <v/>
      </c>
      <c r="U1042" s="36">
        <f>U1015+U1024+U1033</f>
        <v/>
      </c>
      <c r="V1042" s="36">
        <f>V1015+V1024+V1033</f>
        <v/>
      </c>
      <c r="W1042" s="36">
        <f>W1015+W1024+W1033</f>
        <v/>
      </c>
      <c r="X1042" s="36">
        <f>X1015+X1024+X1033</f>
        <v/>
      </c>
      <c r="Y1042" s="36">
        <f>Y1015+Y1024+Y1033</f>
        <v/>
      </c>
      <c r="Z1042" s="36">
        <f>Z1015+Z1024+Z1033</f>
        <v/>
      </c>
      <c r="AA1042" s="36">
        <f>AA1015+AA1024+AA1033</f>
        <v/>
      </c>
      <c r="AB1042" s="36">
        <f>AB1015+AB1024+AB1033</f>
        <v/>
      </c>
      <c r="AC1042" s="36">
        <f>AC1015+AC1024+AC1033</f>
        <v/>
      </c>
      <c r="AD1042" s="36">
        <f>AD1015+AD1024+AD1033</f>
        <v/>
      </c>
      <c r="AF1042" s="11">
        <f>CodePrefix&amp;$A1042&amp;IF($C1042="","","."&amp;$C1042&amp;"."&amp;$B1042)&amp;INDEX(VarEnd,MATCH($A1042,VarKey,0))&amp;AF$5</f>
        <v/>
      </c>
      <c r="AG1042" s="37">
        <f>AG1015+AG1024+AG1033</f>
        <v/>
      </c>
      <c r="AH1042" s="36">
        <f>AH1015+AH1024+AH1033</f>
        <v/>
      </c>
      <c r="AI1042" s="36">
        <f>AI1015+AI1024+AI1033</f>
        <v/>
      </c>
      <c r="AJ1042" s="36">
        <f>AJ1015+AJ1024+AJ1033</f>
        <v/>
      </c>
      <c r="AK1042" s="36">
        <f>AK1015+AK1024+AK1033</f>
        <v/>
      </c>
      <c r="AL1042" s="36">
        <f>AL1015+AL1024+AL1033</f>
        <v/>
      </c>
      <c r="AM1042" s="36">
        <f>AM1015+AM1024+AM1033</f>
        <v/>
      </c>
      <c r="AN1042" s="36">
        <f>AN1015+AN1024+AN1033</f>
        <v/>
      </c>
      <c r="AO1042" s="36">
        <f>AO1015+AO1024+AO1033</f>
        <v/>
      </c>
      <c r="AP1042" s="36">
        <f>AP1015+AP1024+AP1033</f>
        <v/>
      </c>
      <c r="AQ1042" s="36">
        <f>AQ1015+AQ1024+AQ1033</f>
        <v/>
      </c>
      <c r="AR1042" s="36">
        <f>AR1015+AR1024+AR1033</f>
        <v/>
      </c>
      <c r="AS1042" s="36">
        <f>AS1015+AS1024+AS1033</f>
        <v/>
      </c>
      <c r="AT1042" s="36">
        <f>AT1015+AT1024+AT1033</f>
        <v/>
      </c>
      <c r="AU1042" s="36">
        <f>AU1015+AU1024+AU1033</f>
        <v/>
      </c>
      <c r="AV1042" s="36">
        <f>AV1015+AV1024+AV1033</f>
        <v/>
      </c>
      <c r="AW1042" s="36">
        <f>AW1015+AW1024+AW1033</f>
        <v/>
      </c>
      <c r="AX1042" s="36">
        <f>AX1015+AX1024+AX1033</f>
        <v/>
      </c>
      <c r="AY1042" s="36">
        <f>AY1015+AY1024+AY1033</f>
        <v/>
      </c>
    </row>
    <row r="1043" hidden="1" outlineLevel="2">
      <c r="A1043" s="14" t="inlineStr">
        <is>
          <t>nce</t>
        </is>
      </c>
      <c r="B1043" s="14" t="inlineStr">
        <is>
          <t>lpg</t>
        </is>
      </c>
      <c r="C1043" s="14" t="inlineStr">
        <is>
          <t>ral</t>
        </is>
      </c>
      <c r="D1043" s="35" t="n"/>
      <c r="E1043" s="35" t="n"/>
      <c r="F1043" s="35" t="n"/>
      <c r="G1043" s="35" t="n"/>
      <c r="H1043" s="14">
        <f>INDEX(VarLab,MATCH($A1043,VarKey,0))&amp;INDEX(MemLab,MATCH($C1043&amp;"|"&amp;$B1043,MemKey,0))</f>
        <v/>
      </c>
      <c r="I1043" s="14">
        <f>INDEX(VarUnit,MATCH($A1043,VarKey,0))</f>
        <v/>
      </c>
      <c r="J1043" s="14">
        <f>INDEX(VarSrc,MATCH($A1043,VarKey,0))</f>
        <v/>
      </c>
      <c r="K1043" s="11">
        <f>CodePrefix&amp;$A1043&amp;IF($C1043="","","."&amp;$C1043&amp;"."&amp;$B1043)&amp;INDEX(VarEnd,MATCH($A1043,VarKey,0))&amp;K$5</f>
        <v/>
      </c>
      <c r="L1043" s="37">
        <f>L1016+L1025+L1034</f>
        <v/>
      </c>
      <c r="M1043" s="36">
        <f>M1016+M1025+M1034</f>
        <v/>
      </c>
      <c r="N1043" s="36">
        <f>N1016+N1025+N1034</f>
        <v/>
      </c>
      <c r="O1043" s="36">
        <f>O1016+O1025+O1034</f>
        <v/>
      </c>
      <c r="P1043" s="36">
        <f>P1016+P1025+P1034</f>
        <v/>
      </c>
      <c r="Q1043" s="36">
        <f>Q1016+Q1025+Q1034</f>
        <v/>
      </c>
      <c r="R1043" s="36">
        <f>R1016+R1025+R1034</f>
        <v/>
      </c>
      <c r="S1043" s="36">
        <f>S1016+S1025+S1034</f>
        <v/>
      </c>
      <c r="T1043" s="36">
        <f>T1016+T1025+T1034</f>
        <v/>
      </c>
      <c r="U1043" s="36">
        <f>U1016+U1025+U1034</f>
        <v/>
      </c>
      <c r="V1043" s="36">
        <f>V1016+V1025+V1034</f>
        <v/>
      </c>
      <c r="W1043" s="36">
        <f>W1016+W1025+W1034</f>
        <v/>
      </c>
      <c r="X1043" s="36">
        <f>X1016+X1025+X1034</f>
        <v/>
      </c>
      <c r="Y1043" s="36">
        <f>Y1016+Y1025+Y1034</f>
        <v/>
      </c>
      <c r="Z1043" s="36">
        <f>Z1016+Z1025+Z1034</f>
        <v/>
      </c>
      <c r="AA1043" s="36">
        <f>AA1016+AA1025+AA1034</f>
        <v/>
      </c>
      <c r="AB1043" s="36">
        <f>AB1016+AB1025+AB1034</f>
        <v/>
      </c>
      <c r="AC1043" s="36">
        <f>AC1016+AC1025+AC1034</f>
        <v/>
      </c>
      <c r="AD1043" s="36">
        <f>AD1016+AD1025+AD1034</f>
        <v/>
      </c>
      <c r="AF1043" s="11">
        <f>CodePrefix&amp;$A1043&amp;IF($C1043="","","."&amp;$C1043&amp;"."&amp;$B1043)&amp;INDEX(VarEnd,MATCH($A1043,VarKey,0))&amp;AF$5</f>
        <v/>
      </c>
      <c r="AG1043" s="37">
        <f>AG1016+AG1025+AG1034</f>
        <v/>
      </c>
      <c r="AH1043" s="36">
        <f>AH1016+AH1025+AH1034</f>
        <v/>
      </c>
      <c r="AI1043" s="36">
        <f>AI1016+AI1025+AI1034</f>
        <v/>
      </c>
      <c r="AJ1043" s="36">
        <f>AJ1016+AJ1025+AJ1034</f>
        <v/>
      </c>
      <c r="AK1043" s="36">
        <f>AK1016+AK1025+AK1034</f>
        <v/>
      </c>
      <c r="AL1043" s="36">
        <f>AL1016+AL1025+AL1034</f>
        <v/>
      </c>
      <c r="AM1043" s="36">
        <f>AM1016+AM1025+AM1034</f>
        <v/>
      </c>
      <c r="AN1043" s="36">
        <f>AN1016+AN1025+AN1034</f>
        <v/>
      </c>
      <c r="AO1043" s="36">
        <f>AO1016+AO1025+AO1034</f>
        <v/>
      </c>
      <c r="AP1043" s="36">
        <f>AP1016+AP1025+AP1034</f>
        <v/>
      </c>
      <c r="AQ1043" s="36">
        <f>AQ1016+AQ1025+AQ1034</f>
        <v/>
      </c>
      <c r="AR1043" s="36">
        <f>AR1016+AR1025+AR1034</f>
        <v/>
      </c>
      <c r="AS1043" s="36">
        <f>AS1016+AS1025+AS1034</f>
        <v/>
      </c>
      <c r="AT1043" s="36">
        <f>AT1016+AT1025+AT1034</f>
        <v/>
      </c>
      <c r="AU1043" s="36">
        <f>AU1016+AU1025+AU1034</f>
        <v/>
      </c>
      <c r="AV1043" s="36">
        <f>AV1016+AV1025+AV1034</f>
        <v/>
      </c>
      <c r="AW1043" s="36">
        <f>AW1016+AW1025+AW1034</f>
        <v/>
      </c>
      <c r="AX1043" s="36">
        <f>AX1016+AX1025+AX1034</f>
        <v/>
      </c>
      <c r="AY1043" s="36">
        <f>AY1016+AY1025+AY1034</f>
        <v/>
      </c>
    </row>
    <row r="1044" hidden="1" outlineLevel="2">
      <c r="A1044" s="14" t="inlineStr">
        <is>
          <t>nce</t>
        </is>
      </c>
      <c r="B1044" s="14" t="inlineStr">
        <is>
          <t>ker</t>
        </is>
      </c>
      <c r="C1044" s="14" t="inlineStr">
        <is>
          <t>ral</t>
        </is>
      </c>
      <c r="D1044" s="35" t="n"/>
      <c r="E1044" s="35" t="n"/>
      <c r="F1044" s="35" t="n"/>
      <c r="G1044" s="35" t="n"/>
      <c r="H1044" s="14">
        <f>INDEX(VarLab,MATCH($A1044,VarKey,0))&amp;INDEX(MemLab,MATCH($C1044&amp;"|"&amp;$B1044,MemKey,0))</f>
        <v/>
      </c>
      <c r="I1044" s="14">
        <f>INDEX(VarUnit,MATCH($A1044,VarKey,0))</f>
        <v/>
      </c>
      <c r="J1044" s="14">
        <f>INDEX(VarSrc,MATCH($A1044,VarKey,0))</f>
        <v/>
      </c>
      <c r="K1044" s="11">
        <f>CodePrefix&amp;$A1044&amp;IF($C1044="","","."&amp;$C1044&amp;"."&amp;$B1044)&amp;INDEX(VarEnd,MATCH($A1044,VarKey,0))&amp;K$5</f>
        <v/>
      </c>
      <c r="L1044" s="37">
        <f>L1017+L1026+L1035</f>
        <v/>
      </c>
      <c r="M1044" s="36">
        <f>M1017+M1026+M1035</f>
        <v/>
      </c>
      <c r="N1044" s="36">
        <f>N1017+N1026+N1035</f>
        <v/>
      </c>
      <c r="O1044" s="36">
        <f>O1017+O1026+O1035</f>
        <v/>
      </c>
      <c r="P1044" s="36">
        <f>P1017+P1026+P1035</f>
        <v/>
      </c>
      <c r="Q1044" s="36">
        <f>Q1017+Q1026+Q1035</f>
        <v/>
      </c>
      <c r="R1044" s="36">
        <f>R1017+R1026+R1035</f>
        <v/>
      </c>
      <c r="S1044" s="36">
        <f>S1017+S1026+S1035</f>
        <v/>
      </c>
      <c r="T1044" s="36">
        <f>T1017+T1026+T1035</f>
        <v/>
      </c>
      <c r="U1044" s="36">
        <f>U1017+U1026+U1035</f>
        <v/>
      </c>
      <c r="V1044" s="36">
        <f>V1017+V1026+V1035</f>
        <v/>
      </c>
      <c r="W1044" s="36">
        <f>W1017+W1026+W1035</f>
        <v/>
      </c>
      <c r="X1044" s="36">
        <f>X1017+X1026+X1035</f>
        <v/>
      </c>
      <c r="Y1044" s="36">
        <f>Y1017+Y1026+Y1035</f>
        <v/>
      </c>
      <c r="Z1044" s="36">
        <f>Z1017+Z1026+Z1035</f>
        <v/>
      </c>
      <c r="AA1044" s="36">
        <f>AA1017+AA1026+AA1035</f>
        <v/>
      </c>
      <c r="AB1044" s="36">
        <f>AB1017+AB1026+AB1035</f>
        <v/>
      </c>
      <c r="AC1044" s="36">
        <f>AC1017+AC1026+AC1035</f>
        <v/>
      </c>
      <c r="AD1044" s="36">
        <f>AD1017+AD1026+AD1035</f>
        <v/>
      </c>
      <c r="AF1044" s="11">
        <f>CodePrefix&amp;$A1044&amp;IF($C1044="","","."&amp;$C1044&amp;"."&amp;$B1044)&amp;INDEX(VarEnd,MATCH($A1044,VarKey,0))&amp;AF$5</f>
        <v/>
      </c>
      <c r="AG1044" s="37">
        <f>AG1017+AG1026+AG1035</f>
        <v/>
      </c>
      <c r="AH1044" s="36">
        <f>AH1017+AH1026+AH1035</f>
        <v/>
      </c>
      <c r="AI1044" s="36">
        <f>AI1017+AI1026+AI1035</f>
        <v/>
      </c>
      <c r="AJ1044" s="36">
        <f>AJ1017+AJ1026+AJ1035</f>
        <v/>
      </c>
      <c r="AK1044" s="36">
        <f>AK1017+AK1026+AK1035</f>
        <v/>
      </c>
      <c r="AL1044" s="36">
        <f>AL1017+AL1026+AL1035</f>
        <v/>
      </c>
      <c r="AM1044" s="36">
        <f>AM1017+AM1026+AM1035</f>
        <v/>
      </c>
      <c r="AN1044" s="36">
        <f>AN1017+AN1026+AN1035</f>
        <v/>
      </c>
      <c r="AO1044" s="36">
        <f>AO1017+AO1026+AO1035</f>
        <v/>
      </c>
      <c r="AP1044" s="36">
        <f>AP1017+AP1026+AP1035</f>
        <v/>
      </c>
      <c r="AQ1044" s="36">
        <f>AQ1017+AQ1026+AQ1035</f>
        <v/>
      </c>
      <c r="AR1044" s="36">
        <f>AR1017+AR1026+AR1035</f>
        <v/>
      </c>
      <c r="AS1044" s="36">
        <f>AS1017+AS1026+AS1035</f>
        <v/>
      </c>
      <c r="AT1044" s="36">
        <f>AT1017+AT1026+AT1035</f>
        <v/>
      </c>
      <c r="AU1044" s="36">
        <f>AU1017+AU1026+AU1035</f>
        <v/>
      </c>
      <c r="AV1044" s="36">
        <f>AV1017+AV1026+AV1035</f>
        <v/>
      </c>
      <c r="AW1044" s="36">
        <f>AW1017+AW1026+AW1035</f>
        <v/>
      </c>
      <c r="AX1044" s="36">
        <f>AX1017+AX1026+AX1035</f>
        <v/>
      </c>
      <c r="AY1044" s="36">
        <f>AY1017+AY1026+AY1035</f>
        <v/>
      </c>
    </row>
    <row r="1045" hidden="1" outlineLevel="2">
      <c r="A1045" s="14" t="inlineStr">
        <is>
          <t>nce</t>
        </is>
      </c>
      <c r="B1045" s="14" t="inlineStr">
        <is>
          <t>oop</t>
        </is>
      </c>
      <c r="C1045" s="14" t="inlineStr">
        <is>
          <t>ral</t>
        </is>
      </c>
      <c r="D1045" s="35" t="n"/>
      <c r="E1045" s="35" t="n"/>
      <c r="F1045" s="35" t="n"/>
      <c r="G1045" s="35" t="n"/>
      <c r="H1045" s="14">
        <f>INDEX(VarLab,MATCH($A1045,VarKey,0))&amp;INDEX(MemLab,MATCH($C1045&amp;"|"&amp;$B1045,MemKey,0))</f>
        <v/>
      </c>
      <c r="I1045" s="14">
        <f>INDEX(VarUnit,MATCH($A1045,VarKey,0))</f>
        <v/>
      </c>
      <c r="J1045" s="14">
        <f>INDEX(VarSrc,MATCH($A1045,VarKey,0))</f>
        <v/>
      </c>
      <c r="K1045" s="11">
        <f>CodePrefix&amp;$A1045&amp;IF($C1045="","","."&amp;$C1045&amp;"."&amp;$B1045)&amp;INDEX(VarEnd,MATCH($A1045,VarKey,0))&amp;K$5</f>
        <v/>
      </c>
      <c r="L1045" s="37">
        <f>L1018+L1027+L1036</f>
        <v/>
      </c>
      <c r="M1045" s="36">
        <f>M1018+M1027+M1036</f>
        <v/>
      </c>
      <c r="N1045" s="36">
        <f>N1018+N1027+N1036</f>
        <v/>
      </c>
      <c r="O1045" s="36">
        <f>O1018+O1027+O1036</f>
        <v/>
      </c>
      <c r="P1045" s="36">
        <f>P1018+P1027+P1036</f>
        <v/>
      </c>
      <c r="Q1045" s="36">
        <f>Q1018+Q1027+Q1036</f>
        <v/>
      </c>
      <c r="R1045" s="36">
        <f>R1018+R1027+R1036</f>
        <v/>
      </c>
      <c r="S1045" s="36">
        <f>S1018+S1027+S1036</f>
        <v/>
      </c>
      <c r="T1045" s="36">
        <f>T1018+T1027+T1036</f>
        <v/>
      </c>
      <c r="U1045" s="36">
        <f>U1018+U1027+U1036</f>
        <v/>
      </c>
      <c r="V1045" s="36">
        <f>V1018+V1027+V1036</f>
        <v/>
      </c>
      <c r="W1045" s="36">
        <f>W1018+W1027+W1036</f>
        <v/>
      </c>
      <c r="X1045" s="36">
        <f>X1018+X1027+X1036</f>
        <v/>
      </c>
      <c r="Y1045" s="36">
        <f>Y1018+Y1027+Y1036</f>
        <v/>
      </c>
      <c r="Z1045" s="36">
        <f>Z1018+Z1027+Z1036</f>
        <v/>
      </c>
      <c r="AA1045" s="36">
        <f>AA1018+AA1027+AA1036</f>
        <v/>
      </c>
      <c r="AB1045" s="36">
        <f>AB1018+AB1027+AB1036</f>
        <v/>
      </c>
      <c r="AC1045" s="36">
        <f>AC1018+AC1027+AC1036</f>
        <v/>
      </c>
      <c r="AD1045" s="36">
        <f>AD1018+AD1027+AD1036</f>
        <v/>
      </c>
      <c r="AF1045" s="11">
        <f>CodePrefix&amp;$A1045&amp;IF($C1045="","","."&amp;$C1045&amp;"."&amp;$B1045)&amp;INDEX(VarEnd,MATCH($A1045,VarKey,0))&amp;AF$5</f>
        <v/>
      </c>
      <c r="AG1045" s="37">
        <f>AG1018+AG1027+AG1036</f>
        <v/>
      </c>
      <c r="AH1045" s="36">
        <f>AH1018+AH1027+AH1036</f>
        <v/>
      </c>
      <c r="AI1045" s="36">
        <f>AI1018+AI1027+AI1036</f>
        <v/>
      </c>
      <c r="AJ1045" s="36">
        <f>AJ1018+AJ1027+AJ1036</f>
        <v/>
      </c>
      <c r="AK1045" s="36">
        <f>AK1018+AK1027+AK1036</f>
        <v/>
      </c>
      <c r="AL1045" s="36">
        <f>AL1018+AL1027+AL1036</f>
        <v/>
      </c>
      <c r="AM1045" s="36">
        <f>AM1018+AM1027+AM1036</f>
        <v/>
      </c>
      <c r="AN1045" s="36">
        <f>AN1018+AN1027+AN1036</f>
        <v/>
      </c>
      <c r="AO1045" s="36">
        <f>AO1018+AO1027+AO1036</f>
        <v/>
      </c>
      <c r="AP1045" s="36">
        <f>AP1018+AP1027+AP1036</f>
        <v/>
      </c>
      <c r="AQ1045" s="36">
        <f>AQ1018+AQ1027+AQ1036</f>
        <v/>
      </c>
      <c r="AR1045" s="36">
        <f>AR1018+AR1027+AR1036</f>
        <v/>
      </c>
      <c r="AS1045" s="36">
        <f>AS1018+AS1027+AS1036</f>
        <v/>
      </c>
      <c r="AT1045" s="36">
        <f>AT1018+AT1027+AT1036</f>
        <v/>
      </c>
      <c r="AU1045" s="36">
        <f>AU1018+AU1027+AU1036</f>
        <v/>
      </c>
      <c r="AV1045" s="36">
        <f>AV1018+AV1027+AV1036</f>
        <v/>
      </c>
      <c r="AW1045" s="36">
        <f>AW1018+AW1027+AW1036</f>
        <v/>
      </c>
      <c r="AX1045" s="36">
        <f>AX1018+AX1027+AX1036</f>
        <v/>
      </c>
      <c r="AY1045" s="36">
        <f>AY1018+AY1027+AY1036</f>
        <v/>
      </c>
    </row>
    <row r="1046" hidden="1" outlineLevel="2">
      <c r="A1046" s="14" t="inlineStr">
        <is>
          <t>nce</t>
        </is>
      </c>
      <c r="B1046" s="14" t="inlineStr">
        <is>
          <t>bio</t>
        </is>
      </c>
      <c r="C1046" s="14" t="inlineStr">
        <is>
          <t>ral</t>
        </is>
      </c>
      <c r="D1046" s="35" t="n"/>
      <c r="E1046" s="35" t="n"/>
      <c r="F1046" s="35" t="n"/>
      <c r="G1046" s="35" t="n"/>
      <c r="H1046" s="14">
        <f>INDEX(VarLab,MATCH($A1046,VarKey,0))&amp;INDEX(MemLab,MATCH($C1046&amp;"|"&amp;$B1046,MemKey,0))</f>
        <v/>
      </c>
      <c r="I1046" s="14">
        <f>INDEX(VarUnit,MATCH($A1046,VarKey,0))</f>
        <v/>
      </c>
      <c r="J1046" s="14">
        <f>INDEX(VarSrc,MATCH($A1046,VarKey,0))</f>
        <v/>
      </c>
      <c r="K1046" s="11">
        <f>CodePrefix&amp;$A1046&amp;IF($C1046="","","."&amp;$C1046&amp;"."&amp;$B1046)&amp;INDEX(VarEnd,MATCH($A1046,VarKey,0))&amp;K$5</f>
        <v/>
      </c>
      <c r="L1046" s="37">
        <f>L1019+L1028+L1037</f>
        <v/>
      </c>
      <c r="M1046" s="36">
        <f>M1019+M1028+M1037</f>
        <v/>
      </c>
      <c r="N1046" s="36">
        <f>N1019+N1028+N1037</f>
        <v/>
      </c>
      <c r="O1046" s="36">
        <f>O1019+O1028+O1037</f>
        <v/>
      </c>
      <c r="P1046" s="36">
        <f>P1019+P1028+P1037</f>
        <v/>
      </c>
      <c r="Q1046" s="36">
        <f>Q1019+Q1028+Q1037</f>
        <v/>
      </c>
      <c r="R1046" s="36">
        <f>R1019+R1028+R1037</f>
        <v/>
      </c>
      <c r="S1046" s="36">
        <f>S1019+S1028+S1037</f>
        <v/>
      </c>
      <c r="T1046" s="36">
        <f>T1019+T1028+T1037</f>
        <v/>
      </c>
      <c r="U1046" s="36">
        <f>U1019+U1028+U1037</f>
        <v/>
      </c>
      <c r="V1046" s="36">
        <f>V1019+V1028+V1037</f>
        <v/>
      </c>
      <c r="W1046" s="36">
        <f>W1019+W1028+W1037</f>
        <v/>
      </c>
      <c r="X1046" s="36">
        <f>X1019+X1028+X1037</f>
        <v/>
      </c>
      <c r="Y1046" s="36">
        <f>Y1019+Y1028+Y1037</f>
        <v/>
      </c>
      <c r="Z1046" s="36">
        <f>Z1019+Z1028+Z1037</f>
        <v/>
      </c>
      <c r="AA1046" s="36">
        <f>AA1019+AA1028+AA1037</f>
        <v/>
      </c>
      <c r="AB1046" s="36">
        <f>AB1019+AB1028+AB1037</f>
        <v/>
      </c>
      <c r="AC1046" s="36">
        <f>AC1019+AC1028+AC1037</f>
        <v/>
      </c>
      <c r="AD1046" s="36">
        <f>AD1019+AD1028+AD1037</f>
        <v/>
      </c>
      <c r="AF1046" s="11">
        <f>CodePrefix&amp;$A1046&amp;IF($C1046="","","."&amp;$C1046&amp;"."&amp;$B1046)&amp;INDEX(VarEnd,MATCH($A1046,VarKey,0))&amp;AF$5</f>
        <v/>
      </c>
      <c r="AG1046" s="37">
        <f>AG1019+AG1028+AG1037</f>
        <v/>
      </c>
      <c r="AH1046" s="36">
        <f>AH1019+AH1028+AH1037</f>
        <v/>
      </c>
      <c r="AI1046" s="36">
        <f>AI1019+AI1028+AI1037</f>
        <v/>
      </c>
      <c r="AJ1046" s="36">
        <f>AJ1019+AJ1028+AJ1037</f>
        <v/>
      </c>
      <c r="AK1046" s="36">
        <f>AK1019+AK1028+AK1037</f>
        <v/>
      </c>
      <c r="AL1046" s="36">
        <f>AL1019+AL1028+AL1037</f>
        <v/>
      </c>
      <c r="AM1046" s="36">
        <f>AM1019+AM1028+AM1037</f>
        <v/>
      </c>
      <c r="AN1046" s="36">
        <f>AN1019+AN1028+AN1037</f>
        <v/>
      </c>
      <c r="AO1046" s="36">
        <f>AO1019+AO1028+AO1037</f>
        <v/>
      </c>
      <c r="AP1046" s="36">
        <f>AP1019+AP1028+AP1037</f>
        <v/>
      </c>
      <c r="AQ1046" s="36">
        <f>AQ1019+AQ1028+AQ1037</f>
        <v/>
      </c>
      <c r="AR1046" s="36">
        <f>AR1019+AR1028+AR1037</f>
        <v/>
      </c>
      <c r="AS1046" s="36">
        <f>AS1019+AS1028+AS1037</f>
        <v/>
      </c>
      <c r="AT1046" s="36">
        <f>AT1019+AT1028+AT1037</f>
        <v/>
      </c>
      <c r="AU1046" s="36">
        <f>AU1019+AU1028+AU1037</f>
        <v/>
      </c>
      <c r="AV1046" s="36">
        <f>AV1019+AV1028+AV1037</f>
        <v/>
      </c>
      <c r="AW1046" s="36">
        <f>AW1019+AW1028+AW1037</f>
        <v/>
      </c>
      <c r="AX1046" s="36">
        <f>AX1019+AX1028+AX1037</f>
        <v/>
      </c>
      <c r="AY1046" s="36">
        <f>AY1019+AY1028+AY1037</f>
        <v/>
      </c>
    </row>
    <row r="1047" hidden="1" outlineLevel="2"/>
    <row r="1048" hidden="1" outlineLevel="2">
      <c r="A1048" s="14" t="inlineStr">
        <is>
          <t>atp</t>
        </is>
      </c>
      <c r="B1048" s="14" t="inlineStr">
        <is>
          <t>coa</t>
        </is>
      </c>
      <c r="C1048" s="14" t="inlineStr">
        <is>
          <t>ral</t>
        </is>
      </c>
      <c r="D1048" s="36">
        <f>INDEX(Inputs!$U$5:$U$132,MATCH($B1048&amp;"|"&amp;$C1048,Inputs!$A$5:$A$132,0))</f>
        <v/>
      </c>
      <c r="E1048" s="36">
        <f>INDEX(Inputs!$V$5:$V$132,MATCH($B1048&amp;"|"&amp;$C1048,Inputs!$A$5:$A$132,0))</f>
        <v/>
      </c>
      <c r="F1048" s="35" t="n"/>
      <c r="G1048" s="35" t="n"/>
      <c r="H1048" s="14">
        <f>INDEX(VarLab,MATCH($A1048,VarKey,0))&amp;INDEX(MemLab,MATCH($C1048&amp;"|"&amp;$B1048,MemKey,0))</f>
        <v/>
      </c>
      <c r="I1048" s="14">
        <f>INDEX(VarUnit,MATCH($A1048,VarKey,0))</f>
        <v/>
      </c>
      <c r="J1048" s="14">
        <f>INDEX(VarSrc,MATCH($A1048,VarKey,0))</f>
        <v/>
      </c>
      <c r="K1048" s="11">
        <f>CodePrefix&amp;$A1048&amp;IF($C1048="","","."&amp;$C1048&amp;"."&amp;$B1048)&amp;INDEX(VarEnd,MATCH($A1048,VarKey,0))&amp;K$5</f>
        <v/>
      </c>
      <c r="L1048" s="37">
        <f>MAX(INDEX(L$369:L$380,$D1048)+L1039*(1+$E1048),0.01)</f>
        <v/>
      </c>
      <c r="M1048" s="36">
        <f>MAX(INDEX(M$369:M$380,$D1048)+M1039*(1+$E1048),0.01)</f>
        <v/>
      </c>
      <c r="N1048" s="36">
        <f>MAX(INDEX(N$369:N$380,$D1048)+N1039*(1+$E1048),0.01)</f>
        <v/>
      </c>
      <c r="O1048" s="36">
        <f>MAX(INDEX(O$369:O$380,$D1048)+O1039*(1+$E1048),0.01)</f>
        <v/>
      </c>
      <c r="P1048" s="36">
        <f>MAX(INDEX(P$369:P$380,$D1048)+P1039*(1+$E1048),0.01)</f>
        <v/>
      </c>
      <c r="Q1048" s="36">
        <f>MAX(INDEX(Q$369:Q$380,$D1048)+Q1039*(1+$E1048),0.01)</f>
        <v/>
      </c>
      <c r="R1048" s="36">
        <f>MAX(INDEX(R$369:R$380,$D1048)+R1039*(1+$E1048),0.01)</f>
        <v/>
      </c>
      <c r="S1048" s="36">
        <f>MAX(INDEX(S$369:S$380,$D1048)+S1039*(1+$E1048),0.01)</f>
        <v/>
      </c>
      <c r="T1048" s="36">
        <f>MAX(INDEX(T$369:T$380,$D1048)+T1039*(1+$E1048),0.01)</f>
        <v/>
      </c>
      <c r="U1048" s="36">
        <f>MAX(INDEX(U$369:U$380,$D1048)+U1039*(1+$E1048),0.01)</f>
        <v/>
      </c>
      <c r="V1048" s="36">
        <f>MAX(INDEX(V$369:V$380,$D1048)+V1039*(1+$E1048),0.01)</f>
        <v/>
      </c>
      <c r="W1048" s="36">
        <f>MAX(INDEX(W$369:W$380,$D1048)+W1039*(1+$E1048),0.01)</f>
        <v/>
      </c>
      <c r="X1048" s="36">
        <f>MAX(INDEX(X$369:X$380,$D1048)+X1039*(1+$E1048),0.01)</f>
        <v/>
      </c>
      <c r="Y1048" s="36">
        <f>MAX(INDEX(Y$369:Y$380,$D1048)+Y1039*(1+$E1048),0.01)</f>
        <v/>
      </c>
      <c r="Z1048" s="36">
        <f>MAX(INDEX(Z$369:Z$380,$D1048)+Z1039*(1+$E1048),0.01)</f>
        <v/>
      </c>
      <c r="AA1048" s="36">
        <f>MAX(INDEX(AA$369:AA$380,$D1048)+AA1039*(1+$E1048),0.01)</f>
        <v/>
      </c>
      <c r="AB1048" s="36">
        <f>MAX(INDEX(AB$369:AB$380,$D1048)+AB1039*(1+$E1048),0.01)</f>
        <v/>
      </c>
      <c r="AC1048" s="36">
        <f>MAX(INDEX(AC$369:AC$380,$D1048)+AC1039*(1+$E1048),0.01)</f>
        <v/>
      </c>
      <c r="AD1048" s="36">
        <f>MAX(INDEX(AD$369:AD$380,$D1048)+AD1039*(1+$E1048),0.01)</f>
        <v/>
      </c>
      <c r="AF1048" s="11">
        <f>CodePrefix&amp;$A1048&amp;IF($C1048="","","."&amp;$C1048&amp;"."&amp;$B1048)&amp;INDEX(VarEnd,MATCH($A1048,VarKey,0))&amp;AF$5</f>
        <v/>
      </c>
      <c r="AG1048" s="37">
        <f>MAX(INDEX(AG$369:AG$380,$D1048)+AG1039*(1+$E1048),0.01)</f>
        <v/>
      </c>
      <c r="AH1048" s="36">
        <f>MAX(INDEX(AH$369:AH$380,$D1048)+AH1039*(1+$E1048),0.01)</f>
        <v/>
      </c>
      <c r="AI1048" s="36">
        <f>MAX(INDEX(AI$369:AI$380,$D1048)+AI1039*(1+$E1048),0.01)</f>
        <v/>
      </c>
      <c r="AJ1048" s="36">
        <f>MAX(INDEX(AJ$369:AJ$380,$D1048)+AJ1039*(1+$E1048),0.01)</f>
        <v/>
      </c>
      <c r="AK1048" s="36">
        <f>MAX(INDEX(AK$369:AK$380,$D1048)+AK1039*(1+$E1048),0.01)</f>
        <v/>
      </c>
      <c r="AL1048" s="36">
        <f>MAX(INDEX(AL$369:AL$380,$D1048)+AL1039*(1+$E1048),0.01)</f>
        <v/>
      </c>
      <c r="AM1048" s="36">
        <f>MAX(INDEX(AM$369:AM$380,$D1048)+AM1039*(1+$E1048),0.01)</f>
        <v/>
      </c>
      <c r="AN1048" s="36">
        <f>MAX(INDEX(AN$369:AN$380,$D1048)+AN1039*(1+$E1048),0.01)</f>
        <v/>
      </c>
      <c r="AO1048" s="36">
        <f>MAX(INDEX(AO$369:AO$380,$D1048)+AO1039*(1+$E1048),0.01)</f>
        <v/>
      </c>
      <c r="AP1048" s="36">
        <f>MAX(INDEX(AP$369:AP$380,$D1048)+AP1039*(1+$E1048),0.01)</f>
        <v/>
      </c>
      <c r="AQ1048" s="36">
        <f>MAX(INDEX(AQ$369:AQ$380,$D1048)+AQ1039*(1+$E1048),0.01)</f>
        <v/>
      </c>
      <c r="AR1048" s="36">
        <f>MAX(INDEX(AR$369:AR$380,$D1048)+AR1039*(1+$E1048),0.01)</f>
        <v/>
      </c>
      <c r="AS1048" s="36">
        <f>MAX(INDEX(AS$369:AS$380,$D1048)+AS1039*(1+$E1048),0.01)</f>
        <v/>
      </c>
      <c r="AT1048" s="36">
        <f>MAX(INDEX(AT$369:AT$380,$D1048)+AT1039*(1+$E1048),0.01)</f>
        <v/>
      </c>
      <c r="AU1048" s="36">
        <f>MAX(INDEX(AU$369:AU$380,$D1048)+AU1039*(1+$E1048),0.01)</f>
        <v/>
      </c>
      <c r="AV1048" s="36">
        <f>MAX(INDEX(AV$369:AV$380,$D1048)+AV1039*(1+$E1048),0.01)</f>
        <v/>
      </c>
      <c r="AW1048" s="36">
        <f>MAX(INDEX(AW$369:AW$380,$D1048)+AW1039*(1+$E1048),0.01)</f>
        <v/>
      </c>
      <c r="AX1048" s="36">
        <f>MAX(INDEX(AX$369:AX$380,$D1048)+AX1039*(1+$E1048),0.01)</f>
        <v/>
      </c>
      <c r="AY1048" s="36">
        <f>MAX(INDEX(AY$369:AY$380,$D1048)+AY1039*(1+$E1048),0.01)</f>
        <v/>
      </c>
    </row>
    <row r="1049" hidden="1" outlineLevel="2">
      <c r="A1049" s="14" t="inlineStr">
        <is>
          <t>atp</t>
        </is>
      </c>
      <c r="B1049" s="14" t="inlineStr">
        <is>
          <t>nga</t>
        </is>
      </c>
      <c r="C1049" s="14" t="inlineStr">
        <is>
          <t>ral</t>
        </is>
      </c>
      <c r="D1049" s="36">
        <f>INDEX(Inputs!$U$5:$U$132,MATCH($B1049&amp;"|"&amp;$C1049,Inputs!$A$5:$A$132,0))</f>
        <v/>
      </c>
      <c r="E1049" s="36">
        <f>INDEX(Inputs!$V$5:$V$132,MATCH($B1049&amp;"|"&amp;$C1049,Inputs!$A$5:$A$132,0))</f>
        <v/>
      </c>
      <c r="F1049" s="35" t="n"/>
      <c r="G1049" s="35" t="n"/>
      <c r="H1049" s="14">
        <f>INDEX(VarLab,MATCH($A1049,VarKey,0))&amp;INDEX(MemLab,MATCH($C1049&amp;"|"&amp;$B1049,MemKey,0))</f>
        <v/>
      </c>
      <c r="I1049" s="14">
        <f>INDEX(VarUnit,MATCH($A1049,VarKey,0))</f>
        <v/>
      </c>
      <c r="J1049" s="14">
        <f>INDEX(VarSrc,MATCH($A1049,VarKey,0))</f>
        <v/>
      </c>
      <c r="K1049" s="11">
        <f>CodePrefix&amp;$A1049&amp;IF($C1049="","","."&amp;$C1049&amp;"."&amp;$B1049)&amp;INDEX(VarEnd,MATCH($A1049,VarKey,0))&amp;K$5</f>
        <v/>
      </c>
      <c r="L1049" s="37">
        <f>MAX(INDEX(L$369:L$380,$D1049)+L1040*(1+$E1049),0.01)</f>
        <v/>
      </c>
      <c r="M1049" s="36">
        <f>MAX(INDEX(M$369:M$380,$D1049)+M1040*(1+$E1049),0.01)</f>
        <v/>
      </c>
      <c r="N1049" s="36">
        <f>MAX(INDEX(N$369:N$380,$D1049)+N1040*(1+$E1049),0.01)</f>
        <v/>
      </c>
      <c r="O1049" s="36">
        <f>MAX(INDEX(O$369:O$380,$D1049)+O1040*(1+$E1049),0.01)</f>
        <v/>
      </c>
      <c r="P1049" s="36">
        <f>MAX(INDEX(P$369:P$380,$D1049)+P1040*(1+$E1049),0.01)</f>
        <v/>
      </c>
      <c r="Q1049" s="36">
        <f>MAX(INDEX(Q$369:Q$380,$D1049)+Q1040*(1+$E1049),0.01)</f>
        <v/>
      </c>
      <c r="R1049" s="36">
        <f>MAX(INDEX(R$369:R$380,$D1049)+R1040*(1+$E1049),0.01)</f>
        <v/>
      </c>
      <c r="S1049" s="36">
        <f>MAX(INDEX(S$369:S$380,$D1049)+S1040*(1+$E1049),0.01)</f>
        <v/>
      </c>
      <c r="T1049" s="36">
        <f>MAX(INDEX(T$369:T$380,$D1049)+T1040*(1+$E1049),0.01)</f>
        <v/>
      </c>
      <c r="U1049" s="36">
        <f>MAX(INDEX(U$369:U$380,$D1049)+U1040*(1+$E1049),0.01)</f>
        <v/>
      </c>
      <c r="V1049" s="36">
        <f>MAX(INDEX(V$369:V$380,$D1049)+V1040*(1+$E1049),0.01)</f>
        <v/>
      </c>
      <c r="W1049" s="36">
        <f>MAX(INDEX(W$369:W$380,$D1049)+W1040*(1+$E1049),0.01)</f>
        <v/>
      </c>
      <c r="X1049" s="36">
        <f>MAX(INDEX(X$369:X$380,$D1049)+X1040*(1+$E1049),0.01)</f>
        <v/>
      </c>
      <c r="Y1049" s="36">
        <f>MAX(INDEX(Y$369:Y$380,$D1049)+Y1040*(1+$E1049),0.01)</f>
        <v/>
      </c>
      <c r="Z1049" s="36">
        <f>MAX(INDEX(Z$369:Z$380,$D1049)+Z1040*(1+$E1049),0.01)</f>
        <v/>
      </c>
      <c r="AA1049" s="36">
        <f>MAX(INDEX(AA$369:AA$380,$D1049)+AA1040*(1+$E1049),0.01)</f>
        <v/>
      </c>
      <c r="AB1049" s="36">
        <f>MAX(INDEX(AB$369:AB$380,$D1049)+AB1040*(1+$E1049),0.01)</f>
        <v/>
      </c>
      <c r="AC1049" s="36">
        <f>MAX(INDEX(AC$369:AC$380,$D1049)+AC1040*(1+$E1049),0.01)</f>
        <v/>
      </c>
      <c r="AD1049" s="36">
        <f>MAX(INDEX(AD$369:AD$380,$D1049)+AD1040*(1+$E1049),0.01)</f>
        <v/>
      </c>
      <c r="AF1049" s="11">
        <f>CodePrefix&amp;$A1049&amp;IF($C1049="","","."&amp;$C1049&amp;"."&amp;$B1049)&amp;INDEX(VarEnd,MATCH($A1049,VarKey,0))&amp;AF$5</f>
        <v/>
      </c>
      <c r="AG1049" s="37">
        <f>MAX(INDEX(AG$369:AG$380,$D1049)+AG1040*(1+$E1049),0.01)</f>
        <v/>
      </c>
      <c r="AH1049" s="36">
        <f>MAX(INDEX(AH$369:AH$380,$D1049)+AH1040*(1+$E1049),0.01)</f>
        <v/>
      </c>
      <c r="AI1049" s="36">
        <f>MAX(INDEX(AI$369:AI$380,$D1049)+AI1040*(1+$E1049),0.01)</f>
        <v/>
      </c>
      <c r="AJ1049" s="36">
        <f>MAX(INDEX(AJ$369:AJ$380,$D1049)+AJ1040*(1+$E1049),0.01)</f>
        <v/>
      </c>
      <c r="AK1049" s="36">
        <f>MAX(INDEX(AK$369:AK$380,$D1049)+AK1040*(1+$E1049),0.01)</f>
        <v/>
      </c>
      <c r="AL1049" s="36">
        <f>MAX(INDEX(AL$369:AL$380,$D1049)+AL1040*(1+$E1049),0.01)</f>
        <v/>
      </c>
      <c r="AM1049" s="36">
        <f>MAX(INDEX(AM$369:AM$380,$D1049)+AM1040*(1+$E1049),0.01)</f>
        <v/>
      </c>
      <c r="AN1049" s="36">
        <f>MAX(INDEX(AN$369:AN$380,$D1049)+AN1040*(1+$E1049),0.01)</f>
        <v/>
      </c>
      <c r="AO1049" s="36">
        <f>MAX(INDEX(AO$369:AO$380,$D1049)+AO1040*(1+$E1049),0.01)</f>
        <v/>
      </c>
      <c r="AP1049" s="36">
        <f>MAX(INDEX(AP$369:AP$380,$D1049)+AP1040*(1+$E1049),0.01)</f>
        <v/>
      </c>
      <c r="AQ1049" s="36">
        <f>MAX(INDEX(AQ$369:AQ$380,$D1049)+AQ1040*(1+$E1049),0.01)</f>
        <v/>
      </c>
      <c r="AR1049" s="36">
        <f>MAX(INDEX(AR$369:AR$380,$D1049)+AR1040*(1+$E1049),0.01)</f>
        <v/>
      </c>
      <c r="AS1049" s="36">
        <f>MAX(INDEX(AS$369:AS$380,$D1049)+AS1040*(1+$E1049),0.01)</f>
        <v/>
      </c>
      <c r="AT1049" s="36">
        <f>MAX(INDEX(AT$369:AT$380,$D1049)+AT1040*(1+$E1049),0.01)</f>
        <v/>
      </c>
      <c r="AU1049" s="36">
        <f>MAX(INDEX(AU$369:AU$380,$D1049)+AU1040*(1+$E1049),0.01)</f>
        <v/>
      </c>
      <c r="AV1049" s="36">
        <f>MAX(INDEX(AV$369:AV$380,$D1049)+AV1040*(1+$E1049),0.01)</f>
        <v/>
      </c>
      <c r="AW1049" s="36">
        <f>MAX(INDEX(AW$369:AW$380,$D1049)+AW1040*(1+$E1049),0.01)</f>
        <v/>
      </c>
      <c r="AX1049" s="36">
        <f>MAX(INDEX(AX$369:AX$380,$D1049)+AX1040*(1+$E1049),0.01)</f>
        <v/>
      </c>
      <c r="AY1049" s="36">
        <f>MAX(INDEX(AY$369:AY$380,$D1049)+AY1040*(1+$E1049),0.01)</f>
        <v/>
      </c>
    </row>
    <row r="1050" hidden="1" outlineLevel="2">
      <c r="A1050" s="14" t="inlineStr">
        <is>
          <t>atp</t>
        </is>
      </c>
      <c r="B1050" s="14" t="inlineStr">
        <is>
          <t>gso</t>
        </is>
      </c>
      <c r="C1050" s="14" t="inlineStr">
        <is>
          <t>ral</t>
        </is>
      </c>
      <c r="D1050" s="36">
        <f>INDEX(Inputs!$U$5:$U$132,MATCH($B1050&amp;"|"&amp;$C1050,Inputs!$A$5:$A$132,0))</f>
        <v/>
      </c>
      <c r="E1050" s="36">
        <f>INDEX(Inputs!$V$5:$V$132,MATCH($B1050&amp;"|"&amp;$C1050,Inputs!$A$5:$A$132,0))</f>
        <v/>
      </c>
      <c r="F1050" s="35" t="n"/>
      <c r="G1050" s="35" t="n"/>
      <c r="H1050" s="14">
        <f>INDEX(VarLab,MATCH($A1050,VarKey,0))&amp;INDEX(MemLab,MATCH($C1050&amp;"|"&amp;$B1050,MemKey,0))</f>
        <v/>
      </c>
      <c r="I1050" s="14">
        <f>INDEX(VarUnit,MATCH($A1050,VarKey,0))</f>
        <v/>
      </c>
      <c r="J1050" s="14">
        <f>INDEX(VarSrc,MATCH($A1050,VarKey,0))</f>
        <v/>
      </c>
      <c r="K1050" s="11">
        <f>CodePrefix&amp;$A1050&amp;IF($C1050="","","."&amp;$C1050&amp;"."&amp;$B1050)&amp;INDEX(VarEnd,MATCH($A1050,VarKey,0))&amp;K$5</f>
        <v/>
      </c>
      <c r="L1050" s="37">
        <f>MAX(INDEX(L$369:L$380,$D1050)+L1041*(1+$E1050),0.01)</f>
        <v/>
      </c>
      <c r="M1050" s="36">
        <f>MAX(INDEX(M$369:M$380,$D1050)+M1041*(1+$E1050),0.01)</f>
        <v/>
      </c>
      <c r="N1050" s="36">
        <f>MAX(INDEX(N$369:N$380,$D1050)+N1041*(1+$E1050),0.01)</f>
        <v/>
      </c>
      <c r="O1050" s="36">
        <f>MAX(INDEX(O$369:O$380,$D1050)+O1041*(1+$E1050),0.01)</f>
        <v/>
      </c>
      <c r="P1050" s="36">
        <f>MAX(INDEX(P$369:P$380,$D1050)+P1041*(1+$E1050),0.01)</f>
        <v/>
      </c>
      <c r="Q1050" s="36">
        <f>MAX(INDEX(Q$369:Q$380,$D1050)+Q1041*(1+$E1050),0.01)</f>
        <v/>
      </c>
      <c r="R1050" s="36">
        <f>MAX(INDEX(R$369:R$380,$D1050)+R1041*(1+$E1050),0.01)</f>
        <v/>
      </c>
      <c r="S1050" s="36">
        <f>MAX(INDEX(S$369:S$380,$D1050)+S1041*(1+$E1050),0.01)</f>
        <v/>
      </c>
      <c r="T1050" s="36">
        <f>MAX(INDEX(T$369:T$380,$D1050)+T1041*(1+$E1050),0.01)</f>
        <v/>
      </c>
      <c r="U1050" s="36">
        <f>MAX(INDEX(U$369:U$380,$D1050)+U1041*(1+$E1050),0.01)</f>
        <v/>
      </c>
      <c r="V1050" s="36">
        <f>MAX(INDEX(V$369:V$380,$D1050)+V1041*(1+$E1050),0.01)</f>
        <v/>
      </c>
      <c r="W1050" s="36">
        <f>MAX(INDEX(W$369:W$380,$D1050)+W1041*(1+$E1050),0.01)</f>
        <v/>
      </c>
      <c r="X1050" s="36">
        <f>MAX(INDEX(X$369:X$380,$D1050)+X1041*(1+$E1050),0.01)</f>
        <v/>
      </c>
      <c r="Y1050" s="36">
        <f>MAX(INDEX(Y$369:Y$380,$D1050)+Y1041*(1+$E1050),0.01)</f>
        <v/>
      </c>
      <c r="Z1050" s="36">
        <f>MAX(INDEX(Z$369:Z$380,$D1050)+Z1041*(1+$E1050),0.01)</f>
        <v/>
      </c>
      <c r="AA1050" s="36">
        <f>MAX(INDEX(AA$369:AA$380,$D1050)+AA1041*(1+$E1050),0.01)</f>
        <v/>
      </c>
      <c r="AB1050" s="36">
        <f>MAX(INDEX(AB$369:AB$380,$D1050)+AB1041*(1+$E1050),0.01)</f>
        <v/>
      </c>
      <c r="AC1050" s="36">
        <f>MAX(INDEX(AC$369:AC$380,$D1050)+AC1041*(1+$E1050),0.01)</f>
        <v/>
      </c>
      <c r="AD1050" s="36">
        <f>MAX(INDEX(AD$369:AD$380,$D1050)+AD1041*(1+$E1050),0.01)</f>
        <v/>
      </c>
      <c r="AF1050" s="11">
        <f>CodePrefix&amp;$A1050&amp;IF($C1050="","","."&amp;$C1050&amp;"."&amp;$B1050)&amp;INDEX(VarEnd,MATCH($A1050,VarKey,0))&amp;AF$5</f>
        <v/>
      </c>
      <c r="AG1050" s="37">
        <f>MAX(INDEX(AG$369:AG$380,$D1050)+AG1041*(1+$E1050),0.01)</f>
        <v/>
      </c>
      <c r="AH1050" s="36">
        <f>MAX(INDEX(AH$369:AH$380,$D1050)+AH1041*(1+$E1050),0.01)</f>
        <v/>
      </c>
      <c r="AI1050" s="36">
        <f>MAX(INDEX(AI$369:AI$380,$D1050)+AI1041*(1+$E1050),0.01)</f>
        <v/>
      </c>
      <c r="AJ1050" s="36">
        <f>MAX(INDEX(AJ$369:AJ$380,$D1050)+AJ1041*(1+$E1050),0.01)</f>
        <v/>
      </c>
      <c r="AK1050" s="36">
        <f>MAX(INDEX(AK$369:AK$380,$D1050)+AK1041*(1+$E1050),0.01)</f>
        <v/>
      </c>
      <c r="AL1050" s="36">
        <f>MAX(INDEX(AL$369:AL$380,$D1050)+AL1041*(1+$E1050),0.01)</f>
        <v/>
      </c>
      <c r="AM1050" s="36">
        <f>MAX(INDEX(AM$369:AM$380,$D1050)+AM1041*(1+$E1050),0.01)</f>
        <v/>
      </c>
      <c r="AN1050" s="36">
        <f>MAX(INDEX(AN$369:AN$380,$D1050)+AN1041*(1+$E1050),0.01)</f>
        <v/>
      </c>
      <c r="AO1050" s="36">
        <f>MAX(INDEX(AO$369:AO$380,$D1050)+AO1041*(1+$E1050),0.01)</f>
        <v/>
      </c>
      <c r="AP1050" s="36">
        <f>MAX(INDEX(AP$369:AP$380,$D1050)+AP1041*(1+$E1050),0.01)</f>
        <v/>
      </c>
      <c r="AQ1050" s="36">
        <f>MAX(INDEX(AQ$369:AQ$380,$D1050)+AQ1041*(1+$E1050),0.01)</f>
        <v/>
      </c>
      <c r="AR1050" s="36">
        <f>MAX(INDEX(AR$369:AR$380,$D1050)+AR1041*(1+$E1050),0.01)</f>
        <v/>
      </c>
      <c r="AS1050" s="36">
        <f>MAX(INDEX(AS$369:AS$380,$D1050)+AS1041*(1+$E1050),0.01)</f>
        <v/>
      </c>
      <c r="AT1050" s="36">
        <f>MAX(INDEX(AT$369:AT$380,$D1050)+AT1041*(1+$E1050),0.01)</f>
        <v/>
      </c>
      <c r="AU1050" s="36">
        <f>MAX(INDEX(AU$369:AU$380,$D1050)+AU1041*(1+$E1050),0.01)</f>
        <v/>
      </c>
      <c r="AV1050" s="36">
        <f>MAX(INDEX(AV$369:AV$380,$D1050)+AV1041*(1+$E1050),0.01)</f>
        <v/>
      </c>
      <c r="AW1050" s="36">
        <f>MAX(INDEX(AW$369:AW$380,$D1050)+AW1041*(1+$E1050),0.01)</f>
        <v/>
      </c>
      <c r="AX1050" s="36">
        <f>MAX(INDEX(AX$369:AX$380,$D1050)+AX1041*(1+$E1050),0.01)</f>
        <v/>
      </c>
      <c r="AY1050" s="36">
        <f>MAX(INDEX(AY$369:AY$380,$D1050)+AY1041*(1+$E1050),0.01)</f>
        <v/>
      </c>
    </row>
    <row r="1051" hidden="1" outlineLevel="2">
      <c r="A1051" s="14" t="inlineStr">
        <is>
          <t>atp</t>
        </is>
      </c>
      <c r="B1051" s="14" t="inlineStr">
        <is>
          <t>die</t>
        </is>
      </c>
      <c r="C1051" s="14" t="inlineStr">
        <is>
          <t>ral</t>
        </is>
      </c>
      <c r="D1051" s="36">
        <f>INDEX(Inputs!$U$5:$U$132,MATCH($B1051&amp;"|"&amp;$C1051,Inputs!$A$5:$A$132,0))</f>
        <v/>
      </c>
      <c r="E1051" s="36">
        <f>INDEX(Inputs!$V$5:$V$132,MATCH($B1051&amp;"|"&amp;$C1051,Inputs!$A$5:$A$132,0))</f>
        <v/>
      </c>
      <c r="F1051" s="35" t="n"/>
      <c r="G1051" s="35" t="n"/>
      <c r="H1051" s="14">
        <f>INDEX(VarLab,MATCH($A1051,VarKey,0))&amp;INDEX(MemLab,MATCH($C1051&amp;"|"&amp;$B1051,MemKey,0))</f>
        <v/>
      </c>
      <c r="I1051" s="14">
        <f>INDEX(VarUnit,MATCH($A1051,VarKey,0))</f>
        <v/>
      </c>
      <c r="J1051" s="14">
        <f>INDEX(VarSrc,MATCH($A1051,VarKey,0))</f>
        <v/>
      </c>
      <c r="K1051" s="11">
        <f>CodePrefix&amp;$A1051&amp;IF($C1051="","","."&amp;$C1051&amp;"."&amp;$B1051)&amp;INDEX(VarEnd,MATCH($A1051,VarKey,0))&amp;K$5</f>
        <v/>
      </c>
      <c r="L1051" s="37">
        <f>MAX(INDEX(L$369:L$380,$D1051)+L1042*(1+$E1051),0.01)</f>
        <v/>
      </c>
      <c r="M1051" s="36">
        <f>MAX(INDEX(M$369:M$380,$D1051)+M1042*(1+$E1051),0.01)</f>
        <v/>
      </c>
      <c r="N1051" s="36">
        <f>MAX(INDEX(N$369:N$380,$D1051)+N1042*(1+$E1051),0.01)</f>
        <v/>
      </c>
      <c r="O1051" s="36">
        <f>MAX(INDEX(O$369:O$380,$D1051)+O1042*(1+$E1051),0.01)</f>
        <v/>
      </c>
      <c r="P1051" s="36">
        <f>MAX(INDEX(P$369:P$380,$D1051)+P1042*(1+$E1051),0.01)</f>
        <v/>
      </c>
      <c r="Q1051" s="36">
        <f>MAX(INDEX(Q$369:Q$380,$D1051)+Q1042*(1+$E1051),0.01)</f>
        <v/>
      </c>
      <c r="R1051" s="36">
        <f>MAX(INDEX(R$369:R$380,$D1051)+R1042*(1+$E1051),0.01)</f>
        <v/>
      </c>
      <c r="S1051" s="36">
        <f>MAX(INDEX(S$369:S$380,$D1051)+S1042*(1+$E1051),0.01)</f>
        <v/>
      </c>
      <c r="T1051" s="36">
        <f>MAX(INDEX(T$369:T$380,$D1051)+T1042*(1+$E1051),0.01)</f>
        <v/>
      </c>
      <c r="U1051" s="36">
        <f>MAX(INDEX(U$369:U$380,$D1051)+U1042*(1+$E1051),0.01)</f>
        <v/>
      </c>
      <c r="V1051" s="36">
        <f>MAX(INDEX(V$369:V$380,$D1051)+V1042*(1+$E1051),0.01)</f>
        <v/>
      </c>
      <c r="W1051" s="36">
        <f>MAX(INDEX(W$369:W$380,$D1051)+W1042*(1+$E1051),0.01)</f>
        <v/>
      </c>
      <c r="X1051" s="36">
        <f>MAX(INDEX(X$369:X$380,$D1051)+X1042*(1+$E1051),0.01)</f>
        <v/>
      </c>
      <c r="Y1051" s="36">
        <f>MAX(INDEX(Y$369:Y$380,$D1051)+Y1042*(1+$E1051),0.01)</f>
        <v/>
      </c>
      <c r="Z1051" s="36">
        <f>MAX(INDEX(Z$369:Z$380,$D1051)+Z1042*(1+$E1051),0.01)</f>
        <v/>
      </c>
      <c r="AA1051" s="36">
        <f>MAX(INDEX(AA$369:AA$380,$D1051)+AA1042*(1+$E1051),0.01)</f>
        <v/>
      </c>
      <c r="AB1051" s="36">
        <f>MAX(INDEX(AB$369:AB$380,$D1051)+AB1042*(1+$E1051),0.01)</f>
        <v/>
      </c>
      <c r="AC1051" s="36">
        <f>MAX(INDEX(AC$369:AC$380,$D1051)+AC1042*(1+$E1051),0.01)</f>
        <v/>
      </c>
      <c r="AD1051" s="36">
        <f>MAX(INDEX(AD$369:AD$380,$D1051)+AD1042*(1+$E1051),0.01)</f>
        <v/>
      </c>
      <c r="AF1051" s="11">
        <f>CodePrefix&amp;$A1051&amp;IF($C1051="","","."&amp;$C1051&amp;"."&amp;$B1051)&amp;INDEX(VarEnd,MATCH($A1051,VarKey,0))&amp;AF$5</f>
        <v/>
      </c>
      <c r="AG1051" s="37">
        <f>MAX(INDEX(AG$369:AG$380,$D1051)+AG1042*(1+$E1051),0.01)</f>
        <v/>
      </c>
      <c r="AH1051" s="36">
        <f>MAX(INDEX(AH$369:AH$380,$D1051)+AH1042*(1+$E1051),0.01)</f>
        <v/>
      </c>
      <c r="AI1051" s="36">
        <f>MAX(INDEX(AI$369:AI$380,$D1051)+AI1042*(1+$E1051),0.01)</f>
        <v/>
      </c>
      <c r="AJ1051" s="36">
        <f>MAX(INDEX(AJ$369:AJ$380,$D1051)+AJ1042*(1+$E1051),0.01)</f>
        <v/>
      </c>
      <c r="AK1051" s="36">
        <f>MAX(INDEX(AK$369:AK$380,$D1051)+AK1042*(1+$E1051),0.01)</f>
        <v/>
      </c>
      <c r="AL1051" s="36">
        <f>MAX(INDEX(AL$369:AL$380,$D1051)+AL1042*(1+$E1051),0.01)</f>
        <v/>
      </c>
      <c r="AM1051" s="36">
        <f>MAX(INDEX(AM$369:AM$380,$D1051)+AM1042*(1+$E1051),0.01)</f>
        <v/>
      </c>
      <c r="AN1051" s="36">
        <f>MAX(INDEX(AN$369:AN$380,$D1051)+AN1042*(1+$E1051),0.01)</f>
        <v/>
      </c>
      <c r="AO1051" s="36">
        <f>MAX(INDEX(AO$369:AO$380,$D1051)+AO1042*(1+$E1051),0.01)</f>
        <v/>
      </c>
      <c r="AP1051" s="36">
        <f>MAX(INDEX(AP$369:AP$380,$D1051)+AP1042*(1+$E1051),0.01)</f>
        <v/>
      </c>
      <c r="AQ1051" s="36">
        <f>MAX(INDEX(AQ$369:AQ$380,$D1051)+AQ1042*(1+$E1051),0.01)</f>
        <v/>
      </c>
      <c r="AR1051" s="36">
        <f>MAX(INDEX(AR$369:AR$380,$D1051)+AR1042*(1+$E1051),0.01)</f>
        <v/>
      </c>
      <c r="AS1051" s="36">
        <f>MAX(INDEX(AS$369:AS$380,$D1051)+AS1042*(1+$E1051),0.01)</f>
        <v/>
      </c>
      <c r="AT1051" s="36">
        <f>MAX(INDEX(AT$369:AT$380,$D1051)+AT1042*(1+$E1051),0.01)</f>
        <v/>
      </c>
      <c r="AU1051" s="36">
        <f>MAX(INDEX(AU$369:AU$380,$D1051)+AU1042*(1+$E1051),0.01)</f>
        <v/>
      </c>
      <c r="AV1051" s="36">
        <f>MAX(INDEX(AV$369:AV$380,$D1051)+AV1042*(1+$E1051),0.01)</f>
        <v/>
      </c>
      <c r="AW1051" s="36">
        <f>MAX(INDEX(AW$369:AW$380,$D1051)+AW1042*(1+$E1051),0.01)</f>
        <v/>
      </c>
      <c r="AX1051" s="36">
        <f>MAX(INDEX(AX$369:AX$380,$D1051)+AX1042*(1+$E1051),0.01)</f>
        <v/>
      </c>
      <c r="AY1051" s="36">
        <f>MAX(INDEX(AY$369:AY$380,$D1051)+AY1042*(1+$E1051),0.01)</f>
        <v/>
      </c>
    </row>
    <row r="1052" hidden="1" outlineLevel="2">
      <c r="A1052" s="14" t="inlineStr">
        <is>
          <t>atp</t>
        </is>
      </c>
      <c r="B1052" s="14" t="inlineStr">
        <is>
          <t>lpg</t>
        </is>
      </c>
      <c r="C1052" s="14" t="inlineStr">
        <is>
          <t>ral</t>
        </is>
      </c>
      <c r="D1052" s="36">
        <f>INDEX(Inputs!$U$5:$U$132,MATCH($B1052&amp;"|"&amp;$C1052,Inputs!$A$5:$A$132,0))</f>
        <v/>
      </c>
      <c r="E1052" s="36">
        <f>INDEX(Inputs!$V$5:$V$132,MATCH($B1052&amp;"|"&amp;$C1052,Inputs!$A$5:$A$132,0))</f>
        <v/>
      </c>
      <c r="F1052" s="35" t="n"/>
      <c r="G1052" s="35" t="n"/>
      <c r="H1052" s="14">
        <f>INDEX(VarLab,MATCH($A1052,VarKey,0))&amp;INDEX(MemLab,MATCH($C1052&amp;"|"&amp;$B1052,MemKey,0))</f>
        <v/>
      </c>
      <c r="I1052" s="14">
        <f>INDEX(VarUnit,MATCH($A1052,VarKey,0))</f>
        <v/>
      </c>
      <c r="J1052" s="14">
        <f>INDEX(VarSrc,MATCH($A1052,VarKey,0))</f>
        <v/>
      </c>
      <c r="K1052" s="11">
        <f>CodePrefix&amp;$A1052&amp;IF($C1052="","","."&amp;$C1052&amp;"."&amp;$B1052)&amp;INDEX(VarEnd,MATCH($A1052,VarKey,0))&amp;K$5</f>
        <v/>
      </c>
      <c r="L1052" s="37">
        <f>MAX(INDEX(L$369:L$380,$D1052)+L1043*(1+$E1052),0.01)</f>
        <v/>
      </c>
      <c r="M1052" s="36">
        <f>MAX(INDEX(M$369:M$380,$D1052)+M1043*(1+$E1052),0.01)</f>
        <v/>
      </c>
      <c r="N1052" s="36">
        <f>MAX(INDEX(N$369:N$380,$D1052)+N1043*(1+$E1052),0.01)</f>
        <v/>
      </c>
      <c r="O1052" s="36">
        <f>MAX(INDEX(O$369:O$380,$D1052)+O1043*(1+$E1052),0.01)</f>
        <v/>
      </c>
      <c r="P1052" s="36">
        <f>MAX(INDEX(P$369:P$380,$D1052)+P1043*(1+$E1052),0.01)</f>
        <v/>
      </c>
      <c r="Q1052" s="36">
        <f>MAX(INDEX(Q$369:Q$380,$D1052)+Q1043*(1+$E1052),0.01)</f>
        <v/>
      </c>
      <c r="R1052" s="36">
        <f>MAX(INDEX(R$369:R$380,$D1052)+R1043*(1+$E1052),0.01)</f>
        <v/>
      </c>
      <c r="S1052" s="36">
        <f>MAX(INDEX(S$369:S$380,$D1052)+S1043*(1+$E1052),0.01)</f>
        <v/>
      </c>
      <c r="T1052" s="36">
        <f>MAX(INDEX(T$369:T$380,$D1052)+T1043*(1+$E1052),0.01)</f>
        <v/>
      </c>
      <c r="U1052" s="36">
        <f>MAX(INDEX(U$369:U$380,$D1052)+U1043*(1+$E1052),0.01)</f>
        <v/>
      </c>
      <c r="V1052" s="36">
        <f>MAX(INDEX(V$369:V$380,$D1052)+V1043*(1+$E1052),0.01)</f>
        <v/>
      </c>
      <c r="W1052" s="36">
        <f>MAX(INDEX(W$369:W$380,$D1052)+W1043*(1+$E1052),0.01)</f>
        <v/>
      </c>
      <c r="X1052" s="36">
        <f>MAX(INDEX(X$369:X$380,$D1052)+X1043*(1+$E1052),0.01)</f>
        <v/>
      </c>
      <c r="Y1052" s="36">
        <f>MAX(INDEX(Y$369:Y$380,$D1052)+Y1043*(1+$E1052),0.01)</f>
        <v/>
      </c>
      <c r="Z1052" s="36">
        <f>MAX(INDEX(Z$369:Z$380,$D1052)+Z1043*(1+$E1052),0.01)</f>
        <v/>
      </c>
      <c r="AA1052" s="36">
        <f>MAX(INDEX(AA$369:AA$380,$D1052)+AA1043*(1+$E1052),0.01)</f>
        <v/>
      </c>
      <c r="AB1052" s="36">
        <f>MAX(INDEX(AB$369:AB$380,$D1052)+AB1043*(1+$E1052),0.01)</f>
        <v/>
      </c>
      <c r="AC1052" s="36">
        <f>MAX(INDEX(AC$369:AC$380,$D1052)+AC1043*(1+$E1052),0.01)</f>
        <v/>
      </c>
      <c r="AD1052" s="36">
        <f>MAX(INDEX(AD$369:AD$380,$D1052)+AD1043*(1+$E1052),0.01)</f>
        <v/>
      </c>
      <c r="AF1052" s="11">
        <f>CodePrefix&amp;$A1052&amp;IF($C1052="","","."&amp;$C1052&amp;"."&amp;$B1052)&amp;INDEX(VarEnd,MATCH($A1052,VarKey,0))&amp;AF$5</f>
        <v/>
      </c>
      <c r="AG1052" s="37">
        <f>MAX(INDEX(AG$369:AG$380,$D1052)+AG1043*(1+$E1052),0.01)</f>
        <v/>
      </c>
      <c r="AH1052" s="36">
        <f>MAX(INDEX(AH$369:AH$380,$D1052)+AH1043*(1+$E1052),0.01)</f>
        <v/>
      </c>
      <c r="AI1052" s="36">
        <f>MAX(INDEX(AI$369:AI$380,$D1052)+AI1043*(1+$E1052),0.01)</f>
        <v/>
      </c>
      <c r="AJ1052" s="36">
        <f>MAX(INDEX(AJ$369:AJ$380,$D1052)+AJ1043*(1+$E1052),0.01)</f>
        <v/>
      </c>
      <c r="AK1052" s="36">
        <f>MAX(INDEX(AK$369:AK$380,$D1052)+AK1043*(1+$E1052),0.01)</f>
        <v/>
      </c>
      <c r="AL1052" s="36">
        <f>MAX(INDEX(AL$369:AL$380,$D1052)+AL1043*(1+$E1052),0.01)</f>
        <v/>
      </c>
      <c r="AM1052" s="36">
        <f>MAX(INDEX(AM$369:AM$380,$D1052)+AM1043*(1+$E1052),0.01)</f>
        <v/>
      </c>
      <c r="AN1052" s="36">
        <f>MAX(INDEX(AN$369:AN$380,$D1052)+AN1043*(1+$E1052),0.01)</f>
        <v/>
      </c>
      <c r="AO1052" s="36">
        <f>MAX(INDEX(AO$369:AO$380,$D1052)+AO1043*(1+$E1052),0.01)</f>
        <v/>
      </c>
      <c r="AP1052" s="36">
        <f>MAX(INDEX(AP$369:AP$380,$D1052)+AP1043*(1+$E1052),0.01)</f>
        <v/>
      </c>
      <c r="AQ1052" s="36">
        <f>MAX(INDEX(AQ$369:AQ$380,$D1052)+AQ1043*(1+$E1052),0.01)</f>
        <v/>
      </c>
      <c r="AR1052" s="36">
        <f>MAX(INDEX(AR$369:AR$380,$D1052)+AR1043*(1+$E1052),0.01)</f>
        <v/>
      </c>
      <c r="AS1052" s="36">
        <f>MAX(INDEX(AS$369:AS$380,$D1052)+AS1043*(1+$E1052),0.01)</f>
        <v/>
      </c>
      <c r="AT1052" s="36">
        <f>MAX(INDEX(AT$369:AT$380,$D1052)+AT1043*(1+$E1052),0.01)</f>
        <v/>
      </c>
      <c r="AU1052" s="36">
        <f>MAX(INDEX(AU$369:AU$380,$D1052)+AU1043*(1+$E1052),0.01)</f>
        <v/>
      </c>
      <c r="AV1052" s="36">
        <f>MAX(INDEX(AV$369:AV$380,$D1052)+AV1043*(1+$E1052),0.01)</f>
        <v/>
      </c>
      <c r="AW1052" s="36">
        <f>MAX(INDEX(AW$369:AW$380,$D1052)+AW1043*(1+$E1052),0.01)</f>
        <v/>
      </c>
      <c r="AX1052" s="36">
        <f>MAX(INDEX(AX$369:AX$380,$D1052)+AX1043*(1+$E1052),0.01)</f>
        <v/>
      </c>
      <c r="AY1052" s="36">
        <f>MAX(INDEX(AY$369:AY$380,$D1052)+AY1043*(1+$E1052),0.01)</f>
        <v/>
      </c>
    </row>
    <row r="1053" hidden="1" outlineLevel="2">
      <c r="A1053" s="14" t="inlineStr">
        <is>
          <t>atp</t>
        </is>
      </c>
      <c r="B1053" s="14" t="inlineStr">
        <is>
          <t>ker</t>
        </is>
      </c>
      <c r="C1053" s="14" t="inlineStr">
        <is>
          <t>ral</t>
        </is>
      </c>
      <c r="D1053" s="36">
        <f>INDEX(Inputs!$U$5:$U$132,MATCH($B1053&amp;"|"&amp;$C1053,Inputs!$A$5:$A$132,0))</f>
        <v/>
      </c>
      <c r="E1053" s="36">
        <f>INDEX(Inputs!$V$5:$V$132,MATCH($B1053&amp;"|"&amp;$C1053,Inputs!$A$5:$A$132,0))</f>
        <v/>
      </c>
      <c r="F1053" s="35" t="n"/>
      <c r="G1053" s="35" t="n"/>
      <c r="H1053" s="14">
        <f>INDEX(VarLab,MATCH($A1053,VarKey,0))&amp;INDEX(MemLab,MATCH($C1053&amp;"|"&amp;$B1053,MemKey,0))</f>
        <v/>
      </c>
      <c r="I1053" s="14">
        <f>INDEX(VarUnit,MATCH($A1053,VarKey,0))</f>
        <v/>
      </c>
      <c r="J1053" s="14">
        <f>INDEX(VarSrc,MATCH($A1053,VarKey,0))</f>
        <v/>
      </c>
      <c r="K1053" s="11">
        <f>CodePrefix&amp;$A1053&amp;IF($C1053="","","."&amp;$C1053&amp;"."&amp;$B1053)&amp;INDEX(VarEnd,MATCH($A1053,VarKey,0))&amp;K$5</f>
        <v/>
      </c>
      <c r="L1053" s="37">
        <f>MAX(INDEX(L$369:L$380,$D1053)+L1044*(1+$E1053),0.01)</f>
        <v/>
      </c>
      <c r="M1053" s="36">
        <f>MAX(INDEX(M$369:M$380,$D1053)+M1044*(1+$E1053),0.01)</f>
        <v/>
      </c>
      <c r="N1053" s="36">
        <f>MAX(INDEX(N$369:N$380,$D1053)+N1044*(1+$E1053),0.01)</f>
        <v/>
      </c>
      <c r="O1053" s="36">
        <f>MAX(INDEX(O$369:O$380,$D1053)+O1044*(1+$E1053),0.01)</f>
        <v/>
      </c>
      <c r="P1053" s="36">
        <f>MAX(INDEX(P$369:P$380,$D1053)+P1044*(1+$E1053),0.01)</f>
        <v/>
      </c>
      <c r="Q1053" s="36">
        <f>MAX(INDEX(Q$369:Q$380,$D1053)+Q1044*(1+$E1053),0.01)</f>
        <v/>
      </c>
      <c r="R1053" s="36">
        <f>MAX(INDEX(R$369:R$380,$D1053)+R1044*(1+$E1053),0.01)</f>
        <v/>
      </c>
      <c r="S1053" s="36">
        <f>MAX(INDEX(S$369:S$380,$D1053)+S1044*(1+$E1053),0.01)</f>
        <v/>
      </c>
      <c r="T1053" s="36">
        <f>MAX(INDEX(T$369:T$380,$D1053)+T1044*(1+$E1053),0.01)</f>
        <v/>
      </c>
      <c r="U1053" s="36">
        <f>MAX(INDEX(U$369:U$380,$D1053)+U1044*(1+$E1053),0.01)</f>
        <v/>
      </c>
      <c r="V1053" s="36">
        <f>MAX(INDEX(V$369:V$380,$D1053)+V1044*(1+$E1053),0.01)</f>
        <v/>
      </c>
      <c r="W1053" s="36">
        <f>MAX(INDEX(W$369:W$380,$D1053)+W1044*(1+$E1053),0.01)</f>
        <v/>
      </c>
      <c r="X1053" s="36">
        <f>MAX(INDEX(X$369:X$380,$D1053)+X1044*(1+$E1053),0.01)</f>
        <v/>
      </c>
      <c r="Y1053" s="36">
        <f>MAX(INDEX(Y$369:Y$380,$D1053)+Y1044*(1+$E1053),0.01)</f>
        <v/>
      </c>
      <c r="Z1053" s="36">
        <f>MAX(INDEX(Z$369:Z$380,$D1053)+Z1044*(1+$E1053),0.01)</f>
        <v/>
      </c>
      <c r="AA1053" s="36">
        <f>MAX(INDEX(AA$369:AA$380,$D1053)+AA1044*(1+$E1053),0.01)</f>
        <v/>
      </c>
      <c r="AB1053" s="36">
        <f>MAX(INDEX(AB$369:AB$380,$D1053)+AB1044*(1+$E1053),0.01)</f>
        <v/>
      </c>
      <c r="AC1053" s="36">
        <f>MAX(INDEX(AC$369:AC$380,$D1053)+AC1044*(1+$E1053),0.01)</f>
        <v/>
      </c>
      <c r="AD1053" s="36">
        <f>MAX(INDEX(AD$369:AD$380,$D1053)+AD1044*(1+$E1053),0.01)</f>
        <v/>
      </c>
      <c r="AF1053" s="11">
        <f>CodePrefix&amp;$A1053&amp;IF($C1053="","","."&amp;$C1053&amp;"."&amp;$B1053)&amp;INDEX(VarEnd,MATCH($A1053,VarKey,0))&amp;AF$5</f>
        <v/>
      </c>
      <c r="AG1053" s="37">
        <f>MAX(INDEX(AG$369:AG$380,$D1053)+AG1044*(1+$E1053),0.01)</f>
        <v/>
      </c>
      <c r="AH1053" s="36">
        <f>MAX(INDEX(AH$369:AH$380,$D1053)+AH1044*(1+$E1053),0.01)</f>
        <v/>
      </c>
      <c r="AI1053" s="36">
        <f>MAX(INDEX(AI$369:AI$380,$D1053)+AI1044*(1+$E1053),0.01)</f>
        <v/>
      </c>
      <c r="AJ1053" s="36">
        <f>MAX(INDEX(AJ$369:AJ$380,$D1053)+AJ1044*(1+$E1053),0.01)</f>
        <v/>
      </c>
      <c r="AK1053" s="36">
        <f>MAX(INDEX(AK$369:AK$380,$D1053)+AK1044*(1+$E1053),0.01)</f>
        <v/>
      </c>
      <c r="AL1053" s="36">
        <f>MAX(INDEX(AL$369:AL$380,$D1053)+AL1044*(1+$E1053),0.01)</f>
        <v/>
      </c>
      <c r="AM1053" s="36">
        <f>MAX(INDEX(AM$369:AM$380,$D1053)+AM1044*(1+$E1053),0.01)</f>
        <v/>
      </c>
      <c r="AN1053" s="36">
        <f>MAX(INDEX(AN$369:AN$380,$D1053)+AN1044*(1+$E1053),0.01)</f>
        <v/>
      </c>
      <c r="AO1053" s="36">
        <f>MAX(INDEX(AO$369:AO$380,$D1053)+AO1044*(1+$E1053),0.01)</f>
        <v/>
      </c>
      <c r="AP1053" s="36">
        <f>MAX(INDEX(AP$369:AP$380,$D1053)+AP1044*(1+$E1053),0.01)</f>
        <v/>
      </c>
      <c r="AQ1053" s="36">
        <f>MAX(INDEX(AQ$369:AQ$380,$D1053)+AQ1044*(1+$E1053),0.01)</f>
        <v/>
      </c>
      <c r="AR1053" s="36">
        <f>MAX(INDEX(AR$369:AR$380,$D1053)+AR1044*(1+$E1053),0.01)</f>
        <v/>
      </c>
      <c r="AS1053" s="36">
        <f>MAX(INDEX(AS$369:AS$380,$D1053)+AS1044*(1+$E1053),0.01)</f>
        <v/>
      </c>
      <c r="AT1053" s="36">
        <f>MAX(INDEX(AT$369:AT$380,$D1053)+AT1044*(1+$E1053),0.01)</f>
        <v/>
      </c>
      <c r="AU1053" s="36">
        <f>MAX(INDEX(AU$369:AU$380,$D1053)+AU1044*(1+$E1053),0.01)</f>
        <v/>
      </c>
      <c r="AV1053" s="36">
        <f>MAX(INDEX(AV$369:AV$380,$D1053)+AV1044*(1+$E1053),0.01)</f>
        <v/>
      </c>
      <c r="AW1053" s="36">
        <f>MAX(INDEX(AW$369:AW$380,$D1053)+AW1044*(1+$E1053),0.01)</f>
        <v/>
      </c>
      <c r="AX1053" s="36">
        <f>MAX(INDEX(AX$369:AX$380,$D1053)+AX1044*(1+$E1053),0.01)</f>
        <v/>
      </c>
      <c r="AY1053" s="36">
        <f>MAX(INDEX(AY$369:AY$380,$D1053)+AY1044*(1+$E1053),0.01)</f>
        <v/>
      </c>
    </row>
    <row r="1054" hidden="1" outlineLevel="2">
      <c r="A1054" s="14" t="inlineStr">
        <is>
          <t>atp</t>
        </is>
      </c>
      <c r="B1054" s="14" t="inlineStr">
        <is>
          <t>oop</t>
        </is>
      </c>
      <c r="C1054" s="14" t="inlineStr">
        <is>
          <t>ral</t>
        </is>
      </c>
      <c r="D1054" s="36">
        <f>INDEX(Inputs!$U$5:$U$132,MATCH($B1054&amp;"|"&amp;$C1054,Inputs!$A$5:$A$132,0))</f>
        <v/>
      </c>
      <c r="E1054" s="36">
        <f>INDEX(Inputs!$V$5:$V$132,MATCH($B1054&amp;"|"&amp;$C1054,Inputs!$A$5:$A$132,0))</f>
        <v/>
      </c>
      <c r="F1054" s="35" t="n"/>
      <c r="G1054" s="35" t="n"/>
      <c r="H1054" s="14">
        <f>INDEX(VarLab,MATCH($A1054,VarKey,0))&amp;INDEX(MemLab,MATCH($C1054&amp;"|"&amp;$B1054,MemKey,0))</f>
        <v/>
      </c>
      <c r="I1054" s="14">
        <f>INDEX(VarUnit,MATCH($A1054,VarKey,0))</f>
        <v/>
      </c>
      <c r="J1054" s="14">
        <f>INDEX(VarSrc,MATCH($A1054,VarKey,0))</f>
        <v/>
      </c>
      <c r="K1054" s="11">
        <f>CodePrefix&amp;$A1054&amp;IF($C1054="","","."&amp;$C1054&amp;"."&amp;$B1054)&amp;INDEX(VarEnd,MATCH($A1054,VarKey,0))&amp;K$5</f>
        <v/>
      </c>
      <c r="L1054" s="37">
        <f>MAX(INDEX(L$369:L$380,$D1054)+L1045*(1+$E1054),0.01)</f>
        <v/>
      </c>
      <c r="M1054" s="36">
        <f>MAX(INDEX(M$369:M$380,$D1054)+M1045*(1+$E1054),0.01)</f>
        <v/>
      </c>
      <c r="N1054" s="36">
        <f>MAX(INDEX(N$369:N$380,$D1054)+N1045*(1+$E1054),0.01)</f>
        <v/>
      </c>
      <c r="O1054" s="36">
        <f>MAX(INDEX(O$369:O$380,$D1054)+O1045*(1+$E1054),0.01)</f>
        <v/>
      </c>
      <c r="P1054" s="36">
        <f>MAX(INDEX(P$369:P$380,$D1054)+P1045*(1+$E1054),0.01)</f>
        <v/>
      </c>
      <c r="Q1054" s="36">
        <f>MAX(INDEX(Q$369:Q$380,$D1054)+Q1045*(1+$E1054),0.01)</f>
        <v/>
      </c>
      <c r="R1054" s="36">
        <f>MAX(INDEX(R$369:R$380,$D1054)+R1045*(1+$E1054),0.01)</f>
        <v/>
      </c>
      <c r="S1054" s="36">
        <f>MAX(INDEX(S$369:S$380,$D1054)+S1045*(1+$E1054),0.01)</f>
        <v/>
      </c>
      <c r="T1054" s="36">
        <f>MAX(INDEX(T$369:T$380,$D1054)+T1045*(1+$E1054),0.01)</f>
        <v/>
      </c>
      <c r="U1054" s="36">
        <f>MAX(INDEX(U$369:U$380,$D1054)+U1045*(1+$E1054),0.01)</f>
        <v/>
      </c>
      <c r="V1054" s="36">
        <f>MAX(INDEX(V$369:V$380,$D1054)+V1045*(1+$E1054),0.01)</f>
        <v/>
      </c>
      <c r="W1054" s="36">
        <f>MAX(INDEX(W$369:W$380,$D1054)+W1045*(1+$E1054),0.01)</f>
        <v/>
      </c>
      <c r="X1054" s="36">
        <f>MAX(INDEX(X$369:X$380,$D1054)+X1045*(1+$E1054),0.01)</f>
        <v/>
      </c>
      <c r="Y1054" s="36">
        <f>MAX(INDEX(Y$369:Y$380,$D1054)+Y1045*(1+$E1054),0.01)</f>
        <v/>
      </c>
      <c r="Z1054" s="36">
        <f>MAX(INDEX(Z$369:Z$380,$D1054)+Z1045*(1+$E1054),0.01)</f>
        <v/>
      </c>
      <c r="AA1054" s="36">
        <f>MAX(INDEX(AA$369:AA$380,$D1054)+AA1045*(1+$E1054),0.01)</f>
        <v/>
      </c>
      <c r="AB1054" s="36">
        <f>MAX(INDEX(AB$369:AB$380,$D1054)+AB1045*(1+$E1054),0.01)</f>
        <v/>
      </c>
      <c r="AC1054" s="36">
        <f>MAX(INDEX(AC$369:AC$380,$D1054)+AC1045*(1+$E1054),0.01)</f>
        <v/>
      </c>
      <c r="AD1054" s="36">
        <f>MAX(INDEX(AD$369:AD$380,$D1054)+AD1045*(1+$E1054),0.01)</f>
        <v/>
      </c>
      <c r="AF1054" s="11">
        <f>CodePrefix&amp;$A1054&amp;IF($C1054="","","."&amp;$C1054&amp;"."&amp;$B1054)&amp;INDEX(VarEnd,MATCH($A1054,VarKey,0))&amp;AF$5</f>
        <v/>
      </c>
      <c r="AG1054" s="37">
        <f>MAX(INDEX(AG$369:AG$380,$D1054)+AG1045*(1+$E1054),0.01)</f>
        <v/>
      </c>
      <c r="AH1054" s="36">
        <f>MAX(INDEX(AH$369:AH$380,$D1054)+AH1045*(1+$E1054),0.01)</f>
        <v/>
      </c>
      <c r="AI1054" s="36">
        <f>MAX(INDEX(AI$369:AI$380,$D1054)+AI1045*(1+$E1054),0.01)</f>
        <v/>
      </c>
      <c r="AJ1054" s="36">
        <f>MAX(INDEX(AJ$369:AJ$380,$D1054)+AJ1045*(1+$E1054),0.01)</f>
        <v/>
      </c>
      <c r="AK1054" s="36">
        <f>MAX(INDEX(AK$369:AK$380,$D1054)+AK1045*(1+$E1054),0.01)</f>
        <v/>
      </c>
      <c r="AL1054" s="36">
        <f>MAX(INDEX(AL$369:AL$380,$D1054)+AL1045*(1+$E1054),0.01)</f>
        <v/>
      </c>
      <c r="AM1054" s="36">
        <f>MAX(INDEX(AM$369:AM$380,$D1054)+AM1045*(1+$E1054),0.01)</f>
        <v/>
      </c>
      <c r="AN1054" s="36">
        <f>MAX(INDEX(AN$369:AN$380,$D1054)+AN1045*(1+$E1054),0.01)</f>
        <v/>
      </c>
      <c r="AO1054" s="36">
        <f>MAX(INDEX(AO$369:AO$380,$D1054)+AO1045*(1+$E1054),0.01)</f>
        <v/>
      </c>
      <c r="AP1054" s="36">
        <f>MAX(INDEX(AP$369:AP$380,$D1054)+AP1045*(1+$E1054),0.01)</f>
        <v/>
      </c>
      <c r="AQ1054" s="36">
        <f>MAX(INDEX(AQ$369:AQ$380,$D1054)+AQ1045*(1+$E1054),0.01)</f>
        <v/>
      </c>
      <c r="AR1054" s="36">
        <f>MAX(INDEX(AR$369:AR$380,$D1054)+AR1045*(1+$E1054),0.01)</f>
        <v/>
      </c>
      <c r="AS1054" s="36">
        <f>MAX(INDEX(AS$369:AS$380,$D1054)+AS1045*(1+$E1054),0.01)</f>
        <v/>
      </c>
      <c r="AT1054" s="36">
        <f>MAX(INDEX(AT$369:AT$380,$D1054)+AT1045*(1+$E1054),0.01)</f>
        <v/>
      </c>
      <c r="AU1054" s="36">
        <f>MAX(INDEX(AU$369:AU$380,$D1054)+AU1045*(1+$E1054),0.01)</f>
        <v/>
      </c>
      <c r="AV1054" s="36">
        <f>MAX(INDEX(AV$369:AV$380,$D1054)+AV1045*(1+$E1054),0.01)</f>
        <v/>
      </c>
      <c r="AW1054" s="36">
        <f>MAX(INDEX(AW$369:AW$380,$D1054)+AW1045*(1+$E1054),0.01)</f>
        <v/>
      </c>
      <c r="AX1054" s="36">
        <f>MAX(INDEX(AX$369:AX$380,$D1054)+AX1045*(1+$E1054),0.01)</f>
        <v/>
      </c>
      <c r="AY1054" s="36">
        <f>MAX(INDEX(AY$369:AY$380,$D1054)+AY1045*(1+$E1054),0.01)</f>
        <v/>
      </c>
    </row>
    <row r="1055" hidden="1" outlineLevel="2">
      <c r="A1055" s="14" t="inlineStr">
        <is>
          <t>atp</t>
        </is>
      </c>
      <c r="B1055" s="14" t="inlineStr">
        <is>
          <t>bio</t>
        </is>
      </c>
      <c r="C1055" s="14" t="inlineStr">
        <is>
          <t>ral</t>
        </is>
      </c>
      <c r="D1055" s="36">
        <f>INDEX(Inputs!$U$5:$U$132,MATCH($B1055&amp;"|"&amp;$C1055,Inputs!$A$5:$A$132,0))</f>
        <v/>
      </c>
      <c r="E1055" s="36">
        <f>INDEX(Inputs!$V$5:$V$132,MATCH($B1055&amp;"|"&amp;$C1055,Inputs!$A$5:$A$132,0))</f>
        <v/>
      </c>
      <c r="F1055" s="35" t="n"/>
      <c r="G1055" s="35" t="n"/>
      <c r="H1055" s="14">
        <f>INDEX(VarLab,MATCH($A1055,VarKey,0))&amp;INDEX(MemLab,MATCH($C1055&amp;"|"&amp;$B1055,MemKey,0))</f>
        <v/>
      </c>
      <c r="I1055" s="14">
        <f>INDEX(VarUnit,MATCH($A1055,VarKey,0))</f>
        <v/>
      </c>
      <c r="J1055" s="14">
        <f>INDEX(VarSrc,MATCH($A1055,VarKey,0))</f>
        <v/>
      </c>
      <c r="K1055" s="11">
        <f>CodePrefix&amp;$A1055&amp;IF($C1055="","","."&amp;$C1055&amp;"."&amp;$B1055)&amp;INDEX(VarEnd,MATCH($A1055,VarKey,0))&amp;K$5</f>
        <v/>
      </c>
      <c r="L1055" s="37">
        <f>MAX(INDEX(L$369:L$380,$D1055)+L1046*(1+$E1055),0.01)</f>
        <v/>
      </c>
      <c r="M1055" s="36">
        <f>MAX(INDEX(M$369:M$380,$D1055)+M1046*(1+$E1055),0.01)</f>
        <v/>
      </c>
      <c r="N1055" s="36">
        <f>MAX(INDEX(N$369:N$380,$D1055)+N1046*(1+$E1055),0.01)</f>
        <v/>
      </c>
      <c r="O1055" s="36">
        <f>MAX(INDEX(O$369:O$380,$D1055)+O1046*(1+$E1055),0.01)</f>
        <v/>
      </c>
      <c r="P1055" s="36">
        <f>MAX(INDEX(P$369:P$380,$D1055)+P1046*(1+$E1055),0.01)</f>
        <v/>
      </c>
      <c r="Q1055" s="36">
        <f>MAX(INDEX(Q$369:Q$380,$D1055)+Q1046*(1+$E1055),0.01)</f>
        <v/>
      </c>
      <c r="R1055" s="36">
        <f>MAX(INDEX(R$369:R$380,$D1055)+R1046*(1+$E1055),0.01)</f>
        <v/>
      </c>
      <c r="S1055" s="36">
        <f>MAX(INDEX(S$369:S$380,$D1055)+S1046*(1+$E1055),0.01)</f>
        <v/>
      </c>
      <c r="T1055" s="36">
        <f>MAX(INDEX(T$369:T$380,$D1055)+T1046*(1+$E1055),0.01)</f>
        <v/>
      </c>
      <c r="U1055" s="36">
        <f>MAX(INDEX(U$369:U$380,$D1055)+U1046*(1+$E1055),0.01)</f>
        <v/>
      </c>
      <c r="V1055" s="36">
        <f>MAX(INDEX(V$369:V$380,$D1055)+V1046*(1+$E1055),0.01)</f>
        <v/>
      </c>
      <c r="W1055" s="36">
        <f>MAX(INDEX(W$369:W$380,$D1055)+W1046*(1+$E1055),0.01)</f>
        <v/>
      </c>
      <c r="X1055" s="36">
        <f>MAX(INDEX(X$369:X$380,$D1055)+X1046*(1+$E1055),0.01)</f>
        <v/>
      </c>
      <c r="Y1055" s="36">
        <f>MAX(INDEX(Y$369:Y$380,$D1055)+Y1046*(1+$E1055),0.01)</f>
        <v/>
      </c>
      <c r="Z1055" s="36">
        <f>MAX(INDEX(Z$369:Z$380,$D1055)+Z1046*(1+$E1055),0.01)</f>
        <v/>
      </c>
      <c r="AA1055" s="36">
        <f>MAX(INDEX(AA$369:AA$380,$D1055)+AA1046*(1+$E1055),0.01)</f>
        <v/>
      </c>
      <c r="AB1055" s="36">
        <f>MAX(INDEX(AB$369:AB$380,$D1055)+AB1046*(1+$E1055),0.01)</f>
        <v/>
      </c>
      <c r="AC1055" s="36">
        <f>MAX(INDEX(AC$369:AC$380,$D1055)+AC1046*(1+$E1055),0.01)</f>
        <v/>
      </c>
      <c r="AD1055" s="36">
        <f>MAX(INDEX(AD$369:AD$380,$D1055)+AD1046*(1+$E1055),0.01)</f>
        <v/>
      </c>
      <c r="AF1055" s="11">
        <f>CodePrefix&amp;$A1055&amp;IF($C1055="","","."&amp;$C1055&amp;"."&amp;$B1055)&amp;INDEX(VarEnd,MATCH($A1055,VarKey,0))&amp;AF$5</f>
        <v/>
      </c>
      <c r="AG1055" s="37">
        <f>MAX(INDEX(AG$369:AG$380,$D1055)+AG1046*(1+$E1055),0.01)</f>
        <v/>
      </c>
      <c r="AH1055" s="36">
        <f>MAX(INDEX(AH$369:AH$380,$D1055)+AH1046*(1+$E1055),0.01)</f>
        <v/>
      </c>
      <c r="AI1055" s="36">
        <f>MAX(INDEX(AI$369:AI$380,$D1055)+AI1046*(1+$E1055),0.01)</f>
        <v/>
      </c>
      <c r="AJ1055" s="36">
        <f>MAX(INDEX(AJ$369:AJ$380,$D1055)+AJ1046*(1+$E1055),0.01)</f>
        <v/>
      </c>
      <c r="AK1055" s="36">
        <f>MAX(INDEX(AK$369:AK$380,$D1055)+AK1046*(1+$E1055),0.01)</f>
        <v/>
      </c>
      <c r="AL1055" s="36">
        <f>MAX(INDEX(AL$369:AL$380,$D1055)+AL1046*(1+$E1055),0.01)</f>
        <v/>
      </c>
      <c r="AM1055" s="36">
        <f>MAX(INDEX(AM$369:AM$380,$D1055)+AM1046*(1+$E1055),0.01)</f>
        <v/>
      </c>
      <c r="AN1055" s="36">
        <f>MAX(INDEX(AN$369:AN$380,$D1055)+AN1046*(1+$E1055),0.01)</f>
        <v/>
      </c>
      <c r="AO1055" s="36">
        <f>MAX(INDEX(AO$369:AO$380,$D1055)+AO1046*(1+$E1055),0.01)</f>
        <v/>
      </c>
      <c r="AP1055" s="36">
        <f>MAX(INDEX(AP$369:AP$380,$D1055)+AP1046*(1+$E1055),0.01)</f>
        <v/>
      </c>
      <c r="AQ1055" s="36">
        <f>MAX(INDEX(AQ$369:AQ$380,$D1055)+AQ1046*(1+$E1055),0.01)</f>
        <v/>
      </c>
      <c r="AR1055" s="36">
        <f>MAX(INDEX(AR$369:AR$380,$D1055)+AR1046*(1+$E1055),0.01)</f>
        <v/>
      </c>
      <c r="AS1055" s="36">
        <f>MAX(INDEX(AS$369:AS$380,$D1055)+AS1046*(1+$E1055),0.01)</f>
        <v/>
      </c>
      <c r="AT1055" s="36">
        <f>MAX(INDEX(AT$369:AT$380,$D1055)+AT1046*(1+$E1055),0.01)</f>
        <v/>
      </c>
      <c r="AU1055" s="36">
        <f>MAX(INDEX(AU$369:AU$380,$D1055)+AU1046*(1+$E1055),0.01)</f>
        <v/>
      </c>
      <c r="AV1055" s="36">
        <f>MAX(INDEX(AV$369:AV$380,$D1055)+AV1046*(1+$E1055),0.01)</f>
        <v/>
      </c>
      <c r="AW1055" s="36">
        <f>MAX(INDEX(AW$369:AW$380,$D1055)+AW1046*(1+$E1055),0.01)</f>
        <v/>
      </c>
      <c r="AX1055" s="36">
        <f>MAX(INDEX(AX$369:AX$380,$D1055)+AX1046*(1+$E1055),0.01)</f>
        <v/>
      </c>
      <c r="AY1055" s="36">
        <f>MAX(INDEX(AY$369:AY$380,$D1055)+AY1046*(1+$E1055),0.01)</f>
        <v/>
      </c>
    </row>
    <row r="1056" hidden="1" outlineLevel="2"/>
    <row r="1057" hidden="1" outlineLevel="2">
      <c r="A1057" s="14" t="inlineStr">
        <is>
          <t>shp</t>
        </is>
      </c>
      <c r="B1057" s="14" t="inlineStr">
        <is>
          <t>coa</t>
        </is>
      </c>
      <c r="C1057" s="14" t="inlineStr">
        <is>
          <t>ral</t>
        </is>
      </c>
      <c r="D1057" s="36">
        <f>INDEX(Inputs!$W$5:$W$132,MATCH($B1057&amp;"|"&amp;$C1057,Inputs!$A$5:$A$132,0))</f>
        <v/>
      </c>
      <c r="E1057" s="36">
        <f>INDEX(Inputs!$M$5:$M$132,MATCH($B1057&amp;"|"&amp;$C1057,Inputs!$A$5:$A$132,0))</f>
        <v/>
      </c>
      <c r="F1057" s="35" t="n"/>
      <c r="G1057" s="35" t="n"/>
      <c r="H1057" s="14">
        <f>INDEX(VarLab,MATCH($A1057,VarKey,0))&amp;INDEX(MemLab,MATCH($C1057&amp;"|"&amp;$B1057,MemKey,0))</f>
        <v/>
      </c>
      <c r="I1057" s="14">
        <f>INDEX(VarUnit,MATCH($A1057,VarKey,0))</f>
        <v/>
      </c>
      <c r="J1057" s="14">
        <f>INDEX(VarSrc,MATCH($A1057,VarKey,0))</f>
        <v/>
      </c>
      <c r="K1057" s="11">
        <f>CodePrefix&amp;$A1057&amp;IF($C1057="","","."&amp;$C1057&amp;"."&amp;$B1057)&amp;INDEX(VarEnd,MATCH($A1057,VarKey,0))&amp;K$5</f>
        <v/>
      </c>
      <c r="L1057" s="37">
        <f>INDEX(L$297:L$313,$E1057)*$D1057</f>
        <v/>
      </c>
      <c r="M1057" s="36">
        <f>INDEX(M$297:M$313,$E1057)*$D1057</f>
        <v/>
      </c>
      <c r="N1057" s="36">
        <f>INDEX(N$297:N$313,$E1057)*$D1057</f>
        <v/>
      </c>
      <c r="O1057" s="36">
        <f>INDEX(O$297:O$313,$E1057)*$D1057</f>
        <v/>
      </c>
      <c r="P1057" s="36">
        <f>INDEX(P$297:P$313,$E1057)*$D1057</f>
        <v/>
      </c>
      <c r="Q1057" s="36">
        <f>INDEX(Q$297:Q$313,$E1057)*$D1057</f>
        <v/>
      </c>
      <c r="R1057" s="36">
        <f>INDEX(R$297:R$313,$E1057)*$D1057</f>
        <v/>
      </c>
      <c r="S1057" s="36">
        <f>INDEX(S$297:S$313,$E1057)*$D1057</f>
        <v/>
      </c>
      <c r="T1057" s="36">
        <f>INDEX(T$297:T$313,$E1057)*$D1057</f>
        <v/>
      </c>
      <c r="U1057" s="36">
        <f>INDEX(U$297:U$313,$E1057)*$D1057</f>
        <v/>
      </c>
      <c r="V1057" s="36">
        <f>INDEX(V$297:V$313,$E1057)*$D1057</f>
        <v/>
      </c>
      <c r="W1057" s="36">
        <f>INDEX(W$297:W$313,$E1057)*$D1057</f>
        <v/>
      </c>
      <c r="X1057" s="36">
        <f>INDEX(X$297:X$313,$E1057)*$D1057</f>
        <v/>
      </c>
      <c r="Y1057" s="36">
        <f>INDEX(Y$297:Y$313,$E1057)*$D1057</f>
        <v/>
      </c>
      <c r="Z1057" s="36">
        <f>INDEX(Z$297:Z$313,$E1057)*$D1057</f>
        <v/>
      </c>
      <c r="AA1057" s="36">
        <f>INDEX(AA$297:AA$313,$E1057)*$D1057</f>
        <v/>
      </c>
      <c r="AB1057" s="36">
        <f>INDEX(AB$297:AB$313,$E1057)*$D1057</f>
        <v/>
      </c>
      <c r="AC1057" s="36">
        <f>INDEX(AC$297:AC$313,$E1057)*$D1057</f>
        <v/>
      </c>
      <c r="AD1057" s="36">
        <f>INDEX(AD$297:AD$313,$E1057)*$D1057</f>
        <v/>
      </c>
      <c r="AF1057" s="11">
        <f>CodePrefix&amp;$A1057&amp;IF($C1057="","","."&amp;$C1057&amp;"."&amp;$B1057)&amp;INDEX(VarEnd,MATCH($A1057,VarKey,0))&amp;AF$5</f>
        <v/>
      </c>
      <c r="AG1057" s="37">
        <f>INDEX(AG$297:AG$313,$E1057)*$D1057</f>
        <v/>
      </c>
      <c r="AH1057" s="36">
        <f>INDEX(AH$297:AH$313,$E1057)*$D1057</f>
        <v/>
      </c>
      <c r="AI1057" s="36">
        <f>INDEX(AI$297:AI$313,$E1057)*$D1057</f>
        <v/>
      </c>
      <c r="AJ1057" s="36">
        <f>INDEX(AJ$297:AJ$313,$E1057)*$D1057</f>
        <v/>
      </c>
      <c r="AK1057" s="36">
        <f>INDEX(AK$297:AK$313,$E1057)*$D1057</f>
        <v/>
      </c>
      <c r="AL1057" s="36">
        <f>INDEX(AL$297:AL$313,$E1057)*$D1057</f>
        <v/>
      </c>
      <c r="AM1057" s="36">
        <f>INDEX(AM$297:AM$313,$E1057)*$D1057</f>
        <v/>
      </c>
      <c r="AN1057" s="36">
        <f>INDEX(AN$297:AN$313,$E1057)*$D1057</f>
        <v/>
      </c>
      <c r="AO1057" s="36">
        <f>INDEX(AO$297:AO$313,$E1057)*$D1057</f>
        <v/>
      </c>
      <c r="AP1057" s="36">
        <f>INDEX(AP$297:AP$313,$E1057)*$D1057</f>
        <v/>
      </c>
      <c r="AQ1057" s="36">
        <f>INDEX(AQ$297:AQ$313,$E1057)*$D1057</f>
        <v/>
      </c>
      <c r="AR1057" s="36">
        <f>INDEX(AR$297:AR$313,$E1057)*$D1057</f>
        <v/>
      </c>
      <c r="AS1057" s="36">
        <f>INDEX(AS$297:AS$313,$E1057)*$D1057</f>
        <v/>
      </c>
      <c r="AT1057" s="36">
        <f>INDEX(AT$297:AT$313,$E1057)*$D1057</f>
        <v/>
      </c>
      <c r="AU1057" s="36">
        <f>INDEX(AU$297:AU$313,$E1057)*$D1057</f>
        <v/>
      </c>
      <c r="AV1057" s="36">
        <f>INDEX(AV$297:AV$313,$E1057)*$D1057</f>
        <v/>
      </c>
      <c r="AW1057" s="36">
        <f>INDEX(AW$297:AW$313,$E1057)*$D1057</f>
        <v/>
      </c>
      <c r="AX1057" s="36">
        <f>INDEX(AX$297:AX$313,$E1057)*$D1057</f>
        <v/>
      </c>
      <c r="AY1057" s="36">
        <f>INDEX(AY$297:AY$313,$E1057)*$D1057</f>
        <v/>
      </c>
    </row>
    <row r="1058" hidden="1" outlineLevel="2">
      <c r="A1058" s="14" t="inlineStr">
        <is>
          <t>shp</t>
        </is>
      </c>
      <c r="B1058" s="14" t="inlineStr">
        <is>
          <t>nga</t>
        </is>
      </c>
      <c r="C1058" s="14" t="inlineStr">
        <is>
          <t>ral</t>
        </is>
      </c>
      <c r="D1058" s="36">
        <f>INDEX(Inputs!$W$5:$W$132,MATCH($B1058&amp;"|"&amp;$C1058,Inputs!$A$5:$A$132,0))</f>
        <v/>
      </c>
      <c r="E1058" s="36">
        <f>INDEX(Inputs!$M$5:$M$132,MATCH($B1058&amp;"|"&amp;$C1058,Inputs!$A$5:$A$132,0))</f>
        <v/>
      </c>
      <c r="F1058" s="35" t="n"/>
      <c r="G1058" s="35" t="n"/>
      <c r="H1058" s="14">
        <f>INDEX(VarLab,MATCH($A1058,VarKey,0))&amp;INDEX(MemLab,MATCH($C1058&amp;"|"&amp;$B1058,MemKey,0))</f>
        <v/>
      </c>
      <c r="I1058" s="14">
        <f>INDEX(VarUnit,MATCH($A1058,VarKey,0))</f>
        <v/>
      </c>
      <c r="J1058" s="14">
        <f>INDEX(VarSrc,MATCH($A1058,VarKey,0))</f>
        <v/>
      </c>
      <c r="K1058" s="11">
        <f>CodePrefix&amp;$A1058&amp;IF($C1058="","","."&amp;$C1058&amp;"."&amp;$B1058)&amp;INDEX(VarEnd,MATCH($A1058,VarKey,0))&amp;K$5</f>
        <v/>
      </c>
      <c r="L1058" s="37">
        <f>INDEX(L$297:L$313,$E1058)*$D1058</f>
        <v/>
      </c>
      <c r="M1058" s="36">
        <f>INDEX(M$297:M$313,$E1058)*$D1058</f>
        <v/>
      </c>
      <c r="N1058" s="36">
        <f>INDEX(N$297:N$313,$E1058)*$D1058</f>
        <v/>
      </c>
      <c r="O1058" s="36">
        <f>INDEX(O$297:O$313,$E1058)*$D1058</f>
        <v/>
      </c>
      <c r="P1058" s="36">
        <f>INDEX(P$297:P$313,$E1058)*$D1058</f>
        <v/>
      </c>
      <c r="Q1058" s="36">
        <f>INDEX(Q$297:Q$313,$E1058)*$D1058</f>
        <v/>
      </c>
      <c r="R1058" s="36">
        <f>INDEX(R$297:R$313,$E1058)*$D1058</f>
        <v/>
      </c>
      <c r="S1058" s="36">
        <f>INDEX(S$297:S$313,$E1058)*$D1058</f>
        <v/>
      </c>
      <c r="T1058" s="36">
        <f>INDEX(T$297:T$313,$E1058)*$D1058</f>
        <v/>
      </c>
      <c r="U1058" s="36">
        <f>INDEX(U$297:U$313,$E1058)*$D1058</f>
        <v/>
      </c>
      <c r="V1058" s="36">
        <f>INDEX(V$297:V$313,$E1058)*$D1058</f>
        <v/>
      </c>
      <c r="W1058" s="36">
        <f>INDEX(W$297:W$313,$E1058)*$D1058</f>
        <v/>
      </c>
      <c r="X1058" s="36">
        <f>INDEX(X$297:X$313,$E1058)*$D1058</f>
        <v/>
      </c>
      <c r="Y1058" s="36">
        <f>INDEX(Y$297:Y$313,$E1058)*$D1058</f>
        <v/>
      </c>
      <c r="Z1058" s="36">
        <f>INDEX(Z$297:Z$313,$E1058)*$D1058</f>
        <v/>
      </c>
      <c r="AA1058" s="36">
        <f>INDEX(AA$297:AA$313,$E1058)*$D1058</f>
        <v/>
      </c>
      <c r="AB1058" s="36">
        <f>INDEX(AB$297:AB$313,$E1058)*$D1058</f>
        <v/>
      </c>
      <c r="AC1058" s="36">
        <f>INDEX(AC$297:AC$313,$E1058)*$D1058</f>
        <v/>
      </c>
      <c r="AD1058" s="36">
        <f>INDEX(AD$297:AD$313,$E1058)*$D1058</f>
        <v/>
      </c>
      <c r="AF1058" s="11">
        <f>CodePrefix&amp;$A1058&amp;IF($C1058="","","."&amp;$C1058&amp;"."&amp;$B1058)&amp;INDEX(VarEnd,MATCH($A1058,VarKey,0))&amp;AF$5</f>
        <v/>
      </c>
      <c r="AG1058" s="37">
        <f>INDEX(AG$297:AG$313,$E1058)*$D1058</f>
        <v/>
      </c>
      <c r="AH1058" s="36">
        <f>INDEX(AH$297:AH$313,$E1058)*$D1058</f>
        <v/>
      </c>
      <c r="AI1058" s="36">
        <f>INDEX(AI$297:AI$313,$E1058)*$D1058</f>
        <v/>
      </c>
      <c r="AJ1058" s="36">
        <f>INDEX(AJ$297:AJ$313,$E1058)*$D1058</f>
        <v/>
      </c>
      <c r="AK1058" s="36">
        <f>INDEX(AK$297:AK$313,$E1058)*$D1058</f>
        <v/>
      </c>
      <c r="AL1058" s="36">
        <f>INDEX(AL$297:AL$313,$E1058)*$D1058</f>
        <v/>
      </c>
      <c r="AM1058" s="36">
        <f>INDEX(AM$297:AM$313,$E1058)*$D1058</f>
        <v/>
      </c>
      <c r="AN1058" s="36">
        <f>INDEX(AN$297:AN$313,$E1058)*$D1058</f>
        <v/>
      </c>
      <c r="AO1058" s="36">
        <f>INDEX(AO$297:AO$313,$E1058)*$D1058</f>
        <v/>
      </c>
      <c r="AP1058" s="36">
        <f>INDEX(AP$297:AP$313,$E1058)*$D1058</f>
        <v/>
      </c>
      <c r="AQ1058" s="36">
        <f>INDEX(AQ$297:AQ$313,$E1058)*$D1058</f>
        <v/>
      </c>
      <c r="AR1058" s="36">
        <f>INDEX(AR$297:AR$313,$E1058)*$D1058</f>
        <v/>
      </c>
      <c r="AS1058" s="36">
        <f>INDEX(AS$297:AS$313,$E1058)*$D1058</f>
        <v/>
      </c>
      <c r="AT1058" s="36">
        <f>INDEX(AT$297:AT$313,$E1058)*$D1058</f>
        <v/>
      </c>
      <c r="AU1058" s="36">
        <f>INDEX(AU$297:AU$313,$E1058)*$D1058</f>
        <v/>
      </c>
      <c r="AV1058" s="36">
        <f>INDEX(AV$297:AV$313,$E1058)*$D1058</f>
        <v/>
      </c>
      <c r="AW1058" s="36">
        <f>INDEX(AW$297:AW$313,$E1058)*$D1058</f>
        <v/>
      </c>
      <c r="AX1058" s="36">
        <f>INDEX(AX$297:AX$313,$E1058)*$D1058</f>
        <v/>
      </c>
      <c r="AY1058" s="36">
        <f>INDEX(AY$297:AY$313,$E1058)*$D1058</f>
        <v/>
      </c>
    </row>
    <row r="1059" hidden="1" outlineLevel="2">
      <c r="A1059" s="14" t="inlineStr">
        <is>
          <t>shp</t>
        </is>
      </c>
      <c r="B1059" s="14" t="inlineStr">
        <is>
          <t>gso</t>
        </is>
      </c>
      <c r="C1059" s="14" t="inlineStr">
        <is>
          <t>ral</t>
        </is>
      </c>
      <c r="D1059" s="36">
        <f>INDEX(Inputs!$W$5:$W$132,MATCH($B1059&amp;"|"&amp;$C1059,Inputs!$A$5:$A$132,0))</f>
        <v/>
      </c>
      <c r="E1059" s="36">
        <f>INDEX(Inputs!$M$5:$M$132,MATCH($B1059&amp;"|"&amp;$C1059,Inputs!$A$5:$A$132,0))</f>
        <v/>
      </c>
      <c r="F1059" s="35" t="n"/>
      <c r="G1059" s="35" t="n"/>
      <c r="H1059" s="14">
        <f>INDEX(VarLab,MATCH($A1059,VarKey,0))&amp;INDEX(MemLab,MATCH($C1059&amp;"|"&amp;$B1059,MemKey,0))</f>
        <v/>
      </c>
      <c r="I1059" s="14">
        <f>INDEX(VarUnit,MATCH($A1059,VarKey,0))</f>
        <v/>
      </c>
      <c r="J1059" s="14">
        <f>INDEX(VarSrc,MATCH($A1059,VarKey,0))</f>
        <v/>
      </c>
      <c r="K1059" s="11">
        <f>CodePrefix&amp;$A1059&amp;IF($C1059="","","."&amp;$C1059&amp;"."&amp;$B1059)&amp;INDEX(VarEnd,MATCH($A1059,VarKey,0))&amp;K$5</f>
        <v/>
      </c>
      <c r="L1059" s="37">
        <f>INDEX(L$297:L$313,$E1059)*$D1059</f>
        <v/>
      </c>
      <c r="M1059" s="36">
        <f>INDEX(M$297:M$313,$E1059)*$D1059</f>
        <v/>
      </c>
      <c r="N1059" s="36">
        <f>INDEX(N$297:N$313,$E1059)*$D1059</f>
        <v/>
      </c>
      <c r="O1059" s="36">
        <f>INDEX(O$297:O$313,$E1059)*$D1059</f>
        <v/>
      </c>
      <c r="P1059" s="36">
        <f>INDEX(P$297:P$313,$E1059)*$D1059</f>
        <v/>
      </c>
      <c r="Q1059" s="36">
        <f>INDEX(Q$297:Q$313,$E1059)*$D1059</f>
        <v/>
      </c>
      <c r="R1059" s="36">
        <f>INDEX(R$297:R$313,$E1059)*$D1059</f>
        <v/>
      </c>
      <c r="S1059" s="36">
        <f>INDEX(S$297:S$313,$E1059)*$D1059</f>
        <v/>
      </c>
      <c r="T1059" s="36">
        <f>INDEX(T$297:T$313,$E1059)*$D1059</f>
        <v/>
      </c>
      <c r="U1059" s="36">
        <f>INDEX(U$297:U$313,$E1059)*$D1059</f>
        <v/>
      </c>
      <c r="V1059" s="36">
        <f>INDEX(V$297:V$313,$E1059)*$D1059</f>
        <v/>
      </c>
      <c r="W1059" s="36">
        <f>INDEX(W$297:W$313,$E1059)*$D1059</f>
        <v/>
      </c>
      <c r="X1059" s="36">
        <f>INDEX(X$297:X$313,$E1059)*$D1059</f>
        <v/>
      </c>
      <c r="Y1059" s="36">
        <f>INDEX(Y$297:Y$313,$E1059)*$D1059</f>
        <v/>
      </c>
      <c r="Z1059" s="36">
        <f>INDEX(Z$297:Z$313,$E1059)*$D1059</f>
        <v/>
      </c>
      <c r="AA1059" s="36">
        <f>INDEX(AA$297:AA$313,$E1059)*$D1059</f>
        <v/>
      </c>
      <c r="AB1059" s="36">
        <f>INDEX(AB$297:AB$313,$E1059)*$D1059</f>
        <v/>
      </c>
      <c r="AC1059" s="36">
        <f>INDEX(AC$297:AC$313,$E1059)*$D1059</f>
        <v/>
      </c>
      <c r="AD1059" s="36">
        <f>INDEX(AD$297:AD$313,$E1059)*$D1059</f>
        <v/>
      </c>
      <c r="AF1059" s="11">
        <f>CodePrefix&amp;$A1059&amp;IF($C1059="","","."&amp;$C1059&amp;"."&amp;$B1059)&amp;INDEX(VarEnd,MATCH($A1059,VarKey,0))&amp;AF$5</f>
        <v/>
      </c>
      <c r="AG1059" s="37">
        <f>INDEX(AG$297:AG$313,$E1059)*$D1059</f>
        <v/>
      </c>
      <c r="AH1059" s="36">
        <f>INDEX(AH$297:AH$313,$E1059)*$D1059</f>
        <v/>
      </c>
      <c r="AI1059" s="36">
        <f>INDEX(AI$297:AI$313,$E1059)*$D1059</f>
        <v/>
      </c>
      <c r="AJ1059" s="36">
        <f>INDEX(AJ$297:AJ$313,$E1059)*$D1059</f>
        <v/>
      </c>
      <c r="AK1059" s="36">
        <f>INDEX(AK$297:AK$313,$E1059)*$D1059</f>
        <v/>
      </c>
      <c r="AL1059" s="36">
        <f>INDEX(AL$297:AL$313,$E1059)*$D1059</f>
        <v/>
      </c>
      <c r="AM1059" s="36">
        <f>INDEX(AM$297:AM$313,$E1059)*$D1059</f>
        <v/>
      </c>
      <c r="AN1059" s="36">
        <f>INDEX(AN$297:AN$313,$E1059)*$D1059</f>
        <v/>
      </c>
      <c r="AO1059" s="36">
        <f>INDEX(AO$297:AO$313,$E1059)*$D1059</f>
        <v/>
      </c>
      <c r="AP1059" s="36">
        <f>INDEX(AP$297:AP$313,$E1059)*$D1059</f>
        <v/>
      </c>
      <c r="AQ1059" s="36">
        <f>INDEX(AQ$297:AQ$313,$E1059)*$D1059</f>
        <v/>
      </c>
      <c r="AR1059" s="36">
        <f>INDEX(AR$297:AR$313,$E1059)*$D1059</f>
        <v/>
      </c>
      <c r="AS1059" s="36">
        <f>INDEX(AS$297:AS$313,$E1059)*$D1059</f>
        <v/>
      </c>
      <c r="AT1059" s="36">
        <f>INDEX(AT$297:AT$313,$E1059)*$D1059</f>
        <v/>
      </c>
      <c r="AU1059" s="36">
        <f>INDEX(AU$297:AU$313,$E1059)*$D1059</f>
        <v/>
      </c>
      <c r="AV1059" s="36">
        <f>INDEX(AV$297:AV$313,$E1059)*$D1059</f>
        <v/>
      </c>
      <c r="AW1059" s="36">
        <f>INDEX(AW$297:AW$313,$E1059)*$D1059</f>
        <v/>
      </c>
      <c r="AX1059" s="36">
        <f>INDEX(AX$297:AX$313,$E1059)*$D1059</f>
        <v/>
      </c>
      <c r="AY1059" s="36">
        <f>INDEX(AY$297:AY$313,$E1059)*$D1059</f>
        <v/>
      </c>
    </row>
    <row r="1060" hidden="1" outlineLevel="2">
      <c r="A1060" s="14" t="inlineStr">
        <is>
          <t>shp</t>
        </is>
      </c>
      <c r="B1060" s="14" t="inlineStr">
        <is>
          <t>die</t>
        </is>
      </c>
      <c r="C1060" s="14" t="inlineStr">
        <is>
          <t>ral</t>
        </is>
      </c>
      <c r="D1060" s="36">
        <f>INDEX(Inputs!$W$5:$W$132,MATCH($B1060&amp;"|"&amp;$C1060,Inputs!$A$5:$A$132,0))</f>
        <v/>
      </c>
      <c r="E1060" s="36">
        <f>INDEX(Inputs!$M$5:$M$132,MATCH($B1060&amp;"|"&amp;$C1060,Inputs!$A$5:$A$132,0))</f>
        <v/>
      </c>
      <c r="F1060" s="35" t="n"/>
      <c r="G1060" s="35" t="n"/>
      <c r="H1060" s="14">
        <f>INDEX(VarLab,MATCH($A1060,VarKey,0))&amp;INDEX(MemLab,MATCH($C1060&amp;"|"&amp;$B1060,MemKey,0))</f>
        <v/>
      </c>
      <c r="I1060" s="14">
        <f>INDEX(VarUnit,MATCH($A1060,VarKey,0))</f>
        <v/>
      </c>
      <c r="J1060" s="14">
        <f>INDEX(VarSrc,MATCH($A1060,VarKey,0))</f>
        <v/>
      </c>
      <c r="K1060" s="11">
        <f>CodePrefix&amp;$A1060&amp;IF($C1060="","","."&amp;$C1060&amp;"."&amp;$B1060)&amp;INDEX(VarEnd,MATCH($A1060,VarKey,0))&amp;K$5</f>
        <v/>
      </c>
      <c r="L1060" s="37">
        <f>INDEX(L$297:L$313,$E1060)*$D1060</f>
        <v/>
      </c>
      <c r="M1060" s="36">
        <f>INDEX(M$297:M$313,$E1060)*$D1060</f>
        <v/>
      </c>
      <c r="N1060" s="36">
        <f>INDEX(N$297:N$313,$E1060)*$D1060</f>
        <v/>
      </c>
      <c r="O1060" s="36">
        <f>INDEX(O$297:O$313,$E1060)*$D1060</f>
        <v/>
      </c>
      <c r="P1060" s="36">
        <f>INDEX(P$297:P$313,$E1060)*$D1060</f>
        <v/>
      </c>
      <c r="Q1060" s="36">
        <f>INDEX(Q$297:Q$313,$E1060)*$D1060</f>
        <v/>
      </c>
      <c r="R1060" s="36">
        <f>INDEX(R$297:R$313,$E1060)*$D1060</f>
        <v/>
      </c>
      <c r="S1060" s="36">
        <f>INDEX(S$297:S$313,$E1060)*$D1060</f>
        <v/>
      </c>
      <c r="T1060" s="36">
        <f>INDEX(T$297:T$313,$E1060)*$D1060</f>
        <v/>
      </c>
      <c r="U1060" s="36">
        <f>INDEX(U$297:U$313,$E1060)*$D1060</f>
        <v/>
      </c>
      <c r="V1060" s="36">
        <f>INDEX(V$297:V$313,$E1060)*$D1060</f>
        <v/>
      </c>
      <c r="W1060" s="36">
        <f>INDEX(W$297:W$313,$E1060)*$D1060</f>
        <v/>
      </c>
      <c r="X1060" s="36">
        <f>INDEX(X$297:X$313,$E1060)*$D1060</f>
        <v/>
      </c>
      <c r="Y1060" s="36">
        <f>INDEX(Y$297:Y$313,$E1060)*$D1060</f>
        <v/>
      </c>
      <c r="Z1060" s="36">
        <f>INDEX(Z$297:Z$313,$E1060)*$D1060</f>
        <v/>
      </c>
      <c r="AA1060" s="36">
        <f>INDEX(AA$297:AA$313,$E1060)*$D1060</f>
        <v/>
      </c>
      <c r="AB1060" s="36">
        <f>INDEX(AB$297:AB$313,$E1060)*$D1060</f>
        <v/>
      </c>
      <c r="AC1060" s="36">
        <f>INDEX(AC$297:AC$313,$E1060)*$D1060</f>
        <v/>
      </c>
      <c r="AD1060" s="36">
        <f>INDEX(AD$297:AD$313,$E1060)*$D1060</f>
        <v/>
      </c>
      <c r="AF1060" s="11">
        <f>CodePrefix&amp;$A1060&amp;IF($C1060="","","."&amp;$C1060&amp;"."&amp;$B1060)&amp;INDEX(VarEnd,MATCH($A1060,VarKey,0))&amp;AF$5</f>
        <v/>
      </c>
      <c r="AG1060" s="37">
        <f>INDEX(AG$297:AG$313,$E1060)*$D1060</f>
        <v/>
      </c>
      <c r="AH1060" s="36">
        <f>INDEX(AH$297:AH$313,$E1060)*$D1060</f>
        <v/>
      </c>
      <c r="AI1060" s="36">
        <f>INDEX(AI$297:AI$313,$E1060)*$D1060</f>
        <v/>
      </c>
      <c r="AJ1060" s="36">
        <f>INDEX(AJ$297:AJ$313,$E1060)*$D1060</f>
        <v/>
      </c>
      <c r="AK1060" s="36">
        <f>INDEX(AK$297:AK$313,$E1060)*$D1060</f>
        <v/>
      </c>
      <c r="AL1060" s="36">
        <f>INDEX(AL$297:AL$313,$E1060)*$D1060</f>
        <v/>
      </c>
      <c r="AM1060" s="36">
        <f>INDEX(AM$297:AM$313,$E1060)*$D1060</f>
        <v/>
      </c>
      <c r="AN1060" s="36">
        <f>INDEX(AN$297:AN$313,$E1060)*$D1060</f>
        <v/>
      </c>
      <c r="AO1060" s="36">
        <f>INDEX(AO$297:AO$313,$E1060)*$D1060</f>
        <v/>
      </c>
      <c r="AP1060" s="36">
        <f>INDEX(AP$297:AP$313,$E1060)*$D1060</f>
        <v/>
      </c>
      <c r="AQ1060" s="36">
        <f>INDEX(AQ$297:AQ$313,$E1060)*$D1060</f>
        <v/>
      </c>
      <c r="AR1060" s="36">
        <f>INDEX(AR$297:AR$313,$E1060)*$D1060</f>
        <v/>
      </c>
      <c r="AS1060" s="36">
        <f>INDEX(AS$297:AS$313,$E1060)*$D1060</f>
        <v/>
      </c>
      <c r="AT1060" s="36">
        <f>INDEX(AT$297:AT$313,$E1060)*$D1060</f>
        <v/>
      </c>
      <c r="AU1060" s="36">
        <f>INDEX(AU$297:AU$313,$E1060)*$D1060</f>
        <v/>
      </c>
      <c r="AV1060" s="36">
        <f>INDEX(AV$297:AV$313,$E1060)*$D1060</f>
        <v/>
      </c>
      <c r="AW1060" s="36">
        <f>INDEX(AW$297:AW$313,$E1060)*$D1060</f>
        <v/>
      </c>
      <c r="AX1060" s="36">
        <f>INDEX(AX$297:AX$313,$E1060)*$D1060</f>
        <v/>
      </c>
      <c r="AY1060" s="36">
        <f>INDEX(AY$297:AY$313,$E1060)*$D1060</f>
        <v/>
      </c>
    </row>
    <row r="1061" hidden="1" outlineLevel="2">
      <c r="A1061" s="14" t="inlineStr">
        <is>
          <t>shp</t>
        </is>
      </c>
      <c r="B1061" s="14" t="inlineStr">
        <is>
          <t>lpg</t>
        </is>
      </c>
      <c r="C1061" s="14" t="inlineStr">
        <is>
          <t>ral</t>
        </is>
      </c>
      <c r="D1061" s="36">
        <f>INDEX(Inputs!$W$5:$W$132,MATCH($B1061&amp;"|"&amp;$C1061,Inputs!$A$5:$A$132,0))</f>
        <v/>
      </c>
      <c r="E1061" s="36">
        <f>INDEX(Inputs!$M$5:$M$132,MATCH($B1061&amp;"|"&amp;$C1061,Inputs!$A$5:$A$132,0))</f>
        <v/>
      </c>
      <c r="F1061" s="35" t="n"/>
      <c r="G1061" s="35" t="n"/>
      <c r="H1061" s="14">
        <f>INDEX(VarLab,MATCH($A1061,VarKey,0))&amp;INDEX(MemLab,MATCH($C1061&amp;"|"&amp;$B1061,MemKey,0))</f>
        <v/>
      </c>
      <c r="I1061" s="14">
        <f>INDEX(VarUnit,MATCH($A1061,VarKey,0))</f>
        <v/>
      </c>
      <c r="J1061" s="14">
        <f>INDEX(VarSrc,MATCH($A1061,VarKey,0))</f>
        <v/>
      </c>
      <c r="K1061" s="11">
        <f>CodePrefix&amp;$A1061&amp;IF($C1061="","","."&amp;$C1061&amp;"."&amp;$B1061)&amp;INDEX(VarEnd,MATCH($A1061,VarKey,0))&amp;K$5</f>
        <v/>
      </c>
      <c r="L1061" s="37">
        <f>INDEX(L$297:L$313,$E1061)*$D1061</f>
        <v/>
      </c>
      <c r="M1061" s="36">
        <f>INDEX(M$297:M$313,$E1061)*$D1061</f>
        <v/>
      </c>
      <c r="N1061" s="36">
        <f>INDEX(N$297:N$313,$E1061)*$D1061</f>
        <v/>
      </c>
      <c r="O1061" s="36">
        <f>INDEX(O$297:O$313,$E1061)*$D1061</f>
        <v/>
      </c>
      <c r="P1061" s="36">
        <f>INDEX(P$297:P$313,$E1061)*$D1061</f>
        <v/>
      </c>
      <c r="Q1061" s="36">
        <f>INDEX(Q$297:Q$313,$E1061)*$D1061</f>
        <v/>
      </c>
      <c r="R1061" s="36">
        <f>INDEX(R$297:R$313,$E1061)*$D1061</f>
        <v/>
      </c>
      <c r="S1061" s="36">
        <f>INDEX(S$297:S$313,$E1061)*$D1061</f>
        <v/>
      </c>
      <c r="T1061" s="36">
        <f>INDEX(T$297:T$313,$E1061)*$D1061</f>
        <v/>
      </c>
      <c r="U1061" s="36">
        <f>INDEX(U$297:U$313,$E1061)*$D1061</f>
        <v/>
      </c>
      <c r="V1061" s="36">
        <f>INDEX(V$297:V$313,$E1061)*$D1061</f>
        <v/>
      </c>
      <c r="W1061" s="36">
        <f>INDEX(W$297:W$313,$E1061)*$D1061</f>
        <v/>
      </c>
      <c r="X1061" s="36">
        <f>INDEX(X$297:X$313,$E1061)*$D1061</f>
        <v/>
      </c>
      <c r="Y1061" s="36">
        <f>INDEX(Y$297:Y$313,$E1061)*$D1061</f>
        <v/>
      </c>
      <c r="Z1061" s="36">
        <f>INDEX(Z$297:Z$313,$E1061)*$D1061</f>
        <v/>
      </c>
      <c r="AA1061" s="36">
        <f>INDEX(AA$297:AA$313,$E1061)*$D1061</f>
        <v/>
      </c>
      <c r="AB1061" s="36">
        <f>INDEX(AB$297:AB$313,$E1061)*$D1061</f>
        <v/>
      </c>
      <c r="AC1061" s="36">
        <f>INDEX(AC$297:AC$313,$E1061)*$D1061</f>
        <v/>
      </c>
      <c r="AD1061" s="36">
        <f>INDEX(AD$297:AD$313,$E1061)*$D1061</f>
        <v/>
      </c>
      <c r="AF1061" s="11">
        <f>CodePrefix&amp;$A1061&amp;IF($C1061="","","."&amp;$C1061&amp;"."&amp;$B1061)&amp;INDEX(VarEnd,MATCH($A1061,VarKey,0))&amp;AF$5</f>
        <v/>
      </c>
      <c r="AG1061" s="37">
        <f>INDEX(AG$297:AG$313,$E1061)*$D1061</f>
        <v/>
      </c>
      <c r="AH1061" s="36">
        <f>INDEX(AH$297:AH$313,$E1061)*$D1061</f>
        <v/>
      </c>
      <c r="AI1061" s="36">
        <f>INDEX(AI$297:AI$313,$E1061)*$D1061</f>
        <v/>
      </c>
      <c r="AJ1061" s="36">
        <f>INDEX(AJ$297:AJ$313,$E1061)*$D1061</f>
        <v/>
      </c>
      <c r="AK1061" s="36">
        <f>INDEX(AK$297:AK$313,$E1061)*$D1061</f>
        <v/>
      </c>
      <c r="AL1061" s="36">
        <f>INDEX(AL$297:AL$313,$E1061)*$D1061</f>
        <v/>
      </c>
      <c r="AM1061" s="36">
        <f>INDEX(AM$297:AM$313,$E1061)*$D1061</f>
        <v/>
      </c>
      <c r="AN1061" s="36">
        <f>INDEX(AN$297:AN$313,$E1061)*$D1061</f>
        <v/>
      </c>
      <c r="AO1061" s="36">
        <f>INDEX(AO$297:AO$313,$E1061)*$D1061</f>
        <v/>
      </c>
      <c r="AP1061" s="36">
        <f>INDEX(AP$297:AP$313,$E1061)*$D1061</f>
        <v/>
      </c>
      <c r="AQ1061" s="36">
        <f>INDEX(AQ$297:AQ$313,$E1061)*$D1061</f>
        <v/>
      </c>
      <c r="AR1061" s="36">
        <f>INDEX(AR$297:AR$313,$E1061)*$D1061</f>
        <v/>
      </c>
      <c r="AS1061" s="36">
        <f>INDEX(AS$297:AS$313,$E1061)*$D1061</f>
        <v/>
      </c>
      <c r="AT1061" s="36">
        <f>INDEX(AT$297:AT$313,$E1061)*$D1061</f>
        <v/>
      </c>
      <c r="AU1061" s="36">
        <f>INDEX(AU$297:AU$313,$E1061)*$D1061</f>
        <v/>
      </c>
      <c r="AV1061" s="36">
        <f>INDEX(AV$297:AV$313,$E1061)*$D1061</f>
        <v/>
      </c>
      <c r="AW1061" s="36">
        <f>INDEX(AW$297:AW$313,$E1061)*$D1061</f>
        <v/>
      </c>
      <c r="AX1061" s="36">
        <f>INDEX(AX$297:AX$313,$E1061)*$D1061</f>
        <v/>
      </c>
      <c r="AY1061" s="36">
        <f>INDEX(AY$297:AY$313,$E1061)*$D1061</f>
        <v/>
      </c>
    </row>
    <row r="1062" hidden="1" outlineLevel="2">
      <c r="A1062" s="14" t="inlineStr">
        <is>
          <t>shp</t>
        </is>
      </c>
      <c r="B1062" s="14" t="inlineStr">
        <is>
          <t>ker</t>
        </is>
      </c>
      <c r="C1062" s="14" t="inlineStr">
        <is>
          <t>ral</t>
        </is>
      </c>
      <c r="D1062" s="36">
        <f>INDEX(Inputs!$W$5:$W$132,MATCH($B1062&amp;"|"&amp;$C1062,Inputs!$A$5:$A$132,0))</f>
        <v/>
      </c>
      <c r="E1062" s="36">
        <f>INDEX(Inputs!$M$5:$M$132,MATCH($B1062&amp;"|"&amp;$C1062,Inputs!$A$5:$A$132,0))</f>
        <v/>
      </c>
      <c r="F1062" s="35" t="n"/>
      <c r="G1062" s="35" t="n"/>
      <c r="H1062" s="14">
        <f>INDEX(VarLab,MATCH($A1062,VarKey,0))&amp;INDEX(MemLab,MATCH($C1062&amp;"|"&amp;$B1062,MemKey,0))</f>
        <v/>
      </c>
      <c r="I1062" s="14">
        <f>INDEX(VarUnit,MATCH($A1062,VarKey,0))</f>
        <v/>
      </c>
      <c r="J1062" s="14">
        <f>INDEX(VarSrc,MATCH($A1062,VarKey,0))</f>
        <v/>
      </c>
      <c r="K1062" s="11">
        <f>CodePrefix&amp;$A1062&amp;IF($C1062="","","."&amp;$C1062&amp;"."&amp;$B1062)&amp;INDEX(VarEnd,MATCH($A1062,VarKey,0))&amp;K$5</f>
        <v/>
      </c>
      <c r="L1062" s="37">
        <f>INDEX(L$297:L$313,$E1062)*$D1062</f>
        <v/>
      </c>
      <c r="M1062" s="36">
        <f>INDEX(M$297:M$313,$E1062)*$D1062</f>
        <v/>
      </c>
      <c r="N1062" s="36">
        <f>INDEX(N$297:N$313,$E1062)*$D1062</f>
        <v/>
      </c>
      <c r="O1062" s="36">
        <f>INDEX(O$297:O$313,$E1062)*$D1062</f>
        <v/>
      </c>
      <c r="P1062" s="36">
        <f>INDEX(P$297:P$313,$E1062)*$D1062</f>
        <v/>
      </c>
      <c r="Q1062" s="36">
        <f>INDEX(Q$297:Q$313,$E1062)*$D1062</f>
        <v/>
      </c>
      <c r="R1062" s="36">
        <f>INDEX(R$297:R$313,$E1062)*$D1062</f>
        <v/>
      </c>
      <c r="S1062" s="36">
        <f>INDEX(S$297:S$313,$E1062)*$D1062</f>
        <v/>
      </c>
      <c r="T1062" s="36">
        <f>INDEX(T$297:T$313,$E1062)*$D1062</f>
        <v/>
      </c>
      <c r="U1062" s="36">
        <f>INDEX(U$297:U$313,$E1062)*$D1062</f>
        <v/>
      </c>
      <c r="V1062" s="36">
        <f>INDEX(V$297:V$313,$E1062)*$D1062</f>
        <v/>
      </c>
      <c r="W1062" s="36">
        <f>INDEX(W$297:W$313,$E1062)*$D1062</f>
        <v/>
      </c>
      <c r="X1062" s="36">
        <f>INDEX(X$297:X$313,$E1062)*$D1062</f>
        <v/>
      </c>
      <c r="Y1062" s="36">
        <f>INDEX(Y$297:Y$313,$E1062)*$D1062</f>
        <v/>
      </c>
      <c r="Z1062" s="36">
        <f>INDEX(Z$297:Z$313,$E1062)*$D1062</f>
        <v/>
      </c>
      <c r="AA1062" s="36">
        <f>INDEX(AA$297:AA$313,$E1062)*$D1062</f>
        <v/>
      </c>
      <c r="AB1062" s="36">
        <f>INDEX(AB$297:AB$313,$E1062)*$D1062</f>
        <v/>
      </c>
      <c r="AC1062" s="36">
        <f>INDEX(AC$297:AC$313,$E1062)*$D1062</f>
        <v/>
      </c>
      <c r="AD1062" s="36">
        <f>INDEX(AD$297:AD$313,$E1062)*$D1062</f>
        <v/>
      </c>
      <c r="AF1062" s="11">
        <f>CodePrefix&amp;$A1062&amp;IF($C1062="","","."&amp;$C1062&amp;"."&amp;$B1062)&amp;INDEX(VarEnd,MATCH($A1062,VarKey,0))&amp;AF$5</f>
        <v/>
      </c>
      <c r="AG1062" s="37">
        <f>INDEX(AG$297:AG$313,$E1062)*$D1062</f>
        <v/>
      </c>
      <c r="AH1062" s="36">
        <f>INDEX(AH$297:AH$313,$E1062)*$D1062</f>
        <v/>
      </c>
      <c r="AI1062" s="36">
        <f>INDEX(AI$297:AI$313,$E1062)*$D1062</f>
        <v/>
      </c>
      <c r="AJ1062" s="36">
        <f>INDEX(AJ$297:AJ$313,$E1062)*$D1062</f>
        <v/>
      </c>
      <c r="AK1062" s="36">
        <f>INDEX(AK$297:AK$313,$E1062)*$D1062</f>
        <v/>
      </c>
      <c r="AL1062" s="36">
        <f>INDEX(AL$297:AL$313,$E1062)*$D1062</f>
        <v/>
      </c>
      <c r="AM1062" s="36">
        <f>INDEX(AM$297:AM$313,$E1062)*$D1062</f>
        <v/>
      </c>
      <c r="AN1062" s="36">
        <f>INDEX(AN$297:AN$313,$E1062)*$D1062</f>
        <v/>
      </c>
      <c r="AO1062" s="36">
        <f>INDEX(AO$297:AO$313,$E1062)*$D1062</f>
        <v/>
      </c>
      <c r="AP1062" s="36">
        <f>INDEX(AP$297:AP$313,$E1062)*$D1062</f>
        <v/>
      </c>
      <c r="AQ1062" s="36">
        <f>INDEX(AQ$297:AQ$313,$E1062)*$D1062</f>
        <v/>
      </c>
      <c r="AR1062" s="36">
        <f>INDEX(AR$297:AR$313,$E1062)*$D1062</f>
        <v/>
      </c>
      <c r="AS1062" s="36">
        <f>INDEX(AS$297:AS$313,$E1062)*$D1062</f>
        <v/>
      </c>
      <c r="AT1062" s="36">
        <f>INDEX(AT$297:AT$313,$E1062)*$D1062</f>
        <v/>
      </c>
      <c r="AU1062" s="36">
        <f>INDEX(AU$297:AU$313,$E1062)*$D1062</f>
        <v/>
      </c>
      <c r="AV1062" s="36">
        <f>INDEX(AV$297:AV$313,$E1062)*$D1062</f>
        <v/>
      </c>
      <c r="AW1062" s="36">
        <f>INDEX(AW$297:AW$313,$E1062)*$D1062</f>
        <v/>
      </c>
      <c r="AX1062" s="36">
        <f>INDEX(AX$297:AX$313,$E1062)*$D1062</f>
        <v/>
      </c>
      <c r="AY1062" s="36">
        <f>INDEX(AY$297:AY$313,$E1062)*$D1062</f>
        <v/>
      </c>
    </row>
    <row r="1063" hidden="1" outlineLevel="2">
      <c r="A1063" s="14" t="inlineStr">
        <is>
          <t>shp</t>
        </is>
      </c>
      <c r="B1063" s="14" t="inlineStr">
        <is>
          <t>oop</t>
        </is>
      </c>
      <c r="C1063" s="14" t="inlineStr">
        <is>
          <t>ral</t>
        </is>
      </c>
      <c r="D1063" s="36">
        <f>INDEX(Inputs!$W$5:$W$132,MATCH($B1063&amp;"|"&amp;$C1063,Inputs!$A$5:$A$132,0))</f>
        <v/>
      </c>
      <c r="E1063" s="36">
        <f>INDEX(Inputs!$M$5:$M$132,MATCH($B1063&amp;"|"&amp;$C1063,Inputs!$A$5:$A$132,0))</f>
        <v/>
      </c>
      <c r="F1063" s="35" t="n"/>
      <c r="G1063" s="35" t="n"/>
      <c r="H1063" s="14">
        <f>INDEX(VarLab,MATCH($A1063,VarKey,0))&amp;INDEX(MemLab,MATCH($C1063&amp;"|"&amp;$B1063,MemKey,0))</f>
        <v/>
      </c>
      <c r="I1063" s="14">
        <f>INDEX(VarUnit,MATCH($A1063,VarKey,0))</f>
        <v/>
      </c>
      <c r="J1063" s="14">
        <f>INDEX(VarSrc,MATCH($A1063,VarKey,0))</f>
        <v/>
      </c>
      <c r="K1063" s="11">
        <f>CodePrefix&amp;$A1063&amp;IF($C1063="","","."&amp;$C1063&amp;"."&amp;$B1063)&amp;INDEX(VarEnd,MATCH($A1063,VarKey,0))&amp;K$5</f>
        <v/>
      </c>
      <c r="L1063" s="37">
        <f>INDEX(L$297:L$313,$E1063)*$D1063</f>
        <v/>
      </c>
      <c r="M1063" s="36">
        <f>INDEX(M$297:M$313,$E1063)*$D1063</f>
        <v/>
      </c>
      <c r="N1063" s="36">
        <f>INDEX(N$297:N$313,$E1063)*$D1063</f>
        <v/>
      </c>
      <c r="O1063" s="36">
        <f>INDEX(O$297:O$313,$E1063)*$D1063</f>
        <v/>
      </c>
      <c r="P1063" s="36">
        <f>INDEX(P$297:P$313,$E1063)*$D1063</f>
        <v/>
      </c>
      <c r="Q1063" s="36">
        <f>INDEX(Q$297:Q$313,$E1063)*$D1063</f>
        <v/>
      </c>
      <c r="R1063" s="36">
        <f>INDEX(R$297:R$313,$E1063)*$D1063</f>
        <v/>
      </c>
      <c r="S1063" s="36">
        <f>INDEX(S$297:S$313,$E1063)*$D1063</f>
        <v/>
      </c>
      <c r="T1063" s="36">
        <f>INDEX(T$297:T$313,$E1063)*$D1063</f>
        <v/>
      </c>
      <c r="U1063" s="36">
        <f>INDEX(U$297:U$313,$E1063)*$D1063</f>
        <v/>
      </c>
      <c r="V1063" s="36">
        <f>INDEX(V$297:V$313,$E1063)*$D1063</f>
        <v/>
      </c>
      <c r="W1063" s="36">
        <f>INDEX(W$297:W$313,$E1063)*$D1063</f>
        <v/>
      </c>
      <c r="X1063" s="36">
        <f>INDEX(X$297:X$313,$E1063)*$D1063</f>
        <v/>
      </c>
      <c r="Y1063" s="36">
        <f>INDEX(Y$297:Y$313,$E1063)*$D1063</f>
        <v/>
      </c>
      <c r="Z1063" s="36">
        <f>INDEX(Z$297:Z$313,$E1063)*$D1063</f>
        <v/>
      </c>
      <c r="AA1063" s="36">
        <f>INDEX(AA$297:AA$313,$E1063)*$D1063</f>
        <v/>
      </c>
      <c r="AB1063" s="36">
        <f>INDEX(AB$297:AB$313,$E1063)*$D1063</f>
        <v/>
      </c>
      <c r="AC1063" s="36">
        <f>INDEX(AC$297:AC$313,$E1063)*$D1063</f>
        <v/>
      </c>
      <c r="AD1063" s="36">
        <f>INDEX(AD$297:AD$313,$E1063)*$D1063</f>
        <v/>
      </c>
      <c r="AF1063" s="11">
        <f>CodePrefix&amp;$A1063&amp;IF($C1063="","","."&amp;$C1063&amp;"."&amp;$B1063)&amp;INDEX(VarEnd,MATCH($A1063,VarKey,0))&amp;AF$5</f>
        <v/>
      </c>
      <c r="AG1063" s="37">
        <f>INDEX(AG$297:AG$313,$E1063)*$D1063</f>
        <v/>
      </c>
      <c r="AH1063" s="36">
        <f>INDEX(AH$297:AH$313,$E1063)*$D1063</f>
        <v/>
      </c>
      <c r="AI1063" s="36">
        <f>INDEX(AI$297:AI$313,$E1063)*$D1063</f>
        <v/>
      </c>
      <c r="AJ1063" s="36">
        <f>INDEX(AJ$297:AJ$313,$E1063)*$D1063</f>
        <v/>
      </c>
      <c r="AK1063" s="36">
        <f>INDEX(AK$297:AK$313,$E1063)*$D1063</f>
        <v/>
      </c>
      <c r="AL1063" s="36">
        <f>INDEX(AL$297:AL$313,$E1063)*$D1063</f>
        <v/>
      </c>
      <c r="AM1063" s="36">
        <f>INDEX(AM$297:AM$313,$E1063)*$D1063</f>
        <v/>
      </c>
      <c r="AN1063" s="36">
        <f>INDEX(AN$297:AN$313,$E1063)*$D1063</f>
        <v/>
      </c>
      <c r="AO1063" s="36">
        <f>INDEX(AO$297:AO$313,$E1063)*$D1063</f>
        <v/>
      </c>
      <c r="AP1063" s="36">
        <f>INDEX(AP$297:AP$313,$E1063)*$D1063</f>
        <v/>
      </c>
      <c r="AQ1063" s="36">
        <f>INDEX(AQ$297:AQ$313,$E1063)*$D1063</f>
        <v/>
      </c>
      <c r="AR1063" s="36">
        <f>INDEX(AR$297:AR$313,$E1063)*$D1063</f>
        <v/>
      </c>
      <c r="AS1063" s="36">
        <f>INDEX(AS$297:AS$313,$E1063)*$D1063</f>
        <v/>
      </c>
      <c r="AT1063" s="36">
        <f>INDEX(AT$297:AT$313,$E1063)*$D1063</f>
        <v/>
      </c>
      <c r="AU1063" s="36">
        <f>INDEX(AU$297:AU$313,$E1063)*$D1063</f>
        <v/>
      </c>
      <c r="AV1063" s="36">
        <f>INDEX(AV$297:AV$313,$E1063)*$D1063</f>
        <v/>
      </c>
      <c r="AW1063" s="36">
        <f>INDEX(AW$297:AW$313,$E1063)*$D1063</f>
        <v/>
      </c>
      <c r="AX1063" s="36">
        <f>INDEX(AX$297:AX$313,$E1063)*$D1063</f>
        <v/>
      </c>
      <c r="AY1063" s="36">
        <f>INDEX(AY$297:AY$313,$E1063)*$D1063</f>
        <v/>
      </c>
    </row>
    <row r="1064" hidden="1" outlineLevel="2">
      <c r="A1064" s="14" t="inlineStr">
        <is>
          <t>shp</t>
        </is>
      </c>
      <c r="B1064" s="14" t="inlineStr">
        <is>
          <t>bio</t>
        </is>
      </c>
      <c r="C1064" s="14" t="inlineStr">
        <is>
          <t>ral</t>
        </is>
      </c>
      <c r="D1064" s="36">
        <f>INDEX(Inputs!$W$5:$W$132,MATCH($B1064&amp;"|"&amp;$C1064,Inputs!$A$5:$A$132,0))</f>
        <v/>
      </c>
      <c r="E1064" s="36">
        <f>INDEX(Inputs!$M$5:$M$132,MATCH($B1064&amp;"|"&amp;$C1064,Inputs!$A$5:$A$132,0))</f>
        <v/>
      </c>
      <c r="F1064" s="35" t="n"/>
      <c r="G1064" s="35" t="n"/>
      <c r="H1064" s="14">
        <f>INDEX(VarLab,MATCH($A1064,VarKey,0))&amp;INDEX(MemLab,MATCH($C1064&amp;"|"&amp;$B1064,MemKey,0))</f>
        <v/>
      </c>
      <c r="I1064" s="14">
        <f>INDEX(VarUnit,MATCH($A1064,VarKey,0))</f>
        <v/>
      </c>
      <c r="J1064" s="14">
        <f>INDEX(VarSrc,MATCH($A1064,VarKey,0))</f>
        <v/>
      </c>
      <c r="K1064" s="11">
        <f>CodePrefix&amp;$A1064&amp;IF($C1064="","","."&amp;$C1064&amp;"."&amp;$B1064)&amp;INDEX(VarEnd,MATCH($A1064,VarKey,0))&amp;K$5</f>
        <v/>
      </c>
      <c r="L1064" s="37">
        <f>INDEX(L$297:L$313,$E1064)*$D1064</f>
        <v/>
      </c>
      <c r="M1064" s="36">
        <f>INDEX(M$297:M$313,$E1064)*$D1064</f>
        <v/>
      </c>
      <c r="N1064" s="36">
        <f>INDEX(N$297:N$313,$E1064)*$D1064</f>
        <v/>
      </c>
      <c r="O1064" s="36">
        <f>INDEX(O$297:O$313,$E1064)*$D1064</f>
        <v/>
      </c>
      <c r="P1064" s="36">
        <f>INDEX(P$297:P$313,$E1064)*$D1064</f>
        <v/>
      </c>
      <c r="Q1064" s="36">
        <f>INDEX(Q$297:Q$313,$E1064)*$D1064</f>
        <v/>
      </c>
      <c r="R1064" s="36">
        <f>INDEX(R$297:R$313,$E1064)*$D1064</f>
        <v/>
      </c>
      <c r="S1064" s="36">
        <f>INDEX(S$297:S$313,$E1064)*$D1064</f>
        <v/>
      </c>
      <c r="T1064" s="36">
        <f>INDEX(T$297:T$313,$E1064)*$D1064</f>
        <v/>
      </c>
      <c r="U1064" s="36">
        <f>INDEX(U$297:U$313,$E1064)*$D1064</f>
        <v/>
      </c>
      <c r="V1064" s="36">
        <f>INDEX(V$297:V$313,$E1064)*$D1064</f>
        <v/>
      </c>
      <c r="W1064" s="36">
        <f>INDEX(W$297:W$313,$E1064)*$D1064</f>
        <v/>
      </c>
      <c r="X1064" s="36">
        <f>INDEX(X$297:X$313,$E1064)*$D1064</f>
        <v/>
      </c>
      <c r="Y1064" s="36">
        <f>INDEX(Y$297:Y$313,$E1064)*$D1064</f>
        <v/>
      </c>
      <c r="Z1064" s="36">
        <f>INDEX(Z$297:Z$313,$E1064)*$D1064</f>
        <v/>
      </c>
      <c r="AA1064" s="36">
        <f>INDEX(AA$297:AA$313,$E1064)*$D1064</f>
        <v/>
      </c>
      <c r="AB1064" s="36">
        <f>INDEX(AB$297:AB$313,$E1064)*$D1064</f>
        <v/>
      </c>
      <c r="AC1064" s="36">
        <f>INDEX(AC$297:AC$313,$E1064)*$D1064</f>
        <v/>
      </c>
      <c r="AD1064" s="36">
        <f>INDEX(AD$297:AD$313,$E1064)*$D1064</f>
        <v/>
      </c>
      <c r="AF1064" s="11">
        <f>CodePrefix&amp;$A1064&amp;IF($C1064="","","."&amp;$C1064&amp;"."&amp;$B1064)&amp;INDEX(VarEnd,MATCH($A1064,VarKey,0))&amp;AF$5</f>
        <v/>
      </c>
      <c r="AG1064" s="37">
        <f>INDEX(AG$297:AG$313,$E1064)*$D1064</f>
        <v/>
      </c>
      <c r="AH1064" s="36">
        <f>INDEX(AH$297:AH$313,$E1064)*$D1064</f>
        <v/>
      </c>
      <c r="AI1064" s="36">
        <f>INDEX(AI$297:AI$313,$E1064)*$D1064</f>
        <v/>
      </c>
      <c r="AJ1064" s="36">
        <f>INDEX(AJ$297:AJ$313,$E1064)*$D1064</f>
        <v/>
      </c>
      <c r="AK1064" s="36">
        <f>INDEX(AK$297:AK$313,$E1064)*$D1064</f>
        <v/>
      </c>
      <c r="AL1064" s="36">
        <f>INDEX(AL$297:AL$313,$E1064)*$D1064</f>
        <v/>
      </c>
      <c r="AM1064" s="36">
        <f>INDEX(AM$297:AM$313,$E1064)*$D1064</f>
        <v/>
      </c>
      <c r="AN1064" s="36">
        <f>INDEX(AN$297:AN$313,$E1064)*$D1064</f>
        <v/>
      </c>
      <c r="AO1064" s="36">
        <f>INDEX(AO$297:AO$313,$E1064)*$D1064</f>
        <v/>
      </c>
      <c r="AP1064" s="36">
        <f>INDEX(AP$297:AP$313,$E1064)*$D1064</f>
        <v/>
      </c>
      <c r="AQ1064" s="36">
        <f>INDEX(AQ$297:AQ$313,$E1064)*$D1064</f>
        <v/>
      </c>
      <c r="AR1064" s="36">
        <f>INDEX(AR$297:AR$313,$E1064)*$D1064</f>
        <v/>
      </c>
      <c r="AS1064" s="36">
        <f>INDEX(AS$297:AS$313,$E1064)*$D1064</f>
        <v/>
      </c>
      <c r="AT1064" s="36">
        <f>INDEX(AT$297:AT$313,$E1064)*$D1064</f>
        <v/>
      </c>
      <c r="AU1064" s="36">
        <f>INDEX(AU$297:AU$313,$E1064)*$D1064</f>
        <v/>
      </c>
      <c r="AV1064" s="36">
        <f>INDEX(AV$297:AV$313,$E1064)*$D1064</f>
        <v/>
      </c>
      <c r="AW1064" s="36">
        <f>INDEX(AW$297:AW$313,$E1064)*$D1064</f>
        <v/>
      </c>
      <c r="AX1064" s="36">
        <f>INDEX(AX$297:AX$313,$E1064)*$D1064</f>
        <v/>
      </c>
      <c r="AY1064" s="36">
        <f>INDEX(AY$297:AY$313,$E1064)*$D1064</f>
        <v/>
      </c>
    </row>
    <row r="1065" hidden="1" outlineLevel="2"/>
    <row r="1066" hidden="1" outlineLevel="2">
      <c r="A1066" s="14" t="inlineStr">
        <is>
          <t>ener</t>
        </is>
      </c>
      <c r="B1066" s="14" t="inlineStr">
        <is>
          <t>coa</t>
        </is>
      </c>
      <c r="C1066" s="14" t="inlineStr">
        <is>
          <t>ral</t>
        </is>
      </c>
      <c r="D1066" s="36">
        <f>INDEX(Inputs!$O$5:$O$132,MATCH($B1066&amp;"|"&amp;$C1066,Inputs!$A$5:$A$132,0))</f>
        <v/>
      </c>
      <c r="E1066" s="36">
        <f>INDEX(Inputs!$P$5:$P$132,MATCH($B1066&amp;"|"&amp;$C1066,Inputs!$A$5:$A$132,0))</f>
        <v/>
      </c>
      <c r="F1066" s="36">
        <f>INDEX(Inputs!$T$5:$T$132,MATCH($B1066&amp;"|"&amp;$C1066,Inputs!$A$5:$A$132,0))</f>
        <v/>
      </c>
      <c r="G1066" s="36">
        <f>INDEX(Inputs!$S$5:$S$132,MATCH($B1066&amp;"|"&amp;$C1066,Inputs!$A$5:$A$132,0))</f>
        <v/>
      </c>
      <c r="H1066" s="14">
        <f>INDEX(VarLab,MATCH($A1066,VarKey,0))&amp;INDEX(MemLab,MATCH($C1066&amp;"|"&amp;$B1066,MemKey,0))</f>
        <v/>
      </c>
      <c r="I1066" s="14">
        <f>INDEX(VarUnit,MATCH($A1066,VarKey,0))</f>
        <v/>
      </c>
      <c r="J1066" s="14">
        <f>INDEX(VarSrc,MATCH($A1066,VarKey,0))</f>
        <v/>
      </c>
      <c r="K1066" s="11">
        <f>CodePrefix&amp;$A1066&amp;IF($C1066="","","."&amp;$C1066&amp;"."&amp;$B1066)&amp;INDEX(VarEnd,MATCH($A1066,VarKey,0))&amp;K$5</f>
        <v/>
      </c>
      <c r="L1066" s="39">
        <f>INDEX(Inputs!$X$5:$X$132,MATCH($B1066&amp;"|"&amp;$C1066,Inputs!$A$5:$A$132,0))</f>
        <v/>
      </c>
      <c r="M1066" s="40">
        <f>L1066*$G1066*(1+M$7)^$D1066*(M1048/L1048)^$E1066*((M1048+M1057)/(L1048+L1057))^$F1066</f>
        <v/>
      </c>
      <c r="N1066" s="40">
        <f>M1066*$G1066*(1+N$7)^$D1066*(N1048/M1048)^$E1066*((N1048+N1057)/(M1048+M1057))^$F1066</f>
        <v/>
      </c>
      <c r="O1066" s="40">
        <f>N1066*$G1066*(1+O$7)^$D1066*(O1048/N1048)^$E1066*((O1048+O1057)/(N1048+N1057))^$F1066</f>
        <v/>
      </c>
      <c r="P1066" s="40">
        <f>O1066*$G1066*(1+P$7)^$D1066*(P1048/O1048)^$E1066*((P1048+P1057)/(O1048+O1057))^$F1066</f>
        <v/>
      </c>
      <c r="Q1066" s="40">
        <f>P1066*$G1066*(1+Q$7)^$D1066*(Q1048/P1048)^$E1066*((Q1048+Q1057)/(P1048+P1057))^$F1066</f>
        <v/>
      </c>
      <c r="R1066" s="40">
        <f>Q1066*$G1066*(1+R$7)^$D1066*(R1048/Q1048)^$E1066*((R1048+R1057)/(Q1048+Q1057))^$F1066</f>
        <v/>
      </c>
      <c r="S1066" s="40">
        <f>R1066*$G1066*(1+S$7)^$D1066*(S1048/R1048)^$E1066*((S1048+S1057)/(R1048+R1057))^$F1066</f>
        <v/>
      </c>
      <c r="T1066" s="40">
        <f>S1066*$G1066*(1+T$7)^$D1066*(T1048/S1048)^$E1066*((T1048+T1057)/(S1048+S1057))^$F1066</f>
        <v/>
      </c>
      <c r="U1066" s="40">
        <f>T1066*$G1066*(1+U$7)^$D1066*(U1048/T1048)^$E1066*((U1048+U1057)/(T1048+T1057))^$F1066</f>
        <v/>
      </c>
      <c r="V1066" s="40">
        <f>U1066*$G1066*(1+V$7)^$D1066*(V1048/U1048)^$E1066*((V1048+V1057)/(U1048+U1057))^$F1066</f>
        <v/>
      </c>
      <c r="W1066" s="40">
        <f>V1066*$G1066*(1+W$7)^$D1066*(W1048/V1048)^$E1066*((W1048+W1057)/(V1048+V1057))^$F1066</f>
        <v/>
      </c>
      <c r="X1066" s="40">
        <f>W1066*$G1066*(1+X$7)^$D1066*(X1048/W1048)^$E1066*((X1048+X1057)/(W1048+W1057))^$F1066</f>
        <v/>
      </c>
      <c r="Y1066" s="40">
        <f>X1066*$G1066*(1+Y$7)^$D1066*(Y1048/X1048)^$E1066*((Y1048+Y1057)/(X1048+X1057))^$F1066</f>
        <v/>
      </c>
      <c r="Z1066" s="40">
        <f>Y1066*$G1066*(1+Z$7)^$D1066*(Z1048/Y1048)^$E1066*((Z1048+Z1057)/(Y1048+Y1057))^$F1066</f>
        <v/>
      </c>
      <c r="AA1066" s="40">
        <f>Z1066*$G1066*(1+AA$7)^$D1066*(AA1048/Z1048)^$E1066*((AA1048+AA1057)/(Z1048+Z1057))^$F1066</f>
        <v/>
      </c>
      <c r="AB1066" s="40">
        <f>AA1066*$G1066*(1+AB$7)^$D1066*(AB1048/AA1048)^$E1066*((AB1048+AB1057)/(AA1048+AA1057))^$F1066</f>
        <v/>
      </c>
      <c r="AC1066" s="40">
        <f>AB1066*$G1066*(1+AC$7)^$D1066*(AC1048/AB1048)^$E1066*((AC1048+AC1057)/(AB1048+AB1057))^$F1066</f>
        <v/>
      </c>
      <c r="AD1066" s="40">
        <f>AC1066*$G1066*(1+AD$7)^$D1066*(AD1048/AC1048)^$E1066*((AD1048+AD1057)/(AC1048+AC1057))^$F1066</f>
        <v/>
      </c>
      <c r="AF1066" s="11">
        <f>CodePrefix&amp;$A1066&amp;IF($C1066="","","."&amp;$C1066&amp;"."&amp;$B1066)&amp;INDEX(VarEnd,MATCH($A1066,VarKey,0))&amp;AF$5</f>
        <v/>
      </c>
      <c r="AG1066" s="39">
        <f>INDEX(Inputs!$X$5:$X$132,MATCH($B1066&amp;"|"&amp;$C1066,Inputs!$A$5:$A$132,0))</f>
        <v/>
      </c>
      <c r="AH1066" s="40">
        <f>AG1066*$G1066*(1+AH$7)^$D1066*(AH1048/AG1048)^$E1066*((AH1048+AH1057)/(AG1048+AG1057))^$F1066</f>
        <v/>
      </c>
      <c r="AI1066" s="40">
        <f>AH1066*$G1066*(1+AI$7)^$D1066*(AI1048/AH1048)^$E1066*((AI1048+AI1057)/(AH1048+AH1057))^$F1066</f>
        <v/>
      </c>
      <c r="AJ1066" s="40">
        <f>AI1066*$G1066*(1+AJ$7)^$D1066*(AJ1048/AI1048)^$E1066*((AJ1048+AJ1057)/(AI1048+AI1057))^$F1066</f>
        <v/>
      </c>
      <c r="AK1066" s="40">
        <f>AJ1066*$G1066*(1+AK$7)^$D1066*(AK1048/AJ1048)^$E1066*((AK1048+AK1057)/(AJ1048+AJ1057))^$F1066</f>
        <v/>
      </c>
      <c r="AL1066" s="40">
        <f>AK1066*$G1066*(1+AL$7)^$D1066*(AL1048/AK1048)^$E1066*((AL1048+AL1057)/(AK1048+AK1057))^$F1066</f>
        <v/>
      </c>
      <c r="AM1066" s="40">
        <f>AL1066*$G1066*(1+AM$7)^$D1066*(AM1048/AL1048)^$E1066*((AM1048+AM1057)/(AL1048+AL1057))^$F1066</f>
        <v/>
      </c>
      <c r="AN1066" s="40">
        <f>AM1066*$G1066*(1+AN$7)^$D1066*(AN1048/AM1048)^$E1066*((AN1048+AN1057)/(AM1048+AM1057))^$F1066</f>
        <v/>
      </c>
      <c r="AO1066" s="40">
        <f>AN1066*$G1066*(1+AO$7)^$D1066*(AO1048/AN1048)^$E1066*((AO1048+AO1057)/(AN1048+AN1057))^$F1066</f>
        <v/>
      </c>
      <c r="AP1066" s="40">
        <f>AO1066*$G1066*(1+AP$7)^$D1066*(AP1048/AO1048)^$E1066*((AP1048+AP1057)/(AO1048+AO1057))^$F1066</f>
        <v/>
      </c>
      <c r="AQ1066" s="40">
        <f>AP1066*$G1066*(1+AQ$7)^$D1066*(AQ1048/AP1048)^$E1066*((AQ1048+AQ1057)/(AP1048+AP1057))^$F1066</f>
        <v/>
      </c>
      <c r="AR1066" s="40">
        <f>AQ1066*$G1066*(1+AR$7)^$D1066*(AR1048/AQ1048)^$E1066*((AR1048+AR1057)/(AQ1048+AQ1057))^$F1066</f>
        <v/>
      </c>
      <c r="AS1066" s="40">
        <f>AR1066*$G1066*(1+AS$7)^$D1066*(AS1048/AR1048)^$E1066*((AS1048+AS1057)/(AR1048+AR1057))^$F1066</f>
        <v/>
      </c>
      <c r="AT1066" s="40">
        <f>AS1066*$G1066*(1+AT$7)^$D1066*(AT1048/AS1048)^$E1066*((AT1048+AT1057)/(AS1048+AS1057))^$F1066</f>
        <v/>
      </c>
      <c r="AU1066" s="40">
        <f>AT1066*$G1066*(1+AU$7)^$D1066*(AU1048/AT1048)^$E1066*((AU1048+AU1057)/(AT1048+AT1057))^$F1066</f>
        <v/>
      </c>
      <c r="AV1066" s="40">
        <f>AU1066*$G1066*(1+AV$7)^$D1066*(AV1048/AU1048)^$E1066*((AV1048+AV1057)/(AU1048+AU1057))^$F1066</f>
        <v/>
      </c>
      <c r="AW1066" s="40">
        <f>AV1066*$G1066*(1+AW$7)^$D1066*(AW1048/AV1048)^$E1066*((AW1048+AW1057)/(AV1048+AV1057))^$F1066</f>
        <v/>
      </c>
      <c r="AX1066" s="40">
        <f>AW1066*$G1066*(1+AX$7)^$D1066*(AX1048/AW1048)^$E1066*((AX1048+AX1057)/(AW1048+AW1057))^$F1066</f>
        <v/>
      </c>
      <c r="AY1066" s="40">
        <f>AX1066*$G1066*(1+AY$7)^$D1066*(AY1048/AX1048)^$E1066*((AY1048+AY1057)/(AX1048+AX1057))^$F1066</f>
        <v/>
      </c>
    </row>
    <row r="1067" hidden="1" outlineLevel="2">
      <c r="A1067" s="14" t="inlineStr">
        <is>
          <t>ener</t>
        </is>
      </c>
      <c r="B1067" s="14" t="inlineStr">
        <is>
          <t>nga</t>
        </is>
      </c>
      <c r="C1067" s="14" t="inlineStr">
        <is>
          <t>ral</t>
        </is>
      </c>
      <c r="D1067" s="36">
        <f>INDEX(Inputs!$O$5:$O$132,MATCH($B1067&amp;"|"&amp;$C1067,Inputs!$A$5:$A$132,0))</f>
        <v/>
      </c>
      <c r="E1067" s="36">
        <f>INDEX(Inputs!$P$5:$P$132,MATCH($B1067&amp;"|"&amp;$C1067,Inputs!$A$5:$A$132,0))</f>
        <v/>
      </c>
      <c r="F1067" s="36">
        <f>INDEX(Inputs!$T$5:$T$132,MATCH($B1067&amp;"|"&amp;$C1067,Inputs!$A$5:$A$132,0))</f>
        <v/>
      </c>
      <c r="G1067" s="36">
        <f>INDEX(Inputs!$S$5:$S$132,MATCH($B1067&amp;"|"&amp;$C1067,Inputs!$A$5:$A$132,0))</f>
        <v/>
      </c>
      <c r="H1067" s="14">
        <f>INDEX(VarLab,MATCH($A1067,VarKey,0))&amp;INDEX(MemLab,MATCH($C1067&amp;"|"&amp;$B1067,MemKey,0))</f>
        <v/>
      </c>
      <c r="I1067" s="14">
        <f>INDEX(VarUnit,MATCH($A1067,VarKey,0))</f>
        <v/>
      </c>
      <c r="J1067" s="14">
        <f>INDEX(VarSrc,MATCH($A1067,VarKey,0))</f>
        <v/>
      </c>
      <c r="K1067" s="11">
        <f>CodePrefix&amp;$A1067&amp;IF($C1067="","","."&amp;$C1067&amp;"."&amp;$B1067)&amp;INDEX(VarEnd,MATCH($A1067,VarKey,0))&amp;K$5</f>
        <v/>
      </c>
      <c r="L1067" s="39">
        <f>INDEX(Inputs!$X$5:$X$132,MATCH($B1067&amp;"|"&amp;$C1067,Inputs!$A$5:$A$132,0))</f>
        <v/>
      </c>
      <c r="M1067" s="40">
        <f>L1067*$G1067*(1+M$7)^$D1067*(M1049/L1049)^$E1067*((M1049+M1058)/(L1049+L1058))^$F1067</f>
        <v/>
      </c>
      <c r="N1067" s="40">
        <f>M1067*$G1067*(1+N$7)^$D1067*(N1049/M1049)^$E1067*((N1049+N1058)/(M1049+M1058))^$F1067</f>
        <v/>
      </c>
      <c r="O1067" s="40">
        <f>N1067*$G1067*(1+O$7)^$D1067*(O1049/N1049)^$E1067*((O1049+O1058)/(N1049+N1058))^$F1067</f>
        <v/>
      </c>
      <c r="P1067" s="40">
        <f>O1067*$G1067*(1+P$7)^$D1067*(P1049/O1049)^$E1067*((P1049+P1058)/(O1049+O1058))^$F1067</f>
        <v/>
      </c>
      <c r="Q1067" s="40">
        <f>P1067*$G1067*(1+Q$7)^$D1067*(Q1049/P1049)^$E1067*((Q1049+Q1058)/(P1049+P1058))^$F1067</f>
        <v/>
      </c>
      <c r="R1067" s="40">
        <f>Q1067*$G1067*(1+R$7)^$D1067*(R1049/Q1049)^$E1067*((R1049+R1058)/(Q1049+Q1058))^$F1067</f>
        <v/>
      </c>
      <c r="S1067" s="40">
        <f>R1067*$G1067*(1+S$7)^$D1067*(S1049/R1049)^$E1067*((S1049+S1058)/(R1049+R1058))^$F1067</f>
        <v/>
      </c>
      <c r="T1067" s="40">
        <f>S1067*$G1067*(1+T$7)^$D1067*(T1049/S1049)^$E1067*((T1049+T1058)/(S1049+S1058))^$F1067</f>
        <v/>
      </c>
      <c r="U1067" s="40">
        <f>T1067*$G1067*(1+U$7)^$D1067*(U1049/T1049)^$E1067*((U1049+U1058)/(T1049+T1058))^$F1067</f>
        <v/>
      </c>
      <c r="V1067" s="40">
        <f>U1067*$G1067*(1+V$7)^$D1067*(V1049/U1049)^$E1067*((V1049+V1058)/(U1049+U1058))^$F1067</f>
        <v/>
      </c>
      <c r="W1067" s="40">
        <f>V1067*$G1067*(1+W$7)^$D1067*(W1049/V1049)^$E1067*((W1049+W1058)/(V1049+V1058))^$F1067</f>
        <v/>
      </c>
      <c r="X1067" s="40">
        <f>W1067*$G1067*(1+X$7)^$D1067*(X1049/W1049)^$E1067*((X1049+X1058)/(W1049+W1058))^$F1067</f>
        <v/>
      </c>
      <c r="Y1067" s="40">
        <f>X1067*$G1067*(1+Y$7)^$D1067*(Y1049/X1049)^$E1067*((Y1049+Y1058)/(X1049+X1058))^$F1067</f>
        <v/>
      </c>
      <c r="Z1067" s="40">
        <f>Y1067*$G1067*(1+Z$7)^$D1067*(Z1049/Y1049)^$E1067*((Z1049+Z1058)/(Y1049+Y1058))^$F1067</f>
        <v/>
      </c>
      <c r="AA1067" s="40">
        <f>Z1067*$G1067*(1+AA$7)^$D1067*(AA1049/Z1049)^$E1067*((AA1049+AA1058)/(Z1049+Z1058))^$F1067</f>
        <v/>
      </c>
      <c r="AB1067" s="40">
        <f>AA1067*$G1067*(1+AB$7)^$D1067*(AB1049/AA1049)^$E1067*((AB1049+AB1058)/(AA1049+AA1058))^$F1067</f>
        <v/>
      </c>
      <c r="AC1067" s="40">
        <f>AB1067*$G1067*(1+AC$7)^$D1067*(AC1049/AB1049)^$E1067*((AC1049+AC1058)/(AB1049+AB1058))^$F1067</f>
        <v/>
      </c>
      <c r="AD1067" s="40">
        <f>AC1067*$G1067*(1+AD$7)^$D1067*(AD1049/AC1049)^$E1067*((AD1049+AD1058)/(AC1049+AC1058))^$F1067</f>
        <v/>
      </c>
      <c r="AF1067" s="11">
        <f>CodePrefix&amp;$A1067&amp;IF($C1067="","","."&amp;$C1067&amp;"."&amp;$B1067)&amp;INDEX(VarEnd,MATCH($A1067,VarKey,0))&amp;AF$5</f>
        <v/>
      </c>
      <c r="AG1067" s="39">
        <f>INDEX(Inputs!$X$5:$X$132,MATCH($B1067&amp;"|"&amp;$C1067,Inputs!$A$5:$A$132,0))</f>
        <v/>
      </c>
      <c r="AH1067" s="40">
        <f>AG1067*$G1067*(1+AH$7)^$D1067*(AH1049/AG1049)^$E1067*((AH1049+AH1058)/(AG1049+AG1058))^$F1067</f>
        <v/>
      </c>
      <c r="AI1067" s="40">
        <f>AH1067*$G1067*(1+AI$7)^$D1067*(AI1049/AH1049)^$E1067*((AI1049+AI1058)/(AH1049+AH1058))^$F1067</f>
        <v/>
      </c>
      <c r="AJ1067" s="40">
        <f>AI1067*$G1067*(1+AJ$7)^$D1067*(AJ1049/AI1049)^$E1067*((AJ1049+AJ1058)/(AI1049+AI1058))^$F1067</f>
        <v/>
      </c>
      <c r="AK1067" s="40">
        <f>AJ1067*$G1067*(1+AK$7)^$D1067*(AK1049/AJ1049)^$E1067*((AK1049+AK1058)/(AJ1049+AJ1058))^$F1067</f>
        <v/>
      </c>
      <c r="AL1067" s="40">
        <f>AK1067*$G1067*(1+AL$7)^$D1067*(AL1049/AK1049)^$E1067*((AL1049+AL1058)/(AK1049+AK1058))^$F1067</f>
        <v/>
      </c>
      <c r="AM1067" s="40">
        <f>AL1067*$G1067*(1+AM$7)^$D1067*(AM1049/AL1049)^$E1067*((AM1049+AM1058)/(AL1049+AL1058))^$F1067</f>
        <v/>
      </c>
      <c r="AN1067" s="40">
        <f>AM1067*$G1067*(1+AN$7)^$D1067*(AN1049/AM1049)^$E1067*((AN1049+AN1058)/(AM1049+AM1058))^$F1067</f>
        <v/>
      </c>
      <c r="AO1067" s="40">
        <f>AN1067*$G1067*(1+AO$7)^$D1067*(AO1049/AN1049)^$E1067*((AO1049+AO1058)/(AN1049+AN1058))^$F1067</f>
        <v/>
      </c>
      <c r="AP1067" s="40">
        <f>AO1067*$G1067*(1+AP$7)^$D1067*(AP1049/AO1049)^$E1067*((AP1049+AP1058)/(AO1049+AO1058))^$F1067</f>
        <v/>
      </c>
      <c r="AQ1067" s="40">
        <f>AP1067*$G1067*(1+AQ$7)^$D1067*(AQ1049/AP1049)^$E1067*((AQ1049+AQ1058)/(AP1049+AP1058))^$F1067</f>
        <v/>
      </c>
      <c r="AR1067" s="40">
        <f>AQ1067*$G1067*(1+AR$7)^$D1067*(AR1049/AQ1049)^$E1067*((AR1049+AR1058)/(AQ1049+AQ1058))^$F1067</f>
        <v/>
      </c>
      <c r="AS1067" s="40">
        <f>AR1067*$G1067*(1+AS$7)^$D1067*(AS1049/AR1049)^$E1067*((AS1049+AS1058)/(AR1049+AR1058))^$F1067</f>
        <v/>
      </c>
      <c r="AT1067" s="40">
        <f>AS1067*$G1067*(1+AT$7)^$D1067*(AT1049/AS1049)^$E1067*((AT1049+AT1058)/(AS1049+AS1058))^$F1067</f>
        <v/>
      </c>
      <c r="AU1067" s="40">
        <f>AT1067*$G1067*(1+AU$7)^$D1067*(AU1049/AT1049)^$E1067*((AU1049+AU1058)/(AT1049+AT1058))^$F1067</f>
        <v/>
      </c>
      <c r="AV1067" s="40">
        <f>AU1067*$G1067*(1+AV$7)^$D1067*(AV1049/AU1049)^$E1067*((AV1049+AV1058)/(AU1049+AU1058))^$F1067</f>
        <v/>
      </c>
      <c r="AW1067" s="40">
        <f>AV1067*$G1067*(1+AW$7)^$D1067*(AW1049/AV1049)^$E1067*((AW1049+AW1058)/(AV1049+AV1058))^$F1067</f>
        <v/>
      </c>
      <c r="AX1067" s="40">
        <f>AW1067*$G1067*(1+AX$7)^$D1067*(AX1049/AW1049)^$E1067*((AX1049+AX1058)/(AW1049+AW1058))^$F1067</f>
        <v/>
      </c>
      <c r="AY1067" s="40">
        <f>AX1067*$G1067*(1+AY$7)^$D1067*(AY1049/AX1049)^$E1067*((AY1049+AY1058)/(AX1049+AX1058))^$F1067</f>
        <v/>
      </c>
    </row>
    <row r="1068" hidden="1" outlineLevel="2">
      <c r="A1068" s="14" t="inlineStr">
        <is>
          <t>ener</t>
        </is>
      </c>
      <c r="B1068" s="14" t="inlineStr">
        <is>
          <t>gso</t>
        </is>
      </c>
      <c r="C1068" s="14" t="inlineStr">
        <is>
          <t>ral</t>
        </is>
      </c>
      <c r="D1068" s="36">
        <f>INDEX(Inputs!$O$5:$O$132,MATCH($B1068&amp;"|"&amp;$C1068,Inputs!$A$5:$A$132,0))</f>
        <v/>
      </c>
      <c r="E1068" s="36">
        <f>INDEX(Inputs!$P$5:$P$132,MATCH($B1068&amp;"|"&amp;$C1068,Inputs!$A$5:$A$132,0))</f>
        <v/>
      </c>
      <c r="F1068" s="36">
        <f>INDEX(Inputs!$T$5:$T$132,MATCH($B1068&amp;"|"&amp;$C1068,Inputs!$A$5:$A$132,0))</f>
        <v/>
      </c>
      <c r="G1068" s="36">
        <f>INDEX(Inputs!$S$5:$S$132,MATCH($B1068&amp;"|"&amp;$C1068,Inputs!$A$5:$A$132,0))</f>
        <v/>
      </c>
      <c r="H1068" s="14">
        <f>INDEX(VarLab,MATCH($A1068,VarKey,0))&amp;INDEX(MemLab,MATCH($C1068&amp;"|"&amp;$B1068,MemKey,0))</f>
        <v/>
      </c>
      <c r="I1068" s="14">
        <f>INDEX(VarUnit,MATCH($A1068,VarKey,0))</f>
        <v/>
      </c>
      <c r="J1068" s="14">
        <f>INDEX(VarSrc,MATCH($A1068,VarKey,0))</f>
        <v/>
      </c>
      <c r="K1068" s="11">
        <f>CodePrefix&amp;$A1068&amp;IF($C1068="","","."&amp;$C1068&amp;"."&amp;$B1068)&amp;INDEX(VarEnd,MATCH($A1068,VarKey,0))&amp;K$5</f>
        <v/>
      </c>
      <c r="L1068" s="39">
        <f>INDEX(Inputs!$X$5:$X$132,MATCH($B1068&amp;"|"&amp;$C1068,Inputs!$A$5:$A$132,0))</f>
        <v/>
      </c>
      <c r="M1068" s="40">
        <f>L1068*$G1068*(1+M$7)^$D1068*(M1050/L1050)^$E1068*((M1050+M1059)/(L1050+L1059))^$F1068</f>
        <v/>
      </c>
      <c r="N1068" s="40">
        <f>M1068*$G1068*(1+N$7)^$D1068*(N1050/M1050)^$E1068*((N1050+N1059)/(M1050+M1059))^$F1068</f>
        <v/>
      </c>
      <c r="O1068" s="40">
        <f>N1068*$G1068*(1+O$7)^$D1068*(O1050/N1050)^$E1068*((O1050+O1059)/(N1050+N1059))^$F1068</f>
        <v/>
      </c>
      <c r="P1068" s="40">
        <f>O1068*$G1068*(1+P$7)^$D1068*(P1050/O1050)^$E1068*((P1050+P1059)/(O1050+O1059))^$F1068</f>
        <v/>
      </c>
      <c r="Q1068" s="40">
        <f>P1068*$G1068*(1+Q$7)^$D1068*(Q1050/P1050)^$E1068*((Q1050+Q1059)/(P1050+P1059))^$F1068</f>
        <v/>
      </c>
      <c r="R1068" s="40">
        <f>Q1068*$G1068*(1+R$7)^$D1068*(R1050/Q1050)^$E1068*((R1050+R1059)/(Q1050+Q1059))^$F1068</f>
        <v/>
      </c>
      <c r="S1068" s="40">
        <f>R1068*$G1068*(1+S$7)^$D1068*(S1050/R1050)^$E1068*((S1050+S1059)/(R1050+R1059))^$F1068</f>
        <v/>
      </c>
      <c r="T1068" s="40">
        <f>S1068*$G1068*(1+T$7)^$D1068*(T1050/S1050)^$E1068*((T1050+T1059)/(S1050+S1059))^$F1068</f>
        <v/>
      </c>
      <c r="U1068" s="40">
        <f>T1068*$G1068*(1+U$7)^$D1068*(U1050/T1050)^$E1068*((U1050+U1059)/(T1050+T1059))^$F1068</f>
        <v/>
      </c>
      <c r="V1068" s="40">
        <f>U1068*$G1068*(1+V$7)^$D1068*(V1050/U1050)^$E1068*((V1050+V1059)/(U1050+U1059))^$F1068</f>
        <v/>
      </c>
      <c r="W1068" s="40">
        <f>V1068*$G1068*(1+W$7)^$D1068*(W1050/V1050)^$E1068*((W1050+W1059)/(V1050+V1059))^$F1068</f>
        <v/>
      </c>
      <c r="X1068" s="40">
        <f>W1068*$G1068*(1+X$7)^$D1068*(X1050/W1050)^$E1068*((X1050+X1059)/(W1050+W1059))^$F1068</f>
        <v/>
      </c>
      <c r="Y1068" s="40">
        <f>X1068*$G1068*(1+Y$7)^$D1068*(Y1050/X1050)^$E1068*((Y1050+Y1059)/(X1050+X1059))^$F1068</f>
        <v/>
      </c>
      <c r="Z1068" s="40">
        <f>Y1068*$G1068*(1+Z$7)^$D1068*(Z1050/Y1050)^$E1068*((Z1050+Z1059)/(Y1050+Y1059))^$F1068</f>
        <v/>
      </c>
      <c r="AA1068" s="40">
        <f>Z1068*$G1068*(1+AA$7)^$D1068*(AA1050/Z1050)^$E1068*((AA1050+AA1059)/(Z1050+Z1059))^$F1068</f>
        <v/>
      </c>
      <c r="AB1068" s="40">
        <f>AA1068*$G1068*(1+AB$7)^$D1068*(AB1050/AA1050)^$E1068*((AB1050+AB1059)/(AA1050+AA1059))^$F1068</f>
        <v/>
      </c>
      <c r="AC1068" s="40">
        <f>AB1068*$G1068*(1+AC$7)^$D1068*(AC1050/AB1050)^$E1068*((AC1050+AC1059)/(AB1050+AB1059))^$F1068</f>
        <v/>
      </c>
      <c r="AD1068" s="40">
        <f>AC1068*$G1068*(1+AD$7)^$D1068*(AD1050/AC1050)^$E1068*((AD1050+AD1059)/(AC1050+AC1059))^$F1068</f>
        <v/>
      </c>
      <c r="AF1068" s="11">
        <f>CodePrefix&amp;$A1068&amp;IF($C1068="","","."&amp;$C1068&amp;"."&amp;$B1068)&amp;INDEX(VarEnd,MATCH($A1068,VarKey,0))&amp;AF$5</f>
        <v/>
      </c>
      <c r="AG1068" s="39">
        <f>INDEX(Inputs!$X$5:$X$132,MATCH($B1068&amp;"|"&amp;$C1068,Inputs!$A$5:$A$132,0))</f>
        <v/>
      </c>
      <c r="AH1068" s="40">
        <f>AG1068*$G1068*(1+AH$7)^$D1068*(AH1050/AG1050)^$E1068*((AH1050+AH1059)/(AG1050+AG1059))^$F1068</f>
        <v/>
      </c>
      <c r="AI1068" s="40">
        <f>AH1068*$G1068*(1+AI$7)^$D1068*(AI1050/AH1050)^$E1068*((AI1050+AI1059)/(AH1050+AH1059))^$F1068</f>
        <v/>
      </c>
      <c r="AJ1068" s="40">
        <f>AI1068*$G1068*(1+AJ$7)^$D1068*(AJ1050/AI1050)^$E1068*((AJ1050+AJ1059)/(AI1050+AI1059))^$F1068</f>
        <v/>
      </c>
      <c r="AK1068" s="40">
        <f>AJ1068*$G1068*(1+AK$7)^$D1068*(AK1050/AJ1050)^$E1068*((AK1050+AK1059)/(AJ1050+AJ1059))^$F1068</f>
        <v/>
      </c>
      <c r="AL1068" s="40">
        <f>AK1068*$G1068*(1+AL$7)^$D1068*(AL1050/AK1050)^$E1068*((AL1050+AL1059)/(AK1050+AK1059))^$F1068</f>
        <v/>
      </c>
      <c r="AM1068" s="40">
        <f>AL1068*$G1068*(1+AM$7)^$D1068*(AM1050/AL1050)^$E1068*((AM1050+AM1059)/(AL1050+AL1059))^$F1068</f>
        <v/>
      </c>
      <c r="AN1068" s="40">
        <f>AM1068*$G1068*(1+AN$7)^$D1068*(AN1050/AM1050)^$E1068*((AN1050+AN1059)/(AM1050+AM1059))^$F1068</f>
        <v/>
      </c>
      <c r="AO1068" s="40">
        <f>AN1068*$G1068*(1+AO$7)^$D1068*(AO1050/AN1050)^$E1068*((AO1050+AO1059)/(AN1050+AN1059))^$F1068</f>
        <v/>
      </c>
      <c r="AP1068" s="40">
        <f>AO1068*$G1068*(1+AP$7)^$D1068*(AP1050/AO1050)^$E1068*((AP1050+AP1059)/(AO1050+AO1059))^$F1068</f>
        <v/>
      </c>
      <c r="AQ1068" s="40">
        <f>AP1068*$G1068*(1+AQ$7)^$D1068*(AQ1050/AP1050)^$E1068*((AQ1050+AQ1059)/(AP1050+AP1059))^$F1068</f>
        <v/>
      </c>
      <c r="AR1068" s="40">
        <f>AQ1068*$G1068*(1+AR$7)^$D1068*(AR1050/AQ1050)^$E1068*((AR1050+AR1059)/(AQ1050+AQ1059))^$F1068</f>
        <v/>
      </c>
      <c r="AS1068" s="40">
        <f>AR1068*$G1068*(1+AS$7)^$D1068*(AS1050/AR1050)^$E1068*((AS1050+AS1059)/(AR1050+AR1059))^$F1068</f>
        <v/>
      </c>
      <c r="AT1068" s="40">
        <f>AS1068*$G1068*(1+AT$7)^$D1068*(AT1050/AS1050)^$E1068*((AT1050+AT1059)/(AS1050+AS1059))^$F1068</f>
        <v/>
      </c>
      <c r="AU1068" s="40">
        <f>AT1068*$G1068*(1+AU$7)^$D1068*(AU1050/AT1050)^$E1068*((AU1050+AU1059)/(AT1050+AT1059))^$F1068</f>
        <v/>
      </c>
      <c r="AV1068" s="40">
        <f>AU1068*$G1068*(1+AV$7)^$D1068*(AV1050/AU1050)^$E1068*((AV1050+AV1059)/(AU1050+AU1059))^$F1068</f>
        <v/>
      </c>
      <c r="AW1068" s="40">
        <f>AV1068*$G1068*(1+AW$7)^$D1068*(AW1050/AV1050)^$E1068*((AW1050+AW1059)/(AV1050+AV1059))^$F1068</f>
        <v/>
      </c>
      <c r="AX1068" s="40">
        <f>AW1068*$G1068*(1+AX$7)^$D1068*(AX1050/AW1050)^$E1068*((AX1050+AX1059)/(AW1050+AW1059))^$F1068</f>
        <v/>
      </c>
      <c r="AY1068" s="40">
        <f>AX1068*$G1068*(1+AY$7)^$D1068*(AY1050/AX1050)^$E1068*((AY1050+AY1059)/(AX1050+AX1059))^$F1068</f>
        <v/>
      </c>
    </row>
    <row r="1069" hidden="1" outlineLevel="2">
      <c r="A1069" s="14" t="inlineStr">
        <is>
          <t>ener</t>
        </is>
      </c>
      <c r="B1069" s="14" t="inlineStr">
        <is>
          <t>die</t>
        </is>
      </c>
      <c r="C1069" s="14" t="inlineStr">
        <is>
          <t>ral</t>
        </is>
      </c>
      <c r="D1069" s="36">
        <f>INDEX(Inputs!$O$5:$O$132,MATCH($B1069&amp;"|"&amp;$C1069,Inputs!$A$5:$A$132,0))</f>
        <v/>
      </c>
      <c r="E1069" s="36">
        <f>INDEX(Inputs!$P$5:$P$132,MATCH($B1069&amp;"|"&amp;$C1069,Inputs!$A$5:$A$132,0))</f>
        <v/>
      </c>
      <c r="F1069" s="36">
        <f>INDEX(Inputs!$T$5:$T$132,MATCH($B1069&amp;"|"&amp;$C1069,Inputs!$A$5:$A$132,0))</f>
        <v/>
      </c>
      <c r="G1069" s="36">
        <f>INDEX(Inputs!$S$5:$S$132,MATCH($B1069&amp;"|"&amp;$C1069,Inputs!$A$5:$A$132,0))</f>
        <v/>
      </c>
      <c r="H1069" s="14">
        <f>INDEX(VarLab,MATCH($A1069,VarKey,0))&amp;INDEX(MemLab,MATCH($C1069&amp;"|"&amp;$B1069,MemKey,0))</f>
        <v/>
      </c>
      <c r="I1069" s="14">
        <f>INDEX(VarUnit,MATCH($A1069,VarKey,0))</f>
        <v/>
      </c>
      <c r="J1069" s="14">
        <f>INDEX(VarSrc,MATCH($A1069,VarKey,0))</f>
        <v/>
      </c>
      <c r="K1069" s="11">
        <f>CodePrefix&amp;$A1069&amp;IF($C1069="","","."&amp;$C1069&amp;"."&amp;$B1069)&amp;INDEX(VarEnd,MATCH($A1069,VarKey,0))&amp;K$5</f>
        <v/>
      </c>
      <c r="L1069" s="39">
        <f>INDEX(Inputs!$X$5:$X$132,MATCH($B1069&amp;"|"&amp;$C1069,Inputs!$A$5:$A$132,0))</f>
        <v/>
      </c>
      <c r="M1069" s="40">
        <f>L1069*$G1069*(1+M$7)^$D1069*(M1051/L1051)^$E1069*((M1051+M1060)/(L1051+L1060))^$F1069</f>
        <v/>
      </c>
      <c r="N1069" s="40">
        <f>M1069*$G1069*(1+N$7)^$D1069*(N1051/M1051)^$E1069*((N1051+N1060)/(M1051+M1060))^$F1069</f>
        <v/>
      </c>
      <c r="O1069" s="40">
        <f>N1069*$G1069*(1+O$7)^$D1069*(O1051/N1051)^$E1069*((O1051+O1060)/(N1051+N1060))^$F1069</f>
        <v/>
      </c>
      <c r="P1069" s="40">
        <f>O1069*$G1069*(1+P$7)^$D1069*(P1051/O1051)^$E1069*((P1051+P1060)/(O1051+O1060))^$F1069</f>
        <v/>
      </c>
      <c r="Q1069" s="40">
        <f>P1069*$G1069*(1+Q$7)^$D1069*(Q1051/P1051)^$E1069*((Q1051+Q1060)/(P1051+P1060))^$F1069</f>
        <v/>
      </c>
      <c r="R1069" s="40">
        <f>Q1069*$G1069*(1+R$7)^$D1069*(R1051/Q1051)^$E1069*((R1051+R1060)/(Q1051+Q1060))^$F1069</f>
        <v/>
      </c>
      <c r="S1069" s="40">
        <f>R1069*$G1069*(1+S$7)^$D1069*(S1051/R1051)^$E1069*((S1051+S1060)/(R1051+R1060))^$F1069</f>
        <v/>
      </c>
      <c r="T1069" s="40">
        <f>S1069*$G1069*(1+T$7)^$D1069*(T1051/S1051)^$E1069*((T1051+T1060)/(S1051+S1060))^$F1069</f>
        <v/>
      </c>
      <c r="U1069" s="40">
        <f>T1069*$G1069*(1+U$7)^$D1069*(U1051/T1051)^$E1069*((U1051+U1060)/(T1051+T1060))^$F1069</f>
        <v/>
      </c>
      <c r="V1069" s="40">
        <f>U1069*$G1069*(1+V$7)^$D1069*(V1051/U1051)^$E1069*((V1051+V1060)/(U1051+U1060))^$F1069</f>
        <v/>
      </c>
      <c r="W1069" s="40">
        <f>V1069*$G1069*(1+W$7)^$D1069*(W1051/V1051)^$E1069*((W1051+W1060)/(V1051+V1060))^$F1069</f>
        <v/>
      </c>
      <c r="X1069" s="40">
        <f>W1069*$G1069*(1+X$7)^$D1069*(X1051/W1051)^$E1069*((X1051+X1060)/(W1051+W1060))^$F1069</f>
        <v/>
      </c>
      <c r="Y1069" s="40">
        <f>X1069*$G1069*(1+Y$7)^$D1069*(Y1051/X1051)^$E1069*((Y1051+Y1060)/(X1051+X1060))^$F1069</f>
        <v/>
      </c>
      <c r="Z1069" s="40">
        <f>Y1069*$G1069*(1+Z$7)^$D1069*(Z1051/Y1051)^$E1069*((Z1051+Z1060)/(Y1051+Y1060))^$F1069</f>
        <v/>
      </c>
      <c r="AA1069" s="40">
        <f>Z1069*$G1069*(1+AA$7)^$D1069*(AA1051/Z1051)^$E1069*((AA1051+AA1060)/(Z1051+Z1060))^$F1069</f>
        <v/>
      </c>
      <c r="AB1069" s="40">
        <f>AA1069*$G1069*(1+AB$7)^$D1069*(AB1051/AA1051)^$E1069*((AB1051+AB1060)/(AA1051+AA1060))^$F1069</f>
        <v/>
      </c>
      <c r="AC1069" s="40">
        <f>AB1069*$G1069*(1+AC$7)^$D1069*(AC1051/AB1051)^$E1069*((AC1051+AC1060)/(AB1051+AB1060))^$F1069</f>
        <v/>
      </c>
      <c r="AD1069" s="40">
        <f>AC1069*$G1069*(1+AD$7)^$D1069*(AD1051/AC1051)^$E1069*((AD1051+AD1060)/(AC1051+AC1060))^$F1069</f>
        <v/>
      </c>
      <c r="AF1069" s="11">
        <f>CodePrefix&amp;$A1069&amp;IF($C1069="","","."&amp;$C1069&amp;"."&amp;$B1069)&amp;INDEX(VarEnd,MATCH($A1069,VarKey,0))&amp;AF$5</f>
        <v/>
      </c>
      <c r="AG1069" s="39">
        <f>INDEX(Inputs!$X$5:$X$132,MATCH($B1069&amp;"|"&amp;$C1069,Inputs!$A$5:$A$132,0))</f>
        <v/>
      </c>
      <c r="AH1069" s="40">
        <f>AG1069*$G1069*(1+AH$7)^$D1069*(AH1051/AG1051)^$E1069*((AH1051+AH1060)/(AG1051+AG1060))^$F1069</f>
        <v/>
      </c>
      <c r="AI1069" s="40">
        <f>AH1069*$G1069*(1+AI$7)^$D1069*(AI1051/AH1051)^$E1069*((AI1051+AI1060)/(AH1051+AH1060))^$F1069</f>
        <v/>
      </c>
      <c r="AJ1069" s="40">
        <f>AI1069*$G1069*(1+AJ$7)^$D1069*(AJ1051/AI1051)^$E1069*((AJ1051+AJ1060)/(AI1051+AI1060))^$F1069</f>
        <v/>
      </c>
      <c r="AK1069" s="40">
        <f>AJ1069*$G1069*(1+AK$7)^$D1069*(AK1051/AJ1051)^$E1069*((AK1051+AK1060)/(AJ1051+AJ1060))^$F1069</f>
        <v/>
      </c>
      <c r="AL1069" s="40">
        <f>AK1069*$G1069*(1+AL$7)^$D1069*(AL1051/AK1051)^$E1069*((AL1051+AL1060)/(AK1051+AK1060))^$F1069</f>
        <v/>
      </c>
      <c r="AM1069" s="40">
        <f>AL1069*$G1069*(1+AM$7)^$D1069*(AM1051/AL1051)^$E1069*((AM1051+AM1060)/(AL1051+AL1060))^$F1069</f>
        <v/>
      </c>
      <c r="AN1069" s="40">
        <f>AM1069*$G1069*(1+AN$7)^$D1069*(AN1051/AM1051)^$E1069*((AN1051+AN1060)/(AM1051+AM1060))^$F1069</f>
        <v/>
      </c>
      <c r="AO1069" s="40">
        <f>AN1069*$G1069*(1+AO$7)^$D1069*(AO1051/AN1051)^$E1069*((AO1051+AO1060)/(AN1051+AN1060))^$F1069</f>
        <v/>
      </c>
      <c r="AP1069" s="40">
        <f>AO1069*$G1069*(1+AP$7)^$D1069*(AP1051/AO1051)^$E1069*((AP1051+AP1060)/(AO1051+AO1060))^$F1069</f>
        <v/>
      </c>
      <c r="AQ1069" s="40">
        <f>AP1069*$G1069*(1+AQ$7)^$D1069*(AQ1051/AP1051)^$E1069*((AQ1051+AQ1060)/(AP1051+AP1060))^$F1069</f>
        <v/>
      </c>
      <c r="AR1069" s="40">
        <f>AQ1069*$G1069*(1+AR$7)^$D1069*(AR1051/AQ1051)^$E1069*((AR1051+AR1060)/(AQ1051+AQ1060))^$F1069</f>
        <v/>
      </c>
      <c r="AS1069" s="40">
        <f>AR1069*$G1069*(1+AS$7)^$D1069*(AS1051/AR1051)^$E1069*((AS1051+AS1060)/(AR1051+AR1060))^$F1069</f>
        <v/>
      </c>
      <c r="AT1069" s="40">
        <f>AS1069*$G1069*(1+AT$7)^$D1069*(AT1051/AS1051)^$E1069*((AT1051+AT1060)/(AS1051+AS1060))^$F1069</f>
        <v/>
      </c>
      <c r="AU1069" s="40">
        <f>AT1069*$G1069*(1+AU$7)^$D1069*(AU1051/AT1051)^$E1069*((AU1051+AU1060)/(AT1051+AT1060))^$F1069</f>
        <v/>
      </c>
      <c r="AV1069" s="40">
        <f>AU1069*$G1069*(1+AV$7)^$D1069*(AV1051/AU1051)^$E1069*((AV1051+AV1060)/(AU1051+AU1060))^$F1069</f>
        <v/>
      </c>
      <c r="AW1069" s="40">
        <f>AV1069*$G1069*(1+AW$7)^$D1069*(AW1051/AV1051)^$E1069*((AW1051+AW1060)/(AV1051+AV1060))^$F1069</f>
        <v/>
      </c>
      <c r="AX1069" s="40">
        <f>AW1069*$G1069*(1+AX$7)^$D1069*(AX1051/AW1051)^$E1069*((AX1051+AX1060)/(AW1051+AW1060))^$F1069</f>
        <v/>
      </c>
      <c r="AY1069" s="40">
        <f>AX1069*$G1069*(1+AY$7)^$D1069*(AY1051/AX1051)^$E1069*((AY1051+AY1060)/(AX1051+AX1060))^$F1069</f>
        <v/>
      </c>
    </row>
    <row r="1070" hidden="1" outlineLevel="2">
      <c r="A1070" s="14" t="inlineStr">
        <is>
          <t>ener</t>
        </is>
      </c>
      <c r="B1070" s="14" t="inlineStr">
        <is>
          <t>lpg</t>
        </is>
      </c>
      <c r="C1070" s="14" t="inlineStr">
        <is>
          <t>ral</t>
        </is>
      </c>
      <c r="D1070" s="36">
        <f>INDEX(Inputs!$O$5:$O$132,MATCH($B1070&amp;"|"&amp;$C1070,Inputs!$A$5:$A$132,0))</f>
        <v/>
      </c>
      <c r="E1070" s="36">
        <f>INDEX(Inputs!$P$5:$P$132,MATCH($B1070&amp;"|"&amp;$C1070,Inputs!$A$5:$A$132,0))</f>
        <v/>
      </c>
      <c r="F1070" s="36">
        <f>INDEX(Inputs!$T$5:$T$132,MATCH($B1070&amp;"|"&amp;$C1070,Inputs!$A$5:$A$132,0))</f>
        <v/>
      </c>
      <c r="G1070" s="36">
        <f>INDEX(Inputs!$S$5:$S$132,MATCH($B1070&amp;"|"&amp;$C1070,Inputs!$A$5:$A$132,0))</f>
        <v/>
      </c>
      <c r="H1070" s="14">
        <f>INDEX(VarLab,MATCH($A1070,VarKey,0))&amp;INDEX(MemLab,MATCH($C1070&amp;"|"&amp;$B1070,MemKey,0))</f>
        <v/>
      </c>
      <c r="I1070" s="14">
        <f>INDEX(VarUnit,MATCH($A1070,VarKey,0))</f>
        <v/>
      </c>
      <c r="J1070" s="14">
        <f>INDEX(VarSrc,MATCH($A1070,VarKey,0))</f>
        <v/>
      </c>
      <c r="K1070" s="11">
        <f>CodePrefix&amp;$A1070&amp;IF($C1070="","","."&amp;$C1070&amp;"."&amp;$B1070)&amp;INDEX(VarEnd,MATCH($A1070,VarKey,0))&amp;K$5</f>
        <v/>
      </c>
      <c r="L1070" s="39">
        <f>INDEX(Inputs!$X$5:$X$132,MATCH($B1070&amp;"|"&amp;$C1070,Inputs!$A$5:$A$132,0))</f>
        <v/>
      </c>
      <c r="M1070" s="40">
        <f>L1070*$G1070*(1+M$7)^$D1070*(M1052/L1052)^$E1070*((M1052+M1061)/(L1052+L1061))^$F1070</f>
        <v/>
      </c>
      <c r="N1070" s="40">
        <f>M1070*$G1070*(1+N$7)^$D1070*(N1052/M1052)^$E1070*((N1052+N1061)/(M1052+M1061))^$F1070</f>
        <v/>
      </c>
      <c r="O1070" s="40">
        <f>N1070*$G1070*(1+O$7)^$D1070*(O1052/N1052)^$E1070*((O1052+O1061)/(N1052+N1061))^$F1070</f>
        <v/>
      </c>
      <c r="P1070" s="40">
        <f>O1070*$G1070*(1+P$7)^$D1070*(P1052/O1052)^$E1070*((P1052+P1061)/(O1052+O1061))^$F1070</f>
        <v/>
      </c>
      <c r="Q1070" s="40">
        <f>P1070*$G1070*(1+Q$7)^$D1070*(Q1052/P1052)^$E1070*((Q1052+Q1061)/(P1052+P1061))^$F1070</f>
        <v/>
      </c>
      <c r="R1070" s="40">
        <f>Q1070*$G1070*(1+R$7)^$D1070*(R1052/Q1052)^$E1070*((R1052+R1061)/(Q1052+Q1061))^$F1070</f>
        <v/>
      </c>
      <c r="S1070" s="40">
        <f>R1070*$G1070*(1+S$7)^$D1070*(S1052/R1052)^$E1070*((S1052+S1061)/(R1052+R1061))^$F1070</f>
        <v/>
      </c>
      <c r="T1070" s="40">
        <f>S1070*$G1070*(1+T$7)^$D1070*(T1052/S1052)^$E1070*((T1052+T1061)/(S1052+S1061))^$F1070</f>
        <v/>
      </c>
      <c r="U1070" s="40">
        <f>T1070*$G1070*(1+U$7)^$D1070*(U1052/T1052)^$E1070*((U1052+U1061)/(T1052+T1061))^$F1070</f>
        <v/>
      </c>
      <c r="V1070" s="40">
        <f>U1070*$G1070*(1+V$7)^$D1070*(V1052/U1052)^$E1070*((V1052+V1061)/(U1052+U1061))^$F1070</f>
        <v/>
      </c>
      <c r="W1070" s="40">
        <f>V1070*$G1070*(1+W$7)^$D1070*(W1052/V1052)^$E1070*((W1052+W1061)/(V1052+V1061))^$F1070</f>
        <v/>
      </c>
      <c r="X1070" s="40">
        <f>W1070*$G1070*(1+X$7)^$D1070*(X1052/W1052)^$E1070*((X1052+X1061)/(W1052+W1061))^$F1070</f>
        <v/>
      </c>
      <c r="Y1070" s="40">
        <f>X1070*$G1070*(1+Y$7)^$D1070*(Y1052/X1052)^$E1070*((Y1052+Y1061)/(X1052+X1061))^$F1070</f>
        <v/>
      </c>
      <c r="Z1070" s="40">
        <f>Y1070*$G1070*(1+Z$7)^$D1070*(Z1052/Y1052)^$E1070*((Z1052+Z1061)/(Y1052+Y1061))^$F1070</f>
        <v/>
      </c>
      <c r="AA1070" s="40">
        <f>Z1070*$G1070*(1+AA$7)^$D1070*(AA1052/Z1052)^$E1070*((AA1052+AA1061)/(Z1052+Z1061))^$F1070</f>
        <v/>
      </c>
      <c r="AB1070" s="40">
        <f>AA1070*$G1070*(1+AB$7)^$D1070*(AB1052/AA1052)^$E1070*((AB1052+AB1061)/(AA1052+AA1061))^$F1070</f>
        <v/>
      </c>
      <c r="AC1070" s="40">
        <f>AB1070*$G1070*(1+AC$7)^$D1070*(AC1052/AB1052)^$E1070*((AC1052+AC1061)/(AB1052+AB1061))^$F1070</f>
        <v/>
      </c>
      <c r="AD1070" s="40">
        <f>AC1070*$G1070*(1+AD$7)^$D1070*(AD1052/AC1052)^$E1070*((AD1052+AD1061)/(AC1052+AC1061))^$F1070</f>
        <v/>
      </c>
      <c r="AF1070" s="11">
        <f>CodePrefix&amp;$A1070&amp;IF($C1070="","","."&amp;$C1070&amp;"."&amp;$B1070)&amp;INDEX(VarEnd,MATCH($A1070,VarKey,0))&amp;AF$5</f>
        <v/>
      </c>
      <c r="AG1070" s="39">
        <f>INDEX(Inputs!$X$5:$X$132,MATCH($B1070&amp;"|"&amp;$C1070,Inputs!$A$5:$A$132,0))</f>
        <v/>
      </c>
      <c r="AH1070" s="40">
        <f>AG1070*$G1070*(1+AH$7)^$D1070*(AH1052/AG1052)^$E1070*((AH1052+AH1061)/(AG1052+AG1061))^$F1070</f>
        <v/>
      </c>
      <c r="AI1070" s="40">
        <f>AH1070*$G1070*(1+AI$7)^$D1070*(AI1052/AH1052)^$E1070*((AI1052+AI1061)/(AH1052+AH1061))^$F1070</f>
        <v/>
      </c>
      <c r="AJ1070" s="40">
        <f>AI1070*$G1070*(1+AJ$7)^$D1070*(AJ1052/AI1052)^$E1070*((AJ1052+AJ1061)/(AI1052+AI1061))^$F1070</f>
        <v/>
      </c>
      <c r="AK1070" s="40">
        <f>AJ1070*$G1070*(1+AK$7)^$D1070*(AK1052/AJ1052)^$E1070*((AK1052+AK1061)/(AJ1052+AJ1061))^$F1070</f>
        <v/>
      </c>
      <c r="AL1070" s="40">
        <f>AK1070*$G1070*(1+AL$7)^$D1070*(AL1052/AK1052)^$E1070*((AL1052+AL1061)/(AK1052+AK1061))^$F1070</f>
        <v/>
      </c>
      <c r="AM1070" s="40">
        <f>AL1070*$G1070*(1+AM$7)^$D1070*(AM1052/AL1052)^$E1070*((AM1052+AM1061)/(AL1052+AL1061))^$F1070</f>
        <v/>
      </c>
      <c r="AN1070" s="40">
        <f>AM1070*$G1070*(1+AN$7)^$D1070*(AN1052/AM1052)^$E1070*((AN1052+AN1061)/(AM1052+AM1061))^$F1070</f>
        <v/>
      </c>
      <c r="AO1070" s="40">
        <f>AN1070*$G1070*(1+AO$7)^$D1070*(AO1052/AN1052)^$E1070*((AO1052+AO1061)/(AN1052+AN1061))^$F1070</f>
        <v/>
      </c>
      <c r="AP1070" s="40">
        <f>AO1070*$G1070*(1+AP$7)^$D1070*(AP1052/AO1052)^$E1070*((AP1052+AP1061)/(AO1052+AO1061))^$F1070</f>
        <v/>
      </c>
      <c r="AQ1070" s="40">
        <f>AP1070*$G1070*(1+AQ$7)^$D1070*(AQ1052/AP1052)^$E1070*((AQ1052+AQ1061)/(AP1052+AP1061))^$F1070</f>
        <v/>
      </c>
      <c r="AR1070" s="40">
        <f>AQ1070*$G1070*(1+AR$7)^$D1070*(AR1052/AQ1052)^$E1070*((AR1052+AR1061)/(AQ1052+AQ1061))^$F1070</f>
        <v/>
      </c>
      <c r="AS1070" s="40">
        <f>AR1070*$G1070*(1+AS$7)^$D1070*(AS1052/AR1052)^$E1070*((AS1052+AS1061)/(AR1052+AR1061))^$F1070</f>
        <v/>
      </c>
      <c r="AT1070" s="40">
        <f>AS1070*$G1070*(1+AT$7)^$D1070*(AT1052/AS1052)^$E1070*((AT1052+AT1061)/(AS1052+AS1061))^$F1070</f>
        <v/>
      </c>
      <c r="AU1070" s="40">
        <f>AT1070*$G1070*(1+AU$7)^$D1070*(AU1052/AT1052)^$E1070*((AU1052+AU1061)/(AT1052+AT1061))^$F1070</f>
        <v/>
      </c>
      <c r="AV1070" s="40">
        <f>AU1070*$G1070*(1+AV$7)^$D1070*(AV1052/AU1052)^$E1070*((AV1052+AV1061)/(AU1052+AU1061))^$F1070</f>
        <v/>
      </c>
      <c r="AW1070" s="40">
        <f>AV1070*$G1070*(1+AW$7)^$D1070*(AW1052/AV1052)^$E1070*((AW1052+AW1061)/(AV1052+AV1061))^$F1070</f>
        <v/>
      </c>
      <c r="AX1070" s="40">
        <f>AW1070*$G1070*(1+AX$7)^$D1070*(AX1052/AW1052)^$E1070*((AX1052+AX1061)/(AW1052+AW1061))^$F1070</f>
        <v/>
      </c>
      <c r="AY1070" s="40">
        <f>AX1070*$G1070*(1+AY$7)^$D1070*(AY1052/AX1052)^$E1070*((AY1052+AY1061)/(AX1052+AX1061))^$F1070</f>
        <v/>
      </c>
    </row>
    <row r="1071" hidden="1" outlineLevel="2">
      <c r="A1071" s="14" t="inlineStr">
        <is>
          <t>ener</t>
        </is>
      </c>
      <c r="B1071" s="14" t="inlineStr">
        <is>
          <t>ker</t>
        </is>
      </c>
      <c r="C1071" s="14" t="inlineStr">
        <is>
          <t>ral</t>
        </is>
      </c>
      <c r="D1071" s="36">
        <f>INDEX(Inputs!$O$5:$O$132,MATCH($B1071&amp;"|"&amp;$C1071,Inputs!$A$5:$A$132,0))</f>
        <v/>
      </c>
      <c r="E1071" s="36">
        <f>INDEX(Inputs!$P$5:$P$132,MATCH($B1071&amp;"|"&amp;$C1071,Inputs!$A$5:$A$132,0))</f>
        <v/>
      </c>
      <c r="F1071" s="36">
        <f>INDEX(Inputs!$T$5:$T$132,MATCH($B1071&amp;"|"&amp;$C1071,Inputs!$A$5:$A$132,0))</f>
        <v/>
      </c>
      <c r="G1071" s="36">
        <f>INDEX(Inputs!$S$5:$S$132,MATCH($B1071&amp;"|"&amp;$C1071,Inputs!$A$5:$A$132,0))</f>
        <v/>
      </c>
      <c r="H1071" s="14">
        <f>INDEX(VarLab,MATCH($A1071,VarKey,0))&amp;INDEX(MemLab,MATCH($C1071&amp;"|"&amp;$B1071,MemKey,0))</f>
        <v/>
      </c>
      <c r="I1071" s="14">
        <f>INDEX(VarUnit,MATCH($A1071,VarKey,0))</f>
        <v/>
      </c>
      <c r="J1071" s="14">
        <f>INDEX(VarSrc,MATCH($A1071,VarKey,0))</f>
        <v/>
      </c>
      <c r="K1071" s="11">
        <f>CodePrefix&amp;$A1071&amp;IF($C1071="","","."&amp;$C1071&amp;"."&amp;$B1071)&amp;INDEX(VarEnd,MATCH($A1071,VarKey,0))&amp;K$5</f>
        <v/>
      </c>
      <c r="L1071" s="39">
        <f>INDEX(Inputs!$X$5:$X$132,MATCH($B1071&amp;"|"&amp;$C1071,Inputs!$A$5:$A$132,0))</f>
        <v/>
      </c>
      <c r="M1071" s="40">
        <f>L1071*$G1071*(1+M$7)^$D1071*(M1053/L1053)^$E1071*((M1053+M1062)/(L1053+L1062))^$F1071</f>
        <v/>
      </c>
      <c r="N1071" s="40">
        <f>M1071*$G1071*(1+N$7)^$D1071*(N1053/M1053)^$E1071*((N1053+N1062)/(M1053+M1062))^$F1071</f>
        <v/>
      </c>
      <c r="O1071" s="40">
        <f>N1071*$G1071*(1+O$7)^$D1071*(O1053/N1053)^$E1071*((O1053+O1062)/(N1053+N1062))^$F1071</f>
        <v/>
      </c>
      <c r="P1071" s="40">
        <f>O1071*$G1071*(1+P$7)^$D1071*(P1053/O1053)^$E1071*((P1053+P1062)/(O1053+O1062))^$F1071</f>
        <v/>
      </c>
      <c r="Q1071" s="40">
        <f>P1071*$G1071*(1+Q$7)^$D1071*(Q1053/P1053)^$E1071*((Q1053+Q1062)/(P1053+P1062))^$F1071</f>
        <v/>
      </c>
      <c r="R1071" s="40">
        <f>Q1071*$G1071*(1+R$7)^$D1071*(R1053/Q1053)^$E1071*((R1053+R1062)/(Q1053+Q1062))^$F1071</f>
        <v/>
      </c>
      <c r="S1071" s="40">
        <f>R1071*$G1071*(1+S$7)^$D1071*(S1053/R1053)^$E1071*((S1053+S1062)/(R1053+R1062))^$F1071</f>
        <v/>
      </c>
      <c r="T1071" s="40">
        <f>S1071*$G1071*(1+T$7)^$D1071*(T1053/S1053)^$E1071*((T1053+T1062)/(S1053+S1062))^$F1071</f>
        <v/>
      </c>
      <c r="U1071" s="40">
        <f>T1071*$G1071*(1+U$7)^$D1071*(U1053/T1053)^$E1071*((U1053+U1062)/(T1053+T1062))^$F1071</f>
        <v/>
      </c>
      <c r="V1071" s="40">
        <f>U1071*$G1071*(1+V$7)^$D1071*(V1053/U1053)^$E1071*((V1053+V1062)/(U1053+U1062))^$F1071</f>
        <v/>
      </c>
      <c r="W1071" s="40">
        <f>V1071*$G1071*(1+W$7)^$D1071*(W1053/V1053)^$E1071*((W1053+W1062)/(V1053+V1062))^$F1071</f>
        <v/>
      </c>
      <c r="X1071" s="40">
        <f>W1071*$G1071*(1+X$7)^$D1071*(X1053/W1053)^$E1071*((X1053+X1062)/(W1053+W1062))^$F1071</f>
        <v/>
      </c>
      <c r="Y1071" s="40">
        <f>X1071*$G1071*(1+Y$7)^$D1071*(Y1053/X1053)^$E1071*((Y1053+Y1062)/(X1053+X1062))^$F1071</f>
        <v/>
      </c>
      <c r="Z1071" s="40">
        <f>Y1071*$G1071*(1+Z$7)^$D1071*(Z1053/Y1053)^$E1071*((Z1053+Z1062)/(Y1053+Y1062))^$F1071</f>
        <v/>
      </c>
      <c r="AA1071" s="40">
        <f>Z1071*$G1071*(1+AA$7)^$D1071*(AA1053/Z1053)^$E1071*((AA1053+AA1062)/(Z1053+Z1062))^$F1071</f>
        <v/>
      </c>
      <c r="AB1071" s="40">
        <f>AA1071*$G1071*(1+AB$7)^$D1071*(AB1053/AA1053)^$E1071*((AB1053+AB1062)/(AA1053+AA1062))^$F1071</f>
        <v/>
      </c>
      <c r="AC1071" s="40">
        <f>AB1071*$G1071*(1+AC$7)^$D1071*(AC1053/AB1053)^$E1071*((AC1053+AC1062)/(AB1053+AB1062))^$F1071</f>
        <v/>
      </c>
      <c r="AD1071" s="40">
        <f>AC1071*$G1071*(1+AD$7)^$D1071*(AD1053/AC1053)^$E1071*((AD1053+AD1062)/(AC1053+AC1062))^$F1071</f>
        <v/>
      </c>
      <c r="AF1071" s="11">
        <f>CodePrefix&amp;$A1071&amp;IF($C1071="","","."&amp;$C1071&amp;"."&amp;$B1071)&amp;INDEX(VarEnd,MATCH($A1071,VarKey,0))&amp;AF$5</f>
        <v/>
      </c>
      <c r="AG1071" s="39">
        <f>INDEX(Inputs!$X$5:$X$132,MATCH($B1071&amp;"|"&amp;$C1071,Inputs!$A$5:$A$132,0))</f>
        <v/>
      </c>
      <c r="AH1071" s="40">
        <f>AG1071*$G1071*(1+AH$7)^$D1071*(AH1053/AG1053)^$E1071*((AH1053+AH1062)/(AG1053+AG1062))^$F1071</f>
        <v/>
      </c>
      <c r="AI1071" s="40">
        <f>AH1071*$G1071*(1+AI$7)^$D1071*(AI1053/AH1053)^$E1071*((AI1053+AI1062)/(AH1053+AH1062))^$F1071</f>
        <v/>
      </c>
      <c r="AJ1071" s="40">
        <f>AI1071*$G1071*(1+AJ$7)^$D1071*(AJ1053/AI1053)^$E1071*((AJ1053+AJ1062)/(AI1053+AI1062))^$F1071</f>
        <v/>
      </c>
      <c r="AK1071" s="40">
        <f>AJ1071*$G1071*(1+AK$7)^$D1071*(AK1053/AJ1053)^$E1071*((AK1053+AK1062)/(AJ1053+AJ1062))^$F1071</f>
        <v/>
      </c>
      <c r="AL1071" s="40">
        <f>AK1071*$G1071*(1+AL$7)^$D1071*(AL1053/AK1053)^$E1071*((AL1053+AL1062)/(AK1053+AK1062))^$F1071</f>
        <v/>
      </c>
      <c r="AM1071" s="40">
        <f>AL1071*$G1071*(1+AM$7)^$D1071*(AM1053/AL1053)^$E1071*((AM1053+AM1062)/(AL1053+AL1062))^$F1071</f>
        <v/>
      </c>
      <c r="AN1071" s="40">
        <f>AM1071*$G1071*(1+AN$7)^$D1071*(AN1053/AM1053)^$E1071*((AN1053+AN1062)/(AM1053+AM1062))^$F1071</f>
        <v/>
      </c>
      <c r="AO1071" s="40">
        <f>AN1071*$G1071*(1+AO$7)^$D1071*(AO1053/AN1053)^$E1071*((AO1053+AO1062)/(AN1053+AN1062))^$F1071</f>
        <v/>
      </c>
      <c r="AP1071" s="40">
        <f>AO1071*$G1071*(1+AP$7)^$D1071*(AP1053/AO1053)^$E1071*((AP1053+AP1062)/(AO1053+AO1062))^$F1071</f>
        <v/>
      </c>
      <c r="AQ1071" s="40">
        <f>AP1071*$G1071*(1+AQ$7)^$D1071*(AQ1053/AP1053)^$E1071*((AQ1053+AQ1062)/(AP1053+AP1062))^$F1071</f>
        <v/>
      </c>
      <c r="AR1071" s="40">
        <f>AQ1071*$G1071*(1+AR$7)^$D1071*(AR1053/AQ1053)^$E1071*((AR1053+AR1062)/(AQ1053+AQ1062))^$F1071</f>
        <v/>
      </c>
      <c r="AS1071" s="40">
        <f>AR1071*$G1071*(1+AS$7)^$D1071*(AS1053/AR1053)^$E1071*((AS1053+AS1062)/(AR1053+AR1062))^$F1071</f>
        <v/>
      </c>
      <c r="AT1071" s="40">
        <f>AS1071*$G1071*(1+AT$7)^$D1071*(AT1053/AS1053)^$E1071*((AT1053+AT1062)/(AS1053+AS1062))^$F1071</f>
        <v/>
      </c>
      <c r="AU1071" s="40">
        <f>AT1071*$G1071*(1+AU$7)^$D1071*(AU1053/AT1053)^$E1071*((AU1053+AU1062)/(AT1053+AT1062))^$F1071</f>
        <v/>
      </c>
      <c r="AV1071" s="40">
        <f>AU1071*$G1071*(1+AV$7)^$D1071*(AV1053/AU1053)^$E1071*((AV1053+AV1062)/(AU1053+AU1062))^$F1071</f>
        <v/>
      </c>
      <c r="AW1071" s="40">
        <f>AV1071*$G1071*(1+AW$7)^$D1071*(AW1053/AV1053)^$E1071*((AW1053+AW1062)/(AV1053+AV1062))^$F1071</f>
        <v/>
      </c>
      <c r="AX1071" s="40">
        <f>AW1071*$G1071*(1+AX$7)^$D1071*(AX1053/AW1053)^$E1071*((AX1053+AX1062)/(AW1053+AW1062))^$F1071</f>
        <v/>
      </c>
      <c r="AY1071" s="40">
        <f>AX1071*$G1071*(1+AY$7)^$D1071*(AY1053/AX1053)^$E1071*((AY1053+AY1062)/(AX1053+AX1062))^$F1071</f>
        <v/>
      </c>
    </row>
    <row r="1072" hidden="1" outlineLevel="2">
      <c r="A1072" s="14" t="inlineStr">
        <is>
          <t>ener</t>
        </is>
      </c>
      <c r="B1072" s="14" t="inlineStr">
        <is>
          <t>oop</t>
        </is>
      </c>
      <c r="C1072" s="14" t="inlineStr">
        <is>
          <t>ral</t>
        </is>
      </c>
      <c r="D1072" s="36">
        <f>INDEX(Inputs!$O$5:$O$132,MATCH($B1072&amp;"|"&amp;$C1072,Inputs!$A$5:$A$132,0))</f>
        <v/>
      </c>
      <c r="E1072" s="36">
        <f>INDEX(Inputs!$P$5:$P$132,MATCH($B1072&amp;"|"&amp;$C1072,Inputs!$A$5:$A$132,0))</f>
        <v/>
      </c>
      <c r="F1072" s="36">
        <f>INDEX(Inputs!$T$5:$T$132,MATCH($B1072&amp;"|"&amp;$C1072,Inputs!$A$5:$A$132,0))</f>
        <v/>
      </c>
      <c r="G1072" s="36">
        <f>INDEX(Inputs!$S$5:$S$132,MATCH($B1072&amp;"|"&amp;$C1072,Inputs!$A$5:$A$132,0))</f>
        <v/>
      </c>
      <c r="H1072" s="14">
        <f>INDEX(VarLab,MATCH($A1072,VarKey,0))&amp;INDEX(MemLab,MATCH($C1072&amp;"|"&amp;$B1072,MemKey,0))</f>
        <v/>
      </c>
      <c r="I1072" s="14">
        <f>INDEX(VarUnit,MATCH($A1072,VarKey,0))</f>
        <v/>
      </c>
      <c r="J1072" s="14">
        <f>INDEX(VarSrc,MATCH($A1072,VarKey,0))</f>
        <v/>
      </c>
      <c r="K1072" s="11">
        <f>CodePrefix&amp;$A1072&amp;IF($C1072="","","."&amp;$C1072&amp;"."&amp;$B1072)&amp;INDEX(VarEnd,MATCH($A1072,VarKey,0))&amp;K$5</f>
        <v/>
      </c>
      <c r="L1072" s="39">
        <f>INDEX(Inputs!$X$5:$X$132,MATCH($B1072&amp;"|"&amp;$C1072,Inputs!$A$5:$A$132,0))</f>
        <v/>
      </c>
      <c r="M1072" s="40">
        <f>L1072*$G1072*(1+M$7)^$D1072*(M1054/L1054)^$E1072*((M1054+M1063)/(L1054+L1063))^$F1072</f>
        <v/>
      </c>
      <c r="N1072" s="40">
        <f>M1072*$G1072*(1+N$7)^$D1072*(N1054/M1054)^$E1072*((N1054+N1063)/(M1054+M1063))^$F1072</f>
        <v/>
      </c>
      <c r="O1072" s="40">
        <f>N1072*$G1072*(1+O$7)^$D1072*(O1054/N1054)^$E1072*((O1054+O1063)/(N1054+N1063))^$F1072</f>
        <v/>
      </c>
      <c r="P1072" s="40">
        <f>O1072*$G1072*(1+P$7)^$D1072*(P1054/O1054)^$E1072*((P1054+P1063)/(O1054+O1063))^$F1072</f>
        <v/>
      </c>
      <c r="Q1072" s="40">
        <f>P1072*$G1072*(1+Q$7)^$D1072*(Q1054/P1054)^$E1072*((Q1054+Q1063)/(P1054+P1063))^$F1072</f>
        <v/>
      </c>
      <c r="R1072" s="40">
        <f>Q1072*$G1072*(1+R$7)^$D1072*(R1054/Q1054)^$E1072*((R1054+R1063)/(Q1054+Q1063))^$F1072</f>
        <v/>
      </c>
      <c r="S1072" s="40">
        <f>R1072*$G1072*(1+S$7)^$D1072*(S1054/R1054)^$E1072*((S1054+S1063)/(R1054+R1063))^$F1072</f>
        <v/>
      </c>
      <c r="T1072" s="40">
        <f>S1072*$G1072*(1+T$7)^$D1072*(T1054/S1054)^$E1072*((T1054+T1063)/(S1054+S1063))^$F1072</f>
        <v/>
      </c>
      <c r="U1072" s="40">
        <f>T1072*$G1072*(1+U$7)^$D1072*(U1054/T1054)^$E1072*((U1054+U1063)/(T1054+T1063))^$F1072</f>
        <v/>
      </c>
      <c r="V1072" s="40">
        <f>U1072*$G1072*(1+V$7)^$D1072*(V1054/U1054)^$E1072*((V1054+V1063)/(U1054+U1063))^$F1072</f>
        <v/>
      </c>
      <c r="W1072" s="40">
        <f>V1072*$G1072*(1+W$7)^$D1072*(W1054/V1054)^$E1072*((W1054+W1063)/(V1054+V1063))^$F1072</f>
        <v/>
      </c>
      <c r="X1072" s="40">
        <f>W1072*$G1072*(1+X$7)^$D1072*(X1054/W1054)^$E1072*((X1054+X1063)/(W1054+W1063))^$F1072</f>
        <v/>
      </c>
      <c r="Y1072" s="40">
        <f>X1072*$G1072*(1+Y$7)^$D1072*(Y1054/X1054)^$E1072*((Y1054+Y1063)/(X1054+X1063))^$F1072</f>
        <v/>
      </c>
      <c r="Z1072" s="40">
        <f>Y1072*$G1072*(1+Z$7)^$D1072*(Z1054/Y1054)^$E1072*((Z1054+Z1063)/(Y1054+Y1063))^$F1072</f>
        <v/>
      </c>
      <c r="AA1072" s="40">
        <f>Z1072*$G1072*(1+AA$7)^$D1072*(AA1054/Z1054)^$E1072*((AA1054+AA1063)/(Z1054+Z1063))^$F1072</f>
        <v/>
      </c>
      <c r="AB1072" s="40">
        <f>AA1072*$G1072*(1+AB$7)^$D1072*(AB1054/AA1054)^$E1072*((AB1054+AB1063)/(AA1054+AA1063))^$F1072</f>
        <v/>
      </c>
      <c r="AC1072" s="40">
        <f>AB1072*$G1072*(1+AC$7)^$D1072*(AC1054/AB1054)^$E1072*((AC1054+AC1063)/(AB1054+AB1063))^$F1072</f>
        <v/>
      </c>
      <c r="AD1072" s="40">
        <f>AC1072*$G1072*(1+AD$7)^$D1072*(AD1054/AC1054)^$E1072*((AD1054+AD1063)/(AC1054+AC1063))^$F1072</f>
        <v/>
      </c>
      <c r="AF1072" s="11">
        <f>CodePrefix&amp;$A1072&amp;IF($C1072="","","."&amp;$C1072&amp;"."&amp;$B1072)&amp;INDEX(VarEnd,MATCH($A1072,VarKey,0))&amp;AF$5</f>
        <v/>
      </c>
      <c r="AG1072" s="39">
        <f>INDEX(Inputs!$X$5:$X$132,MATCH($B1072&amp;"|"&amp;$C1072,Inputs!$A$5:$A$132,0))</f>
        <v/>
      </c>
      <c r="AH1072" s="40">
        <f>AG1072*$G1072*(1+AH$7)^$D1072*(AH1054/AG1054)^$E1072*((AH1054+AH1063)/(AG1054+AG1063))^$F1072</f>
        <v/>
      </c>
      <c r="AI1072" s="40">
        <f>AH1072*$G1072*(1+AI$7)^$D1072*(AI1054/AH1054)^$E1072*((AI1054+AI1063)/(AH1054+AH1063))^$F1072</f>
        <v/>
      </c>
      <c r="AJ1072" s="40">
        <f>AI1072*$G1072*(1+AJ$7)^$D1072*(AJ1054/AI1054)^$E1072*((AJ1054+AJ1063)/(AI1054+AI1063))^$F1072</f>
        <v/>
      </c>
      <c r="AK1072" s="40">
        <f>AJ1072*$G1072*(1+AK$7)^$D1072*(AK1054/AJ1054)^$E1072*((AK1054+AK1063)/(AJ1054+AJ1063))^$F1072</f>
        <v/>
      </c>
      <c r="AL1072" s="40">
        <f>AK1072*$G1072*(1+AL$7)^$D1072*(AL1054/AK1054)^$E1072*((AL1054+AL1063)/(AK1054+AK1063))^$F1072</f>
        <v/>
      </c>
      <c r="AM1072" s="40">
        <f>AL1072*$G1072*(1+AM$7)^$D1072*(AM1054/AL1054)^$E1072*((AM1054+AM1063)/(AL1054+AL1063))^$F1072</f>
        <v/>
      </c>
      <c r="AN1072" s="40">
        <f>AM1072*$G1072*(1+AN$7)^$D1072*(AN1054/AM1054)^$E1072*((AN1054+AN1063)/(AM1054+AM1063))^$F1072</f>
        <v/>
      </c>
      <c r="AO1072" s="40">
        <f>AN1072*$G1072*(1+AO$7)^$D1072*(AO1054/AN1054)^$E1072*((AO1054+AO1063)/(AN1054+AN1063))^$F1072</f>
        <v/>
      </c>
      <c r="AP1072" s="40">
        <f>AO1072*$G1072*(1+AP$7)^$D1072*(AP1054/AO1054)^$E1072*((AP1054+AP1063)/(AO1054+AO1063))^$F1072</f>
        <v/>
      </c>
      <c r="AQ1072" s="40">
        <f>AP1072*$G1072*(1+AQ$7)^$D1072*(AQ1054/AP1054)^$E1072*((AQ1054+AQ1063)/(AP1054+AP1063))^$F1072</f>
        <v/>
      </c>
      <c r="AR1072" s="40">
        <f>AQ1072*$G1072*(1+AR$7)^$D1072*(AR1054/AQ1054)^$E1072*((AR1054+AR1063)/(AQ1054+AQ1063))^$F1072</f>
        <v/>
      </c>
      <c r="AS1072" s="40">
        <f>AR1072*$G1072*(1+AS$7)^$D1072*(AS1054/AR1054)^$E1072*((AS1054+AS1063)/(AR1054+AR1063))^$F1072</f>
        <v/>
      </c>
      <c r="AT1072" s="40">
        <f>AS1072*$G1072*(1+AT$7)^$D1072*(AT1054/AS1054)^$E1072*((AT1054+AT1063)/(AS1054+AS1063))^$F1072</f>
        <v/>
      </c>
      <c r="AU1072" s="40">
        <f>AT1072*$G1072*(1+AU$7)^$D1072*(AU1054/AT1054)^$E1072*((AU1054+AU1063)/(AT1054+AT1063))^$F1072</f>
        <v/>
      </c>
      <c r="AV1072" s="40">
        <f>AU1072*$G1072*(1+AV$7)^$D1072*(AV1054/AU1054)^$E1072*((AV1054+AV1063)/(AU1054+AU1063))^$F1072</f>
        <v/>
      </c>
      <c r="AW1072" s="40">
        <f>AV1072*$G1072*(1+AW$7)^$D1072*(AW1054/AV1054)^$E1072*((AW1054+AW1063)/(AV1054+AV1063))^$F1072</f>
        <v/>
      </c>
      <c r="AX1072" s="40">
        <f>AW1072*$G1072*(1+AX$7)^$D1072*(AX1054/AW1054)^$E1072*((AX1054+AX1063)/(AW1054+AW1063))^$F1072</f>
        <v/>
      </c>
      <c r="AY1072" s="40">
        <f>AX1072*$G1072*(1+AY$7)^$D1072*(AY1054/AX1054)^$E1072*((AY1054+AY1063)/(AX1054+AX1063))^$F1072</f>
        <v/>
      </c>
    </row>
    <row r="1073" hidden="1" outlineLevel="2">
      <c r="A1073" s="14" t="inlineStr">
        <is>
          <t>ener</t>
        </is>
      </c>
      <c r="B1073" s="14" t="inlineStr">
        <is>
          <t>bio</t>
        </is>
      </c>
      <c r="C1073" s="14" t="inlineStr">
        <is>
          <t>ral</t>
        </is>
      </c>
      <c r="D1073" s="36">
        <f>INDEX(Inputs!$O$5:$O$132,MATCH($B1073&amp;"|"&amp;$C1073,Inputs!$A$5:$A$132,0))</f>
        <v/>
      </c>
      <c r="E1073" s="36">
        <f>INDEX(Inputs!$P$5:$P$132,MATCH($B1073&amp;"|"&amp;$C1073,Inputs!$A$5:$A$132,0))</f>
        <v/>
      </c>
      <c r="F1073" s="36">
        <f>INDEX(Inputs!$T$5:$T$132,MATCH($B1073&amp;"|"&amp;$C1073,Inputs!$A$5:$A$132,0))</f>
        <v/>
      </c>
      <c r="G1073" s="36">
        <f>INDEX(Inputs!$S$5:$S$132,MATCH($B1073&amp;"|"&amp;$C1073,Inputs!$A$5:$A$132,0))</f>
        <v/>
      </c>
      <c r="H1073" s="14">
        <f>INDEX(VarLab,MATCH($A1073,VarKey,0))&amp;INDEX(MemLab,MATCH($C1073&amp;"|"&amp;$B1073,MemKey,0))</f>
        <v/>
      </c>
      <c r="I1073" s="14">
        <f>INDEX(VarUnit,MATCH($A1073,VarKey,0))</f>
        <v/>
      </c>
      <c r="J1073" s="14">
        <f>INDEX(VarSrc,MATCH($A1073,VarKey,0))</f>
        <v/>
      </c>
      <c r="K1073" s="11">
        <f>CodePrefix&amp;$A1073&amp;IF($C1073="","","."&amp;$C1073&amp;"."&amp;$B1073)&amp;INDEX(VarEnd,MATCH($A1073,VarKey,0))&amp;K$5</f>
        <v/>
      </c>
      <c r="L1073" s="39">
        <f>INDEX(Inputs!$X$5:$X$132,MATCH($B1073&amp;"|"&amp;$C1073,Inputs!$A$5:$A$132,0))</f>
        <v/>
      </c>
      <c r="M1073" s="40">
        <f>L1073*$G1073*(1+M$7)^$D1073*(M1055/L1055)^$E1073*((M1055+M1064)/(L1055+L1064))^$F1073</f>
        <v/>
      </c>
      <c r="N1073" s="40">
        <f>M1073*$G1073*(1+N$7)^$D1073*(N1055/M1055)^$E1073*((N1055+N1064)/(M1055+M1064))^$F1073</f>
        <v/>
      </c>
      <c r="O1073" s="40">
        <f>N1073*$G1073*(1+O$7)^$D1073*(O1055/N1055)^$E1073*((O1055+O1064)/(N1055+N1064))^$F1073</f>
        <v/>
      </c>
      <c r="P1073" s="40">
        <f>O1073*$G1073*(1+P$7)^$D1073*(P1055/O1055)^$E1073*((P1055+P1064)/(O1055+O1064))^$F1073</f>
        <v/>
      </c>
      <c r="Q1073" s="40">
        <f>P1073*$G1073*(1+Q$7)^$D1073*(Q1055/P1055)^$E1073*((Q1055+Q1064)/(P1055+P1064))^$F1073</f>
        <v/>
      </c>
      <c r="R1073" s="40">
        <f>Q1073*$G1073*(1+R$7)^$D1073*(R1055/Q1055)^$E1073*((R1055+R1064)/(Q1055+Q1064))^$F1073</f>
        <v/>
      </c>
      <c r="S1073" s="40">
        <f>R1073*$G1073*(1+S$7)^$D1073*(S1055/R1055)^$E1073*((S1055+S1064)/(R1055+R1064))^$F1073</f>
        <v/>
      </c>
      <c r="T1073" s="40">
        <f>S1073*$G1073*(1+T$7)^$D1073*(T1055/S1055)^$E1073*((T1055+T1064)/(S1055+S1064))^$F1073</f>
        <v/>
      </c>
      <c r="U1073" s="40">
        <f>T1073*$G1073*(1+U$7)^$D1073*(U1055/T1055)^$E1073*((U1055+U1064)/(T1055+T1064))^$F1073</f>
        <v/>
      </c>
      <c r="V1073" s="40">
        <f>U1073*$G1073*(1+V$7)^$D1073*(V1055/U1055)^$E1073*((V1055+V1064)/(U1055+U1064))^$F1073</f>
        <v/>
      </c>
      <c r="W1073" s="40">
        <f>V1073*$G1073*(1+W$7)^$D1073*(W1055/V1055)^$E1073*((W1055+W1064)/(V1055+V1064))^$F1073</f>
        <v/>
      </c>
      <c r="X1073" s="40">
        <f>W1073*$G1073*(1+X$7)^$D1073*(X1055/W1055)^$E1073*((X1055+X1064)/(W1055+W1064))^$F1073</f>
        <v/>
      </c>
      <c r="Y1073" s="40">
        <f>X1073*$G1073*(1+Y$7)^$D1073*(Y1055/X1055)^$E1073*((Y1055+Y1064)/(X1055+X1064))^$F1073</f>
        <v/>
      </c>
      <c r="Z1073" s="40">
        <f>Y1073*$G1073*(1+Z$7)^$D1073*(Z1055/Y1055)^$E1073*((Z1055+Z1064)/(Y1055+Y1064))^$F1073</f>
        <v/>
      </c>
      <c r="AA1073" s="40">
        <f>Z1073*$G1073*(1+AA$7)^$D1073*(AA1055/Z1055)^$E1073*((AA1055+AA1064)/(Z1055+Z1064))^$F1073</f>
        <v/>
      </c>
      <c r="AB1073" s="40">
        <f>AA1073*$G1073*(1+AB$7)^$D1073*(AB1055/AA1055)^$E1073*((AB1055+AB1064)/(AA1055+AA1064))^$F1073</f>
        <v/>
      </c>
      <c r="AC1073" s="40">
        <f>AB1073*$G1073*(1+AC$7)^$D1073*(AC1055/AB1055)^$E1073*((AC1055+AC1064)/(AB1055+AB1064))^$F1073</f>
        <v/>
      </c>
      <c r="AD1073" s="40">
        <f>AC1073*$G1073*(1+AD$7)^$D1073*(AD1055/AC1055)^$E1073*((AD1055+AD1064)/(AC1055+AC1064))^$F1073</f>
        <v/>
      </c>
      <c r="AF1073" s="11">
        <f>CodePrefix&amp;$A1073&amp;IF($C1073="","","."&amp;$C1073&amp;"."&amp;$B1073)&amp;INDEX(VarEnd,MATCH($A1073,VarKey,0))&amp;AF$5</f>
        <v/>
      </c>
      <c r="AG1073" s="39">
        <f>INDEX(Inputs!$X$5:$X$132,MATCH($B1073&amp;"|"&amp;$C1073,Inputs!$A$5:$A$132,0))</f>
        <v/>
      </c>
      <c r="AH1073" s="40">
        <f>AG1073*$G1073*(1+AH$7)^$D1073*(AH1055/AG1055)^$E1073*((AH1055+AH1064)/(AG1055+AG1064))^$F1073</f>
        <v/>
      </c>
      <c r="AI1073" s="40">
        <f>AH1073*$G1073*(1+AI$7)^$D1073*(AI1055/AH1055)^$E1073*((AI1055+AI1064)/(AH1055+AH1064))^$F1073</f>
        <v/>
      </c>
      <c r="AJ1073" s="40">
        <f>AI1073*$G1073*(1+AJ$7)^$D1073*(AJ1055/AI1055)^$E1073*((AJ1055+AJ1064)/(AI1055+AI1064))^$F1073</f>
        <v/>
      </c>
      <c r="AK1073" s="40">
        <f>AJ1073*$G1073*(1+AK$7)^$D1073*(AK1055/AJ1055)^$E1073*((AK1055+AK1064)/(AJ1055+AJ1064))^$F1073</f>
        <v/>
      </c>
      <c r="AL1073" s="40">
        <f>AK1073*$G1073*(1+AL$7)^$D1073*(AL1055/AK1055)^$E1073*((AL1055+AL1064)/(AK1055+AK1064))^$F1073</f>
        <v/>
      </c>
      <c r="AM1073" s="40">
        <f>AL1073*$G1073*(1+AM$7)^$D1073*(AM1055/AL1055)^$E1073*((AM1055+AM1064)/(AL1055+AL1064))^$F1073</f>
        <v/>
      </c>
      <c r="AN1073" s="40">
        <f>AM1073*$G1073*(1+AN$7)^$D1073*(AN1055/AM1055)^$E1073*((AN1055+AN1064)/(AM1055+AM1064))^$F1073</f>
        <v/>
      </c>
      <c r="AO1073" s="40">
        <f>AN1073*$G1073*(1+AO$7)^$D1073*(AO1055/AN1055)^$E1073*((AO1055+AO1064)/(AN1055+AN1064))^$F1073</f>
        <v/>
      </c>
      <c r="AP1073" s="40">
        <f>AO1073*$G1073*(1+AP$7)^$D1073*(AP1055/AO1055)^$E1073*((AP1055+AP1064)/(AO1055+AO1064))^$F1073</f>
        <v/>
      </c>
      <c r="AQ1073" s="40">
        <f>AP1073*$G1073*(1+AQ$7)^$D1073*(AQ1055/AP1055)^$E1073*((AQ1055+AQ1064)/(AP1055+AP1064))^$F1073</f>
        <v/>
      </c>
      <c r="AR1073" s="40">
        <f>AQ1073*$G1073*(1+AR$7)^$D1073*(AR1055/AQ1055)^$E1073*((AR1055+AR1064)/(AQ1055+AQ1064))^$F1073</f>
        <v/>
      </c>
      <c r="AS1073" s="40">
        <f>AR1073*$G1073*(1+AS$7)^$D1073*(AS1055/AR1055)^$E1073*((AS1055+AS1064)/(AR1055+AR1064))^$F1073</f>
        <v/>
      </c>
      <c r="AT1073" s="40">
        <f>AS1073*$G1073*(1+AT$7)^$D1073*(AT1055/AS1055)^$E1073*((AT1055+AT1064)/(AS1055+AS1064))^$F1073</f>
        <v/>
      </c>
      <c r="AU1073" s="40">
        <f>AT1073*$G1073*(1+AU$7)^$D1073*(AU1055/AT1055)^$E1073*((AU1055+AU1064)/(AT1055+AT1064))^$F1073</f>
        <v/>
      </c>
      <c r="AV1073" s="40">
        <f>AU1073*$G1073*(1+AV$7)^$D1073*(AV1055/AU1055)^$E1073*((AV1055+AV1064)/(AU1055+AU1064))^$F1073</f>
        <v/>
      </c>
      <c r="AW1073" s="40">
        <f>AV1073*$G1073*(1+AW$7)^$D1073*(AW1055/AV1055)^$E1073*((AW1055+AW1064)/(AV1055+AV1064))^$F1073</f>
        <v/>
      </c>
      <c r="AX1073" s="40">
        <f>AW1073*$G1073*(1+AX$7)^$D1073*(AX1055/AW1055)^$E1073*((AX1055+AX1064)/(AW1055+AW1064))^$F1073</f>
        <v/>
      </c>
      <c r="AY1073" s="40">
        <f>AX1073*$G1073*(1+AY$7)^$D1073*(AY1055/AX1055)^$E1073*((AY1055+AY1064)/(AX1055+AX1064))^$F1073</f>
        <v/>
      </c>
    </row>
    <row r="1074" hidden="1" outlineLevel="2"/>
    <row r="1075" hidden="1" outlineLevel="2">
      <c r="A1075" s="14" t="inlineStr">
        <is>
          <t>co2</t>
        </is>
      </c>
      <c r="B1075" s="14" t="inlineStr">
        <is>
          <t>coa</t>
        </is>
      </c>
      <c r="C1075" s="14" t="inlineStr">
        <is>
          <t>ral</t>
        </is>
      </c>
      <c r="D1075" s="36">
        <f>INDEX(Inputs!$W$5:$W$132,MATCH($B1075&amp;"|"&amp;$C1075,Inputs!$A$5:$A$132,0))</f>
        <v/>
      </c>
      <c r="E1075" s="35" t="n"/>
      <c r="F1075" s="35" t="n"/>
      <c r="G1075" s="35" t="n"/>
      <c r="H1075" s="14">
        <f>INDEX(VarLab,MATCH($A1075,VarKey,0))&amp;INDEX(MemLab,MATCH($C1075&amp;"|"&amp;$B1075,MemKey,0))</f>
        <v/>
      </c>
      <c r="I1075" s="14">
        <f>INDEX(VarUnit,MATCH($A1075,VarKey,0))</f>
        <v/>
      </c>
      <c r="J1075" s="14">
        <f>INDEX(VarSrc,MATCH($A1075,VarKey,0))</f>
        <v/>
      </c>
      <c r="K1075" s="11">
        <f>CodePrefix&amp;$A1075&amp;IF($C1075="","","."&amp;$C1075&amp;"."&amp;$B1075)&amp;INDEX(VarEnd,MATCH($A1075,VarKey,0))&amp;K$5</f>
        <v/>
      </c>
      <c r="L1075" s="15">
        <f>L1066*Settings!$C$13*$D1075</f>
        <v/>
      </c>
      <c r="M1075" s="16">
        <f>M1066*Settings!$C$13*$D1075</f>
        <v/>
      </c>
      <c r="N1075" s="16">
        <f>N1066*Settings!$C$13*$D1075</f>
        <v/>
      </c>
      <c r="O1075" s="16">
        <f>O1066*Settings!$C$13*$D1075</f>
        <v/>
      </c>
      <c r="P1075" s="16">
        <f>P1066*Settings!$C$13*$D1075</f>
        <v/>
      </c>
      <c r="Q1075" s="16">
        <f>Q1066*Settings!$C$13*$D1075</f>
        <v/>
      </c>
      <c r="R1075" s="16">
        <f>R1066*Settings!$C$13*$D1075</f>
        <v/>
      </c>
      <c r="S1075" s="16">
        <f>S1066*Settings!$C$13*$D1075</f>
        <v/>
      </c>
      <c r="T1075" s="16">
        <f>T1066*Settings!$C$13*$D1075</f>
        <v/>
      </c>
      <c r="U1075" s="16">
        <f>U1066*Settings!$C$13*$D1075</f>
        <v/>
      </c>
      <c r="V1075" s="16">
        <f>V1066*Settings!$C$13*$D1075</f>
        <v/>
      </c>
      <c r="W1075" s="16">
        <f>W1066*Settings!$C$13*$D1075</f>
        <v/>
      </c>
      <c r="X1075" s="16">
        <f>X1066*Settings!$C$13*$D1075</f>
        <v/>
      </c>
      <c r="Y1075" s="16">
        <f>Y1066*Settings!$C$13*$D1075</f>
        <v/>
      </c>
      <c r="Z1075" s="16">
        <f>Z1066*Settings!$C$13*$D1075</f>
        <v/>
      </c>
      <c r="AA1075" s="16">
        <f>AA1066*Settings!$C$13*$D1075</f>
        <v/>
      </c>
      <c r="AB1075" s="16">
        <f>AB1066*Settings!$C$13*$D1075</f>
        <v/>
      </c>
      <c r="AC1075" s="16">
        <f>AC1066*Settings!$C$13*$D1075</f>
        <v/>
      </c>
      <c r="AD1075" s="16">
        <f>AD1066*Settings!$C$13*$D1075</f>
        <v/>
      </c>
      <c r="AF1075" s="11">
        <f>CodePrefix&amp;$A1075&amp;IF($C1075="","","."&amp;$C1075&amp;"."&amp;$B1075)&amp;INDEX(VarEnd,MATCH($A1075,VarKey,0))&amp;AF$5</f>
        <v/>
      </c>
      <c r="AG1075" s="15">
        <f>AG1066*Settings!$C$13*$D1075</f>
        <v/>
      </c>
      <c r="AH1075" s="16">
        <f>AH1066*Settings!$C$13*$D1075</f>
        <v/>
      </c>
      <c r="AI1075" s="16">
        <f>AI1066*Settings!$C$13*$D1075</f>
        <v/>
      </c>
      <c r="AJ1075" s="16">
        <f>AJ1066*Settings!$C$13*$D1075</f>
        <v/>
      </c>
      <c r="AK1075" s="16">
        <f>AK1066*Settings!$C$13*$D1075</f>
        <v/>
      </c>
      <c r="AL1075" s="16">
        <f>AL1066*Settings!$C$13*$D1075</f>
        <v/>
      </c>
      <c r="AM1075" s="16">
        <f>AM1066*Settings!$C$13*$D1075</f>
        <v/>
      </c>
      <c r="AN1075" s="16">
        <f>AN1066*Settings!$C$13*$D1075</f>
        <v/>
      </c>
      <c r="AO1075" s="16">
        <f>AO1066*Settings!$C$13*$D1075</f>
        <v/>
      </c>
      <c r="AP1075" s="16">
        <f>AP1066*Settings!$C$13*$D1075</f>
        <v/>
      </c>
      <c r="AQ1075" s="16">
        <f>AQ1066*Settings!$C$13*$D1075</f>
        <v/>
      </c>
      <c r="AR1075" s="16">
        <f>AR1066*Settings!$C$13*$D1075</f>
        <v/>
      </c>
      <c r="AS1075" s="16">
        <f>AS1066*Settings!$C$13*$D1075</f>
        <v/>
      </c>
      <c r="AT1075" s="16">
        <f>AT1066*Settings!$C$13*$D1075</f>
        <v/>
      </c>
      <c r="AU1075" s="16">
        <f>AU1066*Settings!$C$13*$D1075</f>
        <v/>
      </c>
      <c r="AV1075" s="16">
        <f>AV1066*Settings!$C$13*$D1075</f>
        <v/>
      </c>
      <c r="AW1075" s="16">
        <f>AW1066*Settings!$C$13*$D1075</f>
        <v/>
      </c>
      <c r="AX1075" s="16">
        <f>AX1066*Settings!$C$13*$D1075</f>
        <v/>
      </c>
      <c r="AY1075" s="16">
        <f>AY1066*Settings!$C$13*$D1075</f>
        <v/>
      </c>
    </row>
    <row r="1076" hidden="1" outlineLevel="2">
      <c r="A1076" s="14" t="inlineStr">
        <is>
          <t>co2</t>
        </is>
      </c>
      <c r="B1076" s="14" t="inlineStr">
        <is>
          <t>nga</t>
        </is>
      </c>
      <c r="C1076" s="14" t="inlineStr">
        <is>
          <t>ral</t>
        </is>
      </c>
      <c r="D1076" s="36">
        <f>INDEX(Inputs!$W$5:$W$132,MATCH($B1076&amp;"|"&amp;$C1076,Inputs!$A$5:$A$132,0))</f>
        <v/>
      </c>
      <c r="E1076" s="35" t="n"/>
      <c r="F1076" s="35" t="n"/>
      <c r="G1076" s="35" t="n"/>
      <c r="H1076" s="14">
        <f>INDEX(VarLab,MATCH($A1076,VarKey,0))&amp;INDEX(MemLab,MATCH($C1076&amp;"|"&amp;$B1076,MemKey,0))</f>
        <v/>
      </c>
      <c r="I1076" s="14">
        <f>INDEX(VarUnit,MATCH($A1076,VarKey,0))</f>
        <v/>
      </c>
      <c r="J1076" s="14">
        <f>INDEX(VarSrc,MATCH($A1076,VarKey,0))</f>
        <v/>
      </c>
      <c r="K1076" s="11">
        <f>CodePrefix&amp;$A1076&amp;IF($C1076="","","."&amp;$C1076&amp;"."&amp;$B1076)&amp;INDEX(VarEnd,MATCH($A1076,VarKey,0))&amp;K$5</f>
        <v/>
      </c>
      <c r="L1076" s="15">
        <f>L1067*Settings!$C$13*$D1076</f>
        <v/>
      </c>
      <c r="M1076" s="16">
        <f>M1067*Settings!$C$13*$D1076</f>
        <v/>
      </c>
      <c r="N1076" s="16">
        <f>N1067*Settings!$C$13*$D1076</f>
        <v/>
      </c>
      <c r="O1076" s="16">
        <f>O1067*Settings!$C$13*$D1076</f>
        <v/>
      </c>
      <c r="P1076" s="16">
        <f>P1067*Settings!$C$13*$D1076</f>
        <v/>
      </c>
      <c r="Q1076" s="16">
        <f>Q1067*Settings!$C$13*$D1076</f>
        <v/>
      </c>
      <c r="R1076" s="16">
        <f>R1067*Settings!$C$13*$D1076</f>
        <v/>
      </c>
      <c r="S1076" s="16">
        <f>S1067*Settings!$C$13*$D1076</f>
        <v/>
      </c>
      <c r="T1076" s="16">
        <f>T1067*Settings!$C$13*$D1076</f>
        <v/>
      </c>
      <c r="U1076" s="16">
        <f>U1067*Settings!$C$13*$D1076</f>
        <v/>
      </c>
      <c r="V1076" s="16">
        <f>V1067*Settings!$C$13*$D1076</f>
        <v/>
      </c>
      <c r="W1076" s="16">
        <f>W1067*Settings!$C$13*$D1076</f>
        <v/>
      </c>
      <c r="X1076" s="16">
        <f>X1067*Settings!$C$13*$D1076</f>
        <v/>
      </c>
      <c r="Y1076" s="16">
        <f>Y1067*Settings!$C$13*$D1076</f>
        <v/>
      </c>
      <c r="Z1076" s="16">
        <f>Z1067*Settings!$C$13*$D1076</f>
        <v/>
      </c>
      <c r="AA1076" s="16">
        <f>AA1067*Settings!$C$13*$D1076</f>
        <v/>
      </c>
      <c r="AB1076" s="16">
        <f>AB1067*Settings!$C$13*$D1076</f>
        <v/>
      </c>
      <c r="AC1076" s="16">
        <f>AC1067*Settings!$C$13*$D1076</f>
        <v/>
      </c>
      <c r="AD1076" s="16">
        <f>AD1067*Settings!$C$13*$D1076</f>
        <v/>
      </c>
      <c r="AF1076" s="11">
        <f>CodePrefix&amp;$A1076&amp;IF($C1076="","","."&amp;$C1076&amp;"."&amp;$B1076)&amp;INDEX(VarEnd,MATCH($A1076,VarKey,0))&amp;AF$5</f>
        <v/>
      </c>
      <c r="AG1076" s="15">
        <f>AG1067*Settings!$C$13*$D1076</f>
        <v/>
      </c>
      <c r="AH1076" s="16">
        <f>AH1067*Settings!$C$13*$D1076</f>
        <v/>
      </c>
      <c r="AI1076" s="16">
        <f>AI1067*Settings!$C$13*$D1076</f>
        <v/>
      </c>
      <c r="AJ1076" s="16">
        <f>AJ1067*Settings!$C$13*$D1076</f>
        <v/>
      </c>
      <c r="AK1076" s="16">
        <f>AK1067*Settings!$C$13*$D1076</f>
        <v/>
      </c>
      <c r="AL1076" s="16">
        <f>AL1067*Settings!$C$13*$D1076</f>
        <v/>
      </c>
      <c r="AM1076" s="16">
        <f>AM1067*Settings!$C$13*$D1076</f>
        <v/>
      </c>
      <c r="AN1076" s="16">
        <f>AN1067*Settings!$C$13*$D1076</f>
        <v/>
      </c>
      <c r="AO1076" s="16">
        <f>AO1067*Settings!$C$13*$D1076</f>
        <v/>
      </c>
      <c r="AP1076" s="16">
        <f>AP1067*Settings!$C$13*$D1076</f>
        <v/>
      </c>
      <c r="AQ1076" s="16">
        <f>AQ1067*Settings!$C$13*$D1076</f>
        <v/>
      </c>
      <c r="AR1076" s="16">
        <f>AR1067*Settings!$C$13*$D1076</f>
        <v/>
      </c>
      <c r="AS1076" s="16">
        <f>AS1067*Settings!$C$13*$D1076</f>
        <v/>
      </c>
      <c r="AT1076" s="16">
        <f>AT1067*Settings!$C$13*$D1076</f>
        <v/>
      </c>
      <c r="AU1076" s="16">
        <f>AU1067*Settings!$C$13*$D1076</f>
        <v/>
      </c>
      <c r="AV1076" s="16">
        <f>AV1067*Settings!$C$13*$D1076</f>
        <v/>
      </c>
      <c r="AW1076" s="16">
        <f>AW1067*Settings!$C$13*$D1076</f>
        <v/>
      </c>
      <c r="AX1076" s="16">
        <f>AX1067*Settings!$C$13*$D1076</f>
        <v/>
      </c>
      <c r="AY1076" s="16">
        <f>AY1067*Settings!$C$13*$D1076</f>
        <v/>
      </c>
    </row>
    <row r="1077" hidden="1" outlineLevel="2">
      <c r="A1077" s="14" t="inlineStr">
        <is>
          <t>co2</t>
        </is>
      </c>
      <c r="B1077" s="14" t="inlineStr">
        <is>
          <t>gso</t>
        </is>
      </c>
      <c r="C1077" s="14" t="inlineStr">
        <is>
          <t>ral</t>
        </is>
      </c>
      <c r="D1077" s="36">
        <f>INDEX(Inputs!$W$5:$W$132,MATCH($B1077&amp;"|"&amp;$C1077,Inputs!$A$5:$A$132,0))</f>
        <v/>
      </c>
      <c r="E1077" s="35" t="n"/>
      <c r="F1077" s="35" t="n"/>
      <c r="G1077" s="35" t="n"/>
      <c r="H1077" s="14">
        <f>INDEX(VarLab,MATCH($A1077,VarKey,0))&amp;INDEX(MemLab,MATCH($C1077&amp;"|"&amp;$B1077,MemKey,0))</f>
        <v/>
      </c>
      <c r="I1077" s="14">
        <f>INDEX(VarUnit,MATCH($A1077,VarKey,0))</f>
        <v/>
      </c>
      <c r="J1077" s="14">
        <f>INDEX(VarSrc,MATCH($A1077,VarKey,0))</f>
        <v/>
      </c>
      <c r="K1077" s="11">
        <f>CodePrefix&amp;$A1077&amp;IF($C1077="","","."&amp;$C1077&amp;"."&amp;$B1077)&amp;INDEX(VarEnd,MATCH($A1077,VarKey,0))&amp;K$5</f>
        <v/>
      </c>
      <c r="L1077" s="15">
        <f>L1068*Settings!$C$13*$D1077</f>
        <v/>
      </c>
      <c r="M1077" s="16">
        <f>M1068*Settings!$C$13*$D1077</f>
        <v/>
      </c>
      <c r="N1077" s="16">
        <f>N1068*Settings!$C$13*$D1077</f>
        <v/>
      </c>
      <c r="O1077" s="16">
        <f>O1068*Settings!$C$13*$D1077</f>
        <v/>
      </c>
      <c r="P1077" s="16">
        <f>P1068*Settings!$C$13*$D1077</f>
        <v/>
      </c>
      <c r="Q1077" s="16">
        <f>Q1068*Settings!$C$13*$D1077</f>
        <v/>
      </c>
      <c r="R1077" s="16">
        <f>R1068*Settings!$C$13*$D1077</f>
        <v/>
      </c>
      <c r="S1077" s="16">
        <f>S1068*Settings!$C$13*$D1077</f>
        <v/>
      </c>
      <c r="T1077" s="16">
        <f>T1068*Settings!$C$13*$D1077</f>
        <v/>
      </c>
      <c r="U1077" s="16">
        <f>U1068*Settings!$C$13*$D1077</f>
        <v/>
      </c>
      <c r="V1077" s="16">
        <f>V1068*Settings!$C$13*$D1077</f>
        <v/>
      </c>
      <c r="W1077" s="16">
        <f>W1068*Settings!$C$13*$D1077</f>
        <v/>
      </c>
      <c r="X1077" s="16">
        <f>X1068*Settings!$C$13*$D1077</f>
        <v/>
      </c>
      <c r="Y1077" s="16">
        <f>Y1068*Settings!$C$13*$D1077</f>
        <v/>
      </c>
      <c r="Z1077" s="16">
        <f>Z1068*Settings!$C$13*$D1077</f>
        <v/>
      </c>
      <c r="AA1077" s="16">
        <f>AA1068*Settings!$C$13*$D1077</f>
        <v/>
      </c>
      <c r="AB1077" s="16">
        <f>AB1068*Settings!$C$13*$D1077</f>
        <v/>
      </c>
      <c r="AC1077" s="16">
        <f>AC1068*Settings!$C$13*$D1077</f>
        <v/>
      </c>
      <c r="AD1077" s="16">
        <f>AD1068*Settings!$C$13*$D1077</f>
        <v/>
      </c>
      <c r="AF1077" s="11">
        <f>CodePrefix&amp;$A1077&amp;IF($C1077="","","."&amp;$C1077&amp;"."&amp;$B1077)&amp;INDEX(VarEnd,MATCH($A1077,VarKey,0))&amp;AF$5</f>
        <v/>
      </c>
      <c r="AG1077" s="15">
        <f>AG1068*Settings!$C$13*$D1077</f>
        <v/>
      </c>
      <c r="AH1077" s="16">
        <f>AH1068*Settings!$C$13*$D1077</f>
        <v/>
      </c>
      <c r="AI1077" s="16">
        <f>AI1068*Settings!$C$13*$D1077</f>
        <v/>
      </c>
      <c r="AJ1077" s="16">
        <f>AJ1068*Settings!$C$13*$D1077</f>
        <v/>
      </c>
      <c r="AK1077" s="16">
        <f>AK1068*Settings!$C$13*$D1077</f>
        <v/>
      </c>
      <c r="AL1077" s="16">
        <f>AL1068*Settings!$C$13*$D1077</f>
        <v/>
      </c>
      <c r="AM1077" s="16">
        <f>AM1068*Settings!$C$13*$D1077</f>
        <v/>
      </c>
      <c r="AN1077" s="16">
        <f>AN1068*Settings!$C$13*$D1077</f>
        <v/>
      </c>
      <c r="AO1077" s="16">
        <f>AO1068*Settings!$C$13*$D1077</f>
        <v/>
      </c>
      <c r="AP1077" s="16">
        <f>AP1068*Settings!$C$13*$D1077</f>
        <v/>
      </c>
      <c r="AQ1077" s="16">
        <f>AQ1068*Settings!$C$13*$D1077</f>
        <v/>
      </c>
      <c r="AR1077" s="16">
        <f>AR1068*Settings!$C$13*$D1077</f>
        <v/>
      </c>
      <c r="AS1077" s="16">
        <f>AS1068*Settings!$C$13*$D1077</f>
        <v/>
      </c>
      <c r="AT1077" s="16">
        <f>AT1068*Settings!$C$13*$D1077</f>
        <v/>
      </c>
      <c r="AU1077" s="16">
        <f>AU1068*Settings!$C$13*$D1077</f>
        <v/>
      </c>
      <c r="AV1077" s="16">
        <f>AV1068*Settings!$C$13*$D1077</f>
        <v/>
      </c>
      <c r="AW1077" s="16">
        <f>AW1068*Settings!$C$13*$D1077</f>
        <v/>
      </c>
      <c r="AX1077" s="16">
        <f>AX1068*Settings!$C$13*$D1077</f>
        <v/>
      </c>
      <c r="AY1077" s="16">
        <f>AY1068*Settings!$C$13*$D1077</f>
        <v/>
      </c>
    </row>
    <row r="1078" hidden="1" outlineLevel="2">
      <c r="A1078" s="14" t="inlineStr">
        <is>
          <t>co2</t>
        </is>
      </c>
      <c r="B1078" s="14" t="inlineStr">
        <is>
          <t>die</t>
        </is>
      </c>
      <c r="C1078" s="14" t="inlineStr">
        <is>
          <t>ral</t>
        </is>
      </c>
      <c r="D1078" s="36">
        <f>INDEX(Inputs!$W$5:$W$132,MATCH($B1078&amp;"|"&amp;$C1078,Inputs!$A$5:$A$132,0))</f>
        <v/>
      </c>
      <c r="E1078" s="35" t="n"/>
      <c r="F1078" s="35" t="n"/>
      <c r="G1078" s="35" t="n"/>
      <c r="H1078" s="14">
        <f>INDEX(VarLab,MATCH($A1078,VarKey,0))&amp;INDEX(MemLab,MATCH($C1078&amp;"|"&amp;$B1078,MemKey,0))</f>
        <v/>
      </c>
      <c r="I1078" s="14">
        <f>INDEX(VarUnit,MATCH($A1078,VarKey,0))</f>
        <v/>
      </c>
      <c r="J1078" s="14">
        <f>INDEX(VarSrc,MATCH($A1078,VarKey,0))</f>
        <v/>
      </c>
      <c r="K1078" s="11">
        <f>CodePrefix&amp;$A1078&amp;IF($C1078="","","."&amp;$C1078&amp;"."&amp;$B1078)&amp;INDEX(VarEnd,MATCH($A1078,VarKey,0))&amp;K$5</f>
        <v/>
      </c>
      <c r="L1078" s="15">
        <f>L1069*Settings!$C$13*$D1078</f>
        <v/>
      </c>
      <c r="M1078" s="16">
        <f>M1069*Settings!$C$13*$D1078</f>
        <v/>
      </c>
      <c r="N1078" s="16">
        <f>N1069*Settings!$C$13*$D1078</f>
        <v/>
      </c>
      <c r="O1078" s="16">
        <f>O1069*Settings!$C$13*$D1078</f>
        <v/>
      </c>
      <c r="P1078" s="16">
        <f>P1069*Settings!$C$13*$D1078</f>
        <v/>
      </c>
      <c r="Q1078" s="16">
        <f>Q1069*Settings!$C$13*$D1078</f>
        <v/>
      </c>
      <c r="R1078" s="16">
        <f>R1069*Settings!$C$13*$D1078</f>
        <v/>
      </c>
      <c r="S1078" s="16">
        <f>S1069*Settings!$C$13*$D1078</f>
        <v/>
      </c>
      <c r="T1078" s="16">
        <f>T1069*Settings!$C$13*$D1078</f>
        <v/>
      </c>
      <c r="U1078" s="16">
        <f>U1069*Settings!$C$13*$D1078</f>
        <v/>
      </c>
      <c r="V1078" s="16">
        <f>V1069*Settings!$C$13*$D1078</f>
        <v/>
      </c>
      <c r="W1078" s="16">
        <f>W1069*Settings!$C$13*$D1078</f>
        <v/>
      </c>
      <c r="X1078" s="16">
        <f>X1069*Settings!$C$13*$D1078</f>
        <v/>
      </c>
      <c r="Y1078" s="16">
        <f>Y1069*Settings!$C$13*$D1078</f>
        <v/>
      </c>
      <c r="Z1078" s="16">
        <f>Z1069*Settings!$C$13*$D1078</f>
        <v/>
      </c>
      <c r="AA1078" s="16">
        <f>AA1069*Settings!$C$13*$D1078</f>
        <v/>
      </c>
      <c r="AB1078" s="16">
        <f>AB1069*Settings!$C$13*$D1078</f>
        <v/>
      </c>
      <c r="AC1078" s="16">
        <f>AC1069*Settings!$C$13*$D1078</f>
        <v/>
      </c>
      <c r="AD1078" s="16">
        <f>AD1069*Settings!$C$13*$D1078</f>
        <v/>
      </c>
      <c r="AF1078" s="11">
        <f>CodePrefix&amp;$A1078&amp;IF($C1078="","","."&amp;$C1078&amp;"."&amp;$B1078)&amp;INDEX(VarEnd,MATCH($A1078,VarKey,0))&amp;AF$5</f>
        <v/>
      </c>
      <c r="AG1078" s="15">
        <f>AG1069*Settings!$C$13*$D1078</f>
        <v/>
      </c>
      <c r="AH1078" s="16">
        <f>AH1069*Settings!$C$13*$D1078</f>
        <v/>
      </c>
      <c r="AI1078" s="16">
        <f>AI1069*Settings!$C$13*$D1078</f>
        <v/>
      </c>
      <c r="AJ1078" s="16">
        <f>AJ1069*Settings!$C$13*$D1078</f>
        <v/>
      </c>
      <c r="AK1078" s="16">
        <f>AK1069*Settings!$C$13*$D1078</f>
        <v/>
      </c>
      <c r="AL1078" s="16">
        <f>AL1069*Settings!$C$13*$D1078</f>
        <v/>
      </c>
      <c r="AM1078" s="16">
        <f>AM1069*Settings!$C$13*$D1078</f>
        <v/>
      </c>
      <c r="AN1078" s="16">
        <f>AN1069*Settings!$C$13*$D1078</f>
        <v/>
      </c>
      <c r="AO1078" s="16">
        <f>AO1069*Settings!$C$13*$D1078</f>
        <v/>
      </c>
      <c r="AP1078" s="16">
        <f>AP1069*Settings!$C$13*$D1078</f>
        <v/>
      </c>
      <c r="AQ1078" s="16">
        <f>AQ1069*Settings!$C$13*$D1078</f>
        <v/>
      </c>
      <c r="AR1078" s="16">
        <f>AR1069*Settings!$C$13*$D1078</f>
        <v/>
      </c>
      <c r="AS1078" s="16">
        <f>AS1069*Settings!$C$13*$D1078</f>
        <v/>
      </c>
      <c r="AT1078" s="16">
        <f>AT1069*Settings!$C$13*$D1078</f>
        <v/>
      </c>
      <c r="AU1078" s="16">
        <f>AU1069*Settings!$C$13*$D1078</f>
        <v/>
      </c>
      <c r="AV1078" s="16">
        <f>AV1069*Settings!$C$13*$D1078</f>
        <v/>
      </c>
      <c r="AW1078" s="16">
        <f>AW1069*Settings!$C$13*$D1078</f>
        <v/>
      </c>
      <c r="AX1078" s="16">
        <f>AX1069*Settings!$C$13*$D1078</f>
        <v/>
      </c>
      <c r="AY1078" s="16">
        <f>AY1069*Settings!$C$13*$D1078</f>
        <v/>
      </c>
    </row>
    <row r="1079" hidden="1" outlineLevel="2">
      <c r="A1079" s="14" t="inlineStr">
        <is>
          <t>co2</t>
        </is>
      </c>
      <c r="B1079" s="14" t="inlineStr">
        <is>
          <t>lpg</t>
        </is>
      </c>
      <c r="C1079" s="14" t="inlineStr">
        <is>
          <t>ral</t>
        </is>
      </c>
      <c r="D1079" s="36">
        <f>INDEX(Inputs!$W$5:$W$132,MATCH($B1079&amp;"|"&amp;$C1079,Inputs!$A$5:$A$132,0))</f>
        <v/>
      </c>
      <c r="E1079" s="35" t="n"/>
      <c r="F1079" s="35" t="n"/>
      <c r="G1079" s="35" t="n"/>
      <c r="H1079" s="14">
        <f>INDEX(VarLab,MATCH($A1079,VarKey,0))&amp;INDEX(MemLab,MATCH($C1079&amp;"|"&amp;$B1079,MemKey,0))</f>
        <v/>
      </c>
      <c r="I1079" s="14">
        <f>INDEX(VarUnit,MATCH($A1079,VarKey,0))</f>
        <v/>
      </c>
      <c r="J1079" s="14">
        <f>INDEX(VarSrc,MATCH($A1079,VarKey,0))</f>
        <v/>
      </c>
      <c r="K1079" s="11">
        <f>CodePrefix&amp;$A1079&amp;IF($C1079="","","."&amp;$C1079&amp;"."&amp;$B1079)&amp;INDEX(VarEnd,MATCH($A1079,VarKey,0))&amp;K$5</f>
        <v/>
      </c>
      <c r="L1079" s="15">
        <f>L1070*Settings!$C$13*$D1079</f>
        <v/>
      </c>
      <c r="M1079" s="16">
        <f>M1070*Settings!$C$13*$D1079</f>
        <v/>
      </c>
      <c r="N1079" s="16">
        <f>N1070*Settings!$C$13*$D1079</f>
        <v/>
      </c>
      <c r="O1079" s="16">
        <f>O1070*Settings!$C$13*$D1079</f>
        <v/>
      </c>
      <c r="P1079" s="16">
        <f>P1070*Settings!$C$13*$D1079</f>
        <v/>
      </c>
      <c r="Q1079" s="16">
        <f>Q1070*Settings!$C$13*$D1079</f>
        <v/>
      </c>
      <c r="R1079" s="16">
        <f>R1070*Settings!$C$13*$D1079</f>
        <v/>
      </c>
      <c r="S1079" s="16">
        <f>S1070*Settings!$C$13*$D1079</f>
        <v/>
      </c>
      <c r="T1079" s="16">
        <f>T1070*Settings!$C$13*$D1079</f>
        <v/>
      </c>
      <c r="U1079" s="16">
        <f>U1070*Settings!$C$13*$D1079</f>
        <v/>
      </c>
      <c r="V1079" s="16">
        <f>V1070*Settings!$C$13*$D1079</f>
        <v/>
      </c>
      <c r="W1079" s="16">
        <f>W1070*Settings!$C$13*$D1079</f>
        <v/>
      </c>
      <c r="X1079" s="16">
        <f>X1070*Settings!$C$13*$D1079</f>
        <v/>
      </c>
      <c r="Y1079" s="16">
        <f>Y1070*Settings!$C$13*$D1079</f>
        <v/>
      </c>
      <c r="Z1079" s="16">
        <f>Z1070*Settings!$C$13*$D1079</f>
        <v/>
      </c>
      <c r="AA1079" s="16">
        <f>AA1070*Settings!$C$13*$D1079</f>
        <v/>
      </c>
      <c r="AB1079" s="16">
        <f>AB1070*Settings!$C$13*$D1079</f>
        <v/>
      </c>
      <c r="AC1079" s="16">
        <f>AC1070*Settings!$C$13*$D1079</f>
        <v/>
      </c>
      <c r="AD1079" s="16">
        <f>AD1070*Settings!$C$13*$D1079</f>
        <v/>
      </c>
      <c r="AF1079" s="11">
        <f>CodePrefix&amp;$A1079&amp;IF($C1079="","","."&amp;$C1079&amp;"."&amp;$B1079)&amp;INDEX(VarEnd,MATCH($A1079,VarKey,0))&amp;AF$5</f>
        <v/>
      </c>
      <c r="AG1079" s="15">
        <f>AG1070*Settings!$C$13*$D1079</f>
        <v/>
      </c>
      <c r="AH1079" s="16">
        <f>AH1070*Settings!$C$13*$D1079</f>
        <v/>
      </c>
      <c r="AI1079" s="16">
        <f>AI1070*Settings!$C$13*$D1079</f>
        <v/>
      </c>
      <c r="AJ1079" s="16">
        <f>AJ1070*Settings!$C$13*$D1079</f>
        <v/>
      </c>
      <c r="AK1079" s="16">
        <f>AK1070*Settings!$C$13*$D1079</f>
        <v/>
      </c>
      <c r="AL1079" s="16">
        <f>AL1070*Settings!$C$13*$D1079</f>
        <v/>
      </c>
      <c r="AM1079" s="16">
        <f>AM1070*Settings!$C$13*$D1079</f>
        <v/>
      </c>
      <c r="AN1079" s="16">
        <f>AN1070*Settings!$C$13*$D1079</f>
        <v/>
      </c>
      <c r="AO1079" s="16">
        <f>AO1070*Settings!$C$13*$D1079</f>
        <v/>
      </c>
      <c r="AP1079" s="16">
        <f>AP1070*Settings!$C$13*$D1079</f>
        <v/>
      </c>
      <c r="AQ1079" s="16">
        <f>AQ1070*Settings!$C$13*$D1079</f>
        <v/>
      </c>
      <c r="AR1079" s="16">
        <f>AR1070*Settings!$C$13*$D1079</f>
        <v/>
      </c>
      <c r="AS1079" s="16">
        <f>AS1070*Settings!$C$13*$D1079</f>
        <v/>
      </c>
      <c r="AT1079" s="16">
        <f>AT1070*Settings!$C$13*$D1079</f>
        <v/>
      </c>
      <c r="AU1079" s="16">
        <f>AU1070*Settings!$C$13*$D1079</f>
        <v/>
      </c>
      <c r="AV1079" s="16">
        <f>AV1070*Settings!$C$13*$D1079</f>
        <v/>
      </c>
      <c r="AW1079" s="16">
        <f>AW1070*Settings!$C$13*$D1079</f>
        <v/>
      </c>
      <c r="AX1079" s="16">
        <f>AX1070*Settings!$C$13*$D1079</f>
        <v/>
      </c>
      <c r="AY1079" s="16">
        <f>AY1070*Settings!$C$13*$D1079</f>
        <v/>
      </c>
    </row>
    <row r="1080" hidden="1" outlineLevel="2">
      <c r="A1080" s="14" t="inlineStr">
        <is>
          <t>co2</t>
        </is>
      </c>
      <c r="B1080" s="14" t="inlineStr">
        <is>
          <t>ker</t>
        </is>
      </c>
      <c r="C1080" s="14" t="inlineStr">
        <is>
          <t>ral</t>
        </is>
      </c>
      <c r="D1080" s="36">
        <f>INDEX(Inputs!$W$5:$W$132,MATCH($B1080&amp;"|"&amp;$C1080,Inputs!$A$5:$A$132,0))</f>
        <v/>
      </c>
      <c r="E1080" s="35" t="n"/>
      <c r="F1080" s="35" t="n"/>
      <c r="G1080" s="35" t="n"/>
      <c r="H1080" s="14">
        <f>INDEX(VarLab,MATCH($A1080,VarKey,0))&amp;INDEX(MemLab,MATCH($C1080&amp;"|"&amp;$B1080,MemKey,0))</f>
        <v/>
      </c>
      <c r="I1080" s="14">
        <f>INDEX(VarUnit,MATCH($A1080,VarKey,0))</f>
        <v/>
      </c>
      <c r="J1080" s="14">
        <f>INDEX(VarSrc,MATCH($A1080,VarKey,0))</f>
        <v/>
      </c>
      <c r="K1080" s="11">
        <f>CodePrefix&amp;$A1080&amp;IF($C1080="","","."&amp;$C1080&amp;"."&amp;$B1080)&amp;INDEX(VarEnd,MATCH($A1080,VarKey,0))&amp;K$5</f>
        <v/>
      </c>
      <c r="L1080" s="15">
        <f>L1071*Settings!$C$13*$D1080</f>
        <v/>
      </c>
      <c r="M1080" s="16">
        <f>M1071*Settings!$C$13*$D1080</f>
        <v/>
      </c>
      <c r="N1080" s="16">
        <f>N1071*Settings!$C$13*$D1080</f>
        <v/>
      </c>
      <c r="O1080" s="16">
        <f>O1071*Settings!$C$13*$D1080</f>
        <v/>
      </c>
      <c r="P1080" s="16">
        <f>P1071*Settings!$C$13*$D1080</f>
        <v/>
      </c>
      <c r="Q1080" s="16">
        <f>Q1071*Settings!$C$13*$D1080</f>
        <v/>
      </c>
      <c r="R1080" s="16">
        <f>R1071*Settings!$C$13*$D1080</f>
        <v/>
      </c>
      <c r="S1080" s="16">
        <f>S1071*Settings!$C$13*$D1080</f>
        <v/>
      </c>
      <c r="T1080" s="16">
        <f>T1071*Settings!$C$13*$D1080</f>
        <v/>
      </c>
      <c r="U1080" s="16">
        <f>U1071*Settings!$C$13*$D1080</f>
        <v/>
      </c>
      <c r="V1080" s="16">
        <f>V1071*Settings!$C$13*$D1080</f>
        <v/>
      </c>
      <c r="W1080" s="16">
        <f>W1071*Settings!$C$13*$D1080</f>
        <v/>
      </c>
      <c r="X1080" s="16">
        <f>X1071*Settings!$C$13*$D1080</f>
        <v/>
      </c>
      <c r="Y1080" s="16">
        <f>Y1071*Settings!$C$13*$D1080</f>
        <v/>
      </c>
      <c r="Z1080" s="16">
        <f>Z1071*Settings!$C$13*$D1080</f>
        <v/>
      </c>
      <c r="AA1080" s="16">
        <f>AA1071*Settings!$C$13*$D1080</f>
        <v/>
      </c>
      <c r="AB1080" s="16">
        <f>AB1071*Settings!$C$13*$D1080</f>
        <v/>
      </c>
      <c r="AC1080" s="16">
        <f>AC1071*Settings!$C$13*$D1080</f>
        <v/>
      </c>
      <c r="AD1080" s="16">
        <f>AD1071*Settings!$C$13*$D1080</f>
        <v/>
      </c>
      <c r="AF1080" s="11">
        <f>CodePrefix&amp;$A1080&amp;IF($C1080="","","."&amp;$C1080&amp;"."&amp;$B1080)&amp;INDEX(VarEnd,MATCH($A1080,VarKey,0))&amp;AF$5</f>
        <v/>
      </c>
      <c r="AG1080" s="15">
        <f>AG1071*Settings!$C$13*$D1080</f>
        <v/>
      </c>
      <c r="AH1080" s="16">
        <f>AH1071*Settings!$C$13*$D1080</f>
        <v/>
      </c>
      <c r="AI1080" s="16">
        <f>AI1071*Settings!$C$13*$D1080</f>
        <v/>
      </c>
      <c r="AJ1080" s="16">
        <f>AJ1071*Settings!$C$13*$D1080</f>
        <v/>
      </c>
      <c r="AK1080" s="16">
        <f>AK1071*Settings!$C$13*$D1080</f>
        <v/>
      </c>
      <c r="AL1080" s="16">
        <f>AL1071*Settings!$C$13*$D1080</f>
        <v/>
      </c>
      <c r="AM1080" s="16">
        <f>AM1071*Settings!$C$13*$D1080</f>
        <v/>
      </c>
      <c r="AN1080" s="16">
        <f>AN1071*Settings!$C$13*$D1080</f>
        <v/>
      </c>
      <c r="AO1080" s="16">
        <f>AO1071*Settings!$C$13*$D1080</f>
        <v/>
      </c>
      <c r="AP1080" s="16">
        <f>AP1071*Settings!$C$13*$D1080</f>
        <v/>
      </c>
      <c r="AQ1080" s="16">
        <f>AQ1071*Settings!$C$13*$D1080</f>
        <v/>
      </c>
      <c r="AR1080" s="16">
        <f>AR1071*Settings!$C$13*$D1080</f>
        <v/>
      </c>
      <c r="AS1080" s="16">
        <f>AS1071*Settings!$C$13*$D1080</f>
        <v/>
      </c>
      <c r="AT1080" s="16">
        <f>AT1071*Settings!$C$13*$D1080</f>
        <v/>
      </c>
      <c r="AU1080" s="16">
        <f>AU1071*Settings!$C$13*$D1080</f>
        <v/>
      </c>
      <c r="AV1080" s="16">
        <f>AV1071*Settings!$C$13*$D1080</f>
        <v/>
      </c>
      <c r="AW1080" s="16">
        <f>AW1071*Settings!$C$13*$D1080</f>
        <v/>
      </c>
      <c r="AX1080" s="16">
        <f>AX1071*Settings!$C$13*$D1080</f>
        <v/>
      </c>
      <c r="AY1080" s="16">
        <f>AY1071*Settings!$C$13*$D1080</f>
        <v/>
      </c>
    </row>
    <row r="1081" hidden="1" outlineLevel="2">
      <c r="A1081" s="14" t="inlineStr">
        <is>
          <t>co2</t>
        </is>
      </c>
      <c r="B1081" s="14" t="inlineStr">
        <is>
          <t>oop</t>
        </is>
      </c>
      <c r="C1081" s="14" t="inlineStr">
        <is>
          <t>ral</t>
        </is>
      </c>
      <c r="D1081" s="36">
        <f>INDEX(Inputs!$W$5:$W$132,MATCH($B1081&amp;"|"&amp;$C1081,Inputs!$A$5:$A$132,0))</f>
        <v/>
      </c>
      <c r="E1081" s="35" t="n"/>
      <c r="F1081" s="35" t="n"/>
      <c r="G1081" s="35" t="n"/>
      <c r="H1081" s="14">
        <f>INDEX(VarLab,MATCH($A1081,VarKey,0))&amp;INDEX(MemLab,MATCH($C1081&amp;"|"&amp;$B1081,MemKey,0))</f>
        <v/>
      </c>
      <c r="I1081" s="14">
        <f>INDEX(VarUnit,MATCH($A1081,VarKey,0))</f>
        <v/>
      </c>
      <c r="J1081" s="14">
        <f>INDEX(VarSrc,MATCH($A1081,VarKey,0))</f>
        <v/>
      </c>
      <c r="K1081" s="11">
        <f>CodePrefix&amp;$A1081&amp;IF($C1081="","","."&amp;$C1081&amp;"."&amp;$B1081)&amp;INDEX(VarEnd,MATCH($A1081,VarKey,0))&amp;K$5</f>
        <v/>
      </c>
      <c r="L1081" s="15">
        <f>L1072*Settings!$C$13*$D1081</f>
        <v/>
      </c>
      <c r="M1081" s="16">
        <f>M1072*Settings!$C$13*$D1081</f>
        <v/>
      </c>
      <c r="N1081" s="16">
        <f>N1072*Settings!$C$13*$D1081</f>
        <v/>
      </c>
      <c r="O1081" s="16">
        <f>O1072*Settings!$C$13*$D1081</f>
        <v/>
      </c>
      <c r="P1081" s="16">
        <f>P1072*Settings!$C$13*$D1081</f>
        <v/>
      </c>
      <c r="Q1081" s="16">
        <f>Q1072*Settings!$C$13*$D1081</f>
        <v/>
      </c>
      <c r="R1081" s="16">
        <f>R1072*Settings!$C$13*$D1081</f>
        <v/>
      </c>
      <c r="S1081" s="16">
        <f>S1072*Settings!$C$13*$D1081</f>
        <v/>
      </c>
      <c r="T1081" s="16">
        <f>T1072*Settings!$C$13*$D1081</f>
        <v/>
      </c>
      <c r="U1081" s="16">
        <f>U1072*Settings!$C$13*$D1081</f>
        <v/>
      </c>
      <c r="V1081" s="16">
        <f>V1072*Settings!$C$13*$D1081</f>
        <v/>
      </c>
      <c r="W1081" s="16">
        <f>W1072*Settings!$C$13*$D1081</f>
        <v/>
      </c>
      <c r="X1081" s="16">
        <f>X1072*Settings!$C$13*$D1081</f>
        <v/>
      </c>
      <c r="Y1081" s="16">
        <f>Y1072*Settings!$C$13*$D1081</f>
        <v/>
      </c>
      <c r="Z1081" s="16">
        <f>Z1072*Settings!$C$13*$D1081</f>
        <v/>
      </c>
      <c r="AA1081" s="16">
        <f>AA1072*Settings!$C$13*$D1081</f>
        <v/>
      </c>
      <c r="AB1081" s="16">
        <f>AB1072*Settings!$C$13*$D1081</f>
        <v/>
      </c>
      <c r="AC1081" s="16">
        <f>AC1072*Settings!$C$13*$D1081</f>
        <v/>
      </c>
      <c r="AD1081" s="16">
        <f>AD1072*Settings!$C$13*$D1081</f>
        <v/>
      </c>
      <c r="AF1081" s="11">
        <f>CodePrefix&amp;$A1081&amp;IF($C1081="","","."&amp;$C1081&amp;"."&amp;$B1081)&amp;INDEX(VarEnd,MATCH($A1081,VarKey,0))&amp;AF$5</f>
        <v/>
      </c>
      <c r="AG1081" s="15">
        <f>AG1072*Settings!$C$13*$D1081</f>
        <v/>
      </c>
      <c r="AH1081" s="16">
        <f>AH1072*Settings!$C$13*$D1081</f>
        <v/>
      </c>
      <c r="AI1081" s="16">
        <f>AI1072*Settings!$C$13*$D1081</f>
        <v/>
      </c>
      <c r="AJ1081" s="16">
        <f>AJ1072*Settings!$C$13*$D1081</f>
        <v/>
      </c>
      <c r="AK1081" s="16">
        <f>AK1072*Settings!$C$13*$D1081</f>
        <v/>
      </c>
      <c r="AL1081" s="16">
        <f>AL1072*Settings!$C$13*$D1081</f>
        <v/>
      </c>
      <c r="AM1081" s="16">
        <f>AM1072*Settings!$C$13*$D1081</f>
        <v/>
      </c>
      <c r="AN1081" s="16">
        <f>AN1072*Settings!$C$13*$D1081</f>
        <v/>
      </c>
      <c r="AO1081" s="16">
        <f>AO1072*Settings!$C$13*$D1081</f>
        <v/>
      </c>
      <c r="AP1081" s="16">
        <f>AP1072*Settings!$C$13*$D1081</f>
        <v/>
      </c>
      <c r="AQ1081" s="16">
        <f>AQ1072*Settings!$C$13*$D1081</f>
        <v/>
      </c>
      <c r="AR1081" s="16">
        <f>AR1072*Settings!$C$13*$D1081</f>
        <v/>
      </c>
      <c r="AS1081" s="16">
        <f>AS1072*Settings!$C$13*$D1081</f>
        <v/>
      </c>
      <c r="AT1081" s="16">
        <f>AT1072*Settings!$C$13*$D1081</f>
        <v/>
      </c>
      <c r="AU1081" s="16">
        <f>AU1072*Settings!$C$13*$D1081</f>
        <v/>
      </c>
      <c r="AV1081" s="16">
        <f>AV1072*Settings!$C$13*$D1081</f>
        <v/>
      </c>
      <c r="AW1081" s="16">
        <f>AW1072*Settings!$C$13*$D1081</f>
        <v/>
      </c>
      <c r="AX1081" s="16">
        <f>AX1072*Settings!$C$13*$D1081</f>
        <v/>
      </c>
      <c r="AY1081" s="16">
        <f>AY1072*Settings!$C$13*$D1081</f>
        <v/>
      </c>
    </row>
    <row r="1082" hidden="1" outlineLevel="2">
      <c r="A1082" s="14" t="inlineStr">
        <is>
          <t>co2</t>
        </is>
      </c>
      <c r="B1082" s="14" t="inlineStr">
        <is>
          <t>bio</t>
        </is>
      </c>
      <c r="C1082" s="14" t="inlineStr">
        <is>
          <t>ral</t>
        </is>
      </c>
      <c r="D1082" s="36">
        <f>INDEX(Inputs!$W$5:$W$132,MATCH($B1082&amp;"|"&amp;$C1082,Inputs!$A$5:$A$132,0))</f>
        <v/>
      </c>
      <c r="E1082" s="35" t="n"/>
      <c r="F1082" s="35" t="n"/>
      <c r="G1082" s="35" t="n"/>
      <c r="H1082" s="14">
        <f>INDEX(VarLab,MATCH($A1082,VarKey,0))&amp;INDEX(MemLab,MATCH($C1082&amp;"|"&amp;$B1082,MemKey,0))</f>
        <v/>
      </c>
      <c r="I1082" s="14">
        <f>INDEX(VarUnit,MATCH($A1082,VarKey,0))</f>
        <v/>
      </c>
      <c r="J1082" s="14">
        <f>INDEX(VarSrc,MATCH($A1082,VarKey,0))</f>
        <v/>
      </c>
      <c r="K1082" s="11">
        <f>CodePrefix&amp;$A1082&amp;IF($C1082="","","."&amp;$C1082&amp;"."&amp;$B1082)&amp;INDEX(VarEnd,MATCH($A1082,VarKey,0))&amp;K$5</f>
        <v/>
      </c>
      <c r="L1082" s="15">
        <f>L1073*Settings!$C$13*$D1082</f>
        <v/>
      </c>
      <c r="M1082" s="16">
        <f>M1073*Settings!$C$13*$D1082</f>
        <v/>
      </c>
      <c r="N1082" s="16">
        <f>N1073*Settings!$C$13*$D1082</f>
        <v/>
      </c>
      <c r="O1082" s="16">
        <f>O1073*Settings!$C$13*$D1082</f>
        <v/>
      </c>
      <c r="P1082" s="16">
        <f>P1073*Settings!$C$13*$D1082</f>
        <v/>
      </c>
      <c r="Q1082" s="16">
        <f>Q1073*Settings!$C$13*$D1082</f>
        <v/>
      </c>
      <c r="R1082" s="16">
        <f>R1073*Settings!$C$13*$D1082</f>
        <v/>
      </c>
      <c r="S1082" s="16">
        <f>S1073*Settings!$C$13*$D1082</f>
        <v/>
      </c>
      <c r="T1082" s="16">
        <f>T1073*Settings!$C$13*$D1082</f>
        <v/>
      </c>
      <c r="U1082" s="16">
        <f>U1073*Settings!$C$13*$D1082</f>
        <v/>
      </c>
      <c r="V1082" s="16">
        <f>V1073*Settings!$C$13*$D1082</f>
        <v/>
      </c>
      <c r="W1082" s="16">
        <f>W1073*Settings!$C$13*$D1082</f>
        <v/>
      </c>
      <c r="X1082" s="16">
        <f>X1073*Settings!$C$13*$D1082</f>
        <v/>
      </c>
      <c r="Y1082" s="16">
        <f>Y1073*Settings!$C$13*$D1082</f>
        <v/>
      </c>
      <c r="Z1082" s="16">
        <f>Z1073*Settings!$C$13*$D1082</f>
        <v/>
      </c>
      <c r="AA1082" s="16">
        <f>AA1073*Settings!$C$13*$D1082</f>
        <v/>
      </c>
      <c r="AB1082" s="16">
        <f>AB1073*Settings!$C$13*$D1082</f>
        <v/>
      </c>
      <c r="AC1082" s="16">
        <f>AC1073*Settings!$C$13*$D1082</f>
        <v/>
      </c>
      <c r="AD1082" s="16">
        <f>AD1073*Settings!$C$13*$D1082</f>
        <v/>
      </c>
      <c r="AF1082" s="11">
        <f>CodePrefix&amp;$A1082&amp;IF($C1082="","","."&amp;$C1082&amp;"."&amp;$B1082)&amp;INDEX(VarEnd,MATCH($A1082,VarKey,0))&amp;AF$5</f>
        <v/>
      </c>
      <c r="AG1082" s="15">
        <f>AG1073*Settings!$C$13*$D1082</f>
        <v/>
      </c>
      <c r="AH1082" s="16">
        <f>AH1073*Settings!$C$13*$D1082</f>
        <v/>
      </c>
      <c r="AI1082" s="16">
        <f>AI1073*Settings!$C$13*$D1082</f>
        <v/>
      </c>
      <c r="AJ1082" s="16">
        <f>AJ1073*Settings!$C$13*$D1082</f>
        <v/>
      </c>
      <c r="AK1082" s="16">
        <f>AK1073*Settings!$C$13*$D1082</f>
        <v/>
      </c>
      <c r="AL1082" s="16">
        <f>AL1073*Settings!$C$13*$D1082</f>
        <v/>
      </c>
      <c r="AM1082" s="16">
        <f>AM1073*Settings!$C$13*$D1082</f>
        <v/>
      </c>
      <c r="AN1082" s="16">
        <f>AN1073*Settings!$C$13*$D1082</f>
        <v/>
      </c>
      <c r="AO1082" s="16">
        <f>AO1073*Settings!$C$13*$D1082</f>
        <v/>
      </c>
      <c r="AP1082" s="16">
        <f>AP1073*Settings!$C$13*$D1082</f>
        <v/>
      </c>
      <c r="AQ1082" s="16">
        <f>AQ1073*Settings!$C$13*$D1082</f>
        <v/>
      </c>
      <c r="AR1082" s="16">
        <f>AR1073*Settings!$C$13*$D1082</f>
        <v/>
      </c>
      <c r="AS1082" s="16">
        <f>AS1073*Settings!$C$13*$D1082</f>
        <v/>
      </c>
      <c r="AT1082" s="16">
        <f>AT1073*Settings!$C$13*$D1082</f>
        <v/>
      </c>
      <c r="AU1082" s="16">
        <f>AU1073*Settings!$C$13*$D1082</f>
        <v/>
      </c>
      <c r="AV1082" s="16">
        <f>AV1073*Settings!$C$13*$D1082</f>
        <v/>
      </c>
      <c r="AW1082" s="16">
        <f>AW1073*Settings!$C$13*$D1082</f>
        <v/>
      </c>
      <c r="AX1082" s="16">
        <f>AX1073*Settings!$C$13*$D1082</f>
        <v/>
      </c>
      <c r="AY1082" s="16">
        <f>AY1073*Settings!$C$13*$D1082</f>
        <v/>
      </c>
    </row>
    <row r="1083" hidden="1" outlineLevel="2"/>
    <row r="1084" hidden="1" outlineLevel="2">
      <c r="A1084" s="14" t="inlineStr">
        <is>
          <t>rtx</t>
        </is>
      </c>
      <c r="B1084" s="14" t="inlineStr">
        <is>
          <t>coa</t>
        </is>
      </c>
      <c r="C1084" s="14" t="inlineStr">
        <is>
          <t>ral</t>
        </is>
      </c>
      <c r="D1084" s="36">
        <f>INDEX(Inputs!$U$5:$U$132,MATCH($B1084&amp;"|"&amp;$C1084,Inputs!$A$5:$A$132,0))</f>
        <v/>
      </c>
      <c r="E1084" s="35" t="n"/>
      <c r="F1084" s="35" t="n"/>
      <c r="G1084" s="35" t="n"/>
      <c r="H1084" s="14">
        <f>INDEX(VarLab,MATCH($A1084,VarKey,0))&amp;INDEX(MemLab,MATCH($C1084&amp;"|"&amp;$B1084,MemKey,0))</f>
        <v/>
      </c>
      <c r="I1084" s="14">
        <f>INDEX(VarUnit,MATCH($A1084,VarKey,0))</f>
        <v/>
      </c>
      <c r="J1084" s="14">
        <f>INDEX(VarSrc,MATCH($A1084,VarKey,0))</f>
        <v/>
      </c>
      <c r="K1084" s="11">
        <f>CodePrefix&amp;$A1084&amp;IF($C1084="","","."&amp;$C1084&amp;"."&amp;$B1084)&amp;INDEX(VarEnd,MATCH($A1084,VarKey,0))&amp;K$5</f>
        <v/>
      </c>
      <c r="L1084" s="39">
        <f>L1066*Settings!$C$13*(INDEX(L$395:L$406,$D1084)+INDEX(L$382:L$393,$D1084))</f>
        <v/>
      </c>
      <c r="M1084" s="40">
        <f>M1066*Settings!$C$13*(INDEX(M$395:M$406,$D1084)+INDEX(M$382:M$393,$D1084))</f>
        <v/>
      </c>
      <c r="N1084" s="40">
        <f>N1066*Settings!$C$13*(INDEX(N$395:N$406,$D1084)+INDEX(N$382:N$393,$D1084))</f>
        <v/>
      </c>
      <c r="O1084" s="40">
        <f>O1066*Settings!$C$13*(INDEX(O$395:O$406,$D1084)+INDEX(O$382:O$393,$D1084))</f>
        <v/>
      </c>
      <c r="P1084" s="40">
        <f>P1066*Settings!$C$13*(INDEX(P$395:P$406,$D1084)+INDEX(P$382:P$393,$D1084))</f>
        <v/>
      </c>
      <c r="Q1084" s="40">
        <f>Q1066*Settings!$C$13*(INDEX(Q$395:Q$406,$D1084)+INDEX(Q$382:Q$393,$D1084))</f>
        <v/>
      </c>
      <c r="R1084" s="40">
        <f>R1066*Settings!$C$13*(INDEX(R$395:R$406,$D1084)+INDEX(R$382:R$393,$D1084))</f>
        <v/>
      </c>
      <c r="S1084" s="40">
        <f>S1066*Settings!$C$13*(INDEX(S$395:S$406,$D1084)+INDEX(S$382:S$393,$D1084))</f>
        <v/>
      </c>
      <c r="T1084" s="40">
        <f>T1066*Settings!$C$13*(INDEX(T$395:T$406,$D1084)+INDEX(T$382:T$393,$D1084))</f>
        <v/>
      </c>
      <c r="U1084" s="40">
        <f>U1066*Settings!$C$13*(INDEX(U$395:U$406,$D1084)+INDEX(U$382:U$393,$D1084))</f>
        <v/>
      </c>
      <c r="V1084" s="40">
        <f>V1066*Settings!$C$13*(INDEX(V$395:V$406,$D1084)+INDEX(V$382:V$393,$D1084))</f>
        <v/>
      </c>
      <c r="W1084" s="40">
        <f>W1066*Settings!$C$13*(INDEX(W$395:W$406,$D1084)+INDEX(W$382:W$393,$D1084))</f>
        <v/>
      </c>
      <c r="X1084" s="40">
        <f>X1066*Settings!$C$13*(INDEX(X$395:X$406,$D1084)+INDEX(X$382:X$393,$D1084))</f>
        <v/>
      </c>
      <c r="Y1084" s="40">
        <f>Y1066*Settings!$C$13*(INDEX(Y$395:Y$406,$D1084)+INDEX(Y$382:Y$393,$D1084))</f>
        <v/>
      </c>
      <c r="Z1084" s="40">
        <f>Z1066*Settings!$C$13*(INDEX(Z$395:Z$406,$D1084)+INDEX(Z$382:Z$393,$D1084))</f>
        <v/>
      </c>
      <c r="AA1084" s="40">
        <f>AA1066*Settings!$C$13*(INDEX(AA$395:AA$406,$D1084)+INDEX(AA$382:AA$393,$D1084))</f>
        <v/>
      </c>
      <c r="AB1084" s="40">
        <f>AB1066*Settings!$C$13*(INDEX(AB$395:AB$406,$D1084)+INDEX(AB$382:AB$393,$D1084))</f>
        <v/>
      </c>
      <c r="AC1084" s="40">
        <f>AC1066*Settings!$C$13*(INDEX(AC$395:AC$406,$D1084)+INDEX(AC$382:AC$393,$D1084))</f>
        <v/>
      </c>
      <c r="AD1084" s="40">
        <f>AD1066*Settings!$C$13*(INDEX(AD$395:AD$406,$D1084)+INDEX(AD$382:AD$393,$D1084))</f>
        <v/>
      </c>
      <c r="AF1084" s="11">
        <f>CodePrefix&amp;$A1084&amp;IF($C1084="","","."&amp;$C1084&amp;"."&amp;$B1084)&amp;INDEX(VarEnd,MATCH($A1084,VarKey,0))&amp;AF$5</f>
        <v/>
      </c>
      <c r="AG1084" s="39">
        <f>AG1066*Settings!$C$13*(INDEX(AG$395:AG$406,$D1084)+INDEX(AG$382:AG$393,$D1084))</f>
        <v/>
      </c>
      <c r="AH1084" s="40">
        <f>AH1066*Settings!$C$13*(INDEX(AH$395:AH$406,$D1084)+INDEX(AH$382:AH$393,$D1084))</f>
        <v/>
      </c>
      <c r="AI1084" s="40">
        <f>AI1066*Settings!$C$13*(INDEX(AI$395:AI$406,$D1084)+INDEX(AI$382:AI$393,$D1084))</f>
        <v/>
      </c>
      <c r="AJ1084" s="40">
        <f>AJ1066*Settings!$C$13*(INDEX(AJ$395:AJ$406,$D1084)+INDEX(AJ$382:AJ$393,$D1084))</f>
        <v/>
      </c>
      <c r="AK1084" s="40">
        <f>AK1066*Settings!$C$13*(INDEX(AK$395:AK$406,$D1084)+INDEX(AK$382:AK$393,$D1084))</f>
        <v/>
      </c>
      <c r="AL1084" s="40">
        <f>AL1066*Settings!$C$13*(INDEX(AL$395:AL$406,$D1084)+INDEX(AL$382:AL$393,$D1084))</f>
        <v/>
      </c>
      <c r="AM1084" s="40">
        <f>AM1066*Settings!$C$13*(INDEX(AM$395:AM$406,$D1084)+INDEX(AM$382:AM$393,$D1084))</f>
        <v/>
      </c>
      <c r="AN1084" s="40">
        <f>AN1066*Settings!$C$13*(INDEX(AN$395:AN$406,$D1084)+INDEX(AN$382:AN$393,$D1084))</f>
        <v/>
      </c>
      <c r="AO1084" s="40">
        <f>AO1066*Settings!$C$13*(INDEX(AO$395:AO$406,$D1084)+INDEX(AO$382:AO$393,$D1084))</f>
        <v/>
      </c>
      <c r="AP1084" s="40">
        <f>AP1066*Settings!$C$13*(INDEX(AP$395:AP$406,$D1084)+INDEX(AP$382:AP$393,$D1084))</f>
        <v/>
      </c>
      <c r="AQ1084" s="40">
        <f>AQ1066*Settings!$C$13*(INDEX(AQ$395:AQ$406,$D1084)+INDEX(AQ$382:AQ$393,$D1084))</f>
        <v/>
      </c>
      <c r="AR1084" s="40">
        <f>AR1066*Settings!$C$13*(INDEX(AR$395:AR$406,$D1084)+INDEX(AR$382:AR$393,$D1084))</f>
        <v/>
      </c>
      <c r="AS1084" s="40">
        <f>AS1066*Settings!$C$13*(INDEX(AS$395:AS$406,$D1084)+INDEX(AS$382:AS$393,$D1084))</f>
        <v/>
      </c>
      <c r="AT1084" s="40">
        <f>AT1066*Settings!$C$13*(INDEX(AT$395:AT$406,$D1084)+INDEX(AT$382:AT$393,$D1084))</f>
        <v/>
      </c>
      <c r="AU1084" s="40">
        <f>AU1066*Settings!$C$13*(INDEX(AU$395:AU$406,$D1084)+INDEX(AU$382:AU$393,$D1084))</f>
        <v/>
      </c>
      <c r="AV1084" s="40">
        <f>AV1066*Settings!$C$13*(INDEX(AV$395:AV$406,$D1084)+INDEX(AV$382:AV$393,$D1084))</f>
        <v/>
      </c>
      <c r="AW1084" s="40">
        <f>AW1066*Settings!$C$13*(INDEX(AW$395:AW$406,$D1084)+INDEX(AW$382:AW$393,$D1084))</f>
        <v/>
      </c>
      <c r="AX1084" s="40">
        <f>AX1066*Settings!$C$13*(INDEX(AX$395:AX$406,$D1084)+INDEX(AX$382:AX$393,$D1084))</f>
        <v/>
      </c>
      <c r="AY1084" s="40">
        <f>AY1066*Settings!$C$13*(INDEX(AY$395:AY$406,$D1084)+INDEX(AY$382:AY$393,$D1084))</f>
        <v/>
      </c>
    </row>
    <row r="1085" hidden="1" outlineLevel="2">
      <c r="A1085" s="14" t="inlineStr">
        <is>
          <t>rtx</t>
        </is>
      </c>
      <c r="B1085" s="14" t="inlineStr">
        <is>
          <t>nga</t>
        </is>
      </c>
      <c r="C1085" s="14" t="inlineStr">
        <is>
          <t>ral</t>
        </is>
      </c>
      <c r="D1085" s="36">
        <f>INDEX(Inputs!$U$5:$U$132,MATCH($B1085&amp;"|"&amp;$C1085,Inputs!$A$5:$A$132,0))</f>
        <v/>
      </c>
      <c r="E1085" s="35" t="n"/>
      <c r="F1085" s="35" t="n"/>
      <c r="G1085" s="35" t="n"/>
      <c r="H1085" s="14">
        <f>INDEX(VarLab,MATCH($A1085,VarKey,0))&amp;INDEX(MemLab,MATCH($C1085&amp;"|"&amp;$B1085,MemKey,0))</f>
        <v/>
      </c>
      <c r="I1085" s="14">
        <f>INDEX(VarUnit,MATCH($A1085,VarKey,0))</f>
        <v/>
      </c>
      <c r="J1085" s="14">
        <f>INDEX(VarSrc,MATCH($A1085,VarKey,0))</f>
        <v/>
      </c>
      <c r="K1085" s="11">
        <f>CodePrefix&amp;$A1085&amp;IF($C1085="","","."&amp;$C1085&amp;"."&amp;$B1085)&amp;INDEX(VarEnd,MATCH($A1085,VarKey,0))&amp;K$5</f>
        <v/>
      </c>
      <c r="L1085" s="39">
        <f>L1067*Settings!$C$13*(INDEX(L$395:L$406,$D1085)+INDEX(L$382:L$393,$D1085))</f>
        <v/>
      </c>
      <c r="M1085" s="40">
        <f>M1067*Settings!$C$13*(INDEX(M$395:M$406,$D1085)+INDEX(M$382:M$393,$D1085))</f>
        <v/>
      </c>
      <c r="N1085" s="40">
        <f>N1067*Settings!$C$13*(INDEX(N$395:N$406,$D1085)+INDEX(N$382:N$393,$D1085))</f>
        <v/>
      </c>
      <c r="O1085" s="40">
        <f>O1067*Settings!$C$13*(INDEX(O$395:O$406,$D1085)+INDEX(O$382:O$393,$D1085))</f>
        <v/>
      </c>
      <c r="P1085" s="40">
        <f>P1067*Settings!$C$13*(INDEX(P$395:P$406,$D1085)+INDEX(P$382:P$393,$D1085))</f>
        <v/>
      </c>
      <c r="Q1085" s="40">
        <f>Q1067*Settings!$C$13*(INDEX(Q$395:Q$406,$D1085)+INDEX(Q$382:Q$393,$D1085))</f>
        <v/>
      </c>
      <c r="R1085" s="40">
        <f>R1067*Settings!$C$13*(INDEX(R$395:R$406,$D1085)+INDEX(R$382:R$393,$D1085))</f>
        <v/>
      </c>
      <c r="S1085" s="40">
        <f>S1067*Settings!$C$13*(INDEX(S$395:S$406,$D1085)+INDEX(S$382:S$393,$D1085))</f>
        <v/>
      </c>
      <c r="T1085" s="40">
        <f>T1067*Settings!$C$13*(INDEX(T$395:T$406,$D1085)+INDEX(T$382:T$393,$D1085))</f>
        <v/>
      </c>
      <c r="U1085" s="40">
        <f>U1067*Settings!$C$13*(INDEX(U$395:U$406,$D1085)+INDEX(U$382:U$393,$D1085))</f>
        <v/>
      </c>
      <c r="V1085" s="40">
        <f>V1067*Settings!$C$13*(INDEX(V$395:V$406,$D1085)+INDEX(V$382:V$393,$D1085))</f>
        <v/>
      </c>
      <c r="W1085" s="40">
        <f>W1067*Settings!$C$13*(INDEX(W$395:W$406,$D1085)+INDEX(W$382:W$393,$D1085))</f>
        <v/>
      </c>
      <c r="X1085" s="40">
        <f>X1067*Settings!$C$13*(INDEX(X$395:X$406,$D1085)+INDEX(X$382:X$393,$D1085))</f>
        <v/>
      </c>
      <c r="Y1085" s="40">
        <f>Y1067*Settings!$C$13*(INDEX(Y$395:Y$406,$D1085)+INDEX(Y$382:Y$393,$D1085))</f>
        <v/>
      </c>
      <c r="Z1085" s="40">
        <f>Z1067*Settings!$C$13*(INDEX(Z$395:Z$406,$D1085)+INDEX(Z$382:Z$393,$D1085))</f>
        <v/>
      </c>
      <c r="AA1085" s="40">
        <f>AA1067*Settings!$C$13*(INDEX(AA$395:AA$406,$D1085)+INDEX(AA$382:AA$393,$D1085))</f>
        <v/>
      </c>
      <c r="AB1085" s="40">
        <f>AB1067*Settings!$C$13*(INDEX(AB$395:AB$406,$D1085)+INDEX(AB$382:AB$393,$D1085))</f>
        <v/>
      </c>
      <c r="AC1085" s="40">
        <f>AC1067*Settings!$C$13*(INDEX(AC$395:AC$406,$D1085)+INDEX(AC$382:AC$393,$D1085))</f>
        <v/>
      </c>
      <c r="AD1085" s="40">
        <f>AD1067*Settings!$C$13*(INDEX(AD$395:AD$406,$D1085)+INDEX(AD$382:AD$393,$D1085))</f>
        <v/>
      </c>
      <c r="AF1085" s="11">
        <f>CodePrefix&amp;$A1085&amp;IF($C1085="","","."&amp;$C1085&amp;"."&amp;$B1085)&amp;INDEX(VarEnd,MATCH($A1085,VarKey,0))&amp;AF$5</f>
        <v/>
      </c>
      <c r="AG1085" s="39">
        <f>AG1067*Settings!$C$13*(INDEX(AG$395:AG$406,$D1085)+INDEX(AG$382:AG$393,$D1085))</f>
        <v/>
      </c>
      <c r="AH1085" s="40">
        <f>AH1067*Settings!$C$13*(INDEX(AH$395:AH$406,$D1085)+INDEX(AH$382:AH$393,$D1085))</f>
        <v/>
      </c>
      <c r="AI1085" s="40">
        <f>AI1067*Settings!$C$13*(INDEX(AI$395:AI$406,$D1085)+INDEX(AI$382:AI$393,$D1085))</f>
        <v/>
      </c>
      <c r="AJ1085" s="40">
        <f>AJ1067*Settings!$C$13*(INDEX(AJ$395:AJ$406,$D1085)+INDEX(AJ$382:AJ$393,$D1085))</f>
        <v/>
      </c>
      <c r="AK1085" s="40">
        <f>AK1067*Settings!$C$13*(INDEX(AK$395:AK$406,$D1085)+INDEX(AK$382:AK$393,$D1085))</f>
        <v/>
      </c>
      <c r="AL1085" s="40">
        <f>AL1067*Settings!$C$13*(INDEX(AL$395:AL$406,$D1085)+INDEX(AL$382:AL$393,$D1085))</f>
        <v/>
      </c>
      <c r="AM1085" s="40">
        <f>AM1067*Settings!$C$13*(INDEX(AM$395:AM$406,$D1085)+INDEX(AM$382:AM$393,$D1085))</f>
        <v/>
      </c>
      <c r="AN1085" s="40">
        <f>AN1067*Settings!$C$13*(INDEX(AN$395:AN$406,$D1085)+INDEX(AN$382:AN$393,$D1085))</f>
        <v/>
      </c>
      <c r="AO1085" s="40">
        <f>AO1067*Settings!$C$13*(INDEX(AO$395:AO$406,$D1085)+INDEX(AO$382:AO$393,$D1085))</f>
        <v/>
      </c>
      <c r="AP1085" s="40">
        <f>AP1067*Settings!$C$13*(INDEX(AP$395:AP$406,$D1085)+INDEX(AP$382:AP$393,$D1085))</f>
        <v/>
      </c>
      <c r="AQ1085" s="40">
        <f>AQ1067*Settings!$C$13*(INDEX(AQ$395:AQ$406,$D1085)+INDEX(AQ$382:AQ$393,$D1085))</f>
        <v/>
      </c>
      <c r="AR1085" s="40">
        <f>AR1067*Settings!$C$13*(INDEX(AR$395:AR$406,$D1085)+INDEX(AR$382:AR$393,$D1085))</f>
        <v/>
      </c>
      <c r="AS1085" s="40">
        <f>AS1067*Settings!$C$13*(INDEX(AS$395:AS$406,$D1085)+INDEX(AS$382:AS$393,$D1085))</f>
        <v/>
      </c>
      <c r="AT1085" s="40">
        <f>AT1067*Settings!$C$13*(INDEX(AT$395:AT$406,$D1085)+INDEX(AT$382:AT$393,$D1085))</f>
        <v/>
      </c>
      <c r="AU1085" s="40">
        <f>AU1067*Settings!$C$13*(INDEX(AU$395:AU$406,$D1085)+INDEX(AU$382:AU$393,$D1085))</f>
        <v/>
      </c>
      <c r="AV1085" s="40">
        <f>AV1067*Settings!$C$13*(INDEX(AV$395:AV$406,$D1085)+INDEX(AV$382:AV$393,$D1085))</f>
        <v/>
      </c>
      <c r="AW1085" s="40">
        <f>AW1067*Settings!$C$13*(INDEX(AW$395:AW$406,$D1085)+INDEX(AW$382:AW$393,$D1085))</f>
        <v/>
      </c>
      <c r="AX1085" s="40">
        <f>AX1067*Settings!$C$13*(INDEX(AX$395:AX$406,$D1085)+INDEX(AX$382:AX$393,$D1085))</f>
        <v/>
      </c>
      <c r="AY1085" s="40">
        <f>AY1067*Settings!$C$13*(INDEX(AY$395:AY$406,$D1085)+INDEX(AY$382:AY$393,$D1085))</f>
        <v/>
      </c>
    </row>
    <row r="1086" hidden="1" outlineLevel="2">
      <c r="A1086" s="14" t="inlineStr">
        <is>
          <t>rtx</t>
        </is>
      </c>
      <c r="B1086" s="14" t="inlineStr">
        <is>
          <t>gso</t>
        </is>
      </c>
      <c r="C1086" s="14" t="inlineStr">
        <is>
          <t>ral</t>
        </is>
      </c>
      <c r="D1086" s="36">
        <f>INDEX(Inputs!$U$5:$U$132,MATCH($B1086&amp;"|"&amp;$C1086,Inputs!$A$5:$A$132,0))</f>
        <v/>
      </c>
      <c r="E1086" s="35" t="n"/>
      <c r="F1086" s="35" t="n"/>
      <c r="G1086" s="35" t="n"/>
      <c r="H1086" s="14">
        <f>INDEX(VarLab,MATCH($A1086,VarKey,0))&amp;INDEX(MemLab,MATCH($C1086&amp;"|"&amp;$B1086,MemKey,0))</f>
        <v/>
      </c>
      <c r="I1086" s="14">
        <f>INDEX(VarUnit,MATCH($A1086,VarKey,0))</f>
        <v/>
      </c>
      <c r="J1086" s="14">
        <f>INDEX(VarSrc,MATCH($A1086,VarKey,0))</f>
        <v/>
      </c>
      <c r="K1086" s="11">
        <f>CodePrefix&amp;$A1086&amp;IF($C1086="","","."&amp;$C1086&amp;"."&amp;$B1086)&amp;INDEX(VarEnd,MATCH($A1086,VarKey,0))&amp;K$5</f>
        <v/>
      </c>
      <c r="L1086" s="39">
        <f>L1068*Settings!$C$13*(INDEX(L$395:L$406,$D1086)+INDEX(L$382:L$393,$D1086))</f>
        <v/>
      </c>
      <c r="M1086" s="40">
        <f>M1068*Settings!$C$13*(INDEX(M$395:M$406,$D1086)+INDEX(M$382:M$393,$D1086))</f>
        <v/>
      </c>
      <c r="N1086" s="40">
        <f>N1068*Settings!$C$13*(INDEX(N$395:N$406,$D1086)+INDEX(N$382:N$393,$D1086))</f>
        <v/>
      </c>
      <c r="O1086" s="40">
        <f>O1068*Settings!$C$13*(INDEX(O$395:O$406,$D1086)+INDEX(O$382:O$393,$D1086))</f>
        <v/>
      </c>
      <c r="P1086" s="40">
        <f>P1068*Settings!$C$13*(INDEX(P$395:P$406,$D1086)+INDEX(P$382:P$393,$D1086))</f>
        <v/>
      </c>
      <c r="Q1086" s="40">
        <f>Q1068*Settings!$C$13*(INDEX(Q$395:Q$406,$D1086)+INDEX(Q$382:Q$393,$D1086))</f>
        <v/>
      </c>
      <c r="R1086" s="40">
        <f>R1068*Settings!$C$13*(INDEX(R$395:R$406,$D1086)+INDEX(R$382:R$393,$D1086))</f>
        <v/>
      </c>
      <c r="S1086" s="40">
        <f>S1068*Settings!$C$13*(INDEX(S$395:S$406,$D1086)+INDEX(S$382:S$393,$D1086))</f>
        <v/>
      </c>
      <c r="T1086" s="40">
        <f>T1068*Settings!$C$13*(INDEX(T$395:T$406,$D1086)+INDEX(T$382:T$393,$D1086))</f>
        <v/>
      </c>
      <c r="U1086" s="40">
        <f>U1068*Settings!$C$13*(INDEX(U$395:U$406,$D1086)+INDEX(U$382:U$393,$D1086))</f>
        <v/>
      </c>
      <c r="V1086" s="40">
        <f>V1068*Settings!$C$13*(INDEX(V$395:V$406,$D1086)+INDEX(V$382:V$393,$D1086))</f>
        <v/>
      </c>
      <c r="W1086" s="40">
        <f>W1068*Settings!$C$13*(INDEX(W$395:W$406,$D1086)+INDEX(W$382:W$393,$D1086))</f>
        <v/>
      </c>
      <c r="X1086" s="40">
        <f>X1068*Settings!$C$13*(INDEX(X$395:X$406,$D1086)+INDEX(X$382:X$393,$D1086))</f>
        <v/>
      </c>
      <c r="Y1086" s="40">
        <f>Y1068*Settings!$C$13*(INDEX(Y$395:Y$406,$D1086)+INDEX(Y$382:Y$393,$D1086))</f>
        <v/>
      </c>
      <c r="Z1086" s="40">
        <f>Z1068*Settings!$C$13*(INDEX(Z$395:Z$406,$D1086)+INDEX(Z$382:Z$393,$D1086))</f>
        <v/>
      </c>
      <c r="AA1086" s="40">
        <f>AA1068*Settings!$C$13*(INDEX(AA$395:AA$406,$D1086)+INDEX(AA$382:AA$393,$D1086))</f>
        <v/>
      </c>
      <c r="AB1086" s="40">
        <f>AB1068*Settings!$C$13*(INDEX(AB$395:AB$406,$D1086)+INDEX(AB$382:AB$393,$D1086))</f>
        <v/>
      </c>
      <c r="AC1086" s="40">
        <f>AC1068*Settings!$C$13*(INDEX(AC$395:AC$406,$D1086)+INDEX(AC$382:AC$393,$D1086))</f>
        <v/>
      </c>
      <c r="AD1086" s="40">
        <f>AD1068*Settings!$C$13*(INDEX(AD$395:AD$406,$D1086)+INDEX(AD$382:AD$393,$D1086))</f>
        <v/>
      </c>
      <c r="AF1086" s="11">
        <f>CodePrefix&amp;$A1086&amp;IF($C1086="","","."&amp;$C1086&amp;"."&amp;$B1086)&amp;INDEX(VarEnd,MATCH($A1086,VarKey,0))&amp;AF$5</f>
        <v/>
      </c>
      <c r="AG1086" s="39">
        <f>AG1068*Settings!$C$13*(INDEX(AG$395:AG$406,$D1086)+INDEX(AG$382:AG$393,$D1086))</f>
        <v/>
      </c>
      <c r="AH1086" s="40">
        <f>AH1068*Settings!$C$13*(INDEX(AH$395:AH$406,$D1086)+INDEX(AH$382:AH$393,$D1086))</f>
        <v/>
      </c>
      <c r="AI1086" s="40">
        <f>AI1068*Settings!$C$13*(INDEX(AI$395:AI$406,$D1086)+INDEX(AI$382:AI$393,$D1086))</f>
        <v/>
      </c>
      <c r="AJ1086" s="40">
        <f>AJ1068*Settings!$C$13*(INDEX(AJ$395:AJ$406,$D1086)+INDEX(AJ$382:AJ$393,$D1086))</f>
        <v/>
      </c>
      <c r="AK1086" s="40">
        <f>AK1068*Settings!$C$13*(INDEX(AK$395:AK$406,$D1086)+INDEX(AK$382:AK$393,$D1086))</f>
        <v/>
      </c>
      <c r="AL1086" s="40">
        <f>AL1068*Settings!$C$13*(INDEX(AL$395:AL$406,$D1086)+INDEX(AL$382:AL$393,$D1086))</f>
        <v/>
      </c>
      <c r="AM1086" s="40">
        <f>AM1068*Settings!$C$13*(INDEX(AM$395:AM$406,$D1086)+INDEX(AM$382:AM$393,$D1086))</f>
        <v/>
      </c>
      <c r="AN1086" s="40">
        <f>AN1068*Settings!$C$13*(INDEX(AN$395:AN$406,$D1086)+INDEX(AN$382:AN$393,$D1086))</f>
        <v/>
      </c>
      <c r="AO1086" s="40">
        <f>AO1068*Settings!$C$13*(INDEX(AO$395:AO$406,$D1086)+INDEX(AO$382:AO$393,$D1086))</f>
        <v/>
      </c>
      <c r="AP1086" s="40">
        <f>AP1068*Settings!$C$13*(INDEX(AP$395:AP$406,$D1086)+INDEX(AP$382:AP$393,$D1086))</f>
        <v/>
      </c>
      <c r="AQ1086" s="40">
        <f>AQ1068*Settings!$C$13*(INDEX(AQ$395:AQ$406,$D1086)+INDEX(AQ$382:AQ$393,$D1086))</f>
        <v/>
      </c>
      <c r="AR1086" s="40">
        <f>AR1068*Settings!$C$13*(INDEX(AR$395:AR$406,$D1086)+INDEX(AR$382:AR$393,$D1086))</f>
        <v/>
      </c>
      <c r="AS1086" s="40">
        <f>AS1068*Settings!$C$13*(INDEX(AS$395:AS$406,$D1086)+INDEX(AS$382:AS$393,$D1086))</f>
        <v/>
      </c>
      <c r="AT1086" s="40">
        <f>AT1068*Settings!$C$13*(INDEX(AT$395:AT$406,$D1086)+INDEX(AT$382:AT$393,$D1086))</f>
        <v/>
      </c>
      <c r="AU1086" s="40">
        <f>AU1068*Settings!$C$13*(INDEX(AU$395:AU$406,$D1086)+INDEX(AU$382:AU$393,$D1086))</f>
        <v/>
      </c>
      <c r="AV1086" s="40">
        <f>AV1068*Settings!$C$13*(INDEX(AV$395:AV$406,$D1086)+INDEX(AV$382:AV$393,$D1086))</f>
        <v/>
      </c>
      <c r="AW1086" s="40">
        <f>AW1068*Settings!$C$13*(INDEX(AW$395:AW$406,$D1086)+INDEX(AW$382:AW$393,$D1086))</f>
        <v/>
      </c>
      <c r="AX1086" s="40">
        <f>AX1068*Settings!$C$13*(INDEX(AX$395:AX$406,$D1086)+INDEX(AX$382:AX$393,$D1086))</f>
        <v/>
      </c>
      <c r="AY1086" s="40">
        <f>AY1068*Settings!$C$13*(INDEX(AY$395:AY$406,$D1086)+INDEX(AY$382:AY$393,$D1086))</f>
        <v/>
      </c>
    </row>
    <row r="1087" hidden="1" outlineLevel="2">
      <c r="A1087" s="14" t="inlineStr">
        <is>
          <t>rtx</t>
        </is>
      </c>
      <c r="B1087" s="14" t="inlineStr">
        <is>
          <t>die</t>
        </is>
      </c>
      <c r="C1087" s="14" t="inlineStr">
        <is>
          <t>ral</t>
        </is>
      </c>
      <c r="D1087" s="36">
        <f>INDEX(Inputs!$U$5:$U$132,MATCH($B1087&amp;"|"&amp;$C1087,Inputs!$A$5:$A$132,0))</f>
        <v/>
      </c>
      <c r="E1087" s="35" t="n"/>
      <c r="F1087" s="35" t="n"/>
      <c r="G1087" s="35" t="n"/>
      <c r="H1087" s="14">
        <f>INDEX(VarLab,MATCH($A1087,VarKey,0))&amp;INDEX(MemLab,MATCH($C1087&amp;"|"&amp;$B1087,MemKey,0))</f>
        <v/>
      </c>
      <c r="I1087" s="14">
        <f>INDEX(VarUnit,MATCH($A1087,VarKey,0))</f>
        <v/>
      </c>
      <c r="J1087" s="14">
        <f>INDEX(VarSrc,MATCH($A1087,VarKey,0))</f>
        <v/>
      </c>
      <c r="K1087" s="11">
        <f>CodePrefix&amp;$A1087&amp;IF($C1087="","","."&amp;$C1087&amp;"."&amp;$B1087)&amp;INDEX(VarEnd,MATCH($A1087,VarKey,0))&amp;K$5</f>
        <v/>
      </c>
      <c r="L1087" s="39">
        <f>L1069*Settings!$C$13*(INDEX(L$395:L$406,$D1087)+INDEX(L$382:L$393,$D1087))</f>
        <v/>
      </c>
      <c r="M1087" s="40">
        <f>M1069*Settings!$C$13*(INDEX(M$395:M$406,$D1087)+INDEX(M$382:M$393,$D1087))</f>
        <v/>
      </c>
      <c r="N1087" s="40">
        <f>N1069*Settings!$C$13*(INDEX(N$395:N$406,$D1087)+INDEX(N$382:N$393,$D1087))</f>
        <v/>
      </c>
      <c r="O1087" s="40">
        <f>O1069*Settings!$C$13*(INDEX(O$395:O$406,$D1087)+INDEX(O$382:O$393,$D1087))</f>
        <v/>
      </c>
      <c r="P1087" s="40">
        <f>P1069*Settings!$C$13*(INDEX(P$395:P$406,$D1087)+INDEX(P$382:P$393,$D1087))</f>
        <v/>
      </c>
      <c r="Q1087" s="40">
        <f>Q1069*Settings!$C$13*(INDEX(Q$395:Q$406,$D1087)+INDEX(Q$382:Q$393,$D1087))</f>
        <v/>
      </c>
      <c r="R1087" s="40">
        <f>R1069*Settings!$C$13*(INDEX(R$395:R$406,$D1087)+INDEX(R$382:R$393,$D1087))</f>
        <v/>
      </c>
      <c r="S1087" s="40">
        <f>S1069*Settings!$C$13*(INDEX(S$395:S$406,$D1087)+INDEX(S$382:S$393,$D1087))</f>
        <v/>
      </c>
      <c r="T1087" s="40">
        <f>T1069*Settings!$C$13*(INDEX(T$395:T$406,$D1087)+INDEX(T$382:T$393,$D1087))</f>
        <v/>
      </c>
      <c r="U1087" s="40">
        <f>U1069*Settings!$C$13*(INDEX(U$395:U$406,$D1087)+INDEX(U$382:U$393,$D1087))</f>
        <v/>
      </c>
      <c r="V1087" s="40">
        <f>V1069*Settings!$C$13*(INDEX(V$395:V$406,$D1087)+INDEX(V$382:V$393,$D1087))</f>
        <v/>
      </c>
      <c r="W1087" s="40">
        <f>W1069*Settings!$C$13*(INDEX(W$395:W$406,$D1087)+INDEX(W$382:W$393,$D1087))</f>
        <v/>
      </c>
      <c r="X1087" s="40">
        <f>X1069*Settings!$C$13*(INDEX(X$395:X$406,$D1087)+INDEX(X$382:X$393,$D1087))</f>
        <v/>
      </c>
      <c r="Y1087" s="40">
        <f>Y1069*Settings!$C$13*(INDEX(Y$395:Y$406,$D1087)+INDEX(Y$382:Y$393,$D1087))</f>
        <v/>
      </c>
      <c r="Z1087" s="40">
        <f>Z1069*Settings!$C$13*(INDEX(Z$395:Z$406,$D1087)+INDEX(Z$382:Z$393,$D1087))</f>
        <v/>
      </c>
      <c r="AA1087" s="40">
        <f>AA1069*Settings!$C$13*(INDEX(AA$395:AA$406,$D1087)+INDEX(AA$382:AA$393,$D1087))</f>
        <v/>
      </c>
      <c r="AB1087" s="40">
        <f>AB1069*Settings!$C$13*(INDEX(AB$395:AB$406,$D1087)+INDEX(AB$382:AB$393,$D1087))</f>
        <v/>
      </c>
      <c r="AC1087" s="40">
        <f>AC1069*Settings!$C$13*(INDEX(AC$395:AC$406,$D1087)+INDEX(AC$382:AC$393,$D1087))</f>
        <v/>
      </c>
      <c r="AD1087" s="40">
        <f>AD1069*Settings!$C$13*(INDEX(AD$395:AD$406,$D1087)+INDEX(AD$382:AD$393,$D1087))</f>
        <v/>
      </c>
      <c r="AF1087" s="11">
        <f>CodePrefix&amp;$A1087&amp;IF($C1087="","","."&amp;$C1087&amp;"."&amp;$B1087)&amp;INDEX(VarEnd,MATCH($A1087,VarKey,0))&amp;AF$5</f>
        <v/>
      </c>
      <c r="AG1087" s="39">
        <f>AG1069*Settings!$C$13*(INDEX(AG$395:AG$406,$D1087)+INDEX(AG$382:AG$393,$D1087))</f>
        <v/>
      </c>
      <c r="AH1087" s="40">
        <f>AH1069*Settings!$C$13*(INDEX(AH$395:AH$406,$D1087)+INDEX(AH$382:AH$393,$D1087))</f>
        <v/>
      </c>
      <c r="AI1087" s="40">
        <f>AI1069*Settings!$C$13*(INDEX(AI$395:AI$406,$D1087)+INDEX(AI$382:AI$393,$D1087))</f>
        <v/>
      </c>
      <c r="AJ1087" s="40">
        <f>AJ1069*Settings!$C$13*(INDEX(AJ$395:AJ$406,$D1087)+INDEX(AJ$382:AJ$393,$D1087))</f>
        <v/>
      </c>
      <c r="AK1087" s="40">
        <f>AK1069*Settings!$C$13*(INDEX(AK$395:AK$406,$D1087)+INDEX(AK$382:AK$393,$D1087))</f>
        <v/>
      </c>
      <c r="AL1087" s="40">
        <f>AL1069*Settings!$C$13*(INDEX(AL$395:AL$406,$D1087)+INDEX(AL$382:AL$393,$D1087))</f>
        <v/>
      </c>
      <c r="AM1087" s="40">
        <f>AM1069*Settings!$C$13*(INDEX(AM$395:AM$406,$D1087)+INDEX(AM$382:AM$393,$D1087))</f>
        <v/>
      </c>
      <c r="AN1087" s="40">
        <f>AN1069*Settings!$C$13*(INDEX(AN$395:AN$406,$D1087)+INDEX(AN$382:AN$393,$D1087))</f>
        <v/>
      </c>
      <c r="AO1087" s="40">
        <f>AO1069*Settings!$C$13*(INDEX(AO$395:AO$406,$D1087)+INDEX(AO$382:AO$393,$D1087))</f>
        <v/>
      </c>
      <c r="AP1087" s="40">
        <f>AP1069*Settings!$C$13*(INDEX(AP$395:AP$406,$D1087)+INDEX(AP$382:AP$393,$D1087))</f>
        <v/>
      </c>
      <c r="AQ1087" s="40">
        <f>AQ1069*Settings!$C$13*(INDEX(AQ$395:AQ$406,$D1087)+INDEX(AQ$382:AQ$393,$D1087))</f>
        <v/>
      </c>
      <c r="AR1087" s="40">
        <f>AR1069*Settings!$C$13*(INDEX(AR$395:AR$406,$D1087)+INDEX(AR$382:AR$393,$D1087))</f>
        <v/>
      </c>
      <c r="AS1087" s="40">
        <f>AS1069*Settings!$C$13*(INDEX(AS$395:AS$406,$D1087)+INDEX(AS$382:AS$393,$D1087))</f>
        <v/>
      </c>
      <c r="AT1087" s="40">
        <f>AT1069*Settings!$C$13*(INDEX(AT$395:AT$406,$D1087)+INDEX(AT$382:AT$393,$D1087))</f>
        <v/>
      </c>
      <c r="AU1087" s="40">
        <f>AU1069*Settings!$C$13*(INDEX(AU$395:AU$406,$D1087)+INDEX(AU$382:AU$393,$D1087))</f>
        <v/>
      </c>
      <c r="AV1087" s="40">
        <f>AV1069*Settings!$C$13*(INDEX(AV$395:AV$406,$D1087)+INDEX(AV$382:AV$393,$D1087))</f>
        <v/>
      </c>
      <c r="AW1087" s="40">
        <f>AW1069*Settings!$C$13*(INDEX(AW$395:AW$406,$D1087)+INDEX(AW$382:AW$393,$D1087))</f>
        <v/>
      </c>
      <c r="AX1087" s="40">
        <f>AX1069*Settings!$C$13*(INDEX(AX$395:AX$406,$D1087)+INDEX(AX$382:AX$393,$D1087))</f>
        <v/>
      </c>
      <c r="AY1087" s="40">
        <f>AY1069*Settings!$C$13*(INDEX(AY$395:AY$406,$D1087)+INDEX(AY$382:AY$393,$D1087))</f>
        <v/>
      </c>
    </row>
    <row r="1088" hidden="1" outlineLevel="2">
      <c r="A1088" s="14" t="inlineStr">
        <is>
          <t>rtx</t>
        </is>
      </c>
      <c r="B1088" s="14" t="inlineStr">
        <is>
          <t>lpg</t>
        </is>
      </c>
      <c r="C1088" s="14" t="inlineStr">
        <is>
          <t>ral</t>
        </is>
      </c>
      <c r="D1088" s="36">
        <f>INDEX(Inputs!$U$5:$U$132,MATCH($B1088&amp;"|"&amp;$C1088,Inputs!$A$5:$A$132,0))</f>
        <v/>
      </c>
      <c r="E1088" s="35" t="n"/>
      <c r="F1088" s="35" t="n"/>
      <c r="G1088" s="35" t="n"/>
      <c r="H1088" s="14">
        <f>INDEX(VarLab,MATCH($A1088,VarKey,0))&amp;INDEX(MemLab,MATCH($C1088&amp;"|"&amp;$B1088,MemKey,0))</f>
        <v/>
      </c>
      <c r="I1088" s="14">
        <f>INDEX(VarUnit,MATCH($A1088,VarKey,0))</f>
        <v/>
      </c>
      <c r="J1088" s="14">
        <f>INDEX(VarSrc,MATCH($A1088,VarKey,0))</f>
        <v/>
      </c>
      <c r="K1088" s="11">
        <f>CodePrefix&amp;$A1088&amp;IF($C1088="","","."&amp;$C1088&amp;"."&amp;$B1088)&amp;INDEX(VarEnd,MATCH($A1088,VarKey,0))&amp;K$5</f>
        <v/>
      </c>
      <c r="L1088" s="39">
        <f>L1070*Settings!$C$13*(INDEX(L$395:L$406,$D1088)+INDEX(L$382:L$393,$D1088))</f>
        <v/>
      </c>
      <c r="M1088" s="40">
        <f>M1070*Settings!$C$13*(INDEX(M$395:M$406,$D1088)+INDEX(M$382:M$393,$D1088))</f>
        <v/>
      </c>
      <c r="N1088" s="40">
        <f>N1070*Settings!$C$13*(INDEX(N$395:N$406,$D1088)+INDEX(N$382:N$393,$D1088))</f>
        <v/>
      </c>
      <c r="O1088" s="40">
        <f>O1070*Settings!$C$13*(INDEX(O$395:O$406,$D1088)+INDEX(O$382:O$393,$D1088))</f>
        <v/>
      </c>
      <c r="P1088" s="40">
        <f>P1070*Settings!$C$13*(INDEX(P$395:P$406,$D1088)+INDEX(P$382:P$393,$D1088))</f>
        <v/>
      </c>
      <c r="Q1088" s="40">
        <f>Q1070*Settings!$C$13*(INDEX(Q$395:Q$406,$D1088)+INDEX(Q$382:Q$393,$D1088))</f>
        <v/>
      </c>
      <c r="R1088" s="40">
        <f>R1070*Settings!$C$13*(INDEX(R$395:R$406,$D1088)+INDEX(R$382:R$393,$D1088))</f>
        <v/>
      </c>
      <c r="S1088" s="40">
        <f>S1070*Settings!$C$13*(INDEX(S$395:S$406,$D1088)+INDEX(S$382:S$393,$D1088))</f>
        <v/>
      </c>
      <c r="T1088" s="40">
        <f>T1070*Settings!$C$13*(INDEX(T$395:T$406,$D1088)+INDEX(T$382:T$393,$D1088))</f>
        <v/>
      </c>
      <c r="U1088" s="40">
        <f>U1070*Settings!$C$13*(INDEX(U$395:U$406,$D1088)+INDEX(U$382:U$393,$D1088))</f>
        <v/>
      </c>
      <c r="V1088" s="40">
        <f>V1070*Settings!$C$13*(INDEX(V$395:V$406,$D1088)+INDEX(V$382:V$393,$D1088))</f>
        <v/>
      </c>
      <c r="W1088" s="40">
        <f>W1070*Settings!$C$13*(INDEX(W$395:W$406,$D1088)+INDEX(W$382:W$393,$D1088))</f>
        <v/>
      </c>
      <c r="X1088" s="40">
        <f>X1070*Settings!$C$13*(INDEX(X$395:X$406,$D1088)+INDEX(X$382:X$393,$D1088))</f>
        <v/>
      </c>
      <c r="Y1088" s="40">
        <f>Y1070*Settings!$C$13*(INDEX(Y$395:Y$406,$D1088)+INDEX(Y$382:Y$393,$D1088))</f>
        <v/>
      </c>
      <c r="Z1088" s="40">
        <f>Z1070*Settings!$C$13*(INDEX(Z$395:Z$406,$D1088)+INDEX(Z$382:Z$393,$D1088))</f>
        <v/>
      </c>
      <c r="AA1088" s="40">
        <f>AA1070*Settings!$C$13*(INDEX(AA$395:AA$406,$D1088)+INDEX(AA$382:AA$393,$D1088))</f>
        <v/>
      </c>
      <c r="AB1088" s="40">
        <f>AB1070*Settings!$C$13*(INDEX(AB$395:AB$406,$D1088)+INDEX(AB$382:AB$393,$D1088))</f>
        <v/>
      </c>
      <c r="AC1088" s="40">
        <f>AC1070*Settings!$C$13*(INDEX(AC$395:AC$406,$D1088)+INDEX(AC$382:AC$393,$D1088))</f>
        <v/>
      </c>
      <c r="AD1088" s="40">
        <f>AD1070*Settings!$C$13*(INDEX(AD$395:AD$406,$D1088)+INDEX(AD$382:AD$393,$D1088))</f>
        <v/>
      </c>
      <c r="AF1088" s="11">
        <f>CodePrefix&amp;$A1088&amp;IF($C1088="","","."&amp;$C1088&amp;"."&amp;$B1088)&amp;INDEX(VarEnd,MATCH($A1088,VarKey,0))&amp;AF$5</f>
        <v/>
      </c>
      <c r="AG1088" s="39">
        <f>AG1070*Settings!$C$13*(INDEX(AG$395:AG$406,$D1088)+INDEX(AG$382:AG$393,$D1088))</f>
        <v/>
      </c>
      <c r="AH1088" s="40">
        <f>AH1070*Settings!$C$13*(INDEX(AH$395:AH$406,$D1088)+INDEX(AH$382:AH$393,$D1088))</f>
        <v/>
      </c>
      <c r="AI1088" s="40">
        <f>AI1070*Settings!$C$13*(INDEX(AI$395:AI$406,$D1088)+INDEX(AI$382:AI$393,$D1088))</f>
        <v/>
      </c>
      <c r="AJ1088" s="40">
        <f>AJ1070*Settings!$C$13*(INDEX(AJ$395:AJ$406,$D1088)+INDEX(AJ$382:AJ$393,$D1088))</f>
        <v/>
      </c>
      <c r="AK1088" s="40">
        <f>AK1070*Settings!$C$13*(INDEX(AK$395:AK$406,$D1088)+INDEX(AK$382:AK$393,$D1088))</f>
        <v/>
      </c>
      <c r="AL1088" s="40">
        <f>AL1070*Settings!$C$13*(INDEX(AL$395:AL$406,$D1088)+INDEX(AL$382:AL$393,$D1088))</f>
        <v/>
      </c>
      <c r="AM1088" s="40">
        <f>AM1070*Settings!$C$13*(INDEX(AM$395:AM$406,$D1088)+INDEX(AM$382:AM$393,$D1088))</f>
        <v/>
      </c>
      <c r="AN1088" s="40">
        <f>AN1070*Settings!$C$13*(INDEX(AN$395:AN$406,$D1088)+INDEX(AN$382:AN$393,$D1088))</f>
        <v/>
      </c>
      <c r="AO1088" s="40">
        <f>AO1070*Settings!$C$13*(INDEX(AO$395:AO$406,$D1088)+INDEX(AO$382:AO$393,$D1088))</f>
        <v/>
      </c>
      <c r="AP1088" s="40">
        <f>AP1070*Settings!$C$13*(INDEX(AP$395:AP$406,$D1088)+INDEX(AP$382:AP$393,$D1088))</f>
        <v/>
      </c>
      <c r="AQ1088" s="40">
        <f>AQ1070*Settings!$C$13*(INDEX(AQ$395:AQ$406,$D1088)+INDEX(AQ$382:AQ$393,$D1088))</f>
        <v/>
      </c>
      <c r="AR1088" s="40">
        <f>AR1070*Settings!$C$13*(INDEX(AR$395:AR$406,$D1088)+INDEX(AR$382:AR$393,$D1088))</f>
        <v/>
      </c>
      <c r="AS1088" s="40">
        <f>AS1070*Settings!$C$13*(INDEX(AS$395:AS$406,$D1088)+INDEX(AS$382:AS$393,$D1088))</f>
        <v/>
      </c>
      <c r="AT1088" s="40">
        <f>AT1070*Settings!$C$13*(INDEX(AT$395:AT$406,$D1088)+INDEX(AT$382:AT$393,$D1088))</f>
        <v/>
      </c>
      <c r="AU1088" s="40">
        <f>AU1070*Settings!$C$13*(INDEX(AU$395:AU$406,$D1088)+INDEX(AU$382:AU$393,$D1088))</f>
        <v/>
      </c>
      <c r="AV1088" s="40">
        <f>AV1070*Settings!$C$13*(INDEX(AV$395:AV$406,$D1088)+INDEX(AV$382:AV$393,$D1088))</f>
        <v/>
      </c>
      <c r="AW1088" s="40">
        <f>AW1070*Settings!$C$13*(INDEX(AW$395:AW$406,$D1088)+INDEX(AW$382:AW$393,$D1088))</f>
        <v/>
      </c>
      <c r="AX1088" s="40">
        <f>AX1070*Settings!$C$13*(INDEX(AX$395:AX$406,$D1088)+INDEX(AX$382:AX$393,$D1088))</f>
        <v/>
      </c>
      <c r="AY1088" s="40">
        <f>AY1070*Settings!$C$13*(INDEX(AY$395:AY$406,$D1088)+INDEX(AY$382:AY$393,$D1088))</f>
        <v/>
      </c>
    </row>
    <row r="1089" hidden="1" outlineLevel="2">
      <c r="A1089" s="14" t="inlineStr">
        <is>
          <t>rtx</t>
        </is>
      </c>
      <c r="B1089" s="14" t="inlineStr">
        <is>
          <t>ker</t>
        </is>
      </c>
      <c r="C1089" s="14" t="inlineStr">
        <is>
          <t>ral</t>
        </is>
      </c>
      <c r="D1089" s="36">
        <f>INDEX(Inputs!$U$5:$U$132,MATCH($B1089&amp;"|"&amp;$C1089,Inputs!$A$5:$A$132,0))</f>
        <v/>
      </c>
      <c r="E1089" s="35" t="n"/>
      <c r="F1089" s="35" t="n"/>
      <c r="G1089" s="35" t="n"/>
      <c r="H1089" s="14">
        <f>INDEX(VarLab,MATCH($A1089,VarKey,0))&amp;INDEX(MemLab,MATCH($C1089&amp;"|"&amp;$B1089,MemKey,0))</f>
        <v/>
      </c>
      <c r="I1089" s="14">
        <f>INDEX(VarUnit,MATCH($A1089,VarKey,0))</f>
        <v/>
      </c>
      <c r="J1089" s="14">
        <f>INDEX(VarSrc,MATCH($A1089,VarKey,0))</f>
        <v/>
      </c>
      <c r="K1089" s="11">
        <f>CodePrefix&amp;$A1089&amp;IF($C1089="","","."&amp;$C1089&amp;"."&amp;$B1089)&amp;INDEX(VarEnd,MATCH($A1089,VarKey,0))&amp;K$5</f>
        <v/>
      </c>
      <c r="L1089" s="39">
        <f>L1071*Settings!$C$13*(INDEX(L$395:L$406,$D1089)+INDEX(L$382:L$393,$D1089))</f>
        <v/>
      </c>
      <c r="M1089" s="40">
        <f>M1071*Settings!$C$13*(INDEX(M$395:M$406,$D1089)+INDEX(M$382:M$393,$D1089))</f>
        <v/>
      </c>
      <c r="N1089" s="40">
        <f>N1071*Settings!$C$13*(INDEX(N$395:N$406,$D1089)+INDEX(N$382:N$393,$D1089))</f>
        <v/>
      </c>
      <c r="O1089" s="40">
        <f>O1071*Settings!$C$13*(INDEX(O$395:O$406,$D1089)+INDEX(O$382:O$393,$D1089))</f>
        <v/>
      </c>
      <c r="P1089" s="40">
        <f>P1071*Settings!$C$13*(INDEX(P$395:P$406,$D1089)+INDEX(P$382:P$393,$D1089))</f>
        <v/>
      </c>
      <c r="Q1089" s="40">
        <f>Q1071*Settings!$C$13*(INDEX(Q$395:Q$406,$D1089)+INDEX(Q$382:Q$393,$D1089))</f>
        <v/>
      </c>
      <c r="R1089" s="40">
        <f>R1071*Settings!$C$13*(INDEX(R$395:R$406,$D1089)+INDEX(R$382:R$393,$D1089))</f>
        <v/>
      </c>
      <c r="S1089" s="40">
        <f>S1071*Settings!$C$13*(INDEX(S$395:S$406,$D1089)+INDEX(S$382:S$393,$D1089))</f>
        <v/>
      </c>
      <c r="T1089" s="40">
        <f>T1071*Settings!$C$13*(INDEX(T$395:T$406,$D1089)+INDEX(T$382:T$393,$D1089))</f>
        <v/>
      </c>
      <c r="U1089" s="40">
        <f>U1071*Settings!$C$13*(INDEX(U$395:U$406,$D1089)+INDEX(U$382:U$393,$D1089))</f>
        <v/>
      </c>
      <c r="V1089" s="40">
        <f>V1071*Settings!$C$13*(INDEX(V$395:V$406,$D1089)+INDEX(V$382:V$393,$D1089))</f>
        <v/>
      </c>
      <c r="W1089" s="40">
        <f>W1071*Settings!$C$13*(INDEX(W$395:W$406,$D1089)+INDEX(W$382:W$393,$D1089))</f>
        <v/>
      </c>
      <c r="X1089" s="40">
        <f>X1071*Settings!$C$13*(INDEX(X$395:X$406,$D1089)+INDEX(X$382:X$393,$D1089))</f>
        <v/>
      </c>
      <c r="Y1089" s="40">
        <f>Y1071*Settings!$C$13*(INDEX(Y$395:Y$406,$D1089)+INDEX(Y$382:Y$393,$D1089))</f>
        <v/>
      </c>
      <c r="Z1089" s="40">
        <f>Z1071*Settings!$C$13*(INDEX(Z$395:Z$406,$D1089)+INDEX(Z$382:Z$393,$D1089))</f>
        <v/>
      </c>
      <c r="AA1089" s="40">
        <f>AA1071*Settings!$C$13*(INDEX(AA$395:AA$406,$D1089)+INDEX(AA$382:AA$393,$D1089))</f>
        <v/>
      </c>
      <c r="AB1089" s="40">
        <f>AB1071*Settings!$C$13*(INDEX(AB$395:AB$406,$D1089)+INDEX(AB$382:AB$393,$D1089))</f>
        <v/>
      </c>
      <c r="AC1089" s="40">
        <f>AC1071*Settings!$C$13*(INDEX(AC$395:AC$406,$D1089)+INDEX(AC$382:AC$393,$D1089))</f>
        <v/>
      </c>
      <c r="AD1089" s="40">
        <f>AD1071*Settings!$C$13*(INDEX(AD$395:AD$406,$D1089)+INDEX(AD$382:AD$393,$D1089))</f>
        <v/>
      </c>
      <c r="AF1089" s="11">
        <f>CodePrefix&amp;$A1089&amp;IF($C1089="","","."&amp;$C1089&amp;"."&amp;$B1089)&amp;INDEX(VarEnd,MATCH($A1089,VarKey,0))&amp;AF$5</f>
        <v/>
      </c>
      <c r="AG1089" s="39">
        <f>AG1071*Settings!$C$13*(INDEX(AG$395:AG$406,$D1089)+INDEX(AG$382:AG$393,$D1089))</f>
        <v/>
      </c>
      <c r="AH1089" s="40">
        <f>AH1071*Settings!$C$13*(INDEX(AH$395:AH$406,$D1089)+INDEX(AH$382:AH$393,$D1089))</f>
        <v/>
      </c>
      <c r="AI1089" s="40">
        <f>AI1071*Settings!$C$13*(INDEX(AI$395:AI$406,$D1089)+INDEX(AI$382:AI$393,$D1089))</f>
        <v/>
      </c>
      <c r="AJ1089" s="40">
        <f>AJ1071*Settings!$C$13*(INDEX(AJ$395:AJ$406,$D1089)+INDEX(AJ$382:AJ$393,$D1089))</f>
        <v/>
      </c>
      <c r="AK1089" s="40">
        <f>AK1071*Settings!$C$13*(INDEX(AK$395:AK$406,$D1089)+INDEX(AK$382:AK$393,$D1089))</f>
        <v/>
      </c>
      <c r="AL1089" s="40">
        <f>AL1071*Settings!$C$13*(INDEX(AL$395:AL$406,$D1089)+INDEX(AL$382:AL$393,$D1089))</f>
        <v/>
      </c>
      <c r="AM1089" s="40">
        <f>AM1071*Settings!$C$13*(INDEX(AM$395:AM$406,$D1089)+INDEX(AM$382:AM$393,$D1089))</f>
        <v/>
      </c>
      <c r="AN1089" s="40">
        <f>AN1071*Settings!$C$13*(INDEX(AN$395:AN$406,$D1089)+INDEX(AN$382:AN$393,$D1089))</f>
        <v/>
      </c>
      <c r="AO1089" s="40">
        <f>AO1071*Settings!$C$13*(INDEX(AO$395:AO$406,$D1089)+INDEX(AO$382:AO$393,$D1089))</f>
        <v/>
      </c>
      <c r="AP1089" s="40">
        <f>AP1071*Settings!$C$13*(INDEX(AP$395:AP$406,$D1089)+INDEX(AP$382:AP$393,$D1089))</f>
        <v/>
      </c>
      <c r="AQ1089" s="40">
        <f>AQ1071*Settings!$C$13*(INDEX(AQ$395:AQ$406,$D1089)+INDEX(AQ$382:AQ$393,$D1089))</f>
        <v/>
      </c>
      <c r="AR1089" s="40">
        <f>AR1071*Settings!$C$13*(INDEX(AR$395:AR$406,$D1089)+INDEX(AR$382:AR$393,$D1089))</f>
        <v/>
      </c>
      <c r="AS1089" s="40">
        <f>AS1071*Settings!$C$13*(INDEX(AS$395:AS$406,$D1089)+INDEX(AS$382:AS$393,$D1089))</f>
        <v/>
      </c>
      <c r="AT1089" s="40">
        <f>AT1071*Settings!$C$13*(INDEX(AT$395:AT$406,$D1089)+INDEX(AT$382:AT$393,$D1089))</f>
        <v/>
      </c>
      <c r="AU1089" s="40">
        <f>AU1071*Settings!$C$13*(INDEX(AU$395:AU$406,$D1089)+INDEX(AU$382:AU$393,$D1089))</f>
        <v/>
      </c>
      <c r="AV1089" s="40">
        <f>AV1071*Settings!$C$13*(INDEX(AV$395:AV$406,$D1089)+INDEX(AV$382:AV$393,$D1089))</f>
        <v/>
      </c>
      <c r="AW1089" s="40">
        <f>AW1071*Settings!$C$13*(INDEX(AW$395:AW$406,$D1089)+INDEX(AW$382:AW$393,$D1089))</f>
        <v/>
      </c>
      <c r="AX1089" s="40">
        <f>AX1071*Settings!$C$13*(INDEX(AX$395:AX$406,$D1089)+INDEX(AX$382:AX$393,$D1089))</f>
        <v/>
      </c>
      <c r="AY1089" s="40">
        <f>AY1071*Settings!$C$13*(INDEX(AY$395:AY$406,$D1089)+INDEX(AY$382:AY$393,$D1089))</f>
        <v/>
      </c>
    </row>
    <row r="1090" hidden="1" outlineLevel="2">
      <c r="A1090" s="14" t="inlineStr">
        <is>
          <t>rtx</t>
        </is>
      </c>
      <c r="B1090" s="14" t="inlineStr">
        <is>
          <t>oop</t>
        </is>
      </c>
      <c r="C1090" s="14" t="inlineStr">
        <is>
          <t>ral</t>
        </is>
      </c>
      <c r="D1090" s="36">
        <f>INDEX(Inputs!$U$5:$U$132,MATCH($B1090&amp;"|"&amp;$C1090,Inputs!$A$5:$A$132,0))</f>
        <v/>
      </c>
      <c r="E1090" s="35" t="n"/>
      <c r="F1090" s="35" t="n"/>
      <c r="G1090" s="35" t="n"/>
      <c r="H1090" s="14">
        <f>INDEX(VarLab,MATCH($A1090,VarKey,0))&amp;INDEX(MemLab,MATCH($C1090&amp;"|"&amp;$B1090,MemKey,0))</f>
        <v/>
      </c>
      <c r="I1090" s="14">
        <f>INDEX(VarUnit,MATCH($A1090,VarKey,0))</f>
        <v/>
      </c>
      <c r="J1090" s="14">
        <f>INDEX(VarSrc,MATCH($A1090,VarKey,0))</f>
        <v/>
      </c>
      <c r="K1090" s="11">
        <f>CodePrefix&amp;$A1090&amp;IF($C1090="","","."&amp;$C1090&amp;"."&amp;$B1090)&amp;INDEX(VarEnd,MATCH($A1090,VarKey,0))&amp;K$5</f>
        <v/>
      </c>
      <c r="L1090" s="39">
        <f>L1072*Settings!$C$13*(INDEX(L$395:L$406,$D1090)+INDEX(L$382:L$393,$D1090))</f>
        <v/>
      </c>
      <c r="M1090" s="40">
        <f>M1072*Settings!$C$13*(INDEX(M$395:M$406,$D1090)+INDEX(M$382:M$393,$D1090))</f>
        <v/>
      </c>
      <c r="N1090" s="40">
        <f>N1072*Settings!$C$13*(INDEX(N$395:N$406,$D1090)+INDEX(N$382:N$393,$D1090))</f>
        <v/>
      </c>
      <c r="O1090" s="40">
        <f>O1072*Settings!$C$13*(INDEX(O$395:O$406,$D1090)+INDEX(O$382:O$393,$D1090))</f>
        <v/>
      </c>
      <c r="P1090" s="40">
        <f>P1072*Settings!$C$13*(INDEX(P$395:P$406,$D1090)+INDEX(P$382:P$393,$D1090))</f>
        <v/>
      </c>
      <c r="Q1090" s="40">
        <f>Q1072*Settings!$C$13*(INDEX(Q$395:Q$406,$D1090)+INDEX(Q$382:Q$393,$D1090))</f>
        <v/>
      </c>
      <c r="R1090" s="40">
        <f>R1072*Settings!$C$13*(INDEX(R$395:R$406,$D1090)+INDEX(R$382:R$393,$D1090))</f>
        <v/>
      </c>
      <c r="S1090" s="40">
        <f>S1072*Settings!$C$13*(INDEX(S$395:S$406,$D1090)+INDEX(S$382:S$393,$D1090))</f>
        <v/>
      </c>
      <c r="T1090" s="40">
        <f>T1072*Settings!$C$13*(INDEX(T$395:T$406,$D1090)+INDEX(T$382:T$393,$D1090))</f>
        <v/>
      </c>
      <c r="U1090" s="40">
        <f>U1072*Settings!$C$13*(INDEX(U$395:U$406,$D1090)+INDEX(U$382:U$393,$D1090))</f>
        <v/>
      </c>
      <c r="V1090" s="40">
        <f>V1072*Settings!$C$13*(INDEX(V$395:V$406,$D1090)+INDEX(V$382:V$393,$D1090))</f>
        <v/>
      </c>
      <c r="W1090" s="40">
        <f>W1072*Settings!$C$13*(INDEX(W$395:W$406,$D1090)+INDEX(W$382:W$393,$D1090))</f>
        <v/>
      </c>
      <c r="X1090" s="40">
        <f>X1072*Settings!$C$13*(INDEX(X$395:X$406,$D1090)+INDEX(X$382:X$393,$D1090))</f>
        <v/>
      </c>
      <c r="Y1090" s="40">
        <f>Y1072*Settings!$C$13*(INDEX(Y$395:Y$406,$D1090)+INDEX(Y$382:Y$393,$D1090))</f>
        <v/>
      </c>
      <c r="Z1090" s="40">
        <f>Z1072*Settings!$C$13*(INDEX(Z$395:Z$406,$D1090)+INDEX(Z$382:Z$393,$D1090))</f>
        <v/>
      </c>
      <c r="AA1090" s="40">
        <f>AA1072*Settings!$C$13*(INDEX(AA$395:AA$406,$D1090)+INDEX(AA$382:AA$393,$D1090))</f>
        <v/>
      </c>
      <c r="AB1090" s="40">
        <f>AB1072*Settings!$C$13*(INDEX(AB$395:AB$406,$D1090)+INDEX(AB$382:AB$393,$D1090))</f>
        <v/>
      </c>
      <c r="AC1090" s="40">
        <f>AC1072*Settings!$C$13*(INDEX(AC$395:AC$406,$D1090)+INDEX(AC$382:AC$393,$D1090))</f>
        <v/>
      </c>
      <c r="AD1090" s="40">
        <f>AD1072*Settings!$C$13*(INDEX(AD$395:AD$406,$D1090)+INDEX(AD$382:AD$393,$D1090))</f>
        <v/>
      </c>
      <c r="AF1090" s="11">
        <f>CodePrefix&amp;$A1090&amp;IF($C1090="","","."&amp;$C1090&amp;"."&amp;$B1090)&amp;INDEX(VarEnd,MATCH($A1090,VarKey,0))&amp;AF$5</f>
        <v/>
      </c>
      <c r="AG1090" s="39">
        <f>AG1072*Settings!$C$13*(INDEX(AG$395:AG$406,$D1090)+INDEX(AG$382:AG$393,$D1090))</f>
        <v/>
      </c>
      <c r="AH1090" s="40">
        <f>AH1072*Settings!$C$13*(INDEX(AH$395:AH$406,$D1090)+INDEX(AH$382:AH$393,$D1090))</f>
        <v/>
      </c>
      <c r="AI1090" s="40">
        <f>AI1072*Settings!$C$13*(INDEX(AI$395:AI$406,$D1090)+INDEX(AI$382:AI$393,$D1090))</f>
        <v/>
      </c>
      <c r="AJ1090" s="40">
        <f>AJ1072*Settings!$C$13*(INDEX(AJ$395:AJ$406,$D1090)+INDEX(AJ$382:AJ$393,$D1090))</f>
        <v/>
      </c>
      <c r="AK1090" s="40">
        <f>AK1072*Settings!$C$13*(INDEX(AK$395:AK$406,$D1090)+INDEX(AK$382:AK$393,$D1090))</f>
        <v/>
      </c>
      <c r="AL1090" s="40">
        <f>AL1072*Settings!$C$13*(INDEX(AL$395:AL$406,$D1090)+INDEX(AL$382:AL$393,$D1090))</f>
        <v/>
      </c>
      <c r="AM1090" s="40">
        <f>AM1072*Settings!$C$13*(INDEX(AM$395:AM$406,$D1090)+INDEX(AM$382:AM$393,$D1090))</f>
        <v/>
      </c>
      <c r="AN1090" s="40">
        <f>AN1072*Settings!$C$13*(INDEX(AN$395:AN$406,$D1090)+INDEX(AN$382:AN$393,$D1090))</f>
        <v/>
      </c>
      <c r="AO1090" s="40">
        <f>AO1072*Settings!$C$13*(INDEX(AO$395:AO$406,$D1090)+INDEX(AO$382:AO$393,$D1090))</f>
        <v/>
      </c>
      <c r="AP1090" s="40">
        <f>AP1072*Settings!$C$13*(INDEX(AP$395:AP$406,$D1090)+INDEX(AP$382:AP$393,$D1090))</f>
        <v/>
      </c>
      <c r="AQ1090" s="40">
        <f>AQ1072*Settings!$C$13*(INDEX(AQ$395:AQ$406,$D1090)+INDEX(AQ$382:AQ$393,$D1090))</f>
        <v/>
      </c>
      <c r="AR1090" s="40">
        <f>AR1072*Settings!$C$13*(INDEX(AR$395:AR$406,$D1090)+INDEX(AR$382:AR$393,$D1090))</f>
        <v/>
      </c>
      <c r="AS1090" s="40">
        <f>AS1072*Settings!$C$13*(INDEX(AS$395:AS$406,$D1090)+INDEX(AS$382:AS$393,$D1090))</f>
        <v/>
      </c>
      <c r="AT1090" s="40">
        <f>AT1072*Settings!$C$13*(INDEX(AT$395:AT$406,$D1090)+INDEX(AT$382:AT$393,$D1090))</f>
        <v/>
      </c>
      <c r="AU1090" s="40">
        <f>AU1072*Settings!$C$13*(INDEX(AU$395:AU$406,$D1090)+INDEX(AU$382:AU$393,$D1090))</f>
        <v/>
      </c>
      <c r="AV1090" s="40">
        <f>AV1072*Settings!$C$13*(INDEX(AV$395:AV$406,$D1090)+INDEX(AV$382:AV$393,$D1090))</f>
        <v/>
      </c>
      <c r="AW1090" s="40">
        <f>AW1072*Settings!$C$13*(INDEX(AW$395:AW$406,$D1090)+INDEX(AW$382:AW$393,$D1090))</f>
        <v/>
      </c>
      <c r="AX1090" s="40">
        <f>AX1072*Settings!$C$13*(INDEX(AX$395:AX$406,$D1090)+INDEX(AX$382:AX$393,$D1090))</f>
        <v/>
      </c>
      <c r="AY1090" s="40">
        <f>AY1072*Settings!$C$13*(INDEX(AY$395:AY$406,$D1090)+INDEX(AY$382:AY$393,$D1090))</f>
        <v/>
      </c>
    </row>
    <row r="1091" hidden="1" outlineLevel="2">
      <c r="A1091" s="14" t="inlineStr">
        <is>
          <t>rtx</t>
        </is>
      </c>
      <c r="B1091" s="14" t="inlineStr">
        <is>
          <t>bio</t>
        </is>
      </c>
      <c r="C1091" s="14" t="inlineStr">
        <is>
          <t>ral</t>
        </is>
      </c>
      <c r="D1091" s="36">
        <f>INDEX(Inputs!$U$5:$U$132,MATCH($B1091&amp;"|"&amp;$C1091,Inputs!$A$5:$A$132,0))</f>
        <v/>
      </c>
      <c r="E1091" s="35" t="n"/>
      <c r="F1091" s="35" t="n"/>
      <c r="G1091" s="35" t="n"/>
      <c r="H1091" s="14">
        <f>INDEX(VarLab,MATCH($A1091,VarKey,0))&amp;INDEX(MemLab,MATCH($C1091&amp;"|"&amp;$B1091,MemKey,0))</f>
        <v/>
      </c>
      <c r="I1091" s="14">
        <f>INDEX(VarUnit,MATCH($A1091,VarKey,0))</f>
        <v/>
      </c>
      <c r="J1091" s="14">
        <f>INDEX(VarSrc,MATCH($A1091,VarKey,0))</f>
        <v/>
      </c>
      <c r="K1091" s="11">
        <f>CodePrefix&amp;$A1091&amp;IF($C1091="","","."&amp;$C1091&amp;"."&amp;$B1091)&amp;INDEX(VarEnd,MATCH($A1091,VarKey,0))&amp;K$5</f>
        <v/>
      </c>
      <c r="L1091" s="39">
        <f>L1073*Settings!$C$13*(INDEX(L$395:L$406,$D1091)+INDEX(L$382:L$393,$D1091))</f>
        <v/>
      </c>
      <c r="M1091" s="40">
        <f>M1073*Settings!$C$13*(INDEX(M$395:M$406,$D1091)+INDEX(M$382:M$393,$D1091))</f>
        <v/>
      </c>
      <c r="N1091" s="40">
        <f>N1073*Settings!$C$13*(INDEX(N$395:N$406,$D1091)+INDEX(N$382:N$393,$D1091))</f>
        <v/>
      </c>
      <c r="O1091" s="40">
        <f>O1073*Settings!$C$13*(INDEX(O$395:O$406,$D1091)+INDEX(O$382:O$393,$D1091))</f>
        <v/>
      </c>
      <c r="P1091" s="40">
        <f>P1073*Settings!$C$13*(INDEX(P$395:P$406,$D1091)+INDEX(P$382:P$393,$D1091))</f>
        <v/>
      </c>
      <c r="Q1091" s="40">
        <f>Q1073*Settings!$C$13*(INDEX(Q$395:Q$406,$D1091)+INDEX(Q$382:Q$393,$D1091))</f>
        <v/>
      </c>
      <c r="R1091" s="40">
        <f>R1073*Settings!$C$13*(INDEX(R$395:R$406,$D1091)+INDEX(R$382:R$393,$D1091))</f>
        <v/>
      </c>
      <c r="S1091" s="40">
        <f>S1073*Settings!$C$13*(INDEX(S$395:S$406,$D1091)+INDEX(S$382:S$393,$D1091))</f>
        <v/>
      </c>
      <c r="T1091" s="40">
        <f>T1073*Settings!$C$13*(INDEX(T$395:T$406,$D1091)+INDEX(T$382:T$393,$D1091))</f>
        <v/>
      </c>
      <c r="U1091" s="40">
        <f>U1073*Settings!$C$13*(INDEX(U$395:U$406,$D1091)+INDEX(U$382:U$393,$D1091))</f>
        <v/>
      </c>
      <c r="V1091" s="40">
        <f>V1073*Settings!$C$13*(INDEX(V$395:V$406,$D1091)+INDEX(V$382:V$393,$D1091))</f>
        <v/>
      </c>
      <c r="W1091" s="40">
        <f>W1073*Settings!$C$13*(INDEX(W$395:W$406,$D1091)+INDEX(W$382:W$393,$D1091))</f>
        <v/>
      </c>
      <c r="X1091" s="40">
        <f>X1073*Settings!$C$13*(INDEX(X$395:X$406,$D1091)+INDEX(X$382:X$393,$D1091))</f>
        <v/>
      </c>
      <c r="Y1091" s="40">
        <f>Y1073*Settings!$C$13*(INDEX(Y$395:Y$406,$D1091)+INDEX(Y$382:Y$393,$D1091))</f>
        <v/>
      </c>
      <c r="Z1091" s="40">
        <f>Z1073*Settings!$C$13*(INDEX(Z$395:Z$406,$D1091)+INDEX(Z$382:Z$393,$D1091))</f>
        <v/>
      </c>
      <c r="AA1091" s="40">
        <f>AA1073*Settings!$C$13*(INDEX(AA$395:AA$406,$D1091)+INDEX(AA$382:AA$393,$D1091))</f>
        <v/>
      </c>
      <c r="AB1091" s="40">
        <f>AB1073*Settings!$C$13*(INDEX(AB$395:AB$406,$D1091)+INDEX(AB$382:AB$393,$D1091))</f>
        <v/>
      </c>
      <c r="AC1091" s="40">
        <f>AC1073*Settings!$C$13*(INDEX(AC$395:AC$406,$D1091)+INDEX(AC$382:AC$393,$D1091))</f>
        <v/>
      </c>
      <c r="AD1091" s="40">
        <f>AD1073*Settings!$C$13*(INDEX(AD$395:AD$406,$D1091)+INDEX(AD$382:AD$393,$D1091))</f>
        <v/>
      </c>
      <c r="AF1091" s="11">
        <f>CodePrefix&amp;$A1091&amp;IF($C1091="","","."&amp;$C1091&amp;"."&amp;$B1091)&amp;INDEX(VarEnd,MATCH($A1091,VarKey,0))&amp;AF$5</f>
        <v/>
      </c>
      <c r="AG1091" s="39">
        <f>AG1073*Settings!$C$13*(INDEX(AG$395:AG$406,$D1091)+INDEX(AG$382:AG$393,$D1091))</f>
        <v/>
      </c>
      <c r="AH1091" s="40">
        <f>AH1073*Settings!$C$13*(INDEX(AH$395:AH$406,$D1091)+INDEX(AH$382:AH$393,$D1091))</f>
        <v/>
      </c>
      <c r="AI1091" s="40">
        <f>AI1073*Settings!$C$13*(INDEX(AI$395:AI$406,$D1091)+INDEX(AI$382:AI$393,$D1091))</f>
        <v/>
      </c>
      <c r="AJ1091" s="40">
        <f>AJ1073*Settings!$C$13*(INDEX(AJ$395:AJ$406,$D1091)+INDEX(AJ$382:AJ$393,$D1091))</f>
        <v/>
      </c>
      <c r="AK1091" s="40">
        <f>AK1073*Settings!$C$13*(INDEX(AK$395:AK$406,$D1091)+INDEX(AK$382:AK$393,$D1091))</f>
        <v/>
      </c>
      <c r="AL1091" s="40">
        <f>AL1073*Settings!$C$13*(INDEX(AL$395:AL$406,$D1091)+INDEX(AL$382:AL$393,$D1091))</f>
        <v/>
      </c>
      <c r="AM1091" s="40">
        <f>AM1073*Settings!$C$13*(INDEX(AM$395:AM$406,$D1091)+INDEX(AM$382:AM$393,$D1091))</f>
        <v/>
      </c>
      <c r="AN1091" s="40">
        <f>AN1073*Settings!$C$13*(INDEX(AN$395:AN$406,$D1091)+INDEX(AN$382:AN$393,$D1091))</f>
        <v/>
      </c>
      <c r="AO1091" s="40">
        <f>AO1073*Settings!$C$13*(INDEX(AO$395:AO$406,$D1091)+INDEX(AO$382:AO$393,$D1091))</f>
        <v/>
      </c>
      <c r="AP1091" s="40">
        <f>AP1073*Settings!$C$13*(INDEX(AP$395:AP$406,$D1091)+INDEX(AP$382:AP$393,$D1091))</f>
        <v/>
      </c>
      <c r="AQ1091" s="40">
        <f>AQ1073*Settings!$C$13*(INDEX(AQ$395:AQ$406,$D1091)+INDEX(AQ$382:AQ$393,$D1091))</f>
        <v/>
      </c>
      <c r="AR1091" s="40">
        <f>AR1073*Settings!$C$13*(INDEX(AR$395:AR$406,$D1091)+INDEX(AR$382:AR$393,$D1091))</f>
        <v/>
      </c>
      <c r="AS1091" s="40">
        <f>AS1073*Settings!$C$13*(INDEX(AS$395:AS$406,$D1091)+INDEX(AS$382:AS$393,$D1091))</f>
        <v/>
      </c>
      <c r="AT1091" s="40">
        <f>AT1073*Settings!$C$13*(INDEX(AT$395:AT$406,$D1091)+INDEX(AT$382:AT$393,$D1091))</f>
        <v/>
      </c>
      <c r="AU1091" s="40">
        <f>AU1073*Settings!$C$13*(INDEX(AU$395:AU$406,$D1091)+INDEX(AU$382:AU$393,$D1091))</f>
        <v/>
      </c>
      <c r="AV1091" s="40">
        <f>AV1073*Settings!$C$13*(INDEX(AV$395:AV$406,$D1091)+INDEX(AV$382:AV$393,$D1091))</f>
        <v/>
      </c>
      <c r="AW1091" s="40">
        <f>AW1073*Settings!$C$13*(INDEX(AW$395:AW$406,$D1091)+INDEX(AW$382:AW$393,$D1091))</f>
        <v/>
      </c>
      <c r="AX1091" s="40">
        <f>AX1073*Settings!$C$13*(INDEX(AX$395:AX$406,$D1091)+INDEX(AX$382:AX$393,$D1091))</f>
        <v/>
      </c>
      <c r="AY1091" s="40">
        <f>AY1073*Settings!$C$13*(INDEX(AY$395:AY$406,$D1091)+INDEX(AY$382:AY$393,$D1091))</f>
        <v/>
      </c>
    </row>
    <row r="1092" hidden="1" outlineLevel="2"/>
    <row r="1093" hidden="1" outlineLevel="2">
      <c r="A1093" s="14" t="inlineStr">
        <is>
          <t>rsub</t>
        </is>
      </c>
      <c r="B1093" s="14" t="inlineStr">
        <is>
          <t>coa</t>
        </is>
      </c>
      <c r="C1093" s="14" t="inlineStr">
        <is>
          <t>ral</t>
        </is>
      </c>
      <c r="D1093" s="36">
        <f>INDEX(Inputs!$U$5:$U$132,MATCH($B1093&amp;"|"&amp;$C1093,Inputs!$A$5:$A$132,0))</f>
        <v/>
      </c>
      <c r="E1093" s="35" t="n"/>
      <c r="F1093" s="35" t="n"/>
      <c r="G1093" s="35" t="n"/>
      <c r="H1093" s="14">
        <f>INDEX(VarLab,MATCH($A1093,VarKey,0))&amp;INDEX(MemLab,MATCH($C1093&amp;"|"&amp;$B1093,MemKey,0))</f>
        <v/>
      </c>
      <c r="I1093" s="14">
        <f>INDEX(VarUnit,MATCH($A1093,VarKey,0))</f>
        <v/>
      </c>
      <c r="J1093" s="14">
        <f>INDEX(VarSrc,MATCH($A1093,VarKey,0))</f>
        <v/>
      </c>
      <c r="K1093" s="11">
        <f>CodePrefix&amp;$A1093&amp;IF($C1093="","","."&amp;$C1093&amp;"."&amp;$B1093)&amp;INDEX(VarEnd,MATCH($A1093,VarKey,0))&amp;K$5</f>
        <v/>
      </c>
      <c r="L1093" s="39">
        <f>L1066*Settings!$C$13*(INDEX(L$408:L$419,$D1093))</f>
        <v/>
      </c>
      <c r="M1093" s="40">
        <f>M1066*Settings!$C$13*(INDEX(M$408:M$419,$D1093))</f>
        <v/>
      </c>
      <c r="N1093" s="40">
        <f>N1066*Settings!$C$13*(INDEX(N$408:N$419,$D1093))</f>
        <v/>
      </c>
      <c r="O1093" s="40">
        <f>O1066*Settings!$C$13*(INDEX(O$408:O$419,$D1093))</f>
        <v/>
      </c>
      <c r="P1093" s="40">
        <f>P1066*Settings!$C$13*(INDEX(P$408:P$419,$D1093))</f>
        <v/>
      </c>
      <c r="Q1093" s="40">
        <f>Q1066*Settings!$C$13*(INDEX(Q$408:Q$419,$D1093))</f>
        <v/>
      </c>
      <c r="R1093" s="40">
        <f>R1066*Settings!$C$13*(INDEX(R$408:R$419,$D1093))</f>
        <v/>
      </c>
      <c r="S1093" s="40">
        <f>S1066*Settings!$C$13*(INDEX(S$408:S$419,$D1093))</f>
        <v/>
      </c>
      <c r="T1093" s="40">
        <f>T1066*Settings!$C$13*(INDEX(T$408:T$419,$D1093))</f>
        <v/>
      </c>
      <c r="U1093" s="40">
        <f>U1066*Settings!$C$13*(INDEX(U$408:U$419,$D1093))</f>
        <v/>
      </c>
      <c r="V1093" s="40">
        <f>V1066*Settings!$C$13*(INDEX(V$408:V$419,$D1093))</f>
        <v/>
      </c>
      <c r="W1093" s="40">
        <f>W1066*Settings!$C$13*(INDEX(W$408:W$419,$D1093))</f>
        <v/>
      </c>
      <c r="X1093" s="40">
        <f>X1066*Settings!$C$13*(INDEX(X$408:X$419,$D1093))</f>
        <v/>
      </c>
      <c r="Y1093" s="40">
        <f>Y1066*Settings!$C$13*(INDEX(Y$408:Y$419,$D1093))</f>
        <v/>
      </c>
      <c r="Z1093" s="40">
        <f>Z1066*Settings!$C$13*(INDEX(Z$408:Z$419,$D1093))</f>
        <v/>
      </c>
      <c r="AA1093" s="40">
        <f>AA1066*Settings!$C$13*(INDEX(AA$408:AA$419,$D1093))</f>
        <v/>
      </c>
      <c r="AB1093" s="40">
        <f>AB1066*Settings!$C$13*(INDEX(AB$408:AB$419,$D1093))</f>
        <v/>
      </c>
      <c r="AC1093" s="40">
        <f>AC1066*Settings!$C$13*(INDEX(AC$408:AC$419,$D1093))</f>
        <v/>
      </c>
      <c r="AD1093" s="40">
        <f>AD1066*Settings!$C$13*(INDEX(AD$408:AD$419,$D1093))</f>
        <v/>
      </c>
      <c r="AF1093" s="11">
        <f>CodePrefix&amp;$A1093&amp;IF($C1093="","","."&amp;$C1093&amp;"."&amp;$B1093)&amp;INDEX(VarEnd,MATCH($A1093,VarKey,0))&amp;AF$5</f>
        <v/>
      </c>
      <c r="AG1093" s="39">
        <f>AG1066*Settings!$C$13*(INDEX(AG$408:AG$419,$D1093))</f>
        <v/>
      </c>
      <c r="AH1093" s="40">
        <f>AH1066*Settings!$C$13*(INDEX(AH$408:AH$419,$D1093))</f>
        <v/>
      </c>
      <c r="AI1093" s="40">
        <f>AI1066*Settings!$C$13*(INDEX(AI$408:AI$419,$D1093))</f>
        <v/>
      </c>
      <c r="AJ1093" s="40">
        <f>AJ1066*Settings!$C$13*(INDEX(AJ$408:AJ$419,$D1093))</f>
        <v/>
      </c>
      <c r="AK1093" s="40">
        <f>AK1066*Settings!$C$13*(INDEX(AK$408:AK$419,$D1093))</f>
        <v/>
      </c>
      <c r="AL1093" s="40">
        <f>AL1066*Settings!$C$13*(INDEX(AL$408:AL$419,$D1093))</f>
        <v/>
      </c>
      <c r="AM1093" s="40">
        <f>AM1066*Settings!$C$13*(INDEX(AM$408:AM$419,$D1093))</f>
        <v/>
      </c>
      <c r="AN1093" s="40">
        <f>AN1066*Settings!$C$13*(INDEX(AN$408:AN$419,$D1093))</f>
        <v/>
      </c>
      <c r="AO1093" s="40">
        <f>AO1066*Settings!$C$13*(INDEX(AO$408:AO$419,$D1093))</f>
        <v/>
      </c>
      <c r="AP1093" s="40">
        <f>AP1066*Settings!$C$13*(INDEX(AP$408:AP$419,$D1093))</f>
        <v/>
      </c>
      <c r="AQ1093" s="40">
        <f>AQ1066*Settings!$C$13*(INDEX(AQ$408:AQ$419,$D1093))</f>
        <v/>
      </c>
      <c r="AR1093" s="40">
        <f>AR1066*Settings!$C$13*(INDEX(AR$408:AR$419,$D1093))</f>
        <v/>
      </c>
      <c r="AS1093" s="40">
        <f>AS1066*Settings!$C$13*(INDEX(AS$408:AS$419,$D1093))</f>
        <v/>
      </c>
      <c r="AT1093" s="40">
        <f>AT1066*Settings!$C$13*(INDEX(AT$408:AT$419,$D1093))</f>
        <v/>
      </c>
      <c r="AU1093" s="40">
        <f>AU1066*Settings!$C$13*(INDEX(AU$408:AU$419,$D1093))</f>
        <v/>
      </c>
      <c r="AV1093" s="40">
        <f>AV1066*Settings!$C$13*(INDEX(AV$408:AV$419,$D1093))</f>
        <v/>
      </c>
      <c r="AW1093" s="40">
        <f>AW1066*Settings!$C$13*(INDEX(AW$408:AW$419,$D1093))</f>
        <v/>
      </c>
      <c r="AX1093" s="40">
        <f>AX1066*Settings!$C$13*(INDEX(AX$408:AX$419,$D1093))</f>
        <v/>
      </c>
      <c r="AY1093" s="40">
        <f>AY1066*Settings!$C$13*(INDEX(AY$408:AY$419,$D1093))</f>
        <v/>
      </c>
    </row>
    <row r="1094" hidden="1" outlineLevel="2">
      <c r="A1094" s="14" t="inlineStr">
        <is>
          <t>rsub</t>
        </is>
      </c>
      <c r="B1094" s="14" t="inlineStr">
        <is>
          <t>nga</t>
        </is>
      </c>
      <c r="C1094" s="14" t="inlineStr">
        <is>
          <t>ral</t>
        </is>
      </c>
      <c r="D1094" s="36">
        <f>INDEX(Inputs!$U$5:$U$132,MATCH($B1094&amp;"|"&amp;$C1094,Inputs!$A$5:$A$132,0))</f>
        <v/>
      </c>
      <c r="E1094" s="35" t="n"/>
      <c r="F1094" s="35" t="n"/>
      <c r="G1094" s="35" t="n"/>
      <c r="H1094" s="14">
        <f>INDEX(VarLab,MATCH($A1094,VarKey,0))&amp;INDEX(MemLab,MATCH($C1094&amp;"|"&amp;$B1094,MemKey,0))</f>
        <v/>
      </c>
      <c r="I1094" s="14">
        <f>INDEX(VarUnit,MATCH($A1094,VarKey,0))</f>
        <v/>
      </c>
      <c r="J1094" s="14">
        <f>INDEX(VarSrc,MATCH($A1094,VarKey,0))</f>
        <v/>
      </c>
      <c r="K1094" s="11">
        <f>CodePrefix&amp;$A1094&amp;IF($C1094="","","."&amp;$C1094&amp;"."&amp;$B1094)&amp;INDEX(VarEnd,MATCH($A1094,VarKey,0))&amp;K$5</f>
        <v/>
      </c>
      <c r="L1094" s="39">
        <f>L1067*Settings!$C$13*(INDEX(L$408:L$419,$D1094))</f>
        <v/>
      </c>
      <c r="M1094" s="40">
        <f>M1067*Settings!$C$13*(INDEX(M$408:M$419,$D1094))</f>
        <v/>
      </c>
      <c r="N1094" s="40">
        <f>N1067*Settings!$C$13*(INDEX(N$408:N$419,$D1094))</f>
        <v/>
      </c>
      <c r="O1094" s="40">
        <f>O1067*Settings!$C$13*(INDEX(O$408:O$419,$D1094))</f>
        <v/>
      </c>
      <c r="P1094" s="40">
        <f>P1067*Settings!$C$13*(INDEX(P$408:P$419,$D1094))</f>
        <v/>
      </c>
      <c r="Q1094" s="40">
        <f>Q1067*Settings!$C$13*(INDEX(Q$408:Q$419,$D1094))</f>
        <v/>
      </c>
      <c r="R1094" s="40">
        <f>R1067*Settings!$C$13*(INDEX(R$408:R$419,$D1094))</f>
        <v/>
      </c>
      <c r="S1094" s="40">
        <f>S1067*Settings!$C$13*(INDEX(S$408:S$419,$D1094))</f>
        <v/>
      </c>
      <c r="T1094" s="40">
        <f>T1067*Settings!$C$13*(INDEX(T$408:T$419,$D1094))</f>
        <v/>
      </c>
      <c r="U1094" s="40">
        <f>U1067*Settings!$C$13*(INDEX(U$408:U$419,$D1094))</f>
        <v/>
      </c>
      <c r="V1094" s="40">
        <f>V1067*Settings!$C$13*(INDEX(V$408:V$419,$D1094))</f>
        <v/>
      </c>
      <c r="W1094" s="40">
        <f>W1067*Settings!$C$13*(INDEX(W$408:W$419,$D1094))</f>
        <v/>
      </c>
      <c r="X1094" s="40">
        <f>X1067*Settings!$C$13*(INDEX(X$408:X$419,$D1094))</f>
        <v/>
      </c>
      <c r="Y1094" s="40">
        <f>Y1067*Settings!$C$13*(INDEX(Y$408:Y$419,$D1094))</f>
        <v/>
      </c>
      <c r="Z1094" s="40">
        <f>Z1067*Settings!$C$13*(INDEX(Z$408:Z$419,$D1094))</f>
        <v/>
      </c>
      <c r="AA1094" s="40">
        <f>AA1067*Settings!$C$13*(INDEX(AA$408:AA$419,$D1094))</f>
        <v/>
      </c>
      <c r="AB1094" s="40">
        <f>AB1067*Settings!$C$13*(INDEX(AB$408:AB$419,$D1094))</f>
        <v/>
      </c>
      <c r="AC1094" s="40">
        <f>AC1067*Settings!$C$13*(INDEX(AC$408:AC$419,$D1094))</f>
        <v/>
      </c>
      <c r="AD1094" s="40">
        <f>AD1067*Settings!$C$13*(INDEX(AD$408:AD$419,$D1094))</f>
        <v/>
      </c>
      <c r="AF1094" s="11">
        <f>CodePrefix&amp;$A1094&amp;IF($C1094="","","."&amp;$C1094&amp;"."&amp;$B1094)&amp;INDEX(VarEnd,MATCH($A1094,VarKey,0))&amp;AF$5</f>
        <v/>
      </c>
      <c r="AG1094" s="39">
        <f>AG1067*Settings!$C$13*(INDEX(AG$408:AG$419,$D1094))</f>
        <v/>
      </c>
      <c r="AH1094" s="40">
        <f>AH1067*Settings!$C$13*(INDEX(AH$408:AH$419,$D1094))</f>
        <v/>
      </c>
      <c r="AI1094" s="40">
        <f>AI1067*Settings!$C$13*(INDEX(AI$408:AI$419,$D1094))</f>
        <v/>
      </c>
      <c r="AJ1094" s="40">
        <f>AJ1067*Settings!$C$13*(INDEX(AJ$408:AJ$419,$D1094))</f>
        <v/>
      </c>
      <c r="AK1094" s="40">
        <f>AK1067*Settings!$C$13*(INDEX(AK$408:AK$419,$D1094))</f>
        <v/>
      </c>
      <c r="AL1094" s="40">
        <f>AL1067*Settings!$C$13*(INDEX(AL$408:AL$419,$D1094))</f>
        <v/>
      </c>
      <c r="AM1094" s="40">
        <f>AM1067*Settings!$C$13*(INDEX(AM$408:AM$419,$D1094))</f>
        <v/>
      </c>
      <c r="AN1094" s="40">
        <f>AN1067*Settings!$C$13*(INDEX(AN$408:AN$419,$D1094))</f>
        <v/>
      </c>
      <c r="AO1094" s="40">
        <f>AO1067*Settings!$C$13*(INDEX(AO$408:AO$419,$D1094))</f>
        <v/>
      </c>
      <c r="AP1094" s="40">
        <f>AP1067*Settings!$C$13*(INDEX(AP$408:AP$419,$D1094))</f>
        <v/>
      </c>
      <c r="AQ1094" s="40">
        <f>AQ1067*Settings!$C$13*(INDEX(AQ$408:AQ$419,$D1094))</f>
        <v/>
      </c>
      <c r="AR1094" s="40">
        <f>AR1067*Settings!$C$13*(INDEX(AR$408:AR$419,$D1094))</f>
        <v/>
      </c>
      <c r="AS1094" s="40">
        <f>AS1067*Settings!$C$13*(INDEX(AS$408:AS$419,$D1094))</f>
        <v/>
      </c>
      <c r="AT1094" s="40">
        <f>AT1067*Settings!$C$13*(INDEX(AT$408:AT$419,$D1094))</f>
        <v/>
      </c>
      <c r="AU1094" s="40">
        <f>AU1067*Settings!$C$13*(INDEX(AU$408:AU$419,$D1094))</f>
        <v/>
      </c>
      <c r="AV1094" s="40">
        <f>AV1067*Settings!$C$13*(INDEX(AV$408:AV$419,$D1094))</f>
        <v/>
      </c>
      <c r="AW1094" s="40">
        <f>AW1067*Settings!$C$13*(INDEX(AW$408:AW$419,$D1094))</f>
        <v/>
      </c>
      <c r="AX1094" s="40">
        <f>AX1067*Settings!$C$13*(INDEX(AX$408:AX$419,$D1094))</f>
        <v/>
      </c>
      <c r="AY1094" s="40">
        <f>AY1067*Settings!$C$13*(INDEX(AY$408:AY$419,$D1094))</f>
        <v/>
      </c>
    </row>
    <row r="1095" hidden="1" outlineLevel="2">
      <c r="A1095" s="14" t="inlineStr">
        <is>
          <t>rsub</t>
        </is>
      </c>
      <c r="B1095" s="14" t="inlineStr">
        <is>
          <t>gso</t>
        </is>
      </c>
      <c r="C1095" s="14" t="inlineStr">
        <is>
          <t>ral</t>
        </is>
      </c>
      <c r="D1095" s="36">
        <f>INDEX(Inputs!$U$5:$U$132,MATCH($B1095&amp;"|"&amp;$C1095,Inputs!$A$5:$A$132,0))</f>
        <v/>
      </c>
      <c r="E1095" s="35" t="n"/>
      <c r="F1095" s="35" t="n"/>
      <c r="G1095" s="35" t="n"/>
      <c r="H1095" s="14">
        <f>INDEX(VarLab,MATCH($A1095,VarKey,0))&amp;INDEX(MemLab,MATCH($C1095&amp;"|"&amp;$B1095,MemKey,0))</f>
        <v/>
      </c>
      <c r="I1095" s="14">
        <f>INDEX(VarUnit,MATCH($A1095,VarKey,0))</f>
        <v/>
      </c>
      <c r="J1095" s="14">
        <f>INDEX(VarSrc,MATCH($A1095,VarKey,0))</f>
        <v/>
      </c>
      <c r="K1095" s="11">
        <f>CodePrefix&amp;$A1095&amp;IF($C1095="","","."&amp;$C1095&amp;"."&amp;$B1095)&amp;INDEX(VarEnd,MATCH($A1095,VarKey,0))&amp;K$5</f>
        <v/>
      </c>
      <c r="L1095" s="39">
        <f>L1068*Settings!$C$13*(INDEX(L$408:L$419,$D1095))</f>
        <v/>
      </c>
      <c r="M1095" s="40">
        <f>M1068*Settings!$C$13*(INDEX(M$408:M$419,$D1095))</f>
        <v/>
      </c>
      <c r="N1095" s="40">
        <f>N1068*Settings!$C$13*(INDEX(N$408:N$419,$D1095))</f>
        <v/>
      </c>
      <c r="O1095" s="40">
        <f>O1068*Settings!$C$13*(INDEX(O$408:O$419,$D1095))</f>
        <v/>
      </c>
      <c r="P1095" s="40">
        <f>P1068*Settings!$C$13*(INDEX(P$408:P$419,$D1095))</f>
        <v/>
      </c>
      <c r="Q1095" s="40">
        <f>Q1068*Settings!$C$13*(INDEX(Q$408:Q$419,$D1095))</f>
        <v/>
      </c>
      <c r="R1095" s="40">
        <f>R1068*Settings!$C$13*(INDEX(R$408:R$419,$D1095))</f>
        <v/>
      </c>
      <c r="S1095" s="40">
        <f>S1068*Settings!$C$13*(INDEX(S$408:S$419,$D1095))</f>
        <v/>
      </c>
      <c r="T1095" s="40">
        <f>T1068*Settings!$C$13*(INDEX(T$408:T$419,$D1095))</f>
        <v/>
      </c>
      <c r="U1095" s="40">
        <f>U1068*Settings!$C$13*(INDEX(U$408:U$419,$D1095))</f>
        <v/>
      </c>
      <c r="V1095" s="40">
        <f>V1068*Settings!$C$13*(INDEX(V$408:V$419,$D1095))</f>
        <v/>
      </c>
      <c r="W1095" s="40">
        <f>W1068*Settings!$C$13*(INDEX(W$408:W$419,$D1095))</f>
        <v/>
      </c>
      <c r="X1095" s="40">
        <f>X1068*Settings!$C$13*(INDEX(X$408:X$419,$D1095))</f>
        <v/>
      </c>
      <c r="Y1095" s="40">
        <f>Y1068*Settings!$C$13*(INDEX(Y$408:Y$419,$D1095))</f>
        <v/>
      </c>
      <c r="Z1095" s="40">
        <f>Z1068*Settings!$C$13*(INDEX(Z$408:Z$419,$D1095))</f>
        <v/>
      </c>
      <c r="AA1095" s="40">
        <f>AA1068*Settings!$C$13*(INDEX(AA$408:AA$419,$D1095))</f>
        <v/>
      </c>
      <c r="AB1095" s="40">
        <f>AB1068*Settings!$C$13*(INDEX(AB$408:AB$419,$D1095))</f>
        <v/>
      </c>
      <c r="AC1095" s="40">
        <f>AC1068*Settings!$C$13*(INDEX(AC$408:AC$419,$D1095))</f>
        <v/>
      </c>
      <c r="AD1095" s="40">
        <f>AD1068*Settings!$C$13*(INDEX(AD$408:AD$419,$D1095))</f>
        <v/>
      </c>
      <c r="AF1095" s="11">
        <f>CodePrefix&amp;$A1095&amp;IF($C1095="","","."&amp;$C1095&amp;"."&amp;$B1095)&amp;INDEX(VarEnd,MATCH($A1095,VarKey,0))&amp;AF$5</f>
        <v/>
      </c>
      <c r="AG1095" s="39">
        <f>AG1068*Settings!$C$13*(INDEX(AG$408:AG$419,$D1095))</f>
        <v/>
      </c>
      <c r="AH1095" s="40">
        <f>AH1068*Settings!$C$13*(INDEX(AH$408:AH$419,$D1095))</f>
        <v/>
      </c>
      <c r="AI1095" s="40">
        <f>AI1068*Settings!$C$13*(INDEX(AI$408:AI$419,$D1095))</f>
        <v/>
      </c>
      <c r="AJ1095" s="40">
        <f>AJ1068*Settings!$C$13*(INDEX(AJ$408:AJ$419,$D1095))</f>
        <v/>
      </c>
      <c r="AK1095" s="40">
        <f>AK1068*Settings!$C$13*(INDEX(AK$408:AK$419,$D1095))</f>
        <v/>
      </c>
      <c r="AL1095" s="40">
        <f>AL1068*Settings!$C$13*(INDEX(AL$408:AL$419,$D1095))</f>
        <v/>
      </c>
      <c r="AM1095" s="40">
        <f>AM1068*Settings!$C$13*(INDEX(AM$408:AM$419,$D1095))</f>
        <v/>
      </c>
      <c r="AN1095" s="40">
        <f>AN1068*Settings!$C$13*(INDEX(AN$408:AN$419,$D1095))</f>
        <v/>
      </c>
      <c r="AO1095" s="40">
        <f>AO1068*Settings!$C$13*(INDEX(AO$408:AO$419,$D1095))</f>
        <v/>
      </c>
      <c r="AP1095" s="40">
        <f>AP1068*Settings!$C$13*(INDEX(AP$408:AP$419,$D1095))</f>
        <v/>
      </c>
      <c r="AQ1095" s="40">
        <f>AQ1068*Settings!$C$13*(INDEX(AQ$408:AQ$419,$D1095))</f>
        <v/>
      </c>
      <c r="AR1095" s="40">
        <f>AR1068*Settings!$C$13*(INDEX(AR$408:AR$419,$D1095))</f>
        <v/>
      </c>
      <c r="AS1095" s="40">
        <f>AS1068*Settings!$C$13*(INDEX(AS$408:AS$419,$D1095))</f>
        <v/>
      </c>
      <c r="AT1095" s="40">
        <f>AT1068*Settings!$C$13*(INDEX(AT$408:AT$419,$D1095))</f>
        <v/>
      </c>
      <c r="AU1095" s="40">
        <f>AU1068*Settings!$C$13*(INDEX(AU$408:AU$419,$D1095))</f>
        <v/>
      </c>
      <c r="AV1095" s="40">
        <f>AV1068*Settings!$C$13*(INDEX(AV$408:AV$419,$D1095))</f>
        <v/>
      </c>
      <c r="AW1095" s="40">
        <f>AW1068*Settings!$C$13*(INDEX(AW$408:AW$419,$D1095))</f>
        <v/>
      </c>
      <c r="AX1095" s="40">
        <f>AX1068*Settings!$C$13*(INDEX(AX$408:AX$419,$D1095))</f>
        <v/>
      </c>
      <c r="AY1095" s="40">
        <f>AY1068*Settings!$C$13*(INDEX(AY$408:AY$419,$D1095))</f>
        <v/>
      </c>
    </row>
    <row r="1096" hidden="1" outlineLevel="2">
      <c r="A1096" s="14" t="inlineStr">
        <is>
          <t>rsub</t>
        </is>
      </c>
      <c r="B1096" s="14" t="inlineStr">
        <is>
          <t>die</t>
        </is>
      </c>
      <c r="C1096" s="14" t="inlineStr">
        <is>
          <t>ral</t>
        </is>
      </c>
      <c r="D1096" s="36">
        <f>INDEX(Inputs!$U$5:$U$132,MATCH($B1096&amp;"|"&amp;$C1096,Inputs!$A$5:$A$132,0))</f>
        <v/>
      </c>
      <c r="E1096" s="35" t="n"/>
      <c r="F1096" s="35" t="n"/>
      <c r="G1096" s="35" t="n"/>
      <c r="H1096" s="14">
        <f>INDEX(VarLab,MATCH($A1096,VarKey,0))&amp;INDEX(MemLab,MATCH($C1096&amp;"|"&amp;$B1096,MemKey,0))</f>
        <v/>
      </c>
      <c r="I1096" s="14">
        <f>INDEX(VarUnit,MATCH($A1096,VarKey,0))</f>
        <v/>
      </c>
      <c r="J1096" s="14">
        <f>INDEX(VarSrc,MATCH($A1096,VarKey,0))</f>
        <v/>
      </c>
      <c r="K1096" s="11">
        <f>CodePrefix&amp;$A1096&amp;IF($C1096="","","."&amp;$C1096&amp;"."&amp;$B1096)&amp;INDEX(VarEnd,MATCH($A1096,VarKey,0))&amp;K$5</f>
        <v/>
      </c>
      <c r="L1096" s="39">
        <f>L1069*Settings!$C$13*(INDEX(L$408:L$419,$D1096))</f>
        <v/>
      </c>
      <c r="M1096" s="40">
        <f>M1069*Settings!$C$13*(INDEX(M$408:M$419,$D1096))</f>
        <v/>
      </c>
      <c r="N1096" s="40">
        <f>N1069*Settings!$C$13*(INDEX(N$408:N$419,$D1096))</f>
        <v/>
      </c>
      <c r="O1096" s="40">
        <f>O1069*Settings!$C$13*(INDEX(O$408:O$419,$D1096))</f>
        <v/>
      </c>
      <c r="P1096" s="40">
        <f>P1069*Settings!$C$13*(INDEX(P$408:P$419,$D1096))</f>
        <v/>
      </c>
      <c r="Q1096" s="40">
        <f>Q1069*Settings!$C$13*(INDEX(Q$408:Q$419,$D1096))</f>
        <v/>
      </c>
      <c r="R1096" s="40">
        <f>R1069*Settings!$C$13*(INDEX(R$408:R$419,$D1096))</f>
        <v/>
      </c>
      <c r="S1096" s="40">
        <f>S1069*Settings!$C$13*(INDEX(S$408:S$419,$D1096))</f>
        <v/>
      </c>
      <c r="T1096" s="40">
        <f>T1069*Settings!$C$13*(INDEX(T$408:T$419,$D1096))</f>
        <v/>
      </c>
      <c r="U1096" s="40">
        <f>U1069*Settings!$C$13*(INDEX(U$408:U$419,$D1096))</f>
        <v/>
      </c>
      <c r="V1096" s="40">
        <f>V1069*Settings!$C$13*(INDEX(V$408:V$419,$D1096))</f>
        <v/>
      </c>
      <c r="W1096" s="40">
        <f>W1069*Settings!$C$13*(INDEX(W$408:W$419,$D1096))</f>
        <v/>
      </c>
      <c r="X1096" s="40">
        <f>X1069*Settings!$C$13*(INDEX(X$408:X$419,$D1096))</f>
        <v/>
      </c>
      <c r="Y1096" s="40">
        <f>Y1069*Settings!$C$13*(INDEX(Y$408:Y$419,$D1096))</f>
        <v/>
      </c>
      <c r="Z1096" s="40">
        <f>Z1069*Settings!$C$13*(INDEX(Z$408:Z$419,$D1096))</f>
        <v/>
      </c>
      <c r="AA1096" s="40">
        <f>AA1069*Settings!$C$13*(INDEX(AA$408:AA$419,$D1096))</f>
        <v/>
      </c>
      <c r="AB1096" s="40">
        <f>AB1069*Settings!$C$13*(INDEX(AB$408:AB$419,$D1096))</f>
        <v/>
      </c>
      <c r="AC1096" s="40">
        <f>AC1069*Settings!$C$13*(INDEX(AC$408:AC$419,$D1096))</f>
        <v/>
      </c>
      <c r="AD1096" s="40">
        <f>AD1069*Settings!$C$13*(INDEX(AD$408:AD$419,$D1096))</f>
        <v/>
      </c>
      <c r="AF1096" s="11">
        <f>CodePrefix&amp;$A1096&amp;IF($C1096="","","."&amp;$C1096&amp;"."&amp;$B1096)&amp;INDEX(VarEnd,MATCH($A1096,VarKey,0))&amp;AF$5</f>
        <v/>
      </c>
      <c r="AG1096" s="39">
        <f>AG1069*Settings!$C$13*(INDEX(AG$408:AG$419,$D1096))</f>
        <v/>
      </c>
      <c r="AH1096" s="40">
        <f>AH1069*Settings!$C$13*(INDEX(AH$408:AH$419,$D1096))</f>
        <v/>
      </c>
      <c r="AI1096" s="40">
        <f>AI1069*Settings!$C$13*(INDEX(AI$408:AI$419,$D1096))</f>
        <v/>
      </c>
      <c r="AJ1096" s="40">
        <f>AJ1069*Settings!$C$13*(INDEX(AJ$408:AJ$419,$D1096))</f>
        <v/>
      </c>
      <c r="AK1096" s="40">
        <f>AK1069*Settings!$C$13*(INDEX(AK$408:AK$419,$D1096))</f>
        <v/>
      </c>
      <c r="AL1096" s="40">
        <f>AL1069*Settings!$C$13*(INDEX(AL$408:AL$419,$D1096))</f>
        <v/>
      </c>
      <c r="AM1096" s="40">
        <f>AM1069*Settings!$C$13*(INDEX(AM$408:AM$419,$D1096))</f>
        <v/>
      </c>
      <c r="AN1096" s="40">
        <f>AN1069*Settings!$C$13*(INDEX(AN$408:AN$419,$D1096))</f>
        <v/>
      </c>
      <c r="AO1096" s="40">
        <f>AO1069*Settings!$C$13*(INDEX(AO$408:AO$419,$D1096))</f>
        <v/>
      </c>
      <c r="AP1096" s="40">
        <f>AP1069*Settings!$C$13*(INDEX(AP$408:AP$419,$D1096))</f>
        <v/>
      </c>
      <c r="AQ1096" s="40">
        <f>AQ1069*Settings!$C$13*(INDEX(AQ$408:AQ$419,$D1096))</f>
        <v/>
      </c>
      <c r="AR1096" s="40">
        <f>AR1069*Settings!$C$13*(INDEX(AR$408:AR$419,$D1096))</f>
        <v/>
      </c>
      <c r="AS1096" s="40">
        <f>AS1069*Settings!$C$13*(INDEX(AS$408:AS$419,$D1096))</f>
        <v/>
      </c>
      <c r="AT1096" s="40">
        <f>AT1069*Settings!$C$13*(INDEX(AT$408:AT$419,$D1096))</f>
        <v/>
      </c>
      <c r="AU1096" s="40">
        <f>AU1069*Settings!$C$13*(INDEX(AU$408:AU$419,$D1096))</f>
        <v/>
      </c>
      <c r="AV1096" s="40">
        <f>AV1069*Settings!$C$13*(INDEX(AV$408:AV$419,$D1096))</f>
        <v/>
      </c>
      <c r="AW1096" s="40">
        <f>AW1069*Settings!$C$13*(INDEX(AW$408:AW$419,$D1096))</f>
        <v/>
      </c>
      <c r="AX1096" s="40">
        <f>AX1069*Settings!$C$13*(INDEX(AX$408:AX$419,$D1096))</f>
        <v/>
      </c>
      <c r="AY1096" s="40">
        <f>AY1069*Settings!$C$13*(INDEX(AY$408:AY$419,$D1096))</f>
        <v/>
      </c>
    </row>
    <row r="1097" hidden="1" outlineLevel="2">
      <c r="A1097" s="14" t="inlineStr">
        <is>
          <t>rsub</t>
        </is>
      </c>
      <c r="B1097" s="14" t="inlineStr">
        <is>
          <t>lpg</t>
        </is>
      </c>
      <c r="C1097" s="14" t="inlineStr">
        <is>
          <t>ral</t>
        </is>
      </c>
      <c r="D1097" s="36">
        <f>INDEX(Inputs!$U$5:$U$132,MATCH($B1097&amp;"|"&amp;$C1097,Inputs!$A$5:$A$132,0))</f>
        <v/>
      </c>
      <c r="E1097" s="35" t="n"/>
      <c r="F1097" s="35" t="n"/>
      <c r="G1097" s="35" t="n"/>
      <c r="H1097" s="14">
        <f>INDEX(VarLab,MATCH($A1097,VarKey,0))&amp;INDEX(MemLab,MATCH($C1097&amp;"|"&amp;$B1097,MemKey,0))</f>
        <v/>
      </c>
      <c r="I1097" s="14">
        <f>INDEX(VarUnit,MATCH($A1097,VarKey,0))</f>
        <v/>
      </c>
      <c r="J1097" s="14">
        <f>INDEX(VarSrc,MATCH($A1097,VarKey,0))</f>
        <v/>
      </c>
      <c r="K1097" s="11">
        <f>CodePrefix&amp;$A1097&amp;IF($C1097="","","."&amp;$C1097&amp;"."&amp;$B1097)&amp;INDEX(VarEnd,MATCH($A1097,VarKey,0))&amp;K$5</f>
        <v/>
      </c>
      <c r="L1097" s="39">
        <f>L1070*Settings!$C$13*(INDEX(L$408:L$419,$D1097))</f>
        <v/>
      </c>
      <c r="M1097" s="40">
        <f>M1070*Settings!$C$13*(INDEX(M$408:M$419,$D1097))</f>
        <v/>
      </c>
      <c r="N1097" s="40">
        <f>N1070*Settings!$C$13*(INDEX(N$408:N$419,$D1097))</f>
        <v/>
      </c>
      <c r="O1097" s="40">
        <f>O1070*Settings!$C$13*(INDEX(O$408:O$419,$D1097))</f>
        <v/>
      </c>
      <c r="P1097" s="40">
        <f>P1070*Settings!$C$13*(INDEX(P$408:P$419,$D1097))</f>
        <v/>
      </c>
      <c r="Q1097" s="40">
        <f>Q1070*Settings!$C$13*(INDEX(Q$408:Q$419,$D1097))</f>
        <v/>
      </c>
      <c r="R1097" s="40">
        <f>R1070*Settings!$C$13*(INDEX(R$408:R$419,$D1097))</f>
        <v/>
      </c>
      <c r="S1097" s="40">
        <f>S1070*Settings!$C$13*(INDEX(S$408:S$419,$D1097))</f>
        <v/>
      </c>
      <c r="T1097" s="40">
        <f>T1070*Settings!$C$13*(INDEX(T$408:T$419,$D1097))</f>
        <v/>
      </c>
      <c r="U1097" s="40">
        <f>U1070*Settings!$C$13*(INDEX(U$408:U$419,$D1097))</f>
        <v/>
      </c>
      <c r="V1097" s="40">
        <f>V1070*Settings!$C$13*(INDEX(V$408:V$419,$D1097))</f>
        <v/>
      </c>
      <c r="W1097" s="40">
        <f>W1070*Settings!$C$13*(INDEX(W$408:W$419,$D1097))</f>
        <v/>
      </c>
      <c r="X1097" s="40">
        <f>X1070*Settings!$C$13*(INDEX(X$408:X$419,$D1097))</f>
        <v/>
      </c>
      <c r="Y1097" s="40">
        <f>Y1070*Settings!$C$13*(INDEX(Y$408:Y$419,$D1097))</f>
        <v/>
      </c>
      <c r="Z1097" s="40">
        <f>Z1070*Settings!$C$13*(INDEX(Z$408:Z$419,$D1097))</f>
        <v/>
      </c>
      <c r="AA1097" s="40">
        <f>AA1070*Settings!$C$13*(INDEX(AA$408:AA$419,$D1097))</f>
        <v/>
      </c>
      <c r="AB1097" s="40">
        <f>AB1070*Settings!$C$13*(INDEX(AB$408:AB$419,$D1097))</f>
        <v/>
      </c>
      <c r="AC1097" s="40">
        <f>AC1070*Settings!$C$13*(INDEX(AC$408:AC$419,$D1097))</f>
        <v/>
      </c>
      <c r="AD1097" s="40">
        <f>AD1070*Settings!$C$13*(INDEX(AD$408:AD$419,$D1097))</f>
        <v/>
      </c>
      <c r="AF1097" s="11">
        <f>CodePrefix&amp;$A1097&amp;IF($C1097="","","."&amp;$C1097&amp;"."&amp;$B1097)&amp;INDEX(VarEnd,MATCH($A1097,VarKey,0))&amp;AF$5</f>
        <v/>
      </c>
      <c r="AG1097" s="39">
        <f>AG1070*Settings!$C$13*(INDEX(AG$408:AG$419,$D1097))</f>
        <v/>
      </c>
      <c r="AH1097" s="40">
        <f>AH1070*Settings!$C$13*(INDEX(AH$408:AH$419,$D1097))</f>
        <v/>
      </c>
      <c r="AI1097" s="40">
        <f>AI1070*Settings!$C$13*(INDEX(AI$408:AI$419,$D1097))</f>
        <v/>
      </c>
      <c r="AJ1097" s="40">
        <f>AJ1070*Settings!$C$13*(INDEX(AJ$408:AJ$419,$D1097))</f>
        <v/>
      </c>
      <c r="AK1097" s="40">
        <f>AK1070*Settings!$C$13*(INDEX(AK$408:AK$419,$D1097))</f>
        <v/>
      </c>
      <c r="AL1097" s="40">
        <f>AL1070*Settings!$C$13*(INDEX(AL$408:AL$419,$D1097))</f>
        <v/>
      </c>
      <c r="AM1097" s="40">
        <f>AM1070*Settings!$C$13*(INDEX(AM$408:AM$419,$D1097))</f>
        <v/>
      </c>
      <c r="AN1097" s="40">
        <f>AN1070*Settings!$C$13*(INDEX(AN$408:AN$419,$D1097))</f>
        <v/>
      </c>
      <c r="AO1097" s="40">
        <f>AO1070*Settings!$C$13*(INDEX(AO$408:AO$419,$D1097))</f>
        <v/>
      </c>
      <c r="AP1097" s="40">
        <f>AP1070*Settings!$C$13*(INDEX(AP$408:AP$419,$D1097))</f>
        <v/>
      </c>
      <c r="AQ1097" s="40">
        <f>AQ1070*Settings!$C$13*(INDEX(AQ$408:AQ$419,$D1097))</f>
        <v/>
      </c>
      <c r="AR1097" s="40">
        <f>AR1070*Settings!$C$13*(INDEX(AR$408:AR$419,$D1097))</f>
        <v/>
      </c>
      <c r="AS1097" s="40">
        <f>AS1070*Settings!$C$13*(INDEX(AS$408:AS$419,$D1097))</f>
        <v/>
      </c>
      <c r="AT1097" s="40">
        <f>AT1070*Settings!$C$13*(INDEX(AT$408:AT$419,$D1097))</f>
        <v/>
      </c>
      <c r="AU1097" s="40">
        <f>AU1070*Settings!$C$13*(INDEX(AU$408:AU$419,$D1097))</f>
        <v/>
      </c>
      <c r="AV1097" s="40">
        <f>AV1070*Settings!$C$13*(INDEX(AV$408:AV$419,$D1097))</f>
        <v/>
      </c>
      <c r="AW1097" s="40">
        <f>AW1070*Settings!$C$13*(INDEX(AW$408:AW$419,$D1097))</f>
        <v/>
      </c>
      <c r="AX1097" s="40">
        <f>AX1070*Settings!$C$13*(INDEX(AX$408:AX$419,$D1097))</f>
        <v/>
      </c>
      <c r="AY1097" s="40">
        <f>AY1070*Settings!$C$13*(INDEX(AY$408:AY$419,$D1097))</f>
        <v/>
      </c>
    </row>
    <row r="1098" hidden="1" outlineLevel="2">
      <c r="A1098" s="14" t="inlineStr">
        <is>
          <t>rsub</t>
        </is>
      </c>
      <c r="B1098" s="14" t="inlineStr">
        <is>
          <t>ker</t>
        </is>
      </c>
      <c r="C1098" s="14" t="inlineStr">
        <is>
          <t>ral</t>
        </is>
      </c>
      <c r="D1098" s="36">
        <f>INDEX(Inputs!$U$5:$U$132,MATCH($B1098&amp;"|"&amp;$C1098,Inputs!$A$5:$A$132,0))</f>
        <v/>
      </c>
      <c r="E1098" s="35" t="n"/>
      <c r="F1098" s="35" t="n"/>
      <c r="G1098" s="35" t="n"/>
      <c r="H1098" s="14">
        <f>INDEX(VarLab,MATCH($A1098,VarKey,0))&amp;INDEX(MemLab,MATCH($C1098&amp;"|"&amp;$B1098,MemKey,0))</f>
        <v/>
      </c>
      <c r="I1098" s="14">
        <f>INDEX(VarUnit,MATCH($A1098,VarKey,0))</f>
        <v/>
      </c>
      <c r="J1098" s="14">
        <f>INDEX(VarSrc,MATCH($A1098,VarKey,0))</f>
        <v/>
      </c>
      <c r="K1098" s="11">
        <f>CodePrefix&amp;$A1098&amp;IF($C1098="","","."&amp;$C1098&amp;"."&amp;$B1098)&amp;INDEX(VarEnd,MATCH($A1098,VarKey,0))&amp;K$5</f>
        <v/>
      </c>
      <c r="L1098" s="39">
        <f>L1071*Settings!$C$13*(INDEX(L$408:L$419,$D1098))</f>
        <v/>
      </c>
      <c r="M1098" s="40">
        <f>M1071*Settings!$C$13*(INDEX(M$408:M$419,$D1098))</f>
        <v/>
      </c>
      <c r="N1098" s="40">
        <f>N1071*Settings!$C$13*(INDEX(N$408:N$419,$D1098))</f>
        <v/>
      </c>
      <c r="O1098" s="40">
        <f>O1071*Settings!$C$13*(INDEX(O$408:O$419,$D1098))</f>
        <v/>
      </c>
      <c r="P1098" s="40">
        <f>P1071*Settings!$C$13*(INDEX(P$408:P$419,$D1098))</f>
        <v/>
      </c>
      <c r="Q1098" s="40">
        <f>Q1071*Settings!$C$13*(INDEX(Q$408:Q$419,$D1098))</f>
        <v/>
      </c>
      <c r="R1098" s="40">
        <f>R1071*Settings!$C$13*(INDEX(R$408:R$419,$D1098))</f>
        <v/>
      </c>
      <c r="S1098" s="40">
        <f>S1071*Settings!$C$13*(INDEX(S$408:S$419,$D1098))</f>
        <v/>
      </c>
      <c r="T1098" s="40">
        <f>T1071*Settings!$C$13*(INDEX(T$408:T$419,$D1098))</f>
        <v/>
      </c>
      <c r="U1098" s="40">
        <f>U1071*Settings!$C$13*(INDEX(U$408:U$419,$D1098))</f>
        <v/>
      </c>
      <c r="V1098" s="40">
        <f>V1071*Settings!$C$13*(INDEX(V$408:V$419,$D1098))</f>
        <v/>
      </c>
      <c r="W1098" s="40">
        <f>W1071*Settings!$C$13*(INDEX(W$408:W$419,$D1098))</f>
        <v/>
      </c>
      <c r="X1098" s="40">
        <f>X1071*Settings!$C$13*(INDEX(X$408:X$419,$D1098))</f>
        <v/>
      </c>
      <c r="Y1098" s="40">
        <f>Y1071*Settings!$C$13*(INDEX(Y$408:Y$419,$D1098))</f>
        <v/>
      </c>
      <c r="Z1098" s="40">
        <f>Z1071*Settings!$C$13*(INDEX(Z$408:Z$419,$D1098))</f>
        <v/>
      </c>
      <c r="AA1098" s="40">
        <f>AA1071*Settings!$C$13*(INDEX(AA$408:AA$419,$D1098))</f>
        <v/>
      </c>
      <c r="AB1098" s="40">
        <f>AB1071*Settings!$C$13*(INDEX(AB$408:AB$419,$D1098))</f>
        <v/>
      </c>
      <c r="AC1098" s="40">
        <f>AC1071*Settings!$C$13*(INDEX(AC$408:AC$419,$D1098))</f>
        <v/>
      </c>
      <c r="AD1098" s="40">
        <f>AD1071*Settings!$C$13*(INDEX(AD$408:AD$419,$D1098))</f>
        <v/>
      </c>
      <c r="AF1098" s="11">
        <f>CodePrefix&amp;$A1098&amp;IF($C1098="","","."&amp;$C1098&amp;"."&amp;$B1098)&amp;INDEX(VarEnd,MATCH($A1098,VarKey,0))&amp;AF$5</f>
        <v/>
      </c>
      <c r="AG1098" s="39">
        <f>AG1071*Settings!$C$13*(INDEX(AG$408:AG$419,$D1098))</f>
        <v/>
      </c>
      <c r="AH1098" s="40">
        <f>AH1071*Settings!$C$13*(INDEX(AH$408:AH$419,$D1098))</f>
        <v/>
      </c>
      <c r="AI1098" s="40">
        <f>AI1071*Settings!$C$13*(INDEX(AI$408:AI$419,$D1098))</f>
        <v/>
      </c>
      <c r="AJ1098" s="40">
        <f>AJ1071*Settings!$C$13*(INDEX(AJ$408:AJ$419,$D1098))</f>
        <v/>
      </c>
      <c r="AK1098" s="40">
        <f>AK1071*Settings!$C$13*(INDEX(AK$408:AK$419,$D1098))</f>
        <v/>
      </c>
      <c r="AL1098" s="40">
        <f>AL1071*Settings!$C$13*(INDEX(AL$408:AL$419,$D1098))</f>
        <v/>
      </c>
      <c r="AM1098" s="40">
        <f>AM1071*Settings!$C$13*(INDEX(AM$408:AM$419,$D1098))</f>
        <v/>
      </c>
      <c r="AN1098" s="40">
        <f>AN1071*Settings!$C$13*(INDEX(AN$408:AN$419,$D1098))</f>
        <v/>
      </c>
      <c r="AO1098" s="40">
        <f>AO1071*Settings!$C$13*(INDEX(AO$408:AO$419,$D1098))</f>
        <v/>
      </c>
      <c r="AP1098" s="40">
        <f>AP1071*Settings!$C$13*(INDEX(AP$408:AP$419,$D1098))</f>
        <v/>
      </c>
      <c r="AQ1098" s="40">
        <f>AQ1071*Settings!$C$13*(INDEX(AQ$408:AQ$419,$D1098))</f>
        <v/>
      </c>
      <c r="AR1098" s="40">
        <f>AR1071*Settings!$C$13*(INDEX(AR$408:AR$419,$D1098))</f>
        <v/>
      </c>
      <c r="AS1098" s="40">
        <f>AS1071*Settings!$C$13*(INDEX(AS$408:AS$419,$D1098))</f>
        <v/>
      </c>
      <c r="AT1098" s="40">
        <f>AT1071*Settings!$C$13*(INDEX(AT$408:AT$419,$D1098))</f>
        <v/>
      </c>
      <c r="AU1098" s="40">
        <f>AU1071*Settings!$C$13*(INDEX(AU$408:AU$419,$D1098))</f>
        <v/>
      </c>
      <c r="AV1098" s="40">
        <f>AV1071*Settings!$C$13*(INDEX(AV$408:AV$419,$D1098))</f>
        <v/>
      </c>
      <c r="AW1098" s="40">
        <f>AW1071*Settings!$C$13*(INDEX(AW$408:AW$419,$D1098))</f>
        <v/>
      </c>
      <c r="AX1098" s="40">
        <f>AX1071*Settings!$C$13*(INDEX(AX$408:AX$419,$D1098))</f>
        <v/>
      </c>
      <c r="AY1098" s="40">
        <f>AY1071*Settings!$C$13*(INDEX(AY$408:AY$419,$D1098))</f>
        <v/>
      </c>
    </row>
    <row r="1099" hidden="1" outlineLevel="2">
      <c r="A1099" s="14" t="inlineStr">
        <is>
          <t>rsub</t>
        </is>
      </c>
      <c r="B1099" s="14" t="inlineStr">
        <is>
          <t>oop</t>
        </is>
      </c>
      <c r="C1099" s="14" t="inlineStr">
        <is>
          <t>ral</t>
        </is>
      </c>
      <c r="D1099" s="36">
        <f>INDEX(Inputs!$U$5:$U$132,MATCH($B1099&amp;"|"&amp;$C1099,Inputs!$A$5:$A$132,0))</f>
        <v/>
      </c>
      <c r="E1099" s="35" t="n"/>
      <c r="F1099" s="35" t="n"/>
      <c r="G1099" s="35" t="n"/>
      <c r="H1099" s="14">
        <f>INDEX(VarLab,MATCH($A1099,VarKey,0))&amp;INDEX(MemLab,MATCH($C1099&amp;"|"&amp;$B1099,MemKey,0))</f>
        <v/>
      </c>
      <c r="I1099" s="14">
        <f>INDEX(VarUnit,MATCH($A1099,VarKey,0))</f>
        <v/>
      </c>
      <c r="J1099" s="14">
        <f>INDEX(VarSrc,MATCH($A1099,VarKey,0))</f>
        <v/>
      </c>
      <c r="K1099" s="11">
        <f>CodePrefix&amp;$A1099&amp;IF($C1099="","","."&amp;$C1099&amp;"."&amp;$B1099)&amp;INDEX(VarEnd,MATCH($A1099,VarKey,0))&amp;K$5</f>
        <v/>
      </c>
      <c r="L1099" s="39">
        <f>L1072*Settings!$C$13*(INDEX(L$408:L$419,$D1099))</f>
        <v/>
      </c>
      <c r="M1099" s="40">
        <f>M1072*Settings!$C$13*(INDEX(M$408:M$419,$D1099))</f>
        <v/>
      </c>
      <c r="N1099" s="40">
        <f>N1072*Settings!$C$13*(INDEX(N$408:N$419,$D1099))</f>
        <v/>
      </c>
      <c r="O1099" s="40">
        <f>O1072*Settings!$C$13*(INDEX(O$408:O$419,$D1099))</f>
        <v/>
      </c>
      <c r="P1099" s="40">
        <f>P1072*Settings!$C$13*(INDEX(P$408:P$419,$D1099))</f>
        <v/>
      </c>
      <c r="Q1099" s="40">
        <f>Q1072*Settings!$C$13*(INDEX(Q$408:Q$419,$D1099))</f>
        <v/>
      </c>
      <c r="R1099" s="40">
        <f>R1072*Settings!$C$13*(INDEX(R$408:R$419,$D1099))</f>
        <v/>
      </c>
      <c r="S1099" s="40">
        <f>S1072*Settings!$C$13*(INDEX(S$408:S$419,$D1099))</f>
        <v/>
      </c>
      <c r="T1099" s="40">
        <f>T1072*Settings!$C$13*(INDEX(T$408:T$419,$D1099))</f>
        <v/>
      </c>
      <c r="U1099" s="40">
        <f>U1072*Settings!$C$13*(INDEX(U$408:U$419,$D1099))</f>
        <v/>
      </c>
      <c r="V1099" s="40">
        <f>V1072*Settings!$C$13*(INDEX(V$408:V$419,$D1099))</f>
        <v/>
      </c>
      <c r="W1099" s="40">
        <f>W1072*Settings!$C$13*(INDEX(W$408:W$419,$D1099))</f>
        <v/>
      </c>
      <c r="X1099" s="40">
        <f>X1072*Settings!$C$13*(INDEX(X$408:X$419,$D1099))</f>
        <v/>
      </c>
      <c r="Y1099" s="40">
        <f>Y1072*Settings!$C$13*(INDEX(Y$408:Y$419,$D1099))</f>
        <v/>
      </c>
      <c r="Z1099" s="40">
        <f>Z1072*Settings!$C$13*(INDEX(Z$408:Z$419,$D1099))</f>
        <v/>
      </c>
      <c r="AA1099" s="40">
        <f>AA1072*Settings!$C$13*(INDEX(AA$408:AA$419,$D1099))</f>
        <v/>
      </c>
      <c r="AB1099" s="40">
        <f>AB1072*Settings!$C$13*(INDEX(AB$408:AB$419,$D1099))</f>
        <v/>
      </c>
      <c r="AC1099" s="40">
        <f>AC1072*Settings!$C$13*(INDEX(AC$408:AC$419,$D1099))</f>
        <v/>
      </c>
      <c r="AD1099" s="40">
        <f>AD1072*Settings!$C$13*(INDEX(AD$408:AD$419,$D1099))</f>
        <v/>
      </c>
      <c r="AF1099" s="11">
        <f>CodePrefix&amp;$A1099&amp;IF($C1099="","","."&amp;$C1099&amp;"."&amp;$B1099)&amp;INDEX(VarEnd,MATCH($A1099,VarKey,0))&amp;AF$5</f>
        <v/>
      </c>
      <c r="AG1099" s="39">
        <f>AG1072*Settings!$C$13*(INDEX(AG$408:AG$419,$D1099))</f>
        <v/>
      </c>
      <c r="AH1099" s="40">
        <f>AH1072*Settings!$C$13*(INDEX(AH$408:AH$419,$D1099))</f>
        <v/>
      </c>
      <c r="AI1099" s="40">
        <f>AI1072*Settings!$C$13*(INDEX(AI$408:AI$419,$D1099))</f>
        <v/>
      </c>
      <c r="AJ1099" s="40">
        <f>AJ1072*Settings!$C$13*(INDEX(AJ$408:AJ$419,$D1099))</f>
        <v/>
      </c>
      <c r="AK1099" s="40">
        <f>AK1072*Settings!$C$13*(INDEX(AK$408:AK$419,$D1099))</f>
        <v/>
      </c>
      <c r="AL1099" s="40">
        <f>AL1072*Settings!$C$13*(INDEX(AL$408:AL$419,$D1099))</f>
        <v/>
      </c>
      <c r="AM1099" s="40">
        <f>AM1072*Settings!$C$13*(INDEX(AM$408:AM$419,$D1099))</f>
        <v/>
      </c>
      <c r="AN1099" s="40">
        <f>AN1072*Settings!$C$13*(INDEX(AN$408:AN$419,$D1099))</f>
        <v/>
      </c>
      <c r="AO1099" s="40">
        <f>AO1072*Settings!$C$13*(INDEX(AO$408:AO$419,$D1099))</f>
        <v/>
      </c>
      <c r="AP1099" s="40">
        <f>AP1072*Settings!$C$13*(INDEX(AP$408:AP$419,$D1099))</f>
        <v/>
      </c>
      <c r="AQ1099" s="40">
        <f>AQ1072*Settings!$C$13*(INDEX(AQ$408:AQ$419,$D1099))</f>
        <v/>
      </c>
      <c r="AR1099" s="40">
        <f>AR1072*Settings!$C$13*(INDEX(AR$408:AR$419,$D1099))</f>
        <v/>
      </c>
      <c r="AS1099" s="40">
        <f>AS1072*Settings!$C$13*(INDEX(AS$408:AS$419,$D1099))</f>
        <v/>
      </c>
      <c r="AT1099" s="40">
        <f>AT1072*Settings!$C$13*(INDEX(AT$408:AT$419,$D1099))</f>
        <v/>
      </c>
      <c r="AU1099" s="40">
        <f>AU1072*Settings!$C$13*(INDEX(AU$408:AU$419,$D1099))</f>
        <v/>
      </c>
      <c r="AV1099" s="40">
        <f>AV1072*Settings!$C$13*(INDEX(AV$408:AV$419,$D1099))</f>
        <v/>
      </c>
      <c r="AW1099" s="40">
        <f>AW1072*Settings!$C$13*(INDEX(AW$408:AW$419,$D1099))</f>
        <v/>
      </c>
      <c r="AX1099" s="40">
        <f>AX1072*Settings!$C$13*(INDEX(AX$408:AX$419,$D1099))</f>
        <v/>
      </c>
      <c r="AY1099" s="40">
        <f>AY1072*Settings!$C$13*(INDEX(AY$408:AY$419,$D1099))</f>
        <v/>
      </c>
    </row>
    <row r="1100" hidden="1" outlineLevel="2">
      <c r="A1100" s="14" t="inlineStr">
        <is>
          <t>rsub</t>
        </is>
      </c>
      <c r="B1100" s="14" t="inlineStr">
        <is>
          <t>bio</t>
        </is>
      </c>
      <c r="C1100" s="14" t="inlineStr">
        <is>
          <t>ral</t>
        </is>
      </c>
      <c r="D1100" s="36">
        <f>INDEX(Inputs!$U$5:$U$132,MATCH($B1100&amp;"|"&amp;$C1100,Inputs!$A$5:$A$132,0))</f>
        <v/>
      </c>
      <c r="E1100" s="35" t="n"/>
      <c r="F1100" s="35" t="n"/>
      <c r="G1100" s="35" t="n"/>
      <c r="H1100" s="14">
        <f>INDEX(VarLab,MATCH($A1100,VarKey,0))&amp;INDEX(MemLab,MATCH($C1100&amp;"|"&amp;$B1100,MemKey,0))</f>
        <v/>
      </c>
      <c r="I1100" s="14">
        <f>INDEX(VarUnit,MATCH($A1100,VarKey,0))</f>
        <v/>
      </c>
      <c r="J1100" s="14">
        <f>INDEX(VarSrc,MATCH($A1100,VarKey,0))</f>
        <v/>
      </c>
      <c r="K1100" s="11">
        <f>CodePrefix&amp;$A1100&amp;IF($C1100="","","."&amp;$C1100&amp;"."&amp;$B1100)&amp;INDEX(VarEnd,MATCH($A1100,VarKey,0))&amp;K$5</f>
        <v/>
      </c>
      <c r="L1100" s="39">
        <f>L1073*Settings!$C$13*(INDEX(L$408:L$419,$D1100))</f>
        <v/>
      </c>
      <c r="M1100" s="40">
        <f>M1073*Settings!$C$13*(INDEX(M$408:M$419,$D1100))</f>
        <v/>
      </c>
      <c r="N1100" s="40">
        <f>N1073*Settings!$C$13*(INDEX(N$408:N$419,$D1100))</f>
        <v/>
      </c>
      <c r="O1100" s="40">
        <f>O1073*Settings!$C$13*(INDEX(O$408:O$419,$D1100))</f>
        <v/>
      </c>
      <c r="P1100" s="40">
        <f>P1073*Settings!$C$13*(INDEX(P$408:P$419,$D1100))</f>
        <v/>
      </c>
      <c r="Q1100" s="40">
        <f>Q1073*Settings!$C$13*(INDEX(Q$408:Q$419,$D1100))</f>
        <v/>
      </c>
      <c r="R1100" s="40">
        <f>R1073*Settings!$C$13*(INDEX(R$408:R$419,$D1100))</f>
        <v/>
      </c>
      <c r="S1100" s="40">
        <f>S1073*Settings!$C$13*(INDEX(S$408:S$419,$D1100))</f>
        <v/>
      </c>
      <c r="T1100" s="40">
        <f>T1073*Settings!$C$13*(INDEX(T$408:T$419,$D1100))</f>
        <v/>
      </c>
      <c r="U1100" s="40">
        <f>U1073*Settings!$C$13*(INDEX(U$408:U$419,$D1100))</f>
        <v/>
      </c>
      <c r="V1100" s="40">
        <f>V1073*Settings!$C$13*(INDEX(V$408:V$419,$D1100))</f>
        <v/>
      </c>
      <c r="W1100" s="40">
        <f>W1073*Settings!$C$13*(INDEX(W$408:W$419,$D1100))</f>
        <v/>
      </c>
      <c r="X1100" s="40">
        <f>X1073*Settings!$C$13*(INDEX(X$408:X$419,$D1100))</f>
        <v/>
      </c>
      <c r="Y1100" s="40">
        <f>Y1073*Settings!$C$13*(INDEX(Y$408:Y$419,$D1100))</f>
        <v/>
      </c>
      <c r="Z1100" s="40">
        <f>Z1073*Settings!$C$13*(INDEX(Z$408:Z$419,$D1100))</f>
        <v/>
      </c>
      <c r="AA1100" s="40">
        <f>AA1073*Settings!$C$13*(INDEX(AA$408:AA$419,$D1100))</f>
        <v/>
      </c>
      <c r="AB1100" s="40">
        <f>AB1073*Settings!$C$13*(INDEX(AB$408:AB$419,$D1100))</f>
        <v/>
      </c>
      <c r="AC1100" s="40">
        <f>AC1073*Settings!$C$13*(INDEX(AC$408:AC$419,$D1100))</f>
        <v/>
      </c>
      <c r="AD1100" s="40">
        <f>AD1073*Settings!$C$13*(INDEX(AD$408:AD$419,$D1100))</f>
        <v/>
      </c>
      <c r="AF1100" s="11">
        <f>CodePrefix&amp;$A1100&amp;IF($C1100="","","."&amp;$C1100&amp;"."&amp;$B1100)&amp;INDEX(VarEnd,MATCH($A1100,VarKey,0))&amp;AF$5</f>
        <v/>
      </c>
      <c r="AG1100" s="39">
        <f>AG1073*Settings!$C$13*(INDEX(AG$408:AG$419,$D1100))</f>
        <v/>
      </c>
      <c r="AH1100" s="40">
        <f>AH1073*Settings!$C$13*(INDEX(AH$408:AH$419,$D1100))</f>
        <v/>
      </c>
      <c r="AI1100" s="40">
        <f>AI1073*Settings!$C$13*(INDEX(AI$408:AI$419,$D1100))</f>
        <v/>
      </c>
      <c r="AJ1100" s="40">
        <f>AJ1073*Settings!$C$13*(INDEX(AJ$408:AJ$419,$D1100))</f>
        <v/>
      </c>
      <c r="AK1100" s="40">
        <f>AK1073*Settings!$C$13*(INDEX(AK$408:AK$419,$D1100))</f>
        <v/>
      </c>
      <c r="AL1100" s="40">
        <f>AL1073*Settings!$C$13*(INDEX(AL$408:AL$419,$D1100))</f>
        <v/>
      </c>
      <c r="AM1100" s="40">
        <f>AM1073*Settings!$C$13*(INDEX(AM$408:AM$419,$D1100))</f>
        <v/>
      </c>
      <c r="AN1100" s="40">
        <f>AN1073*Settings!$C$13*(INDEX(AN$408:AN$419,$D1100))</f>
        <v/>
      </c>
      <c r="AO1100" s="40">
        <f>AO1073*Settings!$C$13*(INDEX(AO$408:AO$419,$D1100))</f>
        <v/>
      </c>
      <c r="AP1100" s="40">
        <f>AP1073*Settings!$C$13*(INDEX(AP$408:AP$419,$D1100))</f>
        <v/>
      </c>
      <c r="AQ1100" s="40">
        <f>AQ1073*Settings!$C$13*(INDEX(AQ$408:AQ$419,$D1100))</f>
        <v/>
      </c>
      <c r="AR1100" s="40">
        <f>AR1073*Settings!$C$13*(INDEX(AR$408:AR$419,$D1100))</f>
        <v/>
      </c>
      <c r="AS1100" s="40">
        <f>AS1073*Settings!$C$13*(INDEX(AS$408:AS$419,$D1100))</f>
        <v/>
      </c>
      <c r="AT1100" s="40">
        <f>AT1073*Settings!$C$13*(INDEX(AT$408:AT$419,$D1100))</f>
        <v/>
      </c>
      <c r="AU1100" s="40">
        <f>AU1073*Settings!$C$13*(INDEX(AU$408:AU$419,$D1100))</f>
        <v/>
      </c>
      <c r="AV1100" s="40">
        <f>AV1073*Settings!$C$13*(INDEX(AV$408:AV$419,$D1100))</f>
        <v/>
      </c>
      <c r="AW1100" s="40">
        <f>AW1073*Settings!$C$13*(INDEX(AW$408:AW$419,$D1100))</f>
        <v/>
      </c>
      <c r="AX1100" s="40">
        <f>AX1073*Settings!$C$13*(INDEX(AX$408:AX$419,$D1100))</f>
        <v/>
      </c>
      <c r="AY1100" s="40">
        <f>AY1073*Settings!$C$13*(INDEX(AY$408:AY$419,$D1100))</f>
        <v/>
      </c>
    </row>
    <row r="1101" hidden="1" outlineLevel="2"/>
    <row r="1102" hidden="1" outlineLevel="2">
      <c r="A1102" s="14" t="inlineStr">
        <is>
          <t>rnew</t>
        </is>
      </c>
      <c r="B1102" s="14" t="inlineStr">
        <is>
          <t>coa</t>
        </is>
      </c>
      <c r="C1102" s="14" t="inlineStr">
        <is>
          <t>ral</t>
        </is>
      </c>
      <c r="D1102" s="36">
        <f>INDEX(Inputs!$V$5:$V$132,MATCH($B1102&amp;"|"&amp;$C1102,Inputs!$A$5:$A$132,0))</f>
        <v/>
      </c>
      <c r="E1102" s="35" t="n"/>
      <c r="F1102" s="35" t="n"/>
      <c r="G1102" s="35" t="n"/>
      <c r="H1102" s="14">
        <f>INDEX(VarLab,MATCH($A1102,VarKey,0))&amp;INDEX(MemLab,MATCH($C1102&amp;"|"&amp;$B1102,MemKey,0))</f>
        <v/>
      </c>
      <c r="I1102" s="14">
        <f>INDEX(VarUnit,MATCH($A1102,VarKey,0))</f>
        <v/>
      </c>
      <c r="J1102" s="14">
        <f>INDEX(VarSrc,MATCH($A1102,VarKey,0))</f>
        <v/>
      </c>
      <c r="K1102" s="11">
        <f>CodePrefix&amp;$A1102&amp;IF($C1102="","","."&amp;$C1102&amp;"."&amp;$B1102)&amp;INDEX(VarEnd,MATCH($A1102,VarKey,0))&amp;K$5</f>
        <v/>
      </c>
      <c r="L1102" s="39">
        <f>L1066*Settings!$C$13*(L1012+L1030+L1021*L$201+L1039*$D1102)</f>
        <v/>
      </c>
      <c r="M1102" s="40">
        <f>M1066*Settings!$C$13*(M1012+M1030+M1021*M$201+M1039*$D1102)</f>
        <v/>
      </c>
      <c r="N1102" s="40">
        <f>N1066*Settings!$C$13*(N1012+N1030+N1021*N$201+N1039*$D1102)</f>
        <v/>
      </c>
      <c r="O1102" s="40">
        <f>O1066*Settings!$C$13*(O1012+O1030+O1021*O$201+O1039*$D1102)</f>
        <v/>
      </c>
      <c r="P1102" s="40">
        <f>P1066*Settings!$C$13*(P1012+P1030+P1021*P$201+P1039*$D1102)</f>
        <v/>
      </c>
      <c r="Q1102" s="40">
        <f>Q1066*Settings!$C$13*(Q1012+Q1030+Q1021*Q$201+Q1039*$D1102)</f>
        <v/>
      </c>
      <c r="R1102" s="40">
        <f>R1066*Settings!$C$13*(R1012+R1030+R1021*R$201+R1039*$D1102)</f>
        <v/>
      </c>
      <c r="S1102" s="40">
        <f>S1066*Settings!$C$13*(S1012+S1030+S1021*S$201+S1039*$D1102)</f>
        <v/>
      </c>
      <c r="T1102" s="40">
        <f>T1066*Settings!$C$13*(T1012+T1030+T1021*T$201+T1039*$D1102)</f>
        <v/>
      </c>
      <c r="U1102" s="40">
        <f>U1066*Settings!$C$13*(U1012+U1030+U1021*U$201+U1039*$D1102)</f>
        <v/>
      </c>
      <c r="V1102" s="40">
        <f>V1066*Settings!$C$13*(V1012+V1030+V1021*V$201+V1039*$D1102)</f>
        <v/>
      </c>
      <c r="W1102" s="40">
        <f>W1066*Settings!$C$13*(W1012+W1030+W1021*W$201+W1039*$D1102)</f>
        <v/>
      </c>
      <c r="X1102" s="40">
        <f>X1066*Settings!$C$13*(X1012+X1030+X1021*X$201+X1039*$D1102)</f>
        <v/>
      </c>
      <c r="Y1102" s="40">
        <f>Y1066*Settings!$C$13*(Y1012+Y1030+Y1021*Y$201+Y1039*$D1102)</f>
        <v/>
      </c>
      <c r="Z1102" s="40">
        <f>Z1066*Settings!$C$13*(Z1012+Z1030+Z1021*Z$201+Z1039*$D1102)</f>
        <v/>
      </c>
      <c r="AA1102" s="40">
        <f>AA1066*Settings!$C$13*(AA1012+AA1030+AA1021*AA$201+AA1039*$D1102)</f>
        <v/>
      </c>
      <c r="AB1102" s="40">
        <f>AB1066*Settings!$C$13*(AB1012+AB1030+AB1021*AB$201+AB1039*$D1102)</f>
        <v/>
      </c>
      <c r="AC1102" s="40">
        <f>AC1066*Settings!$C$13*(AC1012+AC1030+AC1021*AC$201+AC1039*$D1102)</f>
        <v/>
      </c>
      <c r="AD1102" s="40">
        <f>AD1066*Settings!$C$13*(AD1012+AD1030+AD1021*AD$201+AD1039*$D1102)</f>
        <v/>
      </c>
      <c r="AF1102" s="11">
        <f>CodePrefix&amp;$A1102&amp;IF($C1102="","","."&amp;$C1102&amp;"."&amp;$B1102)&amp;INDEX(VarEnd,MATCH($A1102,VarKey,0))&amp;AF$5</f>
        <v/>
      </c>
      <c r="AG1102" s="39">
        <f>AG1066*Settings!$C$13*(AG1012+AG1030+AG1021*AG$201+AG1039*$D1102)</f>
        <v/>
      </c>
      <c r="AH1102" s="40">
        <f>AH1066*Settings!$C$13*(AH1012+AH1030+AH1021*AH$201+AH1039*$D1102)</f>
        <v/>
      </c>
      <c r="AI1102" s="40">
        <f>AI1066*Settings!$C$13*(AI1012+AI1030+AI1021*AI$201+AI1039*$D1102)</f>
        <v/>
      </c>
      <c r="AJ1102" s="40">
        <f>AJ1066*Settings!$C$13*(AJ1012+AJ1030+AJ1021*AJ$201+AJ1039*$D1102)</f>
        <v/>
      </c>
      <c r="AK1102" s="40">
        <f>AK1066*Settings!$C$13*(AK1012+AK1030+AK1021*AK$201+AK1039*$D1102)</f>
        <v/>
      </c>
      <c r="AL1102" s="40">
        <f>AL1066*Settings!$C$13*(AL1012+AL1030+AL1021*AL$201+AL1039*$D1102)</f>
        <v/>
      </c>
      <c r="AM1102" s="40">
        <f>AM1066*Settings!$C$13*(AM1012+AM1030+AM1021*AM$201+AM1039*$D1102)</f>
        <v/>
      </c>
      <c r="AN1102" s="40">
        <f>AN1066*Settings!$C$13*(AN1012+AN1030+AN1021*AN$201+AN1039*$D1102)</f>
        <v/>
      </c>
      <c r="AO1102" s="40">
        <f>AO1066*Settings!$C$13*(AO1012+AO1030+AO1021*AO$201+AO1039*$D1102)</f>
        <v/>
      </c>
      <c r="AP1102" s="40">
        <f>AP1066*Settings!$C$13*(AP1012+AP1030+AP1021*AP$201+AP1039*$D1102)</f>
        <v/>
      </c>
      <c r="AQ1102" s="40">
        <f>AQ1066*Settings!$C$13*(AQ1012+AQ1030+AQ1021*AQ$201+AQ1039*$D1102)</f>
        <v/>
      </c>
      <c r="AR1102" s="40">
        <f>AR1066*Settings!$C$13*(AR1012+AR1030+AR1021*AR$201+AR1039*$D1102)</f>
        <v/>
      </c>
      <c r="AS1102" s="40">
        <f>AS1066*Settings!$C$13*(AS1012+AS1030+AS1021*AS$201+AS1039*$D1102)</f>
        <v/>
      </c>
      <c r="AT1102" s="40">
        <f>AT1066*Settings!$C$13*(AT1012+AT1030+AT1021*AT$201+AT1039*$D1102)</f>
        <v/>
      </c>
      <c r="AU1102" s="40">
        <f>AU1066*Settings!$C$13*(AU1012+AU1030+AU1021*AU$201+AU1039*$D1102)</f>
        <v/>
      </c>
      <c r="AV1102" s="40">
        <f>AV1066*Settings!$C$13*(AV1012+AV1030+AV1021*AV$201+AV1039*$D1102)</f>
        <v/>
      </c>
      <c r="AW1102" s="40">
        <f>AW1066*Settings!$C$13*(AW1012+AW1030+AW1021*AW$201+AW1039*$D1102)</f>
        <v/>
      </c>
      <c r="AX1102" s="40">
        <f>AX1066*Settings!$C$13*(AX1012+AX1030+AX1021*AX$201+AX1039*$D1102)</f>
        <v/>
      </c>
      <c r="AY1102" s="40">
        <f>AY1066*Settings!$C$13*(AY1012+AY1030+AY1021*AY$201+AY1039*$D1102)</f>
        <v/>
      </c>
    </row>
    <row r="1103" hidden="1" outlineLevel="2">
      <c r="A1103" s="14" t="inlineStr">
        <is>
          <t>rnew</t>
        </is>
      </c>
      <c r="B1103" s="14" t="inlineStr">
        <is>
          <t>nga</t>
        </is>
      </c>
      <c r="C1103" s="14" t="inlineStr">
        <is>
          <t>ral</t>
        </is>
      </c>
      <c r="D1103" s="36">
        <f>INDEX(Inputs!$V$5:$V$132,MATCH($B1103&amp;"|"&amp;$C1103,Inputs!$A$5:$A$132,0))</f>
        <v/>
      </c>
      <c r="E1103" s="35" t="n"/>
      <c r="F1103" s="35" t="n"/>
      <c r="G1103" s="35" t="n"/>
      <c r="H1103" s="14">
        <f>INDEX(VarLab,MATCH($A1103,VarKey,0))&amp;INDEX(MemLab,MATCH($C1103&amp;"|"&amp;$B1103,MemKey,0))</f>
        <v/>
      </c>
      <c r="I1103" s="14">
        <f>INDEX(VarUnit,MATCH($A1103,VarKey,0))</f>
        <v/>
      </c>
      <c r="J1103" s="14">
        <f>INDEX(VarSrc,MATCH($A1103,VarKey,0))</f>
        <v/>
      </c>
      <c r="K1103" s="11">
        <f>CodePrefix&amp;$A1103&amp;IF($C1103="","","."&amp;$C1103&amp;"."&amp;$B1103)&amp;INDEX(VarEnd,MATCH($A1103,VarKey,0))&amp;K$5</f>
        <v/>
      </c>
      <c r="L1103" s="39">
        <f>L1067*Settings!$C$13*(L1013+L1031+L1022*L$201+L1040*$D1103)</f>
        <v/>
      </c>
      <c r="M1103" s="40">
        <f>M1067*Settings!$C$13*(M1013+M1031+M1022*M$201+M1040*$D1103)</f>
        <v/>
      </c>
      <c r="N1103" s="40">
        <f>N1067*Settings!$C$13*(N1013+N1031+N1022*N$201+N1040*$D1103)</f>
        <v/>
      </c>
      <c r="O1103" s="40">
        <f>O1067*Settings!$C$13*(O1013+O1031+O1022*O$201+O1040*$D1103)</f>
        <v/>
      </c>
      <c r="P1103" s="40">
        <f>P1067*Settings!$C$13*(P1013+P1031+P1022*P$201+P1040*$D1103)</f>
        <v/>
      </c>
      <c r="Q1103" s="40">
        <f>Q1067*Settings!$C$13*(Q1013+Q1031+Q1022*Q$201+Q1040*$D1103)</f>
        <v/>
      </c>
      <c r="R1103" s="40">
        <f>R1067*Settings!$C$13*(R1013+R1031+R1022*R$201+R1040*$D1103)</f>
        <v/>
      </c>
      <c r="S1103" s="40">
        <f>S1067*Settings!$C$13*(S1013+S1031+S1022*S$201+S1040*$D1103)</f>
        <v/>
      </c>
      <c r="T1103" s="40">
        <f>T1067*Settings!$C$13*(T1013+T1031+T1022*T$201+T1040*$D1103)</f>
        <v/>
      </c>
      <c r="U1103" s="40">
        <f>U1067*Settings!$C$13*(U1013+U1031+U1022*U$201+U1040*$D1103)</f>
        <v/>
      </c>
      <c r="V1103" s="40">
        <f>V1067*Settings!$C$13*(V1013+V1031+V1022*V$201+V1040*$D1103)</f>
        <v/>
      </c>
      <c r="W1103" s="40">
        <f>W1067*Settings!$C$13*(W1013+W1031+W1022*W$201+W1040*$D1103)</f>
        <v/>
      </c>
      <c r="X1103" s="40">
        <f>X1067*Settings!$C$13*(X1013+X1031+X1022*X$201+X1040*$D1103)</f>
        <v/>
      </c>
      <c r="Y1103" s="40">
        <f>Y1067*Settings!$C$13*(Y1013+Y1031+Y1022*Y$201+Y1040*$D1103)</f>
        <v/>
      </c>
      <c r="Z1103" s="40">
        <f>Z1067*Settings!$C$13*(Z1013+Z1031+Z1022*Z$201+Z1040*$D1103)</f>
        <v/>
      </c>
      <c r="AA1103" s="40">
        <f>AA1067*Settings!$C$13*(AA1013+AA1031+AA1022*AA$201+AA1040*$D1103)</f>
        <v/>
      </c>
      <c r="AB1103" s="40">
        <f>AB1067*Settings!$C$13*(AB1013+AB1031+AB1022*AB$201+AB1040*$D1103)</f>
        <v/>
      </c>
      <c r="AC1103" s="40">
        <f>AC1067*Settings!$C$13*(AC1013+AC1031+AC1022*AC$201+AC1040*$D1103)</f>
        <v/>
      </c>
      <c r="AD1103" s="40">
        <f>AD1067*Settings!$C$13*(AD1013+AD1031+AD1022*AD$201+AD1040*$D1103)</f>
        <v/>
      </c>
      <c r="AF1103" s="11">
        <f>CodePrefix&amp;$A1103&amp;IF($C1103="","","."&amp;$C1103&amp;"."&amp;$B1103)&amp;INDEX(VarEnd,MATCH($A1103,VarKey,0))&amp;AF$5</f>
        <v/>
      </c>
      <c r="AG1103" s="39">
        <f>AG1067*Settings!$C$13*(AG1013+AG1031+AG1022*AG$201+AG1040*$D1103)</f>
        <v/>
      </c>
      <c r="AH1103" s="40">
        <f>AH1067*Settings!$C$13*(AH1013+AH1031+AH1022*AH$201+AH1040*$D1103)</f>
        <v/>
      </c>
      <c r="AI1103" s="40">
        <f>AI1067*Settings!$C$13*(AI1013+AI1031+AI1022*AI$201+AI1040*$D1103)</f>
        <v/>
      </c>
      <c r="AJ1103" s="40">
        <f>AJ1067*Settings!$C$13*(AJ1013+AJ1031+AJ1022*AJ$201+AJ1040*$D1103)</f>
        <v/>
      </c>
      <c r="AK1103" s="40">
        <f>AK1067*Settings!$C$13*(AK1013+AK1031+AK1022*AK$201+AK1040*$D1103)</f>
        <v/>
      </c>
      <c r="AL1103" s="40">
        <f>AL1067*Settings!$C$13*(AL1013+AL1031+AL1022*AL$201+AL1040*$D1103)</f>
        <v/>
      </c>
      <c r="AM1103" s="40">
        <f>AM1067*Settings!$C$13*(AM1013+AM1031+AM1022*AM$201+AM1040*$D1103)</f>
        <v/>
      </c>
      <c r="AN1103" s="40">
        <f>AN1067*Settings!$C$13*(AN1013+AN1031+AN1022*AN$201+AN1040*$D1103)</f>
        <v/>
      </c>
      <c r="AO1103" s="40">
        <f>AO1067*Settings!$C$13*(AO1013+AO1031+AO1022*AO$201+AO1040*$D1103)</f>
        <v/>
      </c>
      <c r="AP1103" s="40">
        <f>AP1067*Settings!$C$13*(AP1013+AP1031+AP1022*AP$201+AP1040*$D1103)</f>
        <v/>
      </c>
      <c r="AQ1103" s="40">
        <f>AQ1067*Settings!$C$13*(AQ1013+AQ1031+AQ1022*AQ$201+AQ1040*$D1103)</f>
        <v/>
      </c>
      <c r="AR1103" s="40">
        <f>AR1067*Settings!$C$13*(AR1013+AR1031+AR1022*AR$201+AR1040*$D1103)</f>
        <v/>
      </c>
      <c r="AS1103" s="40">
        <f>AS1067*Settings!$C$13*(AS1013+AS1031+AS1022*AS$201+AS1040*$D1103)</f>
        <v/>
      </c>
      <c r="AT1103" s="40">
        <f>AT1067*Settings!$C$13*(AT1013+AT1031+AT1022*AT$201+AT1040*$D1103)</f>
        <v/>
      </c>
      <c r="AU1103" s="40">
        <f>AU1067*Settings!$C$13*(AU1013+AU1031+AU1022*AU$201+AU1040*$D1103)</f>
        <v/>
      </c>
      <c r="AV1103" s="40">
        <f>AV1067*Settings!$C$13*(AV1013+AV1031+AV1022*AV$201+AV1040*$D1103)</f>
        <v/>
      </c>
      <c r="AW1103" s="40">
        <f>AW1067*Settings!$C$13*(AW1013+AW1031+AW1022*AW$201+AW1040*$D1103)</f>
        <v/>
      </c>
      <c r="AX1103" s="40">
        <f>AX1067*Settings!$C$13*(AX1013+AX1031+AX1022*AX$201+AX1040*$D1103)</f>
        <v/>
      </c>
      <c r="AY1103" s="40">
        <f>AY1067*Settings!$C$13*(AY1013+AY1031+AY1022*AY$201+AY1040*$D1103)</f>
        <v/>
      </c>
    </row>
    <row r="1104" hidden="1" outlineLevel="2">
      <c r="A1104" s="14" t="inlineStr">
        <is>
          <t>rnew</t>
        </is>
      </c>
      <c r="B1104" s="14" t="inlineStr">
        <is>
          <t>gso</t>
        </is>
      </c>
      <c r="C1104" s="14" t="inlineStr">
        <is>
          <t>ral</t>
        </is>
      </c>
      <c r="D1104" s="36">
        <f>INDEX(Inputs!$V$5:$V$132,MATCH($B1104&amp;"|"&amp;$C1104,Inputs!$A$5:$A$132,0))</f>
        <v/>
      </c>
      <c r="E1104" s="35" t="n"/>
      <c r="F1104" s="35" t="n"/>
      <c r="G1104" s="35" t="n"/>
      <c r="H1104" s="14">
        <f>INDEX(VarLab,MATCH($A1104,VarKey,0))&amp;INDEX(MemLab,MATCH($C1104&amp;"|"&amp;$B1104,MemKey,0))</f>
        <v/>
      </c>
      <c r="I1104" s="14">
        <f>INDEX(VarUnit,MATCH($A1104,VarKey,0))</f>
        <v/>
      </c>
      <c r="J1104" s="14">
        <f>INDEX(VarSrc,MATCH($A1104,VarKey,0))</f>
        <v/>
      </c>
      <c r="K1104" s="11">
        <f>CodePrefix&amp;$A1104&amp;IF($C1104="","","."&amp;$C1104&amp;"."&amp;$B1104)&amp;INDEX(VarEnd,MATCH($A1104,VarKey,0))&amp;K$5</f>
        <v/>
      </c>
      <c r="L1104" s="39">
        <f>L1068*Settings!$C$13*(L1014+L1032+L1023*L$201+L1041*$D1104)</f>
        <v/>
      </c>
      <c r="M1104" s="40">
        <f>M1068*Settings!$C$13*(M1014+M1032+M1023*M$201+M1041*$D1104)</f>
        <v/>
      </c>
      <c r="N1104" s="40">
        <f>N1068*Settings!$C$13*(N1014+N1032+N1023*N$201+N1041*$D1104)</f>
        <v/>
      </c>
      <c r="O1104" s="40">
        <f>O1068*Settings!$C$13*(O1014+O1032+O1023*O$201+O1041*$D1104)</f>
        <v/>
      </c>
      <c r="P1104" s="40">
        <f>P1068*Settings!$C$13*(P1014+P1032+P1023*P$201+P1041*$D1104)</f>
        <v/>
      </c>
      <c r="Q1104" s="40">
        <f>Q1068*Settings!$C$13*(Q1014+Q1032+Q1023*Q$201+Q1041*$D1104)</f>
        <v/>
      </c>
      <c r="R1104" s="40">
        <f>R1068*Settings!$C$13*(R1014+R1032+R1023*R$201+R1041*$D1104)</f>
        <v/>
      </c>
      <c r="S1104" s="40">
        <f>S1068*Settings!$C$13*(S1014+S1032+S1023*S$201+S1041*$D1104)</f>
        <v/>
      </c>
      <c r="T1104" s="40">
        <f>T1068*Settings!$C$13*(T1014+T1032+T1023*T$201+T1041*$D1104)</f>
        <v/>
      </c>
      <c r="U1104" s="40">
        <f>U1068*Settings!$C$13*(U1014+U1032+U1023*U$201+U1041*$D1104)</f>
        <v/>
      </c>
      <c r="V1104" s="40">
        <f>V1068*Settings!$C$13*(V1014+V1032+V1023*V$201+V1041*$D1104)</f>
        <v/>
      </c>
      <c r="W1104" s="40">
        <f>W1068*Settings!$C$13*(W1014+W1032+W1023*W$201+W1041*$D1104)</f>
        <v/>
      </c>
      <c r="X1104" s="40">
        <f>X1068*Settings!$C$13*(X1014+X1032+X1023*X$201+X1041*$D1104)</f>
        <v/>
      </c>
      <c r="Y1104" s="40">
        <f>Y1068*Settings!$C$13*(Y1014+Y1032+Y1023*Y$201+Y1041*$D1104)</f>
        <v/>
      </c>
      <c r="Z1104" s="40">
        <f>Z1068*Settings!$C$13*(Z1014+Z1032+Z1023*Z$201+Z1041*$D1104)</f>
        <v/>
      </c>
      <c r="AA1104" s="40">
        <f>AA1068*Settings!$C$13*(AA1014+AA1032+AA1023*AA$201+AA1041*$D1104)</f>
        <v/>
      </c>
      <c r="AB1104" s="40">
        <f>AB1068*Settings!$C$13*(AB1014+AB1032+AB1023*AB$201+AB1041*$D1104)</f>
        <v/>
      </c>
      <c r="AC1104" s="40">
        <f>AC1068*Settings!$C$13*(AC1014+AC1032+AC1023*AC$201+AC1041*$D1104)</f>
        <v/>
      </c>
      <c r="AD1104" s="40">
        <f>AD1068*Settings!$C$13*(AD1014+AD1032+AD1023*AD$201+AD1041*$D1104)</f>
        <v/>
      </c>
      <c r="AF1104" s="11">
        <f>CodePrefix&amp;$A1104&amp;IF($C1104="","","."&amp;$C1104&amp;"."&amp;$B1104)&amp;INDEX(VarEnd,MATCH($A1104,VarKey,0))&amp;AF$5</f>
        <v/>
      </c>
      <c r="AG1104" s="39">
        <f>AG1068*Settings!$C$13*(AG1014+AG1032+AG1023*AG$201+AG1041*$D1104)</f>
        <v/>
      </c>
      <c r="AH1104" s="40">
        <f>AH1068*Settings!$C$13*(AH1014+AH1032+AH1023*AH$201+AH1041*$D1104)</f>
        <v/>
      </c>
      <c r="AI1104" s="40">
        <f>AI1068*Settings!$C$13*(AI1014+AI1032+AI1023*AI$201+AI1041*$D1104)</f>
        <v/>
      </c>
      <c r="AJ1104" s="40">
        <f>AJ1068*Settings!$C$13*(AJ1014+AJ1032+AJ1023*AJ$201+AJ1041*$D1104)</f>
        <v/>
      </c>
      <c r="AK1104" s="40">
        <f>AK1068*Settings!$C$13*(AK1014+AK1032+AK1023*AK$201+AK1041*$D1104)</f>
        <v/>
      </c>
      <c r="AL1104" s="40">
        <f>AL1068*Settings!$C$13*(AL1014+AL1032+AL1023*AL$201+AL1041*$D1104)</f>
        <v/>
      </c>
      <c r="AM1104" s="40">
        <f>AM1068*Settings!$C$13*(AM1014+AM1032+AM1023*AM$201+AM1041*$D1104)</f>
        <v/>
      </c>
      <c r="AN1104" s="40">
        <f>AN1068*Settings!$C$13*(AN1014+AN1032+AN1023*AN$201+AN1041*$D1104)</f>
        <v/>
      </c>
      <c r="AO1104" s="40">
        <f>AO1068*Settings!$C$13*(AO1014+AO1032+AO1023*AO$201+AO1041*$D1104)</f>
        <v/>
      </c>
      <c r="AP1104" s="40">
        <f>AP1068*Settings!$C$13*(AP1014+AP1032+AP1023*AP$201+AP1041*$D1104)</f>
        <v/>
      </c>
      <c r="AQ1104" s="40">
        <f>AQ1068*Settings!$C$13*(AQ1014+AQ1032+AQ1023*AQ$201+AQ1041*$D1104)</f>
        <v/>
      </c>
      <c r="AR1104" s="40">
        <f>AR1068*Settings!$C$13*(AR1014+AR1032+AR1023*AR$201+AR1041*$D1104)</f>
        <v/>
      </c>
      <c r="AS1104" s="40">
        <f>AS1068*Settings!$C$13*(AS1014+AS1032+AS1023*AS$201+AS1041*$D1104)</f>
        <v/>
      </c>
      <c r="AT1104" s="40">
        <f>AT1068*Settings!$C$13*(AT1014+AT1032+AT1023*AT$201+AT1041*$D1104)</f>
        <v/>
      </c>
      <c r="AU1104" s="40">
        <f>AU1068*Settings!$C$13*(AU1014+AU1032+AU1023*AU$201+AU1041*$D1104)</f>
        <v/>
      </c>
      <c r="AV1104" s="40">
        <f>AV1068*Settings!$C$13*(AV1014+AV1032+AV1023*AV$201+AV1041*$D1104)</f>
        <v/>
      </c>
      <c r="AW1104" s="40">
        <f>AW1068*Settings!$C$13*(AW1014+AW1032+AW1023*AW$201+AW1041*$D1104)</f>
        <v/>
      </c>
      <c r="AX1104" s="40">
        <f>AX1068*Settings!$C$13*(AX1014+AX1032+AX1023*AX$201+AX1041*$D1104)</f>
        <v/>
      </c>
      <c r="AY1104" s="40">
        <f>AY1068*Settings!$C$13*(AY1014+AY1032+AY1023*AY$201+AY1041*$D1104)</f>
        <v/>
      </c>
    </row>
    <row r="1105" hidden="1" outlineLevel="2">
      <c r="A1105" s="14" t="inlineStr">
        <is>
          <t>rnew</t>
        </is>
      </c>
      <c r="B1105" s="14" t="inlineStr">
        <is>
          <t>die</t>
        </is>
      </c>
      <c r="C1105" s="14" t="inlineStr">
        <is>
          <t>ral</t>
        </is>
      </c>
      <c r="D1105" s="36">
        <f>INDEX(Inputs!$V$5:$V$132,MATCH($B1105&amp;"|"&amp;$C1105,Inputs!$A$5:$A$132,0))</f>
        <v/>
      </c>
      <c r="E1105" s="35" t="n"/>
      <c r="F1105" s="35" t="n"/>
      <c r="G1105" s="35" t="n"/>
      <c r="H1105" s="14">
        <f>INDEX(VarLab,MATCH($A1105,VarKey,0))&amp;INDEX(MemLab,MATCH($C1105&amp;"|"&amp;$B1105,MemKey,0))</f>
        <v/>
      </c>
      <c r="I1105" s="14">
        <f>INDEX(VarUnit,MATCH($A1105,VarKey,0))</f>
        <v/>
      </c>
      <c r="J1105" s="14">
        <f>INDEX(VarSrc,MATCH($A1105,VarKey,0))</f>
        <v/>
      </c>
      <c r="K1105" s="11">
        <f>CodePrefix&amp;$A1105&amp;IF($C1105="","","."&amp;$C1105&amp;"."&amp;$B1105)&amp;INDEX(VarEnd,MATCH($A1105,VarKey,0))&amp;K$5</f>
        <v/>
      </c>
      <c r="L1105" s="39">
        <f>L1069*Settings!$C$13*(L1015+L1033+L1024*L$201+L1042*$D1105)</f>
        <v/>
      </c>
      <c r="M1105" s="40">
        <f>M1069*Settings!$C$13*(M1015+M1033+M1024*M$201+M1042*$D1105)</f>
        <v/>
      </c>
      <c r="N1105" s="40">
        <f>N1069*Settings!$C$13*(N1015+N1033+N1024*N$201+N1042*$D1105)</f>
        <v/>
      </c>
      <c r="O1105" s="40">
        <f>O1069*Settings!$C$13*(O1015+O1033+O1024*O$201+O1042*$D1105)</f>
        <v/>
      </c>
      <c r="P1105" s="40">
        <f>P1069*Settings!$C$13*(P1015+P1033+P1024*P$201+P1042*$D1105)</f>
        <v/>
      </c>
      <c r="Q1105" s="40">
        <f>Q1069*Settings!$C$13*(Q1015+Q1033+Q1024*Q$201+Q1042*$D1105)</f>
        <v/>
      </c>
      <c r="R1105" s="40">
        <f>R1069*Settings!$C$13*(R1015+R1033+R1024*R$201+R1042*$D1105)</f>
        <v/>
      </c>
      <c r="S1105" s="40">
        <f>S1069*Settings!$C$13*(S1015+S1033+S1024*S$201+S1042*$D1105)</f>
        <v/>
      </c>
      <c r="T1105" s="40">
        <f>T1069*Settings!$C$13*(T1015+T1033+T1024*T$201+T1042*$D1105)</f>
        <v/>
      </c>
      <c r="U1105" s="40">
        <f>U1069*Settings!$C$13*(U1015+U1033+U1024*U$201+U1042*$D1105)</f>
        <v/>
      </c>
      <c r="V1105" s="40">
        <f>V1069*Settings!$C$13*(V1015+V1033+V1024*V$201+V1042*$D1105)</f>
        <v/>
      </c>
      <c r="W1105" s="40">
        <f>W1069*Settings!$C$13*(W1015+W1033+W1024*W$201+W1042*$D1105)</f>
        <v/>
      </c>
      <c r="X1105" s="40">
        <f>X1069*Settings!$C$13*(X1015+X1033+X1024*X$201+X1042*$D1105)</f>
        <v/>
      </c>
      <c r="Y1105" s="40">
        <f>Y1069*Settings!$C$13*(Y1015+Y1033+Y1024*Y$201+Y1042*$D1105)</f>
        <v/>
      </c>
      <c r="Z1105" s="40">
        <f>Z1069*Settings!$C$13*(Z1015+Z1033+Z1024*Z$201+Z1042*$D1105)</f>
        <v/>
      </c>
      <c r="AA1105" s="40">
        <f>AA1069*Settings!$C$13*(AA1015+AA1033+AA1024*AA$201+AA1042*$D1105)</f>
        <v/>
      </c>
      <c r="AB1105" s="40">
        <f>AB1069*Settings!$C$13*(AB1015+AB1033+AB1024*AB$201+AB1042*$D1105)</f>
        <v/>
      </c>
      <c r="AC1105" s="40">
        <f>AC1069*Settings!$C$13*(AC1015+AC1033+AC1024*AC$201+AC1042*$D1105)</f>
        <v/>
      </c>
      <c r="AD1105" s="40">
        <f>AD1069*Settings!$C$13*(AD1015+AD1033+AD1024*AD$201+AD1042*$D1105)</f>
        <v/>
      </c>
      <c r="AF1105" s="11">
        <f>CodePrefix&amp;$A1105&amp;IF($C1105="","","."&amp;$C1105&amp;"."&amp;$B1105)&amp;INDEX(VarEnd,MATCH($A1105,VarKey,0))&amp;AF$5</f>
        <v/>
      </c>
      <c r="AG1105" s="39">
        <f>AG1069*Settings!$C$13*(AG1015+AG1033+AG1024*AG$201+AG1042*$D1105)</f>
        <v/>
      </c>
      <c r="AH1105" s="40">
        <f>AH1069*Settings!$C$13*(AH1015+AH1033+AH1024*AH$201+AH1042*$D1105)</f>
        <v/>
      </c>
      <c r="AI1105" s="40">
        <f>AI1069*Settings!$C$13*(AI1015+AI1033+AI1024*AI$201+AI1042*$D1105)</f>
        <v/>
      </c>
      <c r="AJ1105" s="40">
        <f>AJ1069*Settings!$C$13*(AJ1015+AJ1033+AJ1024*AJ$201+AJ1042*$D1105)</f>
        <v/>
      </c>
      <c r="AK1105" s="40">
        <f>AK1069*Settings!$C$13*(AK1015+AK1033+AK1024*AK$201+AK1042*$D1105)</f>
        <v/>
      </c>
      <c r="AL1105" s="40">
        <f>AL1069*Settings!$C$13*(AL1015+AL1033+AL1024*AL$201+AL1042*$D1105)</f>
        <v/>
      </c>
      <c r="AM1105" s="40">
        <f>AM1069*Settings!$C$13*(AM1015+AM1033+AM1024*AM$201+AM1042*$D1105)</f>
        <v/>
      </c>
      <c r="AN1105" s="40">
        <f>AN1069*Settings!$C$13*(AN1015+AN1033+AN1024*AN$201+AN1042*$D1105)</f>
        <v/>
      </c>
      <c r="AO1105" s="40">
        <f>AO1069*Settings!$C$13*(AO1015+AO1033+AO1024*AO$201+AO1042*$D1105)</f>
        <v/>
      </c>
      <c r="AP1105" s="40">
        <f>AP1069*Settings!$C$13*(AP1015+AP1033+AP1024*AP$201+AP1042*$D1105)</f>
        <v/>
      </c>
      <c r="AQ1105" s="40">
        <f>AQ1069*Settings!$C$13*(AQ1015+AQ1033+AQ1024*AQ$201+AQ1042*$D1105)</f>
        <v/>
      </c>
      <c r="AR1105" s="40">
        <f>AR1069*Settings!$C$13*(AR1015+AR1033+AR1024*AR$201+AR1042*$D1105)</f>
        <v/>
      </c>
      <c r="AS1105" s="40">
        <f>AS1069*Settings!$C$13*(AS1015+AS1033+AS1024*AS$201+AS1042*$D1105)</f>
        <v/>
      </c>
      <c r="AT1105" s="40">
        <f>AT1069*Settings!$C$13*(AT1015+AT1033+AT1024*AT$201+AT1042*$D1105)</f>
        <v/>
      </c>
      <c r="AU1105" s="40">
        <f>AU1069*Settings!$C$13*(AU1015+AU1033+AU1024*AU$201+AU1042*$D1105)</f>
        <v/>
      </c>
      <c r="AV1105" s="40">
        <f>AV1069*Settings!$C$13*(AV1015+AV1033+AV1024*AV$201+AV1042*$D1105)</f>
        <v/>
      </c>
      <c r="AW1105" s="40">
        <f>AW1069*Settings!$C$13*(AW1015+AW1033+AW1024*AW$201+AW1042*$D1105)</f>
        <v/>
      </c>
      <c r="AX1105" s="40">
        <f>AX1069*Settings!$C$13*(AX1015+AX1033+AX1024*AX$201+AX1042*$D1105)</f>
        <v/>
      </c>
      <c r="AY1105" s="40">
        <f>AY1069*Settings!$C$13*(AY1015+AY1033+AY1024*AY$201+AY1042*$D1105)</f>
        <v/>
      </c>
    </row>
    <row r="1106" hidden="1" outlineLevel="2">
      <c r="A1106" s="14" t="inlineStr">
        <is>
          <t>rnew</t>
        </is>
      </c>
      <c r="B1106" s="14" t="inlineStr">
        <is>
          <t>lpg</t>
        </is>
      </c>
      <c r="C1106" s="14" t="inlineStr">
        <is>
          <t>ral</t>
        </is>
      </c>
      <c r="D1106" s="36">
        <f>INDEX(Inputs!$V$5:$V$132,MATCH($B1106&amp;"|"&amp;$C1106,Inputs!$A$5:$A$132,0))</f>
        <v/>
      </c>
      <c r="E1106" s="35" t="n"/>
      <c r="F1106" s="35" t="n"/>
      <c r="G1106" s="35" t="n"/>
      <c r="H1106" s="14">
        <f>INDEX(VarLab,MATCH($A1106,VarKey,0))&amp;INDEX(MemLab,MATCH($C1106&amp;"|"&amp;$B1106,MemKey,0))</f>
        <v/>
      </c>
      <c r="I1106" s="14">
        <f>INDEX(VarUnit,MATCH($A1106,VarKey,0))</f>
        <v/>
      </c>
      <c r="J1106" s="14">
        <f>INDEX(VarSrc,MATCH($A1106,VarKey,0))</f>
        <v/>
      </c>
      <c r="K1106" s="11">
        <f>CodePrefix&amp;$A1106&amp;IF($C1106="","","."&amp;$C1106&amp;"."&amp;$B1106)&amp;INDEX(VarEnd,MATCH($A1106,VarKey,0))&amp;K$5</f>
        <v/>
      </c>
      <c r="L1106" s="39">
        <f>L1070*Settings!$C$13*(L1016+L1034+L1025*L$201+L1043*$D1106)</f>
        <v/>
      </c>
      <c r="M1106" s="40">
        <f>M1070*Settings!$C$13*(M1016+M1034+M1025*M$201+M1043*$D1106)</f>
        <v/>
      </c>
      <c r="N1106" s="40">
        <f>N1070*Settings!$C$13*(N1016+N1034+N1025*N$201+N1043*$D1106)</f>
        <v/>
      </c>
      <c r="O1106" s="40">
        <f>O1070*Settings!$C$13*(O1016+O1034+O1025*O$201+O1043*$D1106)</f>
        <v/>
      </c>
      <c r="P1106" s="40">
        <f>P1070*Settings!$C$13*(P1016+P1034+P1025*P$201+P1043*$D1106)</f>
        <v/>
      </c>
      <c r="Q1106" s="40">
        <f>Q1070*Settings!$C$13*(Q1016+Q1034+Q1025*Q$201+Q1043*$D1106)</f>
        <v/>
      </c>
      <c r="R1106" s="40">
        <f>R1070*Settings!$C$13*(R1016+R1034+R1025*R$201+R1043*$D1106)</f>
        <v/>
      </c>
      <c r="S1106" s="40">
        <f>S1070*Settings!$C$13*(S1016+S1034+S1025*S$201+S1043*$D1106)</f>
        <v/>
      </c>
      <c r="T1106" s="40">
        <f>T1070*Settings!$C$13*(T1016+T1034+T1025*T$201+T1043*$D1106)</f>
        <v/>
      </c>
      <c r="U1106" s="40">
        <f>U1070*Settings!$C$13*(U1016+U1034+U1025*U$201+U1043*$D1106)</f>
        <v/>
      </c>
      <c r="V1106" s="40">
        <f>V1070*Settings!$C$13*(V1016+V1034+V1025*V$201+V1043*$D1106)</f>
        <v/>
      </c>
      <c r="W1106" s="40">
        <f>W1070*Settings!$C$13*(W1016+W1034+W1025*W$201+W1043*$D1106)</f>
        <v/>
      </c>
      <c r="X1106" s="40">
        <f>X1070*Settings!$C$13*(X1016+X1034+X1025*X$201+X1043*$D1106)</f>
        <v/>
      </c>
      <c r="Y1106" s="40">
        <f>Y1070*Settings!$C$13*(Y1016+Y1034+Y1025*Y$201+Y1043*$D1106)</f>
        <v/>
      </c>
      <c r="Z1106" s="40">
        <f>Z1070*Settings!$C$13*(Z1016+Z1034+Z1025*Z$201+Z1043*$D1106)</f>
        <v/>
      </c>
      <c r="AA1106" s="40">
        <f>AA1070*Settings!$C$13*(AA1016+AA1034+AA1025*AA$201+AA1043*$D1106)</f>
        <v/>
      </c>
      <c r="AB1106" s="40">
        <f>AB1070*Settings!$C$13*(AB1016+AB1034+AB1025*AB$201+AB1043*$D1106)</f>
        <v/>
      </c>
      <c r="AC1106" s="40">
        <f>AC1070*Settings!$C$13*(AC1016+AC1034+AC1025*AC$201+AC1043*$D1106)</f>
        <v/>
      </c>
      <c r="AD1106" s="40">
        <f>AD1070*Settings!$C$13*(AD1016+AD1034+AD1025*AD$201+AD1043*$D1106)</f>
        <v/>
      </c>
      <c r="AF1106" s="11">
        <f>CodePrefix&amp;$A1106&amp;IF($C1106="","","."&amp;$C1106&amp;"."&amp;$B1106)&amp;INDEX(VarEnd,MATCH($A1106,VarKey,0))&amp;AF$5</f>
        <v/>
      </c>
      <c r="AG1106" s="39">
        <f>AG1070*Settings!$C$13*(AG1016+AG1034+AG1025*AG$201+AG1043*$D1106)</f>
        <v/>
      </c>
      <c r="AH1106" s="40">
        <f>AH1070*Settings!$C$13*(AH1016+AH1034+AH1025*AH$201+AH1043*$D1106)</f>
        <v/>
      </c>
      <c r="AI1106" s="40">
        <f>AI1070*Settings!$C$13*(AI1016+AI1034+AI1025*AI$201+AI1043*$D1106)</f>
        <v/>
      </c>
      <c r="AJ1106" s="40">
        <f>AJ1070*Settings!$C$13*(AJ1016+AJ1034+AJ1025*AJ$201+AJ1043*$D1106)</f>
        <v/>
      </c>
      <c r="AK1106" s="40">
        <f>AK1070*Settings!$C$13*(AK1016+AK1034+AK1025*AK$201+AK1043*$D1106)</f>
        <v/>
      </c>
      <c r="AL1106" s="40">
        <f>AL1070*Settings!$C$13*(AL1016+AL1034+AL1025*AL$201+AL1043*$D1106)</f>
        <v/>
      </c>
      <c r="AM1106" s="40">
        <f>AM1070*Settings!$C$13*(AM1016+AM1034+AM1025*AM$201+AM1043*$D1106)</f>
        <v/>
      </c>
      <c r="AN1106" s="40">
        <f>AN1070*Settings!$C$13*(AN1016+AN1034+AN1025*AN$201+AN1043*$D1106)</f>
        <v/>
      </c>
      <c r="AO1106" s="40">
        <f>AO1070*Settings!$C$13*(AO1016+AO1034+AO1025*AO$201+AO1043*$D1106)</f>
        <v/>
      </c>
      <c r="AP1106" s="40">
        <f>AP1070*Settings!$C$13*(AP1016+AP1034+AP1025*AP$201+AP1043*$D1106)</f>
        <v/>
      </c>
      <c r="AQ1106" s="40">
        <f>AQ1070*Settings!$C$13*(AQ1016+AQ1034+AQ1025*AQ$201+AQ1043*$D1106)</f>
        <v/>
      </c>
      <c r="AR1106" s="40">
        <f>AR1070*Settings!$C$13*(AR1016+AR1034+AR1025*AR$201+AR1043*$D1106)</f>
        <v/>
      </c>
      <c r="AS1106" s="40">
        <f>AS1070*Settings!$C$13*(AS1016+AS1034+AS1025*AS$201+AS1043*$D1106)</f>
        <v/>
      </c>
      <c r="AT1106" s="40">
        <f>AT1070*Settings!$C$13*(AT1016+AT1034+AT1025*AT$201+AT1043*$D1106)</f>
        <v/>
      </c>
      <c r="AU1106" s="40">
        <f>AU1070*Settings!$C$13*(AU1016+AU1034+AU1025*AU$201+AU1043*$D1106)</f>
        <v/>
      </c>
      <c r="AV1106" s="40">
        <f>AV1070*Settings!$C$13*(AV1016+AV1034+AV1025*AV$201+AV1043*$D1106)</f>
        <v/>
      </c>
      <c r="AW1106" s="40">
        <f>AW1070*Settings!$C$13*(AW1016+AW1034+AW1025*AW$201+AW1043*$D1106)</f>
        <v/>
      </c>
      <c r="AX1106" s="40">
        <f>AX1070*Settings!$C$13*(AX1016+AX1034+AX1025*AX$201+AX1043*$D1106)</f>
        <v/>
      </c>
      <c r="AY1106" s="40">
        <f>AY1070*Settings!$C$13*(AY1016+AY1034+AY1025*AY$201+AY1043*$D1106)</f>
        <v/>
      </c>
    </row>
    <row r="1107" hidden="1" outlineLevel="2">
      <c r="A1107" s="14" t="inlineStr">
        <is>
          <t>rnew</t>
        </is>
      </c>
      <c r="B1107" s="14" t="inlineStr">
        <is>
          <t>ker</t>
        </is>
      </c>
      <c r="C1107" s="14" t="inlineStr">
        <is>
          <t>ral</t>
        </is>
      </c>
      <c r="D1107" s="36">
        <f>INDEX(Inputs!$V$5:$V$132,MATCH($B1107&amp;"|"&amp;$C1107,Inputs!$A$5:$A$132,0))</f>
        <v/>
      </c>
      <c r="E1107" s="35" t="n"/>
      <c r="F1107" s="35" t="n"/>
      <c r="G1107" s="35" t="n"/>
      <c r="H1107" s="14">
        <f>INDEX(VarLab,MATCH($A1107,VarKey,0))&amp;INDEX(MemLab,MATCH($C1107&amp;"|"&amp;$B1107,MemKey,0))</f>
        <v/>
      </c>
      <c r="I1107" s="14">
        <f>INDEX(VarUnit,MATCH($A1107,VarKey,0))</f>
        <v/>
      </c>
      <c r="J1107" s="14">
        <f>INDEX(VarSrc,MATCH($A1107,VarKey,0))</f>
        <v/>
      </c>
      <c r="K1107" s="11">
        <f>CodePrefix&amp;$A1107&amp;IF($C1107="","","."&amp;$C1107&amp;"."&amp;$B1107)&amp;INDEX(VarEnd,MATCH($A1107,VarKey,0))&amp;K$5</f>
        <v/>
      </c>
      <c r="L1107" s="39">
        <f>L1071*Settings!$C$13*(L1017+L1035+L1026*L$201+L1044*$D1107)</f>
        <v/>
      </c>
      <c r="M1107" s="40">
        <f>M1071*Settings!$C$13*(M1017+M1035+M1026*M$201+M1044*$D1107)</f>
        <v/>
      </c>
      <c r="N1107" s="40">
        <f>N1071*Settings!$C$13*(N1017+N1035+N1026*N$201+N1044*$D1107)</f>
        <v/>
      </c>
      <c r="O1107" s="40">
        <f>O1071*Settings!$C$13*(O1017+O1035+O1026*O$201+O1044*$D1107)</f>
        <v/>
      </c>
      <c r="P1107" s="40">
        <f>P1071*Settings!$C$13*(P1017+P1035+P1026*P$201+P1044*$D1107)</f>
        <v/>
      </c>
      <c r="Q1107" s="40">
        <f>Q1071*Settings!$C$13*(Q1017+Q1035+Q1026*Q$201+Q1044*$D1107)</f>
        <v/>
      </c>
      <c r="R1107" s="40">
        <f>R1071*Settings!$C$13*(R1017+R1035+R1026*R$201+R1044*$D1107)</f>
        <v/>
      </c>
      <c r="S1107" s="40">
        <f>S1071*Settings!$C$13*(S1017+S1035+S1026*S$201+S1044*$D1107)</f>
        <v/>
      </c>
      <c r="T1107" s="40">
        <f>T1071*Settings!$C$13*(T1017+T1035+T1026*T$201+T1044*$D1107)</f>
        <v/>
      </c>
      <c r="U1107" s="40">
        <f>U1071*Settings!$C$13*(U1017+U1035+U1026*U$201+U1044*$D1107)</f>
        <v/>
      </c>
      <c r="V1107" s="40">
        <f>V1071*Settings!$C$13*(V1017+V1035+V1026*V$201+V1044*$D1107)</f>
        <v/>
      </c>
      <c r="W1107" s="40">
        <f>W1071*Settings!$C$13*(W1017+W1035+W1026*W$201+W1044*$D1107)</f>
        <v/>
      </c>
      <c r="X1107" s="40">
        <f>X1071*Settings!$C$13*(X1017+X1035+X1026*X$201+X1044*$D1107)</f>
        <v/>
      </c>
      <c r="Y1107" s="40">
        <f>Y1071*Settings!$C$13*(Y1017+Y1035+Y1026*Y$201+Y1044*$D1107)</f>
        <v/>
      </c>
      <c r="Z1107" s="40">
        <f>Z1071*Settings!$C$13*(Z1017+Z1035+Z1026*Z$201+Z1044*$D1107)</f>
        <v/>
      </c>
      <c r="AA1107" s="40">
        <f>AA1071*Settings!$C$13*(AA1017+AA1035+AA1026*AA$201+AA1044*$D1107)</f>
        <v/>
      </c>
      <c r="AB1107" s="40">
        <f>AB1071*Settings!$C$13*(AB1017+AB1035+AB1026*AB$201+AB1044*$D1107)</f>
        <v/>
      </c>
      <c r="AC1107" s="40">
        <f>AC1071*Settings!$C$13*(AC1017+AC1035+AC1026*AC$201+AC1044*$D1107)</f>
        <v/>
      </c>
      <c r="AD1107" s="40">
        <f>AD1071*Settings!$C$13*(AD1017+AD1035+AD1026*AD$201+AD1044*$D1107)</f>
        <v/>
      </c>
      <c r="AF1107" s="11">
        <f>CodePrefix&amp;$A1107&amp;IF($C1107="","","."&amp;$C1107&amp;"."&amp;$B1107)&amp;INDEX(VarEnd,MATCH($A1107,VarKey,0))&amp;AF$5</f>
        <v/>
      </c>
      <c r="AG1107" s="39">
        <f>AG1071*Settings!$C$13*(AG1017+AG1035+AG1026*AG$201+AG1044*$D1107)</f>
        <v/>
      </c>
      <c r="AH1107" s="40">
        <f>AH1071*Settings!$C$13*(AH1017+AH1035+AH1026*AH$201+AH1044*$D1107)</f>
        <v/>
      </c>
      <c r="AI1107" s="40">
        <f>AI1071*Settings!$C$13*(AI1017+AI1035+AI1026*AI$201+AI1044*$D1107)</f>
        <v/>
      </c>
      <c r="AJ1107" s="40">
        <f>AJ1071*Settings!$C$13*(AJ1017+AJ1035+AJ1026*AJ$201+AJ1044*$D1107)</f>
        <v/>
      </c>
      <c r="AK1107" s="40">
        <f>AK1071*Settings!$C$13*(AK1017+AK1035+AK1026*AK$201+AK1044*$D1107)</f>
        <v/>
      </c>
      <c r="AL1107" s="40">
        <f>AL1071*Settings!$C$13*(AL1017+AL1035+AL1026*AL$201+AL1044*$D1107)</f>
        <v/>
      </c>
      <c r="AM1107" s="40">
        <f>AM1071*Settings!$C$13*(AM1017+AM1035+AM1026*AM$201+AM1044*$D1107)</f>
        <v/>
      </c>
      <c r="AN1107" s="40">
        <f>AN1071*Settings!$C$13*(AN1017+AN1035+AN1026*AN$201+AN1044*$D1107)</f>
        <v/>
      </c>
      <c r="AO1107" s="40">
        <f>AO1071*Settings!$C$13*(AO1017+AO1035+AO1026*AO$201+AO1044*$D1107)</f>
        <v/>
      </c>
      <c r="AP1107" s="40">
        <f>AP1071*Settings!$C$13*(AP1017+AP1035+AP1026*AP$201+AP1044*$D1107)</f>
        <v/>
      </c>
      <c r="AQ1107" s="40">
        <f>AQ1071*Settings!$C$13*(AQ1017+AQ1035+AQ1026*AQ$201+AQ1044*$D1107)</f>
        <v/>
      </c>
      <c r="AR1107" s="40">
        <f>AR1071*Settings!$C$13*(AR1017+AR1035+AR1026*AR$201+AR1044*$D1107)</f>
        <v/>
      </c>
      <c r="AS1107" s="40">
        <f>AS1071*Settings!$C$13*(AS1017+AS1035+AS1026*AS$201+AS1044*$D1107)</f>
        <v/>
      </c>
      <c r="AT1107" s="40">
        <f>AT1071*Settings!$C$13*(AT1017+AT1035+AT1026*AT$201+AT1044*$D1107)</f>
        <v/>
      </c>
      <c r="AU1107" s="40">
        <f>AU1071*Settings!$C$13*(AU1017+AU1035+AU1026*AU$201+AU1044*$D1107)</f>
        <v/>
      </c>
      <c r="AV1107" s="40">
        <f>AV1071*Settings!$C$13*(AV1017+AV1035+AV1026*AV$201+AV1044*$D1107)</f>
        <v/>
      </c>
      <c r="AW1107" s="40">
        <f>AW1071*Settings!$C$13*(AW1017+AW1035+AW1026*AW$201+AW1044*$D1107)</f>
        <v/>
      </c>
      <c r="AX1107" s="40">
        <f>AX1071*Settings!$C$13*(AX1017+AX1035+AX1026*AX$201+AX1044*$D1107)</f>
        <v/>
      </c>
      <c r="AY1107" s="40">
        <f>AY1071*Settings!$C$13*(AY1017+AY1035+AY1026*AY$201+AY1044*$D1107)</f>
        <v/>
      </c>
    </row>
    <row r="1108" hidden="1" outlineLevel="2">
      <c r="A1108" s="14" t="inlineStr">
        <is>
          <t>rnew</t>
        </is>
      </c>
      <c r="B1108" s="14" t="inlineStr">
        <is>
          <t>oop</t>
        </is>
      </c>
      <c r="C1108" s="14" t="inlineStr">
        <is>
          <t>ral</t>
        </is>
      </c>
      <c r="D1108" s="36">
        <f>INDEX(Inputs!$V$5:$V$132,MATCH($B1108&amp;"|"&amp;$C1108,Inputs!$A$5:$A$132,0))</f>
        <v/>
      </c>
      <c r="E1108" s="35" t="n"/>
      <c r="F1108" s="35" t="n"/>
      <c r="G1108" s="35" t="n"/>
      <c r="H1108" s="14">
        <f>INDEX(VarLab,MATCH($A1108,VarKey,0))&amp;INDEX(MemLab,MATCH($C1108&amp;"|"&amp;$B1108,MemKey,0))</f>
        <v/>
      </c>
      <c r="I1108" s="14">
        <f>INDEX(VarUnit,MATCH($A1108,VarKey,0))</f>
        <v/>
      </c>
      <c r="J1108" s="14">
        <f>INDEX(VarSrc,MATCH($A1108,VarKey,0))</f>
        <v/>
      </c>
      <c r="K1108" s="11">
        <f>CodePrefix&amp;$A1108&amp;IF($C1108="","","."&amp;$C1108&amp;"."&amp;$B1108)&amp;INDEX(VarEnd,MATCH($A1108,VarKey,0))&amp;K$5</f>
        <v/>
      </c>
      <c r="L1108" s="39">
        <f>L1072*Settings!$C$13*(L1018+L1036+L1027*L$201+L1045*$D1108)</f>
        <v/>
      </c>
      <c r="M1108" s="40">
        <f>M1072*Settings!$C$13*(M1018+M1036+M1027*M$201+M1045*$D1108)</f>
        <v/>
      </c>
      <c r="N1108" s="40">
        <f>N1072*Settings!$C$13*(N1018+N1036+N1027*N$201+N1045*$D1108)</f>
        <v/>
      </c>
      <c r="O1108" s="40">
        <f>O1072*Settings!$C$13*(O1018+O1036+O1027*O$201+O1045*$D1108)</f>
        <v/>
      </c>
      <c r="P1108" s="40">
        <f>P1072*Settings!$C$13*(P1018+P1036+P1027*P$201+P1045*$D1108)</f>
        <v/>
      </c>
      <c r="Q1108" s="40">
        <f>Q1072*Settings!$C$13*(Q1018+Q1036+Q1027*Q$201+Q1045*$D1108)</f>
        <v/>
      </c>
      <c r="R1108" s="40">
        <f>R1072*Settings!$C$13*(R1018+R1036+R1027*R$201+R1045*$D1108)</f>
        <v/>
      </c>
      <c r="S1108" s="40">
        <f>S1072*Settings!$C$13*(S1018+S1036+S1027*S$201+S1045*$D1108)</f>
        <v/>
      </c>
      <c r="T1108" s="40">
        <f>T1072*Settings!$C$13*(T1018+T1036+T1027*T$201+T1045*$D1108)</f>
        <v/>
      </c>
      <c r="U1108" s="40">
        <f>U1072*Settings!$C$13*(U1018+U1036+U1027*U$201+U1045*$D1108)</f>
        <v/>
      </c>
      <c r="V1108" s="40">
        <f>V1072*Settings!$C$13*(V1018+V1036+V1027*V$201+V1045*$D1108)</f>
        <v/>
      </c>
      <c r="W1108" s="40">
        <f>W1072*Settings!$C$13*(W1018+W1036+W1027*W$201+W1045*$D1108)</f>
        <v/>
      </c>
      <c r="X1108" s="40">
        <f>X1072*Settings!$C$13*(X1018+X1036+X1027*X$201+X1045*$D1108)</f>
        <v/>
      </c>
      <c r="Y1108" s="40">
        <f>Y1072*Settings!$C$13*(Y1018+Y1036+Y1027*Y$201+Y1045*$D1108)</f>
        <v/>
      </c>
      <c r="Z1108" s="40">
        <f>Z1072*Settings!$C$13*(Z1018+Z1036+Z1027*Z$201+Z1045*$D1108)</f>
        <v/>
      </c>
      <c r="AA1108" s="40">
        <f>AA1072*Settings!$C$13*(AA1018+AA1036+AA1027*AA$201+AA1045*$D1108)</f>
        <v/>
      </c>
      <c r="AB1108" s="40">
        <f>AB1072*Settings!$C$13*(AB1018+AB1036+AB1027*AB$201+AB1045*$D1108)</f>
        <v/>
      </c>
      <c r="AC1108" s="40">
        <f>AC1072*Settings!$C$13*(AC1018+AC1036+AC1027*AC$201+AC1045*$D1108)</f>
        <v/>
      </c>
      <c r="AD1108" s="40">
        <f>AD1072*Settings!$C$13*(AD1018+AD1036+AD1027*AD$201+AD1045*$D1108)</f>
        <v/>
      </c>
      <c r="AF1108" s="11">
        <f>CodePrefix&amp;$A1108&amp;IF($C1108="","","."&amp;$C1108&amp;"."&amp;$B1108)&amp;INDEX(VarEnd,MATCH($A1108,VarKey,0))&amp;AF$5</f>
        <v/>
      </c>
      <c r="AG1108" s="39">
        <f>AG1072*Settings!$C$13*(AG1018+AG1036+AG1027*AG$201+AG1045*$D1108)</f>
        <v/>
      </c>
      <c r="AH1108" s="40">
        <f>AH1072*Settings!$C$13*(AH1018+AH1036+AH1027*AH$201+AH1045*$D1108)</f>
        <v/>
      </c>
      <c r="AI1108" s="40">
        <f>AI1072*Settings!$C$13*(AI1018+AI1036+AI1027*AI$201+AI1045*$D1108)</f>
        <v/>
      </c>
      <c r="AJ1108" s="40">
        <f>AJ1072*Settings!$C$13*(AJ1018+AJ1036+AJ1027*AJ$201+AJ1045*$D1108)</f>
        <v/>
      </c>
      <c r="AK1108" s="40">
        <f>AK1072*Settings!$C$13*(AK1018+AK1036+AK1027*AK$201+AK1045*$D1108)</f>
        <v/>
      </c>
      <c r="AL1108" s="40">
        <f>AL1072*Settings!$C$13*(AL1018+AL1036+AL1027*AL$201+AL1045*$D1108)</f>
        <v/>
      </c>
      <c r="AM1108" s="40">
        <f>AM1072*Settings!$C$13*(AM1018+AM1036+AM1027*AM$201+AM1045*$D1108)</f>
        <v/>
      </c>
      <c r="AN1108" s="40">
        <f>AN1072*Settings!$C$13*(AN1018+AN1036+AN1027*AN$201+AN1045*$D1108)</f>
        <v/>
      </c>
      <c r="AO1108" s="40">
        <f>AO1072*Settings!$C$13*(AO1018+AO1036+AO1027*AO$201+AO1045*$D1108)</f>
        <v/>
      </c>
      <c r="AP1108" s="40">
        <f>AP1072*Settings!$C$13*(AP1018+AP1036+AP1027*AP$201+AP1045*$D1108)</f>
        <v/>
      </c>
      <c r="AQ1108" s="40">
        <f>AQ1072*Settings!$C$13*(AQ1018+AQ1036+AQ1027*AQ$201+AQ1045*$D1108)</f>
        <v/>
      </c>
      <c r="AR1108" s="40">
        <f>AR1072*Settings!$C$13*(AR1018+AR1036+AR1027*AR$201+AR1045*$D1108)</f>
        <v/>
      </c>
      <c r="AS1108" s="40">
        <f>AS1072*Settings!$C$13*(AS1018+AS1036+AS1027*AS$201+AS1045*$D1108)</f>
        <v/>
      </c>
      <c r="AT1108" s="40">
        <f>AT1072*Settings!$C$13*(AT1018+AT1036+AT1027*AT$201+AT1045*$D1108)</f>
        <v/>
      </c>
      <c r="AU1108" s="40">
        <f>AU1072*Settings!$C$13*(AU1018+AU1036+AU1027*AU$201+AU1045*$D1108)</f>
        <v/>
      </c>
      <c r="AV1108" s="40">
        <f>AV1072*Settings!$C$13*(AV1018+AV1036+AV1027*AV$201+AV1045*$D1108)</f>
        <v/>
      </c>
      <c r="AW1108" s="40">
        <f>AW1072*Settings!$C$13*(AW1018+AW1036+AW1027*AW$201+AW1045*$D1108)</f>
        <v/>
      </c>
      <c r="AX1108" s="40">
        <f>AX1072*Settings!$C$13*(AX1018+AX1036+AX1027*AX$201+AX1045*$D1108)</f>
        <v/>
      </c>
      <c r="AY1108" s="40">
        <f>AY1072*Settings!$C$13*(AY1018+AY1036+AY1027*AY$201+AY1045*$D1108)</f>
        <v/>
      </c>
    </row>
    <row r="1109" hidden="1" outlineLevel="2">
      <c r="A1109" s="14" t="inlineStr">
        <is>
          <t>rnew</t>
        </is>
      </c>
      <c r="B1109" s="14" t="inlineStr">
        <is>
          <t>bio</t>
        </is>
      </c>
      <c r="C1109" s="14" t="inlineStr">
        <is>
          <t>ral</t>
        </is>
      </c>
      <c r="D1109" s="36">
        <f>INDEX(Inputs!$V$5:$V$132,MATCH($B1109&amp;"|"&amp;$C1109,Inputs!$A$5:$A$132,0))</f>
        <v/>
      </c>
      <c r="E1109" s="35" t="n"/>
      <c r="F1109" s="35" t="n"/>
      <c r="G1109" s="35" t="n"/>
      <c r="H1109" s="14">
        <f>INDEX(VarLab,MATCH($A1109,VarKey,0))&amp;INDEX(MemLab,MATCH($C1109&amp;"|"&amp;$B1109,MemKey,0))</f>
        <v/>
      </c>
      <c r="I1109" s="14">
        <f>INDEX(VarUnit,MATCH($A1109,VarKey,0))</f>
        <v/>
      </c>
      <c r="J1109" s="14">
        <f>INDEX(VarSrc,MATCH($A1109,VarKey,0))</f>
        <v/>
      </c>
      <c r="K1109" s="11">
        <f>CodePrefix&amp;$A1109&amp;IF($C1109="","","."&amp;$C1109&amp;"."&amp;$B1109)&amp;INDEX(VarEnd,MATCH($A1109,VarKey,0))&amp;K$5</f>
        <v/>
      </c>
      <c r="L1109" s="39">
        <f>L1073*Settings!$C$13*(L1019+L1037+L1028*L$201+L1046*$D1109)</f>
        <v/>
      </c>
      <c r="M1109" s="40">
        <f>M1073*Settings!$C$13*(M1019+M1037+M1028*M$201+M1046*$D1109)</f>
        <v/>
      </c>
      <c r="N1109" s="40">
        <f>N1073*Settings!$C$13*(N1019+N1037+N1028*N$201+N1046*$D1109)</f>
        <v/>
      </c>
      <c r="O1109" s="40">
        <f>O1073*Settings!$C$13*(O1019+O1037+O1028*O$201+O1046*$D1109)</f>
        <v/>
      </c>
      <c r="P1109" s="40">
        <f>P1073*Settings!$C$13*(P1019+P1037+P1028*P$201+P1046*$D1109)</f>
        <v/>
      </c>
      <c r="Q1109" s="40">
        <f>Q1073*Settings!$C$13*(Q1019+Q1037+Q1028*Q$201+Q1046*$D1109)</f>
        <v/>
      </c>
      <c r="R1109" s="40">
        <f>R1073*Settings!$C$13*(R1019+R1037+R1028*R$201+R1046*$D1109)</f>
        <v/>
      </c>
      <c r="S1109" s="40">
        <f>S1073*Settings!$C$13*(S1019+S1037+S1028*S$201+S1046*$D1109)</f>
        <v/>
      </c>
      <c r="T1109" s="40">
        <f>T1073*Settings!$C$13*(T1019+T1037+T1028*T$201+T1046*$D1109)</f>
        <v/>
      </c>
      <c r="U1109" s="40">
        <f>U1073*Settings!$C$13*(U1019+U1037+U1028*U$201+U1046*$D1109)</f>
        <v/>
      </c>
      <c r="V1109" s="40">
        <f>V1073*Settings!$C$13*(V1019+V1037+V1028*V$201+V1046*$D1109)</f>
        <v/>
      </c>
      <c r="W1109" s="40">
        <f>W1073*Settings!$C$13*(W1019+W1037+W1028*W$201+W1046*$D1109)</f>
        <v/>
      </c>
      <c r="X1109" s="40">
        <f>X1073*Settings!$C$13*(X1019+X1037+X1028*X$201+X1046*$D1109)</f>
        <v/>
      </c>
      <c r="Y1109" s="40">
        <f>Y1073*Settings!$C$13*(Y1019+Y1037+Y1028*Y$201+Y1046*$D1109)</f>
        <v/>
      </c>
      <c r="Z1109" s="40">
        <f>Z1073*Settings!$C$13*(Z1019+Z1037+Z1028*Z$201+Z1046*$D1109)</f>
        <v/>
      </c>
      <c r="AA1109" s="40">
        <f>AA1073*Settings!$C$13*(AA1019+AA1037+AA1028*AA$201+AA1046*$D1109)</f>
        <v/>
      </c>
      <c r="AB1109" s="40">
        <f>AB1073*Settings!$C$13*(AB1019+AB1037+AB1028*AB$201+AB1046*$D1109)</f>
        <v/>
      </c>
      <c r="AC1109" s="40">
        <f>AC1073*Settings!$C$13*(AC1019+AC1037+AC1028*AC$201+AC1046*$D1109)</f>
        <v/>
      </c>
      <c r="AD1109" s="40">
        <f>AD1073*Settings!$C$13*(AD1019+AD1037+AD1028*AD$201+AD1046*$D1109)</f>
        <v/>
      </c>
      <c r="AF1109" s="11">
        <f>CodePrefix&amp;$A1109&amp;IF($C1109="","","."&amp;$C1109&amp;"."&amp;$B1109)&amp;INDEX(VarEnd,MATCH($A1109,VarKey,0))&amp;AF$5</f>
        <v/>
      </c>
      <c r="AG1109" s="39">
        <f>AG1073*Settings!$C$13*(AG1019+AG1037+AG1028*AG$201+AG1046*$D1109)</f>
        <v/>
      </c>
      <c r="AH1109" s="40">
        <f>AH1073*Settings!$C$13*(AH1019+AH1037+AH1028*AH$201+AH1046*$D1109)</f>
        <v/>
      </c>
      <c r="AI1109" s="40">
        <f>AI1073*Settings!$C$13*(AI1019+AI1037+AI1028*AI$201+AI1046*$D1109)</f>
        <v/>
      </c>
      <c r="AJ1109" s="40">
        <f>AJ1073*Settings!$C$13*(AJ1019+AJ1037+AJ1028*AJ$201+AJ1046*$D1109)</f>
        <v/>
      </c>
      <c r="AK1109" s="40">
        <f>AK1073*Settings!$C$13*(AK1019+AK1037+AK1028*AK$201+AK1046*$D1109)</f>
        <v/>
      </c>
      <c r="AL1109" s="40">
        <f>AL1073*Settings!$C$13*(AL1019+AL1037+AL1028*AL$201+AL1046*$D1109)</f>
        <v/>
      </c>
      <c r="AM1109" s="40">
        <f>AM1073*Settings!$C$13*(AM1019+AM1037+AM1028*AM$201+AM1046*$D1109)</f>
        <v/>
      </c>
      <c r="AN1109" s="40">
        <f>AN1073*Settings!$C$13*(AN1019+AN1037+AN1028*AN$201+AN1046*$D1109)</f>
        <v/>
      </c>
      <c r="AO1109" s="40">
        <f>AO1073*Settings!$C$13*(AO1019+AO1037+AO1028*AO$201+AO1046*$D1109)</f>
        <v/>
      </c>
      <c r="AP1109" s="40">
        <f>AP1073*Settings!$C$13*(AP1019+AP1037+AP1028*AP$201+AP1046*$D1109)</f>
        <v/>
      </c>
      <c r="AQ1109" s="40">
        <f>AQ1073*Settings!$C$13*(AQ1019+AQ1037+AQ1028*AQ$201+AQ1046*$D1109)</f>
        <v/>
      </c>
      <c r="AR1109" s="40">
        <f>AR1073*Settings!$C$13*(AR1019+AR1037+AR1028*AR$201+AR1046*$D1109)</f>
        <v/>
      </c>
      <c r="AS1109" s="40">
        <f>AS1073*Settings!$C$13*(AS1019+AS1037+AS1028*AS$201+AS1046*$D1109)</f>
        <v/>
      </c>
      <c r="AT1109" s="40">
        <f>AT1073*Settings!$C$13*(AT1019+AT1037+AT1028*AT$201+AT1046*$D1109)</f>
        <v/>
      </c>
      <c r="AU1109" s="40">
        <f>AU1073*Settings!$C$13*(AU1019+AU1037+AU1028*AU$201+AU1046*$D1109)</f>
        <v/>
      </c>
      <c r="AV1109" s="40">
        <f>AV1073*Settings!$C$13*(AV1019+AV1037+AV1028*AV$201+AV1046*$D1109)</f>
        <v/>
      </c>
      <c r="AW1109" s="40">
        <f>AW1073*Settings!$C$13*(AW1019+AW1037+AW1028*AW$201+AW1046*$D1109)</f>
        <v/>
      </c>
      <c r="AX1109" s="40">
        <f>AX1073*Settings!$C$13*(AX1019+AX1037+AX1028*AX$201+AX1046*$D1109)</f>
        <v/>
      </c>
      <c r="AY1109" s="40">
        <f>AY1073*Settings!$C$13*(AY1019+AY1037+AY1028*AY$201+AY1046*$D1109)</f>
        <v/>
      </c>
    </row>
    <row r="1110" hidden="1" outlineLevel="2"/>
    <row r="1111" hidden="1" outlineLevel="1" collapsed="1">
      <c r="A1111" s="1" t="inlineStr">
        <is>
          <t>ener</t>
        </is>
      </c>
      <c r="B1111" s="1" t="inlineStr">
        <is>
          <t>all</t>
        </is>
      </c>
      <c r="C1111" s="1" t="inlineStr">
        <is>
          <t>avi</t>
        </is>
      </c>
      <c r="H1111" s="1">
        <f>INDEX(VarLab,MATCH($A1111,VarKey,0))&amp;INDEX(MemLab,MATCH($C1111&amp;"|"&amp;$B1111,MemKey,0))</f>
        <v/>
      </c>
      <c r="I1111" s="1">
        <f>INDEX(VarUnit,MATCH($A1111,VarKey,0))</f>
        <v/>
      </c>
      <c r="J1111" s="1">
        <f>INDEX(VarSrc,MATCH($A1111,VarKey,0))</f>
        <v/>
      </c>
      <c r="K1111" s="17">
        <f>CodePrefix&amp;$A1111&amp;IF($C1111="","","."&amp;$C1111&amp;"."&amp;$B1111)&amp;INDEX(VarEnd,MATCH($A1111,VarKey,0))&amp;K$5</f>
        <v/>
      </c>
      <c r="L1111" s="55">
        <f>SUM(L1167:L1174)</f>
        <v/>
      </c>
      <c r="M1111" s="56">
        <f>SUM(M1167:M1174)</f>
        <v/>
      </c>
      <c r="N1111" s="56">
        <f>SUM(N1167:N1174)</f>
        <v/>
      </c>
      <c r="O1111" s="56">
        <f>SUM(O1167:O1174)</f>
        <v/>
      </c>
      <c r="P1111" s="56">
        <f>SUM(P1167:P1174)</f>
        <v/>
      </c>
      <c r="Q1111" s="56">
        <f>SUM(Q1167:Q1174)</f>
        <v/>
      </c>
      <c r="R1111" s="56">
        <f>SUM(R1167:R1174)</f>
        <v/>
      </c>
      <c r="S1111" s="56">
        <f>SUM(S1167:S1174)</f>
        <v/>
      </c>
      <c r="T1111" s="56">
        <f>SUM(T1167:T1174)</f>
        <v/>
      </c>
      <c r="U1111" s="56">
        <f>SUM(U1167:U1174)</f>
        <v/>
      </c>
      <c r="V1111" s="56">
        <f>SUM(V1167:V1174)</f>
        <v/>
      </c>
      <c r="W1111" s="56">
        <f>SUM(W1167:W1174)</f>
        <v/>
      </c>
      <c r="X1111" s="56">
        <f>SUM(X1167:X1174)</f>
        <v/>
      </c>
      <c r="Y1111" s="56">
        <f>SUM(Y1167:Y1174)</f>
        <v/>
      </c>
      <c r="Z1111" s="56">
        <f>SUM(Z1167:Z1174)</f>
        <v/>
      </c>
      <c r="AA1111" s="56">
        <f>SUM(AA1167:AA1174)</f>
        <v/>
      </c>
      <c r="AB1111" s="56">
        <f>SUM(AB1167:AB1174)</f>
        <v/>
      </c>
      <c r="AC1111" s="56">
        <f>SUM(AC1167:AC1174)</f>
        <v/>
      </c>
      <c r="AD1111" s="56">
        <f>SUM(AD1167:AD1174)</f>
        <v/>
      </c>
      <c r="AF1111" s="17">
        <f>CodePrefix&amp;$A1111&amp;IF($C1111="","","."&amp;$C1111&amp;"."&amp;$B1111)&amp;INDEX(VarEnd,MATCH($A1111,VarKey,0))&amp;AF$5</f>
        <v/>
      </c>
      <c r="AG1111" s="55">
        <f>SUM(AG1167:AG1174)</f>
        <v/>
      </c>
      <c r="AH1111" s="56">
        <f>SUM(AH1167:AH1174)</f>
        <v/>
      </c>
      <c r="AI1111" s="56">
        <f>SUM(AI1167:AI1174)</f>
        <v/>
      </c>
      <c r="AJ1111" s="56">
        <f>SUM(AJ1167:AJ1174)</f>
        <v/>
      </c>
      <c r="AK1111" s="56">
        <f>SUM(AK1167:AK1174)</f>
        <v/>
      </c>
      <c r="AL1111" s="56">
        <f>SUM(AL1167:AL1174)</f>
        <v/>
      </c>
      <c r="AM1111" s="56">
        <f>SUM(AM1167:AM1174)</f>
        <v/>
      </c>
      <c r="AN1111" s="56">
        <f>SUM(AN1167:AN1174)</f>
        <v/>
      </c>
      <c r="AO1111" s="56">
        <f>SUM(AO1167:AO1174)</f>
        <v/>
      </c>
      <c r="AP1111" s="56">
        <f>SUM(AP1167:AP1174)</f>
        <v/>
      </c>
      <c r="AQ1111" s="56">
        <f>SUM(AQ1167:AQ1174)</f>
        <v/>
      </c>
      <c r="AR1111" s="56">
        <f>SUM(AR1167:AR1174)</f>
        <v/>
      </c>
      <c r="AS1111" s="56">
        <f>SUM(AS1167:AS1174)</f>
        <v/>
      </c>
      <c r="AT1111" s="56">
        <f>SUM(AT1167:AT1174)</f>
        <v/>
      </c>
      <c r="AU1111" s="56">
        <f>SUM(AU1167:AU1174)</f>
        <v/>
      </c>
      <c r="AV1111" s="56">
        <f>SUM(AV1167:AV1174)</f>
        <v/>
      </c>
      <c r="AW1111" s="56">
        <f>SUM(AW1167:AW1174)</f>
        <v/>
      </c>
      <c r="AX1111" s="56">
        <f>SUM(AX1167:AX1174)</f>
        <v/>
      </c>
      <c r="AY1111" s="56">
        <f>SUM(AY1167:AY1174)</f>
        <v/>
      </c>
    </row>
    <row r="1112" hidden="1" outlineLevel="1">
      <c r="A1112" s="54" t="inlineStr">
        <is>
          <t>eldem</t>
        </is>
      </c>
      <c r="B1112" s="54" t="inlineStr">
        <is>
          <t>ecy</t>
        </is>
      </c>
      <c r="C1112" s="54" t="inlineStr">
        <is>
          <t>avi</t>
        </is>
      </c>
      <c r="H1112" s="54">
        <f>INDEX(VarLab,MATCH($A1112,VarKey,0))&amp;INDEX(MemLab,MATCH($C1112&amp;"|"&amp;$B1112,MemKey,0))</f>
        <v/>
      </c>
      <c r="I1112" s="54">
        <f>INDEX(VarUnit,MATCH($A1112,VarKey,0))</f>
        <v/>
      </c>
      <c r="J1112" s="54">
        <f>INDEX(VarSrc,MATCH($A1112,VarKey,0))</f>
        <v/>
      </c>
      <c r="K1112" s="57">
        <f>CodePrefix&amp;$A1112&amp;IF($C1112="","","."&amp;$C1112&amp;"."&amp;$B1112)&amp;INDEX(VarEnd,MATCH($A1112,VarKey,0))&amp;K$5</f>
        <v/>
      </c>
      <c r="L1112" s="58">
        <f>SUMIF($C$629:$C$643,$C1112,L$629:L$643)</f>
        <v/>
      </c>
      <c r="M1112" s="59">
        <f>SUMIF($C$629:$C$643,$C1112,M$629:M$643)</f>
        <v/>
      </c>
      <c r="N1112" s="59">
        <f>SUMIF($C$629:$C$643,$C1112,N$629:N$643)</f>
        <v/>
      </c>
      <c r="O1112" s="59">
        <f>SUMIF($C$629:$C$643,$C1112,O$629:O$643)</f>
        <v/>
      </c>
      <c r="P1112" s="59">
        <f>SUMIF($C$629:$C$643,$C1112,P$629:P$643)</f>
        <v/>
      </c>
      <c r="Q1112" s="59">
        <f>SUMIF($C$629:$C$643,$C1112,Q$629:Q$643)</f>
        <v/>
      </c>
      <c r="R1112" s="59">
        <f>SUMIF($C$629:$C$643,$C1112,R$629:R$643)</f>
        <v/>
      </c>
      <c r="S1112" s="59">
        <f>SUMIF($C$629:$C$643,$C1112,S$629:S$643)</f>
        <v/>
      </c>
      <c r="T1112" s="59">
        <f>SUMIF($C$629:$C$643,$C1112,T$629:T$643)</f>
        <v/>
      </c>
      <c r="U1112" s="59">
        <f>SUMIF($C$629:$C$643,$C1112,U$629:U$643)</f>
        <v/>
      </c>
      <c r="V1112" s="59">
        <f>SUMIF($C$629:$C$643,$C1112,V$629:V$643)</f>
        <v/>
      </c>
      <c r="W1112" s="59">
        <f>SUMIF($C$629:$C$643,$C1112,W$629:W$643)</f>
        <v/>
      </c>
      <c r="X1112" s="59">
        <f>SUMIF($C$629:$C$643,$C1112,X$629:X$643)</f>
        <v/>
      </c>
      <c r="Y1112" s="59">
        <f>SUMIF($C$629:$C$643,$C1112,Y$629:Y$643)</f>
        <v/>
      </c>
      <c r="Z1112" s="59">
        <f>SUMIF($C$629:$C$643,$C1112,Z$629:Z$643)</f>
        <v/>
      </c>
      <c r="AA1112" s="59">
        <f>SUMIF($C$629:$C$643,$C1112,AA$629:AA$643)</f>
        <v/>
      </c>
      <c r="AB1112" s="59">
        <f>SUMIF($C$629:$C$643,$C1112,AB$629:AB$643)</f>
        <v/>
      </c>
      <c r="AC1112" s="59">
        <f>SUMIF($C$629:$C$643,$C1112,AC$629:AC$643)</f>
        <v/>
      </c>
      <c r="AD1112" s="59">
        <f>SUMIF($C$629:$C$643,$C1112,AD$629:AD$643)</f>
        <v/>
      </c>
      <c r="AF1112" s="57">
        <f>CodePrefix&amp;$A1112&amp;IF($C1112="","","."&amp;$C1112&amp;"."&amp;$B1112)&amp;INDEX(VarEnd,MATCH($A1112,VarKey,0))&amp;AF$5</f>
        <v/>
      </c>
      <c r="AG1112" s="58">
        <f>SUMIF($C$629:$C$643,$C1112,AG$629:AG$643)</f>
        <v/>
      </c>
      <c r="AH1112" s="59">
        <f>SUMIF($C$629:$C$643,$C1112,AH$629:AH$643)</f>
        <v/>
      </c>
      <c r="AI1112" s="59">
        <f>SUMIF($C$629:$C$643,$C1112,AI$629:AI$643)</f>
        <v/>
      </c>
      <c r="AJ1112" s="59">
        <f>SUMIF($C$629:$C$643,$C1112,AJ$629:AJ$643)</f>
        <v/>
      </c>
      <c r="AK1112" s="59">
        <f>SUMIF($C$629:$C$643,$C1112,AK$629:AK$643)</f>
        <v/>
      </c>
      <c r="AL1112" s="59">
        <f>SUMIF($C$629:$C$643,$C1112,AL$629:AL$643)</f>
        <v/>
      </c>
      <c r="AM1112" s="59">
        <f>SUMIF($C$629:$C$643,$C1112,AM$629:AM$643)</f>
        <v/>
      </c>
      <c r="AN1112" s="59">
        <f>SUMIF($C$629:$C$643,$C1112,AN$629:AN$643)</f>
        <v/>
      </c>
      <c r="AO1112" s="59">
        <f>SUMIF($C$629:$C$643,$C1112,AO$629:AO$643)</f>
        <v/>
      </c>
      <c r="AP1112" s="59">
        <f>SUMIF($C$629:$C$643,$C1112,AP$629:AP$643)</f>
        <v/>
      </c>
      <c r="AQ1112" s="59">
        <f>SUMIF($C$629:$C$643,$C1112,AQ$629:AQ$643)</f>
        <v/>
      </c>
      <c r="AR1112" s="59">
        <f>SUMIF($C$629:$C$643,$C1112,AR$629:AR$643)</f>
        <v/>
      </c>
      <c r="AS1112" s="59">
        <f>SUMIF($C$629:$C$643,$C1112,AS$629:AS$643)</f>
        <v/>
      </c>
      <c r="AT1112" s="59">
        <f>SUMIF($C$629:$C$643,$C1112,AT$629:AT$643)</f>
        <v/>
      </c>
      <c r="AU1112" s="59">
        <f>SUMIF($C$629:$C$643,$C1112,AU$629:AU$643)</f>
        <v/>
      </c>
      <c r="AV1112" s="59">
        <f>SUMIF($C$629:$C$643,$C1112,AV$629:AV$643)</f>
        <v/>
      </c>
      <c r="AW1112" s="59">
        <f>SUMIF($C$629:$C$643,$C1112,AW$629:AW$643)</f>
        <v/>
      </c>
      <c r="AX1112" s="59">
        <f>SUMIF($C$629:$C$643,$C1112,AX$629:AX$643)</f>
        <v/>
      </c>
      <c r="AY1112" s="59">
        <f>SUMIF($C$629:$C$643,$C1112,AY$629:AY$643)</f>
        <v/>
      </c>
    </row>
    <row r="1113" hidden="1" outlineLevel="2">
      <c r="A1113" s="14" t="inlineStr">
        <is>
          <t>ctxnew</t>
        </is>
      </c>
      <c r="B1113" s="14" t="inlineStr">
        <is>
          <t>coa</t>
        </is>
      </c>
      <c r="C1113" s="14" t="inlineStr">
        <is>
          <t>avi</t>
        </is>
      </c>
      <c r="D1113" s="36">
        <f>INDEX(Inputs!$W$5:$W$132,MATCH($B1113&amp;"|"&amp;$C1113,Inputs!$A$5:$A$132,0))</f>
        <v/>
      </c>
      <c r="E1113" s="36">
        <f>INDEX(Inputs!$L$5:$L$132,MATCH($B1113&amp;"|"&amp;$C1113,Inputs!$A$5:$A$132,0))</f>
        <v/>
      </c>
      <c r="F1113" s="36">
        <f>INDEX(Inputs!$M$5:$M$132,MATCH($B1113&amp;"|"&amp;$C1113,Inputs!$A$5:$A$132,0))</f>
        <v/>
      </c>
      <c r="G1113" s="35" t="n"/>
      <c r="H1113" s="14">
        <f>INDEX(VarLab,MATCH($A1113,VarKey,0))&amp;INDEX(MemLab,MATCH($C1113&amp;"|"&amp;$B1113,MemKey,0))</f>
        <v/>
      </c>
      <c r="I1113" s="14">
        <f>INDEX(VarUnit,MATCH($A1113,VarKey,0))</f>
        <v/>
      </c>
      <c r="J1113" s="14">
        <f>INDEX(VarSrc,MATCH($A1113,VarKey,0))</f>
        <v/>
      </c>
      <c r="K1113" s="11">
        <f>CodePrefix&amp;$A1113&amp;IF($C1113="","","."&amp;$C1113&amp;"."&amp;$B1113)&amp;INDEX(VarEnd,MATCH($A1113,VarKey,0))&amp;K$5</f>
        <v/>
      </c>
      <c r="L1113" s="37">
        <f>INDEX(L$263:L$279,$F1113)*$D1113*INDEX(L$23:L$30,$E1113)</f>
        <v/>
      </c>
      <c r="M1113" s="36">
        <f>INDEX(M$263:M$279,$F1113)*$D1113*INDEX(M$23:M$30,$E1113)</f>
        <v/>
      </c>
      <c r="N1113" s="36">
        <f>INDEX(N$263:N$279,$F1113)*$D1113*INDEX(N$23:N$30,$E1113)</f>
        <v/>
      </c>
      <c r="O1113" s="36">
        <f>INDEX(O$263:O$279,$F1113)*$D1113*INDEX(O$23:O$30,$E1113)</f>
        <v/>
      </c>
      <c r="P1113" s="36">
        <f>INDEX(P$263:P$279,$F1113)*$D1113*INDEX(P$23:P$30,$E1113)</f>
        <v/>
      </c>
      <c r="Q1113" s="36">
        <f>INDEX(Q$263:Q$279,$F1113)*$D1113*INDEX(Q$23:Q$30,$E1113)</f>
        <v/>
      </c>
      <c r="R1113" s="36">
        <f>INDEX(R$263:R$279,$F1113)*$D1113*INDEX(R$23:R$30,$E1113)</f>
        <v/>
      </c>
      <c r="S1113" s="36">
        <f>INDEX(S$263:S$279,$F1113)*$D1113*INDEX(S$23:S$30,$E1113)</f>
        <v/>
      </c>
      <c r="T1113" s="36">
        <f>INDEX(T$263:T$279,$F1113)*$D1113*INDEX(T$23:T$30,$E1113)</f>
        <v/>
      </c>
      <c r="U1113" s="36">
        <f>INDEX(U$263:U$279,$F1113)*$D1113*INDEX(U$23:U$30,$E1113)</f>
        <v/>
      </c>
      <c r="V1113" s="36">
        <f>INDEX(V$263:V$279,$F1113)*$D1113*INDEX(V$23:V$30,$E1113)</f>
        <v/>
      </c>
      <c r="W1113" s="36">
        <f>INDEX(W$263:W$279,$F1113)*$D1113*INDEX(W$23:W$30,$E1113)</f>
        <v/>
      </c>
      <c r="X1113" s="36">
        <f>INDEX(X$263:X$279,$F1113)*$D1113*INDEX(X$23:X$30,$E1113)</f>
        <v/>
      </c>
      <c r="Y1113" s="36">
        <f>INDEX(Y$263:Y$279,$F1113)*$D1113*INDEX(Y$23:Y$30,$E1113)</f>
        <v/>
      </c>
      <c r="Z1113" s="36">
        <f>INDEX(Z$263:Z$279,$F1113)*$D1113*INDEX(Z$23:Z$30,$E1113)</f>
        <v/>
      </c>
      <c r="AA1113" s="36">
        <f>INDEX(AA$263:AA$279,$F1113)*$D1113*INDEX(AA$23:AA$30,$E1113)</f>
        <v/>
      </c>
      <c r="AB1113" s="36">
        <f>INDEX(AB$263:AB$279,$F1113)*$D1113*INDEX(AB$23:AB$30,$E1113)</f>
        <v/>
      </c>
      <c r="AC1113" s="36">
        <f>INDEX(AC$263:AC$279,$F1113)*$D1113*INDEX(AC$23:AC$30,$E1113)</f>
        <v/>
      </c>
      <c r="AD1113" s="36">
        <f>INDEX(AD$263:AD$279,$F1113)*$D1113*INDEX(AD$23:AD$30,$E1113)</f>
        <v/>
      </c>
      <c r="AF1113" s="11">
        <f>CodePrefix&amp;$A1113&amp;IF($C1113="","","."&amp;$C1113&amp;"."&amp;$B1113)&amp;INDEX(VarEnd,MATCH($A1113,VarKey,0))&amp;AF$5</f>
        <v/>
      </c>
      <c r="AG1113" s="37">
        <f>INDEX(AG$263:AG$279,$F1113)*$D1113*INDEX(AG$23:AG$30,$E1113)</f>
        <v/>
      </c>
      <c r="AH1113" s="36">
        <f>INDEX(AH$263:AH$279,$F1113)*$D1113*INDEX(AH$23:AH$30,$E1113)</f>
        <v/>
      </c>
      <c r="AI1113" s="36">
        <f>INDEX(AI$263:AI$279,$F1113)*$D1113*INDEX(AI$23:AI$30,$E1113)</f>
        <v/>
      </c>
      <c r="AJ1113" s="36">
        <f>INDEX(AJ$263:AJ$279,$F1113)*$D1113*INDEX(AJ$23:AJ$30,$E1113)</f>
        <v/>
      </c>
      <c r="AK1113" s="36">
        <f>INDEX(AK$263:AK$279,$F1113)*$D1113*INDEX(AK$23:AK$30,$E1113)</f>
        <v/>
      </c>
      <c r="AL1113" s="36">
        <f>INDEX(AL$263:AL$279,$F1113)*$D1113*INDEX(AL$23:AL$30,$E1113)</f>
        <v/>
      </c>
      <c r="AM1113" s="36">
        <f>INDEX(AM$263:AM$279,$F1113)*$D1113*INDEX(AM$23:AM$30,$E1113)</f>
        <v/>
      </c>
      <c r="AN1113" s="36">
        <f>INDEX(AN$263:AN$279,$F1113)*$D1113*INDEX(AN$23:AN$30,$E1113)</f>
        <v/>
      </c>
      <c r="AO1113" s="36">
        <f>INDEX(AO$263:AO$279,$F1113)*$D1113*INDEX(AO$23:AO$30,$E1113)</f>
        <v/>
      </c>
      <c r="AP1113" s="36">
        <f>INDEX(AP$263:AP$279,$F1113)*$D1113*INDEX(AP$23:AP$30,$E1113)</f>
        <v/>
      </c>
      <c r="AQ1113" s="36">
        <f>INDEX(AQ$263:AQ$279,$F1113)*$D1113*INDEX(AQ$23:AQ$30,$E1113)</f>
        <v/>
      </c>
      <c r="AR1113" s="36">
        <f>INDEX(AR$263:AR$279,$F1113)*$D1113*INDEX(AR$23:AR$30,$E1113)</f>
        <v/>
      </c>
      <c r="AS1113" s="36">
        <f>INDEX(AS$263:AS$279,$F1113)*$D1113*INDEX(AS$23:AS$30,$E1113)</f>
        <v/>
      </c>
      <c r="AT1113" s="36">
        <f>INDEX(AT$263:AT$279,$F1113)*$D1113*INDEX(AT$23:AT$30,$E1113)</f>
        <v/>
      </c>
      <c r="AU1113" s="36">
        <f>INDEX(AU$263:AU$279,$F1113)*$D1113*INDEX(AU$23:AU$30,$E1113)</f>
        <v/>
      </c>
      <c r="AV1113" s="36">
        <f>INDEX(AV$263:AV$279,$F1113)*$D1113*INDEX(AV$23:AV$30,$E1113)</f>
        <v/>
      </c>
      <c r="AW1113" s="36">
        <f>INDEX(AW$263:AW$279,$F1113)*$D1113*INDEX(AW$23:AW$30,$E1113)</f>
        <v/>
      </c>
      <c r="AX1113" s="36">
        <f>INDEX(AX$263:AX$279,$F1113)*$D1113*INDEX(AX$23:AX$30,$E1113)</f>
        <v/>
      </c>
      <c r="AY1113" s="36">
        <f>INDEX(AY$263:AY$279,$F1113)*$D1113*INDEX(AY$23:AY$30,$E1113)</f>
        <v/>
      </c>
    </row>
    <row r="1114" hidden="1" outlineLevel="2">
      <c r="A1114" s="14" t="inlineStr">
        <is>
          <t>ctxnew</t>
        </is>
      </c>
      <c r="B1114" s="14" t="inlineStr">
        <is>
          <t>nga</t>
        </is>
      </c>
      <c r="C1114" s="14" t="inlineStr">
        <is>
          <t>avi</t>
        </is>
      </c>
      <c r="D1114" s="36">
        <f>INDEX(Inputs!$W$5:$W$132,MATCH($B1114&amp;"|"&amp;$C1114,Inputs!$A$5:$A$132,0))</f>
        <v/>
      </c>
      <c r="E1114" s="36">
        <f>INDEX(Inputs!$L$5:$L$132,MATCH($B1114&amp;"|"&amp;$C1114,Inputs!$A$5:$A$132,0))</f>
        <v/>
      </c>
      <c r="F1114" s="36">
        <f>INDEX(Inputs!$M$5:$M$132,MATCH($B1114&amp;"|"&amp;$C1114,Inputs!$A$5:$A$132,0))</f>
        <v/>
      </c>
      <c r="G1114" s="35" t="n"/>
      <c r="H1114" s="14">
        <f>INDEX(VarLab,MATCH($A1114,VarKey,0))&amp;INDEX(MemLab,MATCH($C1114&amp;"|"&amp;$B1114,MemKey,0))</f>
        <v/>
      </c>
      <c r="I1114" s="14">
        <f>INDEX(VarUnit,MATCH($A1114,VarKey,0))</f>
        <v/>
      </c>
      <c r="J1114" s="14">
        <f>INDEX(VarSrc,MATCH($A1114,VarKey,0))</f>
        <v/>
      </c>
      <c r="K1114" s="11">
        <f>CodePrefix&amp;$A1114&amp;IF($C1114="","","."&amp;$C1114&amp;"."&amp;$B1114)&amp;INDEX(VarEnd,MATCH($A1114,VarKey,0))&amp;K$5</f>
        <v/>
      </c>
      <c r="L1114" s="37">
        <f>INDEX(L$263:L$279,$F1114)*$D1114*INDEX(L$23:L$30,$E1114)</f>
        <v/>
      </c>
      <c r="M1114" s="36">
        <f>INDEX(M$263:M$279,$F1114)*$D1114*INDEX(M$23:M$30,$E1114)</f>
        <v/>
      </c>
      <c r="N1114" s="36">
        <f>INDEX(N$263:N$279,$F1114)*$D1114*INDEX(N$23:N$30,$E1114)</f>
        <v/>
      </c>
      <c r="O1114" s="36">
        <f>INDEX(O$263:O$279,$F1114)*$D1114*INDEX(O$23:O$30,$E1114)</f>
        <v/>
      </c>
      <c r="P1114" s="36">
        <f>INDEX(P$263:P$279,$F1114)*$D1114*INDEX(P$23:P$30,$E1114)</f>
        <v/>
      </c>
      <c r="Q1114" s="36">
        <f>INDEX(Q$263:Q$279,$F1114)*$D1114*INDEX(Q$23:Q$30,$E1114)</f>
        <v/>
      </c>
      <c r="R1114" s="36">
        <f>INDEX(R$263:R$279,$F1114)*$D1114*INDEX(R$23:R$30,$E1114)</f>
        <v/>
      </c>
      <c r="S1114" s="36">
        <f>INDEX(S$263:S$279,$F1114)*$D1114*INDEX(S$23:S$30,$E1114)</f>
        <v/>
      </c>
      <c r="T1114" s="36">
        <f>INDEX(T$263:T$279,$F1114)*$D1114*INDEX(T$23:T$30,$E1114)</f>
        <v/>
      </c>
      <c r="U1114" s="36">
        <f>INDEX(U$263:U$279,$F1114)*$D1114*INDEX(U$23:U$30,$E1114)</f>
        <v/>
      </c>
      <c r="V1114" s="36">
        <f>INDEX(V$263:V$279,$F1114)*$D1114*INDEX(V$23:V$30,$E1114)</f>
        <v/>
      </c>
      <c r="W1114" s="36">
        <f>INDEX(W$263:W$279,$F1114)*$D1114*INDEX(W$23:W$30,$E1114)</f>
        <v/>
      </c>
      <c r="X1114" s="36">
        <f>INDEX(X$263:X$279,$F1114)*$D1114*INDEX(X$23:X$30,$E1114)</f>
        <v/>
      </c>
      <c r="Y1114" s="36">
        <f>INDEX(Y$263:Y$279,$F1114)*$D1114*INDEX(Y$23:Y$30,$E1114)</f>
        <v/>
      </c>
      <c r="Z1114" s="36">
        <f>INDEX(Z$263:Z$279,$F1114)*$D1114*INDEX(Z$23:Z$30,$E1114)</f>
        <v/>
      </c>
      <c r="AA1114" s="36">
        <f>INDEX(AA$263:AA$279,$F1114)*$D1114*INDEX(AA$23:AA$30,$E1114)</f>
        <v/>
      </c>
      <c r="AB1114" s="36">
        <f>INDEX(AB$263:AB$279,$F1114)*$D1114*INDEX(AB$23:AB$30,$E1114)</f>
        <v/>
      </c>
      <c r="AC1114" s="36">
        <f>INDEX(AC$263:AC$279,$F1114)*$D1114*INDEX(AC$23:AC$30,$E1114)</f>
        <v/>
      </c>
      <c r="AD1114" s="36">
        <f>INDEX(AD$263:AD$279,$F1114)*$D1114*INDEX(AD$23:AD$30,$E1114)</f>
        <v/>
      </c>
      <c r="AF1114" s="11">
        <f>CodePrefix&amp;$A1114&amp;IF($C1114="","","."&amp;$C1114&amp;"."&amp;$B1114)&amp;INDEX(VarEnd,MATCH($A1114,VarKey,0))&amp;AF$5</f>
        <v/>
      </c>
      <c r="AG1114" s="37">
        <f>INDEX(AG$263:AG$279,$F1114)*$D1114*INDEX(AG$23:AG$30,$E1114)</f>
        <v/>
      </c>
      <c r="AH1114" s="36">
        <f>INDEX(AH$263:AH$279,$F1114)*$D1114*INDEX(AH$23:AH$30,$E1114)</f>
        <v/>
      </c>
      <c r="AI1114" s="36">
        <f>INDEX(AI$263:AI$279,$F1114)*$D1114*INDEX(AI$23:AI$30,$E1114)</f>
        <v/>
      </c>
      <c r="AJ1114" s="36">
        <f>INDEX(AJ$263:AJ$279,$F1114)*$D1114*INDEX(AJ$23:AJ$30,$E1114)</f>
        <v/>
      </c>
      <c r="AK1114" s="36">
        <f>INDEX(AK$263:AK$279,$F1114)*$D1114*INDEX(AK$23:AK$30,$E1114)</f>
        <v/>
      </c>
      <c r="AL1114" s="36">
        <f>INDEX(AL$263:AL$279,$F1114)*$D1114*INDEX(AL$23:AL$30,$E1114)</f>
        <v/>
      </c>
      <c r="AM1114" s="36">
        <f>INDEX(AM$263:AM$279,$F1114)*$D1114*INDEX(AM$23:AM$30,$E1114)</f>
        <v/>
      </c>
      <c r="AN1114" s="36">
        <f>INDEX(AN$263:AN$279,$F1114)*$D1114*INDEX(AN$23:AN$30,$E1114)</f>
        <v/>
      </c>
      <c r="AO1114" s="36">
        <f>INDEX(AO$263:AO$279,$F1114)*$D1114*INDEX(AO$23:AO$30,$E1114)</f>
        <v/>
      </c>
      <c r="AP1114" s="36">
        <f>INDEX(AP$263:AP$279,$F1114)*$D1114*INDEX(AP$23:AP$30,$E1114)</f>
        <v/>
      </c>
      <c r="AQ1114" s="36">
        <f>INDEX(AQ$263:AQ$279,$F1114)*$D1114*INDEX(AQ$23:AQ$30,$E1114)</f>
        <v/>
      </c>
      <c r="AR1114" s="36">
        <f>INDEX(AR$263:AR$279,$F1114)*$D1114*INDEX(AR$23:AR$30,$E1114)</f>
        <v/>
      </c>
      <c r="AS1114" s="36">
        <f>INDEX(AS$263:AS$279,$F1114)*$D1114*INDEX(AS$23:AS$30,$E1114)</f>
        <v/>
      </c>
      <c r="AT1114" s="36">
        <f>INDEX(AT$263:AT$279,$F1114)*$D1114*INDEX(AT$23:AT$30,$E1114)</f>
        <v/>
      </c>
      <c r="AU1114" s="36">
        <f>INDEX(AU$263:AU$279,$F1114)*$D1114*INDEX(AU$23:AU$30,$E1114)</f>
        <v/>
      </c>
      <c r="AV1114" s="36">
        <f>INDEX(AV$263:AV$279,$F1114)*$D1114*INDEX(AV$23:AV$30,$E1114)</f>
        <v/>
      </c>
      <c r="AW1114" s="36">
        <f>INDEX(AW$263:AW$279,$F1114)*$D1114*INDEX(AW$23:AW$30,$E1114)</f>
        <v/>
      </c>
      <c r="AX1114" s="36">
        <f>INDEX(AX$263:AX$279,$F1114)*$D1114*INDEX(AX$23:AX$30,$E1114)</f>
        <v/>
      </c>
      <c r="AY1114" s="36">
        <f>INDEX(AY$263:AY$279,$F1114)*$D1114*INDEX(AY$23:AY$30,$E1114)</f>
        <v/>
      </c>
    </row>
    <row r="1115" hidden="1" outlineLevel="2">
      <c r="A1115" s="14" t="inlineStr">
        <is>
          <t>ctxnew</t>
        </is>
      </c>
      <c r="B1115" s="14" t="inlineStr">
        <is>
          <t>gso</t>
        </is>
      </c>
      <c r="C1115" s="14" t="inlineStr">
        <is>
          <t>avi</t>
        </is>
      </c>
      <c r="D1115" s="36">
        <f>INDEX(Inputs!$W$5:$W$132,MATCH($B1115&amp;"|"&amp;$C1115,Inputs!$A$5:$A$132,0))</f>
        <v/>
      </c>
      <c r="E1115" s="36">
        <f>INDEX(Inputs!$L$5:$L$132,MATCH($B1115&amp;"|"&amp;$C1115,Inputs!$A$5:$A$132,0))</f>
        <v/>
      </c>
      <c r="F1115" s="36">
        <f>INDEX(Inputs!$M$5:$M$132,MATCH($B1115&amp;"|"&amp;$C1115,Inputs!$A$5:$A$132,0))</f>
        <v/>
      </c>
      <c r="G1115" s="35" t="n"/>
      <c r="H1115" s="14">
        <f>INDEX(VarLab,MATCH($A1115,VarKey,0))&amp;INDEX(MemLab,MATCH($C1115&amp;"|"&amp;$B1115,MemKey,0))</f>
        <v/>
      </c>
      <c r="I1115" s="14">
        <f>INDEX(VarUnit,MATCH($A1115,VarKey,0))</f>
        <v/>
      </c>
      <c r="J1115" s="14">
        <f>INDEX(VarSrc,MATCH($A1115,VarKey,0))</f>
        <v/>
      </c>
      <c r="K1115" s="11">
        <f>CodePrefix&amp;$A1115&amp;IF($C1115="","","."&amp;$C1115&amp;"."&amp;$B1115)&amp;INDEX(VarEnd,MATCH($A1115,VarKey,0))&amp;K$5</f>
        <v/>
      </c>
      <c r="L1115" s="37">
        <f>INDEX(L$263:L$279,$F1115)*$D1115*INDEX(L$23:L$30,$E1115)</f>
        <v/>
      </c>
      <c r="M1115" s="36">
        <f>INDEX(M$263:M$279,$F1115)*$D1115*INDEX(M$23:M$30,$E1115)</f>
        <v/>
      </c>
      <c r="N1115" s="36">
        <f>INDEX(N$263:N$279,$F1115)*$D1115*INDEX(N$23:N$30,$E1115)</f>
        <v/>
      </c>
      <c r="O1115" s="36">
        <f>INDEX(O$263:O$279,$F1115)*$D1115*INDEX(O$23:O$30,$E1115)</f>
        <v/>
      </c>
      <c r="P1115" s="36">
        <f>INDEX(P$263:P$279,$F1115)*$D1115*INDEX(P$23:P$30,$E1115)</f>
        <v/>
      </c>
      <c r="Q1115" s="36">
        <f>INDEX(Q$263:Q$279,$F1115)*$D1115*INDEX(Q$23:Q$30,$E1115)</f>
        <v/>
      </c>
      <c r="R1115" s="36">
        <f>INDEX(R$263:R$279,$F1115)*$D1115*INDEX(R$23:R$30,$E1115)</f>
        <v/>
      </c>
      <c r="S1115" s="36">
        <f>INDEX(S$263:S$279,$F1115)*$D1115*INDEX(S$23:S$30,$E1115)</f>
        <v/>
      </c>
      <c r="T1115" s="36">
        <f>INDEX(T$263:T$279,$F1115)*$D1115*INDEX(T$23:T$30,$E1115)</f>
        <v/>
      </c>
      <c r="U1115" s="36">
        <f>INDEX(U$263:U$279,$F1115)*$D1115*INDEX(U$23:U$30,$E1115)</f>
        <v/>
      </c>
      <c r="V1115" s="36">
        <f>INDEX(V$263:V$279,$F1115)*$D1115*INDEX(V$23:V$30,$E1115)</f>
        <v/>
      </c>
      <c r="W1115" s="36">
        <f>INDEX(W$263:W$279,$F1115)*$D1115*INDEX(W$23:W$30,$E1115)</f>
        <v/>
      </c>
      <c r="X1115" s="36">
        <f>INDEX(X$263:X$279,$F1115)*$D1115*INDEX(X$23:X$30,$E1115)</f>
        <v/>
      </c>
      <c r="Y1115" s="36">
        <f>INDEX(Y$263:Y$279,$F1115)*$D1115*INDEX(Y$23:Y$30,$E1115)</f>
        <v/>
      </c>
      <c r="Z1115" s="36">
        <f>INDEX(Z$263:Z$279,$F1115)*$D1115*INDEX(Z$23:Z$30,$E1115)</f>
        <v/>
      </c>
      <c r="AA1115" s="36">
        <f>INDEX(AA$263:AA$279,$F1115)*$D1115*INDEX(AA$23:AA$30,$E1115)</f>
        <v/>
      </c>
      <c r="AB1115" s="36">
        <f>INDEX(AB$263:AB$279,$F1115)*$D1115*INDEX(AB$23:AB$30,$E1115)</f>
        <v/>
      </c>
      <c r="AC1115" s="36">
        <f>INDEX(AC$263:AC$279,$F1115)*$D1115*INDEX(AC$23:AC$30,$E1115)</f>
        <v/>
      </c>
      <c r="AD1115" s="36">
        <f>INDEX(AD$263:AD$279,$F1115)*$D1115*INDEX(AD$23:AD$30,$E1115)</f>
        <v/>
      </c>
      <c r="AF1115" s="11">
        <f>CodePrefix&amp;$A1115&amp;IF($C1115="","","."&amp;$C1115&amp;"."&amp;$B1115)&amp;INDEX(VarEnd,MATCH($A1115,VarKey,0))&amp;AF$5</f>
        <v/>
      </c>
      <c r="AG1115" s="37">
        <f>INDEX(AG$263:AG$279,$F1115)*$D1115*INDEX(AG$23:AG$30,$E1115)</f>
        <v/>
      </c>
      <c r="AH1115" s="36">
        <f>INDEX(AH$263:AH$279,$F1115)*$D1115*INDEX(AH$23:AH$30,$E1115)</f>
        <v/>
      </c>
      <c r="AI1115" s="36">
        <f>INDEX(AI$263:AI$279,$F1115)*$D1115*INDEX(AI$23:AI$30,$E1115)</f>
        <v/>
      </c>
      <c r="AJ1115" s="36">
        <f>INDEX(AJ$263:AJ$279,$F1115)*$D1115*INDEX(AJ$23:AJ$30,$E1115)</f>
        <v/>
      </c>
      <c r="AK1115" s="36">
        <f>INDEX(AK$263:AK$279,$F1115)*$D1115*INDEX(AK$23:AK$30,$E1115)</f>
        <v/>
      </c>
      <c r="AL1115" s="36">
        <f>INDEX(AL$263:AL$279,$F1115)*$D1115*INDEX(AL$23:AL$30,$E1115)</f>
        <v/>
      </c>
      <c r="AM1115" s="36">
        <f>INDEX(AM$263:AM$279,$F1115)*$D1115*INDEX(AM$23:AM$30,$E1115)</f>
        <v/>
      </c>
      <c r="AN1115" s="36">
        <f>INDEX(AN$263:AN$279,$F1115)*$D1115*INDEX(AN$23:AN$30,$E1115)</f>
        <v/>
      </c>
      <c r="AO1115" s="36">
        <f>INDEX(AO$263:AO$279,$F1115)*$D1115*INDEX(AO$23:AO$30,$E1115)</f>
        <v/>
      </c>
      <c r="AP1115" s="36">
        <f>INDEX(AP$263:AP$279,$F1115)*$D1115*INDEX(AP$23:AP$30,$E1115)</f>
        <v/>
      </c>
      <c r="AQ1115" s="36">
        <f>INDEX(AQ$263:AQ$279,$F1115)*$D1115*INDEX(AQ$23:AQ$30,$E1115)</f>
        <v/>
      </c>
      <c r="AR1115" s="36">
        <f>INDEX(AR$263:AR$279,$F1115)*$D1115*INDEX(AR$23:AR$30,$E1115)</f>
        <v/>
      </c>
      <c r="AS1115" s="36">
        <f>INDEX(AS$263:AS$279,$F1115)*$D1115*INDEX(AS$23:AS$30,$E1115)</f>
        <v/>
      </c>
      <c r="AT1115" s="36">
        <f>INDEX(AT$263:AT$279,$F1115)*$D1115*INDEX(AT$23:AT$30,$E1115)</f>
        <v/>
      </c>
      <c r="AU1115" s="36">
        <f>INDEX(AU$263:AU$279,$F1115)*$D1115*INDEX(AU$23:AU$30,$E1115)</f>
        <v/>
      </c>
      <c r="AV1115" s="36">
        <f>INDEX(AV$263:AV$279,$F1115)*$D1115*INDEX(AV$23:AV$30,$E1115)</f>
        <v/>
      </c>
      <c r="AW1115" s="36">
        <f>INDEX(AW$263:AW$279,$F1115)*$D1115*INDEX(AW$23:AW$30,$E1115)</f>
        <v/>
      </c>
      <c r="AX1115" s="36">
        <f>INDEX(AX$263:AX$279,$F1115)*$D1115*INDEX(AX$23:AX$30,$E1115)</f>
        <v/>
      </c>
      <c r="AY1115" s="36">
        <f>INDEX(AY$263:AY$279,$F1115)*$D1115*INDEX(AY$23:AY$30,$E1115)</f>
        <v/>
      </c>
    </row>
    <row r="1116" hidden="1" outlineLevel="2">
      <c r="A1116" s="14" t="inlineStr">
        <is>
          <t>ctxnew</t>
        </is>
      </c>
      <c r="B1116" s="14" t="inlineStr">
        <is>
          <t>die</t>
        </is>
      </c>
      <c r="C1116" s="14" t="inlineStr">
        <is>
          <t>avi</t>
        </is>
      </c>
      <c r="D1116" s="36">
        <f>INDEX(Inputs!$W$5:$W$132,MATCH($B1116&amp;"|"&amp;$C1116,Inputs!$A$5:$A$132,0))</f>
        <v/>
      </c>
      <c r="E1116" s="36">
        <f>INDEX(Inputs!$L$5:$L$132,MATCH($B1116&amp;"|"&amp;$C1116,Inputs!$A$5:$A$132,0))</f>
        <v/>
      </c>
      <c r="F1116" s="36">
        <f>INDEX(Inputs!$M$5:$M$132,MATCH($B1116&amp;"|"&amp;$C1116,Inputs!$A$5:$A$132,0))</f>
        <v/>
      </c>
      <c r="G1116" s="35" t="n"/>
      <c r="H1116" s="14">
        <f>INDEX(VarLab,MATCH($A1116,VarKey,0))&amp;INDEX(MemLab,MATCH($C1116&amp;"|"&amp;$B1116,MemKey,0))</f>
        <v/>
      </c>
      <c r="I1116" s="14">
        <f>INDEX(VarUnit,MATCH($A1116,VarKey,0))</f>
        <v/>
      </c>
      <c r="J1116" s="14">
        <f>INDEX(VarSrc,MATCH($A1116,VarKey,0))</f>
        <v/>
      </c>
      <c r="K1116" s="11">
        <f>CodePrefix&amp;$A1116&amp;IF($C1116="","","."&amp;$C1116&amp;"."&amp;$B1116)&amp;INDEX(VarEnd,MATCH($A1116,VarKey,0))&amp;K$5</f>
        <v/>
      </c>
      <c r="L1116" s="37">
        <f>INDEX(L$263:L$279,$F1116)*$D1116*INDEX(L$23:L$30,$E1116)</f>
        <v/>
      </c>
      <c r="M1116" s="36">
        <f>INDEX(M$263:M$279,$F1116)*$D1116*INDEX(M$23:M$30,$E1116)</f>
        <v/>
      </c>
      <c r="N1116" s="36">
        <f>INDEX(N$263:N$279,$F1116)*$D1116*INDEX(N$23:N$30,$E1116)</f>
        <v/>
      </c>
      <c r="O1116" s="36">
        <f>INDEX(O$263:O$279,$F1116)*$D1116*INDEX(O$23:O$30,$E1116)</f>
        <v/>
      </c>
      <c r="P1116" s="36">
        <f>INDEX(P$263:P$279,$F1116)*$D1116*INDEX(P$23:P$30,$E1116)</f>
        <v/>
      </c>
      <c r="Q1116" s="36">
        <f>INDEX(Q$263:Q$279,$F1116)*$D1116*INDEX(Q$23:Q$30,$E1116)</f>
        <v/>
      </c>
      <c r="R1116" s="36">
        <f>INDEX(R$263:R$279,$F1116)*$D1116*INDEX(R$23:R$30,$E1116)</f>
        <v/>
      </c>
      <c r="S1116" s="36">
        <f>INDEX(S$263:S$279,$F1116)*$D1116*INDEX(S$23:S$30,$E1116)</f>
        <v/>
      </c>
      <c r="T1116" s="36">
        <f>INDEX(T$263:T$279,$F1116)*$D1116*INDEX(T$23:T$30,$E1116)</f>
        <v/>
      </c>
      <c r="U1116" s="36">
        <f>INDEX(U$263:U$279,$F1116)*$D1116*INDEX(U$23:U$30,$E1116)</f>
        <v/>
      </c>
      <c r="V1116" s="36">
        <f>INDEX(V$263:V$279,$F1116)*$D1116*INDEX(V$23:V$30,$E1116)</f>
        <v/>
      </c>
      <c r="W1116" s="36">
        <f>INDEX(W$263:W$279,$F1116)*$D1116*INDEX(W$23:W$30,$E1116)</f>
        <v/>
      </c>
      <c r="X1116" s="36">
        <f>INDEX(X$263:X$279,$F1116)*$D1116*INDEX(X$23:X$30,$E1116)</f>
        <v/>
      </c>
      <c r="Y1116" s="36">
        <f>INDEX(Y$263:Y$279,$F1116)*$D1116*INDEX(Y$23:Y$30,$E1116)</f>
        <v/>
      </c>
      <c r="Z1116" s="36">
        <f>INDEX(Z$263:Z$279,$F1116)*$D1116*INDEX(Z$23:Z$30,$E1116)</f>
        <v/>
      </c>
      <c r="AA1116" s="36">
        <f>INDEX(AA$263:AA$279,$F1116)*$D1116*INDEX(AA$23:AA$30,$E1116)</f>
        <v/>
      </c>
      <c r="AB1116" s="36">
        <f>INDEX(AB$263:AB$279,$F1116)*$D1116*INDEX(AB$23:AB$30,$E1116)</f>
        <v/>
      </c>
      <c r="AC1116" s="36">
        <f>INDEX(AC$263:AC$279,$F1116)*$D1116*INDEX(AC$23:AC$30,$E1116)</f>
        <v/>
      </c>
      <c r="AD1116" s="36">
        <f>INDEX(AD$263:AD$279,$F1116)*$D1116*INDEX(AD$23:AD$30,$E1116)</f>
        <v/>
      </c>
      <c r="AF1116" s="11">
        <f>CodePrefix&amp;$A1116&amp;IF($C1116="","","."&amp;$C1116&amp;"."&amp;$B1116)&amp;INDEX(VarEnd,MATCH($A1116,VarKey,0))&amp;AF$5</f>
        <v/>
      </c>
      <c r="AG1116" s="37">
        <f>INDEX(AG$263:AG$279,$F1116)*$D1116*INDEX(AG$23:AG$30,$E1116)</f>
        <v/>
      </c>
      <c r="AH1116" s="36">
        <f>INDEX(AH$263:AH$279,$F1116)*$D1116*INDEX(AH$23:AH$30,$E1116)</f>
        <v/>
      </c>
      <c r="AI1116" s="36">
        <f>INDEX(AI$263:AI$279,$F1116)*$D1116*INDEX(AI$23:AI$30,$E1116)</f>
        <v/>
      </c>
      <c r="AJ1116" s="36">
        <f>INDEX(AJ$263:AJ$279,$F1116)*$D1116*INDEX(AJ$23:AJ$30,$E1116)</f>
        <v/>
      </c>
      <c r="AK1116" s="36">
        <f>INDEX(AK$263:AK$279,$F1116)*$D1116*INDEX(AK$23:AK$30,$E1116)</f>
        <v/>
      </c>
      <c r="AL1116" s="36">
        <f>INDEX(AL$263:AL$279,$F1116)*$D1116*INDEX(AL$23:AL$30,$E1116)</f>
        <v/>
      </c>
      <c r="AM1116" s="36">
        <f>INDEX(AM$263:AM$279,$F1116)*$D1116*INDEX(AM$23:AM$30,$E1116)</f>
        <v/>
      </c>
      <c r="AN1116" s="36">
        <f>INDEX(AN$263:AN$279,$F1116)*$D1116*INDEX(AN$23:AN$30,$E1116)</f>
        <v/>
      </c>
      <c r="AO1116" s="36">
        <f>INDEX(AO$263:AO$279,$F1116)*$D1116*INDEX(AO$23:AO$30,$E1116)</f>
        <v/>
      </c>
      <c r="AP1116" s="36">
        <f>INDEX(AP$263:AP$279,$F1116)*$D1116*INDEX(AP$23:AP$30,$E1116)</f>
        <v/>
      </c>
      <c r="AQ1116" s="36">
        <f>INDEX(AQ$263:AQ$279,$F1116)*$D1116*INDEX(AQ$23:AQ$30,$E1116)</f>
        <v/>
      </c>
      <c r="AR1116" s="36">
        <f>INDEX(AR$263:AR$279,$F1116)*$D1116*INDEX(AR$23:AR$30,$E1116)</f>
        <v/>
      </c>
      <c r="AS1116" s="36">
        <f>INDEX(AS$263:AS$279,$F1116)*$D1116*INDEX(AS$23:AS$30,$E1116)</f>
        <v/>
      </c>
      <c r="AT1116" s="36">
        <f>INDEX(AT$263:AT$279,$F1116)*$D1116*INDEX(AT$23:AT$30,$E1116)</f>
        <v/>
      </c>
      <c r="AU1116" s="36">
        <f>INDEX(AU$263:AU$279,$F1116)*$D1116*INDEX(AU$23:AU$30,$E1116)</f>
        <v/>
      </c>
      <c r="AV1116" s="36">
        <f>INDEX(AV$263:AV$279,$F1116)*$D1116*INDEX(AV$23:AV$30,$E1116)</f>
        <v/>
      </c>
      <c r="AW1116" s="36">
        <f>INDEX(AW$263:AW$279,$F1116)*$D1116*INDEX(AW$23:AW$30,$E1116)</f>
        <v/>
      </c>
      <c r="AX1116" s="36">
        <f>INDEX(AX$263:AX$279,$F1116)*$D1116*INDEX(AX$23:AX$30,$E1116)</f>
        <v/>
      </c>
      <c r="AY1116" s="36">
        <f>INDEX(AY$263:AY$279,$F1116)*$D1116*INDEX(AY$23:AY$30,$E1116)</f>
        <v/>
      </c>
    </row>
    <row r="1117" hidden="1" outlineLevel="2">
      <c r="A1117" s="14" t="inlineStr">
        <is>
          <t>ctxnew</t>
        </is>
      </c>
      <c r="B1117" s="14" t="inlineStr">
        <is>
          <t>lpg</t>
        </is>
      </c>
      <c r="C1117" s="14" t="inlineStr">
        <is>
          <t>avi</t>
        </is>
      </c>
      <c r="D1117" s="36">
        <f>INDEX(Inputs!$W$5:$W$132,MATCH($B1117&amp;"|"&amp;$C1117,Inputs!$A$5:$A$132,0))</f>
        <v/>
      </c>
      <c r="E1117" s="36">
        <f>INDEX(Inputs!$L$5:$L$132,MATCH($B1117&amp;"|"&amp;$C1117,Inputs!$A$5:$A$132,0))</f>
        <v/>
      </c>
      <c r="F1117" s="36">
        <f>INDEX(Inputs!$M$5:$M$132,MATCH($B1117&amp;"|"&amp;$C1117,Inputs!$A$5:$A$132,0))</f>
        <v/>
      </c>
      <c r="G1117" s="35" t="n"/>
      <c r="H1117" s="14">
        <f>INDEX(VarLab,MATCH($A1117,VarKey,0))&amp;INDEX(MemLab,MATCH($C1117&amp;"|"&amp;$B1117,MemKey,0))</f>
        <v/>
      </c>
      <c r="I1117" s="14">
        <f>INDEX(VarUnit,MATCH($A1117,VarKey,0))</f>
        <v/>
      </c>
      <c r="J1117" s="14">
        <f>INDEX(VarSrc,MATCH($A1117,VarKey,0))</f>
        <v/>
      </c>
      <c r="K1117" s="11">
        <f>CodePrefix&amp;$A1117&amp;IF($C1117="","","."&amp;$C1117&amp;"."&amp;$B1117)&amp;INDEX(VarEnd,MATCH($A1117,VarKey,0))&amp;K$5</f>
        <v/>
      </c>
      <c r="L1117" s="37">
        <f>INDEX(L$263:L$279,$F1117)*$D1117*INDEX(L$23:L$30,$E1117)</f>
        <v/>
      </c>
      <c r="M1117" s="36">
        <f>INDEX(M$263:M$279,$F1117)*$D1117*INDEX(M$23:M$30,$E1117)</f>
        <v/>
      </c>
      <c r="N1117" s="36">
        <f>INDEX(N$263:N$279,$F1117)*$D1117*INDEX(N$23:N$30,$E1117)</f>
        <v/>
      </c>
      <c r="O1117" s="36">
        <f>INDEX(O$263:O$279,$F1117)*$D1117*INDEX(O$23:O$30,$E1117)</f>
        <v/>
      </c>
      <c r="P1117" s="36">
        <f>INDEX(P$263:P$279,$F1117)*$D1117*INDEX(P$23:P$30,$E1117)</f>
        <v/>
      </c>
      <c r="Q1117" s="36">
        <f>INDEX(Q$263:Q$279,$F1117)*$D1117*INDEX(Q$23:Q$30,$E1117)</f>
        <v/>
      </c>
      <c r="R1117" s="36">
        <f>INDEX(R$263:R$279,$F1117)*$D1117*INDEX(R$23:R$30,$E1117)</f>
        <v/>
      </c>
      <c r="S1117" s="36">
        <f>INDEX(S$263:S$279,$F1117)*$D1117*INDEX(S$23:S$30,$E1117)</f>
        <v/>
      </c>
      <c r="T1117" s="36">
        <f>INDEX(T$263:T$279,$F1117)*$D1117*INDEX(T$23:T$30,$E1117)</f>
        <v/>
      </c>
      <c r="U1117" s="36">
        <f>INDEX(U$263:U$279,$F1117)*$D1117*INDEX(U$23:U$30,$E1117)</f>
        <v/>
      </c>
      <c r="V1117" s="36">
        <f>INDEX(V$263:V$279,$F1117)*$D1117*INDEX(V$23:V$30,$E1117)</f>
        <v/>
      </c>
      <c r="W1117" s="36">
        <f>INDEX(W$263:W$279,$F1117)*$D1117*INDEX(W$23:W$30,$E1117)</f>
        <v/>
      </c>
      <c r="X1117" s="36">
        <f>INDEX(X$263:X$279,$F1117)*$D1117*INDEX(X$23:X$30,$E1117)</f>
        <v/>
      </c>
      <c r="Y1117" s="36">
        <f>INDEX(Y$263:Y$279,$F1117)*$D1117*INDEX(Y$23:Y$30,$E1117)</f>
        <v/>
      </c>
      <c r="Z1117" s="36">
        <f>INDEX(Z$263:Z$279,$F1117)*$D1117*INDEX(Z$23:Z$30,$E1117)</f>
        <v/>
      </c>
      <c r="AA1117" s="36">
        <f>INDEX(AA$263:AA$279,$F1117)*$D1117*INDEX(AA$23:AA$30,$E1117)</f>
        <v/>
      </c>
      <c r="AB1117" s="36">
        <f>INDEX(AB$263:AB$279,$F1117)*$D1117*INDEX(AB$23:AB$30,$E1117)</f>
        <v/>
      </c>
      <c r="AC1117" s="36">
        <f>INDEX(AC$263:AC$279,$F1117)*$D1117*INDEX(AC$23:AC$30,$E1117)</f>
        <v/>
      </c>
      <c r="AD1117" s="36">
        <f>INDEX(AD$263:AD$279,$F1117)*$D1117*INDEX(AD$23:AD$30,$E1117)</f>
        <v/>
      </c>
      <c r="AF1117" s="11">
        <f>CodePrefix&amp;$A1117&amp;IF($C1117="","","."&amp;$C1117&amp;"."&amp;$B1117)&amp;INDEX(VarEnd,MATCH($A1117,VarKey,0))&amp;AF$5</f>
        <v/>
      </c>
      <c r="AG1117" s="37">
        <f>INDEX(AG$263:AG$279,$F1117)*$D1117*INDEX(AG$23:AG$30,$E1117)</f>
        <v/>
      </c>
      <c r="AH1117" s="36">
        <f>INDEX(AH$263:AH$279,$F1117)*$D1117*INDEX(AH$23:AH$30,$E1117)</f>
        <v/>
      </c>
      <c r="AI1117" s="36">
        <f>INDEX(AI$263:AI$279,$F1117)*$D1117*INDEX(AI$23:AI$30,$E1117)</f>
        <v/>
      </c>
      <c r="AJ1117" s="36">
        <f>INDEX(AJ$263:AJ$279,$F1117)*$D1117*INDEX(AJ$23:AJ$30,$E1117)</f>
        <v/>
      </c>
      <c r="AK1117" s="36">
        <f>INDEX(AK$263:AK$279,$F1117)*$D1117*INDEX(AK$23:AK$30,$E1117)</f>
        <v/>
      </c>
      <c r="AL1117" s="36">
        <f>INDEX(AL$263:AL$279,$F1117)*$D1117*INDEX(AL$23:AL$30,$E1117)</f>
        <v/>
      </c>
      <c r="AM1117" s="36">
        <f>INDEX(AM$263:AM$279,$F1117)*$D1117*INDEX(AM$23:AM$30,$E1117)</f>
        <v/>
      </c>
      <c r="AN1117" s="36">
        <f>INDEX(AN$263:AN$279,$F1117)*$D1117*INDEX(AN$23:AN$30,$E1117)</f>
        <v/>
      </c>
      <c r="AO1117" s="36">
        <f>INDEX(AO$263:AO$279,$F1117)*$D1117*INDEX(AO$23:AO$30,$E1117)</f>
        <v/>
      </c>
      <c r="AP1117" s="36">
        <f>INDEX(AP$263:AP$279,$F1117)*$D1117*INDEX(AP$23:AP$30,$E1117)</f>
        <v/>
      </c>
      <c r="AQ1117" s="36">
        <f>INDEX(AQ$263:AQ$279,$F1117)*$D1117*INDEX(AQ$23:AQ$30,$E1117)</f>
        <v/>
      </c>
      <c r="AR1117" s="36">
        <f>INDEX(AR$263:AR$279,$F1117)*$D1117*INDEX(AR$23:AR$30,$E1117)</f>
        <v/>
      </c>
      <c r="AS1117" s="36">
        <f>INDEX(AS$263:AS$279,$F1117)*$D1117*INDEX(AS$23:AS$30,$E1117)</f>
        <v/>
      </c>
      <c r="AT1117" s="36">
        <f>INDEX(AT$263:AT$279,$F1117)*$D1117*INDEX(AT$23:AT$30,$E1117)</f>
        <v/>
      </c>
      <c r="AU1117" s="36">
        <f>INDEX(AU$263:AU$279,$F1117)*$D1117*INDEX(AU$23:AU$30,$E1117)</f>
        <v/>
      </c>
      <c r="AV1117" s="36">
        <f>INDEX(AV$263:AV$279,$F1117)*$D1117*INDEX(AV$23:AV$30,$E1117)</f>
        <v/>
      </c>
      <c r="AW1117" s="36">
        <f>INDEX(AW$263:AW$279,$F1117)*$D1117*INDEX(AW$23:AW$30,$E1117)</f>
        <v/>
      </c>
      <c r="AX1117" s="36">
        <f>INDEX(AX$263:AX$279,$F1117)*$D1117*INDEX(AX$23:AX$30,$E1117)</f>
        <v/>
      </c>
      <c r="AY1117" s="36">
        <f>INDEX(AY$263:AY$279,$F1117)*$D1117*INDEX(AY$23:AY$30,$E1117)</f>
        <v/>
      </c>
    </row>
    <row r="1118" hidden="1" outlineLevel="2">
      <c r="A1118" s="14" t="inlineStr">
        <is>
          <t>ctxnew</t>
        </is>
      </c>
      <c r="B1118" s="14" t="inlineStr">
        <is>
          <t>ker</t>
        </is>
      </c>
      <c r="C1118" s="14" t="inlineStr">
        <is>
          <t>avi</t>
        </is>
      </c>
      <c r="D1118" s="36">
        <f>INDEX(Inputs!$W$5:$W$132,MATCH($B1118&amp;"|"&amp;$C1118,Inputs!$A$5:$A$132,0))</f>
        <v/>
      </c>
      <c r="E1118" s="36">
        <f>INDEX(Inputs!$L$5:$L$132,MATCH($B1118&amp;"|"&amp;$C1118,Inputs!$A$5:$A$132,0))</f>
        <v/>
      </c>
      <c r="F1118" s="36">
        <f>INDEX(Inputs!$M$5:$M$132,MATCH($B1118&amp;"|"&amp;$C1118,Inputs!$A$5:$A$132,0))</f>
        <v/>
      </c>
      <c r="G1118" s="35" t="n"/>
      <c r="H1118" s="14">
        <f>INDEX(VarLab,MATCH($A1118,VarKey,0))&amp;INDEX(MemLab,MATCH($C1118&amp;"|"&amp;$B1118,MemKey,0))</f>
        <v/>
      </c>
      <c r="I1118" s="14">
        <f>INDEX(VarUnit,MATCH($A1118,VarKey,0))</f>
        <v/>
      </c>
      <c r="J1118" s="14">
        <f>INDEX(VarSrc,MATCH($A1118,VarKey,0))</f>
        <v/>
      </c>
      <c r="K1118" s="11">
        <f>CodePrefix&amp;$A1118&amp;IF($C1118="","","."&amp;$C1118&amp;"."&amp;$B1118)&amp;INDEX(VarEnd,MATCH($A1118,VarKey,0))&amp;K$5</f>
        <v/>
      </c>
      <c r="L1118" s="37">
        <f>INDEX(L$263:L$279,$F1118)*$D1118*INDEX(L$23:L$30,$E1118)</f>
        <v/>
      </c>
      <c r="M1118" s="36">
        <f>INDEX(M$263:M$279,$F1118)*$D1118*INDEX(M$23:M$30,$E1118)</f>
        <v/>
      </c>
      <c r="N1118" s="36">
        <f>INDEX(N$263:N$279,$F1118)*$D1118*INDEX(N$23:N$30,$E1118)</f>
        <v/>
      </c>
      <c r="O1118" s="36">
        <f>INDEX(O$263:O$279,$F1118)*$D1118*INDEX(O$23:O$30,$E1118)</f>
        <v/>
      </c>
      <c r="P1118" s="36">
        <f>INDEX(P$263:P$279,$F1118)*$D1118*INDEX(P$23:P$30,$E1118)</f>
        <v/>
      </c>
      <c r="Q1118" s="36">
        <f>INDEX(Q$263:Q$279,$F1118)*$D1118*INDEX(Q$23:Q$30,$E1118)</f>
        <v/>
      </c>
      <c r="R1118" s="36">
        <f>INDEX(R$263:R$279,$F1118)*$D1118*INDEX(R$23:R$30,$E1118)</f>
        <v/>
      </c>
      <c r="S1118" s="36">
        <f>INDEX(S$263:S$279,$F1118)*$D1118*INDEX(S$23:S$30,$E1118)</f>
        <v/>
      </c>
      <c r="T1118" s="36">
        <f>INDEX(T$263:T$279,$F1118)*$D1118*INDEX(T$23:T$30,$E1118)</f>
        <v/>
      </c>
      <c r="U1118" s="36">
        <f>INDEX(U$263:U$279,$F1118)*$D1118*INDEX(U$23:U$30,$E1118)</f>
        <v/>
      </c>
      <c r="V1118" s="36">
        <f>INDEX(V$263:V$279,$F1118)*$D1118*INDEX(V$23:V$30,$E1118)</f>
        <v/>
      </c>
      <c r="W1118" s="36">
        <f>INDEX(W$263:W$279,$F1118)*$D1118*INDEX(W$23:W$30,$E1118)</f>
        <v/>
      </c>
      <c r="X1118" s="36">
        <f>INDEX(X$263:X$279,$F1118)*$D1118*INDEX(X$23:X$30,$E1118)</f>
        <v/>
      </c>
      <c r="Y1118" s="36">
        <f>INDEX(Y$263:Y$279,$F1118)*$D1118*INDEX(Y$23:Y$30,$E1118)</f>
        <v/>
      </c>
      <c r="Z1118" s="36">
        <f>INDEX(Z$263:Z$279,$F1118)*$D1118*INDEX(Z$23:Z$30,$E1118)</f>
        <v/>
      </c>
      <c r="AA1118" s="36">
        <f>INDEX(AA$263:AA$279,$F1118)*$D1118*INDEX(AA$23:AA$30,$E1118)</f>
        <v/>
      </c>
      <c r="AB1118" s="36">
        <f>INDEX(AB$263:AB$279,$F1118)*$D1118*INDEX(AB$23:AB$30,$E1118)</f>
        <v/>
      </c>
      <c r="AC1118" s="36">
        <f>INDEX(AC$263:AC$279,$F1118)*$D1118*INDEX(AC$23:AC$30,$E1118)</f>
        <v/>
      </c>
      <c r="AD1118" s="36">
        <f>INDEX(AD$263:AD$279,$F1118)*$D1118*INDEX(AD$23:AD$30,$E1118)</f>
        <v/>
      </c>
      <c r="AF1118" s="11">
        <f>CodePrefix&amp;$A1118&amp;IF($C1118="","","."&amp;$C1118&amp;"."&amp;$B1118)&amp;INDEX(VarEnd,MATCH($A1118,VarKey,0))&amp;AF$5</f>
        <v/>
      </c>
      <c r="AG1118" s="37">
        <f>INDEX(AG$263:AG$279,$F1118)*$D1118*INDEX(AG$23:AG$30,$E1118)</f>
        <v/>
      </c>
      <c r="AH1118" s="36">
        <f>INDEX(AH$263:AH$279,$F1118)*$D1118*INDEX(AH$23:AH$30,$E1118)</f>
        <v/>
      </c>
      <c r="AI1118" s="36">
        <f>INDEX(AI$263:AI$279,$F1118)*$D1118*INDEX(AI$23:AI$30,$E1118)</f>
        <v/>
      </c>
      <c r="AJ1118" s="36">
        <f>INDEX(AJ$263:AJ$279,$F1118)*$D1118*INDEX(AJ$23:AJ$30,$E1118)</f>
        <v/>
      </c>
      <c r="AK1118" s="36">
        <f>INDEX(AK$263:AK$279,$F1118)*$D1118*INDEX(AK$23:AK$30,$E1118)</f>
        <v/>
      </c>
      <c r="AL1118" s="36">
        <f>INDEX(AL$263:AL$279,$F1118)*$D1118*INDEX(AL$23:AL$30,$E1118)</f>
        <v/>
      </c>
      <c r="AM1118" s="36">
        <f>INDEX(AM$263:AM$279,$F1118)*$D1118*INDEX(AM$23:AM$30,$E1118)</f>
        <v/>
      </c>
      <c r="AN1118" s="36">
        <f>INDEX(AN$263:AN$279,$F1118)*$D1118*INDEX(AN$23:AN$30,$E1118)</f>
        <v/>
      </c>
      <c r="AO1118" s="36">
        <f>INDEX(AO$263:AO$279,$F1118)*$D1118*INDEX(AO$23:AO$30,$E1118)</f>
        <v/>
      </c>
      <c r="AP1118" s="36">
        <f>INDEX(AP$263:AP$279,$F1118)*$D1118*INDEX(AP$23:AP$30,$E1118)</f>
        <v/>
      </c>
      <c r="AQ1118" s="36">
        <f>INDEX(AQ$263:AQ$279,$F1118)*$D1118*INDEX(AQ$23:AQ$30,$E1118)</f>
        <v/>
      </c>
      <c r="AR1118" s="36">
        <f>INDEX(AR$263:AR$279,$F1118)*$D1118*INDEX(AR$23:AR$30,$E1118)</f>
        <v/>
      </c>
      <c r="AS1118" s="36">
        <f>INDEX(AS$263:AS$279,$F1118)*$D1118*INDEX(AS$23:AS$30,$E1118)</f>
        <v/>
      </c>
      <c r="AT1118" s="36">
        <f>INDEX(AT$263:AT$279,$F1118)*$D1118*INDEX(AT$23:AT$30,$E1118)</f>
        <v/>
      </c>
      <c r="AU1118" s="36">
        <f>INDEX(AU$263:AU$279,$F1118)*$D1118*INDEX(AU$23:AU$30,$E1118)</f>
        <v/>
      </c>
      <c r="AV1118" s="36">
        <f>INDEX(AV$263:AV$279,$F1118)*$D1118*INDEX(AV$23:AV$30,$E1118)</f>
        <v/>
      </c>
      <c r="AW1118" s="36">
        <f>INDEX(AW$263:AW$279,$F1118)*$D1118*INDEX(AW$23:AW$30,$E1118)</f>
        <v/>
      </c>
      <c r="AX1118" s="36">
        <f>INDEX(AX$263:AX$279,$F1118)*$D1118*INDEX(AX$23:AX$30,$E1118)</f>
        <v/>
      </c>
      <c r="AY1118" s="36">
        <f>INDEX(AY$263:AY$279,$F1118)*$D1118*INDEX(AY$23:AY$30,$E1118)</f>
        <v/>
      </c>
    </row>
    <row r="1119" hidden="1" outlineLevel="2">
      <c r="A1119" s="14" t="inlineStr">
        <is>
          <t>ctxnew</t>
        </is>
      </c>
      <c r="B1119" s="14" t="inlineStr">
        <is>
          <t>oop</t>
        </is>
      </c>
      <c r="C1119" s="14" t="inlineStr">
        <is>
          <t>avi</t>
        </is>
      </c>
      <c r="D1119" s="36">
        <f>INDEX(Inputs!$W$5:$W$132,MATCH($B1119&amp;"|"&amp;$C1119,Inputs!$A$5:$A$132,0))</f>
        <v/>
      </c>
      <c r="E1119" s="36">
        <f>INDEX(Inputs!$L$5:$L$132,MATCH($B1119&amp;"|"&amp;$C1119,Inputs!$A$5:$A$132,0))</f>
        <v/>
      </c>
      <c r="F1119" s="36">
        <f>INDEX(Inputs!$M$5:$M$132,MATCH($B1119&amp;"|"&amp;$C1119,Inputs!$A$5:$A$132,0))</f>
        <v/>
      </c>
      <c r="G1119" s="35" t="n"/>
      <c r="H1119" s="14">
        <f>INDEX(VarLab,MATCH($A1119,VarKey,0))&amp;INDEX(MemLab,MATCH($C1119&amp;"|"&amp;$B1119,MemKey,0))</f>
        <v/>
      </c>
      <c r="I1119" s="14">
        <f>INDEX(VarUnit,MATCH($A1119,VarKey,0))</f>
        <v/>
      </c>
      <c r="J1119" s="14">
        <f>INDEX(VarSrc,MATCH($A1119,VarKey,0))</f>
        <v/>
      </c>
      <c r="K1119" s="11">
        <f>CodePrefix&amp;$A1119&amp;IF($C1119="","","."&amp;$C1119&amp;"."&amp;$B1119)&amp;INDEX(VarEnd,MATCH($A1119,VarKey,0))&amp;K$5</f>
        <v/>
      </c>
      <c r="L1119" s="37">
        <f>INDEX(L$263:L$279,$F1119)*$D1119*INDEX(L$23:L$30,$E1119)</f>
        <v/>
      </c>
      <c r="M1119" s="36">
        <f>INDEX(M$263:M$279,$F1119)*$D1119*INDEX(M$23:M$30,$E1119)</f>
        <v/>
      </c>
      <c r="N1119" s="36">
        <f>INDEX(N$263:N$279,$F1119)*$D1119*INDEX(N$23:N$30,$E1119)</f>
        <v/>
      </c>
      <c r="O1119" s="36">
        <f>INDEX(O$263:O$279,$F1119)*$D1119*INDEX(O$23:O$30,$E1119)</f>
        <v/>
      </c>
      <c r="P1119" s="36">
        <f>INDEX(P$263:P$279,$F1119)*$D1119*INDEX(P$23:P$30,$E1119)</f>
        <v/>
      </c>
      <c r="Q1119" s="36">
        <f>INDEX(Q$263:Q$279,$F1119)*$D1119*INDEX(Q$23:Q$30,$E1119)</f>
        <v/>
      </c>
      <c r="R1119" s="36">
        <f>INDEX(R$263:R$279,$F1119)*$D1119*INDEX(R$23:R$30,$E1119)</f>
        <v/>
      </c>
      <c r="S1119" s="36">
        <f>INDEX(S$263:S$279,$F1119)*$D1119*INDEX(S$23:S$30,$E1119)</f>
        <v/>
      </c>
      <c r="T1119" s="36">
        <f>INDEX(T$263:T$279,$F1119)*$D1119*INDEX(T$23:T$30,$E1119)</f>
        <v/>
      </c>
      <c r="U1119" s="36">
        <f>INDEX(U$263:U$279,$F1119)*$D1119*INDEX(U$23:U$30,$E1119)</f>
        <v/>
      </c>
      <c r="V1119" s="36">
        <f>INDEX(V$263:V$279,$F1119)*$D1119*INDEX(V$23:V$30,$E1119)</f>
        <v/>
      </c>
      <c r="W1119" s="36">
        <f>INDEX(W$263:W$279,$F1119)*$D1119*INDEX(W$23:W$30,$E1119)</f>
        <v/>
      </c>
      <c r="X1119" s="36">
        <f>INDEX(X$263:X$279,$F1119)*$D1119*INDEX(X$23:X$30,$E1119)</f>
        <v/>
      </c>
      <c r="Y1119" s="36">
        <f>INDEX(Y$263:Y$279,$F1119)*$D1119*INDEX(Y$23:Y$30,$E1119)</f>
        <v/>
      </c>
      <c r="Z1119" s="36">
        <f>INDEX(Z$263:Z$279,$F1119)*$D1119*INDEX(Z$23:Z$30,$E1119)</f>
        <v/>
      </c>
      <c r="AA1119" s="36">
        <f>INDEX(AA$263:AA$279,$F1119)*$D1119*INDEX(AA$23:AA$30,$E1119)</f>
        <v/>
      </c>
      <c r="AB1119" s="36">
        <f>INDEX(AB$263:AB$279,$F1119)*$D1119*INDEX(AB$23:AB$30,$E1119)</f>
        <v/>
      </c>
      <c r="AC1119" s="36">
        <f>INDEX(AC$263:AC$279,$F1119)*$D1119*INDEX(AC$23:AC$30,$E1119)</f>
        <v/>
      </c>
      <c r="AD1119" s="36">
        <f>INDEX(AD$263:AD$279,$F1119)*$D1119*INDEX(AD$23:AD$30,$E1119)</f>
        <v/>
      </c>
      <c r="AF1119" s="11">
        <f>CodePrefix&amp;$A1119&amp;IF($C1119="","","."&amp;$C1119&amp;"."&amp;$B1119)&amp;INDEX(VarEnd,MATCH($A1119,VarKey,0))&amp;AF$5</f>
        <v/>
      </c>
      <c r="AG1119" s="37">
        <f>INDEX(AG$263:AG$279,$F1119)*$D1119*INDEX(AG$23:AG$30,$E1119)</f>
        <v/>
      </c>
      <c r="AH1119" s="36">
        <f>INDEX(AH$263:AH$279,$F1119)*$D1119*INDEX(AH$23:AH$30,$E1119)</f>
        <v/>
      </c>
      <c r="AI1119" s="36">
        <f>INDEX(AI$263:AI$279,$F1119)*$D1119*INDEX(AI$23:AI$30,$E1119)</f>
        <v/>
      </c>
      <c r="AJ1119" s="36">
        <f>INDEX(AJ$263:AJ$279,$F1119)*$D1119*INDEX(AJ$23:AJ$30,$E1119)</f>
        <v/>
      </c>
      <c r="AK1119" s="36">
        <f>INDEX(AK$263:AK$279,$F1119)*$D1119*INDEX(AK$23:AK$30,$E1119)</f>
        <v/>
      </c>
      <c r="AL1119" s="36">
        <f>INDEX(AL$263:AL$279,$F1119)*$D1119*INDEX(AL$23:AL$30,$E1119)</f>
        <v/>
      </c>
      <c r="AM1119" s="36">
        <f>INDEX(AM$263:AM$279,$F1119)*$D1119*INDEX(AM$23:AM$30,$E1119)</f>
        <v/>
      </c>
      <c r="AN1119" s="36">
        <f>INDEX(AN$263:AN$279,$F1119)*$D1119*INDEX(AN$23:AN$30,$E1119)</f>
        <v/>
      </c>
      <c r="AO1119" s="36">
        <f>INDEX(AO$263:AO$279,$F1119)*$D1119*INDEX(AO$23:AO$30,$E1119)</f>
        <v/>
      </c>
      <c r="AP1119" s="36">
        <f>INDEX(AP$263:AP$279,$F1119)*$D1119*INDEX(AP$23:AP$30,$E1119)</f>
        <v/>
      </c>
      <c r="AQ1119" s="36">
        <f>INDEX(AQ$263:AQ$279,$F1119)*$D1119*INDEX(AQ$23:AQ$30,$E1119)</f>
        <v/>
      </c>
      <c r="AR1119" s="36">
        <f>INDEX(AR$263:AR$279,$F1119)*$D1119*INDEX(AR$23:AR$30,$E1119)</f>
        <v/>
      </c>
      <c r="AS1119" s="36">
        <f>INDEX(AS$263:AS$279,$F1119)*$D1119*INDEX(AS$23:AS$30,$E1119)</f>
        <v/>
      </c>
      <c r="AT1119" s="36">
        <f>INDEX(AT$263:AT$279,$F1119)*$D1119*INDEX(AT$23:AT$30,$E1119)</f>
        <v/>
      </c>
      <c r="AU1119" s="36">
        <f>INDEX(AU$263:AU$279,$F1119)*$D1119*INDEX(AU$23:AU$30,$E1119)</f>
        <v/>
      </c>
      <c r="AV1119" s="36">
        <f>INDEX(AV$263:AV$279,$F1119)*$D1119*INDEX(AV$23:AV$30,$E1119)</f>
        <v/>
      </c>
      <c r="AW1119" s="36">
        <f>INDEX(AW$263:AW$279,$F1119)*$D1119*INDEX(AW$23:AW$30,$E1119)</f>
        <v/>
      </c>
      <c r="AX1119" s="36">
        <f>INDEX(AX$263:AX$279,$F1119)*$D1119*INDEX(AX$23:AX$30,$E1119)</f>
        <v/>
      </c>
      <c r="AY1119" s="36">
        <f>INDEX(AY$263:AY$279,$F1119)*$D1119*INDEX(AY$23:AY$30,$E1119)</f>
        <v/>
      </c>
    </row>
    <row r="1120" hidden="1" outlineLevel="2">
      <c r="A1120" s="14" t="inlineStr">
        <is>
          <t>ctxnew</t>
        </is>
      </c>
      <c r="B1120" s="14" t="inlineStr">
        <is>
          <t>bio</t>
        </is>
      </c>
      <c r="C1120" s="14" t="inlineStr">
        <is>
          <t>avi</t>
        </is>
      </c>
      <c r="D1120" s="36">
        <f>INDEX(Inputs!$W$5:$W$132,MATCH($B1120&amp;"|"&amp;$C1120,Inputs!$A$5:$A$132,0))</f>
        <v/>
      </c>
      <c r="E1120" s="36">
        <f>INDEX(Inputs!$L$5:$L$132,MATCH($B1120&amp;"|"&amp;$C1120,Inputs!$A$5:$A$132,0))</f>
        <v/>
      </c>
      <c r="F1120" s="36">
        <f>INDEX(Inputs!$M$5:$M$132,MATCH($B1120&amp;"|"&amp;$C1120,Inputs!$A$5:$A$132,0))</f>
        <v/>
      </c>
      <c r="G1120" s="35" t="n"/>
      <c r="H1120" s="14">
        <f>INDEX(VarLab,MATCH($A1120,VarKey,0))&amp;INDEX(MemLab,MATCH($C1120&amp;"|"&amp;$B1120,MemKey,0))</f>
        <v/>
      </c>
      <c r="I1120" s="14">
        <f>INDEX(VarUnit,MATCH($A1120,VarKey,0))</f>
        <v/>
      </c>
      <c r="J1120" s="14">
        <f>INDEX(VarSrc,MATCH($A1120,VarKey,0))</f>
        <v/>
      </c>
      <c r="K1120" s="11">
        <f>CodePrefix&amp;$A1120&amp;IF($C1120="","","."&amp;$C1120&amp;"."&amp;$B1120)&amp;INDEX(VarEnd,MATCH($A1120,VarKey,0))&amp;K$5</f>
        <v/>
      </c>
      <c r="L1120" s="37">
        <f>INDEX(L$263:L$279,$F1120)*$D1120*INDEX(L$23:L$30,$E1120)</f>
        <v/>
      </c>
      <c r="M1120" s="36">
        <f>INDEX(M$263:M$279,$F1120)*$D1120*INDEX(M$23:M$30,$E1120)</f>
        <v/>
      </c>
      <c r="N1120" s="36">
        <f>INDEX(N$263:N$279,$F1120)*$D1120*INDEX(N$23:N$30,$E1120)</f>
        <v/>
      </c>
      <c r="O1120" s="36">
        <f>INDEX(O$263:O$279,$F1120)*$D1120*INDEX(O$23:O$30,$E1120)</f>
        <v/>
      </c>
      <c r="P1120" s="36">
        <f>INDEX(P$263:P$279,$F1120)*$D1120*INDEX(P$23:P$30,$E1120)</f>
        <v/>
      </c>
      <c r="Q1120" s="36">
        <f>INDEX(Q$263:Q$279,$F1120)*$D1120*INDEX(Q$23:Q$30,$E1120)</f>
        <v/>
      </c>
      <c r="R1120" s="36">
        <f>INDEX(R$263:R$279,$F1120)*$D1120*INDEX(R$23:R$30,$E1120)</f>
        <v/>
      </c>
      <c r="S1120" s="36">
        <f>INDEX(S$263:S$279,$F1120)*$D1120*INDEX(S$23:S$30,$E1120)</f>
        <v/>
      </c>
      <c r="T1120" s="36">
        <f>INDEX(T$263:T$279,$F1120)*$D1120*INDEX(T$23:T$30,$E1120)</f>
        <v/>
      </c>
      <c r="U1120" s="36">
        <f>INDEX(U$263:U$279,$F1120)*$D1120*INDEX(U$23:U$30,$E1120)</f>
        <v/>
      </c>
      <c r="V1120" s="36">
        <f>INDEX(V$263:V$279,$F1120)*$D1120*INDEX(V$23:V$30,$E1120)</f>
        <v/>
      </c>
      <c r="W1120" s="36">
        <f>INDEX(W$263:W$279,$F1120)*$D1120*INDEX(W$23:W$30,$E1120)</f>
        <v/>
      </c>
      <c r="X1120" s="36">
        <f>INDEX(X$263:X$279,$F1120)*$D1120*INDEX(X$23:X$30,$E1120)</f>
        <v/>
      </c>
      <c r="Y1120" s="36">
        <f>INDEX(Y$263:Y$279,$F1120)*$D1120*INDEX(Y$23:Y$30,$E1120)</f>
        <v/>
      </c>
      <c r="Z1120" s="36">
        <f>INDEX(Z$263:Z$279,$F1120)*$D1120*INDEX(Z$23:Z$30,$E1120)</f>
        <v/>
      </c>
      <c r="AA1120" s="36">
        <f>INDEX(AA$263:AA$279,$F1120)*$D1120*INDEX(AA$23:AA$30,$E1120)</f>
        <v/>
      </c>
      <c r="AB1120" s="36">
        <f>INDEX(AB$263:AB$279,$F1120)*$D1120*INDEX(AB$23:AB$30,$E1120)</f>
        <v/>
      </c>
      <c r="AC1120" s="36">
        <f>INDEX(AC$263:AC$279,$F1120)*$D1120*INDEX(AC$23:AC$30,$E1120)</f>
        <v/>
      </c>
      <c r="AD1120" s="36">
        <f>INDEX(AD$263:AD$279,$F1120)*$D1120*INDEX(AD$23:AD$30,$E1120)</f>
        <v/>
      </c>
      <c r="AF1120" s="11">
        <f>CodePrefix&amp;$A1120&amp;IF($C1120="","","."&amp;$C1120&amp;"."&amp;$B1120)&amp;INDEX(VarEnd,MATCH($A1120,VarKey,0))&amp;AF$5</f>
        <v/>
      </c>
      <c r="AG1120" s="37">
        <f>INDEX(AG$263:AG$279,$F1120)*$D1120*INDEX(AG$23:AG$30,$E1120)</f>
        <v/>
      </c>
      <c r="AH1120" s="36">
        <f>INDEX(AH$263:AH$279,$F1120)*$D1120*INDEX(AH$23:AH$30,$E1120)</f>
        <v/>
      </c>
      <c r="AI1120" s="36">
        <f>INDEX(AI$263:AI$279,$F1120)*$D1120*INDEX(AI$23:AI$30,$E1120)</f>
        <v/>
      </c>
      <c r="AJ1120" s="36">
        <f>INDEX(AJ$263:AJ$279,$F1120)*$D1120*INDEX(AJ$23:AJ$30,$E1120)</f>
        <v/>
      </c>
      <c r="AK1120" s="36">
        <f>INDEX(AK$263:AK$279,$F1120)*$D1120*INDEX(AK$23:AK$30,$E1120)</f>
        <v/>
      </c>
      <c r="AL1120" s="36">
        <f>INDEX(AL$263:AL$279,$F1120)*$D1120*INDEX(AL$23:AL$30,$E1120)</f>
        <v/>
      </c>
      <c r="AM1120" s="36">
        <f>INDEX(AM$263:AM$279,$F1120)*$D1120*INDEX(AM$23:AM$30,$E1120)</f>
        <v/>
      </c>
      <c r="AN1120" s="36">
        <f>INDEX(AN$263:AN$279,$F1120)*$D1120*INDEX(AN$23:AN$30,$E1120)</f>
        <v/>
      </c>
      <c r="AO1120" s="36">
        <f>INDEX(AO$263:AO$279,$F1120)*$D1120*INDEX(AO$23:AO$30,$E1120)</f>
        <v/>
      </c>
      <c r="AP1120" s="36">
        <f>INDEX(AP$263:AP$279,$F1120)*$D1120*INDEX(AP$23:AP$30,$E1120)</f>
        <v/>
      </c>
      <c r="AQ1120" s="36">
        <f>INDEX(AQ$263:AQ$279,$F1120)*$D1120*INDEX(AQ$23:AQ$30,$E1120)</f>
        <v/>
      </c>
      <c r="AR1120" s="36">
        <f>INDEX(AR$263:AR$279,$F1120)*$D1120*INDEX(AR$23:AR$30,$E1120)</f>
        <v/>
      </c>
      <c r="AS1120" s="36">
        <f>INDEX(AS$263:AS$279,$F1120)*$D1120*INDEX(AS$23:AS$30,$E1120)</f>
        <v/>
      </c>
      <c r="AT1120" s="36">
        <f>INDEX(AT$263:AT$279,$F1120)*$D1120*INDEX(AT$23:AT$30,$E1120)</f>
        <v/>
      </c>
      <c r="AU1120" s="36">
        <f>INDEX(AU$263:AU$279,$F1120)*$D1120*INDEX(AU$23:AU$30,$E1120)</f>
        <v/>
      </c>
      <c r="AV1120" s="36">
        <f>INDEX(AV$263:AV$279,$F1120)*$D1120*INDEX(AV$23:AV$30,$E1120)</f>
        <v/>
      </c>
      <c r="AW1120" s="36">
        <f>INDEX(AW$263:AW$279,$F1120)*$D1120*INDEX(AW$23:AW$30,$E1120)</f>
        <v/>
      </c>
      <c r="AX1120" s="36">
        <f>INDEX(AX$263:AX$279,$F1120)*$D1120*INDEX(AX$23:AX$30,$E1120)</f>
        <v/>
      </c>
      <c r="AY1120" s="36">
        <f>INDEX(AY$263:AY$279,$F1120)*$D1120*INDEX(AY$23:AY$30,$E1120)</f>
        <v/>
      </c>
    </row>
    <row r="1121" hidden="1" outlineLevel="2"/>
    <row r="1122" hidden="1" outlineLevel="2">
      <c r="A1122" s="14" t="inlineStr">
        <is>
          <t>ets</t>
        </is>
      </c>
      <c r="B1122" s="14" t="inlineStr">
        <is>
          <t>coa</t>
        </is>
      </c>
      <c r="C1122" s="14" t="inlineStr">
        <is>
          <t>avi</t>
        </is>
      </c>
      <c r="D1122" s="36">
        <f>INDEX(Inputs!$W$5:$W$132,MATCH($B1122&amp;"|"&amp;$C1122,Inputs!$A$5:$A$132,0))</f>
        <v/>
      </c>
      <c r="E1122" s="36">
        <f>INDEX(Inputs!$M$5:$M$132,MATCH($B1122&amp;"|"&amp;$C1122,Inputs!$A$5:$A$132,0))</f>
        <v/>
      </c>
      <c r="F1122" s="35" t="n"/>
      <c r="G1122" s="35" t="n"/>
      <c r="H1122" s="14">
        <f>INDEX(VarLab,MATCH($A1122,VarKey,0))&amp;INDEX(MemLab,MATCH($C1122&amp;"|"&amp;$B1122,MemKey,0))</f>
        <v/>
      </c>
      <c r="I1122" s="14">
        <f>INDEX(VarUnit,MATCH($A1122,VarKey,0))</f>
        <v/>
      </c>
      <c r="J1122" s="14">
        <f>INDEX(VarSrc,MATCH($A1122,VarKey,0))</f>
        <v/>
      </c>
      <c r="K1122" s="11">
        <f>CodePrefix&amp;$A1122&amp;IF($C1122="","","."&amp;$C1122&amp;"."&amp;$B1122)&amp;INDEX(VarEnd,MATCH($A1122,VarKey,0))&amp;K$5</f>
        <v/>
      </c>
      <c r="L1122" s="37">
        <f>INDEX(L$280:L$296,$E1122)*$D1122</f>
        <v/>
      </c>
      <c r="M1122" s="36">
        <f>INDEX(M$280:M$296,$E1122)*$D1122</f>
        <v/>
      </c>
      <c r="N1122" s="36">
        <f>INDEX(N$280:N$296,$E1122)*$D1122</f>
        <v/>
      </c>
      <c r="O1122" s="36">
        <f>INDEX(O$280:O$296,$E1122)*$D1122</f>
        <v/>
      </c>
      <c r="P1122" s="36">
        <f>INDEX(P$280:P$296,$E1122)*$D1122</f>
        <v/>
      </c>
      <c r="Q1122" s="36">
        <f>INDEX(Q$280:Q$296,$E1122)*$D1122</f>
        <v/>
      </c>
      <c r="R1122" s="36">
        <f>INDEX(R$280:R$296,$E1122)*$D1122</f>
        <v/>
      </c>
      <c r="S1122" s="36">
        <f>INDEX(S$280:S$296,$E1122)*$D1122</f>
        <v/>
      </c>
      <c r="T1122" s="36">
        <f>INDEX(T$280:T$296,$E1122)*$D1122</f>
        <v/>
      </c>
      <c r="U1122" s="36">
        <f>INDEX(U$280:U$296,$E1122)*$D1122</f>
        <v/>
      </c>
      <c r="V1122" s="36">
        <f>INDEX(V$280:V$296,$E1122)*$D1122</f>
        <v/>
      </c>
      <c r="W1122" s="36">
        <f>INDEX(W$280:W$296,$E1122)*$D1122</f>
        <v/>
      </c>
      <c r="X1122" s="36">
        <f>INDEX(X$280:X$296,$E1122)*$D1122</f>
        <v/>
      </c>
      <c r="Y1122" s="36">
        <f>INDEX(Y$280:Y$296,$E1122)*$D1122</f>
        <v/>
      </c>
      <c r="Z1122" s="36">
        <f>INDEX(Z$280:Z$296,$E1122)*$D1122</f>
        <v/>
      </c>
      <c r="AA1122" s="36">
        <f>INDEX(AA$280:AA$296,$E1122)*$D1122</f>
        <v/>
      </c>
      <c r="AB1122" s="36">
        <f>INDEX(AB$280:AB$296,$E1122)*$D1122</f>
        <v/>
      </c>
      <c r="AC1122" s="36">
        <f>INDEX(AC$280:AC$296,$E1122)*$D1122</f>
        <v/>
      </c>
      <c r="AD1122" s="36">
        <f>INDEX(AD$280:AD$296,$E1122)*$D1122</f>
        <v/>
      </c>
      <c r="AF1122" s="11">
        <f>CodePrefix&amp;$A1122&amp;IF($C1122="","","."&amp;$C1122&amp;"."&amp;$B1122)&amp;INDEX(VarEnd,MATCH($A1122,VarKey,0))&amp;AF$5</f>
        <v/>
      </c>
      <c r="AG1122" s="37">
        <f>INDEX(AG$280:AG$296,$E1122)*$D1122</f>
        <v/>
      </c>
      <c r="AH1122" s="36">
        <f>INDEX(AH$280:AH$296,$E1122)*$D1122</f>
        <v/>
      </c>
      <c r="AI1122" s="36">
        <f>INDEX(AI$280:AI$296,$E1122)*$D1122</f>
        <v/>
      </c>
      <c r="AJ1122" s="36">
        <f>INDEX(AJ$280:AJ$296,$E1122)*$D1122</f>
        <v/>
      </c>
      <c r="AK1122" s="36">
        <f>INDEX(AK$280:AK$296,$E1122)*$D1122</f>
        <v/>
      </c>
      <c r="AL1122" s="36">
        <f>INDEX(AL$280:AL$296,$E1122)*$D1122</f>
        <v/>
      </c>
      <c r="AM1122" s="36">
        <f>INDEX(AM$280:AM$296,$E1122)*$D1122</f>
        <v/>
      </c>
      <c r="AN1122" s="36">
        <f>INDEX(AN$280:AN$296,$E1122)*$D1122</f>
        <v/>
      </c>
      <c r="AO1122" s="36">
        <f>INDEX(AO$280:AO$296,$E1122)*$D1122</f>
        <v/>
      </c>
      <c r="AP1122" s="36">
        <f>INDEX(AP$280:AP$296,$E1122)*$D1122</f>
        <v/>
      </c>
      <c r="AQ1122" s="36">
        <f>INDEX(AQ$280:AQ$296,$E1122)*$D1122</f>
        <v/>
      </c>
      <c r="AR1122" s="36">
        <f>INDEX(AR$280:AR$296,$E1122)*$D1122</f>
        <v/>
      </c>
      <c r="AS1122" s="36">
        <f>INDEX(AS$280:AS$296,$E1122)*$D1122</f>
        <v/>
      </c>
      <c r="AT1122" s="36">
        <f>INDEX(AT$280:AT$296,$E1122)*$D1122</f>
        <v/>
      </c>
      <c r="AU1122" s="36">
        <f>INDEX(AU$280:AU$296,$E1122)*$D1122</f>
        <v/>
      </c>
      <c r="AV1122" s="36">
        <f>INDEX(AV$280:AV$296,$E1122)*$D1122</f>
        <v/>
      </c>
      <c r="AW1122" s="36">
        <f>INDEX(AW$280:AW$296,$E1122)*$D1122</f>
        <v/>
      </c>
      <c r="AX1122" s="36">
        <f>INDEX(AX$280:AX$296,$E1122)*$D1122</f>
        <v/>
      </c>
      <c r="AY1122" s="36">
        <f>INDEX(AY$280:AY$296,$E1122)*$D1122</f>
        <v/>
      </c>
    </row>
    <row r="1123" hidden="1" outlineLevel="2">
      <c r="A1123" s="14" t="inlineStr">
        <is>
          <t>ets</t>
        </is>
      </c>
      <c r="B1123" s="14" t="inlineStr">
        <is>
          <t>nga</t>
        </is>
      </c>
      <c r="C1123" s="14" t="inlineStr">
        <is>
          <t>avi</t>
        </is>
      </c>
      <c r="D1123" s="36">
        <f>INDEX(Inputs!$W$5:$W$132,MATCH($B1123&amp;"|"&amp;$C1123,Inputs!$A$5:$A$132,0))</f>
        <v/>
      </c>
      <c r="E1123" s="36">
        <f>INDEX(Inputs!$M$5:$M$132,MATCH($B1123&amp;"|"&amp;$C1123,Inputs!$A$5:$A$132,0))</f>
        <v/>
      </c>
      <c r="F1123" s="35" t="n"/>
      <c r="G1123" s="35" t="n"/>
      <c r="H1123" s="14">
        <f>INDEX(VarLab,MATCH($A1123,VarKey,0))&amp;INDEX(MemLab,MATCH($C1123&amp;"|"&amp;$B1123,MemKey,0))</f>
        <v/>
      </c>
      <c r="I1123" s="14">
        <f>INDEX(VarUnit,MATCH($A1123,VarKey,0))</f>
        <v/>
      </c>
      <c r="J1123" s="14">
        <f>INDEX(VarSrc,MATCH($A1123,VarKey,0))</f>
        <v/>
      </c>
      <c r="K1123" s="11">
        <f>CodePrefix&amp;$A1123&amp;IF($C1123="","","."&amp;$C1123&amp;"."&amp;$B1123)&amp;INDEX(VarEnd,MATCH($A1123,VarKey,0))&amp;K$5</f>
        <v/>
      </c>
      <c r="L1123" s="37">
        <f>INDEX(L$280:L$296,$E1123)*$D1123</f>
        <v/>
      </c>
      <c r="M1123" s="36">
        <f>INDEX(M$280:M$296,$E1123)*$D1123</f>
        <v/>
      </c>
      <c r="N1123" s="36">
        <f>INDEX(N$280:N$296,$E1123)*$D1123</f>
        <v/>
      </c>
      <c r="O1123" s="36">
        <f>INDEX(O$280:O$296,$E1123)*$D1123</f>
        <v/>
      </c>
      <c r="P1123" s="36">
        <f>INDEX(P$280:P$296,$E1123)*$D1123</f>
        <v/>
      </c>
      <c r="Q1123" s="36">
        <f>INDEX(Q$280:Q$296,$E1123)*$D1123</f>
        <v/>
      </c>
      <c r="R1123" s="36">
        <f>INDEX(R$280:R$296,$E1123)*$D1123</f>
        <v/>
      </c>
      <c r="S1123" s="36">
        <f>INDEX(S$280:S$296,$E1123)*$D1123</f>
        <v/>
      </c>
      <c r="T1123" s="36">
        <f>INDEX(T$280:T$296,$E1123)*$D1123</f>
        <v/>
      </c>
      <c r="U1123" s="36">
        <f>INDEX(U$280:U$296,$E1123)*$D1123</f>
        <v/>
      </c>
      <c r="V1123" s="36">
        <f>INDEX(V$280:V$296,$E1123)*$D1123</f>
        <v/>
      </c>
      <c r="W1123" s="36">
        <f>INDEX(W$280:W$296,$E1123)*$D1123</f>
        <v/>
      </c>
      <c r="X1123" s="36">
        <f>INDEX(X$280:X$296,$E1123)*$D1123</f>
        <v/>
      </c>
      <c r="Y1123" s="36">
        <f>INDEX(Y$280:Y$296,$E1123)*$D1123</f>
        <v/>
      </c>
      <c r="Z1123" s="36">
        <f>INDEX(Z$280:Z$296,$E1123)*$D1123</f>
        <v/>
      </c>
      <c r="AA1123" s="36">
        <f>INDEX(AA$280:AA$296,$E1123)*$D1123</f>
        <v/>
      </c>
      <c r="AB1123" s="36">
        <f>INDEX(AB$280:AB$296,$E1123)*$D1123</f>
        <v/>
      </c>
      <c r="AC1123" s="36">
        <f>INDEX(AC$280:AC$296,$E1123)*$D1123</f>
        <v/>
      </c>
      <c r="AD1123" s="36">
        <f>INDEX(AD$280:AD$296,$E1123)*$D1123</f>
        <v/>
      </c>
      <c r="AF1123" s="11">
        <f>CodePrefix&amp;$A1123&amp;IF($C1123="","","."&amp;$C1123&amp;"."&amp;$B1123)&amp;INDEX(VarEnd,MATCH($A1123,VarKey,0))&amp;AF$5</f>
        <v/>
      </c>
      <c r="AG1123" s="37">
        <f>INDEX(AG$280:AG$296,$E1123)*$D1123</f>
        <v/>
      </c>
      <c r="AH1123" s="36">
        <f>INDEX(AH$280:AH$296,$E1123)*$D1123</f>
        <v/>
      </c>
      <c r="AI1123" s="36">
        <f>INDEX(AI$280:AI$296,$E1123)*$D1123</f>
        <v/>
      </c>
      <c r="AJ1123" s="36">
        <f>INDEX(AJ$280:AJ$296,$E1123)*$D1123</f>
        <v/>
      </c>
      <c r="AK1123" s="36">
        <f>INDEX(AK$280:AK$296,$E1123)*$D1123</f>
        <v/>
      </c>
      <c r="AL1123" s="36">
        <f>INDEX(AL$280:AL$296,$E1123)*$D1123</f>
        <v/>
      </c>
      <c r="AM1123" s="36">
        <f>INDEX(AM$280:AM$296,$E1123)*$D1123</f>
        <v/>
      </c>
      <c r="AN1123" s="36">
        <f>INDEX(AN$280:AN$296,$E1123)*$D1123</f>
        <v/>
      </c>
      <c r="AO1123" s="36">
        <f>INDEX(AO$280:AO$296,$E1123)*$D1123</f>
        <v/>
      </c>
      <c r="AP1123" s="36">
        <f>INDEX(AP$280:AP$296,$E1123)*$D1123</f>
        <v/>
      </c>
      <c r="AQ1123" s="36">
        <f>INDEX(AQ$280:AQ$296,$E1123)*$D1123</f>
        <v/>
      </c>
      <c r="AR1123" s="36">
        <f>INDEX(AR$280:AR$296,$E1123)*$D1123</f>
        <v/>
      </c>
      <c r="AS1123" s="36">
        <f>INDEX(AS$280:AS$296,$E1123)*$D1123</f>
        <v/>
      </c>
      <c r="AT1123" s="36">
        <f>INDEX(AT$280:AT$296,$E1123)*$D1123</f>
        <v/>
      </c>
      <c r="AU1123" s="36">
        <f>INDEX(AU$280:AU$296,$E1123)*$D1123</f>
        <v/>
      </c>
      <c r="AV1123" s="36">
        <f>INDEX(AV$280:AV$296,$E1123)*$D1123</f>
        <v/>
      </c>
      <c r="AW1123" s="36">
        <f>INDEX(AW$280:AW$296,$E1123)*$D1123</f>
        <v/>
      </c>
      <c r="AX1123" s="36">
        <f>INDEX(AX$280:AX$296,$E1123)*$D1123</f>
        <v/>
      </c>
      <c r="AY1123" s="36">
        <f>INDEX(AY$280:AY$296,$E1123)*$D1123</f>
        <v/>
      </c>
    </row>
    <row r="1124" hidden="1" outlineLevel="2">
      <c r="A1124" s="14" t="inlineStr">
        <is>
          <t>ets</t>
        </is>
      </c>
      <c r="B1124" s="14" t="inlineStr">
        <is>
          <t>gso</t>
        </is>
      </c>
      <c r="C1124" s="14" t="inlineStr">
        <is>
          <t>avi</t>
        </is>
      </c>
      <c r="D1124" s="36">
        <f>INDEX(Inputs!$W$5:$W$132,MATCH($B1124&amp;"|"&amp;$C1124,Inputs!$A$5:$A$132,0))</f>
        <v/>
      </c>
      <c r="E1124" s="36">
        <f>INDEX(Inputs!$M$5:$M$132,MATCH($B1124&amp;"|"&amp;$C1124,Inputs!$A$5:$A$132,0))</f>
        <v/>
      </c>
      <c r="F1124" s="35" t="n"/>
      <c r="G1124" s="35" t="n"/>
      <c r="H1124" s="14">
        <f>INDEX(VarLab,MATCH($A1124,VarKey,0))&amp;INDEX(MemLab,MATCH($C1124&amp;"|"&amp;$B1124,MemKey,0))</f>
        <v/>
      </c>
      <c r="I1124" s="14">
        <f>INDEX(VarUnit,MATCH($A1124,VarKey,0))</f>
        <v/>
      </c>
      <c r="J1124" s="14">
        <f>INDEX(VarSrc,MATCH($A1124,VarKey,0))</f>
        <v/>
      </c>
      <c r="K1124" s="11">
        <f>CodePrefix&amp;$A1124&amp;IF($C1124="","","."&amp;$C1124&amp;"."&amp;$B1124)&amp;INDEX(VarEnd,MATCH($A1124,VarKey,0))&amp;K$5</f>
        <v/>
      </c>
      <c r="L1124" s="37">
        <f>INDEX(L$280:L$296,$E1124)*$D1124</f>
        <v/>
      </c>
      <c r="M1124" s="36">
        <f>INDEX(M$280:M$296,$E1124)*$D1124</f>
        <v/>
      </c>
      <c r="N1124" s="36">
        <f>INDEX(N$280:N$296,$E1124)*$D1124</f>
        <v/>
      </c>
      <c r="O1124" s="36">
        <f>INDEX(O$280:O$296,$E1124)*$D1124</f>
        <v/>
      </c>
      <c r="P1124" s="36">
        <f>INDEX(P$280:P$296,$E1124)*$D1124</f>
        <v/>
      </c>
      <c r="Q1124" s="36">
        <f>INDEX(Q$280:Q$296,$E1124)*$D1124</f>
        <v/>
      </c>
      <c r="R1124" s="36">
        <f>INDEX(R$280:R$296,$E1124)*$D1124</f>
        <v/>
      </c>
      <c r="S1124" s="36">
        <f>INDEX(S$280:S$296,$E1124)*$D1124</f>
        <v/>
      </c>
      <c r="T1124" s="36">
        <f>INDEX(T$280:T$296,$E1124)*$D1124</f>
        <v/>
      </c>
      <c r="U1124" s="36">
        <f>INDEX(U$280:U$296,$E1124)*$D1124</f>
        <v/>
      </c>
      <c r="V1124" s="36">
        <f>INDEX(V$280:V$296,$E1124)*$D1124</f>
        <v/>
      </c>
      <c r="W1124" s="36">
        <f>INDEX(W$280:W$296,$E1124)*$D1124</f>
        <v/>
      </c>
      <c r="X1124" s="36">
        <f>INDEX(X$280:X$296,$E1124)*$D1124</f>
        <v/>
      </c>
      <c r="Y1124" s="36">
        <f>INDEX(Y$280:Y$296,$E1124)*$D1124</f>
        <v/>
      </c>
      <c r="Z1124" s="36">
        <f>INDEX(Z$280:Z$296,$E1124)*$D1124</f>
        <v/>
      </c>
      <c r="AA1124" s="36">
        <f>INDEX(AA$280:AA$296,$E1124)*$D1124</f>
        <v/>
      </c>
      <c r="AB1124" s="36">
        <f>INDEX(AB$280:AB$296,$E1124)*$D1124</f>
        <v/>
      </c>
      <c r="AC1124" s="36">
        <f>INDEX(AC$280:AC$296,$E1124)*$D1124</f>
        <v/>
      </c>
      <c r="AD1124" s="36">
        <f>INDEX(AD$280:AD$296,$E1124)*$D1124</f>
        <v/>
      </c>
      <c r="AF1124" s="11">
        <f>CodePrefix&amp;$A1124&amp;IF($C1124="","","."&amp;$C1124&amp;"."&amp;$B1124)&amp;INDEX(VarEnd,MATCH($A1124,VarKey,0))&amp;AF$5</f>
        <v/>
      </c>
      <c r="AG1124" s="37">
        <f>INDEX(AG$280:AG$296,$E1124)*$D1124</f>
        <v/>
      </c>
      <c r="AH1124" s="36">
        <f>INDEX(AH$280:AH$296,$E1124)*$D1124</f>
        <v/>
      </c>
      <c r="AI1124" s="36">
        <f>INDEX(AI$280:AI$296,$E1124)*$D1124</f>
        <v/>
      </c>
      <c r="AJ1124" s="36">
        <f>INDEX(AJ$280:AJ$296,$E1124)*$D1124</f>
        <v/>
      </c>
      <c r="AK1124" s="36">
        <f>INDEX(AK$280:AK$296,$E1124)*$D1124</f>
        <v/>
      </c>
      <c r="AL1124" s="36">
        <f>INDEX(AL$280:AL$296,$E1124)*$D1124</f>
        <v/>
      </c>
      <c r="AM1124" s="36">
        <f>INDEX(AM$280:AM$296,$E1124)*$D1124</f>
        <v/>
      </c>
      <c r="AN1124" s="36">
        <f>INDEX(AN$280:AN$296,$E1124)*$D1124</f>
        <v/>
      </c>
      <c r="AO1124" s="36">
        <f>INDEX(AO$280:AO$296,$E1124)*$D1124</f>
        <v/>
      </c>
      <c r="AP1124" s="36">
        <f>INDEX(AP$280:AP$296,$E1124)*$D1124</f>
        <v/>
      </c>
      <c r="AQ1124" s="36">
        <f>INDEX(AQ$280:AQ$296,$E1124)*$D1124</f>
        <v/>
      </c>
      <c r="AR1124" s="36">
        <f>INDEX(AR$280:AR$296,$E1124)*$D1124</f>
        <v/>
      </c>
      <c r="AS1124" s="36">
        <f>INDEX(AS$280:AS$296,$E1124)*$D1124</f>
        <v/>
      </c>
      <c r="AT1124" s="36">
        <f>INDEX(AT$280:AT$296,$E1124)*$D1124</f>
        <v/>
      </c>
      <c r="AU1124" s="36">
        <f>INDEX(AU$280:AU$296,$E1124)*$D1124</f>
        <v/>
      </c>
      <c r="AV1124" s="36">
        <f>INDEX(AV$280:AV$296,$E1124)*$D1124</f>
        <v/>
      </c>
      <c r="AW1124" s="36">
        <f>INDEX(AW$280:AW$296,$E1124)*$D1124</f>
        <v/>
      </c>
      <c r="AX1124" s="36">
        <f>INDEX(AX$280:AX$296,$E1124)*$D1124</f>
        <v/>
      </c>
      <c r="AY1124" s="36">
        <f>INDEX(AY$280:AY$296,$E1124)*$D1124</f>
        <v/>
      </c>
    </row>
    <row r="1125" hidden="1" outlineLevel="2">
      <c r="A1125" s="14" t="inlineStr">
        <is>
          <t>ets</t>
        </is>
      </c>
      <c r="B1125" s="14" t="inlineStr">
        <is>
          <t>die</t>
        </is>
      </c>
      <c r="C1125" s="14" t="inlineStr">
        <is>
          <t>avi</t>
        </is>
      </c>
      <c r="D1125" s="36">
        <f>INDEX(Inputs!$W$5:$W$132,MATCH($B1125&amp;"|"&amp;$C1125,Inputs!$A$5:$A$132,0))</f>
        <v/>
      </c>
      <c r="E1125" s="36">
        <f>INDEX(Inputs!$M$5:$M$132,MATCH($B1125&amp;"|"&amp;$C1125,Inputs!$A$5:$A$132,0))</f>
        <v/>
      </c>
      <c r="F1125" s="35" t="n"/>
      <c r="G1125" s="35" t="n"/>
      <c r="H1125" s="14">
        <f>INDEX(VarLab,MATCH($A1125,VarKey,0))&amp;INDEX(MemLab,MATCH($C1125&amp;"|"&amp;$B1125,MemKey,0))</f>
        <v/>
      </c>
      <c r="I1125" s="14">
        <f>INDEX(VarUnit,MATCH($A1125,VarKey,0))</f>
        <v/>
      </c>
      <c r="J1125" s="14">
        <f>INDEX(VarSrc,MATCH($A1125,VarKey,0))</f>
        <v/>
      </c>
      <c r="K1125" s="11">
        <f>CodePrefix&amp;$A1125&amp;IF($C1125="","","."&amp;$C1125&amp;"."&amp;$B1125)&amp;INDEX(VarEnd,MATCH($A1125,VarKey,0))&amp;K$5</f>
        <v/>
      </c>
      <c r="L1125" s="37">
        <f>INDEX(L$280:L$296,$E1125)*$D1125</f>
        <v/>
      </c>
      <c r="M1125" s="36">
        <f>INDEX(M$280:M$296,$E1125)*$D1125</f>
        <v/>
      </c>
      <c r="N1125" s="36">
        <f>INDEX(N$280:N$296,$E1125)*$D1125</f>
        <v/>
      </c>
      <c r="O1125" s="36">
        <f>INDEX(O$280:O$296,$E1125)*$D1125</f>
        <v/>
      </c>
      <c r="P1125" s="36">
        <f>INDEX(P$280:P$296,$E1125)*$D1125</f>
        <v/>
      </c>
      <c r="Q1125" s="36">
        <f>INDEX(Q$280:Q$296,$E1125)*$D1125</f>
        <v/>
      </c>
      <c r="R1125" s="36">
        <f>INDEX(R$280:R$296,$E1125)*$D1125</f>
        <v/>
      </c>
      <c r="S1125" s="36">
        <f>INDEX(S$280:S$296,$E1125)*$D1125</f>
        <v/>
      </c>
      <c r="T1125" s="36">
        <f>INDEX(T$280:T$296,$E1125)*$D1125</f>
        <v/>
      </c>
      <c r="U1125" s="36">
        <f>INDEX(U$280:U$296,$E1125)*$D1125</f>
        <v/>
      </c>
      <c r="V1125" s="36">
        <f>INDEX(V$280:V$296,$E1125)*$D1125</f>
        <v/>
      </c>
      <c r="W1125" s="36">
        <f>INDEX(W$280:W$296,$E1125)*$D1125</f>
        <v/>
      </c>
      <c r="X1125" s="36">
        <f>INDEX(X$280:X$296,$E1125)*$D1125</f>
        <v/>
      </c>
      <c r="Y1125" s="36">
        <f>INDEX(Y$280:Y$296,$E1125)*$D1125</f>
        <v/>
      </c>
      <c r="Z1125" s="36">
        <f>INDEX(Z$280:Z$296,$E1125)*$D1125</f>
        <v/>
      </c>
      <c r="AA1125" s="36">
        <f>INDEX(AA$280:AA$296,$E1125)*$D1125</f>
        <v/>
      </c>
      <c r="AB1125" s="36">
        <f>INDEX(AB$280:AB$296,$E1125)*$D1125</f>
        <v/>
      </c>
      <c r="AC1125" s="36">
        <f>INDEX(AC$280:AC$296,$E1125)*$D1125</f>
        <v/>
      </c>
      <c r="AD1125" s="36">
        <f>INDEX(AD$280:AD$296,$E1125)*$D1125</f>
        <v/>
      </c>
      <c r="AF1125" s="11">
        <f>CodePrefix&amp;$A1125&amp;IF($C1125="","","."&amp;$C1125&amp;"."&amp;$B1125)&amp;INDEX(VarEnd,MATCH($A1125,VarKey,0))&amp;AF$5</f>
        <v/>
      </c>
      <c r="AG1125" s="37">
        <f>INDEX(AG$280:AG$296,$E1125)*$D1125</f>
        <v/>
      </c>
      <c r="AH1125" s="36">
        <f>INDEX(AH$280:AH$296,$E1125)*$D1125</f>
        <v/>
      </c>
      <c r="AI1125" s="36">
        <f>INDEX(AI$280:AI$296,$E1125)*$D1125</f>
        <v/>
      </c>
      <c r="AJ1125" s="36">
        <f>INDEX(AJ$280:AJ$296,$E1125)*$D1125</f>
        <v/>
      </c>
      <c r="AK1125" s="36">
        <f>INDEX(AK$280:AK$296,$E1125)*$D1125</f>
        <v/>
      </c>
      <c r="AL1125" s="36">
        <f>INDEX(AL$280:AL$296,$E1125)*$D1125</f>
        <v/>
      </c>
      <c r="AM1125" s="36">
        <f>INDEX(AM$280:AM$296,$E1125)*$D1125</f>
        <v/>
      </c>
      <c r="AN1125" s="36">
        <f>INDEX(AN$280:AN$296,$E1125)*$D1125</f>
        <v/>
      </c>
      <c r="AO1125" s="36">
        <f>INDEX(AO$280:AO$296,$E1125)*$D1125</f>
        <v/>
      </c>
      <c r="AP1125" s="36">
        <f>INDEX(AP$280:AP$296,$E1125)*$D1125</f>
        <v/>
      </c>
      <c r="AQ1125" s="36">
        <f>INDEX(AQ$280:AQ$296,$E1125)*$D1125</f>
        <v/>
      </c>
      <c r="AR1125" s="36">
        <f>INDEX(AR$280:AR$296,$E1125)*$D1125</f>
        <v/>
      </c>
      <c r="AS1125" s="36">
        <f>INDEX(AS$280:AS$296,$E1125)*$D1125</f>
        <v/>
      </c>
      <c r="AT1125" s="36">
        <f>INDEX(AT$280:AT$296,$E1125)*$D1125</f>
        <v/>
      </c>
      <c r="AU1125" s="36">
        <f>INDEX(AU$280:AU$296,$E1125)*$D1125</f>
        <v/>
      </c>
      <c r="AV1125" s="36">
        <f>INDEX(AV$280:AV$296,$E1125)*$D1125</f>
        <v/>
      </c>
      <c r="AW1125" s="36">
        <f>INDEX(AW$280:AW$296,$E1125)*$D1125</f>
        <v/>
      </c>
      <c r="AX1125" s="36">
        <f>INDEX(AX$280:AX$296,$E1125)*$D1125</f>
        <v/>
      </c>
      <c r="AY1125" s="36">
        <f>INDEX(AY$280:AY$296,$E1125)*$D1125</f>
        <v/>
      </c>
    </row>
    <row r="1126" hidden="1" outlineLevel="2">
      <c r="A1126" s="14" t="inlineStr">
        <is>
          <t>ets</t>
        </is>
      </c>
      <c r="B1126" s="14" t="inlineStr">
        <is>
          <t>lpg</t>
        </is>
      </c>
      <c r="C1126" s="14" t="inlineStr">
        <is>
          <t>avi</t>
        </is>
      </c>
      <c r="D1126" s="36">
        <f>INDEX(Inputs!$W$5:$W$132,MATCH($B1126&amp;"|"&amp;$C1126,Inputs!$A$5:$A$132,0))</f>
        <v/>
      </c>
      <c r="E1126" s="36">
        <f>INDEX(Inputs!$M$5:$M$132,MATCH($B1126&amp;"|"&amp;$C1126,Inputs!$A$5:$A$132,0))</f>
        <v/>
      </c>
      <c r="F1126" s="35" t="n"/>
      <c r="G1126" s="35" t="n"/>
      <c r="H1126" s="14">
        <f>INDEX(VarLab,MATCH($A1126,VarKey,0))&amp;INDEX(MemLab,MATCH($C1126&amp;"|"&amp;$B1126,MemKey,0))</f>
        <v/>
      </c>
      <c r="I1126" s="14">
        <f>INDEX(VarUnit,MATCH($A1126,VarKey,0))</f>
        <v/>
      </c>
      <c r="J1126" s="14">
        <f>INDEX(VarSrc,MATCH($A1126,VarKey,0))</f>
        <v/>
      </c>
      <c r="K1126" s="11">
        <f>CodePrefix&amp;$A1126&amp;IF($C1126="","","."&amp;$C1126&amp;"."&amp;$B1126)&amp;INDEX(VarEnd,MATCH($A1126,VarKey,0))&amp;K$5</f>
        <v/>
      </c>
      <c r="L1126" s="37">
        <f>INDEX(L$280:L$296,$E1126)*$D1126</f>
        <v/>
      </c>
      <c r="M1126" s="36">
        <f>INDEX(M$280:M$296,$E1126)*$D1126</f>
        <v/>
      </c>
      <c r="N1126" s="36">
        <f>INDEX(N$280:N$296,$E1126)*$D1126</f>
        <v/>
      </c>
      <c r="O1126" s="36">
        <f>INDEX(O$280:O$296,$E1126)*$D1126</f>
        <v/>
      </c>
      <c r="P1126" s="36">
        <f>INDEX(P$280:P$296,$E1126)*$D1126</f>
        <v/>
      </c>
      <c r="Q1126" s="36">
        <f>INDEX(Q$280:Q$296,$E1126)*$D1126</f>
        <v/>
      </c>
      <c r="R1126" s="36">
        <f>INDEX(R$280:R$296,$E1126)*$D1126</f>
        <v/>
      </c>
      <c r="S1126" s="36">
        <f>INDEX(S$280:S$296,$E1126)*$D1126</f>
        <v/>
      </c>
      <c r="T1126" s="36">
        <f>INDEX(T$280:T$296,$E1126)*$D1126</f>
        <v/>
      </c>
      <c r="U1126" s="36">
        <f>INDEX(U$280:U$296,$E1126)*$D1126</f>
        <v/>
      </c>
      <c r="V1126" s="36">
        <f>INDEX(V$280:V$296,$E1126)*$D1126</f>
        <v/>
      </c>
      <c r="W1126" s="36">
        <f>INDEX(W$280:W$296,$E1126)*$D1126</f>
        <v/>
      </c>
      <c r="X1126" s="36">
        <f>INDEX(X$280:X$296,$E1126)*$D1126</f>
        <v/>
      </c>
      <c r="Y1126" s="36">
        <f>INDEX(Y$280:Y$296,$E1126)*$D1126</f>
        <v/>
      </c>
      <c r="Z1126" s="36">
        <f>INDEX(Z$280:Z$296,$E1126)*$D1126</f>
        <v/>
      </c>
      <c r="AA1126" s="36">
        <f>INDEX(AA$280:AA$296,$E1126)*$D1126</f>
        <v/>
      </c>
      <c r="AB1126" s="36">
        <f>INDEX(AB$280:AB$296,$E1126)*$D1126</f>
        <v/>
      </c>
      <c r="AC1126" s="36">
        <f>INDEX(AC$280:AC$296,$E1126)*$D1126</f>
        <v/>
      </c>
      <c r="AD1126" s="36">
        <f>INDEX(AD$280:AD$296,$E1126)*$D1126</f>
        <v/>
      </c>
      <c r="AF1126" s="11">
        <f>CodePrefix&amp;$A1126&amp;IF($C1126="","","."&amp;$C1126&amp;"."&amp;$B1126)&amp;INDEX(VarEnd,MATCH($A1126,VarKey,0))&amp;AF$5</f>
        <v/>
      </c>
      <c r="AG1126" s="37">
        <f>INDEX(AG$280:AG$296,$E1126)*$D1126</f>
        <v/>
      </c>
      <c r="AH1126" s="36">
        <f>INDEX(AH$280:AH$296,$E1126)*$D1126</f>
        <v/>
      </c>
      <c r="AI1126" s="36">
        <f>INDEX(AI$280:AI$296,$E1126)*$D1126</f>
        <v/>
      </c>
      <c r="AJ1126" s="36">
        <f>INDEX(AJ$280:AJ$296,$E1126)*$D1126</f>
        <v/>
      </c>
      <c r="AK1126" s="36">
        <f>INDEX(AK$280:AK$296,$E1126)*$D1126</f>
        <v/>
      </c>
      <c r="AL1126" s="36">
        <f>INDEX(AL$280:AL$296,$E1126)*$D1126</f>
        <v/>
      </c>
      <c r="AM1126" s="36">
        <f>INDEX(AM$280:AM$296,$E1126)*$D1126</f>
        <v/>
      </c>
      <c r="AN1126" s="36">
        <f>INDEX(AN$280:AN$296,$E1126)*$D1126</f>
        <v/>
      </c>
      <c r="AO1126" s="36">
        <f>INDEX(AO$280:AO$296,$E1126)*$D1126</f>
        <v/>
      </c>
      <c r="AP1126" s="36">
        <f>INDEX(AP$280:AP$296,$E1126)*$D1126</f>
        <v/>
      </c>
      <c r="AQ1126" s="36">
        <f>INDEX(AQ$280:AQ$296,$E1126)*$D1126</f>
        <v/>
      </c>
      <c r="AR1126" s="36">
        <f>INDEX(AR$280:AR$296,$E1126)*$D1126</f>
        <v/>
      </c>
      <c r="AS1126" s="36">
        <f>INDEX(AS$280:AS$296,$E1126)*$D1126</f>
        <v/>
      </c>
      <c r="AT1126" s="36">
        <f>INDEX(AT$280:AT$296,$E1126)*$D1126</f>
        <v/>
      </c>
      <c r="AU1126" s="36">
        <f>INDEX(AU$280:AU$296,$E1126)*$D1126</f>
        <v/>
      </c>
      <c r="AV1126" s="36">
        <f>INDEX(AV$280:AV$296,$E1126)*$D1126</f>
        <v/>
      </c>
      <c r="AW1126" s="36">
        <f>INDEX(AW$280:AW$296,$E1126)*$D1126</f>
        <v/>
      </c>
      <c r="AX1126" s="36">
        <f>INDEX(AX$280:AX$296,$E1126)*$D1126</f>
        <v/>
      </c>
      <c r="AY1126" s="36">
        <f>INDEX(AY$280:AY$296,$E1126)*$D1126</f>
        <v/>
      </c>
    </row>
    <row r="1127" hidden="1" outlineLevel="2">
      <c r="A1127" s="14" t="inlineStr">
        <is>
          <t>ets</t>
        </is>
      </c>
      <c r="B1127" s="14" t="inlineStr">
        <is>
          <t>ker</t>
        </is>
      </c>
      <c r="C1127" s="14" t="inlineStr">
        <is>
          <t>avi</t>
        </is>
      </c>
      <c r="D1127" s="36">
        <f>INDEX(Inputs!$W$5:$W$132,MATCH($B1127&amp;"|"&amp;$C1127,Inputs!$A$5:$A$132,0))</f>
        <v/>
      </c>
      <c r="E1127" s="36">
        <f>INDEX(Inputs!$M$5:$M$132,MATCH($B1127&amp;"|"&amp;$C1127,Inputs!$A$5:$A$132,0))</f>
        <v/>
      </c>
      <c r="F1127" s="35" t="n"/>
      <c r="G1127" s="35" t="n"/>
      <c r="H1127" s="14">
        <f>INDEX(VarLab,MATCH($A1127,VarKey,0))&amp;INDEX(MemLab,MATCH($C1127&amp;"|"&amp;$B1127,MemKey,0))</f>
        <v/>
      </c>
      <c r="I1127" s="14">
        <f>INDEX(VarUnit,MATCH($A1127,VarKey,0))</f>
        <v/>
      </c>
      <c r="J1127" s="14">
        <f>INDEX(VarSrc,MATCH($A1127,VarKey,0))</f>
        <v/>
      </c>
      <c r="K1127" s="11">
        <f>CodePrefix&amp;$A1127&amp;IF($C1127="","","."&amp;$C1127&amp;"."&amp;$B1127)&amp;INDEX(VarEnd,MATCH($A1127,VarKey,0))&amp;K$5</f>
        <v/>
      </c>
      <c r="L1127" s="37">
        <f>INDEX(L$280:L$296,$E1127)*$D1127</f>
        <v/>
      </c>
      <c r="M1127" s="36">
        <f>INDEX(M$280:M$296,$E1127)*$D1127</f>
        <v/>
      </c>
      <c r="N1127" s="36">
        <f>INDEX(N$280:N$296,$E1127)*$D1127</f>
        <v/>
      </c>
      <c r="O1127" s="36">
        <f>INDEX(O$280:O$296,$E1127)*$D1127</f>
        <v/>
      </c>
      <c r="P1127" s="36">
        <f>INDEX(P$280:P$296,$E1127)*$D1127</f>
        <v/>
      </c>
      <c r="Q1127" s="36">
        <f>INDEX(Q$280:Q$296,$E1127)*$D1127</f>
        <v/>
      </c>
      <c r="R1127" s="36">
        <f>INDEX(R$280:R$296,$E1127)*$D1127</f>
        <v/>
      </c>
      <c r="S1127" s="36">
        <f>INDEX(S$280:S$296,$E1127)*$D1127</f>
        <v/>
      </c>
      <c r="T1127" s="36">
        <f>INDEX(T$280:T$296,$E1127)*$D1127</f>
        <v/>
      </c>
      <c r="U1127" s="36">
        <f>INDEX(U$280:U$296,$E1127)*$D1127</f>
        <v/>
      </c>
      <c r="V1127" s="36">
        <f>INDEX(V$280:V$296,$E1127)*$D1127</f>
        <v/>
      </c>
      <c r="W1127" s="36">
        <f>INDEX(W$280:W$296,$E1127)*$D1127</f>
        <v/>
      </c>
      <c r="X1127" s="36">
        <f>INDEX(X$280:X$296,$E1127)*$D1127</f>
        <v/>
      </c>
      <c r="Y1127" s="36">
        <f>INDEX(Y$280:Y$296,$E1127)*$D1127</f>
        <v/>
      </c>
      <c r="Z1127" s="36">
        <f>INDEX(Z$280:Z$296,$E1127)*$D1127</f>
        <v/>
      </c>
      <c r="AA1127" s="36">
        <f>INDEX(AA$280:AA$296,$E1127)*$D1127</f>
        <v/>
      </c>
      <c r="AB1127" s="36">
        <f>INDEX(AB$280:AB$296,$E1127)*$D1127</f>
        <v/>
      </c>
      <c r="AC1127" s="36">
        <f>INDEX(AC$280:AC$296,$E1127)*$D1127</f>
        <v/>
      </c>
      <c r="AD1127" s="36">
        <f>INDEX(AD$280:AD$296,$E1127)*$D1127</f>
        <v/>
      </c>
      <c r="AF1127" s="11">
        <f>CodePrefix&amp;$A1127&amp;IF($C1127="","","."&amp;$C1127&amp;"."&amp;$B1127)&amp;INDEX(VarEnd,MATCH($A1127,VarKey,0))&amp;AF$5</f>
        <v/>
      </c>
      <c r="AG1127" s="37">
        <f>INDEX(AG$280:AG$296,$E1127)*$D1127</f>
        <v/>
      </c>
      <c r="AH1127" s="36">
        <f>INDEX(AH$280:AH$296,$E1127)*$D1127</f>
        <v/>
      </c>
      <c r="AI1127" s="36">
        <f>INDEX(AI$280:AI$296,$E1127)*$D1127</f>
        <v/>
      </c>
      <c r="AJ1127" s="36">
        <f>INDEX(AJ$280:AJ$296,$E1127)*$D1127</f>
        <v/>
      </c>
      <c r="AK1127" s="36">
        <f>INDEX(AK$280:AK$296,$E1127)*$D1127</f>
        <v/>
      </c>
      <c r="AL1127" s="36">
        <f>INDEX(AL$280:AL$296,$E1127)*$D1127</f>
        <v/>
      </c>
      <c r="AM1127" s="36">
        <f>INDEX(AM$280:AM$296,$E1127)*$D1127</f>
        <v/>
      </c>
      <c r="AN1127" s="36">
        <f>INDEX(AN$280:AN$296,$E1127)*$D1127</f>
        <v/>
      </c>
      <c r="AO1127" s="36">
        <f>INDEX(AO$280:AO$296,$E1127)*$D1127</f>
        <v/>
      </c>
      <c r="AP1127" s="36">
        <f>INDEX(AP$280:AP$296,$E1127)*$D1127</f>
        <v/>
      </c>
      <c r="AQ1127" s="36">
        <f>INDEX(AQ$280:AQ$296,$E1127)*$D1127</f>
        <v/>
      </c>
      <c r="AR1127" s="36">
        <f>INDEX(AR$280:AR$296,$E1127)*$D1127</f>
        <v/>
      </c>
      <c r="AS1127" s="36">
        <f>INDEX(AS$280:AS$296,$E1127)*$D1127</f>
        <v/>
      </c>
      <c r="AT1127" s="36">
        <f>INDEX(AT$280:AT$296,$E1127)*$D1127</f>
        <v/>
      </c>
      <c r="AU1127" s="36">
        <f>INDEX(AU$280:AU$296,$E1127)*$D1127</f>
        <v/>
      </c>
      <c r="AV1127" s="36">
        <f>INDEX(AV$280:AV$296,$E1127)*$D1127</f>
        <v/>
      </c>
      <c r="AW1127" s="36">
        <f>INDEX(AW$280:AW$296,$E1127)*$D1127</f>
        <v/>
      </c>
      <c r="AX1127" s="36">
        <f>INDEX(AX$280:AX$296,$E1127)*$D1127</f>
        <v/>
      </c>
      <c r="AY1127" s="36">
        <f>INDEX(AY$280:AY$296,$E1127)*$D1127</f>
        <v/>
      </c>
    </row>
    <row r="1128" hidden="1" outlineLevel="2">
      <c r="A1128" s="14" t="inlineStr">
        <is>
          <t>ets</t>
        </is>
      </c>
      <c r="B1128" s="14" t="inlineStr">
        <is>
          <t>oop</t>
        </is>
      </c>
      <c r="C1128" s="14" t="inlineStr">
        <is>
          <t>avi</t>
        </is>
      </c>
      <c r="D1128" s="36">
        <f>INDEX(Inputs!$W$5:$W$132,MATCH($B1128&amp;"|"&amp;$C1128,Inputs!$A$5:$A$132,0))</f>
        <v/>
      </c>
      <c r="E1128" s="36">
        <f>INDEX(Inputs!$M$5:$M$132,MATCH($B1128&amp;"|"&amp;$C1128,Inputs!$A$5:$A$132,0))</f>
        <v/>
      </c>
      <c r="F1128" s="35" t="n"/>
      <c r="G1128" s="35" t="n"/>
      <c r="H1128" s="14">
        <f>INDEX(VarLab,MATCH($A1128,VarKey,0))&amp;INDEX(MemLab,MATCH($C1128&amp;"|"&amp;$B1128,MemKey,0))</f>
        <v/>
      </c>
      <c r="I1128" s="14">
        <f>INDEX(VarUnit,MATCH($A1128,VarKey,0))</f>
        <v/>
      </c>
      <c r="J1128" s="14">
        <f>INDEX(VarSrc,MATCH($A1128,VarKey,0))</f>
        <v/>
      </c>
      <c r="K1128" s="11">
        <f>CodePrefix&amp;$A1128&amp;IF($C1128="","","."&amp;$C1128&amp;"."&amp;$B1128)&amp;INDEX(VarEnd,MATCH($A1128,VarKey,0))&amp;K$5</f>
        <v/>
      </c>
      <c r="L1128" s="37">
        <f>INDEX(L$280:L$296,$E1128)*$D1128</f>
        <v/>
      </c>
      <c r="M1128" s="36">
        <f>INDEX(M$280:M$296,$E1128)*$D1128</f>
        <v/>
      </c>
      <c r="N1128" s="36">
        <f>INDEX(N$280:N$296,$E1128)*$D1128</f>
        <v/>
      </c>
      <c r="O1128" s="36">
        <f>INDEX(O$280:O$296,$E1128)*$D1128</f>
        <v/>
      </c>
      <c r="P1128" s="36">
        <f>INDEX(P$280:P$296,$E1128)*$D1128</f>
        <v/>
      </c>
      <c r="Q1128" s="36">
        <f>INDEX(Q$280:Q$296,$E1128)*$D1128</f>
        <v/>
      </c>
      <c r="R1128" s="36">
        <f>INDEX(R$280:R$296,$E1128)*$D1128</f>
        <v/>
      </c>
      <c r="S1128" s="36">
        <f>INDEX(S$280:S$296,$E1128)*$D1128</f>
        <v/>
      </c>
      <c r="T1128" s="36">
        <f>INDEX(T$280:T$296,$E1128)*$D1128</f>
        <v/>
      </c>
      <c r="U1128" s="36">
        <f>INDEX(U$280:U$296,$E1128)*$D1128</f>
        <v/>
      </c>
      <c r="V1128" s="36">
        <f>INDEX(V$280:V$296,$E1128)*$D1128</f>
        <v/>
      </c>
      <c r="W1128" s="36">
        <f>INDEX(W$280:W$296,$E1128)*$D1128</f>
        <v/>
      </c>
      <c r="X1128" s="36">
        <f>INDEX(X$280:X$296,$E1128)*$D1128</f>
        <v/>
      </c>
      <c r="Y1128" s="36">
        <f>INDEX(Y$280:Y$296,$E1128)*$D1128</f>
        <v/>
      </c>
      <c r="Z1128" s="36">
        <f>INDEX(Z$280:Z$296,$E1128)*$D1128</f>
        <v/>
      </c>
      <c r="AA1128" s="36">
        <f>INDEX(AA$280:AA$296,$E1128)*$D1128</f>
        <v/>
      </c>
      <c r="AB1128" s="36">
        <f>INDEX(AB$280:AB$296,$E1128)*$D1128</f>
        <v/>
      </c>
      <c r="AC1128" s="36">
        <f>INDEX(AC$280:AC$296,$E1128)*$D1128</f>
        <v/>
      </c>
      <c r="AD1128" s="36">
        <f>INDEX(AD$280:AD$296,$E1128)*$D1128</f>
        <v/>
      </c>
      <c r="AF1128" s="11">
        <f>CodePrefix&amp;$A1128&amp;IF($C1128="","","."&amp;$C1128&amp;"."&amp;$B1128)&amp;INDEX(VarEnd,MATCH($A1128,VarKey,0))&amp;AF$5</f>
        <v/>
      </c>
      <c r="AG1128" s="37">
        <f>INDEX(AG$280:AG$296,$E1128)*$D1128</f>
        <v/>
      </c>
      <c r="AH1128" s="36">
        <f>INDEX(AH$280:AH$296,$E1128)*$D1128</f>
        <v/>
      </c>
      <c r="AI1128" s="36">
        <f>INDEX(AI$280:AI$296,$E1128)*$D1128</f>
        <v/>
      </c>
      <c r="AJ1128" s="36">
        <f>INDEX(AJ$280:AJ$296,$E1128)*$D1128</f>
        <v/>
      </c>
      <c r="AK1128" s="36">
        <f>INDEX(AK$280:AK$296,$E1128)*$D1128</f>
        <v/>
      </c>
      <c r="AL1128" s="36">
        <f>INDEX(AL$280:AL$296,$E1128)*$D1128</f>
        <v/>
      </c>
      <c r="AM1128" s="36">
        <f>INDEX(AM$280:AM$296,$E1128)*$D1128</f>
        <v/>
      </c>
      <c r="AN1128" s="36">
        <f>INDEX(AN$280:AN$296,$E1128)*$D1128</f>
        <v/>
      </c>
      <c r="AO1128" s="36">
        <f>INDEX(AO$280:AO$296,$E1128)*$D1128</f>
        <v/>
      </c>
      <c r="AP1128" s="36">
        <f>INDEX(AP$280:AP$296,$E1128)*$D1128</f>
        <v/>
      </c>
      <c r="AQ1128" s="36">
        <f>INDEX(AQ$280:AQ$296,$E1128)*$D1128</f>
        <v/>
      </c>
      <c r="AR1128" s="36">
        <f>INDEX(AR$280:AR$296,$E1128)*$D1128</f>
        <v/>
      </c>
      <c r="AS1128" s="36">
        <f>INDEX(AS$280:AS$296,$E1128)*$D1128</f>
        <v/>
      </c>
      <c r="AT1128" s="36">
        <f>INDEX(AT$280:AT$296,$E1128)*$D1128</f>
        <v/>
      </c>
      <c r="AU1128" s="36">
        <f>INDEX(AU$280:AU$296,$E1128)*$D1128</f>
        <v/>
      </c>
      <c r="AV1128" s="36">
        <f>INDEX(AV$280:AV$296,$E1128)*$D1128</f>
        <v/>
      </c>
      <c r="AW1128" s="36">
        <f>INDEX(AW$280:AW$296,$E1128)*$D1128</f>
        <v/>
      </c>
      <c r="AX1128" s="36">
        <f>INDEX(AX$280:AX$296,$E1128)*$D1128</f>
        <v/>
      </c>
      <c r="AY1128" s="36">
        <f>INDEX(AY$280:AY$296,$E1128)*$D1128</f>
        <v/>
      </c>
    </row>
    <row r="1129" hidden="1" outlineLevel="2">
      <c r="A1129" s="14" t="inlineStr">
        <is>
          <t>ets</t>
        </is>
      </c>
      <c r="B1129" s="14" t="inlineStr">
        <is>
          <t>bio</t>
        </is>
      </c>
      <c r="C1129" s="14" t="inlineStr">
        <is>
          <t>avi</t>
        </is>
      </c>
      <c r="D1129" s="36">
        <f>INDEX(Inputs!$W$5:$W$132,MATCH($B1129&amp;"|"&amp;$C1129,Inputs!$A$5:$A$132,0))</f>
        <v/>
      </c>
      <c r="E1129" s="36">
        <f>INDEX(Inputs!$M$5:$M$132,MATCH($B1129&amp;"|"&amp;$C1129,Inputs!$A$5:$A$132,0))</f>
        <v/>
      </c>
      <c r="F1129" s="35" t="n"/>
      <c r="G1129" s="35" t="n"/>
      <c r="H1129" s="14">
        <f>INDEX(VarLab,MATCH($A1129,VarKey,0))&amp;INDEX(MemLab,MATCH($C1129&amp;"|"&amp;$B1129,MemKey,0))</f>
        <v/>
      </c>
      <c r="I1129" s="14">
        <f>INDEX(VarUnit,MATCH($A1129,VarKey,0))</f>
        <v/>
      </c>
      <c r="J1129" s="14">
        <f>INDEX(VarSrc,MATCH($A1129,VarKey,0))</f>
        <v/>
      </c>
      <c r="K1129" s="11">
        <f>CodePrefix&amp;$A1129&amp;IF($C1129="","","."&amp;$C1129&amp;"."&amp;$B1129)&amp;INDEX(VarEnd,MATCH($A1129,VarKey,0))&amp;K$5</f>
        <v/>
      </c>
      <c r="L1129" s="37">
        <f>INDEX(L$280:L$296,$E1129)*$D1129</f>
        <v/>
      </c>
      <c r="M1129" s="36">
        <f>INDEX(M$280:M$296,$E1129)*$D1129</f>
        <v/>
      </c>
      <c r="N1129" s="36">
        <f>INDEX(N$280:N$296,$E1129)*$D1129</f>
        <v/>
      </c>
      <c r="O1129" s="36">
        <f>INDEX(O$280:O$296,$E1129)*$D1129</f>
        <v/>
      </c>
      <c r="P1129" s="36">
        <f>INDEX(P$280:P$296,$E1129)*$D1129</f>
        <v/>
      </c>
      <c r="Q1129" s="36">
        <f>INDEX(Q$280:Q$296,$E1129)*$D1129</f>
        <v/>
      </c>
      <c r="R1129" s="36">
        <f>INDEX(R$280:R$296,$E1129)*$D1129</f>
        <v/>
      </c>
      <c r="S1129" s="36">
        <f>INDEX(S$280:S$296,$E1129)*$D1129</f>
        <v/>
      </c>
      <c r="T1129" s="36">
        <f>INDEX(T$280:T$296,$E1129)*$D1129</f>
        <v/>
      </c>
      <c r="U1129" s="36">
        <f>INDEX(U$280:U$296,$E1129)*$D1129</f>
        <v/>
      </c>
      <c r="V1129" s="36">
        <f>INDEX(V$280:V$296,$E1129)*$D1129</f>
        <v/>
      </c>
      <c r="W1129" s="36">
        <f>INDEX(W$280:W$296,$E1129)*$D1129</f>
        <v/>
      </c>
      <c r="X1129" s="36">
        <f>INDEX(X$280:X$296,$E1129)*$D1129</f>
        <v/>
      </c>
      <c r="Y1129" s="36">
        <f>INDEX(Y$280:Y$296,$E1129)*$D1129</f>
        <v/>
      </c>
      <c r="Z1129" s="36">
        <f>INDEX(Z$280:Z$296,$E1129)*$D1129</f>
        <v/>
      </c>
      <c r="AA1129" s="36">
        <f>INDEX(AA$280:AA$296,$E1129)*$D1129</f>
        <v/>
      </c>
      <c r="AB1129" s="36">
        <f>INDEX(AB$280:AB$296,$E1129)*$D1129</f>
        <v/>
      </c>
      <c r="AC1129" s="36">
        <f>INDEX(AC$280:AC$296,$E1129)*$D1129</f>
        <v/>
      </c>
      <c r="AD1129" s="36">
        <f>INDEX(AD$280:AD$296,$E1129)*$D1129</f>
        <v/>
      </c>
      <c r="AF1129" s="11">
        <f>CodePrefix&amp;$A1129&amp;IF($C1129="","","."&amp;$C1129&amp;"."&amp;$B1129)&amp;INDEX(VarEnd,MATCH($A1129,VarKey,0))&amp;AF$5</f>
        <v/>
      </c>
      <c r="AG1129" s="37">
        <f>INDEX(AG$280:AG$296,$E1129)*$D1129</f>
        <v/>
      </c>
      <c r="AH1129" s="36">
        <f>INDEX(AH$280:AH$296,$E1129)*$D1129</f>
        <v/>
      </c>
      <c r="AI1129" s="36">
        <f>INDEX(AI$280:AI$296,$E1129)*$D1129</f>
        <v/>
      </c>
      <c r="AJ1129" s="36">
        <f>INDEX(AJ$280:AJ$296,$E1129)*$D1129</f>
        <v/>
      </c>
      <c r="AK1129" s="36">
        <f>INDEX(AK$280:AK$296,$E1129)*$D1129</f>
        <v/>
      </c>
      <c r="AL1129" s="36">
        <f>INDEX(AL$280:AL$296,$E1129)*$D1129</f>
        <v/>
      </c>
      <c r="AM1129" s="36">
        <f>INDEX(AM$280:AM$296,$E1129)*$D1129</f>
        <v/>
      </c>
      <c r="AN1129" s="36">
        <f>INDEX(AN$280:AN$296,$E1129)*$D1129</f>
        <v/>
      </c>
      <c r="AO1129" s="36">
        <f>INDEX(AO$280:AO$296,$E1129)*$D1129</f>
        <v/>
      </c>
      <c r="AP1129" s="36">
        <f>INDEX(AP$280:AP$296,$E1129)*$D1129</f>
        <v/>
      </c>
      <c r="AQ1129" s="36">
        <f>INDEX(AQ$280:AQ$296,$E1129)*$D1129</f>
        <v/>
      </c>
      <c r="AR1129" s="36">
        <f>INDEX(AR$280:AR$296,$E1129)*$D1129</f>
        <v/>
      </c>
      <c r="AS1129" s="36">
        <f>INDEX(AS$280:AS$296,$E1129)*$D1129</f>
        <v/>
      </c>
      <c r="AT1129" s="36">
        <f>INDEX(AT$280:AT$296,$E1129)*$D1129</f>
        <v/>
      </c>
      <c r="AU1129" s="36">
        <f>INDEX(AU$280:AU$296,$E1129)*$D1129</f>
        <v/>
      </c>
      <c r="AV1129" s="36">
        <f>INDEX(AV$280:AV$296,$E1129)*$D1129</f>
        <v/>
      </c>
      <c r="AW1129" s="36">
        <f>INDEX(AW$280:AW$296,$E1129)*$D1129</f>
        <v/>
      </c>
      <c r="AX1129" s="36">
        <f>INDEX(AX$280:AX$296,$E1129)*$D1129</f>
        <v/>
      </c>
      <c r="AY1129" s="36">
        <f>INDEX(AY$280:AY$296,$E1129)*$D1129</f>
        <v/>
      </c>
    </row>
    <row r="1130" hidden="1" outlineLevel="2"/>
    <row r="1131" hidden="1" outlineLevel="2">
      <c r="A1131" s="14" t="inlineStr">
        <is>
          <t>ntx</t>
        </is>
      </c>
      <c r="B1131" s="14" t="inlineStr">
        <is>
          <t>coa</t>
        </is>
      </c>
      <c r="C1131" s="14" t="inlineStr">
        <is>
          <t>avi</t>
        </is>
      </c>
      <c r="D1131" s="36">
        <f>INDEX(Inputs!$N$5:$N$132,MATCH($B1131&amp;"|"&amp;$C1131,Inputs!$A$5:$A$132,0))</f>
        <v/>
      </c>
      <c r="E1131" s="36">
        <f>INDEX(Inputs!$K$5:$K$132,MATCH($B1131&amp;"|"&amp;$C1131,Inputs!$A$5:$A$132,0))</f>
        <v/>
      </c>
      <c r="F1131" s="35" t="n"/>
      <c r="G1131" s="35" t="n"/>
      <c r="H1131" s="14">
        <f>INDEX(VarLab,MATCH($A1131,VarKey,0))&amp;INDEX(MemLab,MATCH($C1131&amp;"|"&amp;$B1131,MemKey,0))</f>
        <v/>
      </c>
      <c r="I1131" s="14">
        <f>INDEX(VarUnit,MATCH($A1131,VarKey,0))</f>
        <v/>
      </c>
      <c r="J1131" s="14">
        <f>INDEX(VarSrc,MATCH($A1131,VarKey,0))</f>
        <v/>
      </c>
      <c r="K1131" s="11">
        <f>CodePrefix&amp;$A1131&amp;IF($C1131="","","."&amp;$C1131&amp;"."&amp;$B1131)&amp;INDEX(VarEnd,MATCH($A1131,VarKey,0))&amp;K$5</f>
        <v/>
      </c>
      <c r="L1131" s="37">
        <f>INDEX(L$80:L$93,$D1131)/$E1131</f>
        <v/>
      </c>
      <c r="M1131" s="36">
        <f>INDEX(M$80:M$93,$D1131)/$E1131</f>
        <v/>
      </c>
      <c r="N1131" s="36">
        <f>INDEX(N$80:N$93,$D1131)/$E1131</f>
        <v/>
      </c>
      <c r="O1131" s="36">
        <f>INDEX(O$80:O$93,$D1131)/$E1131</f>
        <v/>
      </c>
      <c r="P1131" s="36">
        <f>INDEX(P$80:P$93,$D1131)/$E1131</f>
        <v/>
      </c>
      <c r="Q1131" s="36">
        <f>INDEX(Q$80:Q$93,$D1131)/$E1131</f>
        <v/>
      </c>
      <c r="R1131" s="36">
        <f>INDEX(R$80:R$93,$D1131)/$E1131</f>
        <v/>
      </c>
      <c r="S1131" s="36">
        <f>INDEX(S$80:S$93,$D1131)/$E1131</f>
        <v/>
      </c>
      <c r="T1131" s="36">
        <f>INDEX(T$80:T$93,$D1131)/$E1131</f>
        <v/>
      </c>
      <c r="U1131" s="36">
        <f>INDEX(U$80:U$93,$D1131)/$E1131</f>
        <v/>
      </c>
      <c r="V1131" s="36">
        <f>INDEX(V$80:V$93,$D1131)/$E1131</f>
        <v/>
      </c>
      <c r="W1131" s="36">
        <f>INDEX(W$80:W$93,$D1131)/$E1131</f>
        <v/>
      </c>
      <c r="X1131" s="36">
        <f>INDEX(X$80:X$93,$D1131)/$E1131</f>
        <v/>
      </c>
      <c r="Y1131" s="36">
        <f>INDEX(Y$80:Y$93,$D1131)/$E1131</f>
        <v/>
      </c>
      <c r="Z1131" s="36">
        <f>INDEX(Z$80:Z$93,$D1131)/$E1131</f>
        <v/>
      </c>
      <c r="AA1131" s="36">
        <f>INDEX(AA$80:AA$93,$D1131)/$E1131</f>
        <v/>
      </c>
      <c r="AB1131" s="36">
        <f>INDEX(AB$80:AB$93,$D1131)/$E1131</f>
        <v/>
      </c>
      <c r="AC1131" s="36">
        <f>INDEX(AC$80:AC$93,$D1131)/$E1131</f>
        <v/>
      </c>
      <c r="AD1131" s="36">
        <f>INDEX(AD$80:AD$93,$D1131)/$E1131</f>
        <v/>
      </c>
      <c r="AF1131" s="11">
        <f>CodePrefix&amp;$A1131&amp;IF($C1131="","","."&amp;$C1131&amp;"."&amp;$B1131)&amp;INDEX(VarEnd,MATCH($A1131,VarKey,0))&amp;AF$5</f>
        <v/>
      </c>
      <c r="AG1131" s="37">
        <f>INDEX(AG$80:AG$93,$D1131)/$E1131</f>
        <v/>
      </c>
      <c r="AH1131" s="36">
        <f>INDEX(AH$80:AH$93,$D1131)/$E1131</f>
        <v/>
      </c>
      <c r="AI1131" s="36">
        <f>INDEX(AI$80:AI$93,$D1131)/$E1131</f>
        <v/>
      </c>
      <c r="AJ1131" s="36">
        <f>INDEX(AJ$80:AJ$93,$D1131)/$E1131</f>
        <v/>
      </c>
      <c r="AK1131" s="36">
        <f>INDEX(AK$80:AK$93,$D1131)/$E1131</f>
        <v/>
      </c>
      <c r="AL1131" s="36">
        <f>INDEX(AL$80:AL$93,$D1131)/$E1131</f>
        <v/>
      </c>
      <c r="AM1131" s="36">
        <f>INDEX(AM$80:AM$93,$D1131)/$E1131</f>
        <v/>
      </c>
      <c r="AN1131" s="36">
        <f>INDEX(AN$80:AN$93,$D1131)/$E1131</f>
        <v/>
      </c>
      <c r="AO1131" s="36">
        <f>INDEX(AO$80:AO$93,$D1131)/$E1131</f>
        <v/>
      </c>
      <c r="AP1131" s="36">
        <f>INDEX(AP$80:AP$93,$D1131)/$E1131</f>
        <v/>
      </c>
      <c r="AQ1131" s="36">
        <f>INDEX(AQ$80:AQ$93,$D1131)/$E1131</f>
        <v/>
      </c>
      <c r="AR1131" s="36">
        <f>INDEX(AR$80:AR$93,$D1131)/$E1131</f>
        <v/>
      </c>
      <c r="AS1131" s="36">
        <f>INDEX(AS$80:AS$93,$D1131)/$E1131</f>
        <v/>
      </c>
      <c r="AT1131" s="36">
        <f>INDEX(AT$80:AT$93,$D1131)/$E1131</f>
        <v/>
      </c>
      <c r="AU1131" s="36">
        <f>INDEX(AU$80:AU$93,$D1131)/$E1131</f>
        <v/>
      </c>
      <c r="AV1131" s="36">
        <f>INDEX(AV$80:AV$93,$D1131)/$E1131</f>
        <v/>
      </c>
      <c r="AW1131" s="36">
        <f>INDEX(AW$80:AW$93,$D1131)/$E1131</f>
        <v/>
      </c>
      <c r="AX1131" s="36">
        <f>INDEX(AX$80:AX$93,$D1131)/$E1131</f>
        <v/>
      </c>
      <c r="AY1131" s="36">
        <f>INDEX(AY$80:AY$93,$D1131)/$E1131</f>
        <v/>
      </c>
    </row>
    <row r="1132" hidden="1" outlineLevel="2">
      <c r="A1132" s="14" t="inlineStr">
        <is>
          <t>ntx</t>
        </is>
      </c>
      <c r="B1132" s="14" t="inlineStr">
        <is>
          <t>nga</t>
        </is>
      </c>
      <c r="C1132" s="14" t="inlineStr">
        <is>
          <t>avi</t>
        </is>
      </c>
      <c r="D1132" s="36">
        <f>INDEX(Inputs!$N$5:$N$132,MATCH($B1132&amp;"|"&amp;$C1132,Inputs!$A$5:$A$132,0))</f>
        <v/>
      </c>
      <c r="E1132" s="36">
        <f>INDEX(Inputs!$K$5:$K$132,MATCH($B1132&amp;"|"&amp;$C1132,Inputs!$A$5:$A$132,0))</f>
        <v/>
      </c>
      <c r="F1132" s="35" t="n"/>
      <c r="G1132" s="35" t="n"/>
      <c r="H1132" s="14">
        <f>INDEX(VarLab,MATCH($A1132,VarKey,0))&amp;INDEX(MemLab,MATCH($C1132&amp;"|"&amp;$B1132,MemKey,0))</f>
        <v/>
      </c>
      <c r="I1132" s="14">
        <f>INDEX(VarUnit,MATCH($A1132,VarKey,0))</f>
        <v/>
      </c>
      <c r="J1132" s="14">
        <f>INDEX(VarSrc,MATCH($A1132,VarKey,0))</f>
        <v/>
      </c>
      <c r="K1132" s="11">
        <f>CodePrefix&amp;$A1132&amp;IF($C1132="","","."&amp;$C1132&amp;"."&amp;$B1132)&amp;INDEX(VarEnd,MATCH($A1132,VarKey,0))&amp;K$5</f>
        <v/>
      </c>
      <c r="L1132" s="37">
        <f>INDEX(L$80:L$93,$D1132)/$E1132</f>
        <v/>
      </c>
      <c r="M1132" s="36">
        <f>INDEX(M$80:M$93,$D1132)/$E1132</f>
        <v/>
      </c>
      <c r="N1132" s="36">
        <f>INDEX(N$80:N$93,$D1132)/$E1132</f>
        <v/>
      </c>
      <c r="O1132" s="36">
        <f>INDEX(O$80:O$93,$D1132)/$E1132</f>
        <v/>
      </c>
      <c r="P1132" s="36">
        <f>INDEX(P$80:P$93,$D1132)/$E1132</f>
        <v/>
      </c>
      <c r="Q1132" s="36">
        <f>INDEX(Q$80:Q$93,$D1132)/$E1132</f>
        <v/>
      </c>
      <c r="R1132" s="36">
        <f>INDEX(R$80:R$93,$D1132)/$E1132</f>
        <v/>
      </c>
      <c r="S1132" s="36">
        <f>INDEX(S$80:S$93,$D1132)/$E1132</f>
        <v/>
      </c>
      <c r="T1132" s="36">
        <f>INDEX(T$80:T$93,$D1132)/$E1132</f>
        <v/>
      </c>
      <c r="U1132" s="36">
        <f>INDEX(U$80:U$93,$D1132)/$E1132</f>
        <v/>
      </c>
      <c r="V1132" s="36">
        <f>INDEX(V$80:V$93,$D1132)/$E1132</f>
        <v/>
      </c>
      <c r="W1132" s="36">
        <f>INDEX(W$80:W$93,$D1132)/$E1132</f>
        <v/>
      </c>
      <c r="X1132" s="36">
        <f>INDEX(X$80:X$93,$D1132)/$E1132</f>
        <v/>
      </c>
      <c r="Y1132" s="36">
        <f>INDEX(Y$80:Y$93,$D1132)/$E1132</f>
        <v/>
      </c>
      <c r="Z1132" s="36">
        <f>INDEX(Z$80:Z$93,$D1132)/$E1132</f>
        <v/>
      </c>
      <c r="AA1132" s="36">
        <f>INDEX(AA$80:AA$93,$D1132)/$E1132</f>
        <v/>
      </c>
      <c r="AB1132" s="36">
        <f>INDEX(AB$80:AB$93,$D1132)/$E1132</f>
        <v/>
      </c>
      <c r="AC1132" s="36">
        <f>INDEX(AC$80:AC$93,$D1132)/$E1132</f>
        <v/>
      </c>
      <c r="AD1132" s="36">
        <f>INDEX(AD$80:AD$93,$D1132)/$E1132</f>
        <v/>
      </c>
      <c r="AF1132" s="11">
        <f>CodePrefix&amp;$A1132&amp;IF($C1132="","","."&amp;$C1132&amp;"."&amp;$B1132)&amp;INDEX(VarEnd,MATCH($A1132,VarKey,0))&amp;AF$5</f>
        <v/>
      </c>
      <c r="AG1132" s="37">
        <f>INDEX(AG$80:AG$93,$D1132)/$E1132</f>
        <v/>
      </c>
      <c r="AH1132" s="36">
        <f>INDEX(AH$80:AH$93,$D1132)/$E1132</f>
        <v/>
      </c>
      <c r="AI1132" s="36">
        <f>INDEX(AI$80:AI$93,$D1132)/$E1132</f>
        <v/>
      </c>
      <c r="AJ1132" s="36">
        <f>INDEX(AJ$80:AJ$93,$D1132)/$E1132</f>
        <v/>
      </c>
      <c r="AK1132" s="36">
        <f>INDEX(AK$80:AK$93,$D1132)/$E1132</f>
        <v/>
      </c>
      <c r="AL1132" s="36">
        <f>INDEX(AL$80:AL$93,$D1132)/$E1132</f>
        <v/>
      </c>
      <c r="AM1132" s="36">
        <f>INDEX(AM$80:AM$93,$D1132)/$E1132</f>
        <v/>
      </c>
      <c r="AN1132" s="36">
        <f>INDEX(AN$80:AN$93,$D1132)/$E1132</f>
        <v/>
      </c>
      <c r="AO1132" s="36">
        <f>INDEX(AO$80:AO$93,$D1132)/$E1132</f>
        <v/>
      </c>
      <c r="AP1132" s="36">
        <f>INDEX(AP$80:AP$93,$D1132)/$E1132</f>
        <v/>
      </c>
      <c r="AQ1132" s="36">
        <f>INDEX(AQ$80:AQ$93,$D1132)/$E1132</f>
        <v/>
      </c>
      <c r="AR1132" s="36">
        <f>INDEX(AR$80:AR$93,$D1132)/$E1132</f>
        <v/>
      </c>
      <c r="AS1132" s="36">
        <f>INDEX(AS$80:AS$93,$D1132)/$E1132</f>
        <v/>
      </c>
      <c r="AT1132" s="36">
        <f>INDEX(AT$80:AT$93,$D1132)/$E1132</f>
        <v/>
      </c>
      <c r="AU1132" s="36">
        <f>INDEX(AU$80:AU$93,$D1132)/$E1132</f>
        <v/>
      </c>
      <c r="AV1132" s="36">
        <f>INDEX(AV$80:AV$93,$D1132)/$E1132</f>
        <v/>
      </c>
      <c r="AW1132" s="36">
        <f>INDEX(AW$80:AW$93,$D1132)/$E1132</f>
        <v/>
      </c>
      <c r="AX1132" s="36">
        <f>INDEX(AX$80:AX$93,$D1132)/$E1132</f>
        <v/>
      </c>
      <c r="AY1132" s="36">
        <f>INDEX(AY$80:AY$93,$D1132)/$E1132</f>
        <v/>
      </c>
    </row>
    <row r="1133" hidden="1" outlineLevel="2">
      <c r="A1133" s="14" t="inlineStr">
        <is>
          <t>ntx</t>
        </is>
      </c>
      <c r="B1133" s="14" t="inlineStr">
        <is>
          <t>gso</t>
        </is>
      </c>
      <c r="C1133" s="14" t="inlineStr">
        <is>
          <t>avi</t>
        </is>
      </c>
      <c r="D1133" s="36">
        <f>INDEX(Inputs!$N$5:$N$132,MATCH($B1133&amp;"|"&amp;$C1133,Inputs!$A$5:$A$132,0))</f>
        <v/>
      </c>
      <c r="E1133" s="36">
        <f>INDEX(Inputs!$K$5:$K$132,MATCH($B1133&amp;"|"&amp;$C1133,Inputs!$A$5:$A$132,0))</f>
        <v/>
      </c>
      <c r="F1133" s="35" t="n"/>
      <c r="G1133" s="35" t="n"/>
      <c r="H1133" s="14">
        <f>INDEX(VarLab,MATCH($A1133,VarKey,0))&amp;INDEX(MemLab,MATCH($C1133&amp;"|"&amp;$B1133,MemKey,0))</f>
        <v/>
      </c>
      <c r="I1133" s="14">
        <f>INDEX(VarUnit,MATCH($A1133,VarKey,0))</f>
        <v/>
      </c>
      <c r="J1133" s="14">
        <f>INDEX(VarSrc,MATCH($A1133,VarKey,0))</f>
        <v/>
      </c>
      <c r="K1133" s="11">
        <f>CodePrefix&amp;$A1133&amp;IF($C1133="","","."&amp;$C1133&amp;"."&amp;$B1133)&amp;INDEX(VarEnd,MATCH($A1133,VarKey,0))&amp;K$5</f>
        <v/>
      </c>
      <c r="L1133" s="37">
        <f>INDEX(L$80:L$93,$D1133)/$E1133</f>
        <v/>
      </c>
      <c r="M1133" s="36">
        <f>INDEX(M$80:M$93,$D1133)/$E1133</f>
        <v/>
      </c>
      <c r="N1133" s="36">
        <f>INDEX(N$80:N$93,$D1133)/$E1133</f>
        <v/>
      </c>
      <c r="O1133" s="36">
        <f>INDEX(O$80:O$93,$D1133)/$E1133</f>
        <v/>
      </c>
      <c r="P1133" s="36">
        <f>INDEX(P$80:P$93,$D1133)/$E1133</f>
        <v/>
      </c>
      <c r="Q1133" s="36">
        <f>INDEX(Q$80:Q$93,$D1133)/$E1133</f>
        <v/>
      </c>
      <c r="R1133" s="36">
        <f>INDEX(R$80:R$93,$D1133)/$E1133</f>
        <v/>
      </c>
      <c r="S1133" s="36">
        <f>INDEX(S$80:S$93,$D1133)/$E1133</f>
        <v/>
      </c>
      <c r="T1133" s="36">
        <f>INDEX(T$80:T$93,$D1133)/$E1133</f>
        <v/>
      </c>
      <c r="U1133" s="36">
        <f>INDEX(U$80:U$93,$D1133)/$E1133</f>
        <v/>
      </c>
      <c r="V1133" s="36">
        <f>INDEX(V$80:V$93,$D1133)/$E1133</f>
        <v/>
      </c>
      <c r="W1133" s="36">
        <f>INDEX(W$80:W$93,$D1133)/$E1133</f>
        <v/>
      </c>
      <c r="X1133" s="36">
        <f>INDEX(X$80:X$93,$D1133)/$E1133</f>
        <v/>
      </c>
      <c r="Y1133" s="36">
        <f>INDEX(Y$80:Y$93,$D1133)/$E1133</f>
        <v/>
      </c>
      <c r="Z1133" s="36">
        <f>INDEX(Z$80:Z$93,$D1133)/$E1133</f>
        <v/>
      </c>
      <c r="AA1133" s="36">
        <f>INDEX(AA$80:AA$93,$D1133)/$E1133</f>
        <v/>
      </c>
      <c r="AB1133" s="36">
        <f>INDEX(AB$80:AB$93,$D1133)/$E1133</f>
        <v/>
      </c>
      <c r="AC1133" s="36">
        <f>INDEX(AC$80:AC$93,$D1133)/$E1133</f>
        <v/>
      </c>
      <c r="AD1133" s="36">
        <f>INDEX(AD$80:AD$93,$D1133)/$E1133</f>
        <v/>
      </c>
      <c r="AF1133" s="11">
        <f>CodePrefix&amp;$A1133&amp;IF($C1133="","","."&amp;$C1133&amp;"."&amp;$B1133)&amp;INDEX(VarEnd,MATCH($A1133,VarKey,0))&amp;AF$5</f>
        <v/>
      </c>
      <c r="AG1133" s="37">
        <f>INDEX(AG$80:AG$93,$D1133)/$E1133</f>
        <v/>
      </c>
      <c r="AH1133" s="36">
        <f>INDEX(AH$80:AH$93,$D1133)/$E1133</f>
        <v/>
      </c>
      <c r="AI1133" s="36">
        <f>INDEX(AI$80:AI$93,$D1133)/$E1133</f>
        <v/>
      </c>
      <c r="AJ1133" s="36">
        <f>INDEX(AJ$80:AJ$93,$D1133)/$E1133</f>
        <v/>
      </c>
      <c r="AK1133" s="36">
        <f>INDEX(AK$80:AK$93,$D1133)/$E1133</f>
        <v/>
      </c>
      <c r="AL1133" s="36">
        <f>INDEX(AL$80:AL$93,$D1133)/$E1133</f>
        <v/>
      </c>
      <c r="AM1133" s="36">
        <f>INDEX(AM$80:AM$93,$D1133)/$E1133</f>
        <v/>
      </c>
      <c r="AN1133" s="36">
        <f>INDEX(AN$80:AN$93,$D1133)/$E1133</f>
        <v/>
      </c>
      <c r="AO1133" s="36">
        <f>INDEX(AO$80:AO$93,$D1133)/$E1133</f>
        <v/>
      </c>
      <c r="AP1133" s="36">
        <f>INDEX(AP$80:AP$93,$D1133)/$E1133</f>
        <v/>
      </c>
      <c r="AQ1133" s="36">
        <f>INDEX(AQ$80:AQ$93,$D1133)/$E1133</f>
        <v/>
      </c>
      <c r="AR1133" s="36">
        <f>INDEX(AR$80:AR$93,$D1133)/$E1133</f>
        <v/>
      </c>
      <c r="AS1133" s="36">
        <f>INDEX(AS$80:AS$93,$D1133)/$E1133</f>
        <v/>
      </c>
      <c r="AT1133" s="36">
        <f>INDEX(AT$80:AT$93,$D1133)/$E1133</f>
        <v/>
      </c>
      <c r="AU1133" s="36">
        <f>INDEX(AU$80:AU$93,$D1133)/$E1133</f>
        <v/>
      </c>
      <c r="AV1133" s="36">
        <f>INDEX(AV$80:AV$93,$D1133)/$E1133</f>
        <v/>
      </c>
      <c r="AW1133" s="36">
        <f>INDEX(AW$80:AW$93,$D1133)/$E1133</f>
        <v/>
      </c>
      <c r="AX1133" s="36">
        <f>INDEX(AX$80:AX$93,$D1133)/$E1133</f>
        <v/>
      </c>
      <c r="AY1133" s="36">
        <f>INDEX(AY$80:AY$93,$D1133)/$E1133</f>
        <v/>
      </c>
    </row>
    <row r="1134" hidden="1" outlineLevel="2">
      <c r="A1134" s="14" t="inlineStr">
        <is>
          <t>ntx</t>
        </is>
      </c>
      <c r="B1134" s="14" t="inlineStr">
        <is>
          <t>die</t>
        </is>
      </c>
      <c r="C1134" s="14" t="inlineStr">
        <is>
          <t>avi</t>
        </is>
      </c>
      <c r="D1134" s="36">
        <f>INDEX(Inputs!$N$5:$N$132,MATCH($B1134&amp;"|"&amp;$C1134,Inputs!$A$5:$A$132,0))</f>
        <v/>
      </c>
      <c r="E1134" s="36">
        <f>INDEX(Inputs!$K$5:$K$132,MATCH($B1134&amp;"|"&amp;$C1134,Inputs!$A$5:$A$132,0))</f>
        <v/>
      </c>
      <c r="F1134" s="35" t="n"/>
      <c r="G1134" s="35" t="n"/>
      <c r="H1134" s="14">
        <f>INDEX(VarLab,MATCH($A1134,VarKey,0))&amp;INDEX(MemLab,MATCH($C1134&amp;"|"&amp;$B1134,MemKey,0))</f>
        <v/>
      </c>
      <c r="I1134" s="14">
        <f>INDEX(VarUnit,MATCH($A1134,VarKey,0))</f>
        <v/>
      </c>
      <c r="J1134" s="14">
        <f>INDEX(VarSrc,MATCH($A1134,VarKey,0))</f>
        <v/>
      </c>
      <c r="K1134" s="11">
        <f>CodePrefix&amp;$A1134&amp;IF($C1134="","","."&amp;$C1134&amp;"."&amp;$B1134)&amp;INDEX(VarEnd,MATCH($A1134,VarKey,0))&amp;K$5</f>
        <v/>
      </c>
      <c r="L1134" s="37">
        <f>INDEX(L$80:L$93,$D1134)/$E1134</f>
        <v/>
      </c>
      <c r="M1134" s="36">
        <f>INDEX(M$80:M$93,$D1134)/$E1134</f>
        <v/>
      </c>
      <c r="N1134" s="36">
        <f>INDEX(N$80:N$93,$D1134)/$E1134</f>
        <v/>
      </c>
      <c r="O1134" s="36">
        <f>INDEX(O$80:O$93,$D1134)/$E1134</f>
        <v/>
      </c>
      <c r="P1134" s="36">
        <f>INDEX(P$80:P$93,$D1134)/$E1134</f>
        <v/>
      </c>
      <c r="Q1134" s="36">
        <f>INDEX(Q$80:Q$93,$D1134)/$E1134</f>
        <v/>
      </c>
      <c r="R1134" s="36">
        <f>INDEX(R$80:R$93,$D1134)/$E1134</f>
        <v/>
      </c>
      <c r="S1134" s="36">
        <f>INDEX(S$80:S$93,$D1134)/$E1134</f>
        <v/>
      </c>
      <c r="T1134" s="36">
        <f>INDEX(T$80:T$93,$D1134)/$E1134</f>
        <v/>
      </c>
      <c r="U1134" s="36">
        <f>INDEX(U$80:U$93,$D1134)/$E1134</f>
        <v/>
      </c>
      <c r="V1134" s="36">
        <f>INDEX(V$80:V$93,$D1134)/$E1134</f>
        <v/>
      </c>
      <c r="W1134" s="36">
        <f>INDEX(W$80:W$93,$D1134)/$E1134</f>
        <v/>
      </c>
      <c r="X1134" s="36">
        <f>INDEX(X$80:X$93,$D1134)/$E1134</f>
        <v/>
      </c>
      <c r="Y1134" s="36">
        <f>INDEX(Y$80:Y$93,$D1134)/$E1134</f>
        <v/>
      </c>
      <c r="Z1134" s="36">
        <f>INDEX(Z$80:Z$93,$D1134)/$E1134</f>
        <v/>
      </c>
      <c r="AA1134" s="36">
        <f>INDEX(AA$80:AA$93,$D1134)/$E1134</f>
        <v/>
      </c>
      <c r="AB1134" s="36">
        <f>INDEX(AB$80:AB$93,$D1134)/$E1134</f>
        <v/>
      </c>
      <c r="AC1134" s="36">
        <f>INDEX(AC$80:AC$93,$D1134)/$E1134</f>
        <v/>
      </c>
      <c r="AD1134" s="36">
        <f>INDEX(AD$80:AD$93,$D1134)/$E1134</f>
        <v/>
      </c>
      <c r="AF1134" s="11">
        <f>CodePrefix&amp;$A1134&amp;IF($C1134="","","."&amp;$C1134&amp;"."&amp;$B1134)&amp;INDEX(VarEnd,MATCH($A1134,VarKey,0))&amp;AF$5</f>
        <v/>
      </c>
      <c r="AG1134" s="37">
        <f>INDEX(AG$80:AG$93,$D1134)/$E1134</f>
        <v/>
      </c>
      <c r="AH1134" s="36">
        <f>INDEX(AH$80:AH$93,$D1134)/$E1134</f>
        <v/>
      </c>
      <c r="AI1134" s="36">
        <f>INDEX(AI$80:AI$93,$D1134)/$E1134</f>
        <v/>
      </c>
      <c r="AJ1134" s="36">
        <f>INDEX(AJ$80:AJ$93,$D1134)/$E1134</f>
        <v/>
      </c>
      <c r="AK1134" s="36">
        <f>INDEX(AK$80:AK$93,$D1134)/$E1134</f>
        <v/>
      </c>
      <c r="AL1134" s="36">
        <f>INDEX(AL$80:AL$93,$D1134)/$E1134</f>
        <v/>
      </c>
      <c r="AM1134" s="36">
        <f>INDEX(AM$80:AM$93,$D1134)/$E1134</f>
        <v/>
      </c>
      <c r="AN1134" s="36">
        <f>INDEX(AN$80:AN$93,$D1134)/$E1134</f>
        <v/>
      </c>
      <c r="AO1134" s="36">
        <f>INDEX(AO$80:AO$93,$D1134)/$E1134</f>
        <v/>
      </c>
      <c r="AP1134" s="36">
        <f>INDEX(AP$80:AP$93,$D1134)/$E1134</f>
        <v/>
      </c>
      <c r="AQ1134" s="36">
        <f>INDEX(AQ$80:AQ$93,$D1134)/$E1134</f>
        <v/>
      </c>
      <c r="AR1134" s="36">
        <f>INDEX(AR$80:AR$93,$D1134)/$E1134</f>
        <v/>
      </c>
      <c r="AS1134" s="36">
        <f>INDEX(AS$80:AS$93,$D1134)/$E1134</f>
        <v/>
      </c>
      <c r="AT1134" s="36">
        <f>INDEX(AT$80:AT$93,$D1134)/$E1134</f>
        <v/>
      </c>
      <c r="AU1134" s="36">
        <f>INDEX(AU$80:AU$93,$D1134)/$E1134</f>
        <v/>
      </c>
      <c r="AV1134" s="36">
        <f>INDEX(AV$80:AV$93,$D1134)/$E1134</f>
        <v/>
      </c>
      <c r="AW1134" s="36">
        <f>INDEX(AW$80:AW$93,$D1134)/$E1134</f>
        <v/>
      </c>
      <c r="AX1134" s="36">
        <f>INDEX(AX$80:AX$93,$D1134)/$E1134</f>
        <v/>
      </c>
      <c r="AY1134" s="36">
        <f>INDEX(AY$80:AY$93,$D1134)/$E1134</f>
        <v/>
      </c>
    </row>
    <row r="1135" hidden="1" outlineLevel="2">
      <c r="A1135" s="14" t="inlineStr">
        <is>
          <t>ntx</t>
        </is>
      </c>
      <c r="B1135" s="14" t="inlineStr">
        <is>
          <t>lpg</t>
        </is>
      </c>
      <c r="C1135" s="14" t="inlineStr">
        <is>
          <t>avi</t>
        </is>
      </c>
      <c r="D1135" s="36">
        <f>INDEX(Inputs!$N$5:$N$132,MATCH($B1135&amp;"|"&amp;$C1135,Inputs!$A$5:$A$132,0))</f>
        <v/>
      </c>
      <c r="E1135" s="36">
        <f>INDEX(Inputs!$K$5:$K$132,MATCH($B1135&amp;"|"&amp;$C1135,Inputs!$A$5:$A$132,0))</f>
        <v/>
      </c>
      <c r="F1135" s="35" t="n"/>
      <c r="G1135" s="35" t="n"/>
      <c r="H1135" s="14">
        <f>INDEX(VarLab,MATCH($A1135,VarKey,0))&amp;INDEX(MemLab,MATCH($C1135&amp;"|"&amp;$B1135,MemKey,0))</f>
        <v/>
      </c>
      <c r="I1135" s="14">
        <f>INDEX(VarUnit,MATCH($A1135,VarKey,0))</f>
        <v/>
      </c>
      <c r="J1135" s="14">
        <f>INDEX(VarSrc,MATCH($A1135,VarKey,0))</f>
        <v/>
      </c>
      <c r="K1135" s="11">
        <f>CodePrefix&amp;$A1135&amp;IF($C1135="","","."&amp;$C1135&amp;"."&amp;$B1135)&amp;INDEX(VarEnd,MATCH($A1135,VarKey,0))&amp;K$5</f>
        <v/>
      </c>
      <c r="L1135" s="37">
        <f>INDEX(L$80:L$93,$D1135)/$E1135</f>
        <v/>
      </c>
      <c r="M1135" s="36">
        <f>INDEX(M$80:M$93,$D1135)/$E1135</f>
        <v/>
      </c>
      <c r="N1135" s="36">
        <f>INDEX(N$80:N$93,$D1135)/$E1135</f>
        <v/>
      </c>
      <c r="O1135" s="36">
        <f>INDEX(O$80:O$93,$D1135)/$E1135</f>
        <v/>
      </c>
      <c r="P1135" s="36">
        <f>INDEX(P$80:P$93,$D1135)/$E1135</f>
        <v/>
      </c>
      <c r="Q1135" s="36">
        <f>INDEX(Q$80:Q$93,$D1135)/$E1135</f>
        <v/>
      </c>
      <c r="R1135" s="36">
        <f>INDEX(R$80:R$93,$D1135)/$E1135</f>
        <v/>
      </c>
      <c r="S1135" s="36">
        <f>INDEX(S$80:S$93,$D1135)/$E1135</f>
        <v/>
      </c>
      <c r="T1135" s="36">
        <f>INDEX(T$80:T$93,$D1135)/$E1135</f>
        <v/>
      </c>
      <c r="U1135" s="36">
        <f>INDEX(U$80:U$93,$D1135)/$E1135</f>
        <v/>
      </c>
      <c r="V1135" s="36">
        <f>INDEX(V$80:V$93,$D1135)/$E1135</f>
        <v/>
      </c>
      <c r="W1135" s="36">
        <f>INDEX(W$80:W$93,$D1135)/$E1135</f>
        <v/>
      </c>
      <c r="X1135" s="36">
        <f>INDEX(X$80:X$93,$D1135)/$E1135</f>
        <v/>
      </c>
      <c r="Y1135" s="36">
        <f>INDEX(Y$80:Y$93,$D1135)/$E1135</f>
        <v/>
      </c>
      <c r="Z1135" s="36">
        <f>INDEX(Z$80:Z$93,$D1135)/$E1135</f>
        <v/>
      </c>
      <c r="AA1135" s="36">
        <f>INDEX(AA$80:AA$93,$D1135)/$E1135</f>
        <v/>
      </c>
      <c r="AB1135" s="36">
        <f>INDEX(AB$80:AB$93,$D1135)/$E1135</f>
        <v/>
      </c>
      <c r="AC1135" s="36">
        <f>INDEX(AC$80:AC$93,$D1135)/$E1135</f>
        <v/>
      </c>
      <c r="AD1135" s="36">
        <f>INDEX(AD$80:AD$93,$D1135)/$E1135</f>
        <v/>
      </c>
      <c r="AF1135" s="11">
        <f>CodePrefix&amp;$A1135&amp;IF($C1135="","","."&amp;$C1135&amp;"."&amp;$B1135)&amp;INDEX(VarEnd,MATCH($A1135,VarKey,0))&amp;AF$5</f>
        <v/>
      </c>
      <c r="AG1135" s="37">
        <f>INDEX(AG$80:AG$93,$D1135)/$E1135</f>
        <v/>
      </c>
      <c r="AH1135" s="36">
        <f>INDEX(AH$80:AH$93,$D1135)/$E1135</f>
        <v/>
      </c>
      <c r="AI1135" s="36">
        <f>INDEX(AI$80:AI$93,$D1135)/$E1135</f>
        <v/>
      </c>
      <c r="AJ1135" s="36">
        <f>INDEX(AJ$80:AJ$93,$D1135)/$E1135</f>
        <v/>
      </c>
      <c r="AK1135" s="36">
        <f>INDEX(AK$80:AK$93,$D1135)/$E1135</f>
        <v/>
      </c>
      <c r="AL1135" s="36">
        <f>INDEX(AL$80:AL$93,$D1135)/$E1135</f>
        <v/>
      </c>
      <c r="AM1135" s="36">
        <f>INDEX(AM$80:AM$93,$D1135)/$E1135</f>
        <v/>
      </c>
      <c r="AN1135" s="36">
        <f>INDEX(AN$80:AN$93,$D1135)/$E1135</f>
        <v/>
      </c>
      <c r="AO1135" s="36">
        <f>INDEX(AO$80:AO$93,$D1135)/$E1135</f>
        <v/>
      </c>
      <c r="AP1135" s="36">
        <f>INDEX(AP$80:AP$93,$D1135)/$E1135</f>
        <v/>
      </c>
      <c r="AQ1135" s="36">
        <f>INDEX(AQ$80:AQ$93,$D1135)/$E1135</f>
        <v/>
      </c>
      <c r="AR1135" s="36">
        <f>INDEX(AR$80:AR$93,$D1135)/$E1135</f>
        <v/>
      </c>
      <c r="AS1135" s="36">
        <f>INDEX(AS$80:AS$93,$D1135)/$E1135</f>
        <v/>
      </c>
      <c r="AT1135" s="36">
        <f>INDEX(AT$80:AT$93,$D1135)/$E1135</f>
        <v/>
      </c>
      <c r="AU1135" s="36">
        <f>INDEX(AU$80:AU$93,$D1135)/$E1135</f>
        <v/>
      </c>
      <c r="AV1135" s="36">
        <f>INDEX(AV$80:AV$93,$D1135)/$E1135</f>
        <v/>
      </c>
      <c r="AW1135" s="36">
        <f>INDEX(AW$80:AW$93,$D1135)/$E1135</f>
        <v/>
      </c>
      <c r="AX1135" s="36">
        <f>INDEX(AX$80:AX$93,$D1135)/$E1135</f>
        <v/>
      </c>
      <c r="AY1135" s="36">
        <f>INDEX(AY$80:AY$93,$D1135)/$E1135</f>
        <v/>
      </c>
    </row>
    <row r="1136" hidden="1" outlineLevel="2">
      <c r="A1136" s="14" t="inlineStr">
        <is>
          <t>ntx</t>
        </is>
      </c>
      <c r="B1136" s="14" t="inlineStr">
        <is>
          <t>ker</t>
        </is>
      </c>
      <c r="C1136" s="14" t="inlineStr">
        <is>
          <t>avi</t>
        </is>
      </c>
      <c r="D1136" s="36">
        <f>INDEX(Inputs!$N$5:$N$132,MATCH($B1136&amp;"|"&amp;$C1136,Inputs!$A$5:$A$132,0))</f>
        <v/>
      </c>
      <c r="E1136" s="36">
        <f>INDEX(Inputs!$K$5:$K$132,MATCH($B1136&amp;"|"&amp;$C1136,Inputs!$A$5:$A$132,0))</f>
        <v/>
      </c>
      <c r="F1136" s="35" t="n"/>
      <c r="G1136" s="35" t="n"/>
      <c r="H1136" s="14">
        <f>INDEX(VarLab,MATCH($A1136,VarKey,0))&amp;INDEX(MemLab,MATCH($C1136&amp;"|"&amp;$B1136,MemKey,0))</f>
        <v/>
      </c>
      <c r="I1136" s="14">
        <f>INDEX(VarUnit,MATCH($A1136,VarKey,0))</f>
        <v/>
      </c>
      <c r="J1136" s="14">
        <f>INDEX(VarSrc,MATCH($A1136,VarKey,0))</f>
        <v/>
      </c>
      <c r="K1136" s="11">
        <f>CodePrefix&amp;$A1136&amp;IF($C1136="","","."&amp;$C1136&amp;"."&amp;$B1136)&amp;INDEX(VarEnd,MATCH($A1136,VarKey,0))&amp;K$5</f>
        <v/>
      </c>
      <c r="L1136" s="37">
        <f>INDEX(L$80:L$93,$D1136)/$E1136</f>
        <v/>
      </c>
      <c r="M1136" s="36">
        <f>INDEX(M$80:M$93,$D1136)/$E1136</f>
        <v/>
      </c>
      <c r="N1136" s="36">
        <f>INDEX(N$80:N$93,$D1136)/$E1136</f>
        <v/>
      </c>
      <c r="O1136" s="36">
        <f>INDEX(O$80:O$93,$D1136)/$E1136</f>
        <v/>
      </c>
      <c r="P1136" s="36">
        <f>INDEX(P$80:P$93,$D1136)/$E1136</f>
        <v/>
      </c>
      <c r="Q1136" s="36">
        <f>INDEX(Q$80:Q$93,$D1136)/$E1136</f>
        <v/>
      </c>
      <c r="R1136" s="36">
        <f>INDEX(R$80:R$93,$D1136)/$E1136</f>
        <v/>
      </c>
      <c r="S1136" s="36">
        <f>INDEX(S$80:S$93,$D1136)/$E1136</f>
        <v/>
      </c>
      <c r="T1136" s="36">
        <f>INDEX(T$80:T$93,$D1136)/$E1136</f>
        <v/>
      </c>
      <c r="U1136" s="36">
        <f>INDEX(U$80:U$93,$D1136)/$E1136</f>
        <v/>
      </c>
      <c r="V1136" s="36">
        <f>INDEX(V$80:V$93,$D1136)/$E1136</f>
        <v/>
      </c>
      <c r="W1136" s="36">
        <f>INDEX(W$80:W$93,$D1136)/$E1136</f>
        <v/>
      </c>
      <c r="X1136" s="36">
        <f>INDEX(X$80:X$93,$D1136)/$E1136</f>
        <v/>
      </c>
      <c r="Y1136" s="36">
        <f>INDEX(Y$80:Y$93,$D1136)/$E1136</f>
        <v/>
      </c>
      <c r="Z1136" s="36">
        <f>INDEX(Z$80:Z$93,$D1136)/$E1136</f>
        <v/>
      </c>
      <c r="AA1136" s="36">
        <f>INDEX(AA$80:AA$93,$D1136)/$E1136</f>
        <v/>
      </c>
      <c r="AB1136" s="36">
        <f>INDEX(AB$80:AB$93,$D1136)/$E1136</f>
        <v/>
      </c>
      <c r="AC1136" s="36">
        <f>INDEX(AC$80:AC$93,$D1136)/$E1136</f>
        <v/>
      </c>
      <c r="AD1136" s="36">
        <f>INDEX(AD$80:AD$93,$D1136)/$E1136</f>
        <v/>
      </c>
      <c r="AF1136" s="11">
        <f>CodePrefix&amp;$A1136&amp;IF($C1136="","","."&amp;$C1136&amp;"."&amp;$B1136)&amp;INDEX(VarEnd,MATCH($A1136,VarKey,0))&amp;AF$5</f>
        <v/>
      </c>
      <c r="AG1136" s="37">
        <f>INDEX(AG$80:AG$93,$D1136)/$E1136</f>
        <v/>
      </c>
      <c r="AH1136" s="36">
        <f>INDEX(AH$80:AH$93,$D1136)/$E1136</f>
        <v/>
      </c>
      <c r="AI1136" s="36">
        <f>INDEX(AI$80:AI$93,$D1136)/$E1136</f>
        <v/>
      </c>
      <c r="AJ1136" s="36">
        <f>INDEX(AJ$80:AJ$93,$D1136)/$E1136</f>
        <v/>
      </c>
      <c r="AK1136" s="36">
        <f>INDEX(AK$80:AK$93,$D1136)/$E1136</f>
        <v/>
      </c>
      <c r="AL1136" s="36">
        <f>INDEX(AL$80:AL$93,$D1136)/$E1136</f>
        <v/>
      </c>
      <c r="AM1136" s="36">
        <f>INDEX(AM$80:AM$93,$D1136)/$E1136</f>
        <v/>
      </c>
      <c r="AN1136" s="36">
        <f>INDEX(AN$80:AN$93,$D1136)/$E1136</f>
        <v/>
      </c>
      <c r="AO1136" s="36">
        <f>INDEX(AO$80:AO$93,$D1136)/$E1136</f>
        <v/>
      </c>
      <c r="AP1136" s="36">
        <f>INDEX(AP$80:AP$93,$D1136)/$E1136</f>
        <v/>
      </c>
      <c r="AQ1136" s="36">
        <f>INDEX(AQ$80:AQ$93,$D1136)/$E1136</f>
        <v/>
      </c>
      <c r="AR1136" s="36">
        <f>INDEX(AR$80:AR$93,$D1136)/$E1136</f>
        <v/>
      </c>
      <c r="AS1136" s="36">
        <f>INDEX(AS$80:AS$93,$D1136)/$E1136</f>
        <v/>
      </c>
      <c r="AT1136" s="36">
        <f>INDEX(AT$80:AT$93,$D1136)/$E1136</f>
        <v/>
      </c>
      <c r="AU1136" s="36">
        <f>INDEX(AU$80:AU$93,$D1136)/$E1136</f>
        <v/>
      </c>
      <c r="AV1136" s="36">
        <f>INDEX(AV$80:AV$93,$D1136)/$E1136</f>
        <v/>
      </c>
      <c r="AW1136" s="36">
        <f>INDEX(AW$80:AW$93,$D1136)/$E1136</f>
        <v/>
      </c>
      <c r="AX1136" s="36">
        <f>INDEX(AX$80:AX$93,$D1136)/$E1136</f>
        <v/>
      </c>
      <c r="AY1136" s="36">
        <f>INDEX(AY$80:AY$93,$D1136)/$E1136</f>
        <v/>
      </c>
    </row>
    <row r="1137" hidden="1" outlineLevel="2">
      <c r="A1137" s="14" t="inlineStr">
        <is>
          <t>ntx</t>
        </is>
      </c>
      <c r="B1137" s="14" t="inlineStr">
        <is>
          <t>oop</t>
        </is>
      </c>
      <c r="C1137" s="14" t="inlineStr">
        <is>
          <t>avi</t>
        </is>
      </c>
      <c r="D1137" s="36">
        <f>INDEX(Inputs!$N$5:$N$132,MATCH($B1137&amp;"|"&amp;$C1137,Inputs!$A$5:$A$132,0))</f>
        <v/>
      </c>
      <c r="E1137" s="36">
        <f>INDEX(Inputs!$K$5:$K$132,MATCH($B1137&amp;"|"&amp;$C1137,Inputs!$A$5:$A$132,0))</f>
        <v/>
      </c>
      <c r="F1137" s="35" t="n"/>
      <c r="G1137" s="35" t="n"/>
      <c r="H1137" s="14">
        <f>INDEX(VarLab,MATCH($A1137,VarKey,0))&amp;INDEX(MemLab,MATCH($C1137&amp;"|"&amp;$B1137,MemKey,0))</f>
        <v/>
      </c>
      <c r="I1137" s="14">
        <f>INDEX(VarUnit,MATCH($A1137,VarKey,0))</f>
        <v/>
      </c>
      <c r="J1137" s="14">
        <f>INDEX(VarSrc,MATCH($A1137,VarKey,0))</f>
        <v/>
      </c>
      <c r="K1137" s="11">
        <f>CodePrefix&amp;$A1137&amp;IF($C1137="","","."&amp;$C1137&amp;"."&amp;$B1137)&amp;INDEX(VarEnd,MATCH($A1137,VarKey,0))&amp;K$5</f>
        <v/>
      </c>
      <c r="L1137" s="37">
        <f>INDEX(L$80:L$93,$D1137)/$E1137</f>
        <v/>
      </c>
      <c r="M1137" s="36">
        <f>INDEX(M$80:M$93,$D1137)/$E1137</f>
        <v/>
      </c>
      <c r="N1137" s="36">
        <f>INDEX(N$80:N$93,$D1137)/$E1137</f>
        <v/>
      </c>
      <c r="O1137" s="36">
        <f>INDEX(O$80:O$93,$D1137)/$E1137</f>
        <v/>
      </c>
      <c r="P1137" s="36">
        <f>INDEX(P$80:P$93,$D1137)/$E1137</f>
        <v/>
      </c>
      <c r="Q1137" s="36">
        <f>INDEX(Q$80:Q$93,$D1137)/$E1137</f>
        <v/>
      </c>
      <c r="R1137" s="36">
        <f>INDEX(R$80:R$93,$D1137)/$E1137</f>
        <v/>
      </c>
      <c r="S1137" s="36">
        <f>INDEX(S$80:S$93,$D1137)/$E1137</f>
        <v/>
      </c>
      <c r="T1137" s="36">
        <f>INDEX(T$80:T$93,$D1137)/$E1137</f>
        <v/>
      </c>
      <c r="U1137" s="36">
        <f>INDEX(U$80:U$93,$D1137)/$E1137</f>
        <v/>
      </c>
      <c r="V1137" s="36">
        <f>INDEX(V$80:V$93,$D1137)/$E1137</f>
        <v/>
      </c>
      <c r="W1137" s="36">
        <f>INDEX(W$80:W$93,$D1137)/$E1137</f>
        <v/>
      </c>
      <c r="X1137" s="36">
        <f>INDEX(X$80:X$93,$D1137)/$E1137</f>
        <v/>
      </c>
      <c r="Y1137" s="36">
        <f>INDEX(Y$80:Y$93,$D1137)/$E1137</f>
        <v/>
      </c>
      <c r="Z1137" s="36">
        <f>INDEX(Z$80:Z$93,$D1137)/$E1137</f>
        <v/>
      </c>
      <c r="AA1137" s="36">
        <f>INDEX(AA$80:AA$93,$D1137)/$E1137</f>
        <v/>
      </c>
      <c r="AB1137" s="36">
        <f>INDEX(AB$80:AB$93,$D1137)/$E1137</f>
        <v/>
      </c>
      <c r="AC1137" s="36">
        <f>INDEX(AC$80:AC$93,$D1137)/$E1137</f>
        <v/>
      </c>
      <c r="AD1137" s="36">
        <f>INDEX(AD$80:AD$93,$D1137)/$E1137</f>
        <v/>
      </c>
      <c r="AF1137" s="11">
        <f>CodePrefix&amp;$A1137&amp;IF($C1137="","","."&amp;$C1137&amp;"."&amp;$B1137)&amp;INDEX(VarEnd,MATCH($A1137,VarKey,0))&amp;AF$5</f>
        <v/>
      </c>
      <c r="AG1137" s="37">
        <f>INDEX(AG$80:AG$93,$D1137)/$E1137</f>
        <v/>
      </c>
      <c r="AH1137" s="36">
        <f>INDEX(AH$80:AH$93,$D1137)/$E1137</f>
        <v/>
      </c>
      <c r="AI1137" s="36">
        <f>INDEX(AI$80:AI$93,$D1137)/$E1137</f>
        <v/>
      </c>
      <c r="AJ1137" s="36">
        <f>INDEX(AJ$80:AJ$93,$D1137)/$E1137</f>
        <v/>
      </c>
      <c r="AK1137" s="36">
        <f>INDEX(AK$80:AK$93,$D1137)/$E1137</f>
        <v/>
      </c>
      <c r="AL1137" s="36">
        <f>INDEX(AL$80:AL$93,$D1137)/$E1137</f>
        <v/>
      </c>
      <c r="AM1137" s="36">
        <f>INDEX(AM$80:AM$93,$D1137)/$E1137</f>
        <v/>
      </c>
      <c r="AN1137" s="36">
        <f>INDEX(AN$80:AN$93,$D1137)/$E1137</f>
        <v/>
      </c>
      <c r="AO1137" s="36">
        <f>INDEX(AO$80:AO$93,$D1137)/$E1137</f>
        <v/>
      </c>
      <c r="AP1137" s="36">
        <f>INDEX(AP$80:AP$93,$D1137)/$E1137</f>
        <v/>
      </c>
      <c r="AQ1137" s="36">
        <f>INDEX(AQ$80:AQ$93,$D1137)/$E1137</f>
        <v/>
      </c>
      <c r="AR1137" s="36">
        <f>INDEX(AR$80:AR$93,$D1137)/$E1137</f>
        <v/>
      </c>
      <c r="AS1137" s="36">
        <f>INDEX(AS$80:AS$93,$D1137)/$E1137</f>
        <v/>
      </c>
      <c r="AT1137" s="36">
        <f>INDEX(AT$80:AT$93,$D1137)/$E1137</f>
        <v/>
      </c>
      <c r="AU1137" s="36">
        <f>INDEX(AU$80:AU$93,$D1137)/$E1137</f>
        <v/>
      </c>
      <c r="AV1137" s="36">
        <f>INDEX(AV$80:AV$93,$D1137)/$E1137</f>
        <v/>
      </c>
      <c r="AW1137" s="36">
        <f>INDEX(AW$80:AW$93,$D1137)/$E1137</f>
        <v/>
      </c>
      <c r="AX1137" s="36">
        <f>INDEX(AX$80:AX$93,$D1137)/$E1137</f>
        <v/>
      </c>
      <c r="AY1137" s="36">
        <f>INDEX(AY$80:AY$93,$D1137)/$E1137</f>
        <v/>
      </c>
    </row>
    <row r="1138" hidden="1" outlineLevel="2">
      <c r="A1138" s="14" t="inlineStr">
        <is>
          <t>ntx</t>
        </is>
      </c>
      <c r="B1138" s="14" t="inlineStr">
        <is>
          <t>bio</t>
        </is>
      </c>
      <c r="C1138" s="14" t="inlineStr">
        <is>
          <t>avi</t>
        </is>
      </c>
      <c r="D1138" s="36">
        <f>INDEX(Inputs!$N$5:$N$132,MATCH($B1138&amp;"|"&amp;$C1138,Inputs!$A$5:$A$132,0))</f>
        <v/>
      </c>
      <c r="E1138" s="36">
        <f>INDEX(Inputs!$K$5:$K$132,MATCH($B1138&amp;"|"&amp;$C1138,Inputs!$A$5:$A$132,0))</f>
        <v/>
      </c>
      <c r="F1138" s="35" t="n"/>
      <c r="G1138" s="35" t="n"/>
      <c r="H1138" s="14">
        <f>INDEX(VarLab,MATCH($A1138,VarKey,0))&amp;INDEX(MemLab,MATCH($C1138&amp;"|"&amp;$B1138,MemKey,0))</f>
        <v/>
      </c>
      <c r="I1138" s="14">
        <f>INDEX(VarUnit,MATCH($A1138,VarKey,0))</f>
        <v/>
      </c>
      <c r="J1138" s="14">
        <f>INDEX(VarSrc,MATCH($A1138,VarKey,0))</f>
        <v/>
      </c>
      <c r="K1138" s="11">
        <f>CodePrefix&amp;$A1138&amp;IF($C1138="","","."&amp;$C1138&amp;"."&amp;$B1138)&amp;INDEX(VarEnd,MATCH($A1138,VarKey,0))&amp;K$5</f>
        <v/>
      </c>
      <c r="L1138" s="37">
        <f>INDEX(L$80:L$93,$D1138)/$E1138</f>
        <v/>
      </c>
      <c r="M1138" s="36">
        <f>INDEX(M$80:M$93,$D1138)/$E1138</f>
        <v/>
      </c>
      <c r="N1138" s="36">
        <f>INDEX(N$80:N$93,$D1138)/$E1138</f>
        <v/>
      </c>
      <c r="O1138" s="36">
        <f>INDEX(O$80:O$93,$D1138)/$E1138</f>
        <v/>
      </c>
      <c r="P1138" s="36">
        <f>INDEX(P$80:P$93,$D1138)/$E1138</f>
        <v/>
      </c>
      <c r="Q1138" s="36">
        <f>INDEX(Q$80:Q$93,$D1138)/$E1138</f>
        <v/>
      </c>
      <c r="R1138" s="36">
        <f>INDEX(R$80:R$93,$D1138)/$E1138</f>
        <v/>
      </c>
      <c r="S1138" s="36">
        <f>INDEX(S$80:S$93,$D1138)/$E1138</f>
        <v/>
      </c>
      <c r="T1138" s="36">
        <f>INDEX(T$80:T$93,$D1138)/$E1138</f>
        <v/>
      </c>
      <c r="U1138" s="36">
        <f>INDEX(U$80:U$93,$D1138)/$E1138</f>
        <v/>
      </c>
      <c r="V1138" s="36">
        <f>INDEX(V$80:V$93,$D1138)/$E1138</f>
        <v/>
      </c>
      <c r="W1138" s="36">
        <f>INDEX(W$80:W$93,$D1138)/$E1138</f>
        <v/>
      </c>
      <c r="X1138" s="36">
        <f>INDEX(X$80:X$93,$D1138)/$E1138</f>
        <v/>
      </c>
      <c r="Y1138" s="36">
        <f>INDEX(Y$80:Y$93,$D1138)/$E1138</f>
        <v/>
      </c>
      <c r="Z1138" s="36">
        <f>INDEX(Z$80:Z$93,$D1138)/$E1138</f>
        <v/>
      </c>
      <c r="AA1138" s="36">
        <f>INDEX(AA$80:AA$93,$D1138)/$E1138</f>
        <v/>
      </c>
      <c r="AB1138" s="36">
        <f>INDEX(AB$80:AB$93,$D1138)/$E1138</f>
        <v/>
      </c>
      <c r="AC1138" s="36">
        <f>INDEX(AC$80:AC$93,$D1138)/$E1138</f>
        <v/>
      </c>
      <c r="AD1138" s="36">
        <f>INDEX(AD$80:AD$93,$D1138)/$E1138</f>
        <v/>
      </c>
      <c r="AF1138" s="11">
        <f>CodePrefix&amp;$A1138&amp;IF($C1138="","","."&amp;$C1138&amp;"."&amp;$B1138)&amp;INDEX(VarEnd,MATCH($A1138,VarKey,0))&amp;AF$5</f>
        <v/>
      </c>
      <c r="AG1138" s="37">
        <f>INDEX(AG$80:AG$93,$D1138)/$E1138</f>
        <v/>
      </c>
      <c r="AH1138" s="36">
        <f>INDEX(AH$80:AH$93,$D1138)/$E1138</f>
        <v/>
      </c>
      <c r="AI1138" s="36">
        <f>INDEX(AI$80:AI$93,$D1138)/$E1138</f>
        <v/>
      </c>
      <c r="AJ1138" s="36">
        <f>INDEX(AJ$80:AJ$93,$D1138)/$E1138</f>
        <v/>
      </c>
      <c r="AK1138" s="36">
        <f>INDEX(AK$80:AK$93,$D1138)/$E1138</f>
        <v/>
      </c>
      <c r="AL1138" s="36">
        <f>INDEX(AL$80:AL$93,$D1138)/$E1138</f>
        <v/>
      </c>
      <c r="AM1138" s="36">
        <f>INDEX(AM$80:AM$93,$D1138)/$E1138</f>
        <v/>
      </c>
      <c r="AN1138" s="36">
        <f>INDEX(AN$80:AN$93,$D1138)/$E1138</f>
        <v/>
      </c>
      <c r="AO1138" s="36">
        <f>INDEX(AO$80:AO$93,$D1138)/$E1138</f>
        <v/>
      </c>
      <c r="AP1138" s="36">
        <f>INDEX(AP$80:AP$93,$D1138)/$E1138</f>
        <v/>
      </c>
      <c r="AQ1138" s="36">
        <f>INDEX(AQ$80:AQ$93,$D1138)/$E1138</f>
        <v/>
      </c>
      <c r="AR1138" s="36">
        <f>INDEX(AR$80:AR$93,$D1138)/$E1138</f>
        <v/>
      </c>
      <c r="AS1138" s="36">
        <f>INDEX(AS$80:AS$93,$D1138)/$E1138</f>
        <v/>
      </c>
      <c r="AT1138" s="36">
        <f>INDEX(AT$80:AT$93,$D1138)/$E1138</f>
        <v/>
      </c>
      <c r="AU1138" s="36">
        <f>INDEX(AU$80:AU$93,$D1138)/$E1138</f>
        <v/>
      </c>
      <c r="AV1138" s="36">
        <f>INDEX(AV$80:AV$93,$D1138)/$E1138</f>
        <v/>
      </c>
      <c r="AW1138" s="36">
        <f>INDEX(AW$80:AW$93,$D1138)/$E1138</f>
        <v/>
      </c>
      <c r="AX1138" s="36">
        <f>INDEX(AX$80:AX$93,$D1138)/$E1138</f>
        <v/>
      </c>
      <c r="AY1138" s="36">
        <f>INDEX(AY$80:AY$93,$D1138)/$E1138</f>
        <v/>
      </c>
    </row>
    <row r="1139" hidden="1" outlineLevel="2"/>
    <row r="1140" hidden="1" outlineLevel="2">
      <c r="A1140" s="14" t="inlineStr">
        <is>
          <t>nce</t>
        </is>
      </c>
      <c r="B1140" s="14" t="inlineStr">
        <is>
          <t>coa</t>
        </is>
      </c>
      <c r="C1140" s="14" t="inlineStr">
        <is>
          <t>avi</t>
        </is>
      </c>
      <c r="D1140" s="35" t="n"/>
      <c r="E1140" s="35" t="n"/>
      <c r="F1140" s="35" t="n"/>
      <c r="G1140" s="35" t="n"/>
      <c r="H1140" s="14">
        <f>INDEX(VarLab,MATCH($A1140,VarKey,0))&amp;INDEX(MemLab,MATCH($C1140&amp;"|"&amp;$B1140,MemKey,0))</f>
        <v/>
      </c>
      <c r="I1140" s="14">
        <f>INDEX(VarUnit,MATCH($A1140,VarKey,0))</f>
        <v/>
      </c>
      <c r="J1140" s="14">
        <f>INDEX(VarSrc,MATCH($A1140,VarKey,0))</f>
        <v/>
      </c>
      <c r="K1140" s="11">
        <f>CodePrefix&amp;$A1140&amp;IF($C1140="","","."&amp;$C1140&amp;"."&amp;$B1140)&amp;INDEX(VarEnd,MATCH($A1140,VarKey,0))&amp;K$5</f>
        <v/>
      </c>
      <c r="L1140" s="37">
        <f>L1113+L1122+L1131</f>
        <v/>
      </c>
      <c r="M1140" s="36">
        <f>M1113+M1122+M1131</f>
        <v/>
      </c>
      <c r="N1140" s="36">
        <f>N1113+N1122+N1131</f>
        <v/>
      </c>
      <c r="O1140" s="36">
        <f>O1113+O1122+O1131</f>
        <v/>
      </c>
      <c r="P1140" s="36">
        <f>P1113+P1122+P1131</f>
        <v/>
      </c>
      <c r="Q1140" s="36">
        <f>Q1113+Q1122+Q1131</f>
        <v/>
      </c>
      <c r="R1140" s="36">
        <f>R1113+R1122+R1131</f>
        <v/>
      </c>
      <c r="S1140" s="36">
        <f>S1113+S1122+S1131</f>
        <v/>
      </c>
      <c r="T1140" s="36">
        <f>T1113+T1122+T1131</f>
        <v/>
      </c>
      <c r="U1140" s="36">
        <f>U1113+U1122+U1131</f>
        <v/>
      </c>
      <c r="V1140" s="36">
        <f>V1113+V1122+V1131</f>
        <v/>
      </c>
      <c r="W1140" s="36">
        <f>W1113+W1122+W1131</f>
        <v/>
      </c>
      <c r="X1140" s="36">
        <f>X1113+X1122+X1131</f>
        <v/>
      </c>
      <c r="Y1140" s="36">
        <f>Y1113+Y1122+Y1131</f>
        <v/>
      </c>
      <c r="Z1140" s="36">
        <f>Z1113+Z1122+Z1131</f>
        <v/>
      </c>
      <c r="AA1140" s="36">
        <f>AA1113+AA1122+AA1131</f>
        <v/>
      </c>
      <c r="AB1140" s="36">
        <f>AB1113+AB1122+AB1131</f>
        <v/>
      </c>
      <c r="AC1140" s="36">
        <f>AC1113+AC1122+AC1131</f>
        <v/>
      </c>
      <c r="AD1140" s="36">
        <f>AD1113+AD1122+AD1131</f>
        <v/>
      </c>
      <c r="AF1140" s="11">
        <f>CodePrefix&amp;$A1140&amp;IF($C1140="","","."&amp;$C1140&amp;"."&amp;$B1140)&amp;INDEX(VarEnd,MATCH($A1140,VarKey,0))&amp;AF$5</f>
        <v/>
      </c>
      <c r="AG1140" s="37">
        <f>AG1113+AG1122+AG1131</f>
        <v/>
      </c>
      <c r="AH1140" s="36">
        <f>AH1113+AH1122+AH1131</f>
        <v/>
      </c>
      <c r="AI1140" s="36">
        <f>AI1113+AI1122+AI1131</f>
        <v/>
      </c>
      <c r="AJ1140" s="36">
        <f>AJ1113+AJ1122+AJ1131</f>
        <v/>
      </c>
      <c r="AK1140" s="36">
        <f>AK1113+AK1122+AK1131</f>
        <v/>
      </c>
      <c r="AL1140" s="36">
        <f>AL1113+AL1122+AL1131</f>
        <v/>
      </c>
      <c r="AM1140" s="36">
        <f>AM1113+AM1122+AM1131</f>
        <v/>
      </c>
      <c r="AN1140" s="36">
        <f>AN1113+AN1122+AN1131</f>
        <v/>
      </c>
      <c r="AO1140" s="36">
        <f>AO1113+AO1122+AO1131</f>
        <v/>
      </c>
      <c r="AP1140" s="36">
        <f>AP1113+AP1122+AP1131</f>
        <v/>
      </c>
      <c r="AQ1140" s="36">
        <f>AQ1113+AQ1122+AQ1131</f>
        <v/>
      </c>
      <c r="AR1140" s="36">
        <f>AR1113+AR1122+AR1131</f>
        <v/>
      </c>
      <c r="AS1140" s="36">
        <f>AS1113+AS1122+AS1131</f>
        <v/>
      </c>
      <c r="AT1140" s="36">
        <f>AT1113+AT1122+AT1131</f>
        <v/>
      </c>
      <c r="AU1140" s="36">
        <f>AU1113+AU1122+AU1131</f>
        <v/>
      </c>
      <c r="AV1140" s="36">
        <f>AV1113+AV1122+AV1131</f>
        <v/>
      </c>
      <c r="AW1140" s="36">
        <f>AW1113+AW1122+AW1131</f>
        <v/>
      </c>
      <c r="AX1140" s="36">
        <f>AX1113+AX1122+AX1131</f>
        <v/>
      </c>
      <c r="AY1140" s="36">
        <f>AY1113+AY1122+AY1131</f>
        <v/>
      </c>
    </row>
    <row r="1141" hidden="1" outlineLevel="2">
      <c r="A1141" s="14" t="inlineStr">
        <is>
          <t>nce</t>
        </is>
      </c>
      <c r="B1141" s="14" t="inlineStr">
        <is>
          <t>nga</t>
        </is>
      </c>
      <c r="C1141" s="14" t="inlineStr">
        <is>
          <t>avi</t>
        </is>
      </c>
      <c r="D1141" s="35" t="n"/>
      <c r="E1141" s="35" t="n"/>
      <c r="F1141" s="35" t="n"/>
      <c r="G1141" s="35" t="n"/>
      <c r="H1141" s="14">
        <f>INDEX(VarLab,MATCH($A1141,VarKey,0))&amp;INDEX(MemLab,MATCH($C1141&amp;"|"&amp;$B1141,MemKey,0))</f>
        <v/>
      </c>
      <c r="I1141" s="14">
        <f>INDEX(VarUnit,MATCH($A1141,VarKey,0))</f>
        <v/>
      </c>
      <c r="J1141" s="14">
        <f>INDEX(VarSrc,MATCH($A1141,VarKey,0))</f>
        <v/>
      </c>
      <c r="K1141" s="11">
        <f>CodePrefix&amp;$A1141&amp;IF($C1141="","","."&amp;$C1141&amp;"."&amp;$B1141)&amp;INDEX(VarEnd,MATCH($A1141,VarKey,0))&amp;K$5</f>
        <v/>
      </c>
      <c r="L1141" s="37">
        <f>L1114+L1123+L1132</f>
        <v/>
      </c>
      <c r="M1141" s="36">
        <f>M1114+M1123+M1132</f>
        <v/>
      </c>
      <c r="N1141" s="36">
        <f>N1114+N1123+N1132</f>
        <v/>
      </c>
      <c r="O1141" s="36">
        <f>O1114+O1123+O1132</f>
        <v/>
      </c>
      <c r="P1141" s="36">
        <f>P1114+P1123+P1132</f>
        <v/>
      </c>
      <c r="Q1141" s="36">
        <f>Q1114+Q1123+Q1132</f>
        <v/>
      </c>
      <c r="R1141" s="36">
        <f>R1114+R1123+R1132</f>
        <v/>
      </c>
      <c r="S1141" s="36">
        <f>S1114+S1123+S1132</f>
        <v/>
      </c>
      <c r="T1141" s="36">
        <f>T1114+T1123+T1132</f>
        <v/>
      </c>
      <c r="U1141" s="36">
        <f>U1114+U1123+U1132</f>
        <v/>
      </c>
      <c r="V1141" s="36">
        <f>V1114+V1123+V1132</f>
        <v/>
      </c>
      <c r="W1141" s="36">
        <f>W1114+W1123+W1132</f>
        <v/>
      </c>
      <c r="X1141" s="36">
        <f>X1114+X1123+X1132</f>
        <v/>
      </c>
      <c r="Y1141" s="36">
        <f>Y1114+Y1123+Y1132</f>
        <v/>
      </c>
      <c r="Z1141" s="36">
        <f>Z1114+Z1123+Z1132</f>
        <v/>
      </c>
      <c r="AA1141" s="36">
        <f>AA1114+AA1123+AA1132</f>
        <v/>
      </c>
      <c r="AB1141" s="36">
        <f>AB1114+AB1123+AB1132</f>
        <v/>
      </c>
      <c r="AC1141" s="36">
        <f>AC1114+AC1123+AC1132</f>
        <v/>
      </c>
      <c r="AD1141" s="36">
        <f>AD1114+AD1123+AD1132</f>
        <v/>
      </c>
      <c r="AF1141" s="11">
        <f>CodePrefix&amp;$A1141&amp;IF($C1141="","","."&amp;$C1141&amp;"."&amp;$B1141)&amp;INDEX(VarEnd,MATCH($A1141,VarKey,0))&amp;AF$5</f>
        <v/>
      </c>
      <c r="AG1141" s="37">
        <f>AG1114+AG1123+AG1132</f>
        <v/>
      </c>
      <c r="AH1141" s="36">
        <f>AH1114+AH1123+AH1132</f>
        <v/>
      </c>
      <c r="AI1141" s="36">
        <f>AI1114+AI1123+AI1132</f>
        <v/>
      </c>
      <c r="AJ1141" s="36">
        <f>AJ1114+AJ1123+AJ1132</f>
        <v/>
      </c>
      <c r="AK1141" s="36">
        <f>AK1114+AK1123+AK1132</f>
        <v/>
      </c>
      <c r="AL1141" s="36">
        <f>AL1114+AL1123+AL1132</f>
        <v/>
      </c>
      <c r="AM1141" s="36">
        <f>AM1114+AM1123+AM1132</f>
        <v/>
      </c>
      <c r="AN1141" s="36">
        <f>AN1114+AN1123+AN1132</f>
        <v/>
      </c>
      <c r="AO1141" s="36">
        <f>AO1114+AO1123+AO1132</f>
        <v/>
      </c>
      <c r="AP1141" s="36">
        <f>AP1114+AP1123+AP1132</f>
        <v/>
      </c>
      <c r="AQ1141" s="36">
        <f>AQ1114+AQ1123+AQ1132</f>
        <v/>
      </c>
      <c r="AR1141" s="36">
        <f>AR1114+AR1123+AR1132</f>
        <v/>
      </c>
      <c r="AS1141" s="36">
        <f>AS1114+AS1123+AS1132</f>
        <v/>
      </c>
      <c r="AT1141" s="36">
        <f>AT1114+AT1123+AT1132</f>
        <v/>
      </c>
      <c r="AU1141" s="36">
        <f>AU1114+AU1123+AU1132</f>
        <v/>
      </c>
      <c r="AV1141" s="36">
        <f>AV1114+AV1123+AV1132</f>
        <v/>
      </c>
      <c r="AW1141" s="36">
        <f>AW1114+AW1123+AW1132</f>
        <v/>
      </c>
      <c r="AX1141" s="36">
        <f>AX1114+AX1123+AX1132</f>
        <v/>
      </c>
      <c r="AY1141" s="36">
        <f>AY1114+AY1123+AY1132</f>
        <v/>
      </c>
    </row>
    <row r="1142" hidden="1" outlineLevel="2">
      <c r="A1142" s="14" t="inlineStr">
        <is>
          <t>nce</t>
        </is>
      </c>
      <c r="B1142" s="14" t="inlineStr">
        <is>
          <t>gso</t>
        </is>
      </c>
      <c r="C1142" s="14" t="inlineStr">
        <is>
          <t>avi</t>
        </is>
      </c>
      <c r="D1142" s="35" t="n"/>
      <c r="E1142" s="35" t="n"/>
      <c r="F1142" s="35" t="n"/>
      <c r="G1142" s="35" t="n"/>
      <c r="H1142" s="14">
        <f>INDEX(VarLab,MATCH($A1142,VarKey,0))&amp;INDEX(MemLab,MATCH($C1142&amp;"|"&amp;$B1142,MemKey,0))</f>
        <v/>
      </c>
      <c r="I1142" s="14">
        <f>INDEX(VarUnit,MATCH($A1142,VarKey,0))</f>
        <v/>
      </c>
      <c r="J1142" s="14">
        <f>INDEX(VarSrc,MATCH($A1142,VarKey,0))</f>
        <v/>
      </c>
      <c r="K1142" s="11">
        <f>CodePrefix&amp;$A1142&amp;IF($C1142="","","."&amp;$C1142&amp;"."&amp;$B1142)&amp;INDEX(VarEnd,MATCH($A1142,VarKey,0))&amp;K$5</f>
        <v/>
      </c>
      <c r="L1142" s="37">
        <f>L1115+L1124+L1133</f>
        <v/>
      </c>
      <c r="M1142" s="36">
        <f>M1115+M1124+M1133</f>
        <v/>
      </c>
      <c r="N1142" s="36">
        <f>N1115+N1124+N1133</f>
        <v/>
      </c>
      <c r="O1142" s="36">
        <f>O1115+O1124+O1133</f>
        <v/>
      </c>
      <c r="P1142" s="36">
        <f>P1115+P1124+P1133</f>
        <v/>
      </c>
      <c r="Q1142" s="36">
        <f>Q1115+Q1124+Q1133</f>
        <v/>
      </c>
      <c r="R1142" s="36">
        <f>R1115+R1124+R1133</f>
        <v/>
      </c>
      <c r="S1142" s="36">
        <f>S1115+S1124+S1133</f>
        <v/>
      </c>
      <c r="T1142" s="36">
        <f>T1115+T1124+T1133</f>
        <v/>
      </c>
      <c r="U1142" s="36">
        <f>U1115+U1124+U1133</f>
        <v/>
      </c>
      <c r="V1142" s="36">
        <f>V1115+V1124+V1133</f>
        <v/>
      </c>
      <c r="W1142" s="36">
        <f>W1115+W1124+W1133</f>
        <v/>
      </c>
      <c r="X1142" s="36">
        <f>X1115+X1124+X1133</f>
        <v/>
      </c>
      <c r="Y1142" s="36">
        <f>Y1115+Y1124+Y1133</f>
        <v/>
      </c>
      <c r="Z1142" s="36">
        <f>Z1115+Z1124+Z1133</f>
        <v/>
      </c>
      <c r="AA1142" s="36">
        <f>AA1115+AA1124+AA1133</f>
        <v/>
      </c>
      <c r="AB1142" s="36">
        <f>AB1115+AB1124+AB1133</f>
        <v/>
      </c>
      <c r="AC1142" s="36">
        <f>AC1115+AC1124+AC1133</f>
        <v/>
      </c>
      <c r="AD1142" s="36">
        <f>AD1115+AD1124+AD1133</f>
        <v/>
      </c>
      <c r="AF1142" s="11">
        <f>CodePrefix&amp;$A1142&amp;IF($C1142="","","."&amp;$C1142&amp;"."&amp;$B1142)&amp;INDEX(VarEnd,MATCH($A1142,VarKey,0))&amp;AF$5</f>
        <v/>
      </c>
      <c r="AG1142" s="37">
        <f>AG1115+AG1124+AG1133</f>
        <v/>
      </c>
      <c r="AH1142" s="36">
        <f>AH1115+AH1124+AH1133</f>
        <v/>
      </c>
      <c r="AI1142" s="36">
        <f>AI1115+AI1124+AI1133</f>
        <v/>
      </c>
      <c r="AJ1142" s="36">
        <f>AJ1115+AJ1124+AJ1133</f>
        <v/>
      </c>
      <c r="AK1142" s="36">
        <f>AK1115+AK1124+AK1133</f>
        <v/>
      </c>
      <c r="AL1142" s="36">
        <f>AL1115+AL1124+AL1133</f>
        <v/>
      </c>
      <c r="AM1142" s="36">
        <f>AM1115+AM1124+AM1133</f>
        <v/>
      </c>
      <c r="AN1142" s="36">
        <f>AN1115+AN1124+AN1133</f>
        <v/>
      </c>
      <c r="AO1142" s="36">
        <f>AO1115+AO1124+AO1133</f>
        <v/>
      </c>
      <c r="AP1142" s="36">
        <f>AP1115+AP1124+AP1133</f>
        <v/>
      </c>
      <c r="AQ1142" s="36">
        <f>AQ1115+AQ1124+AQ1133</f>
        <v/>
      </c>
      <c r="AR1142" s="36">
        <f>AR1115+AR1124+AR1133</f>
        <v/>
      </c>
      <c r="AS1142" s="36">
        <f>AS1115+AS1124+AS1133</f>
        <v/>
      </c>
      <c r="AT1142" s="36">
        <f>AT1115+AT1124+AT1133</f>
        <v/>
      </c>
      <c r="AU1142" s="36">
        <f>AU1115+AU1124+AU1133</f>
        <v/>
      </c>
      <c r="AV1142" s="36">
        <f>AV1115+AV1124+AV1133</f>
        <v/>
      </c>
      <c r="AW1142" s="36">
        <f>AW1115+AW1124+AW1133</f>
        <v/>
      </c>
      <c r="AX1142" s="36">
        <f>AX1115+AX1124+AX1133</f>
        <v/>
      </c>
      <c r="AY1142" s="36">
        <f>AY1115+AY1124+AY1133</f>
        <v/>
      </c>
    </row>
    <row r="1143" hidden="1" outlineLevel="2">
      <c r="A1143" s="14" t="inlineStr">
        <is>
          <t>nce</t>
        </is>
      </c>
      <c r="B1143" s="14" t="inlineStr">
        <is>
          <t>die</t>
        </is>
      </c>
      <c r="C1143" s="14" t="inlineStr">
        <is>
          <t>avi</t>
        </is>
      </c>
      <c r="D1143" s="35" t="n"/>
      <c r="E1143" s="35" t="n"/>
      <c r="F1143" s="35" t="n"/>
      <c r="G1143" s="35" t="n"/>
      <c r="H1143" s="14">
        <f>INDEX(VarLab,MATCH($A1143,VarKey,0))&amp;INDEX(MemLab,MATCH($C1143&amp;"|"&amp;$B1143,MemKey,0))</f>
        <v/>
      </c>
      <c r="I1143" s="14">
        <f>INDEX(VarUnit,MATCH($A1143,VarKey,0))</f>
        <v/>
      </c>
      <c r="J1143" s="14">
        <f>INDEX(VarSrc,MATCH($A1143,VarKey,0))</f>
        <v/>
      </c>
      <c r="K1143" s="11">
        <f>CodePrefix&amp;$A1143&amp;IF($C1143="","","."&amp;$C1143&amp;"."&amp;$B1143)&amp;INDEX(VarEnd,MATCH($A1143,VarKey,0))&amp;K$5</f>
        <v/>
      </c>
      <c r="L1143" s="37">
        <f>L1116+L1125+L1134</f>
        <v/>
      </c>
      <c r="M1143" s="36">
        <f>M1116+M1125+M1134</f>
        <v/>
      </c>
      <c r="N1143" s="36">
        <f>N1116+N1125+N1134</f>
        <v/>
      </c>
      <c r="O1143" s="36">
        <f>O1116+O1125+O1134</f>
        <v/>
      </c>
      <c r="P1143" s="36">
        <f>P1116+P1125+P1134</f>
        <v/>
      </c>
      <c r="Q1143" s="36">
        <f>Q1116+Q1125+Q1134</f>
        <v/>
      </c>
      <c r="R1143" s="36">
        <f>R1116+R1125+R1134</f>
        <v/>
      </c>
      <c r="S1143" s="36">
        <f>S1116+S1125+S1134</f>
        <v/>
      </c>
      <c r="T1143" s="36">
        <f>T1116+T1125+T1134</f>
        <v/>
      </c>
      <c r="U1143" s="36">
        <f>U1116+U1125+U1134</f>
        <v/>
      </c>
      <c r="V1143" s="36">
        <f>V1116+V1125+V1134</f>
        <v/>
      </c>
      <c r="W1143" s="36">
        <f>W1116+W1125+W1134</f>
        <v/>
      </c>
      <c r="X1143" s="36">
        <f>X1116+X1125+X1134</f>
        <v/>
      </c>
      <c r="Y1143" s="36">
        <f>Y1116+Y1125+Y1134</f>
        <v/>
      </c>
      <c r="Z1143" s="36">
        <f>Z1116+Z1125+Z1134</f>
        <v/>
      </c>
      <c r="AA1143" s="36">
        <f>AA1116+AA1125+AA1134</f>
        <v/>
      </c>
      <c r="AB1143" s="36">
        <f>AB1116+AB1125+AB1134</f>
        <v/>
      </c>
      <c r="AC1143" s="36">
        <f>AC1116+AC1125+AC1134</f>
        <v/>
      </c>
      <c r="AD1143" s="36">
        <f>AD1116+AD1125+AD1134</f>
        <v/>
      </c>
      <c r="AF1143" s="11">
        <f>CodePrefix&amp;$A1143&amp;IF($C1143="","","."&amp;$C1143&amp;"."&amp;$B1143)&amp;INDEX(VarEnd,MATCH($A1143,VarKey,0))&amp;AF$5</f>
        <v/>
      </c>
      <c r="AG1143" s="37">
        <f>AG1116+AG1125+AG1134</f>
        <v/>
      </c>
      <c r="AH1143" s="36">
        <f>AH1116+AH1125+AH1134</f>
        <v/>
      </c>
      <c r="AI1143" s="36">
        <f>AI1116+AI1125+AI1134</f>
        <v/>
      </c>
      <c r="AJ1143" s="36">
        <f>AJ1116+AJ1125+AJ1134</f>
        <v/>
      </c>
      <c r="AK1143" s="36">
        <f>AK1116+AK1125+AK1134</f>
        <v/>
      </c>
      <c r="AL1143" s="36">
        <f>AL1116+AL1125+AL1134</f>
        <v/>
      </c>
      <c r="AM1143" s="36">
        <f>AM1116+AM1125+AM1134</f>
        <v/>
      </c>
      <c r="AN1143" s="36">
        <f>AN1116+AN1125+AN1134</f>
        <v/>
      </c>
      <c r="AO1143" s="36">
        <f>AO1116+AO1125+AO1134</f>
        <v/>
      </c>
      <c r="AP1143" s="36">
        <f>AP1116+AP1125+AP1134</f>
        <v/>
      </c>
      <c r="AQ1143" s="36">
        <f>AQ1116+AQ1125+AQ1134</f>
        <v/>
      </c>
      <c r="AR1143" s="36">
        <f>AR1116+AR1125+AR1134</f>
        <v/>
      </c>
      <c r="AS1143" s="36">
        <f>AS1116+AS1125+AS1134</f>
        <v/>
      </c>
      <c r="AT1143" s="36">
        <f>AT1116+AT1125+AT1134</f>
        <v/>
      </c>
      <c r="AU1143" s="36">
        <f>AU1116+AU1125+AU1134</f>
        <v/>
      </c>
      <c r="AV1143" s="36">
        <f>AV1116+AV1125+AV1134</f>
        <v/>
      </c>
      <c r="AW1143" s="36">
        <f>AW1116+AW1125+AW1134</f>
        <v/>
      </c>
      <c r="AX1143" s="36">
        <f>AX1116+AX1125+AX1134</f>
        <v/>
      </c>
      <c r="AY1143" s="36">
        <f>AY1116+AY1125+AY1134</f>
        <v/>
      </c>
    </row>
    <row r="1144" hidden="1" outlineLevel="2">
      <c r="A1144" s="14" t="inlineStr">
        <is>
          <t>nce</t>
        </is>
      </c>
      <c r="B1144" s="14" t="inlineStr">
        <is>
          <t>lpg</t>
        </is>
      </c>
      <c r="C1144" s="14" t="inlineStr">
        <is>
          <t>avi</t>
        </is>
      </c>
      <c r="D1144" s="35" t="n"/>
      <c r="E1144" s="35" t="n"/>
      <c r="F1144" s="35" t="n"/>
      <c r="G1144" s="35" t="n"/>
      <c r="H1144" s="14">
        <f>INDEX(VarLab,MATCH($A1144,VarKey,0))&amp;INDEX(MemLab,MATCH($C1144&amp;"|"&amp;$B1144,MemKey,0))</f>
        <v/>
      </c>
      <c r="I1144" s="14">
        <f>INDEX(VarUnit,MATCH($A1144,VarKey,0))</f>
        <v/>
      </c>
      <c r="J1144" s="14">
        <f>INDEX(VarSrc,MATCH($A1144,VarKey,0))</f>
        <v/>
      </c>
      <c r="K1144" s="11">
        <f>CodePrefix&amp;$A1144&amp;IF($C1144="","","."&amp;$C1144&amp;"."&amp;$B1144)&amp;INDEX(VarEnd,MATCH($A1144,VarKey,0))&amp;K$5</f>
        <v/>
      </c>
      <c r="L1144" s="37">
        <f>L1117+L1126+L1135</f>
        <v/>
      </c>
      <c r="M1144" s="36">
        <f>M1117+M1126+M1135</f>
        <v/>
      </c>
      <c r="N1144" s="36">
        <f>N1117+N1126+N1135</f>
        <v/>
      </c>
      <c r="O1144" s="36">
        <f>O1117+O1126+O1135</f>
        <v/>
      </c>
      <c r="P1144" s="36">
        <f>P1117+P1126+P1135</f>
        <v/>
      </c>
      <c r="Q1144" s="36">
        <f>Q1117+Q1126+Q1135</f>
        <v/>
      </c>
      <c r="R1144" s="36">
        <f>R1117+R1126+R1135</f>
        <v/>
      </c>
      <c r="S1144" s="36">
        <f>S1117+S1126+S1135</f>
        <v/>
      </c>
      <c r="T1144" s="36">
        <f>T1117+T1126+T1135</f>
        <v/>
      </c>
      <c r="U1144" s="36">
        <f>U1117+U1126+U1135</f>
        <v/>
      </c>
      <c r="V1144" s="36">
        <f>V1117+V1126+V1135</f>
        <v/>
      </c>
      <c r="W1144" s="36">
        <f>W1117+W1126+W1135</f>
        <v/>
      </c>
      <c r="X1144" s="36">
        <f>X1117+X1126+X1135</f>
        <v/>
      </c>
      <c r="Y1144" s="36">
        <f>Y1117+Y1126+Y1135</f>
        <v/>
      </c>
      <c r="Z1144" s="36">
        <f>Z1117+Z1126+Z1135</f>
        <v/>
      </c>
      <c r="AA1144" s="36">
        <f>AA1117+AA1126+AA1135</f>
        <v/>
      </c>
      <c r="AB1144" s="36">
        <f>AB1117+AB1126+AB1135</f>
        <v/>
      </c>
      <c r="AC1144" s="36">
        <f>AC1117+AC1126+AC1135</f>
        <v/>
      </c>
      <c r="AD1144" s="36">
        <f>AD1117+AD1126+AD1135</f>
        <v/>
      </c>
      <c r="AF1144" s="11">
        <f>CodePrefix&amp;$A1144&amp;IF($C1144="","","."&amp;$C1144&amp;"."&amp;$B1144)&amp;INDEX(VarEnd,MATCH($A1144,VarKey,0))&amp;AF$5</f>
        <v/>
      </c>
      <c r="AG1144" s="37">
        <f>AG1117+AG1126+AG1135</f>
        <v/>
      </c>
      <c r="AH1144" s="36">
        <f>AH1117+AH1126+AH1135</f>
        <v/>
      </c>
      <c r="AI1144" s="36">
        <f>AI1117+AI1126+AI1135</f>
        <v/>
      </c>
      <c r="AJ1144" s="36">
        <f>AJ1117+AJ1126+AJ1135</f>
        <v/>
      </c>
      <c r="AK1144" s="36">
        <f>AK1117+AK1126+AK1135</f>
        <v/>
      </c>
      <c r="AL1144" s="36">
        <f>AL1117+AL1126+AL1135</f>
        <v/>
      </c>
      <c r="AM1144" s="36">
        <f>AM1117+AM1126+AM1135</f>
        <v/>
      </c>
      <c r="AN1144" s="36">
        <f>AN1117+AN1126+AN1135</f>
        <v/>
      </c>
      <c r="AO1144" s="36">
        <f>AO1117+AO1126+AO1135</f>
        <v/>
      </c>
      <c r="AP1144" s="36">
        <f>AP1117+AP1126+AP1135</f>
        <v/>
      </c>
      <c r="AQ1144" s="36">
        <f>AQ1117+AQ1126+AQ1135</f>
        <v/>
      </c>
      <c r="AR1144" s="36">
        <f>AR1117+AR1126+AR1135</f>
        <v/>
      </c>
      <c r="AS1144" s="36">
        <f>AS1117+AS1126+AS1135</f>
        <v/>
      </c>
      <c r="AT1144" s="36">
        <f>AT1117+AT1126+AT1135</f>
        <v/>
      </c>
      <c r="AU1144" s="36">
        <f>AU1117+AU1126+AU1135</f>
        <v/>
      </c>
      <c r="AV1144" s="36">
        <f>AV1117+AV1126+AV1135</f>
        <v/>
      </c>
      <c r="AW1144" s="36">
        <f>AW1117+AW1126+AW1135</f>
        <v/>
      </c>
      <c r="AX1144" s="36">
        <f>AX1117+AX1126+AX1135</f>
        <v/>
      </c>
      <c r="AY1144" s="36">
        <f>AY1117+AY1126+AY1135</f>
        <v/>
      </c>
    </row>
    <row r="1145" hidden="1" outlineLevel="2">
      <c r="A1145" s="14" t="inlineStr">
        <is>
          <t>nce</t>
        </is>
      </c>
      <c r="B1145" s="14" t="inlineStr">
        <is>
          <t>ker</t>
        </is>
      </c>
      <c r="C1145" s="14" t="inlineStr">
        <is>
          <t>avi</t>
        </is>
      </c>
      <c r="D1145" s="35" t="n"/>
      <c r="E1145" s="35" t="n"/>
      <c r="F1145" s="35" t="n"/>
      <c r="G1145" s="35" t="n"/>
      <c r="H1145" s="14">
        <f>INDEX(VarLab,MATCH($A1145,VarKey,0))&amp;INDEX(MemLab,MATCH($C1145&amp;"|"&amp;$B1145,MemKey,0))</f>
        <v/>
      </c>
      <c r="I1145" s="14">
        <f>INDEX(VarUnit,MATCH($A1145,VarKey,0))</f>
        <v/>
      </c>
      <c r="J1145" s="14">
        <f>INDEX(VarSrc,MATCH($A1145,VarKey,0))</f>
        <v/>
      </c>
      <c r="K1145" s="11">
        <f>CodePrefix&amp;$A1145&amp;IF($C1145="","","."&amp;$C1145&amp;"."&amp;$B1145)&amp;INDEX(VarEnd,MATCH($A1145,VarKey,0))&amp;K$5</f>
        <v/>
      </c>
      <c r="L1145" s="37">
        <f>L1118+L1127+L1136</f>
        <v/>
      </c>
      <c r="M1145" s="36">
        <f>M1118+M1127+M1136</f>
        <v/>
      </c>
      <c r="N1145" s="36">
        <f>N1118+N1127+N1136</f>
        <v/>
      </c>
      <c r="O1145" s="36">
        <f>O1118+O1127+O1136</f>
        <v/>
      </c>
      <c r="P1145" s="36">
        <f>P1118+P1127+P1136</f>
        <v/>
      </c>
      <c r="Q1145" s="36">
        <f>Q1118+Q1127+Q1136</f>
        <v/>
      </c>
      <c r="R1145" s="36">
        <f>R1118+R1127+R1136</f>
        <v/>
      </c>
      <c r="S1145" s="36">
        <f>S1118+S1127+S1136</f>
        <v/>
      </c>
      <c r="T1145" s="36">
        <f>T1118+T1127+T1136</f>
        <v/>
      </c>
      <c r="U1145" s="36">
        <f>U1118+U1127+U1136</f>
        <v/>
      </c>
      <c r="V1145" s="36">
        <f>V1118+V1127+V1136</f>
        <v/>
      </c>
      <c r="W1145" s="36">
        <f>W1118+W1127+W1136</f>
        <v/>
      </c>
      <c r="X1145" s="36">
        <f>X1118+X1127+X1136</f>
        <v/>
      </c>
      <c r="Y1145" s="36">
        <f>Y1118+Y1127+Y1136</f>
        <v/>
      </c>
      <c r="Z1145" s="36">
        <f>Z1118+Z1127+Z1136</f>
        <v/>
      </c>
      <c r="AA1145" s="36">
        <f>AA1118+AA1127+AA1136</f>
        <v/>
      </c>
      <c r="AB1145" s="36">
        <f>AB1118+AB1127+AB1136</f>
        <v/>
      </c>
      <c r="AC1145" s="36">
        <f>AC1118+AC1127+AC1136</f>
        <v/>
      </c>
      <c r="AD1145" s="36">
        <f>AD1118+AD1127+AD1136</f>
        <v/>
      </c>
      <c r="AF1145" s="11">
        <f>CodePrefix&amp;$A1145&amp;IF($C1145="","","."&amp;$C1145&amp;"."&amp;$B1145)&amp;INDEX(VarEnd,MATCH($A1145,VarKey,0))&amp;AF$5</f>
        <v/>
      </c>
      <c r="AG1145" s="37">
        <f>AG1118+AG1127+AG1136</f>
        <v/>
      </c>
      <c r="AH1145" s="36">
        <f>AH1118+AH1127+AH1136</f>
        <v/>
      </c>
      <c r="AI1145" s="36">
        <f>AI1118+AI1127+AI1136</f>
        <v/>
      </c>
      <c r="AJ1145" s="36">
        <f>AJ1118+AJ1127+AJ1136</f>
        <v/>
      </c>
      <c r="AK1145" s="36">
        <f>AK1118+AK1127+AK1136</f>
        <v/>
      </c>
      <c r="AL1145" s="36">
        <f>AL1118+AL1127+AL1136</f>
        <v/>
      </c>
      <c r="AM1145" s="36">
        <f>AM1118+AM1127+AM1136</f>
        <v/>
      </c>
      <c r="AN1145" s="36">
        <f>AN1118+AN1127+AN1136</f>
        <v/>
      </c>
      <c r="AO1145" s="36">
        <f>AO1118+AO1127+AO1136</f>
        <v/>
      </c>
      <c r="AP1145" s="36">
        <f>AP1118+AP1127+AP1136</f>
        <v/>
      </c>
      <c r="AQ1145" s="36">
        <f>AQ1118+AQ1127+AQ1136</f>
        <v/>
      </c>
      <c r="AR1145" s="36">
        <f>AR1118+AR1127+AR1136</f>
        <v/>
      </c>
      <c r="AS1145" s="36">
        <f>AS1118+AS1127+AS1136</f>
        <v/>
      </c>
      <c r="AT1145" s="36">
        <f>AT1118+AT1127+AT1136</f>
        <v/>
      </c>
      <c r="AU1145" s="36">
        <f>AU1118+AU1127+AU1136</f>
        <v/>
      </c>
      <c r="AV1145" s="36">
        <f>AV1118+AV1127+AV1136</f>
        <v/>
      </c>
      <c r="AW1145" s="36">
        <f>AW1118+AW1127+AW1136</f>
        <v/>
      </c>
      <c r="AX1145" s="36">
        <f>AX1118+AX1127+AX1136</f>
        <v/>
      </c>
      <c r="AY1145" s="36">
        <f>AY1118+AY1127+AY1136</f>
        <v/>
      </c>
    </row>
    <row r="1146" hidden="1" outlineLevel="2">
      <c r="A1146" s="14" t="inlineStr">
        <is>
          <t>nce</t>
        </is>
      </c>
      <c r="B1146" s="14" t="inlineStr">
        <is>
          <t>oop</t>
        </is>
      </c>
      <c r="C1146" s="14" t="inlineStr">
        <is>
          <t>avi</t>
        </is>
      </c>
      <c r="D1146" s="35" t="n"/>
      <c r="E1146" s="35" t="n"/>
      <c r="F1146" s="35" t="n"/>
      <c r="G1146" s="35" t="n"/>
      <c r="H1146" s="14">
        <f>INDEX(VarLab,MATCH($A1146,VarKey,0))&amp;INDEX(MemLab,MATCH($C1146&amp;"|"&amp;$B1146,MemKey,0))</f>
        <v/>
      </c>
      <c r="I1146" s="14">
        <f>INDEX(VarUnit,MATCH($A1146,VarKey,0))</f>
        <v/>
      </c>
      <c r="J1146" s="14">
        <f>INDEX(VarSrc,MATCH($A1146,VarKey,0))</f>
        <v/>
      </c>
      <c r="K1146" s="11">
        <f>CodePrefix&amp;$A1146&amp;IF($C1146="","","."&amp;$C1146&amp;"."&amp;$B1146)&amp;INDEX(VarEnd,MATCH($A1146,VarKey,0))&amp;K$5</f>
        <v/>
      </c>
      <c r="L1146" s="37">
        <f>L1119+L1128+L1137</f>
        <v/>
      </c>
      <c r="M1146" s="36">
        <f>M1119+M1128+M1137</f>
        <v/>
      </c>
      <c r="N1146" s="36">
        <f>N1119+N1128+N1137</f>
        <v/>
      </c>
      <c r="O1146" s="36">
        <f>O1119+O1128+O1137</f>
        <v/>
      </c>
      <c r="P1146" s="36">
        <f>P1119+P1128+P1137</f>
        <v/>
      </c>
      <c r="Q1146" s="36">
        <f>Q1119+Q1128+Q1137</f>
        <v/>
      </c>
      <c r="R1146" s="36">
        <f>R1119+R1128+R1137</f>
        <v/>
      </c>
      <c r="S1146" s="36">
        <f>S1119+S1128+S1137</f>
        <v/>
      </c>
      <c r="T1146" s="36">
        <f>T1119+T1128+T1137</f>
        <v/>
      </c>
      <c r="U1146" s="36">
        <f>U1119+U1128+U1137</f>
        <v/>
      </c>
      <c r="V1146" s="36">
        <f>V1119+V1128+V1137</f>
        <v/>
      </c>
      <c r="W1146" s="36">
        <f>W1119+W1128+W1137</f>
        <v/>
      </c>
      <c r="X1146" s="36">
        <f>X1119+X1128+X1137</f>
        <v/>
      </c>
      <c r="Y1146" s="36">
        <f>Y1119+Y1128+Y1137</f>
        <v/>
      </c>
      <c r="Z1146" s="36">
        <f>Z1119+Z1128+Z1137</f>
        <v/>
      </c>
      <c r="AA1146" s="36">
        <f>AA1119+AA1128+AA1137</f>
        <v/>
      </c>
      <c r="AB1146" s="36">
        <f>AB1119+AB1128+AB1137</f>
        <v/>
      </c>
      <c r="AC1146" s="36">
        <f>AC1119+AC1128+AC1137</f>
        <v/>
      </c>
      <c r="AD1146" s="36">
        <f>AD1119+AD1128+AD1137</f>
        <v/>
      </c>
      <c r="AF1146" s="11">
        <f>CodePrefix&amp;$A1146&amp;IF($C1146="","","."&amp;$C1146&amp;"."&amp;$B1146)&amp;INDEX(VarEnd,MATCH($A1146,VarKey,0))&amp;AF$5</f>
        <v/>
      </c>
      <c r="AG1146" s="37">
        <f>AG1119+AG1128+AG1137</f>
        <v/>
      </c>
      <c r="AH1146" s="36">
        <f>AH1119+AH1128+AH1137</f>
        <v/>
      </c>
      <c r="AI1146" s="36">
        <f>AI1119+AI1128+AI1137</f>
        <v/>
      </c>
      <c r="AJ1146" s="36">
        <f>AJ1119+AJ1128+AJ1137</f>
        <v/>
      </c>
      <c r="AK1146" s="36">
        <f>AK1119+AK1128+AK1137</f>
        <v/>
      </c>
      <c r="AL1146" s="36">
        <f>AL1119+AL1128+AL1137</f>
        <v/>
      </c>
      <c r="AM1146" s="36">
        <f>AM1119+AM1128+AM1137</f>
        <v/>
      </c>
      <c r="AN1146" s="36">
        <f>AN1119+AN1128+AN1137</f>
        <v/>
      </c>
      <c r="AO1146" s="36">
        <f>AO1119+AO1128+AO1137</f>
        <v/>
      </c>
      <c r="AP1146" s="36">
        <f>AP1119+AP1128+AP1137</f>
        <v/>
      </c>
      <c r="AQ1146" s="36">
        <f>AQ1119+AQ1128+AQ1137</f>
        <v/>
      </c>
      <c r="AR1146" s="36">
        <f>AR1119+AR1128+AR1137</f>
        <v/>
      </c>
      <c r="AS1146" s="36">
        <f>AS1119+AS1128+AS1137</f>
        <v/>
      </c>
      <c r="AT1146" s="36">
        <f>AT1119+AT1128+AT1137</f>
        <v/>
      </c>
      <c r="AU1146" s="36">
        <f>AU1119+AU1128+AU1137</f>
        <v/>
      </c>
      <c r="AV1146" s="36">
        <f>AV1119+AV1128+AV1137</f>
        <v/>
      </c>
      <c r="AW1146" s="36">
        <f>AW1119+AW1128+AW1137</f>
        <v/>
      </c>
      <c r="AX1146" s="36">
        <f>AX1119+AX1128+AX1137</f>
        <v/>
      </c>
      <c r="AY1146" s="36">
        <f>AY1119+AY1128+AY1137</f>
        <v/>
      </c>
    </row>
    <row r="1147" hidden="1" outlineLevel="2">
      <c r="A1147" s="14" t="inlineStr">
        <is>
          <t>nce</t>
        </is>
      </c>
      <c r="B1147" s="14" t="inlineStr">
        <is>
          <t>bio</t>
        </is>
      </c>
      <c r="C1147" s="14" t="inlineStr">
        <is>
          <t>avi</t>
        </is>
      </c>
      <c r="D1147" s="35" t="n"/>
      <c r="E1147" s="35" t="n"/>
      <c r="F1147" s="35" t="n"/>
      <c r="G1147" s="35" t="n"/>
      <c r="H1147" s="14">
        <f>INDEX(VarLab,MATCH($A1147,VarKey,0))&amp;INDEX(MemLab,MATCH($C1147&amp;"|"&amp;$B1147,MemKey,0))</f>
        <v/>
      </c>
      <c r="I1147" s="14">
        <f>INDEX(VarUnit,MATCH($A1147,VarKey,0))</f>
        <v/>
      </c>
      <c r="J1147" s="14">
        <f>INDEX(VarSrc,MATCH($A1147,VarKey,0))</f>
        <v/>
      </c>
      <c r="K1147" s="11">
        <f>CodePrefix&amp;$A1147&amp;IF($C1147="","","."&amp;$C1147&amp;"."&amp;$B1147)&amp;INDEX(VarEnd,MATCH($A1147,VarKey,0))&amp;K$5</f>
        <v/>
      </c>
      <c r="L1147" s="37">
        <f>L1120+L1129+L1138</f>
        <v/>
      </c>
      <c r="M1147" s="36">
        <f>M1120+M1129+M1138</f>
        <v/>
      </c>
      <c r="N1147" s="36">
        <f>N1120+N1129+N1138</f>
        <v/>
      </c>
      <c r="O1147" s="36">
        <f>O1120+O1129+O1138</f>
        <v/>
      </c>
      <c r="P1147" s="36">
        <f>P1120+P1129+P1138</f>
        <v/>
      </c>
      <c r="Q1147" s="36">
        <f>Q1120+Q1129+Q1138</f>
        <v/>
      </c>
      <c r="R1147" s="36">
        <f>R1120+R1129+R1138</f>
        <v/>
      </c>
      <c r="S1147" s="36">
        <f>S1120+S1129+S1138</f>
        <v/>
      </c>
      <c r="T1147" s="36">
        <f>T1120+T1129+T1138</f>
        <v/>
      </c>
      <c r="U1147" s="36">
        <f>U1120+U1129+U1138</f>
        <v/>
      </c>
      <c r="V1147" s="36">
        <f>V1120+V1129+V1138</f>
        <v/>
      </c>
      <c r="W1147" s="36">
        <f>W1120+W1129+W1138</f>
        <v/>
      </c>
      <c r="X1147" s="36">
        <f>X1120+X1129+X1138</f>
        <v/>
      </c>
      <c r="Y1147" s="36">
        <f>Y1120+Y1129+Y1138</f>
        <v/>
      </c>
      <c r="Z1147" s="36">
        <f>Z1120+Z1129+Z1138</f>
        <v/>
      </c>
      <c r="AA1147" s="36">
        <f>AA1120+AA1129+AA1138</f>
        <v/>
      </c>
      <c r="AB1147" s="36">
        <f>AB1120+AB1129+AB1138</f>
        <v/>
      </c>
      <c r="AC1147" s="36">
        <f>AC1120+AC1129+AC1138</f>
        <v/>
      </c>
      <c r="AD1147" s="36">
        <f>AD1120+AD1129+AD1138</f>
        <v/>
      </c>
      <c r="AF1147" s="11">
        <f>CodePrefix&amp;$A1147&amp;IF($C1147="","","."&amp;$C1147&amp;"."&amp;$B1147)&amp;INDEX(VarEnd,MATCH($A1147,VarKey,0))&amp;AF$5</f>
        <v/>
      </c>
      <c r="AG1147" s="37">
        <f>AG1120+AG1129+AG1138</f>
        <v/>
      </c>
      <c r="AH1147" s="36">
        <f>AH1120+AH1129+AH1138</f>
        <v/>
      </c>
      <c r="AI1147" s="36">
        <f>AI1120+AI1129+AI1138</f>
        <v/>
      </c>
      <c r="AJ1147" s="36">
        <f>AJ1120+AJ1129+AJ1138</f>
        <v/>
      </c>
      <c r="AK1147" s="36">
        <f>AK1120+AK1129+AK1138</f>
        <v/>
      </c>
      <c r="AL1147" s="36">
        <f>AL1120+AL1129+AL1138</f>
        <v/>
      </c>
      <c r="AM1147" s="36">
        <f>AM1120+AM1129+AM1138</f>
        <v/>
      </c>
      <c r="AN1147" s="36">
        <f>AN1120+AN1129+AN1138</f>
        <v/>
      </c>
      <c r="AO1147" s="36">
        <f>AO1120+AO1129+AO1138</f>
        <v/>
      </c>
      <c r="AP1147" s="36">
        <f>AP1120+AP1129+AP1138</f>
        <v/>
      </c>
      <c r="AQ1147" s="36">
        <f>AQ1120+AQ1129+AQ1138</f>
        <v/>
      </c>
      <c r="AR1147" s="36">
        <f>AR1120+AR1129+AR1138</f>
        <v/>
      </c>
      <c r="AS1147" s="36">
        <f>AS1120+AS1129+AS1138</f>
        <v/>
      </c>
      <c r="AT1147" s="36">
        <f>AT1120+AT1129+AT1138</f>
        <v/>
      </c>
      <c r="AU1147" s="36">
        <f>AU1120+AU1129+AU1138</f>
        <v/>
      </c>
      <c r="AV1147" s="36">
        <f>AV1120+AV1129+AV1138</f>
        <v/>
      </c>
      <c r="AW1147" s="36">
        <f>AW1120+AW1129+AW1138</f>
        <v/>
      </c>
      <c r="AX1147" s="36">
        <f>AX1120+AX1129+AX1138</f>
        <v/>
      </c>
      <c r="AY1147" s="36">
        <f>AY1120+AY1129+AY1138</f>
        <v/>
      </c>
    </row>
    <row r="1148" hidden="1" outlineLevel="2"/>
    <row r="1149" hidden="1" outlineLevel="2">
      <c r="A1149" s="14" t="inlineStr">
        <is>
          <t>atp</t>
        </is>
      </c>
      <c r="B1149" s="14" t="inlineStr">
        <is>
          <t>coa</t>
        </is>
      </c>
      <c r="C1149" s="14" t="inlineStr">
        <is>
          <t>avi</t>
        </is>
      </c>
      <c r="D1149" s="36">
        <f>INDEX(Inputs!$U$5:$U$132,MATCH($B1149&amp;"|"&amp;$C1149,Inputs!$A$5:$A$132,0))</f>
        <v/>
      </c>
      <c r="E1149" s="36">
        <f>INDEX(Inputs!$V$5:$V$132,MATCH($B1149&amp;"|"&amp;$C1149,Inputs!$A$5:$A$132,0))</f>
        <v/>
      </c>
      <c r="F1149" s="35" t="n"/>
      <c r="G1149" s="35" t="n"/>
      <c r="H1149" s="14">
        <f>INDEX(VarLab,MATCH($A1149,VarKey,0))&amp;INDEX(MemLab,MATCH($C1149&amp;"|"&amp;$B1149,MemKey,0))</f>
        <v/>
      </c>
      <c r="I1149" s="14">
        <f>INDEX(VarUnit,MATCH($A1149,VarKey,0))</f>
        <v/>
      </c>
      <c r="J1149" s="14">
        <f>INDEX(VarSrc,MATCH($A1149,VarKey,0))</f>
        <v/>
      </c>
      <c r="K1149" s="11">
        <f>CodePrefix&amp;$A1149&amp;IF($C1149="","","."&amp;$C1149&amp;"."&amp;$B1149)&amp;INDEX(VarEnd,MATCH($A1149,VarKey,0))&amp;K$5</f>
        <v/>
      </c>
      <c r="L1149" s="37">
        <f>MAX(INDEX(L$369:L$380,$D1149)+L1140*(1+$E1149),0.01)</f>
        <v/>
      </c>
      <c r="M1149" s="36">
        <f>MAX(INDEX(M$369:M$380,$D1149)+M1140*(1+$E1149),0.01)</f>
        <v/>
      </c>
      <c r="N1149" s="36">
        <f>MAX(INDEX(N$369:N$380,$D1149)+N1140*(1+$E1149),0.01)</f>
        <v/>
      </c>
      <c r="O1149" s="36">
        <f>MAX(INDEX(O$369:O$380,$D1149)+O1140*(1+$E1149),0.01)</f>
        <v/>
      </c>
      <c r="P1149" s="36">
        <f>MAX(INDEX(P$369:P$380,$D1149)+P1140*(1+$E1149),0.01)</f>
        <v/>
      </c>
      <c r="Q1149" s="36">
        <f>MAX(INDEX(Q$369:Q$380,$D1149)+Q1140*(1+$E1149),0.01)</f>
        <v/>
      </c>
      <c r="R1149" s="36">
        <f>MAX(INDEX(R$369:R$380,$D1149)+R1140*(1+$E1149),0.01)</f>
        <v/>
      </c>
      <c r="S1149" s="36">
        <f>MAX(INDEX(S$369:S$380,$D1149)+S1140*(1+$E1149),0.01)</f>
        <v/>
      </c>
      <c r="T1149" s="36">
        <f>MAX(INDEX(T$369:T$380,$D1149)+T1140*(1+$E1149),0.01)</f>
        <v/>
      </c>
      <c r="U1149" s="36">
        <f>MAX(INDEX(U$369:U$380,$D1149)+U1140*(1+$E1149),0.01)</f>
        <v/>
      </c>
      <c r="V1149" s="36">
        <f>MAX(INDEX(V$369:V$380,$D1149)+V1140*(1+$E1149),0.01)</f>
        <v/>
      </c>
      <c r="W1149" s="36">
        <f>MAX(INDEX(W$369:W$380,$D1149)+W1140*(1+$E1149),0.01)</f>
        <v/>
      </c>
      <c r="X1149" s="36">
        <f>MAX(INDEX(X$369:X$380,$D1149)+X1140*(1+$E1149),0.01)</f>
        <v/>
      </c>
      <c r="Y1149" s="36">
        <f>MAX(INDEX(Y$369:Y$380,$D1149)+Y1140*(1+$E1149),0.01)</f>
        <v/>
      </c>
      <c r="Z1149" s="36">
        <f>MAX(INDEX(Z$369:Z$380,$D1149)+Z1140*(1+$E1149),0.01)</f>
        <v/>
      </c>
      <c r="AA1149" s="36">
        <f>MAX(INDEX(AA$369:AA$380,$D1149)+AA1140*(1+$E1149),0.01)</f>
        <v/>
      </c>
      <c r="AB1149" s="36">
        <f>MAX(INDEX(AB$369:AB$380,$D1149)+AB1140*(1+$E1149),0.01)</f>
        <v/>
      </c>
      <c r="AC1149" s="36">
        <f>MAX(INDEX(AC$369:AC$380,$D1149)+AC1140*(1+$E1149),0.01)</f>
        <v/>
      </c>
      <c r="AD1149" s="36">
        <f>MAX(INDEX(AD$369:AD$380,$D1149)+AD1140*(1+$E1149),0.01)</f>
        <v/>
      </c>
      <c r="AF1149" s="11">
        <f>CodePrefix&amp;$A1149&amp;IF($C1149="","","."&amp;$C1149&amp;"."&amp;$B1149)&amp;INDEX(VarEnd,MATCH($A1149,VarKey,0))&amp;AF$5</f>
        <v/>
      </c>
      <c r="AG1149" s="37">
        <f>MAX(INDEX(AG$369:AG$380,$D1149)+AG1140*(1+$E1149),0.01)</f>
        <v/>
      </c>
      <c r="AH1149" s="36">
        <f>MAX(INDEX(AH$369:AH$380,$D1149)+AH1140*(1+$E1149),0.01)</f>
        <v/>
      </c>
      <c r="AI1149" s="36">
        <f>MAX(INDEX(AI$369:AI$380,$D1149)+AI1140*(1+$E1149),0.01)</f>
        <v/>
      </c>
      <c r="AJ1149" s="36">
        <f>MAX(INDEX(AJ$369:AJ$380,$D1149)+AJ1140*(1+$E1149),0.01)</f>
        <v/>
      </c>
      <c r="AK1149" s="36">
        <f>MAX(INDEX(AK$369:AK$380,$D1149)+AK1140*(1+$E1149),0.01)</f>
        <v/>
      </c>
      <c r="AL1149" s="36">
        <f>MAX(INDEX(AL$369:AL$380,$D1149)+AL1140*(1+$E1149),0.01)</f>
        <v/>
      </c>
      <c r="AM1149" s="36">
        <f>MAX(INDEX(AM$369:AM$380,$D1149)+AM1140*(1+$E1149),0.01)</f>
        <v/>
      </c>
      <c r="AN1149" s="36">
        <f>MAX(INDEX(AN$369:AN$380,$D1149)+AN1140*(1+$E1149),0.01)</f>
        <v/>
      </c>
      <c r="AO1149" s="36">
        <f>MAX(INDEX(AO$369:AO$380,$D1149)+AO1140*(1+$E1149),0.01)</f>
        <v/>
      </c>
      <c r="AP1149" s="36">
        <f>MAX(INDEX(AP$369:AP$380,$D1149)+AP1140*(1+$E1149),0.01)</f>
        <v/>
      </c>
      <c r="AQ1149" s="36">
        <f>MAX(INDEX(AQ$369:AQ$380,$D1149)+AQ1140*(1+$E1149),0.01)</f>
        <v/>
      </c>
      <c r="AR1149" s="36">
        <f>MAX(INDEX(AR$369:AR$380,$D1149)+AR1140*(1+$E1149),0.01)</f>
        <v/>
      </c>
      <c r="AS1149" s="36">
        <f>MAX(INDEX(AS$369:AS$380,$D1149)+AS1140*(1+$E1149),0.01)</f>
        <v/>
      </c>
      <c r="AT1149" s="36">
        <f>MAX(INDEX(AT$369:AT$380,$D1149)+AT1140*(1+$E1149),0.01)</f>
        <v/>
      </c>
      <c r="AU1149" s="36">
        <f>MAX(INDEX(AU$369:AU$380,$D1149)+AU1140*(1+$E1149),0.01)</f>
        <v/>
      </c>
      <c r="AV1149" s="36">
        <f>MAX(INDEX(AV$369:AV$380,$D1149)+AV1140*(1+$E1149),0.01)</f>
        <v/>
      </c>
      <c r="AW1149" s="36">
        <f>MAX(INDEX(AW$369:AW$380,$D1149)+AW1140*(1+$E1149),0.01)</f>
        <v/>
      </c>
      <c r="AX1149" s="36">
        <f>MAX(INDEX(AX$369:AX$380,$D1149)+AX1140*(1+$E1149),0.01)</f>
        <v/>
      </c>
      <c r="AY1149" s="36">
        <f>MAX(INDEX(AY$369:AY$380,$D1149)+AY1140*(1+$E1149),0.01)</f>
        <v/>
      </c>
    </row>
    <row r="1150" hidden="1" outlineLevel="2">
      <c r="A1150" s="14" t="inlineStr">
        <is>
          <t>atp</t>
        </is>
      </c>
      <c r="B1150" s="14" t="inlineStr">
        <is>
          <t>nga</t>
        </is>
      </c>
      <c r="C1150" s="14" t="inlineStr">
        <is>
          <t>avi</t>
        </is>
      </c>
      <c r="D1150" s="36">
        <f>INDEX(Inputs!$U$5:$U$132,MATCH($B1150&amp;"|"&amp;$C1150,Inputs!$A$5:$A$132,0))</f>
        <v/>
      </c>
      <c r="E1150" s="36">
        <f>INDEX(Inputs!$V$5:$V$132,MATCH($B1150&amp;"|"&amp;$C1150,Inputs!$A$5:$A$132,0))</f>
        <v/>
      </c>
      <c r="F1150" s="35" t="n"/>
      <c r="G1150" s="35" t="n"/>
      <c r="H1150" s="14">
        <f>INDEX(VarLab,MATCH($A1150,VarKey,0))&amp;INDEX(MemLab,MATCH($C1150&amp;"|"&amp;$B1150,MemKey,0))</f>
        <v/>
      </c>
      <c r="I1150" s="14">
        <f>INDEX(VarUnit,MATCH($A1150,VarKey,0))</f>
        <v/>
      </c>
      <c r="J1150" s="14">
        <f>INDEX(VarSrc,MATCH($A1150,VarKey,0))</f>
        <v/>
      </c>
      <c r="K1150" s="11">
        <f>CodePrefix&amp;$A1150&amp;IF($C1150="","","."&amp;$C1150&amp;"."&amp;$B1150)&amp;INDEX(VarEnd,MATCH($A1150,VarKey,0))&amp;K$5</f>
        <v/>
      </c>
      <c r="L1150" s="37">
        <f>MAX(INDEX(L$369:L$380,$D1150)+L1141*(1+$E1150),0.01)</f>
        <v/>
      </c>
      <c r="M1150" s="36">
        <f>MAX(INDEX(M$369:M$380,$D1150)+M1141*(1+$E1150),0.01)</f>
        <v/>
      </c>
      <c r="N1150" s="36">
        <f>MAX(INDEX(N$369:N$380,$D1150)+N1141*(1+$E1150),0.01)</f>
        <v/>
      </c>
      <c r="O1150" s="36">
        <f>MAX(INDEX(O$369:O$380,$D1150)+O1141*(1+$E1150),0.01)</f>
        <v/>
      </c>
      <c r="P1150" s="36">
        <f>MAX(INDEX(P$369:P$380,$D1150)+P1141*(1+$E1150),0.01)</f>
        <v/>
      </c>
      <c r="Q1150" s="36">
        <f>MAX(INDEX(Q$369:Q$380,$D1150)+Q1141*(1+$E1150),0.01)</f>
        <v/>
      </c>
      <c r="R1150" s="36">
        <f>MAX(INDEX(R$369:R$380,$D1150)+R1141*(1+$E1150),0.01)</f>
        <v/>
      </c>
      <c r="S1150" s="36">
        <f>MAX(INDEX(S$369:S$380,$D1150)+S1141*(1+$E1150),0.01)</f>
        <v/>
      </c>
      <c r="T1150" s="36">
        <f>MAX(INDEX(T$369:T$380,$D1150)+T1141*(1+$E1150),0.01)</f>
        <v/>
      </c>
      <c r="U1150" s="36">
        <f>MAX(INDEX(U$369:U$380,$D1150)+U1141*(1+$E1150),0.01)</f>
        <v/>
      </c>
      <c r="V1150" s="36">
        <f>MAX(INDEX(V$369:V$380,$D1150)+V1141*(1+$E1150),0.01)</f>
        <v/>
      </c>
      <c r="W1150" s="36">
        <f>MAX(INDEX(W$369:W$380,$D1150)+W1141*(1+$E1150),0.01)</f>
        <v/>
      </c>
      <c r="X1150" s="36">
        <f>MAX(INDEX(X$369:X$380,$D1150)+X1141*(1+$E1150),0.01)</f>
        <v/>
      </c>
      <c r="Y1150" s="36">
        <f>MAX(INDEX(Y$369:Y$380,$D1150)+Y1141*(1+$E1150),0.01)</f>
        <v/>
      </c>
      <c r="Z1150" s="36">
        <f>MAX(INDEX(Z$369:Z$380,$D1150)+Z1141*(1+$E1150),0.01)</f>
        <v/>
      </c>
      <c r="AA1150" s="36">
        <f>MAX(INDEX(AA$369:AA$380,$D1150)+AA1141*(1+$E1150),0.01)</f>
        <v/>
      </c>
      <c r="AB1150" s="36">
        <f>MAX(INDEX(AB$369:AB$380,$D1150)+AB1141*(1+$E1150),0.01)</f>
        <v/>
      </c>
      <c r="AC1150" s="36">
        <f>MAX(INDEX(AC$369:AC$380,$D1150)+AC1141*(1+$E1150),0.01)</f>
        <v/>
      </c>
      <c r="AD1150" s="36">
        <f>MAX(INDEX(AD$369:AD$380,$D1150)+AD1141*(1+$E1150),0.01)</f>
        <v/>
      </c>
      <c r="AF1150" s="11">
        <f>CodePrefix&amp;$A1150&amp;IF($C1150="","","."&amp;$C1150&amp;"."&amp;$B1150)&amp;INDEX(VarEnd,MATCH($A1150,VarKey,0))&amp;AF$5</f>
        <v/>
      </c>
      <c r="AG1150" s="37">
        <f>MAX(INDEX(AG$369:AG$380,$D1150)+AG1141*(1+$E1150),0.01)</f>
        <v/>
      </c>
      <c r="AH1150" s="36">
        <f>MAX(INDEX(AH$369:AH$380,$D1150)+AH1141*(1+$E1150),0.01)</f>
        <v/>
      </c>
      <c r="AI1150" s="36">
        <f>MAX(INDEX(AI$369:AI$380,$D1150)+AI1141*(1+$E1150),0.01)</f>
        <v/>
      </c>
      <c r="AJ1150" s="36">
        <f>MAX(INDEX(AJ$369:AJ$380,$D1150)+AJ1141*(1+$E1150),0.01)</f>
        <v/>
      </c>
      <c r="AK1150" s="36">
        <f>MAX(INDEX(AK$369:AK$380,$D1150)+AK1141*(1+$E1150),0.01)</f>
        <v/>
      </c>
      <c r="AL1150" s="36">
        <f>MAX(INDEX(AL$369:AL$380,$D1150)+AL1141*(1+$E1150),0.01)</f>
        <v/>
      </c>
      <c r="AM1150" s="36">
        <f>MAX(INDEX(AM$369:AM$380,$D1150)+AM1141*(1+$E1150),0.01)</f>
        <v/>
      </c>
      <c r="AN1150" s="36">
        <f>MAX(INDEX(AN$369:AN$380,$D1150)+AN1141*(1+$E1150),0.01)</f>
        <v/>
      </c>
      <c r="AO1150" s="36">
        <f>MAX(INDEX(AO$369:AO$380,$D1150)+AO1141*(1+$E1150),0.01)</f>
        <v/>
      </c>
      <c r="AP1150" s="36">
        <f>MAX(INDEX(AP$369:AP$380,$D1150)+AP1141*(1+$E1150),0.01)</f>
        <v/>
      </c>
      <c r="AQ1150" s="36">
        <f>MAX(INDEX(AQ$369:AQ$380,$D1150)+AQ1141*(1+$E1150),0.01)</f>
        <v/>
      </c>
      <c r="AR1150" s="36">
        <f>MAX(INDEX(AR$369:AR$380,$D1150)+AR1141*(1+$E1150),0.01)</f>
        <v/>
      </c>
      <c r="AS1150" s="36">
        <f>MAX(INDEX(AS$369:AS$380,$D1150)+AS1141*(1+$E1150),0.01)</f>
        <v/>
      </c>
      <c r="AT1150" s="36">
        <f>MAX(INDEX(AT$369:AT$380,$D1150)+AT1141*(1+$E1150),0.01)</f>
        <v/>
      </c>
      <c r="AU1150" s="36">
        <f>MAX(INDEX(AU$369:AU$380,$D1150)+AU1141*(1+$E1150),0.01)</f>
        <v/>
      </c>
      <c r="AV1150" s="36">
        <f>MAX(INDEX(AV$369:AV$380,$D1150)+AV1141*(1+$E1150),0.01)</f>
        <v/>
      </c>
      <c r="AW1150" s="36">
        <f>MAX(INDEX(AW$369:AW$380,$D1150)+AW1141*(1+$E1150),0.01)</f>
        <v/>
      </c>
      <c r="AX1150" s="36">
        <f>MAX(INDEX(AX$369:AX$380,$D1150)+AX1141*(1+$E1150),0.01)</f>
        <v/>
      </c>
      <c r="AY1150" s="36">
        <f>MAX(INDEX(AY$369:AY$380,$D1150)+AY1141*(1+$E1150),0.01)</f>
        <v/>
      </c>
    </row>
    <row r="1151" hidden="1" outlineLevel="2">
      <c r="A1151" s="14" t="inlineStr">
        <is>
          <t>atp</t>
        </is>
      </c>
      <c r="B1151" s="14" t="inlineStr">
        <is>
          <t>gso</t>
        </is>
      </c>
      <c r="C1151" s="14" t="inlineStr">
        <is>
          <t>avi</t>
        </is>
      </c>
      <c r="D1151" s="36">
        <f>INDEX(Inputs!$U$5:$U$132,MATCH($B1151&amp;"|"&amp;$C1151,Inputs!$A$5:$A$132,0))</f>
        <v/>
      </c>
      <c r="E1151" s="36">
        <f>INDEX(Inputs!$V$5:$V$132,MATCH($B1151&amp;"|"&amp;$C1151,Inputs!$A$5:$A$132,0))</f>
        <v/>
      </c>
      <c r="F1151" s="35" t="n"/>
      <c r="G1151" s="35" t="n"/>
      <c r="H1151" s="14">
        <f>INDEX(VarLab,MATCH($A1151,VarKey,0))&amp;INDEX(MemLab,MATCH($C1151&amp;"|"&amp;$B1151,MemKey,0))</f>
        <v/>
      </c>
      <c r="I1151" s="14">
        <f>INDEX(VarUnit,MATCH($A1151,VarKey,0))</f>
        <v/>
      </c>
      <c r="J1151" s="14">
        <f>INDEX(VarSrc,MATCH($A1151,VarKey,0))</f>
        <v/>
      </c>
      <c r="K1151" s="11">
        <f>CodePrefix&amp;$A1151&amp;IF($C1151="","","."&amp;$C1151&amp;"."&amp;$B1151)&amp;INDEX(VarEnd,MATCH($A1151,VarKey,0))&amp;K$5</f>
        <v/>
      </c>
      <c r="L1151" s="37">
        <f>MAX(INDEX(L$369:L$380,$D1151)+L1142*(1+$E1151),0.01)</f>
        <v/>
      </c>
      <c r="M1151" s="36">
        <f>MAX(INDEX(M$369:M$380,$D1151)+M1142*(1+$E1151),0.01)</f>
        <v/>
      </c>
      <c r="N1151" s="36">
        <f>MAX(INDEX(N$369:N$380,$D1151)+N1142*(1+$E1151),0.01)</f>
        <v/>
      </c>
      <c r="O1151" s="36">
        <f>MAX(INDEX(O$369:O$380,$D1151)+O1142*(1+$E1151),0.01)</f>
        <v/>
      </c>
      <c r="P1151" s="36">
        <f>MAX(INDEX(P$369:P$380,$D1151)+P1142*(1+$E1151),0.01)</f>
        <v/>
      </c>
      <c r="Q1151" s="36">
        <f>MAX(INDEX(Q$369:Q$380,$D1151)+Q1142*(1+$E1151),0.01)</f>
        <v/>
      </c>
      <c r="R1151" s="36">
        <f>MAX(INDEX(R$369:R$380,$D1151)+R1142*(1+$E1151),0.01)</f>
        <v/>
      </c>
      <c r="S1151" s="36">
        <f>MAX(INDEX(S$369:S$380,$D1151)+S1142*(1+$E1151),0.01)</f>
        <v/>
      </c>
      <c r="T1151" s="36">
        <f>MAX(INDEX(T$369:T$380,$D1151)+T1142*(1+$E1151),0.01)</f>
        <v/>
      </c>
      <c r="U1151" s="36">
        <f>MAX(INDEX(U$369:U$380,$D1151)+U1142*(1+$E1151),0.01)</f>
        <v/>
      </c>
      <c r="V1151" s="36">
        <f>MAX(INDEX(V$369:V$380,$D1151)+V1142*(1+$E1151),0.01)</f>
        <v/>
      </c>
      <c r="W1151" s="36">
        <f>MAX(INDEX(W$369:W$380,$D1151)+W1142*(1+$E1151),0.01)</f>
        <v/>
      </c>
      <c r="X1151" s="36">
        <f>MAX(INDEX(X$369:X$380,$D1151)+X1142*(1+$E1151),0.01)</f>
        <v/>
      </c>
      <c r="Y1151" s="36">
        <f>MAX(INDEX(Y$369:Y$380,$D1151)+Y1142*(1+$E1151),0.01)</f>
        <v/>
      </c>
      <c r="Z1151" s="36">
        <f>MAX(INDEX(Z$369:Z$380,$D1151)+Z1142*(1+$E1151),0.01)</f>
        <v/>
      </c>
      <c r="AA1151" s="36">
        <f>MAX(INDEX(AA$369:AA$380,$D1151)+AA1142*(1+$E1151),0.01)</f>
        <v/>
      </c>
      <c r="AB1151" s="36">
        <f>MAX(INDEX(AB$369:AB$380,$D1151)+AB1142*(1+$E1151),0.01)</f>
        <v/>
      </c>
      <c r="AC1151" s="36">
        <f>MAX(INDEX(AC$369:AC$380,$D1151)+AC1142*(1+$E1151),0.01)</f>
        <v/>
      </c>
      <c r="AD1151" s="36">
        <f>MAX(INDEX(AD$369:AD$380,$D1151)+AD1142*(1+$E1151),0.01)</f>
        <v/>
      </c>
      <c r="AF1151" s="11">
        <f>CodePrefix&amp;$A1151&amp;IF($C1151="","","."&amp;$C1151&amp;"."&amp;$B1151)&amp;INDEX(VarEnd,MATCH($A1151,VarKey,0))&amp;AF$5</f>
        <v/>
      </c>
      <c r="AG1151" s="37">
        <f>MAX(INDEX(AG$369:AG$380,$D1151)+AG1142*(1+$E1151),0.01)</f>
        <v/>
      </c>
      <c r="AH1151" s="36">
        <f>MAX(INDEX(AH$369:AH$380,$D1151)+AH1142*(1+$E1151),0.01)</f>
        <v/>
      </c>
      <c r="AI1151" s="36">
        <f>MAX(INDEX(AI$369:AI$380,$D1151)+AI1142*(1+$E1151),0.01)</f>
        <v/>
      </c>
      <c r="AJ1151" s="36">
        <f>MAX(INDEX(AJ$369:AJ$380,$D1151)+AJ1142*(1+$E1151),0.01)</f>
        <v/>
      </c>
      <c r="AK1151" s="36">
        <f>MAX(INDEX(AK$369:AK$380,$D1151)+AK1142*(1+$E1151),0.01)</f>
        <v/>
      </c>
      <c r="AL1151" s="36">
        <f>MAX(INDEX(AL$369:AL$380,$D1151)+AL1142*(1+$E1151),0.01)</f>
        <v/>
      </c>
      <c r="AM1151" s="36">
        <f>MAX(INDEX(AM$369:AM$380,$D1151)+AM1142*(1+$E1151),0.01)</f>
        <v/>
      </c>
      <c r="AN1151" s="36">
        <f>MAX(INDEX(AN$369:AN$380,$D1151)+AN1142*(1+$E1151),0.01)</f>
        <v/>
      </c>
      <c r="AO1151" s="36">
        <f>MAX(INDEX(AO$369:AO$380,$D1151)+AO1142*(1+$E1151),0.01)</f>
        <v/>
      </c>
      <c r="AP1151" s="36">
        <f>MAX(INDEX(AP$369:AP$380,$D1151)+AP1142*(1+$E1151),0.01)</f>
        <v/>
      </c>
      <c r="AQ1151" s="36">
        <f>MAX(INDEX(AQ$369:AQ$380,$D1151)+AQ1142*(1+$E1151),0.01)</f>
        <v/>
      </c>
      <c r="AR1151" s="36">
        <f>MAX(INDEX(AR$369:AR$380,$D1151)+AR1142*(1+$E1151),0.01)</f>
        <v/>
      </c>
      <c r="AS1151" s="36">
        <f>MAX(INDEX(AS$369:AS$380,$D1151)+AS1142*(1+$E1151),0.01)</f>
        <v/>
      </c>
      <c r="AT1151" s="36">
        <f>MAX(INDEX(AT$369:AT$380,$D1151)+AT1142*(1+$E1151),0.01)</f>
        <v/>
      </c>
      <c r="AU1151" s="36">
        <f>MAX(INDEX(AU$369:AU$380,$D1151)+AU1142*(1+$E1151),0.01)</f>
        <v/>
      </c>
      <c r="AV1151" s="36">
        <f>MAX(INDEX(AV$369:AV$380,$D1151)+AV1142*(1+$E1151),0.01)</f>
        <v/>
      </c>
      <c r="AW1151" s="36">
        <f>MAX(INDEX(AW$369:AW$380,$D1151)+AW1142*(1+$E1151),0.01)</f>
        <v/>
      </c>
      <c r="AX1151" s="36">
        <f>MAX(INDEX(AX$369:AX$380,$D1151)+AX1142*(1+$E1151),0.01)</f>
        <v/>
      </c>
      <c r="AY1151" s="36">
        <f>MAX(INDEX(AY$369:AY$380,$D1151)+AY1142*(1+$E1151),0.01)</f>
        <v/>
      </c>
    </row>
    <row r="1152" hidden="1" outlineLevel="2">
      <c r="A1152" s="14" t="inlineStr">
        <is>
          <t>atp</t>
        </is>
      </c>
      <c r="B1152" s="14" t="inlineStr">
        <is>
          <t>die</t>
        </is>
      </c>
      <c r="C1152" s="14" t="inlineStr">
        <is>
          <t>avi</t>
        </is>
      </c>
      <c r="D1152" s="36">
        <f>INDEX(Inputs!$U$5:$U$132,MATCH($B1152&amp;"|"&amp;$C1152,Inputs!$A$5:$A$132,0))</f>
        <v/>
      </c>
      <c r="E1152" s="36">
        <f>INDEX(Inputs!$V$5:$V$132,MATCH($B1152&amp;"|"&amp;$C1152,Inputs!$A$5:$A$132,0))</f>
        <v/>
      </c>
      <c r="F1152" s="35" t="n"/>
      <c r="G1152" s="35" t="n"/>
      <c r="H1152" s="14">
        <f>INDEX(VarLab,MATCH($A1152,VarKey,0))&amp;INDEX(MemLab,MATCH($C1152&amp;"|"&amp;$B1152,MemKey,0))</f>
        <v/>
      </c>
      <c r="I1152" s="14">
        <f>INDEX(VarUnit,MATCH($A1152,VarKey,0))</f>
        <v/>
      </c>
      <c r="J1152" s="14">
        <f>INDEX(VarSrc,MATCH($A1152,VarKey,0))</f>
        <v/>
      </c>
      <c r="K1152" s="11">
        <f>CodePrefix&amp;$A1152&amp;IF($C1152="","","."&amp;$C1152&amp;"."&amp;$B1152)&amp;INDEX(VarEnd,MATCH($A1152,VarKey,0))&amp;K$5</f>
        <v/>
      </c>
      <c r="L1152" s="37">
        <f>MAX(INDEX(L$369:L$380,$D1152)+L1143*(1+$E1152),0.01)</f>
        <v/>
      </c>
      <c r="M1152" s="36">
        <f>MAX(INDEX(M$369:M$380,$D1152)+M1143*(1+$E1152),0.01)</f>
        <v/>
      </c>
      <c r="N1152" s="36">
        <f>MAX(INDEX(N$369:N$380,$D1152)+N1143*(1+$E1152),0.01)</f>
        <v/>
      </c>
      <c r="O1152" s="36">
        <f>MAX(INDEX(O$369:O$380,$D1152)+O1143*(1+$E1152),0.01)</f>
        <v/>
      </c>
      <c r="P1152" s="36">
        <f>MAX(INDEX(P$369:P$380,$D1152)+P1143*(1+$E1152),0.01)</f>
        <v/>
      </c>
      <c r="Q1152" s="36">
        <f>MAX(INDEX(Q$369:Q$380,$D1152)+Q1143*(1+$E1152),0.01)</f>
        <v/>
      </c>
      <c r="R1152" s="36">
        <f>MAX(INDEX(R$369:R$380,$D1152)+R1143*(1+$E1152),0.01)</f>
        <v/>
      </c>
      <c r="S1152" s="36">
        <f>MAX(INDEX(S$369:S$380,$D1152)+S1143*(1+$E1152),0.01)</f>
        <v/>
      </c>
      <c r="T1152" s="36">
        <f>MAX(INDEX(T$369:T$380,$D1152)+T1143*(1+$E1152),0.01)</f>
        <v/>
      </c>
      <c r="U1152" s="36">
        <f>MAX(INDEX(U$369:U$380,$D1152)+U1143*(1+$E1152),0.01)</f>
        <v/>
      </c>
      <c r="V1152" s="36">
        <f>MAX(INDEX(V$369:V$380,$D1152)+V1143*(1+$E1152),0.01)</f>
        <v/>
      </c>
      <c r="W1152" s="36">
        <f>MAX(INDEX(W$369:W$380,$D1152)+W1143*(1+$E1152),0.01)</f>
        <v/>
      </c>
      <c r="X1152" s="36">
        <f>MAX(INDEX(X$369:X$380,$D1152)+X1143*(1+$E1152),0.01)</f>
        <v/>
      </c>
      <c r="Y1152" s="36">
        <f>MAX(INDEX(Y$369:Y$380,$D1152)+Y1143*(1+$E1152),0.01)</f>
        <v/>
      </c>
      <c r="Z1152" s="36">
        <f>MAX(INDEX(Z$369:Z$380,$D1152)+Z1143*(1+$E1152),0.01)</f>
        <v/>
      </c>
      <c r="AA1152" s="36">
        <f>MAX(INDEX(AA$369:AA$380,$D1152)+AA1143*(1+$E1152),0.01)</f>
        <v/>
      </c>
      <c r="AB1152" s="36">
        <f>MAX(INDEX(AB$369:AB$380,$D1152)+AB1143*(1+$E1152),0.01)</f>
        <v/>
      </c>
      <c r="AC1152" s="36">
        <f>MAX(INDEX(AC$369:AC$380,$D1152)+AC1143*(1+$E1152),0.01)</f>
        <v/>
      </c>
      <c r="AD1152" s="36">
        <f>MAX(INDEX(AD$369:AD$380,$D1152)+AD1143*(1+$E1152),0.01)</f>
        <v/>
      </c>
      <c r="AF1152" s="11">
        <f>CodePrefix&amp;$A1152&amp;IF($C1152="","","."&amp;$C1152&amp;"."&amp;$B1152)&amp;INDEX(VarEnd,MATCH($A1152,VarKey,0))&amp;AF$5</f>
        <v/>
      </c>
      <c r="AG1152" s="37">
        <f>MAX(INDEX(AG$369:AG$380,$D1152)+AG1143*(1+$E1152),0.01)</f>
        <v/>
      </c>
      <c r="AH1152" s="36">
        <f>MAX(INDEX(AH$369:AH$380,$D1152)+AH1143*(1+$E1152),0.01)</f>
        <v/>
      </c>
      <c r="AI1152" s="36">
        <f>MAX(INDEX(AI$369:AI$380,$D1152)+AI1143*(1+$E1152),0.01)</f>
        <v/>
      </c>
      <c r="AJ1152" s="36">
        <f>MAX(INDEX(AJ$369:AJ$380,$D1152)+AJ1143*(1+$E1152),0.01)</f>
        <v/>
      </c>
      <c r="AK1152" s="36">
        <f>MAX(INDEX(AK$369:AK$380,$D1152)+AK1143*(1+$E1152),0.01)</f>
        <v/>
      </c>
      <c r="AL1152" s="36">
        <f>MAX(INDEX(AL$369:AL$380,$D1152)+AL1143*(1+$E1152),0.01)</f>
        <v/>
      </c>
      <c r="AM1152" s="36">
        <f>MAX(INDEX(AM$369:AM$380,$D1152)+AM1143*(1+$E1152),0.01)</f>
        <v/>
      </c>
      <c r="AN1152" s="36">
        <f>MAX(INDEX(AN$369:AN$380,$D1152)+AN1143*(1+$E1152),0.01)</f>
        <v/>
      </c>
      <c r="AO1152" s="36">
        <f>MAX(INDEX(AO$369:AO$380,$D1152)+AO1143*(1+$E1152),0.01)</f>
        <v/>
      </c>
      <c r="AP1152" s="36">
        <f>MAX(INDEX(AP$369:AP$380,$D1152)+AP1143*(1+$E1152),0.01)</f>
        <v/>
      </c>
      <c r="AQ1152" s="36">
        <f>MAX(INDEX(AQ$369:AQ$380,$D1152)+AQ1143*(1+$E1152),0.01)</f>
        <v/>
      </c>
      <c r="AR1152" s="36">
        <f>MAX(INDEX(AR$369:AR$380,$D1152)+AR1143*(1+$E1152),0.01)</f>
        <v/>
      </c>
      <c r="AS1152" s="36">
        <f>MAX(INDEX(AS$369:AS$380,$D1152)+AS1143*(1+$E1152),0.01)</f>
        <v/>
      </c>
      <c r="AT1152" s="36">
        <f>MAX(INDEX(AT$369:AT$380,$D1152)+AT1143*(1+$E1152),0.01)</f>
        <v/>
      </c>
      <c r="AU1152" s="36">
        <f>MAX(INDEX(AU$369:AU$380,$D1152)+AU1143*(1+$E1152),0.01)</f>
        <v/>
      </c>
      <c r="AV1152" s="36">
        <f>MAX(INDEX(AV$369:AV$380,$D1152)+AV1143*(1+$E1152),0.01)</f>
        <v/>
      </c>
      <c r="AW1152" s="36">
        <f>MAX(INDEX(AW$369:AW$380,$D1152)+AW1143*(1+$E1152),0.01)</f>
        <v/>
      </c>
      <c r="AX1152" s="36">
        <f>MAX(INDEX(AX$369:AX$380,$D1152)+AX1143*(1+$E1152),0.01)</f>
        <v/>
      </c>
      <c r="AY1152" s="36">
        <f>MAX(INDEX(AY$369:AY$380,$D1152)+AY1143*(1+$E1152),0.01)</f>
        <v/>
      </c>
    </row>
    <row r="1153" hidden="1" outlineLevel="2">
      <c r="A1153" s="14" t="inlineStr">
        <is>
          <t>atp</t>
        </is>
      </c>
      <c r="B1153" s="14" t="inlineStr">
        <is>
          <t>lpg</t>
        </is>
      </c>
      <c r="C1153" s="14" t="inlineStr">
        <is>
          <t>avi</t>
        </is>
      </c>
      <c r="D1153" s="36">
        <f>INDEX(Inputs!$U$5:$U$132,MATCH($B1153&amp;"|"&amp;$C1153,Inputs!$A$5:$A$132,0))</f>
        <v/>
      </c>
      <c r="E1153" s="36">
        <f>INDEX(Inputs!$V$5:$V$132,MATCH($B1153&amp;"|"&amp;$C1153,Inputs!$A$5:$A$132,0))</f>
        <v/>
      </c>
      <c r="F1153" s="35" t="n"/>
      <c r="G1153" s="35" t="n"/>
      <c r="H1153" s="14">
        <f>INDEX(VarLab,MATCH($A1153,VarKey,0))&amp;INDEX(MemLab,MATCH($C1153&amp;"|"&amp;$B1153,MemKey,0))</f>
        <v/>
      </c>
      <c r="I1153" s="14">
        <f>INDEX(VarUnit,MATCH($A1153,VarKey,0))</f>
        <v/>
      </c>
      <c r="J1153" s="14">
        <f>INDEX(VarSrc,MATCH($A1153,VarKey,0))</f>
        <v/>
      </c>
      <c r="K1153" s="11">
        <f>CodePrefix&amp;$A1153&amp;IF($C1153="","","."&amp;$C1153&amp;"."&amp;$B1153)&amp;INDEX(VarEnd,MATCH($A1153,VarKey,0))&amp;K$5</f>
        <v/>
      </c>
      <c r="L1153" s="37">
        <f>MAX(INDEX(L$369:L$380,$D1153)+L1144*(1+$E1153),0.01)</f>
        <v/>
      </c>
      <c r="M1153" s="36">
        <f>MAX(INDEX(M$369:M$380,$D1153)+M1144*(1+$E1153),0.01)</f>
        <v/>
      </c>
      <c r="N1153" s="36">
        <f>MAX(INDEX(N$369:N$380,$D1153)+N1144*(1+$E1153),0.01)</f>
        <v/>
      </c>
      <c r="O1153" s="36">
        <f>MAX(INDEX(O$369:O$380,$D1153)+O1144*(1+$E1153),0.01)</f>
        <v/>
      </c>
      <c r="P1153" s="36">
        <f>MAX(INDEX(P$369:P$380,$D1153)+P1144*(1+$E1153),0.01)</f>
        <v/>
      </c>
      <c r="Q1153" s="36">
        <f>MAX(INDEX(Q$369:Q$380,$D1153)+Q1144*(1+$E1153),0.01)</f>
        <v/>
      </c>
      <c r="R1153" s="36">
        <f>MAX(INDEX(R$369:R$380,$D1153)+R1144*(1+$E1153),0.01)</f>
        <v/>
      </c>
      <c r="S1153" s="36">
        <f>MAX(INDEX(S$369:S$380,$D1153)+S1144*(1+$E1153),0.01)</f>
        <v/>
      </c>
      <c r="T1153" s="36">
        <f>MAX(INDEX(T$369:T$380,$D1153)+T1144*(1+$E1153),0.01)</f>
        <v/>
      </c>
      <c r="U1153" s="36">
        <f>MAX(INDEX(U$369:U$380,$D1153)+U1144*(1+$E1153),0.01)</f>
        <v/>
      </c>
      <c r="V1153" s="36">
        <f>MAX(INDEX(V$369:V$380,$D1153)+V1144*(1+$E1153),0.01)</f>
        <v/>
      </c>
      <c r="W1153" s="36">
        <f>MAX(INDEX(W$369:W$380,$D1153)+W1144*(1+$E1153),0.01)</f>
        <v/>
      </c>
      <c r="X1153" s="36">
        <f>MAX(INDEX(X$369:X$380,$D1153)+X1144*(1+$E1153),0.01)</f>
        <v/>
      </c>
      <c r="Y1153" s="36">
        <f>MAX(INDEX(Y$369:Y$380,$D1153)+Y1144*(1+$E1153),0.01)</f>
        <v/>
      </c>
      <c r="Z1153" s="36">
        <f>MAX(INDEX(Z$369:Z$380,$D1153)+Z1144*(1+$E1153),0.01)</f>
        <v/>
      </c>
      <c r="AA1153" s="36">
        <f>MAX(INDEX(AA$369:AA$380,$D1153)+AA1144*(1+$E1153),0.01)</f>
        <v/>
      </c>
      <c r="AB1153" s="36">
        <f>MAX(INDEX(AB$369:AB$380,$D1153)+AB1144*(1+$E1153),0.01)</f>
        <v/>
      </c>
      <c r="AC1153" s="36">
        <f>MAX(INDEX(AC$369:AC$380,$D1153)+AC1144*(1+$E1153),0.01)</f>
        <v/>
      </c>
      <c r="AD1153" s="36">
        <f>MAX(INDEX(AD$369:AD$380,$D1153)+AD1144*(1+$E1153),0.01)</f>
        <v/>
      </c>
      <c r="AF1153" s="11">
        <f>CodePrefix&amp;$A1153&amp;IF($C1153="","","."&amp;$C1153&amp;"."&amp;$B1153)&amp;INDEX(VarEnd,MATCH($A1153,VarKey,0))&amp;AF$5</f>
        <v/>
      </c>
      <c r="AG1153" s="37">
        <f>MAX(INDEX(AG$369:AG$380,$D1153)+AG1144*(1+$E1153),0.01)</f>
        <v/>
      </c>
      <c r="AH1153" s="36">
        <f>MAX(INDEX(AH$369:AH$380,$D1153)+AH1144*(1+$E1153),0.01)</f>
        <v/>
      </c>
      <c r="AI1153" s="36">
        <f>MAX(INDEX(AI$369:AI$380,$D1153)+AI1144*(1+$E1153),0.01)</f>
        <v/>
      </c>
      <c r="AJ1153" s="36">
        <f>MAX(INDEX(AJ$369:AJ$380,$D1153)+AJ1144*(1+$E1153),0.01)</f>
        <v/>
      </c>
      <c r="AK1153" s="36">
        <f>MAX(INDEX(AK$369:AK$380,$D1153)+AK1144*(1+$E1153),0.01)</f>
        <v/>
      </c>
      <c r="AL1153" s="36">
        <f>MAX(INDEX(AL$369:AL$380,$D1153)+AL1144*(1+$E1153),0.01)</f>
        <v/>
      </c>
      <c r="AM1153" s="36">
        <f>MAX(INDEX(AM$369:AM$380,$D1153)+AM1144*(1+$E1153),0.01)</f>
        <v/>
      </c>
      <c r="AN1153" s="36">
        <f>MAX(INDEX(AN$369:AN$380,$D1153)+AN1144*(1+$E1153),0.01)</f>
        <v/>
      </c>
      <c r="AO1153" s="36">
        <f>MAX(INDEX(AO$369:AO$380,$D1153)+AO1144*(1+$E1153),0.01)</f>
        <v/>
      </c>
      <c r="AP1153" s="36">
        <f>MAX(INDEX(AP$369:AP$380,$D1153)+AP1144*(1+$E1153),0.01)</f>
        <v/>
      </c>
      <c r="AQ1153" s="36">
        <f>MAX(INDEX(AQ$369:AQ$380,$D1153)+AQ1144*(1+$E1153),0.01)</f>
        <v/>
      </c>
      <c r="AR1153" s="36">
        <f>MAX(INDEX(AR$369:AR$380,$D1153)+AR1144*(1+$E1153),0.01)</f>
        <v/>
      </c>
      <c r="AS1153" s="36">
        <f>MAX(INDEX(AS$369:AS$380,$D1153)+AS1144*(1+$E1153),0.01)</f>
        <v/>
      </c>
      <c r="AT1153" s="36">
        <f>MAX(INDEX(AT$369:AT$380,$D1153)+AT1144*(1+$E1153),0.01)</f>
        <v/>
      </c>
      <c r="AU1153" s="36">
        <f>MAX(INDEX(AU$369:AU$380,$D1153)+AU1144*(1+$E1153),0.01)</f>
        <v/>
      </c>
      <c r="AV1153" s="36">
        <f>MAX(INDEX(AV$369:AV$380,$D1153)+AV1144*(1+$E1153),0.01)</f>
        <v/>
      </c>
      <c r="AW1153" s="36">
        <f>MAX(INDEX(AW$369:AW$380,$D1153)+AW1144*(1+$E1153),0.01)</f>
        <v/>
      </c>
      <c r="AX1153" s="36">
        <f>MAX(INDEX(AX$369:AX$380,$D1153)+AX1144*(1+$E1153),0.01)</f>
        <v/>
      </c>
      <c r="AY1153" s="36">
        <f>MAX(INDEX(AY$369:AY$380,$D1153)+AY1144*(1+$E1153),0.01)</f>
        <v/>
      </c>
    </row>
    <row r="1154" hidden="1" outlineLevel="2">
      <c r="A1154" s="14" t="inlineStr">
        <is>
          <t>atp</t>
        </is>
      </c>
      <c r="B1154" s="14" t="inlineStr">
        <is>
          <t>ker</t>
        </is>
      </c>
      <c r="C1154" s="14" t="inlineStr">
        <is>
          <t>avi</t>
        </is>
      </c>
      <c r="D1154" s="36">
        <f>INDEX(Inputs!$U$5:$U$132,MATCH($B1154&amp;"|"&amp;$C1154,Inputs!$A$5:$A$132,0))</f>
        <v/>
      </c>
      <c r="E1154" s="36">
        <f>INDEX(Inputs!$V$5:$V$132,MATCH($B1154&amp;"|"&amp;$C1154,Inputs!$A$5:$A$132,0))</f>
        <v/>
      </c>
      <c r="F1154" s="35" t="n"/>
      <c r="G1154" s="35" t="n"/>
      <c r="H1154" s="14">
        <f>INDEX(VarLab,MATCH($A1154,VarKey,0))&amp;INDEX(MemLab,MATCH($C1154&amp;"|"&amp;$B1154,MemKey,0))</f>
        <v/>
      </c>
      <c r="I1154" s="14">
        <f>INDEX(VarUnit,MATCH($A1154,VarKey,0))</f>
        <v/>
      </c>
      <c r="J1154" s="14">
        <f>INDEX(VarSrc,MATCH($A1154,VarKey,0))</f>
        <v/>
      </c>
      <c r="K1154" s="11">
        <f>CodePrefix&amp;$A1154&amp;IF($C1154="","","."&amp;$C1154&amp;"."&amp;$B1154)&amp;INDEX(VarEnd,MATCH($A1154,VarKey,0))&amp;K$5</f>
        <v/>
      </c>
      <c r="L1154" s="37">
        <f>MAX(INDEX(L$369:L$380,$D1154)+L1145*(1+$E1154),0.01)</f>
        <v/>
      </c>
      <c r="M1154" s="36">
        <f>MAX(INDEX(M$369:M$380,$D1154)+M1145*(1+$E1154),0.01)</f>
        <v/>
      </c>
      <c r="N1154" s="36">
        <f>MAX(INDEX(N$369:N$380,$D1154)+N1145*(1+$E1154),0.01)</f>
        <v/>
      </c>
      <c r="O1154" s="36">
        <f>MAX(INDEX(O$369:O$380,$D1154)+O1145*(1+$E1154),0.01)</f>
        <v/>
      </c>
      <c r="P1154" s="36">
        <f>MAX(INDEX(P$369:P$380,$D1154)+P1145*(1+$E1154),0.01)</f>
        <v/>
      </c>
      <c r="Q1154" s="36">
        <f>MAX(INDEX(Q$369:Q$380,$D1154)+Q1145*(1+$E1154),0.01)</f>
        <v/>
      </c>
      <c r="R1154" s="36">
        <f>MAX(INDEX(R$369:R$380,$D1154)+R1145*(1+$E1154),0.01)</f>
        <v/>
      </c>
      <c r="S1154" s="36">
        <f>MAX(INDEX(S$369:S$380,$D1154)+S1145*(1+$E1154),0.01)</f>
        <v/>
      </c>
      <c r="T1154" s="36">
        <f>MAX(INDEX(T$369:T$380,$D1154)+T1145*(1+$E1154),0.01)</f>
        <v/>
      </c>
      <c r="U1154" s="36">
        <f>MAX(INDEX(U$369:U$380,$D1154)+U1145*(1+$E1154),0.01)</f>
        <v/>
      </c>
      <c r="V1154" s="36">
        <f>MAX(INDEX(V$369:V$380,$D1154)+V1145*(1+$E1154),0.01)</f>
        <v/>
      </c>
      <c r="W1154" s="36">
        <f>MAX(INDEX(W$369:W$380,$D1154)+W1145*(1+$E1154),0.01)</f>
        <v/>
      </c>
      <c r="X1154" s="36">
        <f>MAX(INDEX(X$369:X$380,$D1154)+X1145*(1+$E1154),0.01)</f>
        <v/>
      </c>
      <c r="Y1154" s="36">
        <f>MAX(INDEX(Y$369:Y$380,$D1154)+Y1145*(1+$E1154),0.01)</f>
        <v/>
      </c>
      <c r="Z1154" s="36">
        <f>MAX(INDEX(Z$369:Z$380,$D1154)+Z1145*(1+$E1154),0.01)</f>
        <v/>
      </c>
      <c r="AA1154" s="36">
        <f>MAX(INDEX(AA$369:AA$380,$D1154)+AA1145*(1+$E1154),0.01)</f>
        <v/>
      </c>
      <c r="AB1154" s="36">
        <f>MAX(INDEX(AB$369:AB$380,$D1154)+AB1145*(1+$E1154),0.01)</f>
        <v/>
      </c>
      <c r="AC1154" s="36">
        <f>MAX(INDEX(AC$369:AC$380,$D1154)+AC1145*(1+$E1154),0.01)</f>
        <v/>
      </c>
      <c r="AD1154" s="36">
        <f>MAX(INDEX(AD$369:AD$380,$D1154)+AD1145*(1+$E1154),0.01)</f>
        <v/>
      </c>
      <c r="AF1154" s="11">
        <f>CodePrefix&amp;$A1154&amp;IF($C1154="","","."&amp;$C1154&amp;"."&amp;$B1154)&amp;INDEX(VarEnd,MATCH($A1154,VarKey,0))&amp;AF$5</f>
        <v/>
      </c>
      <c r="AG1154" s="37">
        <f>MAX(INDEX(AG$369:AG$380,$D1154)+AG1145*(1+$E1154),0.01)</f>
        <v/>
      </c>
      <c r="AH1154" s="36">
        <f>MAX(INDEX(AH$369:AH$380,$D1154)+AH1145*(1+$E1154),0.01)</f>
        <v/>
      </c>
      <c r="AI1154" s="36">
        <f>MAX(INDEX(AI$369:AI$380,$D1154)+AI1145*(1+$E1154),0.01)</f>
        <v/>
      </c>
      <c r="AJ1154" s="36">
        <f>MAX(INDEX(AJ$369:AJ$380,$D1154)+AJ1145*(1+$E1154),0.01)</f>
        <v/>
      </c>
      <c r="AK1154" s="36">
        <f>MAX(INDEX(AK$369:AK$380,$D1154)+AK1145*(1+$E1154),0.01)</f>
        <v/>
      </c>
      <c r="AL1154" s="36">
        <f>MAX(INDEX(AL$369:AL$380,$D1154)+AL1145*(1+$E1154),0.01)</f>
        <v/>
      </c>
      <c r="AM1154" s="36">
        <f>MAX(INDEX(AM$369:AM$380,$D1154)+AM1145*(1+$E1154),0.01)</f>
        <v/>
      </c>
      <c r="AN1154" s="36">
        <f>MAX(INDEX(AN$369:AN$380,$D1154)+AN1145*(1+$E1154),0.01)</f>
        <v/>
      </c>
      <c r="AO1154" s="36">
        <f>MAX(INDEX(AO$369:AO$380,$D1154)+AO1145*(1+$E1154),0.01)</f>
        <v/>
      </c>
      <c r="AP1154" s="36">
        <f>MAX(INDEX(AP$369:AP$380,$D1154)+AP1145*(1+$E1154),0.01)</f>
        <v/>
      </c>
      <c r="AQ1154" s="36">
        <f>MAX(INDEX(AQ$369:AQ$380,$D1154)+AQ1145*(1+$E1154),0.01)</f>
        <v/>
      </c>
      <c r="AR1154" s="36">
        <f>MAX(INDEX(AR$369:AR$380,$D1154)+AR1145*(1+$E1154),0.01)</f>
        <v/>
      </c>
      <c r="AS1154" s="36">
        <f>MAX(INDEX(AS$369:AS$380,$D1154)+AS1145*(1+$E1154),0.01)</f>
        <v/>
      </c>
      <c r="AT1154" s="36">
        <f>MAX(INDEX(AT$369:AT$380,$D1154)+AT1145*(1+$E1154),0.01)</f>
        <v/>
      </c>
      <c r="AU1154" s="36">
        <f>MAX(INDEX(AU$369:AU$380,$D1154)+AU1145*(1+$E1154),0.01)</f>
        <v/>
      </c>
      <c r="AV1154" s="36">
        <f>MAX(INDEX(AV$369:AV$380,$D1154)+AV1145*(1+$E1154),0.01)</f>
        <v/>
      </c>
      <c r="AW1154" s="36">
        <f>MAX(INDEX(AW$369:AW$380,$D1154)+AW1145*(1+$E1154),0.01)</f>
        <v/>
      </c>
      <c r="AX1154" s="36">
        <f>MAX(INDEX(AX$369:AX$380,$D1154)+AX1145*(1+$E1154),0.01)</f>
        <v/>
      </c>
      <c r="AY1154" s="36">
        <f>MAX(INDEX(AY$369:AY$380,$D1154)+AY1145*(1+$E1154),0.01)</f>
        <v/>
      </c>
    </row>
    <row r="1155" hidden="1" outlineLevel="2">
      <c r="A1155" s="14" t="inlineStr">
        <is>
          <t>atp</t>
        </is>
      </c>
      <c r="B1155" s="14" t="inlineStr">
        <is>
          <t>oop</t>
        </is>
      </c>
      <c r="C1155" s="14" t="inlineStr">
        <is>
          <t>avi</t>
        </is>
      </c>
      <c r="D1155" s="36">
        <f>INDEX(Inputs!$U$5:$U$132,MATCH($B1155&amp;"|"&amp;$C1155,Inputs!$A$5:$A$132,0))</f>
        <v/>
      </c>
      <c r="E1155" s="36">
        <f>INDEX(Inputs!$V$5:$V$132,MATCH($B1155&amp;"|"&amp;$C1155,Inputs!$A$5:$A$132,0))</f>
        <v/>
      </c>
      <c r="F1155" s="35" t="n"/>
      <c r="G1155" s="35" t="n"/>
      <c r="H1155" s="14">
        <f>INDEX(VarLab,MATCH($A1155,VarKey,0))&amp;INDEX(MemLab,MATCH($C1155&amp;"|"&amp;$B1155,MemKey,0))</f>
        <v/>
      </c>
      <c r="I1155" s="14">
        <f>INDEX(VarUnit,MATCH($A1155,VarKey,0))</f>
        <v/>
      </c>
      <c r="J1155" s="14">
        <f>INDEX(VarSrc,MATCH($A1155,VarKey,0))</f>
        <v/>
      </c>
      <c r="K1155" s="11">
        <f>CodePrefix&amp;$A1155&amp;IF($C1155="","","."&amp;$C1155&amp;"."&amp;$B1155)&amp;INDEX(VarEnd,MATCH($A1155,VarKey,0))&amp;K$5</f>
        <v/>
      </c>
      <c r="L1155" s="37">
        <f>MAX(INDEX(L$369:L$380,$D1155)+L1146*(1+$E1155),0.01)</f>
        <v/>
      </c>
      <c r="M1155" s="36">
        <f>MAX(INDEX(M$369:M$380,$D1155)+M1146*(1+$E1155),0.01)</f>
        <v/>
      </c>
      <c r="N1155" s="36">
        <f>MAX(INDEX(N$369:N$380,$D1155)+N1146*(1+$E1155),0.01)</f>
        <v/>
      </c>
      <c r="O1155" s="36">
        <f>MAX(INDEX(O$369:O$380,$D1155)+O1146*(1+$E1155),0.01)</f>
        <v/>
      </c>
      <c r="P1155" s="36">
        <f>MAX(INDEX(P$369:P$380,$D1155)+P1146*(1+$E1155),0.01)</f>
        <v/>
      </c>
      <c r="Q1155" s="36">
        <f>MAX(INDEX(Q$369:Q$380,$D1155)+Q1146*(1+$E1155),0.01)</f>
        <v/>
      </c>
      <c r="R1155" s="36">
        <f>MAX(INDEX(R$369:R$380,$D1155)+R1146*(1+$E1155),0.01)</f>
        <v/>
      </c>
      <c r="S1155" s="36">
        <f>MAX(INDEX(S$369:S$380,$D1155)+S1146*(1+$E1155),0.01)</f>
        <v/>
      </c>
      <c r="T1155" s="36">
        <f>MAX(INDEX(T$369:T$380,$D1155)+T1146*(1+$E1155),0.01)</f>
        <v/>
      </c>
      <c r="U1155" s="36">
        <f>MAX(INDEX(U$369:U$380,$D1155)+U1146*(1+$E1155),0.01)</f>
        <v/>
      </c>
      <c r="V1155" s="36">
        <f>MAX(INDEX(V$369:V$380,$D1155)+V1146*(1+$E1155),0.01)</f>
        <v/>
      </c>
      <c r="W1155" s="36">
        <f>MAX(INDEX(W$369:W$380,$D1155)+W1146*(1+$E1155),0.01)</f>
        <v/>
      </c>
      <c r="X1155" s="36">
        <f>MAX(INDEX(X$369:X$380,$D1155)+X1146*(1+$E1155),0.01)</f>
        <v/>
      </c>
      <c r="Y1155" s="36">
        <f>MAX(INDEX(Y$369:Y$380,$D1155)+Y1146*(1+$E1155),0.01)</f>
        <v/>
      </c>
      <c r="Z1155" s="36">
        <f>MAX(INDEX(Z$369:Z$380,$D1155)+Z1146*(1+$E1155),0.01)</f>
        <v/>
      </c>
      <c r="AA1155" s="36">
        <f>MAX(INDEX(AA$369:AA$380,$D1155)+AA1146*(1+$E1155),0.01)</f>
        <v/>
      </c>
      <c r="AB1155" s="36">
        <f>MAX(INDEX(AB$369:AB$380,$D1155)+AB1146*(1+$E1155),0.01)</f>
        <v/>
      </c>
      <c r="AC1155" s="36">
        <f>MAX(INDEX(AC$369:AC$380,$D1155)+AC1146*(1+$E1155),0.01)</f>
        <v/>
      </c>
      <c r="AD1155" s="36">
        <f>MAX(INDEX(AD$369:AD$380,$D1155)+AD1146*(1+$E1155),0.01)</f>
        <v/>
      </c>
      <c r="AF1155" s="11">
        <f>CodePrefix&amp;$A1155&amp;IF($C1155="","","."&amp;$C1155&amp;"."&amp;$B1155)&amp;INDEX(VarEnd,MATCH($A1155,VarKey,0))&amp;AF$5</f>
        <v/>
      </c>
      <c r="AG1155" s="37">
        <f>MAX(INDEX(AG$369:AG$380,$D1155)+AG1146*(1+$E1155),0.01)</f>
        <v/>
      </c>
      <c r="AH1155" s="36">
        <f>MAX(INDEX(AH$369:AH$380,$D1155)+AH1146*(1+$E1155),0.01)</f>
        <v/>
      </c>
      <c r="AI1155" s="36">
        <f>MAX(INDEX(AI$369:AI$380,$D1155)+AI1146*(1+$E1155),0.01)</f>
        <v/>
      </c>
      <c r="AJ1155" s="36">
        <f>MAX(INDEX(AJ$369:AJ$380,$D1155)+AJ1146*(1+$E1155),0.01)</f>
        <v/>
      </c>
      <c r="AK1155" s="36">
        <f>MAX(INDEX(AK$369:AK$380,$D1155)+AK1146*(1+$E1155),0.01)</f>
        <v/>
      </c>
      <c r="AL1155" s="36">
        <f>MAX(INDEX(AL$369:AL$380,$D1155)+AL1146*(1+$E1155),0.01)</f>
        <v/>
      </c>
      <c r="AM1155" s="36">
        <f>MAX(INDEX(AM$369:AM$380,$D1155)+AM1146*(1+$E1155),0.01)</f>
        <v/>
      </c>
      <c r="AN1155" s="36">
        <f>MAX(INDEX(AN$369:AN$380,$D1155)+AN1146*(1+$E1155),0.01)</f>
        <v/>
      </c>
      <c r="AO1155" s="36">
        <f>MAX(INDEX(AO$369:AO$380,$D1155)+AO1146*(1+$E1155),0.01)</f>
        <v/>
      </c>
      <c r="AP1155" s="36">
        <f>MAX(INDEX(AP$369:AP$380,$D1155)+AP1146*(1+$E1155),0.01)</f>
        <v/>
      </c>
      <c r="AQ1155" s="36">
        <f>MAX(INDEX(AQ$369:AQ$380,$D1155)+AQ1146*(1+$E1155),0.01)</f>
        <v/>
      </c>
      <c r="AR1155" s="36">
        <f>MAX(INDEX(AR$369:AR$380,$D1155)+AR1146*(1+$E1155),0.01)</f>
        <v/>
      </c>
      <c r="AS1155" s="36">
        <f>MAX(INDEX(AS$369:AS$380,$D1155)+AS1146*(1+$E1155),0.01)</f>
        <v/>
      </c>
      <c r="AT1155" s="36">
        <f>MAX(INDEX(AT$369:AT$380,$D1155)+AT1146*(1+$E1155),0.01)</f>
        <v/>
      </c>
      <c r="AU1155" s="36">
        <f>MAX(INDEX(AU$369:AU$380,$D1155)+AU1146*(1+$E1155),0.01)</f>
        <v/>
      </c>
      <c r="AV1155" s="36">
        <f>MAX(INDEX(AV$369:AV$380,$D1155)+AV1146*(1+$E1155),0.01)</f>
        <v/>
      </c>
      <c r="AW1155" s="36">
        <f>MAX(INDEX(AW$369:AW$380,$D1155)+AW1146*(1+$E1155),0.01)</f>
        <v/>
      </c>
      <c r="AX1155" s="36">
        <f>MAX(INDEX(AX$369:AX$380,$D1155)+AX1146*(1+$E1155),0.01)</f>
        <v/>
      </c>
      <c r="AY1155" s="36">
        <f>MAX(INDEX(AY$369:AY$380,$D1155)+AY1146*(1+$E1155),0.01)</f>
        <v/>
      </c>
    </row>
    <row r="1156" hidden="1" outlineLevel="2">
      <c r="A1156" s="14" t="inlineStr">
        <is>
          <t>atp</t>
        </is>
      </c>
      <c r="B1156" s="14" t="inlineStr">
        <is>
          <t>bio</t>
        </is>
      </c>
      <c r="C1156" s="14" t="inlineStr">
        <is>
          <t>avi</t>
        </is>
      </c>
      <c r="D1156" s="36">
        <f>INDEX(Inputs!$U$5:$U$132,MATCH($B1156&amp;"|"&amp;$C1156,Inputs!$A$5:$A$132,0))</f>
        <v/>
      </c>
      <c r="E1156" s="36">
        <f>INDEX(Inputs!$V$5:$V$132,MATCH($B1156&amp;"|"&amp;$C1156,Inputs!$A$5:$A$132,0))</f>
        <v/>
      </c>
      <c r="F1156" s="35" t="n"/>
      <c r="G1156" s="35" t="n"/>
      <c r="H1156" s="14">
        <f>INDEX(VarLab,MATCH($A1156,VarKey,0))&amp;INDEX(MemLab,MATCH($C1156&amp;"|"&amp;$B1156,MemKey,0))</f>
        <v/>
      </c>
      <c r="I1156" s="14">
        <f>INDEX(VarUnit,MATCH($A1156,VarKey,0))</f>
        <v/>
      </c>
      <c r="J1156" s="14">
        <f>INDEX(VarSrc,MATCH($A1156,VarKey,0))</f>
        <v/>
      </c>
      <c r="K1156" s="11">
        <f>CodePrefix&amp;$A1156&amp;IF($C1156="","","."&amp;$C1156&amp;"."&amp;$B1156)&amp;INDEX(VarEnd,MATCH($A1156,VarKey,0))&amp;K$5</f>
        <v/>
      </c>
      <c r="L1156" s="37">
        <f>MAX(INDEX(L$369:L$380,$D1156)+L1147*(1+$E1156),0.01)</f>
        <v/>
      </c>
      <c r="M1156" s="36">
        <f>MAX(INDEX(M$369:M$380,$D1156)+M1147*(1+$E1156),0.01)</f>
        <v/>
      </c>
      <c r="N1156" s="36">
        <f>MAX(INDEX(N$369:N$380,$D1156)+N1147*(1+$E1156),0.01)</f>
        <v/>
      </c>
      <c r="O1156" s="36">
        <f>MAX(INDEX(O$369:O$380,$D1156)+O1147*(1+$E1156),0.01)</f>
        <v/>
      </c>
      <c r="P1156" s="36">
        <f>MAX(INDEX(P$369:P$380,$D1156)+P1147*(1+$E1156),0.01)</f>
        <v/>
      </c>
      <c r="Q1156" s="36">
        <f>MAX(INDEX(Q$369:Q$380,$D1156)+Q1147*(1+$E1156),0.01)</f>
        <v/>
      </c>
      <c r="R1156" s="36">
        <f>MAX(INDEX(R$369:R$380,$D1156)+R1147*(1+$E1156),0.01)</f>
        <v/>
      </c>
      <c r="S1156" s="36">
        <f>MAX(INDEX(S$369:S$380,$D1156)+S1147*(1+$E1156),0.01)</f>
        <v/>
      </c>
      <c r="T1156" s="36">
        <f>MAX(INDEX(T$369:T$380,$D1156)+T1147*(1+$E1156),0.01)</f>
        <v/>
      </c>
      <c r="U1156" s="36">
        <f>MAX(INDEX(U$369:U$380,$D1156)+U1147*(1+$E1156),0.01)</f>
        <v/>
      </c>
      <c r="V1156" s="36">
        <f>MAX(INDEX(V$369:V$380,$D1156)+V1147*(1+$E1156),0.01)</f>
        <v/>
      </c>
      <c r="W1156" s="36">
        <f>MAX(INDEX(W$369:W$380,$D1156)+W1147*(1+$E1156),0.01)</f>
        <v/>
      </c>
      <c r="X1156" s="36">
        <f>MAX(INDEX(X$369:X$380,$D1156)+X1147*(1+$E1156),0.01)</f>
        <v/>
      </c>
      <c r="Y1156" s="36">
        <f>MAX(INDEX(Y$369:Y$380,$D1156)+Y1147*(1+$E1156),0.01)</f>
        <v/>
      </c>
      <c r="Z1156" s="36">
        <f>MAX(INDEX(Z$369:Z$380,$D1156)+Z1147*(1+$E1156),0.01)</f>
        <v/>
      </c>
      <c r="AA1156" s="36">
        <f>MAX(INDEX(AA$369:AA$380,$D1156)+AA1147*(1+$E1156),0.01)</f>
        <v/>
      </c>
      <c r="AB1156" s="36">
        <f>MAX(INDEX(AB$369:AB$380,$D1156)+AB1147*(1+$E1156),0.01)</f>
        <v/>
      </c>
      <c r="AC1156" s="36">
        <f>MAX(INDEX(AC$369:AC$380,$D1156)+AC1147*(1+$E1156),0.01)</f>
        <v/>
      </c>
      <c r="AD1156" s="36">
        <f>MAX(INDEX(AD$369:AD$380,$D1156)+AD1147*(1+$E1156),0.01)</f>
        <v/>
      </c>
      <c r="AF1156" s="11">
        <f>CodePrefix&amp;$A1156&amp;IF($C1156="","","."&amp;$C1156&amp;"."&amp;$B1156)&amp;INDEX(VarEnd,MATCH($A1156,VarKey,0))&amp;AF$5</f>
        <v/>
      </c>
      <c r="AG1156" s="37">
        <f>MAX(INDEX(AG$369:AG$380,$D1156)+AG1147*(1+$E1156),0.01)</f>
        <v/>
      </c>
      <c r="AH1156" s="36">
        <f>MAX(INDEX(AH$369:AH$380,$D1156)+AH1147*(1+$E1156),0.01)</f>
        <v/>
      </c>
      <c r="AI1156" s="36">
        <f>MAX(INDEX(AI$369:AI$380,$D1156)+AI1147*(1+$E1156),0.01)</f>
        <v/>
      </c>
      <c r="AJ1156" s="36">
        <f>MAX(INDEX(AJ$369:AJ$380,$D1156)+AJ1147*(1+$E1156),0.01)</f>
        <v/>
      </c>
      <c r="AK1156" s="36">
        <f>MAX(INDEX(AK$369:AK$380,$D1156)+AK1147*(1+$E1156),0.01)</f>
        <v/>
      </c>
      <c r="AL1156" s="36">
        <f>MAX(INDEX(AL$369:AL$380,$D1156)+AL1147*(1+$E1156),0.01)</f>
        <v/>
      </c>
      <c r="AM1156" s="36">
        <f>MAX(INDEX(AM$369:AM$380,$D1156)+AM1147*(1+$E1156),0.01)</f>
        <v/>
      </c>
      <c r="AN1156" s="36">
        <f>MAX(INDEX(AN$369:AN$380,$D1156)+AN1147*(1+$E1156),0.01)</f>
        <v/>
      </c>
      <c r="AO1156" s="36">
        <f>MAX(INDEX(AO$369:AO$380,$D1156)+AO1147*(1+$E1156),0.01)</f>
        <v/>
      </c>
      <c r="AP1156" s="36">
        <f>MAX(INDEX(AP$369:AP$380,$D1156)+AP1147*(1+$E1156),0.01)</f>
        <v/>
      </c>
      <c r="AQ1156" s="36">
        <f>MAX(INDEX(AQ$369:AQ$380,$D1156)+AQ1147*(1+$E1156),0.01)</f>
        <v/>
      </c>
      <c r="AR1156" s="36">
        <f>MAX(INDEX(AR$369:AR$380,$D1156)+AR1147*(1+$E1156),0.01)</f>
        <v/>
      </c>
      <c r="AS1156" s="36">
        <f>MAX(INDEX(AS$369:AS$380,$D1156)+AS1147*(1+$E1156),0.01)</f>
        <v/>
      </c>
      <c r="AT1156" s="36">
        <f>MAX(INDEX(AT$369:AT$380,$D1156)+AT1147*(1+$E1156),0.01)</f>
        <v/>
      </c>
      <c r="AU1156" s="36">
        <f>MAX(INDEX(AU$369:AU$380,$D1156)+AU1147*(1+$E1156),0.01)</f>
        <v/>
      </c>
      <c r="AV1156" s="36">
        <f>MAX(INDEX(AV$369:AV$380,$D1156)+AV1147*(1+$E1156),0.01)</f>
        <v/>
      </c>
      <c r="AW1156" s="36">
        <f>MAX(INDEX(AW$369:AW$380,$D1156)+AW1147*(1+$E1156),0.01)</f>
        <v/>
      </c>
      <c r="AX1156" s="36">
        <f>MAX(INDEX(AX$369:AX$380,$D1156)+AX1147*(1+$E1156),0.01)</f>
        <v/>
      </c>
      <c r="AY1156" s="36">
        <f>MAX(INDEX(AY$369:AY$380,$D1156)+AY1147*(1+$E1156),0.01)</f>
        <v/>
      </c>
    </row>
    <row r="1157" hidden="1" outlineLevel="2"/>
    <row r="1158" hidden="1" outlineLevel="2">
      <c r="A1158" s="14" t="inlineStr">
        <is>
          <t>shp</t>
        </is>
      </c>
      <c r="B1158" s="14" t="inlineStr">
        <is>
          <t>coa</t>
        </is>
      </c>
      <c r="C1158" s="14" t="inlineStr">
        <is>
          <t>avi</t>
        </is>
      </c>
      <c r="D1158" s="36">
        <f>INDEX(Inputs!$W$5:$W$132,MATCH($B1158&amp;"|"&amp;$C1158,Inputs!$A$5:$A$132,0))</f>
        <v/>
      </c>
      <c r="E1158" s="36">
        <f>INDEX(Inputs!$M$5:$M$132,MATCH($B1158&amp;"|"&amp;$C1158,Inputs!$A$5:$A$132,0))</f>
        <v/>
      </c>
      <c r="F1158" s="35" t="n"/>
      <c r="G1158" s="35" t="n"/>
      <c r="H1158" s="14">
        <f>INDEX(VarLab,MATCH($A1158,VarKey,0))&amp;INDEX(MemLab,MATCH($C1158&amp;"|"&amp;$B1158,MemKey,0))</f>
        <v/>
      </c>
      <c r="I1158" s="14">
        <f>INDEX(VarUnit,MATCH($A1158,VarKey,0))</f>
        <v/>
      </c>
      <c r="J1158" s="14">
        <f>INDEX(VarSrc,MATCH($A1158,VarKey,0))</f>
        <v/>
      </c>
      <c r="K1158" s="11">
        <f>CodePrefix&amp;$A1158&amp;IF($C1158="","","."&amp;$C1158&amp;"."&amp;$B1158)&amp;INDEX(VarEnd,MATCH($A1158,VarKey,0))&amp;K$5</f>
        <v/>
      </c>
      <c r="L1158" s="37">
        <f>INDEX(L$297:L$313,$E1158)*$D1158</f>
        <v/>
      </c>
      <c r="M1158" s="36">
        <f>INDEX(M$297:M$313,$E1158)*$D1158</f>
        <v/>
      </c>
      <c r="N1158" s="36">
        <f>INDEX(N$297:N$313,$E1158)*$D1158</f>
        <v/>
      </c>
      <c r="O1158" s="36">
        <f>INDEX(O$297:O$313,$E1158)*$D1158</f>
        <v/>
      </c>
      <c r="P1158" s="36">
        <f>INDEX(P$297:P$313,$E1158)*$D1158</f>
        <v/>
      </c>
      <c r="Q1158" s="36">
        <f>INDEX(Q$297:Q$313,$E1158)*$D1158</f>
        <v/>
      </c>
      <c r="R1158" s="36">
        <f>INDEX(R$297:R$313,$E1158)*$D1158</f>
        <v/>
      </c>
      <c r="S1158" s="36">
        <f>INDEX(S$297:S$313,$E1158)*$D1158</f>
        <v/>
      </c>
      <c r="T1158" s="36">
        <f>INDEX(T$297:T$313,$E1158)*$D1158</f>
        <v/>
      </c>
      <c r="U1158" s="36">
        <f>INDEX(U$297:U$313,$E1158)*$D1158</f>
        <v/>
      </c>
      <c r="V1158" s="36">
        <f>INDEX(V$297:V$313,$E1158)*$D1158</f>
        <v/>
      </c>
      <c r="W1158" s="36">
        <f>INDEX(W$297:W$313,$E1158)*$D1158</f>
        <v/>
      </c>
      <c r="X1158" s="36">
        <f>INDEX(X$297:X$313,$E1158)*$D1158</f>
        <v/>
      </c>
      <c r="Y1158" s="36">
        <f>INDEX(Y$297:Y$313,$E1158)*$D1158</f>
        <v/>
      </c>
      <c r="Z1158" s="36">
        <f>INDEX(Z$297:Z$313,$E1158)*$D1158</f>
        <v/>
      </c>
      <c r="AA1158" s="36">
        <f>INDEX(AA$297:AA$313,$E1158)*$D1158</f>
        <v/>
      </c>
      <c r="AB1158" s="36">
        <f>INDEX(AB$297:AB$313,$E1158)*$D1158</f>
        <v/>
      </c>
      <c r="AC1158" s="36">
        <f>INDEX(AC$297:AC$313,$E1158)*$D1158</f>
        <v/>
      </c>
      <c r="AD1158" s="36">
        <f>INDEX(AD$297:AD$313,$E1158)*$D1158</f>
        <v/>
      </c>
      <c r="AF1158" s="11">
        <f>CodePrefix&amp;$A1158&amp;IF($C1158="","","."&amp;$C1158&amp;"."&amp;$B1158)&amp;INDEX(VarEnd,MATCH($A1158,VarKey,0))&amp;AF$5</f>
        <v/>
      </c>
      <c r="AG1158" s="37">
        <f>INDEX(AG$297:AG$313,$E1158)*$D1158</f>
        <v/>
      </c>
      <c r="AH1158" s="36">
        <f>INDEX(AH$297:AH$313,$E1158)*$D1158</f>
        <v/>
      </c>
      <c r="AI1158" s="36">
        <f>INDEX(AI$297:AI$313,$E1158)*$D1158</f>
        <v/>
      </c>
      <c r="AJ1158" s="36">
        <f>INDEX(AJ$297:AJ$313,$E1158)*$D1158</f>
        <v/>
      </c>
      <c r="AK1158" s="36">
        <f>INDEX(AK$297:AK$313,$E1158)*$D1158</f>
        <v/>
      </c>
      <c r="AL1158" s="36">
        <f>INDEX(AL$297:AL$313,$E1158)*$D1158</f>
        <v/>
      </c>
      <c r="AM1158" s="36">
        <f>INDEX(AM$297:AM$313,$E1158)*$D1158</f>
        <v/>
      </c>
      <c r="AN1158" s="36">
        <f>INDEX(AN$297:AN$313,$E1158)*$D1158</f>
        <v/>
      </c>
      <c r="AO1158" s="36">
        <f>INDEX(AO$297:AO$313,$E1158)*$D1158</f>
        <v/>
      </c>
      <c r="AP1158" s="36">
        <f>INDEX(AP$297:AP$313,$E1158)*$D1158</f>
        <v/>
      </c>
      <c r="AQ1158" s="36">
        <f>INDEX(AQ$297:AQ$313,$E1158)*$D1158</f>
        <v/>
      </c>
      <c r="AR1158" s="36">
        <f>INDEX(AR$297:AR$313,$E1158)*$D1158</f>
        <v/>
      </c>
      <c r="AS1158" s="36">
        <f>INDEX(AS$297:AS$313,$E1158)*$D1158</f>
        <v/>
      </c>
      <c r="AT1158" s="36">
        <f>INDEX(AT$297:AT$313,$E1158)*$D1158</f>
        <v/>
      </c>
      <c r="AU1158" s="36">
        <f>INDEX(AU$297:AU$313,$E1158)*$D1158</f>
        <v/>
      </c>
      <c r="AV1158" s="36">
        <f>INDEX(AV$297:AV$313,$E1158)*$D1158</f>
        <v/>
      </c>
      <c r="AW1158" s="36">
        <f>INDEX(AW$297:AW$313,$E1158)*$D1158</f>
        <v/>
      </c>
      <c r="AX1158" s="36">
        <f>INDEX(AX$297:AX$313,$E1158)*$D1158</f>
        <v/>
      </c>
      <c r="AY1158" s="36">
        <f>INDEX(AY$297:AY$313,$E1158)*$D1158</f>
        <v/>
      </c>
    </row>
    <row r="1159" hidden="1" outlineLevel="2">
      <c r="A1159" s="14" t="inlineStr">
        <is>
          <t>shp</t>
        </is>
      </c>
      <c r="B1159" s="14" t="inlineStr">
        <is>
          <t>nga</t>
        </is>
      </c>
      <c r="C1159" s="14" t="inlineStr">
        <is>
          <t>avi</t>
        </is>
      </c>
      <c r="D1159" s="36">
        <f>INDEX(Inputs!$W$5:$W$132,MATCH($B1159&amp;"|"&amp;$C1159,Inputs!$A$5:$A$132,0))</f>
        <v/>
      </c>
      <c r="E1159" s="36">
        <f>INDEX(Inputs!$M$5:$M$132,MATCH($B1159&amp;"|"&amp;$C1159,Inputs!$A$5:$A$132,0))</f>
        <v/>
      </c>
      <c r="F1159" s="35" t="n"/>
      <c r="G1159" s="35" t="n"/>
      <c r="H1159" s="14">
        <f>INDEX(VarLab,MATCH($A1159,VarKey,0))&amp;INDEX(MemLab,MATCH($C1159&amp;"|"&amp;$B1159,MemKey,0))</f>
        <v/>
      </c>
      <c r="I1159" s="14">
        <f>INDEX(VarUnit,MATCH($A1159,VarKey,0))</f>
        <v/>
      </c>
      <c r="J1159" s="14">
        <f>INDEX(VarSrc,MATCH($A1159,VarKey,0))</f>
        <v/>
      </c>
      <c r="K1159" s="11">
        <f>CodePrefix&amp;$A1159&amp;IF($C1159="","","."&amp;$C1159&amp;"."&amp;$B1159)&amp;INDEX(VarEnd,MATCH($A1159,VarKey,0))&amp;K$5</f>
        <v/>
      </c>
      <c r="L1159" s="37">
        <f>INDEX(L$297:L$313,$E1159)*$D1159</f>
        <v/>
      </c>
      <c r="M1159" s="36">
        <f>INDEX(M$297:M$313,$E1159)*$D1159</f>
        <v/>
      </c>
      <c r="N1159" s="36">
        <f>INDEX(N$297:N$313,$E1159)*$D1159</f>
        <v/>
      </c>
      <c r="O1159" s="36">
        <f>INDEX(O$297:O$313,$E1159)*$D1159</f>
        <v/>
      </c>
      <c r="P1159" s="36">
        <f>INDEX(P$297:P$313,$E1159)*$D1159</f>
        <v/>
      </c>
      <c r="Q1159" s="36">
        <f>INDEX(Q$297:Q$313,$E1159)*$D1159</f>
        <v/>
      </c>
      <c r="R1159" s="36">
        <f>INDEX(R$297:R$313,$E1159)*$D1159</f>
        <v/>
      </c>
      <c r="S1159" s="36">
        <f>INDEX(S$297:S$313,$E1159)*$D1159</f>
        <v/>
      </c>
      <c r="T1159" s="36">
        <f>INDEX(T$297:T$313,$E1159)*$D1159</f>
        <v/>
      </c>
      <c r="U1159" s="36">
        <f>INDEX(U$297:U$313,$E1159)*$D1159</f>
        <v/>
      </c>
      <c r="V1159" s="36">
        <f>INDEX(V$297:V$313,$E1159)*$D1159</f>
        <v/>
      </c>
      <c r="W1159" s="36">
        <f>INDEX(W$297:W$313,$E1159)*$D1159</f>
        <v/>
      </c>
      <c r="X1159" s="36">
        <f>INDEX(X$297:X$313,$E1159)*$D1159</f>
        <v/>
      </c>
      <c r="Y1159" s="36">
        <f>INDEX(Y$297:Y$313,$E1159)*$D1159</f>
        <v/>
      </c>
      <c r="Z1159" s="36">
        <f>INDEX(Z$297:Z$313,$E1159)*$D1159</f>
        <v/>
      </c>
      <c r="AA1159" s="36">
        <f>INDEX(AA$297:AA$313,$E1159)*$D1159</f>
        <v/>
      </c>
      <c r="AB1159" s="36">
        <f>INDEX(AB$297:AB$313,$E1159)*$D1159</f>
        <v/>
      </c>
      <c r="AC1159" s="36">
        <f>INDEX(AC$297:AC$313,$E1159)*$D1159</f>
        <v/>
      </c>
      <c r="AD1159" s="36">
        <f>INDEX(AD$297:AD$313,$E1159)*$D1159</f>
        <v/>
      </c>
      <c r="AF1159" s="11">
        <f>CodePrefix&amp;$A1159&amp;IF($C1159="","","."&amp;$C1159&amp;"."&amp;$B1159)&amp;INDEX(VarEnd,MATCH($A1159,VarKey,0))&amp;AF$5</f>
        <v/>
      </c>
      <c r="AG1159" s="37">
        <f>INDEX(AG$297:AG$313,$E1159)*$D1159</f>
        <v/>
      </c>
      <c r="AH1159" s="36">
        <f>INDEX(AH$297:AH$313,$E1159)*$D1159</f>
        <v/>
      </c>
      <c r="AI1159" s="36">
        <f>INDEX(AI$297:AI$313,$E1159)*$D1159</f>
        <v/>
      </c>
      <c r="AJ1159" s="36">
        <f>INDEX(AJ$297:AJ$313,$E1159)*$D1159</f>
        <v/>
      </c>
      <c r="AK1159" s="36">
        <f>INDEX(AK$297:AK$313,$E1159)*$D1159</f>
        <v/>
      </c>
      <c r="AL1159" s="36">
        <f>INDEX(AL$297:AL$313,$E1159)*$D1159</f>
        <v/>
      </c>
      <c r="AM1159" s="36">
        <f>INDEX(AM$297:AM$313,$E1159)*$D1159</f>
        <v/>
      </c>
      <c r="AN1159" s="36">
        <f>INDEX(AN$297:AN$313,$E1159)*$D1159</f>
        <v/>
      </c>
      <c r="AO1159" s="36">
        <f>INDEX(AO$297:AO$313,$E1159)*$D1159</f>
        <v/>
      </c>
      <c r="AP1159" s="36">
        <f>INDEX(AP$297:AP$313,$E1159)*$D1159</f>
        <v/>
      </c>
      <c r="AQ1159" s="36">
        <f>INDEX(AQ$297:AQ$313,$E1159)*$D1159</f>
        <v/>
      </c>
      <c r="AR1159" s="36">
        <f>INDEX(AR$297:AR$313,$E1159)*$D1159</f>
        <v/>
      </c>
      <c r="AS1159" s="36">
        <f>INDEX(AS$297:AS$313,$E1159)*$D1159</f>
        <v/>
      </c>
      <c r="AT1159" s="36">
        <f>INDEX(AT$297:AT$313,$E1159)*$D1159</f>
        <v/>
      </c>
      <c r="AU1159" s="36">
        <f>INDEX(AU$297:AU$313,$E1159)*$D1159</f>
        <v/>
      </c>
      <c r="AV1159" s="36">
        <f>INDEX(AV$297:AV$313,$E1159)*$D1159</f>
        <v/>
      </c>
      <c r="AW1159" s="36">
        <f>INDEX(AW$297:AW$313,$E1159)*$D1159</f>
        <v/>
      </c>
      <c r="AX1159" s="36">
        <f>INDEX(AX$297:AX$313,$E1159)*$D1159</f>
        <v/>
      </c>
      <c r="AY1159" s="36">
        <f>INDEX(AY$297:AY$313,$E1159)*$D1159</f>
        <v/>
      </c>
    </row>
    <row r="1160" hidden="1" outlineLevel="2">
      <c r="A1160" s="14" t="inlineStr">
        <is>
          <t>shp</t>
        </is>
      </c>
      <c r="B1160" s="14" t="inlineStr">
        <is>
          <t>gso</t>
        </is>
      </c>
      <c r="C1160" s="14" t="inlineStr">
        <is>
          <t>avi</t>
        </is>
      </c>
      <c r="D1160" s="36">
        <f>INDEX(Inputs!$W$5:$W$132,MATCH($B1160&amp;"|"&amp;$C1160,Inputs!$A$5:$A$132,0))</f>
        <v/>
      </c>
      <c r="E1160" s="36">
        <f>INDEX(Inputs!$M$5:$M$132,MATCH($B1160&amp;"|"&amp;$C1160,Inputs!$A$5:$A$132,0))</f>
        <v/>
      </c>
      <c r="F1160" s="35" t="n"/>
      <c r="G1160" s="35" t="n"/>
      <c r="H1160" s="14">
        <f>INDEX(VarLab,MATCH($A1160,VarKey,0))&amp;INDEX(MemLab,MATCH($C1160&amp;"|"&amp;$B1160,MemKey,0))</f>
        <v/>
      </c>
      <c r="I1160" s="14">
        <f>INDEX(VarUnit,MATCH($A1160,VarKey,0))</f>
        <v/>
      </c>
      <c r="J1160" s="14">
        <f>INDEX(VarSrc,MATCH($A1160,VarKey,0))</f>
        <v/>
      </c>
      <c r="K1160" s="11">
        <f>CodePrefix&amp;$A1160&amp;IF($C1160="","","."&amp;$C1160&amp;"."&amp;$B1160)&amp;INDEX(VarEnd,MATCH($A1160,VarKey,0))&amp;K$5</f>
        <v/>
      </c>
      <c r="L1160" s="37">
        <f>INDEX(L$297:L$313,$E1160)*$D1160</f>
        <v/>
      </c>
      <c r="M1160" s="36">
        <f>INDEX(M$297:M$313,$E1160)*$D1160</f>
        <v/>
      </c>
      <c r="N1160" s="36">
        <f>INDEX(N$297:N$313,$E1160)*$D1160</f>
        <v/>
      </c>
      <c r="O1160" s="36">
        <f>INDEX(O$297:O$313,$E1160)*$D1160</f>
        <v/>
      </c>
      <c r="P1160" s="36">
        <f>INDEX(P$297:P$313,$E1160)*$D1160</f>
        <v/>
      </c>
      <c r="Q1160" s="36">
        <f>INDEX(Q$297:Q$313,$E1160)*$D1160</f>
        <v/>
      </c>
      <c r="R1160" s="36">
        <f>INDEX(R$297:R$313,$E1160)*$D1160</f>
        <v/>
      </c>
      <c r="S1160" s="36">
        <f>INDEX(S$297:S$313,$E1160)*$D1160</f>
        <v/>
      </c>
      <c r="T1160" s="36">
        <f>INDEX(T$297:T$313,$E1160)*$D1160</f>
        <v/>
      </c>
      <c r="U1160" s="36">
        <f>INDEX(U$297:U$313,$E1160)*$D1160</f>
        <v/>
      </c>
      <c r="V1160" s="36">
        <f>INDEX(V$297:V$313,$E1160)*$D1160</f>
        <v/>
      </c>
      <c r="W1160" s="36">
        <f>INDEX(W$297:W$313,$E1160)*$D1160</f>
        <v/>
      </c>
      <c r="X1160" s="36">
        <f>INDEX(X$297:X$313,$E1160)*$D1160</f>
        <v/>
      </c>
      <c r="Y1160" s="36">
        <f>INDEX(Y$297:Y$313,$E1160)*$D1160</f>
        <v/>
      </c>
      <c r="Z1160" s="36">
        <f>INDEX(Z$297:Z$313,$E1160)*$D1160</f>
        <v/>
      </c>
      <c r="AA1160" s="36">
        <f>INDEX(AA$297:AA$313,$E1160)*$D1160</f>
        <v/>
      </c>
      <c r="AB1160" s="36">
        <f>INDEX(AB$297:AB$313,$E1160)*$D1160</f>
        <v/>
      </c>
      <c r="AC1160" s="36">
        <f>INDEX(AC$297:AC$313,$E1160)*$D1160</f>
        <v/>
      </c>
      <c r="AD1160" s="36">
        <f>INDEX(AD$297:AD$313,$E1160)*$D1160</f>
        <v/>
      </c>
      <c r="AF1160" s="11">
        <f>CodePrefix&amp;$A1160&amp;IF($C1160="","","."&amp;$C1160&amp;"."&amp;$B1160)&amp;INDEX(VarEnd,MATCH($A1160,VarKey,0))&amp;AF$5</f>
        <v/>
      </c>
      <c r="AG1160" s="37">
        <f>INDEX(AG$297:AG$313,$E1160)*$D1160</f>
        <v/>
      </c>
      <c r="AH1160" s="36">
        <f>INDEX(AH$297:AH$313,$E1160)*$D1160</f>
        <v/>
      </c>
      <c r="AI1160" s="36">
        <f>INDEX(AI$297:AI$313,$E1160)*$D1160</f>
        <v/>
      </c>
      <c r="AJ1160" s="36">
        <f>INDEX(AJ$297:AJ$313,$E1160)*$D1160</f>
        <v/>
      </c>
      <c r="AK1160" s="36">
        <f>INDEX(AK$297:AK$313,$E1160)*$D1160</f>
        <v/>
      </c>
      <c r="AL1160" s="36">
        <f>INDEX(AL$297:AL$313,$E1160)*$D1160</f>
        <v/>
      </c>
      <c r="AM1160" s="36">
        <f>INDEX(AM$297:AM$313,$E1160)*$D1160</f>
        <v/>
      </c>
      <c r="AN1160" s="36">
        <f>INDEX(AN$297:AN$313,$E1160)*$D1160</f>
        <v/>
      </c>
      <c r="AO1160" s="36">
        <f>INDEX(AO$297:AO$313,$E1160)*$D1160</f>
        <v/>
      </c>
      <c r="AP1160" s="36">
        <f>INDEX(AP$297:AP$313,$E1160)*$D1160</f>
        <v/>
      </c>
      <c r="AQ1160" s="36">
        <f>INDEX(AQ$297:AQ$313,$E1160)*$D1160</f>
        <v/>
      </c>
      <c r="AR1160" s="36">
        <f>INDEX(AR$297:AR$313,$E1160)*$D1160</f>
        <v/>
      </c>
      <c r="AS1160" s="36">
        <f>INDEX(AS$297:AS$313,$E1160)*$D1160</f>
        <v/>
      </c>
      <c r="AT1160" s="36">
        <f>INDEX(AT$297:AT$313,$E1160)*$D1160</f>
        <v/>
      </c>
      <c r="AU1160" s="36">
        <f>INDEX(AU$297:AU$313,$E1160)*$D1160</f>
        <v/>
      </c>
      <c r="AV1160" s="36">
        <f>INDEX(AV$297:AV$313,$E1160)*$D1160</f>
        <v/>
      </c>
      <c r="AW1160" s="36">
        <f>INDEX(AW$297:AW$313,$E1160)*$D1160</f>
        <v/>
      </c>
      <c r="AX1160" s="36">
        <f>INDEX(AX$297:AX$313,$E1160)*$D1160</f>
        <v/>
      </c>
      <c r="AY1160" s="36">
        <f>INDEX(AY$297:AY$313,$E1160)*$D1160</f>
        <v/>
      </c>
    </row>
    <row r="1161" hidden="1" outlineLevel="2">
      <c r="A1161" s="14" t="inlineStr">
        <is>
          <t>shp</t>
        </is>
      </c>
      <c r="B1161" s="14" t="inlineStr">
        <is>
          <t>die</t>
        </is>
      </c>
      <c r="C1161" s="14" t="inlineStr">
        <is>
          <t>avi</t>
        </is>
      </c>
      <c r="D1161" s="36">
        <f>INDEX(Inputs!$W$5:$W$132,MATCH($B1161&amp;"|"&amp;$C1161,Inputs!$A$5:$A$132,0))</f>
        <v/>
      </c>
      <c r="E1161" s="36">
        <f>INDEX(Inputs!$M$5:$M$132,MATCH($B1161&amp;"|"&amp;$C1161,Inputs!$A$5:$A$132,0))</f>
        <v/>
      </c>
      <c r="F1161" s="35" t="n"/>
      <c r="G1161" s="35" t="n"/>
      <c r="H1161" s="14">
        <f>INDEX(VarLab,MATCH($A1161,VarKey,0))&amp;INDEX(MemLab,MATCH($C1161&amp;"|"&amp;$B1161,MemKey,0))</f>
        <v/>
      </c>
      <c r="I1161" s="14">
        <f>INDEX(VarUnit,MATCH($A1161,VarKey,0))</f>
        <v/>
      </c>
      <c r="J1161" s="14">
        <f>INDEX(VarSrc,MATCH($A1161,VarKey,0))</f>
        <v/>
      </c>
      <c r="K1161" s="11">
        <f>CodePrefix&amp;$A1161&amp;IF($C1161="","","."&amp;$C1161&amp;"."&amp;$B1161)&amp;INDEX(VarEnd,MATCH($A1161,VarKey,0))&amp;K$5</f>
        <v/>
      </c>
      <c r="L1161" s="37">
        <f>INDEX(L$297:L$313,$E1161)*$D1161</f>
        <v/>
      </c>
      <c r="M1161" s="36">
        <f>INDEX(M$297:M$313,$E1161)*$D1161</f>
        <v/>
      </c>
      <c r="N1161" s="36">
        <f>INDEX(N$297:N$313,$E1161)*$D1161</f>
        <v/>
      </c>
      <c r="O1161" s="36">
        <f>INDEX(O$297:O$313,$E1161)*$D1161</f>
        <v/>
      </c>
      <c r="P1161" s="36">
        <f>INDEX(P$297:P$313,$E1161)*$D1161</f>
        <v/>
      </c>
      <c r="Q1161" s="36">
        <f>INDEX(Q$297:Q$313,$E1161)*$D1161</f>
        <v/>
      </c>
      <c r="R1161" s="36">
        <f>INDEX(R$297:R$313,$E1161)*$D1161</f>
        <v/>
      </c>
      <c r="S1161" s="36">
        <f>INDEX(S$297:S$313,$E1161)*$D1161</f>
        <v/>
      </c>
      <c r="T1161" s="36">
        <f>INDEX(T$297:T$313,$E1161)*$D1161</f>
        <v/>
      </c>
      <c r="U1161" s="36">
        <f>INDEX(U$297:U$313,$E1161)*$D1161</f>
        <v/>
      </c>
      <c r="V1161" s="36">
        <f>INDEX(V$297:V$313,$E1161)*$D1161</f>
        <v/>
      </c>
      <c r="W1161" s="36">
        <f>INDEX(W$297:W$313,$E1161)*$D1161</f>
        <v/>
      </c>
      <c r="X1161" s="36">
        <f>INDEX(X$297:X$313,$E1161)*$D1161</f>
        <v/>
      </c>
      <c r="Y1161" s="36">
        <f>INDEX(Y$297:Y$313,$E1161)*$D1161</f>
        <v/>
      </c>
      <c r="Z1161" s="36">
        <f>INDEX(Z$297:Z$313,$E1161)*$D1161</f>
        <v/>
      </c>
      <c r="AA1161" s="36">
        <f>INDEX(AA$297:AA$313,$E1161)*$D1161</f>
        <v/>
      </c>
      <c r="AB1161" s="36">
        <f>INDEX(AB$297:AB$313,$E1161)*$D1161</f>
        <v/>
      </c>
      <c r="AC1161" s="36">
        <f>INDEX(AC$297:AC$313,$E1161)*$D1161</f>
        <v/>
      </c>
      <c r="AD1161" s="36">
        <f>INDEX(AD$297:AD$313,$E1161)*$D1161</f>
        <v/>
      </c>
      <c r="AF1161" s="11">
        <f>CodePrefix&amp;$A1161&amp;IF($C1161="","","."&amp;$C1161&amp;"."&amp;$B1161)&amp;INDEX(VarEnd,MATCH($A1161,VarKey,0))&amp;AF$5</f>
        <v/>
      </c>
      <c r="AG1161" s="37">
        <f>INDEX(AG$297:AG$313,$E1161)*$D1161</f>
        <v/>
      </c>
      <c r="AH1161" s="36">
        <f>INDEX(AH$297:AH$313,$E1161)*$D1161</f>
        <v/>
      </c>
      <c r="AI1161" s="36">
        <f>INDEX(AI$297:AI$313,$E1161)*$D1161</f>
        <v/>
      </c>
      <c r="AJ1161" s="36">
        <f>INDEX(AJ$297:AJ$313,$E1161)*$D1161</f>
        <v/>
      </c>
      <c r="AK1161" s="36">
        <f>INDEX(AK$297:AK$313,$E1161)*$D1161</f>
        <v/>
      </c>
      <c r="AL1161" s="36">
        <f>INDEX(AL$297:AL$313,$E1161)*$D1161</f>
        <v/>
      </c>
      <c r="AM1161" s="36">
        <f>INDEX(AM$297:AM$313,$E1161)*$D1161</f>
        <v/>
      </c>
      <c r="AN1161" s="36">
        <f>INDEX(AN$297:AN$313,$E1161)*$D1161</f>
        <v/>
      </c>
      <c r="AO1161" s="36">
        <f>INDEX(AO$297:AO$313,$E1161)*$D1161</f>
        <v/>
      </c>
      <c r="AP1161" s="36">
        <f>INDEX(AP$297:AP$313,$E1161)*$D1161</f>
        <v/>
      </c>
      <c r="AQ1161" s="36">
        <f>INDEX(AQ$297:AQ$313,$E1161)*$D1161</f>
        <v/>
      </c>
      <c r="AR1161" s="36">
        <f>INDEX(AR$297:AR$313,$E1161)*$D1161</f>
        <v/>
      </c>
      <c r="AS1161" s="36">
        <f>INDEX(AS$297:AS$313,$E1161)*$D1161</f>
        <v/>
      </c>
      <c r="AT1161" s="36">
        <f>INDEX(AT$297:AT$313,$E1161)*$D1161</f>
        <v/>
      </c>
      <c r="AU1161" s="36">
        <f>INDEX(AU$297:AU$313,$E1161)*$D1161</f>
        <v/>
      </c>
      <c r="AV1161" s="36">
        <f>INDEX(AV$297:AV$313,$E1161)*$D1161</f>
        <v/>
      </c>
      <c r="AW1161" s="36">
        <f>INDEX(AW$297:AW$313,$E1161)*$D1161</f>
        <v/>
      </c>
      <c r="AX1161" s="36">
        <f>INDEX(AX$297:AX$313,$E1161)*$D1161</f>
        <v/>
      </c>
      <c r="AY1161" s="36">
        <f>INDEX(AY$297:AY$313,$E1161)*$D1161</f>
        <v/>
      </c>
    </row>
    <row r="1162" hidden="1" outlineLevel="2">
      <c r="A1162" s="14" t="inlineStr">
        <is>
          <t>shp</t>
        </is>
      </c>
      <c r="B1162" s="14" t="inlineStr">
        <is>
          <t>lpg</t>
        </is>
      </c>
      <c r="C1162" s="14" t="inlineStr">
        <is>
          <t>avi</t>
        </is>
      </c>
      <c r="D1162" s="36">
        <f>INDEX(Inputs!$W$5:$W$132,MATCH($B1162&amp;"|"&amp;$C1162,Inputs!$A$5:$A$132,0))</f>
        <v/>
      </c>
      <c r="E1162" s="36">
        <f>INDEX(Inputs!$M$5:$M$132,MATCH($B1162&amp;"|"&amp;$C1162,Inputs!$A$5:$A$132,0))</f>
        <v/>
      </c>
      <c r="F1162" s="35" t="n"/>
      <c r="G1162" s="35" t="n"/>
      <c r="H1162" s="14">
        <f>INDEX(VarLab,MATCH($A1162,VarKey,0))&amp;INDEX(MemLab,MATCH($C1162&amp;"|"&amp;$B1162,MemKey,0))</f>
        <v/>
      </c>
      <c r="I1162" s="14">
        <f>INDEX(VarUnit,MATCH($A1162,VarKey,0))</f>
        <v/>
      </c>
      <c r="J1162" s="14">
        <f>INDEX(VarSrc,MATCH($A1162,VarKey,0))</f>
        <v/>
      </c>
      <c r="K1162" s="11">
        <f>CodePrefix&amp;$A1162&amp;IF($C1162="","","."&amp;$C1162&amp;"."&amp;$B1162)&amp;INDEX(VarEnd,MATCH($A1162,VarKey,0))&amp;K$5</f>
        <v/>
      </c>
      <c r="L1162" s="37">
        <f>INDEX(L$297:L$313,$E1162)*$D1162</f>
        <v/>
      </c>
      <c r="M1162" s="36">
        <f>INDEX(M$297:M$313,$E1162)*$D1162</f>
        <v/>
      </c>
      <c r="N1162" s="36">
        <f>INDEX(N$297:N$313,$E1162)*$D1162</f>
        <v/>
      </c>
      <c r="O1162" s="36">
        <f>INDEX(O$297:O$313,$E1162)*$D1162</f>
        <v/>
      </c>
      <c r="P1162" s="36">
        <f>INDEX(P$297:P$313,$E1162)*$D1162</f>
        <v/>
      </c>
      <c r="Q1162" s="36">
        <f>INDEX(Q$297:Q$313,$E1162)*$D1162</f>
        <v/>
      </c>
      <c r="R1162" s="36">
        <f>INDEX(R$297:R$313,$E1162)*$D1162</f>
        <v/>
      </c>
      <c r="S1162" s="36">
        <f>INDEX(S$297:S$313,$E1162)*$D1162</f>
        <v/>
      </c>
      <c r="T1162" s="36">
        <f>INDEX(T$297:T$313,$E1162)*$D1162</f>
        <v/>
      </c>
      <c r="U1162" s="36">
        <f>INDEX(U$297:U$313,$E1162)*$D1162</f>
        <v/>
      </c>
      <c r="V1162" s="36">
        <f>INDEX(V$297:V$313,$E1162)*$D1162</f>
        <v/>
      </c>
      <c r="W1162" s="36">
        <f>INDEX(W$297:W$313,$E1162)*$D1162</f>
        <v/>
      </c>
      <c r="X1162" s="36">
        <f>INDEX(X$297:X$313,$E1162)*$D1162</f>
        <v/>
      </c>
      <c r="Y1162" s="36">
        <f>INDEX(Y$297:Y$313,$E1162)*$D1162</f>
        <v/>
      </c>
      <c r="Z1162" s="36">
        <f>INDEX(Z$297:Z$313,$E1162)*$D1162</f>
        <v/>
      </c>
      <c r="AA1162" s="36">
        <f>INDEX(AA$297:AA$313,$E1162)*$D1162</f>
        <v/>
      </c>
      <c r="AB1162" s="36">
        <f>INDEX(AB$297:AB$313,$E1162)*$D1162</f>
        <v/>
      </c>
      <c r="AC1162" s="36">
        <f>INDEX(AC$297:AC$313,$E1162)*$D1162</f>
        <v/>
      </c>
      <c r="AD1162" s="36">
        <f>INDEX(AD$297:AD$313,$E1162)*$D1162</f>
        <v/>
      </c>
      <c r="AF1162" s="11">
        <f>CodePrefix&amp;$A1162&amp;IF($C1162="","","."&amp;$C1162&amp;"."&amp;$B1162)&amp;INDEX(VarEnd,MATCH($A1162,VarKey,0))&amp;AF$5</f>
        <v/>
      </c>
      <c r="AG1162" s="37">
        <f>INDEX(AG$297:AG$313,$E1162)*$D1162</f>
        <v/>
      </c>
      <c r="AH1162" s="36">
        <f>INDEX(AH$297:AH$313,$E1162)*$D1162</f>
        <v/>
      </c>
      <c r="AI1162" s="36">
        <f>INDEX(AI$297:AI$313,$E1162)*$D1162</f>
        <v/>
      </c>
      <c r="AJ1162" s="36">
        <f>INDEX(AJ$297:AJ$313,$E1162)*$D1162</f>
        <v/>
      </c>
      <c r="AK1162" s="36">
        <f>INDEX(AK$297:AK$313,$E1162)*$D1162</f>
        <v/>
      </c>
      <c r="AL1162" s="36">
        <f>INDEX(AL$297:AL$313,$E1162)*$D1162</f>
        <v/>
      </c>
      <c r="AM1162" s="36">
        <f>INDEX(AM$297:AM$313,$E1162)*$D1162</f>
        <v/>
      </c>
      <c r="AN1162" s="36">
        <f>INDEX(AN$297:AN$313,$E1162)*$D1162</f>
        <v/>
      </c>
      <c r="AO1162" s="36">
        <f>INDEX(AO$297:AO$313,$E1162)*$D1162</f>
        <v/>
      </c>
      <c r="AP1162" s="36">
        <f>INDEX(AP$297:AP$313,$E1162)*$D1162</f>
        <v/>
      </c>
      <c r="AQ1162" s="36">
        <f>INDEX(AQ$297:AQ$313,$E1162)*$D1162</f>
        <v/>
      </c>
      <c r="AR1162" s="36">
        <f>INDEX(AR$297:AR$313,$E1162)*$D1162</f>
        <v/>
      </c>
      <c r="AS1162" s="36">
        <f>INDEX(AS$297:AS$313,$E1162)*$D1162</f>
        <v/>
      </c>
      <c r="AT1162" s="36">
        <f>INDEX(AT$297:AT$313,$E1162)*$D1162</f>
        <v/>
      </c>
      <c r="AU1162" s="36">
        <f>INDEX(AU$297:AU$313,$E1162)*$D1162</f>
        <v/>
      </c>
      <c r="AV1162" s="36">
        <f>INDEX(AV$297:AV$313,$E1162)*$D1162</f>
        <v/>
      </c>
      <c r="AW1162" s="36">
        <f>INDEX(AW$297:AW$313,$E1162)*$D1162</f>
        <v/>
      </c>
      <c r="AX1162" s="36">
        <f>INDEX(AX$297:AX$313,$E1162)*$D1162</f>
        <v/>
      </c>
      <c r="AY1162" s="36">
        <f>INDEX(AY$297:AY$313,$E1162)*$D1162</f>
        <v/>
      </c>
    </row>
    <row r="1163" hidden="1" outlineLevel="2">
      <c r="A1163" s="14" t="inlineStr">
        <is>
          <t>shp</t>
        </is>
      </c>
      <c r="B1163" s="14" t="inlineStr">
        <is>
          <t>ker</t>
        </is>
      </c>
      <c r="C1163" s="14" t="inlineStr">
        <is>
          <t>avi</t>
        </is>
      </c>
      <c r="D1163" s="36">
        <f>INDEX(Inputs!$W$5:$W$132,MATCH($B1163&amp;"|"&amp;$C1163,Inputs!$A$5:$A$132,0))</f>
        <v/>
      </c>
      <c r="E1163" s="36">
        <f>INDEX(Inputs!$M$5:$M$132,MATCH($B1163&amp;"|"&amp;$C1163,Inputs!$A$5:$A$132,0))</f>
        <v/>
      </c>
      <c r="F1163" s="35" t="n"/>
      <c r="G1163" s="35" t="n"/>
      <c r="H1163" s="14">
        <f>INDEX(VarLab,MATCH($A1163,VarKey,0))&amp;INDEX(MemLab,MATCH($C1163&amp;"|"&amp;$B1163,MemKey,0))</f>
        <v/>
      </c>
      <c r="I1163" s="14">
        <f>INDEX(VarUnit,MATCH($A1163,VarKey,0))</f>
        <v/>
      </c>
      <c r="J1163" s="14">
        <f>INDEX(VarSrc,MATCH($A1163,VarKey,0))</f>
        <v/>
      </c>
      <c r="K1163" s="11">
        <f>CodePrefix&amp;$A1163&amp;IF($C1163="","","."&amp;$C1163&amp;"."&amp;$B1163)&amp;INDEX(VarEnd,MATCH($A1163,VarKey,0))&amp;K$5</f>
        <v/>
      </c>
      <c r="L1163" s="37">
        <f>INDEX(L$297:L$313,$E1163)*$D1163</f>
        <v/>
      </c>
      <c r="M1163" s="36">
        <f>INDEX(M$297:M$313,$E1163)*$D1163</f>
        <v/>
      </c>
      <c r="N1163" s="36">
        <f>INDEX(N$297:N$313,$E1163)*$D1163</f>
        <v/>
      </c>
      <c r="O1163" s="36">
        <f>INDEX(O$297:O$313,$E1163)*$D1163</f>
        <v/>
      </c>
      <c r="P1163" s="36">
        <f>INDEX(P$297:P$313,$E1163)*$D1163</f>
        <v/>
      </c>
      <c r="Q1163" s="36">
        <f>INDEX(Q$297:Q$313,$E1163)*$D1163</f>
        <v/>
      </c>
      <c r="R1163" s="36">
        <f>INDEX(R$297:R$313,$E1163)*$D1163</f>
        <v/>
      </c>
      <c r="S1163" s="36">
        <f>INDEX(S$297:S$313,$E1163)*$D1163</f>
        <v/>
      </c>
      <c r="T1163" s="36">
        <f>INDEX(T$297:T$313,$E1163)*$D1163</f>
        <v/>
      </c>
      <c r="U1163" s="36">
        <f>INDEX(U$297:U$313,$E1163)*$D1163</f>
        <v/>
      </c>
      <c r="V1163" s="36">
        <f>INDEX(V$297:V$313,$E1163)*$D1163</f>
        <v/>
      </c>
      <c r="W1163" s="36">
        <f>INDEX(W$297:W$313,$E1163)*$D1163</f>
        <v/>
      </c>
      <c r="X1163" s="36">
        <f>INDEX(X$297:X$313,$E1163)*$D1163</f>
        <v/>
      </c>
      <c r="Y1163" s="36">
        <f>INDEX(Y$297:Y$313,$E1163)*$D1163</f>
        <v/>
      </c>
      <c r="Z1163" s="36">
        <f>INDEX(Z$297:Z$313,$E1163)*$D1163</f>
        <v/>
      </c>
      <c r="AA1163" s="36">
        <f>INDEX(AA$297:AA$313,$E1163)*$D1163</f>
        <v/>
      </c>
      <c r="AB1163" s="36">
        <f>INDEX(AB$297:AB$313,$E1163)*$D1163</f>
        <v/>
      </c>
      <c r="AC1163" s="36">
        <f>INDEX(AC$297:AC$313,$E1163)*$D1163</f>
        <v/>
      </c>
      <c r="AD1163" s="36">
        <f>INDEX(AD$297:AD$313,$E1163)*$D1163</f>
        <v/>
      </c>
      <c r="AF1163" s="11">
        <f>CodePrefix&amp;$A1163&amp;IF($C1163="","","."&amp;$C1163&amp;"."&amp;$B1163)&amp;INDEX(VarEnd,MATCH($A1163,VarKey,0))&amp;AF$5</f>
        <v/>
      </c>
      <c r="AG1163" s="37">
        <f>INDEX(AG$297:AG$313,$E1163)*$D1163</f>
        <v/>
      </c>
      <c r="AH1163" s="36">
        <f>INDEX(AH$297:AH$313,$E1163)*$D1163</f>
        <v/>
      </c>
      <c r="AI1163" s="36">
        <f>INDEX(AI$297:AI$313,$E1163)*$D1163</f>
        <v/>
      </c>
      <c r="AJ1163" s="36">
        <f>INDEX(AJ$297:AJ$313,$E1163)*$D1163</f>
        <v/>
      </c>
      <c r="AK1163" s="36">
        <f>INDEX(AK$297:AK$313,$E1163)*$D1163</f>
        <v/>
      </c>
      <c r="AL1163" s="36">
        <f>INDEX(AL$297:AL$313,$E1163)*$D1163</f>
        <v/>
      </c>
      <c r="AM1163" s="36">
        <f>INDEX(AM$297:AM$313,$E1163)*$D1163</f>
        <v/>
      </c>
      <c r="AN1163" s="36">
        <f>INDEX(AN$297:AN$313,$E1163)*$D1163</f>
        <v/>
      </c>
      <c r="AO1163" s="36">
        <f>INDEX(AO$297:AO$313,$E1163)*$D1163</f>
        <v/>
      </c>
      <c r="AP1163" s="36">
        <f>INDEX(AP$297:AP$313,$E1163)*$D1163</f>
        <v/>
      </c>
      <c r="AQ1163" s="36">
        <f>INDEX(AQ$297:AQ$313,$E1163)*$D1163</f>
        <v/>
      </c>
      <c r="AR1163" s="36">
        <f>INDEX(AR$297:AR$313,$E1163)*$D1163</f>
        <v/>
      </c>
      <c r="AS1163" s="36">
        <f>INDEX(AS$297:AS$313,$E1163)*$D1163</f>
        <v/>
      </c>
      <c r="AT1163" s="36">
        <f>INDEX(AT$297:AT$313,$E1163)*$D1163</f>
        <v/>
      </c>
      <c r="AU1163" s="36">
        <f>INDEX(AU$297:AU$313,$E1163)*$D1163</f>
        <v/>
      </c>
      <c r="AV1163" s="36">
        <f>INDEX(AV$297:AV$313,$E1163)*$D1163</f>
        <v/>
      </c>
      <c r="AW1163" s="36">
        <f>INDEX(AW$297:AW$313,$E1163)*$D1163</f>
        <v/>
      </c>
      <c r="AX1163" s="36">
        <f>INDEX(AX$297:AX$313,$E1163)*$D1163</f>
        <v/>
      </c>
      <c r="AY1163" s="36">
        <f>INDEX(AY$297:AY$313,$E1163)*$D1163</f>
        <v/>
      </c>
    </row>
    <row r="1164" hidden="1" outlineLevel="2">
      <c r="A1164" s="14" t="inlineStr">
        <is>
          <t>shp</t>
        </is>
      </c>
      <c r="B1164" s="14" t="inlineStr">
        <is>
          <t>oop</t>
        </is>
      </c>
      <c r="C1164" s="14" t="inlineStr">
        <is>
          <t>avi</t>
        </is>
      </c>
      <c r="D1164" s="36">
        <f>INDEX(Inputs!$W$5:$W$132,MATCH($B1164&amp;"|"&amp;$C1164,Inputs!$A$5:$A$132,0))</f>
        <v/>
      </c>
      <c r="E1164" s="36">
        <f>INDEX(Inputs!$M$5:$M$132,MATCH($B1164&amp;"|"&amp;$C1164,Inputs!$A$5:$A$132,0))</f>
        <v/>
      </c>
      <c r="F1164" s="35" t="n"/>
      <c r="G1164" s="35" t="n"/>
      <c r="H1164" s="14">
        <f>INDEX(VarLab,MATCH($A1164,VarKey,0))&amp;INDEX(MemLab,MATCH($C1164&amp;"|"&amp;$B1164,MemKey,0))</f>
        <v/>
      </c>
      <c r="I1164" s="14">
        <f>INDEX(VarUnit,MATCH($A1164,VarKey,0))</f>
        <v/>
      </c>
      <c r="J1164" s="14">
        <f>INDEX(VarSrc,MATCH($A1164,VarKey,0))</f>
        <v/>
      </c>
      <c r="K1164" s="11">
        <f>CodePrefix&amp;$A1164&amp;IF($C1164="","","."&amp;$C1164&amp;"."&amp;$B1164)&amp;INDEX(VarEnd,MATCH($A1164,VarKey,0))&amp;K$5</f>
        <v/>
      </c>
      <c r="L1164" s="37">
        <f>INDEX(L$297:L$313,$E1164)*$D1164</f>
        <v/>
      </c>
      <c r="M1164" s="36">
        <f>INDEX(M$297:M$313,$E1164)*$D1164</f>
        <v/>
      </c>
      <c r="N1164" s="36">
        <f>INDEX(N$297:N$313,$E1164)*$D1164</f>
        <v/>
      </c>
      <c r="O1164" s="36">
        <f>INDEX(O$297:O$313,$E1164)*$D1164</f>
        <v/>
      </c>
      <c r="P1164" s="36">
        <f>INDEX(P$297:P$313,$E1164)*$D1164</f>
        <v/>
      </c>
      <c r="Q1164" s="36">
        <f>INDEX(Q$297:Q$313,$E1164)*$D1164</f>
        <v/>
      </c>
      <c r="R1164" s="36">
        <f>INDEX(R$297:R$313,$E1164)*$D1164</f>
        <v/>
      </c>
      <c r="S1164" s="36">
        <f>INDEX(S$297:S$313,$E1164)*$D1164</f>
        <v/>
      </c>
      <c r="T1164" s="36">
        <f>INDEX(T$297:T$313,$E1164)*$D1164</f>
        <v/>
      </c>
      <c r="U1164" s="36">
        <f>INDEX(U$297:U$313,$E1164)*$D1164</f>
        <v/>
      </c>
      <c r="V1164" s="36">
        <f>INDEX(V$297:V$313,$E1164)*$D1164</f>
        <v/>
      </c>
      <c r="W1164" s="36">
        <f>INDEX(W$297:W$313,$E1164)*$D1164</f>
        <v/>
      </c>
      <c r="X1164" s="36">
        <f>INDEX(X$297:X$313,$E1164)*$D1164</f>
        <v/>
      </c>
      <c r="Y1164" s="36">
        <f>INDEX(Y$297:Y$313,$E1164)*$D1164</f>
        <v/>
      </c>
      <c r="Z1164" s="36">
        <f>INDEX(Z$297:Z$313,$E1164)*$D1164</f>
        <v/>
      </c>
      <c r="AA1164" s="36">
        <f>INDEX(AA$297:AA$313,$E1164)*$D1164</f>
        <v/>
      </c>
      <c r="AB1164" s="36">
        <f>INDEX(AB$297:AB$313,$E1164)*$D1164</f>
        <v/>
      </c>
      <c r="AC1164" s="36">
        <f>INDEX(AC$297:AC$313,$E1164)*$D1164</f>
        <v/>
      </c>
      <c r="AD1164" s="36">
        <f>INDEX(AD$297:AD$313,$E1164)*$D1164</f>
        <v/>
      </c>
      <c r="AF1164" s="11">
        <f>CodePrefix&amp;$A1164&amp;IF($C1164="","","."&amp;$C1164&amp;"."&amp;$B1164)&amp;INDEX(VarEnd,MATCH($A1164,VarKey,0))&amp;AF$5</f>
        <v/>
      </c>
      <c r="AG1164" s="37">
        <f>INDEX(AG$297:AG$313,$E1164)*$D1164</f>
        <v/>
      </c>
      <c r="AH1164" s="36">
        <f>INDEX(AH$297:AH$313,$E1164)*$D1164</f>
        <v/>
      </c>
      <c r="AI1164" s="36">
        <f>INDEX(AI$297:AI$313,$E1164)*$D1164</f>
        <v/>
      </c>
      <c r="AJ1164" s="36">
        <f>INDEX(AJ$297:AJ$313,$E1164)*$D1164</f>
        <v/>
      </c>
      <c r="AK1164" s="36">
        <f>INDEX(AK$297:AK$313,$E1164)*$D1164</f>
        <v/>
      </c>
      <c r="AL1164" s="36">
        <f>INDEX(AL$297:AL$313,$E1164)*$D1164</f>
        <v/>
      </c>
      <c r="AM1164" s="36">
        <f>INDEX(AM$297:AM$313,$E1164)*$D1164</f>
        <v/>
      </c>
      <c r="AN1164" s="36">
        <f>INDEX(AN$297:AN$313,$E1164)*$D1164</f>
        <v/>
      </c>
      <c r="AO1164" s="36">
        <f>INDEX(AO$297:AO$313,$E1164)*$D1164</f>
        <v/>
      </c>
      <c r="AP1164" s="36">
        <f>INDEX(AP$297:AP$313,$E1164)*$D1164</f>
        <v/>
      </c>
      <c r="AQ1164" s="36">
        <f>INDEX(AQ$297:AQ$313,$E1164)*$D1164</f>
        <v/>
      </c>
      <c r="AR1164" s="36">
        <f>INDEX(AR$297:AR$313,$E1164)*$D1164</f>
        <v/>
      </c>
      <c r="AS1164" s="36">
        <f>INDEX(AS$297:AS$313,$E1164)*$D1164</f>
        <v/>
      </c>
      <c r="AT1164" s="36">
        <f>INDEX(AT$297:AT$313,$E1164)*$D1164</f>
        <v/>
      </c>
      <c r="AU1164" s="36">
        <f>INDEX(AU$297:AU$313,$E1164)*$D1164</f>
        <v/>
      </c>
      <c r="AV1164" s="36">
        <f>INDEX(AV$297:AV$313,$E1164)*$D1164</f>
        <v/>
      </c>
      <c r="AW1164" s="36">
        <f>INDEX(AW$297:AW$313,$E1164)*$D1164</f>
        <v/>
      </c>
      <c r="AX1164" s="36">
        <f>INDEX(AX$297:AX$313,$E1164)*$D1164</f>
        <v/>
      </c>
      <c r="AY1164" s="36">
        <f>INDEX(AY$297:AY$313,$E1164)*$D1164</f>
        <v/>
      </c>
    </row>
    <row r="1165" hidden="1" outlineLevel="2">
      <c r="A1165" s="14" t="inlineStr">
        <is>
          <t>shp</t>
        </is>
      </c>
      <c r="B1165" s="14" t="inlineStr">
        <is>
          <t>bio</t>
        </is>
      </c>
      <c r="C1165" s="14" t="inlineStr">
        <is>
          <t>avi</t>
        </is>
      </c>
      <c r="D1165" s="36">
        <f>INDEX(Inputs!$W$5:$W$132,MATCH($B1165&amp;"|"&amp;$C1165,Inputs!$A$5:$A$132,0))</f>
        <v/>
      </c>
      <c r="E1165" s="36">
        <f>INDEX(Inputs!$M$5:$M$132,MATCH($B1165&amp;"|"&amp;$C1165,Inputs!$A$5:$A$132,0))</f>
        <v/>
      </c>
      <c r="F1165" s="35" t="n"/>
      <c r="G1165" s="35" t="n"/>
      <c r="H1165" s="14">
        <f>INDEX(VarLab,MATCH($A1165,VarKey,0))&amp;INDEX(MemLab,MATCH($C1165&amp;"|"&amp;$B1165,MemKey,0))</f>
        <v/>
      </c>
      <c r="I1165" s="14">
        <f>INDEX(VarUnit,MATCH($A1165,VarKey,0))</f>
        <v/>
      </c>
      <c r="J1165" s="14">
        <f>INDEX(VarSrc,MATCH($A1165,VarKey,0))</f>
        <v/>
      </c>
      <c r="K1165" s="11">
        <f>CodePrefix&amp;$A1165&amp;IF($C1165="","","."&amp;$C1165&amp;"."&amp;$B1165)&amp;INDEX(VarEnd,MATCH($A1165,VarKey,0))&amp;K$5</f>
        <v/>
      </c>
      <c r="L1165" s="37">
        <f>INDEX(L$297:L$313,$E1165)*$D1165</f>
        <v/>
      </c>
      <c r="M1165" s="36">
        <f>INDEX(M$297:M$313,$E1165)*$D1165</f>
        <v/>
      </c>
      <c r="N1165" s="36">
        <f>INDEX(N$297:N$313,$E1165)*$D1165</f>
        <v/>
      </c>
      <c r="O1165" s="36">
        <f>INDEX(O$297:O$313,$E1165)*$D1165</f>
        <v/>
      </c>
      <c r="P1165" s="36">
        <f>INDEX(P$297:P$313,$E1165)*$D1165</f>
        <v/>
      </c>
      <c r="Q1165" s="36">
        <f>INDEX(Q$297:Q$313,$E1165)*$D1165</f>
        <v/>
      </c>
      <c r="R1165" s="36">
        <f>INDEX(R$297:R$313,$E1165)*$D1165</f>
        <v/>
      </c>
      <c r="S1165" s="36">
        <f>INDEX(S$297:S$313,$E1165)*$D1165</f>
        <v/>
      </c>
      <c r="T1165" s="36">
        <f>INDEX(T$297:T$313,$E1165)*$D1165</f>
        <v/>
      </c>
      <c r="U1165" s="36">
        <f>INDEX(U$297:U$313,$E1165)*$D1165</f>
        <v/>
      </c>
      <c r="V1165" s="36">
        <f>INDEX(V$297:V$313,$E1165)*$D1165</f>
        <v/>
      </c>
      <c r="W1165" s="36">
        <f>INDEX(W$297:W$313,$E1165)*$D1165</f>
        <v/>
      </c>
      <c r="X1165" s="36">
        <f>INDEX(X$297:X$313,$E1165)*$D1165</f>
        <v/>
      </c>
      <c r="Y1165" s="36">
        <f>INDEX(Y$297:Y$313,$E1165)*$D1165</f>
        <v/>
      </c>
      <c r="Z1165" s="36">
        <f>INDEX(Z$297:Z$313,$E1165)*$D1165</f>
        <v/>
      </c>
      <c r="AA1165" s="36">
        <f>INDEX(AA$297:AA$313,$E1165)*$D1165</f>
        <v/>
      </c>
      <c r="AB1165" s="36">
        <f>INDEX(AB$297:AB$313,$E1165)*$D1165</f>
        <v/>
      </c>
      <c r="AC1165" s="36">
        <f>INDEX(AC$297:AC$313,$E1165)*$D1165</f>
        <v/>
      </c>
      <c r="AD1165" s="36">
        <f>INDEX(AD$297:AD$313,$E1165)*$D1165</f>
        <v/>
      </c>
      <c r="AF1165" s="11">
        <f>CodePrefix&amp;$A1165&amp;IF($C1165="","","."&amp;$C1165&amp;"."&amp;$B1165)&amp;INDEX(VarEnd,MATCH($A1165,VarKey,0))&amp;AF$5</f>
        <v/>
      </c>
      <c r="AG1165" s="37">
        <f>INDEX(AG$297:AG$313,$E1165)*$D1165</f>
        <v/>
      </c>
      <c r="AH1165" s="36">
        <f>INDEX(AH$297:AH$313,$E1165)*$D1165</f>
        <v/>
      </c>
      <c r="AI1165" s="36">
        <f>INDEX(AI$297:AI$313,$E1165)*$D1165</f>
        <v/>
      </c>
      <c r="AJ1165" s="36">
        <f>INDEX(AJ$297:AJ$313,$E1165)*$D1165</f>
        <v/>
      </c>
      <c r="AK1165" s="36">
        <f>INDEX(AK$297:AK$313,$E1165)*$D1165</f>
        <v/>
      </c>
      <c r="AL1165" s="36">
        <f>INDEX(AL$297:AL$313,$E1165)*$D1165</f>
        <v/>
      </c>
      <c r="AM1165" s="36">
        <f>INDEX(AM$297:AM$313,$E1165)*$D1165</f>
        <v/>
      </c>
      <c r="AN1165" s="36">
        <f>INDEX(AN$297:AN$313,$E1165)*$D1165</f>
        <v/>
      </c>
      <c r="AO1165" s="36">
        <f>INDEX(AO$297:AO$313,$E1165)*$D1165</f>
        <v/>
      </c>
      <c r="AP1165" s="36">
        <f>INDEX(AP$297:AP$313,$E1165)*$D1165</f>
        <v/>
      </c>
      <c r="AQ1165" s="36">
        <f>INDEX(AQ$297:AQ$313,$E1165)*$D1165</f>
        <v/>
      </c>
      <c r="AR1165" s="36">
        <f>INDEX(AR$297:AR$313,$E1165)*$D1165</f>
        <v/>
      </c>
      <c r="AS1165" s="36">
        <f>INDEX(AS$297:AS$313,$E1165)*$D1165</f>
        <v/>
      </c>
      <c r="AT1165" s="36">
        <f>INDEX(AT$297:AT$313,$E1165)*$D1165</f>
        <v/>
      </c>
      <c r="AU1165" s="36">
        <f>INDEX(AU$297:AU$313,$E1165)*$D1165</f>
        <v/>
      </c>
      <c r="AV1165" s="36">
        <f>INDEX(AV$297:AV$313,$E1165)*$D1165</f>
        <v/>
      </c>
      <c r="AW1165" s="36">
        <f>INDEX(AW$297:AW$313,$E1165)*$D1165</f>
        <v/>
      </c>
      <c r="AX1165" s="36">
        <f>INDEX(AX$297:AX$313,$E1165)*$D1165</f>
        <v/>
      </c>
      <c r="AY1165" s="36">
        <f>INDEX(AY$297:AY$313,$E1165)*$D1165</f>
        <v/>
      </c>
    </row>
    <row r="1166" hidden="1" outlineLevel="2"/>
    <row r="1167" hidden="1" outlineLevel="2">
      <c r="A1167" s="14" t="inlineStr">
        <is>
          <t>ener</t>
        </is>
      </c>
      <c r="B1167" s="14" t="inlineStr">
        <is>
          <t>coa</t>
        </is>
      </c>
      <c r="C1167" s="14" t="inlineStr">
        <is>
          <t>avi</t>
        </is>
      </c>
      <c r="D1167" s="36">
        <f>INDEX(Inputs!$O$5:$O$132,MATCH($B1167&amp;"|"&amp;$C1167,Inputs!$A$5:$A$132,0))</f>
        <v/>
      </c>
      <c r="E1167" s="36">
        <f>INDEX(Inputs!$P$5:$P$132,MATCH($B1167&amp;"|"&amp;$C1167,Inputs!$A$5:$A$132,0))</f>
        <v/>
      </c>
      <c r="F1167" s="36">
        <f>INDEX(Inputs!$T$5:$T$132,MATCH($B1167&amp;"|"&amp;$C1167,Inputs!$A$5:$A$132,0))</f>
        <v/>
      </c>
      <c r="G1167" s="36">
        <f>INDEX(Inputs!$S$5:$S$132,MATCH($B1167&amp;"|"&amp;$C1167,Inputs!$A$5:$A$132,0))</f>
        <v/>
      </c>
      <c r="H1167" s="14">
        <f>INDEX(VarLab,MATCH($A1167,VarKey,0))&amp;INDEX(MemLab,MATCH($C1167&amp;"|"&amp;$B1167,MemKey,0))</f>
        <v/>
      </c>
      <c r="I1167" s="14">
        <f>INDEX(VarUnit,MATCH($A1167,VarKey,0))</f>
        <v/>
      </c>
      <c r="J1167" s="14">
        <f>INDEX(VarSrc,MATCH($A1167,VarKey,0))</f>
        <v/>
      </c>
      <c r="K1167" s="11">
        <f>CodePrefix&amp;$A1167&amp;IF($C1167="","","."&amp;$C1167&amp;"."&amp;$B1167)&amp;INDEX(VarEnd,MATCH($A1167,VarKey,0))&amp;K$5</f>
        <v/>
      </c>
      <c r="L1167" s="39">
        <f>INDEX(Inputs!$X$5:$X$132,MATCH($B1167&amp;"|"&amp;$C1167,Inputs!$A$5:$A$132,0))</f>
        <v/>
      </c>
      <c r="M1167" s="40">
        <f>L1167*$G1167*(1+M$7)^$D1167*(M1149/L1149)^$E1167*((M1149+M1158)/(L1149+L1158))^$F1167</f>
        <v/>
      </c>
      <c r="N1167" s="40">
        <f>M1167*$G1167*(1+N$7)^$D1167*(N1149/M1149)^$E1167*((N1149+N1158)/(M1149+M1158))^$F1167</f>
        <v/>
      </c>
      <c r="O1167" s="40">
        <f>N1167*$G1167*(1+O$7)^$D1167*(O1149/N1149)^$E1167*((O1149+O1158)/(N1149+N1158))^$F1167</f>
        <v/>
      </c>
      <c r="P1167" s="40">
        <f>O1167*$G1167*(1+P$7)^$D1167*(P1149/O1149)^$E1167*((P1149+P1158)/(O1149+O1158))^$F1167</f>
        <v/>
      </c>
      <c r="Q1167" s="40">
        <f>P1167*$G1167*(1+Q$7)^$D1167*(Q1149/P1149)^$E1167*((Q1149+Q1158)/(P1149+P1158))^$F1167</f>
        <v/>
      </c>
      <c r="R1167" s="40">
        <f>Q1167*$G1167*(1+R$7)^$D1167*(R1149/Q1149)^$E1167*((R1149+R1158)/(Q1149+Q1158))^$F1167</f>
        <v/>
      </c>
      <c r="S1167" s="40">
        <f>R1167*$G1167*(1+S$7)^$D1167*(S1149/R1149)^$E1167*((S1149+S1158)/(R1149+R1158))^$F1167</f>
        <v/>
      </c>
      <c r="T1167" s="40">
        <f>S1167*$G1167*(1+T$7)^$D1167*(T1149/S1149)^$E1167*((T1149+T1158)/(S1149+S1158))^$F1167</f>
        <v/>
      </c>
      <c r="U1167" s="40">
        <f>T1167*$G1167*(1+U$7)^$D1167*(U1149/T1149)^$E1167*((U1149+U1158)/(T1149+T1158))^$F1167</f>
        <v/>
      </c>
      <c r="V1167" s="40">
        <f>U1167*$G1167*(1+V$7)^$D1167*(V1149/U1149)^$E1167*((V1149+V1158)/(U1149+U1158))^$F1167</f>
        <v/>
      </c>
      <c r="W1167" s="40">
        <f>V1167*$G1167*(1+W$7)^$D1167*(W1149/V1149)^$E1167*((W1149+W1158)/(V1149+V1158))^$F1167</f>
        <v/>
      </c>
      <c r="X1167" s="40">
        <f>W1167*$G1167*(1+X$7)^$D1167*(X1149/W1149)^$E1167*((X1149+X1158)/(W1149+W1158))^$F1167</f>
        <v/>
      </c>
      <c r="Y1167" s="40">
        <f>X1167*$G1167*(1+Y$7)^$D1167*(Y1149/X1149)^$E1167*((Y1149+Y1158)/(X1149+X1158))^$F1167</f>
        <v/>
      </c>
      <c r="Z1167" s="40">
        <f>Y1167*$G1167*(1+Z$7)^$D1167*(Z1149/Y1149)^$E1167*((Z1149+Z1158)/(Y1149+Y1158))^$F1167</f>
        <v/>
      </c>
      <c r="AA1167" s="40">
        <f>Z1167*$G1167*(1+AA$7)^$D1167*(AA1149/Z1149)^$E1167*((AA1149+AA1158)/(Z1149+Z1158))^$F1167</f>
        <v/>
      </c>
      <c r="AB1167" s="40">
        <f>AA1167*$G1167*(1+AB$7)^$D1167*(AB1149/AA1149)^$E1167*((AB1149+AB1158)/(AA1149+AA1158))^$F1167</f>
        <v/>
      </c>
      <c r="AC1167" s="40">
        <f>AB1167*$G1167*(1+AC$7)^$D1167*(AC1149/AB1149)^$E1167*((AC1149+AC1158)/(AB1149+AB1158))^$F1167</f>
        <v/>
      </c>
      <c r="AD1167" s="40">
        <f>AC1167*$G1167*(1+AD$7)^$D1167*(AD1149/AC1149)^$E1167*((AD1149+AD1158)/(AC1149+AC1158))^$F1167</f>
        <v/>
      </c>
      <c r="AF1167" s="11">
        <f>CodePrefix&amp;$A1167&amp;IF($C1167="","","."&amp;$C1167&amp;"."&amp;$B1167)&amp;INDEX(VarEnd,MATCH($A1167,VarKey,0))&amp;AF$5</f>
        <v/>
      </c>
      <c r="AG1167" s="39">
        <f>INDEX(Inputs!$X$5:$X$132,MATCH($B1167&amp;"|"&amp;$C1167,Inputs!$A$5:$A$132,0))</f>
        <v/>
      </c>
      <c r="AH1167" s="40">
        <f>AG1167*$G1167*(1+AH$7)^$D1167*(AH1149/AG1149)^$E1167*((AH1149+AH1158)/(AG1149+AG1158))^$F1167</f>
        <v/>
      </c>
      <c r="AI1167" s="40">
        <f>AH1167*$G1167*(1+AI$7)^$D1167*(AI1149/AH1149)^$E1167*((AI1149+AI1158)/(AH1149+AH1158))^$F1167</f>
        <v/>
      </c>
      <c r="AJ1167" s="40">
        <f>AI1167*$G1167*(1+AJ$7)^$D1167*(AJ1149/AI1149)^$E1167*((AJ1149+AJ1158)/(AI1149+AI1158))^$F1167</f>
        <v/>
      </c>
      <c r="AK1167" s="40">
        <f>AJ1167*$G1167*(1+AK$7)^$D1167*(AK1149/AJ1149)^$E1167*((AK1149+AK1158)/(AJ1149+AJ1158))^$F1167</f>
        <v/>
      </c>
      <c r="AL1167" s="40">
        <f>AK1167*$G1167*(1+AL$7)^$D1167*(AL1149/AK1149)^$E1167*((AL1149+AL1158)/(AK1149+AK1158))^$F1167</f>
        <v/>
      </c>
      <c r="AM1167" s="40">
        <f>AL1167*$G1167*(1+AM$7)^$D1167*(AM1149/AL1149)^$E1167*((AM1149+AM1158)/(AL1149+AL1158))^$F1167</f>
        <v/>
      </c>
      <c r="AN1167" s="40">
        <f>AM1167*$G1167*(1+AN$7)^$D1167*(AN1149/AM1149)^$E1167*((AN1149+AN1158)/(AM1149+AM1158))^$F1167</f>
        <v/>
      </c>
      <c r="AO1167" s="40">
        <f>AN1167*$G1167*(1+AO$7)^$D1167*(AO1149/AN1149)^$E1167*((AO1149+AO1158)/(AN1149+AN1158))^$F1167</f>
        <v/>
      </c>
      <c r="AP1167" s="40">
        <f>AO1167*$G1167*(1+AP$7)^$D1167*(AP1149/AO1149)^$E1167*((AP1149+AP1158)/(AO1149+AO1158))^$F1167</f>
        <v/>
      </c>
      <c r="AQ1167" s="40">
        <f>AP1167*$G1167*(1+AQ$7)^$D1167*(AQ1149/AP1149)^$E1167*((AQ1149+AQ1158)/(AP1149+AP1158))^$F1167</f>
        <v/>
      </c>
      <c r="AR1167" s="40">
        <f>AQ1167*$G1167*(1+AR$7)^$D1167*(AR1149/AQ1149)^$E1167*((AR1149+AR1158)/(AQ1149+AQ1158))^$F1167</f>
        <v/>
      </c>
      <c r="AS1167" s="40">
        <f>AR1167*$G1167*(1+AS$7)^$D1167*(AS1149/AR1149)^$E1167*((AS1149+AS1158)/(AR1149+AR1158))^$F1167</f>
        <v/>
      </c>
      <c r="AT1167" s="40">
        <f>AS1167*$G1167*(1+AT$7)^$D1167*(AT1149/AS1149)^$E1167*((AT1149+AT1158)/(AS1149+AS1158))^$F1167</f>
        <v/>
      </c>
      <c r="AU1167" s="40">
        <f>AT1167*$G1167*(1+AU$7)^$D1167*(AU1149/AT1149)^$E1167*((AU1149+AU1158)/(AT1149+AT1158))^$F1167</f>
        <v/>
      </c>
      <c r="AV1167" s="40">
        <f>AU1167*$G1167*(1+AV$7)^$D1167*(AV1149/AU1149)^$E1167*((AV1149+AV1158)/(AU1149+AU1158))^$F1167</f>
        <v/>
      </c>
      <c r="AW1167" s="40">
        <f>AV1167*$G1167*(1+AW$7)^$D1167*(AW1149/AV1149)^$E1167*((AW1149+AW1158)/(AV1149+AV1158))^$F1167</f>
        <v/>
      </c>
      <c r="AX1167" s="40">
        <f>AW1167*$G1167*(1+AX$7)^$D1167*(AX1149/AW1149)^$E1167*((AX1149+AX1158)/(AW1149+AW1158))^$F1167</f>
        <v/>
      </c>
      <c r="AY1167" s="40">
        <f>AX1167*$G1167*(1+AY$7)^$D1167*(AY1149/AX1149)^$E1167*((AY1149+AY1158)/(AX1149+AX1158))^$F1167</f>
        <v/>
      </c>
    </row>
    <row r="1168" hidden="1" outlineLevel="2">
      <c r="A1168" s="14" t="inlineStr">
        <is>
          <t>ener</t>
        </is>
      </c>
      <c r="B1168" s="14" t="inlineStr">
        <is>
          <t>nga</t>
        </is>
      </c>
      <c r="C1168" s="14" t="inlineStr">
        <is>
          <t>avi</t>
        </is>
      </c>
      <c r="D1168" s="36">
        <f>INDEX(Inputs!$O$5:$O$132,MATCH($B1168&amp;"|"&amp;$C1168,Inputs!$A$5:$A$132,0))</f>
        <v/>
      </c>
      <c r="E1168" s="36">
        <f>INDEX(Inputs!$P$5:$P$132,MATCH($B1168&amp;"|"&amp;$C1168,Inputs!$A$5:$A$132,0))</f>
        <v/>
      </c>
      <c r="F1168" s="36">
        <f>INDEX(Inputs!$T$5:$T$132,MATCH($B1168&amp;"|"&amp;$C1168,Inputs!$A$5:$A$132,0))</f>
        <v/>
      </c>
      <c r="G1168" s="36">
        <f>INDEX(Inputs!$S$5:$S$132,MATCH($B1168&amp;"|"&amp;$C1168,Inputs!$A$5:$A$132,0))</f>
        <v/>
      </c>
      <c r="H1168" s="14">
        <f>INDEX(VarLab,MATCH($A1168,VarKey,0))&amp;INDEX(MemLab,MATCH($C1168&amp;"|"&amp;$B1168,MemKey,0))</f>
        <v/>
      </c>
      <c r="I1168" s="14">
        <f>INDEX(VarUnit,MATCH($A1168,VarKey,0))</f>
        <v/>
      </c>
      <c r="J1168" s="14">
        <f>INDEX(VarSrc,MATCH($A1168,VarKey,0))</f>
        <v/>
      </c>
      <c r="K1168" s="11">
        <f>CodePrefix&amp;$A1168&amp;IF($C1168="","","."&amp;$C1168&amp;"."&amp;$B1168)&amp;INDEX(VarEnd,MATCH($A1168,VarKey,0))&amp;K$5</f>
        <v/>
      </c>
      <c r="L1168" s="39">
        <f>INDEX(Inputs!$X$5:$X$132,MATCH($B1168&amp;"|"&amp;$C1168,Inputs!$A$5:$A$132,0))</f>
        <v/>
      </c>
      <c r="M1168" s="40">
        <f>L1168*$G1168*(1+M$7)^$D1168*(M1150/L1150)^$E1168*((M1150+M1159)/(L1150+L1159))^$F1168</f>
        <v/>
      </c>
      <c r="N1168" s="40">
        <f>M1168*$G1168*(1+N$7)^$D1168*(N1150/M1150)^$E1168*((N1150+N1159)/(M1150+M1159))^$F1168</f>
        <v/>
      </c>
      <c r="O1168" s="40">
        <f>N1168*$G1168*(1+O$7)^$D1168*(O1150/N1150)^$E1168*((O1150+O1159)/(N1150+N1159))^$F1168</f>
        <v/>
      </c>
      <c r="P1168" s="40">
        <f>O1168*$G1168*(1+P$7)^$D1168*(P1150/O1150)^$E1168*((P1150+P1159)/(O1150+O1159))^$F1168</f>
        <v/>
      </c>
      <c r="Q1168" s="40">
        <f>P1168*$G1168*(1+Q$7)^$D1168*(Q1150/P1150)^$E1168*((Q1150+Q1159)/(P1150+P1159))^$F1168</f>
        <v/>
      </c>
      <c r="R1168" s="40">
        <f>Q1168*$G1168*(1+R$7)^$D1168*(R1150/Q1150)^$E1168*((R1150+R1159)/(Q1150+Q1159))^$F1168</f>
        <v/>
      </c>
      <c r="S1168" s="40">
        <f>R1168*$G1168*(1+S$7)^$D1168*(S1150/R1150)^$E1168*((S1150+S1159)/(R1150+R1159))^$F1168</f>
        <v/>
      </c>
      <c r="T1168" s="40">
        <f>S1168*$G1168*(1+T$7)^$D1168*(T1150/S1150)^$E1168*((T1150+T1159)/(S1150+S1159))^$F1168</f>
        <v/>
      </c>
      <c r="U1168" s="40">
        <f>T1168*$G1168*(1+U$7)^$D1168*(U1150/T1150)^$E1168*((U1150+U1159)/(T1150+T1159))^$F1168</f>
        <v/>
      </c>
      <c r="V1168" s="40">
        <f>U1168*$G1168*(1+V$7)^$D1168*(V1150/U1150)^$E1168*((V1150+V1159)/(U1150+U1159))^$F1168</f>
        <v/>
      </c>
      <c r="W1168" s="40">
        <f>V1168*$G1168*(1+W$7)^$D1168*(W1150/V1150)^$E1168*((W1150+W1159)/(V1150+V1159))^$F1168</f>
        <v/>
      </c>
      <c r="X1168" s="40">
        <f>W1168*$G1168*(1+X$7)^$D1168*(X1150/W1150)^$E1168*((X1150+X1159)/(W1150+W1159))^$F1168</f>
        <v/>
      </c>
      <c r="Y1168" s="40">
        <f>X1168*$G1168*(1+Y$7)^$D1168*(Y1150/X1150)^$E1168*((Y1150+Y1159)/(X1150+X1159))^$F1168</f>
        <v/>
      </c>
      <c r="Z1168" s="40">
        <f>Y1168*$G1168*(1+Z$7)^$D1168*(Z1150/Y1150)^$E1168*((Z1150+Z1159)/(Y1150+Y1159))^$F1168</f>
        <v/>
      </c>
      <c r="AA1168" s="40">
        <f>Z1168*$G1168*(1+AA$7)^$D1168*(AA1150/Z1150)^$E1168*((AA1150+AA1159)/(Z1150+Z1159))^$F1168</f>
        <v/>
      </c>
      <c r="AB1168" s="40">
        <f>AA1168*$G1168*(1+AB$7)^$D1168*(AB1150/AA1150)^$E1168*((AB1150+AB1159)/(AA1150+AA1159))^$F1168</f>
        <v/>
      </c>
      <c r="AC1168" s="40">
        <f>AB1168*$G1168*(1+AC$7)^$D1168*(AC1150/AB1150)^$E1168*((AC1150+AC1159)/(AB1150+AB1159))^$F1168</f>
        <v/>
      </c>
      <c r="AD1168" s="40">
        <f>AC1168*$G1168*(1+AD$7)^$D1168*(AD1150/AC1150)^$E1168*((AD1150+AD1159)/(AC1150+AC1159))^$F1168</f>
        <v/>
      </c>
      <c r="AF1168" s="11">
        <f>CodePrefix&amp;$A1168&amp;IF($C1168="","","."&amp;$C1168&amp;"."&amp;$B1168)&amp;INDEX(VarEnd,MATCH($A1168,VarKey,0))&amp;AF$5</f>
        <v/>
      </c>
      <c r="AG1168" s="39">
        <f>INDEX(Inputs!$X$5:$X$132,MATCH($B1168&amp;"|"&amp;$C1168,Inputs!$A$5:$A$132,0))</f>
        <v/>
      </c>
      <c r="AH1168" s="40">
        <f>AG1168*$G1168*(1+AH$7)^$D1168*(AH1150/AG1150)^$E1168*((AH1150+AH1159)/(AG1150+AG1159))^$F1168</f>
        <v/>
      </c>
      <c r="AI1168" s="40">
        <f>AH1168*$G1168*(1+AI$7)^$D1168*(AI1150/AH1150)^$E1168*((AI1150+AI1159)/(AH1150+AH1159))^$F1168</f>
        <v/>
      </c>
      <c r="AJ1168" s="40">
        <f>AI1168*$G1168*(1+AJ$7)^$D1168*(AJ1150/AI1150)^$E1168*((AJ1150+AJ1159)/(AI1150+AI1159))^$F1168</f>
        <v/>
      </c>
      <c r="AK1168" s="40">
        <f>AJ1168*$G1168*(1+AK$7)^$D1168*(AK1150/AJ1150)^$E1168*((AK1150+AK1159)/(AJ1150+AJ1159))^$F1168</f>
        <v/>
      </c>
      <c r="AL1168" s="40">
        <f>AK1168*$G1168*(1+AL$7)^$D1168*(AL1150/AK1150)^$E1168*((AL1150+AL1159)/(AK1150+AK1159))^$F1168</f>
        <v/>
      </c>
      <c r="AM1168" s="40">
        <f>AL1168*$G1168*(1+AM$7)^$D1168*(AM1150/AL1150)^$E1168*((AM1150+AM1159)/(AL1150+AL1159))^$F1168</f>
        <v/>
      </c>
      <c r="AN1168" s="40">
        <f>AM1168*$G1168*(1+AN$7)^$D1168*(AN1150/AM1150)^$E1168*((AN1150+AN1159)/(AM1150+AM1159))^$F1168</f>
        <v/>
      </c>
      <c r="AO1168" s="40">
        <f>AN1168*$G1168*(1+AO$7)^$D1168*(AO1150/AN1150)^$E1168*((AO1150+AO1159)/(AN1150+AN1159))^$F1168</f>
        <v/>
      </c>
      <c r="AP1168" s="40">
        <f>AO1168*$G1168*(1+AP$7)^$D1168*(AP1150/AO1150)^$E1168*((AP1150+AP1159)/(AO1150+AO1159))^$F1168</f>
        <v/>
      </c>
      <c r="AQ1168" s="40">
        <f>AP1168*$G1168*(1+AQ$7)^$D1168*(AQ1150/AP1150)^$E1168*((AQ1150+AQ1159)/(AP1150+AP1159))^$F1168</f>
        <v/>
      </c>
      <c r="AR1168" s="40">
        <f>AQ1168*$G1168*(1+AR$7)^$D1168*(AR1150/AQ1150)^$E1168*((AR1150+AR1159)/(AQ1150+AQ1159))^$F1168</f>
        <v/>
      </c>
      <c r="AS1168" s="40">
        <f>AR1168*$G1168*(1+AS$7)^$D1168*(AS1150/AR1150)^$E1168*((AS1150+AS1159)/(AR1150+AR1159))^$F1168</f>
        <v/>
      </c>
      <c r="AT1168" s="40">
        <f>AS1168*$G1168*(1+AT$7)^$D1168*(AT1150/AS1150)^$E1168*((AT1150+AT1159)/(AS1150+AS1159))^$F1168</f>
        <v/>
      </c>
      <c r="AU1168" s="40">
        <f>AT1168*$G1168*(1+AU$7)^$D1168*(AU1150/AT1150)^$E1168*((AU1150+AU1159)/(AT1150+AT1159))^$F1168</f>
        <v/>
      </c>
      <c r="AV1168" s="40">
        <f>AU1168*$G1168*(1+AV$7)^$D1168*(AV1150/AU1150)^$E1168*((AV1150+AV1159)/(AU1150+AU1159))^$F1168</f>
        <v/>
      </c>
      <c r="AW1168" s="40">
        <f>AV1168*$G1168*(1+AW$7)^$D1168*(AW1150/AV1150)^$E1168*((AW1150+AW1159)/(AV1150+AV1159))^$F1168</f>
        <v/>
      </c>
      <c r="AX1168" s="40">
        <f>AW1168*$G1168*(1+AX$7)^$D1168*(AX1150/AW1150)^$E1168*((AX1150+AX1159)/(AW1150+AW1159))^$F1168</f>
        <v/>
      </c>
      <c r="AY1168" s="40">
        <f>AX1168*$G1168*(1+AY$7)^$D1168*(AY1150/AX1150)^$E1168*((AY1150+AY1159)/(AX1150+AX1159))^$F1168</f>
        <v/>
      </c>
    </row>
    <row r="1169" hidden="1" outlineLevel="2">
      <c r="A1169" s="14" t="inlineStr">
        <is>
          <t>ener</t>
        </is>
      </c>
      <c r="B1169" s="14" t="inlineStr">
        <is>
          <t>gso</t>
        </is>
      </c>
      <c r="C1169" s="14" t="inlineStr">
        <is>
          <t>avi</t>
        </is>
      </c>
      <c r="D1169" s="36">
        <f>INDEX(Inputs!$O$5:$O$132,MATCH($B1169&amp;"|"&amp;$C1169,Inputs!$A$5:$A$132,0))</f>
        <v/>
      </c>
      <c r="E1169" s="36">
        <f>INDEX(Inputs!$P$5:$P$132,MATCH($B1169&amp;"|"&amp;$C1169,Inputs!$A$5:$A$132,0))</f>
        <v/>
      </c>
      <c r="F1169" s="36">
        <f>INDEX(Inputs!$T$5:$T$132,MATCH($B1169&amp;"|"&amp;$C1169,Inputs!$A$5:$A$132,0))</f>
        <v/>
      </c>
      <c r="G1169" s="36">
        <f>INDEX(Inputs!$S$5:$S$132,MATCH($B1169&amp;"|"&amp;$C1169,Inputs!$A$5:$A$132,0))</f>
        <v/>
      </c>
      <c r="H1169" s="14">
        <f>INDEX(VarLab,MATCH($A1169,VarKey,0))&amp;INDEX(MemLab,MATCH($C1169&amp;"|"&amp;$B1169,MemKey,0))</f>
        <v/>
      </c>
      <c r="I1169" s="14">
        <f>INDEX(VarUnit,MATCH($A1169,VarKey,0))</f>
        <v/>
      </c>
      <c r="J1169" s="14">
        <f>INDEX(VarSrc,MATCH($A1169,VarKey,0))</f>
        <v/>
      </c>
      <c r="K1169" s="11">
        <f>CodePrefix&amp;$A1169&amp;IF($C1169="","","."&amp;$C1169&amp;"."&amp;$B1169)&amp;INDEX(VarEnd,MATCH($A1169,VarKey,0))&amp;K$5</f>
        <v/>
      </c>
      <c r="L1169" s="39">
        <f>INDEX(Inputs!$X$5:$X$132,MATCH($B1169&amp;"|"&amp;$C1169,Inputs!$A$5:$A$132,0))</f>
        <v/>
      </c>
      <c r="M1169" s="40">
        <f>L1169*$G1169*(1+M$7)^$D1169*(M1151/L1151)^$E1169*((M1151+M1160)/(L1151+L1160))^$F1169</f>
        <v/>
      </c>
      <c r="N1169" s="40">
        <f>M1169*$G1169*(1+N$7)^$D1169*(N1151/M1151)^$E1169*((N1151+N1160)/(M1151+M1160))^$F1169</f>
        <v/>
      </c>
      <c r="O1169" s="40">
        <f>N1169*$G1169*(1+O$7)^$D1169*(O1151/N1151)^$E1169*((O1151+O1160)/(N1151+N1160))^$F1169</f>
        <v/>
      </c>
      <c r="P1169" s="40">
        <f>O1169*$G1169*(1+P$7)^$D1169*(P1151/O1151)^$E1169*((P1151+P1160)/(O1151+O1160))^$F1169</f>
        <v/>
      </c>
      <c r="Q1169" s="40">
        <f>P1169*$G1169*(1+Q$7)^$D1169*(Q1151/P1151)^$E1169*((Q1151+Q1160)/(P1151+P1160))^$F1169</f>
        <v/>
      </c>
      <c r="R1169" s="40">
        <f>Q1169*$G1169*(1+R$7)^$D1169*(R1151/Q1151)^$E1169*((R1151+R1160)/(Q1151+Q1160))^$F1169</f>
        <v/>
      </c>
      <c r="S1169" s="40">
        <f>R1169*$G1169*(1+S$7)^$D1169*(S1151/R1151)^$E1169*((S1151+S1160)/(R1151+R1160))^$F1169</f>
        <v/>
      </c>
      <c r="T1169" s="40">
        <f>S1169*$G1169*(1+T$7)^$D1169*(T1151/S1151)^$E1169*((T1151+T1160)/(S1151+S1160))^$F1169</f>
        <v/>
      </c>
      <c r="U1169" s="40">
        <f>T1169*$G1169*(1+U$7)^$D1169*(U1151/T1151)^$E1169*((U1151+U1160)/(T1151+T1160))^$F1169</f>
        <v/>
      </c>
      <c r="V1169" s="40">
        <f>U1169*$G1169*(1+V$7)^$D1169*(V1151/U1151)^$E1169*((V1151+V1160)/(U1151+U1160))^$F1169</f>
        <v/>
      </c>
      <c r="W1169" s="40">
        <f>V1169*$G1169*(1+W$7)^$D1169*(W1151/V1151)^$E1169*((W1151+W1160)/(V1151+V1160))^$F1169</f>
        <v/>
      </c>
      <c r="X1169" s="40">
        <f>W1169*$G1169*(1+X$7)^$D1169*(X1151/W1151)^$E1169*((X1151+X1160)/(W1151+W1160))^$F1169</f>
        <v/>
      </c>
      <c r="Y1169" s="40">
        <f>X1169*$G1169*(1+Y$7)^$D1169*(Y1151/X1151)^$E1169*((Y1151+Y1160)/(X1151+X1160))^$F1169</f>
        <v/>
      </c>
      <c r="Z1169" s="40">
        <f>Y1169*$G1169*(1+Z$7)^$D1169*(Z1151/Y1151)^$E1169*((Z1151+Z1160)/(Y1151+Y1160))^$F1169</f>
        <v/>
      </c>
      <c r="AA1169" s="40">
        <f>Z1169*$G1169*(1+AA$7)^$D1169*(AA1151/Z1151)^$E1169*((AA1151+AA1160)/(Z1151+Z1160))^$F1169</f>
        <v/>
      </c>
      <c r="AB1169" s="40">
        <f>AA1169*$G1169*(1+AB$7)^$D1169*(AB1151/AA1151)^$E1169*((AB1151+AB1160)/(AA1151+AA1160))^$F1169</f>
        <v/>
      </c>
      <c r="AC1169" s="40">
        <f>AB1169*$G1169*(1+AC$7)^$D1169*(AC1151/AB1151)^$E1169*((AC1151+AC1160)/(AB1151+AB1160))^$F1169</f>
        <v/>
      </c>
      <c r="AD1169" s="40">
        <f>AC1169*$G1169*(1+AD$7)^$D1169*(AD1151/AC1151)^$E1169*((AD1151+AD1160)/(AC1151+AC1160))^$F1169</f>
        <v/>
      </c>
      <c r="AF1169" s="11">
        <f>CodePrefix&amp;$A1169&amp;IF($C1169="","","."&amp;$C1169&amp;"."&amp;$B1169)&amp;INDEX(VarEnd,MATCH($A1169,VarKey,0))&amp;AF$5</f>
        <v/>
      </c>
      <c r="AG1169" s="39">
        <f>INDEX(Inputs!$X$5:$X$132,MATCH($B1169&amp;"|"&amp;$C1169,Inputs!$A$5:$A$132,0))</f>
        <v/>
      </c>
      <c r="AH1169" s="40">
        <f>AG1169*$G1169*(1+AH$7)^$D1169*(AH1151/AG1151)^$E1169*((AH1151+AH1160)/(AG1151+AG1160))^$F1169</f>
        <v/>
      </c>
      <c r="AI1169" s="40">
        <f>AH1169*$G1169*(1+AI$7)^$D1169*(AI1151/AH1151)^$E1169*((AI1151+AI1160)/(AH1151+AH1160))^$F1169</f>
        <v/>
      </c>
      <c r="AJ1169" s="40">
        <f>AI1169*$G1169*(1+AJ$7)^$D1169*(AJ1151/AI1151)^$E1169*((AJ1151+AJ1160)/(AI1151+AI1160))^$F1169</f>
        <v/>
      </c>
      <c r="AK1169" s="40">
        <f>AJ1169*$G1169*(1+AK$7)^$D1169*(AK1151/AJ1151)^$E1169*((AK1151+AK1160)/(AJ1151+AJ1160))^$F1169</f>
        <v/>
      </c>
      <c r="AL1169" s="40">
        <f>AK1169*$G1169*(1+AL$7)^$D1169*(AL1151/AK1151)^$E1169*((AL1151+AL1160)/(AK1151+AK1160))^$F1169</f>
        <v/>
      </c>
      <c r="AM1169" s="40">
        <f>AL1169*$G1169*(1+AM$7)^$D1169*(AM1151/AL1151)^$E1169*((AM1151+AM1160)/(AL1151+AL1160))^$F1169</f>
        <v/>
      </c>
      <c r="AN1169" s="40">
        <f>AM1169*$G1169*(1+AN$7)^$D1169*(AN1151/AM1151)^$E1169*((AN1151+AN1160)/(AM1151+AM1160))^$F1169</f>
        <v/>
      </c>
      <c r="AO1169" s="40">
        <f>AN1169*$G1169*(1+AO$7)^$D1169*(AO1151/AN1151)^$E1169*((AO1151+AO1160)/(AN1151+AN1160))^$F1169</f>
        <v/>
      </c>
      <c r="AP1169" s="40">
        <f>AO1169*$G1169*(1+AP$7)^$D1169*(AP1151/AO1151)^$E1169*((AP1151+AP1160)/(AO1151+AO1160))^$F1169</f>
        <v/>
      </c>
      <c r="AQ1169" s="40">
        <f>AP1169*$G1169*(1+AQ$7)^$D1169*(AQ1151/AP1151)^$E1169*((AQ1151+AQ1160)/(AP1151+AP1160))^$F1169</f>
        <v/>
      </c>
      <c r="AR1169" s="40">
        <f>AQ1169*$G1169*(1+AR$7)^$D1169*(AR1151/AQ1151)^$E1169*((AR1151+AR1160)/(AQ1151+AQ1160))^$F1169</f>
        <v/>
      </c>
      <c r="AS1169" s="40">
        <f>AR1169*$G1169*(1+AS$7)^$D1169*(AS1151/AR1151)^$E1169*((AS1151+AS1160)/(AR1151+AR1160))^$F1169</f>
        <v/>
      </c>
      <c r="AT1169" s="40">
        <f>AS1169*$G1169*(1+AT$7)^$D1169*(AT1151/AS1151)^$E1169*((AT1151+AT1160)/(AS1151+AS1160))^$F1169</f>
        <v/>
      </c>
      <c r="AU1169" s="40">
        <f>AT1169*$G1169*(1+AU$7)^$D1169*(AU1151/AT1151)^$E1169*((AU1151+AU1160)/(AT1151+AT1160))^$F1169</f>
        <v/>
      </c>
      <c r="AV1169" s="40">
        <f>AU1169*$G1169*(1+AV$7)^$D1169*(AV1151/AU1151)^$E1169*((AV1151+AV1160)/(AU1151+AU1160))^$F1169</f>
        <v/>
      </c>
      <c r="AW1169" s="40">
        <f>AV1169*$G1169*(1+AW$7)^$D1169*(AW1151/AV1151)^$E1169*((AW1151+AW1160)/(AV1151+AV1160))^$F1169</f>
        <v/>
      </c>
      <c r="AX1169" s="40">
        <f>AW1169*$G1169*(1+AX$7)^$D1169*(AX1151/AW1151)^$E1169*((AX1151+AX1160)/(AW1151+AW1160))^$F1169</f>
        <v/>
      </c>
      <c r="AY1169" s="40">
        <f>AX1169*$G1169*(1+AY$7)^$D1169*(AY1151/AX1151)^$E1169*((AY1151+AY1160)/(AX1151+AX1160))^$F1169</f>
        <v/>
      </c>
    </row>
    <row r="1170" hidden="1" outlineLevel="2">
      <c r="A1170" s="14" t="inlineStr">
        <is>
          <t>ener</t>
        </is>
      </c>
      <c r="B1170" s="14" t="inlineStr">
        <is>
          <t>die</t>
        </is>
      </c>
      <c r="C1170" s="14" t="inlineStr">
        <is>
          <t>avi</t>
        </is>
      </c>
      <c r="D1170" s="36">
        <f>INDEX(Inputs!$O$5:$O$132,MATCH($B1170&amp;"|"&amp;$C1170,Inputs!$A$5:$A$132,0))</f>
        <v/>
      </c>
      <c r="E1170" s="36">
        <f>INDEX(Inputs!$P$5:$P$132,MATCH($B1170&amp;"|"&amp;$C1170,Inputs!$A$5:$A$132,0))</f>
        <v/>
      </c>
      <c r="F1170" s="36">
        <f>INDEX(Inputs!$T$5:$T$132,MATCH($B1170&amp;"|"&amp;$C1170,Inputs!$A$5:$A$132,0))</f>
        <v/>
      </c>
      <c r="G1170" s="36">
        <f>INDEX(Inputs!$S$5:$S$132,MATCH($B1170&amp;"|"&amp;$C1170,Inputs!$A$5:$A$132,0))</f>
        <v/>
      </c>
      <c r="H1170" s="14">
        <f>INDEX(VarLab,MATCH($A1170,VarKey,0))&amp;INDEX(MemLab,MATCH($C1170&amp;"|"&amp;$B1170,MemKey,0))</f>
        <v/>
      </c>
      <c r="I1170" s="14">
        <f>INDEX(VarUnit,MATCH($A1170,VarKey,0))</f>
        <v/>
      </c>
      <c r="J1170" s="14">
        <f>INDEX(VarSrc,MATCH($A1170,VarKey,0))</f>
        <v/>
      </c>
      <c r="K1170" s="11">
        <f>CodePrefix&amp;$A1170&amp;IF($C1170="","","."&amp;$C1170&amp;"."&amp;$B1170)&amp;INDEX(VarEnd,MATCH($A1170,VarKey,0))&amp;K$5</f>
        <v/>
      </c>
      <c r="L1170" s="39">
        <f>INDEX(Inputs!$X$5:$X$132,MATCH($B1170&amp;"|"&amp;$C1170,Inputs!$A$5:$A$132,0))</f>
        <v/>
      </c>
      <c r="M1170" s="40">
        <f>L1170*$G1170*(1+M$7)^$D1170*(M1152/L1152)^$E1170*((M1152+M1161)/(L1152+L1161))^$F1170</f>
        <v/>
      </c>
      <c r="N1170" s="40">
        <f>M1170*$G1170*(1+N$7)^$D1170*(N1152/M1152)^$E1170*((N1152+N1161)/(M1152+M1161))^$F1170</f>
        <v/>
      </c>
      <c r="O1170" s="40">
        <f>N1170*$G1170*(1+O$7)^$D1170*(O1152/N1152)^$E1170*((O1152+O1161)/(N1152+N1161))^$F1170</f>
        <v/>
      </c>
      <c r="P1170" s="40">
        <f>O1170*$G1170*(1+P$7)^$D1170*(P1152/O1152)^$E1170*((P1152+P1161)/(O1152+O1161))^$F1170</f>
        <v/>
      </c>
      <c r="Q1170" s="40">
        <f>P1170*$G1170*(1+Q$7)^$D1170*(Q1152/P1152)^$E1170*((Q1152+Q1161)/(P1152+P1161))^$F1170</f>
        <v/>
      </c>
      <c r="R1170" s="40">
        <f>Q1170*$G1170*(1+R$7)^$D1170*(R1152/Q1152)^$E1170*((R1152+R1161)/(Q1152+Q1161))^$F1170</f>
        <v/>
      </c>
      <c r="S1170" s="40">
        <f>R1170*$G1170*(1+S$7)^$D1170*(S1152/R1152)^$E1170*((S1152+S1161)/(R1152+R1161))^$F1170</f>
        <v/>
      </c>
      <c r="T1170" s="40">
        <f>S1170*$G1170*(1+T$7)^$D1170*(T1152/S1152)^$E1170*((T1152+T1161)/(S1152+S1161))^$F1170</f>
        <v/>
      </c>
      <c r="U1170" s="40">
        <f>T1170*$G1170*(1+U$7)^$D1170*(U1152/T1152)^$E1170*((U1152+U1161)/(T1152+T1161))^$F1170</f>
        <v/>
      </c>
      <c r="V1170" s="40">
        <f>U1170*$G1170*(1+V$7)^$D1170*(V1152/U1152)^$E1170*((V1152+V1161)/(U1152+U1161))^$F1170</f>
        <v/>
      </c>
      <c r="W1170" s="40">
        <f>V1170*$G1170*(1+W$7)^$D1170*(W1152/V1152)^$E1170*((W1152+W1161)/(V1152+V1161))^$F1170</f>
        <v/>
      </c>
      <c r="X1170" s="40">
        <f>W1170*$G1170*(1+X$7)^$D1170*(X1152/W1152)^$E1170*((X1152+X1161)/(W1152+W1161))^$F1170</f>
        <v/>
      </c>
      <c r="Y1170" s="40">
        <f>X1170*$G1170*(1+Y$7)^$D1170*(Y1152/X1152)^$E1170*((Y1152+Y1161)/(X1152+X1161))^$F1170</f>
        <v/>
      </c>
      <c r="Z1170" s="40">
        <f>Y1170*$G1170*(1+Z$7)^$D1170*(Z1152/Y1152)^$E1170*((Z1152+Z1161)/(Y1152+Y1161))^$F1170</f>
        <v/>
      </c>
      <c r="AA1170" s="40">
        <f>Z1170*$G1170*(1+AA$7)^$D1170*(AA1152/Z1152)^$E1170*((AA1152+AA1161)/(Z1152+Z1161))^$F1170</f>
        <v/>
      </c>
      <c r="AB1170" s="40">
        <f>AA1170*$G1170*(1+AB$7)^$D1170*(AB1152/AA1152)^$E1170*((AB1152+AB1161)/(AA1152+AA1161))^$F1170</f>
        <v/>
      </c>
      <c r="AC1170" s="40">
        <f>AB1170*$G1170*(1+AC$7)^$D1170*(AC1152/AB1152)^$E1170*((AC1152+AC1161)/(AB1152+AB1161))^$F1170</f>
        <v/>
      </c>
      <c r="AD1170" s="40">
        <f>AC1170*$G1170*(1+AD$7)^$D1170*(AD1152/AC1152)^$E1170*((AD1152+AD1161)/(AC1152+AC1161))^$F1170</f>
        <v/>
      </c>
      <c r="AF1170" s="11">
        <f>CodePrefix&amp;$A1170&amp;IF($C1170="","","."&amp;$C1170&amp;"."&amp;$B1170)&amp;INDEX(VarEnd,MATCH($A1170,VarKey,0))&amp;AF$5</f>
        <v/>
      </c>
      <c r="AG1170" s="39">
        <f>INDEX(Inputs!$X$5:$X$132,MATCH($B1170&amp;"|"&amp;$C1170,Inputs!$A$5:$A$132,0))</f>
        <v/>
      </c>
      <c r="AH1170" s="40">
        <f>AG1170*$G1170*(1+AH$7)^$D1170*(AH1152/AG1152)^$E1170*((AH1152+AH1161)/(AG1152+AG1161))^$F1170</f>
        <v/>
      </c>
      <c r="AI1170" s="40">
        <f>AH1170*$G1170*(1+AI$7)^$D1170*(AI1152/AH1152)^$E1170*((AI1152+AI1161)/(AH1152+AH1161))^$F1170</f>
        <v/>
      </c>
      <c r="AJ1170" s="40">
        <f>AI1170*$G1170*(1+AJ$7)^$D1170*(AJ1152/AI1152)^$E1170*((AJ1152+AJ1161)/(AI1152+AI1161))^$F1170</f>
        <v/>
      </c>
      <c r="AK1170" s="40">
        <f>AJ1170*$G1170*(1+AK$7)^$D1170*(AK1152/AJ1152)^$E1170*((AK1152+AK1161)/(AJ1152+AJ1161))^$F1170</f>
        <v/>
      </c>
      <c r="AL1170" s="40">
        <f>AK1170*$G1170*(1+AL$7)^$D1170*(AL1152/AK1152)^$E1170*((AL1152+AL1161)/(AK1152+AK1161))^$F1170</f>
        <v/>
      </c>
      <c r="AM1170" s="40">
        <f>AL1170*$G1170*(1+AM$7)^$D1170*(AM1152/AL1152)^$E1170*((AM1152+AM1161)/(AL1152+AL1161))^$F1170</f>
        <v/>
      </c>
      <c r="AN1170" s="40">
        <f>AM1170*$G1170*(1+AN$7)^$D1170*(AN1152/AM1152)^$E1170*((AN1152+AN1161)/(AM1152+AM1161))^$F1170</f>
        <v/>
      </c>
      <c r="AO1170" s="40">
        <f>AN1170*$G1170*(1+AO$7)^$D1170*(AO1152/AN1152)^$E1170*((AO1152+AO1161)/(AN1152+AN1161))^$F1170</f>
        <v/>
      </c>
      <c r="AP1170" s="40">
        <f>AO1170*$G1170*(1+AP$7)^$D1170*(AP1152/AO1152)^$E1170*((AP1152+AP1161)/(AO1152+AO1161))^$F1170</f>
        <v/>
      </c>
      <c r="AQ1170" s="40">
        <f>AP1170*$G1170*(1+AQ$7)^$D1170*(AQ1152/AP1152)^$E1170*((AQ1152+AQ1161)/(AP1152+AP1161))^$F1170</f>
        <v/>
      </c>
      <c r="AR1170" s="40">
        <f>AQ1170*$G1170*(1+AR$7)^$D1170*(AR1152/AQ1152)^$E1170*((AR1152+AR1161)/(AQ1152+AQ1161))^$F1170</f>
        <v/>
      </c>
      <c r="AS1170" s="40">
        <f>AR1170*$G1170*(1+AS$7)^$D1170*(AS1152/AR1152)^$E1170*((AS1152+AS1161)/(AR1152+AR1161))^$F1170</f>
        <v/>
      </c>
      <c r="AT1170" s="40">
        <f>AS1170*$G1170*(1+AT$7)^$D1170*(AT1152/AS1152)^$E1170*((AT1152+AT1161)/(AS1152+AS1161))^$F1170</f>
        <v/>
      </c>
      <c r="AU1170" s="40">
        <f>AT1170*$G1170*(1+AU$7)^$D1170*(AU1152/AT1152)^$E1170*((AU1152+AU1161)/(AT1152+AT1161))^$F1170</f>
        <v/>
      </c>
      <c r="AV1170" s="40">
        <f>AU1170*$G1170*(1+AV$7)^$D1170*(AV1152/AU1152)^$E1170*((AV1152+AV1161)/(AU1152+AU1161))^$F1170</f>
        <v/>
      </c>
      <c r="AW1170" s="40">
        <f>AV1170*$G1170*(1+AW$7)^$D1170*(AW1152/AV1152)^$E1170*((AW1152+AW1161)/(AV1152+AV1161))^$F1170</f>
        <v/>
      </c>
      <c r="AX1170" s="40">
        <f>AW1170*$G1170*(1+AX$7)^$D1170*(AX1152/AW1152)^$E1170*((AX1152+AX1161)/(AW1152+AW1161))^$F1170</f>
        <v/>
      </c>
      <c r="AY1170" s="40">
        <f>AX1170*$G1170*(1+AY$7)^$D1170*(AY1152/AX1152)^$E1170*((AY1152+AY1161)/(AX1152+AX1161))^$F1170</f>
        <v/>
      </c>
    </row>
    <row r="1171" hidden="1" outlineLevel="2">
      <c r="A1171" s="14" t="inlineStr">
        <is>
          <t>ener</t>
        </is>
      </c>
      <c r="B1171" s="14" t="inlineStr">
        <is>
          <t>lpg</t>
        </is>
      </c>
      <c r="C1171" s="14" t="inlineStr">
        <is>
          <t>avi</t>
        </is>
      </c>
      <c r="D1171" s="36">
        <f>INDEX(Inputs!$O$5:$O$132,MATCH($B1171&amp;"|"&amp;$C1171,Inputs!$A$5:$A$132,0))</f>
        <v/>
      </c>
      <c r="E1171" s="36">
        <f>INDEX(Inputs!$P$5:$P$132,MATCH($B1171&amp;"|"&amp;$C1171,Inputs!$A$5:$A$132,0))</f>
        <v/>
      </c>
      <c r="F1171" s="36">
        <f>INDEX(Inputs!$T$5:$T$132,MATCH($B1171&amp;"|"&amp;$C1171,Inputs!$A$5:$A$132,0))</f>
        <v/>
      </c>
      <c r="G1171" s="36">
        <f>INDEX(Inputs!$S$5:$S$132,MATCH($B1171&amp;"|"&amp;$C1171,Inputs!$A$5:$A$132,0))</f>
        <v/>
      </c>
      <c r="H1171" s="14">
        <f>INDEX(VarLab,MATCH($A1171,VarKey,0))&amp;INDEX(MemLab,MATCH($C1171&amp;"|"&amp;$B1171,MemKey,0))</f>
        <v/>
      </c>
      <c r="I1171" s="14">
        <f>INDEX(VarUnit,MATCH($A1171,VarKey,0))</f>
        <v/>
      </c>
      <c r="J1171" s="14">
        <f>INDEX(VarSrc,MATCH($A1171,VarKey,0))</f>
        <v/>
      </c>
      <c r="K1171" s="11">
        <f>CodePrefix&amp;$A1171&amp;IF($C1171="","","."&amp;$C1171&amp;"."&amp;$B1171)&amp;INDEX(VarEnd,MATCH($A1171,VarKey,0))&amp;K$5</f>
        <v/>
      </c>
      <c r="L1171" s="39">
        <f>INDEX(Inputs!$X$5:$X$132,MATCH($B1171&amp;"|"&amp;$C1171,Inputs!$A$5:$A$132,0))</f>
        <v/>
      </c>
      <c r="M1171" s="40">
        <f>L1171*$G1171*(1+M$7)^$D1171*(M1153/L1153)^$E1171*((M1153+M1162)/(L1153+L1162))^$F1171</f>
        <v/>
      </c>
      <c r="N1171" s="40">
        <f>M1171*$G1171*(1+N$7)^$D1171*(N1153/M1153)^$E1171*((N1153+N1162)/(M1153+M1162))^$F1171</f>
        <v/>
      </c>
      <c r="O1171" s="40">
        <f>N1171*$G1171*(1+O$7)^$D1171*(O1153/N1153)^$E1171*((O1153+O1162)/(N1153+N1162))^$F1171</f>
        <v/>
      </c>
      <c r="P1171" s="40">
        <f>O1171*$G1171*(1+P$7)^$D1171*(P1153/O1153)^$E1171*((P1153+P1162)/(O1153+O1162))^$F1171</f>
        <v/>
      </c>
      <c r="Q1171" s="40">
        <f>P1171*$G1171*(1+Q$7)^$D1171*(Q1153/P1153)^$E1171*((Q1153+Q1162)/(P1153+P1162))^$F1171</f>
        <v/>
      </c>
      <c r="R1171" s="40">
        <f>Q1171*$G1171*(1+R$7)^$D1171*(R1153/Q1153)^$E1171*((R1153+R1162)/(Q1153+Q1162))^$F1171</f>
        <v/>
      </c>
      <c r="S1171" s="40">
        <f>R1171*$G1171*(1+S$7)^$D1171*(S1153/R1153)^$E1171*((S1153+S1162)/(R1153+R1162))^$F1171</f>
        <v/>
      </c>
      <c r="T1171" s="40">
        <f>S1171*$G1171*(1+T$7)^$D1171*(T1153/S1153)^$E1171*((T1153+T1162)/(S1153+S1162))^$F1171</f>
        <v/>
      </c>
      <c r="U1171" s="40">
        <f>T1171*$G1171*(1+U$7)^$D1171*(U1153/T1153)^$E1171*((U1153+U1162)/(T1153+T1162))^$F1171</f>
        <v/>
      </c>
      <c r="V1171" s="40">
        <f>U1171*$G1171*(1+V$7)^$D1171*(V1153/U1153)^$E1171*((V1153+V1162)/(U1153+U1162))^$F1171</f>
        <v/>
      </c>
      <c r="W1171" s="40">
        <f>V1171*$G1171*(1+W$7)^$D1171*(W1153/V1153)^$E1171*((W1153+W1162)/(V1153+V1162))^$F1171</f>
        <v/>
      </c>
      <c r="X1171" s="40">
        <f>W1171*$G1171*(1+X$7)^$D1171*(X1153/W1153)^$E1171*((X1153+X1162)/(W1153+W1162))^$F1171</f>
        <v/>
      </c>
      <c r="Y1171" s="40">
        <f>X1171*$G1171*(1+Y$7)^$D1171*(Y1153/X1153)^$E1171*((Y1153+Y1162)/(X1153+X1162))^$F1171</f>
        <v/>
      </c>
      <c r="Z1171" s="40">
        <f>Y1171*$G1171*(1+Z$7)^$D1171*(Z1153/Y1153)^$E1171*((Z1153+Z1162)/(Y1153+Y1162))^$F1171</f>
        <v/>
      </c>
      <c r="AA1171" s="40">
        <f>Z1171*$G1171*(1+AA$7)^$D1171*(AA1153/Z1153)^$E1171*((AA1153+AA1162)/(Z1153+Z1162))^$F1171</f>
        <v/>
      </c>
      <c r="AB1171" s="40">
        <f>AA1171*$G1171*(1+AB$7)^$D1171*(AB1153/AA1153)^$E1171*((AB1153+AB1162)/(AA1153+AA1162))^$F1171</f>
        <v/>
      </c>
      <c r="AC1171" s="40">
        <f>AB1171*$G1171*(1+AC$7)^$D1171*(AC1153/AB1153)^$E1171*((AC1153+AC1162)/(AB1153+AB1162))^$F1171</f>
        <v/>
      </c>
      <c r="AD1171" s="40">
        <f>AC1171*$G1171*(1+AD$7)^$D1171*(AD1153/AC1153)^$E1171*((AD1153+AD1162)/(AC1153+AC1162))^$F1171</f>
        <v/>
      </c>
      <c r="AF1171" s="11">
        <f>CodePrefix&amp;$A1171&amp;IF($C1171="","","."&amp;$C1171&amp;"."&amp;$B1171)&amp;INDEX(VarEnd,MATCH($A1171,VarKey,0))&amp;AF$5</f>
        <v/>
      </c>
      <c r="AG1171" s="39">
        <f>INDEX(Inputs!$X$5:$X$132,MATCH($B1171&amp;"|"&amp;$C1171,Inputs!$A$5:$A$132,0))</f>
        <v/>
      </c>
      <c r="AH1171" s="40">
        <f>AG1171*$G1171*(1+AH$7)^$D1171*(AH1153/AG1153)^$E1171*((AH1153+AH1162)/(AG1153+AG1162))^$F1171</f>
        <v/>
      </c>
      <c r="AI1171" s="40">
        <f>AH1171*$G1171*(1+AI$7)^$D1171*(AI1153/AH1153)^$E1171*((AI1153+AI1162)/(AH1153+AH1162))^$F1171</f>
        <v/>
      </c>
      <c r="AJ1171" s="40">
        <f>AI1171*$G1171*(1+AJ$7)^$D1171*(AJ1153/AI1153)^$E1171*((AJ1153+AJ1162)/(AI1153+AI1162))^$F1171</f>
        <v/>
      </c>
      <c r="AK1171" s="40">
        <f>AJ1171*$G1171*(1+AK$7)^$D1171*(AK1153/AJ1153)^$E1171*((AK1153+AK1162)/(AJ1153+AJ1162))^$F1171</f>
        <v/>
      </c>
      <c r="AL1171" s="40">
        <f>AK1171*$G1171*(1+AL$7)^$D1171*(AL1153/AK1153)^$E1171*((AL1153+AL1162)/(AK1153+AK1162))^$F1171</f>
        <v/>
      </c>
      <c r="AM1171" s="40">
        <f>AL1171*$G1171*(1+AM$7)^$D1171*(AM1153/AL1153)^$E1171*((AM1153+AM1162)/(AL1153+AL1162))^$F1171</f>
        <v/>
      </c>
      <c r="AN1171" s="40">
        <f>AM1171*$G1171*(1+AN$7)^$D1171*(AN1153/AM1153)^$E1171*((AN1153+AN1162)/(AM1153+AM1162))^$F1171</f>
        <v/>
      </c>
      <c r="AO1171" s="40">
        <f>AN1171*$G1171*(1+AO$7)^$D1171*(AO1153/AN1153)^$E1171*((AO1153+AO1162)/(AN1153+AN1162))^$F1171</f>
        <v/>
      </c>
      <c r="AP1171" s="40">
        <f>AO1171*$G1171*(1+AP$7)^$D1171*(AP1153/AO1153)^$E1171*((AP1153+AP1162)/(AO1153+AO1162))^$F1171</f>
        <v/>
      </c>
      <c r="AQ1171" s="40">
        <f>AP1171*$G1171*(1+AQ$7)^$D1171*(AQ1153/AP1153)^$E1171*((AQ1153+AQ1162)/(AP1153+AP1162))^$F1171</f>
        <v/>
      </c>
      <c r="AR1171" s="40">
        <f>AQ1171*$G1171*(1+AR$7)^$D1171*(AR1153/AQ1153)^$E1171*((AR1153+AR1162)/(AQ1153+AQ1162))^$F1171</f>
        <v/>
      </c>
      <c r="AS1171" s="40">
        <f>AR1171*$G1171*(1+AS$7)^$D1171*(AS1153/AR1153)^$E1171*((AS1153+AS1162)/(AR1153+AR1162))^$F1171</f>
        <v/>
      </c>
      <c r="AT1171" s="40">
        <f>AS1171*$G1171*(1+AT$7)^$D1171*(AT1153/AS1153)^$E1171*((AT1153+AT1162)/(AS1153+AS1162))^$F1171</f>
        <v/>
      </c>
      <c r="AU1171" s="40">
        <f>AT1171*$G1171*(1+AU$7)^$D1171*(AU1153/AT1153)^$E1171*((AU1153+AU1162)/(AT1153+AT1162))^$F1171</f>
        <v/>
      </c>
      <c r="AV1171" s="40">
        <f>AU1171*$G1171*(1+AV$7)^$D1171*(AV1153/AU1153)^$E1171*((AV1153+AV1162)/(AU1153+AU1162))^$F1171</f>
        <v/>
      </c>
      <c r="AW1171" s="40">
        <f>AV1171*$G1171*(1+AW$7)^$D1171*(AW1153/AV1153)^$E1171*((AW1153+AW1162)/(AV1153+AV1162))^$F1171</f>
        <v/>
      </c>
      <c r="AX1171" s="40">
        <f>AW1171*$G1171*(1+AX$7)^$D1171*(AX1153/AW1153)^$E1171*((AX1153+AX1162)/(AW1153+AW1162))^$F1171</f>
        <v/>
      </c>
      <c r="AY1171" s="40">
        <f>AX1171*$G1171*(1+AY$7)^$D1171*(AY1153/AX1153)^$E1171*((AY1153+AY1162)/(AX1153+AX1162))^$F1171</f>
        <v/>
      </c>
    </row>
    <row r="1172" hidden="1" outlineLevel="2">
      <c r="A1172" s="14" t="inlineStr">
        <is>
          <t>ener</t>
        </is>
      </c>
      <c r="B1172" s="14" t="inlineStr">
        <is>
          <t>ker</t>
        </is>
      </c>
      <c r="C1172" s="14" t="inlineStr">
        <is>
          <t>avi</t>
        </is>
      </c>
      <c r="D1172" s="36">
        <f>INDEX(Inputs!$O$5:$O$132,MATCH($B1172&amp;"|"&amp;$C1172,Inputs!$A$5:$A$132,0))</f>
        <v/>
      </c>
      <c r="E1172" s="36">
        <f>INDEX(Inputs!$P$5:$P$132,MATCH($B1172&amp;"|"&amp;$C1172,Inputs!$A$5:$A$132,0))</f>
        <v/>
      </c>
      <c r="F1172" s="36">
        <f>INDEX(Inputs!$T$5:$T$132,MATCH($B1172&amp;"|"&amp;$C1172,Inputs!$A$5:$A$132,0))</f>
        <v/>
      </c>
      <c r="G1172" s="36">
        <f>INDEX(Inputs!$S$5:$S$132,MATCH($B1172&amp;"|"&amp;$C1172,Inputs!$A$5:$A$132,0))</f>
        <v/>
      </c>
      <c r="H1172" s="14">
        <f>INDEX(VarLab,MATCH($A1172,VarKey,0))&amp;INDEX(MemLab,MATCH($C1172&amp;"|"&amp;$B1172,MemKey,0))</f>
        <v/>
      </c>
      <c r="I1172" s="14">
        <f>INDEX(VarUnit,MATCH($A1172,VarKey,0))</f>
        <v/>
      </c>
      <c r="J1172" s="14">
        <f>INDEX(VarSrc,MATCH($A1172,VarKey,0))</f>
        <v/>
      </c>
      <c r="K1172" s="11">
        <f>CodePrefix&amp;$A1172&amp;IF($C1172="","","."&amp;$C1172&amp;"."&amp;$B1172)&amp;INDEX(VarEnd,MATCH($A1172,VarKey,0))&amp;K$5</f>
        <v/>
      </c>
      <c r="L1172" s="39">
        <f>INDEX(Inputs!$X$5:$X$132,MATCH($B1172&amp;"|"&amp;$C1172,Inputs!$A$5:$A$132,0))</f>
        <v/>
      </c>
      <c r="M1172" s="40">
        <f>L1172*$G1172*(1+M$7)^$D1172*(M1154/L1154)^$E1172*((M1154+M1163)/(L1154+L1163))^$F1172</f>
        <v/>
      </c>
      <c r="N1172" s="40">
        <f>M1172*$G1172*(1+N$7)^$D1172*(N1154/M1154)^$E1172*((N1154+N1163)/(M1154+M1163))^$F1172</f>
        <v/>
      </c>
      <c r="O1172" s="40">
        <f>N1172*$G1172*(1+O$7)^$D1172*(O1154/N1154)^$E1172*((O1154+O1163)/(N1154+N1163))^$F1172</f>
        <v/>
      </c>
      <c r="P1172" s="40">
        <f>O1172*$G1172*(1+P$7)^$D1172*(P1154/O1154)^$E1172*((P1154+P1163)/(O1154+O1163))^$F1172</f>
        <v/>
      </c>
      <c r="Q1172" s="40">
        <f>P1172*$G1172*(1+Q$7)^$D1172*(Q1154/P1154)^$E1172*((Q1154+Q1163)/(P1154+P1163))^$F1172</f>
        <v/>
      </c>
      <c r="R1172" s="40">
        <f>Q1172*$G1172*(1+R$7)^$D1172*(R1154/Q1154)^$E1172*((R1154+R1163)/(Q1154+Q1163))^$F1172</f>
        <v/>
      </c>
      <c r="S1172" s="40">
        <f>R1172*$G1172*(1+S$7)^$D1172*(S1154/R1154)^$E1172*((S1154+S1163)/(R1154+R1163))^$F1172</f>
        <v/>
      </c>
      <c r="T1172" s="40">
        <f>S1172*$G1172*(1+T$7)^$D1172*(T1154/S1154)^$E1172*((T1154+T1163)/(S1154+S1163))^$F1172</f>
        <v/>
      </c>
      <c r="U1172" s="40">
        <f>T1172*$G1172*(1+U$7)^$D1172*(U1154/T1154)^$E1172*((U1154+U1163)/(T1154+T1163))^$F1172</f>
        <v/>
      </c>
      <c r="V1172" s="40">
        <f>U1172*$G1172*(1+V$7)^$D1172*(V1154/U1154)^$E1172*((V1154+V1163)/(U1154+U1163))^$F1172</f>
        <v/>
      </c>
      <c r="W1172" s="40">
        <f>V1172*$G1172*(1+W$7)^$D1172*(W1154/V1154)^$E1172*((W1154+W1163)/(V1154+V1163))^$F1172</f>
        <v/>
      </c>
      <c r="X1172" s="40">
        <f>W1172*$G1172*(1+X$7)^$D1172*(X1154/W1154)^$E1172*((X1154+X1163)/(W1154+W1163))^$F1172</f>
        <v/>
      </c>
      <c r="Y1172" s="40">
        <f>X1172*$G1172*(1+Y$7)^$D1172*(Y1154/X1154)^$E1172*((Y1154+Y1163)/(X1154+X1163))^$F1172</f>
        <v/>
      </c>
      <c r="Z1172" s="40">
        <f>Y1172*$G1172*(1+Z$7)^$D1172*(Z1154/Y1154)^$E1172*((Z1154+Z1163)/(Y1154+Y1163))^$F1172</f>
        <v/>
      </c>
      <c r="AA1172" s="40">
        <f>Z1172*$G1172*(1+AA$7)^$D1172*(AA1154/Z1154)^$E1172*((AA1154+AA1163)/(Z1154+Z1163))^$F1172</f>
        <v/>
      </c>
      <c r="AB1172" s="40">
        <f>AA1172*$G1172*(1+AB$7)^$D1172*(AB1154/AA1154)^$E1172*((AB1154+AB1163)/(AA1154+AA1163))^$F1172</f>
        <v/>
      </c>
      <c r="AC1172" s="40">
        <f>AB1172*$G1172*(1+AC$7)^$D1172*(AC1154/AB1154)^$E1172*((AC1154+AC1163)/(AB1154+AB1163))^$F1172</f>
        <v/>
      </c>
      <c r="AD1172" s="40">
        <f>AC1172*$G1172*(1+AD$7)^$D1172*(AD1154/AC1154)^$E1172*((AD1154+AD1163)/(AC1154+AC1163))^$F1172</f>
        <v/>
      </c>
      <c r="AF1172" s="11">
        <f>CodePrefix&amp;$A1172&amp;IF($C1172="","","."&amp;$C1172&amp;"."&amp;$B1172)&amp;INDEX(VarEnd,MATCH($A1172,VarKey,0))&amp;AF$5</f>
        <v/>
      </c>
      <c r="AG1172" s="39">
        <f>INDEX(Inputs!$X$5:$X$132,MATCH($B1172&amp;"|"&amp;$C1172,Inputs!$A$5:$A$132,0))</f>
        <v/>
      </c>
      <c r="AH1172" s="40">
        <f>AG1172*$G1172*(1+AH$7)^$D1172*(AH1154/AG1154)^$E1172*((AH1154+AH1163)/(AG1154+AG1163))^$F1172</f>
        <v/>
      </c>
      <c r="AI1172" s="40">
        <f>AH1172*$G1172*(1+AI$7)^$D1172*(AI1154/AH1154)^$E1172*((AI1154+AI1163)/(AH1154+AH1163))^$F1172</f>
        <v/>
      </c>
      <c r="AJ1172" s="40">
        <f>AI1172*$G1172*(1+AJ$7)^$D1172*(AJ1154/AI1154)^$E1172*((AJ1154+AJ1163)/(AI1154+AI1163))^$F1172</f>
        <v/>
      </c>
      <c r="AK1172" s="40">
        <f>AJ1172*$G1172*(1+AK$7)^$D1172*(AK1154/AJ1154)^$E1172*((AK1154+AK1163)/(AJ1154+AJ1163))^$F1172</f>
        <v/>
      </c>
      <c r="AL1172" s="40">
        <f>AK1172*$G1172*(1+AL$7)^$D1172*(AL1154/AK1154)^$E1172*((AL1154+AL1163)/(AK1154+AK1163))^$F1172</f>
        <v/>
      </c>
      <c r="AM1172" s="40">
        <f>AL1172*$G1172*(1+AM$7)^$D1172*(AM1154/AL1154)^$E1172*((AM1154+AM1163)/(AL1154+AL1163))^$F1172</f>
        <v/>
      </c>
      <c r="AN1172" s="40">
        <f>AM1172*$G1172*(1+AN$7)^$D1172*(AN1154/AM1154)^$E1172*((AN1154+AN1163)/(AM1154+AM1163))^$F1172</f>
        <v/>
      </c>
      <c r="AO1172" s="40">
        <f>AN1172*$G1172*(1+AO$7)^$D1172*(AO1154/AN1154)^$E1172*((AO1154+AO1163)/(AN1154+AN1163))^$F1172</f>
        <v/>
      </c>
      <c r="AP1172" s="40">
        <f>AO1172*$G1172*(1+AP$7)^$D1172*(AP1154/AO1154)^$E1172*((AP1154+AP1163)/(AO1154+AO1163))^$F1172</f>
        <v/>
      </c>
      <c r="AQ1172" s="40">
        <f>AP1172*$G1172*(1+AQ$7)^$D1172*(AQ1154/AP1154)^$E1172*((AQ1154+AQ1163)/(AP1154+AP1163))^$F1172</f>
        <v/>
      </c>
      <c r="AR1172" s="40">
        <f>AQ1172*$G1172*(1+AR$7)^$D1172*(AR1154/AQ1154)^$E1172*((AR1154+AR1163)/(AQ1154+AQ1163))^$F1172</f>
        <v/>
      </c>
      <c r="AS1172" s="40">
        <f>AR1172*$G1172*(1+AS$7)^$D1172*(AS1154/AR1154)^$E1172*((AS1154+AS1163)/(AR1154+AR1163))^$F1172</f>
        <v/>
      </c>
      <c r="AT1172" s="40">
        <f>AS1172*$G1172*(1+AT$7)^$D1172*(AT1154/AS1154)^$E1172*((AT1154+AT1163)/(AS1154+AS1163))^$F1172</f>
        <v/>
      </c>
      <c r="AU1172" s="40">
        <f>AT1172*$G1172*(1+AU$7)^$D1172*(AU1154/AT1154)^$E1172*((AU1154+AU1163)/(AT1154+AT1163))^$F1172</f>
        <v/>
      </c>
      <c r="AV1172" s="40">
        <f>AU1172*$G1172*(1+AV$7)^$D1172*(AV1154/AU1154)^$E1172*((AV1154+AV1163)/(AU1154+AU1163))^$F1172</f>
        <v/>
      </c>
      <c r="AW1172" s="40">
        <f>AV1172*$G1172*(1+AW$7)^$D1172*(AW1154/AV1154)^$E1172*((AW1154+AW1163)/(AV1154+AV1163))^$F1172</f>
        <v/>
      </c>
      <c r="AX1172" s="40">
        <f>AW1172*$G1172*(1+AX$7)^$D1172*(AX1154/AW1154)^$E1172*((AX1154+AX1163)/(AW1154+AW1163))^$F1172</f>
        <v/>
      </c>
      <c r="AY1172" s="40">
        <f>AX1172*$G1172*(1+AY$7)^$D1172*(AY1154/AX1154)^$E1172*((AY1154+AY1163)/(AX1154+AX1163))^$F1172</f>
        <v/>
      </c>
    </row>
    <row r="1173" hidden="1" outlineLevel="2">
      <c r="A1173" s="14" t="inlineStr">
        <is>
          <t>ener</t>
        </is>
      </c>
      <c r="B1173" s="14" t="inlineStr">
        <is>
          <t>oop</t>
        </is>
      </c>
      <c r="C1173" s="14" t="inlineStr">
        <is>
          <t>avi</t>
        </is>
      </c>
      <c r="D1173" s="36">
        <f>INDEX(Inputs!$O$5:$O$132,MATCH($B1173&amp;"|"&amp;$C1173,Inputs!$A$5:$A$132,0))</f>
        <v/>
      </c>
      <c r="E1173" s="36">
        <f>INDEX(Inputs!$P$5:$P$132,MATCH($B1173&amp;"|"&amp;$C1173,Inputs!$A$5:$A$132,0))</f>
        <v/>
      </c>
      <c r="F1173" s="36">
        <f>INDEX(Inputs!$T$5:$T$132,MATCH($B1173&amp;"|"&amp;$C1173,Inputs!$A$5:$A$132,0))</f>
        <v/>
      </c>
      <c r="G1173" s="36">
        <f>INDEX(Inputs!$S$5:$S$132,MATCH($B1173&amp;"|"&amp;$C1173,Inputs!$A$5:$A$132,0))</f>
        <v/>
      </c>
      <c r="H1173" s="14">
        <f>INDEX(VarLab,MATCH($A1173,VarKey,0))&amp;INDEX(MemLab,MATCH($C1173&amp;"|"&amp;$B1173,MemKey,0))</f>
        <v/>
      </c>
      <c r="I1173" s="14">
        <f>INDEX(VarUnit,MATCH($A1173,VarKey,0))</f>
        <v/>
      </c>
      <c r="J1173" s="14">
        <f>INDEX(VarSrc,MATCH($A1173,VarKey,0))</f>
        <v/>
      </c>
      <c r="K1173" s="11">
        <f>CodePrefix&amp;$A1173&amp;IF($C1173="","","."&amp;$C1173&amp;"."&amp;$B1173)&amp;INDEX(VarEnd,MATCH($A1173,VarKey,0))&amp;K$5</f>
        <v/>
      </c>
      <c r="L1173" s="39">
        <f>INDEX(Inputs!$X$5:$X$132,MATCH($B1173&amp;"|"&amp;$C1173,Inputs!$A$5:$A$132,0))</f>
        <v/>
      </c>
      <c r="M1173" s="40">
        <f>L1173*$G1173*(1+M$7)^$D1173*(M1155/L1155)^$E1173*((M1155+M1164)/(L1155+L1164))^$F1173</f>
        <v/>
      </c>
      <c r="N1173" s="40">
        <f>M1173*$G1173*(1+N$7)^$D1173*(N1155/M1155)^$E1173*((N1155+N1164)/(M1155+M1164))^$F1173</f>
        <v/>
      </c>
      <c r="O1173" s="40">
        <f>N1173*$G1173*(1+O$7)^$D1173*(O1155/N1155)^$E1173*((O1155+O1164)/(N1155+N1164))^$F1173</f>
        <v/>
      </c>
      <c r="P1173" s="40">
        <f>O1173*$G1173*(1+P$7)^$D1173*(P1155/O1155)^$E1173*((P1155+P1164)/(O1155+O1164))^$F1173</f>
        <v/>
      </c>
      <c r="Q1173" s="40">
        <f>P1173*$G1173*(1+Q$7)^$D1173*(Q1155/P1155)^$E1173*((Q1155+Q1164)/(P1155+P1164))^$F1173</f>
        <v/>
      </c>
      <c r="R1173" s="40">
        <f>Q1173*$G1173*(1+R$7)^$D1173*(R1155/Q1155)^$E1173*((R1155+R1164)/(Q1155+Q1164))^$F1173</f>
        <v/>
      </c>
      <c r="S1173" s="40">
        <f>R1173*$G1173*(1+S$7)^$D1173*(S1155/R1155)^$E1173*((S1155+S1164)/(R1155+R1164))^$F1173</f>
        <v/>
      </c>
      <c r="T1173" s="40">
        <f>S1173*$G1173*(1+T$7)^$D1173*(T1155/S1155)^$E1173*((T1155+T1164)/(S1155+S1164))^$F1173</f>
        <v/>
      </c>
      <c r="U1173" s="40">
        <f>T1173*$G1173*(1+U$7)^$D1173*(U1155/T1155)^$E1173*((U1155+U1164)/(T1155+T1164))^$F1173</f>
        <v/>
      </c>
      <c r="V1173" s="40">
        <f>U1173*$G1173*(1+V$7)^$D1173*(V1155/U1155)^$E1173*((V1155+V1164)/(U1155+U1164))^$F1173</f>
        <v/>
      </c>
      <c r="W1173" s="40">
        <f>V1173*$G1173*(1+W$7)^$D1173*(W1155/V1155)^$E1173*((W1155+W1164)/(V1155+V1164))^$F1173</f>
        <v/>
      </c>
      <c r="X1173" s="40">
        <f>W1173*$G1173*(1+X$7)^$D1173*(X1155/W1155)^$E1173*((X1155+X1164)/(W1155+W1164))^$F1173</f>
        <v/>
      </c>
      <c r="Y1173" s="40">
        <f>X1173*$G1173*(1+Y$7)^$D1173*(Y1155/X1155)^$E1173*((Y1155+Y1164)/(X1155+X1164))^$F1173</f>
        <v/>
      </c>
      <c r="Z1173" s="40">
        <f>Y1173*$G1173*(1+Z$7)^$D1173*(Z1155/Y1155)^$E1173*((Z1155+Z1164)/(Y1155+Y1164))^$F1173</f>
        <v/>
      </c>
      <c r="AA1173" s="40">
        <f>Z1173*$G1173*(1+AA$7)^$D1173*(AA1155/Z1155)^$E1173*((AA1155+AA1164)/(Z1155+Z1164))^$F1173</f>
        <v/>
      </c>
      <c r="AB1173" s="40">
        <f>AA1173*$G1173*(1+AB$7)^$D1173*(AB1155/AA1155)^$E1173*((AB1155+AB1164)/(AA1155+AA1164))^$F1173</f>
        <v/>
      </c>
      <c r="AC1173" s="40">
        <f>AB1173*$G1173*(1+AC$7)^$D1173*(AC1155/AB1155)^$E1173*((AC1155+AC1164)/(AB1155+AB1164))^$F1173</f>
        <v/>
      </c>
      <c r="AD1173" s="40">
        <f>AC1173*$G1173*(1+AD$7)^$D1173*(AD1155/AC1155)^$E1173*((AD1155+AD1164)/(AC1155+AC1164))^$F1173</f>
        <v/>
      </c>
      <c r="AF1173" s="11">
        <f>CodePrefix&amp;$A1173&amp;IF($C1173="","","."&amp;$C1173&amp;"."&amp;$B1173)&amp;INDEX(VarEnd,MATCH($A1173,VarKey,0))&amp;AF$5</f>
        <v/>
      </c>
      <c r="AG1173" s="39">
        <f>INDEX(Inputs!$X$5:$X$132,MATCH($B1173&amp;"|"&amp;$C1173,Inputs!$A$5:$A$132,0))</f>
        <v/>
      </c>
      <c r="AH1173" s="40">
        <f>AG1173*$G1173*(1+AH$7)^$D1173*(AH1155/AG1155)^$E1173*((AH1155+AH1164)/(AG1155+AG1164))^$F1173</f>
        <v/>
      </c>
      <c r="AI1173" s="40">
        <f>AH1173*$G1173*(1+AI$7)^$D1173*(AI1155/AH1155)^$E1173*((AI1155+AI1164)/(AH1155+AH1164))^$F1173</f>
        <v/>
      </c>
      <c r="AJ1173" s="40">
        <f>AI1173*$G1173*(1+AJ$7)^$D1173*(AJ1155/AI1155)^$E1173*((AJ1155+AJ1164)/(AI1155+AI1164))^$F1173</f>
        <v/>
      </c>
      <c r="AK1173" s="40">
        <f>AJ1173*$G1173*(1+AK$7)^$D1173*(AK1155/AJ1155)^$E1173*((AK1155+AK1164)/(AJ1155+AJ1164))^$F1173</f>
        <v/>
      </c>
      <c r="AL1173" s="40">
        <f>AK1173*$G1173*(1+AL$7)^$D1173*(AL1155/AK1155)^$E1173*((AL1155+AL1164)/(AK1155+AK1164))^$F1173</f>
        <v/>
      </c>
      <c r="AM1173" s="40">
        <f>AL1173*$G1173*(1+AM$7)^$D1173*(AM1155/AL1155)^$E1173*((AM1155+AM1164)/(AL1155+AL1164))^$F1173</f>
        <v/>
      </c>
      <c r="AN1173" s="40">
        <f>AM1173*$G1173*(1+AN$7)^$D1173*(AN1155/AM1155)^$E1173*((AN1155+AN1164)/(AM1155+AM1164))^$F1173</f>
        <v/>
      </c>
      <c r="AO1173" s="40">
        <f>AN1173*$G1173*(1+AO$7)^$D1173*(AO1155/AN1155)^$E1173*((AO1155+AO1164)/(AN1155+AN1164))^$F1173</f>
        <v/>
      </c>
      <c r="AP1173" s="40">
        <f>AO1173*$G1173*(1+AP$7)^$D1173*(AP1155/AO1155)^$E1173*((AP1155+AP1164)/(AO1155+AO1164))^$F1173</f>
        <v/>
      </c>
      <c r="AQ1173" s="40">
        <f>AP1173*$G1173*(1+AQ$7)^$D1173*(AQ1155/AP1155)^$E1173*((AQ1155+AQ1164)/(AP1155+AP1164))^$F1173</f>
        <v/>
      </c>
      <c r="AR1173" s="40">
        <f>AQ1173*$G1173*(1+AR$7)^$D1173*(AR1155/AQ1155)^$E1173*((AR1155+AR1164)/(AQ1155+AQ1164))^$F1173</f>
        <v/>
      </c>
      <c r="AS1173" s="40">
        <f>AR1173*$G1173*(1+AS$7)^$D1173*(AS1155/AR1155)^$E1173*((AS1155+AS1164)/(AR1155+AR1164))^$F1173</f>
        <v/>
      </c>
      <c r="AT1173" s="40">
        <f>AS1173*$G1173*(1+AT$7)^$D1173*(AT1155/AS1155)^$E1173*((AT1155+AT1164)/(AS1155+AS1164))^$F1173</f>
        <v/>
      </c>
      <c r="AU1173" s="40">
        <f>AT1173*$G1173*(1+AU$7)^$D1173*(AU1155/AT1155)^$E1173*((AU1155+AU1164)/(AT1155+AT1164))^$F1173</f>
        <v/>
      </c>
      <c r="AV1173" s="40">
        <f>AU1173*$G1173*(1+AV$7)^$D1173*(AV1155/AU1155)^$E1173*((AV1155+AV1164)/(AU1155+AU1164))^$F1173</f>
        <v/>
      </c>
      <c r="AW1173" s="40">
        <f>AV1173*$G1173*(1+AW$7)^$D1173*(AW1155/AV1155)^$E1173*((AW1155+AW1164)/(AV1155+AV1164))^$F1173</f>
        <v/>
      </c>
      <c r="AX1173" s="40">
        <f>AW1173*$G1173*(1+AX$7)^$D1173*(AX1155/AW1155)^$E1173*((AX1155+AX1164)/(AW1155+AW1164))^$F1173</f>
        <v/>
      </c>
      <c r="AY1173" s="40">
        <f>AX1173*$G1173*(1+AY$7)^$D1173*(AY1155/AX1155)^$E1173*((AY1155+AY1164)/(AX1155+AX1164))^$F1173</f>
        <v/>
      </c>
    </row>
    <row r="1174" hidden="1" outlineLevel="2">
      <c r="A1174" s="14" t="inlineStr">
        <is>
          <t>ener</t>
        </is>
      </c>
      <c r="B1174" s="14" t="inlineStr">
        <is>
          <t>bio</t>
        </is>
      </c>
      <c r="C1174" s="14" t="inlineStr">
        <is>
          <t>avi</t>
        </is>
      </c>
      <c r="D1174" s="36">
        <f>INDEX(Inputs!$O$5:$O$132,MATCH($B1174&amp;"|"&amp;$C1174,Inputs!$A$5:$A$132,0))</f>
        <v/>
      </c>
      <c r="E1174" s="36">
        <f>INDEX(Inputs!$P$5:$P$132,MATCH($B1174&amp;"|"&amp;$C1174,Inputs!$A$5:$A$132,0))</f>
        <v/>
      </c>
      <c r="F1174" s="36">
        <f>INDEX(Inputs!$T$5:$T$132,MATCH($B1174&amp;"|"&amp;$C1174,Inputs!$A$5:$A$132,0))</f>
        <v/>
      </c>
      <c r="G1174" s="36">
        <f>INDEX(Inputs!$S$5:$S$132,MATCH($B1174&amp;"|"&amp;$C1174,Inputs!$A$5:$A$132,0))</f>
        <v/>
      </c>
      <c r="H1174" s="14">
        <f>INDEX(VarLab,MATCH($A1174,VarKey,0))&amp;INDEX(MemLab,MATCH($C1174&amp;"|"&amp;$B1174,MemKey,0))</f>
        <v/>
      </c>
      <c r="I1174" s="14">
        <f>INDEX(VarUnit,MATCH($A1174,VarKey,0))</f>
        <v/>
      </c>
      <c r="J1174" s="14">
        <f>INDEX(VarSrc,MATCH($A1174,VarKey,0))</f>
        <v/>
      </c>
      <c r="K1174" s="11">
        <f>CodePrefix&amp;$A1174&amp;IF($C1174="","","."&amp;$C1174&amp;"."&amp;$B1174)&amp;INDEX(VarEnd,MATCH($A1174,VarKey,0))&amp;K$5</f>
        <v/>
      </c>
      <c r="L1174" s="39">
        <f>INDEX(Inputs!$X$5:$X$132,MATCH($B1174&amp;"|"&amp;$C1174,Inputs!$A$5:$A$132,0))</f>
        <v/>
      </c>
      <c r="M1174" s="40">
        <f>L1174*$G1174*(1+M$7)^$D1174*(M1156/L1156)^$E1174*((M1156+M1165)/(L1156+L1165))^$F1174</f>
        <v/>
      </c>
      <c r="N1174" s="40">
        <f>M1174*$G1174*(1+N$7)^$D1174*(N1156/M1156)^$E1174*((N1156+N1165)/(M1156+M1165))^$F1174</f>
        <v/>
      </c>
      <c r="O1174" s="40">
        <f>N1174*$G1174*(1+O$7)^$D1174*(O1156/N1156)^$E1174*((O1156+O1165)/(N1156+N1165))^$F1174</f>
        <v/>
      </c>
      <c r="P1174" s="40">
        <f>O1174*$G1174*(1+P$7)^$D1174*(P1156/O1156)^$E1174*((P1156+P1165)/(O1156+O1165))^$F1174</f>
        <v/>
      </c>
      <c r="Q1174" s="40">
        <f>P1174*$G1174*(1+Q$7)^$D1174*(Q1156/P1156)^$E1174*((Q1156+Q1165)/(P1156+P1165))^$F1174</f>
        <v/>
      </c>
      <c r="R1174" s="40">
        <f>Q1174*$G1174*(1+R$7)^$D1174*(R1156/Q1156)^$E1174*((R1156+R1165)/(Q1156+Q1165))^$F1174</f>
        <v/>
      </c>
      <c r="S1174" s="40">
        <f>R1174*$G1174*(1+S$7)^$D1174*(S1156/R1156)^$E1174*((S1156+S1165)/(R1156+R1165))^$F1174</f>
        <v/>
      </c>
      <c r="T1174" s="40">
        <f>S1174*$G1174*(1+T$7)^$D1174*(T1156/S1156)^$E1174*((T1156+T1165)/(S1156+S1165))^$F1174</f>
        <v/>
      </c>
      <c r="U1174" s="40">
        <f>T1174*$G1174*(1+U$7)^$D1174*(U1156/T1156)^$E1174*((U1156+U1165)/(T1156+T1165))^$F1174</f>
        <v/>
      </c>
      <c r="V1174" s="40">
        <f>U1174*$G1174*(1+V$7)^$D1174*(V1156/U1156)^$E1174*((V1156+V1165)/(U1156+U1165))^$F1174</f>
        <v/>
      </c>
      <c r="W1174" s="40">
        <f>V1174*$G1174*(1+W$7)^$D1174*(W1156/V1156)^$E1174*((W1156+W1165)/(V1156+V1165))^$F1174</f>
        <v/>
      </c>
      <c r="X1174" s="40">
        <f>W1174*$G1174*(1+X$7)^$D1174*(X1156/W1156)^$E1174*((X1156+X1165)/(W1156+W1165))^$F1174</f>
        <v/>
      </c>
      <c r="Y1174" s="40">
        <f>X1174*$G1174*(1+Y$7)^$D1174*(Y1156/X1156)^$E1174*((Y1156+Y1165)/(X1156+X1165))^$F1174</f>
        <v/>
      </c>
      <c r="Z1174" s="40">
        <f>Y1174*$G1174*(1+Z$7)^$D1174*(Z1156/Y1156)^$E1174*((Z1156+Z1165)/(Y1156+Y1165))^$F1174</f>
        <v/>
      </c>
      <c r="AA1174" s="40">
        <f>Z1174*$G1174*(1+AA$7)^$D1174*(AA1156/Z1156)^$E1174*((AA1156+AA1165)/(Z1156+Z1165))^$F1174</f>
        <v/>
      </c>
      <c r="AB1174" s="40">
        <f>AA1174*$G1174*(1+AB$7)^$D1174*(AB1156/AA1156)^$E1174*((AB1156+AB1165)/(AA1156+AA1165))^$F1174</f>
        <v/>
      </c>
      <c r="AC1174" s="40">
        <f>AB1174*$G1174*(1+AC$7)^$D1174*(AC1156/AB1156)^$E1174*((AC1156+AC1165)/(AB1156+AB1165))^$F1174</f>
        <v/>
      </c>
      <c r="AD1174" s="40">
        <f>AC1174*$G1174*(1+AD$7)^$D1174*(AD1156/AC1156)^$E1174*((AD1156+AD1165)/(AC1156+AC1165))^$F1174</f>
        <v/>
      </c>
      <c r="AF1174" s="11">
        <f>CodePrefix&amp;$A1174&amp;IF($C1174="","","."&amp;$C1174&amp;"."&amp;$B1174)&amp;INDEX(VarEnd,MATCH($A1174,VarKey,0))&amp;AF$5</f>
        <v/>
      </c>
      <c r="AG1174" s="39">
        <f>INDEX(Inputs!$X$5:$X$132,MATCH($B1174&amp;"|"&amp;$C1174,Inputs!$A$5:$A$132,0))</f>
        <v/>
      </c>
      <c r="AH1174" s="40">
        <f>AG1174*$G1174*(1+AH$7)^$D1174*(AH1156/AG1156)^$E1174*((AH1156+AH1165)/(AG1156+AG1165))^$F1174</f>
        <v/>
      </c>
      <c r="AI1174" s="40">
        <f>AH1174*$G1174*(1+AI$7)^$D1174*(AI1156/AH1156)^$E1174*((AI1156+AI1165)/(AH1156+AH1165))^$F1174</f>
        <v/>
      </c>
      <c r="AJ1174" s="40">
        <f>AI1174*$G1174*(1+AJ$7)^$D1174*(AJ1156/AI1156)^$E1174*((AJ1156+AJ1165)/(AI1156+AI1165))^$F1174</f>
        <v/>
      </c>
      <c r="AK1174" s="40">
        <f>AJ1174*$G1174*(1+AK$7)^$D1174*(AK1156/AJ1156)^$E1174*((AK1156+AK1165)/(AJ1156+AJ1165))^$F1174</f>
        <v/>
      </c>
      <c r="AL1174" s="40">
        <f>AK1174*$G1174*(1+AL$7)^$D1174*(AL1156/AK1156)^$E1174*((AL1156+AL1165)/(AK1156+AK1165))^$F1174</f>
        <v/>
      </c>
      <c r="AM1174" s="40">
        <f>AL1174*$G1174*(1+AM$7)^$D1174*(AM1156/AL1156)^$E1174*((AM1156+AM1165)/(AL1156+AL1165))^$F1174</f>
        <v/>
      </c>
      <c r="AN1174" s="40">
        <f>AM1174*$G1174*(1+AN$7)^$D1174*(AN1156/AM1156)^$E1174*((AN1156+AN1165)/(AM1156+AM1165))^$F1174</f>
        <v/>
      </c>
      <c r="AO1174" s="40">
        <f>AN1174*$G1174*(1+AO$7)^$D1174*(AO1156/AN1156)^$E1174*((AO1156+AO1165)/(AN1156+AN1165))^$F1174</f>
        <v/>
      </c>
      <c r="AP1174" s="40">
        <f>AO1174*$G1174*(1+AP$7)^$D1174*(AP1156/AO1156)^$E1174*((AP1156+AP1165)/(AO1156+AO1165))^$F1174</f>
        <v/>
      </c>
      <c r="AQ1174" s="40">
        <f>AP1174*$G1174*(1+AQ$7)^$D1174*(AQ1156/AP1156)^$E1174*((AQ1156+AQ1165)/(AP1156+AP1165))^$F1174</f>
        <v/>
      </c>
      <c r="AR1174" s="40">
        <f>AQ1174*$G1174*(1+AR$7)^$D1174*(AR1156/AQ1156)^$E1174*((AR1156+AR1165)/(AQ1156+AQ1165))^$F1174</f>
        <v/>
      </c>
      <c r="AS1174" s="40">
        <f>AR1174*$G1174*(1+AS$7)^$D1174*(AS1156/AR1156)^$E1174*((AS1156+AS1165)/(AR1156+AR1165))^$F1174</f>
        <v/>
      </c>
      <c r="AT1174" s="40">
        <f>AS1174*$G1174*(1+AT$7)^$D1174*(AT1156/AS1156)^$E1174*((AT1156+AT1165)/(AS1156+AS1165))^$F1174</f>
        <v/>
      </c>
      <c r="AU1174" s="40">
        <f>AT1174*$G1174*(1+AU$7)^$D1174*(AU1156/AT1156)^$E1174*((AU1156+AU1165)/(AT1156+AT1165))^$F1174</f>
        <v/>
      </c>
      <c r="AV1174" s="40">
        <f>AU1174*$G1174*(1+AV$7)^$D1174*(AV1156/AU1156)^$E1174*((AV1156+AV1165)/(AU1156+AU1165))^$F1174</f>
        <v/>
      </c>
      <c r="AW1174" s="40">
        <f>AV1174*$G1174*(1+AW$7)^$D1174*(AW1156/AV1156)^$E1174*((AW1156+AW1165)/(AV1156+AV1165))^$F1174</f>
        <v/>
      </c>
      <c r="AX1174" s="40">
        <f>AW1174*$G1174*(1+AX$7)^$D1174*(AX1156/AW1156)^$E1174*((AX1156+AX1165)/(AW1156+AW1165))^$F1174</f>
        <v/>
      </c>
      <c r="AY1174" s="40">
        <f>AX1174*$G1174*(1+AY$7)^$D1174*(AY1156/AX1156)^$E1174*((AY1156+AY1165)/(AX1156+AX1165))^$F1174</f>
        <v/>
      </c>
    </row>
    <row r="1175" hidden="1" outlineLevel="2"/>
    <row r="1176" hidden="1" outlineLevel="2">
      <c r="A1176" s="14" t="inlineStr">
        <is>
          <t>co2</t>
        </is>
      </c>
      <c r="B1176" s="14" t="inlineStr">
        <is>
          <t>coa</t>
        </is>
      </c>
      <c r="C1176" s="14" t="inlineStr">
        <is>
          <t>avi</t>
        </is>
      </c>
      <c r="D1176" s="36">
        <f>INDEX(Inputs!$W$5:$W$132,MATCH($B1176&amp;"|"&amp;$C1176,Inputs!$A$5:$A$132,0))</f>
        <v/>
      </c>
      <c r="E1176" s="35" t="n"/>
      <c r="F1176" s="35" t="n"/>
      <c r="G1176" s="35" t="n"/>
      <c r="H1176" s="14">
        <f>INDEX(VarLab,MATCH($A1176,VarKey,0))&amp;INDEX(MemLab,MATCH($C1176&amp;"|"&amp;$B1176,MemKey,0))</f>
        <v/>
      </c>
      <c r="I1176" s="14">
        <f>INDEX(VarUnit,MATCH($A1176,VarKey,0))</f>
        <v/>
      </c>
      <c r="J1176" s="14">
        <f>INDEX(VarSrc,MATCH($A1176,VarKey,0))</f>
        <v/>
      </c>
      <c r="K1176" s="11">
        <f>CodePrefix&amp;$A1176&amp;IF($C1176="","","."&amp;$C1176&amp;"."&amp;$B1176)&amp;INDEX(VarEnd,MATCH($A1176,VarKey,0))&amp;K$5</f>
        <v/>
      </c>
      <c r="L1176" s="15">
        <f>L1167*Settings!$C$13*$D1176</f>
        <v/>
      </c>
      <c r="M1176" s="16">
        <f>M1167*Settings!$C$13*$D1176</f>
        <v/>
      </c>
      <c r="N1176" s="16">
        <f>N1167*Settings!$C$13*$D1176</f>
        <v/>
      </c>
      <c r="O1176" s="16">
        <f>O1167*Settings!$C$13*$D1176</f>
        <v/>
      </c>
      <c r="P1176" s="16">
        <f>P1167*Settings!$C$13*$D1176</f>
        <v/>
      </c>
      <c r="Q1176" s="16">
        <f>Q1167*Settings!$C$13*$D1176</f>
        <v/>
      </c>
      <c r="R1176" s="16">
        <f>R1167*Settings!$C$13*$D1176</f>
        <v/>
      </c>
      <c r="S1176" s="16">
        <f>S1167*Settings!$C$13*$D1176</f>
        <v/>
      </c>
      <c r="T1176" s="16">
        <f>T1167*Settings!$C$13*$D1176</f>
        <v/>
      </c>
      <c r="U1176" s="16">
        <f>U1167*Settings!$C$13*$D1176</f>
        <v/>
      </c>
      <c r="V1176" s="16">
        <f>V1167*Settings!$C$13*$D1176</f>
        <v/>
      </c>
      <c r="W1176" s="16">
        <f>W1167*Settings!$C$13*$D1176</f>
        <v/>
      </c>
      <c r="X1176" s="16">
        <f>X1167*Settings!$C$13*$D1176</f>
        <v/>
      </c>
      <c r="Y1176" s="16">
        <f>Y1167*Settings!$C$13*$D1176</f>
        <v/>
      </c>
      <c r="Z1176" s="16">
        <f>Z1167*Settings!$C$13*$D1176</f>
        <v/>
      </c>
      <c r="AA1176" s="16">
        <f>AA1167*Settings!$C$13*$D1176</f>
        <v/>
      </c>
      <c r="AB1176" s="16">
        <f>AB1167*Settings!$C$13*$D1176</f>
        <v/>
      </c>
      <c r="AC1176" s="16">
        <f>AC1167*Settings!$C$13*$D1176</f>
        <v/>
      </c>
      <c r="AD1176" s="16">
        <f>AD1167*Settings!$C$13*$D1176</f>
        <v/>
      </c>
      <c r="AF1176" s="11">
        <f>CodePrefix&amp;$A1176&amp;IF($C1176="","","."&amp;$C1176&amp;"."&amp;$B1176)&amp;INDEX(VarEnd,MATCH($A1176,VarKey,0))&amp;AF$5</f>
        <v/>
      </c>
      <c r="AG1176" s="15">
        <f>AG1167*Settings!$C$13*$D1176</f>
        <v/>
      </c>
      <c r="AH1176" s="16">
        <f>AH1167*Settings!$C$13*$D1176</f>
        <v/>
      </c>
      <c r="AI1176" s="16">
        <f>AI1167*Settings!$C$13*$D1176</f>
        <v/>
      </c>
      <c r="AJ1176" s="16">
        <f>AJ1167*Settings!$C$13*$D1176</f>
        <v/>
      </c>
      <c r="AK1176" s="16">
        <f>AK1167*Settings!$C$13*$D1176</f>
        <v/>
      </c>
      <c r="AL1176" s="16">
        <f>AL1167*Settings!$C$13*$D1176</f>
        <v/>
      </c>
      <c r="AM1176" s="16">
        <f>AM1167*Settings!$C$13*$D1176</f>
        <v/>
      </c>
      <c r="AN1176" s="16">
        <f>AN1167*Settings!$C$13*$D1176</f>
        <v/>
      </c>
      <c r="AO1176" s="16">
        <f>AO1167*Settings!$C$13*$D1176</f>
        <v/>
      </c>
      <c r="AP1176" s="16">
        <f>AP1167*Settings!$C$13*$D1176</f>
        <v/>
      </c>
      <c r="AQ1176" s="16">
        <f>AQ1167*Settings!$C$13*$D1176</f>
        <v/>
      </c>
      <c r="AR1176" s="16">
        <f>AR1167*Settings!$C$13*$D1176</f>
        <v/>
      </c>
      <c r="AS1176" s="16">
        <f>AS1167*Settings!$C$13*$D1176</f>
        <v/>
      </c>
      <c r="AT1176" s="16">
        <f>AT1167*Settings!$C$13*$D1176</f>
        <v/>
      </c>
      <c r="AU1176" s="16">
        <f>AU1167*Settings!$C$13*$D1176</f>
        <v/>
      </c>
      <c r="AV1176" s="16">
        <f>AV1167*Settings!$C$13*$D1176</f>
        <v/>
      </c>
      <c r="AW1176" s="16">
        <f>AW1167*Settings!$C$13*$D1176</f>
        <v/>
      </c>
      <c r="AX1176" s="16">
        <f>AX1167*Settings!$C$13*$D1176</f>
        <v/>
      </c>
      <c r="AY1176" s="16">
        <f>AY1167*Settings!$C$13*$D1176</f>
        <v/>
      </c>
    </row>
    <row r="1177" hidden="1" outlineLevel="2">
      <c r="A1177" s="14" t="inlineStr">
        <is>
          <t>co2</t>
        </is>
      </c>
      <c r="B1177" s="14" t="inlineStr">
        <is>
          <t>nga</t>
        </is>
      </c>
      <c r="C1177" s="14" t="inlineStr">
        <is>
          <t>avi</t>
        </is>
      </c>
      <c r="D1177" s="36">
        <f>INDEX(Inputs!$W$5:$W$132,MATCH($B1177&amp;"|"&amp;$C1177,Inputs!$A$5:$A$132,0))</f>
        <v/>
      </c>
      <c r="E1177" s="35" t="n"/>
      <c r="F1177" s="35" t="n"/>
      <c r="G1177" s="35" t="n"/>
      <c r="H1177" s="14">
        <f>INDEX(VarLab,MATCH($A1177,VarKey,0))&amp;INDEX(MemLab,MATCH($C1177&amp;"|"&amp;$B1177,MemKey,0))</f>
        <v/>
      </c>
      <c r="I1177" s="14">
        <f>INDEX(VarUnit,MATCH($A1177,VarKey,0))</f>
        <v/>
      </c>
      <c r="J1177" s="14">
        <f>INDEX(VarSrc,MATCH($A1177,VarKey,0))</f>
        <v/>
      </c>
      <c r="K1177" s="11">
        <f>CodePrefix&amp;$A1177&amp;IF($C1177="","","."&amp;$C1177&amp;"."&amp;$B1177)&amp;INDEX(VarEnd,MATCH($A1177,VarKey,0))&amp;K$5</f>
        <v/>
      </c>
      <c r="L1177" s="15">
        <f>L1168*Settings!$C$13*$D1177</f>
        <v/>
      </c>
      <c r="M1177" s="16">
        <f>M1168*Settings!$C$13*$D1177</f>
        <v/>
      </c>
      <c r="N1177" s="16">
        <f>N1168*Settings!$C$13*$D1177</f>
        <v/>
      </c>
      <c r="O1177" s="16">
        <f>O1168*Settings!$C$13*$D1177</f>
        <v/>
      </c>
      <c r="P1177" s="16">
        <f>P1168*Settings!$C$13*$D1177</f>
        <v/>
      </c>
      <c r="Q1177" s="16">
        <f>Q1168*Settings!$C$13*$D1177</f>
        <v/>
      </c>
      <c r="R1177" s="16">
        <f>R1168*Settings!$C$13*$D1177</f>
        <v/>
      </c>
      <c r="S1177" s="16">
        <f>S1168*Settings!$C$13*$D1177</f>
        <v/>
      </c>
      <c r="T1177" s="16">
        <f>T1168*Settings!$C$13*$D1177</f>
        <v/>
      </c>
      <c r="U1177" s="16">
        <f>U1168*Settings!$C$13*$D1177</f>
        <v/>
      </c>
      <c r="V1177" s="16">
        <f>V1168*Settings!$C$13*$D1177</f>
        <v/>
      </c>
      <c r="W1177" s="16">
        <f>W1168*Settings!$C$13*$D1177</f>
        <v/>
      </c>
      <c r="X1177" s="16">
        <f>X1168*Settings!$C$13*$D1177</f>
        <v/>
      </c>
      <c r="Y1177" s="16">
        <f>Y1168*Settings!$C$13*$D1177</f>
        <v/>
      </c>
      <c r="Z1177" s="16">
        <f>Z1168*Settings!$C$13*$D1177</f>
        <v/>
      </c>
      <c r="AA1177" s="16">
        <f>AA1168*Settings!$C$13*$D1177</f>
        <v/>
      </c>
      <c r="AB1177" s="16">
        <f>AB1168*Settings!$C$13*$D1177</f>
        <v/>
      </c>
      <c r="AC1177" s="16">
        <f>AC1168*Settings!$C$13*$D1177</f>
        <v/>
      </c>
      <c r="AD1177" s="16">
        <f>AD1168*Settings!$C$13*$D1177</f>
        <v/>
      </c>
      <c r="AF1177" s="11">
        <f>CodePrefix&amp;$A1177&amp;IF($C1177="","","."&amp;$C1177&amp;"."&amp;$B1177)&amp;INDEX(VarEnd,MATCH($A1177,VarKey,0))&amp;AF$5</f>
        <v/>
      </c>
      <c r="AG1177" s="15">
        <f>AG1168*Settings!$C$13*$D1177</f>
        <v/>
      </c>
      <c r="AH1177" s="16">
        <f>AH1168*Settings!$C$13*$D1177</f>
        <v/>
      </c>
      <c r="AI1177" s="16">
        <f>AI1168*Settings!$C$13*$D1177</f>
        <v/>
      </c>
      <c r="AJ1177" s="16">
        <f>AJ1168*Settings!$C$13*$D1177</f>
        <v/>
      </c>
      <c r="AK1177" s="16">
        <f>AK1168*Settings!$C$13*$D1177</f>
        <v/>
      </c>
      <c r="AL1177" s="16">
        <f>AL1168*Settings!$C$13*$D1177</f>
        <v/>
      </c>
      <c r="AM1177" s="16">
        <f>AM1168*Settings!$C$13*$D1177</f>
        <v/>
      </c>
      <c r="AN1177" s="16">
        <f>AN1168*Settings!$C$13*$D1177</f>
        <v/>
      </c>
      <c r="AO1177" s="16">
        <f>AO1168*Settings!$C$13*$D1177</f>
        <v/>
      </c>
      <c r="AP1177" s="16">
        <f>AP1168*Settings!$C$13*$D1177</f>
        <v/>
      </c>
      <c r="AQ1177" s="16">
        <f>AQ1168*Settings!$C$13*$D1177</f>
        <v/>
      </c>
      <c r="AR1177" s="16">
        <f>AR1168*Settings!$C$13*$D1177</f>
        <v/>
      </c>
      <c r="AS1177" s="16">
        <f>AS1168*Settings!$C$13*$D1177</f>
        <v/>
      </c>
      <c r="AT1177" s="16">
        <f>AT1168*Settings!$C$13*$D1177</f>
        <v/>
      </c>
      <c r="AU1177" s="16">
        <f>AU1168*Settings!$C$13*$D1177</f>
        <v/>
      </c>
      <c r="AV1177" s="16">
        <f>AV1168*Settings!$C$13*$D1177</f>
        <v/>
      </c>
      <c r="AW1177" s="16">
        <f>AW1168*Settings!$C$13*$D1177</f>
        <v/>
      </c>
      <c r="AX1177" s="16">
        <f>AX1168*Settings!$C$13*$D1177</f>
        <v/>
      </c>
      <c r="AY1177" s="16">
        <f>AY1168*Settings!$C$13*$D1177</f>
        <v/>
      </c>
    </row>
    <row r="1178" hidden="1" outlineLevel="2">
      <c r="A1178" s="14" t="inlineStr">
        <is>
          <t>co2</t>
        </is>
      </c>
      <c r="B1178" s="14" t="inlineStr">
        <is>
          <t>gso</t>
        </is>
      </c>
      <c r="C1178" s="14" t="inlineStr">
        <is>
          <t>avi</t>
        </is>
      </c>
      <c r="D1178" s="36">
        <f>INDEX(Inputs!$W$5:$W$132,MATCH($B1178&amp;"|"&amp;$C1178,Inputs!$A$5:$A$132,0))</f>
        <v/>
      </c>
      <c r="E1178" s="35" t="n"/>
      <c r="F1178" s="35" t="n"/>
      <c r="G1178" s="35" t="n"/>
      <c r="H1178" s="14">
        <f>INDEX(VarLab,MATCH($A1178,VarKey,0))&amp;INDEX(MemLab,MATCH($C1178&amp;"|"&amp;$B1178,MemKey,0))</f>
        <v/>
      </c>
      <c r="I1178" s="14">
        <f>INDEX(VarUnit,MATCH($A1178,VarKey,0))</f>
        <v/>
      </c>
      <c r="J1178" s="14">
        <f>INDEX(VarSrc,MATCH($A1178,VarKey,0))</f>
        <v/>
      </c>
      <c r="K1178" s="11">
        <f>CodePrefix&amp;$A1178&amp;IF($C1178="","","."&amp;$C1178&amp;"."&amp;$B1178)&amp;INDEX(VarEnd,MATCH($A1178,VarKey,0))&amp;K$5</f>
        <v/>
      </c>
      <c r="L1178" s="15">
        <f>L1169*Settings!$C$13*$D1178</f>
        <v/>
      </c>
      <c r="M1178" s="16">
        <f>M1169*Settings!$C$13*$D1178</f>
        <v/>
      </c>
      <c r="N1178" s="16">
        <f>N1169*Settings!$C$13*$D1178</f>
        <v/>
      </c>
      <c r="O1178" s="16">
        <f>O1169*Settings!$C$13*$D1178</f>
        <v/>
      </c>
      <c r="P1178" s="16">
        <f>P1169*Settings!$C$13*$D1178</f>
        <v/>
      </c>
      <c r="Q1178" s="16">
        <f>Q1169*Settings!$C$13*$D1178</f>
        <v/>
      </c>
      <c r="R1178" s="16">
        <f>R1169*Settings!$C$13*$D1178</f>
        <v/>
      </c>
      <c r="S1178" s="16">
        <f>S1169*Settings!$C$13*$D1178</f>
        <v/>
      </c>
      <c r="T1178" s="16">
        <f>T1169*Settings!$C$13*$D1178</f>
        <v/>
      </c>
      <c r="U1178" s="16">
        <f>U1169*Settings!$C$13*$D1178</f>
        <v/>
      </c>
      <c r="V1178" s="16">
        <f>V1169*Settings!$C$13*$D1178</f>
        <v/>
      </c>
      <c r="W1178" s="16">
        <f>W1169*Settings!$C$13*$D1178</f>
        <v/>
      </c>
      <c r="X1178" s="16">
        <f>X1169*Settings!$C$13*$D1178</f>
        <v/>
      </c>
      <c r="Y1178" s="16">
        <f>Y1169*Settings!$C$13*$D1178</f>
        <v/>
      </c>
      <c r="Z1178" s="16">
        <f>Z1169*Settings!$C$13*$D1178</f>
        <v/>
      </c>
      <c r="AA1178" s="16">
        <f>AA1169*Settings!$C$13*$D1178</f>
        <v/>
      </c>
      <c r="AB1178" s="16">
        <f>AB1169*Settings!$C$13*$D1178</f>
        <v/>
      </c>
      <c r="AC1178" s="16">
        <f>AC1169*Settings!$C$13*$D1178</f>
        <v/>
      </c>
      <c r="AD1178" s="16">
        <f>AD1169*Settings!$C$13*$D1178</f>
        <v/>
      </c>
      <c r="AF1178" s="11">
        <f>CodePrefix&amp;$A1178&amp;IF($C1178="","","."&amp;$C1178&amp;"."&amp;$B1178)&amp;INDEX(VarEnd,MATCH($A1178,VarKey,0))&amp;AF$5</f>
        <v/>
      </c>
      <c r="AG1178" s="15">
        <f>AG1169*Settings!$C$13*$D1178</f>
        <v/>
      </c>
      <c r="AH1178" s="16">
        <f>AH1169*Settings!$C$13*$D1178</f>
        <v/>
      </c>
      <c r="AI1178" s="16">
        <f>AI1169*Settings!$C$13*$D1178</f>
        <v/>
      </c>
      <c r="AJ1178" s="16">
        <f>AJ1169*Settings!$C$13*$D1178</f>
        <v/>
      </c>
      <c r="AK1178" s="16">
        <f>AK1169*Settings!$C$13*$D1178</f>
        <v/>
      </c>
      <c r="AL1178" s="16">
        <f>AL1169*Settings!$C$13*$D1178</f>
        <v/>
      </c>
      <c r="AM1178" s="16">
        <f>AM1169*Settings!$C$13*$D1178</f>
        <v/>
      </c>
      <c r="AN1178" s="16">
        <f>AN1169*Settings!$C$13*$D1178</f>
        <v/>
      </c>
      <c r="AO1178" s="16">
        <f>AO1169*Settings!$C$13*$D1178</f>
        <v/>
      </c>
      <c r="AP1178" s="16">
        <f>AP1169*Settings!$C$13*$D1178</f>
        <v/>
      </c>
      <c r="AQ1178" s="16">
        <f>AQ1169*Settings!$C$13*$D1178</f>
        <v/>
      </c>
      <c r="AR1178" s="16">
        <f>AR1169*Settings!$C$13*$D1178</f>
        <v/>
      </c>
      <c r="AS1178" s="16">
        <f>AS1169*Settings!$C$13*$D1178</f>
        <v/>
      </c>
      <c r="AT1178" s="16">
        <f>AT1169*Settings!$C$13*$D1178</f>
        <v/>
      </c>
      <c r="AU1178" s="16">
        <f>AU1169*Settings!$C$13*$D1178</f>
        <v/>
      </c>
      <c r="AV1178" s="16">
        <f>AV1169*Settings!$C$13*$D1178</f>
        <v/>
      </c>
      <c r="AW1178" s="16">
        <f>AW1169*Settings!$C$13*$D1178</f>
        <v/>
      </c>
      <c r="AX1178" s="16">
        <f>AX1169*Settings!$C$13*$D1178</f>
        <v/>
      </c>
      <c r="AY1178" s="16">
        <f>AY1169*Settings!$C$13*$D1178</f>
        <v/>
      </c>
    </row>
    <row r="1179" hidden="1" outlineLevel="2">
      <c r="A1179" s="14" t="inlineStr">
        <is>
          <t>co2</t>
        </is>
      </c>
      <c r="B1179" s="14" t="inlineStr">
        <is>
          <t>die</t>
        </is>
      </c>
      <c r="C1179" s="14" t="inlineStr">
        <is>
          <t>avi</t>
        </is>
      </c>
      <c r="D1179" s="36">
        <f>INDEX(Inputs!$W$5:$W$132,MATCH($B1179&amp;"|"&amp;$C1179,Inputs!$A$5:$A$132,0))</f>
        <v/>
      </c>
      <c r="E1179" s="35" t="n"/>
      <c r="F1179" s="35" t="n"/>
      <c r="G1179" s="35" t="n"/>
      <c r="H1179" s="14">
        <f>INDEX(VarLab,MATCH($A1179,VarKey,0))&amp;INDEX(MemLab,MATCH($C1179&amp;"|"&amp;$B1179,MemKey,0))</f>
        <v/>
      </c>
      <c r="I1179" s="14">
        <f>INDEX(VarUnit,MATCH($A1179,VarKey,0))</f>
        <v/>
      </c>
      <c r="J1179" s="14">
        <f>INDEX(VarSrc,MATCH($A1179,VarKey,0))</f>
        <v/>
      </c>
      <c r="K1179" s="11">
        <f>CodePrefix&amp;$A1179&amp;IF($C1179="","","."&amp;$C1179&amp;"."&amp;$B1179)&amp;INDEX(VarEnd,MATCH($A1179,VarKey,0))&amp;K$5</f>
        <v/>
      </c>
      <c r="L1179" s="15">
        <f>L1170*Settings!$C$13*$D1179</f>
        <v/>
      </c>
      <c r="M1179" s="16">
        <f>M1170*Settings!$C$13*$D1179</f>
        <v/>
      </c>
      <c r="N1179" s="16">
        <f>N1170*Settings!$C$13*$D1179</f>
        <v/>
      </c>
      <c r="O1179" s="16">
        <f>O1170*Settings!$C$13*$D1179</f>
        <v/>
      </c>
      <c r="P1179" s="16">
        <f>P1170*Settings!$C$13*$D1179</f>
        <v/>
      </c>
      <c r="Q1179" s="16">
        <f>Q1170*Settings!$C$13*$D1179</f>
        <v/>
      </c>
      <c r="R1179" s="16">
        <f>R1170*Settings!$C$13*$D1179</f>
        <v/>
      </c>
      <c r="S1179" s="16">
        <f>S1170*Settings!$C$13*$D1179</f>
        <v/>
      </c>
      <c r="T1179" s="16">
        <f>T1170*Settings!$C$13*$D1179</f>
        <v/>
      </c>
      <c r="U1179" s="16">
        <f>U1170*Settings!$C$13*$D1179</f>
        <v/>
      </c>
      <c r="V1179" s="16">
        <f>V1170*Settings!$C$13*$D1179</f>
        <v/>
      </c>
      <c r="W1179" s="16">
        <f>W1170*Settings!$C$13*$D1179</f>
        <v/>
      </c>
      <c r="X1179" s="16">
        <f>X1170*Settings!$C$13*$D1179</f>
        <v/>
      </c>
      <c r="Y1179" s="16">
        <f>Y1170*Settings!$C$13*$D1179</f>
        <v/>
      </c>
      <c r="Z1179" s="16">
        <f>Z1170*Settings!$C$13*$D1179</f>
        <v/>
      </c>
      <c r="AA1179" s="16">
        <f>AA1170*Settings!$C$13*$D1179</f>
        <v/>
      </c>
      <c r="AB1179" s="16">
        <f>AB1170*Settings!$C$13*$D1179</f>
        <v/>
      </c>
      <c r="AC1179" s="16">
        <f>AC1170*Settings!$C$13*$D1179</f>
        <v/>
      </c>
      <c r="AD1179" s="16">
        <f>AD1170*Settings!$C$13*$D1179</f>
        <v/>
      </c>
      <c r="AF1179" s="11">
        <f>CodePrefix&amp;$A1179&amp;IF($C1179="","","."&amp;$C1179&amp;"."&amp;$B1179)&amp;INDEX(VarEnd,MATCH($A1179,VarKey,0))&amp;AF$5</f>
        <v/>
      </c>
      <c r="AG1179" s="15">
        <f>AG1170*Settings!$C$13*$D1179</f>
        <v/>
      </c>
      <c r="AH1179" s="16">
        <f>AH1170*Settings!$C$13*$D1179</f>
        <v/>
      </c>
      <c r="AI1179" s="16">
        <f>AI1170*Settings!$C$13*$D1179</f>
        <v/>
      </c>
      <c r="AJ1179" s="16">
        <f>AJ1170*Settings!$C$13*$D1179</f>
        <v/>
      </c>
      <c r="AK1179" s="16">
        <f>AK1170*Settings!$C$13*$D1179</f>
        <v/>
      </c>
      <c r="AL1179" s="16">
        <f>AL1170*Settings!$C$13*$D1179</f>
        <v/>
      </c>
      <c r="AM1179" s="16">
        <f>AM1170*Settings!$C$13*$D1179</f>
        <v/>
      </c>
      <c r="AN1179" s="16">
        <f>AN1170*Settings!$C$13*$D1179</f>
        <v/>
      </c>
      <c r="AO1179" s="16">
        <f>AO1170*Settings!$C$13*$D1179</f>
        <v/>
      </c>
      <c r="AP1179" s="16">
        <f>AP1170*Settings!$C$13*$D1179</f>
        <v/>
      </c>
      <c r="AQ1179" s="16">
        <f>AQ1170*Settings!$C$13*$D1179</f>
        <v/>
      </c>
      <c r="AR1179" s="16">
        <f>AR1170*Settings!$C$13*$D1179</f>
        <v/>
      </c>
      <c r="AS1179" s="16">
        <f>AS1170*Settings!$C$13*$D1179</f>
        <v/>
      </c>
      <c r="AT1179" s="16">
        <f>AT1170*Settings!$C$13*$D1179</f>
        <v/>
      </c>
      <c r="AU1179" s="16">
        <f>AU1170*Settings!$C$13*$D1179</f>
        <v/>
      </c>
      <c r="AV1179" s="16">
        <f>AV1170*Settings!$C$13*$D1179</f>
        <v/>
      </c>
      <c r="AW1179" s="16">
        <f>AW1170*Settings!$C$13*$D1179</f>
        <v/>
      </c>
      <c r="AX1179" s="16">
        <f>AX1170*Settings!$C$13*$D1179</f>
        <v/>
      </c>
      <c r="AY1179" s="16">
        <f>AY1170*Settings!$C$13*$D1179</f>
        <v/>
      </c>
    </row>
    <row r="1180" hidden="1" outlineLevel="2">
      <c r="A1180" s="14" t="inlineStr">
        <is>
          <t>co2</t>
        </is>
      </c>
      <c r="B1180" s="14" t="inlineStr">
        <is>
          <t>lpg</t>
        </is>
      </c>
      <c r="C1180" s="14" t="inlineStr">
        <is>
          <t>avi</t>
        </is>
      </c>
      <c r="D1180" s="36">
        <f>INDEX(Inputs!$W$5:$W$132,MATCH($B1180&amp;"|"&amp;$C1180,Inputs!$A$5:$A$132,0))</f>
        <v/>
      </c>
      <c r="E1180" s="35" t="n"/>
      <c r="F1180" s="35" t="n"/>
      <c r="G1180" s="35" t="n"/>
      <c r="H1180" s="14">
        <f>INDEX(VarLab,MATCH($A1180,VarKey,0))&amp;INDEX(MemLab,MATCH($C1180&amp;"|"&amp;$B1180,MemKey,0))</f>
        <v/>
      </c>
      <c r="I1180" s="14">
        <f>INDEX(VarUnit,MATCH($A1180,VarKey,0))</f>
        <v/>
      </c>
      <c r="J1180" s="14">
        <f>INDEX(VarSrc,MATCH($A1180,VarKey,0))</f>
        <v/>
      </c>
      <c r="K1180" s="11">
        <f>CodePrefix&amp;$A1180&amp;IF($C1180="","","."&amp;$C1180&amp;"."&amp;$B1180)&amp;INDEX(VarEnd,MATCH($A1180,VarKey,0))&amp;K$5</f>
        <v/>
      </c>
      <c r="L1180" s="15">
        <f>L1171*Settings!$C$13*$D1180</f>
        <v/>
      </c>
      <c r="M1180" s="16">
        <f>M1171*Settings!$C$13*$D1180</f>
        <v/>
      </c>
      <c r="N1180" s="16">
        <f>N1171*Settings!$C$13*$D1180</f>
        <v/>
      </c>
      <c r="O1180" s="16">
        <f>O1171*Settings!$C$13*$D1180</f>
        <v/>
      </c>
      <c r="P1180" s="16">
        <f>P1171*Settings!$C$13*$D1180</f>
        <v/>
      </c>
      <c r="Q1180" s="16">
        <f>Q1171*Settings!$C$13*$D1180</f>
        <v/>
      </c>
      <c r="R1180" s="16">
        <f>R1171*Settings!$C$13*$D1180</f>
        <v/>
      </c>
      <c r="S1180" s="16">
        <f>S1171*Settings!$C$13*$D1180</f>
        <v/>
      </c>
      <c r="T1180" s="16">
        <f>T1171*Settings!$C$13*$D1180</f>
        <v/>
      </c>
      <c r="U1180" s="16">
        <f>U1171*Settings!$C$13*$D1180</f>
        <v/>
      </c>
      <c r="V1180" s="16">
        <f>V1171*Settings!$C$13*$D1180</f>
        <v/>
      </c>
      <c r="W1180" s="16">
        <f>W1171*Settings!$C$13*$D1180</f>
        <v/>
      </c>
      <c r="X1180" s="16">
        <f>X1171*Settings!$C$13*$D1180</f>
        <v/>
      </c>
      <c r="Y1180" s="16">
        <f>Y1171*Settings!$C$13*$D1180</f>
        <v/>
      </c>
      <c r="Z1180" s="16">
        <f>Z1171*Settings!$C$13*$D1180</f>
        <v/>
      </c>
      <c r="AA1180" s="16">
        <f>AA1171*Settings!$C$13*$D1180</f>
        <v/>
      </c>
      <c r="AB1180" s="16">
        <f>AB1171*Settings!$C$13*$D1180</f>
        <v/>
      </c>
      <c r="AC1180" s="16">
        <f>AC1171*Settings!$C$13*$D1180</f>
        <v/>
      </c>
      <c r="AD1180" s="16">
        <f>AD1171*Settings!$C$13*$D1180</f>
        <v/>
      </c>
      <c r="AF1180" s="11">
        <f>CodePrefix&amp;$A1180&amp;IF($C1180="","","."&amp;$C1180&amp;"."&amp;$B1180)&amp;INDEX(VarEnd,MATCH($A1180,VarKey,0))&amp;AF$5</f>
        <v/>
      </c>
      <c r="AG1180" s="15">
        <f>AG1171*Settings!$C$13*$D1180</f>
        <v/>
      </c>
      <c r="AH1180" s="16">
        <f>AH1171*Settings!$C$13*$D1180</f>
        <v/>
      </c>
      <c r="AI1180" s="16">
        <f>AI1171*Settings!$C$13*$D1180</f>
        <v/>
      </c>
      <c r="AJ1180" s="16">
        <f>AJ1171*Settings!$C$13*$D1180</f>
        <v/>
      </c>
      <c r="AK1180" s="16">
        <f>AK1171*Settings!$C$13*$D1180</f>
        <v/>
      </c>
      <c r="AL1180" s="16">
        <f>AL1171*Settings!$C$13*$D1180</f>
        <v/>
      </c>
      <c r="AM1180" s="16">
        <f>AM1171*Settings!$C$13*$D1180</f>
        <v/>
      </c>
      <c r="AN1180" s="16">
        <f>AN1171*Settings!$C$13*$D1180</f>
        <v/>
      </c>
      <c r="AO1180" s="16">
        <f>AO1171*Settings!$C$13*$D1180</f>
        <v/>
      </c>
      <c r="AP1180" s="16">
        <f>AP1171*Settings!$C$13*$D1180</f>
        <v/>
      </c>
      <c r="AQ1180" s="16">
        <f>AQ1171*Settings!$C$13*$D1180</f>
        <v/>
      </c>
      <c r="AR1180" s="16">
        <f>AR1171*Settings!$C$13*$D1180</f>
        <v/>
      </c>
      <c r="AS1180" s="16">
        <f>AS1171*Settings!$C$13*$D1180</f>
        <v/>
      </c>
      <c r="AT1180" s="16">
        <f>AT1171*Settings!$C$13*$D1180</f>
        <v/>
      </c>
      <c r="AU1180" s="16">
        <f>AU1171*Settings!$C$13*$D1180</f>
        <v/>
      </c>
      <c r="AV1180" s="16">
        <f>AV1171*Settings!$C$13*$D1180</f>
        <v/>
      </c>
      <c r="AW1180" s="16">
        <f>AW1171*Settings!$C$13*$D1180</f>
        <v/>
      </c>
      <c r="AX1180" s="16">
        <f>AX1171*Settings!$C$13*$D1180</f>
        <v/>
      </c>
      <c r="AY1180" s="16">
        <f>AY1171*Settings!$C$13*$D1180</f>
        <v/>
      </c>
    </row>
    <row r="1181" hidden="1" outlineLevel="2">
      <c r="A1181" s="14" t="inlineStr">
        <is>
          <t>co2</t>
        </is>
      </c>
      <c r="B1181" s="14" t="inlineStr">
        <is>
          <t>ker</t>
        </is>
      </c>
      <c r="C1181" s="14" t="inlineStr">
        <is>
          <t>avi</t>
        </is>
      </c>
      <c r="D1181" s="36">
        <f>INDEX(Inputs!$W$5:$W$132,MATCH($B1181&amp;"|"&amp;$C1181,Inputs!$A$5:$A$132,0))</f>
        <v/>
      </c>
      <c r="E1181" s="35" t="n"/>
      <c r="F1181" s="35" t="n"/>
      <c r="G1181" s="35" t="n"/>
      <c r="H1181" s="14">
        <f>INDEX(VarLab,MATCH($A1181,VarKey,0))&amp;INDEX(MemLab,MATCH($C1181&amp;"|"&amp;$B1181,MemKey,0))</f>
        <v/>
      </c>
      <c r="I1181" s="14">
        <f>INDEX(VarUnit,MATCH($A1181,VarKey,0))</f>
        <v/>
      </c>
      <c r="J1181" s="14">
        <f>INDEX(VarSrc,MATCH($A1181,VarKey,0))</f>
        <v/>
      </c>
      <c r="K1181" s="11">
        <f>CodePrefix&amp;$A1181&amp;IF($C1181="","","."&amp;$C1181&amp;"."&amp;$B1181)&amp;INDEX(VarEnd,MATCH($A1181,VarKey,0))&amp;K$5</f>
        <v/>
      </c>
      <c r="L1181" s="15">
        <f>L1172*Settings!$C$13*$D1181</f>
        <v/>
      </c>
      <c r="M1181" s="16">
        <f>M1172*Settings!$C$13*$D1181</f>
        <v/>
      </c>
      <c r="N1181" s="16">
        <f>N1172*Settings!$C$13*$D1181</f>
        <v/>
      </c>
      <c r="O1181" s="16">
        <f>O1172*Settings!$C$13*$D1181</f>
        <v/>
      </c>
      <c r="P1181" s="16">
        <f>P1172*Settings!$C$13*$D1181</f>
        <v/>
      </c>
      <c r="Q1181" s="16">
        <f>Q1172*Settings!$C$13*$D1181</f>
        <v/>
      </c>
      <c r="R1181" s="16">
        <f>R1172*Settings!$C$13*$D1181</f>
        <v/>
      </c>
      <c r="S1181" s="16">
        <f>S1172*Settings!$C$13*$D1181</f>
        <v/>
      </c>
      <c r="T1181" s="16">
        <f>T1172*Settings!$C$13*$D1181</f>
        <v/>
      </c>
      <c r="U1181" s="16">
        <f>U1172*Settings!$C$13*$D1181</f>
        <v/>
      </c>
      <c r="V1181" s="16">
        <f>V1172*Settings!$C$13*$D1181</f>
        <v/>
      </c>
      <c r="W1181" s="16">
        <f>W1172*Settings!$C$13*$D1181</f>
        <v/>
      </c>
      <c r="X1181" s="16">
        <f>X1172*Settings!$C$13*$D1181</f>
        <v/>
      </c>
      <c r="Y1181" s="16">
        <f>Y1172*Settings!$C$13*$D1181</f>
        <v/>
      </c>
      <c r="Z1181" s="16">
        <f>Z1172*Settings!$C$13*$D1181</f>
        <v/>
      </c>
      <c r="AA1181" s="16">
        <f>AA1172*Settings!$C$13*$D1181</f>
        <v/>
      </c>
      <c r="AB1181" s="16">
        <f>AB1172*Settings!$C$13*$D1181</f>
        <v/>
      </c>
      <c r="AC1181" s="16">
        <f>AC1172*Settings!$C$13*$D1181</f>
        <v/>
      </c>
      <c r="AD1181" s="16">
        <f>AD1172*Settings!$C$13*$D1181</f>
        <v/>
      </c>
      <c r="AF1181" s="11">
        <f>CodePrefix&amp;$A1181&amp;IF($C1181="","","."&amp;$C1181&amp;"."&amp;$B1181)&amp;INDEX(VarEnd,MATCH($A1181,VarKey,0))&amp;AF$5</f>
        <v/>
      </c>
      <c r="AG1181" s="15">
        <f>AG1172*Settings!$C$13*$D1181</f>
        <v/>
      </c>
      <c r="AH1181" s="16">
        <f>AH1172*Settings!$C$13*$D1181</f>
        <v/>
      </c>
      <c r="AI1181" s="16">
        <f>AI1172*Settings!$C$13*$D1181</f>
        <v/>
      </c>
      <c r="AJ1181" s="16">
        <f>AJ1172*Settings!$C$13*$D1181</f>
        <v/>
      </c>
      <c r="AK1181" s="16">
        <f>AK1172*Settings!$C$13*$D1181</f>
        <v/>
      </c>
      <c r="AL1181" s="16">
        <f>AL1172*Settings!$C$13*$D1181</f>
        <v/>
      </c>
      <c r="AM1181" s="16">
        <f>AM1172*Settings!$C$13*$D1181</f>
        <v/>
      </c>
      <c r="AN1181" s="16">
        <f>AN1172*Settings!$C$13*$D1181</f>
        <v/>
      </c>
      <c r="AO1181" s="16">
        <f>AO1172*Settings!$C$13*$D1181</f>
        <v/>
      </c>
      <c r="AP1181" s="16">
        <f>AP1172*Settings!$C$13*$D1181</f>
        <v/>
      </c>
      <c r="AQ1181" s="16">
        <f>AQ1172*Settings!$C$13*$D1181</f>
        <v/>
      </c>
      <c r="AR1181" s="16">
        <f>AR1172*Settings!$C$13*$D1181</f>
        <v/>
      </c>
      <c r="AS1181" s="16">
        <f>AS1172*Settings!$C$13*$D1181</f>
        <v/>
      </c>
      <c r="AT1181" s="16">
        <f>AT1172*Settings!$C$13*$D1181</f>
        <v/>
      </c>
      <c r="AU1181" s="16">
        <f>AU1172*Settings!$C$13*$D1181</f>
        <v/>
      </c>
      <c r="AV1181" s="16">
        <f>AV1172*Settings!$C$13*$D1181</f>
        <v/>
      </c>
      <c r="AW1181" s="16">
        <f>AW1172*Settings!$C$13*$D1181</f>
        <v/>
      </c>
      <c r="AX1181" s="16">
        <f>AX1172*Settings!$C$13*$D1181</f>
        <v/>
      </c>
      <c r="AY1181" s="16">
        <f>AY1172*Settings!$C$13*$D1181</f>
        <v/>
      </c>
    </row>
    <row r="1182" hidden="1" outlineLevel="2">
      <c r="A1182" s="14" t="inlineStr">
        <is>
          <t>co2</t>
        </is>
      </c>
      <c r="B1182" s="14" t="inlineStr">
        <is>
          <t>oop</t>
        </is>
      </c>
      <c r="C1182" s="14" t="inlineStr">
        <is>
          <t>avi</t>
        </is>
      </c>
      <c r="D1182" s="36">
        <f>INDEX(Inputs!$W$5:$W$132,MATCH($B1182&amp;"|"&amp;$C1182,Inputs!$A$5:$A$132,0))</f>
        <v/>
      </c>
      <c r="E1182" s="35" t="n"/>
      <c r="F1182" s="35" t="n"/>
      <c r="G1182" s="35" t="n"/>
      <c r="H1182" s="14">
        <f>INDEX(VarLab,MATCH($A1182,VarKey,0))&amp;INDEX(MemLab,MATCH($C1182&amp;"|"&amp;$B1182,MemKey,0))</f>
        <v/>
      </c>
      <c r="I1182" s="14">
        <f>INDEX(VarUnit,MATCH($A1182,VarKey,0))</f>
        <v/>
      </c>
      <c r="J1182" s="14">
        <f>INDEX(VarSrc,MATCH($A1182,VarKey,0))</f>
        <v/>
      </c>
      <c r="K1182" s="11">
        <f>CodePrefix&amp;$A1182&amp;IF($C1182="","","."&amp;$C1182&amp;"."&amp;$B1182)&amp;INDEX(VarEnd,MATCH($A1182,VarKey,0))&amp;K$5</f>
        <v/>
      </c>
      <c r="L1182" s="15">
        <f>L1173*Settings!$C$13*$D1182</f>
        <v/>
      </c>
      <c r="M1182" s="16">
        <f>M1173*Settings!$C$13*$D1182</f>
        <v/>
      </c>
      <c r="N1182" s="16">
        <f>N1173*Settings!$C$13*$D1182</f>
        <v/>
      </c>
      <c r="O1182" s="16">
        <f>O1173*Settings!$C$13*$D1182</f>
        <v/>
      </c>
      <c r="P1182" s="16">
        <f>P1173*Settings!$C$13*$D1182</f>
        <v/>
      </c>
      <c r="Q1182" s="16">
        <f>Q1173*Settings!$C$13*$D1182</f>
        <v/>
      </c>
      <c r="R1182" s="16">
        <f>R1173*Settings!$C$13*$D1182</f>
        <v/>
      </c>
      <c r="S1182" s="16">
        <f>S1173*Settings!$C$13*$D1182</f>
        <v/>
      </c>
      <c r="T1182" s="16">
        <f>T1173*Settings!$C$13*$D1182</f>
        <v/>
      </c>
      <c r="U1182" s="16">
        <f>U1173*Settings!$C$13*$D1182</f>
        <v/>
      </c>
      <c r="V1182" s="16">
        <f>V1173*Settings!$C$13*$D1182</f>
        <v/>
      </c>
      <c r="W1182" s="16">
        <f>W1173*Settings!$C$13*$D1182</f>
        <v/>
      </c>
      <c r="X1182" s="16">
        <f>X1173*Settings!$C$13*$D1182</f>
        <v/>
      </c>
      <c r="Y1182" s="16">
        <f>Y1173*Settings!$C$13*$D1182</f>
        <v/>
      </c>
      <c r="Z1182" s="16">
        <f>Z1173*Settings!$C$13*$D1182</f>
        <v/>
      </c>
      <c r="AA1182" s="16">
        <f>AA1173*Settings!$C$13*$D1182</f>
        <v/>
      </c>
      <c r="AB1182" s="16">
        <f>AB1173*Settings!$C$13*$D1182</f>
        <v/>
      </c>
      <c r="AC1182" s="16">
        <f>AC1173*Settings!$C$13*$D1182</f>
        <v/>
      </c>
      <c r="AD1182" s="16">
        <f>AD1173*Settings!$C$13*$D1182</f>
        <v/>
      </c>
      <c r="AF1182" s="11">
        <f>CodePrefix&amp;$A1182&amp;IF($C1182="","","."&amp;$C1182&amp;"."&amp;$B1182)&amp;INDEX(VarEnd,MATCH($A1182,VarKey,0))&amp;AF$5</f>
        <v/>
      </c>
      <c r="AG1182" s="15">
        <f>AG1173*Settings!$C$13*$D1182</f>
        <v/>
      </c>
      <c r="AH1182" s="16">
        <f>AH1173*Settings!$C$13*$D1182</f>
        <v/>
      </c>
      <c r="AI1182" s="16">
        <f>AI1173*Settings!$C$13*$D1182</f>
        <v/>
      </c>
      <c r="AJ1182" s="16">
        <f>AJ1173*Settings!$C$13*$D1182</f>
        <v/>
      </c>
      <c r="AK1182" s="16">
        <f>AK1173*Settings!$C$13*$D1182</f>
        <v/>
      </c>
      <c r="AL1182" s="16">
        <f>AL1173*Settings!$C$13*$D1182</f>
        <v/>
      </c>
      <c r="AM1182" s="16">
        <f>AM1173*Settings!$C$13*$D1182</f>
        <v/>
      </c>
      <c r="AN1182" s="16">
        <f>AN1173*Settings!$C$13*$D1182</f>
        <v/>
      </c>
      <c r="AO1182" s="16">
        <f>AO1173*Settings!$C$13*$D1182</f>
        <v/>
      </c>
      <c r="AP1182" s="16">
        <f>AP1173*Settings!$C$13*$D1182</f>
        <v/>
      </c>
      <c r="AQ1182" s="16">
        <f>AQ1173*Settings!$C$13*$D1182</f>
        <v/>
      </c>
      <c r="AR1182" s="16">
        <f>AR1173*Settings!$C$13*$D1182</f>
        <v/>
      </c>
      <c r="AS1182" s="16">
        <f>AS1173*Settings!$C$13*$D1182</f>
        <v/>
      </c>
      <c r="AT1182" s="16">
        <f>AT1173*Settings!$C$13*$D1182</f>
        <v/>
      </c>
      <c r="AU1182" s="16">
        <f>AU1173*Settings!$C$13*$D1182</f>
        <v/>
      </c>
      <c r="AV1182" s="16">
        <f>AV1173*Settings!$C$13*$D1182</f>
        <v/>
      </c>
      <c r="AW1182" s="16">
        <f>AW1173*Settings!$C$13*$D1182</f>
        <v/>
      </c>
      <c r="AX1182" s="16">
        <f>AX1173*Settings!$C$13*$D1182</f>
        <v/>
      </c>
      <c r="AY1182" s="16">
        <f>AY1173*Settings!$C$13*$D1182</f>
        <v/>
      </c>
    </row>
    <row r="1183" hidden="1" outlineLevel="2">
      <c r="A1183" s="14" t="inlineStr">
        <is>
          <t>co2</t>
        </is>
      </c>
      <c r="B1183" s="14" t="inlineStr">
        <is>
          <t>bio</t>
        </is>
      </c>
      <c r="C1183" s="14" t="inlineStr">
        <is>
          <t>avi</t>
        </is>
      </c>
      <c r="D1183" s="36">
        <f>INDEX(Inputs!$W$5:$W$132,MATCH($B1183&amp;"|"&amp;$C1183,Inputs!$A$5:$A$132,0))</f>
        <v/>
      </c>
      <c r="E1183" s="35" t="n"/>
      <c r="F1183" s="35" t="n"/>
      <c r="G1183" s="35" t="n"/>
      <c r="H1183" s="14">
        <f>INDEX(VarLab,MATCH($A1183,VarKey,0))&amp;INDEX(MemLab,MATCH($C1183&amp;"|"&amp;$B1183,MemKey,0))</f>
        <v/>
      </c>
      <c r="I1183" s="14">
        <f>INDEX(VarUnit,MATCH($A1183,VarKey,0))</f>
        <v/>
      </c>
      <c r="J1183" s="14">
        <f>INDEX(VarSrc,MATCH($A1183,VarKey,0))</f>
        <v/>
      </c>
      <c r="K1183" s="11">
        <f>CodePrefix&amp;$A1183&amp;IF($C1183="","","."&amp;$C1183&amp;"."&amp;$B1183)&amp;INDEX(VarEnd,MATCH($A1183,VarKey,0))&amp;K$5</f>
        <v/>
      </c>
      <c r="L1183" s="15">
        <f>L1174*Settings!$C$13*$D1183</f>
        <v/>
      </c>
      <c r="M1183" s="16">
        <f>M1174*Settings!$C$13*$D1183</f>
        <v/>
      </c>
      <c r="N1183" s="16">
        <f>N1174*Settings!$C$13*$D1183</f>
        <v/>
      </c>
      <c r="O1183" s="16">
        <f>O1174*Settings!$C$13*$D1183</f>
        <v/>
      </c>
      <c r="P1183" s="16">
        <f>P1174*Settings!$C$13*$D1183</f>
        <v/>
      </c>
      <c r="Q1183" s="16">
        <f>Q1174*Settings!$C$13*$D1183</f>
        <v/>
      </c>
      <c r="R1183" s="16">
        <f>R1174*Settings!$C$13*$D1183</f>
        <v/>
      </c>
      <c r="S1183" s="16">
        <f>S1174*Settings!$C$13*$D1183</f>
        <v/>
      </c>
      <c r="T1183" s="16">
        <f>T1174*Settings!$C$13*$D1183</f>
        <v/>
      </c>
      <c r="U1183" s="16">
        <f>U1174*Settings!$C$13*$D1183</f>
        <v/>
      </c>
      <c r="V1183" s="16">
        <f>V1174*Settings!$C$13*$D1183</f>
        <v/>
      </c>
      <c r="W1183" s="16">
        <f>W1174*Settings!$C$13*$D1183</f>
        <v/>
      </c>
      <c r="X1183" s="16">
        <f>X1174*Settings!$C$13*$D1183</f>
        <v/>
      </c>
      <c r="Y1183" s="16">
        <f>Y1174*Settings!$C$13*$D1183</f>
        <v/>
      </c>
      <c r="Z1183" s="16">
        <f>Z1174*Settings!$C$13*$D1183</f>
        <v/>
      </c>
      <c r="AA1183" s="16">
        <f>AA1174*Settings!$C$13*$D1183</f>
        <v/>
      </c>
      <c r="AB1183" s="16">
        <f>AB1174*Settings!$C$13*$D1183</f>
        <v/>
      </c>
      <c r="AC1183" s="16">
        <f>AC1174*Settings!$C$13*$D1183</f>
        <v/>
      </c>
      <c r="AD1183" s="16">
        <f>AD1174*Settings!$C$13*$D1183</f>
        <v/>
      </c>
      <c r="AF1183" s="11">
        <f>CodePrefix&amp;$A1183&amp;IF($C1183="","","."&amp;$C1183&amp;"."&amp;$B1183)&amp;INDEX(VarEnd,MATCH($A1183,VarKey,0))&amp;AF$5</f>
        <v/>
      </c>
      <c r="AG1183" s="15">
        <f>AG1174*Settings!$C$13*$D1183</f>
        <v/>
      </c>
      <c r="AH1183" s="16">
        <f>AH1174*Settings!$C$13*$D1183</f>
        <v/>
      </c>
      <c r="AI1183" s="16">
        <f>AI1174*Settings!$C$13*$D1183</f>
        <v/>
      </c>
      <c r="AJ1183" s="16">
        <f>AJ1174*Settings!$C$13*$D1183</f>
        <v/>
      </c>
      <c r="AK1183" s="16">
        <f>AK1174*Settings!$C$13*$D1183</f>
        <v/>
      </c>
      <c r="AL1183" s="16">
        <f>AL1174*Settings!$C$13*$D1183</f>
        <v/>
      </c>
      <c r="AM1183" s="16">
        <f>AM1174*Settings!$C$13*$D1183</f>
        <v/>
      </c>
      <c r="AN1183" s="16">
        <f>AN1174*Settings!$C$13*$D1183</f>
        <v/>
      </c>
      <c r="AO1183" s="16">
        <f>AO1174*Settings!$C$13*$D1183</f>
        <v/>
      </c>
      <c r="AP1183" s="16">
        <f>AP1174*Settings!$C$13*$D1183</f>
        <v/>
      </c>
      <c r="AQ1183" s="16">
        <f>AQ1174*Settings!$C$13*$D1183</f>
        <v/>
      </c>
      <c r="AR1183" s="16">
        <f>AR1174*Settings!$C$13*$D1183</f>
        <v/>
      </c>
      <c r="AS1183" s="16">
        <f>AS1174*Settings!$C$13*$D1183</f>
        <v/>
      </c>
      <c r="AT1183" s="16">
        <f>AT1174*Settings!$C$13*$D1183</f>
        <v/>
      </c>
      <c r="AU1183" s="16">
        <f>AU1174*Settings!$C$13*$D1183</f>
        <v/>
      </c>
      <c r="AV1183" s="16">
        <f>AV1174*Settings!$C$13*$D1183</f>
        <v/>
      </c>
      <c r="AW1183" s="16">
        <f>AW1174*Settings!$C$13*$D1183</f>
        <v/>
      </c>
      <c r="AX1183" s="16">
        <f>AX1174*Settings!$C$13*$D1183</f>
        <v/>
      </c>
      <c r="AY1183" s="16">
        <f>AY1174*Settings!$C$13*$D1183</f>
        <v/>
      </c>
    </row>
    <row r="1184" hidden="1" outlineLevel="2"/>
    <row r="1185" hidden="1" outlineLevel="2">
      <c r="A1185" s="14" t="inlineStr">
        <is>
          <t>rtx</t>
        </is>
      </c>
      <c r="B1185" s="14" t="inlineStr">
        <is>
          <t>coa</t>
        </is>
      </c>
      <c r="C1185" s="14" t="inlineStr">
        <is>
          <t>avi</t>
        </is>
      </c>
      <c r="D1185" s="36">
        <f>INDEX(Inputs!$U$5:$U$132,MATCH($B1185&amp;"|"&amp;$C1185,Inputs!$A$5:$A$132,0))</f>
        <v/>
      </c>
      <c r="E1185" s="35" t="n"/>
      <c r="F1185" s="35" t="n"/>
      <c r="G1185" s="35" t="n"/>
      <c r="H1185" s="14">
        <f>INDEX(VarLab,MATCH($A1185,VarKey,0))&amp;INDEX(MemLab,MATCH($C1185&amp;"|"&amp;$B1185,MemKey,0))</f>
        <v/>
      </c>
      <c r="I1185" s="14">
        <f>INDEX(VarUnit,MATCH($A1185,VarKey,0))</f>
        <v/>
      </c>
      <c r="J1185" s="14">
        <f>INDEX(VarSrc,MATCH($A1185,VarKey,0))</f>
        <v/>
      </c>
      <c r="K1185" s="11">
        <f>CodePrefix&amp;$A1185&amp;IF($C1185="","","."&amp;$C1185&amp;"."&amp;$B1185)&amp;INDEX(VarEnd,MATCH($A1185,VarKey,0))&amp;K$5</f>
        <v/>
      </c>
      <c r="L1185" s="39">
        <f>L1167*Settings!$C$13*(INDEX(L$395:L$406,$D1185)+INDEX(L$382:L$393,$D1185))</f>
        <v/>
      </c>
      <c r="M1185" s="40">
        <f>M1167*Settings!$C$13*(INDEX(M$395:M$406,$D1185)+INDEX(M$382:M$393,$D1185))</f>
        <v/>
      </c>
      <c r="N1185" s="40">
        <f>N1167*Settings!$C$13*(INDEX(N$395:N$406,$D1185)+INDEX(N$382:N$393,$D1185))</f>
        <v/>
      </c>
      <c r="O1185" s="40">
        <f>O1167*Settings!$C$13*(INDEX(O$395:O$406,$D1185)+INDEX(O$382:O$393,$D1185))</f>
        <v/>
      </c>
      <c r="P1185" s="40">
        <f>P1167*Settings!$C$13*(INDEX(P$395:P$406,$D1185)+INDEX(P$382:P$393,$D1185))</f>
        <v/>
      </c>
      <c r="Q1185" s="40">
        <f>Q1167*Settings!$C$13*(INDEX(Q$395:Q$406,$D1185)+INDEX(Q$382:Q$393,$D1185))</f>
        <v/>
      </c>
      <c r="R1185" s="40">
        <f>R1167*Settings!$C$13*(INDEX(R$395:R$406,$D1185)+INDEX(R$382:R$393,$D1185))</f>
        <v/>
      </c>
      <c r="S1185" s="40">
        <f>S1167*Settings!$C$13*(INDEX(S$395:S$406,$D1185)+INDEX(S$382:S$393,$D1185))</f>
        <v/>
      </c>
      <c r="T1185" s="40">
        <f>T1167*Settings!$C$13*(INDEX(T$395:T$406,$D1185)+INDEX(T$382:T$393,$D1185))</f>
        <v/>
      </c>
      <c r="U1185" s="40">
        <f>U1167*Settings!$C$13*(INDEX(U$395:U$406,$D1185)+INDEX(U$382:U$393,$D1185))</f>
        <v/>
      </c>
      <c r="V1185" s="40">
        <f>V1167*Settings!$C$13*(INDEX(V$395:V$406,$D1185)+INDEX(V$382:V$393,$D1185))</f>
        <v/>
      </c>
      <c r="W1185" s="40">
        <f>W1167*Settings!$C$13*(INDEX(W$395:W$406,$D1185)+INDEX(W$382:W$393,$D1185))</f>
        <v/>
      </c>
      <c r="X1185" s="40">
        <f>X1167*Settings!$C$13*(INDEX(X$395:X$406,$D1185)+INDEX(X$382:X$393,$D1185))</f>
        <v/>
      </c>
      <c r="Y1185" s="40">
        <f>Y1167*Settings!$C$13*(INDEX(Y$395:Y$406,$D1185)+INDEX(Y$382:Y$393,$D1185))</f>
        <v/>
      </c>
      <c r="Z1185" s="40">
        <f>Z1167*Settings!$C$13*(INDEX(Z$395:Z$406,$D1185)+INDEX(Z$382:Z$393,$D1185))</f>
        <v/>
      </c>
      <c r="AA1185" s="40">
        <f>AA1167*Settings!$C$13*(INDEX(AA$395:AA$406,$D1185)+INDEX(AA$382:AA$393,$D1185))</f>
        <v/>
      </c>
      <c r="AB1185" s="40">
        <f>AB1167*Settings!$C$13*(INDEX(AB$395:AB$406,$D1185)+INDEX(AB$382:AB$393,$D1185))</f>
        <v/>
      </c>
      <c r="AC1185" s="40">
        <f>AC1167*Settings!$C$13*(INDEX(AC$395:AC$406,$D1185)+INDEX(AC$382:AC$393,$D1185))</f>
        <v/>
      </c>
      <c r="AD1185" s="40">
        <f>AD1167*Settings!$C$13*(INDEX(AD$395:AD$406,$D1185)+INDEX(AD$382:AD$393,$D1185))</f>
        <v/>
      </c>
      <c r="AF1185" s="11">
        <f>CodePrefix&amp;$A1185&amp;IF($C1185="","","."&amp;$C1185&amp;"."&amp;$B1185)&amp;INDEX(VarEnd,MATCH($A1185,VarKey,0))&amp;AF$5</f>
        <v/>
      </c>
      <c r="AG1185" s="39">
        <f>AG1167*Settings!$C$13*(INDEX(AG$395:AG$406,$D1185)+INDEX(AG$382:AG$393,$D1185))</f>
        <v/>
      </c>
      <c r="AH1185" s="40">
        <f>AH1167*Settings!$C$13*(INDEX(AH$395:AH$406,$D1185)+INDEX(AH$382:AH$393,$D1185))</f>
        <v/>
      </c>
      <c r="AI1185" s="40">
        <f>AI1167*Settings!$C$13*(INDEX(AI$395:AI$406,$D1185)+INDEX(AI$382:AI$393,$D1185))</f>
        <v/>
      </c>
      <c r="AJ1185" s="40">
        <f>AJ1167*Settings!$C$13*(INDEX(AJ$395:AJ$406,$D1185)+INDEX(AJ$382:AJ$393,$D1185))</f>
        <v/>
      </c>
      <c r="AK1185" s="40">
        <f>AK1167*Settings!$C$13*(INDEX(AK$395:AK$406,$D1185)+INDEX(AK$382:AK$393,$D1185))</f>
        <v/>
      </c>
      <c r="AL1185" s="40">
        <f>AL1167*Settings!$C$13*(INDEX(AL$395:AL$406,$D1185)+INDEX(AL$382:AL$393,$D1185))</f>
        <v/>
      </c>
      <c r="AM1185" s="40">
        <f>AM1167*Settings!$C$13*(INDEX(AM$395:AM$406,$D1185)+INDEX(AM$382:AM$393,$D1185))</f>
        <v/>
      </c>
      <c r="AN1185" s="40">
        <f>AN1167*Settings!$C$13*(INDEX(AN$395:AN$406,$D1185)+INDEX(AN$382:AN$393,$D1185))</f>
        <v/>
      </c>
      <c r="AO1185" s="40">
        <f>AO1167*Settings!$C$13*(INDEX(AO$395:AO$406,$D1185)+INDEX(AO$382:AO$393,$D1185))</f>
        <v/>
      </c>
      <c r="AP1185" s="40">
        <f>AP1167*Settings!$C$13*(INDEX(AP$395:AP$406,$D1185)+INDEX(AP$382:AP$393,$D1185))</f>
        <v/>
      </c>
      <c r="AQ1185" s="40">
        <f>AQ1167*Settings!$C$13*(INDEX(AQ$395:AQ$406,$D1185)+INDEX(AQ$382:AQ$393,$D1185))</f>
        <v/>
      </c>
      <c r="AR1185" s="40">
        <f>AR1167*Settings!$C$13*(INDEX(AR$395:AR$406,$D1185)+INDEX(AR$382:AR$393,$D1185))</f>
        <v/>
      </c>
      <c r="AS1185" s="40">
        <f>AS1167*Settings!$C$13*(INDEX(AS$395:AS$406,$D1185)+INDEX(AS$382:AS$393,$D1185))</f>
        <v/>
      </c>
      <c r="AT1185" s="40">
        <f>AT1167*Settings!$C$13*(INDEX(AT$395:AT$406,$D1185)+INDEX(AT$382:AT$393,$D1185))</f>
        <v/>
      </c>
      <c r="AU1185" s="40">
        <f>AU1167*Settings!$C$13*(INDEX(AU$395:AU$406,$D1185)+INDEX(AU$382:AU$393,$D1185))</f>
        <v/>
      </c>
      <c r="AV1185" s="40">
        <f>AV1167*Settings!$C$13*(INDEX(AV$395:AV$406,$D1185)+INDEX(AV$382:AV$393,$D1185))</f>
        <v/>
      </c>
      <c r="AW1185" s="40">
        <f>AW1167*Settings!$C$13*(INDEX(AW$395:AW$406,$D1185)+INDEX(AW$382:AW$393,$D1185))</f>
        <v/>
      </c>
      <c r="AX1185" s="40">
        <f>AX1167*Settings!$C$13*(INDEX(AX$395:AX$406,$D1185)+INDEX(AX$382:AX$393,$D1185))</f>
        <v/>
      </c>
      <c r="AY1185" s="40">
        <f>AY1167*Settings!$C$13*(INDEX(AY$395:AY$406,$D1185)+INDEX(AY$382:AY$393,$D1185))</f>
        <v/>
      </c>
    </row>
    <row r="1186" hidden="1" outlineLevel="2">
      <c r="A1186" s="14" t="inlineStr">
        <is>
          <t>rtx</t>
        </is>
      </c>
      <c r="B1186" s="14" t="inlineStr">
        <is>
          <t>nga</t>
        </is>
      </c>
      <c r="C1186" s="14" t="inlineStr">
        <is>
          <t>avi</t>
        </is>
      </c>
      <c r="D1186" s="36">
        <f>INDEX(Inputs!$U$5:$U$132,MATCH($B1186&amp;"|"&amp;$C1186,Inputs!$A$5:$A$132,0))</f>
        <v/>
      </c>
      <c r="E1186" s="35" t="n"/>
      <c r="F1186" s="35" t="n"/>
      <c r="G1186" s="35" t="n"/>
      <c r="H1186" s="14">
        <f>INDEX(VarLab,MATCH($A1186,VarKey,0))&amp;INDEX(MemLab,MATCH($C1186&amp;"|"&amp;$B1186,MemKey,0))</f>
        <v/>
      </c>
      <c r="I1186" s="14">
        <f>INDEX(VarUnit,MATCH($A1186,VarKey,0))</f>
        <v/>
      </c>
      <c r="J1186" s="14">
        <f>INDEX(VarSrc,MATCH($A1186,VarKey,0))</f>
        <v/>
      </c>
      <c r="K1186" s="11">
        <f>CodePrefix&amp;$A1186&amp;IF($C1186="","","."&amp;$C1186&amp;"."&amp;$B1186)&amp;INDEX(VarEnd,MATCH($A1186,VarKey,0))&amp;K$5</f>
        <v/>
      </c>
      <c r="L1186" s="39">
        <f>L1168*Settings!$C$13*(INDEX(L$395:L$406,$D1186)+INDEX(L$382:L$393,$D1186))</f>
        <v/>
      </c>
      <c r="M1186" s="40">
        <f>M1168*Settings!$C$13*(INDEX(M$395:M$406,$D1186)+INDEX(M$382:M$393,$D1186))</f>
        <v/>
      </c>
      <c r="N1186" s="40">
        <f>N1168*Settings!$C$13*(INDEX(N$395:N$406,$D1186)+INDEX(N$382:N$393,$D1186))</f>
        <v/>
      </c>
      <c r="O1186" s="40">
        <f>O1168*Settings!$C$13*(INDEX(O$395:O$406,$D1186)+INDEX(O$382:O$393,$D1186))</f>
        <v/>
      </c>
      <c r="P1186" s="40">
        <f>P1168*Settings!$C$13*(INDEX(P$395:P$406,$D1186)+INDEX(P$382:P$393,$D1186))</f>
        <v/>
      </c>
      <c r="Q1186" s="40">
        <f>Q1168*Settings!$C$13*(INDEX(Q$395:Q$406,$D1186)+INDEX(Q$382:Q$393,$D1186))</f>
        <v/>
      </c>
      <c r="R1186" s="40">
        <f>R1168*Settings!$C$13*(INDEX(R$395:R$406,$D1186)+INDEX(R$382:R$393,$D1186))</f>
        <v/>
      </c>
      <c r="S1186" s="40">
        <f>S1168*Settings!$C$13*(INDEX(S$395:S$406,$D1186)+INDEX(S$382:S$393,$D1186))</f>
        <v/>
      </c>
      <c r="T1186" s="40">
        <f>T1168*Settings!$C$13*(INDEX(T$395:T$406,$D1186)+INDEX(T$382:T$393,$D1186))</f>
        <v/>
      </c>
      <c r="U1186" s="40">
        <f>U1168*Settings!$C$13*(INDEX(U$395:U$406,$D1186)+INDEX(U$382:U$393,$D1186))</f>
        <v/>
      </c>
      <c r="V1186" s="40">
        <f>V1168*Settings!$C$13*(INDEX(V$395:V$406,$D1186)+INDEX(V$382:V$393,$D1186))</f>
        <v/>
      </c>
      <c r="W1186" s="40">
        <f>W1168*Settings!$C$13*(INDEX(W$395:W$406,$D1186)+INDEX(W$382:W$393,$D1186))</f>
        <v/>
      </c>
      <c r="X1186" s="40">
        <f>X1168*Settings!$C$13*(INDEX(X$395:X$406,$D1186)+INDEX(X$382:X$393,$D1186))</f>
        <v/>
      </c>
      <c r="Y1186" s="40">
        <f>Y1168*Settings!$C$13*(INDEX(Y$395:Y$406,$D1186)+INDEX(Y$382:Y$393,$D1186))</f>
        <v/>
      </c>
      <c r="Z1186" s="40">
        <f>Z1168*Settings!$C$13*(INDEX(Z$395:Z$406,$D1186)+INDEX(Z$382:Z$393,$D1186))</f>
        <v/>
      </c>
      <c r="AA1186" s="40">
        <f>AA1168*Settings!$C$13*(INDEX(AA$395:AA$406,$D1186)+INDEX(AA$382:AA$393,$D1186))</f>
        <v/>
      </c>
      <c r="AB1186" s="40">
        <f>AB1168*Settings!$C$13*(INDEX(AB$395:AB$406,$D1186)+INDEX(AB$382:AB$393,$D1186))</f>
        <v/>
      </c>
      <c r="AC1186" s="40">
        <f>AC1168*Settings!$C$13*(INDEX(AC$395:AC$406,$D1186)+INDEX(AC$382:AC$393,$D1186))</f>
        <v/>
      </c>
      <c r="AD1186" s="40">
        <f>AD1168*Settings!$C$13*(INDEX(AD$395:AD$406,$D1186)+INDEX(AD$382:AD$393,$D1186))</f>
        <v/>
      </c>
      <c r="AF1186" s="11">
        <f>CodePrefix&amp;$A1186&amp;IF($C1186="","","."&amp;$C1186&amp;"."&amp;$B1186)&amp;INDEX(VarEnd,MATCH($A1186,VarKey,0))&amp;AF$5</f>
        <v/>
      </c>
      <c r="AG1186" s="39">
        <f>AG1168*Settings!$C$13*(INDEX(AG$395:AG$406,$D1186)+INDEX(AG$382:AG$393,$D1186))</f>
        <v/>
      </c>
      <c r="AH1186" s="40">
        <f>AH1168*Settings!$C$13*(INDEX(AH$395:AH$406,$D1186)+INDEX(AH$382:AH$393,$D1186))</f>
        <v/>
      </c>
      <c r="AI1186" s="40">
        <f>AI1168*Settings!$C$13*(INDEX(AI$395:AI$406,$D1186)+INDEX(AI$382:AI$393,$D1186))</f>
        <v/>
      </c>
      <c r="AJ1186" s="40">
        <f>AJ1168*Settings!$C$13*(INDEX(AJ$395:AJ$406,$D1186)+INDEX(AJ$382:AJ$393,$D1186))</f>
        <v/>
      </c>
      <c r="AK1186" s="40">
        <f>AK1168*Settings!$C$13*(INDEX(AK$395:AK$406,$D1186)+INDEX(AK$382:AK$393,$D1186))</f>
        <v/>
      </c>
      <c r="AL1186" s="40">
        <f>AL1168*Settings!$C$13*(INDEX(AL$395:AL$406,$D1186)+INDEX(AL$382:AL$393,$D1186))</f>
        <v/>
      </c>
      <c r="AM1186" s="40">
        <f>AM1168*Settings!$C$13*(INDEX(AM$395:AM$406,$D1186)+INDEX(AM$382:AM$393,$D1186))</f>
        <v/>
      </c>
      <c r="AN1186" s="40">
        <f>AN1168*Settings!$C$13*(INDEX(AN$395:AN$406,$D1186)+INDEX(AN$382:AN$393,$D1186))</f>
        <v/>
      </c>
      <c r="AO1186" s="40">
        <f>AO1168*Settings!$C$13*(INDEX(AO$395:AO$406,$D1186)+INDEX(AO$382:AO$393,$D1186))</f>
        <v/>
      </c>
      <c r="AP1186" s="40">
        <f>AP1168*Settings!$C$13*(INDEX(AP$395:AP$406,$D1186)+INDEX(AP$382:AP$393,$D1186))</f>
        <v/>
      </c>
      <c r="AQ1186" s="40">
        <f>AQ1168*Settings!$C$13*(INDEX(AQ$395:AQ$406,$D1186)+INDEX(AQ$382:AQ$393,$D1186))</f>
        <v/>
      </c>
      <c r="AR1186" s="40">
        <f>AR1168*Settings!$C$13*(INDEX(AR$395:AR$406,$D1186)+INDEX(AR$382:AR$393,$D1186))</f>
        <v/>
      </c>
      <c r="AS1186" s="40">
        <f>AS1168*Settings!$C$13*(INDEX(AS$395:AS$406,$D1186)+INDEX(AS$382:AS$393,$D1186))</f>
        <v/>
      </c>
      <c r="AT1186" s="40">
        <f>AT1168*Settings!$C$13*(INDEX(AT$395:AT$406,$D1186)+INDEX(AT$382:AT$393,$D1186))</f>
        <v/>
      </c>
      <c r="AU1186" s="40">
        <f>AU1168*Settings!$C$13*(INDEX(AU$395:AU$406,$D1186)+INDEX(AU$382:AU$393,$D1186))</f>
        <v/>
      </c>
      <c r="AV1186" s="40">
        <f>AV1168*Settings!$C$13*(INDEX(AV$395:AV$406,$D1186)+INDEX(AV$382:AV$393,$D1186))</f>
        <v/>
      </c>
      <c r="AW1186" s="40">
        <f>AW1168*Settings!$C$13*(INDEX(AW$395:AW$406,$D1186)+INDEX(AW$382:AW$393,$D1186))</f>
        <v/>
      </c>
      <c r="AX1186" s="40">
        <f>AX1168*Settings!$C$13*(INDEX(AX$395:AX$406,$D1186)+INDEX(AX$382:AX$393,$D1186))</f>
        <v/>
      </c>
      <c r="AY1186" s="40">
        <f>AY1168*Settings!$C$13*(INDEX(AY$395:AY$406,$D1186)+INDEX(AY$382:AY$393,$D1186))</f>
        <v/>
      </c>
    </row>
    <row r="1187" hidden="1" outlineLevel="2">
      <c r="A1187" s="14" t="inlineStr">
        <is>
          <t>rtx</t>
        </is>
      </c>
      <c r="B1187" s="14" t="inlineStr">
        <is>
          <t>gso</t>
        </is>
      </c>
      <c r="C1187" s="14" t="inlineStr">
        <is>
          <t>avi</t>
        </is>
      </c>
      <c r="D1187" s="36">
        <f>INDEX(Inputs!$U$5:$U$132,MATCH($B1187&amp;"|"&amp;$C1187,Inputs!$A$5:$A$132,0))</f>
        <v/>
      </c>
      <c r="E1187" s="35" t="n"/>
      <c r="F1187" s="35" t="n"/>
      <c r="G1187" s="35" t="n"/>
      <c r="H1187" s="14">
        <f>INDEX(VarLab,MATCH($A1187,VarKey,0))&amp;INDEX(MemLab,MATCH($C1187&amp;"|"&amp;$B1187,MemKey,0))</f>
        <v/>
      </c>
      <c r="I1187" s="14">
        <f>INDEX(VarUnit,MATCH($A1187,VarKey,0))</f>
        <v/>
      </c>
      <c r="J1187" s="14">
        <f>INDEX(VarSrc,MATCH($A1187,VarKey,0))</f>
        <v/>
      </c>
      <c r="K1187" s="11">
        <f>CodePrefix&amp;$A1187&amp;IF($C1187="","","."&amp;$C1187&amp;"."&amp;$B1187)&amp;INDEX(VarEnd,MATCH($A1187,VarKey,0))&amp;K$5</f>
        <v/>
      </c>
      <c r="L1187" s="39">
        <f>L1169*Settings!$C$13*(INDEX(L$395:L$406,$D1187)+INDEX(L$382:L$393,$D1187))</f>
        <v/>
      </c>
      <c r="M1187" s="40">
        <f>M1169*Settings!$C$13*(INDEX(M$395:M$406,$D1187)+INDEX(M$382:M$393,$D1187))</f>
        <v/>
      </c>
      <c r="N1187" s="40">
        <f>N1169*Settings!$C$13*(INDEX(N$395:N$406,$D1187)+INDEX(N$382:N$393,$D1187))</f>
        <v/>
      </c>
      <c r="O1187" s="40">
        <f>O1169*Settings!$C$13*(INDEX(O$395:O$406,$D1187)+INDEX(O$382:O$393,$D1187))</f>
        <v/>
      </c>
      <c r="P1187" s="40">
        <f>P1169*Settings!$C$13*(INDEX(P$395:P$406,$D1187)+INDEX(P$382:P$393,$D1187))</f>
        <v/>
      </c>
      <c r="Q1187" s="40">
        <f>Q1169*Settings!$C$13*(INDEX(Q$395:Q$406,$D1187)+INDEX(Q$382:Q$393,$D1187))</f>
        <v/>
      </c>
      <c r="R1187" s="40">
        <f>R1169*Settings!$C$13*(INDEX(R$395:R$406,$D1187)+INDEX(R$382:R$393,$D1187))</f>
        <v/>
      </c>
      <c r="S1187" s="40">
        <f>S1169*Settings!$C$13*(INDEX(S$395:S$406,$D1187)+INDEX(S$382:S$393,$D1187))</f>
        <v/>
      </c>
      <c r="T1187" s="40">
        <f>T1169*Settings!$C$13*(INDEX(T$395:T$406,$D1187)+INDEX(T$382:T$393,$D1187))</f>
        <v/>
      </c>
      <c r="U1187" s="40">
        <f>U1169*Settings!$C$13*(INDEX(U$395:U$406,$D1187)+INDEX(U$382:U$393,$D1187))</f>
        <v/>
      </c>
      <c r="V1187" s="40">
        <f>V1169*Settings!$C$13*(INDEX(V$395:V$406,$D1187)+INDEX(V$382:V$393,$D1187))</f>
        <v/>
      </c>
      <c r="W1187" s="40">
        <f>W1169*Settings!$C$13*(INDEX(W$395:W$406,$D1187)+INDEX(W$382:W$393,$D1187))</f>
        <v/>
      </c>
      <c r="X1187" s="40">
        <f>X1169*Settings!$C$13*(INDEX(X$395:X$406,$D1187)+INDEX(X$382:X$393,$D1187))</f>
        <v/>
      </c>
      <c r="Y1187" s="40">
        <f>Y1169*Settings!$C$13*(INDEX(Y$395:Y$406,$D1187)+INDEX(Y$382:Y$393,$D1187))</f>
        <v/>
      </c>
      <c r="Z1187" s="40">
        <f>Z1169*Settings!$C$13*(INDEX(Z$395:Z$406,$D1187)+INDEX(Z$382:Z$393,$D1187))</f>
        <v/>
      </c>
      <c r="AA1187" s="40">
        <f>AA1169*Settings!$C$13*(INDEX(AA$395:AA$406,$D1187)+INDEX(AA$382:AA$393,$D1187))</f>
        <v/>
      </c>
      <c r="AB1187" s="40">
        <f>AB1169*Settings!$C$13*(INDEX(AB$395:AB$406,$D1187)+INDEX(AB$382:AB$393,$D1187))</f>
        <v/>
      </c>
      <c r="AC1187" s="40">
        <f>AC1169*Settings!$C$13*(INDEX(AC$395:AC$406,$D1187)+INDEX(AC$382:AC$393,$D1187))</f>
        <v/>
      </c>
      <c r="AD1187" s="40">
        <f>AD1169*Settings!$C$13*(INDEX(AD$395:AD$406,$D1187)+INDEX(AD$382:AD$393,$D1187))</f>
        <v/>
      </c>
      <c r="AF1187" s="11">
        <f>CodePrefix&amp;$A1187&amp;IF($C1187="","","."&amp;$C1187&amp;"."&amp;$B1187)&amp;INDEX(VarEnd,MATCH($A1187,VarKey,0))&amp;AF$5</f>
        <v/>
      </c>
      <c r="AG1187" s="39">
        <f>AG1169*Settings!$C$13*(INDEX(AG$395:AG$406,$D1187)+INDEX(AG$382:AG$393,$D1187))</f>
        <v/>
      </c>
      <c r="AH1187" s="40">
        <f>AH1169*Settings!$C$13*(INDEX(AH$395:AH$406,$D1187)+INDEX(AH$382:AH$393,$D1187))</f>
        <v/>
      </c>
      <c r="AI1187" s="40">
        <f>AI1169*Settings!$C$13*(INDEX(AI$395:AI$406,$D1187)+INDEX(AI$382:AI$393,$D1187))</f>
        <v/>
      </c>
      <c r="AJ1187" s="40">
        <f>AJ1169*Settings!$C$13*(INDEX(AJ$395:AJ$406,$D1187)+INDEX(AJ$382:AJ$393,$D1187))</f>
        <v/>
      </c>
      <c r="AK1187" s="40">
        <f>AK1169*Settings!$C$13*(INDEX(AK$395:AK$406,$D1187)+INDEX(AK$382:AK$393,$D1187))</f>
        <v/>
      </c>
      <c r="AL1187" s="40">
        <f>AL1169*Settings!$C$13*(INDEX(AL$395:AL$406,$D1187)+INDEX(AL$382:AL$393,$D1187))</f>
        <v/>
      </c>
      <c r="AM1187" s="40">
        <f>AM1169*Settings!$C$13*(INDEX(AM$395:AM$406,$D1187)+INDEX(AM$382:AM$393,$D1187))</f>
        <v/>
      </c>
      <c r="AN1187" s="40">
        <f>AN1169*Settings!$C$13*(INDEX(AN$395:AN$406,$D1187)+INDEX(AN$382:AN$393,$D1187))</f>
        <v/>
      </c>
      <c r="AO1187" s="40">
        <f>AO1169*Settings!$C$13*(INDEX(AO$395:AO$406,$D1187)+INDEX(AO$382:AO$393,$D1187))</f>
        <v/>
      </c>
      <c r="AP1187" s="40">
        <f>AP1169*Settings!$C$13*(INDEX(AP$395:AP$406,$D1187)+INDEX(AP$382:AP$393,$D1187))</f>
        <v/>
      </c>
      <c r="AQ1187" s="40">
        <f>AQ1169*Settings!$C$13*(INDEX(AQ$395:AQ$406,$D1187)+INDEX(AQ$382:AQ$393,$D1187))</f>
        <v/>
      </c>
      <c r="AR1187" s="40">
        <f>AR1169*Settings!$C$13*(INDEX(AR$395:AR$406,$D1187)+INDEX(AR$382:AR$393,$D1187))</f>
        <v/>
      </c>
      <c r="AS1187" s="40">
        <f>AS1169*Settings!$C$13*(INDEX(AS$395:AS$406,$D1187)+INDEX(AS$382:AS$393,$D1187))</f>
        <v/>
      </c>
      <c r="AT1187" s="40">
        <f>AT1169*Settings!$C$13*(INDEX(AT$395:AT$406,$D1187)+INDEX(AT$382:AT$393,$D1187))</f>
        <v/>
      </c>
      <c r="AU1187" s="40">
        <f>AU1169*Settings!$C$13*(INDEX(AU$395:AU$406,$D1187)+INDEX(AU$382:AU$393,$D1187))</f>
        <v/>
      </c>
      <c r="AV1187" s="40">
        <f>AV1169*Settings!$C$13*(INDEX(AV$395:AV$406,$D1187)+INDEX(AV$382:AV$393,$D1187))</f>
        <v/>
      </c>
      <c r="AW1187" s="40">
        <f>AW1169*Settings!$C$13*(INDEX(AW$395:AW$406,$D1187)+INDEX(AW$382:AW$393,$D1187))</f>
        <v/>
      </c>
      <c r="AX1187" s="40">
        <f>AX1169*Settings!$C$13*(INDEX(AX$395:AX$406,$D1187)+INDEX(AX$382:AX$393,$D1187))</f>
        <v/>
      </c>
      <c r="AY1187" s="40">
        <f>AY1169*Settings!$C$13*(INDEX(AY$395:AY$406,$D1187)+INDEX(AY$382:AY$393,$D1187))</f>
        <v/>
      </c>
    </row>
    <row r="1188" hidden="1" outlineLevel="2">
      <c r="A1188" s="14" t="inlineStr">
        <is>
          <t>rtx</t>
        </is>
      </c>
      <c r="B1188" s="14" t="inlineStr">
        <is>
          <t>die</t>
        </is>
      </c>
      <c r="C1188" s="14" t="inlineStr">
        <is>
          <t>avi</t>
        </is>
      </c>
      <c r="D1188" s="36">
        <f>INDEX(Inputs!$U$5:$U$132,MATCH($B1188&amp;"|"&amp;$C1188,Inputs!$A$5:$A$132,0))</f>
        <v/>
      </c>
      <c r="E1188" s="35" t="n"/>
      <c r="F1188" s="35" t="n"/>
      <c r="G1188" s="35" t="n"/>
      <c r="H1188" s="14">
        <f>INDEX(VarLab,MATCH($A1188,VarKey,0))&amp;INDEX(MemLab,MATCH($C1188&amp;"|"&amp;$B1188,MemKey,0))</f>
        <v/>
      </c>
      <c r="I1188" s="14">
        <f>INDEX(VarUnit,MATCH($A1188,VarKey,0))</f>
        <v/>
      </c>
      <c r="J1188" s="14">
        <f>INDEX(VarSrc,MATCH($A1188,VarKey,0))</f>
        <v/>
      </c>
      <c r="K1188" s="11">
        <f>CodePrefix&amp;$A1188&amp;IF($C1188="","","."&amp;$C1188&amp;"."&amp;$B1188)&amp;INDEX(VarEnd,MATCH($A1188,VarKey,0))&amp;K$5</f>
        <v/>
      </c>
      <c r="L1188" s="39">
        <f>L1170*Settings!$C$13*(INDEX(L$395:L$406,$D1188)+INDEX(L$382:L$393,$D1188))</f>
        <v/>
      </c>
      <c r="M1188" s="40">
        <f>M1170*Settings!$C$13*(INDEX(M$395:M$406,$D1188)+INDEX(M$382:M$393,$D1188))</f>
        <v/>
      </c>
      <c r="N1188" s="40">
        <f>N1170*Settings!$C$13*(INDEX(N$395:N$406,$D1188)+INDEX(N$382:N$393,$D1188))</f>
        <v/>
      </c>
      <c r="O1188" s="40">
        <f>O1170*Settings!$C$13*(INDEX(O$395:O$406,$D1188)+INDEX(O$382:O$393,$D1188))</f>
        <v/>
      </c>
      <c r="P1188" s="40">
        <f>P1170*Settings!$C$13*(INDEX(P$395:P$406,$D1188)+INDEX(P$382:P$393,$D1188))</f>
        <v/>
      </c>
      <c r="Q1188" s="40">
        <f>Q1170*Settings!$C$13*(INDEX(Q$395:Q$406,$D1188)+INDEX(Q$382:Q$393,$D1188))</f>
        <v/>
      </c>
      <c r="R1188" s="40">
        <f>R1170*Settings!$C$13*(INDEX(R$395:R$406,$D1188)+INDEX(R$382:R$393,$D1188))</f>
        <v/>
      </c>
      <c r="S1188" s="40">
        <f>S1170*Settings!$C$13*(INDEX(S$395:S$406,$D1188)+INDEX(S$382:S$393,$D1188))</f>
        <v/>
      </c>
      <c r="T1188" s="40">
        <f>T1170*Settings!$C$13*(INDEX(T$395:T$406,$D1188)+INDEX(T$382:T$393,$D1188))</f>
        <v/>
      </c>
      <c r="U1188" s="40">
        <f>U1170*Settings!$C$13*(INDEX(U$395:U$406,$D1188)+INDEX(U$382:U$393,$D1188))</f>
        <v/>
      </c>
      <c r="V1188" s="40">
        <f>V1170*Settings!$C$13*(INDEX(V$395:V$406,$D1188)+INDEX(V$382:V$393,$D1188))</f>
        <v/>
      </c>
      <c r="W1188" s="40">
        <f>W1170*Settings!$C$13*(INDEX(W$395:W$406,$D1188)+INDEX(W$382:W$393,$D1188))</f>
        <v/>
      </c>
      <c r="X1188" s="40">
        <f>X1170*Settings!$C$13*(INDEX(X$395:X$406,$D1188)+INDEX(X$382:X$393,$D1188))</f>
        <v/>
      </c>
      <c r="Y1188" s="40">
        <f>Y1170*Settings!$C$13*(INDEX(Y$395:Y$406,$D1188)+INDEX(Y$382:Y$393,$D1188))</f>
        <v/>
      </c>
      <c r="Z1188" s="40">
        <f>Z1170*Settings!$C$13*(INDEX(Z$395:Z$406,$D1188)+INDEX(Z$382:Z$393,$D1188))</f>
        <v/>
      </c>
      <c r="AA1188" s="40">
        <f>AA1170*Settings!$C$13*(INDEX(AA$395:AA$406,$D1188)+INDEX(AA$382:AA$393,$D1188))</f>
        <v/>
      </c>
      <c r="AB1188" s="40">
        <f>AB1170*Settings!$C$13*(INDEX(AB$395:AB$406,$D1188)+INDEX(AB$382:AB$393,$D1188))</f>
        <v/>
      </c>
      <c r="AC1188" s="40">
        <f>AC1170*Settings!$C$13*(INDEX(AC$395:AC$406,$D1188)+INDEX(AC$382:AC$393,$D1188))</f>
        <v/>
      </c>
      <c r="AD1188" s="40">
        <f>AD1170*Settings!$C$13*(INDEX(AD$395:AD$406,$D1188)+INDEX(AD$382:AD$393,$D1188))</f>
        <v/>
      </c>
      <c r="AF1188" s="11">
        <f>CodePrefix&amp;$A1188&amp;IF($C1188="","","."&amp;$C1188&amp;"."&amp;$B1188)&amp;INDEX(VarEnd,MATCH($A1188,VarKey,0))&amp;AF$5</f>
        <v/>
      </c>
      <c r="AG1188" s="39">
        <f>AG1170*Settings!$C$13*(INDEX(AG$395:AG$406,$D1188)+INDEX(AG$382:AG$393,$D1188))</f>
        <v/>
      </c>
      <c r="AH1188" s="40">
        <f>AH1170*Settings!$C$13*(INDEX(AH$395:AH$406,$D1188)+INDEX(AH$382:AH$393,$D1188))</f>
        <v/>
      </c>
      <c r="AI1188" s="40">
        <f>AI1170*Settings!$C$13*(INDEX(AI$395:AI$406,$D1188)+INDEX(AI$382:AI$393,$D1188))</f>
        <v/>
      </c>
      <c r="AJ1188" s="40">
        <f>AJ1170*Settings!$C$13*(INDEX(AJ$395:AJ$406,$D1188)+INDEX(AJ$382:AJ$393,$D1188))</f>
        <v/>
      </c>
      <c r="AK1188" s="40">
        <f>AK1170*Settings!$C$13*(INDEX(AK$395:AK$406,$D1188)+INDEX(AK$382:AK$393,$D1188))</f>
        <v/>
      </c>
      <c r="AL1188" s="40">
        <f>AL1170*Settings!$C$13*(INDEX(AL$395:AL$406,$D1188)+INDEX(AL$382:AL$393,$D1188))</f>
        <v/>
      </c>
      <c r="AM1188" s="40">
        <f>AM1170*Settings!$C$13*(INDEX(AM$395:AM$406,$D1188)+INDEX(AM$382:AM$393,$D1188))</f>
        <v/>
      </c>
      <c r="AN1188" s="40">
        <f>AN1170*Settings!$C$13*(INDEX(AN$395:AN$406,$D1188)+INDEX(AN$382:AN$393,$D1188))</f>
        <v/>
      </c>
      <c r="AO1188" s="40">
        <f>AO1170*Settings!$C$13*(INDEX(AO$395:AO$406,$D1188)+INDEX(AO$382:AO$393,$D1188))</f>
        <v/>
      </c>
      <c r="AP1188" s="40">
        <f>AP1170*Settings!$C$13*(INDEX(AP$395:AP$406,$D1188)+INDEX(AP$382:AP$393,$D1188))</f>
        <v/>
      </c>
      <c r="AQ1188" s="40">
        <f>AQ1170*Settings!$C$13*(INDEX(AQ$395:AQ$406,$D1188)+INDEX(AQ$382:AQ$393,$D1188))</f>
        <v/>
      </c>
      <c r="AR1188" s="40">
        <f>AR1170*Settings!$C$13*(INDEX(AR$395:AR$406,$D1188)+INDEX(AR$382:AR$393,$D1188))</f>
        <v/>
      </c>
      <c r="AS1188" s="40">
        <f>AS1170*Settings!$C$13*(INDEX(AS$395:AS$406,$D1188)+INDEX(AS$382:AS$393,$D1188))</f>
        <v/>
      </c>
      <c r="AT1188" s="40">
        <f>AT1170*Settings!$C$13*(INDEX(AT$395:AT$406,$D1188)+INDEX(AT$382:AT$393,$D1188))</f>
        <v/>
      </c>
      <c r="AU1188" s="40">
        <f>AU1170*Settings!$C$13*(INDEX(AU$395:AU$406,$D1188)+INDEX(AU$382:AU$393,$D1188))</f>
        <v/>
      </c>
      <c r="AV1188" s="40">
        <f>AV1170*Settings!$C$13*(INDEX(AV$395:AV$406,$D1188)+INDEX(AV$382:AV$393,$D1188))</f>
        <v/>
      </c>
      <c r="AW1188" s="40">
        <f>AW1170*Settings!$C$13*(INDEX(AW$395:AW$406,$D1188)+INDEX(AW$382:AW$393,$D1188))</f>
        <v/>
      </c>
      <c r="AX1188" s="40">
        <f>AX1170*Settings!$C$13*(INDEX(AX$395:AX$406,$D1188)+INDEX(AX$382:AX$393,$D1188))</f>
        <v/>
      </c>
      <c r="AY1188" s="40">
        <f>AY1170*Settings!$C$13*(INDEX(AY$395:AY$406,$D1188)+INDEX(AY$382:AY$393,$D1188))</f>
        <v/>
      </c>
    </row>
    <row r="1189" hidden="1" outlineLevel="2">
      <c r="A1189" s="14" t="inlineStr">
        <is>
          <t>rtx</t>
        </is>
      </c>
      <c r="B1189" s="14" t="inlineStr">
        <is>
          <t>lpg</t>
        </is>
      </c>
      <c r="C1189" s="14" t="inlineStr">
        <is>
          <t>avi</t>
        </is>
      </c>
      <c r="D1189" s="36">
        <f>INDEX(Inputs!$U$5:$U$132,MATCH($B1189&amp;"|"&amp;$C1189,Inputs!$A$5:$A$132,0))</f>
        <v/>
      </c>
      <c r="E1189" s="35" t="n"/>
      <c r="F1189" s="35" t="n"/>
      <c r="G1189" s="35" t="n"/>
      <c r="H1189" s="14">
        <f>INDEX(VarLab,MATCH($A1189,VarKey,0))&amp;INDEX(MemLab,MATCH($C1189&amp;"|"&amp;$B1189,MemKey,0))</f>
        <v/>
      </c>
      <c r="I1189" s="14">
        <f>INDEX(VarUnit,MATCH($A1189,VarKey,0))</f>
        <v/>
      </c>
      <c r="J1189" s="14">
        <f>INDEX(VarSrc,MATCH($A1189,VarKey,0))</f>
        <v/>
      </c>
      <c r="K1189" s="11">
        <f>CodePrefix&amp;$A1189&amp;IF($C1189="","","."&amp;$C1189&amp;"."&amp;$B1189)&amp;INDEX(VarEnd,MATCH($A1189,VarKey,0))&amp;K$5</f>
        <v/>
      </c>
      <c r="L1189" s="39">
        <f>L1171*Settings!$C$13*(INDEX(L$395:L$406,$D1189)+INDEX(L$382:L$393,$D1189))</f>
        <v/>
      </c>
      <c r="M1189" s="40">
        <f>M1171*Settings!$C$13*(INDEX(M$395:M$406,$D1189)+INDEX(M$382:M$393,$D1189))</f>
        <v/>
      </c>
      <c r="N1189" s="40">
        <f>N1171*Settings!$C$13*(INDEX(N$395:N$406,$D1189)+INDEX(N$382:N$393,$D1189))</f>
        <v/>
      </c>
      <c r="O1189" s="40">
        <f>O1171*Settings!$C$13*(INDEX(O$395:O$406,$D1189)+INDEX(O$382:O$393,$D1189))</f>
        <v/>
      </c>
      <c r="P1189" s="40">
        <f>P1171*Settings!$C$13*(INDEX(P$395:P$406,$D1189)+INDEX(P$382:P$393,$D1189))</f>
        <v/>
      </c>
      <c r="Q1189" s="40">
        <f>Q1171*Settings!$C$13*(INDEX(Q$395:Q$406,$D1189)+INDEX(Q$382:Q$393,$D1189))</f>
        <v/>
      </c>
      <c r="R1189" s="40">
        <f>R1171*Settings!$C$13*(INDEX(R$395:R$406,$D1189)+INDEX(R$382:R$393,$D1189))</f>
        <v/>
      </c>
      <c r="S1189" s="40">
        <f>S1171*Settings!$C$13*(INDEX(S$395:S$406,$D1189)+INDEX(S$382:S$393,$D1189))</f>
        <v/>
      </c>
      <c r="T1189" s="40">
        <f>T1171*Settings!$C$13*(INDEX(T$395:T$406,$D1189)+INDEX(T$382:T$393,$D1189))</f>
        <v/>
      </c>
      <c r="U1189" s="40">
        <f>U1171*Settings!$C$13*(INDEX(U$395:U$406,$D1189)+INDEX(U$382:U$393,$D1189))</f>
        <v/>
      </c>
      <c r="V1189" s="40">
        <f>V1171*Settings!$C$13*(INDEX(V$395:V$406,$D1189)+INDEX(V$382:V$393,$D1189))</f>
        <v/>
      </c>
      <c r="W1189" s="40">
        <f>W1171*Settings!$C$13*(INDEX(W$395:W$406,$D1189)+INDEX(W$382:W$393,$D1189))</f>
        <v/>
      </c>
      <c r="X1189" s="40">
        <f>X1171*Settings!$C$13*(INDEX(X$395:X$406,$D1189)+INDEX(X$382:X$393,$D1189))</f>
        <v/>
      </c>
      <c r="Y1189" s="40">
        <f>Y1171*Settings!$C$13*(INDEX(Y$395:Y$406,$D1189)+INDEX(Y$382:Y$393,$D1189))</f>
        <v/>
      </c>
      <c r="Z1189" s="40">
        <f>Z1171*Settings!$C$13*(INDEX(Z$395:Z$406,$D1189)+INDEX(Z$382:Z$393,$D1189))</f>
        <v/>
      </c>
      <c r="AA1189" s="40">
        <f>AA1171*Settings!$C$13*(INDEX(AA$395:AA$406,$D1189)+INDEX(AA$382:AA$393,$D1189))</f>
        <v/>
      </c>
      <c r="AB1189" s="40">
        <f>AB1171*Settings!$C$13*(INDEX(AB$395:AB$406,$D1189)+INDEX(AB$382:AB$393,$D1189))</f>
        <v/>
      </c>
      <c r="AC1189" s="40">
        <f>AC1171*Settings!$C$13*(INDEX(AC$395:AC$406,$D1189)+INDEX(AC$382:AC$393,$D1189))</f>
        <v/>
      </c>
      <c r="AD1189" s="40">
        <f>AD1171*Settings!$C$13*(INDEX(AD$395:AD$406,$D1189)+INDEX(AD$382:AD$393,$D1189))</f>
        <v/>
      </c>
      <c r="AF1189" s="11">
        <f>CodePrefix&amp;$A1189&amp;IF($C1189="","","."&amp;$C1189&amp;"."&amp;$B1189)&amp;INDEX(VarEnd,MATCH($A1189,VarKey,0))&amp;AF$5</f>
        <v/>
      </c>
      <c r="AG1189" s="39">
        <f>AG1171*Settings!$C$13*(INDEX(AG$395:AG$406,$D1189)+INDEX(AG$382:AG$393,$D1189))</f>
        <v/>
      </c>
      <c r="AH1189" s="40">
        <f>AH1171*Settings!$C$13*(INDEX(AH$395:AH$406,$D1189)+INDEX(AH$382:AH$393,$D1189))</f>
        <v/>
      </c>
      <c r="AI1189" s="40">
        <f>AI1171*Settings!$C$13*(INDEX(AI$395:AI$406,$D1189)+INDEX(AI$382:AI$393,$D1189))</f>
        <v/>
      </c>
      <c r="AJ1189" s="40">
        <f>AJ1171*Settings!$C$13*(INDEX(AJ$395:AJ$406,$D1189)+INDEX(AJ$382:AJ$393,$D1189))</f>
        <v/>
      </c>
      <c r="AK1189" s="40">
        <f>AK1171*Settings!$C$13*(INDEX(AK$395:AK$406,$D1189)+INDEX(AK$382:AK$393,$D1189))</f>
        <v/>
      </c>
      <c r="AL1189" s="40">
        <f>AL1171*Settings!$C$13*(INDEX(AL$395:AL$406,$D1189)+INDEX(AL$382:AL$393,$D1189))</f>
        <v/>
      </c>
      <c r="AM1189" s="40">
        <f>AM1171*Settings!$C$13*(INDEX(AM$395:AM$406,$D1189)+INDEX(AM$382:AM$393,$D1189))</f>
        <v/>
      </c>
      <c r="AN1189" s="40">
        <f>AN1171*Settings!$C$13*(INDEX(AN$395:AN$406,$D1189)+INDEX(AN$382:AN$393,$D1189))</f>
        <v/>
      </c>
      <c r="AO1189" s="40">
        <f>AO1171*Settings!$C$13*(INDEX(AO$395:AO$406,$D1189)+INDEX(AO$382:AO$393,$D1189))</f>
        <v/>
      </c>
      <c r="AP1189" s="40">
        <f>AP1171*Settings!$C$13*(INDEX(AP$395:AP$406,$D1189)+INDEX(AP$382:AP$393,$D1189))</f>
        <v/>
      </c>
      <c r="AQ1189" s="40">
        <f>AQ1171*Settings!$C$13*(INDEX(AQ$395:AQ$406,$D1189)+INDEX(AQ$382:AQ$393,$D1189))</f>
        <v/>
      </c>
      <c r="AR1189" s="40">
        <f>AR1171*Settings!$C$13*(INDEX(AR$395:AR$406,$D1189)+INDEX(AR$382:AR$393,$D1189))</f>
        <v/>
      </c>
      <c r="AS1189" s="40">
        <f>AS1171*Settings!$C$13*(INDEX(AS$395:AS$406,$D1189)+INDEX(AS$382:AS$393,$D1189))</f>
        <v/>
      </c>
      <c r="AT1189" s="40">
        <f>AT1171*Settings!$C$13*(INDEX(AT$395:AT$406,$D1189)+INDEX(AT$382:AT$393,$D1189))</f>
        <v/>
      </c>
      <c r="AU1189" s="40">
        <f>AU1171*Settings!$C$13*(INDEX(AU$395:AU$406,$D1189)+INDEX(AU$382:AU$393,$D1189))</f>
        <v/>
      </c>
      <c r="AV1189" s="40">
        <f>AV1171*Settings!$C$13*(INDEX(AV$395:AV$406,$D1189)+INDEX(AV$382:AV$393,$D1189))</f>
        <v/>
      </c>
      <c r="AW1189" s="40">
        <f>AW1171*Settings!$C$13*(INDEX(AW$395:AW$406,$D1189)+INDEX(AW$382:AW$393,$D1189))</f>
        <v/>
      </c>
      <c r="AX1189" s="40">
        <f>AX1171*Settings!$C$13*(INDEX(AX$395:AX$406,$D1189)+INDEX(AX$382:AX$393,$D1189))</f>
        <v/>
      </c>
      <c r="AY1189" s="40">
        <f>AY1171*Settings!$C$13*(INDEX(AY$395:AY$406,$D1189)+INDEX(AY$382:AY$393,$D1189))</f>
        <v/>
      </c>
    </row>
    <row r="1190" hidden="1" outlineLevel="2">
      <c r="A1190" s="14" t="inlineStr">
        <is>
          <t>rtx</t>
        </is>
      </c>
      <c r="B1190" s="14" t="inlineStr">
        <is>
          <t>ker</t>
        </is>
      </c>
      <c r="C1190" s="14" t="inlineStr">
        <is>
          <t>avi</t>
        </is>
      </c>
      <c r="D1190" s="36">
        <f>INDEX(Inputs!$U$5:$U$132,MATCH($B1190&amp;"|"&amp;$C1190,Inputs!$A$5:$A$132,0))</f>
        <v/>
      </c>
      <c r="E1190" s="35" t="n"/>
      <c r="F1190" s="35" t="n"/>
      <c r="G1190" s="35" t="n"/>
      <c r="H1190" s="14">
        <f>INDEX(VarLab,MATCH($A1190,VarKey,0))&amp;INDEX(MemLab,MATCH($C1190&amp;"|"&amp;$B1190,MemKey,0))</f>
        <v/>
      </c>
      <c r="I1190" s="14">
        <f>INDEX(VarUnit,MATCH($A1190,VarKey,0))</f>
        <v/>
      </c>
      <c r="J1190" s="14">
        <f>INDEX(VarSrc,MATCH($A1190,VarKey,0))</f>
        <v/>
      </c>
      <c r="K1190" s="11">
        <f>CodePrefix&amp;$A1190&amp;IF($C1190="","","."&amp;$C1190&amp;"."&amp;$B1190)&amp;INDEX(VarEnd,MATCH($A1190,VarKey,0))&amp;K$5</f>
        <v/>
      </c>
      <c r="L1190" s="39">
        <f>L1172*Settings!$C$13*(INDEX(L$395:L$406,$D1190)+INDEX(L$382:L$393,$D1190))</f>
        <v/>
      </c>
      <c r="M1190" s="40">
        <f>M1172*Settings!$C$13*(INDEX(M$395:M$406,$D1190)+INDEX(M$382:M$393,$D1190))</f>
        <v/>
      </c>
      <c r="N1190" s="40">
        <f>N1172*Settings!$C$13*(INDEX(N$395:N$406,$D1190)+INDEX(N$382:N$393,$D1190))</f>
        <v/>
      </c>
      <c r="O1190" s="40">
        <f>O1172*Settings!$C$13*(INDEX(O$395:O$406,$D1190)+INDEX(O$382:O$393,$D1190))</f>
        <v/>
      </c>
      <c r="P1190" s="40">
        <f>P1172*Settings!$C$13*(INDEX(P$395:P$406,$D1190)+INDEX(P$382:P$393,$D1190))</f>
        <v/>
      </c>
      <c r="Q1190" s="40">
        <f>Q1172*Settings!$C$13*(INDEX(Q$395:Q$406,$D1190)+INDEX(Q$382:Q$393,$D1190))</f>
        <v/>
      </c>
      <c r="R1190" s="40">
        <f>R1172*Settings!$C$13*(INDEX(R$395:R$406,$D1190)+INDEX(R$382:R$393,$D1190))</f>
        <v/>
      </c>
      <c r="S1190" s="40">
        <f>S1172*Settings!$C$13*(INDEX(S$395:S$406,$D1190)+INDEX(S$382:S$393,$D1190))</f>
        <v/>
      </c>
      <c r="T1190" s="40">
        <f>T1172*Settings!$C$13*(INDEX(T$395:T$406,$D1190)+INDEX(T$382:T$393,$D1190))</f>
        <v/>
      </c>
      <c r="U1190" s="40">
        <f>U1172*Settings!$C$13*(INDEX(U$395:U$406,$D1190)+INDEX(U$382:U$393,$D1190))</f>
        <v/>
      </c>
      <c r="V1190" s="40">
        <f>V1172*Settings!$C$13*(INDEX(V$395:V$406,$D1190)+INDEX(V$382:V$393,$D1190))</f>
        <v/>
      </c>
      <c r="W1190" s="40">
        <f>W1172*Settings!$C$13*(INDEX(W$395:W$406,$D1190)+INDEX(W$382:W$393,$D1190))</f>
        <v/>
      </c>
      <c r="X1190" s="40">
        <f>X1172*Settings!$C$13*(INDEX(X$395:X$406,$D1190)+INDEX(X$382:X$393,$D1190))</f>
        <v/>
      </c>
      <c r="Y1190" s="40">
        <f>Y1172*Settings!$C$13*(INDEX(Y$395:Y$406,$D1190)+INDEX(Y$382:Y$393,$D1190))</f>
        <v/>
      </c>
      <c r="Z1190" s="40">
        <f>Z1172*Settings!$C$13*(INDEX(Z$395:Z$406,$D1190)+INDEX(Z$382:Z$393,$D1190))</f>
        <v/>
      </c>
      <c r="AA1190" s="40">
        <f>AA1172*Settings!$C$13*(INDEX(AA$395:AA$406,$D1190)+INDEX(AA$382:AA$393,$D1190))</f>
        <v/>
      </c>
      <c r="AB1190" s="40">
        <f>AB1172*Settings!$C$13*(INDEX(AB$395:AB$406,$D1190)+INDEX(AB$382:AB$393,$D1190))</f>
        <v/>
      </c>
      <c r="AC1190" s="40">
        <f>AC1172*Settings!$C$13*(INDEX(AC$395:AC$406,$D1190)+INDEX(AC$382:AC$393,$D1190))</f>
        <v/>
      </c>
      <c r="AD1190" s="40">
        <f>AD1172*Settings!$C$13*(INDEX(AD$395:AD$406,$D1190)+INDEX(AD$382:AD$393,$D1190))</f>
        <v/>
      </c>
      <c r="AF1190" s="11">
        <f>CodePrefix&amp;$A1190&amp;IF($C1190="","","."&amp;$C1190&amp;"."&amp;$B1190)&amp;INDEX(VarEnd,MATCH($A1190,VarKey,0))&amp;AF$5</f>
        <v/>
      </c>
      <c r="AG1190" s="39">
        <f>AG1172*Settings!$C$13*(INDEX(AG$395:AG$406,$D1190)+INDEX(AG$382:AG$393,$D1190))</f>
        <v/>
      </c>
      <c r="AH1190" s="40">
        <f>AH1172*Settings!$C$13*(INDEX(AH$395:AH$406,$D1190)+INDEX(AH$382:AH$393,$D1190))</f>
        <v/>
      </c>
      <c r="AI1190" s="40">
        <f>AI1172*Settings!$C$13*(INDEX(AI$395:AI$406,$D1190)+INDEX(AI$382:AI$393,$D1190))</f>
        <v/>
      </c>
      <c r="AJ1190" s="40">
        <f>AJ1172*Settings!$C$13*(INDEX(AJ$395:AJ$406,$D1190)+INDEX(AJ$382:AJ$393,$D1190))</f>
        <v/>
      </c>
      <c r="AK1190" s="40">
        <f>AK1172*Settings!$C$13*(INDEX(AK$395:AK$406,$D1190)+INDEX(AK$382:AK$393,$D1190))</f>
        <v/>
      </c>
      <c r="AL1190" s="40">
        <f>AL1172*Settings!$C$13*(INDEX(AL$395:AL$406,$D1190)+INDEX(AL$382:AL$393,$D1190))</f>
        <v/>
      </c>
      <c r="AM1190" s="40">
        <f>AM1172*Settings!$C$13*(INDEX(AM$395:AM$406,$D1190)+INDEX(AM$382:AM$393,$D1190))</f>
        <v/>
      </c>
      <c r="AN1190" s="40">
        <f>AN1172*Settings!$C$13*(INDEX(AN$395:AN$406,$D1190)+INDEX(AN$382:AN$393,$D1190))</f>
        <v/>
      </c>
      <c r="AO1190" s="40">
        <f>AO1172*Settings!$C$13*(INDEX(AO$395:AO$406,$D1190)+INDEX(AO$382:AO$393,$D1190))</f>
        <v/>
      </c>
      <c r="AP1190" s="40">
        <f>AP1172*Settings!$C$13*(INDEX(AP$395:AP$406,$D1190)+INDEX(AP$382:AP$393,$D1190))</f>
        <v/>
      </c>
      <c r="AQ1190" s="40">
        <f>AQ1172*Settings!$C$13*(INDEX(AQ$395:AQ$406,$D1190)+INDEX(AQ$382:AQ$393,$D1190))</f>
        <v/>
      </c>
      <c r="AR1190" s="40">
        <f>AR1172*Settings!$C$13*(INDEX(AR$395:AR$406,$D1190)+INDEX(AR$382:AR$393,$D1190))</f>
        <v/>
      </c>
      <c r="AS1190" s="40">
        <f>AS1172*Settings!$C$13*(INDEX(AS$395:AS$406,$D1190)+INDEX(AS$382:AS$393,$D1190))</f>
        <v/>
      </c>
      <c r="AT1190" s="40">
        <f>AT1172*Settings!$C$13*(INDEX(AT$395:AT$406,$D1190)+INDEX(AT$382:AT$393,$D1190))</f>
        <v/>
      </c>
      <c r="AU1190" s="40">
        <f>AU1172*Settings!$C$13*(INDEX(AU$395:AU$406,$D1190)+INDEX(AU$382:AU$393,$D1190))</f>
        <v/>
      </c>
      <c r="AV1190" s="40">
        <f>AV1172*Settings!$C$13*(INDEX(AV$395:AV$406,$D1190)+INDEX(AV$382:AV$393,$D1190))</f>
        <v/>
      </c>
      <c r="AW1190" s="40">
        <f>AW1172*Settings!$C$13*(INDEX(AW$395:AW$406,$D1190)+INDEX(AW$382:AW$393,$D1190))</f>
        <v/>
      </c>
      <c r="AX1190" s="40">
        <f>AX1172*Settings!$C$13*(INDEX(AX$395:AX$406,$D1190)+INDEX(AX$382:AX$393,$D1190))</f>
        <v/>
      </c>
      <c r="AY1190" s="40">
        <f>AY1172*Settings!$C$13*(INDEX(AY$395:AY$406,$D1190)+INDEX(AY$382:AY$393,$D1190))</f>
        <v/>
      </c>
    </row>
    <row r="1191" hidden="1" outlineLevel="2">
      <c r="A1191" s="14" t="inlineStr">
        <is>
          <t>rtx</t>
        </is>
      </c>
      <c r="B1191" s="14" t="inlineStr">
        <is>
          <t>oop</t>
        </is>
      </c>
      <c r="C1191" s="14" t="inlineStr">
        <is>
          <t>avi</t>
        </is>
      </c>
      <c r="D1191" s="36">
        <f>INDEX(Inputs!$U$5:$U$132,MATCH($B1191&amp;"|"&amp;$C1191,Inputs!$A$5:$A$132,0))</f>
        <v/>
      </c>
      <c r="E1191" s="35" t="n"/>
      <c r="F1191" s="35" t="n"/>
      <c r="G1191" s="35" t="n"/>
      <c r="H1191" s="14">
        <f>INDEX(VarLab,MATCH($A1191,VarKey,0))&amp;INDEX(MemLab,MATCH($C1191&amp;"|"&amp;$B1191,MemKey,0))</f>
        <v/>
      </c>
      <c r="I1191" s="14">
        <f>INDEX(VarUnit,MATCH($A1191,VarKey,0))</f>
        <v/>
      </c>
      <c r="J1191" s="14">
        <f>INDEX(VarSrc,MATCH($A1191,VarKey,0))</f>
        <v/>
      </c>
      <c r="K1191" s="11">
        <f>CodePrefix&amp;$A1191&amp;IF($C1191="","","."&amp;$C1191&amp;"."&amp;$B1191)&amp;INDEX(VarEnd,MATCH($A1191,VarKey,0))&amp;K$5</f>
        <v/>
      </c>
      <c r="L1191" s="39">
        <f>L1173*Settings!$C$13*(INDEX(L$395:L$406,$D1191)+INDEX(L$382:L$393,$D1191))</f>
        <v/>
      </c>
      <c r="M1191" s="40">
        <f>M1173*Settings!$C$13*(INDEX(M$395:M$406,$D1191)+INDEX(M$382:M$393,$D1191))</f>
        <v/>
      </c>
      <c r="N1191" s="40">
        <f>N1173*Settings!$C$13*(INDEX(N$395:N$406,$D1191)+INDEX(N$382:N$393,$D1191))</f>
        <v/>
      </c>
      <c r="O1191" s="40">
        <f>O1173*Settings!$C$13*(INDEX(O$395:O$406,$D1191)+INDEX(O$382:O$393,$D1191))</f>
        <v/>
      </c>
      <c r="P1191" s="40">
        <f>P1173*Settings!$C$13*(INDEX(P$395:P$406,$D1191)+INDEX(P$382:P$393,$D1191))</f>
        <v/>
      </c>
      <c r="Q1191" s="40">
        <f>Q1173*Settings!$C$13*(INDEX(Q$395:Q$406,$D1191)+INDEX(Q$382:Q$393,$D1191))</f>
        <v/>
      </c>
      <c r="R1191" s="40">
        <f>R1173*Settings!$C$13*(INDEX(R$395:R$406,$D1191)+INDEX(R$382:R$393,$D1191))</f>
        <v/>
      </c>
      <c r="S1191" s="40">
        <f>S1173*Settings!$C$13*(INDEX(S$395:S$406,$D1191)+INDEX(S$382:S$393,$D1191))</f>
        <v/>
      </c>
      <c r="T1191" s="40">
        <f>T1173*Settings!$C$13*(INDEX(T$395:T$406,$D1191)+INDEX(T$382:T$393,$D1191))</f>
        <v/>
      </c>
      <c r="U1191" s="40">
        <f>U1173*Settings!$C$13*(INDEX(U$395:U$406,$D1191)+INDEX(U$382:U$393,$D1191))</f>
        <v/>
      </c>
      <c r="V1191" s="40">
        <f>V1173*Settings!$C$13*(INDEX(V$395:V$406,$D1191)+INDEX(V$382:V$393,$D1191))</f>
        <v/>
      </c>
      <c r="W1191" s="40">
        <f>W1173*Settings!$C$13*(INDEX(W$395:W$406,$D1191)+INDEX(W$382:W$393,$D1191))</f>
        <v/>
      </c>
      <c r="X1191" s="40">
        <f>X1173*Settings!$C$13*(INDEX(X$395:X$406,$D1191)+INDEX(X$382:X$393,$D1191))</f>
        <v/>
      </c>
      <c r="Y1191" s="40">
        <f>Y1173*Settings!$C$13*(INDEX(Y$395:Y$406,$D1191)+INDEX(Y$382:Y$393,$D1191))</f>
        <v/>
      </c>
      <c r="Z1191" s="40">
        <f>Z1173*Settings!$C$13*(INDEX(Z$395:Z$406,$D1191)+INDEX(Z$382:Z$393,$D1191))</f>
        <v/>
      </c>
      <c r="AA1191" s="40">
        <f>AA1173*Settings!$C$13*(INDEX(AA$395:AA$406,$D1191)+INDEX(AA$382:AA$393,$D1191))</f>
        <v/>
      </c>
      <c r="AB1191" s="40">
        <f>AB1173*Settings!$C$13*(INDEX(AB$395:AB$406,$D1191)+INDEX(AB$382:AB$393,$D1191))</f>
        <v/>
      </c>
      <c r="AC1191" s="40">
        <f>AC1173*Settings!$C$13*(INDEX(AC$395:AC$406,$D1191)+INDEX(AC$382:AC$393,$D1191))</f>
        <v/>
      </c>
      <c r="AD1191" s="40">
        <f>AD1173*Settings!$C$13*(INDEX(AD$395:AD$406,$D1191)+INDEX(AD$382:AD$393,$D1191))</f>
        <v/>
      </c>
      <c r="AF1191" s="11">
        <f>CodePrefix&amp;$A1191&amp;IF($C1191="","","."&amp;$C1191&amp;"."&amp;$B1191)&amp;INDEX(VarEnd,MATCH($A1191,VarKey,0))&amp;AF$5</f>
        <v/>
      </c>
      <c r="AG1191" s="39">
        <f>AG1173*Settings!$C$13*(INDEX(AG$395:AG$406,$D1191)+INDEX(AG$382:AG$393,$D1191))</f>
        <v/>
      </c>
      <c r="AH1191" s="40">
        <f>AH1173*Settings!$C$13*(INDEX(AH$395:AH$406,$D1191)+INDEX(AH$382:AH$393,$D1191))</f>
        <v/>
      </c>
      <c r="AI1191" s="40">
        <f>AI1173*Settings!$C$13*(INDEX(AI$395:AI$406,$D1191)+INDEX(AI$382:AI$393,$D1191))</f>
        <v/>
      </c>
      <c r="AJ1191" s="40">
        <f>AJ1173*Settings!$C$13*(INDEX(AJ$395:AJ$406,$D1191)+INDEX(AJ$382:AJ$393,$D1191))</f>
        <v/>
      </c>
      <c r="AK1191" s="40">
        <f>AK1173*Settings!$C$13*(INDEX(AK$395:AK$406,$D1191)+INDEX(AK$382:AK$393,$D1191))</f>
        <v/>
      </c>
      <c r="AL1191" s="40">
        <f>AL1173*Settings!$C$13*(INDEX(AL$395:AL$406,$D1191)+INDEX(AL$382:AL$393,$D1191))</f>
        <v/>
      </c>
      <c r="AM1191" s="40">
        <f>AM1173*Settings!$C$13*(INDEX(AM$395:AM$406,$D1191)+INDEX(AM$382:AM$393,$D1191))</f>
        <v/>
      </c>
      <c r="AN1191" s="40">
        <f>AN1173*Settings!$C$13*(INDEX(AN$395:AN$406,$D1191)+INDEX(AN$382:AN$393,$D1191))</f>
        <v/>
      </c>
      <c r="AO1191" s="40">
        <f>AO1173*Settings!$C$13*(INDEX(AO$395:AO$406,$D1191)+INDEX(AO$382:AO$393,$D1191))</f>
        <v/>
      </c>
      <c r="AP1191" s="40">
        <f>AP1173*Settings!$C$13*(INDEX(AP$395:AP$406,$D1191)+INDEX(AP$382:AP$393,$D1191))</f>
        <v/>
      </c>
      <c r="AQ1191" s="40">
        <f>AQ1173*Settings!$C$13*(INDEX(AQ$395:AQ$406,$D1191)+INDEX(AQ$382:AQ$393,$D1191))</f>
        <v/>
      </c>
      <c r="AR1191" s="40">
        <f>AR1173*Settings!$C$13*(INDEX(AR$395:AR$406,$D1191)+INDEX(AR$382:AR$393,$D1191))</f>
        <v/>
      </c>
      <c r="AS1191" s="40">
        <f>AS1173*Settings!$C$13*(INDEX(AS$395:AS$406,$D1191)+INDEX(AS$382:AS$393,$D1191))</f>
        <v/>
      </c>
      <c r="AT1191" s="40">
        <f>AT1173*Settings!$C$13*(INDEX(AT$395:AT$406,$D1191)+INDEX(AT$382:AT$393,$D1191))</f>
        <v/>
      </c>
      <c r="AU1191" s="40">
        <f>AU1173*Settings!$C$13*(INDEX(AU$395:AU$406,$D1191)+INDEX(AU$382:AU$393,$D1191))</f>
        <v/>
      </c>
      <c r="AV1191" s="40">
        <f>AV1173*Settings!$C$13*(INDEX(AV$395:AV$406,$D1191)+INDEX(AV$382:AV$393,$D1191))</f>
        <v/>
      </c>
      <c r="AW1191" s="40">
        <f>AW1173*Settings!$C$13*(INDEX(AW$395:AW$406,$D1191)+INDEX(AW$382:AW$393,$D1191))</f>
        <v/>
      </c>
      <c r="AX1191" s="40">
        <f>AX1173*Settings!$C$13*(INDEX(AX$395:AX$406,$D1191)+INDEX(AX$382:AX$393,$D1191))</f>
        <v/>
      </c>
      <c r="AY1191" s="40">
        <f>AY1173*Settings!$C$13*(INDEX(AY$395:AY$406,$D1191)+INDEX(AY$382:AY$393,$D1191))</f>
        <v/>
      </c>
    </row>
    <row r="1192" hidden="1" outlineLevel="2">
      <c r="A1192" s="14" t="inlineStr">
        <is>
          <t>rtx</t>
        </is>
      </c>
      <c r="B1192" s="14" t="inlineStr">
        <is>
          <t>bio</t>
        </is>
      </c>
      <c r="C1192" s="14" t="inlineStr">
        <is>
          <t>avi</t>
        </is>
      </c>
      <c r="D1192" s="36">
        <f>INDEX(Inputs!$U$5:$U$132,MATCH($B1192&amp;"|"&amp;$C1192,Inputs!$A$5:$A$132,0))</f>
        <v/>
      </c>
      <c r="E1192" s="35" t="n"/>
      <c r="F1192" s="35" t="n"/>
      <c r="G1192" s="35" t="n"/>
      <c r="H1192" s="14">
        <f>INDEX(VarLab,MATCH($A1192,VarKey,0))&amp;INDEX(MemLab,MATCH($C1192&amp;"|"&amp;$B1192,MemKey,0))</f>
        <v/>
      </c>
      <c r="I1192" s="14">
        <f>INDEX(VarUnit,MATCH($A1192,VarKey,0))</f>
        <v/>
      </c>
      <c r="J1192" s="14">
        <f>INDEX(VarSrc,MATCH($A1192,VarKey,0))</f>
        <v/>
      </c>
      <c r="K1192" s="11">
        <f>CodePrefix&amp;$A1192&amp;IF($C1192="","","."&amp;$C1192&amp;"."&amp;$B1192)&amp;INDEX(VarEnd,MATCH($A1192,VarKey,0))&amp;K$5</f>
        <v/>
      </c>
      <c r="L1192" s="39">
        <f>L1174*Settings!$C$13*(INDEX(L$395:L$406,$D1192)+INDEX(L$382:L$393,$D1192))</f>
        <v/>
      </c>
      <c r="M1192" s="40">
        <f>M1174*Settings!$C$13*(INDEX(M$395:M$406,$D1192)+INDEX(M$382:M$393,$D1192))</f>
        <v/>
      </c>
      <c r="N1192" s="40">
        <f>N1174*Settings!$C$13*(INDEX(N$395:N$406,$D1192)+INDEX(N$382:N$393,$D1192))</f>
        <v/>
      </c>
      <c r="O1192" s="40">
        <f>O1174*Settings!$C$13*(INDEX(O$395:O$406,$D1192)+INDEX(O$382:O$393,$D1192))</f>
        <v/>
      </c>
      <c r="P1192" s="40">
        <f>P1174*Settings!$C$13*(INDEX(P$395:P$406,$D1192)+INDEX(P$382:P$393,$D1192))</f>
        <v/>
      </c>
      <c r="Q1192" s="40">
        <f>Q1174*Settings!$C$13*(INDEX(Q$395:Q$406,$D1192)+INDEX(Q$382:Q$393,$D1192))</f>
        <v/>
      </c>
      <c r="R1192" s="40">
        <f>R1174*Settings!$C$13*(INDEX(R$395:R$406,$D1192)+INDEX(R$382:R$393,$D1192))</f>
        <v/>
      </c>
      <c r="S1192" s="40">
        <f>S1174*Settings!$C$13*(INDEX(S$395:S$406,$D1192)+INDEX(S$382:S$393,$D1192))</f>
        <v/>
      </c>
      <c r="T1192" s="40">
        <f>T1174*Settings!$C$13*(INDEX(T$395:T$406,$D1192)+INDEX(T$382:T$393,$D1192))</f>
        <v/>
      </c>
      <c r="U1192" s="40">
        <f>U1174*Settings!$C$13*(INDEX(U$395:U$406,$D1192)+INDEX(U$382:U$393,$D1192))</f>
        <v/>
      </c>
      <c r="V1192" s="40">
        <f>V1174*Settings!$C$13*(INDEX(V$395:V$406,$D1192)+INDEX(V$382:V$393,$D1192))</f>
        <v/>
      </c>
      <c r="W1192" s="40">
        <f>W1174*Settings!$C$13*(INDEX(W$395:W$406,$D1192)+INDEX(W$382:W$393,$D1192))</f>
        <v/>
      </c>
      <c r="X1192" s="40">
        <f>X1174*Settings!$C$13*(INDEX(X$395:X$406,$D1192)+INDEX(X$382:X$393,$D1192))</f>
        <v/>
      </c>
      <c r="Y1192" s="40">
        <f>Y1174*Settings!$C$13*(INDEX(Y$395:Y$406,$D1192)+INDEX(Y$382:Y$393,$D1192))</f>
        <v/>
      </c>
      <c r="Z1192" s="40">
        <f>Z1174*Settings!$C$13*(INDEX(Z$395:Z$406,$D1192)+INDEX(Z$382:Z$393,$D1192))</f>
        <v/>
      </c>
      <c r="AA1192" s="40">
        <f>AA1174*Settings!$C$13*(INDEX(AA$395:AA$406,$D1192)+INDEX(AA$382:AA$393,$D1192))</f>
        <v/>
      </c>
      <c r="AB1192" s="40">
        <f>AB1174*Settings!$C$13*(INDEX(AB$395:AB$406,$D1192)+INDEX(AB$382:AB$393,$D1192))</f>
        <v/>
      </c>
      <c r="AC1192" s="40">
        <f>AC1174*Settings!$C$13*(INDEX(AC$395:AC$406,$D1192)+INDEX(AC$382:AC$393,$D1192))</f>
        <v/>
      </c>
      <c r="AD1192" s="40">
        <f>AD1174*Settings!$C$13*(INDEX(AD$395:AD$406,$D1192)+INDEX(AD$382:AD$393,$D1192))</f>
        <v/>
      </c>
      <c r="AF1192" s="11">
        <f>CodePrefix&amp;$A1192&amp;IF($C1192="","","."&amp;$C1192&amp;"."&amp;$B1192)&amp;INDEX(VarEnd,MATCH($A1192,VarKey,0))&amp;AF$5</f>
        <v/>
      </c>
      <c r="AG1192" s="39">
        <f>AG1174*Settings!$C$13*(INDEX(AG$395:AG$406,$D1192)+INDEX(AG$382:AG$393,$D1192))</f>
        <v/>
      </c>
      <c r="AH1192" s="40">
        <f>AH1174*Settings!$C$13*(INDEX(AH$395:AH$406,$D1192)+INDEX(AH$382:AH$393,$D1192))</f>
        <v/>
      </c>
      <c r="AI1192" s="40">
        <f>AI1174*Settings!$C$13*(INDEX(AI$395:AI$406,$D1192)+INDEX(AI$382:AI$393,$D1192))</f>
        <v/>
      </c>
      <c r="AJ1192" s="40">
        <f>AJ1174*Settings!$C$13*(INDEX(AJ$395:AJ$406,$D1192)+INDEX(AJ$382:AJ$393,$D1192))</f>
        <v/>
      </c>
      <c r="AK1192" s="40">
        <f>AK1174*Settings!$C$13*(INDEX(AK$395:AK$406,$D1192)+INDEX(AK$382:AK$393,$D1192))</f>
        <v/>
      </c>
      <c r="AL1192" s="40">
        <f>AL1174*Settings!$C$13*(INDEX(AL$395:AL$406,$D1192)+INDEX(AL$382:AL$393,$D1192))</f>
        <v/>
      </c>
      <c r="AM1192" s="40">
        <f>AM1174*Settings!$C$13*(INDEX(AM$395:AM$406,$D1192)+INDEX(AM$382:AM$393,$D1192))</f>
        <v/>
      </c>
      <c r="AN1192" s="40">
        <f>AN1174*Settings!$C$13*(INDEX(AN$395:AN$406,$D1192)+INDEX(AN$382:AN$393,$D1192))</f>
        <v/>
      </c>
      <c r="AO1192" s="40">
        <f>AO1174*Settings!$C$13*(INDEX(AO$395:AO$406,$D1192)+INDEX(AO$382:AO$393,$D1192))</f>
        <v/>
      </c>
      <c r="AP1192" s="40">
        <f>AP1174*Settings!$C$13*(INDEX(AP$395:AP$406,$D1192)+INDEX(AP$382:AP$393,$D1192))</f>
        <v/>
      </c>
      <c r="AQ1192" s="40">
        <f>AQ1174*Settings!$C$13*(INDEX(AQ$395:AQ$406,$D1192)+INDEX(AQ$382:AQ$393,$D1192))</f>
        <v/>
      </c>
      <c r="AR1192" s="40">
        <f>AR1174*Settings!$C$13*(INDEX(AR$395:AR$406,$D1192)+INDEX(AR$382:AR$393,$D1192))</f>
        <v/>
      </c>
      <c r="AS1192" s="40">
        <f>AS1174*Settings!$C$13*(INDEX(AS$395:AS$406,$D1192)+INDEX(AS$382:AS$393,$D1192))</f>
        <v/>
      </c>
      <c r="AT1192" s="40">
        <f>AT1174*Settings!$C$13*(INDEX(AT$395:AT$406,$D1192)+INDEX(AT$382:AT$393,$D1192))</f>
        <v/>
      </c>
      <c r="AU1192" s="40">
        <f>AU1174*Settings!$C$13*(INDEX(AU$395:AU$406,$D1192)+INDEX(AU$382:AU$393,$D1192))</f>
        <v/>
      </c>
      <c r="AV1192" s="40">
        <f>AV1174*Settings!$C$13*(INDEX(AV$395:AV$406,$D1192)+INDEX(AV$382:AV$393,$D1192))</f>
        <v/>
      </c>
      <c r="AW1192" s="40">
        <f>AW1174*Settings!$C$13*(INDEX(AW$395:AW$406,$D1192)+INDEX(AW$382:AW$393,$D1192))</f>
        <v/>
      </c>
      <c r="AX1192" s="40">
        <f>AX1174*Settings!$C$13*(INDEX(AX$395:AX$406,$D1192)+INDEX(AX$382:AX$393,$D1192))</f>
        <v/>
      </c>
      <c r="AY1192" s="40">
        <f>AY1174*Settings!$C$13*(INDEX(AY$395:AY$406,$D1192)+INDEX(AY$382:AY$393,$D1192))</f>
        <v/>
      </c>
    </row>
    <row r="1193" hidden="1" outlineLevel="2"/>
    <row r="1194" hidden="1" outlineLevel="2">
      <c r="A1194" s="14" t="inlineStr">
        <is>
          <t>rsub</t>
        </is>
      </c>
      <c r="B1194" s="14" t="inlineStr">
        <is>
          <t>coa</t>
        </is>
      </c>
      <c r="C1194" s="14" t="inlineStr">
        <is>
          <t>avi</t>
        </is>
      </c>
      <c r="D1194" s="36">
        <f>INDEX(Inputs!$U$5:$U$132,MATCH($B1194&amp;"|"&amp;$C1194,Inputs!$A$5:$A$132,0))</f>
        <v/>
      </c>
      <c r="E1194" s="35" t="n"/>
      <c r="F1194" s="35" t="n"/>
      <c r="G1194" s="35" t="n"/>
      <c r="H1194" s="14">
        <f>INDEX(VarLab,MATCH($A1194,VarKey,0))&amp;INDEX(MemLab,MATCH($C1194&amp;"|"&amp;$B1194,MemKey,0))</f>
        <v/>
      </c>
      <c r="I1194" s="14">
        <f>INDEX(VarUnit,MATCH($A1194,VarKey,0))</f>
        <v/>
      </c>
      <c r="J1194" s="14">
        <f>INDEX(VarSrc,MATCH($A1194,VarKey,0))</f>
        <v/>
      </c>
      <c r="K1194" s="11">
        <f>CodePrefix&amp;$A1194&amp;IF($C1194="","","."&amp;$C1194&amp;"."&amp;$B1194)&amp;INDEX(VarEnd,MATCH($A1194,VarKey,0))&amp;K$5</f>
        <v/>
      </c>
      <c r="L1194" s="39">
        <f>L1167*Settings!$C$13*(INDEX(L$408:L$419,$D1194))</f>
        <v/>
      </c>
      <c r="M1194" s="40">
        <f>M1167*Settings!$C$13*(INDEX(M$408:M$419,$D1194))</f>
        <v/>
      </c>
      <c r="N1194" s="40">
        <f>N1167*Settings!$C$13*(INDEX(N$408:N$419,$D1194))</f>
        <v/>
      </c>
      <c r="O1194" s="40">
        <f>O1167*Settings!$C$13*(INDEX(O$408:O$419,$D1194))</f>
        <v/>
      </c>
      <c r="P1194" s="40">
        <f>P1167*Settings!$C$13*(INDEX(P$408:P$419,$D1194))</f>
        <v/>
      </c>
      <c r="Q1194" s="40">
        <f>Q1167*Settings!$C$13*(INDEX(Q$408:Q$419,$D1194))</f>
        <v/>
      </c>
      <c r="R1194" s="40">
        <f>R1167*Settings!$C$13*(INDEX(R$408:R$419,$D1194))</f>
        <v/>
      </c>
      <c r="S1194" s="40">
        <f>S1167*Settings!$C$13*(INDEX(S$408:S$419,$D1194))</f>
        <v/>
      </c>
      <c r="T1194" s="40">
        <f>T1167*Settings!$C$13*(INDEX(T$408:T$419,$D1194))</f>
        <v/>
      </c>
      <c r="U1194" s="40">
        <f>U1167*Settings!$C$13*(INDEX(U$408:U$419,$D1194))</f>
        <v/>
      </c>
      <c r="V1194" s="40">
        <f>V1167*Settings!$C$13*(INDEX(V$408:V$419,$D1194))</f>
        <v/>
      </c>
      <c r="W1194" s="40">
        <f>W1167*Settings!$C$13*(INDEX(W$408:W$419,$D1194))</f>
        <v/>
      </c>
      <c r="X1194" s="40">
        <f>X1167*Settings!$C$13*(INDEX(X$408:X$419,$D1194))</f>
        <v/>
      </c>
      <c r="Y1194" s="40">
        <f>Y1167*Settings!$C$13*(INDEX(Y$408:Y$419,$D1194))</f>
        <v/>
      </c>
      <c r="Z1194" s="40">
        <f>Z1167*Settings!$C$13*(INDEX(Z$408:Z$419,$D1194))</f>
        <v/>
      </c>
      <c r="AA1194" s="40">
        <f>AA1167*Settings!$C$13*(INDEX(AA$408:AA$419,$D1194))</f>
        <v/>
      </c>
      <c r="AB1194" s="40">
        <f>AB1167*Settings!$C$13*(INDEX(AB$408:AB$419,$D1194))</f>
        <v/>
      </c>
      <c r="AC1194" s="40">
        <f>AC1167*Settings!$C$13*(INDEX(AC$408:AC$419,$D1194))</f>
        <v/>
      </c>
      <c r="AD1194" s="40">
        <f>AD1167*Settings!$C$13*(INDEX(AD$408:AD$419,$D1194))</f>
        <v/>
      </c>
      <c r="AF1194" s="11">
        <f>CodePrefix&amp;$A1194&amp;IF($C1194="","","."&amp;$C1194&amp;"."&amp;$B1194)&amp;INDEX(VarEnd,MATCH($A1194,VarKey,0))&amp;AF$5</f>
        <v/>
      </c>
      <c r="AG1194" s="39">
        <f>AG1167*Settings!$C$13*(INDEX(AG$408:AG$419,$D1194))</f>
        <v/>
      </c>
      <c r="AH1194" s="40">
        <f>AH1167*Settings!$C$13*(INDEX(AH$408:AH$419,$D1194))</f>
        <v/>
      </c>
      <c r="AI1194" s="40">
        <f>AI1167*Settings!$C$13*(INDEX(AI$408:AI$419,$D1194))</f>
        <v/>
      </c>
      <c r="AJ1194" s="40">
        <f>AJ1167*Settings!$C$13*(INDEX(AJ$408:AJ$419,$D1194))</f>
        <v/>
      </c>
      <c r="AK1194" s="40">
        <f>AK1167*Settings!$C$13*(INDEX(AK$408:AK$419,$D1194))</f>
        <v/>
      </c>
      <c r="AL1194" s="40">
        <f>AL1167*Settings!$C$13*(INDEX(AL$408:AL$419,$D1194))</f>
        <v/>
      </c>
      <c r="AM1194" s="40">
        <f>AM1167*Settings!$C$13*(INDEX(AM$408:AM$419,$D1194))</f>
        <v/>
      </c>
      <c r="AN1194" s="40">
        <f>AN1167*Settings!$C$13*(INDEX(AN$408:AN$419,$D1194))</f>
        <v/>
      </c>
      <c r="AO1194" s="40">
        <f>AO1167*Settings!$C$13*(INDEX(AO$408:AO$419,$D1194))</f>
        <v/>
      </c>
      <c r="AP1194" s="40">
        <f>AP1167*Settings!$C$13*(INDEX(AP$408:AP$419,$D1194))</f>
        <v/>
      </c>
      <c r="AQ1194" s="40">
        <f>AQ1167*Settings!$C$13*(INDEX(AQ$408:AQ$419,$D1194))</f>
        <v/>
      </c>
      <c r="AR1194" s="40">
        <f>AR1167*Settings!$C$13*(INDEX(AR$408:AR$419,$D1194))</f>
        <v/>
      </c>
      <c r="AS1194" s="40">
        <f>AS1167*Settings!$C$13*(INDEX(AS$408:AS$419,$D1194))</f>
        <v/>
      </c>
      <c r="AT1194" s="40">
        <f>AT1167*Settings!$C$13*(INDEX(AT$408:AT$419,$D1194))</f>
        <v/>
      </c>
      <c r="AU1194" s="40">
        <f>AU1167*Settings!$C$13*(INDEX(AU$408:AU$419,$D1194))</f>
        <v/>
      </c>
      <c r="AV1194" s="40">
        <f>AV1167*Settings!$C$13*(INDEX(AV$408:AV$419,$D1194))</f>
        <v/>
      </c>
      <c r="AW1194" s="40">
        <f>AW1167*Settings!$C$13*(INDEX(AW$408:AW$419,$D1194))</f>
        <v/>
      </c>
      <c r="AX1194" s="40">
        <f>AX1167*Settings!$C$13*(INDEX(AX$408:AX$419,$D1194))</f>
        <v/>
      </c>
      <c r="AY1194" s="40">
        <f>AY1167*Settings!$C$13*(INDEX(AY$408:AY$419,$D1194))</f>
        <v/>
      </c>
    </row>
    <row r="1195" hidden="1" outlineLevel="2">
      <c r="A1195" s="14" t="inlineStr">
        <is>
          <t>rsub</t>
        </is>
      </c>
      <c r="B1195" s="14" t="inlineStr">
        <is>
          <t>nga</t>
        </is>
      </c>
      <c r="C1195" s="14" t="inlineStr">
        <is>
          <t>avi</t>
        </is>
      </c>
      <c r="D1195" s="36">
        <f>INDEX(Inputs!$U$5:$U$132,MATCH($B1195&amp;"|"&amp;$C1195,Inputs!$A$5:$A$132,0))</f>
        <v/>
      </c>
      <c r="E1195" s="35" t="n"/>
      <c r="F1195" s="35" t="n"/>
      <c r="G1195" s="35" t="n"/>
      <c r="H1195" s="14">
        <f>INDEX(VarLab,MATCH($A1195,VarKey,0))&amp;INDEX(MemLab,MATCH($C1195&amp;"|"&amp;$B1195,MemKey,0))</f>
        <v/>
      </c>
      <c r="I1195" s="14">
        <f>INDEX(VarUnit,MATCH($A1195,VarKey,0))</f>
        <v/>
      </c>
      <c r="J1195" s="14">
        <f>INDEX(VarSrc,MATCH($A1195,VarKey,0))</f>
        <v/>
      </c>
      <c r="K1195" s="11">
        <f>CodePrefix&amp;$A1195&amp;IF($C1195="","","."&amp;$C1195&amp;"."&amp;$B1195)&amp;INDEX(VarEnd,MATCH($A1195,VarKey,0))&amp;K$5</f>
        <v/>
      </c>
      <c r="L1195" s="39">
        <f>L1168*Settings!$C$13*(INDEX(L$408:L$419,$D1195))</f>
        <v/>
      </c>
      <c r="M1195" s="40">
        <f>M1168*Settings!$C$13*(INDEX(M$408:M$419,$D1195))</f>
        <v/>
      </c>
      <c r="N1195" s="40">
        <f>N1168*Settings!$C$13*(INDEX(N$408:N$419,$D1195))</f>
        <v/>
      </c>
      <c r="O1195" s="40">
        <f>O1168*Settings!$C$13*(INDEX(O$408:O$419,$D1195))</f>
        <v/>
      </c>
      <c r="P1195" s="40">
        <f>P1168*Settings!$C$13*(INDEX(P$408:P$419,$D1195))</f>
        <v/>
      </c>
      <c r="Q1195" s="40">
        <f>Q1168*Settings!$C$13*(INDEX(Q$408:Q$419,$D1195))</f>
        <v/>
      </c>
      <c r="R1195" s="40">
        <f>R1168*Settings!$C$13*(INDEX(R$408:R$419,$D1195))</f>
        <v/>
      </c>
      <c r="S1195" s="40">
        <f>S1168*Settings!$C$13*(INDEX(S$408:S$419,$D1195))</f>
        <v/>
      </c>
      <c r="T1195" s="40">
        <f>T1168*Settings!$C$13*(INDEX(T$408:T$419,$D1195))</f>
        <v/>
      </c>
      <c r="U1195" s="40">
        <f>U1168*Settings!$C$13*(INDEX(U$408:U$419,$D1195))</f>
        <v/>
      </c>
      <c r="V1195" s="40">
        <f>V1168*Settings!$C$13*(INDEX(V$408:V$419,$D1195))</f>
        <v/>
      </c>
      <c r="W1195" s="40">
        <f>W1168*Settings!$C$13*(INDEX(W$408:W$419,$D1195))</f>
        <v/>
      </c>
      <c r="X1195" s="40">
        <f>X1168*Settings!$C$13*(INDEX(X$408:X$419,$D1195))</f>
        <v/>
      </c>
      <c r="Y1195" s="40">
        <f>Y1168*Settings!$C$13*(INDEX(Y$408:Y$419,$D1195))</f>
        <v/>
      </c>
      <c r="Z1195" s="40">
        <f>Z1168*Settings!$C$13*(INDEX(Z$408:Z$419,$D1195))</f>
        <v/>
      </c>
      <c r="AA1195" s="40">
        <f>AA1168*Settings!$C$13*(INDEX(AA$408:AA$419,$D1195))</f>
        <v/>
      </c>
      <c r="AB1195" s="40">
        <f>AB1168*Settings!$C$13*(INDEX(AB$408:AB$419,$D1195))</f>
        <v/>
      </c>
      <c r="AC1195" s="40">
        <f>AC1168*Settings!$C$13*(INDEX(AC$408:AC$419,$D1195))</f>
        <v/>
      </c>
      <c r="AD1195" s="40">
        <f>AD1168*Settings!$C$13*(INDEX(AD$408:AD$419,$D1195))</f>
        <v/>
      </c>
      <c r="AF1195" s="11">
        <f>CodePrefix&amp;$A1195&amp;IF($C1195="","","."&amp;$C1195&amp;"."&amp;$B1195)&amp;INDEX(VarEnd,MATCH($A1195,VarKey,0))&amp;AF$5</f>
        <v/>
      </c>
      <c r="AG1195" s="39">
        <f>AG1168*Settings!$C$13*(INDEX(AG$408:AG$419,$D1195))</f>
        <v/>
      </c>
      <c r="AH1195" s="40">
        <f>AH1168*Settings!$C$13*(INDEX(AH$408:AH$419,$D1195))</f>
        <v/>
      </c>
      <c r="AI1195" s="40">
        <f>AI1168*Settings!$C$13*(INDEX(AI$408:AI$419,$D1195))</f>
        <v/>
      </c>
      <c r="AJ1195" s="40">
        <f>AJ1168*Settings!$C$13*(INDEX(AJ$408:AJ$419,$D1195))</f>
        <v/>
      </c>
      <c r="AK1195" s="40">
        <f>AK1168*Settings!$C$13*(INDEX(AK$408:AK$419,$D1195))</f>
        <v/>
      </c>
      <c r="AL1195" s="40">
        <f>AL1168*Settings!$C$13*(INDEX(AL$408:AL$419,$D1195))</f>
        <v/>
      </c>
      <c r="AM1195" s="40">
        <f>AM1168*Settings!$C$13*(INDEX(AM$408:AM$419,$D1195))</f>
        <v/>
      </c>
      <c r="AN1195" s="40">
        <f>AN1168*Settings!$C$13*(INDEX(AN$408:AN$419,$D1195))</f>
        <v/>
      </c>
      <c r="AO1195" s="40">
        <f>AO1168*Settings!$C$13*(INDEX(AO$408:AO$419,$D1195))</f>
        <v/>
      </c>
      <c r="AP1195" s="40">
        <f>AP1168*Settings!$C$13*(INDEX(AP$408:AP$419,$D1195))</f>
        <v/>
      </c>
      <c r="AQ1195" s="40">
        <f>AQ1168*Settings!$C$13*(INDEX(AQ$408:AQ$419,$D1195))</f>
        <v/>
      </c>
      <c r="AR1195" s="40">
        <f>AR1168*Settings!$C$13*(INDEX(AR$408:AR$419,$D1195))</f>
        <v/>
      </c>
      <c r="AS1195" s="40">
        <f>AS1168*Settings!$C$13*(INDEX(AS$408:AS$419,$D1195))</f>
        <v/>
      </c>
      <c r="AT1195" s="40">
        <f>AT1168*Settings!$C$13*(INDEX(AT$408:AT$419,$D1195))</f>
        <v/>
      </c>
      <c r="AU1195" s="40">
        <f>AU1168*Settings!$C$13*(INDEX(AU$408:AU$419,$D1195))</f>
        <v/>
      </c>
      <c r="AV1195" s="40">
        <f>AV1168*Settings!$C$13*(INDEX(AV$408:AV$419,$D1195))</f>
        <v/>
      </c>
      <c r="AW1195" s="40">
        <f>AW1168*Settings!$C$13*(INDEX(AW$408:AW$419,$D1195))</f>
        <v/>
      </c>
      <c r="AX1195" s="40">
        <f>AX1168*Settings!$C$13*(INDEX(AX$408:AX$419,$D1195))</f>
        <v/>
      </c>
      <c r="AY1195" s="40">
        <f>AY1168*Settings!$C$13*(INDEX(AY$408:AY$419,$D1195))</f>
        <v/>
      </c>
    </row>
    <row r="1196" hidden="1" outlineLevel="2">
      <c r="A1196" s="14" t="inlineStr">
        <is>
          <t>rsub</t>
        </is>
      </c>
      <c r="B1196" s="14" t="inlineStr">
        <is>
          <t>gso</t>
        </is>
      </c>
      <c r="C1196" s="14" t="inlineStr">
        <is>
          <t>avi</t>
        </is>
      </c>
      <c r="D1196" s="36">
        <f>INDEX(Inputs!$U$5:$U$132,MATCH($B1196&amp;"|"&amp;$C1196,Inputs!$A$5:$A$132,0))</f>
        <v/>
      </c>
      <c r="E1196" s="35" t="n"/>
      <c r="F1196" s="35" t="n"/>
      <c r="G1196" s="35" t="n"/>
      <c r="H1196" s="14">
        <f>INDEX(VarLab,MATCH($A1196,VarKey,0))&amp;INDEX(MemLab,MATCH($C1196&amp;"|"&amp;$B1196,MemKey,0))</f>
        <v/>
      </c>
      <c r="I1196" s="14">
        <f>INDEX(VarUnit,MATCH($A1196,VarKey,0))</f>
        <v/>
      </c>
      <c r="J1196" s="14">
        <f>INDEX(VarSrc,MATCH($A1196,VarKey,0))</f>
        <v/>
      </c>
      <c r="K1196" s="11">
        <f>CodePrefix&amp;$A1196&amp;IF($C1196="","","."&amp;$C1196&amp;"."&amp;$B1196)&amp;INDEX(VarEnd,MATCH($A1196,VarKey,0))&amp;K$5</f>
        <v/>
      </c>
      <c r="L1196" s="39">
        <f>L1169*Settings!$C$13*(INDEX(L$408:L$419,$D1196))</f>
        <v/>
      </c>
      <c r="M1196" s="40">
        <f>M1169*Settings!$C$13*(INDEX(M$408:M$419,$D1196))</f>
        <v/>
      </c>
      <c r="N1196" s="40">
        <f>N1169*Settings!$C$13*(INDEX(N$408:N$419,$D1196))</f>
        <v/>
      </c>
      <c r="O1196" s="40">
        <f>O1169*Settings!$C$13*(INDEX(O$408:O$419,$D1196))</f>
        <v/>
      </c>
      <c r="P1196" s="40">
        <f>P1169*Settings!$C$13*(INDEX(P$408:P$419,$D1196))</f>
        <v/>
      </c>
      <c r="Q1196" s="40">
        <f>Q1169*Settings!$C$13*(INDEX(Q$408:Q$419,$D1196))</f>
        <v/>
      </c>
      <c r="R1196" s="40">
        <f>R1169*Settings!$C$13*(INDEX(R$408:R$419,$D1196))</f>
        <v/>
      </c>
      <c r="S1196" s="40">
        <f>S1169*Settings!$C$13*(INDEX(S$408:S$419,$D1196))</f>
        <v/>
      </c>
      <c r="T1196" s="40">
        <f>T1169*Settings!$C$13*(INDEX(T$408:T$419,$D1196))</f>
        <v/>
      </c>
      <c r="U1196" s="40">
        <f>U1169*Settings!$C$13*(INDEX(U$408:U$419,$D1196))</f>
        <v/>
      </c>
      <c r="V1196" s="40">
        <f>V1169*Settings!$C$13*(INDEX(V$408:V$419,$D1196))</f>
        <v/>
      </c>
      <c r="W1196" s="40">
        <f>W1169*Settings!$C$13*(INDEX(W$408:W$419,$D1196))</f>
        <v/>
      </c>
      <c r="X1196" s="40">
        <f>X1169*Settings!$C$13*(INDEX(X$408:X$419,$D1196))</f>
        <v/>
      </c>
      <c r="Y1196" s="40">
        <f>Y1169*Settings!$C$13*(INDEX(Y$408:Y$419,$D1196))</f>
        <v/>
      </c>
      <c r="Z1196" s="40">
        <f>Z1169*Settings!$C$13*(INDEX(Z$408:Z$419,$D1196))</f>
        <v/>
      </c>
      <c r="AA1196" s="40">
        <f>AA1169*Settings!$C$13*(INDEX(AA$408:AA$419,$D1196))</f>
        <v/>
      </c>
      <c r="AB1196" s="40">
        <f>AB1169*Settings!$C$13*(INDEX(AB$408:AB$419,$D1196))</f>
        <v/>
      </c>
      <c r="AC1196" s="40">
        <f>AC1169*Settings!$C$13*(INDEX(AC$408:AC$419,$D1196))</f>
        <v/>
      </c>
      <c r="AD1196" s="40">
        <f>AD1169*Settings!$C$13*(INDEX(AD$408:AD$419,$D1196))</f>
        <v/>
      </c>
      <c r="AF1196" s="11">
        <f>CodePrefix&amp;$A1196&amp;IF($C1196="","","."&amp;$C1196&amp;"."&amp;$B1196)&amp;INDEX(VarEnd,MATCH($A1196,VarKey,0))&amp;AF$5</f>
        <v/>
      </c>
      <c r="AG1196" s="39">
        <f>AG1169*Settings!$C$13*(INDEX(AG$408:AG$419,$D1196))</f>
        <v/>
      </c>
      <c r="AH1196" s="40">
        <f>AH1169*Settings!$C$13*(INDEX(AH$408:AH$419,$D1196))</f>
        <v/>
      </c>
      <c r="AI1196" s="40">
        <f>AI1169*Settings!$C$13*(INDEX(AI$408:AI$419,$D1196))</f>
        <v/>
      </c>
      <c r="AJ1196" s="40">
        <f>AJ1169*Settings!$C$13*(INDEX(AJ$408:AJ$419,$D1196))</f>
        <v/>
      </c>
      <c r="AK1196" s="40">
        <f>AK1169*Settings!$C$13*(INDEX(AK$408:AK$419,$D1196))</f>
        <v/>
      </c>
      <c r="AL1196" s="40">
        <f>AL1169*Settings!$C$13*(INDEX(AL$408:AL$419,$D1196))</f>
        <v/>
      </c>
      <c r="AM1196" s="40">
        <f>AM1169*Settings!$C$13*(INDEX(AM$408:AM$419,$D1196))</f>
        <v/>
      </c>
      <c r="AN1196" s="40">
        <f>AN1169*Settings!$C$13*(INDEX(AN$408:AN$419,$D1196))</f>
        <v/>
      </c>
      <c r="AO1196" s="40">
        <f>AO1169*Settings!$C$13*(INDEX(AO$408:AO$419,$D1196))</f>
        <v/>
      </c>
      <c r="AP1196" s="40">
        <f>AP1169*Settings!$C$13*(INDEX(AP$408:AP$419,$D1196))</f>
        <v/>
      </c>
      <c r="AQ1196" s="40">
        <f>AQ1169*Settings!$C$13*(INDEX(AQ$408:AQ$419,$D1196))</f>
        <v/>
      </c>
      <c r="AR1196" s="40">
        <f>AR1169*Settings!$C$13*(INDEX(AR$408:AR$419,$D1196))</f>
        <v/>
      </c>
      <c r="AS1196" s="40">
        <f>AS1169*Settings!$C$13*(INDEX(AS$408:AS$419,$D1196))</f>
        <v/>
      </c>
      <c r="AT1196" s="40">
        <f>AT1169*Settings!$C$13*(INDEX(AT$408:AT$419,$D1196))</f>
        <v/>
      </c>
      <c r="AU1196" s="40">
        <f>AU1169*Settings!$C$13*(INDEX(AU$408:AU$419,$D1196))</f>
        <v/>
      </c>
      <c r="AV1196" s="40">
        <f>AV1169*Settings!$C$13*(INDEX(AV$408:AV$419,$D1196))</f>
        <v/>
      </c>
      <c r="AW1196" s="40">
        <f>AW1169*Settings!$C$13*(INDEX(AW$408:AW$419,$D1196))</f>
        <v/>
      </c>
      <c r="AX1196" s="40">
        <f>AX1169*Settings!$C$13*(INDEX(AX$408:AX$419,$D1196))</f>
        <v/>
      </c>
      <c r="AY1196" s="40">
        <f>AY1169*Settings!$C$13*(INDEX(AY$408:AY$419,$D1196))</f>
        <v/>
      </c>
    </row>
    <row r="1197" hidden="1" outlineLevel="2">
      <c r="A1197" s="14" t="inlineStr">
        <is>
          <t>rsub</t>
        </is>
      </c>
      <c r="B1197" s="14" t="inlineStr">
        <is>
          <t>die</t>
        </is>
      </c>
      <c r="C1197" s="14" t="inlineStr">
        <is>
          <t>avi</t>
        </is>
      </c>
      <c r="D1197" s="36">
        <f>INDEX(Inputs!$U$5:$U$132,MATCH($B1197&amp;"|"&amp;$C1197,Inputs!$A$5:$A$132,0))</f>
        <v/>
      </c>
      <c r="E1197" s="35" t="n"/>
      <c r="F1197" s="35" t="n"/>
      <c r="G1197" s="35" t="n"/>
      <c r="H1197" s="14">
        <f>INDEX(VarLab,MATCH($A1197,VarKey,0))&amp;INDEX(MemLab,MATCH($C1197&amp;"|"&amp;$B1197,MemKey,0))</f>
        <v/>
      </c>
      <c r="I1197" s="14">
        <f>INDEX(VarUnit,MATCH($A1197,VarKey,0))</f>
        <v/>
      </c>
      <c r="J1197" s="14">
        <f>INDEX(VarSrc,MATCH($A1197,VarKey,0))</f>
        <v/>
      </c>
      <c r="K1197" s="11">
        <f>CodePrefix&amp;$A1197&amp;IF($C1197="","","."&amp;$C1197&amp;"."&amp;$B1197)&amp;INDEX(VarEnd,MATCH($A1197,VarKey,0))&amp;K$5</f>
        <v/>
      </c>
      <c r="L1197" s="39">
        <f>L1170*Settings!$C$13*(INDEX(L$408:L$419,$D1197))</f>
        <v/>
      </c>
      <c r="M1197" s="40">
        <f>M1170*Settings!$C$13*(INDEX(M$408:M$419,$D1197))</f>
        <v/>
      </c>
      <c r="N1197" s="40">
        <f>N1170*Settings!$C$13*(INDEX(N$408:N$419,$D1197))</f>
        <v/>
      </c>
      <c r="O1197" s="40">
        <f>O1170*Settings!$C$13*(INDEX(O$408:O$419,$D1197))</f>
        <v/>
      </c>
      <c r="P1197" s="40">
        <f>P1170*Settings!$C$13*(INDEX(P$408:P$419,$D1197))</f>
        <v/>
      </c>
      <c r="Q1197" s="40">
        <f>Q1170*Settings!$C$13*(INDEX(Q$408:Q$419,$D1197))</f>
        <v/>
      </c>
      <c r="R1197" s="40">
        <f>R1170*Settings!$C$13*(INDEX(R$408:R$419,$D1197))</f>
        <v/>
      </c>
      <c r="S1197" s="40">
        <f>S1170*Settings!$C$13*(INDEX(S$408:S$419,$D1197))</f>
        <v/>
      </c>
      <c r="T1197" s="40">
        <f>T1170*Settings!$C$13*(INDEX(T$408:T$419,$D1197))</f>
        <v/>
      </c>
      <c r="U1197" s="40">
        <f>U1170*Settings!$C$13*(INDEX(U$408:U$419,$D1197))</f>
        <v/>
      </c>
      <c r="V1197" s="40">
        <f>V1170*Settings!$C$13*(INDEX(V$408:V$419,$D1197))</f>
        <v/>
      </c>
      <c r="W1197" s="40">
        <f>W1170*Settings!$C$13*(INDEX(W$408:W$419,$D1197))</f>
        <v/>
      </c>
      <c r="X1197" s="40">
        <f>X1170*Settings!$C$13*(INDEX(X$408:X$419,$D1197))</f>
        <v/>
      </c>
      <c r="Y1197" s="40">
        <f>Y1170*Settings!$C$13*(INDEX(Y$408:Y$419,$D1197))</f>
        <v/>
      </c>
      <c r="Z1197" s="40">
        <f>Z1170*Settings!$C$13*(INDEX(Z$408:Z$419,$D1197))</f>
        <v/>
      </c>
      <c r="AA1197" s="40">
        <f>AA1170*Settings!$C$13*(INDEX(AA$408:AA$419,$D1197))</f>
        <v/>
      </c>
      <c r="AB1197" s="40">
        <f>AB1170*Settings!$C$13*(INDEX(AB$408:AB$419,$D1197))</f>
        <v/>
      </c>
      <c r="AC1197" s="40">
        <f>AC1170*Settings!$C$13*(INDEX(AC$408:AC$419,$D1197))</f>
        <v/>
      </c>
      <c r="AD1197" s="40">
        <f>AD1170*Settings!$C$13*(INDEX(AD$408:AD$419,$D1197))</f>
        <v/>
      </c>
      <c r="AF1197" s="11">
        <f>CodePrefix&amp;$A1197&amp;IF($C1197="","","."&amp;$C1197&amp;"."&amp;$B1197)&amp;INDEX(VarEnd,MATCH($A1197,VarKey,0))&amp;AF$5</f>
        <v/>
      </c>
      <c r="AG1197" s="39">
        <f>AG1170*Settings!$C$13*(INDEX(AG$408:AG$419,$D1197))</f>
        <v/>
      </c>
      <c r="AH1197" s="40">
        <f>AH1170*Settings!$C$13*(INDEX(AH$408:AH$419,$D1197))</f>
        <v/>
      </c>
      <c r="AI1197" s="40">
        <f>AI1170*Settings!$C$13*(INDEX(AI$408:AI$419,$D1197))</f>
        <v/>
      </c>
      <c r="AJ1197" s="40">
        <f>AJ1170*Settings!$C$13*(INDEX(AJ$408:AJ$419,$D1197))</f>
        <v/>
      </c>
      <c r="AK1197" s="40">
        <f>AK1170*Settings!$C$13*(INDEX(AK$408:AK$419,$D1197))</f>
        <v/>
      </c>
      <c r="AL1197" s="40">
        <f>AL1170*Settings!$C$13*(INDEX(AL$408:AL$419,$D1197))</f>
        <v/>
      </c>
      <c r="AM1197" s="40">
        <f>AM1170*Settings!$C$13*(INDEX(AM$408:AM$419,$D1197))</f>
        <v/>
      </c>
      <c r="AN1197" s="40">
        <f>AN1170*Settings!$C$13*(INDEX(AN$408:AN$419,$D1197))</f>
        <v/>
      </c>
      <c r="AO1197" s="40">
        <f>AO1170*Settings!$C$13*(INDEX(AO$408:AO$419,$D1197))</f>
        <v/>
      </c>
      <c r="AP1197" s="40">
        <f>AP1170*Settings!$C$13*(INDEX(AP$408:AP$419,$D1197))</f>
        <v/>
      </c>
      <c r="AQ1197" s="40">
        <f>AQ1170*Settings!$C$13*(INDEX(AQ$408:AQ$419,$D1197))</f>
        <v/>
      </c>
      <c r="AR1197" s="40">
        <f>AR1170*Settings!$C$13*(INDEX(AR$408:AR$419,$D1197))</f>
        <v/>
      </c>
      <c r="AS1197" s="40">
        <f>AS1170*Settings!$C$13*(INDEX(AS$408:AS$419,$D1197))</f>
        <v/>
      </c>
      <c r="AT1197" s="40">
        <f>AT1170*Settings!$C$13*(INDEX(AT$408:AT$419,$D1197))</f>
        <v/>
      </c>
      <c r="AU1197" s="40">
        <f>AU1170*Settings!$C$13*(INDEX(AU$408:AU$419,$D1197))</f>
        <v/>
      </c>
      <c r="AV1197" s="40">
        <f>AV1170*Settings!$C$13*(INDEX(AV$408:AV$419,$D1197))</f>
        <v/>
      </c>
      <c r="AW1197" s="40">
        <f>AW1170*Settings!$C$13*(INDEX(AW$408:AW$419,$D1197))</f>
        <v/>
      </c>
      <c r="AX1197" s="40">
        <f>AX1170*Settings!$C$13*(INDEX(AX$408:AX$419,$D1197))</f>
        <v/>
      </c>
      <c r="AY1197" s="40">
        <f>AY1170*Settings!$C$13*(INDEX(AY$408:AY$419,$D1197))</f>
        <v/>
      </c>
    </row>
    <row r="1198" hidden="1" outlineLevel="2">
      <c r="A1198" s="14" t="inlineStr">
        <is>
          <t>rsub</t>
        </is>
      </c>
      <c r="B1198" s="14" t="inlineStr">
        <is>
          <t>lpg</t>
        </is>
      </c>
      <c r="C1198" s="14" t="inlineStr">
        <is>
          <t>avi</t>
        </is>
      </c>
      <c r="D1198" s="36">
        <f>INDEX(Inputs!$U$5:$U$132,MATCH($B1198&amp;"|"&amp;$C1198,Inputs!$A$5:$A$132,0))</f>
        <v/>
      </c>
      <c r="E1198" s="35" t="n"/>
      <c r="F1198" s="35" t="n"/>
      <c r="G1198" s="35" t="n"/>
      <c r="H1198" s="14">
        <f>INDEX(VarLab,MATCH($A1198,VarKey,0))&amp;INDEX(MemLab,MATCH($C1198&amp;"|"&amp;$B1198,MemKey,0))</f>
        <v/>
      </c>
      <c r="I1198" s="14">
        <f>INDEX(VarUnit,MATCH($A1198,VarKey,0))</f>
        <v/>
      </c>
      <c r="J1198" s="14">
        <f>INDEX(VarSrc,MATCH($A1198,VarKey,0))</f>
        <v/>
      </c>
      <c r="K1198" s="11">
        <f>CodePrefix&amp;$A1198&amp;IF($C1198="","","."&amp;$C1198&amp;"."&amp;$B1198)&amp;INDEX(VarEnd,MATCH($A1198,VarKey,0))&amp;K$5</f>
        <v/>
      </c>
      <c r="L1198" s="39">
        <f>L1171*Settings!$C$13*(INDEX(L$408:L$419,$D1198))</f>
        <v/>
      </c>
      <c r="M1198" s="40">
        <f>M1171*Settings!$C$13*(INDEX(M$408:M$419,$D1198))</f>
        <v/>
      </c>
      <c r="N1198" s="40">
        <f>N1171*Settings!$C$13*(INDEX(N$408:N$419,$D1198))</f>
        <v/>
      </c>
      <c r="O1198" s="40">
        <f>O1171*Settings!$C$13*(INDEX(O$408:O$419,$D1198))</f>
        <v/>
      </c>
      <c r="P1198" s="40">
        <f>P1171*Settings!$C$13*(INDEX(P$408:P$419,$D1198))</f>
        <v/>
      </c>
      <c r="Q1198" s="40">
        <f>Q1171*Settings!$C$13*(INDEX(Q$408:Q$419,$D1198))</f>
        <v/>
      </c>
      <c r="R1198" s="40">
        <f>R1171*Settings!$C$13*(INDEX(R$408:R$419,$D1198))</f>
        <v/>
      </c>
      <c r="S1198" s="40">
        <f>S1171*Settings!$C$13*(INDEX(S$408:S$419,$D1198))</f>
        <v/>
      </c>
      <c r="T1198" s="40">
        <f>T1171*Settings!$C$13*(INDEX(T$408:T$419,$D1198))</f>
        <v/>
      </c>
      <c r="U1198" s="40">
        <f>U1171*Settings!$C$13*(INDEX(U$408:U$419,$D1198))</f>
        <v/>
      </c>
      <c r="V1198" s="40">
        <f>V1171*Settings!$C$13*(INDEX(V$408:V$419,$D1198))</f>
        <v/>
      </c>
      <c r="W1198" s="40">
        <f>W1171*Settings!$C$13*(INDEX(W$408:W$419,$D1198))</f>
        <v/>
      </c>
      <c r="X1198" s="40">
        <f>X1171*Settings!$C$13*(INDEX(X$408:X$419,$D1198))</f>
        <v/>
      </c>
      <c r="Y1198" s="40">
        <f>Y1171*Settings!$C$13*(INDEX(Y$408:Y$419,$D1198))</f>
        <v/>
      </c>
      <c r="Z1198" s="40">
        <f>Z1171*Settings!$C$13*(INDEX(Z$408:Z$419,$D1198))</f>
        <v/>
      </c>
      <c r="AA1198" s="40">
        <f>AA1171*Settings!$C$13*(INDEX(AA$408:AA$419,$D1198))</f>
        <v/>
      </c>
      <c r="AB1198" s="40">
        <f>AB1171*Settings!$C$13*(INDEX(AB$408:AB$419,$D1198))</f>
        <v/>
      </c>
      <c r="AC1198" s="40">
        <f>AC1171*Settings!$C$13*(INDEX(AC$408:AC$419,$D1198))</f>
        <v/>
      </c>
      <c r="AD1198" s="40">
        <f>AD1171*Settings!$C$13*(INDEX(AD$408:AD$419,$D1198))</f>
        <v/>
      </c>
      <c r="AF1198" s="11">
        <f>CodePrefix&amp;$A1198&amp;IF($C1198="","","."&amp;$C1198&amp;"."&amp;$B1198)&amp;INDEX(VarEnd,MATCH($A1198,VarKey,0))&amp;AF$5</f>
        <v/>
      </c>
      <c r="AG1198" s="39">
        <f>AG1171*Settings!$C$13*(INDEX(AG$408:AG$419,$D1198))</f>
        <v/>
      </c>
      <c r="AH1198" s="40">
        <f>AH1171*Settings!$C$13*(INDEX(AH$408:AH$419,$D1198))</f>
        <v/>
      </c>
      <c r="AI1198" s="40">
        <f>AI1171*Settings!$C$13*(INDEX(AI$408:AI$419,$D1198))</f>
        <v/>
      </c>
      <c r="AJ1198" s="40">
        <f>AJ1171*Settings!$C$13*(INDEX(AJ$408:AJ$419,$D1198))</f>
        <v/>
      </c>
      <c r="AK1198" s="40">
        <f>AK1171*Settings!$C$13*(INDEX(AK$408:AK$419,$D1198))</f>
        <v/>
      </c>
      <c r="AL1198" s="40">
        <f>AL1171*Settings!$C$13*(INDEX(AL$408:AL$419,$D1198))</f>
        <v/>
      </c>
      <c r="AM1198" s="40">
        <f>AM1171*Settings!$C$13*(INDEX(AM$408:AM$419,$D1198))</f>
        <v/>
      </c>
      <c r="AN1198" s="40">
        <f>AN1171*Settings!$C$13*(INDEX(AN$408:AN$419,$D1198))</f>
        <v/>
      </c>
      <c r="AO1198" s="40">
        <f>AO1171*Settings!$C$13*(INDEX(AO$408:AO$419,$D1198))</f>
        <v/>
      </c>
      <c r="AP1198" s="40">
        <f>AP1171*Settings!$C$13*(INDEX(AP$408:AP$419,$D1198))</f>
        <v/>
      </c>
      <c r="AQ1198" s="40">
        <f>AQ1171*Settings!$C$13*(INDEX(AQ$408:AQ$419,$D1198))</f>
        <v/>
      </c>
      <c r="AR1198" s="40">
        <f>AR1171*Settings!$C$13*(INDEX(AR$408:AR$419,$D1198))</f>
        <v/>
      </c>
      <c r="AS1198" s="40">
        <f>AS1171*Settings!$C$13*(INDEX(AS$408:AS$419,$D1198))</f>
        <v/>
      </c>
      <c r="AT1198" s="40">
        <f>AT1171*Settings!$C$13*(INDEX(AT$408:AT$419,$D1198))</f>
        <v/>
      </c>
      <c r="AU1198" s="40">
        <f>AU1171*Settings!$C$13*(INDEX(AU$408:AU$419,$D1198))</f>
        <v/>
      </c>
      <c r="AV1198" s="40">
        <f>AV1171*Settings!$C$13*(INDEX(AV$408:AV$419,$D1198))</f>
        <v/>
      </c>
      <c r="AW1198" s="40">
        <f>AW1171*Settings!$C$13*(INDEX(AW$408:AW$419,$D1198))</f>
        <v/>
      </c>
      <c r="AX1198" s="40">
        <f>AX1171*Settings!$C$13*(INDEX(AX$408:AX$419,$D1198))</f>
        <v/>
      </c>
      <c r="AY1198" s="40">
        <f>AY1171*Settings!$C$13*(INDEX(AY$408:AY$419,$D1198))</f>
        <v/>
      </c>
    </row>
    <row r="1199" hidden="1" outlineLevel="2">
      <c r="A1199" s="14" t="inlineStr">
        <is>
          <t>rsub</t>
        </is>
      </c>
      <c r="B1199" s="14" t="inlineStr">
        <is>
          <t>ker</t>
        </is>
      </c>
      <c r="C1199" s="14" t="inlineStr">
        <is>
          <t>avi</t>
        </is>
      </c>
      <c r="D1199" s="36">
        <f>INDEX(Inputs!$U$5:$U$132,MATCH($B1199&amp;"|"&amp;$C1199,Inputs!$A$5:$A$132,0))</f>
        <v/>
      </c>
      <c r="E1199" s="35" t="n"/>
      <c r="F1199" s="35" t="n"/>
      <c r="G1199" s="35" t="n"/>
      <c r="H1199" s="14">
        <f>INDEX(VarLab,MATCH($A1199,VarKey,0))&amp;INDEX(MemLab,MATCH($C1199&amp;"|"&amp;$B1199,MemKey,0))</f>
        <v/>
      </c>
      <c r="I1199" s="14">
        <f>INDEX(VarUnit,MATCH($A1199,VarKey,0))</f>
        <v/>
      </c>
      <c r="J1199" s="14">
        <f>INDEX(VarSrc,MATCH($A1199,VarKey,0))</f>
        <v/>
      </c>
      <c r="K1199" s="11">
        <f>CodePrefix&amp;$A1199&amp;IF($C1199="","","."&amp;$C1199&amp;"."&amp;$B1199)&amp;INDEX(VarEnd,MATCH($A1199,VarKey,0))&amp;K$5</f>
        <v/>
      </c>
      <c r="L1199" s="39">
        <f>L1172*Settings!$C$13*(INDEX(L$408:L$419,$D1199))</f>
        <v/>
      </c>
      <c r="M1199" s="40">
        <f>M1172*Settings!$C$13*(INDEX(M$408:M$419,$D1199))</f>
        <v/>
      </c>
      <c r="N1199" s="40">
        <f>N1172*Settings!$C$13*(INDEX(N$408:N$419,$D1199))</f>
        <v/>
      </c>
      <c r="O1199" s="40">
        <f>O1172*Settings!$C$13*(INDEX(O$408:O$419,$D1199))</f>
        <v/>
      </c>
      <c r="P1199" s="40">
        <f>P1172*Settings!$C$13*(INDEX(P$408:P$419,$D1199))</f>
        <v/>
      </c>
      <c r="Q1199" s="40">
        <f>Q1172*Settings!$C$13*(INDEX(Q$408:Q$419,$D1199))</f>
        <v/>
      </c>
      <c r="R1199" s="40">
        <f>R1172*Settings!$C$13*(INDEX(R$408:R$419,$D1199))</f>
        <v/>
      </c>
      <c r="S1199" s="40">
        <f>S1172*Settings!$C$13*(INDEX(S$408:S$419,$D1199))</f>
        <v/>
      </c>
      <c r="T1199" s="40">
        <f>T1172*Settings!$C$13*(INDEX(T$408:T$419,$D1199))</f>
        <v/>
      </c>
      <c r="U1199" s="40">
        <f>U1172*Settings!$C$13*(INDEX(U$408:U$419,$D1199))</f>
        <v/>
      </c>
      <c r="V1199" s="40">
        <f>V1172*Settings!$C$13*(INDEX(V$408:V$419,$D1199))</f>
        <v/>
      </c>
      <c r="W1199" s="40">
        <f>W1172*Settings!$C$13*(INDEX(W$408:W$419,$D1199))</f>
        <v/>
      </c>
      <c r="X1199" s="40">
        <f>X1172*Settings!$C$13*(INDEX(X$408:X$419,$D1199))</f>
        <v/>
      </c>
      <c r="Y1199" s="40">
        <f>Y1172*Settings!$C$13*(INDEX(Y$408:Y$419,$D1199))</f>
        <v/>
      </c>
      <c r="Z1199" s="40">
        <f>Z1172*Settings!$C$13*(INDEX(Z$408:Z$419,$D1199))</f>
        <v/>
      </c>
      <c r="AA1199" s="40">
        <f>AA1172*Settings!$C$13*(INDEX(AA$408:AA$419,$D1199))</f>
        <v/>
      </c>
      <c r="AB1199" s="40">
        <f>AB1172*Settings!$C$13*(INDEX(AB$408:AB$419,$D1199))</f>
        <v/>
      </c>
      <c r="AC1199" s="40">
        <f>AC1172*Settings!$C$13*(INDEX(AC$408:AC$419,$D1199))</f>
        <v/>
      </c>
      <c r="AD1199" s="40">
        <f>AD1172*Settings!$C$13*(INDEX(AD$408:AD$419,$D1199))</f>
        <v/>
      </c>
      <c r="AF1199" s="11">
        <f>CodePrefix&amp;$A1199&amp;IF($C1199="","","."&amp;$C1199&amp;"."&amp;$B1199)&amp;INDEX(VarEnd,MATCH($A1199,VarKey,0))&amp;AF$5</f>
        <v/>
      </c>
      <c r="AG1199" s="39">
        <f>AG1172*Settings!$C$13*(INDEX(AG$408:AG$419,$D1199))</f>
        <v/>
      </c>
      <c r="AH1199" s="40">
        <f>AH1172*Settings!$C$13*(INDEX(AH$408:AH$419,$D1199))</f>
        <v/>
      </c>
      <c r="AI1199" s="40">
        <f>AI1172*Settings!$C$13*(INDEX(AI$408:AI$419,$D1199))</f>
        <v/>
      </c>
      <c r="AJ1199" s="40">
        <f>AJ1172*Settings!$C$13*(INDEX(AJ$408:AJ$419,$D1199))</f>
        <v/>
      </c>
      <c r="AK1199" s="40">
        <f>AK1172*Settings!$C$13*(INDEX(AK$408:AK$419,$D1199))</f>
        <v/>
      </c>
      <c r="AL1199" s="40">
        <f>AL1172*Settings!$C$13*(INDEX(AL$408:AL$419,$D1199))</f>
        <v/>
      </c>
      <c r="AM1199" s="40">
        <f>AM1172*Settings!$C$13*(INDEX(AM$408:AM$419,$D1199))</f>
        <v/>
      </c>
      <c r="AN1199" s="40">
        <f>AN1172*Settings!$C$13*(INDEX(AN$408:AN$419,$D1199))</f>
        <v/>
      </c>
      <c r="AO1199" s="40">
        <f>AO1172*Settings!$C$13*(INDEX(AO$408:AO$419,$D1199))</f>
        <v/>
      </c>
      <c r="AP1199" s="40">
        <f>AP1172*Settings!$C$13*(INDEX(AP$408:AP$419,$D1199))</f>
        <v/>
      </c>
      <c r="AQ1199" s="40">
        <f>AQ1172*Settings!$C$13*(INDEX(AQ$408:AQ$419,$D1199))</f>
        <v/>
      </c>
      <c r="AR1199" s="40">
        <f>AR1172*Settings!$C$13*(INDEX(AR$408:AR$419,$D1199))</f>
        <v/>
      </c>
      <c r="AS1199" s="40">
        <f>AS1172*Settings!$C$13*(INDEX(AS$408:AS$419,$D1199))</f>
        <v/>
      </c>
      <c r="AT1199" s="40">
        <f>AT1172*Settings!$C$13*(INDEX(AT$408:AT$419,$D1199))</f>
        <v/>
      </c>
      <c r="AU1199" s="40">
        <f>AU1172*Settings!$C$13*(INDEX(AU$408:AU$419,$D1199))</f>
        <v/>
      </c>
      <c r="AV1199" s="40">
        <f>AV1172*Settings!$C$13*(INDEX(AV$408:AV$419,$D1199))</f>
        <v/>
      </c>
      <c r="AW1199" s="40">
        <f>AW1172*Settings!$C$13*(INDEX(AW$408:AW$419,$D1199))</f>
        <v/>
      </c>
      <c r="AX1199" s="40">
        <f>AX1172*Settings!$C$13*(INDEX(AX$408:AX$419,$D1199))</f>
        <v/>
      </c>
      <c r="AY1199" s="40">
        <f>AY1172*Settings!$C$13*(INDEX(AY$408:AY$419,$D1199))</f>
        <v/>
      </c>
    </row>
    <row r="1200" hidden="1" outlineLevel="2">
      <c r="A1200" s="14" t="inlineStr">
        <is>
          <t>rsub</t>
        </is>
      </c>
      <c r="B1200" s="14" t="inlineStr">
        <is>
          <t>oop</t>
        </is>
      </c>
      <c r="C1200" s="14" t="inlineStr">
        <is>
          <t>avi</t>
        </is>
      </c>
      <c r="D1200" s="36">
        <f>INDEX(Inputs!$U$5:$U$132,MATCH($B1200&amp;"|"&amp;$C1200,Inputs!$A$5:$A$132,0))</f>
        <v/>
      </c>
      <c r="E1200" s="35" t="n"/>
      <c r="F1200" s="35" t="n"/>
      <c r="G1200" s="35" t="n"/>
      <c r="H1200" s="14">
        <f>INDEX(VarLab,MATCH($A1200,VarKey,0))&amp;INDEX(MemLab,MATCH($C1200&amp;"|"&amp;$B1200,MemKey,0))</f>
        <v/>
      </c>
      <c r="I1200" s="14">
        <f>INDEX(VarUnit,MATCH($A1200,VarKey,0))</f>
        <v/>
      </c>
      <c r="J1200" s="14">
        <f>INDEX(VarSrc,MATCH($A1200,VarKey,0))</f>
        <v/>
      </c>
      <c r="K1200" s="11">
        <f>CodePrefix&amp;$A1200&amp;IF($C1200="","","."&amp;$C1200&amp;"."&amp;$B1200)&amp;INDEX(VarEnd,MATCH($A1200,VarKey,0))&amp;K$5</f>
        <v/>
      </c>
      <c r="L1200" s="39">
        <f>L1173*Settings!$C$13*(INDEX(L$408:L$419,$D1200))</f>
        <v/>
      </c>
      <c r="M1200" s="40">
        <f>M1173*Settings!$C$13*(INDEX(M$408:M$419,$D1200))</f>
        <v/>
      </c>
      <c r="N1200" s="40">
        <f>N1173*Settings!$C$13*(INDEX(N$408:N$419,$D1200))</f>
        <v/>
      </c>
      <c r="O1200" s="40">
        <f>O1173*Settings!$C$13*(INDEX(O$408:O$419,$D1200))</f>
        <v/>
      </c>
      <c r="P1200" s="40">
        <f>P1173*Settings!$C$13*(INDEX(P$408:P$419,$D1200))</f>
        <v/>
      </c>
      <c r="Q1200" s="40">
        <f>Q1173*Settings!$C$13*(INDEX(Q$408:Q$419,$D1200))</f>
        <v/>
      </c>
      <c r="R1200" s="40">
        <f>R1173*Settings!$C$13*(INDEX(R$408:R$419,$D1200))</f>
        <v/>
      </c>
      <c r="S1200" s="40">
        <f>S1173*Settings!$C$13*(INDEX(S$408:S$419,$D1200))</f>
        <v/>
      </c>
      <c r="T1200" s="40">
        <f>T1173*Settings!$C$13*(INDEX(T$408:T$419,$D1200))</f>
        <v/>
      </c>
      <c r="U1200" s="40">
        <f>U1173*Settings!$C$13*(INDEX(U$408:U$419,$D1200))</f>
        <v/>
      </c>
      <c r="V1200" s="40">
        <f>V1173*Settings!$C$13*(INDEX(V$408:V$419,$D1200))</f>
        <v/>
      </c>
      <c r="W1200" s="40">
        <f>W1173*Settings!$C$13*(INDEX(W$408:W$419,$D1200))</f>
        <v/>
      </c>
      <c r="X1200" s="40">
        <f>X1173*Settings!$C$13*(INDEX(X$408:X$419,$D1200))</f>
        <v/>
      </c>
      <c r="Y1200" s="40">
        <f>Y1173*Settings!$C$13*(INDEX(Y$408:Y$419,$D1200))</f>
        <v/>
      </c>
      <c r="Z1200" s="40">
        <f>Z1173*Settings!$C$13*(INDEX(Z$408:Z$419,$D1200))</f>
        <v/>
      </c>
      <c r="AA1200" s="40">
        <f>AA1173*Settings!$C$13*(INDEX(AA$408:AA$419,$D1200))</f>
        <v/>
      </c>
      <c r="AB1200" s="40">
        <f>AB1173*Settings!$C$13*(INDEX(AB$408:AB$419,$D1200))</f>
        <v/>
      </c>
      <c r="AC1200" s="40">
        <f>AC1173*Settings!$C$13*(INDEX(AC$408:AC$419,$D1200))</f>
        <v/>
      </c>
      <c r="AD1200" s="40">
        <f>AD1173*Settings!$C$13*(INDEX(AD$408:AD$419,$D1200))</f>
        <v/>
      </c>
      <c r="AF1200" s="11">
        <f>CodePrefix&amp;$A1200&amp;IF($C1200="","","."&amp;$C1200&amp;"."&amp;$B1200)&amp;INDEX(VarEnd,MATCH($A1200,VarKey,0))&amp;AF$5</f>
        <v/>
      </c>
      <c r="AG1200" s="39">
        <f>AG1173*Settings!$C$13*(INDEX(AG$408:AG$419,$D1200))</f>
        <v/>
      </c>
      <c r="AH1200" s="40">
        <f>AH1173*Settings!$C$13*(INDEX(AH$408:AH$419,$D1200))</f>
        <v/>
      </c>
      <c r="AI1200" s="40">
        <f>AI1173*Settings!$C$13*(INDEX(AI$408:AI$419,$D1200))</f>
        <v/>
      </c>
      <c r="AJ1200" s="40">
        <f>AJ1173*Settings!$C$13*(INDEX(AJ$408:AJ$419,$D1200))</f>
        <v/>
      </c>
      <c r="AK1200" s="40">
        <f>AK1173*Settings!$C$13*(INDEX(AK$408:AK$419,$D1200))</f>
        <v/>
      </c>
      <c r="AL1200" s="40">
        <f>AL1173*Settings!$C$13*(INDEX(AL$408:AL$419,$D1200))</f>
        <v/>
      </c>
      <c r="AM1200" s="40">
        <f>AM1173*Settings!$C$13*(INDEX(AM$408:AM$419,$D1200))</f>
        <v/>
      </c>
      <c r="AN1200" s="40">
        <f>AN1173*Settings!$C$13*(INDEX(AN$408:AN$419,$D1200))</f>
        <v/>
      </c>
      <c r="AO1200" s="40">
        <f>AO1173*Settings!$C$13*(INDEX(AO$408:AO$419,$D1200))</f>
        <v/>
      </c>
      <c r="AP1200" s="40">
        <f>AP1173*Settings!$C$13*(INDEX(AP$408:AP$419,$D1200))</f>
        <v/>
      </c>
      <c r="AQ1200" s="40">
        <f>AQ1173*Settings!$C$13*(INDEX(AQ$408:AQ$419,$D1200))</f>
        <v/>
      </c>
      <c r="AR1200" s="40">
        <f>AR1173*Settings!$C$13*(INDEX(AR$408:AR$419,$D1200))</f>
        <v/>
      </c>
      <c r="AS1200" s="40">
        <f>AS1173*Settings!$C$13*(INDEX(AS$408:AS$419,$D1200))</f>
        <v/>
      </c>
      <c r="AT1200" s="40">
        <f>AT1173*Settings!$C$13*(INDEX(AT$408:AT$419,$D1200))</f>
        <v/>
      </c>
      <c r="AU1200" s="40">
        <f>AU1173*Settings!$C$13*(INDEX(AU$408:AU$419,$D1200))</f>
        <v/>
      </c>
      <c r="AV1200" s="40">
        <f>AV1173*Settings!$C$13*(INDEX(AV$408:AV$419,$D1200))</f>
        <v/>
      </c>
      <c r="AW1200" s="40">
        <f>AW1173*Settings!$C$13*(INDEX(AW$408:AW$419,$D1200))</f>
        <v/>
      </c>
      <c r="AX1200" s="40">
        <f>AX1173*Settings!$C$13*(INDEX(AX$408:AX$419,$D1200))</f>
        <v/>
      </c>
      <c r="AY1200" s="40">
        <f>AY1173*Settings!$C$13*(INDEX(AY$408:AY$419,$D1200))</f>
        <v/>
      </c>
    </row>
    <row r="1201" hidden="1" outlineLevel="2">
      <c r="A1201" s="14" t="inlineStr">
        <is>
          <t>rsub</t>
        </is>
      </c>
      <c r="B1201" s="14" t="inlineStr">
        <is>
          <t>bio</t>
        </is>
      </c>
      <c r="C1201" s="14" t="inlineStr">
        <is>
          <t>avi</t>
        </is>
      </c>
      <c r="D1201" s="36">
        <f>INDEX(Inputs!$U$5:$U$132,MATCH($B1201&amp;"|"&amp;$C1201,Inputs!$A$5:$A$132,0))</f>
        <v/>
      </c>
      <c r="E1201" s="35" t="n"/>
      <c r="F1201" s="35" t="n"/>
      <c r="G1201" s="35" t="n"/>
      <c r="H1201" s="14">
        <f>INDEX(VarLab,MATCH($A1201,VarKey,0))&amp;INDEX(MemLab,MATCH($C1201&amp;"|"&amp;$B1201,MemKey,0))</f>
        <v/>
      </c>
      <c r="I1201" s="14">
        <f>INDEX(VarUnit,MATCH($A1201,VarKey,0))</f>
        <v/>
      </c>
      <c r="J1201" s="14">
        <f>INDEX(VarSrc,MATCH($A1201,VarKey,0))</f>
        <v/>
      </c>
      <c r="K1201" s="11">
        <f>CodePrefix&amp;$A1201&amp;IF($C1201="","","."&amp;$C1201&amp;"."&amp;$B1201)&amp;INDEX(VarEnd,MATCH($A1201,VarKey,0))&amp;K$5</f>
        <v/>
      </c>
      <c r="L1201" s="39">
        <f>L1174*Settings!$C$13*(INDEX(L$408:L$419,$D1201))</f>
        <v/>
      </c>
      <c r="M1201" s="40">
        <f>M1174*Settings!$C$13*(INDEX(M$408:M$419,$D1201))</f>
        <v/>
      </c>
      <c r="N1201" s="40">
        <f>N1174*Settings!$C$13*(INDEX(N$408:N$419,$D1201))</f>
        <v/>
      </c>
      <c r="O1201" s="40">
        <f>O1174*Settings!$C$13*(INDEX(O$408:O$419,$D1201))</f>
        <v/>
      </c>
      <c r="P1201" s="40">
        <f>P1174*Settings!$C$13*(INDEX(P$408:P$419,$D1201))</f>
        <v/>
      </c>
      <c r="Q1201" s="40">
        <f>Q1174*Settings!$C$13*(INDEX(Q$408:Q$419,$D1201))</f>
        <v/>
      </c>
      <c r="R1201" s="40">
        <f>R1174*Settings!$C$13*(INDEX(R$408:R$419,$D1201))</f>
        <v/>
      </c>
      <c r="S1201" s="40">
        <f>S1174*Settings!$C$13*(INDEX(S$408:S$419,$D1201))</f>
        <v/>
      </c>
      <c r="T1201" s="40">
        <f>T1174*Settings!$C$13*(INDEX(T$408:T$419,$D1201))</f>
        <v/>
      </c>
      <c r="U1201" s="40">
        <f>U1174*Settings!$C$13*(INDEX(U$408:U$419,$D1201))</f>
        <v/>
      </c>
      <c r="V1201" s="40">
        <f>V1174*Settings!$C$13*(INDEX(V$408:V$419,$D1201))</f>
        <v/>
      </c>
      <c r="W1201" s="40">
        <f>W1174*Settings!$C$13*(INDEX(W$408:W$419,$D1201))</f>
        <v/>
      </c>
      <c r="X1201" s="40">
        <f>X1174*Settings!$C$13*(INDEX(X$408:X$419,$D1201))</f>
        <v/>
      </c>
      <c r="Y1201" s="40">
        <f>Y1174*Settings!$C$13*(INDEX(Y$408:Y$419,$D1201))</f>
        <v/>
      </c>
      <c r="Z1201" s="40">
        <f>Z1174*Settings!$C$13*(INDEX(Z$408:Z$419,$D1201))</f>
        <v/>
      </c>
      <c r="AA1201" s="40">
        <f>AA1174*Settings!$C$13*(INDEX(AA$408:AA$419,$D1201))</f>
        <v/>
      </c>
      <c r="AB1201" s="40">
        <f>AB1174*Settings!$C$13*(INDEX(AB$408:AB$419,$D1201))</f>
        <v/>
      </c>
      <c r="AC1201" s="40">
        <f>AC1174*Settings!$C$13*(INDEX(AC$408:AC$419,$D1201))</f>
        <v/>
      </c>
      <c r="AD1201" s="40">
        <f>AD1174*Settings!$C$13*(INDEX(AD$408:AD$419,$D1201))</f>
        <v/>
      </c>
      <c r="AF1201" s="11">
        <f>CodePrefix&amp;$A1201&amp;IF($C1201="","","."&amp;$C1201&amp;"."&amp;$B1201)&amp;INDEX(VarEnd,MATCH($A1201,VarKey,0))&amp;AF$5</f>
        <v/>
      </c>
      <c r="AG1201" s="39">
        <f>AG1174*Settings!$C$13*(INDEX(AG$408:AG$419,$D1201))</f>
        <v/>
      </c>
      <c r="AH1201" s="40">
        <f>AH1174*Settings!$C$13*(INDEX(AH$408:AH$419,$D1201))</f>
        <v/>
      </c>
      <c r="AI1201" s="40">
        <f>AI1174*Settings!$C$13*(INDEX(AI$408:AI$419,$D1201))</f>
        <v/>
      </c>
      <c r="AJ1201" s="40">
        <f>AJ1174*Settings!$C$13*(INDEX(AJ$408:AJ$419,$D1201))</f>
        <v/>
      </c>
      <c r="AK1201" s="40">
        <f>AK1174*Settings!$C$13*(INDEX(AK$408:AK$419,$D1201))</f>
        <v/>
      </c>
      <c r="AL1201" s="40">
        <f>AL1174*Settings!$C$13*(INDEX(AL$408:AL$419,$D1201))</f>
        <v/>
      </c>
      <c r="AM1201" s="40">
        <f>AM1174*Settings!$C$13*(INDEX(AM$408:AM$419,$D1201))</f>
        <v/>
      </c>
      <c r="AN1201" s="40">
        <f>AN1174*Settings!$C$13*(INDEX(AN$408:AN$419,$D1201))</f>
        <v/>
      </c>
      <c r="AO1201" s="40">
        <f>AO1174*Settings!$C$13*(INDEX(AO$408:AO$419,$D1201))</f>
        <v/>
      </c>
      <c r="AP1201" s="40">
        <f>AP1174*Settings!$C$13*(INDEX(AP$408:AP$419,$D1201))</f>
        <v/>
      </c>
      <c r="AQ1201" s="40">
        <f>AQ1174*Settings!$C$13*(INDEX(AQ$408:AQ$419,$D1201))</f>
        <v/>
      </c>
      <c r="AR1201" s="40">
        <f>AR1174*Settings!$C$13*(INDEX(AR$408:AR$419,$D1201))</f>
        <v/>
      </c>
      <c r="AS1201" s="40">
        <f>AS1174*Settings!$C$13*(INDEX(AS$408:AS$419,$D1201))</f>
        <v/>
      </c>
      <c r="AT1201" s="40">
        <f>AT1174*Settings!$C$13*(INDEX(AT$408:AT$419,$D1201))</f>
        <v/>
      </c>
      <c r="AU1201" s="40">
        <f>AU1174*Settings!$C$13*(INDEX(AU$408:AU$419,$D1201))</f>
        <v/>
      </c>
      <c r="AV1201" s="40">
        <f>AV1174*Settings!$C$13*(INDEX(AV$408:AV$419,$D1201))</f>
        <v/>
      </c>
      <c r="AW1201" s="40">
        <f>AW1174*Settings!$C$13*(INDEX(AW$408:AW$419,$D1201))</f>
        <v/>
      </c>
      <c r="AX1201" s="40">
        <f>AX1174*Settings!$C$13*(INDEX(AX$408:AX$419,$D1201))</f>
        <v/>
      </c>
      <c r="AY1201" s="40">
        <f>AY1174*Settings!$C$13*(INDEX(AY$408:AY$419,$D1201))</f>
        <v/>
      </c>
    </row>
    <row r="1202" hidden="1" outlineLevel="2"/>
    <row r="1203" hidden="1" outlineLevel="2">
      <c r="A1203" s="14" t="inlineStr">
        <is>
          <t>rnew</t>
        </is>
      </c>
      <c r="B1203" s="14" t="inlineStr">
        <is>
          <t>coa</t>
        </is>
      </c>
      <c r="C1203" s="14" t="inlineStr">
        <is>
          <t>avi</t>
        </is>
      </c>
      <c r="D1203" s="36">
        <f>INDEX(Inputs!$V$5:$V$132,MATCH($B1203&amp;"|"&amp;$C1203,Inputs!$A$5:$A$132,0))</f>
        <v/>
      </c>
      <c r="E1203" s="35" t="n"/>
      <c r="F1203" s="35" t="n"/>
      <c r="G1203" s="35" t="n"/>
      <c r="H1203" s="14">
        <f>INDEX(VarLab,MATCH($A1203,VarKey,0))&amp;INDEX(MemLab,MATCH($C1203&amp;"|"&amp;$B1203,MemKey,0))</f>
        <v/>
      </c>
      <c r="I1203" s="14">
        <f>INDEX(VarUnit,MATCH($A1203,VarKey,0))</f>
        <v/>
      </c>
      <c r="J1203" s="14">
        <f>INDEX(VarSrc,MATCH($A1203,VarKey,0))</f>
        <v/>
      </c>
      <c r="K1203" s="11">
        <f>CodePrefix&amp;$A1203&amp;IF($C1203="","","."&amp;$C1203&amp;"."&amp;$B1203)&amp;INDEX(VarEnd,MATCH($A1203,VarKey,0))&amp;K$5</f>
        <v/>
      </c>
      <c r="L1203" s="39">
        <f>L1167*Settings!$C$13*(L1113+L1131+L1122*L$201+L1140*$D1203)</f>
        <v/>
      </c>
      <c r="M1203" s="40">
        <f>M1167*Settings!$C$13*(M1113+M1131+M1122*M$201+M1140*$D1203)</f>
        <v/>
      </c>
      <c r="N1203" s="40">
        <f>N1167*Settings!$C$13*(N1113+N1131+N1122*N$201+N1140*$D1203)</f>
        <v/>
      </c>
      <c r="O1203" s="40">
        <f>O1167*Settings!$C$13*(O1113+O1131+O1122*O$201+O1140*$D1203)</f>
        <v/>
      </c>
      <c r="P1203" s="40">
        <f>P1167*Settings!$C$13*(P1113+P1131+P1122*P$201+P1140*$D1203)</f>
        <v/>
      </c>
      <c r="Q1203" s="40">
        <f>Q1167*Settings!$C$13*(Q1113+Q1131+Q1122*Q$201+Q1140*$D1203)</f>
        <v/>
      </c>
      <c r="R1203" s="40">
        <f>R1167*Settings!$C$13*(R1113+R1131+R1122*R$201+R1140*$D1203)</f>
        <v/>
      </c>
      <c r="S1203" s="40">
        <f>S1167*Settings!$C$13*(S1113+S1131+S1122*S$201+S1140*$D1203)</f>
        <v/>
      </c>
      <c r="T1203" s="40">
        <f>T1167*Settings!$C$13*(T1113+T1131+T1122*T$201+T1140*$D1203)</f>
        <v/>
      </c>
      <c r="U1203" s="40">
        <f>U1167*Settings!$C$13*(U1113+U1131+U1122*U$201+U1140*$D1203)</f>
        <v/>
      </c>
      <c r="V1203" s="40">
        <f>V1167*Settings!$C$13*(V1113+V1131+V1122*V$201+V1140*$D1203)</f>
        <v/>
      </c>
      <c r="W1203" s="40">
        <f>W1167*Settings!$C$13*(W1113+W1131+W1122*W$201+W1140*$D1203)</f>
        <v/>
      </c>
      <c r="X1203" s="40">
        <f>X1167*Settings!$C$13*(X1113+X1131+X1122*X$201+X1140*$D1203)</f>
        <v/>
      </c>
      <c r="Y1203" s="40">
        <f>Y1167*Settings!$C$13*(Y1113+Y1131+Y1122*Y$201+Y1140*$D1203)</f>
        <v/>
      </c>
      <c r="Z1203" s="40">
        <f>Z1167*Settings!$C$13*(Z1113+Z1131+Z1122*Z$201+Z1140*$D1203)</f>
        <v/>
      </c>
      <c r="AA1203" s="40">
        <f>AA1167*Settings!$C$13*(AA1113+AA1131+AA1122*AA$201+AA1140*$D1203)</f>
        <v/>
      </c>
      <c r="AB1203" s="40">
        <f>AB1167*Settings!$C$13*(AB1113+AB1131+AB1122*AB$201+AB1140*$D1203)</f>
        <v/>
      </c>
      <c r="AC1203" s="40">
        <f>AC1167*Settings!$C$13*(AC1113+AC1131+AC1122*AC$201+AC1140*$D1203)</f>
        <v/>
      </c>
      <c r="AD1203" s="40">
        <f>AD1167*Settings!$C$13*(AD1113+AD1131+AD1122*AD$201+AD1140*$D1203)</f>
        <v/>
      </c>
      <c r="AF1203" s="11">
        <f>CodePrefix&amp;$A1203&amp;IF($C1203="","","."&amp;$C1203&amp;"."&amp;$B1203)&amp;INDEX(VarEnd,MATCH($A1203,VarKey,0))&amp;AF$5</f>
        <v/>
      </c>
      <c r="AG1203" s="39">
        <f>AG1167*Settings!$C$13*(AG1113+AG1131+AG1122*AG$201+AG1140*$D1203)</f>
        <v/>
      </c>
      <c r="AH1203" s="40">
        <f>AH1167*Settings!$C$13*(AH1113+AH1131+AH1122*AH$201+AH1140*$D1203)</f>
        <v/>
      </c>
      <c r="AI1203" s="40">
        <f>AI1167*Settings!$C$13*(AI1113+AI1131+AI1122*AI$201+AI1140*$D1203)</f>
        <v/>
      </c>
      <c r="AJ1203" s="40">
        <f>AJ1167*Settings!$C$13*(AJ1113+AJ1131+AJ1122*AJ$201+AJ1140*$D1203)</f>
        <v/>
      </c>
      <c r="AK1203" s="40">
        <f>AK1167*Settings!$C$13*(AK1113+AK1131+AK1122*AK$201+AK1140*$D1203)</f>
        <v/>
      </c>
      <c r="AL1203" s="40">
        <f>AL1167*Settings!$C$13*(AL1113+AL1131+AL1122*AL$201+AL1140*$D1203)</f>
        <v/>
      </c>
      <c r="AM1203" s="40">
        <f>AM1167*Settings!$C$13*(AM1113+AM1131+AM1122*AM$201+AM1140*$D1203)</f>
        <v/>
      </c>
      <c r="AN1203" s="40">
        <f>AN1167*Settings!$C$13*(AN1113+AN1131+AN1122*AN$201+AN1140*$D1203)</f>
        <v/>
      </c>
      <c r="AO1203" s="40">
        <f>AO1167*Settings!$C$13*(AO1113+AO1131+AO1122*AO$201+AO1140*$D1203)</f>
        <v/>
      </c>
      <c r="AP1203" s="40">
        <f>AP1167*Settings!$C$13*(AP1113+AP1131+AP1122*AP$201+AP1140*$D1203)</f>
        <v/>
      </c>
      <c r="AQ1203" s="40">
        <f>AQ1167*Settings!$C$13*(AQ1113+AQ1131+AQ1122*AQ$201+AQ1140*$D1203)</f>
        <v/>
      </c>
      <c r="AR1203" s="40">
        <f>AR1167*Settings!$C$13*(AR1113+AR1131+AR1122*AR$201+AR1140*$D1203)</f>
        <v/>
      </c>
      <c r="AS1203" s="40">
        <f>AS1167*Settings!$C$13*(AS1113+AS1131+AS1122*AS$201+AS1140*$D1203)</f>
        <v/>
      </c>
      <c r="AT1203" s="40">
        <f>AT1167*Settings!$C$13*(AT1113+AT1131+AT1122*AT$201+AT1140*$D1203)</f>
        <v/>
      </c>
      <c r="AU1203" s="40">
        <f>AU1167*Settings!$C$13*(AU1113+AU1131+AU1122*AU$201+AU1140*$D1203)</f>
        <v/>
      </c>
      <c r="AV1203" s="40">
        <f>AV1167*Settings!$C$13*(AV1113+AV1131+AV1122*AV$201+AV1140*$D1203)</f>
        <v/>
      </c>
      <c r="AW1203" s="40">
        <f>AW1167*Settings!$C$13*(AW1113+AW1131+AW1122*AW$201+AW1140*$D1203)</f>
        <v/>
      </c>
      <c r="AX1203" s="40">
        <f>AX1167*Settings!$C$13*(AX1113+AX1131+AX1122*AX$201+AX1140*$D1203)</f>
        <v/>
      </c>
      <c r="AY1203" s="40">
        <f>AY1167*Settings!$C$13*(AY1113+AY1131+AY1122*AY$201+AY1140*$D1203)</f>
        <v/>
      </c>
    </row>
    <row r="1204" hidden="1" outlineLevel="2">
      <c r="A1204" s="14" t="inlineStr">
        <is>
          <t>rnew</t>
        </is>
      </c>
      <c r="B1204" s="14" t="inlineStr">
        <is>
          <t>nga</t>
        </is>
      </c>
      <c r="C1204" s="14" t="inlineStr">
        <is>
          <t>avi</t>
        </is>
      </c>
      <c r="D1204" s="36">
        <f>INDEX(Inputs!$V$5:$V$132,MATCH($B1204&amp;"|"&amp;$C1204,Inputs!$A$5:$A$132,0))</f>
        <v/>
      </c>
      <c r="E1204" s="35" t="n"/>
      <c r="F1204" s="35" t="n"/>
      <c r="G1204" s="35" t="n"/>
      <c r="H1204" s="14">
        <f>INDEX(VarLab,MATCH($A1204,VarKey,0))&amp;INDEX(MemLab,MATCH($C1204&amp;"|"&amp;$B1204,MemKey,0))</f>
        <v/>
      </c>
      <c r="I1204" s="14">
        <f>INDEX(VarUnit,MATCH($A1204,VarKey,0))</f>
        <v/>
      </c>
      <c r="J1204" s="14">
        <f>INDEX(VarSrc,MATCH($A1204,VarKey,0))</f>
        <v/>
      </c>
      <c r="K1204" s="11">
        <f>CodePrefix&amp;$A1204&amp;IF($C1204="","","."&amp;$C1204&amp;"."&amp;$B1204)&amp;INDEX(VarEnd,MATCH($A1204,VarKey,0))&amp;K$5</f>
        <v/>
      </c>
      <c r="L1204" s="39">
        <f>L1168*Settings!$C$13*(L1114+L1132+L1123*L$201+L1141*$D1204)</f>
        <v/>
      </c>
      <c r="M1204" s="40">
        <f>M1168*Settings!$C$13*(M1114+M1132+M1123*M$201+M1141*$D1204)</f>
        <v/>
      </c>
      <c r="N1204" s="40">
        <f>N1168*Settings!$C$13*(N1114+N1132+N1123*N$201+N1141*$D1204)</f>
        <v/>
      </c>
      <c r="O1204" s="40">
        <f>O1168*Settings!$C$13*(O1114+O1132+O1123*O$201+O1141*$D1204)</f>
        <v/>
      </c>
      <c r="P1204" s="40">
        <f>P1168*Settings!$C$13*(P1114+P1132+P1123*P$201+P1141*$D1204)</f>
        <v/>
      </c>
      <c r="Q1204" s="40">
        <f>Q1168*Settings!$C$13*(Q1114+Q1132+Q1123*Q$201+Q1141*$D1204)</f>
        <v/>
      </c>
      <c r="R1204" s="40">
        <f>R1168*Settings!$C$13*(R1114+R1132+R1123*R$201+R1141*$D1204)</f>
        <v/>
      </c>
      <c r="S1204" s="40">
        <f>S1168*Settings!$C$13*(S1114+S1132+S1123*S$201+S1141*$D1204)</f>
        <v/>
      </c>
      <c r="T1204" s="40">
        <f>T1168*Settings!$C$13*(T1114+T1132+T1123*T$201+T1141*$D1204)</f>
        <v/>
      </c>
      <c r="U1204" s="40">
        <f>U1168*Settings!$C$13*(U1114+U1132+U1123*U$201+U1141*$D1204)</f>
        <v/>
      </c>
      <c r="V1204" s="40">
        <f>V1168*Settings!$C$13*(V1114+V1132+V1123*V$201+V1141*$D1204)</f>
        <v/>
      </c>
      <c r="W1204" s="40">
        <f>W1168*Settings!$C$13*(W1114+W1132+W1123*W$201+W1141*$D1204)</f>
        <v/>
      </c>
      <c r="X1204" s="40">
        <f>X1168*Settings!$C$13*(X1114+X1132+X1123*X$201+X1141*$D1204)</f>
        <v/>
      </c>
      <c r="Y1204" s="40">
        <f>Y1168*Settings!$C$13*(Y1114+Y1132+Y1123*Y$201+Y1141*$D1204)</f>
        <v/>
      </c>
      <c r="Z1204" s="40">
        <f>Z1168*Settings!$C$13*(Z1114+Z1132+Z1123*Z$201+Z1141*$D1204)</f>
        <v/>
      </c>
      <c r="AA1204" s="40">
        <f>AA1168*Settings!$C$13*(AA1114+AA1132+AA1123*AA$201+AA1141*$D1204)</f>
        <v/>
      </c>
      <c r="AB1204" s="40">
        <f>AB1168*Settings!$C$13*(AB1114+AB1132+AB1123*AB$201+AB1141*$D1204)</f>
        <v/>
      </c>
      <c r="AC1204" s="40">
        <f>AC1168*Settings!$C$13*(AC1114+AC1132+AC1123*AC$201+AC1141*$D1204)</f>
        <v/>
      </c>
      <c r="AD1204" s="40">
        <f>AD1168*Settings!$C$13*(AD1114+AD1132+AD1123*AD$201+AD1141*$D1204)</f>
        <v/>
      </c>
      <c r="AF1204" s="11">
        <f>CodePrefix&amp;$A1204&amp;IF($C1204="","","."&amp;$C1204&amp;"."&amp;$B1204)&amp;INDEX(VarEnd,MATCH($A1204,VarKey,0))&amp;AF$5</f>
        <v/>
      </c>
      <c r="AG1204" s="39">
        <f>AG1168*Settings!$C$13*(AG1114+AG1132+AG1123*AG$201+AG1141*$D1204)</f>
        <v/>
      </c>
      <c r="AH1204" s="40">
        <f>AH1168*Settings!$C$13*(AH1114+AH1132+AH1123*AH$201+AH1141*$D1204)</f>
        <v/>
      </c>
      <c r="AI1204" s="40">
        <f>AI1168*Settings!$C$13*(AI1114+AI1132+AI1123*AI$201+AI1141*$D1204)</f>
        <v/>
      </c>
      <c r="AJ1204" s="40">
        <f>AJ1168*Settings!$C$13*(AJ1114+AJ1132+AJ1123*AJ$201+AJ1141*$D1204)</f>
        <v/>
      </c>
      <c r="AK1204" s="40">
        <f>AK1168*Settings!$C$13*(AK1114+AK1132+AK1123*AK$201+AK1141*$D1204)</f>
        <v/>
      </c>
      <c r="AL1204" s="40">
        <f>AL1168*Settings!$C$13*(AL1114+AL1132+AL1123*AL$201+AL1141*$D1204)</f>
        <v/>
      </c>
      <c r="AM1204" s="40">
        <f>AM1168*Settings!$C$13*(AM1114+AM1132+AM1123*AM$201+AM1141*$D1204)</f>
        <v/>
      </c>
      <c r="AN1204" s="40">
        <f>AN1168*Settings!$C$13*(AN1114+AN1132+AN1123*AN$201+AN1141*$D1204)</f>
        <v/>
      </c>
      <c r="AO1204" s="40">
        <f>AO1168*Settings!$C$13*(AO1114+AO1132+AO1123*AO$201+AO1141*$D1204)</f>
        <v/>
      </c>
      <c r="AP1204" s="40">
        <f>AP1168*Settings!$C$13*(AP1114+AP1132+AP1123*AP$201+AP1141*$D1204)</f>
        <v/>
      </c>
      <c r="AQ1204" s="40">
        <f>AQ1168*Settings!$C$13*(AQ1114+AQ1132+AQ1123*AQ$201+AQ1141*$D1204)</f>
        <v/>
      </c>
      <c r="AR1204" s="40">
        <f>AR1168*Settings!$C$13*(AR1114+AR1132+AR1123*AR$201+AR1141*$D1204)</f>
        <v/>
      </c>
      <c r="AS1204" s="40">
        <f>AS1168*Settings!$C$13*(AS1114+AS1132+AS1123*AS$201+AS1141*$D1204)</f>
        <v/>
      </c>
      <c r="AT1204" s="40">
        <f>AT1168*Settings!$C$13*(AT1114+AT1132+AT1123*AT$201+AT1141*$D1204)</f>
        <v/>
      </c>
      <c r="AU1204" s="40">
        <f>AU1168*Settings!$C$13*(AU1114+AU1132+AU1123*AU$201+AU1141*$D1204)</f>
        <v/>
      </c>
      <c r="AV1204" s="40">
        <f>AV1168*Settings!$C$13*(AV1114+AV1132+AV1123*AV$201+AV1141*$D1204)</f>
        <v/>
      </c>
      <c r="AW1204" s="40">
        <f>AW1168*Settings!$C$13*(AW1114+AW1132+AW1123*AW$201+AW1141*$D1204)</f>
        <v/>
      </c>
      <c r="AX1204" s="40">
        <f>AX1168*Settings!$C$13*(AX1114+AX1132+AX1123*AX$201+AX1141*$D1204)</f>
        <v/>
      </c>
      <c r="AY1204" s="40">
        <f>AY1168*Settings!$C$13*(AY1114+AY1132+AY1123*AY$201+AY1141*$D1204)</f>
        <v/>
      </c>
    </row>
    <row r="1205" hidden="1" outlineLevel="2">
      <c r="A1205" s="14" t="inlineStr">
        <is>
          <t>rnew</t>
        </is>
      </c>
      <c r="B1205" s="14" t="inlineStr">
        <is>
          <t>gso</t>
        </is>
      </c>
      <c r="C1205" s="14" t="inlineStr">
        <is>
          <t>avi</t>
        </is>
      </c>
      <c r="D1205" s="36">
        <f>INDEX(Inputs!$V$5:$V$132,MATCH($B1205&amp;"|"&amp;$C1205,Inputs!$A$5:$A$132,0))</f>
        <v/>
      </c>
      <c r="E1205" s="35" t="n"/>
      <c r="F1205" s="35" t="n"/>
      <c r="G1205" s="35" t="n"/>
      <c r="H1205" s="14">
        <f>INDEX(VarLab,MATCH($A1205,VarKey,0))&amp;INDEX(MemLab,MATCH($C1205&amp;"|"&amp;$B1205,MemKey,0))</f>
        <v/>
      </c>
      <c r="I1205" s="14">
        <f>INDEX(VarUnit,MATCH($A1205,VarKey,0))</f>
        <v/>
      </c>
      <c r="J1205" s="14">
        <f>INDEX(VarSrc,MATCH($A1205,VarKey,0))</f>
        <v/>
      </c>
      <c r="K1205" s="11">
        <f>CodePrefix&amp;$A1205&amp;IF($C1205="","","."&amp;$C1205&amp;"."&amp;$B1205)&amp;INDEX(VarEnd,MATCH($A1205,VarKey,0))&amp;K$5</f>
        <v/>
      </c>
      <c r="L1205" s="39">
        <f>L1169*Settings!$C$13*(L1115+L1133+L1124*L$201+L1142*$D1205)</f>
        <v/>
      </c>
      <c r="M1205" s="40">
        <f>M1169*Settings!$C$13*(M1115+M1133+M1124*M$201+M1142*$D1205)</f>
        <v/>
      </c>
      <c r="N1205" s="40">
        <f>N1169*Settings!$C$13*(N1115+N1133+N1124*N$201+N1142*$D1205)</f>
        <v/>
      </c>
      <c r="O1205" s="40">
        <f>O1169*Settings!$C$13*(O1115+O1133+O1124*O$201+O1142*$D1205)</f>
        <v/>
      </c>
      <c r="P1205" s="40">
        <f>P1169*Settings!$C$13*(P1115+P1133+P1124*P$201+P1142*$D1205)</f>
        <v/>
      </c>
      <c r="Q1205" s="40">
        <f>Q1169*Settings!$C$13*(Q1115+Q1133+Q1124*Q$201+Q1142*$D1205)</f>
        <v/>
      </c>
      <c r="R1205" s="40">
        <f>R1169*Settings!$C$13*(R1115+R1133+R1124*R$201+R1142*$D1205)</f>
        <v/>
      </c>
      <c r="S1205" s="40">
        <f>S1169*Settings!$C$13*(S1115+S1133+S1124*S$201+S1142*$D1205)</f>
        <v/>
      </c>
      <c r="T1205" s="40">
        <f>T1169*Settings!$C$13*(T1115+T1133+T1124*T$201+T1142*$D1205)</f>
        <v/>
      </c>
      <c r="U1205" s="40">
        <f>U1169*Settings!$C$13*(U1115+U1133+U1124*U$201+U1142*$D1205)</f>
        <v/>
      </c>
      <c r="V1205" s="40">
        <f>V1169*Settings!$C$13*(V1115+V1133+V1124*V$201+V1142*$D1205)</f>
        <v/>
      </c>
      <c r="W1205" s="40">
        <f>W1169*Settings!$C$13*(W1115+W1133+W1124*W$201+W1142*$D1205)</f>
        <v/>
      </c>
      <c r="X1205" s="40">
        <f>X1169*Settings!$C$13*(X1115+X1133+X1124*X$201+X1142*$D1205)</f>
        <v/>
      </c>
      <c r="Y1205" s="40">
        <f>Y1169*Settings!$C$13*(Y1115+Y1133+Y1124*Y$201+Y1142*$D1205)</f>
        <v/>
      </c>
      <c r="Z1205" s="40">
        <f>Z1169*Settings!$C$13*(Z1115+Z1133+Z1124*Z$201+Z1142*$D1205)</f>
        <v/>
      </c>
      <c r="AA1205" s="40">
        <f>AA1169*Settings!$C$13*(AA1115+AA1133+AA1124*AA$201+AA1142*$D1205)</f>
        <v/>
      </c>
      <c r="AB1205" s="40">
        <f>AB1169*Settings!$C$13*(AB1115+AB1133+AB1124*AB$201+AB1142*$D1205)</f>
        <v/>
      </c>
      <c r="AC1205" s="40">
        <f>AC1169*Settings!$C$13*(AC1115+AC1133+AC1124*AC$201+AC1142*$D1205)</f>
        <v/>
      </c>
      <c r="AD1205" s="40">
        <f>AD1169*Settings!$C$13*(AD1115+AD1133+AD1124*AD$201+AD1142*$D1205)</f>
        <v/>
      </c>
      <c r="AF1205" s="11">
        <f>CodePrefix&amp;$A1205&amp;IF($C1205="","","."&amp;$C1205&amp;"."&amp;$B1205)&amp;INDEX(VarEnd,MATCH($A1205,VarKey,0))&amp;AF$5</f>
        <v/>
      </c>
      <c r="AG1205" s="39">
        <f>AG1169*Settings!$C$13*(AG1115+AG1133+AG1124*AG$201+AG1142*$D1205)</f>
        <v/>
      </c>
      <c r="AH1205" s="40">
        <f>AH1169*Settings!$C$13*(AH1115+AH1133+AH1124*AH$201+AH1142*$D1205)</f>
        <v/>
      </c>
      <c r="AI1205" s="40">
        <f>AI1169*Settings!$C$13*(AI1115+AI1133+AI1124*AI$201+AI1142*$D1205)</f>
        <v/>
      </c>
      <c r="AJ1205" s="40">
        <f>AJ1169*Settings!$C$13*(AJ1115+AJ1133+AJ1124*AJ$201+AJ1142*$D1205)</f>
        <v/>
      </c>
      <c r="AK1205" s="40">
        <f>AK1169*Settings!$C$13*(AK1115+AK1133+AK1124*AK$201+AK1142*$D1205)</f>
        <v/>
      </c>
      <c r="AL1205" s="40">
        <f>AL1169*Settings!$C$13*(AL1115+AL1133+AL1124*AL$201+AL1142*$D1205)</f>
        <v/>
      </c>
      <c r="AM1205" s="40">
        <f>AM1169*Settings!$C$13*(AM1115+AM1133+AM1124*AM$201+AM1142*$D1205)</f>
        <v/>
      </c>
      <c r="AN1205" s="40">
        <f>AN1169*Settings!$C$13*(AN1115+AN1133+AN1124*AN$201+AN1142*$D1205)</f>
        <v/>
      </c>
      <c r="AO1205" s="40">
        <f>AO1169*Settings!$C$13*(AO1115+AO1133+AO1124*AO$201+AO1142*$D1205)</f>
        <v/>
      </c>
      <c r="AP1205" s="40">
        <f>AP1169*Settings!$C$13*(AP1115+AP1133+AP1124*AP$201+AP1142*$D1205)</f>
        <v/>
      </c>
      <c r="AQ1205" s="40">
        <f>AQ1169*Settings!$C$13*(AQ1115+AQ1133+AQ1124*AQ$201+AQ1142*$D1205)</f>
        <v/>
      </c>
      <c r="AR1205" s="40">
        <f>AR1169*Settings!$C$13*(AR1115+AR1133+AR1124*AR$201+AR1142*$D1205)</f>
        <v/>
      </c>
      <c r="AS1205" s="40">
        <f>AS1169*Settings!$C$13*(AS1115+AS1133+AS1124*AS$201+AS1142*$D1205)</f>
        <v/>
      </c>
      <c r="AT1205" s="40">
        <f>AT1169*Settings!$C$13*(AT1115+AT1133+AT1124*AT$201+AT1142*$D1205)</f>
        <v/>
      </c>
      <c r="AU1205" s="40">
        <f>AU1169*Settings!$C$13*(AU1115+AU1133+AU1124*AU$201+AU1142*$D1205)</f>
        <v/>
      </c>
      <c r="AV1205" s="40">
        <f>AV1169*Settings!$C$13*(AV1115+AV1133+AV1124*AV$201+AV1142*$D1205)</f>
        <v/>
      </c>
      <c r="AW1205" s="40">
        <f>AW1169*Settings!$C$13*(AW1115+AW1133+AW1124*AW$201+AW1142*$D1205)</f>
        <v/>
      </c>
      <c r="AX1205" s="40">
        <f>AX1169*Settings!$C$13*(AX1115+AX1133+AX1124*AX$201+AX1142*$D1205)</f>
        <v/>
      </c>
      <c r="AY1205" s="40">
        <f>AY1169*Settings!$C$13*(AY1115+AY1133+AY1124*AY$201+AY1142*$D1205)</f>
        <v/>
      </c>
    </row>
    <row r="1206" hidden="1" outlineLevel="2">
      <c r="A1206" s="14" t="inlineStr">
        <is>
          <t>rnew</t>
        </is>
      </c>
      <c r="B1206" s="14" t="inlineStr">
        <is>
          <t>die</t>
        </is>
      </c>
      <c r="C1206" s="14" t="inlineStr">
        <is>
          <t>avi</t>
        </is>
      </c>
      <c r="D1206" s="36">
        <f>INDEX(Inputs!$V$5:$V$132,MATCH($B1206&amp;"|"&amp;$C1206,Inputs!$A$5:$A$132,0))</f>
        <v/>
      </c>
      <c r="E1206" s="35" t="n"/>
      <c r="F1206" s="35" t="n"/>
      <c r="G1206" s="35" t="n"/>
      <c r="H1206" s="14">
        <f>INDEX(VarLab,MATCH($A1206,VarKey,0))&amp;INDEX(MemLab,MATCH($C1206&amp;"|"&amp;$B1206,MemKey,0))</f>
        <v/>
      </c>
      <c r="I1206" s="14">
        <f>INDEX(VarUnit,MATCH($A1206,VarKey,0))</f>
        <v/>
      </c>
      <c r="J1206" s="14">
        <f>INDEX(VarSrc,MATCH($A1206,VarKey,0))</f>
        <v/>
      </c>
      <c r="K1206" s="11">
        <f>CodePrefix&amp;$A1206&amp;IF($C1206="","","."&amp;$C1206&amp;"."&amp;$B1206)&amp;INDEX(VarEnd,MATCH($A1206,VarKey,0))&amp;K$5</f>
        <v/>
      </c>
      <c r="L1206" s="39">
        <f>L1170*Settings!$C$13*(L1116+L1134+L1125*L$201+L1143*$D1206)</f>
        <v/>
      </c>
      <c r="M1206" s="40">
        <f>M1170*Settings!$C$13*(M1116+M1134+M1125*M$201+M1143*$D1206)</f>
        <v/>
      </c>
      <c r="N1206" s="40">
        <f>N1170*Settings!$C$13*(N1116+N1134+N1125*N$201+N1143*$D1206)</f>
        <v/>
      </c>
      <c r="O1206" s="40">
        <f>O1170*Settings!$C$13*(O1116+O1134+O1125*O$201+O1143*$D1206)</f>
        <v/>
      </c>
      <c r="P1206" s="40">
        <f>P1170*Settings!$C$13*(P1116+P1134+P1125*P$201+P1143*$D1206)</f>
        <v/>
      </c>
      <c r="Q1206" s="40">
        <f>Q1170*Settings!$C$13*(Q1116+Q1134+Q1125*Q$201+Q1143*$D1206)</f>
        <v/>
      </c>
      <c r="R1206" s="40">
        <f>R1170*Settings!$C$13*(R1116+R1134+R1125*R$201+R1143*$D1206)</f>
        <v/>
      </c>
      <c r="S1206" s="40">
        <f>S1170*Settings!$C$13*(S1116+S1134+S1125*S$201+S1143*$D1206)</f>
        <v/>
      </c>
      <c r="T1206" s="40">
        <f>T1170*Settings!$C$13*(T1116+T1134+T1125*T$201+T1143*$D1206)</f>
        <v/>
      </c>
      <c r="U1206" s="40">
        <f>U1170*Settings!$C$13*(U1116+U1134+U1125*U$201+U1143*$D1206)</f>
        <v/>
      </c>
      <c r="V1206" s="40">
        <f>V1170*Settings!$C$13*(V1116+V1134+V1125*V$201+V1143*$D1206)</f>
        <v/>
      </c>
      <c r="W1206" s="40">
        <f>W1170*Settings!$C$13*(W1116+W1134+W1125*W$201+W1143*$D1206)</f>
        <v/>
      </c>
      <c r="X1206" s="40">
        <f>X1170*Settings!$C$13*(X1116+X1134+X1125*X$201+X1143*$D1206)</f>
        <v/>
      </c>
      <c r="Y1206" s="40">
        <f>Y1170*Settings!$C$13*(Y1116+Y1134+Y1125*Y$201+Y1143*$D1206)</f>
        <v/>
      </c>
      <c r="Z1206" s="40">
        <f>Z1170*Settings!$C$13*(Z1116+Z1134+Z1125*Z$201+Z1143*$D1206)</f>
        <v/>
      </c>
      <c r="AA1206" s="40">
        <f>AA1170*Settings!$C$13*(AA1116+AA1134+AA1125*AA$201+AA1143*$D1206)</f>
        <v/>
      </c>
      <c r="AB1206" s="40">
        <f>AB1170*Settings!$C$13*(AB1116+AB1134+AB1125*AB$201+AB1143*$D1206)</f>
        <v/>
      </c>
      <c r="AC1206" s="40">
        <f>AC1170*Settings!$C$13*(AC1116+AC1134+AC1125*AC$201+AC1143*$D1206)</f>
        <v/>
      </c>
      <c r="AD1206" s="40">
        <f>AD1170*Settings!$C$13*(AD1116+AD1134+AD1125*AD$201+AD1143*$D1206)</f>
        <v/>
      </c>
      <c r="AF1206" s="11">
        <f>CodePrefix&amp;$A1206&amp;IF($C1206="","","."&amp;$C1206&amp;"."&amp;$B1206)&amp;INDEX(VarEnd,MATCH($A1206,VarKey,0))&amp;AF$5</f>
        <v/>
      </c>
      <c r="AG1206" s="39">
        <f>AG1170*Settings!$C$13*(AG1116+AG1134+AG1125*AG$201+AG1143*$D1206)</f>
        <v/>
      </c>
      <c r="AH1206" s="40">
        <f>AH1170*Settings!$C$13*(AH1116+AH1134+AH1125*AH$201+AH1143*$D1206)</f>
        <v/>
      </c>
      <c r="AI1206" s="40">
        <f>AI1170*Settings!$C$13*(AI1116+AI1134+AI1125*AI$201+AI1143*$D1206)</f>
        <v/>
      </c>
      <c r="AJ1206" s="40">
        <f>AJ1170*Settings!$C$13*(AJ1116+AJ1134+AJ1125*AJ$201+AJ1143*$D1206)</f>
        <v/>
      </c>
      <c r="AK1206" s="40">
        <f>AK1170*Settings!$C$13*(AK1116+AK1134+AK1125*AK$201+AK1143*$D1206)</f>
        <v/>
      </c>
      <c r="AL1206" s="40">
        <f>AL1170*Settings!$C$13*(AL1116+AL1134+AL1125*AL$201+AL1143*$D1206)</f>
        <v/>
      </c>
      <c r="AM1206" s="40">
        <f>AM1170*Settings!$C$13*(AM1116+AM1134+AM1125*AM$201+AM1143*$D1206)</f>
        <v/>
      </c>
      <c r="AN1206" s="40">
        <f>AN1170*Settings!$C$13*(AN1116+AN1134+AN1125*AN$201+AN1143*$D1206)</f>
        <v/>
      </c>
      <c r="AO1206" s="40">
        <f>AO1170*Settings!$C$13*(AO1116+AO1134+AO1125*AO$201+AO1143*$D1206)</f>
        <v/>
      </c>
      <c r="AP1206" s="40">
        <f>AP1170*Settings!$C$13*(AP1116+AP1134+AP1125*AP$201+AP1143*$D1206)</f>
        <v/>
      </c>
      <c r="AQ1206" s="40">
        <f>AQ1170*Settings!$C$13*(AQ1116+AQ1134+AQ1125*AQ$201+AQ1143*$D1206)</f>
        <v/>
      </c>
      <c r="AR1206" s="40">
        <f>AR1170*Settings!$C$13*(AR1116+AR1134+AR1125*AR$201+AR1143*$D1206)</f>
        <v/>
      </c>
      <c r="AS1206" s="40">
        <f>AS1170*Settings!$C$13*(AS1116+AS1134+AS1125*AS$201+AS1143*$D1206)</f>
        <v/>
      </c>
      <c r="AT1206" s="40">
        <f>AT1170*Settings!$C$13*(AT1116+AT1134+AT1125*AT$201+AT1143*$D1206)</f>
        <v/>
      </c>
      <c r="AU1206" s="40">
        <f>AU1170*Settings!$C$13*(AU1116+AU1134+AU1125*AU$201+AU1143*$D1206)</f>
        <v/>
      </c>
      <c r="AV1206" s="40">
        <f>AV1170*Settings!$C$13*(AV1116+AV1134+AV1125*AV$201+AV1143*$D1206)</f>
        <v/>
      </c>
      <c r="AW1206" s="40">
        <f>AW1170*Settings!$C$13*(AW1116+AW1134+AW1125*AW$201+AW1143*$D1206)</f>
        <v/>
      </c>
      <c r="AX1206" s="40">
        <f>AX1170*Settings!$C$13*(AX1116+AX1134+AX1125*AX$201+AX1143*$D1206)</f>
        <v/>
      </c>
      <c r="AY1206" s="40">
        <f>AY1170*Settings!$C$13*(AY1116+AY1134+AY1125*AY$201+AY1143*$D1206)</f>
        <v/>
      </c>
    </row>
    <row r="1207" hidden="1" outlineLevel="2">
      <c r="A1207" s="14" t="inlineStr">
        <is>
          <t>rnew</t>
        </is>
      </c>
      <c r="B1207" s="14" t="inlineStr">
        <is>
          <t>lpg</t>
        </is>
      </c>
      <c r="C1207" s="14" t="inlineStr">
        <is>
          <t>avi</t>
        </is>
      </c>
      <c r="D1207" s="36">
        <f>INDEX(Inputs!$V$5:$V$132,MATCH($B1207&amp;"|"&amp;$C1207,Inputs!$A$5:$A$132,0))</f>
        <v/>
      </c>
      <c r="E1207" s="35" t="n"/>
      <c r="F1207" s="35" t="n"/>
      <c r="G1207" s="35" t="n"/>
      <c r="H1207" s="14">
        <f>INDEX(VarLab,MATCH($A1207,VarKey,0))&amp;INDEX(MemLab,MATCH($C1207&amp;"|"&amp;$B1207,MemKey,0))</f>
        <v/>
      </c>
      <c r="I1207" s="14">
        <f>INDEX(VarUnit,MATCH($A1207,VarKey,0))</f>
        <v/>
      </c>
      <c r="J1207" s="14">
        <f>INDEX(VarSrc,MATCH($A1207,VarKey,0))</f>
        <v/>
      </c>
      <c r="K1207" s="11">
        <f>CodePrefix&amp;$A1207&amp;IF($C1207="","","."&amp;$C1207&amp;"."&amp;$B1207)&amp;INDEX(VarEnd,MATCH($A1207,VarKey,0))&amp;K$5</f>
        <v/>
      </c>
      <c r="L1207" s="39">
        <f>L1171*Settings!$C$13*(L1117+L1135+L1126*L$201+L1144*$D1207)</f>
        <v/>
      </c>
      <c r="M1207" s="40">
        <f>M1171*Settings!$C$13*(M1117+M1135+M1126*M$201+M1144*$D1207)</f>
        <v/>
      </c>
      <c r="N1207" s="40">
        <f>N1171*Settings!$C$13*(N1117+N1135+N1126*N$201+N1144*$D1207)</f>
        <v/>
      </c>
      <c r="O1207" s="40">
        <f>O1171*Settings!$C$13*(O1117+O1135+O1126*O$201+O1144*$D1207)</f>
        <v/>
      </c>
      <c r="P1207" s="40">
        <f>P1171*Settings!$C$13*(P1117+P1135+P1126*P$201+P1144*$D1207)</f>
        <v/>
      </c>
      <c r="Q1207" s="40">
        <f>Q1171*Settings!$C$13*(Q1117+Q1135+Q1126*Q$201+Q1144*$D1207)</f>
        <v/>
      </c>
      <c r="R1207" s="40">
        <f>R1171*Settings!$C$13*(R1117+R1135+R1126*R$201+R1144*$D1207)</f>
        <v/>
      </c>
      <c r="S1207" s="40">
        <f>S1171*Settings!$C$13*(S1117+S1135+S1126*S$201+S1144*$D1207)</f>
        <v/>
      </c>
      <c r="T1207" s="40">
        <f>T1171*Settings!$C$13*(T1117+T1135+T1126*T$201+T1144*$D1207)</f>
        <v/>
      </c>
      <c r="U1207" s="40">
        <f>U1171*Settings!$C$13*(U1117+U1135+U1126*U$201+U1144*$D1207)</f>
        <v/>
      </c>
      <c r="V1207" s="40">
        <f>V1171*Settings!$C$13*(V1117+V1135+V1126*V$201+V1144*$D1207)</f>
        <v/>
      </c>
      <c r="W1207" s="40">
        <f>W1171*Settings!$C$13*(W1117+W1135+W1126*W$201+W1144*$D1207)</f>
        <v/>
      </c>
      <c r="X1207" s="40">
        <f>X1171*Settings!$C$13*(X1117+X1135+X1126*X$201+X1144*$D1207)</f>
        <v/>
      </c>
      <c r="Y1207" s="40">
        <f>Y1171*Settings!$C$13*(Y1117+Y1135+Y1126*Y$201+Y1144*$D1207)</f>
        <v/>
      </c>
      <c r="Z1207" s="40">
        <f>Z1171*Settings!$C$13*(Z1117+Z1135+Z1126*Z$201+Z1144*$D1207)</f>
        <v/>
      </c>
      <c r="AA1207" s="40">
        <f>AA1171*Settings!$C$13*(AA1117+AA1135+AA1126*AA$201+AA1144*$D1207)</f>
        <v/>
      </c>
      <c r="AB1207" s="40">
        <f>AB1171*Settings!$C$13*(AB1117+AB1135+AB1126*AB$201+AB1144*$D1207)</f>
        <v/>
      </c>
      <c r="AC1207" s="40">
        <f>AC1171*Settings!$C$13*(AC1117+AC1135+AC1126*AC$201+AC1144*$D1207)</f>
        <v/>
      </c>
      <c r="AD1207" s="40">
        <f>AD1171*Settings!$C$13*(AD1117+AD1135+AD1126*AD$201+AD1144*$D1207)</f>
        <v/>
      </c>
      <c r="AF1207" s="11">
        <f>CodePrefix&amp;$A1207&amp;IF($C1207="","","."&amp;$C1207&amp;"."&amp;$B1207)&amp;INDEX(VarEnd,MATCH($A1207,VarKey,0))&amp;AF$5</f>
        <v/>
      </c>
      <c r="AG1207" s="39">
        <f>AG1171*Settings!$C$13*(AG1117+AG1135+AG1126*AG$201+AG1144*$D1207)</f>
        <v/>
      </c>
      <c r="AH1207" s="40">
        <f>AH1171*Settings!$C$13*(AH1117+AH1135+AH1126*AH$201+AH1144*$D1207)</f>
        <v/>
      </c>
      <c r="AI1207" s="40">
        <f>AI1171*Settings!$C$13*(AI1117+AI1135+AI1126*AI$201+AI1144*$D1207)</f>
        <v/>
      </c>
      <c r="AJ1207" s="40">
        <f>AJ1171*Settings!$C$13*(AJ1117+AJ1135+AJ1126*AJ$201+AJ1144*$D1207)</f>
        <v/>
      </c>
      <c r="AK1207" s="40">
        <f>AK1171*Settings!$C$13*(AK1117+AK1135+AK1126*AK$201+AK1144*$D1207)</f>
        <v/>
      </c>
      <c r="AL1207" s="40">
        <f>AL1171*Settings!$C$13*(AL1117+AL1135+AL1126*AL$201+AL1144*$D1207)</f>
        <v/>
      </c>
      <c r="AM1207" s="40">
        <f>AM1171*Settings!$C$13*(AM1117+AM1135+AM1126*AM$201+AM1144*$D1207)</f>
        <v/>
      </c>
      <c r="AN1207" s="40">
        <f>AN1171*Settings!$C$13*(AN1117+AN1135+AN1126*AN$201+AN1144*$D1207)</f>
        <v/>
      </c>
      <c r="AO1207" s="40">
        <f>AO1171*Settings!$C$13*(AO1117+AO1135+AO1126*AO$201+AO1144*$D1207)</f>
        <v/>
      </c>
      <c r="AP1207" s="40">
        <f>AP1171*Settings!$C$13*(AP1117+AP1135+AP1126*AP$201+AP1144*$D1207)</f>
        <v/>
      </c>
      <c r="AQ1207" s="40">
        <f>AQ1171*Settings!$C$13*(AQ1117+AQ1135+AQ1126*AQ$201+AQ1144*$D1207)</f>
        <v/>
      </c>
      <c r="AR1207" s="40">
        <f>AR1171*Settings!$C$13*(AR1117+AR1135+AR1126*AR$201+AR1144*$D1207)</f>
        <v/>
      </c>
      <c r="AS1207" s="40">
        <f>AS1171*Settings!$C$13*(AS1117+AS1135+AS1126*AS$201+AS1144*$D1207)</f>
        <v/>
      </c>
      <c r="AT1207" s="40">
        <f>AT1171*Settings!$C$13*(AT1117+AT1135+AT1126*AT$201+AT1144*$D1207)</f>
        <v/>
      </c>
      <c r="AU1207" s="40">
        <f>AU1171*Settings!$C$13*(AU1117+AU1135+AU1126*AU$201+AU1144*$D1207)</f>
        <v/>
      </c>
      <c r="AV1207" s="40">
        <f>AV1171*Settings!$C$13*(AV1117+AV1135+AV1126*AV$201+AV1144*$D1207)</f>
        <v/>
      </c>
      <c r="AW1207" s="40">
        <f>AW1171*Settings!$C$13*(AW1117+AW1135+AW1126*AW$201+AW1144*$D1207)</f>
        <v/>
      </c>
      <c r="AX1207" s="40">
        <f>AX1171*Settings!$C$13*(AX1117+AX1135+AX1126*AX$201+AX1144*$D1207)</f>
        <v/>
      </c>
      <c r="AY1207" s="40">
        <f>AY1171*Settings!$C$13*(AY1117+AY1135+AY1126*AY$201+AY1144*$D1207)</f>
        <v/>
      </c>
    </row>
    <row r="1208" hidden="1" outlineLevel="2">
      <c r="A1208" s="14" t="inlineStr">
        <is>
          <t>rnew</t>
        </is>
      </c>
      <c r="B1208" s="14" t="inlineStr">
        <is>
          <t>ker</t>
        </is>
      </c>
      <c r="C1208" s="14" t="inlineStr">
        <is>
          <t>avi</t>
        </is>
      </c>
      <c r="D1208" s="36">
        <f>INDEX(Inputs!$V$5:$V$132,MATCH($B1208&amp;"|"&amp;$C1208,Inputs!$A$5:$A$132,0))</f>
        <v/>
      </c>
      <c r="E1208" s="35" t="n"/>
      <c r="F1208" s="35" t="n"/>
      <c r="G1208" s="35" t="n"/>
      <c r="H1208" s="14">
        <f>INDEX(VarLab,MATCH($A1208,VarKey,0))&amp;INDEX(MemLab,MATCH($C1208&amp;"|"&amp;$B1208,MemKey,0))</f>
        <v/>
      </c>
      <c r="I1208" s="14">
        <f>INDEX(VarUnit,MATCH($A1208,VarKey,0))</f>
        <v/>
      </c>
      <c r="J1208" s="14">
        <f>INDEX(VarSrc,MATCH($A1208,VarKey,0))</f>
        <v/>
      </c>
      <c r="K1208" s="11">
        <f>CodePrefix&amp;$A1208&amp;IF($C1208="","","."&amp;$C1208&amp;"."&amp;$B1208)&amp;INDEX(VarEnd,MATCH($A1208,VarKey,0))&amp;K$5</f>
        <v/>
      </c>
      <c r="L1208" s="39">
        <f>L1172*Settings!$C$13*(L1118+L1136+L1127*L$201+L1145*$D1208)</f>
        <v/>
      </c>
      <c r="M1208" s="40">
        <f>M1172*Settings!$C$13*(M1118+M1136+M1127*M$201+M1145*$D1208)</f>
        <v/>
      </c>
      <c r="N1208" s="40">
        <f>N1172*Settings!$C$13*(N1118+N1136+N1127*N$201+N1145*$D1208)</f>
        <v/>
      </c>
      <c r="O1208" s="40">
        <f>O1172*Settings!$C$13*(O1118+O1136+O1127*O$201+O1145*$D1208)</f>
        <v/>
      </c>
      <c r="P1208" s="40">
        <f>P1172*Settings!$C$13*(P1118+P1136+P1127*P$201+P1145*$D1208)</f>
        <v/>
      </c>
      <c r="Q1208" s="40">
        <f>Q1172*Settings!$C$13*(Q1118+Q1136+Q1127*Q$201+Q1145*$D1208)</f>
        <v/>
      </c>
      <c r="R1208" s="40">
        <f>R1172*Settings!$C$13*(R1118+R1136+R1127*R$201+R1145*$D1208)</f>
        <v/>
      </c>
      <c r="S1208" s="40">
        <f>S1172*Settings!$C$13*(S1118+S1136+S1127*S$201+S1145*$D1208)</f>
        <v/>
      </c>
      <c r="T1208" s="40">
        <f>T1172*Settings!$C$13*(T1118+T1136+T1127*T$201+T1145*$D1208)</f>
        <v/>
      </c>
      <c r="U1208" s="40">
        <f>U1172*Settings!$C$13*(U1118+U1136+U1127*U$201+U1145*$D1208)</f>
        <v/>
      </c>
      <c r="V1208" s="40">
        <f>V1172*Settings!$C$13*(V1118+V1136+V1127*V$201+V1145*$D1208)</f>
        <v/>
      </c>
      <c r="W1208" s="40">
        <f>W1172*Settings!$C$13*(W1118+W1136+W1127*W$201+W1145*$D1208)</f>
        <v/>
      </c>
      <c r="X1208" s="40">
        <f>X1172*Settings!$C$13*(X1118+X1136+X1127*X$201+X1145*$D1208)</f>
        <v/>
      </c>
      <c r="Y1208" s="40">
        <f>Y1172*Settings!$C$13*(Y1118+Y1136+Y1127*Y$201+Y1145*$D1208)</f>
        <v/>
      </c>
      <c r="Z1208" s="40">
        <f>Z1172*Settings!$C$13*(Z1118+Z1136+Z1127*Z$201+Z1145*$D1208)</f>
        <v/>
      </c>
      <c r="AA1208" s="40">
        <f>AA1172*Settings!$C$13*(AA1118+AA1136+AA1127*AA$201+AA1145*$D1208)</f>
        <v/>
      </c>
      <c r="AB1208" s="40">
        <f>AB1172*Settings!$C$13*(AB1118+AB1136+AB1127*AB$201+AB1145*$D1208)</f>
        <v/>
      </c>
      <c r="AC1208" s="40">
        <f>AC1172*Settings!$C$13*(AC1118+AC1136+AC1127*AC$201+AC1145*$D1208)</f>
        <v/>
      </c>
      <c r="AD1208" s="40">
        <f>AD1172*Settings!$C$13*(AD1118+AD1136+AD1127*AD$201+AD1145*$D1208)</f>
        <v/>
      </c>
      <c r="AF1208" s="11">
        <f>CodePrefix&amp;$A1208&amp;IF($C1208="","","."&amp;$C1208&amp;"."&amp;$B1208)&amp;INDEX(VarEnd,MATCH($A1208,VarKey,0))&amp;AF$5</f>
        <v/>
      </c>
      <c r="AG1208" s="39">
        <f>AG1172*Settings!$C$13*(AG1118+AG1136+AG1127*AG$201+AG1145*$D1208)</f>
        <v/>
      </c>
      <c r="AH1208" s="40">
        <f>AH1172*Settings!$C$13*(AH1118+AH1136+AH1127*AH$201+AH1145*$D1208)</f>
        <v/>
      </c>
      <c r="AI1208" s="40">
        <f>AI1172*Settings!$C$13*(AI1118+AI1136+AI1127*AI$201+AI1145*$D1208)</f>
        <v/>
      </c>
      <c r="AJ1208" s="40">
        <f>AJ1172*Settings!$C$13*(AJ1118+AJ1136+AJ1127*AJ$201+AJ1145*$D1208)</f>
        <v/>
      </c>
      <c r="AK1208" s="40">
        <f>AK1172*Settings!$C$13*(AK1118+AK1136+AK1127*AK$201+AK1145*$D1208)</f>
        <v/>
      </c>
      <c r="AL1208" s="40">
        <f>AL1172*Settings!$C$13*(AL1118+AL1136+AL1127*AL$201+AL1145*$D1208)</f>
        <v/>
      </c>
      <c r="AM1208" s="40">
        <f>AM1172*Settings!$C$13*(AM1118+AM1136+AM1127*AM$201+AM1145*$D1208)</f>
        <v/>
      </c>
      <c r="AN1208" s="40">
        <f>AN1172*Settings!$C$13*(AN1118+AN1136+AN1127*AN$201+AN1145*$D1208)</f>
        <v/>
      </c>
      <c r="AO1208" s="40">
        <f>AO1172*Settings!$C$13*(AO1118+AO1136+AO1127*AO$201+AO1145*$D1208)</f>
        <v/>
      </c>
      <c r="AP1208" s="40">
        <f>AP1172*Settings!$C$13*(AP1118+AP1136+AP1127*AP$201+AP1145*$D1208)</f>
        <v/>
      </c>
      <c r="AQ1208" s="40">
        <f>AQ1172*Settings!$C$13*(AQ1118+AQ1136+AQ1127*AQ$201+AQ1145*$D1208)</f>
        <v/>
      </c>
      <c r="AR1208" s="40">
        <f>AR1172*Settings!$C$13*(AR1118+AR1136+AR1127*AR$201+AR1145*$D1208)</f>
        <v/>
      </c>
      <c r="AS1208" s="40">
        <f>AS1172*Settings!$C$13*(AS1118+AS1136+AS1127*AS$201+AS1145*$D1208)</f>
        <v/>
      </c>
      <c r="AT1208" s="40">
        <f>AT1172*Settings!$C$13*(AT1118+AT1136+AT1127*AT$201+AT1145*$D1208)</f>
        <v/>
      </c>
      <c r="AU1208" s="40">
        <f>AU1172*Settings!$C$13*(AU1118+AU1136+AU1127*AU$201+AU1145*$D1208)</f>
        <v/>
      </c>
      <c r="AV1208" s="40">
        <f>AV1172*Settings!$C$13*(AV1118+AV1136+AV1127*AV$201+AV1145*$D1208)</f>
        <v/>
      </c>
      <c r="AW1208" s="40">
        <f>AW1172*Settings!$C$13*(AW1118+AW1136+AW1127*AW$201+AW1145*$D1208)</f>
        <v/>
      </c>
      <c r="AX1208" s="40">
        <f>AX1172*Settings!$C$13*(AX1118+AX1136+AX1127*AX$201+AX1145*$D1208)</f>
        <v/>
      </c>
      <c r="AY1208" s="40">
        <f>AY1172*Settings!$C$13*(AY1118+AY1136+AY1127*AY$201+AY1145*$D1208)</f>
        <v/>
      </c>
    </row>
    <row r="1209" hidden="1" outlineLevel="2">
      <c r="A1209" s="14" t="inlineStr">
        <is>
          <t>rnew</t>
        </is>
      </c>
      <c r="B1209" s="14" t="inlineStr">
        <is>
          <t>oop</t>
        </is>
      </c>
      <c r="C1209" s="14" t="inlineStr">
        <is>
          <t>avi</t>
        </is>
      </c>
      <c r="D1209" s="36">
        <f>INDEX(Inputs!$V$5:$V$132,MATCH($B1209&amp;"|"&amp;$C1209,Inputs!$A$5:$A$132,0))</f>
        <v/>
      </c>
      <c r="E1209" s="35" t="n"/>
      <c r="F1209" s="35" t="n"/>
      <c r="G1209" s="35" t="n"/>
      <c r="H1209" s="14">
        <f>INDEX(VarLab,MATCH($A1209,VarKey,0))&amp;INDEX(MemLab,MATCH($C1209&amp;"|"&amp;$B1209,MemKey,0))</f>
        <v/>
      </c>
      <c r="I1209" s="14">
        <f>INDEX(VarUnit,MATCH($A1209,VarKey,0))</f>
        <v/>
      </c>
      <c r="J1209" s="14">
        <f>INDEX(VarSrc,MATCH($A1209,VarKey,0))</f>
        <v/>
      </c>
      <c r="K1209" s="11">
        <f>CodePrefix&amp;$A1209&amp;IF($C1209="","","."&amp;$C1209&amp;"."&amp;$B1209)&amp;INDEX(VarEnd,MATCH($A1209,VarKey,0))&amp;K$5</f>
        <v/>
      </c>
      <c r="L1209" s="39">
        <f>L1173*Settings!$C$13*(L1119+L1137+L1128*L$201+L1146*$D1209)</f>
        <v/>
      </c>
      <c r="M1209" s="40">
        <f>M1173*Settings!$C$13*(M1119+M1137+M1128*M$201+M1146*$D1209)</f>
        <v/>
      </c>
      <c r="N1209" s="40">
        <f>N1173*Settings!$C$13*(N1119+N1137+N1128*N$201+N1146*$D1209)</f>
        <v/>
      </c>
      <c r="O1209" s="40">
        <f>O1173*Settings!$C$13*(O1119+O1137+O1128*O$201+O1146*$D1209)</f>
        <v/>
      </c>
      <c r="P1209" s="40">
        <f>P1173*Settings!$C$13*(P1119+P1137+P1128*P$201+P1146*$D1209)</f>
        <v/>
      </c>
      <c r="Q1209" s="40">
        <f>Q1173*Settings!$C$13*(Q1119+Q1137+Q1128*Q$201+Q1146*$D1209)</f>
        <v/>
      </c>
      <c r="R1209" s="40">
        <f>R1173*Settings!$C$13*(R1119+R1137+R1128*R$201+R1146*$D1209)</f>
        <v/>
      </c>
      <c r="S1209" s="40">
        <f>S1173*Settings!$C$13*(S1119+S1137+S1128*S$201+S1146*$D1209)</f>
        <v/>
      </c>
      <c r="T1209" s="40">
        <f>T1173*Settings!$C$13*(T1119+T1137+T1128*T$201+T1146*$D1209)</f>
        <v/>
      </c>
      <c r="U1209" s="40">
        <f>U1173*Settings!$C$13*(U1119+U1137+U1128*U$201+U1146*$D1209)</f>
        <v/>
      </c>
      <c r="V1209" s="40">
        <f>V1173*Settings!$C$13*(V1119+V1137+V1128*V$201+V1146*$D1209)</f>
        <v/>
      </c>
      <c r="W1209" s="40">
        <f>W1173*Settings!$C$13*(W1119+W1137+W1128*W$201+W1146*$D1209)</f>
        <v/>
      </c>
      <c r="X1209" s="40">
        <f>X1173*Settings!$C$13*(X1119+X1137+X1128*X$201+X1146*$D1209)</f>
        <v/>
      </c>
      <c r="Y1209" s="40">
        <f>Y1173*Settings!$C$13*(Y1119+Y1137+Y1128*Y$201+Y1146*$D1209)</f>
        <v/>
      </c>
      <c r="Z1209" s="40">
        <f>Z1173*Settings!$C$13*(Z1119+Z1137+Z1128*Z$201+Z1146*$D1209)</f>
        <v/>
      </c>
      <c r="AA1209" s="40">
        <f>AA1173*Settings!$C$13*(AA1119+AA1137+AA1128*AA$201+AA1146*$D1209)</f>
        <v/>
      </c>
      <c r="AB1209" s="40">
        <f>AB1173*Settings!$C$13*(AB1119+AB1137+AB1128*AB$201+AB1146*$D1209)</f>
        <v/>
      </c>
      <c r="AC1209" s="40">
        <f>AC1173*Settings!$C$13*(AC1119+AC1137+AC1128*AC$201+AC1146*$D1209)</f>
        <v/>
      </c>
      <c r="AD1209" s="40">
        <f>AD1173*Settings!$C$13*(AD1119+AD1137+AD1128*AD$201+AD1146*$D1209)</f>
        <v/>
      </c>
      <c r="AF1209" s="11">
        <f>CodePrefix&amp;$A1209&amp;IF($C1209="","","."&amp;$C1209&amp;"."&amp;$B1209)&amp;INDEX(VarEnd,MATCH($A1209,VarKey,0))&amp;AF$5</f>
        <v/>
      </c>
      <c r="AG1209" s="39">
        <f>AG1173*Settings!$C$13*(AG1119+AG1137+AG1128*AG$201+AG1146*$D1209)</f>
        <v/>
      </c>
      <c r="AH1209" s="40">
        <f>AH1173*Settings!$C$13*(AH1119+AH1137+AH1128*AH$201+AH1146*$D1209)</f>
        <v/>
      </c>
      <c r="AI1209" s="40">
        <f>AI1173*Settings!$C$13*(AI1119+AI1137+AI1128*AI$201+AI1146*$D1209)</f>
        <v/>
      </c>
      <c r="AJ1209" s="40">
        <f>AJ1173*Settings!$C$13*(AJ1119+AJ1137+AJ1128*AJ$201+AJ1146*$D1209)</f>
        <v/>
      </c>
      <c r="AK1209" s="40">
        <f>AK1173*Settings!$C$13*(AK1119+AK1137+AK1128*AK$201+AK1146*$D1209)</f>
        <v/>
      </c>
      <c r="AL1209" s="40">
        <f>AL1173*Settings!$C$13*(AL1119+AL1137+AL1128*AL$201+AL1146*$D1209)</f>
        <v/>
      </c>
      <c r="AM1209" s="40">
        <f>AM1173*Settings!$C$13*(AM1119+AM1137+AM1128*AM$201+AM1146*$D1209)</f>
        <v/>
      </c>
      <c r="AN1209" s="40">
        <f>AN1173*Settings!$C$13*(AN1119+AN1137+AN1128*AN$201+AN1146*$D1209)</f>
        <v/>
      </c>
      <c r="AO1209" s="40">
        <f>AO1173*Settings!$C$13*(AO1119+AO1137+AO1128*AO$201+AO1146*$D1209)</f>
        <v/>
      </c>
      <c r="AP1209" s="40">
        <f>AP1173*Settings!$C$13*(AP1119+AP1137+AP1128*AP$201+AP1146*$D1209)</f>
        <v/>
      </c>
      <c r="AQ1209" s="40">
        <f>AQ1173*Settings!$C$13*(AQ1119+AQ1137+AQ1128*AQ$201+AQ1146*$D1209)</f>
        <v/>
      </c>
      <c r="AR1209" s="40">
        <f>AR1173*Settings!$C$13*(AR1119+AR1137+AR1128*AR$201+AR1146*$D1209)</f>
        <v/>
      </c>
      <c r="AS1209" s="40">
        <f>AS1173*Settings!$C$13*(AS1119+AS1137+AS1128*AS$201+AS1146*$D1209)</f>
        <v/>
      </c>
      <c r="AT1209" s="40">
        <f>AT1173*Settings!$C$13*(AT1119+AT1137+AT1128*AT$201+AT1146*$D1209)</f>
        <v/>
      </c>
      <c r="AU1209" s="40">
        <f>AU1173*Settings!$C$13*(AU1119+AU1137+AU1128*AU$201+AU1146*$D1209)</f>
        <v/>
      </c>
      <c r="AV1209" s="40">
        <f>AV1173*Settings!$C$13*(AV1119+AV1137+AV1128*AV$201+AV1146*$D1209)</f>
        <v/>
      </c>
      <c r="AW1209" s="40">
        <f>AW1173*Settings!$C$13*(AW1119+AW1137+AW1128*AW$201+AW1146*$D1209)</f>
        <v/>
      </c>
      <c r="AX1209" s="40">
        <f>AX1173*Settings!$C$13*(AX1119+AX1137+AX1128*AX$201+AX1146*$D1209)</f>
        <v/>
      </c>
      <c r="AY1209" s="40">
        <f>AY1173*Settings!$C$13*(AY1119+AY1137+AY1128*AY$201+AY1146*$D1209)</f>
        <v/>
      </c>
    </row>
    <row r="1210" hidden="1" outlineLevel="2">
      <c r="A1210" s="14" t="inlineStr">
        <is>
          <t>rnew</t>
        </is>
      </c>
      <c r="B1210" s="14" t="inlineStr">
        <is>
          <t>bio</t>
        </is>
      </c>
      <c r="C1210" s="14" t="inlineStr">
        <is>
          <t>avi</t>
        </is>
      </c>
      <c r="D1210" s="36">
        <f>INDEX(Inputs!$V$5:$V$132,MATCH($B1210&amp;"|"&amp;$C1210,Inputs!$A$5:$A$132,0))</f>
        <v/>
      </c>
      <c r="E1210" s="35" t="n"/>
      <c r="F1210" s="35" t="n"/>
      <c r="G1210" s="35" t="n"/>
      <c r="H1210" s="14">
        <f>INDEX(VarLab,MATCH($A1210,VarKey,0))&amp;INDEX(MemLab,MATCH($C1210&amp;"|"&amp;$B1210,MemKey,0))</f>
        <v/>
      </c>
      <c r="I1210" s="14">
        <f>INDEX(VarUnit,MATCH($A1210,VarKey,0))</f>
        <v/>
      </c>
      <c r="J1210" s="14">
        <f>INDEX(VarSrc,MATCH($A1210,VarKey,0))</f>
        <v/>
      </c>
      <c r="K1210" s="11">
        <f>CodePrefix&amp;$A1210&amp;IF($C1210="","","."&amp;$C1210&amp;"."&amp;$B1210)&amp;INDEX(VarEnd,MATCH($A1210,VarKey,0))&amp;K$5</f>
        <v/>
      </c>
      <c r="L1210" s="39">
        <f>L1174*Settings!$C$13*(L1120+L1138+L1129*L$201+L1147*$D1210)</f>
        <v/>
      </c>
      <c r="M1210" s="40">
        <f>M1174*Settings!$C$13*(M1120+M1138+M1129*M$201+M1147*$D1210)</f>
        <v/>
      </c>
      <c r="N1210" s="40">
        <f>N1174*Settings!$C$13*(N1120+N1138+N1129*N$201+N1147*$D1210)</f>
        <v/>
      </c>
      <c r="O1210" s="40">
        <f>O1174*Settings!$C$13*(O1120+O1138+O1129*O$201+O1147*$D1210)</f>
        <v/>
      </c>
      <c r="P1210" s="40">
        <f>P1174*Settings!$C$13*(P1120+P1138+P1129*P$201+P1147*$D1210)</f>
        <v/>
      </c>
      <c r="Q1210" s="40">
        <f>Q1174*Settings!$C$13*(Q1120+Q1138+Q1129*Q$201+Q1147*$D1210)</f>
        <v/>
      </c>
      <c r="R1210" s="40">
        <f>R1174*Settings!$C$13*(R1120+R1138+R1129*R$201+R1147*$D1210)</f>
        <v/>
      </c>
      <c r="S1210" s="40">
        <f>S1174*Settings!$C$13*(S1120+S1138+S1129*S$201+S1147*$D1210)</f>
        <v/>
      </c>
      <c r="T1210" s="40">
        <f>T1174*Settings!$C$13*(T1120+T1138+T1129*T$201+T1147*$D1210)</f>
        <v/>
      </c>
      <c r="U1210" s="40">
        <f>U1174*Settings!$C$13*(U1120+U1138+U1129*U$201+U1147*$D1210)</f>
        <v/>
      </c>
      <c r="V1210" s="40">
        <f>V1174*Settings!$C$13*(V1120+V1138+V1129*V$201+V1147*$D1210)</f>
        <v/>
      </c>
      <c r="W1210" s="40">
        <f>W1174*Settings!$C$13*(W1120+W1138+W1129*W$201+W1147*$D1210)</f>
        <v/>
      </c>
      <c r="X1210" s="40">
        <f>X1174*Settings!$C$13*(X1120+X1138+X1129*X$201+X1147*$D1210)</f>
        <v/>
      </c>
      <c r="Y1210" s="40">
        <f>Y1174*Settings!$C$13*(Y1120+Y1138+Y1129*Y$201+Y1147*$D1210)</f>
        <v/>
      </c>
      <c r="Z1210" s="40">
        <f>Z1174*Settings!$C$13*(Z1120+Z1138+Z1129*Z$201+Z1147*$D1210)</f>
        <v/>
      </c>
      <c r="AA1210" s="40">
        <f>AA1174*Settings!$C$13*(AA1120+AA1138+AA1129*AA$201+AA1147*$D1210)</f>
        <v/>
      </c>
      <c r="AB1210" s="40">
        <f>AB1174*Settings!$C$13*(AB1120+AB1138+AB1129*AB$201+AB1147*$D1210)</f>
        <v/>
      </c>
      <c r="AC1210" s="40">
        <f>AC1174*Settings!$C$13*(AC1120+AC1138+AC1129*AC$201+AC1147*$D1210)</f>
        <v/>
      </c>
      <c r="AD1210" s="40">
        <f>AD1174*Settings!$C$13*(AD1120+AD1138+AD1129*AD$201+AD1147*$D1210)</f>
        <v/>
      </c>
      <c r="AF1210" s="11">
        <f>CodePrefix&amp;$A1210&amp;IF($C1210="","","."&amp;$C1210&amp;"."&amp;$B1210)&amp;INDEX(VarEnd,MATCH($A1210,VarKey,0))&amp;AF$5</f>
        <v/>
      </c>
      <c r="AG1210" s="39">
        <f>AG1174*Settings!$C$13*(AG1120+AG1138+AG1129*AG$201+AG1147*$D1210)</f>
        <v/>
      </c>
      <c r="AH1210" s="40">
        <f>AH1174*Settings!$C$13*(AH1120+AH1138+AH1129*AH$201+AH1147*$D1210)</f>
        <v/>
      </c>
      <c r="AI1210" s="40">
        <f>AI1174*Settings!$C$13*(AI1120+AI1138+AI1129*AI$201+AI1147*$D1210)</f>
        <v/>
      </c>
      <c r="AJ1210" s="40">
        <f>AJ1174*Settings!$C$13*(AJ1120+AJ1138+AJ1129*AJ$201+AJ1147*$D1210)</f>
        <v/>
      </c>
      <c r="AK1210" s="40">
        <f>AK1174*Settings!$C$13*(AK1120+AK1138+AK1129*AK$201+AK1147*$D1210)</f>
        <v/>
      </c>
      <c r="AL1210" s="40">
        <f>AL1174*Settings!$C$13*(AL1120+AL1138+AL1129*AL$201+AL1147*$D1210)</f>
        <v/>
      </c>
      <c r="AM1210" s="40">
        <f>AM1174*Settings!$C$13*(AM1120+AM1138+AM1129*AM$201+AM1147*$D1210)</f>
        <v/>
      </c>
      <c r="AN1210" s="40">
        <f>AN1174*Settings!$C$13*(AN1120+AN1138+AN1129*AN$201+AN1147*$D1210)</f>
        <v/>
      </c>
      <c r="AO1210" s="40">
        <f>AO1174*Settings!$C$13*(AO1120+AO1138+AO1129*AO$201+AO1147*$D1210)</f>
        <v/>
      </c>
      <c r="AP1210" s="40">
        <f>AP1174*Settings!$C$13*(AP1120+AP1138+AP1129*AP$201+AP1147*$D1210)</f>
        <v/>
      </c>
      <c r="AQ1210" s="40">
        <f>AQ1174*Settings!$C$13*(AQ1120+AQ1138+AQ1129*AQ$201+AQ1147*$D1210)</f>
        <v/>
      </c>
      <c r="AR1210" s="40">
        <f>AR1174*Settings!$C$13*(AR1120+AR1138+AR1129*AR$201+AR1147*$D1210)</f>
        <v/>
      </c>
      <c r="AS1210" s="40">
        <f>AS1174*Settings!$C$13*(AS1120+AS1138+AS1129*AS$201+AS1147*$D1210)</f>
        <v/>
      </c>
      <c r="AT1210" s="40">
        <f>AT1174*Settings!$C$13*(AT1120+AT1138+AT1129*AT$201+AT1147*$D1210)</f>
        <v/>
      </c>
      <c r="AU1210" s="40">
        <f>AU1174*Settings!$C$13*(AU1120+AU1138+AU1129*AU$201+AU1147*$D1210)</f>
        <v/>
      </c>
      <c r="AV1210" s="40">
        <f>AV1174*Settings!$C$13*(AV1120+AV1138+AV1129*AV$201+AV1147*$D1210)</f>
        <v/>
      </c>
      <c r="AW1210" s="40">
        <f>AW1174*Settings!$C$13*(AW1120+AW1138+AW1129*AW$201+AW1147*$D1210)</f>
        <v/>
      </c>
      <c r="AX1210" s="40">
        <f>AX1174*Settings!$C$13*(AX1120+AX1138+AX1129*AX$201+AX1147*$D1210)</f>
        <v/>
      </c>
      <c r="AY1210" s="40">
        <f>AY1174*Settings!$C$13*(AY1120+AY1138+AY1129*AY$201+AY1147*$D1210)</f>
        <v/>
      </c>
    </row>
    <row r="1211" hidden="1" outlineLevel="2"/>
    <row r="1212" hidden="1" outlineLevel="1" collapsed="1">
      <c r="A1212" s="1" t="inlineStr">
        <is>
          <t>ener</t>
        </is>
      </c>
      <c r="B1212" s="1" t="inlineStr">
        <is>
          <t>all</t>
        </is>
      </c>
      <c r="C1212" s="1" t="inlineStr">
        <is>
          <t>nav</t>
        </is>
      </c>
      <c r="H1212" s="1">
        <f>INDEX(VarLab,MATCH($A1212,VarKey,0))&amp;INDEX(MemLab,MATCH($C1212&amp;"|"&amp;$B1212,MemKey,0))</f>
        <v/>
      </c>
      <c r="I1212" s="1">
        <f>INDEX(VarUnit,MATCH($A1212,VarKey,0))</f>
        <v/>
      </c>
      <c r="J1212" s="1">
        <f>INDEX(VarSrc,MATCH($A1212,VarKey,0))</f>
        <v/>
      </c>
      <c r="K1212" s="17">
        <f>CodePrefix&amp;$A1212&amp;IF($C1212="","","."&amp;$C1212&amp;"."&amp;$B1212)&amp;INDEX(VarEnd,MATCH($A1212,VarKey,0))&amp;K$5</f>
        <v/>
      </c>
      <c r="L1212" s="55">
        <f>SUM(L1268:L1275)</f>
        <v/>
      </c>
      <c r="M1212" s="56">
        <f>SUM(M1268:M1275)</f>
        <v/>
      </c>
      <c r="N1212" s="56">
        <f>SUM(N1268:N1275)</f>
        <v/>
      </c>
      <c r="O1212" s="56">
        <f>SUM(O1268:O1275)</f>
        <v/>
      </c>
      <c r="P1212" s="56">
        <f>SUM(P1268:P1275)</f>
        <v/>
      </c>
      <c r="Q1212" s="56">
        <f>SUM(Q1268:Q1275)</f>
        <v/>
      </c>
      <c r="R1212" s="56">
        <f>SUM(R1268:R1275)</f>
        <v/>
      </c>
      <c r="S1212" s="56">
        <f>SUM(S1268:S1275)</f>
        <v/>
      </c>
      <c r="T1212" s="56">
        <f>SUM(T1268:T1275)</f>
        <v/>
      </c>
      <c r="U1212" s="56">
        <f>SUM(U1268:U1275)</f>
        <v/>
      </c>
      <c r="V1212" s="56">
        <f>SUM(V1268:V1275)</f>
        <v/>
      </c>
      <c r="W1212" s="56">
        <f>SUM(W1268:W1275)</f>
        <v/>
      </c>
      <c r="X1212" s="56">
        <f>SUM(X1268:X1275)</f>
        <v/>
      </c>
      <c r="Y1212" s="56">
        <f>SUM(Y1268:Y1275)</f>
        <v/>
      </c>
      <c r="Z1212" s="56">
        <f>SUM(Z1268:Z1275)</f>
        <v/>
      </c>
      <c r="AA1212" s="56">
        <f>SUM(AA1268:AA1275)</f>
        <v/>
      </c>
      <c r="AB1212" s="56">
        <f>SUM(AB1268:AB1275)</f>
        <v/>
      </c>
      <c r="AC1212" s="56">
        <f>SUM(AC1268:AC1275)</f>
        <v/>
      </c>
      <c r="AD1212" s="56">
        <f>SUM(AD1268:AD1275)</f>
        <v/>
      </c>
      <c r="AF1212" s="17">
        <f>CodePrefix&amp;$A1212&amp;IF($C1212="","","."&amp;$C1212&amp;"."&amp;$B1212)&amp;INDEX(VarEnd,MATCH($A1212,VarKey,0))&amp;AF$5</f>
        <v/>
      </c>
      <c r="AG1212" s="55">
        <f>SUM(AG1268:AG1275)</f>
        <v/>
      </c>
      <c r="AH1212" s="56">
        <f>SUM(AH1268:AH1275)</f>
        <v/>
      </c>
      <c r="AI1212" s="56">
        <f>SUM(AI1268:AI1275)</f>
        <v/>
      </c>
      <c r="AJ1212" s="56">
        <f>SUM(AJ1268:AJ1275)</f>
        <v/>
      </c>
      <c r="AK1212" s="56">
        <f>SUM(AK1268:AK1275)</f>
        <v/>
      </c>
      <c r="AL1212" s="56">
        <f>SUM(AL1268:AL1275)</f>
        <v/>
      </c>
      <c r="AM1212" s="56">
        <f>SUM(AM1268:AM1275)</f>
        <v/>
      </c>
      <c r="AN1212" s="56">
        <f>SUM(AN1268:AN1275)</f>
        <v/>
      </c>
      <c r="AO1212" s="56">
        <f>SUM(AO1268:AO1275)</f>
        <v/>
      </c>
      <c r="AP1212" s="56">
        <f>SUM(AP1268:AP1275)</f>
        <v/>
      </c>
      <c r="AQ1212" s="56">
        <f>SUM(AQ1268:AQ1275)</f>
        <v/>
      </c>
      <c r="AR1212" s="56">
        <f>SUM(AR1268:AR1275)</f>
        <v/>
      </c>
      <c r="AS1212" s="56">
        <f>SUM(AS1268:AS1275)</f>
        <v/>
      </c>
      <c r="AT1212" s="56">
        <f>SUM(AT1268:AT1275)</f>
        <v/>
      </c>
      <c r="AU1212" s="56">
        <f>SUM(AU1268:AU1275)</f>
        <v/>
      </c>
      <c r="AV1212" s="56">
        <f>SUM(AV1268:AV1275)</f>
        <v/>
      </c>
      <c r="AW1212" s="56">
        <f>SUM(AW1268:AW1275)</f>
        <v/>
      </c>
      <c r="AX1212" s="56">
        <f>SUM(AX1268:AX1275)</f>
        <v/>
      </c>
      <c r="AY1212" s="56">
        <f>SUM(AY1268:AY1275)</f>
        <v/>
      </c>
    </row>
    <row r="1213" hidden="1" outlineLevel="1">
      <c r="A1213" s="54" t="inlineStr">
        <is>
          <t>eldem</t>
        </is>
      </c>
      <c r="B1213" s="54" t="inlineStr">
        <is>
          <t>ecy</t>
        </is>
      </c>
      <c r="C1213" s="54" t="inlineStr">
        <is>
          <t>nav</t>
        </is>
      </c>
      <c r="H1213" s="54">
        <f>INDEX(VarLab,MATCH($A1213,VarKey,0))&amp;INDEX(MemLab,MATCH($C1213&amp;"|"&amp;$B1213,MemKey,0))</f>
        <v/>
      </c>
      <c r="I1213" s="54">
        <f>INDEX(VarUnit,MATCH($A1213,VarKey,0))</f>
        <v/>
      </c>
      <c r="J1213" s="54">
        <f>INDEX(VarSrc,MATCH($A1213,VarKey,0))</f>
        <v/>
      </c>
      <c r="K1213" s="57">
        <f>CodePrefix&amp;$A1213&amp;IF($C1213="","","."&amp;$C1213&amp;"."&amp;$B1213)&amp;INDEX(VarEnd,MATCH($A1213,VarKey,0))&amp;K$5</f>
        <v/>
      </c>
      <c r="L1213" s="58">
        <f>SUMIF($C$629:$C$643,$C1213,L$629:L$643)</f>
        <v/>
      </c>
      <c r="M1213" s="59">
        <f>SUMIF($C$629:$C$643,$C1213,M$629:M$643)</f>
        <v/>
      </c>
      <c r="N1213" s="59">
        <f>SUMIF($C$629:$C$643,$C1213,N$629:N$643)</f>
        <v/>
      </c>
      <c r="O1213" s="59">
        <f>SUMIF($C$629:$C$643,$C1213,O$629:O$643)</f>
        <v/>
      </c>
      <c r="P1213" s="59">
        <f>SUMIF($C$629:$C$643,$C1213,P$629:P$643)</f>
        <v/>
      </c>
      <c r="Q1213" s="59">
        <f>SUMIF($C$629:$C$643,$C1213,Q$629:Q$643)</f>
        <v/>
      </c>
      <c r="R1213" s="59">
        <f>SUMIF($C$629:$C$643,$C1213,R$629:R$643)</f>
        <v/>
      </c>
      <c r="S1213" s="59">
        <f>SUMIF($C$629:$C$643,$C1213,S$629:S$643)</f>
        <v/>
      </c>
      <c r="T1213" s="59">
        <f>SUMIF($C$629:$C$643,$C1213,T$629:T$643)</f>
        <v/>
      </c>
      <c r="U1213" s="59">
        <f>SUMIF($C$629:$C$643,$C1213,U$629:U$643)</f>
        <v/>
      </c>
      <c r="V1213" s="59">
        <f>SUMIF($C$629:$C$643,$C1213,V$629:V$643)</f>
        <v/>
      </c>
      <c r="W1213" s="59">
        <f>SUMIF($C$629:$C$643,$C1213,W$629:W$643)</f>
        <v/>
      </c>
      <c r="X1213" s="59">
        <f>SUMIF($C$629:$C$643,$C1213,X$629:X$643)</f>
        <v/>
      </c>
      <c r="Y1213" s="59">
        <f>SUMIF($C$629:$C$643,$C1213,Y$629:Y$643)</f>
        <v/>
      </c>
      <c r="Z1213" s="59">
        <f>SUMIF($C$629:$C$643,$C1213,Z$629:Z$643)</f>
        <v/>
      </c>
      <c r="AA1213" s="59">
        <f>SUMIF($C$629:$C$643,$C1213,AA$629:AA$643)</f>
        <v/>
      </c>
      <c r="AB1213" s="59">
        <f>SUMIF($C$629:$C$643,$C1213,AB$629:AB$643)</f>
        <v/>
      </c>
      <c r="AC1213" s="59">
        <f>SUMIF($C$629:$C$643,$C1213,AC$629:AC$643)</f>
        <v/>
      </c>
      <c r="AD1213" s="59">
        <f>SUMIF($C$629:$C$643,$C1213,AD$629:AD$643)</f>
        <v/>
      </c>
      <c r="AF1213" s="57">
        <f>CodePrefix&amp;$A1213&amp;IF($C1213="","","."&amp;$C1213&amp;"."&amp;$B1213)&amp;INDEX(VarEnd,MATCH($A1213,VarKey,0))&amp;AF$5</f>
        <v/>
      </c>
      <c r="AG1213" s="58">
        <f>SUMIF($C$629:$C$643,$C1213,AG$629:AG$643)</f>
        <v/>
      </c>
      <c r="AH1213" s="59">
        <f>SUMIF($C$629:$C$643,$C1213,AH$629:AH$643)</f>
        <v/>
      </c>
      <c r="AI1213" s="59">
        <f>SUMIF($C$629:$C$643,$C1213,AI$629:AI$643)</f>
        <v/>
      </c>
      <c r="AJ1213" s="59">
        <f>SUMIF($C$629:$C$643,$C1213,AJ$629:AJ$643)</f>
        <v/>
      </c>
      <c r="AK1213" s="59">
        <f>SUMIF($C$629:$C$643,$C1213,AK$629:AK$643)</f>
        <v/>
      </c>
      <c r="AL1213" s="59">
        <f>SUMIF($C$629:$C$643,$C1213,AL$629:AL$643)</f>
        <v/>
      </c>
      <c r="AM1213" s="59">
        <f>SUMIF($C$629:$C$643,$C1213,AM$629:AM$643)</f>
        <v/>
      </c>
      <c r="AN1213" s="59">
        <f>SUMIF($C$629:$C$643,$C1213,AN$629:AN$643)</f>
        <v/>
      </c>
      <c r="AO1213" s="59">
        <f>SUMIF($C$629:$C$643,$C1213,AO$629:AO$643)</f>
        <v/>
      </c>
      <c r="AP1213" s="59">
        <f>SUMIF($C$629:$C$643,$C1213,AP$629:AP$643)</f>
        <v/>
      </c>
      <c r="AQ1213" s="59">
        <f>SUMIF($C$629:$C$643,$C1213,AQ$629:AQ$643)</f>
        <v/>
      </c>
      <c r="AR1213" s="59">
        <f>SUMIF($C$629:$C$643,$C1213,AR$629:AR$643)</f>
        <v/>
      </c>
      <c r="AS1213" s="59">
        <f>SUMIF($C$629:$C$643,$C1213,AS$629:AS$643)</f>
        <v/>
      </c>
      <c r="AT1213" s="59">
        <f>SUMIF($C$629:$C$643,$C1213,AT$629:AT$643)</f>
        <v/>
      </c>
      <c r="AU1213" s="59">
        <f>SUMIF($C$629:$C$643,$C1213,AU$629:AU$643)</f>
        <v/>
      </c>
      <c r="AV1213" s="59">
        <f>SUMIF($C$629:$C$643,$C1213,AV$629:AV$643)</f>
        <v/>
      </c>
      <c r="AW1213" s="59">
        <f>SUMIF($C$629:$C$643,$C1213,AW$629:AW$643)</f>
        <v/>
      </c>
      <c r="AX1213" s="59">
        <f>SUMIF($C$629:$C$643,$C1213,AX$629:AX$643)</f>
        <v/>
      </c>
      <c r="AY1213" s="59">
        <f>SUMIF($C$629:$C$643,$C1213,AY$629:AY$643)</f>
        <v/>
      </c>
    </row>
    <row r="1214" hidden="1" outlineLevel="2">
      <c r="A1214" s="14" t="inlineStr">
        <is>
          <t>ctxnew</t>
        </is>
      </c>
      <c r="B1214" s="14" t="inlineStr">
        <is>
          <t>coa</t>
        </is>
      </c>
      <c r="C1214" s="14" t="inlineStr">
        <is>
          <t>nav</t>
        </is>
      </c>
      <c r="D1214" s="36">
        <f>INDEX(Inputs!$W$5:$W$132,MATCH($B1214&amp;"|"&amp;$C1214,Inputs!$A$5:$A$132,0))</f>
        <v/>
      </c>
      <c r="E1214" s="36">
        <f>INDEX(Inputs!$L$5:$L$132,MATCH($B1214&amp;"|"&amp;$C1214,Inputs!$A$5:$A$132,0))</f>
        <v/>
      </c>
      <c r="F1214" s="36">
        <f>INDEX(Inputs!$M$5:$M$132,MATCH($B1214&amp;"|"&amp;$C1214,Inputs!$A$5:$A$132,0))</f>
        <v/>
      </c>
      <c r="G1214" s="35" t="n"/>
      <c r="H1214" s="14">
        <f>INDEX(VarLab,MATCH($A1214,VarKey,0))&amp;INDEX(MemLab,MATCH($C1214&amp;"|"&amp;$B1214,MemKey,0))</f>
        <v/>
      </c>
      <c r="I1214" s="14">
        <f>INDEX(VarUnit,MATCH($A1214,VarKey,0))</f>
        <v/>
      </c>
      <c r="J1214" s="14">
        <f>INDEX(VarSrc,MATCH($A1214,VarKey,0))</f>
        <v/>
      </c>
      <c r="K1214" s="11">
        <f>CodePrefix&amp;$A1214&amp;IF($C1214="","","."&amp;$C1214&amp;"."&amp;$B1214)&amp;INDEX(VarEnd,MATCH($A1214,VarKey,0))&amp;K$5</f>
        <v/>
      </c>
      <c r="L1214" s="37">
        <f>INDEX(L$263:L$279,$F1214)*$D1214*INDEX(L$23:L$30,$E1214)</f>
        <v/>
      </c>
      <c r="M1214" s="36">
        <f>INDEX(M$263:M$279,$F1214)*$D1214*INDEX(M$23:M$30,$E1214)</f>
        <v/>
      </c>
      <c r="N1214" s="36">
        <f>INDEX(N$263:N$279,$F1214)*$D1214*INDEX(N$23:N$30,$E1214)</f>
        <v/>
      </c>
      <c r="O1214" s="36">
        <f>INDEX(O$263:O$279,$F1214)*$D1214*INDEX(O$23:O$30,$E1214)</f>
        <v/>
      </c>
      <c r="P1214" s="36">
        <f>INDEX(P$263:P$279,$F1214)*$D1214*INDEX(P$23:P$30,$E1214)</f>
        <v/>
      </c>
      <c r="Q1214" s="36">
        <f>INDEX(Q$263:Q$279,$F1214)*$D1214*INDEX(Q$23:Q$30,$E1214)</f>
        <v/>
      </c>
      <c r="R1214" s="36">
        <f>INDEX(R$263:R$279,$F1214)*$D1214*INDEX(R$23:R$30,$E1214)</f>
        <v/>
      </c>
      <c r="S1214" s="36">
        <f>INDEX(S$263:S$279,$F1214)*$D1214*INDEX(S$23:S$30,$E1214)</f>
        <v/>
      </c>
      <c r="T1214" s="36">
        <f>INDEX(T$263:T$279,$F1214)*$D1214*INDEX(T$23:T$30,$E1214)</f>
        <v/>
      </c>
      <c r="U1214" s="36">
        <f>INDEX(U$263:U$279,$F1214)*$D1214*INDEX(U$23:U$30,$E1214)</f>
        <v/>
      </c>
      <c r="V1214" s="36">
        <f>INDEX(V$263:V$279,$F1214)*$D1214*INDEX(V$23:V$30,$E1214)</f>
        <v/>
      </c>
      <c r="W1214" s="36">
        <f>INDEX(W$263:W$279,$F1214)*$D1214*INDEX(W$23:W$30,$E1214)</f>
        <v/>
      </c>
      <c r="X1214" s="36">
        <f>INDEX(X$263:X$279,$F1214)*$D1214*INDEX(X$23:X$30,$E1214)</f>
        <v/>
      </c>
      <c r="Y1214" s="36">
        <f>INDEX(Y$263:Y$279,$F1214)*$D1214*INDEX(Y$23:Y$30,$E1214)</f>
        <v/>
      </c>
      <c r="Z1214" s="36">
        <f>INDEX(Z$263:Z$279,$F1214)*$D1214*INDEX(Z$23:Z$30,$E1214)</f>
        <v/>
      </c>
      <c r="AA1214" s="36">
        <f>INDEX(AA$263:AA$279,$F1214)*$D1214*INDEX(AA$23:AA$30,$E1214)</f>
        <v/>
      </c>
      <c r="AB1214" s="36">
        <f>INDEX(AB$263:AB$279,$F1214)*$D1214*INDEX(AB$23:AB$30,$E1214)</f>
        <v/>
      </c>
      <c r="AC1214" s="36">
        <f>INDEX(AC$263:AC$279,$F1214)*$D1214*INDEX(AC$23:AC$30,$E1214)</f>
        <v/>
      </c>
      <c r="AD1214" s="36">
        <f>INDEX(AD$263:AD$279,$F1214)*$D1214*INDEX(AD$23:AD$30,$E1214)</f>
        <v/>
      </c>
      <c r="AF1214" s="11">
        <f>CodePrefix&amp;$A1214&amp;IF($C1214="","","."&amp;$C1214&amp;"."&amp;$B1214)&amp;INDEX(VarEnd,MATCH($A1214,VarKey,0))&amp;AF$5</f>
        <v/>
      </c>
      <c r="AG1214" s="37">
        <f>INDEX(AG$263:AG$279,$F1214)*$D1214*INDEX(AG$23:AG$30,$E1214)</f>
        <v/>
      </c>
      <c r="AH1214" s="36">
        <f>INDEX(AH$263:AH$279,$F1214)*$D1214*INDEX(AH$23:AH$30,$E1214)</f>
        <v/>
      </c>
      <c r="AI1214" s="36">
        <f>INDEX(AI$263:AI$279,$F1214)*$D1214*INDEX(AI$23:AI$30,$E1214)</f>
        <v/>
      </c>
      <c r="AJ1214" s="36">
        <f>INDEX(AJ$263:AJ$279,$F1214)*$D1214*INDEX(AJ$23:AJ$30,$E1214)</f>
        <v/>
      </c>
      <c r="AK1214" s="36">
        <f>INDEX(AK$263:AK$279,$F1214)*$D1214*INDEX(AK$23:AK$30,$E1214)</f>
        <v/>
      </c>
      <c r="AL1214" s="36">
        <f>INDEX(AL$263:AL$279,$F1214)*$D1214*INDEX(AL$23:AL$30,$E1214)</f>
        <v/>
      </c>
      <c r="AM1214" s="36">
        <f>INDEX(AM$263:AM$279,$F1214)*$D1214*INDEX(AM$23:AM$30,$E1214)</f>
        <v/>
      </c>
      <c r="AN1214" s="36">
        <f>INDEX(AN$263:AN$279,$F1214)*$D1214*INDEX(AN$23:AN$30,$E1214)</f>
        <v/>
      </c>
      <c r="AO1214" s="36">
        <f>INDEX(AO$263:AO$279,$F1214)*$D1214*INDEX(AO$23:AO$30,$E1214)</f>
        <v/>
      </c>
      <c r="AP1214" s="36">
        <f>INDEX(AP$263:AP$279,$F1214)*$D1214*INDEX(AP$23:AP$30,$E1214)</f>
        <v/>
      </c>
      <c r="AQ1214" s="36">
        <f>INDEX(AQ$263:AQ$279,$F1214)*$D1214*INDEX(AQ$23:AQ$30,$E1214)</f>
        <v/>
      </c>
      <c r="AR1214" s="36">
        <f>INDEX(AR$263:AR$279,$F1214)*$D1214*INDEX(AR$23:AR$30,$E1214)</f>
        <v/>
      </c>
      <c r="AS1214" s="36">
        <f>INDEX(AS$263:AS$279,$F1214)*$D1214*INDEX(AS$23:AS$30,$E1214)</f>
        <v/>
      </c>
      <c r="AT1214" s="36">
        <f>INDEX(AT$263:AT$279,$F1214)*$D1214*INDEX(AT$23:AT$30,$E1214)</f>
        <v/>
      </c>
      <c r="AU1214" s="36">
        <f>INDEX(AU$263:AU$279,$F1214)*$D1214*INDEX(AU$23:AU$30,$E1214)</f>
        <v/>
      </c>
      <c r="AV1214" s="36">
        <f>INDEX(AV$263:AV$279,$F1214)*$D1214*INDEX(AV$23:AV$30,$E1214)</f>
        <v/>
      </c>
      <c r="AW1214" s="36">
        <f>INDEX(AW$263:AW$279,$F1214)*$D1214*INDEX(AW$23:AW$30,$E1214)</f>
        <v/>
      </c>
      <c r="AX1214" s="36">
        <f>INDEX(AX$263:AX$279,$F1214)*$D1214*INDEX(AX$23:AX$30,$E1214)</f>
        <v/>
      </c>
      <c r="AY1214" s="36">
        <f>INDEX(AY$263:AY$279,$F1214)*$D1214*INDEX(AY$23:AY$30,$E1214)</f>
        <v/>
      </c>
    </row>
    <row r="1215" hidden="1" outlineLevel="2">
      <c r="A1215" s="14" t="inlineStr">
        <is>
          <t>ctxnew</t>
        </is>
      </c>
      <c r="B1215" s="14" t="inlineStr">
        <is>
          <t>nga</t>
        </is>
      </c>
      <c r="C1215" s="14" t="inlineStr">
        <is>
          <t>nav</t>
        </is>
      </c>
      <c r="D1215" s="36">
        <f>INDEX(Inputs!$W$5:$W$132,MATCH($B1215&amp;"|"&amp;$C1215,Inputs!$A$5:$A$132,0))</f>
        <v/>
      </c>
      <c r="E1215" s="36">
        <f>INDEX(Inputs!$L$5:$L$132,MATCH($B1215&amp;"|"&amp;$C1215,Inputs!$A$5:$A$132,0))</f>
        <v/>
      </c>
      <c r="F1215" s="36">
        <f>INDEX(Inputs!$M$5:$M$132,MATCH($B1215&amp;"|"&amp;$C1215,Inputs!$A$5:$A$132,0))</f>
        <v/>
      </c>
      <c r="G1215" s="35" t="n"/>
      <c r="H1215" s="14">
        <f>INDEX(VarLab,MATCH($A1215,VarKey,0))&amp;INDEX(MemLab,MATCH($C1215&amp;"|"&amp;$B1215,MemKey,0))</f>
        <v/>
      </c>
      <c r="I1215" s="14">
        <f>INDEX(VarUnit,MATCH($A1215,VarKey,0))</f>
        <v/>
      </c>
      <c r="J1215" s="14">
        <f>INDEX(VarSrc,MATCH($A1215,VarKey,0))</f>
        <v/>
      </c>
      <c r="K1215" s="11">
        <f>CodePrefix&amp;$A1215&amp;IF($C1215="","","."&amp;$C1215&amp;"."&amp;$B1215)&amp;INDEX(VarEnd,MATCH($A1215,VarKey,0))&amp;K$5</f>
        <v/>
      </c>
      <c r="L1215" s="37">
        <f>INDEX(L$263:L$279,$F1215)*$D1215*INDEX(L$23:L$30,$E1215)</f>
        <v/>
      </c>
      <c r="M1215" s="36">
        <f>INDEX(M$263:M$279,$F1215)*$D1215*INDEX(M$23:M$30,$E1215)</f>
        <v/>
      </c>
      <c r="N1215" s="36">
        <f>INDEX(N$263:N$279,$F1215)*$D1215*INDEX(N$23:N$30,$E1215)</f>
        <v/>
      </c>
      <c r="O1215" s="36">
        <f>INDEX(O$263:O$279,$F1215)*$D1215*INDEX(O$23:O$30,$E1215)</f>
        <v/>
      </c>
      <c r="P1215" s="36">
        <f>INDEX(P$263:P$279,$F1215)*$D1215*INDEX(P$23:P$30,$E1215)</f>
        <v/>
      </c>
      <c r="Q1215" s="36">
        <f>INDEX(Q$263:Q$279,$F1215)*$D1215*INDEX(Q$23:Q$30,$E1215)</f>
        <v/>
      </c>
      <c r="R1215" s="36">
        <f>INDEX(R$263:R$279,$F1215)*$D1215*INDEX(R$23:R$30,$E1215)</f>
        <v/>
      </c>
      <c r="S1215" s="36">
        <f>INDEX(S$263:S$279,$F1215)*$D1215*INDEX(S$23:S$30,$E1215)</f>
        <v/>
      </c>
      <c r="T1215" s="36">
        <f>INDEX(T$263:T$279,$F1215)*$D1215*INDEX(T$23:T$30,$E1215)</f>
        <v/>
      </c>
      <c r="U1215" s="36">
        <f>INDEX(U$263:U$279,$F1215)*$D1215*INDEX(U$23:U$30,$E1215)</f>
        <v/>
      </c>
      <c r="V1215" s="36">
        <f>INDEX(V$263:V$279,$F1215)*$D1215*INDEX(V$23:V$30,$E1215)</f>
        <v/>
      </c>
      <c r="W1215" s="36">
        <f>INDEX(W$263:W$279,$F1215)*$D1215*INDEX(W$23:W$30,$E1215)</f>
        <v/>
      </c>
      <c r="X1215" s="36">
        <f>INDEX(X$263:X$279,$F1215)*$D1215*INDEX(X$23:X$30,$E1215)</f>
        <v/>
      </c>
      <c r="Y1215" s="36">
        <f>INDEX(Y$263:Y$279,$F1215)*$D1215*INDEX(Y$23:Y$30,$E1215)</f>
        <v/>
      </c>
      <c r="Z1215" s="36">
        <f>INDEX(Z$263:Z$279,$F1215)*$D1215*INDEX(Z$23:Z$30,$E1215)</f>
        <v/>
      </c>
      <c r="AA1215" s="36">
        <f>INDEX(AA$263:AA$279,$F1215)*$D1215*INDEX(AA$23:AA$30,$E1215)</f>
        <v/>
      </c>
      <c r="AB1215" s="36">
        <f>INDEX(AB$263:AB$279,$F1215)*$D1215*INDEX(AB$23:AB$30,$E1215)</f>
        <v/>
      </c>
      <c r="AC1215" s="36">
        <f>INDEX(AC$263:AC$279,$F1215)*$D1215*INDEX(AC$23:AC$30,$E1215)</f>
        <v/>
      </c>
      <c r="AD1215" s="36">
        <f>INDEX(AD$263:AD$279,$F1215)*$D1215*INDEX(AD$23:AD$30,$E1215)</f>
        <v/>
      </c>
      <c r="AF1215" s="11">
        <f>CodePrefix&amp;$A1215&amp;IF($C1215="","","."&amp;$C1215&amp;"."&amp;$B1215)&amp;INDEX(VarEnd,MATCH($A1215,VarKey,0))&amp;AF$5</f>
        <v/>
      </c>
      <c r="AG1215" s="37">
        <f>INDEX(AG$263:AG$279,$F1215)*$D1215*INDEX(AG$23:AG$30,$E1215)</f>
        <v/>
      </c>
      <c r="AH1215" s="36">
        <f>INDEX(AH$263:AH$279,$F1215)*$D1215*INDEX(AH$23:AH$30,$E1215)</f>
        <v/>
      </c>
      <c r="AI1215" s="36">
        <f>INDEX(AI$263:AI$279,$F1215)*$D1215*INDEX(AI$23:AI$30,$E1215)</f>
        <v/>
      </c>
      <c r="AJ1215" s="36">
        <f>INDEX(AJ$263:AJ$279,$F1215)*$D1215*INDEX(AJ$23:AJ$30,$E1215)</f>
        <v/>
      </c>
      <c r="AK1215" s="36">
        <f>INDEX(AK$263:AK$279,$F1215)*$D1215*INDEX(AK$23:AK$30,$E1215)</f>
        <v/>
      </c>
      <c r="AL1215" s="36">
        <f>INDEX(AL$263:AL$279,$F1215)*$D1215*INDEX(AL$23:AL$30,$E1215)</f>
        <v/>
      </c>
      <c r="AM1215" s="36">
        <f>INDEX(AM$263:AM$279,$F1215)*$D1215*INDEX(AM$23:AM$30,$E1215)</f>
        <v/>
      </c>
      <c r="AN1215" s="36">
        <f>INDEX(AN$263:AN$279,$F1215)*$D1215*INDEX(AN$23:AN$30,$E1215)</f>
        <v/>
      </c>
      <c r="AO1215" s="36">
        <f>INDEX(AO$263:AO$279,$F1215)*$D1215*INDEX(AO$23:AO$30,$E1215)</f>
        <v/>
      </c>
      <c r="AP1215" s="36">
        <f>INDEX(AP$263:AP$279,$F1215)*$D1215*INDEX(AP$23:AP$30,$E1215)</f>
        <v/>
      </c>
      <c r="AQ1215" s="36">
        <f>INDEX(AQ$263:AQ$279,$F1215)*$D1215*INDEX(AQ$23:AQ$30,$E1215)</f>
        <v/>
      </c>
      <c r="AR1215" s="36">
        <f>INDEX(AR$263:AR$279,$F1215)*$D1215*INDEX(AR$23:AR$30,$E1215)</f>
        <v/>
      </c>
      <c r="AS1215" s="36">
        <f>INDEX(AS$263:AS$279,$F1215)*$D1215*INDEX(AS$23:AS$30,$E1215)</f>
        <v/>
      </c>
      <c r="AT1215" s="36">
        <f>INDEX(AT$263:AT$279,$F1215)*$D1215*INDEX(AT$23:AT$30,$E1215)</f>
        <v/>
      </c>
      <c r="AU1215" s="36">
        <f>INDEX(AU$263:AU$279,$F1215)*$D1215*INDEX(AU$23:AU$30,$E1215)</f>
        <v/>
      </c>
      <c r="AV1215" s="36">
        <f>INDEX(AV$263:AV$279,$F1215)*$D1215*INDEX(AV$23:AV$30,$E1215)</f>
        <v/>
      </c>
      <c r="AW1215" s="36">
        <f>INDEX(AW$263:AW$279,$F1215)*$D1215*INDEX(AW$23:AW$30,$E1215)</f>
        <v/>
      </c>
      <c r="AX1215" s="36">
        <f>INDEX(AX$263:AX$279,$F1215)*$D1215*INDEX(AX$23:AX$30,$E1215)</f>
        <v/>
      </c>
      <c r="AY1215" s="36">
        <f>INDEX(AY$263:AY$279,$F1215)*$D1215*INDEX(AY$23:AY$30,$E1215)</f>
        <v/>
      </c>
    </row>
    <row r="1216" hidden="1" outlineLevel="2">
      <c r="A1216" s="14" t="inlineStr">
        <is>
          <t>ctxnew</t>
        </is>
      </c>
      <c r="B1216" s="14" t="inlineStr">
        <is>
          <t>gso</t>
        </is>
      </c>
      <c r="C1216" s="14" t="inlineStr">
        <is>
          <t>nav</t>
        </is>
      </c>
      <c r="D1216" s="36">
        <f>INDEX(Inputs!$W$5:$W$132,MATCH($B1216&amp;"|"&amp;$C1216,Inputs!$A$5:$A$132,0))</f>
        <v/>
      </c>
      <c r="E1216" s="36">
        <f>INDEX(Inputs!$L$5:$L$132,MATCH($B1216&amp;"|"&amp;$C1216,Inputs!$A$5:$A$132,0))</f>
        <v/>
      </c>
      <c r="F1216" s="36">
        <f>INDEX(Inputs!$M$5:$M$132,MATCH($B1216&amp;"|"&amp;$C1216,Inputs!$A$5:$A$132,0))</f>
        <v/>
      </c>
      <c r="G1216" s="35" t="n"/>
      <c r="H1216" s="14">
        <f>INDEX(VarLab,MATCH($A1216,VarKey,0))&amp;INDEX(MemLab,MATCH($C1216&amp;"|"&amp;$B1216,MemKey,0))</f>
        <v/>
      </c>
      <c r="I1216" s="14">
        <f>INDEX(VarUnit,MATCH($A1216,VarKey,0))</f>
        <v/>
      </c>
      <c r="J1216" s="14">
        <f>INDEX(VarSrc,MATCH($A1216,VarKey,0))</f>
        <v/>
      </c>
      <c r="K1216" s="11">
        <f>CodePrefix&amp;$A1216&amp;IF($C1216="","","."&amp;$C1216&amp;"."&amp;$B1216)&amp;INDEX(VarEnd,MATCH($A1216,VarKey,0))&amp;K$5</f>
        <v/>
      </c>
      <c r="L1216" s="37">
        <f>INDEX(L$263:L$279,$F1216)*$D1216*INDEX(L$23:L$30,$E1216)</f>
        <v/>
      </c>
      <c r="M1216" s="36">
        <f>INDEX(M$263:M$279,$F1216)*$D1216*INDEX(M$23:M$30,$E1216)</f>
        <v/>
      </c>
      <c r="N1216" s="36">
        <f>INDEX(N$263:N$279,$F1216)*$D1216*INDEX(N$23:N$30,$E1216)</f>
        <v/>
      </c>
      <c r="O1216" s="36">
        <f>INDEX(O$263:O$279,$F1216)*$D1216*INDEX(O$23:O$30,$E1216)</f>
        <v/>
      </c>
      <c r="P1216" s="36">
        <f>INDEX(P$263:P$279,$F1216)*$D1216*INDEX(P$23:P$30,$E1216)</f>
        <v/>
      </c>
      <c r="Q1216" s="36">
        <f>INDEX(Q$263:Q$279,$F1216)*$D1216*INDEX(Q$23:Q$30,$E1216)</f>
        <v/>
      </c>
      <c r="R1216" s="36">
        <f>INDEX(R$263:R$279,$F1216)*$D1216*INDEX(R$23:R$30,$E1216)</f>
        <v/>
      </c>
      <c r="S1216" s="36">
        <f>INDEX(S$263:S$279,$F1216)*$D1216*INDEX(S$23:S$30,$E1216)</f>
        <v/>
      </c>
      <c r="T1216" s="36">
        <f>INDEX(T$263:T$279,$F1216)*$D1216*INDEX(T$23:T$30,$E1216)</f>
        <v/>
      </c>
      <c r="U1216" s="36">
        <f>INDEX(U$263:U$279,$F1216)*$D1216*INDEX(U$23:U$30,$E1216)</f>
        <v/>
      </c>
      <c r="V1216" s="36">
        <f>INDEX(V$263:V$279,$F1216)*$D1216*INDEX(V$23:V$30,$E1216)</f>
        <v/>
      </c>
      <c r="W1216" s="36">
        <f>INDEX(W$263:W$279,$F1216)*$D1216*INDEX(W$23:W$30,$E1216)</f>
        <v/>
      </c>
      <c r="X1216" s="36">
        <f>INDEX(X$263:X$279,$F1216)*$D1216*INDEX(X$23:X$30,$E1216)</f>
        <v/>
      </c>
      <c r="Y1216" s="36">
        <f>INDEX(Y$263:Y$279,$F1216)*$D1216*INDEX(Y$23:Y$30,$E1216)</f>
        <v/>
      </c>
      <c r="Z1216" s="36">
        <f>INDEX(Z$263:Z$279,$F1216)*$D1216*INDEX(Z$23:Z$30,$E1216)</f>
        <v/>
      </c>
      <c r="AA1216" s="36">
        <f>INDEX(AA$263:AA$279,$F1216)*$D1216*INDEX(AA$23:AA$30,$E1216)</f>
        <v/>
      </c>
      <c r="AB1216" s="36">
        <f>INDEX(AB$263:AB$279,$F1216)*$D1216*INDEX(AB$23:AB$30,$E1216)</f>
        <v/>
      </c>
      <c r="AC1216" s="36">
        <f>INDEX(AC$263:AC$279,$F1216)*$D1216*INDEX(AC$23:AC$30,$E1216)</f>
        <v/>
      </c>
      <c r="AD1216" s="36">
        <f>INDEX(AD$263:AD$279,$F1216)*$D1216*INDEX(AD$23:AD$30,$E1216)</f>
        <v/>
      </c>
      <c r="AF1216" s="11">
        <f>CodePrefix&amp;$A1216&amp;IF($C1216="","","."&amp;$C1216&amp;"."&amp;$B1216)&amp;INDEX(VarEnd,MATCH($A1216,VarKey,0))&amp;AF$5</f>
        <v/>
      </c>
      <c r="AG1216" s="37">
        <f>INDEX(AG$263:AG$279,$F1216)*$D1216*INDEX(AG$23:AG$30,$E1216)</f>
        <v/>
      </c>
      <c r="AH1216" s="36">
        <f>INDEX(AH$263:AH$279,$F1216)*$D1216*INDEX(AH$23:AH$30,$E1216)</f>
        <v/>
      </c>
      <c r="AI1216" s="36">
        <f>INDEX(AI$263:AI$279,$F1216)*$D1216*INDEX(AI$23:AI$30,$E1216)</f>
        <v/>
      </c>
      <c r="AJ1216" s="36">
        <f>INDEX(AJ$263:AJ$279,$F1216)*$D1216*INDEX(AJ$23:AJ$30,$E1216)</f>
        <v/>
      </c>
      <c r="AK1216" s="36">
        <f>INDEX(AK$263:AK$279,$F1216)*$D1216*INDEX(AK$23:AK$30,$E1216)</f>
        <v/>
      </c>
      <c r="AL1216" s="36">
        <f>INDEX(AL$263:AL$279,$F1216)*$D1216*INDEX(AL$23:AL$30,$E1216)</f>
        <v/>
      </c>
      <c r="AM1216" s="36">
        <f>INDEX(AM$263:AM$279,$F1216)*$D1216*INDEX(AM$23:AM$30,$E1216)</f>
        <v/>
      </c>
      <c r="AN1216" s="36">
        <f>INDEX(AN$263:AN$279,$F1216)*$D1216*INDEX(AN$23:AN$30,$E1216)</f>
        <v/>
      </c>
      <c r="AO1216" s="36">
        <f>INDEX(AO$263:AO$279,$F1216)*$D1216*INDEX(AO$23:AO$30,$E1216)</f>
        <v/>
      </c>
      <c r="AP1216" s="36">
        <f>INDEX(AP$263:AP$279,$F1216)*$D1216*INDEX(AP$23:AP$30,$E1216)</f>
        <v/>
      </c>
      <c r="AQ1216" s="36">
        <f>INDEX(AQ$263:AQ$279,$F1216)*$D1216*INDEX(AQ$23:AQ$30,$E1216)</f>
        <v/>
      </c>
      <c r="AR1216" s="36">
        <f>INDEX(AR$263:AR$279,$F1216)*$D1216*INDEX(AR$23:AR$30,$E1216)</f>
        <v/>
      </c>
      <c r="AS1216" s="36">
        <f>INDEX(AS$263:AS$279,$F1216)*$D1216*INDEX(AS$23:AS$30,$E1216)</f>
        <v/>
      </c>
      <c r="AT1216" s="36">
        <f>INDEX(AT$263:AT$279,$F1216)*$D1216*INDEX(AT$23:AT$30,$E1216)</f>
        <v/>
      </c>
      <c r="AU1216" s="36">
        <f>INDEX(AU$263:AU$279,$F1216)*$D1216*INDEX(AU$23:AU$30,$E1216)</f>
        <v/>
      </c>
      <c r="AV1216" s="36">
        <f>INDEX(AV$263:AV$279,$F1216)*$D1216*INDEX(AV$23:AV$30,$E1216)</f>
        <v/>
      </c>
      <c r="AW1216" s="36">
        <f>INDEX(AW$263:AW$279,$F1216)*$D1216*INDEX(AW$23:AW$30,$E1216)</f>
        <v/>
      </c>
      <c r="AX1216" s="36">
        <f>INDEX(AX$263:AX$279,$F1216)*$D1216*INDEX(AX$23:AX$30,$E1216)</f>
        <v/>
      </c>
      <c r="AY1216" s="36">
        <f>INDEX(AY$263:AY$279,$F1216)*$D1216*INDEX(AY$23:AY$30,$E1216)</f>
        <v/>
      </c>
    </row>
    <row r="1217" hidden="1" outlineLevel="2">
      <c r="A1217" s="14" t="inlineStr">
        <is>
          <t>ctxnew</t>
        </is>
      </c>
      <c r="B1217" s="14" t="inlineStr">
        <is>
          <t>die</t>
        </is>
      </c>
      <c r="C1217" s="14" t="inlineStr">
        <is>
          <t>nav</t>
        </is>
      </c>
      <c r="D1217" s="36">
        <f>INDEX(Inputs!$W$5:$W$132,MATCH($B1217&amp;"|"&amp;$C1217,Inputs!$A$5:$A$132,0))</f>
        <v/>
      </c>
      <c r="E1217" s="36">
        <f>INDEX(Inputs!$L$5:$L$132,MATCH($B1217&amp;"|"&amp;$C1217,Inputs!$A$5:$A$132,0))</f>
        <v/>
      </c>
      <c r="F1217" s="36">
        <f>INDEX(Inputs!$M$5:$M$132,MATCH($B1217&amp;"|"&amp;$C1217,Inputs!$A$5:$A$132,0))</f>
        <v/>
      </c>
      <c r="G1217" s="35" t="n"/>
      <c r="H1217" s="14">
        <f>INDEX(VarLab,MATCH($A1217,VarKey,0))&amp;INDEX(MemLab,MATCH($C1217&amp;"|"&amp;$B1217,MemKey,0))</f>
        <v/>
      </c>
      <c r="I1217" s="14">
        <f>INDEX(VarUnit,MATCH($A1217,VarKey,0))</f>
        <v/>
      </c>
      <c r="J1217" s="14">
        <f>INDEX(VarSrc,MATCH($A1217,VarKey,0))</f>
        <v/>
      </c>
      <c r="K1217" s="11">
        <f>CodePrefix&amp;$A1217&amp;IF($C1217="","","."&amp;$C1217&amp;"."&amp;$B1217)&amp;INDEX(VarEnd,MATCH($A1217,VarKey,0))&amp;K$5</f>
        <v/>
      </c>
      <c r="L1217" s="37">
        <f>INDEX(L$263:L$279,$F1217)*$D1217*INDEX(L$23:L$30,$E1217)</f>
        <v/>
      </c>
      <c r="M1217" s="36">
        <f>INDEX(M$263:M$279,$F1217)*$D1217*INDEX(M$23:M$30,$E1217)</f>
        <v/>
      </c>
      <c r="N1217" s="36">
        <f>INDEX(N$263:N$279,$F1217)*$D1217*INDEX(N$23:N$30,$E1217)</f>
        <v/>
      </c>
      <c r="O1217" s="36">
        <f>INDEX(O$263:O$279,$F1217)*$D1217*INDEX(O$23:O$30,$E1217)</f>
        <v/>
      </c>
      <c r="P1217" s="36">
        <f>INDEX(P$263:P$279,$F1217)*$D1217*INDEX(P$23:P$30,$E1217)</f>
        <v/>
      </c>
      <c r="Q1217" s="36">
        <f>INDEX(Q$263:Q$279,$F1217)*$D1217*INDEX(Q$23:Q$30,$E1217)</f>
        <v/>
      </c>
      <c r="R1217" s="36">
        <f>INDEX(R$263:R$279,$F1217)*$D1217*INDEX(R$23:R$30,$E1217)</f>
        <v/>
      </c>
      <c r="S1217" s="36">
        <f>INDEX(S$263:S$279,$F1217)*$D1217*INDEX(S$23:S$30,$E1217)</f>
        <v/>
      </c>
      <c r="T1217" s="36">
        <f>INDEX(T$263:T$279,$F1217)*$D1217*INDEX(T$23:T$30,$E1217)</f>
        <v/>
      </c>
      <c r="U1217" s="36">
        <f>INDEX(U$263:U$279,$F1217)*$D1217*INDEX(U$23:U$30,$E1217)</f>
        <v/>
      </c>
      <c r="V1217" s="36">
        <f>INDEX(V$263:V$279,$F1217)*$D1217*INDEX(V$23:V$30,$E1217)</f>
        <v/>
      </c>
      <c r="W1217" s="36">
        <f>INDEX(W$263:W$279,$F1217)*$D1217*INDEX(W$23:W$30,$E1217)</f>
        <v/>
      </c>
      <c r="X1217" s="36">
        <f>INDEX(X$263:X$279,$F1217)*$D1217*INDEX(X$23:X$30,$E1217)</f>
        <v/>
      </c>
      <c r="Y1217" s="36">
        <f>INDEX(Y$263:Y$279,$F1217)*$D1217*INDEX(Y$23:Y$30,$E1217)</f>
        <v/>
      </c>
      <c r="Z1217" s="36">
        <f>INDEX(Z$263:Z$279,$F1217)*$D1217*INDEX(Z$23:Z$30,$E1217)</f>
        <v/>
      </c>
      <c r="AA1217" s="36">
        <f>INDEX(AA$263:AA$279,$F1217)*$D1217*INDEX(AA$23:AA$30,$E1217)</f>
        <v/>
      </c>
      <c r="AB1217" s="36">
        <f>INDEX(AB$263:AB$279,$F1217)*$D1217*INDEX(AB$23:AB$30,$E1217)</f>
        <v/>
      </c>
      <c r="AC1217" s="36">
        <f>INDEX(AC$263:AC$279,$F1217)*$D1217*INDEX(AC$23:AC$30,$E1217)</f>
        <v/>
      </c>
      <c r="AD1217" s="36">
        <f>INDEX(AD$263:AD$279,$F1217)*$D1217*INDEX(AD$23:AD$30,$E1217)</f>
        <v/>
      </c>
      <c r="AF1217" s="11">
        <f>CodePrefix&amp;$A1217&amp;IF($C1217="","","."&amp;$C1217&amp;"."&amp;$B1217)&amp;INDEX(VarEnd,MATCH($A1217,VarKey,0))&amp;AF$5</f>
        <v/>
      </c>
      <c r="AG1217" s="37">
        <f>INDEX(AG$263:AG$279,$F1217)*$D1217*INDEX(AG$23:AG$30,$E1217)</f>
        <v/>
      </c>
      <c r="AH1217" s="36">
        <f>INDEX(AH$263:AH$279,$F1217)*$D1217*INDEX(AH$23:AH$30,$E1217)</f>
        <v/>
      </c>
      <c r="AI1217" s="36">
        <f>INDEX(AI$263:AI$279,$F1217)*$D1217*INDEX(AI$23:AI$30,$E1217)</f>
        <v/>
      </c>
      <c r="AJ1217" s="36">
        <f>INDEX(AJ$263:AJ$279,$F1217)*$D1217*INDEX(AJ$23:AJ$30,$E1217)</f>
        <v/>
      </c>
      <c r="AK1217" s="36">
        <f>INDEX(AK$263:AK$279,$F1217)*$D1217*INDEX(AK$23:AK$30,$E1217)</f>
        <v/>
      </c>
      <c r="AL1217" s="36">
        <f>INDEX(AL$263:AL$279,$F1217)*$D1217*INDEX(AL$23:AL$30,$E1217)</f>
        <v/>
      </c>
      <c r="AM1217" s="36">
        <f>INDEX(AM$263:AM$279,$F1217)*$D1217*INDEX(AM$23:AM$30,$E1217)</f>
        <v/>
      </c>
      <c r="AN1217" s="36">
        <f>INDEX(AN$263:AN$279,$F1217)*$D1217*INDEX(AN$23:AN$30,$E1217)</f>
        <v/>
      </c>
      <c r="AO1217" s="36">
        <f>INDEX(AO$263:AO$279,$F1217)*$D1217*INDEX(AO$23:AO$30,$E1217)</f>
        <v/>
      </c>
      <c r="AP1217" s="36">
        <f>INDEX(AP$263:AP$279,$F1217)*$D1217*INDEX(AP$23:AP$30,$E1217)</f>
        <v/>
      </c>
      <c r="AQ1217" s="36">
        <f>INDEX(AQ$263:AQ$279,$F1217)*$D1217*INDEX(AQ$23:AQ$30,$E1217)</f>
        <v/>
      </c>
      <c r="AR1217" s="36">
        <f>INDEX(AR$263:AR$279,$F1217)*$D1217*INDEX(AR$23:AR$30,$E1217)</f>
        <v/>
      </c>
      <c r="AS1217" s="36">
        <f>INDEX(AS$263:AS$279,$F1217)*$D1217*INDEX(AS$23:AS$30,$E1217)</f>
        <v/>
      </c>
      <c r="AT1217" s="36">
        <f>INDEX(AT$263:AT$279,$F1217)*$D1217*INDEX(AT$23:AT$30,$E1217)</f>
        <v/>
      </c>
      <c r="AU1217" s="36">
        <f>INDEX(AU$263:AU$279,$F1217)*$D1217*INDEX(AU$23:AU$30,$E1217)</f>
        <v/>
      </c>
      <c r="AV1217" s="36">
        <f>INDEX(AV$263:AV$279,$F1217)*$D1217*INDEX(AV$23:AV$30,$E1217)</f>
        <v/>
      </c>
      <c r="AW1217" s="36">
        <f>INDEX(AW$263:AW$279,$F1217)*$D1217*INDEX(AW$23:AW$30,$E1217)</f>
        <v/>
      </c>
      <c r="AX1217" s="36">
        <f>INDEX(AX$263:AX$279,$F1217)*$D1217*INDEX(AX$23:AX$30,$E1217)</f>
        <v/>
      </c>
      <c r="AY1217" s="36">
        <f>INDEX(AY$263:AY$279,$F1217)*$D1217*INDEX(AY$23:AY$30,$E1217)</f>
        <v/>
      </c>
    </row>
    <row r="1218" hidden="1" outlineLevel="2">
      <c r="A1218" s="14" t="inlineStr">
        <is>
          <t>ctxnew</t>
        </is>
      </c>
      <c r="B1218" s="14" t="inlineStr">
        <is>
          <t>lpg</t>
        </is>
      </c>
      <c r="C1218" s="14" t="inlineStr">
        <is>
          <t>nav</t>
        </is>
      </c>
      <c r="D1218" s="36">
        <f>INDEX(Inputs!$W$5:$W$132,MATCH($B1218&amp;"|"&amp;$C1218,Inputs!$A$5:$A$132,0))</f>
        <v/>
      </c>
      <c r="E1218" s="36">
        <f>INDEX(Inputs!$L$5:$L$132,MATCH($B1218&amp;"|"&amp;$C1218,Inputs!$A$5:$A$132,0))</f>
        <v/>
      </c>
      <c r="F1218" s="36">
        <f>INDEX(Inputs!$M$5:$M$132,MATCH($B1218&amp;"|"&amp;$C1218,Inputs!$A$5:$A$132,0))</f>
        <v/>
      </c>
      <c r="G1218" s="35" t="n"/>
      <c r="H1218" s="14">
        <f>INDEX(VarLab,MATCH($A1218,VarKey,0))&amp;INDEX(MemLab,MATCH($C1218&amp;"|"&amp;$B1218,MemKey,0))</f>
        <v/>
      </c>
      <c r="I1218" s="14">
        <f>INDEX(VarUnit,MATCH($A1218,VarKey,0))</f>
        <v/>
      </c>
      <c r="J1218" s="14">
        <f>INDEX(VarSrc,MATCH($A1218,VarKey,0))</f>
        <v/>
      </c>
      <c r="K1218" s="11">
        <f>CodePrefix&amp;$A1218&amp;IF($C1218="","","."&amp;$C1218&amp;"."&amp;$B1218)&amp;INDEX(VarEnd,MATCH($A1218,VarKey,0))&amp;K$5</f>
        <v/>
      </c>
      <c r="L1218" s="37">
        <f>INDEX(L$263:L$279,$F1218)*$D1218*INDEX(L$23:L$30,$E1218)</f>
        <v/>
      </c>
      <c r="M1218" s="36">
        <f>INDEX(M$263:M$279,$F1218)*$D1218*INDEX(M$23:M$30,$E1218)</f>
        <v/>
      </c>
      <c r="N1218" s="36">
        <f>INDEX(N$263:N$279,$F1218)*$D1218*INDEX(N$23:N$30,$E1218)</f>
        <v/>
      </c>
      <c r="O1218" s="36">
        <f>INDEX(O$263:O$279,$F1218)*$D1218*INDEX(O$23:O$30,$E1218)</f>
        <v/>
      </c>
      <c r="P1218" s="36">
        <f>INDEX(P$263:P$279,$F1218)*$D1218*INDEX(P$23:P$30,$E1218)</f>
        <v/>
      </c>
      <c r="Q1218" s="36">
        <f>INDEX(Q$263:Q$279,$F1218)*$D1218*INDEX(Q$23:Q$30,$E1218)</f>
        <v/>
      </c>
      <c r="R1218" s="36">
        <f>INDEX(R$263:R$279,$F1218)*$D1218*INDEX(R$23:R$30,$E1218)</f>
        <v/>
      </c>
      <c r="S1218" s="36">
        <f>INDEX(S$263:S$279,$F1218)*$D1218*INDEX(S$23:S$30,$E1218)</f>
        <v/>
      </c>
      <c r="T1218" s="36">
        <f>INDEX(T$263:T$279,$F1218)*$D1218*INDEX(T$23:T$30,$E1218)</f>
        <v/>
      </c>
      <c r="U1218" s="36">
        <f>INDEX(U$263:U$279,$F1218)*$D1218*INDEX(U$23:U$30,$E1218)</f>
        <v/>
      </c>
      <c r="V1218" s="36">
        <f>INDEX(V$263:V$279,$F1218)*$D1218*INDEX(V$23:V$30,$E1218)</f>
        <v/>
      </c>
      <c r="W1218" s="36">
        <f>INDEX(W$263:W$279,$F1218)*$D1218*INDEX(W$23:W$30,$E1218)</f>
        <v/>
      </c>
      <c r="X1218" s="36">
        <f>INDEX(X$263:X$279,$F1218)*$D1218*INDEX(X$23:X$30,$E1218)</f>
        <v/>
      </c>
      <c r="Y1218" s="36">
        <f>INDEX(Y$263:Y$279,$F1218)*$D1218*INDEX(Y$23:Y$30,$E1218)</f>
        <v/>
      </c>
      <c r="Z1218" s="36">
        <f>INDEX(Z$263:Z$279,$F1218)*$D1218*INDEX(Z$23:Z$30,$E1218)</f>
        <v/>
      </c>
      <c r="AA1218" s="36">
        <f>INDEX(AA$263:AA$279,$F1218)*$D1218*INDEX(AA$23:AA$30,$E1218)</f>
        <v/>
      </c>
      <c r="AB1218" s="36">
        <f>INDEX(AB$263:AB$279,$F1218)*$D1218*INDEX(AB$23:AB$30,$E1218)</f>
        <v/>
      </c>
      <c r="AC1218" s="36">
        <f>INDEX(AC$263:AC$279,$F1218)*$D1218*INDEX(AC$23:AC$30,$E1218)</f>
        <v/>
      </c>
      <c r="AD1218" s="36">
        <f>INDEX(AD$263:AD$279,$F1218)*$D1218*INDEX(AD$23:AD$30,$E1218)</f>
        <v/>
      </c>
      <c r="AF1218" s="11">
        <f>CodePrefix&amp;$A1218&amp;IF($C1218="","","."&amp;$C1218&amp;"."&amp;$B1218)&amp;INDEX(VarEnd,MATCH($A1218,VarKey,0))&amp;AF$5</f>
        <v/>
      </c>
      <c r="AG1218" s="37">
        <f>INDEX(AG$263:AG$279,$F1218)*$D1218*INDEX(AG$23:AG$30,$E1218)</f>
        <v/>
      </c>
      <c r="AH1218" s="36">
        <f>INDEX(AH$263:AH$279,$F1218)*$D1218*INDEX(AH$23:AH$30,$E1218)</f>
        <v/>
      </c>
      <c r="AI1218" s="36">
        <f>INDEX(AI$263:AI$279,$F1218)*$D1218*INDEX(AI$23:AI$30,$E1218)</f>
        <v/>
      </c>
      <c r="AJ1218" s="36">
        <f>INDEX(AJ$263:AJ$279,$F1218)*$D1218*INDEX(AJ$23:AJ$30,$E1218)</f>
        <v/>
      </c>
      <c r="AK1218" s="36">
        <f>INDEX(AK$263:AK$279,$F1218)*$D1218*INDEX(AK$23:AK$30,$E1218)</f>
        <v/>
      </c>
      <c r="AL1218" s="36">
        <f>INDEX(AL$263:AL$279,$F1218)*$D1218*INDEX(AL$23:AL$30,$E1218)</f>
        <v/>
      </c>
      <c r="AM1218" s="36">
        <f>INDEX(AM$263:AM$279,$F1218)*$D1218*INDEX(AM$23:AM$30,$E1218)</f>
        <v/>
      </c>
      <c r="AN1218" s="36">
        <f>INDEX(AN$263:AN$279,$F1218)*$D1218*INDEX(AN$23:AN$30,$E1218)</f>
        <v/>
      </c>
      <c r="AO1218" s="36">
        <f>INDEX(AO$263:AO$279,$F1218)*$D1218*INDEX(AO$23:AO$30,$E1218)</f>
        <v/>
      </c>
      <c r="AP1218" s="36">
        <f>INDEX(AP$263:AP$279,$F1218)*$D1218*INDEX(AP$23:AP$30,$E1218)</f>
        <v/>
      </c>
      <c r="AQ1218" s="36">
        <f>INDEX(AQ$263:AQ$279,$F1218)*$D1218*INDEX(AQ$23:AQ$30,$E1218)</f>
        <v/>
      </c>
      <c r="AR1218" s="36">
        <f>INDEX(AR$263:AR$279,$F1218)*$D1218*INDEX(AR$23:AR$30,$E1218)</f>
        <v/>
      </c>
      <c r="AS1218" s="36">
        <f>INDEX(AS$263:AS$279,$F1218)*$D1218*INDEX(AS$23:AS$30,$E1218)</f>
        <v/>
      </c>
      <c r="AT1218" s="36">
        <f>INDEX(AT$263:AT$279,$F1218)*$D1218*INDEX(AT$23:AT$30,$E1218)</f>
        <v/>
      </c>
      <c r="AU1218" s="36">
        <f>INDEX(AU$263:AU$279,$F1218)*$D1218*INDEX(AU$23:AU$30,$E1218)</f>
        <v/>
      </c>
      <c r="AV1218" s="36">
        <f>INDEX(AV$263:AV$279,$F1218)*$D1218*INDEX(AV$23:AV$30,$E1218)</f>
        <v/>
      </c>
      <c r="AW1218" s="36">
        <f>INDEX(AW$263:AW$279,$F1218)*$D1218*INDEX(AW$23:AW$30,$E1218)</f>
        <v/>
      </c>
      <c r="AX1218" s="36">
        <f>INDEX(AX$263:AX$279,$F1218)*$D1218*INDEX(AX$23:AX$30,$E1218)</f>
        <v/>
      </c>
      <c r="AY1218" s="36">
        <f>INDEX(AY$263:AY$279,$F1218)*$D1218*INDEX(AY$23:AY$30,$E1218)</f>
        <v/>
      </c>
    </row>
    <row r="1219" hidden="1" outlineLevel="2">
      <c r="A1219" s="14" t="inlineStr">
        <is>
          <t>ctxnew</t>
        </is>
      </c>
      <c r="B1219" s="14" t="inlineStr">
        <is>
          <t>ker</t>
        </is>
      </c>
      <c r="C1219" s="14" t="inlineStr">
        <is>
          <t>nav</t>
        </is>
      </c>
      <c r="D1219" s="36">
        <f>INDEX(Inputs!$W$5:$W$132,MATCH($B1219&amp;"|"&amp;$C1219,Inputs!$A$5:$A$132,0))</f>
        <v/>
      </c>
      <c r="E1219" s="36">
        <f>INDEX(Inputs!$L$5:$L$132,MATCH($B1219&amp;"|"&amp;$C1219,Inputs!$A$5:$A$132,0))</f>
        <v/>
      </c>
      <c r="F1219" s="36">
        <f>INDEX(Inputs!$M$5:$M$132,MATCH($B1219&amp;"|"&amp;$C1219,Inputs!$A$5:$A$132,0))</f>
        <v/>
      </c>
      <c r="G1219" s="35" t="n"/>
      <c r="H1219" s="14">
        <f>INDEX(VarLab,MATCH($A1219,VarKey,0))&amp;INDEX(MemLab,MATCH($C1219&amp;"|"&amp;$B1219,MemKey,0))</f>
        <v/>
      </c>
      <c r="I1219" s="14">
        <f>INDEX(VarUnit,MATCH($A1219,VarKey,0))</f>
        <v/>
      </c>
      <c r="J1219" s="14">
        <f>INDEX(VarSrc,MATCH($A1219,VarKey,0))</f>
        <v/>
      </c>
      <c r="K1219" s="11">
        <f>CodePrefix&amp;$A1219&amp;IF($C1219="","","."&amp;$C1219&amp;"."&amp;$B1219)&amp;INDEX(VarEnd,MATCH($A1219,VarKey,0))&amp;K$5</f>
        <v/>
      </c>
      <c r="L1219" s="37">
        <f>INDEX(L$263:L$279,$F1219)*$D1219*INDEX(L$23:L$30,$E1219)</f>
        <v/>
      </c>
      <c r="M1219" s="36">
        <f>INDEX(M$263:M$279,$F1219)*$D1219*INDEX(M$23:M$30,$E1219)</f>
        <v/>
      </c>
      <c r="N1219" s="36">
        <f>INDEX(N$263:N$279,$F1219)*$D1219*INDEX(N$23:N$30,$E1219)</f>
        <v/>
      </c>
      <c r="O1219" s="36">
        <f>INDEX(O$263:O$279,$F1219)*$D1219*INDEX(O$23:O$30,$E1219)</f>
        <v/>
      </c>
      <c r="P1219" s="36">
        <f>INDEX(P$263:P$279,$F1219)*$D1219*INDEX(P$23:P$30,$E1219)</f>
        <v/>
      </c>
      <c r="Q1219" s="36">
        <f>INDEX(Q$263:Q$279,$F1219)*$D1219*INDEX(Q$23:Q$30,$E1219)</f>
        <v/>
      </c>
      <c r="R1219" s="36">
        <f>INDEX(R$263:R$279,$F1219)*$D1219*INDEX(R$23:R$30,$E1219)</f>
        <v/>
      </c>
      <c r="S1219" s="36">
        <f>INDEX(S$263:S$279,$F1219)*$D1219*INDEX(S$23:S$30,$E1219)</f>
        <v/>
      </c>
      <c r="T1219" s="36">
        <f>INDEX(T$263:T$279,$F1219)*$D1219*INDEX(T$23:T$30,$E1219)</f>
        <v/>
      </c>
      <c r="U1219" s="36">
        <f>INDEX(U$263:U$279,$F1219)*$D1219*INDEX(U$23:U$30,$E1219)</f>
        <v/>
      </c>
      <c r="V1219" s="36">
        <f>INDEX(V$263:V$279,$F1219)*$D1219*INDEX(V$23:V$30,$E1219)</f>
        <v/>
      </c>
      <c r="W1219" s="36">
        <f>INDEX(W$263:W$279,$F1219)*$D1219*INDEX(W$23:W$30,$E1219)</f>
        <v/>
      </c>
      <c r="X1219" s="36">
        <f>INDEX(X$263:X$279,$F1219)*$D1219*INDEX(X$23:X$30,$E1219)</f>
        <v/>
      </c>
      <c r="Y1219" s="36">
        <f>INDEX(Y$263:Y$279,$F1219)*$D1219*INDEX(Y$23:Y$30,$E1219)</f>
        <v/>
      </c>
      <c r="Z1219" s="36">
        <f>INDEX(Z$263:Z$279,$F1219)*$D1219*INDEX(Z$23:Z$30,$E1219)</f>
        <v/>
      </c>
      <c r="AA1219" s="36">
        <f>INDEX(AA$263:AA$279,$F1219)*$D1219*INDEX(AA$23:AA$30,$E1219)</f>
        <v/>
      </c>
      <c r="AB1219" s="36">
        <f>INDEX(AB$263:AB$279,$F1219)*$D1219*INDEX(AB$23:AB$30,$E1219)</f>
        <v/>
      </c>
      <c r="AC1219" s="36">
        <f>INDEX(AC$263:AC$279,$F1219)*$D1219*INDEX(AC$23:AC$30,$E1219)</f>
        <v/>
      </c>
      <c r="AD1219" s="36">
        <f>INDEX(AD$263:AD$279,$F1219)*$D1219*INDEX(AD$23:AD$30,$E1219)</f>
        <v/>
      </c>
      <c r="AF1219" s="11">
        <f>CodePrefix&amp;$A1219&amp;IF($C1219="","","."&amp;$C1219&amp;"."&amp;$B1219)&amp;INDEX(VarEnd,MATCH($A1219,VarKey,0))&amp;AF$5</f>
        <v/>
      </c>
      <c r="AG1219" s="37">
        <f>INDEX(AG$263:AG$279,$F1219)*$D1219*INDEX(AG$23:AG$30,$E1219)</f>
        <v/>
      </c>
      <c r="AH1219" s="36">
        <f>INDEX(AH$263:AH$279,$F1219)*$D1219*INDEX(AH$23:AH$30,$E1219)</f>
        <v/>
      </c>
      <c r="AI1219" s="36">
        <f>INDEX(AI$263:AI$279,$F1219)*$D1219*INDEX(AI$23:AI$30,$E1219)</f>
        <v/>
      </c>
      <c r="AJ1219" s="36">
        <f>INDEX(AJ$263:AJ$279,$F1219)*$D1219*INDEX(AJ$23:AJ$30,$E1219)</f>
        <v/>
      </c>
      <c r="AK1219" s="36">
        <f>INDEX(AK$263:AK$279,$F1219)*$D1219*INDEX(AK$23:AK$30,$E1219)</f>
        <v/>
      </c>
      <c r="AL1219" s="36">
        <f>INDEX(AL$263:AL$279,$F1219)*$D1219*INDEX(AL$23:AL$30,$E1219)</f>
        <v/>
      </c>
      <c r="AM1219" s="36">
        <f>INDEX(AM$263:AM$279,$F1219)*$D1219*INDEX(AM$23:AM$30,$E1219)</f>
        <v/>
      </c>
      <c r="AN1219" s="36">
        <f>INDEX(AN$263:AN$279,$F1219)*$D1219*INDEX(AN$23:AN$30,$E1219)</f>
        <v/>
      </c>
      <c r="AO1219" s="36">
        <f>INDEX(AO$263:AO$279,$F1219)*$D1219*INDEX(AO$23:AO$30,$E1219)</f>
        <v/>
      </c>
      <c r="AP1219" s="36">
        <f>INDEX(AP$263:AP$279,$F1219)*$D1219*INDEX(AP$23:AP$30,$E1219)</f>
        <v/>
      </c>
      <c r="AQ1219" s="36">
        <f>INDEX(AQ$263:AQ$279,$F1219)*$D1219*INDEX(AQ$23:AQ$30,$E1219)</f>
        <v/>
      </c>
      <c r="AR1219" s="36">
        <f>INDEX(AR$263:AR$279,$F1219)*$D1219*INDEX(AR$23:AR$30,$E1219)</f>
        <v/>
      </c>
      <c r="AS1219" s="36">
        <f>INDEX(AS$263:AS$279,$F1219)*$D1219*INDEX(AS$23:AS$30,$E1219)</f>
        <v/>
      </c>
      <c r="AT1219" s="36">
        <f>INDEX(AT$263:AT$279,$F1219)*$D1219*INDEX(AT$23:AT$30,$E1219)</f>
        <v/>
      </c>
      <c r="AU1219" s="36">
        <f>INDEX(AU$263:AU$279,$F1219)*$D1219*INDEX(AU$23:AU$30,$E1219)</f>
        <v/>
      </c>
      <c r="AV1219" s="36">
        <f>INDEX(AV$263:AV$279,$F1219)*$D1219*INDEX(AV$23:AV$30,$E1219)</f>
        <v/>
      </c>
      <c r="AW1219" s="36">
        <f>INDEX(AW$263:AW$279,$F1219)*$D1219*INDEX(AW$23:AW$30,$E1219)</f>
        <v/>
      </c>
      <c r="AX1219" s="36">
        <f>INDEX(AX$263:AX$279,$F1219)*$D1219*INDEX(AX$23:AX$30,$E1219)</f>
        <v/>
      </c>
      <c r="AY1219" s="36">
        <f>INDEX(AY$263:AY$279,$F1219)*$D1219*INDEX(AY$23:AY$30,$E1219)</f>
        <v/>
      </c>
    </row>
    <row r="1220" hidden="1" outlineLevel="2">
      <c r="A1220" s="14" t="inlineStr">
        <is>
          <t>ctxnew</t>
        </is>
      </c>
      <c r="B1220" s="14" t="inlineStr">
        <is>
          <t>oop</t>
        </is>
      </c>
      <c r="C1220" s="14" t="inlineStr">
        <is>
          <t>nav</t>
        </is>
      </c>
      <c r="D1220" s="36">
        <f>INDEX(Inputs!$W$5:$W$132,MATCH($B1220&amp;"|"&amp;$C1220,Inputs!$A$5:$A$132,0))</f>
        <v/>
      </c>
      <c r="E1220" s="36">
        <f>INDEX(Inputs!$L$5:$L$132,MATCH($B1220&amp;"|"&amp;$C1220,Inputs!$A$5:$A$132,0))</f>
        <v/>
      </c>
      <c r="F1220" s="36">
        <f>INDEX(Inputs!$M$5:$M$132,MATCH($B1220&amp;"|"&amp;$C1220,Inputs!$A$5:$A$132,0))</f>
        <v/>
      </c>
      <c r="G1220" s="35" t="n"/>
      <c r="H1220" s="14">
        <f>INDEX(VarLab,MATCH($A1220,VarKey,0))&amp;INDEX(MemLab,MATCH($C1220&amp;"|"&amp;$B1220,MemKey,0))</f>
        <v/>
      </c>
      <c r="I1220" s="14">
        <f>INDEX(VarUnit,MATCH($A1220,VarKey,0))</f>
        <v/>
      </c>
      <c r="J1220" s="14">
        <f>INDEX(VarSrc,MATCH($A1220,VarKey,0))</f>
        <v/>
      </c>
      <c r="K1220" s="11">
        <f>CodePrefix&amp;$A1220&amp;IF($C1220="","","."&amp;$C1220&amp;"."&amp;$B1220)&amp;INDEX(VarEnd,MATCH($A1220,VarKey,0))&amp;K$5</f>
        <v/>
      </c>
      <c r="L1220" s="37">
        <f>INDEX(L$263:L$279,$F1220)*$D1220*INDEX(L$23:L$30,$E1220)</f>
        <v/>
      </c>
      <c r="M1220" s="36">
        <f>INDEX(M$263:M$279,$F1220)*$D1220*INDEX(M$23:M$30,$E1220)</f>
        <v/>
      </c>
      <c r="N1220" s="36">
        <f>INDEX(N$263:N$279,$F1220)*$D1220*INDEX(N$23:N$30,$E1220)</f>
        <v/>
      </c>
      <c r="O1220" s="36">
        <f>INDEX(O$263:O$279,$F1220)*$D1220*INDEX(O$23:O$30,$E1220)</f>
        <v/>
      </c>
      <c r="P1220" s="36">
        <f>INDEX(P$263:P$279,$F1220)*$D1220*INDEX(P$23:P$30,$E1220)</f>
        <v/>
      </c>
      <c r="Q1220" s="36">
        <f>INDEX(Q$263:Q$279,$F1220)*$D1220*INDEX(Q$23:Q$30,$E1220)</f>
        <v/>
      </c>
      <c r="R1220" s="36">
        <f>INDEX(R$263:R$279,$F1220)*$D1220*INDEX(R$23:R$30,$E1220)</f>
        <v/>
      </c>
      <c r="S1220" s="36">
        <f>INDEX(S$263:S$279,$F1220)*$D1220*INDEX(S$23:S$30,$E1220)</f>
        <v/>
      </c>
      <c r="T1220" s="36">
        <f>INDEX(T$263:T$279,$F1220)*$D1220*INDEX(T$23:T$30,$E1220)</f>
        <v/>
      </c>
      <c r="U1220" s="36">
        <f>INDEX(U$263:U$279,$F1220)*$D1220*INDEX(U$23:U$30,$E1220)</f>
        <v/>
      </c>
      <c r="V1220" s="36">
        <f>INDEX(V$263:V$279,$F1220)*$D1220*INDEX(V$23:V$30,$E1220)</f>
        <v/>
      </c>
      <c r="W1220" s="36">
        <f>INDEX(W$263:W$279,$F1220)*$D1220*INDEX(W$23:W$30,$E1220)</f>
        <v/>
      </c>
      <c r="X1220" s="36">
        <f>INDEX(X$263:X$279,$F1220)*$D1220*INDEX(X$23:X$30,$E1220)</f>
        <v/>
      </c>
      <c r="Y1220" s="36">
        <f>INDEX(Y$263:Y$279,$F1220)*$D1220*INDEX(Y$23:Y$30,$E1220)</f>
        <v/>
      </c>
      <c r="Z1220" s="36">
        <f>INDEX(Z$263:Z$279,$F1220)*$D1220*INDEX(Z$23:Z$30,$E1220)</f>
        <v/>
      </c>
      <c r="AA1220" s="36">
        <f>INDEX(AA$263:AA$279,$F1220)*$D1220*INDEX(AA$23:AA$30,$E1220)</f>
        <v/>
      </c>
      <c r="AB1220" s="36">
        <f>INDEX(AB$263:AB$279,$F1220)*$D1220*INDEX(AB$23:AB$30,$E1220)</f>
        <v/>
      </c>
      <c r="AC1220" s="36">
        <f>INDEX(AC$263:AC$279,$F1220)*$D1220*INDEX(AC$23:AC$30,$E1220)</f>
        <v/>
      </c>
      <c r="AD1220" s="36">
        <f>INDEX(AD$263:AD$279,$F1220)*$D1220*INDEX(AD$23:AD$30,$E1220)</f>
        <v/>
      </c>
      <c r="AF1220" s="11">
        <f>CodePrefix&amp;$A1220&amp;IF($C1220="","","."&amp;$C1220&amp;"."&amp;$B1220)&amp;INDEX(VarEnd,MATCH($A1220,VarKey,0))&amp;AF$5</f>
        <v/>
      </c>
      <c r="AG1220" s="37">
        <f>INDEX(AG$263:AG$279,$F1220)*$D1220*INDEX(AG$23:AG$30,$E1220)</f>
        <v/>
      </c>
      <c r="AH1220" s="36">
        <f>INDEX(AH$263:AH$279,$F1220)*$D1220*INDEX(AH$23:AH$30,$E1220)</f>
        <v/>
      </c>
      <c r="AI1220" s="36">
        <f>INDEX(AI$263:AI$279,$F1220)*$D1220*INDEX(AI$23:AI$30,$E1220)</f>
        <v/>
      </c>
      <c r="AJ1220" s="36">
        <f>INDEX(AJ$263:AJ$279,$F1220)*$D1220*INDEX(AJ$23:AJ$30,$E1220)</f>
        <v/>
      </c>
      <c r="AK1220" s="36">
        <f>INDEX(AK$263:AK$279,$F1220)*$D1220*INDEX(AK$23:AK$30,$E1220)</f>
        <v/>
      </c>
      <c r="AL1220" s="36">
        <f>INDEX(AL$263:AL$279,$F1220)*$D1220*INDEX(AL$23:AL$30,$E1220)</f>
        <v/>
      </c>
      <c r="AM1220" s="36">
        <f>INDEX(AM$263:AM$279,$F1220)*$D1220*INDEX(AM$23:AM$30,$E1220)</f>
        <v/>
      </c>
      <c r="AN1220" s="36">
        <f>INDEX(AN$263:AN$279,$F1220)*$D1220*INDEX(AN$23:AN$30,$E1220)</f>
        <v/>
      </c>
      <c r="AO1220" s="36">
        <f>INDEX(AO$263:AO$279,$F1220)*$D1220*INDEX(AO$23:AO$30,$E1220)</f>
        <v/>
      </c>
      <c r="AP1220" s="36">
        <f>INDEX(AP$263:AP$279,$F1220)*$D1220*INDEX(AP$23:AP$30,$E1220)</f>
        <v/>
      </c>
      <c r="AQ1220" s="36">
        <f>INDEX(AQ$263:AQ$279,$F1220)*$D1220*INDEX(AQ$23:AQ$30,$E1220)</f>
        <v/>
      </c>
      <c r="AR1220" s="36">
        <f>INDEX(AR$263:AR$279,$F1220)*$D1220*INDEX(AR$23:AR$30,$E1220)</f>
        <v/>
      </c>
      <c r="AS1220" s="36">
        <f>INDEX(AS$263:AS$279,$F1220)*$D1220*INDEX(AS$23:AS$30,$E1220)</f>
        <v/>
      </c>
      <c r="AT1220" s="36">
        <f>INDEX(AT$263:AT$279,$F1220)*$D1220*INDEX(AT$23:AT$30,$E1220)</f>
        <v/>
      </c>
      <c r="AU1220" s="36">
        <f>INDEX(AU$263:AU$279,$F1220)*$D1220*INDEX(AU$23:AU$30,$E1220)</f>
        <v/>
      </c>
      <c r="AV1220" s="36">
        <f>INDEX(AV$263:AV$279,$F1220)*$D1220*INDEX(AV$23:AV$30,$E1220)</f>
        <v/>
      </c>
      <c r="AW1220" s="36">
        <f>INDEX(AW$263:AW$279,$F1220)*$D1220*INDEX(AW$23:AW$30,$E1220)</f>
        <v/>
      </c>
      <c r="AX1220" s="36">
        <f>INDEX(AX$263:AX$279,$F1220)*$D1220*INDEX(AX$23:AX$30,$E1220)</f>
        <v/>
      </c>
      <c r="AY1220" s="36">
        <f>INDEX(AY$263:AY$279,$F1220)*$D1220*INDEX(AY$23:AY$30,$E1220)</f>
        <v/>
      </c>
    </row>
    <row r="1221" hidden="1" outlineLevel="2">
      <c r="A1221" s="14" t="inlineStr">
        <is>
          <t>ctxnew</t>
        </is>
      </c>
      <c r="B1221" s="14" t="inlineStr">
        <is>
          <t>bio</t>
        </is>
      </c>
      <c r="C1221" s="14" t="inlineStr">
        <is>
          <t>nav</t>
        </is>
      </c>
      <c r="D1221" s="36">
        <f>INDEX(Inputs!$W$5:$W$132,MATCH($B1221&amp;"|"&amp;$C1221,Inputs!$A$5:$A$132,0))</f>
        <v/>
      </c>
      <c r="E1221" s="36">
        <f>INDEX(Inputs!$L$5:$L$132,MATCH($B1221&amp;"|"&amp;$C1221,Inputs!$A$5:$A$132,0))</f>
        <v/>
      </c>
      <c r="F1221" s="36">
        <f>INDEX(Inputs!$M$5:$M$132,MATCH($B1221&amp;"|"&amp;$C1221,Inputs!$A$5:$A$132,0))</f>
        <v/>
      </c>
      <c r="G1221" s="35" t="n"/>
      <c r="H1221" s="14">
        <f>INDEX(VarLab,MATCH($A1221,VarKey,0))&amp;INDEX(MemLab,MATCH($C1221&amp;"|"&amp;$B1221,MemKey,0))</f>
        <v/>
      </c>
      <c r="I1221" s="14">
        <f>INDEX(VarUnit,MATCH($A1221,VarKey,0))</f>
        <v/>
      </c>
      <c r="J1221" s="14">
        <f>INDEX(VarSrc,MATCH($A1221,VarKey,0))</f>
        <v/>
      </c>
      <c r="K1221" s="11">
        <f>CodePrefix&amp;$A1221&amp;IF($C1221="","","."&amp;$C1221&amp;"."&amp;$B1221)&amp;INDEX(VarEnd,MATCH($A1221,VarKey,0))&amp;K$5</f>
        <v/>
      </c>
      <c r="L1221" s="37">
        <f>INDEX(L$263:L$279,$F1221)*$D1221*INDEX(L$23:L$30,$E1221)</f>
        <v/>
      </c>
      <c r="M1221" s="36">
        <f>INDEX(M$263:M$279,$F1221)*$D1221*INDEX(M$23:M$30,$E1221)</f>
        <v/>
      </c>
      <c r="N1221" s="36">
        <f>INDEX(N$263:N$279,$F1221)*$D1221*INDEX(N$23:N$30,$E1221)</f>
        <v/>
      </c>
      <c r="O1221" s="36">
        <f>INDEX(O$263:O$279,$F1221)*$D1221*INDEX(O$23:O$30,$E1221)</f>
        <v/>
      </c>
      <c r="P1221" s="36">
        <f>INDEX(P$263:P$279,$F1221)*$D1221*INDEX(P$23:P$30,$E1221)</f>
        <v/>
      </c>
      <c r="Q1221" s="36">
        <f>INDEX(Q$263:Q$279,$F1221)*$D1221*INDEX(Q$23:Q$30,$E1221)</f>
        <v/>
      </c>
      <c r="R1221" s="36">
        <f>INDEX(R$263:R$279,$F1221)*$D1221*INDEX(R$23:R$30,$E1221)</f>
        <v/>
      </c>
      <c r="S1221" s="36">
        <f>INDEX(S$263:S$279,$F1221)*$D1221*INDEX(S$23:S$30,$E1221)</f>
        <v/>
      </c>
      <c r="T1221" s="36">
        <f>INDEX(T$263:T$279,$F1221)*$D1221*INDEX(T$23:T$30,$E1221)</f>
        <v/>
      </c>
      <c r="U1221" s="36">
        <f>INDEX(U$263:U$279,$F1221)*$D1221*INDEX(U$23:U$30,$E1221)</f>
        <v/>
      </c>
      <c r="V1221" s="36">
        <f>INDEX(V$263:V$279,$F1221)*$D1221*INDEX(V$23:V$30,$E1221)</f>
        <v/>
      </c>
      <c r="W1221" s="36">
        <f>INDEX(W$263:W$279,$F1221)*$D1221*INDEX(W$23:W$30,$E1221)</f>
        <v/>
      </c>
      <c r="X1221" s="36">
        <f>INDEX(X$263:X$279,$F1221)*$D1221*INDEX(X$23:X$30,$E1221)</f>
        <v/>
      </c>
      <c r="Y1221" s="36">
        <f>INDEX(Y$263:Y$279,$F1221)*$D1221*INDEX(Y$23:Y$30,$E1221)</f>
        <v/>
      </c>
      <c r="Z1221" s="36">
        <f>INDEX(Z$263:Z$279,$F1221)*$D1221*INDEX(Z$23:Z$30,$E1221)</f>
        <v/>
      </c>
      <c r="AA1221" s="36">
        <f>INDEX(AA$263:AA$279,$F1221)*$D1221*INDEX(AA$23:AA$30,$E1221)</f>
        <v/>
      </c>
      <c r="AB1221" s="36">
        <f>INDEX(AB$263:AB$279,$F1221)*$D1221*INDEX(AB$23:AB$30,$E1221)</f>
        <v/>
      </c>
      <c r="AC1221" s="36">
        <f>INDEX(AC$263:AC$279,$F1221)*$D1221*INDEX(AC$23:AC$30,$E1221)</f>
        <v/>
      </c>
      <c r="AD1221" s="36">
        <f>INDEX(AD$263:AD$279,$F1221)*$D1221*INDEX(AD$23:AD$30,$E1221)</f>
        <v/>
      </c>
      <c r="AF1221" s="11">
        <f>CodePrefix&amp;$A1221&amp;IF($C1221="","","."&amp;$C1221&amp;"."&amp;$B1221)&amp;INDEX(VarEnd,MATCH($A1221,VarKey,0))&amp;AF$5</f>
        <v/>
      </c>
      <c r="AG1221" s="37">
        <f>INDEX(AG$263:AG$279,$F1221)*$D1221*INDEX(AG$23:AG$30,$E1221)</f>
        <v/>
      </c>
      <c r="AH1221" s="36">
        <f>INDEX(AH$263:AH$279,$F1221)*$D1221*INDEX(AH$23:AH$30,$E1221)</f>
        <v/>
      </c>
      <c r="AI1221" s="36">
        <f>INDEX(AI$263:AI$279,$F1221)*$D1221*INDEX(AI$23:AI$30,$E1221)</f>
        <v/>
      </c>
      <c r="AJ1221" s="36">
        <f>INDEX(AJ$263:AJ$279,$F1221)*$D1221*INDEX(AJ$23:AJ$30,$E1221)</f>
        <v/>
      </c>
      <c r="AK1221" s="36">
        <f>INDEX(AK$263:AK$279,$F1221)*$D1221*INDEX(AK$23:AK$30,$E1221)</f>
        <v/>
      </c>
      <c r="AL1221" s="36">
        <f>INDEX(AL$263:AL$279,$F1221)*$D1221*INDEX(AL$23:AL$30,$E1221)</f>
        <v/>
      </c>
      <c r="AM1221" s="36">
        <f>INDEX(AM$263:AM$279,$F1221)*$D1221*INDEX(AM$23:AM$30,$E1221)</f>
        <v/>
      </c>
      <c r="AN1221" s="36">
        <f>INDEX(AN$263:AN$279,$F1221)*$D1221*INDEX(AN$23:AN$30,$E1221)</f>
        <v/>
      </c>
      <c r="AO1221" s="36">
        <f>INDEX(AO$263:AO$279,$F1221)*$D1221*INDEX(AO$23:AO$30,$E1221)</f>
        <v/>
      </c>
      <c r="AP1221" s="36">
        <f>INDEX(AP$263:AP$279,$F1221)*$D1221*INDEX(AP$23:AP$30,$E1221)</f>
        <v/>
      </c>
      <c r="AQ1221" s="36">
        <f>INDEX(AQ$263:AQ$279,$F1221)*$D1221*INDEX(AQ$23:AQ$30,$E1221)</f>
        <v/>
      </c>
      <c r="AR1221" s="36">
        <f>INDEX(AR$263:AR$279,$F1221)*$D1221*INDEX(AR$23:AR$30,$E1221)</f>
        <v/>
      </c>
      <c r="AS1221" s="36">
        <f>INDEX(AS$263:AS$279,$F1221)*$D1221*INDEX(AS$23:AS$30,$E1221)</f>
        <v/>
      </c>
      <c r="AT1221" s="36">
        <f>INDEX(AT$263:AT$279,$F1221)*$D1221*INDEX(AT$23:AT$30,$E1221)</f>
        <v/>
      </c>
      <c r="AU1221" s="36">
        <f>INDEX(AU$263:AU$279,$F1221)*$D1221*INDEX(AU$23:AU$30,$E1221)</f>
        <v/>
      </c>
      <c r="AV1221" s="36">
        <f>INDEX(AV$263:AV$279,$F1221)*$D1221*INDEX(AV$23:AV$30,$E1221)</f>
        <v/>
      </c>
      <c r="AW1221" s="36">
        <f>INDEX(AW$263:AW$279,$F1221)*$D1221*INDEX(AW$23:AW$30,$E1221)</f>
        <v/>
      </c>
      <c r="AX1221" s="36">
        <f>INDEX(AX$263:AX$279,$F1221)*$D1221*INDEX(AX$23:AX$30,$E1221)</f>
        <v/>
      </c>
      <c r="AY1221" s="36">
        <f>INDEX(AY$263:AY$279,$F1221)*$D1221*INDEX(AY$23:AY$30,$E1221)</f>
        <v/>
      </c>
    </row>
    <row r="1222" hidden="1" outlineLevel="2"/>
    <row r="1223" hidden="1" outlineLevel="2">
      <c r="A1223" s="14" t="inlineStr">
        <is>
          <t>ets</t>
        </is>
      </c>
      <c r="B1223" s="14" t="inlineStr">
        <is>
          <t>coa</t>
        </is>
      </c>
      <c r="C1223" s="14" t="inlineStr">
        <is>
          <t>nav</t>
        </is>
      </c>
      <c r="D1223" s="36">
        <f>INDEX(Inputs!$W$5:$W$132,MATCH($B1223&amp;"|"&amp;$C1223,Inputs!$A$5:$A$132,0))</f>
        <v/>
      </c>
      <c r="E1223" s="36">
        <f>INDEX(Inputs!$M$5:$M$132,MATCH($B1223&amp;"|"&amp;$C1223,Inputs!$A$5:$A$132,0))</f>
        <v/>
      </c>
      <c r="F1223" s="35" t="n"/>
      <c r="G1223" s="35" t="n"/>
      <c r="H1223" s="14">
        <f>INDEX(VarLab,MATCH($A1223,VarKey,0))&amp;INDEX(MemLab,MATCH($C1223&amp;"|"&amp;$B1223,MemKey,0))</f>
        <v/>
      </c>
      <c r="I1223" s="14">
        <f>INDEX(VarUnit,MATCH($A1223,VarKey,0))</f>
        <v/>
      </c>
      <c r="J1223" s="14">
        <f>INDEX(VarSrc,MATCH($A1223,VarKey,0))</f>
        <v/>
      </c>
      <c r="K1223" s="11">
        <f>CodePrefix&amp;$A1223&amp;IF($C1223="","","."&amp;$C1223&amp;"."&amp;$B1223)&amp;INDEX(VarEnd,MATCH($A1223,VarKey,0))&amp;K$5</f>
        <v/>
      </c>
      <c r="L1223" s="37">
        <f>INDEX(L$280:L$296,$E1223)*$D1223</f>
        <v/>
      </c>
      <c r="M1223" s="36">
        <f>INDEX(M$280:M$296,$E1223)*$D1223</f>
        <v/>
      </c>
      <c r="N1223" s="36">
        <f>INDEX(N$280:N$296,$E1223)*$D1223</f>
        <v/>
      </c>
      <c r="O1223" s="36">
        <f>INDEX(O$280:O$296,$E1223)*$D1223</f>
        <v/>
      </c>
      <c r="P1223" s="36">
        <f>INDEX(P$280:P$296,$E1223)*$D1223</f>
        <v/>
      </c>
      <c r="Q1223" s="36">
        <f>INDEX(Q$280:Q$296,$E1223)*$D1223</f>
        <v/>
      </c>
      <c r="R1223" s="36">
        <f>INDEX(R$280:R$296,$E1223)*$D1223</f>
        <v/>
      </c>
      <c r="S1223" s="36">
        <f>INDEX(S$280:S$296,$E1223)*$D1223</f>
        <v/>
      </c>
      <c r="T1223" s="36">
        <f>INDEX(T$280:T$296,$E1223)*$D1223</f>
        <v/>
      </c>
      <c r="U1223" s="36">
        <f>INDEX(U$280:U$296,$E1223)*$D1223</f>
        <v/>
      </c>
      <c r="V1223" s="36">
        <f>INDEX(V$280:V$296,$E1223)*$D1223</f>
        <v/>
      </c>
      <c r="W1223" s="36">
        <f>INDEX(W$280:W$296,$E1223)*$D1223</f>
        <v/>
      </c>
      <c r="X1223" s="36">
        <f>INDEX(X$280:X$296,$E1223)*$D1223</f>
        <v/>
      </c>
      <c r="Y1223" s="36">
        <f>INDEX(Y$280:Y$296,$E1223)*$D1223</f>
        <v/>
      </c>
      <c r="Z1223" s="36">
        <f>INDEX(Z$280:Z$296,$E1223)*$D1223</f>
        <v/>
      </c>
      <c r="AA1223" s="36">
        <f>INDEX(AA$280:AA$296,$E1223)*$D1223</f>
        <v/>
      </c>
      <c r="AB1223" s="36">
        <f>INDEX(AB$280:AB$296,$E1223)*$D1223</f>
        <v/>
      </c>
      <c r="AC1223" s="36">
        <f>INDEX(AC$280:AC$296,$E1223)*$D1223</f>
        <v/>
      </c>
      <c r="AD1223" s="36">
        <f>INDEX(AD$280:AD$296,$E1223)*$D1223</f>
        <v/>
      </c>
      <c r="AF1223" s="11">
        <f>CodePrefix&amp;$A1223&amp;IF($C1223="","","."&amp;$C1223&amp;"."&amp;$B1223)&amp;INDEX(VarEnd,MATCH($A1223,VarKey,0))&amp;AF$5</f>
        <v/>
      </c>
      <c r="AG1223" s="37">
        <f>INDEX(AG$280:AG$296,$E1223)*$D1223</f>
        <v/>
      </c>
      <c r="AH1223" s="36">
        <f>INDEX(AH$280:AH$296,$E1223)*$D1223</f>
        <v/>
      </c>
      <c r="AI1223" s="36">
        <f>INDEX(AI$280:AI$296,$E1223)*$D1223</f>
        <v/>
      </c>
      <c r="AJ1223" s="36">
        <f>INDEX(AJ$280:AJ$296,$E1223)*$D1223</f>
        <v/>
      </c>
      <c r="AK1223" s="36">
        <f>INDEX(AK$280:AK$296,$E1223)*$D1223</f>
        <v/>
      </c>
      <c r="AL1223" s="36">
        <f>INDEX(AL$280:AL$296,$E1223)*$D1223</f>
        <v/>
      </c>
      <c r="AM1223" s="36">
        <f>INDEX(AM$280:AM$296,$E1223)*$D1223</f>
        <v/>
      </c>
      <c r="AN1223" s="36">
        <f>INDEX(AN$280:AN$296,$E1223)*$D1223</f>
        <v/>
      </c>
      <c r="AO1223" s="36">
        <f>INDEX(AO$280:AO$296,$E1223)*$D1223</f>
        <v/>
      </c>
      <c r="AP1223" s="36">
        <f>INDEX(AP$280:AP$296,$E1223)*$D1223</f>
        <v/>
      </c>
      <c r="AQ1223" s="36">
        <f>INDEX(AQ$280:AQ$296,$E1223)*$D1223</f>
        <v/>
      </c>
      <c r="AR1223" s="36">
        <f>INDEX(AR$280:AR$296,$E1223)*$D1223</f>
        <v/>
      </c>
      <c r="AS1223" s="36">
        <f>INDEX(AS$280:AS$296,$E1223)*$D1223</f>
        <v/>
      </c>
      <c r="AT1223" s="36">
        <f>INDEX(AT$280:AT$296,$E1223)*$D1223</f>
        <v/>
      </c>
      <c r="AU1223" s="36">
        <f>INDEX(AU$280:AU$296,$E1223)*$D1223</f>
        <v/>
      </c>
      <c r="AV1223" s="36">
        <f>INDEX(AV$280:AV$296,$E1223)*$D1223</f>
        <v/>
      </c>
      <c r="AW1223" s="36">
        <f>INDEX(AW$280:AW$296,$E1223)*$D1223</f>
        <v/>
      </c>
      <c r="AX1223" s="36">
        <f>INDEX(AX$280:AX$296,$E1223)*$D1223</f>
        <v/>
      </c>
      <c r="AY1223" s="36">
        <f>INDEX(AY$280:AY$296,$E1223)*$D1223</f>
        <v/>
      </c>
    </row>
    <row r="1224" hidden="1" outlineLevel="2">
      <c r="A1224" s="14" t="inlineStr">
        <is>
          <t>ets</t>
        </is>
      </c>
      <c r="B1224" s="14" t="inlineStr">
        <is>
          <t>nga</t>
        </is>
      </c>
      <c r="C1224" s="14" t="inlineStr">
        <is>
          <t>nav</t>
        </is>
      </c>
      <c r="D1224" s="36">
        <f>INDEX(Inputs!$W$5:$W$132,MATCH($B1224&amp;"|"&amp;$C1224,Inputs!$A$5:$A$132,0))</f>
        <v/>
      </c>
      <c r="E1224" s="36">
        <f>INDEX(Inputs!$M$5:$M$132,MATCH($B1224&amp;"|"&amp;$C1224,Inputs!$A$5:$A$132,0))</f>
        <v/>
      </c>
      <c r="F1224" s="35" t="n"/>
      <c r="G1224" s="35" t="n"/>
      <c r="H1224" s="14">
        <f>INDEX(VarLab,MATCH($A1224,VarKey,0))&amp;INDEX(MemLab,MATCH($C1224&amp;"|"&amp;$B1224,MemKey,0))</f>
        <v/>
      </c>
      <c r="I1224" s="14">
        <f>INDEX(VarUnit,MATCH($A1224,VarKey,0))</f>
        <v/>
      </c>
      <c r="J1224" s="14">
        <f>INDEX(VarSrc,MATCH($A1224,VarKey,0))</f>
        <v/>
      </c>
      <c r="K1224" s="11">
        <f>CodePrefix&amp;$A1224&amp;IF($C1224="","","."&amp;$C1224&amp;"."&amp;$B1224)&amp;INDEX(VarEnd,MATCH($A1224,VarKey,0))&amp;K$5</f>
        <v/>
      </c>
      <c r="L1224" s="37">
        <f>INDEX(L$280:L$296,$E1224)*$D1224</f>
        <v/>
      </c>
      <c r="M1224" s="36">
        <f>INDEX(M$280:M$296,$E1224)*$D1224</f>
        <v/>
      </c>
      <c r="N1224" s="36">
        <f>INDEX(N$280:N$296,$E1224)*$D1224</f>
        <v/>
      </c>
      <c r="O1224" s="36">
        <f>INDEX(O$280:O$296,$E1224)*$D1224</f>
        <v/>
      </c>
      <c r="P1224" s="36">
        <f>INDEX(P$280:P$296,$E1224)*$D1224</f>
        <v/>
      </c>
      <c r="Q1224" s="36">
        <f>INDEX(Q$280:Q$296,$E1224)*$D1224</f>
        <v/>
      </c>
      <c r="R1224" s="36">
        <f>INDEX(R$280:R$296,$E1224)*$D1224</f>
        <v/>
      </c>
      <c r="S1224" s="36">
        <f>INDEX(S$280:S$296,$E1224)*$D1224</f>
        <v/>
      </c>
      <c r="T1224" s="36">
        <f>INDEX(T$280:T$296,$E1224)*$D1224</f>
        <v/>
      </c>
      <c r="U1224" s="36">
        <f>INDEX(U$280:U$296,$E1224)*$D1224</f>
        <v/>
      </c>
      <c r="V1224" s="36">
        <f>INDEX(V$280:V$296,$E1224)*$D1224</f>
        <v/>
      </c>
      <c r="W1224" s="36">
        <f>INDEX(W$280:W$296,$E1224)*$D1224</f>
        <v/>
      </c>
      <c r="X1224" s="36">
        <f>INDEX(X$280:X$296,$E1224)*$D1224</f>
        <v/>
      </c>
      <c r="Y1224" s="36">
        <f>INDEX(Y$280:Y$296,$E1224)*$D1224</f>
        <v/>
      </c>
      <c r="Z1224" s="36">
        <f>INDEX(Z$280:Z$296,$E1224)*$D1224</f>
        <v/>
      </c>
      <c r="AA1224" s="36">
        <f>INDEX(AA$280:AA$296,$E1224)*$D1224</f>
        <v/>
      </c>
      <c r="AB1224" s="36">
        <f>INDEX(AB$280:AB$296,$E1224)*$D1224</f>
        <v/>
      </c>
      <c r="AC1224" s="36">
        <f>INDEX(AC$280:AC$296,$E1224)*$D1224</f>
        <v/>
      </c>
      <c r="AD1224" s="36">
        <f>INDEX(AD$280:AD$296,$E1224)*$D1224</f>
        <v/>
      </c>
      <c r="AF1224" s="11">
        <f>CodePrefix&amp;$A1224&amp;IF($C1224="","","."&amp;$C1224&amp;"."&amp;$B1224)&amp;INDEX(VarEnd,MATCH($A1224,VarKey,0))&amp;AF$5</f>
        <v/>
      </c>
      <c r="AG1224" s="37">
        <f>INDEX(AG$280:AG$296,$E1224)*$D1224</f>
        <v/>
      </c>
      <c r="AH1224" s="36">
        <f>INDEX(AH$280:AH$296,$E1224)*$D1224</f>
        <v/>
      </c>
      <c r="AI1224" s="36">
        <f>INDEX(AI$280:AI$296,$E1224)*$D1224</f>
        <v/>
      </c>
      <c r="AJ1224" s="36">
        <f>INDEX(AJ$280:AJ$296,$E1224)*$D1224</f>
        <v/>
      </c>
      <c r="AK1224" s="36">
        <f>INDEX(AK$280:AK$296,$E1224)*$D1224</f>
        <v/>
      </c>
      <c r="AL1224" s="36">
        <f>INDEX(AL$280:AL$296,$E1224)*$D1224</f>
        <v/>
      </c>
      <c r="AM1224" s="36">
        <f>INDEX(AM$280:AM$296,$E1224)*$D1224</f>
        <v/>
      </c>
      <c r="AN1224" s="36">
        <f>INDEX(AN$280:AN$296,$E1224)*$D1224</f>
        <v/>
      </c>
      <c r="AO1224" s="36">
        <f>INDEX(AO$280:AO$296,$E1224)*$D1224</f>
        <v/>
      </c>
      <c r="AP1224" s="36">
        <f>INDEX(AP$280:AP$296,$E1224)*$D1224</f>
        <v/>
      </c>
      <c r="AQ1224" s="36">
        <f>INDEX(AQ$280:AQ$296,$E1224)*$D1224</f>
        <v/>
      </c>
      <c r="AR1224" s="36">
        <f>INDEX(AR$280:AR$296,$E1224)*$D1224</f>
        <v/>
      </c>
      <c r="AS1224" s="36">
        <f>INDEX(AS$280:AS$296,$E1224)*$D1224</f>
        <v/>
      </c>
      <c r="AT1224" s="36">
        <f>INDEX(AT$280:AT$296,$E1224)*$D1224</f>
        <v/>
      </c>
      <c r="AU1224" s="36">
        <f>INDEX(AU$280:AU$296,$E1224)*$D1224</f>
        <v/>
      </c>
      <c r="AV1224" s="36">
        <f>INDEX(AV$280:AV$296,$E1224)*$D1224</f>
        <v/>
      </c>
      <c r="AW1224" s="36">
        <f>INDEX(AW$280:AW$296,$E1224)*$D1224</f>
        <v/>
      </c>
      <c r="AX1224" s="36">
        <f>INDEX(AX$280:AX$296,$E1224)*$D1224</f>
        <v/>
      </c>
      <c r="AY1224" s="36">
        <f>INDEX(AY$280:AY$296,$E1224)*$D1224</f>
        <v/>
      </c>
    </row>
    <row r="1225" hidden="1" outlineLevel="2">
      <c r="A1225" s="14" t="inlineStr">
        <is>
          <t>ets</t>
        </is>
      </c>
      <c r="B1225" s="14" t="inlineStr">
        <is>
          <t>gso</t>
        </is>
      </c>
      <c r="C1225" s="14" t="inlineStr">
        <is>
          <t>nav</t>
        </is>
      </c>
      <c r="D1225" s="36">
        <f>INDEX(Inputs!$W$5:$W$132,MATCH($B1225&amp;"|"&amp;$C1225,Inputs!$A$5:$A$132,0))</f>
        <v/>
      </c>
      <c r="E1225" s="36">
        <f>INDEX(Inputs!$M$5:$M$132,MATCH($B1225&amp;"|"&amp;$C1225,Inputs!$A$5:$A$132,0))</f>
        <v/>
      </c>
      <c r="F1225" s="35" t="n"/>
      <c r="G1225" s="35" t="n"/>
      <c r="H1225" s="14">
        <f>INDEX(VarLab,MATCH($A1225,VarKey,0))&amp;INDEX(MemLab,MATCH($C1225&amp;"|"&amp;$B1225,MemKey,0))</f>
        <v/>
      </c>
      <c r="I1225" s="14">
        <f>INDEX(VarUnit,MATCH($A1225,VarKey,0))</f>
        <v/>
      </c>
      <c r="J1225" s="14">
        <f>INDEX(VarSrc,MATCH($A1225,VarKey,0))</f>
        <v/>
      </c>
      <c r="K1225" s="11">
        <f>CodePrefix&amp;$A1225&amp;IF($C1225="","","."&amp;$C1225&amp;"."&amp;$B1225)&amp;INDEX(VarEnd,MATCH($A1225,VarKey,0))&amp;K$5</f>
        <v/>
      </c>
      <c r="L1225" s="37">
        <f>INDEX(L$280:L$296,$E1225)*$D1225</f>
        <v/>
      </c>
      <c r="M1225" s="36">
        <f>INDEX(M$280:M$296,$E1225)*$D1225</f>
        <v/>
      </c>
      <c r="N1225" s="36">
        <f>INDEX(N$280:N$296,$E1225)*$D1225</f>
        <v/>
      </c>
      <c r="O1225" s="36">
        <f>INDEX(O$280:O$296,$E1225)*$D1225</f>
        <v/>
      </c>
      <c r="P1225" s="36">
        <f>INDEX(P$280:P$296,$E1225)*$D1225</f>
        <v/>
      </c>
      <c r="Q1225" s="36">
        <f>INDEX(Q$280:Q$296,$E1225)*$D1225</f>
        <v/>
      </c>
      <c r="R1225" s="36">
        <f>INDEX(R$280:R$296,$E1225)*$D1225</f>
        <v/>
      </c>
      <c r="S1225" s="36">
        <f>INDEX(S$280:S$296,$E1225)*$D1225</f>
        <v/>
      </c>
      <c r="T1225" s="36">
        <f>INDEX(T$280:T$296,$E1225)*$D1225</f>
        <v/>
      </c>
      <c r="U1225" s="36">
        <f>INDEX(U$280:U$296,$E1225)*$D1225</f>
        <v/>
      </c>
      <c r="V1225" s="36">
        <f>INDEX(V$280:V$296,$E1225)*$D1225</f>
        <v/>
      </c>
      <c r="W1225" s="36">
        <f>INDEX(W$280:W$296,$E1225)*$D1225</f>
        <v/>
      </c>
      <c r="X1225" s="36">
        <f>INDEX(X$280:X$296,$E1225)*$D1225</f>
        <v/>
      </c>
      <c r="Y1225" s="36">
        <f>INDEX(Y$280:Y$296,$E1225)*$D1225</f>
        <v/>
      </c>
      <c r="Z1225" s="36">
        <f>INDEX(Z$280:Z$296,$E1225)*$D1225</f>
        <v/>
      </c>
      <c r="AA1225" s="36">
        <f>INDEX(AA$280:AA$296,$E1225)*$D1225</f>
        <v/>
      </c>
      <c r="AB1225" s="36">
        <f>INDEX(AB$280:AB$296,$E1225)*$D1225</f>
        <v/>
      </c>
      <c r="AC1225" s="36">
        <f>INDEX(AC$280:AC$296,$E1225)*$D1225</f>
        <v/>
      </c>
      <c r="AD1225" s="36">
        <f>INDEX(AD$280:AD$296,$E1225)*$D1225</f>
        <v/>
      </c>
      <c r="AF1225" s="11">
        <f>CodePrefix&amp;$A1225&amp;IF($C1225="","","."&amp;$C1225&amp;"."&amp;$B1225)&amp;INDEX(VarEnd,MATCH($A1225,VarKey,0))&amp;AF$5</f>
        <v/>
      </c>
      <c r="AG1225" s="37">
        <f>INDEX(AG$280:AG$296,$E1225)*$D1225</f>
        <v/>
      </c>
      <c r="AH1225" s="36">
        <f>INDEX(AH$280:AH$296,$E1225)*$D1225</f>
        <v/>
      </c>
      <c r="AI1225" s="36">
        <f>INDEX(AI$280:AI$296,$E1225)*$D1225</f>
        <v/>
      </c>
      <c r="AJ1225" s="36">
        <f>INDEX(AJ$280:AJ$296,$E1225)*$D1225</f>
        <v/>
      </c>
      <c r="AK1225" s="36">
        <f>INDEX(AK$280:AK$296,$E1225)*$D1225</f>
        <v/>
      </c>
      <c r="AL1225" s="36">
        <f>INDEX(AL$280:AL$296,$E1225)*$D1225</f>
        <v/>
      </c>
      <c r="AM1225" s="36">
        <f>INDEX(AM$280:AM$296,$E1225)*$D1225</f>
        <v/>
      </c>
      <c r="AN1225" s="36">
        <f>INDEX(AN$280:AN$296,$E1225)*$D1225</f>
        <v/>
      </c>
      <c r="AO1225" s="36">
        <f>INDEX(AO$280:AO$296,$E1225)*$D1225</f>
        <v/>
      </c>
      <c r="AP1225" s="36">
        <f>INDEX(AP$280:AP$296,$E1225)*$D1225</f>
        <v/>
      </c>
      <c r="AQ1225" s="36">
        <f>INDEX(AQ$280:AQ$296,$E1225)*$D1225</f>
        <v/>
      </c>
      <c r="AR1225" s="36">
        <f>INDEX(AR$280:AR$296,$E1225)*$D1225</f>
        <v/>
      </c>
      <c r="AS1225" s="36">
        <f>INDEX(AS$280:AS$296,$E1225)*$D1225</f>
        <v/>
      </c>
      <c r="AT1225" s="36">
        <f>INDEX(AT$280:AT$296,$E1225)*$D1225</f>
        <v/>
      </c>
      <c r="AU1225" s="36">
        <f>INDEX(AU$280:AU$296,$E1225)*$D1225</f>
        <v/>
      </c>
      <c r="AV1225" s="36">
        <f>INDEX(AV$280:AV$296,$E1225)*$D1225</f>
        <v/>
      </c>
      <c r="AW1225" s="36">
        <f>INDEX(AW$280:AW$296,$E1225)*$D1225</f>
        <v/>
      </c>
      <c r="AX1225" s="36">
        <f>INDEX(AX$280:AX$296,$E1225)*$D1225</f>
        <v/>
      </c>
      <c r="AY1225" s="36">
        <f>INDEX(AY$280:AY$296,$E1225)*$D1225</f>
        <v/>
      </c>
    </row>
    <row r="1226" hidden="1" outlineLevel="2">
      <c r="A1226" s="14" t="inlineStr">
        <is>
          <t>ets</t>
        </is>
      </c>
      <c r="B1226" s="14" t="inlineStr">
        <is>
          <t>die</t>
        </is>
      </c>
      <c r="C1226" s="14" t="inlineStr">
        <is>
          <t>nav</t>
        </is>
      </c>
      <c r="D1226" s="36">
        <f>INDEX(Inputs!$W$5:$W$132,MATCH($B1226&amp;"|"&amp;$C1226,Inputs!$A$5:$A$132,0))</f>
        <v/>
      </c>
      <c r="E1226" s="36">
        <f>INDEX(Inputs!$M$5:$M$132,MATCH($B1226&amp;"|"&amp;$C1226,Inputs!$A$5:$A$132,0))</f>
        <v/>
      </c>
      <c r="F1226" s="35" t="n"/>
      <c r="G1226" s="35" t="n"/>
      <c r="H1226" s="14">
        <f>INDEX(VarLab,MATCH($A1226,VarKey,0))&amp;INDEX(MemLab,MATCH($C1226&amp;"|"&amp;$B1226,MemKey,0))</f>
        <v/>
      </c>
      <c r="I1226" s="14">
        <f>INDEX(VarUnit,MATCH($A1226,VarKey,0))</f>
        <v/>
      </c>
      <c r="J1226" s="14">
        <f>INDEX(VarSrc,MATCH($A1226,VarKey,0))</f>
        <v/>
      </c>
      <c r="K1226" s="11">
        <f>CodePrefix&amp;$A1226&amp;IF($C1226="","","."&amp;$C1226&amp;"."&amp;$B1226)&amp;INDEX(VarEnd,MATCH($A1226,VarKey,0))&amp;K$5</f>
        <v/>
      </c>
      <c r="L1226" s="37">
        <f>INDEX(L$280:L$296,$E1226)*$D1226</f>
        <v/>
      </c>
      <c r="M1226" s="36">
        <f>INDEX(M$280:M$296,$E1226)*$D1226</f>
        <v/>
      </c>
      <c r="N1226" s="36">
        <f>INDEX(N$280:N$296,$E1226)*$D1226</f>
        <v/>
      </c>
      <c r="O1226" s="36">
        <f>INDEX(O$280:O$296,$E1226)*$D1226</f>
        <v/>
      </c>
      <c r="P1226" s="36">
        <f>INDEX(P$280:P$296,$E1226)*$D1226</f>
        <v/>
      </c>
      <c r="Q1226" s="36">
        <f>INDEX(Q$280:Q$296,$E1226)*$D1226</f>
        <v/>
      </c>
      <c r="R1226" s="36">
        <f>INDEX(R$280:R$296,$E1226)*$D1226</f>
        <v/>
      </c>
      <c r="S1226" s="36">
        <f>INDEX(S$280:S$296,$E1226)*$D1226</f>
        <v/>
      </c>
      <c r="T1226" s="36">
        <f>INDEX(T$280:T$296,$E1226)*$D1226</f>
        <v/>
      </c>
      <c r="U1226" s="36">
        <f>INDEX(U$280:U$296,$E1226)*$D1226</f>
        <v/>
      </c>
      <c r="V1226" s="36">
        <f>INDEX(V$280:V$296,$E1226)*$D1226</f>
        <v/>
      </c>
      <c r="W1226" s="36">
        <f>INDEX(W$280:W$296,$E1226)*$D1226</f>
        <v/>
      </c>
      <c r="X1226" s="36">
        <f>INDEX(X$280:X$296,$E1226)*$D1226</f>
        <v/>
      </c>
      <c r="Y1226" s="36">
        <f>INDEX(Y$280:Y$296,$E1226)*$D1226</f>
        <v/>
      </c>
      <c r="Z1226" s="36">
        <f>INDEX(Z$280:Z$296,$E1226)*$D1226</f>
        <v/>
      </c>
      <c r="AA1226" s="36">
        <f>INDEX(AA$280:AA$296,$E1226)*$D1226</f>
        <v/>
      </c>
      <c r="AB1226" s="36">
        <f>INDEX(AB$280:AB$296,$E1226)*$D1226</f>
        <v/>
      </c>
      <c r="AC1226" s="36">
        <f>INDEX(AC$280:AC$296,$E1226)*$D1226</f>
        <v/>
      </c>
      <c r="AD1226" s="36">
        <f>INDEX(AD$280:AD$296,$E1226)*$D1226</f>
        <v/>
      </c>
      <c r="AF1226" s="11">
        <f>CodePrefix&amp;$A1226&amp;IF($C1226="","","."&amp;$C1226&amp;"."&amp;$B1226)&amp;INDEX(VarEnd,MATCH($A1226,VarKey,0))&amp;AF$5</f>
        <v/>
      </c>
      <c r="AG1226" s="37">
        <f>INDEX(AG$280:AG$296,$E1226)*$D1226</f>
        <v/>
      </c>
      <c r="AH1226" s="36">
        <f>INDEX(AH$280:AH$296,$E1226)*$D1226</f>
        <v/>
      </c>
      <c r="AI1226" s="36">
        <f>INDEX(AI$280:AI$296,$E1226)*$D1226</f>
        <v/>
      </c>
      <c r="AJ1226" s="36">
        <f>INDEX(AJ$280:AJ$296,$E1226)*$D1226</f>
        <v/>
      </c>
      <c r="AK1226" s="36">
        <f>INDEX(AK$280:AK$296,$E1226)*$D1226</f>
        <v/>
      </c>
      <c r="AL1226" s="36">
        <f>INDEX(AL$280:AL$296,$E1226)*$D1226</f>
        <v/>
      </c>
      <c r="AM1226" s="36">
        <f>INDEX(AM$280:AM$296,$E1226)*$D1226</f>
        <v/>
      </c>
      <c r="AN1226" s="36">
        <f>INDEX(AN$280:AN$296,$E1226)*$D1226</f>
        <v/>
      </c>
      <c r="AO1226" s="36">
        <f>INDEX(AO$280:AO$296,$E1226)*$D1226</f>
        <v/>
      </c>
      <c r="AP1226" s="36">
        <f>INDEX(AP$280:AP$296,$E1226)*$D1226</f>
        <v/>
      </c>
      <c r="AQ1226" s="36">
        <f>INDEX(AQ$280:AQ$296,$E1226)*$D1226</f>
        <v/>
      </c>
      <c r="AR1226" s="36">
        <f>INDEX(AR$280:AR$296,$E1226)*$D1226</f>
        <v/>
      </c>
      <c r="AS1226" s="36">
        <f>INDEX(AS$280:AS$296,$E1226)*$D1226</f>
        <v/>
      </c>
      <c r="AT1226" s="36">
        <f>INDEX(AT$280:AT$296,$E1226)*$D1226</f>
        <v/>
      </c>
      <c r="AU1226" s="36">
        <f>INDEX(AU$280:AU$296,$E1226)*$D1226</f>
        <v/>
      </c>
      <c r="AV1226" s="36">
        <f>INDEX(AV$280:AV$296,$E1226)*$D1226</f>
        <v/>
      </c>
      <c r="AW1226" s="36">
        <f>INDEX(AW$280:AW$296,$E1226)*$D1226</f>
        <v/>
      </c>
      <c r="AX1226" s="36">
        <f>INDEX(AX$280:AX$296,$E1226)*$D1226</f>
        <v/>
      </c>
      <c r="AY1226" s="36">
        <f>INDEX(AY$280:AY$296,$E1226)*$D1226</f>
        <v/>
      </c>
    </row>
    <row r="1227" hidden="1" outlineLevel="2">
      <c r="A1227" s="14" t="inlineStr">
        <is>
          <t>ets</t>
        </is>
      </c>
      <c r="B1227" s="14" t="inlineStr">
        <is>
          <t>lpg</t>
        </is>
      </c>
      <c r="C1227" s="14" t="inlineStr">
        <is>
          <t>nav</t>
        </is>
      </c>
      <c r="D1227" s="36">
        <f>INDEX(Inputs!$W$5:$W$132,MATCH($B1227&amp;"|"&amp;$C1227,Inputs!$A$5:$A$132,0))</f>
        <v/>
      </c>
      <c r="E1227" s="36">
        <f>INDEX(Inputs!$M$5:$M$132,MATCH($B1227&amp;"|"&amp;$C1227,Inputs!$A$5:$A$132,0))</f>
        <v/>
      </c>
      <c r="F1227" s="35" t="n"/>
      <c r="G1227" s="35" t="n"/>
      <c r="H1227" s="14">
        <f>INDEX(VarLab,MATCH($A1227,VarKey,0))&amp;INDEX(MemLab,MATCH($C1227&amp;"|"&amp;$B1227,MemKey,0))</f>
        <v/>
      </c>
      <c r="I1227" s="14">
        <f>INDEX(VarUnit,MATCH($A1227,VarKey,0))</f>
        <v/>
      </c>
      <c r="J1227" s="14">
        <f>INDEX(VarSrc,MATCH($A1227,VarKey,0))</f>
        <v/>
      </c>
      <c r="K1227" s="11">
        <f>CodePrefix&amp;$A1227&amp;IF($C1227="","","."&amp;$C1227&amp;"."&amp;$B1227)&amp;INDEX(VarEnd,MATCH($A1227,VarKey,0))&amp;K$5</f>
        <v/>
      </c>
      <c r="L1227" s="37">
        <f>INDEX(L$280:L$296,$E1227)*$D1227</f>
        <v/>
      </c>
      <c r="M1227" s="36">
        <f>INDEX(M$280:M$296,$E1227)*$D1227</f>
        <v/>
      </c>
      <c r="N1227" s="36">
        <f>INDEX(N$280:N$296,$E1227)*$D1227</f>
        <v/>
      </c>
      <c r="O1227" s="36">
        <f>INDEX(O$280:O$296,$E1227)*$D1227</f>
        <v/>
      </c>
      <c r="P1227" s="36">
        <f>INDEX(P$280:P$296,$E1227)*$D1227</f>
        <v/>
      </c>
      <c r="Q1227" s="36">
        <f>INDEX(Q$280:Q$296,$E1227)*$D1227</f>
        <v/>
      </c>
      <c r="R1227" s="36">
        <f>INDEX(R$280:R$296,$E1227)*$D1227</f>
        <v/>
      </c>
      <c r="S1227" s="36">
        <f>INDEX(S$280:S$296,$E1227)*$D1227</f>
        <v/>
      </c>
      <c r="T1227" s="36">
        <f>INDEX(T$280:T$296,$E1227)*$D1227</f>
        <v/>
      </c>
      <c r="U1227" s="36">
        <f>INDEX(U$280:U$296,$E1227)*$D1227</f>
        <v/>
      </c>
      <c r="V1227" s="36">
        <f>INDEX(V$280:V$296,$E1227)*$D1227</f>
        <v/>
      </c>
      <c r="W1227" s="36">
        <f>INDEX(W$280:W$296,$E1227)*$D1227</f>
        <v/>
      </c>
      <c r="X1227" s="36">
        <f>INDEX(X$280:X$296,$E1227)*$D1227</f>
        <v/>
      </c>
      <c r="Y1227" s="36">
        <f>INDEX(Y$280:Y$296,$E1227)*$D1227</f>
        <v/>
      </c>
      <c r="Z1227" s="36">
        <f>INDEX(Z$280:Z$296,$E1227)*$D1227</f>
        <v/>
      </c>
      <c r="AA1227" s="36">
        <f>INDEX(AA$280:AA$296,$E1227)*$D1227</f>
        <v/>
      </c>
      <c r="AB1227" s="36">
        <f>INDEX(AB$280:AB$296,$E1227)*$D1227</f>
        <v/>
      </c>
      <c r="AC1227" s="36">
        <f>INDEX(AC$280:AC$296,$E1227)*$D1227</f>
        <v/>
      </c>
      <c r="AD1227" s="36">
        <f>INDEX(AD$280:AD$296,$E1227)*$D1227</f>
        <v/>
      </c>
      <c r="AF1227" s="11">
        <f>CodePrefix&amp;$A1227&amp;IF($C1227="","","."&amp;$C1227&amp;"."&amp;$B1227)&amp;INDEX(VarEnd,MATCH($A1227,VarKey,0))&amp;AF$5</f>
        <v/>
      </c>
      <c r="AG1227" s="37">
        <f>INDEX(AG$280:AG$296,$E1227)*$D1227</f>
        <v/>
      </c>
      <c r="AH1227" s="36">
        <f>INDEX(AH$280:AH$296,$E1227)*$D1227</f>
        <v/>
      </c>
      <c r="AI1227" s="36">
        <f>INDEX(AI$280:AI$296,$E1227)*$D1227</f>
        <v/>
      </c>
      <c r="AJ1227" s="36">
        <f>INDEX(AJ$280:AJ$296,$E1227)*$D1227</f>
        <v/>
      </c>
      <c r="AK1227" s="36">
        <f>INDEX(AK$280:AK$296,$E1227)*$D1227</f>
        <v/>
      </c>
      <c r="AL1227" s="36">
        <f>INDEX(AL$280:AL$296,$E1227)*$D1227</f>
        <v/>
      </c>
      <c r="AM1227" s="36">
        <f>INDEX(AM$280:AM$296,$E1227)*$D1227</f>
        <v/>
      </c>
      <c r="AN1227" s="36">
        <f>INDEX(AN$280:AN$296,$E1227)*$D1227</f>
        <v/>
      </c>
      <c r="AO1227" s="36">
        <f>INDEX(AO$280:AO$296,$E1227)*$D1227</f>
        <v/>
      </c>
      <c r="AP1227" s="36">
        <f>INDEX(AP$280:AP$296,$E1227)*$D1227</f>
        <v/>
      </c>
      <c r="AQ1227" s="36">
        <f>INDEX(AQ$280:AQ$296,$E1227)*$D1227</f>
        <v/>
      </c>
      <c r="AR1227" s="36">
        <f>INDEX(AR$280:AR$296,$E1227)*$D1227</f>
        <v/>
      </c>
      <c r="AS1227" s="36">
        <f>INDEX(AS$280:AS$296,$E1227)*$D1227</f>
        <v/>
      </c>
      <c r="AT1227" s="36">
        <f>INDEX(AT$280:AT$296,$E1227)*$D1227</f>
        <v/>
      </c>
      <c r="AU1227" s="36">
        <f>INDEX(AU$280:AU$296,$E1227)*$D1227</f>
        <v/>
      </c>
      <c r="AV1227" s="36">
        <f>INDEX(AV$280:AV$296,$E1227)*$D1227</f>
        <v/>
      </c>
      <c r="AW1227" s="36">
        <f>INDEX(AW$280:AW$296,$E1227)*$D1227</f>
        <v/>
      </c>
      <c r="AX1227" s="36">
        <f>INDEX(AX$280:AX$296,$E1227)*$D1227</f>
        <v/>
      </c>
      <c r="AY1227" s="36">
        <f>INDEX(AY$280:AY$296,$E1227)*$D1227</f>
        <v/>
      </c>
    </row>
    <row r="1228" hidden="1" outlineLevel="2">
      <c r="A1228" s="14" t="inlineStr">
        <is>
          <t>ets</t>
        </is>
      </c>
      <c r="B1228" s="14" t="inlineStr">
        <is>
          <t>ker</t>
        </is>
      </c>
      <c r="C1228" s="14" t="inlineStr">
        <is>
          <t>nav</t>
        </is>
      </c>
      <c r="D1228" s="36">
        <f>INDEX(Inputs!$W$5:$W$132,MATCH($B1228&amp;"|"&amp;$C1228,Inputs!$A$5:$A$132,0))</f>
        <v/>
      </c>
      <c r="E1228" s="36">
        <f>INDEX(Inputs!$M$5:$M$132,MATCH($B1228&amp;"|"&amp;$C1228,Inputs!$A$5:$A$132,0))</f>
        <v/>
      </c>
      <c r="F1228" s="35" t="n"/>
      <c r="G1228" s="35" t="n"/>
      <c r="H1228" s="14">
        <f>INDEX(VarLab,MATCH($A1228,VarKey,0))&amp;INDEX(MemLab,MATCH($C1228&amp;"|"&amp;$B1228,MemKey,0))</f>
        <v/>
      </c>
      <c r="I1228" s="14">
        <f>INDEX(VarUnit,MATCH($A1228,VarKey,0))</f>
        <v/>
      </c>
      <c r="J1228" s="14">
        <f>INDEX(VarSrc,MATCH($A1228,VarKey,0))</f>
        <v/>
      </c>
      <c r="K1228" s="11">
        <f>CodePrefix&amp;$A1228&amp;IF($C1228="","","."&amp;$C1228&amp;"."&amp;$B1228)&amp;INDEX(VarEnd,MATCH($A1228,VarKey,0))&amp;K$5</f>
        <v/>
      </c>
      <c r="L1228" s="37">
        <f>INDEX(L$280:L$296,$E1228)*$D1228</f>
        <v/>
      </c>
      <c r="M1228" s="36">
        <f>INDEX(M$280:M$296,$E1228)*$D1228</f>
        <v/>
      </c>
      <c r="N1228" s="36">
        <f>INDEX(N$280:N$296,$E1228)*$D1228</f>
        <v/>
      </c>
      <c r="O1228" s="36">
        <f>INDEX(O$280:O$296,$E1228)*$D1228</f>
        <v/>
      </c>
      <c r="P1228" s="36">
        <f>INDEX(P$280:P$296,$E1228)*$D1228</f>
        <v/>
      </c>
      <c r="Q1228" s="36">
        <f>INDEX(Q$280:Q$296,$E1228)*$D1228</f>
        <v/>
      </c>
      <c r="R1228" s="36">
        <f>INDEX(R$280:R$296,$E1228)*$D1228</f>
        <v/>
      </c>
      <c r="S1228" s="36">
        <f>INDEX(S$280:S$296,$E1228)*$D1228</f>
        <v/>
      </c>
      <c r="T1228" s="36">
        <f>INDEX(T$280:T$296,$E1228)*$D1228</f>
        <v/>
      </c>
      <c r="U1228" s="36">
        <f>INDEX(U$280:U$296,$E1228)*$D1228</f>
        <v/>
      </c>
      <c r="V1228" s="36">
        <f>INDEX(V$280:V$296,$E1228)*$D1228</f>
        <v/>
      </c>
      <c r="W1228" s="36">
        <f>INDEX(W$280:W$296,$E1228)*$D1228</f>
        <v/>
      </c>
      <c r="X1228" s="36">
        <f>INDEX(X$280:X$296,$E1228)*$D1228</f>
        <v/>
      </c>
      <c r="Y1228" s="36">
        <f>INDEX(Y$280:Y$296,$E1228)*$D1228</f>
        <v/>
      </c>
      <c r="Z1228" s="36">
        <f>INDEX(Z$280:Z$296,$E1228)*$D1228</f>
        <v/>
      </c>
      <c r="AA1228" s="36">
        <f>INDEX(AA$280:AA$296,$E1228)*$D1228</f>
        <v/>
      </c>
      <c r="AB1228" s="36">
        <f>INDEX(AB$280:AB$296,$E1228)*$D1228</f>
        <v/>
      </c>
      <c r="AC1228" s="36">
        <f>INDEX(AC$280:AC$296,$E1228)*$D1228</f>
        <v/>
      </c>
      <c r="AD1228" s="36">
        <f>INDEX(AD$280:AD$296,$E1228)*$D1228</f>
        <v/>
      </c>
      <c r="AF1228" s="11">
        <f>CodePrefix&amp;$A1228&amp;IF($C1228="","","."&amp;$C1228&amp;"."&amp;$B1228)&amp;INDEX(VarEnd,MATCH($A1228,VarKey,0))&amp;AF$5</f>
        <v/>
      </c>
      <c r="AG1228" s="37">
        <f>INDEX(AG$280:AG$296,$E1228)*$D1228</f>
        <v/>
      </c>
      <c r="AH1228" s="36">
        <f>INDEX(AH$280:AH$296,$E1228)*$D1228</f>
        <v/>
      </c>
      <c r="AI1228" s="36">
        <f>INDEX(AI$280:AI$296,$E1228)*$D1228</f>
        <v/>
      </c>
      <c r="AJ1228" s="36">
        <f>INDEX(AJ$280:AJ$296,$E1228)*$D1228</f>
        <v/>
      </c>
      <c r="AK1228" s="36">
        <f>INDEX(AK$280:AK$296,$E1228)*$D1228</f>
        <v/>
      </c>
      <c r="AL1228" s="36">
        <f>INDEX(AL$280:AL$296,$E1228)*$D1228</f>
        <v/>
      </c>
      <c r="AM1228" s="36">
        <f>INDEX(AM$280:AM$296,$E1228)*$D1228</f>
        <v/>
      </c>
      <c r="AN1228" s="36">
        <f>INDEX(AN$280:AN$296,$E1228)*$D1228</f>
        <v/>
      </c>
      <c r="AO1228" s="36">
        <f>INDEX(AO$280:AO$296,$E1228)*$D1228</f>
        <v/>
      </c>
      <c r="AP1228" s="36">
        <f>INDEX(AP$280:AP$296,$E1228)*$D1228</f>
        <v/>
      </c>
      <c r="AQ1228" s="36">
        <f>INDEX(AQ$280:AQ$296,$E1228)*$D1228</f>
        <v/>
      </c>
      <c r="AR1228" s="36">
        <f>INDEX(AR$280:AR$296,$E1228)*$D1228</f>
        <v/>
      </c>
      <c r="AS1228" s="36">
        <f>INDEX(AS$280:AS$296,$E1228)*$D1228</f>
        <v/>
      </c>
      <c r="AT1228" s="36">
        <f>INDEX(AT$280:AT$296,$E1228)*$D1228</f>
        <v/>
      </c>
      <c r="AU1228" s="36">
        <f>INDEX(AU$280:AU$296,$E1228)*$D1228</f>
        <v/>
      </c>
      <c r="AV1228" s="36">
        <f>INDEX(AV$280:AV$296,$E1228)*$D1228</f>
        <v/>
      </c>
      <c r="AW1228" s="36">
        <f>INDEX(AW$280:AW$296,$E1228)*$D1228</f>
        <v/>
      </c>
      <c r="AX1228" s="36">
        <f>INDEX(AX$280:AX$296,$E1228)*$D1228</f>
        <v/>
      </c>
      <c r="AY1228" s="36">
        <f>INDEX(AY$280:AY$296,$E1228)*$D1228</f>
        <v/>
      </c>
    </row>
    <row r="1229" hidden="1" outlineLevel="2">
      <c r="A1229" s="14" t="inlineStr">
        <is>
          <t>ets</t>
        </is>
      </c>
      <c r="B1229" s="14" t="inlineStr">
        <is>
          <t>oop</t>
        </is>
      </c>
      <c r="C1229" s="14" t="inlineStr">
        <is>
          <t>nav</t>
        </is>
      </c>
      <c r="D1229" s="36">
        <f>INDEX(Inputs!$W$5:$W$132,MATCH($B1229&amp;"|"&amp;$C1229,Inputs!$A$5:$A$132,0))</f>
        <v/>
      </c>
      <c r="E1229" s="36">
        <f>INDEX(Inputs!$M$5:$M$132,MATCH($B1229&amp;"|"&amp;$C1229,Inputs!$A$5:$A$132,0))</f>
        <v/>
      </c>
      <c r="F1229" s="35" t="n"/>
      <c r="G1229" s="35" t="n"/>
      <c r="H1229" s="14">
        <f>INDEX(VarLab,MATCH($A1229,VarKey,0))&amp;INDEX(MemLab,MATCH($C1229&amp;"|"&amp;$B1229,MemKey,0))</f>
        <v/>
      </c>
      <c r="I1229" s="14">
        <f>INDEX(VarUnit,MATCH($A1229,VarKey,0))</f>
        <v/>
      </c>
      <c r="J1229" s="14">
        <f>INDEX(VarSrc,MATCH($A1229,VarKey,0))</f>
        <v/>
      </c>
      <c r="K1229" s="11">
        <f>CodePrefix&amp;$A1229&amp;IF($C1229="","","."&amp;$C1229&amp;"."&amp;$B1229)&amp;INDEX(VarEnd,MATCH($A1229,VarKey,0))&amp;K$5</f>
        <v/>
      </c>
      <c r="L1229" s="37">
        <f>INDEX(L$280:L$296,$E1229)*$D1229</f>
        <v/>
      </c>
      <c r="M1229" s="36">
        <f>INDEX(M$280:M$296,$E1229)*$D1229</f>
        <v/>
      </c>
      <c r="N1229" s="36">
        <f>INDEX(N$280:N$296,$E1229)*$D1229</f>
        <v/>
      </c>
      <c r="O1229" s="36">
        <f>INDEX(O$280:O$296,$E1229)*$D1229</f>
        <v/>
      </c>
      <c r="P1229" s="36">
        <f>INDEX(P$280:P$296,$E1229)*$D1229</f>
        <v/>
      </c>
      <c r="Q1229" s="36">
        <f>INDEX(Q$280:Q$296,$E1229)*$D1229</f>
        <v/>
      </c>
      <c r="R1229" s="36">
        <f>INDEX(R$280:R$296,$E1229)*$D1229</f>
        <v/>
      </c>
      <c r="S1229" s="36">
        <f>INDEX(S$280:S$296,$E1229)*$D1229</f>
        <v/>
      </c>
      <c r="T1229" s="36">
        <f>INDEX(T$280:T$296,$E1229)*$D1229</f>
        <v/>
      </c>
      <c r="U1229" s="36">
        <f>INDEX(U$280:U$296,$E1229)*$D1229</f>
        <v/>
      </c>
      <c r="V1229" s="36">
        <f>INDEX(V$280:V$296,$E1229)*$D1229</f>
        <v/>
      </c>
      <c r="W1229" s="36">
        <f>INDEX(W$280:W$296,$E1229)*$D1229</f>
        <v/>
      </c>
      <c r="X1229" s="36">
        <f>INDEX(X$280:X$296,$E1229)*$D1229</f>
        <v/>
      </c>
      <c r="Y1229" s="36">
        <f>INDEX(Y$280:Y$296,$E1229)*$D1229</f>
        <v/>
      </c>
      <c r="Z1229" s="36">
        <f>INDEX(Z$280:Z$296,$E1229)*$D1229</f>
        <v/>
      </c>
      <c r="AA1229" s="36">
        <f>INDEX(AA$280:AA$296,$E1229)*$D1229</f>
        <v/>
      </c>
      <c r="AB1229" s="36">
        <f>INDEX(AB$280:AB$296,$E1229)*$D1229</f>
        <v/>
      </c>
      <c r="AC1229" s="36">
        <f>INDEX(AC$280:AC$296,$E1229)*$D1229</f>
        <v/>
      </c>
      <c r="AD1229" s="36">
        <f>INDEX(AD$280:AD$296,$E1229)*$D1229</f>
        <v/>
      </c>
      <c r="AF1229" s="11">
        <f>CodePrefix&amp;$A1229&amp;IF($C1229="","","."&amp;$C1229&amp;"."&amp;$B1229)&amp;INDEX(VarEnd,MATCH($A1229,VarKey,0))&amp;AF$5</f>
        <v/>
      </c>
      <c r="AG1229" s="37">
        <f>INDEX(AG$280:AG$296,$E1229)*$D1229</f>
        <v/>
      </c>
      <c r="AH1229" s="36">
        <f>INDEX(AH$280:AH$296,$E1229)*$D1229</f>
        <v/>
      </c>
      <c r="AI1229" s="36">
        <f>INDEX(AI$280:AI$296,$E1229)*$D1229</f>
        <v/>
      </c>
      <c r="AJ1229" s="36">
        <f>INDEX(AJ$280:AJ$296,$E1229)*$D1229</f>
        <v/>
      </c>
      <c r="AK1229" s="36">
        <f>INDEX(AK$280:AK$296,$E1229)*$D1229</f>
        <v/>
      </c>
      <c r="AL1229" s="36">
        <f>INDEX(AL$280:AL$296,$E1229)*$D1229</f>
        <v/>
      </c>
      <c r="AM1229" s="36">
        <f>INDEX(AM$280:AM$296,$E1229)*$D1229</f>
        <v/>
      </c>
      <c r="AN1229" s="36">
        <f>INDEX(AN$280:AN$296,$E1229)*$D1229</f>
        <v/>
      </c>
      <c r="AO1229" s="36">
        <f>INDEX(AO$280:AO$296,$E1229)*$D1229</f>
        <v/>
      </c>
      <c r="AP1229" s="36">
        <f>INDEX(AP$280:AP$296,$E1229)*$D1229</f>
        <v/>
      </c>
      <c r="AQ1229" s="36">
        <f>INDEX(AQ$280:AQ$296,$E1229)*$D1229</f>
        <v/>
      </c>
      <c r="AR1229" s="36">
        <f>INDEX(AR$280:AR$296,$E1229)*$D1229</f>
        <v/>
      </c>
      <c r="AS1229" s="36">
        <f>INDEX(AS$280:AS$296,$E1229)*$D1229</f>
        <v/>
      </c>
      <c r="AT1229" s="36">
        <f>INDEX(AT$280:AT$296,$E1229)*$D1229</f>
        <v/>
      </c>
      <c r="AU1229" s="36">
        <f>INDEX(AU$280:AU$296,$E1229)*$D1229</f>
        <v/>
      </c>
      <c r="AV1229" s="36">
        <f>INDEX(AV$280:AV$296,$E1229)*$D1229</f>
        <v/>
      </c>
      <c r="AW1229" s="36">
        <f>INDEX(AW$280:AW$296,$E1229)*$D1229</f>
        <v/>
      </c>
      <c r="AX1229" s="36">
        <f>INDEX(AX$280:AX$296,$E1229)*$D1229</f>
        <v/>
      </c>
      <c r="AY1229" s="36">
        <f>INDEX(AY$280:AY$296,$E1229)*$D1229</f>
        <v/>
      </c>
    </row>
    <row r="1230" hidden="1" outlineLevel="2">
      <c r="A1230" s="14" t="inlineStr">
        <is>
          <t>ets</t>
        </is>
      </c>
      <c r="B1230" s="14" t="inlineStr">
        <is>
          <t>bio</t>
        </is>
      </c>
      <c r="C1230" s="14" t="inlineStr">
        <is>
          <t>nav</t>
        </is>
      </c>
      <c r="D1230" s="36">
        <f>INDEX(Inputs!$W$5:$W$132,MATCH($B1230&amp;"|"&amp;$C1230,Inputs!$A$5:$A$132,0))</f>
        <v/>
      </c>
      <c r="E1230" s="36">
        <f>INDEX(Inputs!$M$5:$M$132,MATCH($B1230&amp;"|"&amp;$C1230,Inputs!$A$5:$A$132,0))</f>
        <v/>
      </c>
      <c r="F1230" s="35" t="n"/>
      <c r="G1230" s="35" t="n"/>
      <c r="H1230" s="14">
        <f>INDEX(VarLab,MATCH($A1230,VarKey,0))&amp;INDEX(MemLab,MATCH($C1230&amp;"|"&amp;$B1230,MemKey,0))</f>
        <v/>
      </c>
      <c r="I1230" s="14">
        <f>INDEX(VarUnit,MATCH($A1230,VarKey,0))</f>
        <v/>
      </c>
      <c r="J1230" s="14">
        <f>INDEX(VarSrc,MATCH($A1230,VarKey,0))</f>
        <v/>
      </c>
      <c r="K1230" s="11">
        <f>CodePrefix&amp;$A1230&amp;IF($C1230="","","."&amp;$C1230&amp;"."&amp;$B1230)&amp;INDEX(VarEnd,MATCH($A1230,VarKey,0))&amp;K$5</f>
        <v/>
      </c>
      <c r="L1230" s="37">
        <f>INDEX(L$280:L$296,$E1230)*$D1230</f>
        <v/>
      </c>
      <c r="M1230" s="36">
        <f>INDEX(M$280:M$296,$E1230)*$D1230</f>
        <v/>
      </c>
      <c r="N1230" s="36">
        <f>INDEX(N$280:N$296,$E1230)*$D1230</f>
        <v/>
      </c>
      <c r="O1230" s="36">
        <f>INDEX(O$280:O$296,$E1230)*$D1230</f>
        <v/>
      </c>
      <c r="P1230" s="36">
        <f>INDEX(P$280:P$296,$E1230)*$D1230</f>
        <v/>
      </c>
      <c r="Q1230" s="36">
        <f>INDEX(Q$280:Q$296,$E1230)*$D1230</f>
        <v/>
      </c>
      <c r="R1230" s="36">
        <f>INDEX(R$280:R$296,$E1230)*$D1230</f>
        <v/>
      </c>
      <c r="S1230" s="36">
        <f>INDEX(S$280:S$296,$E1230)*$D1230</f>
        <v/>
      </c>
      <c r="T1230" s="36">
        <f>INDEX(T$280:T$296,$E1230)*$D1230</f>
        <v/>
      </c>
      <c r="U1230" s="36">
        <f>INDEX(U$280:U$296,$E1230)*$D1230</f>
        <v/>
      </c>
      <c r="V1230" s="36">
        <f>INDEX(V$280:V$296,$E1230)*$D1230</f>
        <v/>
      </c>
      <c r="W1230" s="36">
        <f>INDEX(W$280:W$296,$E1230)*$D1230</f>
        <v/>
      </c>
      <c r="X1230" s="36">
        <f>INDEX(X$280:X$296,$E1230)*$D1230</f>
        <v/>
      </c>
      <c r="Y1230" s="36">
        <f>INDEX(Y$280:Y$296,$E1230)*$D1230</f>
        <v/>
      </c>
      <c r="Z1230" s="36">
        <f>INDEX(Z$280:Z$296,$E1230)*$D1230</f>
        <v/>
      </c>
      <c r="AA1230" s="36">
        <f>INDEX(AA$280:AA$296,$E1230)*$D1230</f>
        <v/>
      </c>
      <c r="AB1230" s="36">
        <f>INDEX(AB$280:AB$296,$E1230)*$D1230</f>
        <v/>
      </c>
      <c r="AC1230" s="36">
        <f>INDEX(AC$280:AC$296,$E1230)*$D1230</f>
        <v/>
      </c>
      <c r="AD1230" s="36">
        <f>INDEX(AD$280:AD$296,$E1230)*$D1230</f>
        <v/>
      </c>
      <c r="AF1230" s="11">
        <f>CodePrefix&amp;$A1230&amp;IF($C1230="","","."&amp;$C1230&amp;"."&amp;$B1230)&amp;INDEX(VarEnd,MATCH($A1230,VarKey,0))&amp;AF$5</f>
        <v/>
      </c>
      <c r="AG1230" s="37">
        <f>INDEX(AG$280:AG$296,$E1230)*$D1230</f>
        <v/>
      </c>
      <c r="AH1230" s="36">
        <f>INDEX(AH$280:AH$296,$E1230)*$D1230</f>
        <v/>
      </c>
      <c r="AI1230" s="36">
        <f>INDEX(AI$280:AI$296,$E1230)*$D1230</f>
        <v/>
      </c>
      <c r="AJ1230" s="36">
        <f>INDEX(AJ$280:AJ$296,$E1230)*$D1230</f>
        <v/>
      </c>
      <c r="AK1230" s="36">
        <f>INDEX(AK$280:AK$296,$E1230)*$D1230</f>
        <v/>
      </c>
      <c r="AL1230" s="36">
        <f>INDEX(AL$280:AL$296,$E1230)*$D1230</f>
        <v/>
      </c>
      <c r="AM1230" s="36">
        <f>INDEX(AM$280:AM$296,$E1230)*$D1230</f>
        <v/>
      </c>
      <c r="AN1230" s="36">
        <f>INDEX(AN$280:AN$296,$E1230)*$D1230</f>
        <v/>
      </c>
      <c r="AO1230" s="36">
        <f>INDEX(AO$280:AO$296,$E1230)*$D1230</f>
        <v/>
      </c>
      <c r="AP1230" s="36">
        <f>INDEX(AP$280:AP$296,$E1230)*$D1230</f>
        <v/>
      </c>
      <c r="AQ1230" s="36">
        <f>INDEX(AQ$280:AQ$296,$E1230)*$D1230</f>
        <v/>
      </c>
      <c r="AR1230" s="36">
        <f>INDEX(AR$280:AR$296,$E1230)*$D1230</f>
        <v/>
      </c>
      <c r="AS1230" s="36">
        <f>INDEX(AS$280:AS$296,$E1230)*$D1230</f>
        <v/>
      </c>
      <c r="AT1230" s="36">
        <f>INDEX(AT$280:AT$296,$E1230)*$D1230</f>
        <v/>
      </c>
      <c r="AU1230" s="36">
        <f>INDEX(AU$280:AU$296,$E1230)*$D1230</f>
        <v/>
      </c>
      <c r="AV1230" s="36">
        <f>INDEX(AV$280:AV$296,$E1230)*$D1230</f>
        <v/>
      </c>
      <c r="AW1230" s="36">
        <f>INDEX(AW$280:AW$296,$E1230)*$D1230</f>
        <v/>
      </c>
      <c r="AX1230" s="36">
        <f>INDEX(AX$280:AX$296,$E1230)*$D1230</f>
        <v/>
      </c>
      <c r="AY1230" s="36">
        <f>INDEX(AY$280:AY$296,$E1230)*$D1230</f>
        <v/>
      </c>
    </row>
    <row r="1231" hidden="1" outlineLevel="2"/>
    <row r="1232" hidden="1" outlineLevel="2">
      <c r="A1232" s="14" t="inlineStr">
        <is>
          <t>ntx</t>
        </is>
      </c>
      <c r="B1232" s="14" t="inlineStr">
        <is>
          <t>coa</t>
        </is>
      </c>
      <c r="C1232" s="14" t="inlineStr">
        <is>
          <t>nav</t>
        </is>
      </c>
      <c r="D1232" s="36">
        <f>INDEX(Inputs!$N$5:$N$132,MATCH($B1232&amp;"|"&amp;$C1232,Inputs!$A$5:$A$132,0))</f>
        <v/>
      </c>
      <c r="E1232" s="36">
        <f>INDEX(Inputs!$K$5:$K$132,MATCH($B1232&amp;"|"&amp;$C1232,Inputs!$A$5:$A$132,0))</f>
        <v/>
      </c>
      <c r="F1232" s="35" t="n"/>
      <c r="G1232" s="35" t="n"/>
      <c r="H1232" s="14">
        <f>INDEX(VarLab,MATCH($A1232,VarKey,0))&amp;INDEX(MemLab,MATCH($C1232&amp;"|"&amp;$B1232,MemKey,0))</f>
        <v/>
      </c>
      <c r="I1232" s="14">
        <f>INDEX(VarUnit,MATCH($A1232,VarKey,0))</f>
        <v/>
      </c>
      <c r="J1232" s="14">
        <f>INDEX(VarSrc,MATCH($A1232,VarKey,0))</f>
        <v/>
      </c>
      <c r="K1232" s="11">
        <f>CodePrefix&amp;$A1232&amp;IF($C1232="","","."&amp;$C1232&amp;"."&amp;$B1232)&amp;INDEX(VarEnd,MATCH($A1232,VarKey,0))&amp;K$5</f>
        <v/>
      </c>
      <c r="L1232" s="37">
        <f>INDEX(L$80:L$93,$D1232)/$E1232</f>
        <v/>
      </c>
      <c r="M1232" s="36">
        <f>INDEX(M$80:M$93,$D1232)/$E1232</f>
        <v/>
      </c>
      <c r="N1232" s="36">
        <f>INDEX(N$80:N$93,$D1232)/$E1232</f>
        <v/>
      </c>
      <c r="O1232" s="36">
        <f>INDEX(O$80:O$93,$D1232)/$E1232</f>
        <v/>
      </c>
      <c r="P1232" s="36">
        <f>INDEX(P$80:P$93,$D1232)/$E1232</f>
        <v/>
      </c>
      <c r="Q1232" s="36">
        <f>INDEX(Q$80:Q$93,$D1232)/$E1232</f>
        <v/>
      </c>
      <c r="R1232" s="36">
        <f>INDEX(R$80:R$93,$D1232)/$E1232</f>
        <v/>
      </c>
      <c r="S1232" s="36">
        <f>INDEX(S$80:S$93,$D1232)/$E1232</f>
        <v/>
      </c>
      <c r="T1232" s="36">
        <f>INDEX(T$80:T$93,$D1232)/$E1232</f>
        <v/>
      </c>
      <c r="U1232" s="36">
        <f>INDEX(U$80:U$93,$D1232)/$E1232</f>
        <v/>
      </c>
      <c r="V1232" s="36">
        <f>INDEX(V$80:V$93,$D1232)/$E1232</f>
        <v/>
      </c>
      <c r="W1232" s="36">
        <f>INDEX(W$80:W$93,$D1232)/$E1232</f>
        <v/>
      </c>
      <c r="X1232" s="36">
        <f>INDEX(X$80:X$93,$D1232)/$E1232</f>
        <v/>
      </c>
      <c r="Y1232" s="36">
        <f>INDEX(Y$80:Y$93,$D1232)/$E1232</f>
        <v/>
      </c>
      <c r="Z1232" s="36">
        <f>INDEX(Z$80:Z$93,$D1232)/$E1232</f>
        <v/>
      </c>
      <c r="AA1232" s="36">
        <f>INDEX(AA$80:AA$93,$D1232)/$E1232</f>
        <v/>
      </c>
      <c r="AB1232" s="36">
        <f>INDEX(AB$80:AB$93,$D1232)/$E1232</f>
        <v/>
      </c>
      <c r="AC1232" s="36">
        <f>INDEX(AC$80:AC$93,$D1232)/$E1232</f>
        <v/>
      </c>
      <c r="AD1232" s="36">
        <f>INDEX(AD$80:AD$93,$D1232)/$E1232</f>
        <v/>
      </c>
      <c r="AF1232" s="11">
        <f>CodePrefix&amp;$A1232&amp;IF($C1232="","","."&amp;$C1232&amp;"."&amp;$B1232)&amp;INDEX(VarEnd,MATCH($A1232,VarKey,0))&amp;AF$5</f>
        <v/>
      </c>
      <c r="AG1232" s="37">
        <f>INDEX(AG$80:AG$93,$D1232)/$E1232</f>
        <v/>
      </c>
      <c r="AH1232" s="36">
        <f>INDEX(AH$80:AH$93,$D1232)/$E1232</f>
        <v/>
      </c>
      <c r="AI1232" s="36">
        <f>INDEX(AI$80:AI$93,$D1232)/$E1232</f>
        <v/>
      </c>
      <c r="AJ1232" s="36">
        <f>INDEX(AJ$80:AJ$93,$D1232)/$E1232</f>
        <v/>
      </c>
      <c r="AK1232" s="36">
        <f>INDEX(AK$80:AK$93,$D1232)/$E1232</f>
        <v/>
      </c>
      <c r="AL1232" s="36">
        <f>INDEX(AL$80:AL$93,$D1232)/$E1232</f>
        <v/>
      </c>
      <c r="AM1232" s="36">
        <f>INDEX(AM$80:AM$93,$D1232)/$E1232</f>
        <v/>
      </c>
      <c r="AN1232" s="36">
        <f>INDEX(AN$80:AN$93,$D1232)/$E1232</f>
        <v/>
      </c>
      <c r="AO1232" s="36">
        <f>INDEX(AO$80:AO$93,$D1232)/$E1232</f>
        <v/>
      </c>
      <c r="AP1232" s="36">
        <f>INDEX(AP$80:AP$93,$D1232)/$E1232</f>
        <v/>
      </c>
      <c r="AQ1232" s="36">
        <f>INDEX(AQ$80:AQ$93,$D1232)/$E1232</f>
        <v/>
      </c>
      <c r="AR1232" s="36">
        <f>INDEX(AR$80:AR$93,$D1232)/$E1232</f>
        <v/>
      </c>
      <c r="AS1232" s="36">
        <f>INDEX(AS$80:AS$93,$D1232)/$E1232</f>
        <v/>
      </c>
      <c r="AT1232" s="36">
        <f>INDEX(AT$80:AT$93,$D1232)/$E1232</f>
        <v/>
      </c>
      <c r="AU1232" s="36">
        <f>INDEX(AU$80:AU$93,$D1232)/$E1232</f>
        <v/>
      </c>
      <c r="AV1232" s="36">
        <f>INDEX(AV$80:AV$93,$D1232)/$E1232</f>
        <v/>
      </c>
      <c r="AW1232" s="36">
        <f>INDEX(AW$80:AW$93,$D1232)/$E1232</f>
        <v/>
      </c>
      <c r="AX1232" s="36">
        <f>INDEX(AX$80:AX$93,$D1232)/$E1232</f>
        <v/>
      </c>
      <c r="AY1232" s="36">
        <f>INDEX(AY$80:AY$93,$D1232)/$E1232</f>
        <v/>
      </c>
    </row>
    <row r="1233" hidden="1" outlineLevel="2">
      <c r="A1233" s="14" t="inlineStr">
        <is>
          <t>ntx</t>
        </is>
      </c>
      <c r="B1233" s="14" t="inlineStr">
        <is>
          <t>nga</t>
        </is>
      </c>
      <c r="C1233" s="14" t="inlineStr">
        <is>
          <t>nav</t>
        </is>
      </c>
      <c r="D1233" s="36">
        <f>INDEX(Inputs!$N$5:$N$132,MATCH($B1233&amp;"|"&amp;$C1233,Inputs!$A$5:$A$132,0))</f>
        <v/>
      </c>
      <c r="E1233" s="36">
        <f>INDEX(Inputs!$K$5:$K$132,MATCH($B1233&amp;"|"&amp;$C1233,Inputs!$A$5:$A$132,0))</f>
        <v/>
      </c>
      <c r="F1233" s="35" t="n"/>
      <c r="G1233" s="35" t="n"/>
      <c r="H1233" s="14">
        <f>INDEX(VarLab,MATCH($A1233,VarKey,0))&amp;INDEX(MemLab,MATCH($C1233&amp;"|"&amp;$B1233,MemKey,0))</f>
        <v/>
      </c>
      <c r="I1233" s="14">
        <f>INDEX(VarUnit,MATCH($A1233,VarKey,0))</f>
        <v/>
      </c>
      <c r="J1233" s="14">
        <f>INDEX(VarSrc,MATCH($A1233,VarKey,0))</f>
        <v/>
      </c>
      <c r="K1233" s="11">
        <f>CodePrefix&amp;$A1233&amp;IF($C1233="","","."&amp;$C1233&amp;"."&amp;$B1233)&amp;INDEX(VarEnd,MATCH($A1233,VarKey,0))&amp;K$5</f>
        <v/>
      </c>
      <c r="L1233" s="37">
        <f>INDEX(L$80:L$93,$D1233)/$E1233</f>
        <v/>
      </c>
      <c r="M1233" s="36">
        <f>INDEX(M$80:M$93,$D1233)/$E1233</f>
        <v/>
      </c>
      <c r="N1233" s="36">
        <f>INDEX(N$80:N$93,$D1233)/$E1233</f>
        <v/>
      </c>
      <c r="O1233" s="36">
        <f>INDEX(O$80:O$93,$D1233)/$E1233</f>
        <v/>
      </c>
      <c r="P1233" s="36">
        <f>INDEX(P$80:P$93,$D1233)/$E1233</f>
        <v/>
      </c>
      <c r="Q1233" s="36">
        <f>INDEX(Q$80:Q$93,$D1233)/$E1233</f>
        <v/>
      </c>
      <c r="R1233" s="36">
        <f>INDEX(R$80:R$93,$D1233)/$E1233</f>
        <v/>
      </c>
      <c r="S1233" s="36">
        <f>INDEX(S$80:S$93,$D1233)/$E1233</f>
        <v/>
      </c>
      <c r="T1233" s="36">
        <f>INDEX(T$80:T$93,$D1233)/$E1233</f>
        <v/>
      </c>
      <c r="U1233" s="36">
        <f>INDEX(U$80:U$93,$D1233)/$E1233</f>
        <v/>
      </c>
      <c r="V1233" s="36">
        <f>INDEX(V$80:V$93,$D1233)/$E1233</f>
        <v/>
      </c>
      <c r="W1233" s="36">
        <f>INDEX(W$80:W$93,$D1233)/$E1233</f>
        <v/>
      </c>
      <c r="X1233" s="36">
        <f>INDEX(X$80:X$93,$D1233)/$E1233</f>
        <v/>
      </c>
      <c r="Y1233" s="36">
        <f>INDEX(Y$80:Y$93,$D1233)/$E1233</f>
        <v/>
      </c>
      <c r="Z1233" s="36">
        <f>INDEX(Z$80:Z$93,$D1233)/$E1233</f>
        <v/>
      </c>
      <c r="AA1233" s="36">
        <f>INDEX(AA$80:AA$93,$D1233)/$E1233</f>
        <v/>
      </c>
      <c r="AB1233" s="36">
        <f>INDEX(AB$80:AB$93,$D1233)/$E1233</f>
        <v/>
      </c>
      <c r="AC1233" s="36">
        <f>INDEX(AC$80:AC$93,$D1233)/$E1233</f>
        <v/>
      </c>
      <c r="AD1233" s="36">
        <f>INDEX(AD$80:AD$93,$D1233)/$E1233</f>
        <v/>
      </c>
      <c r="AF1233" s="11">
        <f>CodePrefix&amp;$A1233&amp;IF($C1233="","","."&amp;$C1233&amp;"."&amp;$B1233)&amp;INDEX(VarEnd,MATCH($A1233,VarKey,0))&amp;AF$5</f>
        <v/>
      </c>
      <c r="AG1233" s="37">
        <f>INDEX(AG$80:AG$93,$D1233)/$E1233</f>
        <v/>
      </c>
      <c r="AH1233" s="36">
        <f>INDEX(AH$80:AH$93,$D1233)/$E1233</f>
        <v/>
      </c>
      <c r="AI1233" s="36">
        <f>INDEX(AI$80:AI$93,$D1233)/$E1233</f>
        <v/>
      </c>
      <c r="AJ1233" s="36">
        <f>INDEX(AJ$80:AJ$93,$D1233)/$E1233</f>
        <v/>
      </c>
      <c r="AK1233" s="36">
        <f>INDEX(AK$80:AK$93,$D1233)/$E1233</f>
        <v/>
      </c>
      <c r="AL1233" s="36">
        <f>INDEX(AL$80:AL$93,$D1233)/$E1233</f>
        <v/>
      </c>
      <c r="AM1233" s="36">
        <f>INDEX(AM$80:AM$93,$D1233)/$E1233</f>
        <v/>
      </c>
      <c r="AN1233" s="36">
        <f>INDEX(AN$80:AN$93,$D1233)/$E1233</f>
        <v/>
      </c>
      <c r="AO1233" s="36">
        <f>INDEX(AO$80:AO$93,$D1233)/$E1233</f>
        <v/>
      </c>
      <c r="AP1233" s="36">
        <f>INDEX(AP$80:AP$93,$D1233)/$E1233</f>
        <v/>
      </c>
      <c r="AQ1233" s="36">
        <f>INDEX(AQ$80:AQ$93,$D1233)/$E1233</f>
        <v/>
      </c>
      <c r="AR1233" s="36">
        <f>INDEX(AR$80:AR$93,$D1233)/$E1233</f>
        <v/>
      </c>
      <c r="AS1233" s="36">
        <f>INDEX(AS$80:AS$93,$D1233)/$E1233</f>
        <v/>
      </c>
      <c r="AT1233" s="36">
        <f>INDEX(AT$80:AT$93,$D1233)/$E1233</f>
        <v/>
      </c>
      <c r="AU1233" s="36">
        <f>INDEX(AU$80:AU$93,$D1233)/$E1233</f>
        <v/>
      </c>
      <c r="AV1233" s="36">
        <f>INDEX(AV$80:AV$93,$D1233)/$E1233</f>
        <v/>
      </c>
      <c r="AW1233" s="36">
        <f>INDEX(AW$80:AW$93,$D1233)/$E1233</f>
        <v/>
      </c>
      <c r="AX1233" s="36">
        <f>INDEX(AX$80:AX$93,$D1233)/$E1233</f>
        <v/>
      </c>
      <c r="AY1233" s="36">
        <f>INDEX(AY$80:AY$93,$D1233)/$E1233</f>
        <v/>
      </c>
    </row>
    <row r="1234" hidden="1" outlineLevel="2">
      <c r="A1234" s="14" t="inlineStr">
        <is>
          <t>ntx</t>
        </is>
      </c>
      <c r="B1234" s="14" t="inlineStr">
        <is>
          <t>gso</t>
        </is>
      </c>
      <c r="C1234" s="14" t="inlineStr">
        <is>
          <t>nav</t>
        </is>
      </c>
      <c r="D1234" s="36">
        <f>INDEX(Inputs!$N$5:$N$132,MATCH($B1234&amp;"|"&amp;$C1234,Inputs!$A$5:$A$132,0))</f>
        <v/>
      </c>
      <c r="E1234" s="36">
        <f>INDEX(Inputs!$K$5:$K$132,MATCH($B1234&amp;"|"&amp;$C1234,Inputs!$A$5:$A$132,0))</f>
        <v/>
      </c>
      <c r="F1234" s="35" t="n"/>
      <c r="G1234" s="35" t="n"/>
      <c r="H1234" s="14">
        <f>INDEX(VarLab,MATCH($A1234,VarKey,0))&amp;INDEX(MemLab,MATCH($C1234&amp;"|"&amp;$B1234,MemKey,0))</f>
        <v/>
      </c>
      <c r="I1234" s="14">
        <f>INDEX(VarUnit,MATCH($A1234,VarKey,0))</f>
        <v/>
      </c>
      <c r="J1234" s="14">
        <f>INDEX(VarSrc,MATCH($A1234,VarKey,0))</f>
        <v/>
      </c>
      <c r="K1234" s="11">
        <f>CodePrefix&amp;$A1234&amp;IF($C1234="","","."&amp;$C1234&amp;"."&amp;$B1234)&amp;INDEX(VarEnd,MATCH($A1234,VarKey,0))&amp;K$5</f>
        <v/>
      </c>
      <c r="L1234" s="37">
        <f>INDEX(L$80:L$93,$D1234)/$E1234</f>
        <v/>
      </c>
      <c r="M1234" s="36">
        <f>INDEX(M$80:M$93,$D1234)/$E1234</f>
        <v/>
      </c>
      <c r="N1234" s="36">
        <f>INDEX(N$80:N$93,$D1234)/$E1234</f>
        <v/>
      </c>
      <c r="O1234" s="36">
        <f>INDEX(O$80:O$93,$D1234)/$E1234</f>
        <v/>
      </c>
      <c r="P1234" s="36">
        <f>INDEX(P$80:P$93,$D1234)/$E1234</f>
        <v/>
      </c>
      <c r="Q1234" s="36">
        <f>INDEX(Q$80:Q$93,$D1234)/$E1234</f>
        <v/>
      </c>
      <c r="R1234" s="36">
        <f>INDEX(R$80:R$93,$D1234)/$E1234</f>
        <v/>
      </c>
      <c r="S1234" s="36">
        <f>INDEX(S$80:S$93,$D1234)/$E1234</f>
        <v/>
      </c>
      <c r="T1234" s="36">
        <f>INDEX(T$80:T$93,$D1234)/$E1234</f>
        <v/>
      </c>
      <c r="U1234" s="36">
        <f>INDEX(U$80:U$93,$D1234)/$E1234</f>
        <v/>
      </c>
      <c r="V1234" s="36">
        <f>INDEX(V$80:V$93,$D1234)/$E1234</f>
        <v/>
      </c>
      <c r="W1234" s="36">
        <f>INDEX(W$80:W$93,$D1234)/$E1234</f>
        <v/>
      </c>
      <c r="X1234" s="36">
        <f>INDEX(X$80:X$93,$D1234)/$E1234</f>
        <v/>
      </c>
      <c r="Y1234" s="36">
        <f>INDEX(Y$80:Y$93,$D1234)/$E1234</f>
        <v/>
      </c>
      <c r="Z1234" s="36">
        <f>INDEX(Z$80:Z$93,$D1234)/$E1234</f>
        <v/>
      </c>
      <c r="AA1234" s="36">
        <f>INDEX(AA$80:AA$93,$D1234)/$E1234</f>
        <v/>
      </c>
      <c r="AB1234" s="36">
        <f>INDEX(AB$80:AB$93,$D1234)/$E1234</f>
        <v/>
      </c>
      <c r="AC1234" s="36">
        <f>INDEX(AC$80:AC$93,$D1234)/$E1234</f>
        <v/>
      </c>
      <c r="AD1234" s="36">
        <f>INDEX(AD$80:AD$93,$D1234)/$E1234</f>
        <v/>
      </c>
      <c r="AF1234" s="11">
        <f>CodePrefix&amp;$A1234&amp;IF($C1234="","","."&amp;$C1234&amp;"."&amp;$B1234)&amp;INDEX(VarEnd,MATCH($A1234,VarKey,0))&amp;AF$5</f>
        <v/>
      </c>
      <c r="AG1234" s="37">
        <f>INDEX(AG$80:AG$93,$D1234)/$E1234</f>
        <v/>
      </c>
      <c r="AH1234" s="36">
        <f>INDEX(AH$80:AH$93,$D1234)/$E1234</f>
        <v/>
      </c>
      <c r="AI1234" s="36">
        <f>INDEX(AI$80:AI$93,$D1234)/$E1234</f>
        <v/>
      </c>
      <c r="AJ1234" s="36">
        <f>INDEX(AJ$80:AJ$93,$D1234)/$E1234</f>
        <v/>
      </c>
      <c r="AK1234" s="36">
        <f>INDEX(AK$80:AK$93,$D1234)/$E1234</f>
        <v/>
      </c>
      <c r="AL1234" s="36">
        <f>INDEX(AL$80:AL$93,$D1234)/$E1234</f>
        <v/>
      </c>
      <c r="AM1234" s="36">
        <f>INDEX(AM$80:AM$93,$D1234)/$E1234</f>
        <v/>
      </c>
      <c r="AN1234" s="36">
        <f>INDEX(AN$80:AN$93,$D1234)/$E1234</f>
        <v/>
      </c>
      <c r="AO1234" s="36">
        <f>INDEX(AO$80:AO$93,$D1234)/$E1234</f>
        <v/>
      </c>
      <c r="AP1234" s="36">
        <f>INDEX(AP$80:AP$93,$D1234)/$E1234</f>
        <v/>
      </c>
      <c r="AQ1234" s="36">
        <f>INDEX(AQ$80:AQ$93,$D1234)/$E1234</f>
        <v/>
      </c>
      <c r="AR1234" s="36">
        <f>INDEX(AR$80:AR$93,$D1234)/$E1234</f>
        <v/>
      </c>
      <c r="AS1234" s="36">
        <f>INDEX(AS$80:AS$93,$D1234)/$E1234</f>
        <v/>
      </c>
      <c r="AT1234" s="36">
        <f>INDEX(AT$80:AT$93,$D1234)/$E1234</f>
        <v/>
      </c>
      <c r="AU1234" s="36">
        <f>INDEX(AU$80:AU$93,$D1234)/$E1234</f>
        <v/>
      </c>
      <c r="AV1234" s="36">
        <f>INDEX(AV$80:AV$93,$D1234)/$E1234</f>
        <v/>
      </c>
      <c r="AW1234" s="36">
        <f>INDEX(AW$80:AW$93,$D1234)/$E1234</f>
        <v/>
      </c>
      <c r="AX1234" s="36">
        <f>INDEX(AX$80:AX$93,$D1234)/$E1234</f>
        <v/>
      </c>
      <c r="AY1234" s="36">
        <f>INDEX(AY$80:AY$93,$D1234)/$E1234</f>
        <v/>
      </c>
    </row>
    <row r="1235" hidden="1" outlineLevel="2">
      <c r="A1235" s="14" t="inlineStr">
        <is>
          <t>ntx</t>
        </is>
      </c>
      <c r="B1235" s="14" t="inlineStr">
        <is>
          <t>die</t>
        </is>
      </c>
      <c r="C1235" s="14" t="inlineStr">
        <is>
          <t>nav</t>
        </is>
      </c>
      <c r="D1235" s="36">
        <f>INDEX(Inputs!$N$5:$N$132,MATCH($B1235&amp;"|"&amp;$C1235,Inputs!$A$5:$A$132,0))</f>
        <v/>
      </c>
      <c r="E1235" s="36">
        <f>INDEX(Inputs!$K$5:$K$132,MATCH($B1235&amp;"|"&amp;$C1235,Inputs!$A$5:$A$132,0))</f>
        <v/>
      </c>
      <c r="F1235" s="35" t="n"/>
      <c r="G1235" s="35" t="n"/>
      <c r="H1235" s="14">
        <f>INDEX(VarLab,MATCH($A1235,VarKey,0))&amp;INDEX(MemLab,MATCH($C1235&amp;"|"&amp;$B1235,MemKey,0))</f>
        <v/>
      </c>
      <c r="I1235" s="14">
        <f>INDEX(VarUnit,MATCH($A1235,VarKey,0))</f>
        <v/>
      </c>
      <c r="J1235" s="14">
        <f>INDEX(VarSrc,MATCH($A1235,VarKey,0))</f>
        <v/>
      </c>
      <c r="K1235" s="11">
        <f>CodePrefix&amp;$A1235&amp;IF($C1235="","","."&amp;$C1235&amp;"."&amp;$B1235)&amp;INDEX(VarEnd,MATCH($A1235,VarKey,0))&amp;K$5</f>
        <v/>
      </c>
      <c r="L1235" s="37">
        <f>INDEX(L$80:L$93,$D1235)/$E1235</f>
        <v/>
      </c>
      <c r="M1235" s="36">
        <f>INDEX(M$80:M$93,$D1235)/$E1235</f>
        <v/>
      </c>
      <c r="N1235" s="36">
        <f>INDEX(N$80:N$93,$D1235)/$E1235</f>
        <v/>
      </c>
      <c r="O1235" s="36">
        <f>INDEX(O$80:O$93,$D1235)/$E1235</f>
        <v/>
      </c>
      <c r="P1235" s="36">
        <f>INDEX(P$80:P$93,$D1235)/$E1235</f>
        <v/>
      </c>
      <c r="Q1235" s="36">
        <f>INDEX(Q$80:Q$93,$D1235)/$E1235</f>
        <v/>
      </c>
      <c r="R1235" s="36">
        <f>INDEX(R$80:R$93,$D1235)/$E1235</f>
        <v/>
      </c>
      <c r="S1235" s="36">
        <f>INDEX(S$80:S$93,$D1235)/$E1235</f>
        <v/>
      </c>
      <c r="T1235" s="36">
        <f>INDEX(T$80:T$93,$D1235)/$E1235</f>
        <v/>
      </c>
      <c r="U1235" s="36">
        <f>INDEX(U$80:U$93,$D1235)/$E1235</f>
        <v/>
      </c>
      <c r="V1235" s="36">
        <f>INDEX(V$80:V$93,$D1235)/$E1235</f>
        <v/>
      </c>
      <c r="W1235" s="36">
        <f>INDEX(W$80:W$93,$D1235)/$E1235</f>
        <v/>
      </c>
      <c r="X1235" s="36">
        <f>INDEX(X$80:X$93,$D1235)/$E1235</f>
        <v/>
      </c>
      <c r="Y1235" s="36">
        <f>INDEX(Y$80:Y$93,$D1235)/$E1235</f>
        <v/>
      </c>
      <c r="Z1235" s="36">
        <f>INDEX(Z$80:Z$93,$D1235)/$E1235</f>
        <v/>
      </c>
      <c r="AA1235" s="36">
        <f>INDEX(AA$80:AA$93,$D1235)/$E1235</f>
        <v/>
      </c>
      <c r="AB1235" s="36">
        <f>INDEX(AB$80:AB$93,$D1235)/$E1235</f>
        <v/>
      </c>
      <c r="AC1235" s="36">
        <f>INDEX(AC$80:AC$93,$D1235)/$E1235</f>
        <v/>
      </c>
      <c r="AD1235" s="36">
        <f>INDEX(AD$80:AD$93,$D1235)/$E1235</f>
        <v/>
      </c>
      <c r="AF1235" s="11">
        <f>CodePrefix&amp;$A1235&amp;IF($C1235="","","."&amp;$C1235&amp;"."&amp;$B1235)&amp;INDEX(VarEnd,MATCH($A1235,VarKey,0))&amp;AF$5</f>
        <v/>
      </c>
      <c r="AG1235" s="37">
        <f>INDEX(AG$80:AG$93,$D1235)/$E1235</f>
        <v/>
      </c>
      <c r="AH1235" s="36">
        <f>INDEX(AH$80:AH$93,$D1235)/$E1235</f>
        <v/>
      </c>
      <c r="AI1235" s="36">
        <f>INDEX(AI$80:AI$93,$D1235)/$E1235</f>
        <v/>
      </c>
      <c r="AJ1235" s="36">
        <f>INDEX(AJ$80:AJ$93,$D1235)/$E1235</f>
        <v/>
      </c>
      <c r="AK1235" s="36">
        <f>INDEX(AK$80:AK$93,$D1235)/$E1235</f>
        <v/>
      </c>
      <c r="AL1235" s="36">
        <f>INDEX(AL$80:AL$93,$D1235)/$E1235</f>
        <v/>
      </c>
      <c r="AM1235" s="36">
        <f>INDEX(AM$80:AM$93,$D1235)/$E1235</f>
        <v/>
      </c>
      <c r="AN1235" s="36">
        <f>INDEX(AN$80:AN$93,$D1235)/$E1235</f>
        <v/>
      </c>
      <c r="AO1235" s="36">
        <f>INDEX(AO$80:AO$93,$D1235)/$E1235</f>
        <v/>
      </c>
      <c r="AP1235" s="36">
        <f>INDEX(AP$80:AP$93,$D1235)/$E1235</f>
        <v/>
      </c>
      <c r="AQ1235" s="36">
        <f>INDEX(AQ$80:AQ$93,$D1235)/$E1235</f>
        <v/>
      </c>
      <c r="AR1235" s="36">
        <f>INDEX(AR$80:AR$93,$D1235)/$E1235</f>
        <v/>
      </c>
      <c r="AS1235" s="36">
        <f>INDEX(AS$80:AS$93,$D1235)/$E1235</f>
        <v/>
      </c>
      <c r="AT1235" s="36">
        <f>INDEX(AT$80:AT$93,$D1235)/$E1235</f>
        <v/>
      </c>
      <c r="AU1235" s="36">
        <f>INDEX(AU$80:AU$93,$D1235)/$E1235</f>
        <v/>
      </c>
      <c r="AV1235" s="36">
        <f>INDEX(AV$80:AV$93,$D1235)/$E1235</f>
        <v/>
      </c>
      <c r="AW1235" s="36">
        <f>INDEX(AW$80:AW$93,$D1235)/$E1235</f>
        <v/>
      </c>
      <c r="AX1235" s="36">
        <f>INDEX(AX$80:AX$93,$D1235)/$E1235</f>
        <v/>
      </c>
      <c r="AY1235" s="36">
        <f>INDEX(AY$80:AY$93,$D1235)/$E1235</f>
        <v/>
      </c>
    </row>
    <row r="1236" hidden="1" outlineLevel="2">
      <c r="A1236" s="14" t="inlineStr">
        <is>
          <t>ntx</t>
        </is>
      </c>
      <c r="B1236" s="14" t="inlineStr">
        <is>
          <t>lpg</t>
        </is>
      </c>
      <c r="C1236" s="14" t="inlineStr">
        <is>
          <t>nav</t>
        </is>
      </c>
      <c r="D1236" s="36">
        <f>INDEX(Inputs!$N$5:$N$132,MATCH($B1236&amp;"|"&amp;$C1236,Inputs!$A$5:$A$132,0))</f>
        <v/>
      </c>
      <c r="E1236" s="36">
        <f>INDEX(Inputs!$K$5:$K$132,MATCH($B1236&amp;"|"&amp;$C1236,Inputs!$A$5:$A$132,0))</f>
        <v/>
      </c>
      <c r="F1236" s="35" t="n"/>
      <c r="G1236" s="35" t="n"/>
      <c r="H1236" s="14">
        <f>INDEX(VarLab,MATCH($A1236,VarKey,0))&amp;INDEX(MemLab,MATCH($C1236&amp;"|"&amp;$B1236,MemKey,0))</f>
        <v/>
      </c>
      <c r="I1236" s="14">
        <f>INDEX(VarUnit,MATCH($A1236,VarKey,0))</f>
        <v/>
      </c>
      <c r="J1236" s="14">
        <f>INDEX(VarSrc,MATCH($A1236,VarKey,0))</f>
        <v/>
      </c>
      <c r="K1236" s="11">
        <f>CodePrefix&amp;$A1236&amp;IF($C1236="","","."&amp;$C1236&amp;"."&amp;$B1236)&amp;INDEX(VarEnd,MATCH($A1236,VarKey,0))&amp;K$5</f>
        <v/>
      </c>
      <c r="L1236" s="37">
        <f>INDEX(L$80:L$93,$D1236)/$E1236</f>
        <v/>
      </c>
      <c r="M1236" s="36">
        <f>INDEX(M$80:M$93,$D1236)/$E1236</f>
        <v/>
      </c>
      <c r="N1236" s="36">
        <f>INDEX(N$80:N$93,$D1236)/$E1236</f>
        <v/>
      </c>
      <c r="O1236" s="36">
        <f>INDEX(O$80:O$93,$D1236)/$E1236</f>
        <v/>
      </c>
      <c r="P1236" s="36">
        <f>INDEX(P$80:P$93,$D1236)/$E1236</f>
        <v/>
      </c>
      <c r="Q1236" s="36">
        <f>INDEX(Q$80:Q$93,$D1236)/$E1236</f>
        <v/>
      </c>
      <c r="R1236" s="36">
        <f>INDEX(R$80:R$93,$D1236)/$E1236</f>
        <v/>
      </c>
      <c r="S1236" s="36">
        <f>INDEX(S$80:S$93,$D1236)/$E1236</f>
        <v/>
      </c>
      <c r="T1236" s="36">
        <f>INDEX(T$80:T$93,$D1236)/$E1236</f>
        <v/>
      </c>
      <c r="U1236" s="36">
        <f>INDEX(U$80:U$93,$D1236)/$E1236</f>
        <v/>
      </c>
      <c r="V1236" s="36">
        <f>INDEX(V$80:V$93,$D1236)/$E1236</f>
        <v/>
      </c>
      <c r="W1236" s="36">
        <f>INDEX(W$80:W$93,$D1236)/$E1236</f>
        <v/>
      </c>
      <c r="X1236" s="36">
        <f>INDEX(X$80:X$93,$D1236)/$E1236</f>
        <v/>
      </c>
      <c r="Y1236" s="36">
        <f>INDEX(Y$80:Y$93,$D1236)/$E1236</f>
        <v/>
      </c>
      <c r="Z1236" s="36">
        <f>INDEX(Z$80:Z$93,$D1236)/$E1236</f>
        <v/>
      </c>
      <c r="AA1236" s="36">
        <f>INDEX(AA$80:AA$93,$D1236)/$E1236</f>
        <v/>
      </c>
      <c r="AB1236" s="36">
        <f>INDEX(AB$80:AB$93,$D1236)/$E1236</f>
        <v/>
      </c>
      <c r="AC1236" s="36">
        <f>INDEX(AC$80:AC$93,$D1236)/$E1236</f>
        <v/>
      </c>
      <c r="AD1236" s="36">
        <f>INDEX(AD$80:AD$93,$D1236)/$E1236</f>
        <v/>
      </c>
      <c r="AF1236" s="11">
        <f>CodePrefix&amp;$A1236&amp;IF($C1236="","","."&amp;$C1236&amp;"."&amp;$B1236)&amp;INDEX(VarEnd,MATCH($A1236,VarKey,0))&amp;AF$5</f>
        <v/>
      </c>
      <c r="AG1236" s="37">
        <f>INDEX(AG$80:AG$93,$D1236)/$E1236</f>
        <v/>
      </c>
      <c r="AH1236" s="36">
        <f>INDEX(AH$80:AH$93,$D1236)/$E1236</f>
        <v/>
      </c>
      <c r="AI1236" s="36">
        <f>INDEX(AI$80:AI$93,$D1236)/$E1236</f>
        <v/>
      </c>
      <c r="AJ1236" s="36">
        <f>INDEX(AJ$80:AJ$93,$D1236)/$E1236</f>
        <v/>
      </c>
      <c r="AK1236" s="36">
        <f>INDEX(AK$80:AK$93,$D1236)/$E1236</f>
        <v/>
      </c>
      <c r="AL1236" s="36">
        <f>INDEX(AL$80:AL$93,$D1236)/$E1236</f>
        <v/>
      </c>
      <c r="AM1236" s="36">
        <f>INDEX(AM$80:AM$93,$D1236)/$E1236</f>
        <v/>
      </c>
      <c r="AN1236" s="36">
        <f>INDEX(AN$80:AN$93,$D1236)/$E1236</f>
        <v/>
      </c>
      <c r="AO1236" s="36">
        <f>INDEX(AO$80:AO$93,$D1236)/$E1236</f>
        <v/>
      </c>
      <c r="AP1236" s="36">
        <f>INDEX(AP$80:AP$93,$D1236)/$E1236</f>
        <v/>
      </c>
      <c r="AQ1236" s="36">
        <f>INDEX(AQ$80:AQ$93,$D1236)/$E1236</f>
        <v/>
      </c>
      <c r="AR1236" s="36">
        <f>INDEX(AR$80:AR$93,$D1236)/$E1236</f>
        <v/>
      </c>
      <c r="AS1236" s="36">
        <f>INDEX(AS$80:AS$93,$D1236)/$E1236</f>
        <v/>
      </c>
      <c r="AT1236" s="36">
        <f>INDEX(AT$80:AT$93,$D1236)/$E1236</f>
        <v/>
      </c>
      <c r="AU1236" s="36">
        <f>INDEX(AU$80:AU$93,$D1236)/$E1236</f>
        <v/>
      </c>
      <c r="AV1236" s="36">
        <f>INDEX(AV$80:AV$93,$D1236)/$E1236</f>
        <v/>
      </c>
      <c r="AW1236" s="36">
        <f>INDEX(AW$80:AW$93,$D1236)/$E1236</f>
        <v/>
      </c>
      <c r="AX1236" s="36">
        <f>INDEX(AX$80:AX$93,$D1236)/$E1236</f>
        <v/>
      </c>
      <c r="AY1236" s="36">
        <f>INDEX(AY$80:AY$93,$D1236)/$E1236</f>
        <v/>
      </c>
    </row>
    <row r="1237" hidden="1" outlineLevel="2">
      <c r="A1237" s="14" t="inlineStr">
        <is>
          <t>ntx</t>
        </is>
      </c>
      <c r="B1237" s="14" t="inlineStr">
        <is>
          <t>ker</t>
        </is>
      </c>
      <c r="C1237" s="14" t="inlineStr">
        <is>
          <t>nav</t>
        </is>
      </c>
      <c r="D1237" s="36">
        <f>INDEX(Inputs!$N$5:$N$132,MATCH($B1237&amp;"|"&amp;$C1237,Inputs!$A$5:$A$132,0))</f>
        <v/>
      </c>
      <c r="E1237" s="36">
        <f>INDEX(Inputs!$K$5:$K$132,MATCH($B1237&amp;"|"&amp;$C1237,Inputs!$A$5:$A$132,0))</f>
        <v/>
      </c>
      <c r="F1237" s="35" t="n"/>
      <c r="G1237" s="35" t="n"/>
      <c r="H1237" s="14">
        <f>INDEX(VarLab,MATCH($A1237,VarKey,0))&amp;INDEX(MemLab,MATCH($C1237&amp;"|"&amp;$B1237,MemKey,0))</f>
        <v/>
      </c>
      <c r="I1237" s="14">
        <f>INDEX(VarUnit,MATCH($A1237,VarKey,0))</f>
        <v/>
      </c>
      <c r="J1237" s="14">
        <f>INDEX(VarSrc,MATCH($A1237,VarKey,0))</f>
        <v/>
      </c>
      <c r="K1237" s="11">
        <f>CodePrefix&amp;$A1237&amp;IF($C1237="","","."&amp;$C1237&amp;"."&amp;$B1237)&amp;INDEX(VarEnd,MATCH($A1237,VarKey,0))&amp;K$5</f>
        <v/>
      </c>
      <c r="L1237" s="37">
        <f>INDEX(L$80:L$93,$D1237)/$E1237</f>
        <v/>
      </c>
      <c r="M1237" s="36">
        <f>INDEX(M$80:M$93,$D1237)/$E1237</f>
        <v/>
      </c>
      <c r="N1237" s="36">
        <f>INDEX(N$80:N$93,$D1237)/$E1237</f>
        <v/>
      </c>
      <c r="O1237" s="36">
        <f>INDEX(O$80:O$93,$D1237)/$E1237</f>
        <v/>
      </c>
      <c r="P1237" s="36">
        <f>INDEX(P$80:P$93,$D1237)/$E1237</f>
        <v/>
      </c>
      <c r="Q1237" s="36">
        <f>INDEX(Q$80:Q$93,$D1237)/$E1237</f>
        <v/>
      </c>
      <c r="R1237" s="36">
        <f>INDEX(R$80:R$93,$D1237)/$E1237</f>
        <v/>
      </c>
      <c r="S1237" s="36">
        <f>INDEX(S$80:S$93,$D1237)/$E1237</f>
        <v/>
      </c>
      <c r="T1237" s="36">
        <f>INDEX(T$80:T$93,$D1237)/$E1237</f>
        <v/>
      </c>
      <c r="U1237" s="36">
        <f>INDEX(U$80:U$93,$D1237)/$E1237</f>
        <v/>
      </c>
      <c r="V1237" s="36">
        <f>INDEX(V$80:V$93,$D1237)/$E1237</f>
        <v/>
      </c>
      <c r="W1237" s="36">
        <f>INDEX(W$80:W$93,$D1237)/$E1237</f>
        <v/>
      </c>
      <c r="X1237" s="36">
        <f>INDEX(X$80:X$93,$D1237)/$E1237</f>
        <v/>
      </c>
      <c r="Y1237" s="36">
        <f>INDEX(Y$80:Y$93,$D1237)/$E1237</f>
        <v/>
      </c>
      <c r="Z1237" s="36">
        <f>INDEX(Z$80:Z$93,$D1237)/$E1237</f>
        <v/>
      </c>
      <c r="AA1237" s="36">
        <f>INDEX(AA$80:AA$93,$D1237)/$E1237</f>
        <v/>
      </c>
      <c r="AB1237" s="36">
        <f>INDEX(AB$80:AB$93,$D1237)/$E1237</f>
        <v/>
      </c>
      <c r="AC1237" s="36">
        <f>INDEX(AC$80:AC$93,$D1237)/$E1237</f>
        <v/>
      </c>
      <c r="AD1237" s="36">
        <f>INDEX(AD$80:AD$93,$D1237)/$E1237</f>
        <v/>
      </c>
      <c r="AF1237" s="11">
        <f>CodePrefix&amp;$A1237&amp;IF($C1237="","","."&amp;$C1237&amp;"."&amp;$B1237)&amp;INDEX(VarEnd,MATCH($A1237,VarKey,0))&amp;AF$5</f>
        <v/>
      </c>
      <c r="AG1237" s="37">
        <f>INDEX(AG$80:AG$93,$D1237)/$E1237</f>
        <v/>
      </c>
      <c r="AH1237" s="36">
        <f>INDEX(AH$80:AH$93,$D1237)/$E1237</f>
        <v/>
      </c>
      <c r="AI1237" s="36">
        <f>INDEX(AI$80:AI$93,$D1237)/$E1237</f>
        <v/>
      </c>
      <c r="AJ1237" s="36">
        <f>INDEX(AJ$80:AJ$93,$D1237)/$E1237</f>
        <v/>
      </c>
      <c r="AK1237" s="36">
        <f>INDEX(AK$80:AK$93,$D1237)/$E1237</f>
        <v/>
      </c>
      <c r="AL1237" s="36">
        <f>INDEX(AL$80:AL$93,$D1237)/$E1237</f>
        <v/>
      </c>
      <c r="AM1237" s="36">
        <f>INDEX(AM$80:AM$93,$D1237)/$E1237</f>
        <v/>
      </c>
      <c r="AN1237" s="36">
        <f>INDEX(AN$80:AN$93,$D1237)/$E1237</f>
        <v/>
      </c>
      <c r="AO1237" s="36">
        <f>INDEX(AO$80:AO$93,$D1237)/$E1237</f>
        <v/>
      </c>
      <c r="AP1237" s="36">
        <f>INDEX(AP$80:AP$93,$D1237)/$E1237</f>
        <v/>
      </c>
      <c r="AQ1237" s="36">
        <f>INDEX(AQ$80:AQ$93,$D1237)/$E1237</f>
        <v/>
      </c>
      <c r="AR1237" s="36">
        <f>INDEX(AR$80:AR$93,$D1237)/$E1237</f>
        <v/>
      </c>
      <c r="AS1237" s="36">
        <f>INDEX(AS$80:AS$93,$D1237)/$E1237</f>
        <v/>
      </c>
      <c r="AT1237" s="36">
        <f>INDEX(AT$80:AT$93,$D1237)/$E1237</f>
        <v/>
      </c>
      <c r="AU1237" s="36">
        <f>INDEX(AU$80:AU$93,$D1237)/$E1237</f>
        <v/>
      </c>
      <c r="AV1237" s="36">
        <f>INDEX(AV$80:AV$93,$D1237)/$E1237</f>
        <v/>
      </c>
      <c r="AW1237" s="36">
        <f>INDEX(AW$80:AW$93,$D1237)/$E1237</f>
        <v/>
      </c>
      <c r="AX1237" s="36">
        <f>INDEX(AX$80:AX$93,$D1237)/$E1237</f>
        <v/>
      </c>
      <c r="AY1237" s="36">
        <f>INDEX(AY$80:AY$93,$D1237)/$E1237</f>
        <v/>
      </c>
    </row>
    <row r="1238" hidden="1" outlineLevel="2">
      <c r="A1238" s="14" t="inlineStr">
        <is>
          <t>ntx</t>
        </is>
      </c>
      <c r="B1238" s="14" t="inlineStr">
        <is>
          <t>oop</t>
        </is>
      </c>
      <c r="C1238" s="14" t="inlineStr">
        <is>
          <t>nav</t>
        </is>
      </c>
      <c r="D1238" s="36">
        <f>INDEX(Inputs!$N$5:$N$132,MATCH($B1238&amp;"|"&amp;$C1238,Inputs!$A$5:$A$132,0))</f>
        <v/>
      </c>
      <c r="E1238" s="36">
        <f>INDEX(Inputs!$K$5:$K$132,MATCH($B1238&amp;"|"&amp;$C1238,Inputs!$A$5:$A$132,0))</f>
        <v/>
      </c>
      <c r="F1238" s="35" t="n"/>
      <c r="G1238" s="35" t="n"/>
      <c r="H1238" s="14">
        <f>INDEX(VarLab,MATCH($A1238,VarKey,0))&amp;INDEX(MemLab,MATCH($C1238&amp;"|"&amp;$B1238,MemKey,0))</f>
        <v/>
      </c>
      <c r="I1238" s="14">
        <f>INDEX(VarUnit,MATCH($A1238,VarKey,0))</f>
        <v/>
      </c>
      <c r="J1238" s="14">
        <f>INDEX(VarSrc,MATCH($A1238,VarKey,0))</f>
        <v/>
      </c>
      <c r="K1238" s="11">
        <f>CodePrefix&amp;$A1238&amp;IF($C1238="","","."&amp;$C1238&amp;"."&amp;$B1238)&amp;INDEX(VarEnd,MATCH($A1238,VarKey,0))&amp;K$5</f>
        <v/>
      </c>
      <c r="L1238" s="37">
        <f>INDEX(L$80:L$93,$D1238)/$E1238</f>
        <v/>
      </c>
      <c r="M1238" s="36">
        <f>INDEX(M$80:M$93,$D1238)/$E1238</f>
        <v/>
      </c>
      <c r="N1238" s="36">
        <f>INDEX(N$80:N$93,$D1238)/$E1238</f>
        <v/>
      </c>
      <c r="O1238" s="36">
        <f>INDEX(O$80:O$93,$D1238)/$E1238</f>
        <v/>
      </c>
      <c r="P1238" s="36">
        <f>INDEX(P$80:P$93,$D1238)/$E1238</f>
        <v/>
      </c>
      <c r="Q1238" s="36">
        <f>INDEX(Q$80:Q$93,$D1238)/$E1238</f>
        <v/>
      </c>
      <c r="R1238" s="36">
        <f>INDEX(R$80:R$93,$D1238)/$E1238</f>
        <v/>
      </c>
      <c r="S1238" s="36">
        <f>INDEX(S$80:S$93,$D1238)/$E1238</f>
        <v/>
      </c>
      <c r="T1238" s="36">
        <f>INDEX(T$80:T$93,$D1238)/$E1238</f>
        <v/>
      </c>
      <c r="U1238" s="36">
        <f>INDEX(U$80:U$93,$D1238)/$E1238</f>
        <v/>
      </c>
      <c r="V1238" s="36">
        <f>INDEX(V$80:V$93,$D1238)/$E1238</f>
        <v/>
      </c>
      <c r="W1238" s="36">
        <f>INDEX(W$80:W$93,$D1238)/$E1238</f>
        <v/>
      </c>
      <c r="X1238" s="36">
        <f>INDEX(X$80:X$93,$D1238)/$E1238</f>
        <v/>
      </c>
      <c r="Y1238" s="36">
        <f>INDEX(Y$80:Y$93,$D1238)/$E1238</f>
        <v/>
      </c>
      <c r="Z1238" s="36">
        <f>INDEX(Z$80:Z$93,$D1238)/$E1238</f>
        <v/>
      </c>
      <c r="AA1238" s="36">
        <f>INDEX(AA$80:AA$93,$D1238)/$E1238</f>
        <v/>
      </c>
      <c r="AB1238" s="36">
        <f>INDEX(AB$80:AB$93,$D1238)/$E1238</f>
        <v/>
      </c>
      <c r="AC1238" s="36">
        <f>INDEX(AC$80:AC$93,$D1238)/$E1238</f>
        <v/>
      </c>
      <c r="AD1238" s="36">
        <f>INDEX(AD$80:AD$93,$D1238)/$E1238</f>
        <v/>
      </c>
      <c r="AF1238" s="11">
        <f>CodePrefix&amp;$A1238&amp;IF($C1238="","","."&amp;$C1238&amp;"."&amp;$B1238)&amp;INDEX(VarEnd,MATCH($A1238,VarKey,0))&amp;AF$5</f>
        <v/>
      </c>
      <c r="AG1238" s="37">
        <f>INDEX(AG$80:AG$93,$D1238)/$E1238</f>
        <v/>
      </c>
      <c r="AH1238" s="36">
        <f>INDEX(AH$80:AH$93,$D1238)/$E1238</f>
        <v/>
      </c>
      <c r="AI1238" s="36">
        <f>INDEX(AI$80:AI$93,$D1238)/$E1238</f>
        <v/>
      </c>
      <c r="AJ1238" s="36">
        <f>INDEX(AJ$80:AJ$93,$D1238)/$E1238</f>
        <v/>
      </c>
      <c r="AK1238" s="36">
        <f>INDEX(AK$80:AK$93,$D1238)/$E1238</f>
        <v/>
      </c>
      <c r="AL1238" s="36">
        <f>INDEX(AL$80:AL$93,$D1238)/$E1238</f>
        <v/>
      </c>
      <c r="AM1238" s="36">
        <f>INDEX(AM$80:AM$93,$D1238)/$E1238</f>
        <v/>
      </c>
      <c r="AN1238" s="36">
        <f>INDEX(AN$80:AN$93,$D1238)/$E1238</f>
        <v/>
      </c>
      <c r="AO1238" s="36">
        <f>INDEX(AO$80:AO$93,$D1238)/$E1238</f>
        <v/>
      </c>
      <c r="AP1238" s="36">
        <f>INDEX(AP$80:AP$93,$D1238)/$E1238</f>
        <v/>
      </c>
      <c r="AQ1238" s="36">
        <f>INDEX(AQ$80:AQ$93,$D1238)/$E1238</f>
        <v/>
      </c>
      <c r="AR1238" s="36">
        <f>INDEX(AR$80:AR$93,$D1238)/$E1238</f>
        <v/>
      </c>
      <c r="AS1238" s="36">
        <f>INDEX(AS$80:AS$93,$D1238)/$E1238</f>
        <v/>
      </c>
      <c r="AT1238" s="36">
        <f>INDEX(AT$80:AT$93,$D1238)/$E1238</f>
        <v/>
      </c>
      <c r="AU1238" s="36">
        <f>INDEX(AU$80:AU$93,$D1238)/$E1238</f>
        <v/>
      </c>
      <c r="AV1238" s="36">
        <f>INDEX(AV$80:AV$93,$D1238)/$E1238</f>
        <v/>
      </c>
      <c r="AW1238" s="36">
        <f>INDEX(AW$80:AW$93,$D1238)/$E1238</f>
        <v/>
      </c>
      <c r="AX1238" s="36">
        <f>INDEX(AX$80:AX$93,$D1238)/$E1238</f>
        <v/>
      </c>
      <c r="AY1238" s="36">
        <f>INDEX(AY$80:AY$93,$D1238)/$E1238</f>
        <v/>
      </c>
    </row>
    <row r="1239" hidden="1" outlineLevel="2">
      <c r="A1239" s="14" t="inlineStr">
        <is>
          <t>ntx</t>
        </is>
      </c>
      <c r="B1239" s="14" t="inlineStr">
        <is>
          <t>bio</t>
        </is>
      </c>
      <c r="C1239" s="14" t="inlineStr">
        <is>
          <t>nav</t>
        </is>
      </c>
      <c r="D1239" s="36">
        <f>INDEX(Inputs!$N$5:$N$132,MATCH($B1239&amp;"|"&amp;$C1239,Inputs!$A$5:$A$132,0))</f>
        <v/>
      </c>
      <c r="E1239" s="36">
        <f>INDEX(Inputs!$K$5:$K$132,MATCH($B1239&amp;"|"&amp;$C1239,Inputs!$A$5:$A$132,0))</f>
        <v/>
      </c>
      <c r="F1239" s="35" t="n"/>
      <c r="G1239" s="35" t="n"/>
      <c r="H1239" s="14">
        <f>INDEX(VarLab,MATCH($A1239,VarKey,0))&amp;INDEX(MemLab,MATCH($C1239&amp;"|"&amp;$B1239,MemKey,0))</f>
        <v/>
      </c>
      <c r="I1239" s="14">
        <f>INDEX(VarUnit,MATCH($A1239,VarKey,0))</f>
        <v/>
      </c>
      <c r="J1239" s="14">
        <f>INDEX(VarSrc,MATCH($A1239,VarKey,0))</f>
        <v/>
      </c>
      <c r="K1239" s="11">
        <f>CodePrefix&amp;$A1239&amp;IF($C1239="","","."&amp;$C1239&amp;"."&amp;$B1239)&amp;INDEX(VarEnd,MATCH($A1239,VarKey,0))&amp;K$5</f>
        <v/>
      </c>
      <c r="L1239" s="37">
        <f>INDEX(L$80:L$93,$D1239)/$E1239</f>
        <v/>
      </c>
      <c r="M1239" s="36">
        <f>INDEX(M$80:M$93,$D1239)/$E1239</f>
        <v/>
      </c>
      <c r="N1239" s="36">
        <f>INDEX(N$80:N$93,$D1239)/$E1239</f>
        <v/>
      </c>
      <c r="O1239" s="36">
        <f>INDEX(O$80:O$93,$D1239)/$E1239</f>
        <v/>
      </c>
      <c r="P1239" s="36">
        <f>INDEX(P$80:P$93,$D1239)/$E1239</f>
        <v/>
      </c>
      <c r="Q1239" s="36">
        <f>INDEX(Q$80:Q$93,$D1239)/$E1239</f>
        <v/>
      </c>
      <c r="R1239" s="36">
        <f>INDEX(R$80:R$93,$D1239)/$E1239</f>
        <v/>
      </c>
      <c r="S1239" s="36">
        <f>INDEX(S$80:S$93,$D1239)/$E1239</f>
        <v/>
      </c>
      <c r="T1239" s="36">
        <f>INDEX(T$80:T$93,$D1239)/$E1239</f>
        <v/>
      </c>
      <c r="U1239" s="36">
        <f>INDEX(U$80:U$93,$D1239)/$E1239</f>
        <v/>
      </c>
      <c r="V1239" s="36">
        <f>INDEX(V$80:V$93,$D1239)/$E1239</f>
        <v/>
      </c>
      <c r="W1239" s="36">
        <f>INDEX(W$80:W$93,$D1239)/$E1239</f>
        <v/>
      </c>
      <c r="X1239" s="36">
        <f>INDEX(X$80:X$93,$D1239)/$E1239</f>
        <v/>
      </c>
      <c r="Y1239" s="36">
        <f>INDEX(Y$80:Y$93,$D1239)/$E1239</f>
        <v/>
      </c>
      <c r="Z1239" s="36">
        <f>INDEX(Z$80:Z$93,$D1239)/$E1239</f>
        <v/>
      </c>
      <c r="AA1239" s="36">
        <f>INDEX(AA$80:AA$93,$D1239)/$E1239</f>
        <v/>
      </c>
      <c r="AB1239" s="36">
        <f>INDEX(AB$80:AB$93,$D1239)/$E1239</f>
        <v/>
      </c>
      <c r="AC1239" s="36">
        <f>INDEX(AC$80:AC$93,$D1239)/$E1239</f>
        <v/>
      </c>
      <c r="AD1239" s="36">
        <f>INDEX(AD$80:AD$93,$D1239)/$E1239</f>
        <v/>
      </c>
      <c r="AF1239" s="11">
        <f>CodePrefix&amp;$A1239&amp;IF($C1239="","","."&amp;$C1239&amp;"."&amp;$B1239)&amp;INDEX(VarEnd,MATCH($A1239,VarKey,0))&amp;AF$5</f>
        <v/>
      </c>
      <c r="AG1239" s="37">
        <f>INDEX(AG$80:AG$93,$D1239)/$E1239</f>
        <v/>
      </c>
      <c r="AH1239" s="36">
        <f>INDEX(AH$80:AH$93,$D1239)/$E1239</f>
        <v/>
      </c>
      <c r="AI1239" s="36">
        <f>INDEX(AI$80:AI$93,$D1239)/$E1239</f>
        <v/>
      </c>
      <c r="AJ1239" s="36">
        <f>INDEX(AJ$80:AJ$93,$D1239)/$E1239</f>
        <v/>
      </c>
      <c r="AK1239" s="36">
        <f>INDEX(AK$80:AK$93,$D1239)/$E1239</f>
        <v/>
      </c>
      <c r="AL1239" s="36">
        <f>INDEX(AL$80:AL$93,$D1239)/$E1239</f>
        <v/>
      </c>
      <c r="AM1239" s="36">
        <f>INDEX(AM$80:AM$93,$D1239)/$E1239</f>
        <v/>
      </c>
      <c r="AN1239" s="36">
        <f>INDEX(AN$80:AN$93,$D1239)/$E1239</f>
        <v/>
      </c>
      <c r="AO1239" s="36">
        <f>INDEX(AO$80:AO$93,$D1239)/$E1239</f>
        <v/>
      </c>
      <c r="AP1239" s="36">
        <f>INDEX(AP$80:AP$93,$D1239)/$E1239</f>
        <v/>
      </c>
      <c r="AQ1239" s="36">
        <f>INDEX(AQ$80:AQ$93,$D1239)/$E1239</f>
        <v/>
      </c>
      <c r="AR1239" s="36">
        <f>INDEX(AR$80:AR$93,$D1239)/$E1239</f>
        <v/>
      </c>
      <c r="AS1239" s="36">
        <f>INDEX(AS$80:AS$93,$D1239)/$E1239</f>
        <v/>
      </c>
      <c r="AT1239" s="36">
        <f>INDEX(AT$80:AT$93,$D1239)/$E1239</f>
        <v/>
      </c>
      <c r="AU1239" s="36">
        <f>INDEX(AU$80:AU$93,$D1239)/$E1239</f>
        <v/>
      </c>
      <c r="AV1239" s="36">
        <f>INDEX(AV$80:AV$93,$D1239)/$E1239</f>
        <v/>
      </c>
      <c r="AW1239" s="36">
        <f>INDEX(AW$80:AW$93,$D1239)/$E1239</f>
        <v/>
      </c>
      <c r="AX1239" s="36">
        <f>INDEX(AX$80:AX$93,$D1239)/$E1239</f>
        <v/>
      </c>
      <c r="AY1239" s="36">
        <f>INDEX(AY$80:AY$93,$D1239)/$E1239</f>
        <v/>
      </c>
    </row>
    <row r="1240" hidden="1" outlineLevel="2"/>
    <row r="1241" hidden="1" outlineLevel="2">
      <c r="A1241" s="14" t="inlineStr">
        <is>
          <t>nce</t>
        </is>
      </c>
      <c r="B1241" s="14" t="inlineStr">
        <is>
          <t>coa</t>
        </is>
      </c>
      <c r="C1241" s="14" t="inlineStr">
        <is>
          <t>nav</t>
        </is>
      </c>
      <c r="D1241" s="35" t="n"/>
      <c r="E1241" s="35" t="n"/>
      <c r="F1241" s="35" t="n"/>
      <c r="G1241" s="35" t="n"/>
      <c r="H1241" s="14">
        <f>INDEX(VarLab,MATCH($A1241,VarKey,0))&amp;INDEX(MemLab,MATCH($C1241&amp;"|"&amp;$B1241,MemKey,0))</f>
        <v/>
      </c>
      <c r="I1241" s="14">
        <f>INDEX(VarUnit,MATCH($A1241,VarKey,0))</f>
        <v/>
      </c>
      <c r="J1241" s="14">
        <f>INDEX(VarSrc,MATCH($A1241,VarKey,0))</f>
        <v/>
      </c>
      <c r="K1241" s="11">
        <f>CodePrefix&amp;$A1241&amp;IF($C1241="","","."&amp;$C1241&amp;"."&amp;$B1241)&amp;INDEX(VarEnd,MATCH($A1241,VarKey,0))&amp;K$5</f>
        <v/>
      </c>
      <c r="L1241" s="37">
        <f>L1214+L1223+L1232</f>
        <v/>
      </c>
      <c r="M1241" s="36">
        <f>M1214+M1223+M1232</f>
        <v/>
      </c>
      <c r="N1241" s="36">
        <f>N1214+N1223+N1232</f>
        <v/>
      </c>
      <c r="O1241" s="36">
        <f>O1214+O1223+O1232</f>
        <v/>
      </c>
      <c r="P1241" s="36">
        <f>P1214+P1223+P1232</f>
        <v/>
      </c>
      <c r="Q1241" s="36">
        <f>Q1214+Q1223+Q1232</f>
        <v/>
      </c>
      <c r="R1241" s="36">
        <f>R1214+R1223+R1232</f>
        <v/>
      </c>
      <c r="S1241" s="36">
        <f>S1214+S1223+S1232</f>
        <v/>
      </c>
      <c r="T1241" s="36">
        <f>T1214+T1223+T1232</f>
        <v/>
      </c>
      <c r="U1241" s="36">
        <f>U1214+U1223+U1232</f>
        <v/>
      </c>
      <c r="V1241" s="36">
        <f>V1214+V1223+V1232</f>
        <v/>
      </c>
      <c r="W1241" s="36">
        <f>W1214+W1223+W1232</f>
        <v/>
      </c>
      <c r="X1241" s="36">
        <f>X1214+X1223+X1232</f>
        <v/>
      </c>
      <c r="Y1241" s="36">
        <f>Y1214+Y1223+Y1232</f>
        <v/>
      </c>
      <c r="Z1241" s="36">
        <f>Z1214+Z1223+Z1232</f>
        <v/>
      </c>
      <c r="AA1241" s="36">
        <f>AA1214+AA1223+AA1232</f>
        <v/>
      </c>
      <c r="AB1241" s="36">
        <f>AB1214+AB1223+AB1232</f>
        <v/>
      </c>
      <c r="AC1241" s="36">
        <f>AC1214+AC1223+AC1232</f>
        <v/>
      </c>
      <c r="AD1241" s="36">
        <f>AD1214+AD1223+AD1232</f>
        <v/>
      </c>
      <c r="AF1241" s="11">
        <f>CodePrefix&amp;$A1241&amp;IF($C1241="","","."&amp;$C1241&amp;"."&amp;$B1241)&amp;INDEX(VarEnd,MATCH($A1241,VarKey,0))&amp;AF$5</f>
        <v/>
      </c>
      <c r="AG1241" s="37">
        <f>AG1214+AG1223+AG1232</f>
        <v/>
      </c>
      <c r="AH1241" s="36">
        <f>AH1214+AH1223+AH1232</f>
        <v/>
      </c>
      <c r="AI1241" s="36">
        <f>AI1214+AI1223+AI1232</f>
        <v/>
      </c>
      <c r="AJ1241" s="36">
        <f>AJ1214+AJ1223+AJ1232</f>
        <v/>
      </c>
      <c r="AK1241" s="36">
        <f>AK1214+AK1223+AK1232</f>
        <v/>
      </c>
      <c r="AL1241" s="36">
        <f>AL1214+AL1223+AL1232</f>
        <v/>
      </c>
      <c r="AM1241" s="36">
        <f>AM1214+AM1223+AM1232</f>
        <v/>
      </c>
      <c r="AN1241" s="36">
        <f>AN1214+AN1223+AN1232</f>
        <v/>
      </c>
      <c r="AO1241" s="36">
        <f>AO1214+AO1223+AO1232</f>
        <v/>
      </c>
      <c r="AP1241" s="36">
        <f>AP1214+AP1223+AP1232</f>
        <v/>
      </c>
      <c r="AQ1241" s="36">
        <f>AQ1214+AQ1223+AQ1232</f>
        <v/>
      </c>
      <c r="AR1241" s="36">
        <f>AR1214+AR1223+AR1232</f>
        <v/>
      </c>
      <c r="AS1241" s="36">
        <f>AS1214+AS1223+AS1232</f>
        <v/>
      </c>
      <c r="AT1241" s="36">
        <f>AT1214+AT1223+AT1232</f>
        <v/>
      </c>
      <c r="AU1241" s="36">
        <f>AU1214+AU1223+AU1232</f>
        <v/>
      </c>
      <c r="AV1241" s="36">
        <f>AV1214+AV1223+AV1232</f>
        <v/>
      </c>
      <c r="AW1241" s="36">
        <f>AW1214+AW1223+AW1232</f>
        <v/>
      </c>
      <c r="AX1241" s="36">
        <f>AX1214+AX1223+AX1232</f>
        <v/>
      </c>
      <c r="AY1241" s="36">
        <f>AY1214+AY1223+AY1232</f>
        <v/>
      </c>
    </row>
    <row r="1242" hidden="1" outlineLevel="2">
      <c r="A1242" s="14" t="inlineStr">
        <is>
          <t>nce</t>
        </is>
      </c>
      <c r="B1242" s="14" t="inlineStr">
        <is>
          <t>nga</t>
        </is>
      </c>
      <c r="C1242" s="14" t="inlineStr">
        <is>
          <t>nav</t>
        </is>
      </c>
      <c r="D1242" s="35" t="n"/>
      <c r="E1242" s="35" t="n"/>
      <c r="F1242" s="35" t="n"/>
      <c r="G1242" s="35" t="n"/>
      <c r="H1242" s="14">
        <f>INDEX(VarLab,MATCH($A1242,VarKey,0))&amp;INDEX(MemLab,MATCH($C1242&amp;"|"&amp;$B1242,MemKey,0))</f>
        <v/>
      </c>
      <c r="I1242" s="14">
        <f>INDEX(VarUnit,MATCH($A1242,VarKey,0))</f>
        <v/>
      </c>
      <c r="J1242" s="14">
        <f>INDEX(VarSrc,MATCH($A1242,VarKey,0))</f>
        <v/>
      </c>
      <c r="K1242" s="11">
        <f>CodePrefix&amp;$A1242&amp;IF($C1242="","","."&amp;$C1242&amp;"."&amp;$B1242)&amp;INDEX(VarEnd,MATCH($A1242,VarKey,0))&amp;K$5</f>
        <v/>
      </c>
      <c r="L1242" s="37">
        <f>L1215+L1224+L1233</f>
        <v/>
      </c>
      <c r="M1242" s="36">
        <f>M1215+M1224+M1233</f>
        <v/>
      </c>
      <c r="N1242" s="36">
        <f>N1215+N1224+N1233</f>
        <v/>
      </c>
      <c r="O1242" s="36">
        <f>O1215+O1224+O1233</f>
        <v/>
      </c>
      <c r="P1242" s="36">
        <f>P1215+P1224+P1233</f>
        <v/>
      </c>
      <c r="Q1242" s="36">
        <f>Q1215+Q1224+Q1233</f>
        <v/>
      </c>
      <c r="R1242" s="36">
        <f>R1215+R1224+R1233</f>
        <v/>
      </c>
      <c r="S1242" s="36">
        <f>S1215+S1224+S1233</f>
        <v/>
      </c>
      <c r="T1242" s="36">
        <f>T1215+T1224+T1233</f>
        <v/>
      </c>
      <c r="U1242" s="36">
        <f>U1215+U1224+U1233</f>
        <v/>
      </c>
      <c r="V1242" s="36">
        <f>V1215+V1224+V1233</f>
        <v/>
      </c>
      <c r="W1242" s="36">
        <f>W1215+W1224+W1233</f>
        <v/>
      </c>
      <c r="X1242" s="36">
        <f>X1215+X1224+X1233</f>
        <v/>
      </c>
      <c r="Y1242" s="36">
        <f>Y1215+Y1224+Y1233</f>
        <v/>
      </c>
      <c r="Z1242" s="36">
        <f>Z1215+Z1224+Z1233</f>
        <v/>
      </c>
      <c r="AA1242" s="36">
        <f>AA1215+AA1224+AA1233</f>
        <v/>
      </c>
      <c r="AB1242" s="36">
        <f>AB1215+AB1224+AB1233</f>
        <v/>
      </c>
      <c r="AC1242" s="36">
        <f>AC1215+AC1224+AC1233</f>
        <v/>
      </c>
      <c r="AD1242" s="36">
        <f>AD1215+AD1224+AD1233</f>
        <v/>
      </c>
      <c r="AF1242" s="11">
        <f>CodePrefix&amp;$A1242&amp;IF($C1242="","","."&amp;$C1242&amp;"."&amp;$B1242)&amp;INDEX(VarEnd,MATCH($A1242,VarKey,0))&amp;AF$5</f>
        <v/>
      </c>
      <c r="AG1242" s="37">
        <f>AG1215+AG1224+AG1233</f>
        <v/>
      </c>
      <c r="AH1242" s="36">
        <f>AH1215+AH1224+AH1233</f>
        <v/>
      </c>
      <c r="AI1242" s="36">
        <f>AI1215+AI1224+AI1233</f>
        <v/>
      </c>
      <c r="AJ1242" s="36">
        <f>AJ1215+AJ1224+AJ1233</f>
        <v/>
      </c>
      <c r="AK1242" s="36">
        <f>AK1215+AK1224+AK1233</f>
        <v/>
      </c>
      <c r="AL1242" s="36">
        <f>AL1215+AL1224+AL1233</f>
        <v/>
      </c>
      <c r="AM1242" s="36">
        <f>AM1215+AM1224+AM1233</f>
        <v/>
      </c>
      <c r="AN1242" s="36">
        <f>AN1215+AN1224+AN1233</f>
        <v/>
      </c>
      <c r="AO1242" s="36">
        <f>AO1215+AO1224+AO1233</f>
        <v/>
      </c>
      <c r="AP1242" s="36">
        <f>AP1215+AP1224+AP1233</f>
        <v/>
      </c>
      <c r="AQ1242" s="36">
        <f>AQ1215+AQ1224+AQ1233</f>
        <v/>
      </c>
      <c r="AR1242" s="36">
        <f>AR1215+AR1224+AR1233</f>
        <v/>
      </c>
      <c r="AS1242" s="36">
        <f>AS1215+AS1224+AS1233</f>
        <v/>
      </c>
      <c r="AT1242" s="36">
        <f>AT1215+AT1224+AT1233</f>
        <v/>
      </c>
      <c r="AU1242" s="36">
        <f>AU1215+AU1224+AU1233</f>
        <v/>
      </c>
      <c r="AV1242" s="36">
        <f>AV1215+AV1224+AV1233</f>
        <v/>
      </c>
      <c r="AW1242" s="36">
        <f>AW1215+AW1224+AW1233</f>
        <v/>
      </c>
      <c r="AX1242" s="36">
        <f>AX1215+AX1224+AX1233</f>
        <v/>
      </c>
      <c r="AY1242" s="36">
        <f>AY1215+AY1224+AY1233</f>
        <v/>
      </c>
    </row>
    <row r="1243" hidden="1" outlineLevel="2">
      <c r="A1243" s="14" t="inlineStr">
        <is>
          <t>nce</t>
        </is>
      </c>
      <c r="B1243" s="14" t="inlineStr">
        <is>
          <t>gso</t>
        </is>
      </c>
      <c r="C1243" s="14" t="inlineStr">
        <is>
          <t>nav</t>
        </is>
      </c>
      <c r="D1243" s="35" t="n"/>
      <c r="E1243" s="35" t="n"/>
      <c r="F1243" s="35" t="n"/>
      <c r="G1243" s="35" t="n"/>
      <c r="H1243" s="14">
        <f>INDEX(VarLab,MATCH($A1243,VarKey,0))&amp;INDEX(MemLab,MATCH($C1243&amp;"|"&amp;$B1243,MemKey,0))</f>
        <v/>
      </c>
      <c r="I1243" s="14">
        <f>INDEX(VarUnit,MATCH($A1243,VarKey,0))</f>
        <v/>
      </c>
      <c r="J1243" s="14">
        <f>INDEX(VarSrc,MATCH($A1243,VarKey,0))</f>
        <v/>
      </c>
      <c r="K1243" s="11">
        <f>CodePrefix&amp;$A1243&amp;IF($C1243="","","."&amp;$C1243&amp;"."&amp;$B1243)&amp;INDEX(VarEnd,MATCH($A1243,VarKey,0))&amp;K$5</f>
        <v/>
      </c>
      <c r="L1243" s="37">
        <f>L1216+L1225+L1234</f>
        <v/>
      </c>
      <c r="M1243" s="36">
        <f>M1216+M1225+M1234</f>
        <v/>
      </c>
      <c r="N1243" s="36">
        <f>N1216+N1225+N1234</f>
        <v/>
      </c>
      <c r="O1243" s="36">
        <f>O1216+O1225+O1234</f>
        <v/>
      </c>
      <c r="P1243" s="36">
        <f>P1216+P1225+P1234</f>
        <v/>
      </c>
      <c r="Q1243" s="36">
        <f>Q1216+Q1225+Q1234</f>
        <v/>
      </c>
      <c r="R1243" s="36">
        <f>R1216+R1225+R1234</f>
        <v/>
      </c>
      <c r="S1243" s="36">
        <f>S1216+S1225+S1234</f>
        <v/>
      </c>
      <c r="T1243" s="36">
        <f>T1216+T1225+T1234</f>
        <v/>
      </c>
      <c r="U1243" s="36">
        <f>U1216+U1225+U1234</f>
        <v/>
      </c>
      <c r="V1243" s="36">
        <f>V1216+V1225+V1234</f>
        <v/>
      </c>
      <c r="W1243" s="36">
        <f>W1216+W1225+W1234</f>
        <v/>
      </c>
      <c r="X1243" s="36">
        <f>X1216+X1225+X1234</f>
        <v/>
      </c>
      <c r="Y1243" s="36">
        <f>Y1216+Y1225+Y1234</f>
        <v/>
      </c>
      <c r="Z1243" s="36">
        <f>Z1216+Z1225+Z1234</f>
        <v/>
      </c>
      <c r="AA1243" s="36">
        <f>AA1216+AA1225+AA1234</f>
        <v/>
      </c>
      <c r="AB1243" s="36">
        <f>AB1216+AB1225+AB1234</f>
        <v/>
      </c>
      <c r="AC1243" s="36">
        <f>AC1216+AC1225+AC1234</f>
        <v/>
      </c>
      <c r="AD1243" s="36">
        <f>AD1216+AD1225+AD1234</f>
        <v/>
      </c>
      <c r="AF1243" s="11">
        <f>CodePrefix&amp;$A1243&amp;IF($C1243="","","."&amp;$C1243&amp;"."&amp;$B1243)&amp;INDEX(VarEnd,MATCH($A1243,VarKey,0))&amp;AF$5</f>
        <v/>
      </c>
      <c r="AG1243" s="37">
        <f>AG1216+AG1225+AG1234</f>
        <v/>
      </c>
      <c r="AH1243" s="36">
        <f>AH1216+AH1225+AH1234</f>
        <v/>
      </c>
      <c r="AI1243" s="36">
        <f>AI1216+AI1225+AI1234</f>
        <v/>
      </c>
      <c r="AJ1243" s="36">
        <f>AJ1216+AJ1225+AJ1234</f>
        <v/>
      </c>
      <c r="AK1243" s="36">
        <f>AK1216+AK1225+AK1234</f>
        <v/>
      </c>
      <c r="AL1243" s="36">
        <f>AL1216+AL1225+AL1234</f>
        <v/>
      </c>
      <c r="AM1243" s="36">
        <f>AM1216+AM1225+AM1234</f>
        <v/>
      </c>
      <c r="AN1243" s="36">
        <f>AN1216+AN1225+AN1234</f>
        <v/>
      </c>
      <c r="AO1243" s="36">
        <f>AO1216+AO1225+AO1234</f>
        <v/>
      </c>
      <c r="AP1243" s="36">
        <f>AP1216+AP1225+AP1234</f>
        <v/>
      </c>
      <c r="AQ1243" s="36">
        <f>AQ1216+AQ1225+AQ1234</f>
        <v/>
      </c>
      <c r="AR1243" s="36">
        <f>AR1216+AR1225+AR1234</f>
        <v/>
      </c>
      <c r="AS1243" s="36">
        <f>AS1216+AS1225+AS1234</f>
        <v/>
      </c>
      <c r="AT1243" s="36">
        <f>AT1216+AT1225+AT1234</f>
        <v/>
      </c>
      <c r="AU1243" s="36">
        <f>AU1216+AU1225+AU1234</f>
        <v/>
      </c>
      <c r="AV1243" s="36">
        <f>AV1216+AV1225+AV1234</f>
        <v/>
      </c>
      <c r="AW1243" s="36">
        <f>AW1216+AW1225+AW1234</f>
        <v/>
      </c>
      <c r="AX1243" s="36">
        <f>AX1216+AX1225+AX1234</f>
        <v/>
      </c>
      <c r="AY1243" s="36">
        <f>AY1216+AY1225+AY1234</f>
        <v/>
      </c>
    </row>
    <row r="1244" hidden="1" outlineLevel="2">
      <c r="A1244" s="14" t="inlineStr">
        <is>
          <t>nce</t>
        </is>
      </c>
      <c r="B1244" s="14" t="inlineStr">
        <is>
          <t>die</t>
        </is>
      </c>
      <c r="C1244" s="14" t="inlineStr">
        <is>
          <t>nav</t>
        </is>
      </c>
      <c r="D1244" s="35" t="n"/>
      <c r="E1244" s="35" t="n"/>
      <c r="F1244" s="35" t="n"/>
      <c r="G1244" s="35" t="n"/>
      <c r="H1244" s="14">
        <f>INDEX(VarLab,MATCH($A1244,VarKey,0))&amp;INDEX(MemLab,MATCH($C1244&amp;"|"&amp;$B1244,MemKey,0))</f>
        <v/>
      </c>
      <c r="I1244" s="14">
        <f>INDEX(VarUnit,MATCH($A1244,VarKey,0))</f>
        <v/>
      </c>
      <c r="J1244" s="14">
        <f>INDEX(VarSrc,MATCH($A1244,VarKey,0))</f>
        <v/>
      </c>
      <c r="K1244" s="11">
        <f>CodePrefix&amp;$A1244&amp;IF($C1244="","","."&amp;$C1244&amp;"."&amp;$B1244)&amp;INDEX(VarEnd,MATCH($A1244,VarKey,0))&amp;K$5</f>
        <v/>
      </c>
      <c r="L1244" s="37">
        <f>L1217+L1226+L1235</f>
        <v/>
      </c>
      <c r="M1244" s="36">
        <f>M1217+M1226+M1235</f>
        <v/>
      </c>
      <c r="N1244" s="36">
        <f>N1217+N1226+N1235</f>
        <v/>
      </c>
      <c r="O1244" s="36">
        <f>O1217+O1226+O1235</f>
        <v/>
      </c>
      <c r="P1244" s="36">
        <f>P1217+P1226+P1235</f>
        <v/>
      </c>
      <c r="Q1244" s="36">
        <f>Q1217+Q1226+Q1235</f>
        <v/>
      </c>
      <c r="R1244" s="36">
        <f>R1217+R1226+R1235</f>
        <v/>
      </c>
      <c r="S1244" s="36">
        <f>S1217+S1226+S1235</f>
        <v/>
      </c>
      <c r="T1244" s="36">
        <f>T1217+T1226+T1235</f>
        <v/>
      </c>
      <c r="U1244" s="36">
        <f>U1217+U1226+U1235</f>
        <v/>
      </c>
      <c r="V1244" s="36">
        <f>V1217+V1226+V1235</f>
        <v/>
      </c>
      <c r="W1244" s="36">
        <f>W1217+W1226+W1235</f>
        <v/>
      </c>
      <c r="X1244" s="36">
        <f>X1217+X1226+X1235</f>
        <v/>
      </c>
      <c r="Y1244" s="36">
        <f>Y1217+Y1226+Y1235</f>
        <v/>
      </c>
      <c r="Z1244" s="36">
        <f>Z1217+Z1226+Z1235</f>
        <v/>
      </c>
      <c r="AA1244" s="36">
        <f>AA1217+AA1226+AA1235</f>
        <v/>
      </c>
      <c r="AB1244" s="36">
        <f>AB1217+AB1226+AB1235</f>
        <v/>
      </c>
      <c r="AC1244" s="36">
        <f>AC1217+AC1226+AC1235</f>
        <v/>
      </c>
      <c r="AD1244" s="36">
        <f>AD1217+AD1226+AD1235</f>
        <v/>
      </c>
      <c r="AF1244" s="11">
        <f>CodePrefix&amp;$A1244&amp;IF($C1244="","","."&amp;$C1244&amp;"."&amp;$B1244)&amp;INDEX(VarEnd,MATCH($A1244,VarKey,0))&amp;AF$5</f>
        <v/>
      </c>
      <c r="AG1244" s="37">
        <f>AG1217+AG1226+AG1235</f>
        <v/>
      </c>
      <c r="AH1244" s="36">
        <f>AH1217+AH1226+AH1235</f>
        <v/>
      </c>
      <c r="AI1244" s="36">
        <f>AI1217+AI1226+AI1235</f>
        <v/>
      </c>
      <c r="AJ1244" s="36">
        <f>AJ1217+AJ1226+AJ1235</f>
        <v/>
      </c>
      <c r="AK1244" s="36">
        <f>AK1217+AK1226+AK1235</f>
        <v/>
      </c>
      <c r="AL1244" s="36">
        <f>AL1217+AL1226+AL1235</f>
        <v/>
      </c>
      <c r="AM1244" s="36">
        <f>AM1217+AM1226+AM1235</f>
        <v/>
      </c>
      <c r="AN1244" s="36">
        <f>AN1217+AN1226+AN1235</f>
        <v/>
      </c>
      <c r="AO1244" s="36">
        <f>AO1217+AO1226+AO1235</f>
        <v/>
      </c>
      <c r="AP1244" s="36">
        <f>AP1217+AP1226+AP1235</f>
        <v/>
      </c>
      <c r="AQ1244" s="36">
        <f>AQ1217+AQ1226+AQ1235</f>
        <v/>
      </c>
      <c r="AR1244" s="36">
        <f>AR1217+AR1226+AR1235</f>
        <v/>
      </c>
      <c r="AS1244" s="36">
        <f>AS1217+AS1226+AS1235</f>
        <v/>
      </c>
      <c r="AT1244" s="36">
        <f>AT1217+AT1226+AT1235</f>
        <v/>
      </c>
      <c r="AU1244" s="36">
        <f>AU1217+AU1226+AU1235</f>
        <v/>
      </c>
      <c r="AV1244" s="36">
        <f>AV1217+AV1226+AV1235</f>
        <v/>
      </c>
      <c r="AW1244" s="36">
        <f>AW1217+AW1226+AW1235</f>
        <v/>
      </c>
      <c r="AX1244" s="36">
        <f>AX1217+AX1226+AX1235</f>
        <v/>
      </c>
      <c r="AY1244" s="36">
        <f>AY1217+AY1226+AY1235</f>
        <v/>
      </c>
    </row>
    <row r="1245" hidden="1" outlineLevel="2">
      <c r="A1245" s="14" t="inlineStr">
        <is>
          <t>nce</t>
        </is>
      </c>
      <c r="B1245" s="14" t="inlineStr">
        <is>
          <t>lpg</t>
        </is>
      </c>
      <c r="C1245" s="14" t="inlineStr">
        <is>
          <t>nav</t>
        </is>
      </c>
      <c r="D1245" s="35" t="n"/>
      <c r="E1245" s="35" t="n"/>
      <c r="F1245" s="35" t="n"/>
      <c r="G1245" s="35" t="n"/>
      <c r="H1245" s="14">
        <f>INDEX(VarLab,MATCH($A1245,VarKey,0))&amp;INDEX(MemLab,MATCH($C1245&amp;"|"&amp;$B1245,MemKey,0))</f>
        <v/>
      </c>
      <c r="I1245" s="14">
        <f>INDEX(VarUnit,MATCH($A1245,VarKey,0))</f>
        <v/>
      </c>
      <c r="J1245" s="14">
        <f>INDEX(VarSrc,MATCH($A1245,VarKey,0))</f>
        <v/>
      </c>
      <c r="K1245" s="11">
        <f>CodePrefix&amp;$A1245&amp;IF($C1245="","","."&amp;$C1245&amp;"."&amp;$B1245)&amp;INDEX(VarEnd,MATCH($A1245,VarKey,0))&amp;K$5</f>
        <v/>
      </c>
      <c r="L1245" s="37">
        <f>L1218+L1227+L1236</f>
        <v/>
      </c>
      <c r="M1245" s="36">
        <f>M1218+M1227+M1236</f>
        <v/>
      </c>
      <c r="N1245" s="36">
        <f>N1218+N1227+N1236</f>
        <v/>
      </c>
      <c r="O1245" s="36">
        <f>O1218+O1227+O1236</f>
        <v/>
      </c>
      <c r="P1245" s="36">
        <f>P1218+P1227+P1236</f>
        <v/>
      </c>
      <c r="Q1245" s="36">
        <f>Q1218+Q1227+Q1236</f>
        <v/>
      </c>
      <c r="R1245" s="36">
        <f>R1218+R1227+R1236</f>
        <v/>
      </c>
      <c r="S1245" s="36">
        <f>S1218+S1227+S1236</f>
        <v/>
      </c>
      <c r="T1245" s="36">
        <f>T1218+T1227+T1236</f>
        <v/>
      </c>
      <c r="U1245" s="36">
        <f>U1218+U1227+U1236</f>
        <v/>
      </c>
      <c r="V1245" s="36">
        <f>V1218+V1227+V1236</f>
        <v/>
      </c>
      <c r="W1245" s="36">
        <f>W1218+W1227+W1236</f>
        <v/>
      </c>
      <c r="X1245" s="36">
        <f>X1218+X1227+X1236</f>
        <v/>
      </c>
      <c r="Y1245" s="36">
        <f>Y1218+Y1227+Y1236</f>
        <v/>
      </c>
      <c r="Z1245" s="36">
        <f>Z1218+Z1227+Z1236</f>
        <v/>
      </c>
      <c r="AA1245" s="36">
        <f>AA1218+AA1227+AA1236</f>
        <v/>
      </c>
      <c r="AB1245" s="36">
        <f>AB1218+AB1227+AB1236</f>
        <v/>
      </c>
      <c r="AC1245" s="36">
        <f>AC1218+AC1227+AC1236</f>
        <v/>
      </c>
      <c r="AD1245" s="36">
        <f>AD1218+AD1227+AD1236</f>
        <v/>
      </c>
      <c r="AF1245" s="11">
        <f>CodePrefix&amp;$A1245&amp;IF($C1245="","","."&amp;$C1245&amp;"."&amp;$B1245)&amp;INDEX(VarEnd,MATCH($A1245,VarKey,0))&amp;AF$5</f>
        <v/>
      </c>
      <c r="AG1245" s="37">
        <f>AG1218+AG1227+AG1236</f>
        <v/>
      </c>
      <c r="AH1245" s="36">
        <f>AH1218+AH1227+AH1236</f>
        <v/>
      </c>
      <c r="AI1245" s="36">
        <f>AI1218+AI1227+AI1236</f>
        <v/>
      </c>
      <c r="AJ1245" s="36">
        <f>AJ1218+AJ1227+AJ1236</f>
        <v/>
      </c>
      <c r="AK1245" s="36">
        <f>AK1218+AK1227+AK1236</f>
        <v/>
      </c>
      <c r="AL1245" s="36">
        <f>AL1218+AL1227+AL1236</f>
        <v/>
      </c>
      <c r="AM1245" s="36">
        <f>AM1218+AM1227+AM1236</f>
        <v/>
      </c>
      <c r="AN1245" s="36">
        <f>AN1218+AN1227+AN1236</f>
        <v/>
      </c>
      <c r="AO1245" s="36">
        <f>AO1218+AO1227+AO1236</f>
        <v/>
      </c>
      <c r="AP1245" s="36">
        <f>AP1218+AP1227+AP1236</f>
        <v/>
      </c>
      <c r="AQ1245" s="36">
        <f>AQ1218+AQ1227+AQ1236</f>
        <v/>
      </c>
      <c r="AR1245" s="36">
        <f>AR1218+AR1227+AR1236</f>
        <v/>
      </c>
      <c r="AS1245" s="36">
        <f>AS1218+AS1227+AS1236</f>
        <v/>
      </c>
      <c r="AT1245" s="36">
        <f>AT1218+AT1227+AT1236</f>
        <v/>
      </c>
      <c r="AU1245" s="36">
        <f>AU1218+AU1227+AU1236</f>
        <v/>
      </c>
      <c r="AV1245" s="36">
        <f>AV1218+AV1227+AV1236</f>
        <v/>
      </c>
      <c r="AW1245" s="36">
        <f>AW1218+AW1227+AW1236</f>
        <v/>
      </c>
      <c r="AX1245" s="36">
        <f>AX1218+AX1227+AX1236</f>
        <v/>
      </c>
      <c r="AY1245" s="36">
        <f>AY1218+AY1227+AY1236</f>
        <v/>
      </c>
    </row>
    <row r="1246" hidden="1" outlineLevel="2">
      <c r="A1246" s="14" t="inlineStr">
        <is>
          <t>nce</t>
        </is>
      </c>
      <c r="B1246" s="14" t="inlineStr">
        <is>
          <t>ker</t>
        </is>
      </c>
      <c r="C1246" s="14" t="inlineStr">
        <is>
          <t>nav</t>
        </is>
      </c>
      <c r="D1246" s="35" t="n"/>
      <c r="E1246" s="35" t="n"/>
      <c r="F1246" s="35" t="n"/>
      <c r="G1246" s="35" t="n"/>
      <c r="H1246" s="14">
        <f>INDEX(VarLab,MATCH($A1246,VarKey,0))&amp;INDEX(MemLab,MATCH($C1246&amp;"|"&amp;$B1246,MemKey,0))</f>
        <v/>
      </c>
      <c r="I1246" s="14">
        <f>INDEX(VarUnit,MATCH($A1246,VarKey,0))</f>
        <v/>
      </c>
      <c r="J1246" s="14">
        <f>INDEX(VarSrc,MATCH($A1246,VarKey,0))</f>
        <v/>
      </c>
      <c r="K1246" s="11">
        <f>CodePrefix&amp;$A1246&amp;IF($C1246="","","."&amp;$C1246&amp;"."&amp;$B1246)&amp;INDEX(VarEnd,MATCH($A1246,VarKey,0))&amp;K$5</f>
        <v/>
      </c>
      <c r="L1246" s="37">
        <f>L1219+L1228+L1237</f>
        <v/>
      </c>
      <c r="M1246" s="36">
        <f>M1219+M1228+M1237</f>
        <v/>
      </c>
      <c r="N1246" s="36">
        <f>N1219+N1228+N1237</f>
        <v/>
      </c>
      <c r="O1246" s="36">
        <f>O1219+O1228+O1237</f>
        <v/>
      </c>
      <c r="P1246" s="36">
        <f>P1219+P1228+P1237</f>
        <v/>
      </c>
      <c r="Q1246" s="36">
        <f>Q1219+Q1228+Q1237</f>
        <v/>
      </c>
      <c r="R1246" s="36">
        <f>R1219+R1228+R1237</f>
        <v/>
      </c>
      <c r="S1246" s="36">
        <f>S1219+S1228+S1237</f>
        <v/>
      </c>
      <c r="T1246" s="36">
        <f>T1219+T1228+T1237</f>
        <v/>
      </c>
      <c r="U1246" s="36">
        <f>U1219+U1228+U1237</f>
        <v/>
      </c>
      <c r="V1246" s="36">
        <f>V1219+V1228+V1237</f>
        <v/>
      </c>
      <c r="W1246" s="36">
        <f>W1219+W1228+W1237</f>
        <v/>
      </c>
      <c r="X1246" s="36">
        <f>X1219+X1228+X1237</f>
        <v/>
      </c>
      <c r="Y1246" s="36">
        <f>Y1219+Y1228+Y1237</f>
        <v/>
      </c>
      <c r="Z1246" s="36">
        <f>Z1219+Z1228+Z1237</f>
        <v/>
      </c>
      <c r="AA1246" s="36">
        <f>AA1219+AA1228+AA1237</f>
        <v/>
      </c>
      <c r="AB1246" s="36">
        <f>AB1219+AB1228+AB1237</f>
        <v/>
      </c>
      <c r="AC1246" s="36">
        <f>AC1219+AC1228+AC1237</f>
        <v/>
      </c>
      <c r="AD1246" s="36">
        <f>AD1219+AD1228+AD1237</f>
        <v/>
      </c>
      <c r="AF1246" s="11">
        <f>CodePrefix&amp;$A1246&amp;IF($C1246="","","."&amp;$C1246&amp;"."&amp;$B1246)&amp;INDEX(VarEnd,MATCH($A1246,VarKey,0))&amp;AF$5</f>
        <v/>
      </c>
      <c r="AG1246" s="37">
        <f>AG1219+AG1228+AG1237</f>
        <v/>
      </c>
      <c r="AH1246" s="36">
        <f>AH1219+AH1228+AH1237</f>
        <v/>
      </c>
      <c r="AI1246" s="36">
        <f>AI1219+AI1228+AI1237</f>
        <v/>
      </c>
      <c r="AJ1246" s="36">
        <f>AJ1219+AJ1228+AJ1237</f>
        <v/>
      </c>
      <c r="AK1246" s="36">
        <f>AK1219+AK1228+AK1237</f>
        <v/>
      </c>
      <c r="AL1246" s="36">
        <f>AL1219+AL1228+AL1237</f>
        <v/>
      </c>
      <c r="AM1246" s="36">
        <f>AM1219+AM1228+AM1237</f>
        <v/>
      </c>
      <c r="AN1246" s="36">
        <f>AN1219+AN1228+AN1237</f>
        <v/>
      </c>
      <c r="AO1246" s="36">
        <f>AO1219+AO1228+AO1237</f>
        <v/>
      </c>
      <c r="AP1246" s="36">
        <f>AP1219+AP1228+AP1237</f>
        <v/>
      </c>
      <c r="AQ1246" s="36">
        <f>AQ1219+AQ1228+AQ1237</f>
        <v/>
      </c>
      <c r="AR1246" s="36">
        <f>AR1219+AR1228+AR1237</f>
        <v/>
      </c>
      <c r="AS1246" s="36">
        <f>AS1219+AS1228+AS1237</f>
        <v/>
      </c>
      <c r="AT1246" s="36">
        <f>AT1219+AT1228+AT1237</f>
        <v/>
      </c>
      <c r="AU1246" s="36">
        <f>AU1219+AU1228+AU1237</f>
        <v/>
      </c>
      <c r="AV1246" s="36">
        <f>AV1219+AV1228+AV1237</f>
        <v/>
      </c>
      <c r="AW1246" s="36">
        <f>AW1219+AW1228+AW1237</f>
        <v/>
      </c>
      <c r="AX1246" s="36">
        <f>AX1219+AX1228+AX1237</f>
        <v/>
      </c>
      <c r="AY1246" s="36">
        <f>AY1219+AY1228+AY1237</f>
        <v/>
      </c>
    </row>
    <row r="1247" hidden="1" outlineLevel="2">
      <c r="A1247" s="14" t="inlineStr">
        <is>
          <t>nce</t>
        </is>
      </c>
      <c r="B1247" s="14" t="inlineStr">
        <is>
          <t>oop</t>
        </is>
      </c>
      <c r="C1247" s="14" t="inlineStr">
        <is>
          <t>nav</t>
        </is>
      </c>
      <c r="D1247" s="35" t="n"/>
      <c r="E1247" s="35" t="n"/>
      <c r="F1247" s="35" t="n"/>
      <c r="G1247" s="35" t="n"/>
      <c r="H1247" s="14">
        <f>INDEX(VarLab,MATCH($A1247,VarKey,0))&amp;INDEX(MemLab,MATCH($C1247&amp;"|"&amp;$B1247,MemKey,0))</f>
        <v/>
      </c>
      <c r="I1247" s="14">
        <f>INDEX(VarUnit,MATCH($A1247,VarKey,0))</f>
        <v/>
      </c>
      <c r="J1247" s="14">
        <f>INDEX(VarSrc,MATCH($A1247,VarKey,0))</f>
        <v/>
      </c>
      <c r="K1247" s="11">
        <f>CodePrefix&amp;$A1247&amp;IF($C1247="","","."&amp;$C1247&amp;"."&amp;$B1247)&amp;INDEX(VarEnd,MATCH($A1247,VarKey,0))&amp;K$5</f>
        <v/>
      </c>
      <c r="L1247" s="37">
        <f>L1220+L1229+L1238</f>
        <v/>
      </c>
      <c r="M1247" s="36">
        <f>M1220+M1229+M1238</f>
        <v/>
      </c>
      <c r="N1247" s="36">
        <f>N1220+N1229+N1238</f>
        <v/>
      </c>
      <c r="O1247" s="36">
        <f>O1220+O1229+O1238</f>
        <v/>
      </c>
      <c r="P1247" s="36">
        <f>P1220+P1229+P1238</f>
        <v/>
      </c>
      <c r="Q1247" s="36">
        <f>Q1220+Q1229+Q1238</f>
        <v/>
      </c>
      <c r="R1247" s="36">
        <f>R1220+R1229+R1238</f>
        <v/>
      </c>
      <c r="S1247" s="36">
        <f>S1220+S1229+S1238</f>
        <v/>
      </c>
      <c r="T1247" s="36">
        <f>T1220+T1229+T1238</f>
        <v/>
      </c>
      <c r="U1247" s="36">
        <f>U1220+U1229+U1238</f>
        <v/>
      </c>
      <c r="V1247" s="36">
        <f>V1220+V1229+V1238</f>
        <v/>
      </c>
      <c r="W1247" s="36">
        <f>W1220+W1229+W1238</f>
        <v/>
      </c>
      <c r="X1247" s="36">
        <f>X1220+X1229+X1238</f>
        <v/>
      </c>
      <c r="Y1247" s="36">
        <f>Y1220+Y1229+Y1238</f>
        <v/>
      </c>
      <c r="Z1247" s="36">
        <f>Z1220+Z1229+Z1238</f>
        <v/>
      </c>
      <c r="AA1247" s="36">
        <f>AA1220+AA1229+AA1238</f>
        <v/>
      </c>
      <c r="AB1247" s="36">
        <f>AB1220+AB1229+AB1238</f>
        <v/>
      </c>
      <c r="AC1247" s="36">
        <f>AC1220+AC1229+AC1238</f>
        <v/>
      </c>
      <c r="AD1247" s="36">
        <f>AD1220+AD1229+AD1238</f>
        <v/>
      </c>
      <c r="AF1247" s="11">
        <f>CodePrefix&amp;$A1247&amp;IF($C1247="","","."&amp;$C1247&amp;"."&amp;$B1247)&amp;INDEX(VarEnd,MATCH($A1247,VarKey,0))&amp;AF$5</f>
        <v/>
      </c>
      <c r="AG1247" s="37">
        <f>AG1220+AG1229+AG1238</f>
        <v/>
      </c>
      <c r="AH1247" s="36">
        <f>AH1220+AH1229+AH1238</f>
        <v/>
      </c>
      <c r="AI1247" s="36">
        <f>AI1220+AI1229+AI1238</f>
        <v/>
      </c>
      <c r="AJ1247" s="36">
        <f>AJ1220+AJ1229+AJ1238</f>
        <v/>
      </c>
      <c r="AK1247" s="36">
        <f>AK1220+AK1229+AK1238</f>
        <v/>
      </c>
      <c r="AL1247" s="36">
        <f>AL1220+AL1229+AL1238</f>
        <v/>
      </c>
      <c r="AM1247" s="36">
        <f>AM1220+AM1229+AM1238</f>
        <v/>
      </c>
      <c r="AN1247" s="36">
        <f>AN1220+AN1229+AN1238</f>
        <v/>
      </c>
      <c r="AO1247" s="36">
        <f>AO1220+AO1229+AO1238</f>
        <v/>
      </c>
      <c r="AP1247" s="36">
        <f>AP1220+AP1229+AP1238</f>
        <v/>
      </c>
      <c r="AQ1247" s="36">
        <f>AQ1220+AQ1229+AQ1238</f>
        <v/>
      </c>
      <c r="AR1247" s="36">
        <f>AR1220+AR1229+AR1238</f>
        <v/>
      </c>
      <c r="AS1247" s="36">
        <f>AS1220+AS1229+AS1238</f>
        <v/>
      </c>
      <c r="AT1247" s="36">
        <f>AT1220+AT1229+AT1238</f>
        <v/>
      </c>
      <c r="AU1247" s="36">
        <f>AU1220+AU1229+AU1238</f>
        <v/>
      </c>
      <c r="AV1247" s="36">
        <f>AV1220+AV1229+AV1238</f>
        <v/>
      </c>
      <c r="AW1247" s="36">
        <f>AW1220+AW1229+AW1238</f>
        <v/>
      </c>
      <c r="AX1247" s="36">
        <f>AX1220+AX1229+AX1238</f>
        <v/>
      </c>
      <c r="AY1247" s="36">
        <f>AY1220+AY1229+AY1238</f>
        <v/>
      </c>
    </row>
    <row r="1248" hidden="1" outlineLevel="2">
      <c r="A1248" s="14" t="inlineStr">
        <is>
          <t>nce</t>
        </is>
      </c>
      <c r="B1248" s="14" t="inlineStr">
        <is>
          <t>bio</t>
        </is>
      </c>
      <c r="C1248" s="14" t="inlineStr">
        <is>
          <t>nav</t>
        </is>
      </c>
      <c r="D1248" s="35" t="n"/>
      <c r="E1248" s="35" t="n"/>
      <c r="F1248" s="35" t="n"/>
      <c r="G1248" s="35" t="n"/>
      <c r="H1248" s="14">
        <f>INDEX(VarLab,MATCH($A1248,VarKey,0))&amp;INDEX(MemLab,MATCH($C1248&amp;"|"&amp;$B1248,MemKey,0))</f>
        <v/>
      </c>
      <c r="I1248" s="14">
        <f>INDEX(VarUnit,MATCH($A1248,VarKey,0))</f>
        <v/>
      </c>
      <c r="J1248" s="14">
        <f>INDEX(VarSrc,MATCH($A1248,VarKey,0))</f>
        <v/>
      </c>
      <c r="K1248" s="11">
        <f>CodePrefix&amp;$A1248&amp;IF($C1248="","","."&amp;$C1248&amp;"."&amp;$B1248)&amp;INDEX(VarEnd,MATCH($A1248,VarKey,0))&amp;K$5</f>
        <v/>
      </c>
      <c r="L1248" s="37">
        <f>L1221+L1230+L1239</f>
        <v/>
      </c>
      <c r="M1248" s="36">
        <f>M1221+M1230+M1239</f>
        <v/>
      </c>
      <c r="N1248" s="36">
        <f>N1221+N1230+N1239</f>
        <v/>
      </c>
      <c r="O1248" s="36">
        <f>O1221+O1230+O1239</f>
        <v/>
      </c>
      <c r="P1248" s="36">
        <f>P1221+P1230+P1239</f>
        <v/>
      </c>
      <c r="Q1248" s="36">
        <f>Q1221+Q1230+Q1239</f>
        <v/>
      </c>
      <c r="R1248" s="36">
        <f>R1221+R1230+R1239</f>
        <v/>
      </c>
      <c r="S1248" s="36">
        <f>S1221+S1230+S1239</f>
        <v/>
      </c>
      <c r="T1248" s="36">
        <f>T1221+T1230+T1239</f>
        <v/>
      </c>
      <c r="U1248" s="36">
        <f>U1221+U1230+U1239</f>
        <v/>
      </c>
      <c r="V1248" s="36">
        <f>V1221+V1230+V1239</f>
        <v/>
      </c>
      <c r="W1248" s="36">
        <f>W1221+W1230+W1239</f>
        <v/>
      </c>
      <c r="X1248" s="36">
        <f>X1221+X1230+X1239</f>
        <v/>
      </c>
      <c r="Y1248" s="36">
        <f>Y1221+Y1230+Y1239</f>
        <v/>
      </c>
      <c r="Z1248" s="36">
        <f>Z1221+Z1230+Z1239</f>
        <v/>
      </c>
      <c r="AA1248" s="36">
        <f>AA1221+AA1230+AA1239</f>
        <v/>
      </c>
      <c r="AB1248" s="36">
        <f>AB1221+AB1230+AB1239</f>
        <v/>
      </c>
      <c r="AC1248" s="36">
        <f>AC1221+AC1230+AC1239</f>
        <v/>
      </c>
      <c r="AD1248" s="36">
        <f>AD1221+AD1230+AD1239</f>
        <v/>
      </c>
      <c r="AF1248" s="11">
        <f>CodePrefix&amp;$A1248&amp;IF($C1248="","","."&amp;$C1248&amp;"."&amp;$B1248)&amp;INDEX(VarEnd,MATCH($A1248,VarKey,0))&amp;AF$5</f>
        <v/>
      </c>
      <c r="AG1248" s="37">
        <f>AG1221+AG1230+AG1239</f>
        <v/>
      </c>
      <c r="AH1248" s="36">
        <f>AH1221+AH1230+AH1239</f>
        <v/>
      </c>
      <c r="AI1248" s="36">
        <f>AI1221+AI1230+AI1239</f>
        <v/>
      </c>
      <c r="AJ1248" s="36">
        <f>AJ1221+AJ1230+AJ1239</f>
        <v/>
      </c>
      <c r="AK1248" s="36">
        <f>AK1221+AK1230+AK1239</f>
        <v/>
      </c>
      <c r="AL1248" s="36">
        <f>AL1221+AL1230+AL1239</f>
        <v/>
      </c>
      <c r="AM1248" s="36">
        <f>AM1221+AM1230+AM1239</f>
        <v/>
      </c>
      <c r="AN1248" s="36">
        <f>AN1221+AN1230+AN1239</f>
        <v/>
      </c>
      <c r="AO1248" s="36">
        <f>AO1221+AO1230+AO1239</f>
        <v/>
      </c>
      <c r="AP1248" s="36">
        <f>AP1221+AP1230+AP1239</f>
        <v/>
      </c>
      <c r="AQ1248" s="36">
        <f>AQ1221+AQ1230+AQ1239</f>
        <v/>
      </c>
      <c r="AR1248" s="36">
        <f>AR1221+AR1230+AR1239</f>
        <v/>
      </c>
      <c r="AS1248" s="36">
        <f>AS1221+AS1230+AS1239</f>
        <v/>
      </c>
      <c r="AT1248" s="36">
        <f>AT1221+AT1230+AT1239</f>
        <v/>
      </c>
      <c r="AU1248" s="36">
        <f>AU1221+AU1230+AU1239</f>
        <v/>
      </c>
      <c r="AV1248" s="36">
        <f>AV1221+AV1230+AV1239</f>
        <v/>
      </c>
      <c r="AW1248" s="36">
        <f>AW1221+AW1230+AW1239</f>
        <v/>
      </c>
      <c r="AX1248" s="36">
        <f>AX1221+AX1230+AX1239</f>
        <v/>
      </c>
      <c r="AY1248" s="36">
        <f>AY1221+AY1230+AY1239</f>
        <v/>
      </c>
    </row>
    <row r="1249" hidden="1" outlineLevel="2"/>
    <row r="1250" hidden="1" outlineLevel="2">
      <c r="A1250" s="14" t="inlineStr">
        <is>
          <t>atp</t>
        </is>
      </c>
      <c r="B1250" s="14" t="inlineStr">
        <is>
          <t>coa</t>
        </is>
      </c>
      <c r="C1250" s="14" t="inlineStr">
        <is>
          <t>nav</t>
        </is>
      </c>
      <c r="D1250" s="36">
        <f>INDEX(Inputs!$U$5:$U$132,MATCH($B1250&amp;"|"&amp;$C1250,Inputs!$A$5:$A$132,0))</f>
        <v/>
      </c>
      <c r="E1250" s="36">
        <f>INDEX(Inputs!$V$5:$V$132,MATCH($B1250&amp;"|"&amp;$C1250,Inputs!$A$5:$A$132,0))</f>
        <v/>
      </c>
      <c r="F1250" s="35" t="n"/>
      <c r="G1250" s="35" t="n"/>
      <c r="H1250" s="14">
        <f>INDEX(VarLab,MATCH($A1250,VarKey,0))&amp;INDEX(MemLab,MATCH($C1250&amp;"|"&amp;$B1250,MemKey,0))</f>
        <v/>
      </c>
      <c r="I1250" s="14">
        <f>INDEX(VarUnit,MATCH($A1250,VarKey,0))</f>
        <v/>
      </c>
      <c r="J1250" s="14">
        <f>INDEX(VarSrc,MATCH($A1250,VarKey,0))</f>
        <v/>
      </c>
      <c r="K1250" s="11">
        <f>CodePrefix&amp;$A1250&amp;IF($C1250="","","."&amp;$C1250&amp;"."&amp;$B1250)&amp;INDEX(VarEnd,MATCH($A1250,VarKey,0))&amp;K$5</f>
        <v/>
      </c>
      <c r="L1250" s="37">
        <f>MAX(INDEX(L$369:L$380,$D1250)+L1241*(1+$E1250),0.01)</f>
        <v/>
      </c>
      <c r="M1250" s="36">
        <f>MAX(INDEX(M$369:M$380,$D1250)+M1241*(1+$E1250),0.01)</f>
        <v/>
      </c>
      <c r="N1250" s="36">
        <f>MAX(INDEX(N$369:N$380,$D1250)+N1241*(1+$E1250),0.01)</f>
        <v/>
      </c>
      <c r="O1250" s="36">
        <f>MAX(INDEX(O$369:O$380,$D1250)+O1241*(1+$E1250),0.01)</f>
        <v/>
      </c>
      <c r="P1250" s="36">
        <f>MAX(INDEX(P$369:P$380,$D1250)+P1241*(1+$E1250),0.01)</f>
        <v/>
      </c>
      <c r="Q1250" s="36">
        <f>MAX(INDEX(Q$369:Q$380,$D1250)+Q1241*(1+$E1250),0.01)</f>
        <v/>
      </c>
      <c r="R1250" s="36">
        <f>MAX(INDEX(R$369:R$380,$D1250)+R1241*(1+$E1250),0.01)</f>
        <v/>
      </c>
      <c r="S1250" s="36">
        <f>MAX(INDEX(S$369:S$380,$D1250)+S1241*(1+$E1250),0.01)</f>
        <v/>
      </c>
      <c r="T1250" s="36">
        <f>MAX(INDEX(T$369:T$380,$D1250)+T1241*(1+$E1250),0.01)</f>
        <v/>
      </c>
      <c r="U1250" s="36">
        <f>MAX(INDEX(U$369:U$380,$D1250)+U1241*(1+$E1250),0.01)</f>
        <v/>
      </c>
      <c r="V1250" s="36">
        <f>MAX(INDEX(V$369:V$380,$D1250)+V1241*(1+$E1250),0.01)</f>
        <v/>
      </c>
      <c r="W1250" s="36">
        <f>MAX(INDEX(W$369:W$380,$D1250)+W1241*(1+$E1250),0.01)</f>
        <v/>
      </c>
      <c r="X1250" s="36">
        <f>MAX(INDEX(X$369:X$380,$D1250)+X1241*(1+$E1250),0.01)</f>
        <v/>
      </c>
      <c r="Y1250" s="36">
        <f>MAX(INDEX(Y$369:Y$380,$D1250)+Y1241*(1+$E1250),0.01)</f>
        <v/>
      </c>
      <c r="Z1250" s="36">
        <f>MAX(INDEX(Z$369:Z$380,$D1250)+Z1241*(1+$E1250),0.01)</f>
        <v/>
      </c>
      <c r="AA1250" s="36">
        <f>MAX(INDEX(AA$369:AA$380,$D1250)+AA1241*(1+$E1250),0.01)</f>
        <v/>
      </c>
      <c r="AB1250" s="36">
        <f>MAX(INDEX(AB$369:AB$380,$D1250)+AB1241*(1+$E1250),0.01)</f>
        <v/>
      </c>
      <c r="AC1250" s="36">
        <f>MAX(INDEX(AC$369:AC$380,$D1250)+AC1241*(1+$E1250),0.01)</f>
        <v/>
      </c>
      <c r="AD1250" s="36">
        <f>MAX(INDEX(AD$369:AD$380,$D1250)+AD1241*(1+$E1250),0.01)</f>
        <v/>
      </c>
      <c r="AF1250" s="11">
        <f>CodePrefix&amp;$A1250&amp;IF($C1250="","","."&amp;$C1250&amp;"."&amp;$B1250)&amp;INDEX(VarEnd,MATCH($A1250,VarKey,0))&amp;AF$5</f>
        <v/>
      </c>
      <c r="AG1250" s="37">
        <f>MAX(INDEX(AG$369:AG$380,$D1250)+AG1241*(1+$E1250),0.01)</f>
        <v/>
      </c>
      <c r="AH1250" s="36">
        <f>MAX(INDEX(AH$369:AH$380,$D1250)+AH1241*(1+$E1250),0.01)</f>
        <v/>
      </c>
      <c r="AI1250" s="36">
        <f>MAX(INDEX(AI$369:AI$380,$D1250)+AI1241*(1+$E1250),0.01)</f>
        <v/>
      </c>
      <c r="AJ1250" s="36">
        <f>MAX(INDEX(AJ$369:AJ$380,$D1250)+AJ1241*(1+$E1250),0.01)</f>
        <v/>
      </c>
      <c r="AK1250" s="36">
        <f>MAX(INDEX(AK$369:AK$380,$D1250)+AK1241*(1+$E1250),0.01)</f>
        <v/>
      </c>
      <c r="AL1250" s="36">
        <f>MAX(INDEX(AL$369:AL$380,$D1250)+AL1241*(1+$E1250),0.01)</f>
        <v/>
      </c>
      <c r="AM1250" s="36">
        <f>MAX(INDEX(AM$369:AM$380,$D1250)+AM1241*(1+$E1250),0.01)</f>
        <v/>
      </c>
      <c r="AN1250" s="36">
        <f>MAX(INDEX(AN$369:AN$380,$D1250)+AN1241*(1+$E1250),0.01)</f>
        <v/>
      </c>
      <c r="AO1250" s="36">
        <f>MAX(INDEX(AO$369:AO$380,$D1250)+AO1241*(1+$E1250),0.01)</f>
        <v/>
      </c>
      <c r="AP1250" s="36">
        <f>MAX(INDEX(AP$369:AP$380,$D1250)+AP1241*(1+$E1250),0.01)</f>
        <v/>
      </c>
      <c r="AQ1250" s="36">
        <f>MAX(INDEX(AQ$369:AQ$380,$D1250)+AQ1241*(1+$E1250),0.01)</f>
        <v/>
      </c>
      <c r="AR1250" s="36">
        <f>MAX(INDEX(AR$369:AR$380,$D1250)+AR1241*(1+$E1250),0.01)</f>
        <v/>
      </c>
      <c r="AS1250" s="36">
        <f>MAX(INDEX(AS$369:AS$380,$D1250)+AS1241*(1+$E1250),0.01)</f>
        <v/>
      </c>
      <c r="AT1250" s="36">
        <f>MAX(INDEX(AT$369:AT$380,$D1250)+AT1241*(1+$E1250),0.01)</f>
        <v/>
      </c>
      <c r="AU1250" s="36">
        <f>MAX(INDEX(AU$369:AU$380,$D1250)+AU1241*(1+$E1250),0.01)</f>
        <v/>
      </c>
      <c r="AV1250" s="36">
        <f>MAX(INDEX(AV$369:AV$380,$D1250)+AV1241*(1+$E1250),0.01)</f>
        <v/>
      </c>
      <c r="AW1250" s="36">
        <f>MAX(INDEX(AW$369:AW$380,$D1250)+AW1241*(1+$E1250),0.01)</f>
        <v/>
      </c>
      <c r="AX1250" s="36">
        <f>MAX(INDEX(AX$369:AX$380,$D1250)+AX1241*(1+$E1250),0.01)</f>
        <v/>
      </c>
      <c r="AY1250" s="36">
        <f>MAX(INDEX(AY$369:AY$380,$D1250)+AY1241*(1+$E1250),0.01)</f>
        <v/>
      </c>
    </row>
    <row r="1251" hidden="1" outlineLevel="2">
      <c r="A1251" s="14" t="inlineStr">
        <is>
          <t>atp</t>
        </is>
      </c>
      <c r="B1251" s="14" t="inlineStr">
        <is>
          <t>nga</t>
        </is>
      </c>
      <c r="C1251" s="14" t="inlineStr">
        <is>
          <t>nav</t>
        </is>
      </c>
      <c r="D1251" s="36">
        <f>INDEX(Inputs!$U$5:$U$132,MATCH($B1251&amp;"|"&amp;$C1251,Inputs!$A$5:$A$132,0))</f>
        <v/>
      </c>
      <c r="E1251" s="36">
        <f>INDEX(Inputs!$V$5:$V$132,MATCH($B1251&amp;"|"&amp;$C1251,Inputs!$A$5:$A$132,0))</f>
        <v/>
      </c>
      <c r="F1251" s="35" t="n"/>
      <c r="G1251" s="35" t="n"/>
      <c r="H1251" s="14">
        <f>INDEX(VarLab,MATCH($A1251,VarKey,0))&amp;INDEX(MemLab,MATCH($C1251&amp;"|"&amp;$B1251,MemKey,0))</f>
        <v/>
      </c>
      <c r="I1251" s="14">
        <f>INDEX(VarUnit,MATCH($A1251,VarKey,0))</f>
        <v/>
      </c>
      <c r="J1251" s="14">
        <f>INDEX(VarSrc,MATCH($A1251,VarKey,0))</f>
        <v/>
      </c>
      <c r="K1251" s="11">
        <f>CodePrefix&amp;$A1251&amp;IF($C1251="","","."&amp;$C1251&amp;"."&amp;$B1251)&amp;INDEX(VarEnd,MATCH($A1251,VarKey,0))&amp;K$5</f>
        <v/>
      </c>
      <c r="L1251" s="37">
        <f>MAX(INDEX(L$369:L$380,$D1251)+L1242*(1+$E1251),0.01)</f>
        <v/>
      </c>
      <c r="M1251" s="36">
        <f>MAX(INDEX(M$369:M$380,$D1251)+M1242*(1+$E1251),0.01)</f>
        <v/>
      </c>
      <c r="N1251" s="36">
        <f>MAX(INDEX(N$369:N$380,$D1251)+N1242*(1+$E1251),0.01)</f>
        <v/>
      </c>
      <c r="O1251" s="36">
        <f>MAX(INDEX(O$369:O$380,$D1251)+O1242*(1+$E1251),0.01)</f>
        <v/>
      </c>
      <c r="P1251" s="36">
        <f>MAX(INDEX(P$369:P$380,$D1251)+P1242*(1+$E1251),0.01)</f>
        <v/>
      </c>
      <c r="Q1251" s="36">
        <f>MAX(INDEX(Q$369:Q$380,$D1251)+Q1242*(1+$E1251),0.01)</f>
        <v/>
      </c>
      <c r="R1251" s="36">
        <f>MAX(INDEX(R$369:R$380,$D1251)+R1242*(1+$E1251),0.01)</f>
        <v/>
      </c>
      <c r="S1251" s="36">
        <f>MAX(INDEX(S$369:S$380,$D1251)+S1242*(1+$E1251),0.01)</f>
        <v/>
      </c>
      <c r="T1251" s="36">
        <f>MAX(INDEX(T$369:T$380,$D1251)+T1242*(1+$E1251),0.01)</f>
        <v/>
      </c>
      <c r="U1251" s="36">
        <f>MAX(INDEX(U$369:U$380,$D1251)+U1242*(1+$E1251),0.01)</f>
        <v/>
      </c>
      <c r="V1251" s="36">
        <f>MAX(INDEX(V$369:V$380,$D1251)+V1242*(1+$E1251),0.01)</f>
        <v/>
      </c>
      <c r="W1251" s="36">
        <f>MAX(INDEX(W$369:W$380,$D1251)+W1242*(1+$E1251),0.01)</f>
        <v/>
      </c>
      <c r="X1251" s="36">
        <f>MAX(INDEX(X$369:X$380,$D1251)+X1242*(1+$E1251),0.01)</f>
        <v/>
      </c>
      <c r="Y1251" s="36">
        <f>MAX(INDEX(Y$369:Y$380,$D1251)+Y1242*(1+$E1251),0.01)</f>
        <v/>
      </c>
      <c r="Z1251" s="36">
        <f>MAX(INDEX(Z$369:Z$380,$D1251)+Z1242*(1+$E1251),0.01)</f>
        <v/>
      </c>
      <c r="AA1251" s="36">
        <f>MAX(INDEX(AA$369:AA$380,$D1251)+AA1242*(1+$E1251),0.01)</f>
        <v/>
      </c>
      <c r="AB1251" s="36">
        <f>MAX(INDEX(AB$369:AB$380,$D1251)+AB1242*(1+$E1251),0.01)</f>
        <v/>
      </c>
      <c r="AC1251" s="36">
        <f>MAX(INDEX(AC$369:AC$380,$D1251)+AC1242*(1+$E1251),0.01)</f>
        <v/>
      </c>
      <c r="AD1251" s="36">
        <f>MAX(INDEX(AD$369:AD$380,$D1251)+AD1242*(1+$E1251),0.01)</f>
        <v/>
      </c>
      <c r="AF1251" s="11">
        <f>CodePrefix&amp;$A1251&amp;IF($C1251="","","."&amp;$C1251&amp;"."&amp;$B1251)&amp;INDEX(VarEnd,MATCH($A1251,VarKey,0))&amp;AF$5</f>
        <v/>
      </c>
      <c r="AG1251" s="37">
        <f>MAX(INDEX(AG$369:AG$380,$D1251)+AG1242*(1+$E1251),0.01)</f>
        <v/>
      </c>
      <c r="AH1251" s="36">
        <f>MAX(INDEX(AH$369:AH$380,$D1251)+AH1242*(1+$E1251),0.01)</f>
        <v/>
      </c>
      <c r="AI1251" s="36">
        <f>MAX(INDEX(AI$369:AI$380,$D1251)+AI1242*(1+$E1251),0.01)</f>
        <v/>
      </c>
      <c r="AJ1251" s="36">
        <f>MAX(INDEX(AJ$369:AJ$380,$D1251)+AJ1242*(1+$E1251),0.01)</f>
        <v/>
      </c>
      <c r="AK1251" s="36">
        <f>MAX(INDEX(AK$369:AK$380,$D1251)+AK1242*(1+$E1251),0.01)</f>
        <v/>
      </c>
      <c r="AL1251" s="36">
        <f>MAX(INDEX(AL$369:AL$380,$D1251)+AL1242*(1+$E1251),0.01)</f>
        <v/>
      </c>
      <c r="AM1251" s="36">
        <f>MAX(INDEX(AM$369:AM$380,$D1251)+AM1242*(1+$E1251),0.01)</f>
        <v/>
      </c>
      <c r="AN1251" s="36">
        <f>MAX(INDEX(AN$369:AN$380,$D1251)+AN1242*(1+$E1251),0.01)</f>
        <v/>
      </c>
      <c r="AO1251" s="36">
        <f>MAX(INDEX(AO$369:AO$380,$D1251)+AO1242*(1+$E1251),0.01)</f>
        <v/>
      </c>
      <c r="AP1251" s="36">
        <f>MAX(INDEX(AP$369:AP$380,$D1251)+AP1242*(1+$E1251),0.01)</f>
        <v/>
      </c>
      <c r="AQ1251" s="36">
        <f>MAX(INDEX(AQ$369:AQ$380,$D1251)+AQ1242*(1+$E1251),0.01)</f>
        <v/>
      </c>
      <c r="AR1251" s="36">
        <f>MAX(INDEX(AR$369:AR$380,$D1251)+AR1242*(1+$E1251),0.01)</f>
        <v/>
      </c>
      <c r="AS1251" s="36">
        <f>MAX(INDEX(AS$369:AS$380,$D1251)+AS1242*(1+$E1251),0.01)</f>
        <v/>
      </c>
      <c r="AT1251" s="36">
        <f>MAX(INDEX(AT$369:AT$380,$D1251)+AT1242*(1+$E1251),0.01)</f>
        <v/>
      </c>
      <c r="AU1251" s="36">
        <f>MAX(INDEX(AU$369:AU$380,$D1251)+AU1242*(1+$E1251),0.01)</f>
        <v/>
      </c>
      <c r="AV1251" s="36">
        <f>MAX(INDEX(AV$369:AV$380,$D1251)+AV1242*(1+$E1251),0.01)</f>
        <v/>
      </c>
      <c r="AW1251" s="36">
        <f>MAX(INDEX(AW$369:AW$380,$D1251)+AW1242*(1+$E1251),0.01)</f>
        <v/>
      </c>
      <c r="AX1251" s="36">
        <f>MAX(INDEX(AX$369:AX$380,$D1251)+AX1242*(1+$E1251),0.01)</f>
        <v/>
      </c>
      <c r="AY1251" s="36">
        <f>MAX(INDEX(AY$369:AY$380,$D1251)+AY1242*(1+$E1251),0.01)</f>
        <v/>
      </c>
    </row>
    <row r="1252" hidden="1" outlineLevel="2">
      <c r="A1252" s="14" t="inlineStr">
        <is>
          <t>atp</t>
        </is>
      </c>
      <c r="B1252" s="14" t="inlineStr">
        <is>
          <t>gso</t>
        </is>
      </c>
      <c r="C1252" s="14" t="inlineStr">
        <is>
          <t>nav</t>
        </is>
      </c>
      <c r="D1252" s="36">
        <f>INDEX(Inputs!$U$5:$U$132,MATCH($B1252&amp;"|"&amp;$C1252,Inputs!$A$5:$A$132,0))</f>
        <v/>
      </c>
      <c r="E1252" s="36">
        <f>INDEX(Inputs!$V$5:$V$132,MATCH($B1252&amp;"|"&amp;$C1252,Inputs!$A$5:$A$132,0))</f>
        <v/>
      </c>
      <c r="F1252" s="35" t="n"/>
      <c r="G1252" s="35" t="n"/>
      <c r="H1252" s="14">
        <f>INDEX(VarLab,MATCH($A1252,VarKey,0))&amp;INDEX(MemLab,MATCH($C1252&amp;"|"&amp;$B1252,MemKey,0))</f>
        <v/>
      </c>
      <c r="I1252" s="14">
        <f>INDEX(VarUnit,MATCH($A1252,VarKey,0))</f>
        <v/>
      </c>
      <c r="J1252" s="14">
        <f>INDEX(VarSrc,MATCH($A1252,VarKey,0))</f>
        <v/>
      </c>
      <c r="K1252" s="11">
        <f>CodePrefix&amp;$A1252&amp;IF($C1252="","","."&amp;$C1252&amp;"."&amp;$B1252)&amp;INDEX(VarEnd,MATCH($A1252,VarKey,0))&amp;K$5</f>
        <v/>
      </c>
      <c r="L1252" s="37">
        <f>MAX(INDEX(L$369:L$380,$D1252)+L1243*(1+$E1252),0.01)</f>
        <v/>
      </c>
      <c r="M1252" s="36">
        <f>MAX(INDEX(M$369:M$380,$D1252)+M1243*(1+$E1252),0.01)</f>
        <v/>
      </c>
      <c r="N1252" s="36">
        <f>MAX(INDEX(N$369:N$380,$D1252)+N1243*(1+$E1252),0.01)</f>
        <v/>
      </c>
      <c r="O1252" s="36">
        <f>MAX(INDEX(O$369:O$380,$D1252)+O1243*(1+$E1252),0.01)</f>
        <v/>
      </c>
      <c r="P1252" s="36">
        <f>MAX(INDEX(P$369:P$380,$D1252)+P1243*(1+$E1252),0.01)</f>
        <v/>
      </c>
      <c r="Q1252" s="36">
        <f>MAX(INDEX(Q$369:Q$380,$D1252)+Q1243*(1+$E1252),0.01)</f>
        <v/>
      </c>
      <c r="R1252" s="36">
        <f>MAX(INDEX(R$369:R$380,$D1252)+R1243*(1+$E1252),0.01)</f>
        <v/>
      </c>
      <c r="S1252" s="36">
        <f>MAX(INDEX(S$369:S$380,$D1252)+S1243*(1+$E1252),0.01)</f>
        <v/>
      </c>
      <c r="T1252" s="36">
        <f>MAX(INDEX(T$369:T$380,$D1252)+T1243*(1+$E1252),0.01)</f>
        <v/>
      </c>
      <c r="U1252" s="36">
        <f>MAX(INDEX(U$369:U$380,$D1252)+U1243*(1+$E1252),0.01)</f>
        <v/>
      </c>
      <c r="V1252" s="36">
        <f>MAX(INDEX(V$369:V$380,$D1252)+V1243*(1+$E1252),0.01)</f>
        <v/>
      </c>
      <c r="W1252" s="36">
        <f>MAX(INDEX(W$369:W$380,$D1252)+W1243*(1+$E1252),0.01)</f>
        <v/>
      </c>
      <c r="X1252" s="36">
        <f>MAX(INDEX(X$369:X$380,$D1252)+X1243*(1+$E1252),0.01)</f>
        <v/>
      </c>
      <c r="Y1252" s="36">
        <f>MAX(INDEX(Y$369:Y$380,$D1252)+Y1243*(1+$E1252),0.01)</f>
        <v/>
      </c>
      <c r="Z1252" s="36">
        <f>MAX(INDEX(Z$369:Z$380,$D1252)+Z1243*(1+$E1252),0.01)</f>
        <v/>
      </c>
      <c r="AA1252" s="36">
        <f>MAX(INDEX(AA$369:AA$380,$D1252)+AA1243*(1+$E1252),0.01)</f>
        <v/>
      </c>
      <c r="AB1252" s="36">
        <f>MAX(INDEX(AB$369:AB$380,$D1252)+AB1243*(1+$E1252),0.01)</f>
        <v/>
      </c>
      <c r="AC1252" s="36">
        <f>MAX(INDEX(AC$369:AC$380,$D1252)+AC1243*(1+$E1252),0.01)</f>
        <v/>
      </c>
      <c r="AD1252" s="36">
        <f>MAX(INDEX(AD$369:AD$380,$D1252)+AD1243*(1+$E1252),0.01)</f>
        <v/>
      </c>
      <c r="AF1252" s="11">
        <f>CodePrefix&amp;$A1252&amp;IF($C1252="","","."&amp;$C1252&amp;"."&amp;$B1252)&amp;INDEX(VarEnd,MATCH($A1252,VarKey,0))&amp;AF$5</f>
        <v/>
      </c>
      <c r="AG1252" s="37">
        <f>MAX(INDEX(AG$369:AG$380,$D1252)+AG1243*(1+$E1252),0.01)</f>
        <v/>
      </c>
      <c r="AH1252" s="36">
        <f>MAX(INDEX(AH$369:AH$380,$D1252)+AH1243*(1+$E1252),0.01)</f>
        <v/>
      </c>
      <c r="AI1252" s="36">
        <f>MAX(INDEX(AI$369:AI$380,$D1252)+AI1243*(1+$E1252),0.01)</f>
        <v/>
      </c>
      <c r="AJ1252" s="36">
        <f>MAX(INDEX(AJ$369:AJ$380,$D1252)+AJ1243*(1+$E1252),0.01)</f>
        <v/>
      </c>
      <c r="AK1252" s="36">
        <f>MAX(INDEX(AK$369:AK$380,$D1252)+AK1243*(1+$E1252),0.01)</f>
        <v/>
      </c>
      <c r="AL1252" s="36">
        <f>MAX(INDEX(AL$369:AL$380,$D1252)+AL1243*(1+$E1252),0.01)</f>
        <v/>
      </c>
      <c r="AM1252" s="36">
        <f>MAX(INDEX(AM$369:AM$380,$D1252)+AM1243*(1+$E1252),0.01)</f>
        <v/>
      </c>
      <c r="AN1252" s="36">
        <f>MAX(INDEX(AN$369:AN$380,$D1252)+AN1243*(1+$E1252),0.01)</f>
        <v/>
      </c>
      <c r="AO1252" s="36">
        <f>MAX(INDEX(AO$369:AO$380,$D1252)+AO1243*(1+$E1252),0.01)</f>
        <v/>
      </c>
      <c r="AP1252" s="36">
        <f>MAX(INDEX(AP$369:AP$380,$D1252)+AP1243*(1+$E1252),0.01)</f>
        <v/>
      </c>
      <c r="AQ1252" s="36">
        <f>MAX(INDEX(AQ$369:AQ$380,$D1252)+AQ1243*(1+$E1252),0.01)</f>
        <v/>
      </c>
      <c r="AR1252" s="36">
        <f>MAX(INDEX(AR$369:AR$380,$D1252)+AR1243*(1+$E1252),0.01)</f>
        <v/>
      </c>
      <c r="AS1252" s="36">
        <f>MAX(INDEX(AS$369:AS$380,$D1252)+AS1243*(1+$E1252),0.01)</f>
        <v/>
      </c>
      <c r="AT1252" s="36">
        <f>MAX(INDEX(AT$369:AT$380,$D1252)+AT1243*(1+$E1252),0.01)</f>
        <v/>
      </c>
      <c r="AU1252" s="36">
        <f>MAX(INDEX(AU$369:AU$380,$D1252)+AU1243*(1+$E1252),0.01)</f>
        <v/>
      </c>
      <c r="AV1252" s="36">
        <f>MAX(INDEX(AV$369:AV$380,$D1252)+AV1243*(1+$E1252),0.01)</f>
        <v/>
      </c>
      <c r="AW1252" s="36">
        <f>MAX(INDEX(AW$369:AW$380,$D1252)+AW1243*(1+$E1252),0.01)</f>
        <v/>
      </c>
      <c r="AX1252" s="36">
        <f>MAX(INDEX(AX$369:AX$380,$D1252)+AX1243*(1+$E1252),0.01)</f>
        <v/>
      </c>
      <c r="AY1252" s="36">
        <f>MAX(INDEX(AY$369:AY$380,$D1252)+AY1243*(1+$E1252),0.01)</f>
        <v/>
      </c>
    </row>
    <row r="1253" hidden="1" outlineLevel="2">
      <c r="A1253" s="14" t="inlineStr">
        <is>
          <t>atp</t>
        </is>
      </c>
      <c r="B1253" s="14" t="inlineStr">
        <is>
          <t>die</t>
        </is>
      </c>
      <c r="C1253" s="14" t="inlineStr">
        <is>
          <t>nav</t>
        </is>
      </c>
      <c r="D1253" s="36">
        <f>INDEX(Inputs!$U$5:$U$132,MATCH($B1253&amp;"|"&amp;$C1253,Inputs!$A$5:$A$132,0))</f>
        <v/>
      </c>
      <c r="E1253" s="36">
        <f>INDEX(Inputs!$V$5:$V$132,MATCH($B1253&amp;"|"&amp;$C1253,Inputs!$A$5:$A$132,0))</f>
        <v/>
      </c>
      <c r="F1253" s="35" t="n"/>
      <c r="G1253" s="35" t="n"/>
      <c r="H1253" s="14">
        <f>INDEX(VarLab,MATCH($A1253,VarKey,0))&amp;INDEX(MemLab,MATCH($C1253&amp;"|"&amp;$B1253,MemKey,0))</f>
        <v/>
      </c>
      <c r="I1253" s="14">
        <f>INDEX(VarUnit,MATCH($A1253,VarKey,0))</f>
        <v/>
      </c>
      <c r="J1253" s="14">
        <f>INDEX(VarSrc,MATCH($A1253,VarKey,0))</f>
        <v/>
      </c>
      <c r="K1253" s="11">
        <f>CodePrefix&amp;$A1253&amp;IF($C1253="","","."&amp;$C1253&amp;"."&amp;$B1253)&amp;INDEX(VarEnd,MATCH($A1253,VarKey,0))&amp;K$5</f>
        <v/>
      </c>
      <c r="L1253" s="37">
        <f>MAX(INDEX(L$369:L$380,$D1253)+L1244*(1+$E1253),0.01)</f>
        <v/>
      </c>
      <c r="M1253" s="36">
        <f>MAX(INDEX(M$369:M$380,$D1253)+M1244*(1+$E1253),0.01)</f>
        <v/>
      </c>
      <c r="N1253" s="36">
        <f>MAX(INDEX(N$369:N$380,$D1253)+N1244*(1+$E1253),0.01)</f>
        <v/>
      </c>
      <c r="O1253" s="36">
        <f>MAX(INDEX(O$369:O$380,$D1253)+O1244*(1+$E1253),0.01)</f>
        <v/>
      </c>
      <c r="P1253" s="36">
        <f>MAX(INDEX(P$369:P$380,$D1253)+P1244*(1+$E1253),0.01)</f>
        <v/>
      </c>
      <c r="Q1253" s="36">
        <f>MAX(INDEX(Q$369:Q$380,$D1253)+Q1244*(1+$E1253),0.01)</f>
        <v/>
      </c>
      <c r="R1253" s="36">
        <f>MAX(INDEX(R$369:R$380,$D1253)+R1244*(1+$E1253),0.01)</f>
        <v/>
      </c>
      <c r="S1253" s="36">
        <f>MAX(INDEX(S$369:S$380,$D1253)+S1244*(1+$E1253),0.01)</f>
        <v/>
      </c>
      <c r="T1253" s="36">
        <f>MAX(INDEX(T$369:T$380,$D1253)+T1244*(1+$E1253),0.01)</f>
        <v/>
      </c>
      <c r="U1253" s="36">
        <f>MAX(INDEX(U$369:U$380,$D1253)+U1244*(1+$E1253),0.01)</f>
        <v/>
      </c>
      <c r="V1253" s="36">
        <f>MAX(INDEX(V$369:V$380,$D1253)+V1244*(1+$E1253),0.01)</f>
        <v/>
      </c>
      <c r="W1253" s="36">
        <f>MAX(INDEX(W$369:W$380,$D1253)+W1244*(1+$E1253),0.01)</f>
        <v/>
      </c>
      <c r="X1253" s="36">
        <f>MAX(INDEX(X$369:X$380,$D1253)+X1244*(1+$E1253),0.01)</f>
        <v/>
      </c>
      <c r="Y1253" s="36">
        <f>MAX(INDEX(Y$369:Y$380,$D1253)+Y1244*(1+$E1253),0.01)</f>
        <v/>
      </c>
      <c r="Z1253" s="36">
        <f>MAX(INDEX(Z$369:Z$380,$D1253)+Z1244*(1+$E1253),0.01)</f>
        <v/>
      </c>
      <c r="AA1253" s="36">
        <f>MAX(INDEX(AA$369:AA$380,$D1253)+AA1244*(1+$E1253),0.01)</f>
        <v/>
      </c>
      <c r="AB1253" s="36">
        <f>MAX(INDEX(AB$369:AB$380,$D1253)+AB1244*(1+$E1253),0.01)</f>
        <v/>
      </c>
      <c r="AC1253" s="36">
        <f>MAX(INDEX(AC$369:AC$380,$D1253)+AC1244*(1+$E1253),0.01)</f>
        <v/>
      </c>
      <c r="AD1253" s="36">
        <f>MAX(INDEX(AD$369:AD$380,$D1253)+AD1244*(1+$E1253),0.01)</f>
        <v/>
      </c>
      <c r="AF1253" s="11">
        <f>CodePrefix&amp;$A1253&amp;IF($C1253="","","."&amp;$C1253&amp;"."&amp;$B1253)&amp;INDEX(VarEnd,MATCH($A1253,VarKey,0))&amp;AF$5</f>
        <v/>
      </c>
      <c r="AG1253" s="37">
        <f>MAX(INDEX(AG$369:AG$380,$D1253)+AG1244*(1+$E1253),0.01)</f>
        <v/>
      </c>
      <c r="AH1253" s="36">
        <f>MAX(INDEX(AH$369:AH$380,$D1253)+AH1244*(1+$E1253),0.01)</f>
        <v/>
      </c>
      <c r="AI1253" s="36">
        <f>MAX(INDEX(AI$369:AI$380,$D1253)+AI1244*(1+$E1253),0.01)</f>
        <v/>
      </c>
      <c r="AJ1253" s="36">
        <f>MAX(INDEX(AJ$369:AJ$380,$D1253)+AJ1244*(1+$E1253),0.01)</f>
        <v/>
      </c>
      <c r="AK1253" s="36">
        <f>MAX(INDEX(AK$369:AK$380,$D1253)+AK1244*(1+$E1253),0.01)</f>
        <v/>
      </c>
      <c r="AL1253" s="36">
        <f>MAX(INDEX(AL$369:AL$380,$D1253)+AL1244*(1+$E1253),0.01)</f>
        <v/>
      </c>
      <c r="AM1253" s="36">
        <f>MAX(INDEX(AM$369:AM$380,$D1253)+AM1244*(1+$E1253),0.01)</f>
        <v/>
      </c>
      <c r="AN1253" s="36">
        <f>MAX(INDEX(AN$369:AN$380,$D1253)+AN1244*(1+$E1253),0.01)</f>
        <v/>
      </c>
      <c r="AO1253" s="36">
        <f>MAX(INDEX(AO$369:AO$380,$D1253)+AO1244*(1+$E1253),0.01)</f>
        <v/>
      </c>
      <c r="AP1253" s="36">
        <f>MAX(INDEX(AP$369:AP$380,$D1253)+AP1244*(1+$E1253),0.01)</f>
        <v/>
      </c>
      <c r="AQ1253" s="36">
        <f>MAX(INDEX(AQ$369:AQ$380,$D1253)+AQ1244*(1+$E1253),0.01)</f>
        <v/>
      </c>
      <c r="AR1253" s="36">
        <f>MAX(INDEX(AR$369:AR$380,$D1253)+AR1244*(1+$E1253),0.01)</f>
        <v/>
      </c>
      <c r="AS1253" s="36">
        <f>MAX(INDEX(AS$369:AS$380,$D1253)+AS1244*(1+$E1253),0.01)</f>
        <v/>
      </c>
      <c r="AT1253" s="36">
        <f>MAX(INDEX(AT$369:AT$380,$D1253)+AT1244*(1+$E1253),0.01)</f>
        <v/>
      </c>
      <c r="AU1253" s="36">
        <f>MAX(INDEX(AU$369:AU$380,$D1253)+AU1244*(1+$E1253),0.01)</f>
        <v/>
      </c>
      <c r="AV1253" s="36">
        <f>MAX(INDEX(AV$369:AV$380,$D1253)+AV1244*(1+$E1253),0.01)</f>
        <v/>
      </c>
      <c r="AW1253" s="36">
        <f>MAX(INDEX(AW$369:AW$380,$D1253)+AW1244*(1+$E1253),0.01)</f>
        <v/>
      </c>
      <c r="AX1253" s="36">
        <f>MAX(INDEX(AX$369:AX$380,$D1253)+AX1244*(1+$E1253),0.01)</f>
        <v/>
      </c>
      <c r="AY1253" s="36">
        <f>MAX(INDEX(AY$369:AY$380,$D1253)+AY1244*(1+$E1253),0.01)</f>
        <v/>
      </c>
    </row>
    <row r="1254" hidden="1" outlineLevel="2">
      <c r="A1254" s="14" t="inlineStr">
        <is>
          <t>atp</t>
        </is>
      </c>
      <c r="B1254" s="14" t="inlineStr">
        <is>
          <t>lpg</t>
        </is>
      </c>
      <c r="C1254" s="14" t="inlineStr">
        <is>
          <t>nav</t>
        </is>
      </c>
      <c r="D1254" s="36">
        <f>INDEX(Inputs!$U$5:$U$132,MATCH($B1254&amp;"|"&amp;$C1254,Inputs!$A$5:$A$132,0))</f>
        <v/>
      </c>
      <c r="E1254" s="36">
        <f>INDEX(Inputs!$V$5:$V$132,MATCH($B1254&amp;"|"&amp;$C1254,Inputs!$A$5:$A$132,0))</f>
        <v/>
      </c>
      <c r="F1254" s="35" t="n"/>
      <c r="G1254" s="35" t="n"/>
      <c r="H1254" s="14">
        <f>INDEX(VarLab,MATCH($A1254,VarKey,0))&amp;INDEX(MemLab,MATCH($C1254&amp;"|"&amp;$B1254,MemKey,0))</f>
        <v/>
      </c>
      <c r="I1254" s="14">
        <f>INDEX(VarUnit,MATCH($A1254,VarKey,0))</f>
        <v/>
      </c>
      <c r="J1254" s="14">
        <f>INDEX(VarSrc,MATCH($A1254,VarKey,0))</f>
        <v/>
      </c>
      <c r="K1254" s="11">
        <f>CodePrefix&amp;$A1254&amp;IF($C1254="","","."&amp;$C1254&amp;"."&amp;$B1254)&amp;INDEX(VarEnd,MATCH($A1254,VarKey,0))&amp;K$5</f>
        <v/>
      </c>
      <c r="L1254" s="37">
        <f>MAX(INDEX(L$369:L$380,$D1254)+L1245*(1+$E1254),0.01)</f>
        <v/>
      </c>
      <c r="M1254" s="36">
        <f>MAX(INDEX(M$369:M$380,$D1254)+M1245*(1+$E1254),0.01)</f>
        <v/>
      </c>
      <c r="N1254" s="36">
        <f>MAX(INDEX(N$369:N$380,$D1254)+N1245*(1+$E1254),0.01)</f>
        <v/>
      </c>
      <c r="O1254" s="36">
        <f>MAX(INDEX(O$369:O$380,$D1254)+O1245*(1+$E1254),0.01)</f>
        <v/>
      </c>
      <c r="P1254" s="36">
        <f>MAX(INDEX(P$369:P$380,$D1254)+P1245*(1+$E1254),0.01)</f>
        <v/>
      </c>
      <c r="Q1254" s="36">
        <f>MAX(INDEX(Q$369:Q$380,$D1254)+Q1245*(1+$E1254),0.01)</f>
        <v/>
      </c>
      <c r="R1254" s="36">
        <f>MAX(INDEX(R$369:R$380,$D1254)+R1245*(1+$E1254),0.01)</f>
        <v/>
      </c>
      <c r="S1254" s="36">
        <f>MAX(INDEX(S$369:S$380,$D1254)+S1245*(1+$E1254),0.01)</f>
        <v/>
      </c>
      <c r="T1254" s="36">
        <f>MAX(INDEX(T$369:T$380,$D1254)+T1245*(1+$E1254),0.01)</f>
        <v/>
      </c>
      <c r="U1254" s="36">
        <f>MAX(INDEX(U$369:U$380,$D1254)+U1245*(1+$E1254),0.01)</f>
        <v/>
      </c>
      <c r="V1254" s="36">
        <f>MAX(INDEX(V$369:V$380,$D1254)+V1245*(1+$E1254),0.01)</f>
        <v/>
      </c>
      <c r="W1254" s="36">
        <f>MAX(INDEX(W$369:W$380,$D1254)+W1245*(1+$E1254),0.01)</f>
        <v/>
      </c>
      <c r="X1254" s="36">
        <f>MAX(INDEX(X$369:X$380,$D1254)+X1245*(1+$E1254),0.01)</f>
        <v/>
      </c>
      <c r="Y1254" s="36">
        <f>MAX(INDEX(Y$369:Y$380,$D1254)+Y1245*(1+$E1254),0.01)</f>
        <v/>
      </c>
      <c r="Z1254" s="36">
        <f>MAX(INDEX(Z$369:Z$380,$D1254)+Z1245*(1+$E1254),0.01)</f>
        <v/>
      </c>
      <c r="AA1254" s="36">
        <f>MAX(INDEX(AA$369:AA$380,$D1254)+AA1245*(1+$E1254),0.01)</f>
        <v/>
      </c>
      <c r="AB1254" s="36">
        <f>MAX(INDEX(AB$369:AB$380,$D1254)+AB1245*(1+$E1254),0.01)</f>
        <v/>
      </c>
      <c r="AC1254" s="36">
        <f>MAX(INDEX(AC$369:AC$380,$D1254)+AC1245*(1+$E1254),0.01)</f>
        <v/>
      </c>
      <c r="AD1254" s="36">
        <f>MAX(INDEX(AD$369:AD$380,$D1254)+AD1245*(1+$E1254),0.01)</f>
        <v/>
      </c>
      <c r="AF1254" s="11">
        <f>CodePrefix&amp;$A1254&amp;IF($C1254="","","."&amp;$C1254&amp;"."&amp;$B1254)&amp;INDEX(VarEnd,MATCH($A1254,VarKey,0))&amp;AF$5</f>
        <v/>
      </c>
      <c r="AG1254" s="37">
        <f>MAX(INDEX(AG$369:AG$380,$D1254)+AG1245*(1+$E1254),0.01)</f>
        <v/>
      </c>
      <c r="AH1254" s="36">
        <f>MAX(INDEX(AH$369:AH$380,$D1254)+AH1245*(1+$E1254),0.01)</f>
        <v/>
      </c>
      <c r="AI1254" s="36">
        <f>MAX(INDEX(AI$369:AI$380,$D1254)+AI1245*(1+$E1254),0.01)</f>
        <v/>
      </c>
      <c r="AJ1254" s="36">
        <f>MAX(INDEX(AJ$369:AJ$380,$D1254)+AJ1245*(1+$E1254),0.01)</f>
        <v/>
      </c>
      <c r="AK1254" s="36">
        <f>MAX(INDEX(AK$369:AK$380,$D1254)+AK1245*(1+$E1254),0.01)</f>
        <v/>
      </c>
      <c r="AL1254" s="36">
        <f>MAX(INDEX(AL$369:AL$380,$D1254)+AL1245*(1+$E1254),0.01)</f>
        <v/>
      </c>
      <c r="AM1254" s="36">
        <f>MAX(INDEX(AM$369:AM$380,$D1254)+AM1245*(1+$E1254),0.01)</f>
        <v/>
      </c>
      <c r="AN1254" s="36">
        <f>MAX(INDEX(AN$369:AN$380,$D1254)+AN1245*(1+$E1254),0.01)</f>
        <v/>
      </c>
      <c r="AO1254" s="36">
        <f>MAX(INDEX(AO$369:AO$380,$D1254)+AO1245*(1+$E1254),0.01)</f>
        <v/>
      </c>
      <c r="AP1254" s="36">
        <f>MAX(INDEX(AP$369:AP$380,$D1254)+AP1245*(1+$E1254),0.01)</f>
        <v/>
      </c>
      <c r="AQ1254" s="36">
        <f>MAX(INDEX(AQ$369:AQ$380,$D1254)+AQ1245*(1+$E1254),0.01)</f>
        <v/>
      </c>
      <c r="AR1254" s="36">
        <f>MAX(INDEX(AR$369:AR$380,$D1254)+AR1245*(1+$E1254),0.01)</f>
        <v/>
      </c>
      <c r="AS1254" s="36">
        <f>MAX(INDEX(AS$369:AS$380,$D1254)+AS1245*(1+$E1254),0.01)</f>
        <v/>
      </c>
      <c r="AT1254" s="36">
        <f>MAX(INDEX(AT$369:AT$380,$D1254)+AT1245*(1+$E1254),0.01)</f>
        <v/>
      </c>
      <c r="AU1254" s="36">
        <f>MAX(INDEX(AU$369:AU$380,$D1254)+AU1245*(1+$E1254),0.01)</f>
        <v/>
      </c>
      <c r="AV1254" s="36">
        <f>MAX(INDEX(AV$369:AV$380,$D1254)+AV1245*(1+$E1254),0.01)</f>
        <v/>
      </c>
      <c r="AW1254" s="36">
        <f>MAX(INDEX(AW$369:AW$380,$D1254)+AW1245*(1+$E1254),0.01)</f>
        <v/>
      </c>
      <c r="AX1254" s="36">
        <f>MAX(INDEX(AX$369:AX$380,$D1254)+AX1245*(1+$E1254),0.01)</f>
        <v/>
      </c>
      <c r="AY1254" s="36">
        <f>MAX(INDEX(AY$369:AY$380,$D1254)+AY1245*(1+$E1254),0.01)</f>
        <v/>
      </c>
    </row>
    <row r="1255" hidden="1" outlineLevel="2">
      <c r="A1255" s="14" t="inlineStr">
        <is>
          <t>atp</t>
        </is>
      </c>
      <c r="B1255" s="14" t="inlineStr">
        <is>
          <t>ker</t>
        </is>
      </c>
      <c r="C1255" s="14" t="inlineStr">
        <is>
          <t>nav</t>
        </is>
      </c>
      <c r="D1255" s="36">
        <f>INDEX(Inputs!$U$5:$U$132,MATCH($B1255&amp;"|"&amp;$C1255,Inputs!$A$5:$A$132,0))</f>
        <v/>
      </c>
      <c r="E1255" s="36">
        <f>INDEX(Inputs!$V$5:$V$132,MATCH($B1255&amp;"|"&amp;$C1255,Inputs!$A$5:$A$132,0))</f>
        <v/>
      </c>
      <c r="F1255" s="35" t="n"/>
      <c r="G1255" s="35" t="n"/>
      <c r="H1255" s="14">
        <f>INDEX(VarLab,MATCH($A1255,VarKey,0))&amp;INDEX(MemLab,MATCH($C1255&amp;"|"&amp;$B1255,MemKey,0))</f>
        <v/>
      </c>
      <c r="I1255" s="14">
        <f>INDEX(VarUnit,MATCH($A1255,VarKey,0))</f>
        <v/>
      </c>
      <c r="J1255" s="14">
        <f>INDEX(VarSrc,MATCH($A1255,VarKey,0))</f>
        <v/>
      </c>
      <c r="K1255" s="11">
        <f>CodePrefix&amp;$A1255&amp;IF($C1255="","","."&amp;$C1255&amp;"."&amp;$B1255)&amp;INDEX(VarEnd,MATCH($A1255,VarKey,0))&amp;K$5</f>
        <v/>
      </c>
      <c r="L1255" s="37">
        <f>MAX(INDEX(L$369:L$380,$D1255)+L1246*(1+$E1255),0.01)</f>
        <v/>
      </c>
      <c r="M1255" s="36">
        <f>MAX(INDEX(M$369:M$380,$D1255)+M1246*(1+$E1255),0.01)</f>
        <v/>
      </c>
      <c r="N1255" s="36">
        <f>MAX(INDEX(N$369:N$380,$D1255)+N1246*(1+$E1255),0.01)</f>
        <v/>
      </c>
      <c r="O1255" s="36">
        <f>MAX(INDEX(O$369:O$380,$D1255)+O1246*(1+$E1255),0.01)</f>
        <v/>
      </c>
      <c r="P1255" s="36">
        <f>MAX(INDEX(P$369:P$380,$D1255)+P1246*(1+$E1255),0.01)</f>
        <v/>
      </c>
      <c r="Q1255" s="36">
        <f>MAX(INDEX(Q$369:Q$380,$D1255)+Q1246*(1+$E1255),0.01)</f>
        <v/>
      </c>
      <c r="R1255" s="36">
        <f>MAX(INDEX(R$369:R$380,$D1255)+R1246*(1+$E1255),0.01)</f>
        <v/>
      </c>
      <c r="S1255" s="36">
        <f>MAX(INDEX(S$369:S$380,$D1255)+S1246*(1+$E1255),0.01)</f>
        <v/>
      </c>
      <c r="T1255" s="36">
        <f>MAX(INDEX(T$369:T$380,$D1255)+T1246*(1+$E1255),0.01)</f>
        <v/>
      </c>
      <c r="U1255" s="36">
        <f>MAX(INDEX(U$369:U$380,$D1255)+U1246*(1+$E1255),0.01)</f>
        <v/>
      </c>
      <c r="V1255" s="36">
        <f>MAX(INDEX(V$369:V$380,$D1255)+V1246*(1+$E1255),0.01)</f>
        <v/>
      </c>
      <c r="W1255" s="36">
        <f>MAX(INDEX(W$369:W$380,$D1255)+W1246*(1+$E1255),0.01)</f>
        <v/>
      </c>
      <c r="X1255" s="36">
        <f>MAX(INDEX(X$369:X$380,$D1255)+X1246*(1+$E1255),0.01)</f>
        <v/>
      </c>
      <c r="Y1255" s="36">
        <f>MAX(INDEX(Y$369:Y$380,$D1255)+Y1246*(1+$E1255),0.01)</f>
        <v/>
      </c>
      <c r="Z1255" s="36">
        <f>MAX(INDEX(Z$369:Z$380,$D1255)+Z1246*(1+$E1255),0.01)</f>
        <v/>
      </c>
      <c r="AA1255" s="36">
        <f>MAX(INDEX(AA$369:AA$380,$D1255)+AA1246*(1+$E1255),0.01)</f>
        <v/>
      </c>
      <c r="AB1255" s="36">
        <f>MAX(INDEX(AB$369:AB$380,$D1255)+AB1246*(1+$E1255),0.01)</f>
        <v/>
      </c>
      <c r="AC1255" s="36">
        <f>MAX(INDEX(AC$369:AC$380,$D1255)+AC1246*(1+$E1255),0.01)</f>
        <v/>
      </c>
      <c r="AD1255" s="36">
        <f>MAX(INDEX(AD$369:AD$380,$D1255)+AD1246*(1+$E1255),0.01)</f>
        <v/>
      </c>
      <c r="AF1255" s="11">
        <f>CodePrefix&amp;$A1255&amp;IF($C1255="","","."&amp;$C1255&amp;"."&amp;$B1255)&amp;INDEX(VarEnd,MATCH($A1255,VarKey,0))&amp;AF$5</f>
        <v/>
      </c>
      <c r="AG1255" s="37">
        <f>MAX(INDEX(AG$369:AG$380,$D1255)+AG1246*(1+$E1255),0.01)</f>
        <v/>
      </c>
      <c r="AH1255" s="36">
        <f>MAX(INDEX(AH$369:AH$380,$D1255)+AH1246*(1+$E1255),0.01)</f>
        <v/>
      </c>
      <c r="AI1255" s="36">
        <f>MAX(INDEX(AI$369:AI$380,$D1255)+AI1246*(1+$E1255),0.01)</f>
        <v/>
      </c>
      <c r="AJ1255" s="36">
        <f>MAX(INDEX(AJ$369:AJ$380,$D1255)+AJ1246*(1+$E1255),0.01)</f>
        <v/>
      </c>
      <c r="AK1255" s="36">
        <f>MAX(INDEX(AK$369:AK$380,$D1255)+AK1246*(1+$E1255),0.01)</f>
        <v/>
      </c>
      <c r="AL1255" s="36">
        <f>MAX(INDEX(AL$369:AL$380,$D1255)+AL1246*(1+$E1255),0.01)</f>
        <v/>
      </c>
      <c r="AM1255" s="36">
        <f>MAX(INDEX(AM$369:AM$380,$D1255)+AM1246*(1+$E1255),0.01)</f>
        <v/>
      </c>
      <c r="AN1255" s="36">
        <f>MAX(INDEX(AN$369:AN$380,$D1255)+AN1246*(1+$E1255),0.01)</f>
        <v/>
      </c>
      <c r="AO1255" s="36">
        <f>MAX(INDEX(AO$369:AO$380,$D1255)+AO1246*(1+$E1255),0.01)</f>
        <v/>
      </c>
      <c r="AP1255" s="36">
        <f>MAX(INDEX(AP$369:AP$380,$D1255)+AP1246*(1+$E1255),0.01)</f>
        <v/>
      </c>
      <c r="AQ1255" s="36">
        <f>MAX(INDEX(AQ$369:AQ$380,$D1255)+AQ1246*(1+$E1255),0.01)</f>
        <v/>
      </c>
      <c r="AR1255" s="36">
        <f>MAX(INDEX(AR$369:AR$380,$D1255)+AR1246*(1+$E1255),0.01)</f>
        <v/>
      </c>
      <c r="AS1255" s="36">
        <f>MAX(INDEX(AS$369:AS$380,$D1255)+AS1246*(1+$E1255),0.01)</f>
        <v/>
      </c>
      <c r="AT1255" s="36">
        <f>MAX(INDEX(AT$369:AT$380,$D1255)+AT1246*(1+$E1255),0.01)</f>
        <v/>
      </c>
      <c r="AU1255" s="36">
        <f>MAX(INDEX(AU$369:AU$380,$D1255)+AU1246*(1+$E1255),0.01)</f>
        <v/>
      </c>
      <c r="AV1255" s="36">
        <f>MAX(INDEX(AV$369:AV$380,$D1255)+AV1246*(1+$E1255),0.01)</f>
        <v/>
      </c>
      <c r="AW1255" s="36">
        <f>MAX(INDEX(AW$369:AW$380,$D1255)+AW1246*(1+$E1255),0.01)</f>
        <v/>
      </c>
      <c r="AX1255" s="36">
        <f>MAX(INDEX(AX$369:AX$380,$D1255)+AX1246*(1+$E1255),0.01)</f>
        <v/>
      </c>
      <c r="AY1255" s="36">
        <f>MAX(INDEX(AY$369:AY$380,$D1255)+AY1246*(1+$E1255),0.01)</f>
        <v/>
      </c>
    </row>
    <row r="1256" hidden="1" outlineLevel="2">
      <c r="A1256" s="14" t="inlineStr">
        <is>
          <t>atp</t>
        </is>
      </c>
      <c r="B1256" s="14" t="inlineStr">
        <is>
          <t>oop</t>
        </is>
      </c>
      <c r="C1256" s="14" t="inlineStr">
        <is>
          <t>nav</t>
        </is>
      </c>
      <c r="D1256" s="36">
        <f>INDEX(Inputs!$U$5:$U$132,MATCH($B1256&amp;"|"&amp;$C1256,Inputs!$A$5:$A$132,0))</f>
        <v/>
      </c>
      <c r="E1256" s="36">
        <f>INDEX(Inputs!$V$5:$V$132,MATCH($B1256&amp;"|"&amp;$C1256,Inputs!$A$5:$A$132,0))</f>
        <v/>
      </c>
      <c r="F1256" s="35" t="n"/>
      <c r="G1256" s="35" t="n"/>
      <c r="H1256" s="14">
        <f>INDEX(VarLab,MATCH($A1256,VarKey,0))&amp;INDEX(MemLab,MATCH($C1256&amp;"|"&amp;$B1256,MemKey,0))</f>
        <v/>
      </c>
      <c r="I1256" s="14">
        <f>INDEX(VarUnit,MATCH($A1256,VarKey,0))</f>
        <v/>
      </c>
      <c r="J1256" s="14">
        <f>INDEX(VarSrc,MATCH($A1256,VarKey,0))</f>
        <v/>
      </c>
      <c r="K1256" s="11">
        <f>CodePrefix&amp;$A1256&amp;IF($C1256="","","."&amp;$C1256&amp;"."&amp;$B1256)&amp;INDEX(VarEnd,MATCH($A1256,VarKey,0))&amp;K$5</f>
        <v/>
      </c>
      <c r="L1256" s="37">
        <f>MAX(INDEX(L$369:L$380,$D1256)+L1247*(1+$E1256),0.01)</f>
        <v/>
      </c>
      <c r="M1256" s="36">
        <f>MAX(INDEX(M$369:M$380,$D1256)+M1247*(1+$E1256),0.01)</f>
        <v/>
      </c>
      <c r="N1256" s="36">
        <f>MAX(INDEX(N$369:N$380,$D1256)+N1247*(1+$E1256),0.01)</f>
        <v/>
      </c>
      <c r="O1256" s="36">
        <f>MAX(INDEX(O$369:O$380,$D1256)+O1247*(1+$E1256),0.01)</f>
        <v/>
      </c>
      <c r="P1256" s="36">
        <f>MAX(INDEX(P$369:P$380,$D1256)+P1247*(1+$E1256),0.01)</f>
        <v/>
      </c>
      <c r="Q1256" s="36">
        <f>MAX(INDEX(Q$369:Q$380,$D1256)+Q1247*(1+$E1256),0.01)</f>
        <v/>
      </c>
      <c r="R1256" s="36">
        <f>MAX(INDEX(R$369:R$380,$D1256)+R1247*(1+$E1256),0.01)</f>
        <v/>
      </c>
      <c r="S1256" s="36">
        <f>MAX(INDEX(S$369:S$380,$D1256)+S1247*(1+$E1256),0.01)</f>
        <v/>
      </c>
      <c r="T1256" s="36">
        <f>MAX(INDEX(T$369:T$380,$D1256)+T1247*(1+$E1256),0.01)</f>
        <v/>
      </c>
      <c r="U1256" s="36">
        <f>MAX(INDEX(U$369:U$380,$D1256)+U1247*(1+$E1256),0.01)</f>
        <v/>
      </c>
      <c r="V1256" s="36">
        <f>MAX(INDEX(V$369:V$380,$D1256)+V1247*(1+$E1256),0.01)</f>
        <v/>
      </c>
      <c r="W1256" s="36">
        <f>MAX(INDEX(W$369:W$380,$D1256)+W1247*(1+$E1256),0.01)</f>
        <v/>
      </c>
      <c r="X1256" s="36">
        <f>MAX(INDEX(X$369:X$380,$D1256)+X1247*(1+$E1256),0.01)</f>
        <v/>
      </c>
      <c r="Y1256" s="36">
        <f>MAX(INDEX(Y$369:Y$380,$D1256)+Y1247*(1+$E1256),0.01)</f>
        <v/>
      </c>
      <c r="Z1256" s="36">
        <f>MAX(INDEX(Z$369:Z$380,$D1256)+Z1247*(1+$E1256),0.01)</f>
        <v/>
      </c>
      <c r="AA1256" s="36">
        <f>MAX(INDEX(AA$369:AA$380,$D1256)+AA1247*(1+$E1256),0.01)</f>
        <v/>
      </c>
      <c r="AB1256" s="36">
        <f>MAX(INDEX(AB$369:AB$380,$D1256)+AB1247*(1+$E1256),0.01)</f>
        <v/>
      </c>
      <c r="AC1256" s="36">
        <f>MAX(INDEX(AC$369:AC$380,$D1256)+AC1247*(1+$E1256),0.01)</f>
        <v/>
      </c>
      <c r="AD1256" s="36">
        <f>MAX(INDEX(AD$369:AD$380,$D1256)+AD1247*(1+$E1256),0.01)</f>
        <v/>
      </c>
      <c r="AF1256" s="11">
        <f>CodePrefix&amp;$A1256&amp;IF($C1256="","","."&amp;$C1256&amp;"."&amp;$B1256)&amp;INDEX(VarEnd,MATCH($A1256,VarKey,0))&amp;AF$5</f>
        <v/>
      </c>
      <c r="AG1256" s="37">
        <f>MAX(INDEX(AG$369:AG$380,$D1256)+AG1247*(1+$E1256),0.01)</f>
        <v/>
      </c>
      <c r="AH1256" s="36">
        <f>MAX(INDEX(AH$369:AH$380,$D1256)+AH1247*(1+$E1256),0.01)</f>
        <v/>
      </c>
      <c r="AI1256" s="36">
        <f>MAX(INDEX(AI$369:AI$380,$D1256)+AI1247*(1+$E1256),0.01)</f>
        <v/>
      </c>
      <c r="AJ1256" s="36">
        <f>MAX(INDEX(AJ$369:AJ$380,$D1256)+AJ1247*(1+$E1256),0.01)</f>
        <v/>
      </c>
      <c r="AK1256" s="36">
        <f>MAX(INDEX(AK$369:AK$380,$D1256)+AK1247*(1+$E1256),0.01)</f>
        <v/>
      </c>
      <c r="AL1256" s="36">
        <f>MAX(INDEX(AL$369:AL$380,$D1256)+AL1247*(1+$E1256),0.01)</f>
        <v/>
      </c>
      <c r="AM1256" s="36">
        <f>MAX(INDEX(AM$369:AM$380,$D1256)+AM1247*(1+$E1256),0.01)</f>
        <v/>
      </c>
      <c r="AN1256" s="36">
        <f>MAX(INDEX(AN$369:AN$380,$D1256)+AN1247*(1+$E1256),0.01)</f>
        <v/>
      </c>
      <c r="AO1256" s="36">
        <f>MAX(INDEX(AO$369:AO$380,$D1256)+AO1247*(1+$E1256),0.01)</f>
        <v/>
      </c>
      <c r="AP1256" s="36">
        <f>MAX(INDEX(AP$369:AP$380,$D1256)+AP1247*(1+$E1256),0.01)</f>
        <v/>
      </c>
      <c r="AQ1256" s="36">
        <f>MAX(INDEX(AQ$369:AQ$380,$D1256)+AQ1247*(1+$E1256),0.01)</f>
        <v/>
      </c>
      <c r="AR1256" s="36">
        <f>MAX(INDEX(AR$369:AR$380,$D1256)+AR1247*(1+$E1256),0.01)</f>
        <v/>
      </c>
      <c r="AS1256" s="36">
        <f>MAX(INDEX(AS$369:AS$380,$D1256)+AS1247*(1+$E1256),0.01)</f>
        <v/>
      </c>
      <c r="AT1256" s="36">
        <f>MAX(INDEX(AT$369:AT$380,$D1256)+AT1247*(1+$E1256),0.01)</f>
        <v/>
      </c>
      <c r="AU1256" s="36">
        <f>MAX(INDEX(AU$369:AU$380,$D1256)+AU1247*(1+$E1256),0.01)</f>
        <v/>
      </c>
      <c r="AV1256" s="36">
        <f>MAX(INDEX(AV$369:AV$380,$D1256)+AV1247*(1+$E1256),0.01)</f>
        <v/>
      </c>
      <c r="AW1256" s="36">
        <f>MAX(INDEX(AW$369:AW$380,$D1256)+AW1247*(1+$E1256),0.01)</f>
        <v/>
      </c>
      <c r="AX1256" s="36">
        <f>MAX(INDEX(AX$369:AX$380,$D1256)+AX1247*(1+$E1256),0.01)</f>
        <v/>
      </c>
      <c r="AY1256" s="36">
        <f>MAX(INDEX(AY$369:AY$380,$D1256)+AY1247*(1+$E1256),0.01)</f>
        <v/>
      </c>
    </row>
    <row r="1257" hidden="1" outlineLevel="2">
      <c r="A1257" s="14" t="inlineStr">
        <is>
          <t>atp</t>
        </is>
      </c>
      <c r="B1257" s="14" t="inlineStr">
        <is>
          <t>bio</t>
        </is>
      </c>
      <c r="C1257" s="14" t="inlineStr">
        <is>
          <t>nav</t>
        </is>
      </c>
      <c r="D1257" s="36">
        <f>INDEX(Inputs!$U$5:$U$132,MATCH($B1257&amp;"|"&amp;$C1257,Inputs!$A$5:$A$132,0))</f>
        <v/>
      </c>
      <c r="E1257" s="36">
        <f>INDEX(Inputs!$V$5:$V$132,MATCH($B1257&amp;"|"&amp;$C1257,Inputs!$A$5:$A$132,0))</f>
        <v/>
      </c>
      <c r="F1257" s="35" t="n"/>
      <c r="G1257" s="35" t="n"/>
      <c r="H1257" s="14">
        <f>INDEX(VarLab,MATCH($A1257,VarKey,0))&amp;INDEX(MemLab,MATCH($C1257&amp;"|"&amp;$B1257,MemKey,0))</f>
        <v/>
      </c>
      <c r="I1257" s="14">
        <f>INDEX(VarUnit,MATCH($A1257,VarKey,0))</f>
        <v/>
      </c>
      <c r="J1257" s="14">
        <f>INDEX(VarSrc,MATCH($A1257,VarKey,0))</f>
        <v/>
      </c>
      <c r="K1257" s="11">
        <f>CodePrefix&amp;$A1257&amp;IF($C1257="","","."&amp;$C1257&amp;"."&amp;$B1257)&amp;INDEX(VarEnd,MATCH($A1257,VarKey,0))&amp;K$5</f>
        <v/>
      </c>
      <c r="L1257" s="37">
        <f>MAX(INDEX(L$369:L$380,$D1257)+L1248*(1+$E1257),0.01)</f>
        <v/>
      </c>
      <c r="M1257" s="36">
        <f>MAX(INDEX(M$369:M$380,$D1257)+M1248*(1+$E1257),0.01)</f>
        <v/>
      </c>
      <c r="N1257" s="36">
        <f>MAX(INDEX(N$369:N$380,$D1257)+N1248*(1+$E1257),0.01)</f>
        <v/>
      </c>
      <c r="O1257" s="36">
        <f>MAX(INDEX(O$369:O$380,$D1257)+O1248*(1+$E1257),0.01)</f>
        <v/>
      </c>
      <c r="P1257" s="36">
        <f>MAX(INDEX(P$369:P$380,$D1257)+P1248*(1+$E1257),0.01)</f>
        <v/>
      </c>
      <c r="Q1257" s="36">
        <f>MAX(INDEX(Q$369:Q$380,$D1257)+Q1248*(1+$E1257),0.01)</f>
        <v/>
      </c>
      <c r="R1257" s="36">
        <f>MAX(INDEX(R$369:R$380,$D1257)+R1248*(1+$E1257),0.01)</f>
        <v/>
      </c>
      <c r="S1257" s="36">
        <f>MAX(INDEX(S$369:S$380,$D1257)+S1248*(1+$E1257),0.01)</f>
        <v/>
      </c>
      <c r="T1257" s="36">
        <f>MAX(INDEX(T$369:T$380,$D1257)+T1248*(1+$E1257),0.01)</f>
        <v/>
      </c>
      <c r="U1257" s="36">
        <f>MAX(INDEX(U$369:U$380,$D1257)+U1248*(1+$E1257),0.01)</f>
        <v/>
      </c>
      <c r="V1257" s="36">
        <f>MAX(INDEX(V$369:V$380,$D1257)+V1248*(1+$E1257),0.01)</f>
        <v/>
      </c>
      <c r="W1257" s="36">
        <f>MAX(INDEX(W$369:W$380,$D1257)+W1248*(1+$E1257),0.01)</f>
        <v/>
      </c>
      <c r="X1257" s="36">
        <f>MAX(INDEX(X$369:X$380,$D1257)+X1248*(1+$E1257),0.01)</f>
        <v/>
      </c>
      <c r="Y1257" s="36">
        <f>MAX(INDEX(Y$369:Y$380,$D1257)+Y1248*(1+$E1257),0.01)</f>
        <v/>
      </c>
      <c r="Z1257" s="36">
        <f>MAX(INDEX(Z$369:Z$380,$D1257)+Z1248*(1+$E1257),0.01)</f>
        <v/>
      </c>
      <c r="AA1257" s="36">
        <f>MAX(INDEX(AA$369:AA$380,$D1257)+AA1248*(1+$E1257),0.01)</f>
        <v/>
      </c>
      <c r="AB1257" s="36">
        <f>MAX(INDEX(AB$369:AB$380,$D1257)+AB1248*(1+$E1257),0.01)</f>
        <v/>
      </c>
      <c r="AC1257" s="36">
        <f>MAX(INDEX(AC$369:AC$380,$D1257)+AC1248*(1+$E1257),0.01)</f>
        <v/>
      </c>
      <c r="AD1257" s="36">
        <f>MAX(INDEX(AD$369:AD$380,$D1257)+AD1248*(1+$E1257),0.01)</f>
        <v/>
      </c>
      <c r="AF1257" s="11">
        <f>CodePrefix&amp;$A1257&amp;IF($C1257="","","."&amp;$C1257&amp;"."&amp;$B1257)&amp;INDEX(VarEnd,MATCH($A1257,VarKey,0))&amp;AF$5</f>
        <v/>
      </c>
      <c r="AG1257" s="37">
        <f>MAX(INDEX(AG$369:AG$380,$D1257)+AG1248*(1+$E1257),0.01)</f>
        <v/>
      </c>
      <c r="AH1257" s="36">
        <f>MAX(INDEX(AH$369:AH$380,$D1257)+AH1248*(1+$E1257),0.01)</f>
        <v/>
      </c>
      <c r="AI1257" s="36">
        <f>MAX(INDEX(AI$369:AI$380,$D1257)+AI1248*(1+$E1257),0.01)</f>
        <v/>
      </c>
      <c r="AJ1257" s="36">
        <f>MAX(INDEX(AJ$369:AJ$380,$D1257)+AJ1248*(1+$E1257),0.01)</f>
        <v/>
      </c>
      <c r="AK1257" s="36">
        <f>MAX(INDEX(AK$369:AK$380,$D1257)+AK1248*(1+$E1257),0.01)</f>
        <v/>
      </c>
      <c r="AL1257" s="36">
        <f>MAX(INDEX(AL$369:AL$380,$D1257)+AL1248*(1+$E1257),0.01)</f>
        <v/>
      </c>
      <c r="AM1257" s="36">
        <f>MAX(INDEX(AM$369:AM$380,$D1257)+AM1248*(1+$E1257),0.01)</f>
        <v/>
      </c>
      <c r="AN1257" s="36">
        <f>MAX(INDEX(AN$369:AN$380,$D1257)+AN1248*(1+$E1257),0.01)</f>
        <v/>
      </c>
      <c r="AO1257" s="36">
        <f>MAX(INDEX(AO$369:AO$380,$D1257)+AO1248*(1+$E1257),0.01)</f>
        <v/>
      </c>
      <c r="AP1257" s="36">
        <f>MAX(INDEX(AP$369:AP$380,$D1257)+AP1248*(1+$E1257),0.01)</f>
        <v/>
      </c>
      <c r="AQ1257" s="36">
        <f>MAX(INDEX(AQ$369:AQ$380,$D1257)+AQ1248*(1+$E1257),0.01)</f>
        <v/>
      </c>
      <c r="AR1257" s="36">
        <f>MAX(INDEX(AR$369:AR$380,$D1257)+AR1248*(1+$E1257),0.01)</f>
        <v/>
      </c>
      <c r="AS1257" s="36">
        <f>MAX(INDEX(AS$369:AS$380,$D1257)+AS1248*(1+$E1257),0.01)</f>
        <v/>
      </c>
      <c r="AT1257" s="36">
        <f>MAX(INDEX(AT$369:AT$380,$D1257)+AT1248*(1+$E1257),0.01)</f>
        <v/>
      </c>
      <c r="AU1257" s="36">
        <f>MAX(INDEX(AU$369:AU$380,$D1257)+AU1248*(1+$E1257),0.01)</f>
        <v/>
      </c>
      <c r="AV1257" s="36">
        <f>MAX(INDEX(AV$369:AV$380,$D1257)+AV1248*(1+$E1257),0.01)</f>
        <v/>
      </c>
      <c r="AW1257" s="36">
        <f>MAX(INDEX(AW$369:AW$380,$D1257)+AW1248*(1+$E1257),0.01)</f>
        <v/>
      </c>
      <c r="AX1257" s="36">
        <f>MAX(INDEX(AX$369:AX$380,$D1257)+AX1248*(1+$E1257),0.01)</f>
        <v/>
      </c>
      <c r="AY1257" s="36">
        <f>MAX(INDEX(AY$369:AY$380,$D1257)+AY1248*(1+$E1257),0.01)</f>
        <v/>
      </c>
    </row>
    <row r="1258" hidden="1" outlineLevel="2"/>
    <row r="1259" hidden="1" outlineLevel="2">
      <c r="A1259" s="14" t="inlineStr">
        <is>
          <t>shp</t>
        </is>
      </c>
      <c r="B1259" s="14" t="inlineStr">
        <is>
          <t>coa</t>
        </is>
      </c>
      <c r="C1259" s="14" t="inlineStr">
        <is>
          <t>nav</t>
        </is>
      </c>
      <c r="D1259" s="36">
        <f>INDEX(Inputs!$W$5:$W$132,MATCH($B1259&amp;"|"&amp;$C1259,Inputs!$A$5:$A$132,0))</f>
        <v/>
      </c>
      <c r="E1259" s="36">
        <f>INDEX(Inputs!$M$5:$M$132,MATCH($B1259&amp;"|"&amp;$C1259,Inputs!$A$5:$A$132,0))</f>
        <v/>
      </c>
      <c r="F1259" s="35" t="n"/>
      <c r="G1259" s="35" t="n"/>
      <c r="H1259" s="14">
        <f>INDEX(VarLab,MATCH($A1259,VarKey,0))&amp;INDEX(MemLab,MATCH($C1259&amp;"|"&amp;$B1259,MemKey,0))</f>
        <v/>
      </c>
      <c r="I1259" s="14">
        <f>INDEX(VarUnit,MATCH($A1259,VarKey,0))</f>
        <v/>
      </c>
      <c r="J1259" s="14">
        <f>INDEX(VarSrc,MATCH($A1259,VarKey,0))</f>
        <v/>
      </c>
      <c r="K1259" s="11">
        <f>CodePrefix&amp;$A1259&amp;IF($C1259="","","."&amp;$C1259&amp;"."&amp;$B1259)&amp;INDEX(VarEnd,MATCH($A1259,VarKey,0))&amp;K$5</f>
        <v/>
      </c>
      <c r="L1259" s="37">
        <f>INDEX(L$297:L$313,$E1259)*$D1259</f>
        <v/>
      </c>
      <c r="M1259" s="36">
        <f>INDEX(M$297:M$313,$E1259)*$D1259</f>
        <v/>
      </c>
      <c r="N1259" s="36">
        <f>INDEX(N$297:N$313,$E1259)*$D1259</f>
        <v/>
      </c>
      <c r="O1259" s="36">
        <f>INDEX(O$297:O$313,$E1259)*$D1259</f>
        <v/>
      </c>
      <c r="P1259" s="36">
        <f>INDEX(P$297:P$313,$E1259)*$D1259</f>
        <v/>
      </c>
      <c r="Q1259" s="36">
        <f>INDEX(Q$297:Q$313,$E1259)*$D1259</f>
        <v/>
      </c>
      <c r="R1259" s="36">
        <f>INDEX(R$297:R$313,$E1259)*$D1259</f>
        <v/>
      </c>
      <c r="S1259" s="36">
        <f>INDEX(S$297:S$313,$E1259)*$D1259</f>
        <v/>
      </c>
      <c r="T1259" s="36">
        <f>INDEX(T$297:T$313,$E1259)*$D1259</f>
        <v/>
      </c>
      <c r="U1259" s="36">
        <f>INDEX(U$297:U$313,$E1259)*$D1259</f>
        <v/>
      </c>
      <c r="V1259" s="36">
        <f>INDEX(V$297:V$313,$E1259)*$D1259</f>
        <v/>
      </c>
      <c r="W1259" s="36">
        <f>INDEX(W$297:W$313,$E1259)*$D1259</f>
        <v/>
      </c>
      <c r="X1259" s="36">
        <f>INDEX(X$297:X$313,$E1259)*$D1259</f>
        <v/>
      </c>
      <c r="Y1259" s="36">
        <f>INDEX(Y$297:Y$313,$E1259)*$D1259</f>
        <v/>
      </c>
      <c r="Z1259" s="36">
        <f>INDEX(Z$297:Z$313,$E1259)*$D1259</f>
        <v/>
      </c>
      <c r="AA1259" s="36">
        <f>INDEX(AA$297:AA$313,$E1259)*$D1259</f>
        <v/>
      </c>
      <c r="AB1259" s="36">
        <f>INDEX(AB$297:AB$313,$E1259)*$D1259</f>
        <v/>
      </c>
      <c r="AC1259" s="36">
        <f>INDEX(AC$297:AC$313,$E1259)*$D1259</f>
        <v/>
      </c>
      <c r="AD1259" s="36">
        <f>INDEX(AD$297:AD$313,$E1259)*$D1259</f>
        <v/>
      </c>
      <c r="AF1259" s="11">
        <f>CodePrefix&amp;$A1259&amp;IF($C1259="","","."&amp;$C1259&amp;"."&amp;$B1259)&amp;INDEX(VarEnd,MATCH($A1259,VarKey,0))&amp;AF$5</f>
        <v/>
      </c>
      <c r="AG1259" s="37">
        <f>INDEX(AG$297:AG$313,$E1259)*$D1259</f>
        <v/>
      </c>
      <c r="AH1259" s="36">
        <f>INDEX(AH$297:AH$313,$E1259)*$D1259</f>
        <v/>
      </c>
      <c r="AI1259" s="36">
        <f>INDEX(AI$297:AI$313,$E1259)*$D1259</f>
        <v/>
      </c>
      <c r="AJ1259" s="36">
        <f>INDEX(AJ$297:AJ$313,$E1259)*$D1259</f>
        <v/>
      </c>
      <c r="AK1259" s="36">
        <f>INDEX(AK$297:AK$313,$E1259)*$D1259</f>
        <v/>
      </c>
      <c r="AL1259" s="36">
        <f>INDEX(AL$297:AL$313,$E1259)*$D1259</f>
        <v/>
      </c>
      <c r="AM1259" s="36">
        <f>INDEX(AM$297:AM$313,$E1259)*$D1259</f>
        <v/>
      </c>
      <c r="AN1259" s="36">
        <f>INDEX(AN$297:AN$313,$E1259)*$D1259</f>
        <v/>
      </c>
      <c r="AO1259" s="36">
        <f>INDEX(AO$297:AO$313,$E1259)*$D1259</f>
        <v/>
      </c>
      <c r="AP1259" s="36">
        <f>INDEX(AP$297:AP$313,$E1259)*$D1259</f>
        <v/>
      </c>
      <c r="AQ1259" s="36">
        <f>INDEX(AQ$297:AQ$313,$E1259)*$D1259</f>
        <v/>
      </c>
      <c r="AR1259" s="36">
        <f>INDEX(AR$297:AR$313,$E1259)*$D1259</f>
        <v/>
      </c>
      <c r="AS1259" s="36">
        <f>INDEX(AS$297:AS$313,$E1259)*$D1259</f>
        <v/>
      </c>
      <c r="AT1259" s="36">
        <f>INDEX(AT$297:AT$313,$E1259)*$D1259</f>
        <v/>
      </c>
      <c r="AU1259" s="36">
        <f>INDEX(AU$297:AU$313,$E1259)*$D1259</f>
        <v/>
      </c>
      <c r="AV1259" s="36">
        <f>INDEX(AV$297:AV$313,$E1259)*$D1259</f>
        <v/>
      </c>
      <c r="AW1259" s="36">
        <f>INDEX(AW$297:AW$313,$E1259)*$D1259</f>
        <v/>
      </c>
      <c r="AX1259" s="36">
        <f>INDEX(AX$297:AX$313,$E1259)*$D1259</f>
        <v/>
      </c>
      <c r="AY1259" s="36">
        <f>INDEX(AY$297:AY$313,$E1259)*$D1259</f>
        <v/>
      </c>
    </row>
    <row r="1260" hidden="1" outlineLevel="2">
      <c r="A1260" s="14" t="inlineStr">
        <is>
          <t>shp</t>
        </is>
      </c>
      <c r="B1260" s="14" t="inlineStr">
        <is>
          <t>nga</t>
        </is>
      </c>
      <c r="C1260" s="14" t="inlineStr">
        <is>
          <t>nav</t>
        </is>
      </c>
      <c r="D1260" s="36">
        <f>INDEX(Inputs!$W$5:$W$132,MATCH($B1260&amp;"|"&amp;$C1260,Inputs!$A$5:$A$132,0))</f>
        <v/>
      </c>
      <c r="E1260" s="36">
        <f>INDEX(Inputs!$M$5:$M$132,MATCH($B1260&amp;"|"&amp;$C1260,Inputs!$A$5:$A$132,0))</f>
        <v/>
      </c>
      <c r="F1260" s="35" t="n"/>
      <c r="G1260" s="35" t="n"/>
      <c r="H1260" s="14">
        <f>INDEX(VarLab,MATCH($A1260,VarKey,0))&amp;INDEX(MemLab,MATCH($C1260&amp;"|"&amp;$B1260,MemKey,0))</f>
        <v/>
      </c>
      <c r="I1260" s="14">
        <f>INDEX(VarUnit,MATCH($A1260,VarKey,0))</f>
        <v/>
      </c>
      <c r="J1260" s="14">
        <f>INDEX(VarSrc,MATCH($A1260,VarKey,0))</f>
        <v/>
      </c>
      <c r="K1260" s="11">
        <f>CodePrefix&amp;$A1260&amp;IF($C1260="","","."&amp;$C1260&amp;"."&amp;$B1260)&amp;INDEX(VarEnd,MATCH($A1260,VarKey,0))&amp;K$5</f>
        <v/>
      </c>
      <c r="L1260" s="37">
        <f>INDEX(L$297:L$313,$E1260)*$D1260</f>
        <v/>
      </c>
      <c r="M1260" s="36">
        <f>INDEX(M$297:M$313,$E1260)*$D1260</f>
        <v/>
      </c>
      <c r="N1260" s="36">
        <f>INDEX(N$297:N$313,$E1260)*$D1260</f>
        <v/>
      </c>
      <c r="O1260" s="36">
        <f>INDEX(O$297:O$313,$E1260)*$D1260</f>
        <v/>
      </c>
      <c r="P1260" s="36">
        <f>INDEX(P$297:P$313,$E1260)*$D1260</f>
        <v/>
      </c>
      <c r="Q1260" s="36">
        <f>INDEX(Q$297:Q$313,$E1260)*$D1260</f>
        <v/>
      </c>
      <c r="R1260" s="36">
        <f>INDEX(R$297:R$313,$E1260)*$D1260</f>
        <v/>
      </c>
      <c r="S1260" s="36">
        <f>INDEX(S$297:S$313,$E1260)*$D1260</f>
        <v/>
      </c>
      <c r="T1260" s="36">
        <f>INDEX(T$297:T$313,$E1260)*$D1260</f>
        <v/>
      </c>
      <c r="U1260" s="36">
        <f>INDEX(U$297:U$313,$E1260)*$D1260</f>
        <v/>
      </c>
      <c r="V1260" s="36">
        <f>INDEX(V$297:V$313,$E1260)*$D1260</f>
        <v/>
      </c>
      <c r="W1260" s="36">
        <f>INDEX(W$297:W$313,$E1260)*$D1260</f>
        <v/>
      </c>
      <c r="X1260" s="36">
        <f>INDEX(X$297:X$313,$E1260)*$D1260</f>
        <v/>
      </c>
      <c r="Y1260" s="36">
        <f>INDEX(Y$297:Y$313,$E1260)*$D1260</f>
        <v/>
      </c>
      <c r="Z1260" s="36">
        <f>INDEX(Z$297:Z$313,$E1260)*$D1260</f>
        <v/>
      </c>
      <c r="AA1260" s="36">
        <f>INDEX(AA$297:AA$313,$E1260)*$D1260</f>
        <v/>
      </c>
      <c r="AB1260" s="36">
        <f>INDEX(AB$297:AB$313,$E1260)*$D1260</f>
        <v/>
      </c>
      <c r="AC1260" s="36">
        <f>INDEX(AC$297:AC$313,$E1260)*$D1260</f>
        <v/>
      </c>
      <c r="AD1260" s="36">
        <f>INDEX(AD$297:AD$313,$E1260)*$D1260</f>
        <v/>
      </c>
      <c r="AF1260" s="11">
        <f>CodePrefix&amp;$A1260&amp;IF($C1260="","","."&amp;$C1260&amp;"."&amp;$B1260)&amp;INDEX(VarEnd,MATCH($A1260,VarKey,0))&amp;AF$5</f>
        <v/>
      </c>
      <c r="AG1260" s="37">
        <f>INDEX(AG$297:AG$313,$E1260)*$D1260</f>
        <v/>
      </c>
      <c r="AH1260" s="36">
        <f>INDEX(AH$297:AH$313,$E1260)*$D1260</f>
        <v/>
      </c>
      <c r="AI1260" s="36">
        <f>INDEX(AI$297:AI$313,$E1260)*$D1260</f>
        <v/>
      </c>
      <c r="AJ1260" s="36">
        <f>INDEX(AJ$297:AJ$313,$E1260)*$D1260</f>
        <v/>
      </c>
      <c r="AK1260" s="36">
        <f>INDEX(AK$297:AK$313,$E1260)*$D1260</f>
        <v/>
      </c>
      <c r="AL1260" s="36">
        <f>INDEX(AL$297:AL$313,$E1260)*$D1260</f>
        <v/>
      </c>
      <c r="AM1260" s="36">
        <f>INDEX(AM$297:AM$313,$E1260)*$D1260</f>
        <v/>
      </c>
      <c r="AN1260" s="36">
        <f>INDEX(AN$297:AN$313,$E1260)*$D1260</f>
        <v/>
      </c>
      <c r="AO1260" s="36">
        <f>INDEX(AO$297:AO$313,$E1260)*$D1260</f>
        <v/>
      </c>
      <c r="AP1260" s="36">
        <f>INDEX(AP$297:AP$313,$E1260)*$D1260</f>
        <v/>
      </c>
      <c r="AQ1260" s="36">
        <f>INDEX(AQ$297:AQ$313,$E1260)*$D1260</f>
        <v/>
      </c>
      <c r="AR1260" s="36">
        <f>INDEX(AR$297:AR$313,$E1260)*$D1260</f>
        <v/>
      </c>
      <c r="AS1260" s="36">
        <f>INDEX(AS$297:AS$313,$E1260)*$D1260</f>
        <v/>
      </c>
      <c r="AT1260" s="36">
        <f>INDEX(AT$297:AT$313,$E1260)*$D1260</f>
        <v/>
      </c>
      <c r="AU1260" s="36">
        <f>INDEX(AU$297:AU$313,$E1260)*$D1260</f>
        <v/>
      </c>
      <c r="AV1260" s="36">
        <f>INDEX(AV$297:AV$313,$E1260)*$D1260</f>
        <v/>
      </c>
      <c r="AW1260" s="36">
        <f>INDEX(AW$297:AW$313,$E1260)*$D1260</f>
        <v/>
      </c>
      <c r="AX1260" s="36">
        <f>INDEX(AX$297:AX$313,$E1260)*$D1260</f>
        <v/>
      </c>
      <c r="AY1260" s="36">
        <f>INDEX(AY$297:AY$313,$E1260)*$D1260</f>
        <v/>
      </c>
    </row>
    <row r="1261" hidden="1" outlineLevel="2">
      <c r="A1261" s="14" t="inlineStr">
        <is>
          <t>shp</t>
        </is>
      </c>
      <c r="B1261" s="14" t="inlineStr">
        <is>
          <t>gso</t>
        </is>
      </c>
      <c r="C1261" s="14" t="inlineStr">
        <is>
          <t>nav</t>
        </is>
      </c>
      <c r="D1261" s="36">
        <f>INDEX(Inputs!$W$5:$W$132,MATCH($B1261&amp;"|"&amp;$C1261,Inputs!$A$5:$A$132,0))</f>
        <v/>
      </c>
      <c r="E1261" s="36">
        <f>INDEX(Inputs!$M$5:$M$132,MATCH($B1261&amp;"|"&amp;$C1261,Inputs!$A$5:$A$132,0))</f>
        <v/>
      </c>
      <c r="F1261" s="35" t="n"/>
      <c r="G1261" s="35" t="n"/>
      <c r="H1261" s="14">
        <f>INDEX(VarLab,MATCH($A1261,VarKey,0))&amp;INDEX(MemLab,MATCH($C1261&amp;"|"&amp;$B1261,MemKey,0))</f>
        <v/>
      </c>
      <c r="I1261" s="14">
        <f>INDEX(VarUnit,MATCH($A1261,VarKey,0))</f>
        <v/>
      </c>
      <c r="J1261" s="14">
        <f>INDEX(VarSrc,MATCH($A1261,VarKey,0))</f>
        <v/>
      </c>
      <c r="K1261" s="11">
        <f>CodePrefix&amp;$A1261&amp;IF($C1261="","","."&amp;$C1261&amp;"."&amp;$B1261)&amp;INDEX(VarEnd,MATCH($A1261,VarKey,0))&amp;K$5</f>
        <v/>
      </c>
      <c r="L1261" s="37">
        <f>INDEX(L$297:L$313,$E1261)*$D1261</f>
        <v/>
      </c>
      <c r="M1261" s="36">
        <f>INDEX(M$297:M$313,$E1261)*$D1261</f>
        <v/>
      </c>
      <c r="N1261" s="36">
        <f>INDEX(N$297:N$313,$E1261)*$D1261</f>
        <v/>
      </c>
      <c r="O1261" s="36">
        <f>INDEX(O$297:O$313,$E1261)*$D1261</f>
        <v/>
      </c>
      <c r="P1261" s="36">
        <f>INDEX(P$297:P$313,$E1261)*$D1261</f>
        <v/>
      </c>
      <c r="Q1261" s="36">
        <f>INDEX(Q$297:Q$313,$E1261)*$D1261</f>
        <v/>
      </c>
      <c r="R1261" s="36">
        <f>INDEX(R$297:R$313,$E1261)*$D1261</f>
        <v/>
      </c>
      <c r="S1261" s="36">
        <f>INDEX(S$297:S$313,$E1261)*$D1261</f>
        <v/>
      </c>
      <c r="T1261" s="36">
        <f>INDEX(T$297:T$313,$E1261)*$D1261</f>
        <v/>
      </c>
      <c r="U1261" s="36">
        <f>INDEX(U$297:U$313,$E1261)*$D1261</f>
        <v/>
      </c>
      <c r="V1261" s="36">
        <f>INDEX(V$297:V$313,$E1261)*$D1261</f>
        <v/>
      </c>
      <c r="W1261" s="36">
        <f>INDEX(W$297:W$313,$E1261)*$D1261</f>
        <v/>
      </c>
      <c r="X1261" s="36">
        <f>INDEX(X$297:X$313,$E1261)*$D1261</f>
        <v/>
      </c>
      <c r="Y1261" s="36">
        <f>INDEX(Y$297:Y$313,$E1261)*$D1261</f>
        <v/>
      </c>
      <c r="Z1261" s="36">
        <f>INDEX(Z$297:Z$313,$E1261)*$D1261</f>
        <v/>
      </c>
      <c r="AA1261" s="36">
        <f>INDEX(AA$297:AA$313,$E1261)*$D1261</f>
        <v/>
      </c>
      <c r="AB1261" s="36">
        <f>INDEX(AB$297:AB$313,$E1261)*$D1261</f>
        <v/>
      </c>
      <c r="AC1261" s="36">
        <f>INDEX(AC$297:AC$313,$E1261)*$D1261</f>
        <v/>
      </c>
      <c r="AD1261" s="36">
        <f>INDEX(AD$297:AD$313,$E1261)*$D1261</f>
        <v/>
      </c>
      <c r="AF1261" s="11">
        <f>CodePrefix&amp;$A1261&amp;IF($C1261="","","."&amp;$C1261&amp;"."&amp;$B1261)&amp;INDEX(VarEnd,MATCH($A1261,VarKey,0))&amp;AF$5</f>
        <v/>
      </c>
      <c r="AG1261" s="37">
        <f>INDEX(AG$297:AG$313,$E1261)*$D1261</f>
        <v/>
      </c>
      <c r="AH1261" s="36">
        <f>INDEX(AH$297:AH$313,$E1261)*$D1261</f>
        <v/>
      </c>
      <c r="AI1261" s="36">
        <f>INDEX(AI$297:AI$313,$E1261)*$D1261</f>
        <v/>
      </c>
      <c r="AJ1261" s="36">
        <f>INDEX(AJ$297:AJ$313,$E1261)*$D1261</f>
        <v/>
      </c>
      <c r="AK1261" s="36">
        <f>INDEX(AK$297:AK$313,$E1261)*$D1261</f>
        <v/>
      </c>
      <c r="AL1261" s="36">
        <f>INDEX(AL$297:AL$313,$E1261)*$D1261</f>
        <v/>
      </c>
      <c r="AM1261" s="36">
        <f>INDEX(AM$297:AM$313,$E1261)*$D1261</f>
        <v/>
      </c>
      <c r="AN1261" s="36">
        <f>INDEX(AN$297:AN$313,$E1261)*$D1261</f>
        <v/>
      </c>
      <c r="AO1261" s="36">
        <f>INDEX(AO$297:AO$313,$E1261)*$D1261</f>
        <v/>
      </c>
      <c r="AP1261" s="36">
        <f>INDEX(AP$297:AP$313,$E1261)*$D1261</f>
        <v/>
      </c>
      <c r="AQ1261" s="36">
        <f>INDEX(AQ$297:AQ$313,$E1261)*$D1261</f>
        <v/>
      </c>
      <c r="AR1261" s="36">
        <f>INDEX(AR$297:AR$313,$E1261)*$D1261</f>
        <v/>
      </c>
      <c r="AS1261" s="36">
        <f>INDEX(AS$297:AS$313,$E1261)*$D1261</f>
        <v/>
      </c>
      <c r="AT1261" s="36">
        <f>INDEX(AT$297:AT$313,$E1261)*$D1261</f>
        <v/>
      </c>
      <c r="AU1261" s="36">
        <f>INDEX(AU$297:AU$313,$E1261)*$D1261</f>
        <v/>
      </c>
      <c r="AV1261" s="36">
        <f>INDEX(AV$297:AV$313,$E1261)*$D1261</f>
        <v/>
      </c>
      <c r="AW1261" s="36">
        <f>INDEX(AW$297:AW$313,$E1261)*$D1261</f>
        <v/>
      </c>
      <c r="AX1261" s="36">
        <f>INDEX(AX$297:AX$313,$E1261)*$D1261</f>
        <v/>
      </c>
      <c r="AY1261" s="36">
        <f>INDEX(AY$297:AY$313,$E1261)*$D1261</f>
        <v/>
      </c>
    </row>
    <row r="1262" hidden="1" outlineLevel="2">
      <c r="A1262" s="14" t="inlineStr">
        <is>
          <t>shp</t>
        </is>
      </c>
      <c r="B1262" s="14" t="inlineStr">
        <is>
          <t>die</t>
        </is>
      </c>
      <c r="C1262" s="14" t="inlineStr">
        <is>
          <t>nav</t>
        </is>
      </c>
      <c r="D1262" s="36">
        <f>INDEX(Inputs!$W$5:$W$132,MATCH($B1262&amp;"|"&amp;$C1262,Inputs!$A$5:$A$132,0))</f>
        <v/>
      </c>
      <c r="E1262" s="36">
        <f>INDEX(Inputs!$M$5:$M$132,MATCH($B1262&amp;"|"&amp;$C1262,Inputs!$A$5:$A$132,0))</f>
        <v/>
      </c>
      <c r="F1262" s="35" t="n"/>
      <c r="G1262" s="35" t="n"/>
      <c r="H1262" s="14">
        <f>INDEX(VarLab,MATCH($A1262,VarKey,0))&amp;INDEX(MemLab,MATCH($C1262&amp;"|"&amp;$B1262,MemKey,0))</f>
        <v/>
      </c>
      <c r="I1262" s="14">
        <f>INDEX(VarUnit,MATCH($A1262,VarKey,0))</f>
        <v/>
      </c>
      <c r="J1262" s="14">
        <f>INDEX(VarSrc,MATCH($A1262,VarKey,0))</f>
        <v/>
      </c>
      <c r="K1262" s="11">
        <f>CodePrefix&amp;$A1262&amp;IF($C1262="","","."&amp;$C1262&amp;"."&amp;$B1262)&amp;INDEX(VarEnd,MATCH($A1262,VarKey,0))&amp;K$5</f>
        <v/>
      </c>
      <c r="L1262" s="37">
        <f>INDEX(L$297:L$313,$E1262)*$D1262</f>
        <v/>
      </c>
      <c r="M1262" s="36">
        <f>INDEX(M$297:M$313,$E1262)*$D1262</f>
        <v/>
      </c>
      <c r="N1262" s="36">
        <f>INDEX(N$297:N$313,$E1262)*$D1262</f>
        <v/>
      </c>
      <c r="O1262" s="36">
        <f>INDEX(O$297:O$313,$E1262)*$D1262</f>
        <v/>
      </c>
      <c r="P1262" s="36">
        <f>INDEX(P$297:P$313,$E1262)*$D1262</f>
        <v/>
      </c>
      <c r="Q1262" s="36">
        <f>INDEX(Q$297:Q$313,$E1262)*$D1262</f>
        <v/>
      </c>
      <c r="R1262" s="36">
        <f>INDEX(R$297:R$313,$E1262)*$D1262</f>
        <v/>
      </c>
      <c r="S1262" s="36">
        <f>INDEX(S$297:S$313,$E1262)*$D1262</f>
        <v/>
      </c>
      <c r="T1262" s="36">
        <f>INDEX(T$297:T$313,$E1262)*$D1262</f>
        <v/>
      </c>
      <c r="U1262" s="36">
        <f>INDEX(U$297:U$313,$E1262)*$D1262</f>
        <v/>
      </c>
      <c r="V1262" s="36">
        <f>INDEX(V$297:V$313,$E1262)*$D1262</f>
        <v/>
      </c>
      <c r="W1262" s="36">
        <f>INDEX(W$297:W$313,$E1262)*$D1262</f>
        <v/>
      </c>
      <c r="X1262" s="36">
        <f>INDEX(X$297:X$313,$E1262)*$D1262</f>
        <v/>
      </c>
      <c r="Y1262" s="36">
        <f>INDEX(Y$297:Y$313,$E1262)*$D1262</f>
        <v/>
      </c>
      <c r="Z1262" s="36">
        <f>INDEX(Z$297:Z$313,$E1262)*$D1262</f>
        <v/>
      </c>
      <c r="AA1262" s="36">
        <f>INDEX(AA$297:AA$313,$E1262)*$D1262</f>
        <v/>
      </c>
      <c r="AB1262" s="36">
        <f>INDEX(AB$297:AB$313,$E1262)*$D1262</f>
        <v/>
      </c>
      <c r="AC1262" s="36">
        <f>INDEX(AC$297:AC$313,$E1262)*$D1262</f>
        <v/>
      </c>
      <c r="AD1262" s="36">
        <f>INDEX(AD$297:AD$313,$E1262)*$D1262</f>
        <v/>
      </c>
      <c r="AF1262" s="11">
        <f>CodePrefix&amp;$A1262&amp;IF($C1262="","","."&amp;$C1262&amp;"."&amp;$B1262)&amp;INDEX(VarEnd,MATCH($A1262,VarKey,0))&amp;AF$5</f>
        <v/>
      </c>
      <c r="AG1262" s="37">
        <f>INDEX(AG$297:AG$313,$E1262)*$D1262</f>
        <v/>
      </c>
      <c r="AH1262" s="36">
        <f>INDEX(AH$297:AH$313,$E1262)*$D1262</f>
        <v/>
      </c>
      <c r="AI1262" s="36">
        <f>INDEX(AI$297:AI$313,$E1262)*$D1262</f>
        <v/>
      </c>
      <c r="AJ1262" s="36">
        <f>INDEX(AJ$297:AJ$313,$E1262)*$D1262</f>
        <v/>
      </c>
      <c r="AK1262" s="36">
        <f>INDEX(AK$297:AK$313,$E1262)*$D1262</f>
        <v/>
      </c>
      <c r="AL1262" s="36">
        <f>INDEX(AL$297:AL$313,$E1262)*$D1262</f>
        <v/>
      </c>
      <c r="AM1262" s="36">
        <f>INDEX(AM$297:AM$313,$E1262)*$D1262</f>
        <v/>
      </c>
      <c r="AN1262" s="36">
        <f>INDEX(AN$297:AN$313,$E1262)*$D1262</f>
        <v/>
      </c>
      <c r="AO1262" s="36">
        <f>INDEX(AO$297:AO$313,$E1262)*$D1262</f>
        <v/>
      </c>
      <c r="AP1262" s="36">
        <f>INDEX(AP$297:AP$313,$E1262)*$D1262</f>
        <v/>
      </c>
      <c r="AQ1262" s="36">
        <f>INDEX(AQ$297:AQ$313,$E1262)*$D1262</f>
        <v/>
      </c>
      <c r="AR1262" s="36">
        <f>INDEX(AR$297:AR$313,$E1262)*$D1262</f>
        <v/>
      </c>
      <c r="AS1262" s="36">
        <f>INDEX(AS$297:AS$313,$E1262)*$D1262</f>
        <v/>
      </c>
      <c r="AT1262" s="36">
        <f>INDEX(AT$297:AT$313,$E1262)*$D1262</f>
        <v/>
      </c>
      <c r="AU1262" s="36">
        <f>INDEX(AU$297:AU$313,$E1262)*$D1262</f>
        <v/>
      </c>
      <c r="AV1262" s="36">
        <f>INDEX(AV$297:AV$313,$E1262)*$D1262</f>
        <v/>
      </c>
      <c r="AW1262" s="36">
        <f>INDEX(AW$297:AW$313,$E1262)*$D1262</f>
        <v/>
      </c>
      <c r="AX1262" s="36">
        <f>INDEX(AX$297:AX$313,$E1262)*$D1262</f>
        <v/>
      </c>
      <c r="AY1262" s="36">
        <f>INDEX(AY$297:AY$313,$E1262)*$D1262</f>
        <v/>
      </c>
    </row>
    <row r="1263" hidden="1" outlineLevel="2">
      <c r="A1263" s="14" t="inlineStr">
        <is>
          <t>shp</t>
        </is>
      </c>
      <c r="B1263" s="14" t="inlineStr">
        <is>
          <t>lpg</t>
        </is>
      </c>
      <c r="C1263" s="14" t="inlineStr">
        <is>
          <t>nav</t>
        </is>
      </c>
      <c r="D1263" s="36">
        <f>INDEX(Inputs!$W$5:$W$132,MATCH($B1263&amp;"|"&amp;$C1263,Inputs!$A$5:$A$132,0))</f>
        <v/>
      </c>
      <c r="E1263" s="36">
        <f>INDEX(Inputs!$M$5:$M$132,MATCH($B1263&amp;"|"&amp;$C1263,Inputs!$A$5:$A$132,0))</f>
        <v/>
      </c>
      <c r="F1263" s="35" t="n"/>
      <c r="G1263" s="35" t="n"/>
      <c r="H1263" s="14">
        <f>INDEX(VarLab,MATCH($A1263,VarKey,0))&amp;INDEX(MemLab,MATCH($C1263&amp;"|"&amp;$B1263,MemKey,0))</f>
        <v/>
      </c>
      <c r="I1263" s="14">
        <f>INDEX(VarUnit,MATCH($A1263,VarKey,0))</f>
        <v/>
      </c>
      <c r="J1263" s="14">
        <f>INDEX(VarSrc,MATCH($A1263,VarKey,0))</f>
        <v/>
      </c>
      <c r="K1263" s="11">
        <f>CodePrefix&amp;$A1263&amp;IF($C1263="","","."&amp;$C1263&amp;"."&amp;$B1263)&amp;INDEX(VarEnd,MATCH($A1263,VarKey,0))&amp;K$5</f>
        <v/>
      </c>
      <c r="L1263" s="37">
        <f>INDEX(L$297:L$313,$E1263)*$D1263</f>
        <v/>
      </c>
      <c r="M1263" s="36">
        <f>INDEX(M$297:M$313,$E1263)*$D1263</f>
        <v/>
      </c>
      <c r="N1263" s="36">
        <f>INDEX(N$297:N$313,$E1263)*$D1263</f>
        <v/>
      </c>
      <c r="O1263" s="36">
        <f>INDEX(O$297:O$313,$E1263)*$D1263</f>
        <v/>
      </c>
      <c r="P1263" s="36">
        <f>INDEX(P$297:P$313,$E1263)*$D1263</f>
        <v/>
      </c>
      <c r="Q1263" s="36">
        <f>INDEX(Q$297:Q$313,$E1263)*$D1263</f>
        <v/>
      </c>
      <c r="R1263" s="36">
        <f>INDEX(R$297:R$313,$E1263)*$D1263</f>
        <v/>
      </c>
      <c r="S1263" s="36">
        <f>INDEX(S$297:S$313,$E1263)*$D1263</f>
        <v/>
      </c>
      <c r="T1263" s="36">
        <f>INDEX(T$297:T$313,$E1263)*$D1263</f>
        <v/>
      </c>
      <c r="U1263" s="36">
        <f>INDEX(U$297:U$313,$E1263)*$D1263</f>
        <v/>
      </c>
      <c r="V1263" s="36">
        <f>INDEX(V$297:V$313,$E1263)*$D1263</f>
        <v/>
      </c>
      <c r="W1263" s="36">
        <f>INDEX(W$297:W$313,$E1263)*$D1263</f>
        <v/>
      </c>
      <c r="X1263" s="36">
        <f>INDEX(X$297:X$313,$E1263)*$D1263</f>
        <v/>
      </c>
      <c r="Y1263" s="36">
        <f>INDEX(Y$297:Y$313,$E1263)*$D1263</f>
        <v/>
      </c>
      <c r="Z1263" s="36">
        <f>INDEX(Z$297:Z$313,$E1263)*$D1263</f>
        <v/>
      </c>
      <c r="AA1263" s="36">
        <f>INDEX(AA$297:AA$313,$E1263)*$D1263</f>
        <v/>
      </c>
      <c r="AB1263" s="36">
        <f>INDEX(AB$297:AB$313,$E1263)*$D1263</f>
        <v/>
      </c>
      <c r="AC1263" s="36">
        <f>INDEX(AC$297:AC$313,$E1263)*$D1263</f>
        <v/>
      </c>
      <c r="AD1263" s="36">
        <f>INDEX(AD$297:AD$313,$E1263)*$D1263</f>
        <v/>
      </c>
      <c r="AF1263" s="11">
        <f>CodePrefix&amp;$A1263&amp;IF($C1263="","","."&amp;$C1263&amp;"."&amp;$B1263)&amp;INDEX(VarEnd,MATCH($A1263,VarKey,0))&amp;AF$5</f>
        <v/>
      </c>
      <c r="AG1263" s="37">
        <f>INDEX(AG$297:AG$313,$E1263)*$D1263</f>
        <v/>
      </c>
      <c r="AH1263" s="36">
        <f>INDEX(AH$297:AH$313,$E1263)*$D1263</f>
        <v/>
      </c>
      <c r="AI1263" s="36">
        <f>INDEX(AI$297:AI$313,$E1263)*$D1263</f>
        <v/>
      </c>
      <c r="AJ1263" s="36">
        <f>INDEX(AJ$297:AJ$313,$E1263)*$D1263</f>
        <v/>
      </c>
      <c r="AK1263" s="36">
        <f>INDEX(AK$297:AK$313,$E1263)*$D1263</f>
        <v/>
      </c>
      <c r="AL1263" s="36">
        <f>INDEX(AL$297:AL$313,$E1263)*$D1263</f>
        <v/>
      </c>
      <c r="AM1263" s="36">
        <f>INDEX(AM$297:AM$313,$E1263)*$D1263</f>
        <v/>
      </c>
      <c r="AN1263" s="36">
        <f>INDEX(AN$297:AN$313,$E1263)*$D1263</f>
        <v/>
      </c>
      <c r="AO1263" s="36">
        <f>INDEX(AO$297:AO$313,$E1263)*$D1263</f>
        <v/>
      </c>
      <c r="AP1263" s="36">
        <f>INDEX(AP$297:AP$313,$E1263)*$D1263</f>
        <v/>
      </c>
      <c r="AQ1263" s="36">
        <f>INDEX(AQ$297:AQ$313,$E1263)*$D1263</f>
        <v/>
      </c>
      <c r="AR1263" s="36">
        <f>INDEX(AR$297:AR$313,$E1263)*$D1263</f>
        <v/>
      </c>
      <c r="AS1263" s="36">
        <f>INDEX(AS$297:AS$313,$E1263)*$D1263</f>
        <v/>
      </c>
      <c r="AT1263" s="36">
        <f>INDEX(AT$297:AT$313,$E1263)*$D1263</f>
        <v/>
      </c>
      <c r="AU1263" s="36">
        <f>INDEX(AU$297:AU$313,$E1263)*$D1263</f>
        <v/>
      </c>
      <c r="AV1263" s="36">
        <f>INDEX(AV$297:AV$313,$E1263)*$D1263</f>
        <v/>
      </c>
      <c r="AW1263" s="36">
        <f>INDEX(AW$297:AW$313,$E1263)*$D1263</f>
        <v/>
      </c>
      <c r="AX1263" s="36">
        <f>INDEX(AX$297:AX$313,$E1263)*$D1263</f>
        <v/>
      </c>
      <c r="AY1263" s="36">
        <f>INDEX(AY$297:AY$313,$E1263)*$D1263</f>
        <v/>
      </c>
    </row>
    <row r="1264" hidden="1" outlineLevel="2">
      <c r="A1264" s="14" t="inlineStr">
        <is>
          <t>shp</t>
        </is>
      </c>
      <c r="B1264" s="14" t="inlineStr">
        <is>
          <t>ker</t>
        </is>
      </c>
      <c r="C1264" s="14" t="inlineStr">
        <is>
          <t>nav</t>
        </is>
      </c>
      <c r="D1264" s="36">
        <f>INDEX(Inputs!$W$5:$W$132,MATCH($B1264&amp;"|"&amp;$C1264,Inputs!$A$5:$A$132,0))</f>
        <v/>
      </c>
      <c r="E1264" s="36">
        <f>INDEX(Inputs!$M$5:$M$132,MATCH($B1264&amp;"|"&amp;$C1264,Inputs!$A$5:$A$132,0))</f>
        <v/>
      </c>
      <c r="F1264" s="35" t="n"/>
      <c r="G1264" s="35" t="n"/>
      <c r="H1264" s="14">
        <f>INDEX(VarLab,MATCH($A1264,VarKey,0))&amp;INDEX(MemLab,MATCH($C1264&amp;"|"&amp;$B1264,MemKey,0))</f>
        <v/>
      </c>
      <c r="I1264" s="14">
        <f>INDEX(VarUnit,MATCH($A1264,VarKey,0))</f>
        <v/>
      </c>
      <c r="J1264" s="14">
        <f>INDEX(VarSrc,MATCH($A1264,VarKey,0))</f>
        <v/>
      </c>
      <c r="K1264" s="11">
        <f>CodePrefix&amp;$A1264&amp;IF($C1264="","","."&amp;$C1264&amp;"."&amp;$B1264)&amp;INDEX(VarEnd,MATCH($A1264,VarKey,0))&amp;K$5</f>
        <v/>
      </c>
      <c r="L1264" s="37">
        <f>INDEX(L$297:L$313,$E1264)*$D1264</f>
        <v/>
      </c>
      <c r="M1264" s="36">
        <f>INDEX(M$297:M$313,$E1264)*$D1264</f>
        <v/>
      </c>
      <c r="N1264" s="36">
        <f>INDEX(N$297:N$313,$E1264)*$D1264</f>
        <v/>
      </c>
      <c r="O1264" s="36">
        <f>INDEX(O$297:O$313,$E1264)*$D1264</f>
        <v/>
      </c>
      <c r="P1264" s="36">
        <f>INDEX(P$297:P$313,$E1264)*$D1264</f>
        <v/>
      </c>
      <c r="Q1264" s="36">
        <f>INDEX(Q$297:Q$313,$E1264)*$D1264</f>
        <v/>
      </c>
      <c r="R1264" s="36">
        <f>INDEX(R$297:R$313,$E1264)*$D1264</f>
        <v/>
      </c>
      <c r="S1264" s="36">
        <f>INDEX(S$297:S$313,$E1264)*$D1264</f>
        <v/>
      </c>
      <c r="T1264" s="36">
        <f>INDEX(T$297:T$313,$E1264)*$D1264</f>
        <v/>
      </c>
      <c r="U1264" s="36">
        <f>INDEX(U$297:U$313,$E1264)*$D1264</f>
        <v/>
      </c>
      <c r="V1264" s="36">
        <f>INDEX(V$297:V$313,$E1264)*$D1264</f>
        <v/>
      </c>
      <c r="W1264" s="36">
        <f>INDEX(W$297:W$313,$E1264)*$D1264</f>
        <v/>
      </c>
      <c r="X1264" s="36">
        <f>INDEX(X$297:X$313,$E1264)*$D1264</f>
        <v/>
      </c>
      <c r="Y1264" s="36">
        <f>INDEX(Y$297:Y$313,$E1264)*$D1264</f>
        <v/>
      </c>
      <c r="Z1264" s="36">
        <f>INDEX(Z$297:Z$313,$E1264)*$D1264</f>
        <v/>
      </c>
      <c r="AA1264" s="36">
        <f>INDEX(AA$297:AA$313,$E1264)*$D1264</f>
        <v/>
      </c>
      <c r="AB1264" s="36">
        <f>INDEX(AB$297:AB$313,$E1264)*$D1264</f>
        <v/>
      </c>
      <c r="AC1264" s="36">
        <f>INDEX(AC$297:AC$313,$E1264)*$D1264</f>
        <v/>
      </c>
      <c r="AD1264" s="36">
        <f>INDEX(AD$297:AD$313,$E1264)*$D1264</f>
        <v/>
      </c>
      <c r="AF1264" s="11">
        <f>CodePrefix&amp;$A1264&amp;IF($C1264="","","."&amp;$C1264&amp;"."&amp;$B1264)&amp;INDEX(VarEnd,MATCH($A1264,VarKey,0))&amp;AF$5</f>
        <v/>
      </c>
      <c r="AG1264" s="37">
        <f>INDEX(AG$297:AG$313,$E1264)*$D1264</f>
        <v/>
      </c>
      <c r="AH1264" s="36">
        <f>INDEX(AH$297:AH$313,$E1264)*$D1264</f>
        <v/>
      </c>
      <c r="AI1264" s="36">
        <f>INDEX(AI$297:AI$313,$E1264)*$D1264</f>
        <v/>
      </c>
      <c r="AJ1264" s="36">
        <f>INDEX(AJ$297:AJ$313,$E1264)*$D1264</f>
        <v/>
      </c>
      <c r="AK1264" s="36">
        <f>INDEX(AK$297:AK$313,$E1264)*$D1264</f>
        <v/>
      </c>
      <c r="AL1264" s="36">
        <f>INDEX(AL$297:AL$313,$E1264)*$D1264</f>
        <v/>
      </c>
      <c r="AM1264" s="36">
        <f>INDEX(AM$297:AM$313,$E1264)*$D1264</f>
        <v/>
      </c>
      <c r="AN1264" s="36">
        <f>INDEX(AN$297:AN$313,$E1264)*$D1264</f>
        <v/>
      </c>
      <c r="AO1264" s="36">
        <f>INDEX(AO$297:AO$313,$E1264)*$D1264</f>
        <v/>
      </c>
      <c r="AP1264" s="36">
        <f>INDEX(AP$297:AP$313,$E1264)*$D1264</f>
        <v/>
      </c>
      <c r="AQ1264" s="36">
        <f>INDEX(AQ$297:AQ$313,$E1264)*$D1264</f>
        <v/>
      </c>
      <c r="AR1264" s="36">
        <f>INDEX(AR$297:AR$313,$E1264)*$D1264</f>
        <v/>
      </c>
      <c r="AS1264" s="36">
        <f>INDEX(AS$297:AS$313,$E1264)*$D1264</f>
        <v/>
      </c>
      <c r="AT1264" s="36">
        <f>INDEX(AT$297:AT$313,$E1264)*$D1264</f>
        <v/>
      </c>
      <c r="AU1264" s="36">
        <f>INDEX(AU$297:AU$313,$E1264)*$D1264</f>
        <v/>
      </c>
      <c r="AV1264" s="36">
        <f>INDEX(AV$297:AV$313,$E1264)*$D1264</f>
        <v/>
      </c>
      <c r="AW1264" s="36">
        <f>INDEX(AW$297:AW$313,$E1264)*$D1264</f>
        <v/>
      </c>
      <c r="AX1264" s="36">
        <f>INDEX(AX$297:AX$313,$E1264)*$D1264</f>
        <v/>
      </c>
      <c r="AY1264" s="36">
        <f>INDEX(AY$297:AY$313,$E1264)*$D1264</f>
        <v/>
      </c>
    </row>
    <row r="1265" hidden="1" outlineLevel="2">
      <c r="A1265" s="14" t="inlineStr">
        <is>
          <t>shp</t>
        </is>
      </c>
      <c r="B1265" s="14" t="inlineStr">
        <is>
          <t>oop</t>
        </is>
      </c>
      <c r="C1265" s="14" t="inlineStr">
        <is>
          <t>nav</t>
        </is>
      </c>
      <c r="D1265" s="36">
        <f>INDEX(Inputs!$W$5:$W$132,MATCH($B1265&amp;"|"&amp;$C1265,Inputs!$A$5:$A$132,0))</f>
        <v/>
      </c>
      <c r="E1265" s="36">
        <f>INDEX(Inputs!$M$5:$M$132,MATCH($B1265&amp;"|"&amp;$C1265,Inputs!$A$5:$A$132,0))</f>
        <v/>
      </c>
      <c r="F1265" s="35" t="n"/>
      <c r="G1265" s="35" t="n"/>
      <c r="H1265" s="14">
        <f>INDEX(VarLab,MATCH($A1265,VarKey,0))&amp;INDEX(MemLab,MATCH($C1265&amp;"|"&amp;$B1265,MemKey,0))</f>
        <v/>
      </c>
      <c r="I1265" s="14">
        <f>INDEX(VarUnit,MATCH($A1265,VarKey,0))</f>
        <v/>
      </c>
      <c r="J1265" s="14">
        <f>INDEX(VarSrc,MATCH($A1265,VarKey,0))</f>
        <v/>
      </c>
      <c r="K1265" s="11">
        <f>CodePrefix&amp;$A1265&amp;IF($C1265="","","."&amp;$C1265&amp;"."&amp;$B1265)&amp;INDEX(VarEnd,MATCH($A1265,VarKey,0))&amp;K$5</f>
        <v/>
      </c>
      <c r="L1265" s="37">
        <f>INDEX(L$297:L$313,$E1265)*$D1265</f>
        <v/>
      </c>
      <c r="M1265" s="36">
        <f>INDEX(M$297:M$313,$E1265)*$D1265</f>
        <v/>
      </c>
      <c r="N1265" s="36">
        <f>INDEX(N$297:N$313,$E1265)*$D1265</f>
        <v/>
      </c>
      <c r="O1265" s="36">
        <f>INDEX(O$297:O$313,$E1265)*$D1265</f>
        <v/>
      </c>
      <c r="P1265" s="36">
        <f>INDEX(P$297:P$313,$E1265)*$D1265</f>
        <v/>
      </c>
      <c r="Q1265" s="36">
        <f>INDEX(Q$297:Q$313,$E1265)*$D1265</f>
        <v/>
      </c>
      <c r="R1265" s="36">
        <f>INDEX(R$297:R$313,$E1265)*$D1265</f>
        <v/>
      </c>
      <c r="S1265" s="36">
        <f>INDEX(S$297:S$313,$E1265)*$D1265</f>
        <v/>
      </c>
      <c r="T1265" s="36">
        <f>INDEX(T$297:T$313,$E1265)*$D1265</f>
        <v/>
      </c>
      <c r="U1265" s="36">
        <f>INDEX(U$297:U$313,$E1265)*$D1265</f>
        <v/>
      </c>
      <c r="V1265" s="36">
        <f>INDEX(V$297:V$313,$E1265)*$D1265</f>
        <v/>
      </c>
      <c r="W1265" s="36">
        <f>INDEX(W$297:W$313,$E1265)*$D1265</f>
        <v/>
      </c>
      <c r="X1265" s="36">
        <f>INDEX(X$297:X$313,$E1265)*$D1265</f>
        <v/>
      </c>
      <c r="Y1265" s="36">
        <f>INDEX(Y$297:Y$313,$E1265)*$D1265</f>
        <v/>
      </c>
      <c r="Z1265" s="36">
        <f>INDEX(Z$297:Z$313,$E1265)*$D1265</f>
        <v/>
      </c>
      <c r="AA1265" s="36">
        <f>INDEX(AA$297:AA$313,$E1265)*$D1265</f>
        <v/>
      </c>
      <c r="AB1265" s="36">
        <f>INDEX(AB$297:AB$313,$E1265)*$D1265</f>
        <v/>
      </c>
      <c r="AC1265" s="36">
        <f>INDEX(AC$297:AC$313,$E1265)*$D1265</f>
        <v/>
      </c>
      <c r="AD1265" s="36">
        <f>INDEX(AD$297:AD$313,$E1265)*$D1265</f>
        <v/>
      </c>
      <c r="AF1265" s="11">
        <f>CodePrefix&amp;$A1265&amp;IF($C1265="","","."&amp;$C1265&amp;"."&amp;$B1265)&amp;INDEX(VarEnd,MATCH($A1265,VarKey,0))&amp;AF$5</f>
        <v/>
      </c>
      <c r="AG1265" s="37">
        <f>INDEX(AG$297:AG$313,$E1265)*$D1265</f>
        <v/>
      </c>
      <c r="AH1265" s="36">
        <f>INDEX(AH$297:AH$313,$E1265)*$D1265</f>
        <v/>
      </c>
      <c r="AI1265" s="36">
        <f>INDEX(AI$297:AI$313,$E1265)*$D1265</f>
        <v/>
      </c>
      <c r="AJ1265" s="36">
        <f>INDEX(AJ$297:AJ$313,$E1265)*$D1265</f>
        <v/>
      </c>
      <c r="AK1265" s="36">
        <f>INDEX(AK$297:AK$313,$E1265)*$D1265</f>
        <v/>
      </c>
      <c r="AL1265" s="36">
        <f>INDEX(AL$297:AL$313,$E1265)*$D1265</f>
        <v/>
      </c>
      <c r="AM1265" s="36">
        <f>INDEX(AM$297:AM$313,$E1265)*$D1265</f>
        <v/>
      </c>
      <c r="AN1265" s="36">
        <f>INDEX(AN$297:AN$313,$E1265)*$D1265</f>
        <v/>
      </c>
      <c r="AO1265" s="36">
        <f>INDEX(AO$297:AO$313,$E1265)*$D1265</f>
        <v/>
      </c>
      <c r="AP1265" s="36">
        <f>INDEX(AP$297:AP$313,$E1265)*$D1265</f>
        <v/>
      </c>
      <c r="AQ1265" s="36">
        <f>INDEX(AQ$297:AQ$313,$E1265)*$D1265</f>
        <v/>
      </c>
      <c r="AR1265" s="36">
        <f>INDEX(AR$297:AR$313,$E1265)*$D1265</f>
        <v/>
      </c>
      <c r="AS1265" s="36">
        <f>INDEX(AS$297:AS$313,$E1265)*$D1265</f>
        <v/>
      </c>
      <c r="AT1265" s="36">
        <f>INDEX(AT$297:AT$313,$E1265)*$D1265</f>
        <v/>
      </c>
      <c r="AU1265" s="36">
        <f>INDEX(AU$297:AU$313,$E1265)*$D1265</f>
        <v/>
      </c>
      <c r="AV1265" s="36">
        <f>INDEX(AV$297:AV$313,$E1265)*$D1265</f>
        <v/>
      </c>
      <c r="AW1265" s="36">
        <f>INDEX(AW$297:AW$313,$E1265)*$D1265</f>
        <v/>
      </c>
      <c r="AX1265" s="36">
        <f>INDEX(AX$297:AX$313,$E1265)*$D1265</f>
        <v/>
      </c>
      <c r="AY1265" s="36">
        <f>INDEX(AY$297:AY$313,$E1265)*$D1265</f>
        <v/>
      </c>
    </row>
    <row r="1266" hidden="1" outlineLevel="2">
      <c r="A1266" s="14" t="inlineStr">
        <is>
          <t>shp</t>
        </is>
      </c>
      <c r="B1266" s="14" t="inlineStr">
        <is>
          <t>bio</t>
        </is>
      </c>
      <c r="C1266" s="14" t="inlineStr">
        <is>
          <t>nav</t>
        </is>
      </c>
      <c r="D1266" s="36">
        <f>INDEX(Inputs!$W$5:$W$132,MATCH($B1266&amp;"|"&amp;$C1266,Inputs!$A$5:$A$132,0))</f>
        <v/>
      </c>
      <c r="E1266" s="36">
        <f>INDEX(Inputs!$M$5:$M$132,MATCH($B1266&amp;"|"&amp;$C1266,Inputs!$A$5:$A$132,0))</f>
        <v/>
      </c>
      <c r="F1266" s="35" t="n"/>
      <c r="G1266" s="35" t="n"/>
      <c r="H1266" s="14">
        <f>INDEX(VarLab,MATCH($A1266,VarKey,0))&amp;INDEX(MemLab,MATCH($C1266&amp;"|"&amp;$B1266,MemKey,0))</f>
        <v/>
      </c>
      <c r="I1266" s="14">
        <f>INDEX(VarUnit,MATCH($A1266,VarKey,0))</f>
        <v/>
      </c>
      <c r="J1266" s="14">
        <f>INDEX(VarSrc,MATCH($A1266,VarKey,0))</f>
        <v/>
      </c>
      <c r="K1266" s="11">
        <f>CodePrefix&amp;$A1266&amp;IF($C1266="","","."&amp;$C1266&amp;"."&amp;$B1266)&amp;INDEX(VarEnd,MATCH($A1266,VarKey,0))&amp;K$5</f>
        <v/>
      </c>
      <c r="L1266" s="37">
        <f>INDEX(L$297:L$313,$E1266)*$D1266</f>
        <v/>
      </c>
      <c r="M1266" s="36">
        <f>INDEX(M$297:M$313,$E1266)*$D1266</f>
        <v/>
      </c>
      <c r="N1266" s="36">
        <f>INDEX(N$297:N$313,$E1266)*$D1266</f>
        <v/>
      </c>
      <c r="O1266" s="36">
        <f>INDEX(O$297:O$313,$E1266)*$D1266</f>
        <v/>
      </c>
      <c r="P1266" s="36">
        <f>INDEX(P$297:P$313,$E1266)*$D1266</f>
        <v/>
      </c>
      <c r="Q1266" s="36">
        <f>INDEX(Q$297:Q$313,$E1266)*$D1266</f>
        <v/>
      </c>
      <c r="R1266" s="36">
        <f>INDEX(R$297:R$313,$E1266)*$D1266</f>
        <v/>
      </c>
      <c r="S1266" s="36">
        <f>INDEX(S$297:S$313,$E1266)*$D1266</f>
        <v/>
      </c>
      <c r="T1266" s="36">
        <f>INDEX(T$297:T$313,$E1266)*$D1266</f>
        <v/>
      </c>
      <c r="U1266" s="36">
        <f>INDEX(U$297:U$313,$E1266)*$D1266</f>
        <v/>
      </c>
      <c r="V1266" s="36">
        <f>INDEX(V$297:V$313,$E1266)*$D1266</f>
        <v/>
      </c>
      <c r="W1266" s="36">
        <f>INDEX(W$297:W$313,$E1266)*$D1266</f>
        <v/>
      </c>
      <c r="X1266" s="36">
        <f>INDEX(X$297:X$313,$E1266)*$D1266</f>
        <v/>
      </c>
      <c r="Y1266" s="36">
        <f>INDEX(Y$297:Y$313,$E1266)*$D1266</f>
        <v/>
      </c>
      <c r="Z1266" s="36">
        <f>INDEX(Z$297:Z$313,$E1266)*$D1266</f>
        <v/>
      </c>
      <c r="AA1266" s="36">
        <f>INDEX(AA$297:AA$313,$E1266)*$D1266</f>
        <v/>
      </c>
      <c r="AB1266" s="36">
        <f>INDEX(AB$297:AB$313,$E1266)*$D1266</f>
        <v/>
      </c>
      <c r="AC1266" s="36">
        <f>INDEX(AC$297:AC$313,$E1266)*$D1266</f>
        <v/>
      </c>
      <c r="AD1266" s="36">
        <f>INDEX(AD$297:AD$313,$E1266)*$D1266</f>
        <v/>
      </c>
      <c r="AF1266" s="11">
        <f>CodePrefix&amp;$A1266&amp;IF($C1266="","","."&amp;$C1266&amp;"."&amp;$B1266)&amp;INDEX(VarEnd,MATCH($A1266,VarKey,0))&amp;AF$5</f>
        <v/>
      </c>
      <c r="AG1266" s="37">
        <f>INDEX(AG$297:AG$313,$E1266)*$D1266</f>
        <v/>
      </c>
      <c r="AH1266" s="36">
        <f>INDEX(AH$297:AH$313,$E1266)*$D1266</f>
        <v/>
      </c>
      <c r="AI1266" s="36">
        <f>INDEX(AI$297:AI$313,$E1266)*$D1266</f>
        <v/>
      </c>
      <c r="AJ1266" s="36">
        <f>INDEX(AJ$297:AJ$313,$E1266)*$D1266</f>
        <v/>
      </c>
      <c r="AK1266" s="36">
        <f>INDEX(AK$297:AK$313,$E1266)*$D1266</f>
        <v/>
      </c>
      <c r="AL1266" s="36">
        <f>INDEX(AL$297:AL$313,$E1266)*$D1266</f>
        <v/>
      </c>
      <c r="AM1266" s="36">
        <f>INDEX(AM$297:AM$313,$E1266)*$D1266</f>
        <v/>
      </c>
      <c r="AN1266" s="36">
        <f>INDEX(AN$297:AN$313,$E1266)*$D1266</f>
        <v/>
      </c>
      <c r="AO1266" s="36">
        <f>INDEX(AO$297:AO$313,$E1266)*$D1266</f>
        <v/>
      </c>
      <c r="AP1266" s="36">
        <f>INDEX(AP$297:AP$313,$E1266)*$D1266</f>
        <v/>
      </c>
      <c r="AQ1266" s="36">
        <f>INDEX(AQ$297:AQ$313,$E1266)*$D1266</f>
        <v/>
      </c>
      <c r="AR1266" s="36">
        <f>INDEX(AR$297:AR$313,$E1266)*$D1266</f>
        <v/>
      </c>
      <c r="AS1266" s="36">
        <f>INDEX(AS$297:AS$313,$E1266)*$D1266</f>
        <v/>
      </c>
      <c r="AT1266" s="36">
        <f>INDEX(AT$297:AT$313,$E1266)*$D1266</f>
        <v/>
      </c>
      <c r="AU1266" s="36">
        <f>INDEX(AU$297:AU$313,$E1266)*$D1266</f>
        <v/>
      </c>
      <c r="AV1266" s="36">
        <f>INDEX(AV$297:AV$313,$E1266)*$D1266</f>
        <v/>
      </c>
      <c r="AW1266" s="36">
        <f>INDEX(AW$297:AW$313,$E1266)*$D1266</f>
        <v/>
      </c>
      <c r="AX1266" s="36">
        <f>INDEX(AX$297:AX$313,$E1266)*$D1266</f>
        <v/>
      </c>
      <c r="AY1266" s="36">
        <f>INDEX(AY$297:AY$313,$E1266)*$D1266</f>
        <v/>
      </c>
    </row>
    <row r="1267" hidden="1" outlineLevel="2"/>
    <row r="1268" hidden="1" outlineLevel="2">
      <c r="A1268" s="14" t="inlineStr">
        <is>
          <t>ener</t>
        </is>
      </c>
      <c r="B1268" s="14" t="inlineStr">
        <is>
          <t>coa</t>
        </is>
      </c>
      <c r="C1268" s="14" t="inlineStr">
        <is>
          <t>nav</t>
        </is>
      </c>
      <c r="D1268" s="36">
        <f>INDEX(Inputs!$O$5:$O$132,MATCH($B1268&amp;"|"&amp;$C1268,Inputs!$A$5:$A$132,0))</f>
        <v/>
      </c>
      <c r="E1268" s="36">
        <f>INDEX(Inputs!$P$5:$P$132,MATCH($B1268&amp;"|"&amp;$C1268,Inputs!$A$5:$A$132,0))</f>
        <v/>
      </c>
      <c r="F1268" s="36">
        <f>INDEX(Inputs!$T$5:$T$132,MATCH($B1268&amp;"|"&amp;$C1268,Inputs!$A$5:$A$132,0))</f>
        <v/>
      </c>
      <c r="G1268" s="36">
        <f>INDEX(Inputs!$S$5:$S$132,MATCH($B1268&amp;"|"&amp;$C1268,Inputs!$A$5:$A$132,0))</f>
        <v/>
      </c>
      <c r="H1268" s="14">
        <f>INDEX(VarLab,MATCH($A1268,VarKey,0))&amp;INDEX(MemLab,MATCH($C1268&amp;"|"&amp;$B1268,MemKey,0))</f>
        <v/>
      </c>
      <c r="I1268" s="14">
        <f>INDEX(VarUnit,MATCH($A1268,VarKey,0))</f>
        <v/>
      </c>
      <c r="J1268" s="14">
        <f>INDEX(VarSrc,MATCH($A1268,VarKey,0))</f>
        <v/>
      </c>
      <c r="K1268" s="11">
        <f>CodePrefix&amp;$A1268&amp;IF($C1268="","","."&amp;$C1268&amp;"."&amp;$B1268)&amp;INDEX(VarEnd,MATCH($A1268,VarKey,0))&amp;K$5</f>
        <v/>
      </c>
      <c r="L1268" s="39">
        <f>INDEX(Inputs!$X$5:$X$132,MATCH($B1268&amp;"|"&amp;$C1268,Inputs!$A$5:$A$132,0))</f>
        <v/>
      </c>
      <c r="M1268" s="40">
        <f>L1268*$G1268*(1+M$7)^$D1268*(M1250/L1250)^$E1268*((M1250+M1259)/(L1250+L1259))^$F1268</f>
        <v/>
      </c>
      <c r="N1268" s="40">
        <f>M1268*$G1268*(1+N$7)^$D1268*(N1250/M1250)^$E1268*((N1250+N1259)/(M1250+M1259))^$F1268</f>
        <v/>
      </c>
      <c r="O1268" s="40">
        <f>N1268*$G1268*(1+O$7)^$D1268*(O1250/N1250)^$E1268*((O1250+O1259)/(N1250+N1259))^$F1268</f>
        <v/>
      </c>
      <c r="P1268" s="40">
        <f>O1268*$G1268*(1+P$7)^$D1268*(P1250/O1250)^$E1268*((P1250+P1259)/(O1250+O1259))^$F1268</f>
        <v/>
      </c>
      <c r="Q1268" s="40">
        <f>P1268*$G1268*(1+Q$7)^$D1268*(Q1250/P1250)^$E1268*((Q1250+Q1259)/(P1250+P1259))^$F1268</f>
        <v/>
      </c>
      <c r="R1268" s="40">
        <f>Q1268*$G1268*(1+R$7)^$D1268*(R1250/Q1250)^$E1268*((R1250+R1259)/(Q1250+Q1259))^$F1268</f>
        <v/>
      </c>
      <c r="S1268" s="40">
        <f>R1268*$G1268*(1+S$7)^$D1268*(S1250/R1250)^$E1268*((S1250+S1259)/(R1250+R1259))^$F1268</f>
        <v/>
      </c>
      <c r="T1268" s="40">
        <f>S1268*$G1268*(1+T$7)^$D1268*(T1250/S1250)^$E1268*((T1250+T1259)/(S1250+S1259))^$F1268</f>
        <v/>
      </c>
      <c r="U1268" s="40">
        <f>T1268*$G1268*(1+U$7)^$D1268*(U1250/T1250)^$E1268*((U1250+U1259)/(T1250+T1259))^$F1268</f>
        <v/>
      </c>
      <c r="V1268" s="40">
        <f>U1268*$G1268*(1+V$7)^$D1268*(V1250/U1250)^$E1268*((V1250+V1259)/(U1250+U1259))^$F1268</f>
        <v/>
      </c>
      <c r="W1268" s="40">
        <f>V1268*$G1268*(1+W$7)^$D1268*(W1250/V1250)^$E1268*((W1250+W1259)/(V1250+V1259))^$F1268</f>
        <v/>
      </c>
      <c r="X1268" s="40">
        <f>W1268*$G1268*(1+X$7)^$D1268*(X1250/W1250)^$E1268*((X1250+X1259)/(W1250+W1259))^$F1268</f>
        <v/>
      </c>
      <c r="Y1268" s="40">
        <f>X1268*$G1268*(1+Y$7)^$D1268*(Y1250/X1250)^$E1268*((Y1250+Y1259)/(X1250+X1259))^$F1268</f>
        <v/>
      </c>
      <c r="Z1268" s="40">
        <f>Y1268*$G1268*(1+Z$7)^$D1268*(Z1250/Y1250)^$E1268*((Z1250+Z1259)/(Y1250+Y1259))^$F1268</f>
        <v/>
      </c>
      <c r="AA1268" s="40">
        <f>Z1268*$G1268*(1+AA$7)^$D1268*(AA1250/Z1250)^$E1268*((AA1250+AA1259)/(Z1250+Z1259))^$F1268</f>
        <v/>
      </c>
      <c r="AB1268" s="40">
        <f>AA1268*$G1268*(1+AB$7)^$D1268*(AB1250/AA1250)^$E1268*((AB1250+AB1259)/(AA1250+AA1259))^$F1268</f>
        <v/>
      </c>
      <c r="AC1268" s="40">
        <f>AB1268*$G1268*(1+AC$7)^$D1268*(AC1250/AB1250)^$E1268*((AC1250+AC1259)/(AB1250+AB1259))^$F1268</f>
        <v/>
      </c>
      <c r="AD1268" s="40">
        <f>AC1268*$G1268*(1+AD$7)^$D1268*(AD1250/AC1250)^$E1268*((AD1250+AD1259)/(AC1250+AC1259))^$F1268</f>
        <v/>
      </c>
      <c r="AF1268" s="11">
        <f>CodePrefix&amp;$A1268&amp;IF($C1268="","","."&amp;$C1268&amp;"."&amp;$B1268)&amp;INDEX(VarEnd,MATCH($A1268,VarKey,0))&amp;AF$5</f>
        <v/>
      </c>
      <c r="AG1268" s="39">
        <f>INDEX(Inputs!$X$5:$X$132,MATCH($B1268&amp;"|"&amp;$C1268,Inputs!$A$5:$A$132,0))</f>
        <v/>
      </c>
      <c r="AH1268" s="40">
        <f>AG1268*$G1268*(1+AH$7)^$D1268*(AH1250/AG1250)^$E1268*((AH1250+AH1259)/(AG1250+AG1259))^$F1268</f>
        <v/>
      </c>
      <c r="AI1268" s="40">
        <f>AH1268*$G1268*(1+AI$7)^$D1268*(AI1250/AH1250)^$E1268*((AI1250+AI1259)/(AH1250+AH1259))^$F1268</f>
        <v/>
      </c>
      <c r="AJ1268" s="40">
        <f>AI1268*$G1268*(1+AJ$7)^$D1268*(AJ1250/AI1250)^$E1268*((AJ1250+AJ1259)/(AI1250+AI1259))^$F1268</f>
        <v/>
      </c>
      <c r="AK1268" s="40">
        <f>AJ1268*$G1268*(1+AK$7)^$D1268*(AK1250/AJ1250)^$E1268*((AK1250+AK1259)/(AJ1250+AJ1259))^$F1268</f>
        <v/>
      </c>
      <c r="AL1268" s="40">
        <f>AK1268*$G1268*(1+AL$7)^$D1268*(AL1250/AK1250)^$E1268*((AL1250+AL1259)/(AK1250+AK1259))^$F1268</f>
        <v/>
      </c>
      <c r="AM1268" s="40">
        <f>AL1268*$G1268*(1+AM$7)^$D1268*(AM1250/AL1250)^$E1268*((AM1250+AM1259)/(AL1250+AL1259))^$F1268</f>
        <v/>
      </c>
      <c r="AN1268" s="40">
        <f>AM1268*$G1268*(1+AN$7)^$D1268*(AN1250/AM1250)^$E1268*((AN1250+AN1259)/(AM1250+AM1259))^$F1268</f>
        <v/>
      </c>
      <c r="AO1268" s="40">
        <f>AN1268*$G1268*(1+AO$7)^$D1268*(AO1250/AN1250)^$E1268*((AO1250+AO1259)/(AN1250+AN1259))^$F1268</f>
        <v/>
      </c>
      <c r="AP1268" s="40">
        <f>AO1268*$G1268*(1+AP$7)^$D1268*(AP1250/AO1250)^$E1268*((AP1250+AP1259)/(AO1250+AO1259))^$F1268</f>
        <v/>
      </c>
      <c r="AQ1268" s="40">
        <f>AP1268*$G1268*(1+AQ$7)^$D1268*(AQ1250/AP1250)^$E1268*((AQ1250+AQ1259)/(AP1250+AP1259))^$F1268</f>
        <v/>
      </c>
      <c r="AR1268" s="40">
        <f>AQ1268*$G1268*(1+AR$7)^$D1268*(AR1250/AQ1250)^$E1268*((AR1250+AR1259)/(AQ1250+AQ1259))^$F1268</f>
        <v/>
      </c>
      <c r="AS1268" s="40">
        <f>AR1268*$G1268*(1+AS$7)^$D1268*(AS1250/AR1250)^$E1268*((AS1250+AS1259)/(AR1250+AR1259))^$F1268</f>
        <v/>
      </c>
      <c r="AT1268" s="40">
        <f>AS1268*$G1268*(1+AT$7)^$D1268*(AT1250/AS1250)^$E1268*((AT1250+AT1259)/(AS1250+AS1259))^$F1268</f>
        <v/>
      </c>
      <c r="AU1268" s="40">
        <f>AT1268*$G1268*(1+AU$7)^$D1268*(AU1250/AT1250)^$E1268*((AU1250+AU1259)/(AT1250+AT1259))^$F1268</f>
        <v/>
      </c>
      <c r="AV1268" s="40">
        <f>AU1268*$G1268*(1+AV$7)^$D1268*(AV1250/AU1250)^$E1268*((AV1250+AV1259)/(AU1250+AU1259))^$F1268</f>
        <v/>
      </c>
      <c r="AW1268" s="40">
        <f>AV1268*$G1268*(1+AW$7)^$D1268*(AW1250/AV1250)^$E1268*((AW1250+AW1259)/(AV1250+AV1259))^$F1268</f>
        <v/>
      </c>
      <c r="AX1268" s="40">
        <f>AW1268*$G1268*(1+AX$7)^$D1268*(AX1250/AW1250)^$E1268*((AX1250+AX1259)/(AW1250+AW1259))^$F1268</f>
        <v/>
      </c>
      <c r="AY1268" s="40">
        <f>AX1268*$G1268*(1+AY$7)^$D1268*(AY1250/AX1250)^$E1268*((AY1250+AY1259)/(AX1250+AX1259))^$F1268</f>
        <v/>
      </c>
    </row>
    <row r="1269" hidden="1" outlineLevel="2">
      <c r="A1269" s="14" t="inlineStr">
        <is>
          <t>ener</t>
        </is>
      </c>
      <c r="B1269" s="14" t="inlineStr">
        <is>
          <t>nga</t>
        </is>
      </c>
      <c r="C1269" s="14" t="inlineStr">
        <is>
          <t>nav</t>
        </is>
      </c>
      <c r="D1269" s="36">
        <f>INDEX(Inputs!$O$5:$O$132,MATCH($B1269&amp;"|"&amp;$C1269,Inputs!$A$5:$A$132,0))</f>
        <v/>
      </c>
      <c r="E1269" s="36">
        <f>INDEX(Inputs!$P$5:$P$132,MATCH($B1269&amp;"|"&amp;$C1269,Inputs!$A$5:$A$132,0))</f>
        <v/>
      </c>
      <c r="F1269" s="36">
        <f>INDEX(Inputs!$T$5:$T$132,MATCH($B1269&amp;"|"&amp;$C1269,Inputs!$A$5:$A$132,0))</f>
        <v/>
      </c>
      <c r="G1269" s="36">
        <f>INDEX(Inputs!$S$5:$S$132,MATCH($B1269&amp;"|"&amp;$C1269,Inputs!$A$5:$A$132,0))</f>
        <v/>
      </c>
      <c r="H1269" s="14">
        <f>INDEX(VarLab,MATCH($A1269,VarKey,0))&amp;INDEX(MemLab,MATCH($C1269&amp;"|"&amp;$B1269,MemKey,0))</f>
        <v/>
      </c>
      <c r="I1269" s="14">
        <f>INDEX(VarUnit,MATCH($A1269,VarKey,0))</f>
        <v/>
      </c>
      <c r="J1269" s="14">
        <f>INDEX(VarSrc,MATCH($A1269,VarKey,0))</f>
        <v/>
      </c>
      <c r="K1269" s="11">
        <f>CodePrefix&amp;$A1269&amp;IF($C1269="","","."&amp;$C1269&amp;"."&amp;$B1269)&amp;INDEX(VarEnd,MATCH($A1269,VarKey,0))&amp;K$5</f>
        <v/>
      </c>
      <c r="L1269" s="39">
        <f>INDEX(Inputs!$X$5:$X$132,MATCH($B1269&amp;"|"&amp;$C1269,Inputs!$A$5:$A$132,0))</f>
        <v/>
      </c>
      <c r="M1269" s="40">
        <f>L1269*$G1269*(1+M$7)^$D1269*(M1251/L1251)^$E1269*((M1251+M1260)/(L1251+L1260))^$F1269</f>
        <v/>
      </c>
      <c r="N1269" s="40">
        <f>M1269*$G1269*(1+N$7)^$D1269*(N1251/M1251)^$E1269*((N1251+N1260)/(M1251+M1260))^$F1269</f>
        <v/>
      </c>
      <c r="O1269" s="40">
        <f>N1269*$G1269*(1+O$7)^$D1269*(O1251/N1251)^$E1269*((O1251+O1260)/(N1251+N1260))^$F1269</f>
        <v/>
      </c>
      <c r="P1269" s="40">
        <f>O1269*$G1269*(1+P$7)^$D1269*(P1251/O1251)^$E1269*((P1251+P1260)/(O1251+O1260))^$F1269</f>
        <v/>
      </c>
      <c r="Q1269" s="40">
        <f>P1269*$G1269*(1+Q$7)^$D1269*(Q1251/P1251)^$E1269*((Q1251+Q1260)/(P1251+P1260))^$F1269</f>
        <v/>
      </c>
      <c r="R1269" s="40">
        <f>Q1269*$G1269*(1+R$7)^$D1269*(R1251/Q1251)^$E1269*((R1251+R1260)/(Q1251+Q1260))^$F1269</f>
        <v/>
      </c>
      <c r="S1269" s="40">
        <f>R1269*$G1269*(1+S$7)^$D1269*(S1251/R1251)^$E1269*((S1251+S1260)/(R1251+R1260))^$F1269</f>
        <v/>
      </c>
      <c r="T1269" s="40">
        <f>S1269*$G1269*(1+T$7)^$D1269*(T1251/S1251)^$E1269*((T1251+T1260)/(S1251+S1260))^$F1269</f>
        <v/>
      </c>
      <c r="U1269" s="40">
        <f>T1269*$G1269*(1+U$7)^$D1269*(U1251/T1251)^$E1269*((U1251+U1260)/(T1251+T1260))^$F1269</f>
        <v/>
      </c>
      <c r="V1269" s="40">
        <f>U1269*$G1269*(1+V$7)^$D1269*(V1251/U1251)^$E1269*((V1251+V1260)/(U1251+U1260))^$F1269</f>
        <v/>
      </c>
      <c r="W1269" s="40">
        <f>V1269*$G1269*(1+W$7)^$D1269*(W1251/V1251)^$E1269*((W1251+W1260)/(V1251+V1260))^$F1269</f>
        <v/>
      </c>
      <c r="X1269" s="40">
        <f>W1269*$G1269*(1+X$7)^$D1269*(X1251/W1251)^$E1269*((X1251+X1260)/(W1251+W1260))^$F1269</f>
        <v/>
      </c>
      <c r="Y1269" s="40">
        <f>X1269*$G1269*(1+Y$7)^$D1269*(Y1251/X1251)^$E1269*((Y1251+Y1260)/(X1251+X1260))^$F1269</f>
        <v/>
      </c>
      <c r="Z1269" s="40">
        <f>Y1269*$G1269*(1+Z$7)^$D1269*(Z1251/Y1251)^$E1269*((Z1251+Z1260)/(Y1251+Y1260))^$F1269</f>
        <v/>
      </c>
      <c r="AA1269" s="40">
        <f>Z1269*$G1269*(1+AA$7)^$D1269*(AA1251/Z1251)^$E1269*((AA1251+AA1260)/(Z1251+Z1260))^$F1269</f>
        <v/>
      </c>
      <c r="AB1269" s="40">
        <f>AA1269*$G1269*(1+AB$7)^$D1269*(AB1251/AA1251)^$E1269*((AB1251+AB1260)/(AA1251+AA1260))^$F1269</f>
        <v/>
      </c>
      <c r="AC1269" s="40">
        <f>AB1269*$G1269*(1+AC$7)^$D1269*(AC1251/AB1251)^$E1269*((AC1251+AC1260)/(AB1251+AB1260))^$F1269</f>
        <v/>
      </c>
      <c r="AD1269" s="40">
        <f>AC1269*$G1269*(1+AD$7)^$D1269*(AD1251/AC1251)^$E1269*((AD1251+AD1260)/(AC1251+AC1260))^$F1269</f>
        <v/>
      </c>
      <c r="AF1269" s="11">
        <f>CodePrefix&amp;$A1269&amp;IF($C1269="","","."&amp;$C1269&amp;"."&amp;$B1269)&amp;INDEX(VarEnd,MATCH($A1269,VarKey,0))&amp;AF$5</f>
        <v/>
      </c>
      <c r="AG1269" s="39">
        <f>INDEX(Inputs!$X$5:$X$132,MATCH($B1269&amp;"|"&amp;$C1269,Inputs!$A$5:$A$132,0))</f>
        <v/>
      </c>
      <c r="AH1269" s="40">
        <f>AG1269*$G1269*(1+AH$7)^$D1269*(AH1251/AG1251)^$E1269*((AH1251+AH1260)/(AG1251+AG1260))^$F1269</f>
        <v/>
      </c>
      <c r="AI1269" s="40">
        <f>AH1269*$G1269*(1+AI$7)^$D1269*(AI1251/AH1251)^$E1269*((AI1251+AI1260)/(AH1251+AH1260))^$F1269</f>
        <v/>
      </c>
      <c r="AJ1269" s="40">
        <f>AI1269*$G1269*(1+AJ$7)^$D1269*(AJ1251/AI1251)^$E1269*((AJ1251+AJ1260)/(AI1251+AI1260))^$F1269</f>
        <v/>
      </c>
      <c r="AK1269" s="40">
        <f>AJ1269*$G1269*(1+AK$7)^$D1269*(AK1251/AJ1251)^$E1269*((AK1251+AK1260)/(AJ1251+AJ1260))^$F1269</f>
        <v/>
      </c>
      <c r="AL1269" s="40">
        <f>AK1269*$G1269*(1+AL$7)^$D1269*(AL1251/AK1251)^$E1269*((AL1251+AL1260)/(AK1251+AK1260))^$F1269</f>
        <v/>
      </c>
      <c r="AM1269" s="40">
        <f>AL1269*$G1269*(1+AM$7)^$D1269*(AM1251/AL1251)^$E1269*((AM1251+AM1260)/(AL1251+AL1260))^$F1269</f>
        <v/>
      </c>
      <c r="AN1269" s="40">
        <f>AM1269*$G1269*(1+AN$7)^$D1269*(AN1251/AM1251)^$E1269*((AN1251+AN1260)/(AM1251+AM1260))^$F1269</f>
        <v/>
      </c>
      <c r="AO1269" s="40">
        <f>AN1269*$G1269*(1+AO$7)^$D1269*(AO1251/AN1251)^$E1269*((AO1251+AO1260)/(AN1251+AN1260))^$F1269</f>
        <v/>
      </c>
      <c r="AP1269" s="40">
        <f>AO1269*$G1269*(1+AP$7)^$D1269*(AP1251/AO1251)^$E1269*((AP1251+AP1260)/(AO1251+AO1260))^$F1269</f>
        <v/>
      </c>
      <c r="AQ1269" s="40">
        <f>AP1269*$G1269*(1+AQ$7)^$D1269*(AQ1251/AP1251)^$E1269*((AQ1251+AQ1260)/(AP1251+AP1260))^$F1269</f>
        <v/>
      </c>
      <c r="AR1269" s="40">
        <f>AQ1269*$G1269*(1+AR$7)^$D1269*(AR1251/AQ1251)^$E1269*((AR1251+AR1260)/(AQ1251+AQ1260))^$F1269</f>
        <v/>
      </c>
      <c r="AS1269" s="40">
        <f>AR1269*$G1269*(1+AS$7)^$D1269*(AS1251/AR1251)^$E1269*((AS1251+AS1260)/(AR1251+AR1260))^$F1269</f>
        <v/>
      </c>
      <c r="AT1269" s="40">
        <f>AS1269*$G1269*(1+AT$7)^$D1269*(AT1251/AS1251)^$E1269*((AT1251+AT1260)/(AS1251+AS1260))^$F1269</f>
        <v/>
      </c>
      <c r="AU1269" s="40">
        <f>AT1269*$G1269*(1+AU$7)^$D1269*(AU1251/AT1251)^$E1269*((AU1251+AU1260)/(AT1251+AT1260))^$F1269</f>
        <v/>
      </c>
      <c r="AV1269" s="40">
        <f>AU1269*$G1269*(1+AV$7)^$D1269*(AV1251/AU1251)^$E1269*((AV1251+AV1260)/(AU1251+AU1260))^$F1269</f>
        <v/>
      </c>
      <c r="AW1269" s="40">
        <f>AV1269*$G1269*(1+AW$7)^$D1269*(AW1251/AV1251)^$E1269*((AW1251+AW1260)/(AV1251+AV1260))^$F1269</f>
        <v/>
      </c>
      <c r="AX1269" s="40">
        <f>AW1269*$G1269*(1+AX$7)^$D1269*(AX1251/AW1251)^$E1269*((AX1251+AX1260)/(AW1251+AW1260))^$F1269</f>
        <v/>
      </c>
      <c r="AY1269" s="40">
        <f>AX1269*$G1269*(1+AY$7)^$D1269*(AY1251/AX1251)^$E1269*((AY1251+AY1260)/(AX1251+AX1260))^$F1269</f>
        <v/>
      </c>
    </row>
    <row r="1270" hidden="1" outlineLevel="2">
      <c r="A1270" s="14" t="inlineStr">
        <is>
          <t>ener</t>
        </is>
      </c>
      <c r="B1270" s="14" t="inlineStr">
        <is>
          <t>gso</t>
        </is>
      </c>
      <c r="C1270" s="14" t="inlineStr">
        <is>
          <t>nav</t>
        </is>
      </c>
      <c r="D1270" s="36">
        <f>INDEX(Inputs!$O$5:$O$132,MATCH($B1270&amp;"|"&amp;$C1270,Inputs!$A$5:$A$132,0))</f>
        <v/>
      </c>
      <c r="E1270" s="36">
        <f>INDEX(Inputs!$P$5:$P$132,MATCH($B1270&amp;"|"&amp;$C1270,Inputs!$A$5:$A$132,0))</f>
        <v/>
      </c>
      <c r="F1270" s="36">
        <f>INDEX(Inputs!$T$5:$T$132,MATCH($B1270&amp;"|"&amp;$C1270,Inputs!$A$5:$A$132,0))</f>
        <v/>
      </c>
      <c r="G1270" s="36">
        <f>INDEX(Inputs!$S$5:$S$132,MATCH($B1270&amp;"|"&amp;$C1270,Inputs!$A$5:$A$132,0))</f>
        <v/>
      </c>
      <c r="H1270" s="14">
        <f>INDEX(VarLab,MATCH($A1270,VarKey,0))&amp;INDEX(MemLab,MATCH($C1270&amp;"|"&amp;$B1270,MemKey,0))</f>
        <v/>
      </c>
      <c r="I1270" s="14">
        <f>INDEX(VarUnit,MATCH($A1270,VarKey,0))</f>
        <v/>
      </c>
      <c r="J1270" s="14">
        <f>INDEX(VarSrc,MATCH($A1270,VarKey,0))</f>
        <v/>
      </c>
      <c r="K1270" s="11">
        <f>CodePrefix&amp;$A1270&amp;IF($C1270="","","."&amp;$C1270&amp;"."&amp;$B1270)&amp;INDEX(VarEnd,MATCH($A1270,VarKey,0))&amp;K$5</f>
        <v/>
      </c>
      <c r="L1270" s="39">
        <f>INDEX(Inputs!$X$5:$X$132,MATCH($B1270&amp;"|"&amp;$C1270,Inputs!$A$5:$A$132,0))</f>
        <v/>
      </c>
      <c r="M1270" s="40">
        <f>L1270*$G1270*(1+M$7)^$D1270*(M1252/L1252)^$E1270*((M1252+M1261)/(L1252+L1261))^$F1270</f>
        <v/>
      </c>
      <c r="N1270" s="40">
        <f>M1270*$G1270*(1+N$7)^$D1270*(N1252/M1252)^$E1270*((N1252+N1261)/(M1252+M1261))^$F1270</f>
        <v/>
      </c>
      <c r="O1270" s="40">
        <f>N1270*$G1270*(1+O$7)^$D1270*(O1252/N1252)^$E1270*((O1252+O1261)/(N1252+N1261))^$F1270</f>
        <v/>
      </c>
      <c r="P1270" s="40">
        <f>O1270*$G1270*(1+P$7)^$D1270*(P1252/O1252)^$E1270*((P1252+P1261)/(O1252+O1261))^$F1270</f>
        <v/>
      </c>
      <c r="Q1270" s="40">
        <f>P1270*$G1270*(1+Q$7)^$D1270*(Q1252/P1252)^$E1270*((Q1252+Q1261)/(P1252+P1261))^$F1270</f>
        <v/>
      </c>
      <c r="R1270" s="40">
        <f>Q1270*$G1270*(1+R$7)^$D1270*(R1252/Q1252)^$E1270*((R1252+R1261)/(Q1252+Q1261))^$F1270</f>
        <v/>
      </c>
      <c r="S1270" s="40">
        <f>R1270*$G1270*(1+S$7)^$D1270*(S1252/R1252)^$E1270*((S1252+S1261)/(R1252+R1261))^$F1270</f>
        <v/>
      </c>
      <c r="T1270" s="40">
        <f>S1270*$G1270*(1+T$7)^$D1270*(T1252/S1252)^$E1270*((T1252+T1261)/(S1252+S1261))^$F1270</f>
        <v/>
      </c>
      <c r="U1270" s="40">
        <f>T1270*$G1270*(1+U$7)^$D1270*(U1252/T1252)^$E1270*((U1252+U1261)/(T1252+T1261))^$F1270</f>
        <v/>
      </c>
      <c r="V1270" s="40">
        <f>U1270*$G1270*(1+V$7)^$D1270*(V1252/U1252)^$E1270*((V1252+V1261)/(U1252+U1261))^$F1270</f>
        <v/>
      </c>
      <c r="W1270" s="40">
        <f>V1270*$G1270*(1+W$7)^$D1270*(W1252/V1252)^$E1270*((W1252+W1261)/(V1252+V1261))^$F1270</f>
        <v/>
      </c>
      <c r="X1270" s="40">
        <f>W1270*$G1270*(1+X$7)^$D1270*(X1252/W1252)^$E1270*((X1252+X1261)/(W1252+W1261))^$F1270</f>
        <v/>
      </c>
      <c r="Y1270" s="40">
        <f>X1270*$G1270*(1+Y$7)^$D1270*(Y1252/X1252)^$E1270*((Y1252+Y1261)/(X1252+X1261))^$F1270</f>
        <v/>
      </c>
      <c r="Z1270" s="40">
        <f>Y1270*$G1270*(1+Z$7)^$D1270*(Z1252/Y1252)^$E1270*((Z1252+Z1261)/(Y1252+Y1261))^$F1270</f>
        <v/>
      </c>
      <c r="AA1270" s="40">
        <f>Z1270*$G1270*(1+AA$7)^$D1270*(AA1252/Z1252)^$E1270*((AA1252+AA1261)/(Z1252+Z1261))^$F1270</f>
        <v/>
      </c>
      <c r="AB1270" s="40">
        <f>AA1270*$G1270*(1+AB$7)^$D1270*(AB1252/AA1252)^$E1270*((AB1252+AB1261)/(AA1252+AA1261))^$F1270</f>
        <v/>
      </c>
      <c r="AC1270" s="40">
        <f>AB1270*$G1270*(1+AC$7)^$D1270*(AC1252/AB1252)^$E1270*((AC1252+AC1261)/(AB1252+AB1261))^$F1270</f>
        <v/>
      </c>
      <c r="AD1270" s="40">
        <f>AC1270*$G1270*(1+AD$7)^$D1270*(AD1252/AC1252)^$E1270*((AD1252+AD1261)/(AC1252+AC1261))^$F1270</f>
        <v/>
      </c>
      <c r="AF1270" s="11">
        <f>CodePrefix&amp;$A1270&amp;IF($C1270="","","."&amp;$C1270&amp;"."&amp;$B1270)&amp;INDEX(VarEnd,MATCH($A1270,VarKey,0))&amp;AF$5</f>
        <v/>
      </c>
      <c r="AG1270" s="39">
        <f>INDEX(Inputs!$X$5:$X$132,MATCH($B1270&amp;"|"&amp;$C1270,Inputs!$A$5:$A$132,0))</f>
        <v/>
      </c>
      <c r="AH1270" s="40">
        <f>AG1270*$G1270*(1+AH$7)^$D1270*(AH1252/AG1252)^$E1270*((AH1252+AH1261)/(AG1252+AG1261))^$F1270</f>
        <v/>
      </c>
      <c r="AI1270" s="40">
        <f>AH1270*$G1270*(1+AI$7)^$D1270*(AI1252/AH1252)^$E1270*((AI1252+AI1261)/(AH1252+AH1261))^$F1270</f>
        <v/>
      </c>
      <c r="AJ1270" s="40">
        <f>AI1270*$G1270*(1+AJ$7)^$D1270*(AJ1252/AI1252)^$E1270*((AJ1252+AJ1261)/(AI1252+AI1261))^$F1270</f>
        <v/>
      </c>
      <c r="AK1270" s="40">
        <f>AJ1270*$G1270*(1+AK$7)^$D1270*(AK1252/AJ1252)^$E1270*((AK1252+AK1261)/(AJ1252+AJ1261))^$F1270</f>
        <v/>
      </c>
      <c r="AL1270" s="40">
        <f>AK1270*$G1270*(1+AL$7)^$D1270*(AL1252/AK1252)^$E1270*((AL1252+AL1261)/(AK1252+AK1261))^$F1270</f>
        <v/>
      </c>
      <c r="AM1270" s="40">
        <f>AL1270*$G1270*(1+AM$7)^$D1270*(AM1252/AL1252)^$E1270*((AM1252+AM1261)/(AL1252+AL1261))^$F1270</f>
        <v/>
      </c>
      <c r="AN1270" s="40">
        <f>AM1270*$G1270*(1+AN$7)^$D1270*(AN1252/AM1252)^$E1270*((AN1252+AN1261)/(AM1252+AM1261))^$F1270</f>
        <v/>
      </c>
      <c r="AO1270" s="40">
        <f>AN1270*$G1270*(1+AO$7)^$D1270*(AO1252/AN1252)^$E1270*((AO1252+AO1261)/(AN1252+AN1261))^$F1270</f>
        <v/>
      </c>
      <c r="AP1270" s="40">
        <f>AO1270*$G1270*(1+AP$7)^$D1270*(AP1252/AO1252)^$E1270*((AP1252+AP1261)/(AO1252+AO1261))^$F1270</f>
        <v/>
      </c>
      <c r="AQ1270" s="40">
        <f>AP1270*$G1270*(1+AQ$7)^$D1270*(AQ1252/AP1252)^$E1270*((AQ1252+AQ1261)/(AP1252+AP1261))^$F1270</f>
        <v/>
      </c>
      <c r="AR1270" s="40">
        <f>AQ1270*$G1270*(1+AR$7)^$D1270*(AR1252/AQ1252)^$E1270*((AR1252+AR1261)/(AQ1252+AQ1261))^$F1270</f>
        <v/>
      </c>
      <c r="AS1270" s="40">
        <f>AR1270*$G1270*(1+AS$7)^$D1270*(AS1252/AR1252)^$E1270*((AS1252+AS1261)/(AR1252+AR1261))^$F1270</f>
        <v/>
      </c>
      <c r="AT1270" s="40">
        <f>AS1270*$G1270*(1+AT$7)^$D1270*(AT1252/AS1252)^$E1270*((AT1252+AT1261)/(AS1252+AS1261))^$F1270</f>
        <v/>
      </c>
      <c r="AU1270" s="40">
        <f>AT1270*$G1270*(1+AU$7)^$D1270*(AU1252/AT1252)^$E1270*((AU1252+AU1261)/(AT1252+AT1261))^$F1270</f>
        <v/>
      </c>
      <c r="AV1270" s="40">
        <f>AU1270*$G1270*(1+AV$7)^$D1270*(AV1252/AU1252)^$E1270*((AV1252+AV1261)/(AU1252+AU1261))^$F1270</f>
        <v/>
      </c>
      <c r="AW1270" s="40">
        <f>AV1270*$G1270*(1+AW$7)^$D1270*(AW1252/AV1252)^$E1270*((AW1252+AW1261)/(AV1252+AV1261))^$F1270</f>
        <v/>
      </c>
      <c r="AX1270" s="40">
        <f>AW1270*$G1270*(1+AX$7)^$D1270*(AX1252/AW1252)^$E1270*((AX1252+AX1261)/(AW1252+AW1261))^$F1270</f>
        <v/>
      </c>
      <c r="AY1270" s="40">
        <f>AX1270*$G1270*(1+AY$7)^$D1270*(AY1252/AX1252)^$E1270*((AY1252+AY1261)/(AX1252+AX1261))^$F1270</f>
        <v/>
      </c>
    </row>
    <row r="1271" hidden="1" outlineLevel="2">
      <c r="A1271" s="14" t="inlineStr">
        <is>
          <t>ener</t>
        </is>
      </c>
      <c r="B1271" s="14" t="inlineStr">
        <is>
          <t>die</t>
        </is>
      </c>
      <c r="C1271" s="14" t="inlineStr">
        <is>
          <t>nav</t>
        </is>
      </c>
      <c r="D1271" s="36">
        <f>INDEX(Inputs!$O$5:$O$132,MATCH($B1271&amp;"|"&amp;$C1271,Inputs!$A$5:$A$132,0))</f>
        <v/>
      </c>
      <c r="E1271" s="36">
        <f>INDEX(Inputs!$P$5:$P$132,MATCH($B1271&amp;"|"&amp;$C1271,Inputs!$A$5:$A$132,0))</f>
        <v/>
      </c>
      <c r="F1271" s="36">
        <f>INDEX(Inputs!$T$5:$T$132,MATCH($B1271&amp;"|"&amp;$C1271,Inputs!$A$5:$A$132,0))</f>
        <v/>
      </c>
      <c r="G1271" s="36">
        <f>INDEX(Inputs!$S$5:$S$132,MATCH($B1271&amp;"|"&amp;$C1271,Inputs!$A$5:$A$132,0))</f>
        <v/>
      </c>
      <c r="H1271" s="14">
        <f>INDEX(VarLab,MATCH($A1271,VarKey,0))&amp;INDEX(MemLab,MATCH($C1271&amp;"|"&amp;$B1271,MemKey,0))</f>
        <v/>
      </c>
      <c r="I1271" s="14">
        <f>INDEX(VarUnit,MATCH($A1271,VarKey,0))</f>
        <v/>
      </c>
      <c r="J1271" s="14">
        <f>INDEX(VarSrc,MATCH($A1271,VarKey,0))</f>
        <v/>
      </c>
      <c r="K1271" s="11">
        <f>CodePrefix&amp;$A1271&amp;IF($C1271="","","."&amp;$C1271&amp;"."&amp;$B1271)&amp;INDEX(VarEnd,MATCH($A1271,VarKey,0))&amp;K$5</f>
        <v/>
      </c>
      <c r="L1271" s="39">
        <f>INDEX(Inputs!$X$5:$X$132,MATCH($B1271&amp;"|"&amp;$C1271,Inputs!$A$5:$A$132,0))</f>
        <v/>
      </c>
      <c r="M1271" s="40">
        <f>L1271*$G1271*(1+M$7)^$D1271*(M1253/L1253)^$E1271*((M1253+M1262)/(L1253+L1262))^$F1271</f>
        <v/>
      </c>
      <c r="N1271" s="40">
        <f>M1271*$G1271*(1+N$7)^$D1271*(N1253/M1253)^$E1271*((N1253+N1262)/(M1253+M1262))^$F1271</f>
        <v/>
      </c>
      <c r="O1271" s="40">
        <f>N1271*$G1271*(1+O$7)^$D1271*(O1253/N1253)^$E1271*((O1253+O1262)/(N1253+N1262))^$F1271</f>
        <v/>
      </c>
      <c r="P1271" s="40">
        <f>O1271*$G1271*(1+P$7)^$D1271*(P1253/O1253)^$E1271*((P1253+P1262)/(O1253+O1262))^$F1271</f>
        <v/>
      </c>
      <c r="Q1271" s="40">
        <f>P1271*$G1271*(1+Q$7)^$D1271*(Q1253/P1253)^$E1271*((Q1253+Q1262)/(P1253+P1262))^$F1271</f>
        <v/>
      </c>
      <c r="R1271" s="40">
        <f>Q1271*$G1271*(1+R$7)^$D1271*(R1253/Q1253)^$E1271*((R1253+R1262)/(Q1253+Q1262))^$F1271</f>
        <v/>
      </c>
      <c r="S1271" s="40">
        <f>R1271*$G1271*(1+S$7)^$D1271*(S1253/R1253)^$E1271*((S1253+S1262)/(R1253+R1262))^$F1271</f>
        <v/>
      </c>
      <c r="T1271" s="40">
        <f>S1271*$G1271*(1+T$7)^$D1271*(T1253/S1253)^$E1271*((T1253+T1262)/(S1253+S1262))^$F1271</f>
        <v/>
      </c>
      <c r="U1271" s="40">
        <f>T1271*$G1271*(1+U$7)^$D1271*(U1253/T1253)^$E1271*((U1253+U1262)/(T1253+T1262))^$F1271</f>
        <v/>
      </c>
      <c r="V1271" s="40">
        <f>U1271*$G1271*(1+V$7)^$D1271*(V1253/U1253)^$E1271*((V1253+V1262)/(U1253+U1262))^$F1271</f>
        <v/>
      </c>
      <c r="W1271" s="40">
        <f>V1271*$G1271*(1+W$7)^$D1271*(W1253/V1253)^$E1271*((W1253+W1262)/(V1253+V1262))^$F1271</f>
        <v/>
      </c>
      <c r="X1271" s="40">
        <f>W1271*$G1271*(1+X$7)^$D1271*(X1253/W1253)^$E1271*((X1253+X1262)/(W1253+W1262))^$F1271</f>
        <v/>
      </c>
      <c r="Y1271" s="40">
        <f>X1271*$G1271*(1+Y$7)^$D1271*(Y1253/X1253)^$E1271*((Y1253+Y1262)/(X1253+X1262))^$F1271</f>
        <v/>
      </c>
      <c r="Z1271" s="40">
        <f>Y1271*$G1271*(1+Z$7)^$D1271*(Z1253/Y1253)^$E1271*((Z1253+Z1262)/(Y1253+Y1262))^$F1271</f>
        <v/>
      </c>
      <c r="AA1271" s="40">
        <f>Z1271*$G1271*(1+AA$7)^$D1271*(AA1253/Z1253)^$E1271*((AA1253+AA1262)/(Z1253+Z1262))^$F1271</f>
        <v/>
      </c>
      <c r="AB1271" s="40">
        <f>AA1271*$G1271*(1+AB$7)^$D1271*(AB1253/AA1253)^$E1271*((AB1253+AB1262)/(AA1253+AA1262))^$F1271</f>
        <v/>
      </c>
      <c r="AC1271" s="40">
        <f>AB1271*$G1271*(1+AC$7)^$D1271*(AC1253/AB1253)^$E1271*((AC1253+AC1262)/(AB1253+AB1262))^$F1271</f>
        <v/>
      </c>
      <c r="AD1271" s="40">
        <f>AC1271*$G1271*(1+AD$7)^$D1271*(AD1253/AC1253)^$E1271*((AD1253+AD1262)/(AC1253+AC1262))^$F1271</f>
        <v/>
      </c>
      <c r="AF1271" s="11">
        <f>CodePrefix&amp;$A1271&amp;IF($C1271="","","."&amp;$C1271&amp;"."&amp;$B1271)&amp;INDEX(VarEnd,MATCH($A1271,VarKey,0))&amp;AF$5</f>
        <v/>
      </c>
      <c r="AG1271" s="39">
        <f>INDEX(Inputs!$X$5:$X$132,MATCH($B1271&amp;"|"&amp;$C1271,Inputs!$A$5:$A$132,0))</f>
        <v/>
      </c>
      <c r="AH1271" s="40">
        <f>AG1271*$G1271*(1+AH$7)^$D1271*(AH1253/AG1253)^$E1271*((AH1253+AH1262)/(AG1253+AG1262))^$F1271</f>
        <v/>
      </c>
      <c r="AI1271" s="40">
        <f>AH1271*$G1271*(1+AI$7)^$D1271*(AI1253/AH1253)^$E1271*((AI1253+AI1262)/(AH1253+AH1262))^$F1271</f>
        <v/>
      </c>
      <c r="AJ1271" s="40">
        <f>AI1271*$G1271*(1+AJ$7)^$D1271*(AJ1253/AI1253)^$E1271*((AJ1253+AJ1262)/(AI1253+AI1262))^$F1271</f>
        <v/>
      </c>
      <c r="AK1271" s="40">
        <f>AJ1271*$G1271*(1+AK$7)^$D1271*(AK1253/AJ1253)^$E1271*((AK1253+AK1262)/(AJ1253+AJ1262))^$F1271</f>
        <v/>
      </c>
      <c r="AL1271" s="40">
        <f>AK1271*$G1271*(1+AL$7)^$D1271*(AL1253/AK1253)^$E1271*((AL1253+AL1262)/(AK1253+AK1262))^$F1271</f>
        <v/>
      </c>
      <c r="AM1271" s="40">
        <f>AL1271*$G1271*(1+AM$7)^$D1271*(AM1253/AL1253)^$E1271*((AM1253+AM1262)/(AL1253+AL1262))^$F1271</f>
        <v/>
      </c>
      <c r="AN1271" s="40">
        <f>AM1271*$G1271*(1+AN$7)^$D1271*(AN1253/AM1253)^$E1271*((AN1253+AN1262)/(AM1253+AM1262))^$F1271</f>
        <v/>
      </c>
      <c r="AO1271" s="40">
        <f>AN1271*$G1271*(1+AO$7)^$D1271*(AO1253/AN1253)^$E1271*((AO1253+AO1262)/(AN1253+AN1262))^$F1271</f>
        <v/>
      </c>
      <c r="AP1271" s="40">
        <f>AO1271*$G1271*(1+AP$7)^$D1271*(AP1253/AO1253)^$E1271*((AP1253+AP1262)/(AO1253+AO1262))^$F1271</f>
        <v/>
      </c>
      <c r="AQ1271" s="40">
        <f>AP1271*$G1271*(1+AQ$7)^$D1271*(AQ1253/AP1253)^$E1271*((AQ1253+AQ1262)/(AP1253+AP1262))^$F1271</f>
        <v/>
      </c>
      <c r="AR1271" s="40">
        <f>AQ1271*$G1271*(1+AR$7)^$D1271*(AR1253/AQ1253)^$E1271*((AR1253+AR1262)/(AQ1253+AQ1262))^$F1271</f>
        <v/>
      </c>
      <c r="AS1271" s="40">
        <f>AR1271*$G1271*(1+AS$7)^$D1271*(AS1253/AR1253)^$E1271*((AS1253+AS1262)/(AR1253+AR1262))^$F1271</f>
        <v/>
      </c>
      <c r="AT1271" s="40">
        <f>AS1271*$G1271*(1+AT$7)^$D1271*(AT1253/AS1253)^$E1271*((AT1253+AT1262)/(AS1253+AS1262))^$F1271</f>
        <v/>
      </c>
      <c r="AU1271" s="40">
        <f>AT1271*$G1271*(1+AU$7)^$D1271*(AU1253/AT1253)^$E1271*((AU1253+AU1262)/(AT1253+AT1262))^$F1271</f>
        <v/>
      </c>
      <c r="AV1271" s="40">
        <f>AU1271*$G1271*(1+AV$7)^$D1271*(AV1253/AU1253)^$E1271*((AV1253+AV1262)/(AU1253+AU1262))^$F1271</f>
        <v/>
      </c>
      <c r="AW1271" s="40">
        <f>AV1271*$G1271*(1+AW$7)^$D1271*(AW1253/AV1253)^$E1271*((AW1253+AW1262)/(AV1253+AV1262))^$F1271</f>
        <v/>
      </c>
      <c r="AX1271" s="40">
        <f>AW1271*$G1271*(1+AX$7)^$D1271*(AX1253/AW1253)^$E1271*((AX1253+AX1262)/(AW1253+AW1262))^$F1271</f>
        <v/>
      </c>
      <c r="AY1271" s="40">
        <f>AX1271*$G1271*(1+AY$7)^$D1271*(AY1253/AX1253)^$E1271*((AY1253+AY1262)/(AX1253+AX1262))^$F1271</f>
        <v/>
      </c>
    </row>
    <row r="1272" hidden="1" outlineLevel="2">
      <c r="A1272" s="14" t="inlineStr">
        <is>
          <t>ener</t>
        </is>
      </c>
      <c r="B1272" s="14" t="inlineStr">
        <is>
          <t>lpg</t>
        </is>
      </c>
      <c r="C1272" s="14" t="inlineStr">
        <is>
          <t>nav</t>
        </is>
      </c>
      <c r="D1272" s="36">
        <f>INDEX(Inputs!$O$5:$O$132,MATCH($B1272&amp;"|"&amp;$C1272,Inputs!$A$5:$A$132,0))</f>
        <v/>
      </c>
      <c r="E1272" s="36">
        <f>INDEX(Inputs!$P$5:$P$132,MATCH($B1272&amp;"|"&amp;$C1272,Inputs!$A$5:$A$132,0))</f>
        <v/>
      </c>
      <c r="F1272" s="36">
        <f>INDEX(Inputs!$T$5:$T$132,MATCH($B1272&amp;"|"&amp;$C1272,Inputs!$A$5:$A$132,0))</f>
        <v/>
      </c>
      <c r="G1272" s="36">
        <f>INDEX(Inputs!$S$5:$S$132,MATCH($B1272&amp;"|"&amp;$C1272,Inputs!$A$5:$A$132,0))</f>
        <v/>
      </c>
      <c r="H1272" s="14">
        <f>INDEX(VarLab,MATCH($A1272,VarKey,0))&amp;INDEX(MemLab,MATCH($C1272&amp;"|"&amp;$B1272,MemKey,0))</f>
        <v/>
      </c>
      <c r="I1272" s="14">
        <f>INDEX(VarUnit,MATCH($A1272,VarKey,0))</f>
        <v/>
      </c>
      <c r="J1272" s="14">
        <f>INDEX(VarSrc,MATCH($A1272,VarKey,0))</f>
        <v/>
      </c>
      <c r="K1272" s="11">
        <f>CodePrefix&amp;$A1272&amp;IF($C1272="","","."&amp;$C1272&amp;"."&amp;$B1272)&amp;INDEX(VarEnd,MATCH($A1272,VarKey,0))&amp;K$5</f>
        <v/>
      </c>
      <c r="L1272" s="39">
        <f>INDEX(Inputs!$X$5:$X$132,MATCH($B1272&amp;"|"&amp;$C1272,Inputs!$A$5:$A$132,0))</f>
        <v/>
      </c>
      <c r="M1272" s="40">
        <f>L1272*$G1272*(1+M$7)^$D1272*(M1254/L1254)^$E1272*((M1254+M1263)/(L1254+L1263))^$F1272</f>
        <v/>
      </c>
      <c r="N1272" s="40">
        <f>M1272*$G1272*(1+N$7)^$D1272*(N1254/M1254)^$E1272*((N1254+N1263)/(M1254+M1263))^$F1272</f>
        <v/>
      </c>
      <c r="O1272" s="40">
        <f>N1272*$G1272*(1+O$7)^$D1272*(O1254/N1254)^$E1272*((O1254+O1263)/(N1254+N1263))^$F1272</f>
        <v/>
      </c>
      <c r="P1272" s="40">
        <f>O1272*$G1272*(1+P$7)^$D1272*(P1254/O1254)^$E1272*((P1254+P1263)/(O1254+O1263))^$F1272</f>
        <v/>
      </c>
      <c r="Q1272" s="40">
        <f>P1272*$G1272*(1+Q$7)^$D1272*(Q1254/P1254)^$E1272*((Q1254+Q1263)/(P1254+P1263))^$F1272</f>
        <v/>
      </c>
      <c r="R1272" s="40">
        <f>Q1272*$G1272*(1+R$7)^$D1272*(R1254/Q1254)^$E1272*((R1254+R1263)/(Q1254+Q1263))^$F1272</f>
        <v/>
      </c>
      <c r="S1272" s="40">
        <f>R1272*$G1272*(1+S$7)^$D1272*(S1254/R1254)^$E1272*((S1254+S1263)/(R1254+R1263))^$F1272</f>
        <v/>
      </c>
      <c r="T1272" s="40">
        <f>S1272*$G1272*(1+T$7)^$D1272*(T1254/S1254)^$E1272*((T1254+T1263)/(S1254+S1263))^$F1272</f>
        <v/>
      </c>
      <c r="U1272" s="40">
        <f>T1272*$G1272*(1+U$7)^$D1272*(U1254/T1254)^$E1272*((U1254+U1263)/(T1254+T1263))^$F1272</f>
        <v/>
      </c>
      <c r="V1272" s="40">
        <f>U1272*$G1272*(1+V$7)^$D1272*(V1254/U1254)^$E1272*((V1254+V1263)/(U1254+U1263))^$F1272</f>
        <v/>
      </c>
      <c r="W1272" s="40">
        <f>V1272*$G1272*(1+W$7)^$D1272*(W1254/V1254)^$E1272*((W1254+W1263)/(V1254+V1263))^$F1272</f>
        <v/>
      </c>
      <c r="X1272" s="40">
        <f>W1272*$G1272*(1+X$7)^$D1272*(X1254/W1254)^$E1272*((X1254+X1263)/(W1254+W1263))^$F1272</f>
        <v/>
      </c>
      <c r="Y1272" s="40">
        <f>X1272*$G1272*(1+Y$7)^$D1272*(Y1254/X1254)^$E1272*((Y1254+Y1263)/(X1254+X1263))^$F1272</f>
        <v/>
      </c>
      <c r="Z1272" s="40">
        <f>Y1272*$G1272*(1+Z$7)^$D1272*(Z1254/Y1254)^$E1272*((Z1254+Z1263)/(Y1254+Y1263))^$F1272</f>
        <v/>
      </c>
      <c r="AA1272" s="40">
        <f>Z1272*$G1272*(1+AA$7)^$D1272*(AA1254/Z1254)^$E1272*((AA1254+AA1263)/(Z1254+Z1263))^$F1272</f>
        <v/>
      </c>
      <c r="AB1272" s="40">
        <f>AA1272*$G1272*(1+AB$7)^$D1272*(AB1254/AA1254)^$E1272*((AB1254+AB1263)/(AA1254+AA1263))^$F1272</f>
        <v/>
      </c>
      <c r="AC1272" s="40">
        <f>AB1272*$G1272*(1+AC$7)^$D1272*(AC1254/AB1254)^$E1272*((AC1254+AC1263)/(AB1254+AB1263))^$F1272</f>
        <v/>
      </c>
      <c r="AD1272" s="40">
        <f>AC1272*$G1272*(1+AD$7)^$D1272*(AD1254/AC1254)^$E1272*((AD1254+AD1263)/(AC1254+AC1263))^$F1272</f>
        <v/>
      </c>
      <c r="AF1272" s="11">
        <f>CodePrefix&amp;$A1272&amp;IF($C1272="","","."&amp;$C1272&amp;"."&amp;$B1272)&amp;INDEX(VarEnd,MATCH($A1272,VarKey,0))&amp;AF$5</f>
        <v/>
      </c>
      <c r="AG1272" s="39">
        <f>INDEX(Inputs!$X$5:$X$132,MATCH($B1272&amp;"|"&amp;$C1272,Inputs!$A$5:$A$132,0))</f>
        <v/>
      </c>
      <c r="AH1272" s="40">
        <f>AG1272*$G1272*(1+AH$7)^$D1272*(AH1254/AG1254)^$E1272*((AH1254+AH1263)/(AG1254+AG1263))^$F1272</f>
        <v/>
      </c>
      <c r="AI1272" s="40">
        <f>AH1272*$G1272*(1+AI$7)^$D1272*(AI1254/AH1254)^$E1272*((AI1254+AI1263)/(AH1254+AH1263))^$F1272</f>
        <v/>
      </c>
      <c r="AJ1272" s="40">
        <f>AI1272*$G1272*(1+AJ$7)^$D1272*(AJ1254/AI1254)^$E1272*((AJ1254+AJ1263)/(AI1254+AI1263))^$F1272</f>
        <v/>
      </c>
      <c r="AK1272" s="40">
        <f>AJ1272*$G1272*(1+AK$7)^$D1272*(AK1254/AJ1254)^$E1272*((AK1254+AK1263)/(AJ1254+AJ1263))^$F1272</f>
        <v/>
      </c>
      <c r="AL1272" s="40">
        <f>AK1272*$G1272*(1+AL$7)^$D1272*(AL1254/AK1254)^$E1272*((AL1254+AL1263)/(AK1254+AK1263))^$F1272</f>
        <v/>
      </c>
      <c r="AM1272" s="40">
        <f>AL1272*$G1272*(1+AM$7)^$D1272*(AM1254/AL1254)^$E1272*((AM1254+AM1263)/(AL1254+AL1263))^$F1272</f>
        <v/>
      </c>
      <c r="AN1272" s="40">
        <f>AM1272*$G1272*(1+AN$7)^$D1272*(AN1254/AM1254)^$E1272*((AN1254+AN1263)/(AM1254+AM1263))^$F1272</f>
        <v/>
      </c>
      <c r="AO1272" s="40">
        <f>AN1272*$G1272*(1+AO$7)^$D1272*(AO1254/AN1254)^$E1272*((AO1254+AO1263)/(AN1254+AN1263))^$F1272</f>
        <v/>
      </c>
      <c r="AP1272" s="40">
        <f>AO1272*$G1272*(1+AP$7)^$D1272*(AP1254/AO1254)^$E1272*((AP1254+AP1263)/(AO1254+AO1263))^$F1272</f>
        <v/>
      </c>
      <c r="AQ1272" s="40">
        <f>AP1272*$G1272*(1+AQ$7)^$D1272*(AQ1254/AP1254)^$E1272*((AQ1254+AQ1263)/(AP1254+AP1263))^$F1272</f>
        <v/>
      </c>
      <c r="AR1272" s="40">
        <f>AQ1272*$G1272*(1+AR$7)^$D1272*(AR1254/AQ1254)^$E1272*((AR1254+AR1263)/(AQ1254+AQ1263))^$F1272</f>
        <v/>
      </c>
      <c r="AS1272" s="40">
        <f>AR1272*$G1272*(1+AS$7)^$D1272*(AS1254/AR1254)^$E1272*((AS1254+AS1263)/(AR1254+AR1263))^$F1272</f>
        <v/>
      </c>
      <c r="AT1272" s="40">
        <f>AS1272*$G1272*(1+AT$7)^$D1272*(AT1254/AS1254)^$E1272*((AT1254+AT1263)/(AS1254+AS1263))^$F1272</f>
        <v/>
      </c>
      <c r="AU1272" s="40">
        <f>AT1272*$G1272*(1+AU$7)^$D1272*(AU1254/AT1254)^$E1272*((AU1254+AU1263)/(AT1254+AT1263))^$F1272</f>
        <v/>
      </c>
      <c r="AV1272" s="40">
        <f>AU1272*$G1272*(1+AV$7)^$D1272*(AV1254/AU1254)^$E1272*((AV1254+AV1263)/(AU1254+AU1263))^$F1272</f>
        <v/>
      </c>
      <c r="AW1272" s="40">
        <f>AV1272*$G1272*(1+AW$7)^$D1272*(AW1254/AV1254)^$E1272*((AW1254+AW1263)/(AV1254+AV1263))^$F1272</f>
        <v/>
      </c>
      <c r="AX1272" s="40">
        <f>AW1272*$G1272*(1+AX$7)^$D1272*(AX1254/AW1254)^$E1272*((AX1254+AX1263)/(AW1254+AW1263))^$F1272</f>
        <v/>
      </c>
      <c r="AY1272" s="40">
        <f>AX1272*$G1272*(1+AY$7)^$D1272*(AY1254/AX1254)^$E1272*((AY1254+AY1263)/(AX1254+AX1263))^$F1272</f>
        <v/>
      </c>
    </row>
    <row r="1273" hidden="1" outlineLevel="2">
      <c r="A1273" s="14" t="inlineStr">
        <is>
          <t>ener</t>
        </is>
      </c>
      <c r="B1273" s="14" t="inlineStr">
        <is>
          <t>ker</t>
        </is>
      </c>
      <c r="C1273" s="14" t="inlineStr">
        <is>
          <t>nav</t>
        </is>
      </c>
      <c r="D1273" s="36">
        <f>INDEX(Inputs!$O$5:$O$132,MATCH($B1273&amp;"|"&amp;$C1273,Inputs!$A$5:$A$132,0))</f>
        <v/>
      </c>
      <c r="E1273" s="36">
        <f>INDEX(Inputs!$P$5:$P$132,MATCH($B1273&amp;"|"&amp;$C1273,Inputs!$A$5:$A$132,0))</f>
        <v/>
      </c>
      <c r="F1273" s="36">
        <f>INDEX(Inputs!$T$5:$T$132,MATCH($B1273&amp;"|"&amp;$C1273,Inputs!$A$5:$A$132,0))</f>
        <v/>
      </c>
      <c r="G1273" s="36">
        <f>INDEX(Inputs!$S$5:$S$132,MATCH($B1273&amp;"|"&amp;$C1273,Inputs!$A$5:$A$132,0))</f>
        <v/>
      </c>
      <c r="H1273" s="14">
        <f>INDEX(VarLab,MATCH($A1273,VarKey,0))&amp;INDEX(MemLab,MATCH($C1273&amp;"|"&amp;$B1273,MemKey,0))</f>
        <v/>
      </c>
      <c r="I1273" s="14">
        <f>INDEX(VarUnit,MATCH($A1273,VarKey,0))</f>
        <v/>
      </c>
      <c r="J1273" s="14">
        <f>INDEX(VarSrc,MATCH($A1273,VarKey,0))</f>
        <v/>
      </c>
      <c r="K1273" s="11">
        <f>CodePrefix&amp;$A1273&amp;IF($C1273="","","."&amp;$C1273&amp;"."&amp;$B1273)&amp;INDEX(VarEnd,MATCH($A1273,VarKey,0))&amp;K$5</f>
        <v/>
      </c>
      <c r="L1273" s="39">
        <f>INDEX(Inputs!$X$5:$X$132,MATCH($B1273&amp;"|"&amp;$C1273,Inputs!$A$5:$A$132,0))</f>
        <v/>
      </c>
      <c r="M1273" s="40">
        <f>L1273*$G1273*(1+M$7)^$D1273*(M1255/L1255)^$E1273*((M1255+M1264)/(L1255+L1264))^$F1273</f>
        <v/>
      </c>
      <c r="N1273" s="40">
        <f>M1273*$G1273*(1+N$7)^$D1273*(N1255/M1255)^$E1273*((N1255+N1264)/(M1255+M1264))^$F1273</f>
        <v/>
      </c>
      <c r="O1273" s="40">
        <f>N1273*$G1273*(1+O$7)^$D1273*(O1255/N1255)^$E1273*((O1255+O1264)/(N1255+N1264))^$F1273</f>
        <v/>
      </c>
      <c r="P1273" s="40">
        <f>O1273*$G1273*(1+P$7)^$D1273*(P1255/O1255)^$E1273*((P1255+P1264)/(O1255+O1264))^$F1273</f>
        <v/>
      </c>
      <c r="Q1273" s="40">
        <f>P1273*$G1273*(1+Q$7)^$D1273*(Q1255/P1255)^$E1273*((Q1255+Q1264)/(P1255+P1264))^$F1273</f>
        <v/>
      </c>
      <c r="R1273" s="40">
        <f>Q1273*$G1273*(1+R$7)^$D1273*(R1255/Q1255)^$E1273*((R1255+R1264)/(Q1255+Q1264))^$F1273</f>
        <v/>
      </c>
      <c r="S1273" s="40">
        <f>R1273*$G1273*(1+S$7)^$D1273*(S1255/R1255)^$E1273*((S1255+S1264)/(R1255+R1264))^$F1273</f>
        <v/>
      </c>
      <c r="T1273" s="40">
        <f>S1273*$G1273*(1+T$7)^$D1273*(T1255/S1255)^$E1273*((T1255+T1264)/(S1255+S1264))^$F1273</f>
        <v/>
      </c>
      <c r="U1273" s="40">
        <f>T1273*$G1273*(1+U$7)^$D1273*(U1255/T1255)^$E1273*((U1255+U1264)/(T1255+T1264))^$F1273</f>
        <v/>
      </c>
      <c r="V1273" s="40">
        <f>U1273*$G1273*(1+V$7)^$D1273*(V1255/U1255)^$E1273*((V1255+V1264)/(U1255+U1264))^$F1273</f>
        <v/>
      </c>
      <c r="W1273" s="40">
        <f>V1273*$G1273*(1+W$7)^$D1273*(W1255/V1255)^$E1273*((W1255+W1264)/(V1255+V1264))^$F1273</f>
        <v/>
      </c>
      <c r="X1273" s="40">
        <f>W1273*$G1273*(1+X$7)^$D1273*(X1255/W1255)^$E1273*((X1255+X1264)/(W1255+W1264))^$F1273</f>
        <v/>
      </c>
      <c r="Y1273" s="40">
        <f>X1273*$G1273*(1+Y$7)^$D1273*(Y1255/X1255)^$E1273*((Y1255+Y1264)/(X1255+X1264))^$F1273</f>
        <v/>
      </c>
      <c r="Z1273" s="40">
        <f>Y1273*$G1273*(1+Z$7)^$D1273*(Z1255/Y1255)^$E1273*((Z1255+Z1264)/(Y1255+Y1264))^$F1273</f>
        <v/>
      </c>
      <c r="AA1273" s="40">
        <f>Z1273*$G1273*(1+AA$7)^$D1273*(AA1255/Z1255)^$E1273*((AA1255+AA1264)/(Z1255+Z1264))^$F1273</f>
        <v/>
      </c>
      <c r="AB1273" s="40">
        <f>AA1273*$G1273*(1+AB$7)^$D1273*(AB1255/AA1255)^$E1273*((AB1255+AB1264)/(AA1255+AA1264))^$F1273</f>
        <v/>
      </c>
      <c r="AC1273" s="40">
        <f>AB1273*$G1273*(1+AC$7)^$D1273*(AC1255/AB1255)^$E1273*((AC1255+AC1264)/(AB1255+AB1264))^$F1273</f>
        <v/>
      </c>
      <c r="AD1273" s="40">
        <f>AC1273*$G1273*(1+AD$7)^$D1273*(AD1255/AC1255)^$E1273*((AD1255+AD1264)/(AC1255+AC1264))^$F1273</f>
        <v/>
      </c>
      <c r="AF1273" s="11">
        <f>CodePrefix&amp;$A1273&amp;IF($C1273="","","."&amp;$C1273&amp;"."&amp;$B1273)&amp;INDEX(VarEnd,MATCH($A1273,VarKey,0))&amp;AF$5</f>
        <v/>
      </c>
      <c r="AG1273" s="39">
        <f>INDEX(Inputs!$X$5:$X$132,MATCH($B1273&amp;"|"&amp;$C1273,Inputs!$A$5:$A$132,0))</f>
        <v/>
      </c>
      <c r="AH1273" s="40">
        <f>AG1273*$G1273*(1+AH$7)^$D1273*(AH1255/AG1255)^$E1273*((AH1255+AH1264)/(AG1255+AG1264))^$F1273</f>
        <v/>
      </c>
      <c r="AI1273" s="40">
        <f>AH1273*$G1273*(1+AI$7)^$D1273*(AI1255/AH1255)^$E1273*((AI1255+AI1264)/(AH1255+AH1264))^$F1273</f>
        <v/>
      </c>
      <c r="AJ1273" s="40">
        <f>AI1273*$G1273*(1+AJ$7)^$D1273*(AJ1255/AI1255)^$E1273*((AJ1255+AJ1264)/(AI1255+AI1264))^$F1273</f>
        <v/>
      </c>
      <c r="AK1273" s="40">
        <f>AJ1273*$G1273*(1+AK$7)^$D1273*(AK1255/AJ1255)^$E1273*((AK1255+AK1264)/(AJ1255+AJ1264))^$F1273</f>
        <v/>
      </c>
      <c r="AL1273" s="40">
        <f>AK1273*$G1273*(1+AL$7)^$D1273*(AL1255/AK1255)^$E1273*((AL1255+AL1264)/(AK1255+AK1264))^$F1273</f>
        <v/>
      </c>
      <c r="AM1273" s="40">
        <f>AL1273*$G1273*(1+AM$7)^$D1273*(AM1255/AL1255)^$E1273*((AM1255+AM1264)/(AL1255+AL1264))^$F1273</f>
        <v/>
      </c>
      <c r="AN1273" s="40">
        <f>AM1273*$G1273*(1+AN$7)^$D1273*(AN1255/AM1255)^$E1273*((AN1255+AN1264)/(AM1255+AM1264))^$F1273</f>
        <v/>
      </c>
      <c r="AO1273" s="40">
        <f>AN1273*$G1273*(1+AO$7)^$D1273*(AO1255/AN1255)^$E1273*((AO1255+AO1264)/(AN1255+AN1264))^$F1273</f>
        <v/>
      </c>
      <c r="AP1273" s="40">
        <f>AO1273*$G1273*(1+AP$7)^$D1273*(AP1255/AO1255)^$E1273*((AP1255+AP1264)/(AO1255+AO1264))^$F1273</f>
        <v/>
      </c>
      <c r="AQ1273" s="40">
        <f>AP1273*$G1273*(1+AQ$7)^$D1273*(AQ1255/AP1255)^$E1273*((AQ1255+AQ1264)/(AP1255+AP1264))^$F1273</f>
        <v/>
      </c>
      <c r="AR1273" s="40">
        <f>AQ1273*$G1273*(1+AR$7)^$D1273*(AR1255/AQ1255)^$E1273*((AR1255+AR1264)/(AQ1255+AQ1264))^$F1273</f>
        <v/>
      </c>
      <c r="AS1273" s="40">
        <f>AR1273*$G1273*(1+AS$7)^$D1273*(AS1255/AR1255)^$E1273*((AS1255+AS1264)/(AR1255+AR1264))^$F1273</f>
        <v/>
      </c>
      <c r="AT1273" s="40">
        <f>AS1273*$G1273*(1+AT$7)^$D1273*(AT1255/AS1255)^$E1273*((AT1255+AT1264)/(AS1255+AS1264))^$F1273</f>
        <v/>
      </c>
      <c r="AU1273" s="40">
        <f>AT1273*$G1273*(1+AU$7)^$D1273*(AU1255/AT1255)^$E1273*((AU1255+AU1264)/(AT1255+AT1264))^$F1273</f>
        <v/>
      </c>
      <c r="AV1273" s="40">
        <f>AU1273*$G1273*(1+AV$7)^$D1273*(AV1255/AU1255)^$E1273*((AV1255+AV1264)/(AU1255+AU1264))^$F1273</f>
        <v/>
      </c>
      <c r="AW1273" s="40">
        <f>AV1273*$G1273*(1+AW$7)^$D1273*(AW1255/AV1255)^$E1273*((AW1255+AW1264)/(AV1255+AV1264))^$F1273</f>
        <v/>
      </c>
      <c r="AX1273" s="40">
        <f>AW1273*$G1273*(1+AX$7)^$D1273*(AX1255/AW1255)^$E1273*((AX1255+AX1264)/(AW1255+AW1264))^$F1273</f>
        <v/>
      </c>
      <c r="AY1273" s="40">
        <f>AX1273*$G1273*(1+AY$7)^$D1273*(AY1255/AX1255)^$E1273*((AY1255+AY1264)/(AX1255+AX1264))^$F1273</f>
        <v/>
      </c>
    </row>
    <row r="1274" hidden="1" outlineLevel="2">
      <c r="A1274" s="14" t="inlineStr">
        <is>
          <t>ener</t>
        </is>
      </c>
      <c r="B1274" s="14" t="inlineStr">
        <is>
          <t>oop</t>
        </is>
      </c>
      <c r="C1274" s="14" t="inlineStr">
        <is>
          <t>nav</t>
        </is>
      </c>
      <c r="D1274" s="36">
        <f>INDEX(Inputs!$O$5:$O$132,MATCH($B1274&amp;"|"&amp;$C1274,Inputs!$A$5:$A$132,0))</f>
        <v/>
      </c>
      <c r="E1274" s="36">
        <f>INDEX(Inputs!$P$5:$P$132,MATCH($B1274&amp;"|"&amp;$C1274,Inputs!$A$5:$A$132,0))</f>
        <v/>
      </c>
      <c r="F1274" s="36">
        <f>INDEX(Inputs!$T$5:$T$132,MATCH($B1274&amp;"|"&amp;$C1274,Inputs!$A$5:$A$132,0))</f>
        <v/>
      </c>
      <c r="G1274" s="36">
        <f>INDEX(Inputs!$S$5:$S$132,MATCH($B1274&amp;"|"&amp;$C1274,Inputs!$A$5:$A$132,0))</f>
        <v/>
      </c>
      <c r="H1274" s="14">
        <f>INDEX(VarLab,MATCH($A1274,VarKey,0))&amp;INDEX(MemLab,MATCH($C1274&amp;"|"&amp;$B1274,MemKey,0))</f>
        <v/>
      </c>
      <c r="I1274" s="14">
        <f>INDEX(VarUnit,MATCH($A1274,VarKey,0))</f>
        <v/>
      </c>
      <c r="J1274" s="14">
        <f>INDEX(VarSrc,MATCH($A1274,VarKey,0))</f>
        <v/>
      </c>
      <c r="K1274" s="11">
        <f>CodePrefix&amp;$A1274&amp;IF($C1274="","","."&amp;$C1274&amp;"."&amp;$B1274)&amp;INDEX(VarEnd,MATCH($A1274,VarKey,0))&amp;K$5</f>
        <v/>
      </c>
      <c r="L1274" s="39">
        <f>INDEX(Inputs!$X$5:$X$132,MATCH($B1274&amp;"|"&amp;$C1274,Inputs!$A$5:$A$132,0))</f>
        <v/>
      </c>
      <c r="M1274" s="40">
        <f>L1274*$G1274*(1+M$7)^$D1274*(M1256/L1256)^$E1274*((M1256+M1265)/(L1256+L1265))^$F1274</f>
        <v/>
      </c>
      <c r="N1274" s="40">
        <f>M1274*$G1274*(1+N$7)^$D1274*(N1256/M1256)^$E1274*((N1256+N1265)/(M1256+M1265))^$F1274</f>
        <v/>
      </c>
      <c r="O1274" s="40">
        <f>N1274*$G1274*(1+O$7)^$D1274*(O1256/N1256)^$E1274*((O1256+O1265)/(N1256+N1265))^$F1274</f>
        <v/>
      </c>
      <c r="P1274" s="40">
        <f>O1274*$G1274*(1+P$7)^$D1274*(P1256/O1256)^$E1274*((P1256+P1265)/(O1256+O1265))^$F1274</f>
        <v/>
      </c>
      <c r="Q1274" s="40">
        <f>P1274*$G1274*(1+Q$7)^$D1274*(Q1256/P1256)^$E1274*((Q1256+Q1265)/(P1256+P1265))^$F1274</f>
        <v/>
      </c>
      <c r="R1274" s="40">
        <f>Q1274*$G1274*(1+R$7)^$D1274*(R1256/Q1256)^$E1274*((R1256+R1265)/(Q1256+Q1265))^$F1274</f>
        <v/>
      </c>
      <c r="S1274" s="40">
        <f>R1274*$G1274*(1+S$7)^$D1274*(S1256/R1256)^$E1274*((S1256+S1265)/(R1256+R1265))^$F1274</f>
        <v/>
      </c>
      <c r="T1274" s="40">
        <f>S1274*$G1274*(1+T$7)^$D1274*(T1256/S1256)^$E1274*((T1256+T1265)/(S1256+S1265))^$F1274</f>
        <v/>
      </c>
      <c r="U1274" s="40">
        <f>T1274*$G1274*(1+U$7)^$D1274*(U1256/T1256)^$E1274*((U1256+U1265)/(T1256+T1265))^$F1274</f>
        <v/>
      </c>
      <c r="V1274" s="40">
        <f>U1274*$G1274*(1+V$7)^$D1274*(V1256/U1256)^$E1274*((V1256+V1265)/(U1256+U1265))^$F1274</f>
        <v/>
      </c>
      <c r="W1274" s="40">
        <f>V1274*$G1274*(1+W$7)^$D1274*(W1256/V1256)^$E1274*((W1256+W1265)/(V1256+V1265))^$F1274</f>
        <v/>
      </c>
      <c r="X1274" s="40">
        <f>W1274*$G1274*(1+X$7)^$D1274*(X1256/W1256)^$E1274*((X1256+X1265)/(W1256+W1265))^$F1274</f>
        <v/>
      </c>
      <c r="Y1274" s="40">
        <f>X1274*$G1274*(1+Y$7)^$D1274*(Y1256/X1256)^$E1274*((Y1256+Y1265)/(X1256+X1265))^$F1274</f>
        <v/>
      </c>
      <c r="Z1274" s="40">
        <f>Y1274*$G1274*(1+Z$7)^$D1274*(Z1256/Y1256)^$E1274*((Z1256+Z1265)/(Y1256+Y1265))^$F1274</f>
        <v/>
      </c>
      <c r="AA1274" s="40">
        <f>Z1274*$G1274*(1+AA$7)^$D1274*(AA1256/Z1256)^$E1274*((AA1256+AA1265)/(Z1256+Z1265))^$F1274</f>
        <v/>
      </c>
      <c r="AB1274" s="40">
        <f>AA1274*$G1274*(1+AB$7)^$D1274*(AB1256/AA1256)^$E1274*((AB1256+AB1265)/(AA1256+AA1265))^$F1274</f>
        <v/>
      </c>
      <c r="AC1274" s="40">
        <f>AB1274*$G1274*(1+AC$7)^$D1274*(AC1256/AB1256)^$E1274*((AC1256+AC1265)/(AB1256+AB1265))^$F1274</f>
        <v/>
      </c>
      <c r="AD1274" s="40">
        <f>AC1274*$G1274*(1+AD$7)^$D1274*(AD1256/AC1256)^$E1274*((AD1256+AD1265)/(AC1256+AC1265))^$F1274</f>
        <v/>
      </c>
      <c r="AF1274" s="11">
        <f>CodePrefix&amp;$A1274&amp;IF($C1274="","","."&amp;$C1274&amp;"."&amp;$B1274)&amp;INDEX(VarEnd,MATCH($A1274,VarKey,0))&amp;AF$5</f>
        <v/>
      </c>
      <c r="AG1274" s="39">
        <f>INDEX(Inputs!$X$5:$X$132,MATCH($B1274&amp;"|"&amp;$C1274,Inputs!$A$5:$A$132,0))</f>
        <v/>
      </c>
      <c r="AH1274" s="40">
        <f>AG1274*$G1274*(1+AH$7)^$D1274*(AH1256/AG1256)^$E1274*((AH1256+AH1265)/(AG1256+AG1265))^$F1274</f>
        <v/>
      </c>
      <c r="AI1274" s="40">
        <f>AH1274*$G1274*(1+AI$7)^$D1274*(AI1256/AH1256)^$E1274*((AI1256+AI1265)/(AH1256+AH1265))^$F1274</f>
        <v/>
      </c>
      <c r="AJ1274" s="40">
        <f>AI1274*$G1274*(1+AJ$7)^$D1274*(AJ1256/AI1256)^$E1274*((AJ1256+AJ1265)/(AI1256+AI1265))^$F1274</f>
        <v/>
      </c>
      <c r="AK1274" s="40">
        <f>AJ1274*$G1274*(1+AK$7)^$D1274*(AK1256/AJ1256)^$E1274*((AK1256+AK1265)/(AJ1256+AJ1265))^$F1274</f>
        <v/>
      </c>
      <c r="AL1274" s="40">
        <f>AK1274*$G1274*(1+AL$7)^$D1274*(AL1256/AK1256)^$E1274*((AL1256+AL1265)/(AK1256+AK1265))^$F1274</f>
        <v/>
      </c>
      <c r="AM1274" s="40">
        <f>AL1274*$G1274*(1+AM$7)^$D1274*(AM1256/AL1256)^$E1274*((AM1256+AM1265)/(AL1256+AL1265))^$F1274</f>
        <v/>
      </c>
      <c r="AN1274" s="40">
        <f>AM1274*$G1274*(1+AN$7)^$D1274*(AN1256/AM1256)^$E1274*((AN1256+AN1265)/(AM1256+AM1265))^$F1274</f>
        <v/>
      </c>
      <c r="AO1274" s="40">
        <f>AN1274*$G1274*(1+AO$7)^$D1274*(AO1256/AN1256)^$E1274*((AO1256+AO1265)/(AN1256+AN1265))^$F1274</f>
        <v/>
      </c>
      <c r="AP1274" s="40">
        <f>AO1274*$G1274*(1+AP$7)^$D1274*(AP1256/AO1256)^$E1274*((AP1256+AP1265)/(AO1256+AO1265))^$F1274</f>
        <v/>
      </c>
      <c r="AQ1274" s="40">
        <f>AP1274*$G1274*(1+AQ$7)^$D1274*(AQ1256/AP1256)^$E1274*((AQ1256+AQ1265)/(AP1256+AP1265))^$F1274</f>
        <v/>
      </c>
      <c r="AR1274" s="40">
        <f>AQ1274*$G1274*(1+AR$7)^$D1274*(AR1256/AQ1256)^$E1274*((AR1256+AR1265)/(AQ1256+AQ1265))^$F1274</f>
        <v/>
      </c>
      <c r="AS1274" s="40">
        <f>AR1274*$G1274*(1+AS$7)^$D1274*(AS1256/AR1256)^$E1274*((AS1256+AS1265)/(AR1256+AR1265))^$F1274</f>
        <v/>
      </c>
      <c r="AT1274" s="40">
        <f>AS1274*$G1274*(1+AT$7)^$D1274*(AT1256/AS1256)^$E1274*((AT1256+AT1265)/(AS1256+AS1265))^$F1274</f>
        <v/>
      </c>
      <c r="AU1274" s="40">
        <f>AT1274*$G1274*(1+AU$7)^$D1274*(AU1256/AT1256)^$E1274*((AU1256+AU1265)/(AT1256+AT1265))^$F1274</f>
        <v/>
      </c>
      <c r="AV1274" s="40">
        <f>AU1274*$G1274*(1+AV$7)^$D1274*(AV1256/AU1256)^$E1274*((AV1256+AV1265)/(AU1256+AU1265))^$F1274</f>
        <v/>
      </c>
      <c r="AW1274" s="40">
        <f>AV1274*$G1274*(1+AW$7)^$D1274*(AW1256/AV1256)^$E1274*((AW1256+AW1265)/(AV1256+AV1265))^$F1274</f>
        <v/>
      </c>
      <c r="AX1274" s="40">
        <f>AW1274*$G1274*(1+AX$7)^$D1274*(AX1256/AW1256)^$E1274*((AX1256+AX1265)/(AW1256+AW1265))^$F1274</f>
        <v/>
      </c>
      <c r="AY1274" s="40">
        <f>AX1274*$G1274*(1+AY$7)^$D1274*(AY1256/AX1256)^$E1274*((AY1256+AY1265)/(AX1256+AX1265))^$F1274</f>
        <v/>
      </c>
    </row>
    <row r="1275" hidden="1" outlineLevel="2">
      <c r="A1275" s="14" t="inlineStr">
        <is>
          <t>ener</t>
        </is>
      </c>
      <c r="B1275" s="14" t="inlineStr">
        <is>
          <t>bio</t>
        </is>
      </c>
      <c r="C1275" s="14" t="inlineStr">
        <is>
          <t>nav</t>
        </is>
      </c>
      <c r="D1275" s="36">
        <f>INDEX(Inputs!$O$5:$O$132,MATCH($B1275&amp;"|"&amp;$C1275,Inputs!$A$5:$A$132,0))</f>
        <v/>
      </c>
      <c r="E1275" s="36">
        <f>INDEX(Inputs!$P$5:$P$132,MATCH($B1275&amp;"|"&amp;$C1275,Inputs!$A$5:$A$132,0))</f>
        <v/>
      </c>
      <c r="F1275" s="36">
        <f>INDEX(Inputs!$T$5:$T$132,MATCH($B1275&amp;"|"&amp;$C1275,Inputs!$A$5:$A$132,0))</f>
        <v/>
      </c>
      <c r="G1275" s="36">
        <f>INDEX(Inputs!$S$5:$S$132,MATCH($B1275&amp;"|"&amp;$C1275,Inputs!$A$5:$A$132,0))</f>
        <v/>
      </c>
      <c r="H1275" s="14">
        <f>INDEX(VarLab,MATCH($A1275,VarKey,0))&amp;INDEX(MemLab,MATCH($C1275&amp;"|"&amp;$B1275,MemKey,0))</f>
        <v/>
      </c>
      <c r="I1275" s="14">
        <f>INDEX(VarUnit,MATCH($A1275,VarKey,0))</f>
        <v/>
      </c>
      <c r="J1275" s="14">
        <f>INDEX(VarSrc,MATCH($A1275,VarKey,0))</f>
        <v/>
      </c>
      <c r="K1275" s="11">
        <f>CodePrefix&amp;$A1275&amp;IF($C1275="","","."&amp;$C1275&amp;"."&amp;$B1275)&amp;INDEX(VarEnd,MATCH($A1275,VarKey,0))&amp;K$5</f>
        <v/>
      </c>
      <c r="L1275" s="39">
        <f>INDEX(Inputs!$X$5:$X$132,MATCH($B1275&amp;"|"&amp;$C1275,Inputs!$A$5:$A$132,0))</f>
        <v/>
      </c>
      <c r="M1275" s="40">
        <f>L1275*$G1275*(1+M$7)^$D1275*(M1257/L1257)^$E1275*((M1257+M1266)/(L1257+L1266))^$F1275</f>
        <v/>
      </c>
      <c r="N1275" s="40">
        <f>M1275*$G1275*(1+N$7)^$D1275*(N1257/M1257)^$E1275*((N1257+N1266)/(M1257+M1266))^$F1275</f>
        <v/>
      </c>
      <c r="O1275" s="40">
        <f>N1275*$G1275*(1+O$7)^$D1275*(O1257/N1257)^$E1275*((O1257+O1266)/(N1257+N1266))^$F1275</f>
        <v/>
      </c>
      <c r="P1275" s="40">
        <f>O1275*$G1275*(1+P$7)^$D1275*(P1257/O1257)^$E1275*((P1257+P1266)/(O1257+O1266))^$F1275</f>
        <v/>
      </c>
      <c r="Q1275" s="40">
        <f>P1275*$G1275*(1+Q$7)^$D1275*(Q1257/P1257)^$E1275*((Q1257+Q1266)/(P1257+P1266))^$F1275</f>
        <v/>
      </c>
      <c r="R1275" s="40">
        <f>Q1275*$G1275*(1+R$7)^$D1275*(R1257/Q1257)^$E1275*((R1257+R1266)/(Q1257+Q1266))^$F1275</f>
        <v/>
      </c>
      <c r="S1275" s="40">
        <f>R1275*$G1275*(1+S$7)^$D1275*(S1257/R1257)^$E1275*((S1257+S1266)/(R1257+R1266))^$F1275</f>
        <v/>
      </c>
      <c r="T1275" s="40">
        <f>S1275*$G1275*(1+T$7)^$D1275*(T1257/S1257)^$E1275*((T1257+T1266)/(S1257+S1266))^$F1275</f>
        <v/>
      </c>
      <c r="U1275" s="40">
        <f>T1275*$G1275*(1+U$7)^$D1275*(U1257/T1257)^$E1275*((U1257+U1266)/(T1257+T1266))^$F1275</f>
        <v/>
      </c>
      <c r="V1275" s="40">
        <f>U1275*$G1275*(1+V$7)^$D1275*(V1257/U1257)^$E1275*((V1257+V1266)/(U1257+U1266))^$F1275</f>
        <v/>
      </c>
      <c r="W1275" s="40">
        <f>V1275*$G1275*(1+W$7)^$D1275*(W1257/V1257)^$E1275*((W1257+W1266)/(V1257+V1266))^$F1275</f>
        <v/>
      </c>
      <c r="X1275" s="40">
        <f>W1275*$G1275*(1+X$7)^$D1275*(X1257/W1257)^$E1275*((X1257+X1266)/(W1257+W1266))^$F1275</f>
        <v/>
      </c>
      <c r="Y1275" s="40">
        <f>X1275*$G1275*(1+Y$7)^$D1275*(Y1257/X1257)^$E1275*((Y1257+Y1266)/(X1257+X1266))^$F1275</f>
        <v/>
      </c>
      <c r="Z1275" s="40">
        <f>Y1275*$G1275*(1+Z$7)^$D1275*(Z1257/Y1257)^$E1275*((Z1257+Z1266)/(Y1257+Y1266))^$F1275</f>
        <v/>
      </c>
      <c r="AA1275" s="40">
        <f>Z1275*$G1275*(1+AA$7)^$D1275*(AA1257/Z1257)^$E1275*((AA1257+AA1266)/(Z1257+Z1266))^$F1275</f>
        <v/>
      </c>
      <c r="AB1275" s="40">
        <f>AA1275*$G1275*(1+AB$7)^$D1275*(AB1257/AA1257)^$E1275*((AB1257+AB1266)/(AA1257+AA1266))^$F1275</f>
        <v/>
      </c>
      <c r="AC1275" s="40">
        <f>AB1275*$G1275*(1+AC$7)^$D1275*(AC1257/AB1257)^$E1275*((AC1257+AC1266)/(AB1257+AB1266))^$F1275</f>
        <v/>
      </c>
      <c r="AD1275" s="40">
        <f>AC1275*$G1275*(1+AD$7)^$D1275*(AD1257/AC1257)^$E1275*((AD1257+AD1266)/(AC1257+AC1266))^$F1275</f>
        <v/>
      </c>
      <c r="AF1275" s="11">
        <f>CodePrefix&amp;$A1275&amp;IF($C1275="","","."&amp;$C1275&amp;"."&amp;$B1275)&amp;INDEX(VarEnd,MATCH($A1275,VarKey,0))&amp;AF$5</f>
        <v/>
      </c>
      <c r="AG1275" s="39">
        <f>INDEX(Inputs!$X$5:$X$132,MATCH($B1275&amp;"|"&amp;$C1275,Inputs!$A$5:$A$132,0))</f>
        <v/>
      </c>
      <c r="AH1275" s="40">
        <f>AG1275*$G1275*(1+AH$7)^$D1275*(AH1257/AG1257)^$E1275*((AH1257+AH1266)/(AG1257+AG1266))^$F1275</f>
        <v/>
      </c>
      <c r="AI1275" s="40">
        <f>AH1275*$G1275*(1+AI$7)^$D1275*(AI1257/AH1257)^$E1275*((AI1257+AI1266)/(AH1257+AH1266))^$F1275</f>
        <v/>
      </c>
      <c r="AJ1275" s="40">
        <f>AI1275*$G1275*(1+AJ$7)^$D1275*(AJ1257/AI1257)^$E1275*((AJ1257+AJ1266)/(AI1257+AI1266))^$F1275</f>
        <v/>
      </c>
      <c r="AK1275" s="40">
        <f>AJ1275*$G1275*(1+AK$7)^$D1275*(AK1257/AJ1257)^$E1275*((AK1257+AK1266)/(AJ1257+AJ1266))^$F1275</f>
        <v/>
      </c>
      <c r="AL1275" s="40">
        <f>AK1275*$G1275*(1+AL$7)^$D1275*(AL1257/AK1257)^$E1275*((AL1257+AL1266)/(AK1257+AK1266))^$F1275</f>
        <v/>
      </c>
      <c r="AM1275" s="40">
        <f>AL1275*$G1275*(1+AM$7)^$D1275*(AM1257/AL1257)^$E1275*((AM1257+AM1266)/(AL1257+AL1266))^$F1275</f>
        <v/>
      </c>
      <c r="AN1275" s="40">
        <f>AM1275*$G1275*(1+AN$7)^$D1275*(AN1257/AM1257)^$E1275*((AN1257+AN1266)/(AM1257+AM1266))^$F1275</f>
        <v/>
      </c>
      <c r="AO1275" s="40">
        <f>AN1275*$G1275*(1+AO$7)^$D1275*(AO1257/AN1257)^$E1275*((AO1257+AO1266)/(AN1257+AN1266))^$F1275</f>
        <v/>
      </c>
      <c r="AP1275" s="40">
        <f>AO1275*$G1275*(1+AP$7)^$D1275*(AP1257/AO1257)^$E1275*((AP1257+AP1266)/(AO1257+AO1266))^$F1275</f>
        <v/>
      </c>
      <c r="AQ1275" s="40">
        <f>AP1275*$G1275*(1+AQ$7)^$D1275*(AQ1257/AP1257)^$E1275*((AQ1257+AQ1266)/(AP1257+AP1266))^$F1275</f>
        <v/>
      </c>
      <c r="AR1275" s="40">
        <f>AQ1275*$G1275*(1+AR$7)^$D1275*(AR1257/AQ1257)^$E1275*((AR1257+AR1266)/(AQ1257+AQ1266))^$F1275</f>
        <v/>
      </c>
      <c r="AS1275" s="40">
        <f>AR1275*$G1275*(1+AS$7)^$D1275*(AS1257/AR1257)^$E1275*((AS1257+AS1266)/(AR1257+AR1266))^$F1275</f>
        <v/>
      </c>
      <c r="AT1275" s="40">
        <f>AS1275*$G1275*(1+AT$7)^$D1275*(AT1257/AS1257)^$E1275*((AT1257+AT1266)/(AS1257+AS1266))^$F1275</f>
        <v/>
      </c>
      <c r="AU1275" s="40">
        <f>AT1275*$G1275*(1+AU$7)^$D1275*(AU1257/AT1257)^$E1275*((AU1257+AU1266)/(AT1257+AT1266))^$F1275</f>
        <v/>
      </c>
      <c r="AV1275" s="40">
        <f>AU1275*$G1275*(1+AV$7)^$D1275*(AV1257/AU1257)^$E1275*((AV1257+AV1266)/(AU1257+AU1266))^$F1275</f>
        <v/>
      </c>
      <c r="AW1275" s="40">
        <f>AV1275*$G1275*(1+AW$7)^$D1275*(AW1257/AV1257)^$E1275*((AW1257+AW1266)/(AV1257+AV1266))^$F1275</f>
        <v/>
      </c>
      <c r="AX1275" s="40">
        <f>AW1275*$G1275*(1+AX$7)^$D1275*(AX1257/AW1257)^$E1275*((AX1257+AX1266)/(AW1257+AW1266))^$F1275</f>
        <v/>
      </c>
      <c r="AY1275" s="40">
        <f>AX1275*$G1275*(1+AY$7)^$D1275*(AY1257/AX1257)^$E1275*((AY1257+AY1266)/(AX1257+AX1266))^$F1275</f>
        <v/>
      </c>
    </row>
    <row r="1276" hidden="1" outlineLevel="2"/>
    <row r="1277" hidden="1" outlineLevel="2">
      <c r="A1277" s="14" t="inlineStr">
        <is>
          <t>co2</t>
        </is>
      </c>
      <c r="B1277" s="14" t="inlineStr">
        <is>
          <t>coa</t>
        </is>
      </c>
      <c r="C1277" s="14" t="inlineStr">
        <is>
          <t>nav</t>
        </is>
      </c>
      <c r="D1277" s="36">
        <f>INDEX(Inputs!$W$5:$W$132,MATCH($B1277&amp;"|"&amp;$C1277,Inputs!$A$5:$A$132,0))</f>
        <v/>
      </c>
      <c r="E1277" s="35" t="n"/>
      <c r="F1277" s="35" t="n"/>
      <c r="G1277" s="35" t="n"/>
      <c r="H1277" s="14">
        <f>INDEX(VarLab,MATCH($A1277,VarKey,0))&amp;INDEX(MemLab,MATCH($C1277&amp;"|"&amp;$B1277,MemKey,0))</f>
        <v/>
      </c>
      <c r="I1277" s="14">
        <f>INDEX(VarUnit,MATCH($A1277,VarKey,0))</f>
        <v/>
      </c>
      <c r="J1277" s="14">
        <f>INDEX(VarSrc,MATCH($A1277,VarKey,0))</f>
        <v/>
      </c>
      <c r="K1277" s="11">
        <f>CodePrefix&amp;$A1277&amp;IF($C1277="","","."&amp;$C1277&amp;"."&amp;$B1277)&amp;INDEX(VarEnd,MATCH($A1277,VarKey,0))&amp;K$5</f>
        <v/>
      </c>
      <c r="L1277" s="15">
        <f>L1268*Settings!$C$13*$D1277</f>
        <v/>
      </c>
      <c r="M1277" s="16">
        <f>M1268*Settings!$C$13*$D1277</f>
        <v/>
      </c>
      <c r="N1277" s="16">
        <f>N1268*Settings!$C$13*$D1277</f>
        <v/>
      </c>
      <c r="O1277" s="16">
        <f>O1268*Settings!$C$13*$D1277</f>
        <v/>
      </c>
      <c r="P1277" s="16">
        <f>P1268*Settings!$C$13*$D1277</f>
        <v/>
      </c>
      <c r="Q1277" s="16">
        <f>Q1268*Settings!$C$13*$D1277</f>
        <v/>
      </c>
      <c r="R1277" s="16">
        <f>R1268*Settings!$C$13*$D1277</f>
        <v/>
      </c>
      <c r="S1277" s="16">
        <f>S1268*Settings!$C$13*$D1277</f>
        <v/>
      </c>
      <c r="T1277" s="16">
        <f>T1268*Settings!$C$13*$D1277</f>
        <v/>
      </c>
      <c r="U1277" s="16">
        <f>U1268*Settings!$C$13*$D1277</f>
        <v/>
      </c>
      <c r="V1277" s="16">
        <f>V1268*Settings!$C$13*$D1277</f>
        <v/>
      </c>
      <c r="W1277" s="16">
        <f>W1268*Settings!$C$13*$D1277</f>
        <v/>
      </c>
      <c r="X1277" s="16">
        <f>X1268*Settings!$C$13*$D1277</f>
        <v/>
      </c>
      <c r="Y1277" s="16">
        <f>Y1268*Settings!$C$13*$D1277</f>
        <v/>
      </c>
      <c r="Z1277" s="16">
        <f>Z1268*Settings!$C$13*$D1277</f>
        <v/>
      </c>
      <c r="AA1277" s="16">
        <f>AA1268*Settings!$C$13*$D1277</f>
        <v/>
      </c>
      <c r="AB1277" s="16">
        <f>AB1268*Settings!$C$13*$D1277</f>
        <v/>
      </c>
      <c r="AC1277" s="16">
        <f>AC1268*Settings!$C$13*$D1277</f>
        <v/>
      </c>
      <c r="AD1277" s="16">
        <f>AD1268*Settings!$C$13*$D1277</f>
        <v/>
      </c>
      <c r="AF1277" s="11">
        <f>CodePrefix&amp;$A1277&amp;IF($C1277="","","."&amp;$C1277&amp;"."&amp;$B1277)&amp;INDEX(VarEnd,MATCH($A1277,VarKey,0))&amp;AF$5</f>
        <v/>
      </c>
      <c r="AG1277" s="15">
        <f>AG1268*Settings!$C$13*$D1277</f>
        <v/>
      </c>
      <c r="AH1277" s="16">
        <f>AH1268*Settings!$C$13*$D1277</f>
        <v/>
      </c>
      <c r="AI1277" s="16">
        <f>AI1268*Settings!$C$13*$D1277</f>
        <v/>
      </c>
      <c r="AJ1277" s="16">
        <f>AJ1268*Settings!$C$13*$D1277</f>
        <v/>
      </c>
      <c r="AK1277" s="16">
        <f>AK1268*Settings!$C$13*$D1277</f>
        <v/>
      </c>
      <c r="AL1277" s="16">
        <f>AL1268*Settings!$C$13*$D1277</f>
        <v/>
      </c>
      <c r="AM1277" s="16">
        <f>AM1268*Settings!$C$13*$D1277</f>
        <v/>
      </c>
      <c r="AN1277" s="16">
        <f>AN1268*Settings!$C$13*$D1277</f>
        <v/>
      </c>
      <c r="AO1277" s="16">
        <f>AO1268*Settings!$C$13*$D1277</f>
        <v/>
      </c>
      <c r="AP1277" s="16">
        <f>AP1268*Settings!$C$13*$D1277</f>
        <v/>
      </c>
      <c r="AQ1277" s="16">
        <f>AQ1268*Settings!$C$13*$D1277</f>
        <v/>
      </c>
      <c r="AR1277" s="16">
        <f>AR1268*Settings!$C$13*$D1277</f>
        <v/>
      </c>
      <c r="AS1277" s="16">
        <f>AS1268*Settings!$C$13*$D1277</f>
        <v/>
      </c>
      <c r="AT1277" s="16">
        <f>AT1268*Settings!$C$13*$D1277</f>
        <v/>
      </c>
      <c r="AU1277" s="16">
        <f>AU1268*Settings!$C$13*$D1277</f>
        <v/>
      </c>
      <c r="AV1277" s="16">
        <f>AV1268*Settings!$C$13*$D1277</f>
        <v/>
      </c>
      <c r="AW1277" s="16">
        <f>AW1268*Settings!$C$13*$D1277</f>
        <v/>
      </c>
      <c r="AX1277" s="16">
        <f>AX1268*Settings!$C$13*$D1277</f>
        <v/>
      </c>
      <c r="AY1277" s="16">
        <f>AY1268*Settings!$C$13*$D1277</f>
        <v/>
      </c>
    </row>
    <row r="1278" hidden="1" outlineLevel="2">
      <c r="A1278" s="14" t="inlineStr">
        <is>
          <t>co2</t>
        </is>
      </c>
      <c r="B1278" s="14" t="inlineStr">
        <is>
          <t>nga</t>
        </is>
      </c>
      <c r="C1278" s="14" t="inlineStr">
        <is>
          <t>nav</t>
        </is>
      </c>
      <c r="D1278" s="36">
        <f>INDEX(Inputs!$W$5:$W$132,MATCH($B1278&amp;"|"&amp;$C1278,Inputs!$A$5:$A$132,0))</f>
        <v/>
      </c>
      <c r="E1278" s="35" t="n"/>
      <c r="F1278" s="35" t="n"/>
      <c r="G1278" s="35" t="n"/>
      <c r="H1278" s="14">
        <f>INDEX(VarLab,MATCH($A1278,VarKey,0))&amp;INDEX(MemLab,MATCH($C1278&amp;"|"&amp;$B1278,MemKey,0))</f>
        <v/>
      </c>
      <c r="I1278" s="14">
        <f>INDEX(VarUnit,MATCH($A1278,VarKey,0))</f>
        <v/>
      </c>
      <c r="J1278" s="14">
        <f>INDEX(VarSrc,MATCH($A1278,VarKey,0))</f>
        <v/>
      </c>
      <c r="K1278" s="11">
        <f>CodePrefix&amp;$A1278&amp;IF($C1278="","","."&amp;$C1278&amp;"."&amp;$B1278)&amp;INDEX(VarEnd,MATCH($A1278,VarKey,0))&amp;K$5</f>
        <v/>
      </c>
      <c r="L1278" s="15">
        <f>L1269*Settings!$C$13*$D1278</f>
        <v/>
      </c>
      <c r="M1278" s="16">
        <f>M1269*Settings!$C$13*$D1278</f>
        <v/>
      </c>
      <c r="N1278" s="16">
        <f>N1269*Settings!$C$13*$D1278</f>
        <v/>
      </c>
      <c r="O1278" s="16">
        <f>O1269*Settings!$C$13*$D1278</f>
        <v/>
      </c>
      <c r="P1278" s="16">
        <f>P1269*Settings!$C$13*$D1278</f>
        <v/>
      </c>
      <c r="Q1278" s="16">
        <f>Q1269*Settings!$C$13*$D1278</f>
        <v/>
      </c>
      <c r="R1278" s="16">
        <f>R1269*Settings!$C$13*$D1278</f>
        <v/>
      </c>
      <c r="S1278" s="16">
        <f>S1269*Settings!$C$13*$D1278</f>
        <v/>
      </c>
      <c r="T1278" s="16">
        <f>T1269*Settings!$C$13*$D1278</f>
        <v/>
      </c>
      <c r="U1278" s="16">
        <f>U1269*Settings!$C$13*$D1278</f>
        <v/>
      </c>
      <c r="V1278" s="16">
        <f>V1269*Settings!$C$13*$D1278</f>
        <v/>
      </c>
      <c r="W1278" s="16">
        <f>W1269*Settings!$C$13*$D1278</f>
        <v/>
      </c>
      <c r="X1278" s="16">
        <f>X1269*Settings!$C$13*$D1278</f>
        <v/>
      </c>
      <c r="Y1278" s="16">
        <f>Y1269*Settings!$C$13*$D1278</f>
        <v/>
      </c>
      <c r="Z1278" s="16">
        <f>Z1269*Settings!$C$13*$D1278</f>
        <v/>
      </c>
      <c r="AA1278" s="16">
        <f>AA1269*Settings!$C$13*$D1278</f>
        <v/>
      </c>
      <c r="AB1278" s="16">
        <f>AB1269*Settings!$C$13*$D1278</f>
        <v/>
      </c>
      <c r="AC1278" s="16">
        <f>AC1269*Settings!$C$13*$D1278</f>
        <v/>
      </c>
      <c r="AD1278" s="16">
        <f>AD1269*Settings!$C$13*$D1278</f>
        <v/>
      </c>
      <c r="AF1278" s="11">
        <f>CodePrefix&amp;$A1278&amp;IF($C1278="","","."&amp;$C1278&amp;"."&amp;$B1278)&amp;INDEX(VarEnd,MATCH($A1278,VarKey,0))&amp;AF$5</f>
        <v/>
      </c>
      <c r="AG1278" s="15">
        <f>AG1269*Settings!$C$13*$D1278</f>
        <v/>
      </c>
      <c r="AH1278" s="16">
        <f>AH1269*Settings!$C$13*$D1278</f>
        <v/>
      </c>
      <c r="AI1278" s="16">
        <f>AI1269*Settings!$C$13*$D1278</f>
        <v/>
      </c>
      <c r="AJ1278" s="16">
        <f>AJ1269*Settings!$C$13*$D1278</f>
        <v/>
      </c>
      <c r="AK1278" s="16">
        <f>AK1269*Settings!$C$13*$D1278</f>
        <v/>
      </c>
      <c r="AL1278" s="16">
        <f>AL1269*Settings!$C$13*$D1278</f>
        <v/>
      </c>
      <c r="AM1278" s="16">
        <f>AM1269*Settings!$C$13*$D1278</f>
        <v/>
      </c>
      <c r="AN1278" s="16">
        <f>AN1269*Settings!$C$13*$D1278</f>
        <v/>
      </c>
      <c r="AO1278" s="16">
        <f>AO1269*Settings!$C$13*$D1278</f>
        <v/>
      </c>
      <c r="AP1278" s="16">
        <f>AP1269*Settings!$C$13*$D1278</f>
        <v/>
      </c>
      <c r="AQ1278" s="16">
        <f>AQ1269*Settings!$C$13*$D1278</f>
        <v/>
      </c>
      <c r="AR1278" s="16">
        <f>AR1269*Settings!$C$13*$D1278</f>
        <v/>
      </c>
      <c r="AS1278" s="16">
        <f>AS1269*Settings!$C$13*$D1278</f>
        <v/>
      </c>
      <c r="AT1278" s="16">
        <f>AT1269*Settings!$C$13*$D1278</f>
        <v/>
      </c>
      <c r="AU1278" s="16">
        <f>AU1269*Settings!$C$13*$D1278</f>
        <v/>
      </c>
      <c r="AV1278" s="16">
        <f>AV1269*Settings!$C$13*$D1278</f>
        <v/>
      </c>
      <c r="AW1278" s="16">
        <f>AW1269*Settings!$C$13*$D1278</f>
        <v/>
      </c>
      <c r="AX1278" s="16">
        <f>AX1269*Settings!$C$13*$D1278</f>
        <v/>
      </c>
      <c r="AY1278" s="16">
        <f>AY1269*Settings!$C$13*$D1278</f>
        <v/>
      </c>
    </row>
    <row r="1279" hidden="1" outlineLevel="2">
      <c r="A1279" s="14" t="inlineStr">
        <is>
          <t>co2</t>
        </is>
      </c>
      <c r="B1279" s="14" t="inlineStr">
        <is>
          <t>gso</t>
        </is>
      </c>
      <c r="C1279" s="14" t="inlineStr">
        <is>
          <t>nav</t>
        </is>
      </c>
      <c r="D1279" s="36">
        <f>INDEX(Inputs!$W$5:$W$132,MATCH($B1279&amp;"|"&amp;$C1279,Inputs!$A$5:$A$132,0))</f>
        <v/>
      </c>
      <c r="E1279" s="35" t="n"/>
      <c r="F1279" s="35" t="n"/>
      <c r="G1279" s="35" t="n"/>
      <c r="H1279" s="14">
        <f>INDEX(VarLab,MATCH($A1279,VarKey,0))&amp;INDEX(MemLab,MATCH($C1279&amp;"|"&amp;$B1279,MemKey,0))</f>
        <v/>
      </c>
      <c r="I1279" s="14">
        <f>INDEX(VarUnit,MATCH($A1279,VarKey,0))</f>
        <v/>
      </c>
      <c r="J1279" s="14">
        <f>INDEX(VarSrc,MATCH($A1279,VarKey,0))</f>
        <v/>
      </c>
      <c r="K1279" s="11">
        <f>CodePrefix&amp;$A1279&amp;IF($C1279="","","."&amp;$C1279&amp;"."&amp;$B1279)&amp;INDEX(VarEnd,MATCH($A1279,VarKey,0))&amp;K$5</f>
        <v/>
      </c>
      <c r="L1279" s="15">
        <f>L1270*Settings!$C$13*$D1279</f>
        <v/>
      </c>
      <c r="M1279" s="16">
        <f>M1270*Settings!$C$13*$D1279</f>
        <v/>
      </c>
      <c r="N1279" s="16">
        <f>N1270*Settings!$C$13*$D1279</f>
        <v/>
      </c>
      <c r="O1279" s="16">
        <f>O1270*Settings!$C$13*$D1279</f>
        <v/>
      </c>
      <c r="P1279" s="16">
        <f>P1270*Settings!$C$13*$D1279</f>
        <v/>
      </c>
      <c r="Q1279" s="16">
        <f>Q1270*Settings!$C$13*$D1279</f>
        <v/>
      </c>
      <c r="R1279" s="16">
        <f>R1270*Settings!$C$13*$D1279</f>
        <v/>
      </c>
      <c r="S1279" s="16">
        <f>S1270*Settings!$C$13*$D1279</f>
        <v/>
      </c>
      <c r="T1279" s="16">
        <f>T1270*Settings!$C$13*$D1279</f>
        <v/>
      </c>
      <c r="U1279" s="16">
        <f>U1270*Settings!$C$13*$D1279</f>
        <v/>
      </c>
      <c r="V1279" s="16">
        <f>V1270*Settings!$C$13*$D1279</f>
        <v/>
      </c>
      <c r="W1279" s="16">
        <f>W1270*Settings!$C$13*$D1279</f>
        <v/>
      </c>
      <c r="X1279" s="16">
        <f>X1270*Settings!$C$13*$D1279</f>
        <v/>
      </c>
      <c r="Y1279" s="16">
        <f>Y1270*Settings!$C$13*$D1279</f>
        <v/>
      </c>
      <c r="Z1279" s="16">
        <f>Z1270*Settings!$C$13*$D1279</f>
        <v/>
      </c>
      <c r="AA1279" s="16">
        <f>AA1270*Settings!$C$13*$D1279</f>
        <v/>
      </c>
      <c r="AB1279" s="16">
        <f>AB1270*Settings!$C$13*$D1279</f>
        <v/>
      </c>
      <c r="AC1279" s="16">
        <f>AC1270*Settings!$C$13*$D1279</f>
        <v/>
      </c>
      <c r="AD1279" s="16">
        <f>AD1270*Settings!$C$13*$D1279</f>
        <v/>
      </c>
      <c r="AF1279" s="11">
        <f>CodePrefix&amp;$A1279&amp;IF($C1279="","","."&amp;$C1279&amp;"."&amp;$B1279)&amp;INDEX(VarEnd,MATCH($A1279,VarKey,0))&amp;AF$5</f>
        <v/>
      </c>
      <c r="AG1279" s="15">
        <f>AG1270*Settings!$C$13*$D1279</f>
        <v/>
      </c>
      <c r="AH1279" s="16">
        <f>AH1270*Settings!$C$13*$D1279</f>
        <v/>
      </c>
      <c r="AI1279" s="16">
        <f>AI1270*Settings!$C$13*$D1279</f>
        <v/>
      </c>
      <c r="AJ1279" s="16">
        <f>AJ1270*Settings!$C$13*$D1279</f>
        <v/>
      </c>
      <c r="AK1279" s="16">
        <f>AK1270*Settings!$C$13*$D1279</f>
        <v/>
      </c>
      <c r="AL1279" s="16">
        <f>AL1270*Settings!$C$13*$D1279</f>
        <v/>
      </c>
      <c r="AM1279" s="16">
        <f>AM1270*Settings!$C$13*$D1279</f>
        <v/>
      </c>
      <c r="AN1279" s="16">
        <f>AN1270*Settings!$C$13*$D1279</f>
        <v/>
      </c>
      <c r="AO1279" s="16">
        <f>AO1270*Settings!$C$13*$D1279</f>
        <v/>
      </c>
      <c r="AP1279" s="16">
        <f>AP1270*Settings!$C$13*$D1279</f>
        <v/>
      </c>
      <c r="AQ1279" s="16">
        <f>AQ1270*Settings!$C$13*$D1279</f>
        <v/>
      </c>
      <c r="AR1279" s="16">
        <f>AR1270*Settings!$C$13*$D1279</f>
        <v/>
      </c>
      <c r="AS1279" s="16">
        <f>AS1270*Settings!$C$13*$D1279</f>
        <v/>
      </c>
      <c r="AT1279" s="16">
        <f>AT1270*Settings!$C$13*$D1279</f>
        <v/>
      </c>
      <c r="AU1279" s="16">
        <f>AU1270*Settings!$C$13*$D1279</f>
        <v/>
      </c>
      <c r="AV1279" s="16">
        <f>AV1270*Settings!$C$13*$D1279</f>
        <v/>
      </c>
      <c r="AW1279" s="16">
        <f>AW1270*Settings!$C$13*$D1279</f>
        <v/>
      </c>
      <c r="AX1279" s="16">
        <f>AX1270*Settings!$C$13*$D1279</f>
        <v/>
      </c>
      <c r="AY1279" s="16">
        <f>AY1270*Settings!$C$13*$D1279</f>
        <v/>
      </c>
    </row>
    <row r="1280" hidden="1" outlineLevel="2">
      <c r="A1280" s="14" t="inlineStr">
        <is>
          <t>co2</t>
        </is>
      </c>
      <c r="B1280" s="14" t="inlineStr">
        <is>
          <t>die</t>
        </is>
      </c>
      <c r="C1280" s="14" t="inlineStr">
        <is>
          <t>nav</t>
        </is>
      </c>
      <c r="D1280" s="36">
        <f>INDEX(Inputs!$W$5:$W$132,MATCH($B1280&amp;"|"&amp;$C1280,Inputs!$A$5:$A$132,0))</f>
        <v/>
      </c>
      <c r="E1280" s="35" t="n"/>
      <c r="F1280" s="35" t="n"/>
      <c r="G1280" s="35" t="n"/>
      <c r="H1280" s="14">
        <f>INDEX(VarLab,MATCH($A1280,VarKey,0))&amp;INDEX(MemLab,MATCH($C1280&amp;"|"&amp;$B1280,MemKey,0))</f>
        <v/>
      </c>
      <c r="I1280" s="14">
        <f>INDEX(VarUnit,MATCH($A1280,VarKey,0))</f>
        <v/>
      </c>
      <c r="J1280" s="14">
        <f>INDEX(VarSrc,MATCH($A1280,VarKey,0))</f>
        <v/>
      </c>
      <c r="K1280" s="11">
        <f>CodePrefix&amp;$A1280&amp;IF($C1280="","","."&amp;$C1280&amp;"."&amp;$B1280)&amp;INDEX(VarEnd,MATCH($A1280,VarKey,0))&amp;K$5</f>
        <v/>
      </c>
      <c r="L1280" s="15">
        <f>L1271*Settings!$C$13*$D1280</f>
        <v/>
      </c>
      <c r="M1280" s="16">
        <f>M1271*Settings!$C$13*$D1280</f>
        <v/>
      </c>
      <c r="N1280" s="16">
        <f>N1271*Settings!$C$13*$D1280</f>
        <v/>
      </c>
      <c r="O1280" s="16">
        <f>O1271*Settings!$C$13*$D1280</f>
        <v/>
      </c>
      <c r="P1280" s="16">
        <f>P1271*Settings!$C$13*$D1280</f>
        <v/>
      </c>
      <c r="Q1280" s="16">
        <f>Q1271*Settings!$C$13*$D1280</f>
        <v/>
      </c>
      <c r="R1280" s="16">
        <f>R1271*Settings!$C$13*$D1280</f>
        <v/>
      </c>
      <c r="S1280" s="16">
        <f>S1271*Settings!$C$13*$D1280</f>
        <v/>
      </c>
      <c r="T1280" s="16">
        <f>T1271*Settings!$C$13*$D1280</f>
        <v/>
      </c>
      <c r="U1280" s="16">
        <f>U1271*Settings!$C$13*$D1280</f>
        <v/>
      </c>
      <c r="V1280" s="16">
        <f>V1271*Settings!$C$13*$D1280</f>
        <v/>
      </c>
      <c r="W1280" s="16">
        <f>W1271*Settings!$C$13*$D1280</f>
        <v/>
      </c>
      <c r="X1280" s="16">
        <f>X1271*Settings!$C$13*$D1280</f>
        <v/>
      </c>
      <c r="Y1280" s="16">
        <f>Y1271*Settings!$C$13*$D1280</f>
        <v/>
      </c>
      <c r="Z1280" s="16">
        <f>Z1271*Settings!$C$13*$D1280</f>
        <v/>
      </c>
      <c r="AA1280" s="16">
        <f>AA1271*Settings!$C$13*$D1280</f>
        <v/>
      </c>
      <c r="AB1280" s="16">
        <f>AB1271*Settings!$C$13*$D1280</f>
        <v/>
      </c>
      <c r="AC1280" s="16">
        <f>AC1271*Settings!$C$13*$D1280</f>
        <v/>
      </c>
      <c r="AD1280" s="16">
        <f>AD1271*Settings!$C$13*$D1280</f>
        <v/>
      </c>
      <c r="AF1280" s="11">
        <f>CodePrefix&amp;$A1280&amp;IF($C1280="","","."&amp;$C1280&amp;"."&amp;$B1280)&amp;INDEX(VarEnd,MATCH($A1280,VarKey,0))&amp;AF$5</f>
        <v/>
      </c>
      <c r="AG1280" s="15">
        <f>AG1271*Settings!$C$13*$D1280</f>
        <v/>
      </c>
      <c r="AH1280" s="16">
        <f>AH1271*Settings!$C$13*$D1280</f>
        <v/>
      </c>
      <c r="AI1280" s="16">
        <f>AI1271*Settings!$C$13*$D1280</f>
        <v/>
      </c>
      <c r="AJ1280" s="16">
        <f>AJ1271*Settings!$C$13*$D1280</f>
        <v/>
      </c>
      <c r="AK1280" s="16">
        <f>AK1271*Settings!$C$13*$D1280</f>
        <v/>
      </c>
      <c r="AL1280" s="16">
        <f>AL1271*Settings!$C$13*$D1280</f>
        <v/>
      </c>
      <c r="AM1280" s="16">
        <f>AM1271*Settings!$C$13*$D1280</f>
        <v/>
      </c>
      <c r="AN1280" s="16">
        <f>AN1271*Settings!$C$13*$D1280</f>
        <v/>
      </c>
      <c r="AO1280" s="16">
        <f>AO1271*Settings!$C$13*$D1280</f>
        <v/>
      </c>
      <c r="AP1280" s="16">
        <f>AP1271*Settings!$C$13*$D1280</f>
        <v/>
      </c>
      <c r="AQ1280" s="16">
        <f>AQ1271*Settings!$C$13*$D1280</f>
        <v/>
      </c>
      <c r="AR1280" s="16">
        <f>AR1271*Settings!$C$13*$D1280</f>
        <v/>
      </c>
      <c r="AS1280" s="16">
        <f>AS1271*Settings!$C$13*$D1280</f>
        <v/>
      </c>
      <c r="AT1280" s="16">
        <f>AT1271*Settings!$C$13*$D1280</f>
        <v/>
      </c>
      <c r="AU1280" s="16">
        <f>AU1271*Settings!$C$13*$D1280</f>
        <v/>
      </c>
      <c r="AV1280" s="16">
        <f>AV1271*Settings!$C$13*$D1280</f>
        <v/>
      </c>
      <c r="AW1280" s="16">
        <f>AW1271*Settings!$C$13*$D1280</f>
        <v/>
      </c>
      <c r="AX1280" s="16">
        <f>AX1271*Settings!$C$13*$D1280</f>
        <v/>
      </c>
      <c r="AY1280" s="16">
        <f>AY1271*Settings!$C$13*$D1280</f>
        <v/>
      </c>
    </row>
    <row r="1281" hidden="1" outlineLevel="2">
      <c r="A1281" s="14" t="inlineStr">
        <is>
          <t>co2</t>
        </is>
      </c>
      <c r="B1281" s="14" t="inlineStr">
        <is>
          <t>lpg</t>
        </is>
      </c>
      <c r="C1281" s="14" t="inlineStr">
        <is>
          <t>nav</t>
        </is>
      </c>
      <c r="D1281" s="36">
        <f>INDEX(Inputs!$W$5:$W$132,MATCH($B1281&amp;"|"&amp;$C1281,Inputs!$A$5:$A$132,0))</f>
        <v/>
      </c>
      <c r="E1281" s="35" t="n"/>
      <c r="F1281" s="35" t="n"/>
      <c r="G1281" s="35" t="n"/>
      <c r="H1281" s="14">
        <f>INDEX(VarLab,MATCH($A1281,VarKey,0))&amp;INDEX(MemLab,MATCH($C1281&amp;"|"&amp;$B1281,MemKey,0))</f>
        <v/>
      </c>
      <c r="I1281" s="14">
        <f>INDEX(VarUnit,MATCH($A1281,VarKey,0))</f>
        <v/>
      </c>
      <c r="J1281" s="14">
        <f>INDEX(VarSrc,MATCH($A1281,VarKey,0))</f>
        <v/>
      </c>
      <c r="K1281" s="11">
        <f>CodePrefix&amp;$A1281&amp;IF($C1281="","","."&amp;$C1281&amp;"."&amp;$B1281)&amp;INDEX(VarEnd,MATCH($A1281,VarKey,0))&amp;K$5</f>
        <v/>
      </c>
      <c r="L1281" s="15">
        <f>L1272*Settings!$C$13*$D1281</f>
        <v/>
      </c>
      <c r="M1281" s="16">
        <f>M1272*Settings!$C$13*$D1281</f>
        <v/>
      </c>
      <c r="N1281" s="16">
        <f>N1272*Settings!$C$13*$D1281</f>
        <v/>
      </c>
      <c r="O1281" s="16">
        <f>O1272*Settings!$C$13*$D1281</f>
        <v/>
      </c>
      <c r="P1281" s="16">
        <f>P1272*Settings!$C$13*$D1281</f>
        <v/>
      </c>
      <c r="Q1281" s="16">
        <f>Q1272*Settings!$C$13*$D1281</f>
        <v/>
      </c>
      <c r="R1281" s="16">
        <f>R1272*Settings!$C$13*$D1281</f>
        <v/>
      </c>
      <c r="S1281" s="16">
        <f>S1272*Settings!$C$13*$D1281</f>
        <v/>
      </c>
      <c r="T1281" s="16">
        <f>T1272*Settings!$C$13*$D1281</f>
        <v/>
      </c>
      <c r="U1281" s="16">
        <f>U1272*Settings!$C$13*$D1281</f>
        <v/>
      </c>
      <c r="V1281" s="16">
        <f>V1272*Settings!$C$13*$D1281</f>
        <v/>
      </c>
      <c r="W1281" s="16">
        <f>W1272*Settings!$C$13*$D1281</f>
        <v/>
      </c>
      <c r="X1281" s="16">
        <f>X1272*Settings!$C$13*$D1281</f>
        <v/>
      </c>
      <c r="Y1281" s="16">
        <f>Y1272*Settings!$C$13*$D1281</f>
        <v/>
      </c>
      <c r="Z1281" s="16">
        <f>Z1272*Settings!$C$13*$D1281</f>
        <v/>
      </c>
      <c r="AA1281" s="16">
        <f>AA1272*Settings!$C$13*$D1281</f>
        <v/>
      </c>
      <c r="AB1281" s="16">
        <f>AB1272*Settings!$C$13*$D1281</f>
        <v/>
      </c>
      <c r="AC1281" s="16">
        <f>AC1272*Settings!$C$13*$D1281</f>
        <v/>
      </c>
      <c r="AD1281" s="16">
        <f>AD1272*Settings!$C$13*$D1281</f>
        <v/>
      </c>
      <c r="AF1281" s="11">
        <f>CodePrefix&amp;$A1281&amp;IF($C1281="","","."&amp;$C1281&amp;"."&amp;$B1281)&amp;INDEX(VarEnd,MATCH($A1281,VarKey,0))&amp;AF$5</f>
        <v/>
      </c>
      <c r="AG1281" s="15">
        <f>AG1272*Settings!$C$13*$D1281</f>
        <v/>
      </c>
      <c r="AH1281" s="16">
        <f>AH1272*Settings!$C$13*$D1281</f>
        <v/>
      </c>
      <c r="AI1281" s="16">
        <f>AI1272*Settings!$C$13*$D1281</f>
        <v/>
      </c>
      <c r="AJ1281" s="16">
        <f>AJ1272*Settings!$C$13*$D1281</f>
        <v/>
      </c>
      <c r="AK1281" s="16">
        <f>AK1272*Settings!$C$13*$D1281</f>
        <v/>
      </c>
      <c r="AL1281" s="16">
        <f>AL1272*Settings!$C$13*$D1281</f>
        <v/>
      </c>
      <c r="AM1281" s="16">
        <f>AM1272*Settings!$C$13*$D1281</f>
        <v/>
      </c>
      <c r="AN1281" s="16">
        <f>AN1272*Settings!$C$13*$D1281</f>
        <v/>
      </c>
      <c r="AO1281" s="16">
        <f>AO1272*Settings!$C$13*$D1281</f>
        <v/>
      </c>
      <c r="AP1281" s="16">
        <f>AP1272*Settings!$C$13*$D1281</f>
        <v/>
      </c>
      <c r="AQ1281" s="16">
        <f>AQ1272*Settings!$C$13*$D1281</f>
        <v/>
      </c>
      <c r="AR1281" s="16">
        <f>AR1272*Settings!$C$13*$D1281</f>
        <v/>
      </c>
      <c r="AS1281" s="16">
        <f>AS1272*Settings!$C$13*$D1281</f>
        <v/>
      </c>
      <c r="AT1281" s="16">
        <f>AT1272*Settings!$C$13*$D1281</f>
        <v/>
      </c>
      <c r="AU1281" s="16">
        <f>AU1272*Settings!$C$13*$D1281</f>
        <v/>
      </c>
      <c r="AV1281" s="16">
        <f>AV1272*Settings!$C$13*$D1281</f>
        <v/>
      </c>
      <c r="AW1281" s="16">
        <f>AW1272*Settings!$C$13*$D1281</f>
        <v/>
      </c>
      <c r="AX1281" s="16">
        <f>AX1272*Settings!$C$13*$D1281</f>
        <v/>
      </c>
      <c r="AY1281" s="16">
        <f>AY1272*Settings!$C$13*$D1281</f>
        <v/>
      </c>
    </row>
    <row r="1282" hidden="1" outlineLevel="2">
      <c r="A1282" s="14" t="inlineStr">
        <is>
          <t>co2</t>
        </is>
      </c>
      <c r="B1282" s="14" t="inlineStr">
        <is>
          <t>ker</t>
        </is>
      </c>
      <c r="C1282" s="14" t="inlineStr">
        <is>
          <t>nav</t>
        </is>
      </c>
      <c r="D1282" s="36">
        <f>INDEX(Inputs!$W$5:$W$132,MATCH($B1282&amp;"|"&amp;$C1282,Inputs!$A$5:$A$132,0))</f>
        <v/>
      </c>
      <c r="E1282" s="35" t="n"/>
      <c r="F1282" s="35" t="n"/>
      <c r="G1282" s="35" t="n"/>
      <c r="H1282" s="14">
        <f>INDEX(VarLab,MATCH($A1282,VarKey,0))&amp;INDEX(MemLab,MATCH($C1282&amp;"|"&amp;$B1282,MemKey,0))</f>
        <v/>
      </c>
      <c r="I1282" s="14">
        <f>INDEX(VarUnit,MATCH($A1282,VarKey,0))</f>
        <v/>
      </c>
      <c r="J1282" s="14">
        <f>INDEX(VarSrc,MATCH($A1282,VarKey,0))</f>
        <v/>
      </c>
      <c r="K1282" s="11">
        <f>CodePrefix&amp;$A1282&amp;IF($C1282="","","."&amp;$C1282&amp;"."&amp;$B1282)&amp;INDEX(VarEnd,MATCH($A1282,VarKey,0))&amp;K$5</f>
        <v/>
      </c>
      <c r="L1282" s="15">
        <f>L1273*Settings!$C$13*$D1282</f>
        <v/>
      </c>
      <c r="M1282" s="16">
        <f>M1273*Settings!$C$13*$D1282</f>
        <v/>
      </c>
      <c r="N1282" s="16">
        <f>N1273*Settings!$C$13*$D1282</f>
        <v/>
      </c>
      <c r="O1282" s="16">
        <f>O1273*Settings!$C$13*$D1282</f>
        <v/>
      </c>
      <c r="P1282" s="16">
        <f>P1273*Settings!$C$13*$D1282</f>
        <v/>
      </c>
      <c r="Q1282" s="16">
        <f>Q1273*Settings!$C$13*$D1282</f>
        <v/>
      </c>
      <c r="R1282" s="16">
        <f>R1273*Settings!$C$13*$D1282</f>
        <v/>
      </c>
      <c r="S1282" s="16">
        <f>S1273*Settings!$C$13*$D1282</f>
        <v/>
      </c>
      <c r="T1282" s="16">
        <f>T1273*Settings!$C$13*$D1282</f>
        <v/>
      </c>
      <c r="U1282" s="16">
        <f>U1273*Settings!$C$13*$D1282</f>
        <v/>
      </c>
      <c r="V1282" s="16">
        <f>V1273*Settings!$C$13*$D1282</f>
        <v/>
      </c>
      <c r="W1282" s="16">
        <f>W1273*Settings!$C$13*$D1282</f>
        <v/>
      </c>
      <c r="X1282" s="16">
        <f>X1273*Settings!$C$13*$D1282</f>
        <v/>
      </c>
      <c r="Y1282" s="16">
        <f>Y1273*Settings!$C$13*$D1282</f>
        <v/>
      </c>
      <c r="Z1282" s="16">
        <f>Z1273*Settings!$C$13*$D1282</f>
        <v/>
      </c>
      <c r="AA1282" s="16">
        <f>AA1273*Settings!$C$13*$D1282</f>
        <v/>
      </c>
      <c r="AB1282" s="16">
        <f>AB1273*Settings!$C$13*$D1282</f>
        <v/>
      </c>
      <c r="AC1282" s="16">
        <f>AC1273*Settings!$C$13*$D1282</f>
        <v/>
      </c>
      <c r="AD1282" s="16">
        <f>AD1273*Settings!$C$13*$D1282</f>
        <v/>
      </c>
      <c r="AF1282" s="11">
        <f>CodePrefix&amp;$A1282&amp;IF($C1282="","","."&amp;$C1282&amp;"."&amp;$B1282)&amp;INDEX(VarEnd,MATCH($A1282,VarKey,0))&amp;AF$5</f>
        <v/>
      </c>
      <c r="AG1282" s="15">
        <f>AG1273*Settings!$C$13*$D1282</f>
        <v/>
      </c>
      <c r="AH1282" s="16">
        <f>AH1273*Settings!$C$13*$D1282</f>
        <v/>
      </c>
      <c r="AI1282" s="16">
        <f>AI1273*Settings!$C$13*$D1282</f>
        <v/>
      </c>
      <c r="AJ1282" s="16">
        <f>AJ1273*Settings!$C$13*$D1282</f>
        <v/>
      </c>
      <c r="AK1282" s="16">
        <f>AK1273*Settings!$C$13*$D1282</f>
        <v/>
      </c>
      <c r="AL1282" s="16">
        <f>AL1273*Settings!$C$13*$D1282</f>
        <v/>
      </c>
      <c r="AM1282" s="16">
        <f>AM1273*Settings!$C$13*$D1282</f>
        <v/>
      </c>
      <c r="AN1282" s="16">
        <f>AN1273*Settings!$C$13*$D1282</f>
        <v/>
      </c>
      <c r="AO1282" s="16">
        <f>AO1273*Settings!$C$13*$D1282</f>
        <v/>
      </c>
      <c r="AP1282" s="16">
        <f>AP1273*Settings!$C$13*$D1282</f>
        <v/>
      </c>
      <c r="AQ1282" s="16">
        <f>AQ1273*Settings!$C$13*$D1282</f>
        <v/>
      </c>
      <c r="AR1282" s="16">
        <f>AR1273*Settings!$C$13*$D1282</f>
        <v/>
      </c>
      <c r="AS1282" s="16">
        <f>AS1273*Settings!$C$13*$D1282</f>
        <v/>
      </c>
      <c r="AT1282" s="16">
        <f>AT1273*Settings!$C$13*$D1282</f>
        <v/>
      </c>
      <c r="AU1282" s="16">
        <f>AU1273*Settings!$C$13*$D1282</f>
        <v/>
      </c>
      <c r="AV1282" s="16">
        <f>AV1273*Settings!$C$13*$D1282</f>
        <v/>
      </c>
      <c r="AW1282" s="16">
        <f>AW1273*Settings!$C$13*$D1282</f>
        <v/>
      </c>
      <c r="AX1282" s="16">
        <f>AX1273*Settings!$C$13*$D1282</f>
        <v/>
      </c>
      <c r="AY1282" s="16">
        <f>AY1273*Settings!$C$13*$D1282</f>
        <v/>
      </c>
    </row>
    <row r="1283" hidden="1" outlineLevel="2">
      <c r="A1283" s="14" t="inlineStr">
        <is>
          <t>co2</t>
        </is>
      </c>
      <c r="B1283" s="14" t="inlineStr">
        <is>
          <t>oop</t>
        </is>
      </c>
      <c r="C1283" s="14" t="inlineStr">
        <is>
          <t>nav</t>
        </is>
      </c>
      <c r="D1283" s="36">
        <f>INDEX(Inputs!$W$5:$W$132,MATCH($B1283&amp;"|"&amp;$C1283,Inputs!$A$5:$A$132,0))</f>
        <v/>
      </c>
      <c r="E1283" s="35" t="n"/>
      <c r="F1283" s="35" t="n"/>
      <c r="G1283" s="35" t="n"/>
      <c r="H1283" s="14">
        <f>INDEX(VarLab,MATCH($A1283,VarKey,0))&amp;INDEX(MemLab,MATCH($C1283&amp;"|"&amp;$B1283,MemKey,0))</f>
        <v/>
      </c>
      <c r="I1283" s="14">
        <f>INDEX(VarUnit,MATCH($A1283,VarKey,0))</f>
        <v/>
      </c>
      <c r="J1283" s="14">
        <f>INDEX(VarSrc,MATCH($A1283,VarKey,0))</f>
        <v/>
      </c>
      <c r="K1283" s="11">
        <f>CodePrefix&amp;$A1283&amp;IF($C1283="","","."&amp;$C1283&amp;"."&amp;$B1283)&amp;INDEX(VarEnd,MATCH($A1283,VarKey,0))&amp;K$5</f>
        <v/>
      </c>
      <c r="L1283" s="15">
        <f>L1274*Settings!$C$13*$D1283</f>
        <v/>
      </c>
      <c r="M1283" s="16">
        <f>M1274*Settings!$C$13*$D1283</f>
        <v/>
      </c>
      <c r="N1283" s="16">
        <f>N1274*Settings!$C$13*$D1283</f>
        <v/>
      </c>
      <c r="O1283" s="16">
        <f>O1274*Settings!$C$13*$D1283</f>
        <v/>
      </c>
      <c r="P1283" s="16">
        <f>P1274*Settings!$C$13*$D1283</f>
        <v/>
      </c>
      <c r="Q1283" s="16">
        <f>Q1274*Settings!$C$13*$D1283</f>
        <v/>
      </c>
      <c r="R1283" s="16">
        <f>R1274*Settings!$C$13*$D1283</f>
        <v/>
      </c>
      <c r="S1283" s="16">
        <f>S1274*Settings!$C$13*$D1283</f>
        <v/>
      </c>
      <c r="T1283" s="16">
        <f>T1274*Settings!$C$13*$D1283</f>
        <v/>
      </c>
      <c r="U1283" s="16">
        <f>U1274*Settings!$C$13*$D1283</f>
        <v/>
      </c>
      <c r="V1283" s="16">
        <f>V1274*Settings!$C$13*$D1283</f>
        <v/>
      </c>
      <c r="W1283" s="16">
        <f>W1274*Settings!$C$13*$D1283</f>
        <v/>
      </c>
      <c r="X1283" s="16">
        <f>X1274*Settings!$C$13*$D1283</f>
        <v/>
      </c>
      <c r="Y1283" s="16">
        <f>Y1274*Settings!$C$13*$D1283</f>
        <v/>
      </c>
      <c r="Z1283" s="16">
        <f>Z1274*Settings!$C$13*$D1283</f>
        <v/>
      </c>
      <c r="AA1283" s="16">
        <f>AA1274*Settings!$C$13*$D1283</f>
        <v/>
      </c>
      <c r="AB1283" s="16">
        <f>AB1274*Settings!$C$13*$D1283</f>
        <v/>
      </c>
      <c r="AC1283" s="16">
        <f>AC1274*Settings!$C$13*$D1283</f>
        <v/>
      </c>
      <c r="AD1283" s="16">
        <f>AD1274*Settings!$C$13*$D1283</f>
        <v/>
      </c>
      <c r="AF1283" s="11">
        <f>CodePrefix&amp;$A1283&amp;IF($C1283="","","."&amp;$C1283&amp;"."&amp;$B1283)&amp;INDEX(VarEnd,MATCH($A1283,VarKey,0))&amp;AF$5</f>
        <v/>
      </c>
      <c r="AG1283" s="15">
        <f>AG1274*Settings!$C$13*$D1283</f>
        <v/>
      </c>
      <c r="AH1283" s="16">
        <f>AH1274*Settings!$C$13*$D1283</f>
        <v/>
      </c>
      <c r="AI1283" s="16">
        <f>AI1274*Settings!$C$13*$D1283</f>
        <v/>
      </c>
      <c r="AJ1283" s="16">
        <f>AJ1274*Settings!$C$13*$D1283</f>
        <v/>
      </c>
      <c r="AK1283" s="16">
        <f>AK1274*Settings!$C$13*$D1283</f>
        <v/>
      </c>
      <c r="AL1283" s="16">
        <f>AL1274*Settings!$C$13*$D1283</f>
        <v/>
      </c>
      <c r="AM1283" s="16">
        <f>AM1274*Settings!$C$13*$D1283</f>
        <v/>
      </c>
      <c r="AN1283" s="16">
        <f>AN1274*Settings!$C$13*$D1283</f>
        <v/>
      </c>
      <c r="AO1283" s="16">
        <f>AO1274*Settings!$C$13*$D1283</f>
        <v/>
      </c>
      <c r="AP1283" s="16">
        <f>AP1274*Settings!$C$13*$D1283</f>
        <v/>
      </c>
      <c r="AQ1283" s="16">
        <f>AQ1274*Settings!$C$13*$D1283</f>
        <v/>
      </c>
      <c r="AR1283" s="16">
        <f>AR1274*Settings!$C$13*$D1283</f>
        <v/>
      </c>
      <c r="AS1283" s="16">
        <f>AS1274*Settings!$C$13*$D1283</f>
        <v/>
      </c>
      <c r="AT1283" s="16">
        <f>AT1274*Settings!$C$13*$D1283</f>
        <v/>
      </c>
      <c r="AU1283" s="16">
        <f>AU1274*Settings!$C$13*$D1283</f>
        <v/>
      </c>
      <c r="AV1283" s="16">
        <f>AV1274*Settings!$C$13*$D1283</f>
        <v/>
      </c>
      <c r="AW1283" s="16">
        <f>AW1274*Settings!$C$13*$D1283</f>
        <v/>
      </c>
      <c r="AX1283" s="16">
        <f>AX1274*Settings!$C$13*$D1283</f>
        <v/>
      </c>
      <c r="AY1283" s="16">
        <f>AY1274*Settings!$C$13*$D1283</f>
        <v/>
      </c>
    </row>
    <row r="1284" hidden="1" outlineLevel="2">
      <c r="A1284" s="14" t="inlineStr">
        <is>
          <t>co2</t>
        </is>
      </c>
      <c r="B1284" s="14" t="inlineStr">
        <is>
          <t>bio</t>
        </is>
      </c>
      <c r="C1284" s="14" t="inlineStr">
        <is>
          <t>nav</t>
        </is>
      </c>
      <c r="D1284" s="36">
        <f>INDEX(Inputs!$W$5:$W$132,MATCH($B1284&amp;"|"&amp;$C1284,Inputs!$A$5:$A$132,0))</f>
        <v/>
      </c>
      <c r="E1284" s="35" t="n"/>
      <c r="F1284" s="35" t="n"/>
      <c r="G1284" s="35" t="n"/>
      <c r="H1284" s="14">
        <f>INDEX(VarLab,MATCH($A1284,VarKey,0))&amp;INDEX(MemLab,MATCH($C1284&amp;"|"&amp;$B1284,MemKey,0))</f>
        <v/>
      </c>
      <c r="I1284" s="14">
        <f>INDEX(VarUnit,MATCH($A1284,VarKey,0))</f>
        <v/>
      </c>
      <c r="J1284" s="14">
        <f>INDEX(VarSrc,MATCH($A1284,VarKey,0))</f>
        <v/>
      </c>
      <c r="K1284" s="11">
        <f>CodePrefix&amp;$A1284&amp;IF($C1284="","","."&amp;$C1284&amp;"."&amp;$B1284)&amp;INDEX(VarEnd,MATCH($A1284,VarKey,0))&amp;K$5</f>
        <v/>
      </c>
      <c r="L1284" s="15">
        <f>L1275*Settings!$C$13*$D1284</f>
        <v/>
      </c>
      <c r="M1284" s="16">
        <f>M1275*Settings!$C$13*$D1284</f>
        <v/>
      </c>
      <c r="N1284" s="16">
        <f>N1275*Settings!$C$13*$D1284</f>
        <v/>
      </c>
      <c r="O1284" s="16">
        <f>O1275*Settings!$C$13*$D1284</f>
        <v/>
      </c>
      <c r="P1284" s="16">
        <f>P1275*Settings!$C$13*$D1284</f>
        <v/>
      </c>
      <c r="Q1284" s="16">
        <f>Q1275*Settings!$C$13*$D1284</f>
        <v/>
      </c>
      <c r="R1284" s="16">
        <f>R1275*Settings!$C$13*$D1284</f>
        <v/>
      </c>
      <c r="S1284" s="16">
        <f>S1275*Settings!$C$13*$D1284</f>
        <v/>
      </c>
      <c r="T1284" s="16">
        <f>T1275*Settings!$C$13*$D1284</f>
        <v/>
      </c>
      <c r="U1284" s="16">
        <f>U1275*Settings!$C$13*$D1284</f>
        <v/>
      </c>
      <c r="V1284" s="16">
        <f>V1275*Settings!$C$13*$D1284</f>
        <v/>
      </c>
      <c r="W1284" s="16">
        <f>W1275*Settings!$C$13*$D1284</f>
        <v/>
      </c>
      <c r="X1284" s="16">
        <f>X1275*Settings!$C$13*$D1284</f>
        <v/>
      </c>
      <c r="Y1284" s="16">
        <f>Y1275*Settings!$C$13*$D1284</f>
        <v/>
      </c>
      <c r="Z1284" s="16">
        <f>Z1275*Settings!$C$13*$D1284</f>
        <v/>
      </c>
      <c r="AA1284" s="16">
        <f>AA1275*Settings!$C$13*$D1284</f>
        <v/>
      </c>
      <c r="AB1284" s="16">
        <f>AB1275*Settings!$C$13*$D1284</f>
        <v/>
      </c>
      <c r="AC1284" s="16">
        <f>AC1275*Settings!$C$13*$D1284</f>
        <v/>
      </c>
      <c r="AD1284" s="16">
        <f>AD1275*Settings!$C$13*$D1284</f>
        <v/>
      </c>
      <c r="AF1284" s="11">
        <f>CodePrefix&amp;$A1284&amp;IF($C1284="","","."&amp;$C1284&amp;"."&amp;$B1284)&amp;INDEX(VarEnd,MATCH($A1284,VarKey,0))&amp;AF$5</f>
        <v/>
      </c>
      <c r="AG1284" s="15">
        <f>AG1275*Settings!$C$13*$D1284</f>
        <v/>
      </c>
      <c r="AH1284" s="16">
        <f>AH1275*Settings!$C$13*$D1284</f>
        <v/>
      </c>
      <c r="AI1284" s="16">
        <f>AI1275*Settings!$C$13*$D1284</f>
        <v/>
      </c>
      <c r="AJ1284" s="16">
        <f>AJ1275*Settings!$C$13*$D1284</f>
        <v/>
      </c>
      <c r="AK1284" s="16">
        <f>AK1275*Settings!$C$13*$D1284</f>
        <v/>
      </c>
      <c r="AL1284" s="16">
        <f>AL1275*Settings!$C$13*$D1284</f>
        <v/>
      </c>
      <c r="AM1284" s="16">
        <f>AM1275*Settings!$C$13*$D1284</f>
        <v/>
      </c>
      <c r="AN1284" s="16">
        <f>AN1275*Settings!$C$13*$D1284</f>
        <v/>
      </c>
      <c r="AO1284" s="16">
        <f>AO1275*Settings!$C$13*$D1284</f>
        <v/>
      </c>
      <c r="AP1284" s="16">
        <f>AP1275*Settings!$C$13*$D1284</f>
        <v/>
      </c>
      <c r="AQ1284" s="16">
        <f>AQ1275*Settings!$C$13*$D1284</f>
        <v/>
      </c>
      <c r="AR1284" s="16">
        <f>AR1275*Settings!$C$13*$D1284</f>
        <v/>
      </c>
      <c r="AS1284" s="16">
        <f>AS1275*Settings!$C$13*$D1284</f>
        <v/>
      </c>
      <c r="AT1284" s="16">
        <f>AT1275*Settings!$C$13*$D1284</f>
        <v/>
      </c>
      <c r="AU1284" s="16">
        <f>AU1275*Settings!$C$13*$D1284</f>
        <v/>
      </c>
      <c r="AV1284" s="16">
        <f>AV1275*Settings!$C$13*$D1284</f>
        <v/>
      </c>
      <c r="AW1284" s="16">
        <f>AW1275*Settings!$C$13*$D1284</f>
        <v/>
      </c>
      <c r="AX1284" s="16">
        <f>AX1275*Settings!$C$13*$D1284</f>
        <v/>
      </c>
      <c r="AY1284" s="16">
        <f>AY1275*Settings!$C$13*$D1284</f>
        <v/>
      </c>
    </row>
    <row r="1285" hidden="1" outlineLevel="2"/>
    <row r="1286" hidden="1" outlineLevel="2">
      <c r="A1286" s="14" t="inlineStr">
        <is>
          <t>rtx</t>
        </is>
      </c>
      <c r="B1286" s="14" t="inlineStr">
        <is>
          <t>coa</t>
        </is>
      </c>
      <c r="C1286" s="14" t="inlineStr">
        <is>
          <t>nav</t>
        </is>
      </c>
      <c r="D1286" s="36">
        <f>INDEX(Inputs!$U$5:$U$132,MATCH($B1286&amp;"|"&amp;$C1286,Inputs!$A$5:$A$132,0))</f>
        <v/>
      </c>
      <c r="E1286" s="35" t="n"/>
      <c r="F1286" s="35" t="n"/>
      <c r="G1286" s="35" t="n"/>
      <c r="H1286" s="14">
        <f>INDEX(VarLab,MATCH($A1286,VarKey,0))&amp;INDEX(MemLab,MATCH($C1286&amp;"|"&amp;$B1286,MemKey,0))</f>
        <v/>
      </c>
      <c r="I1286" s="14">
        <f>INDEX(VarUnit,MATCH($A1286,VarKey,0))</f>
        <v/>
      </c>
      <c r="J1286" s="14">
        <f>INDEX(VarSrc,MATCH($A1286,VarKey,0))</f>
        <v/>
      </c>
      <c r="K1286" s="11">
        <f>CodePrefix&amp;$A1286&amp;IF($C1286="","","."&amp;$C1286&amp;"."&amp;$B1286)&amp;INDEX(VarEnd,MATCH($A1286,VarKey,0))&amp;K$5</f>
        <v/>
      </c>
      <c r="L1286" s="39">
        <f>L1268*Settings!$C$13*(INDEX(L$395:L$406,$D1286)+INDEX(L$382:L$393,$D1286))</f>
        <v/>
      </c>
      <c r="M1286" s="40">
        <f>M1268*Settings!$C$13*(INDEX(M$395:M$406,$D1286)+INDEX(M$382:M$393,$D1286))</f>
        <v/>
      </c>
      <c r="N1286" s="40">
        <f>N1268*Settings!$C$13*(INDEX(N$395:N$406,$D1286)+INDEX(N$382:N$393,$D1286))</f>
        <v/>
      </c>
      <c r="O1286" s="40">
        <f>O1268*Settings!$C$13*(INDEX(O$395:O$406,$D1286)+INDEX(O$382:O$393,$D1286))</f>
        <v/>
      </c>
      <c r="P1286" s="40">
        <f>P1268*Settings!$C$13*(INDEX(P$395:P$406,$D1286)+INDEX(P$382:P$393,$D1286))</f>
        <v/>
      </c>
      <c r="Q1286" s="40">
        <f>Q1268*Settings!$C$13*(INDEX(Q$395:Q$406,$D1286)+INDEX(Q$382:Q$393,$D1286))</f>
        <v/>
      </c>
      <c r="R1286" s="40">
        <f>R1268*Settings!$C$13*(INDEX(R$395:R$406,$D1286)+INDEX(R$382:R$393,$D1286))</f>
        <v/>
      </c>
      <c r="S1286" s="40">
        <f>S1268*Settings!$C$13*(INDEX(S$395:S$406,$D1286)+INDEX(S$382:S$393,$D1286))</f>
        <v/>
      </c>
      <c r="T1286" s="40">
        <f>T1268*Settings!$C$13*(INDEX(T$395:T$406,$D1286)+INDEX(T$382:T$393,$D1286))</f>
        <v/>
      </c>
      <c r="U1286" s="40">
        <f>U1268*Settings!$C$13*(INDEX(U$395:U$406,$D1286)+INDEX(U$382:U$393,$D1286))</f>
        <v/>
      </c>
      <c r="V1286" s="40">
        <f>V1268*Settings!$C$13*(INDEX(V$395:V$406,$D1286)+INDEX(V$382:V$393,$D1286))</f>
        <v/>
      </c>
      <c r="W1286" s="40">
        <f>W1268*Settings!$C$13*(INDEX(W$395:W$406,$D1286)+INDEX(W$382:W$393,$D1286))</f>
        <v/>
      </c>
      <c r="X1286" s="40">
        <f>X1268*Settings!$C$13*(INDEX(X$395:X$406,$D1286)+INDEX(X$382:X$393,$D1286))</f>
        <v/>
      </c>
      <c r="Y1286" s="40">
        <f>Y1268*Settings!$C$13*(INDEX(Y$395:Y$406,$D1286)+INDEX(Y$382:Y$393,$D1286))</f>
        <v/>
      </c>
      <c r="Z1286" s="40">
        <f>Z1268*Settings!$C$13*(INDEX(Z$395:Z$406,$D1286)+INDEX(Z$382:Z$393,$D1286))</f>
        <v/>
      </c>
      <c r="AA1286" s="40">
        <f>AA1268*Settings!$C$13*(INDEX(AA$395:AA$406,$D1286)+INDEX(AA$382:AA$393,$D1286))</f>
        <v/>
      </c>
      <c r="AB1286" s="40">
        <f>AB1268*Settings!$C$13*(INDEX(AB$395:AB$406,$D1286)+INDEX(AB$382:AB$393,$D1286))</f>
        <v/>
      </c>
      <c r="AC1286" s="40">
        <f>AC1268*Settings!$C$13*(INDEX(AC$395:AC$406,$D1286)+INDEX(AC$382:AC$393,$D1286))</f>
        <v/>
      </c>
      <c r="AD1286" s="40">
        <f>AD1268*Settings!$C$13*(INDEX(AD$395:AD$406,$D1286)+INDEX(AD$382:AD$393,$D1286))</f>
        <v/>
      </c>
      <c r="AF1286" s="11">
        <f>CodePrefix&amp;$A1286&amp;IF($C1286="","","."&amp;$C1286&amp;"."&amp;$B1286)&amp;INDEX(VarEnd,MATCH($A1286,VarKey,0))&amp;AF$5</f>
        <v/>
      </c>
      <c r="AG1286" s="39">
        <f>AG1268*Settings!$C$13*(INDEX(AG$395:AG$406,$D1286)+INDEX(AG$382:AG$393,$D1286))</f>
        <v/>
      </c>
      <c r="AH1286" s="40">
        <f>AH1268*Settings!$C$13*(INDEX(AH$395:AH$406,$D1286)+INDEX(AH$382:AH$393,$D1286))</f>
        <v/>
      </c>
      <c r="AI1286" s="40">
        <f>AI1268*Settings!$C$13*(INDEX(AI$395:AI$406,$D1286)+INDEX(AI$382:AI$393,$D1286))</f>
        <v/>
      </c>
      <c r="AJ1286" s="40">
        <f>AJ1268*Settings!$C$13*(INDEX(AJ$395:AJ$406,$D1286)+INDEX(AJ$382:AJ$393,$D1286))</f>
        <v/>
      </c>
      <c r="AK1286" s="40">
        <f>AK1268*Settings!$C$13*(INDEX(AK$395:AK$406,$D1286)+INDEX(AK$382:AK$393,$D1286))</f>
        <v/>
      </c>
      <c r="AL1286" s="40">
        <f>AL1268*Settings!$C$13*(INDEX(AL$395:AL$406,$D1286)+INDEX(AL$382:AL$393,$D1286))</f>
        <v/>
      </c>
      <c r="AM1286" s="40">
        <f>AM1268*Settings!$C$13*(INDEX(AM$395:AM$406,$D1286)+INDEX(AM$382:AM$393,$D1286))</f>
        <v/>
      </c>
      <c r="AN1286" s="40">
        <f>AN1268*Settings!$C$13*(INDEX(AN$395:AN$406,$D1286)+INDEX(AN$382:AN$393,$D1286))</f>
        <v/>
      </c>
      <c r="AO1286" s="40">
        <f>AO1268*Settings!$C$13*(INDEX(AO$395:AO$406,$D1286)+INDEX(AO$382:AO$393,$D1286))</f>
        <v/>
      </c>
      <c r="AP1286" s="40">
        <f>AP1268*Settings!$C$13*(INDEX(AP$395:AP$406,$D1286)+INDEX(AP$382:AP$393,$D1286))</f>
        <v/>
      </c>
      <c r="AQ1286" s="40">
        <f>AQ1268*Settings!$C$13*(INDEX(AQ$395:AQ$406,$D1286)+INDEX(AQ$382:AQ$393,$D1286))</f>
        <v/>
      </c>
      <c r="AR1286" s="40">
        <f>AR1268*Settings!$C$13*(INDEX(AR$395:AR$406,$D1286)+INDEX(AR$382:AR$393,$D1286))</f>
        <v/>
      </c>
      <c r="AS1286" s="40">
        <f>AS1268*Settings!$C$13*(INDEX(AS$395:AS$406,$D1286)+INDEX(AS$382:AS$393,$D1286))</f>
        <v/>
      </c>
      <c r="AT1286" s="40">
        <f>AT1268*Settings!$C$13*(INDEX(AT$395:AT$406,$D1286)+INDEX(AT$382:AT$393,$D1286))</f>
        <v/>
      </c>
      <c r="AU1286" s="40">
        <f>AU1268*Settings!$C$13*(INDEX(AU$395:AU$406,$D1286)+INDEX(AU$382:AU$393,$D1286))</f>
        <v/>
      </c>
      <c r="AV1286" s="40">
        <f>AV1268*Settings!$C$13*(INDEX(AV$395:AV$406,$D1286)+INDEX(AV$382:AV$393,$D1286))</f>
        <v/>
      </c>
      <c r="AW1286" s="40">
        <f>AW1268*Settings!$C$13*(INDEX(AW$395:AW$406,$D1286)+INDEX(AW$382:AW$393,$D1286))</f>
        <v/>
      </c>
      <c r="AX1286" s="40">
        <f>AX1268*Settings!$C$13*(INDEX(AX$395:AX$406,$D1286)+INDEX(AX$382:AX$393,$D1286))</f>
        <v/>
      </c>
      <c r="AY1286" s="40">
        <f>AY1268*Settings!$C$13*(INDEX(AY$395:AY$406,$D1286)+INDEX(AY$382:AY$393,$D1286))</f>
        <v/>
      </c>
    </row>
    <row r="1287" hidden="1" outlineLevel="2">
      <c r="A1287" s="14" t="inlineStr">
        <is>
          <t>rtx</t>
        </is>
      </c>
      <c r="B1287" s="14" t="inlineStr">
        <is>
          <t>nga</t>
        </is>
      </c>
      <c r="C1287" s="14" t="inlineStr">
        <is>
          <t>nav</t>
        </is>
      </c>
      <c r="D1287" s="36">
        <f>INDEX(Inputs!$U$5:$U$132,MATCH($B1287&amp;"|"&amp;$C1287,Inputs!$A$5:$A$132,0))</f>
        <v/>
      </c>
      <c r="E1287" s="35" t="n"/>
      <c r="F1287" s="35" t="n"/>
      <c r="G1287" s="35" t="n"/>
      <c r="H1287" s="14">
        <f>INDEX(VarLab,MATCH($A1287,VarKey,0))&amp;INDEX(MemLab,MATCH($C1287&amp;"|"&amp;$B1287,MemKey,0))</f>
        <v/>
      </c>
      <c r="I1287" s="14">
        <f>INDEX(VarUnit,MATCH($A1287,VarKey,0))</f>
        <v/>
      </c>
      <c r="J1287" s="14">
        <f>INDEX(VarSrc,MATCH($A1287,VarKey,0))</f>
        <v/>
      </c>
      <c r="K1287" s="11">
        <f>CodePrefix&amp;$A1287&amp;IF($C1287="","","."&amp;$C1287&amp;"."&amp;$B1287)&amp;INDEX(VarEnd,MATCH($A1287,VarKey,0))&amp;K$5</f>
        <v/>
      </c>
      <c r="L1287" s="39">
        <f>L1269*Settings!$C$13*(INDEX(L$395:L$406,$D1287)+INDEX(L$382:L$393,$D1287))</f>
        <v/>
      </c>
      <c r="M1287" s="40">
        <f>M1269*Settings!$C$13*(INDEX(M$395:M$406,$D1287)+INDEX(M$382:M$393,$D1287))</f>
        <v/>
      </c>
      <c r="N1287" s="40">
        <f>N1269*Settings!$C$13*(INDEX(N$395:N$406,$D1287)+INDEX(N$382:N$393,$D1287))</f>
        <v/>
      </c>
      <c r="O1287" s="40">
        <f>O1269*Settings!$C$13*(INDEX(O$395:O$406,$D1287)+INDEX(O$382:O$393,$D1287))</f>
        <v/>
      </c>
      <c r="P1287" s="40">
        <f>P1269*Settings!$C$13*(INDEX(P$395:P$406,$D1287)+INDEX(P$382:P$393,$D1287))</f>
        <v/>
      </c>
      <c r="Q1287" s="40">
        <f>Q1269*Settings!$C$13*(INDEX(Q$395:Q$406,$D1287)+INDEX(Q$382:Q$393,$D1287))</f>
        <v/>
      </c>
      <c r="R1287" s="40">
        <f>R1269*Settings!$C$13*(INDEX(R$395:R$406,$D1287)+INDEX(R$382:R$393,$D1287))</f>
        <v/>
      </c>
      <c r="S1287" s="40">
        <f>S1269*Settings!$C$13*(INDEX(S$395:S$406,$D1287)+INDEX(S$382:S$393,$D1287))</f>
        <v/>
      </c>
      <c r="T1287" s="40">
        <f>T1269*Settings!$C$13*(INDEX(T$395:T$406,$D1287)+INDEX(T$382:T$393,$D1287))</f>
        <v/>
      </c>
      <c r="U1287" s="40">
        <f>U1269*Settings!$C$13*(INDEX(U$395:U$406,$D1287)+INDEX(U$382:U$393,$D1287))</f>
        <v/>
      </c>
      <c r="V1287" s="40">
        <f>V1269*Settings!$C$13*(INDEX(V$395:V$406,$D1287)+INDEX(V$382:V$393,$D1287))</f>
        <v/>
      </c>
      <c r="W1287" s="40">
        <f>W1269*Settings!$C$13*(INDEX(W$395:W$406,$D1287)+INDEX(W$382:W$393,$D1287))</f>
        <v/>
      </c>
      <c r="X1287" s="40">
        <f>X1269*Settings!$C$13*(INDEX(X$395:X$406,$D1287)+INDEX(X$382:X$393,$D1287))</f>
        <v/>
      </c>
      <c r="Y1287" s="40">
        <f>Y1269*Settings!$C$13*(INDEX(Y$395:Y$406,$D1287)+INDEX(Y$382:Y$393,$D1287))</f>
        <v/>
      </c>
      <c r="Z1287" s="40">
        <f>Z1269*Settings!$C$13*(INDEX(Z$395:Z$406,$D1287)+INDEX(Z$382:Z$393,$D1287))</f>
        <v/>
      </c>
      <c r="AA1287" s="40">
        <f>AA1269*Settings!$C$13*(INDEX(AA$395:AA$406,$D1287)+INDEX(AA$382:AA$393,$D1287))</f>
        <v/>
      </c>
      <c r="AB1287" s="40">
        <f>AB1269*Settings!$C$13*(INDEX(AB$395:AB$406,$D1287)+INDEX(AB$382:AB$393,$D1287))</f>
        <v/>
      </c>
      <c r="AC1287" s="40">
        <f>AC1269*Settings!$C$13*(INDEX(AC$395:AC$406,$D1287)+INDEX(AC$382:AC$393,$D1287))</f>
        <v/>
      </c>
      <c r="AD1287" s="40">
        <f>AD1269*Settings!$C$13*(INDEX(AD$395:AD$406,$D1287)+INDEX(AD$382:AD$393,$D1287))</f>
        <v/>
      </c>
      <c r="AF1287" s="11">
        <f>CodePrefix&amp;$A1287&amp;IF($C1287="","","."&amp;$C1287&amp;"."&amp;$B1287)&amp;INDEX(VarEnd,MATCH($A1287,VarKey,0))&amp;AF$5</f>
        <v/>
      </c>
      <c r="AG1287" s="39">
        <f>AG1269*Settings!$C$13*(INDEX(AG$395:AG$406,$D1287)+INDEX(AG$382:AG$393,$D1287))</f>
        <v/>
      </c>
      <c r="AH1287" s="40">
        <f>AH1269*Settings!$C$13*(INDEX(AH$395:AH$406,$D1287)+INDEX(AH$382:AH$393,$D1287))</f>
        <v/>
      </c>
      <c r="AI1287" s="40">
        <f>AI1269*Settings!$C$13*(INDEX(AI$395:AI$406,$D1287)+INDEX(AI$382:AI$393,$D1287))</f>
        <v/>
      </c>
      <c r="AJ1287" s="40">
        <f>AJ1269*Settings!$C$13*(INDEX(AJ$395:AJ$406,$D1287)+INDEX(AJ$382:AJ$393,$D1287))</f>
        <v/>
      </c>
      <c r="AK1287" s="40">
        <f>AK1269*Settings!$C$13*(INDEX(AK$395:AK$406,$D1287)+INDEX(AK$382:AK$393,$D1287))</f>
        <v/>
      </c>
      <c r="AL1287" s="40">
        <f>AL1269*Settings!$C$13*(INDEX(AL$395:AL$406,$D1287)+INDEX(AL$382:AL$393,$D1287))</f>
        <v/>
      </c>
      <c r="AM1287" s="40">
        <f>AM1269*Settings!$C$13*(INDEX(AM$395:AM$406,$D1287)+INDEX(AM$382:AM$393,$D1287))</f>
        <v/>
      </c>
      <c r="AN1287" s="40">
        <f>AN1269*Settings!$C$13*(INDEX(AN$395:AN$406,$D1287)+INDEX(AN$382:AN$393,$D1287))</f>
        <v/>
      </c>
      <c r="AO1287" s="40">
        <f>AO1269*Settings!$C$13*(INDEX(AO$395:AO$406,$D1287)+INDEX(AO$382:AO$393,$D1287))</f>
        <v/>
      </c>
      <c r="AP1287" s="40">
        <f>AP1269*Settings!$C$13*(INDEX(AP$395:AP$406,$D1287)+INDEX(AP$382:AP$393,$D1287))</f>
        <v/>
      </c>
      <c r="AQ1287" s="40">
        <f>AQ1269*Settings!$C$13*(INDEX(AQ$395:AQ$406,$D1287)+INDEX(AQ$382:AQ$393,$D1287))</f>
        <v/>
      </c>
      <c r="AR1287" s="40">
        <f>AR1269*Settings!$C$13*(INDEX(AR$395:AR$406,$D1287)+INDEX(AR$382:AR$393,$D1287))</f>
        <v/>
      </c>
      <c r="AS1287" s="40">
        <f>AS1269*Settings!$C$13*(INDEX(AS$395:AS$406,$D1287)+INDEX(AS$382:AS$393,$D1287))</f>
        <v/>
      </c>
      <c r="AT1287" s="40">
        <f>AT1269*Settings!$C$13*(INDEX(AT$395:AT$406,$D1287)+INDEX(AT$382:AT$393,$D1287))</f>
        <v/>
      </c>
      <c r="AU1287" s="40">
        <f>AU1269*Settings!$C$13*(INDEX(AU$395:AU$406,$D1287)+INDEX(AU$382:AU$393,$D1287))</f>
        <v/>
      </c>
      <c r="AV1287" s="40">
        <f>AV1269*Settings!$C$13*(INDEX(AV$395:AV$406,$D1287)+INDEX(AV$382:AV$393,$D1287))</f>
        <v/>
      </c>
      <c r="AW1287" s="40">
        <f>AW1269*Settings!$C$13*(INDEX(AW$395:AW$406,$D1287)+INDEX(AW$382:AW$393,$D1287))</f>
        <v/>
      </c>
      <c r="AX1287" s="40">
        <f>AX1269*Settings!$C$13*(INDEX(AX$395:AX$406,$D1287)+INDEX(AX$382:AX$393,$D1287))</f>
        <v/>
      </c>
      <c r="AY1287" s="40">
        <f>AY1269*Settings!$C$13*(INDEX(AY$395:AY$406,$D1287)+INDEX(AY$382:AY$393,$D1287))</f>
        <v/>
      </c>
    </row>
    <row r="1288" hidden="1" outlineLevel="2">
      <c r="A1288" s="14" t="inlineStr">
        <is>
          <t>rtx</t>
        </is>
      </c>
      <c r="B1288" s="14" t="inlineStr">
        <is>
          <t>gso</t>
        </is>
      </c>
      <c r="C1288" s="14" t="inlineStr">
        <is>
          <t>nav</t>
        </is>
      </c>
      <c r="D1288" s="36">
        <f>INDEX(Inputs!$U$5:$U$132,MATCH($B1288&amp;"|"&amp;$C1288,Inputs!$A$5:$A$132,0))</f>
        <v/>
      </c>
      <c r="E1288" s="35" t="n"/>
      <c r="F1288" s="35" t="n"/>
      <c r="G1288" s="35" t="n"/>
      <c r="H1288" s="14">
        <f>INDEX(VarLab,MATCH($A1288,VarKey,0))&amp;INDEX(MemLab,MATCH($C1288&amp;"|"&amp;$B1288,MemKey,0))</f>
        <v/>
      </c>
      <c r="I1288" s="14">
        <f>INDEX(VarUnit,MATCH($A1288,VarKey,0))</f>
        <v/>
      </c>
      <c r="J1288" s="14">
        <f>INDEX(VarSrc,MATCH($A1288,VarKey,0))</f>
        <v/>
      </c>
      <c r="K1288" s="11">
        <f>CodePrefix&amp;$A1288&amp;IF($C1288="","","."&amp;$C1288&amp;"."&amp;$B1288)&amp;INDEX(VarEnd,MATCH($A1288,VarKey,0))&amp;K$5</f>
        <v/>
      </c>
      <c r="L1288" s="39">
        <f>L1270*Settings!$C$13*(INDEX(L$395:L$406,$D1288)+INDEX(L$382:L$393,$D1288))</f>
        <v/>
      </c>
      <c r="M1288" s="40">
        <f>M1270*Settings!$C$13*(INDEX(M$395:M$406,$D1288)+INDEX(M$382:M$393,$D1288))</f>
        <v/>
      </c>
      <c r="N1288" s="40">
        <f>N1270*Settings!$C$13*(INDEX(N$395:N$406,$D1288)+INDEX(N$382:N$393,$D1288))</f>
        <v/>
      </c>
      <c r="O1288" s="40">
        <f>O1270*Settings!$C$13*(INDEX(O$395:O$406,$D1288)+INDEX(O$382:O$393,$D1288))</f>
        <v/>
      </c>
      <c r="P1288" s="40">
        <f>P1270*Settings!$C$13*(INDEX(P$395:P$406,$D1288)+INDEX(P$382:P$393,$D1288))</f>
        <v/>
      </c>
      <c r="Q1288" s="40">
        <f>Q1270*Settings!$C$13*(INDEX(Q$395:Q$406,$D1288)+INDEX(Q$382:Q$393,$D1288))</f>
        <v/>
      </c>
      <c r="R1288" s="40">
        <f>R1270*Settings!$C$13*(INDEX(R$395:R$406,$D1288)+INDEX(R$382:R$393,$D1288))</f>
        <v/>
      </c>
      <c r="S1288" s="40">
        <f>S1270*Settings!$C$13*(INDEX(S$395:S$406,$D1288)+INDEX(S$382:S$393,$D1288))</f>
        <v/>
      </c>
      <c r="T1288" s="40">
        <f>T1270*Settings!$C$13*(INDEX(T$395:T$406,$D1288)+INDEX(T$382:T$393,$D1288))</f>
        <v/>
      </c>
      <c r="U1288" s="40">
        <f>U1270*Settings!$C$13*(INDEX(U$395:U$406,$D1288)+INDEX(U$382:U$393,$D1288))</f>
        <v/>
      </c>
      <c r="V1288" s="40">
        <f>V1270*Settings!$C$13*(INDEX(V$395:V$406,$D1288)+INDEX(V$382:V$393,$D1288))</f>
        <v/>
      </c>
      <c r="W1288" s="40">
        <f>W1270*Settings!$C$13*(INDEX(W$395:W$406,$D1288)+INDEX(W$382:W$393,$D1288))</f>
        <v/>
      </c>
      <c r="X1288" s="40">
        <f>X1270*Settings!$C$13*(INDEX(X$395:X$406,$D1288)+INDEX(X$382:X$393,$D1288))</f>
        <v/>
      </c>
      <c r="Y1288" s="40">
        <f>Y1270*Settings!$C$13*(INDEX(Y$395:Y$406,$D1288)+INDEX(Y$382:Y$393,$D1288))</f>
        <v/>
      </c>
      <c r="Z1288" s="40">
        <f>Z1270*Settings!$C$13*(INDEX(Z$395:Z$406,$D1288)+INDEX(Z$382:Z$393,$D1288))</f>
        <v/>
      </c>
      <c r="AA1288" s="40">
        <f>AA1270*Settings!$C$13*(INDEX(AA$395:AA$406,$D1288)+INDEX(AA$382:AA$393,$D1288))</f>
        <v/>
      </c>
      <c r="AB1288" s="40">
        <f>AB1270*Settings!$C$13*(INDEX(AB$395:AB$406,$D1288)+INDEX(AB$382:AB$393,$D1288))</f>
        <v/>
      </c>
      <c r="AC1288" s="40">
        <f>AC1270*Settings!$C$13*(INDEX(AC$395:AC$406,$D1288)+INDEX(AC$382:AC$393,$D1288))</f>
        <v/>
      </c>
      <c r="AD1288" s="40">
        <f>AD1270*Settings!$C$13*(INDEX(AD$395:AD$406,$D1288)+INDEX(AD$382:AD$393,$D1288))</f>
        <v/>
      </c>
      <c r="AF1288" s="11">
        <f>CodePrefix&amp;$A1288&amp;IF($C1288="","","."&amp;$C1288&amp;"."&amp;$B1288)&amp;INDEX(VarEnd,MATCH($A1288,VarKey,0))&amp;AF$5</f>
        <v/>
      </c>
      <c r="AG1288" s="39">
        <f>AG1270*Settings!$C$13*(INDEX(AG$395:AG$406,$D1288)+INDEX(AG$382:AG$393,$D1288))</f>
        <v/>
      </c>
      <c r="AH1288" s="40">
        <f>AH1270*Settings!$C$13*(INDEX(AH$395:AH$406,$D1288)+INDEX(AH$382:AH$393,$D1288))</f>
        <v/>
      </c>
      <c r="AI1288" s="40">
        <f>AI1270*Settings!$C$13*(INDEX(AI$395:AI$406,$D1288)+INDEX(AI$382:AI$393,$D1288))</f>
        <v/>
      </c>
      <c r="AJ1288" s="40">
        <f>AJ1270*Settings!$C$13*(INDEX(AJ$395:AJ$406,$D1288)+INDEX(AJ$382:AJ$393,$D1288))</f>
        <v/>
      </c>
      <c r="AK1288" s="40">
        <f>AK1270*Settings!$C$13*(INDEX(AK$395:AK$406,$D1288)+INDEX(AK$382:AK$393,$D1288))</f>
        <v/>
      </c>
      <c r="AL1288" s="40">
        <f>AL1270*Settings!$C$13*(INDEX(AL$395:AL$406,$D1288)+INDEX(AL$382:AL$393,$D1288))</f>
        <v/>
      </c>
      <c r="AM1288" s="40">
        <f>AM1270*Settings!$C$13*(INDEX(AM$395:AM$406,$D1288)+INDEX(AM$382:AM$393,$D1288))</f>
        <v/>
      </c>
      <c r="AN1288" s="40">
        <f>AN1270*Settings!$C$13*(INDEX(AN$395:AN$406,$D1288)+INDEX(AN$382:AN$393,$D1288))</f>
        <v/>
      </c>
      <c r="AO1288" s="40">
        <f>AO1270*Settings!$C$13*(INDEX(AO$395:AO$406,$D1288)+INDEX(AO$382:AO$393,$D1288))</f>
        <v/>
      </c>
      <c r="AP1288" s="40">
        <f>AP1270*Settings!$C$13*(INDEX(AP$395:AP$406,$D1288)+INDEX(AP$382:AP$393,$D1288))</f>
        <v/>
      </c>
      <c r="AQ1288" s="40">
        <f>AQ1270*Settings!$C$13*(INDEX(AQ$395:AQ$406,$D1288)+INDEX(AQ$382:AQ$393,$D1288))</f>
        <v/>
      </c>
      <c r="AR1288" s="40">
        <f>AR1270*Settings!$C$13*(INDEX(AR$395:AR$406,$D1288)+INDEX(AR$382:AR$393,$D1288))</f>
        <v/>
      </c>
      <c r="AS1288" s="40">
        <f>AS1270*Settings!$C$13*(INDEX(AS$395:AS$406,$D1288)+INDEX(AS$382:AS$393,$D1288))</f>
        <v/>
      </c>
      <c r="AT1288" s="40">
        <f>AT1270*Settings!$C$13*(INDEX(AT$395:AT$406,$D1288)+INDEX(AT$382:AT$393,$D1288))</f>
        <v/>
      </c>
      <c r="AU1288" s="40">
        <f>AU1270*Settings!$C$13*(INDEX(AU$395:AU$406,$D1288)+INDEX(AU$382:AU$393,$D1288))</f>
        <v/>
      </c>
      <c r="AV1288" s="40">
        <f>AV1270*Settings!$C$13*(INDEX(AV$395:AV$406,$D1288)+INDEX(AV$382:AV$393,$D1288))</f>
        <v/>
      </c>
      <c r="AW1288" s="40">
        <f>AW1270*Settings!$C$13*(INDEX(AW$395:AW$406,$D1288)+INDEX(AW$382:AW$393,$D1288))</f>
        <v/>
      </c>
      <c r="AX1288" s="40">
        <f>AX1270*Settings!$C$13*(INDEX(AX$395:AX$406,$D1288)+INDEX(AX$382:AX$393,$D1288))</f>
        <v/>
      </c>
      <c r="AY1288" s="40">
        <f>AY1270*Settings!$C$13*(INDEX(AY$395:AY$406,$D1288)+INDEX(AY$382:AY$393,$D1288))</f>
        <v/>
      </c>
    </row>
    <row r="1289" hidden="1" outlineLevel="2">
      <c r="A1289" s="14" t="inlineStr">
        <is>
          <t>rtx</t>
        </is>
      </c>
      <c r="B1289" s="14" t="inlineStr">
        <is>
          <t>die</t>
        </is>
      </c>
      <c r="C1289" s="14" t="inlineStr">
        <is>
          <t>nav</t>
        </is>
      </c>
      <c r="D1289" s="36">
        <f>INDEX(Inputs!$U$5:$U$132,MATCH($B1289&amp;"|"&amp;$C1289,Inputs!$A$5:$A$132,0))</f>
        <v/>
      </c>
      <c r="E1289" s="35" t="n"/>
      <c r="F1289" s="35" t="n"/>
      <c r="G1289" s="35" t="n"/>
      <c r="H1289" s="14">
        <f>INDEX(VarLab,MATCH($A1289,VarKey,0))&amp;INDEX(MemLab,MATCH($C1289&amp;"|"&amp;$B1289,MemKey,0))</f>
        <v/>
      </c>
      <c r="I1289" s="14">
        <f>INDEX(VarUnit,MATCH($A1289,VarKey,0))</f>
        <v/>
      </c>
      <c r="J1289" s="14">
        <f>INDEX(VarSrc,MATCH($A1289,VarKey,0))</f>
        <v/>
      </c>
      <c r="K1289" s="11">
        <f>CodePrefix&amp;$A1289&amp;IF($C1289="","","."&amp;$C1289&amp;"."&amp;$B1289)&amp;INDEX(VarEnd,MATCH($A1289,VarKey,0))&amp;K$5</f>
        <v/>
      </c>
      <c r="L1289" s="39">
        <f>L1271*Settings!$C$13*(INDEX(L$395:L$406,$D1289)+INDEX(L$382:L$393,$D1289))</f>
        <v/>
      </c>
      <c r="M1289" s="40">
        <f>M1271*Settings!$C$13*(INDEX(M$395:M$406,$D1289)+INDEX(M$382:M$393,$D1289))</f>
        <v/>
      </c>
      <c r="N1289" s="40">
        <f>N1271*Settings!$C$13*(INDEX(N$395:N$406,$D1289)+INDEX(N$382:N$393,$D1289))</f>
        <v/>
      </c>
      <c r="O1289" s="40">
        <f>O1271*Settings!$C$13*(INDEX(O$395:O$406,$D1289)+INDEX(O$382:O$393,$D1289))</f>
        <v/>
      </c>
      <c r="P1289" s="40">
        <f>P1271*Settings!$C$13*(INDEX(P$395:P$406,$D1289)+INDEX(P$382:P$393,$D1289))</f>
        <v/>
      </c>
      <c r="Q1289" s="40">
        <f>Q1271*Settings!$C$13*(INDEX(Q$395:Q$406,$D1289)+INDEX(Q$382:Q$393,$D1289))</f>
        <v/>
      </c>
      <c r="R1289" s="40">
        <f>R1271*Settings!$C$13*(INDEX(R$395:R$406,$D1289)+INDEX(R$382:R$393,$D1289))</f>
        <v/>
      </c>
      <c r="S1289" s="40">
        <f>S1271*Settings!$C$13*(INDEX(S$395:S$406,$D1289)+INDEX(S$382:S$393,$D1289))</f>
        <v/>
      </c>
      <c r="T1289" s="40">
        <f>T1271*Settings!$C$13*(INDEX(T$395:T$406,$D1289)+INDEX(T$382:T$393,$D1289))</f>
        <v/>
      </c>
      <c r="U1289" s="40">
        <f>U1271*Settings!$C$13*(INDEX(U$395:U$406,$D1289)+INDEX(U$382:U$393,$D1289))</f>
        <v/>
      </c>
      <c r="V1289" s="40">
        <f>V1271*Settings!$C$13*(INDEX(V$395:V$406,$D1289)+INDEX(V$382:V$393,$D1289))</f>
        <v/>
      </c>
      <c r="W1289" s="40">
        <f>W1271*Settings!$C$13*(INDEX(W$395:W$406,$D1289)+INDEX(W$382:W$393,$D1289))</f>
        <v/>
      </c>
      <c r="X1289" s="40">
        <f>X1271*Settings!$C$13*(INDEX(X$395:X$406,$D1289)+INDEX(X$382:X$393,$D1289))</f>
        <v/>
      </c>
      <c r="Y1289" s="40">
        <f>Y1271*Settings!$C$13*(INDEX(Y$395:Y$406,$D1289)+INDEX(Y$382:Y$393,$D1289))</f>
        <v/>
      </c>
      <c r="Z1289" s="40">
        <f>Z1271*Settings!$C$13*(INDEX(Z$395:Z$406,$D1289)+INDEX(Z$382:Z$393,$D1289))</f>
        <v/>
      </c>
      <c r="AA1289" s="40">
        <f>AA1271*Settings!$C$13*(INDEX(AA$395:AA$406,$D1289)+INDEX(AA$382:AA$393,$D1289))</f>
        <v/>
      </c>
      <c r="AB1289" s="40">
        <f>AB1271*Settings!$C$13*(INDEX(AB$395:AB$406,$D1289)+INDEX(AB$382:AB$393,$D1289))</f>
        <v/>
      </c>
      <c r="AC1289" s="40">
        <f>AC1271*Settings!$C$13*(INDEX(AC$395:AC$406,$D1289)+INDEX(AC$382:AC$393,$D1289))</f>
        <v/>
      </c>
      <c r="AD1289" s="40">
        <f>AD1271*Settings!$C$13*(INDEX(AD$395:AD$406,$D1289)+INDEX(AD$382:AD$393,$D1289))</f>
        <v/>
      </c>
      <c r="AF1289" s="11">
        <f>CodePrefix&amp;$A1289&amp;IF($C1289="","","."&amp;$C1289&amp;"."&amp;$B1289)&amp;INDEX(VarEnd,MATCH($A1289,VarKey,0))&amp;AF$5</f>
        <v/>
      </c>
      <c r="AG1289" s="39">
        <f>AG1271*Settings!$C$13*(INDEX(AG$395:AG$406,$D1289)+INDEX(AG$382:AG$393,$D1289))</f>
        <v/>
      </c>
      <c r="AH1289" s="40">
        <f>AH1271*Settings!$C$13*(INDEX(AH$395:AH$406,$D1289)+INDEX(AH$382:AH$393,$D1289))</f>
        <v/>
      </c>
      <c r="AI1289" s="40">
        <f>AI1271*Settings!$C$13*(INDEX(AI$395:AI$406,$D1289)+INDEX(AI$382:AI$393,$D1289))</f>
        <v/>
      </c>
      <c r="AJ1289" s="40">
        <f>AJ1271*Settings!$C$13*(INDEX(AJ$395:AJ$406,$D1289)+INDEX(AJ$382:AJ$393,$D1289))</f>
        <v/>
      </c>
      <c r="AK1289" s="40">
        <f>AK1271*Settings!$C$13*(INDEX(AK$395:AK$406,$D1289)+INDEX(AK$382:AK$393,$D1289))</f>
        <v/>
      </c>
      <c r="AL1289" s="40">
        <f>AL1271*Settings!$C$13*(INDEX(AL$395:AL$406,$D1289)+INDEX(AL$382:AL$393,$D1289))</f>
        <v/>
      </c>
      <c r="AM1289" s="40">
        <f>AM1271*Settings!$C$13*(INDEX(AM$395:AM$406,$D1289)+INDEX(AM$382:AM$393,$D1289))</f>
        <v/>
      </c>
      <c r="AN1289" s="40">
        <f>AN1271*Settings!$C$13*(INDEX(AN$395:AN$406,$D1289)+INDEX(AN$382:AN$393,$D1289))</f>
        <v/>
      </c>
      <c r="AO1289" s="40">
        <f>AO1271*Settings!$C$13*(INDEX(AO$395:AO$406,$D1289)+INDEX(AO$382:AO$393,$D1289))</f>
        <v/>
      </c>
      <c r="AP1289" s="40">
        <f>AP1271*Settings!$C$13*(INDEX(AP$395:AP$406,$D1289)+INDEX(AP$382:AP$393,$D1289))</f>
        <v/>
      </c>
      <c r="AQ1289" s="40">
        <f>AQ1271*Settings!$C$13*(INDEX(AQ$395:AQ$406,$D1289)+INDEX(AQ$382:AQ$393,$D1289))</f>
        <v/>
      </c>
      <c r="AR1289" s="40">
        <f>AR1271*Settings!$C$13*(INDEX(AR$395:AR$406,$D1289)+INDEX(AR$382:AR$393,$D1289))</f>
        <v/>
      </c>
      <c r="AS1289" s="40">
        <f>AS1271*Settings!$C$13*(INDEX(AS$395:AS$406,$D1289)+INDEX(AS$382:AS$393,$D1289))</f>
        <v/>
      </c>
      <c r="AT1289" s="40">
        <f>AT1271*Settings!$C$13*(INDEX(AT$395:AT$406,$D1289)+INDEX(AT$382:AT$393,$D1289))</f>
        <v/>
      </c>
      <c r="AU1289" s="40">
        <f>AU1271*Settings!$C$13*(INDEX(AU$395:AU$406,$D1289)+INDEX(AU$382:AU$393,$D1289))</f>
        <v/>
      </c>
      <c r="AV1289" s="40">
        <f>AV1271*Settings!$C$13*(INDEX(AV$395:AV$406,$D1289)+INDEX(AV$382:AV$393,$D1289))</f>
        <v/>
      </c>
      <c r="AW1289" s="40">
        <f>AW1271*Settings!$C$13*(INDEX(AW$395:AW$406,$D1289)+INDEX(AW$382:AW$393,$D1289))</f>
        <v/>
      </c>
      <c r="AX1289" s="40">
        <f>AX1271*Settings!$C$13*(INDEX(AX$395:AX$406,$D1289)+INDEX(AX$382:AX$393,$D1289))</f>
        <v/>
      </c>
      <c r="AY1289" s="40">
        <f>AY1271*Settings!$C$13*(INDEX(AY$395:AY$406,$D1289)+INDEX(AY$382:AY$393,$D1289))</f>
        <v/>
      </c>
    </row>
    <row r="1290" hidden="1" outlineLevel="2">
      <c r="A1290" s="14" t="inlineStr">
        <is>
          <t>rtx</t>
        </is>
      </c>
      <c r="B1290" s="14" t="inlineStr">
        <is>
          <t>lpg</t>
        </is>
      </c>
      <c r="C1290" s="14" t="inlineStr">
        <is>
          <t>nav</t>
        </is>
      </c>
      <c r="D1290" s="36">
        <f>INDEX(Inputs!$U$5:$U$132,MATCH($B1290&amp;"|"&amp;$C1290,Inputs!$A$5:$A$132,0))</f>
        <v/>
      </c>
      <c r="E1290" s="35" t="n"/>
      <c r="F1290" s="35" t="n"/>
      <c r="G1290" s="35" t="n"/>
      <c r="H1290" s="14">
        <f>INDEX(VarLab,MATCH($A1290,VarKey,0))&amp;INDEX(MemLab,MATCH($C1290&amp;"|"&amp;$B1290,MemKey,0))</f>
        <v/>
      </c>
      <c r="I1290" s="14">
        <f>INDEX(VarUnit,MATCH($A1290,VarKey,0))</f>
        <v/>
      </c>
      <c r="J1290" s="14">
        <f>INDEX(VarSrc,MATCH($A1290,VarKey,0))</f>
        <v/>
      </c>
      <c r="K1290" s="11">
        <f>CodePrefix&amp;$A1290&amp;IF($C1290="","","."&amp;$C1290&amp;"."&amp;$B1290)&amp;INDEX(VarEnd,MATCH($A1290,VarKey,0))&amp;K$5</f>
        <v/>
      </c>
      <c r="L1290" s="39">
        <f>L1272*Settings!$C$13*(INDEX(L$395:L$406,$D1290)+INDEX(L$382:L$393,$D1290))</f>
        <v/>
      </c>
      <c r="M1290" s="40">
        <f>M1272*Settings!$C$13*(INDEX(M$395:M$406,$D1290)+INDEX(M$382:M$393,$D1290))</f>
        <v/>
      </c>
      <c r="N1290" s="40">
        <f>N1272*Settings!$C$13*(INDEX(N$395:N$406,$D1290)+INDEX(N$382:N$393,$D1290))</f>
        <v/>
      </c>
      <c r="O1290" s="40">
        <f>O1272*Settings!$C$13*(INDEX(O$395:O$406,$D1290)+INDEX(O$382:O$393,$D1290))</f>
        <v/>
      </c>
      <c r="P1290" s="40">
        <f>P1272*Settings!$C$13*(INDEX(P$395:P$406,$D1290)+INDEX(P$382:P$393,$D1290))</f>
        <v/>
      </c>
      <c r="Q1290" s="40">
        <f>Q1272*Settings!$C$13*(INDEX(Q$395:Q$406,$D1290)+INDEX(Q$382:Q$393,$D1290))</f>
        <v/>
      </c>
      <c r="R1290" s="40">
        <f>R1272*Settings!$C$13*(INDEX(R$395:R$406,$D1290)+INDEX(R$382:R$393,$D1290))</f>
        <v/>
      </c>
      <c r="S1290" s="40">
        <f>S1272*Settings!$C$13*(INDEX(S$395:S$406,$D1290)+INDEX(S$382:S$393,$D1290))</f>
        <v/>
      </c>
      <c r="T1290" s="40">
        <f>T1272*Settings!$C$13*(INDEX(T$395:T$406,$D1290)+INDEX(T$382:T$393,$D1290))</f>
        <v/>
      </c>
      <c r="U1290" s="40">
        <f>U1272*Settings!$C$13*(INDEX(U$395:U$406,$D1290)+INDEX(U$382:U$393,$D1290))</f>
        <v/>
      </c>
      <c r="V1290" s="40">
        <f>V1272*Settings!$C$13*(INDEX(V$395:V$406,$D1290)+INDEX(V$382:V$393,$D1290))</f>
        <v/>
      </c>
      <c r="W1290" s="40">
        <f>W1272*Settings!$C$13*(INDEX(W$395:W$406,$D1290)+INDEX(W$382:W$393,$D1290))</f>
        <v/>
      </c>
      <c r="X1290" s="40">
        <f>X1272*Settings!$C$13*(INDEX(X$395:X$406,$D1290)+INDEX(X$382:X$393,$D1290))</f>
        <v/>
      </c>
      <c r="Y1290" s="40">
        <f>Y1272*Settings!$C$13*(INDEX(Y$395:Y$406,$D1290)+INDEX(Y$382:Y$393,$D1290))</f>
        <v/>
      </c>
      <c r="Z1290" s="40">
        <f>Z1272*Settings!$C$13*(INDEX(Z$395:Z$406,$D1290)+INDEX(Z$382:Z$393,$D1290))</f>
        <v/>
      </c>
      <c r="AA1290" s="40">
        <f>AA1272*Settings!$C$13*(INDEX(AA$395:AA$406,$D1290)+INDEX(AA$382:AA$393,$D1290))</f>
        <v/>
      </c>
      <c r="AB1290" s="40">
        <f>AB1272*Settings!$C$13*(INDEX(AB$395:AB$406,$D1290)+INDEX(AB$382:AB$393,$D1290))</f>
        <v/>
      </c>
      <c r="AC1290" s="40">
        <f>AC1272*Settings!$C$13*(INDEX(AC$395:AC$406,$D1290)+INDEX(AC$382:AC$393,$D1290))</f>
        <v/>
      </c>
      <c r="AD1290" s="40">
        <f>AD1272*Settings!$C$13*(INDEX(AD$395:AD$406,$D1290)+INDEX(AD$382:AD$393,$D1290))</f>
        <v/>
      </c>
      <c r="AF1290" s="11">
        <f>CodePrefix&amp;$A1290&amp;IF($C1290="","","."&amp;$C1290&amp;"."&amp;$B1290)&amp;INDEX(VarEnd,MATCH($A1290,VarKey,0))&amp;AF$5</f>
        <v/>
      </c>
      <c r="AG1290" s="39">
        <f>AG1272*Settings!$C$13*(INDEX(AG$395:AG$406,$D1290)+INDEX(AG$382:AG$393,$D1290))</f>
        <v/>
      </c>
      <c r="AH1290" s="40">
        <f>AH1272*Settings!$C$13*(INDEX(AH$395:AH$406,$D1290)+INDEX(AH$382:AH$393,$D1290))</f>
        <v/>
      </c>
      <c r="AI1290" s="40">
        <f>AI1272*Settings!$C$13*(INDEX(AI$395:AI$406,$D1290)+INDEX(AI$382:AI$393,$D1290))</f>
        <v/>
      </c>
      <c r="AJ1290" s="40">
        <f>AJ1272*Settings!$C$13*(INDEX(AJ$395:AJ$406,$D1290)+INDEX(AJ$382:AJ$393,$D1290))</f>
        <v/>
      </c>
      <c r="AK1290" s="40">
        <f>AK1272*Settings!$C$13*(INDEX(AK$395:AK$406,$D1290)+INDEX(AK$382:AK$393,$D1290))</f>
        <v/>
      </c>
      <c r="AL1290" s="40">
        <f>AL1272*Settings!$C$13*(INDEX(AL$395:AL$406,$D1290)+INDEX(AL$382:AL$393,$D1290))</f>
        <v/>
      </c>
      <c r="AM1290" s="40">
        <f>AM1272*Settings!$C$13*(INDEX(AM$395:AM$406,$D1290)+INDEX(AM$382:AM$393,$D1290))</f>
        <v/>
      </c>
      <c r="AN1290" s="40">
        <f>AN1272*Settings!$C$13*(INDEX(AN$395:AN$406,$D1290)+INDEX(AN$382:AN$393,$D1290))</f>
        <v/>
      </c>
      <c r="AO1290" s="40">
        <f>AO1272*Settings!$C$13*(INDEX(AO$395:AO$406,$D1290)+INDEX(AO$382:AO$393,$D1290))</f>
        <v/>
      </c>
      <c r="AP1290" s="40">
        <f>AP1272*Settings!$C$13*(INDEX(AP$395:AP$406,$D1290)+INDEX(AP$382:AP$393,$D1290))</f>
        <v/>
      </c>
      <c r="AQ1290" s="40">
        <f>AQ1272*Settings!$C$13*(INDEX(AQ$395:AQ$406,$D1290)+INDEX(AQ$382:AQ$393,$D1290))</f>
        <v/>
      </c>
      <c r="AR1290" s="40">
        <f>AR1272*Settings!$C$13*(INDEX(AR$395:AR$406,$D1290)+INDEX(AR$382:AR$393,$D1290))</f>
        <v/>
      </c>
      <c r="AS1290" s="40">
        <f>AS1272*Settings!$C$13*(INDEX(AS$395:AS$406,$D1290)+INDEX(AS$382:AS$393,$D1290))</f>
        <v/>
      </c>
      <c r="AT1290" s="40">
        <f>AT1272*Settings!$C$13*(INDEX(AT$395:AT$406,$D1290)+INDEX(AT$382:AT$393,$D1290))</f>
        <v/>
      </c>
      <c r="AU1290" s="40">
        <f>AU1272*Settings!$C$13*(INDEX(AU$395:AU$406,$D1290)+INDEX(AU$382:AU$393,$D1290))</f>
        <v/>
      </c>
      <c r="AV1290" s="40">
        <f>AV1272*Settings!$C$13*(INDEX(AV$395:AV$406,$D1290)+INDEX(AV$382:AV$393,$D1290))</f>
        <v/>
      </c>
      <c r="AW1290" s="40">
        <f>AW1272*Settings!$C$13*(INDEX(AW$395:AW$406,$D1290)+INDEX(AW$382:AW$393,$D1290))</f>
        <v/>
      </c>
      <c r="AX1290" s="40">
        <f>AX1272*Settings!$C$13*(INDEX(AX$395:AX$406,$D1290)+INDEX(AX$382:AX$393,$D1290))</f>
        <v/>
      </c>
      <c r="AY1290" s="40">
        <f>AY1272*Settings!$C$13*(INDEX(AY$395:AY$406,$D1290)+INDEX(AY$382:AY$393,$D1290))</f>
        <v/>
      </c>
    </row>
    <row r="1291" hidden="1" outlineLevel="2">
      <c r="A1291" s="14" t="inlineStr">
        <is>
          <t>rtx</t>
        </is>
      </c>
      <c r="B1291" s="14" t="inlineStr">
        <is>
          <t>ker</t>
        </is>
      </c>
      <c r="C1291" s="14" t="inlineStr">
        <is>
          <t>nav</t>
        </is>
      </c>
      <c r="D1291" s="36">
        <f>INDEX(Inputs!$U$5:$U$132,MATCH($B1291&amp;"|"&amp;$C1291,Inputs!$A$5:$A$132,0))</f>
        <v/>
      </c>
      <c r="E1291" s="35" t="n"/>
      <c r="F1291" s="35" t="n"/>
      <c r="G1291" s="35" t="n"/>
      <c r="H1291" s="14">
        <f>INDEX(VarLab,MATCH($A1291,VarKey,0))&amp;INDEX(MemLab,MATCH($C1291&amp;"|"&amp;$B1291,MemKey,0))</f>
        <v/>
      </c>
      <c r="I1291" s="14">
        <f>INDEX(VarUnit,MATCH($A1291,VarKey,0))</f>
        <v/>
      </c>
      <c r="J1291" s="14">
        <f>INDEX(VarSrc,MATCH($A1291,VarKey,0))</f>
        <v/>
      </c>
      <c r="K1291" s="11">
        <f>CodePrefix&amp;$A1291&amp;IF($C1291="","","."&amp;$C1291&amp;"."&amp;$B1291)&amp;INDEX(VarEnd,MATCH($A1291,VarKey,0))&amp;K$5</f>
        <v/>
      </c>
      <c r="L1291" s="39">
        <f>L1273*Settings!$C$13*(INDEX(L$395:L$406,$D1291)+INDEX(L$382:L$393,$D1291))</f>
        <v/>
      </c>
      <c r="M1291" s="40">
        <f>M1273*Settings!$C$13*(INDEX(M$395:M$406,$D1291)+INDEX(M$382:M$393,$D1291))</f>
        <v/>
      </c>
      <c r="N1291" s="40">
        <f>N1273*Settings!$C$13*(INDEX(N$395:N$406,$D1291)+INDEX(N$382:N$393,$D1291))</f>
        <v/>
      </c>
      <c r="O1291" s="40">
        <f>O1273*Settings!$C$13*(INDEX(O$395:O$406,$D1291)+INDEX(O$382:O$393,$D1291))</f>
        <v/>
      </c>
      <c r="P1291" s="40">
        <f>P1273*Settings!$C$13*(INDEX(P$395:P$406,$D1291)+INDEX(P$382:P$393,$D1291))</f>
        <v/>
      </c>
      <c r="Q1291" s="40">
        <f>Q1273*Settings!$C$13*(INDEX(Q$395:Q$406,$D1291)+INDEX(Q$382:Q$393,$D1291))</f>
        <v/>
      </c>
      <c r="R1291" s="40">
        <f>R1273*Settings!$C$13*(INDEX(R$395:R$406,$D1291)+INDEX(R$382:R$393,$D1291))</f>
        <v/>
      </c>
      <c r="S1291" s="40">
        <f>S1273*Settings!$C$13*(INDEX(S$395:S$406,$D1291)+INDEX(S$382:S$393,$D1291))</f>
        <v/>
      </c>
      <c r="T1291" s="40">
        <f>T1273*Settings!$C$13*(INDEX(T$395:T$406,$D1291)+INDEX(T$382:T$393,$D1291))</f>
        <v/>
      </c>
      <c r="U1291" s="40">
        <f>U1273*Settings!$C$13*(INDEX(U$395:U$406,$D1291)+INDEX(U$382:U$393,$D1291))</f>
        <v/>
      </c>
      <c r="V1291" s="40">
        <f>V1273*Settings!$C$13*(INDEX(V$395:V$406,$D1291)+INDEX(V$382:V$393,$D1291))</f>
        <v/>
      </c>
      <c r="W1291" s="40">
        <f>W1273*Settings!$C$13*(INDEX(W$395:W$406,$D1291)+INDEX(W$382:W$393,$D1291))</f>
        <v/>
      </c>
      <c r="X1291" s="40">
        <f>X1273*Settings!$C$13*(INDEX(X$395:X$406,$D1291)+INDEX(X$382:X$393,$D1291))</f>
        <v/>
      </c>
      <c r="Y1291" s="40">
        <f>Y1273*Settings!$C$13*(INDEX(Y$395:Y$406,$D1291)+INDEX(Y$382:Y$393,$D1291))</f>
        <v/>
      </c>
      <c r="Z1291" s="40">
        <f>Z1273*Settings!$C$13*(INDEX(Z$395:Z$406,$D1291)+INDEX(Z$382:Z$393,$D1291))</f>
        <v/>
      </c>
      <c r="AA1291" s="40">
        <f>AA1273*Settings!$C$13*(INDEX(AA$395:AA$406,$D1291)+INDEX(AA$382:AA$393,$D1291))</f>
        <v/>
      </c>
      <c r="AB1291" s="40">
        <f>AB1273*Settings!$C$13*(INDEX(AB$395:AB$406,$D1291)+INDEX(AB$382:AB$393,$D1291))</f>
        <v/>
      </c>
      <c r="AC1291" s="40">
        <f>AC1273*Settings!$C$13*(INDEX(AC$395:AC$406,$D1291)+INDEX(AC$382:AC$393,$D1291))</f>
        <v/>
      </c>
      <c r="AD1291" s="40">
        <f>AD1273*Settings!$C$13*(INDEX(AD$395:AD$406,$D1291)+INDEX(AD$382:AD$393,$D1291))</f>
        <v/>
      </c>
      <c r="AF1291" s="11">
        <f>CodePrefix&amp;$A1291&amp;IF($C1291="","","."&amp;$C1291&amp;"."&amp;$B1291)&amp;INDEX(VarEnd,MATCH($A1291,VarKey,0))&amp;AF$5</f>
        <v/>
      </c>
      <c r="AG1291" s="39">
        <f>AG1273*Settings!$C$13*(INDEX(AG$395:AG$406,$D1291)+INDEX(AG$382:AG$393,$D1291))</f>
        <v/>
      </c>
      <c r="AH1291" s="40">
        <f>AH1273*Settings!$C$13*(INDEX(AH$395:AH$406,$D1291)+INDEX(AH$382:AH$393,$D1291))</f>
        <v/>
      </c>
      <c r="AI1291" s="40">
        <f>AI1273*Settings!$C$13*(INDEX(AI$395:AI$406,$D1291)+INDEX(AI$382:AI$393,$D1291))</f>
        <v/>
      </c>
      <c r="AJ1291" s="40">
        <f>AJ1273*Settings!$C$13*(INDEX(AJ$395:AJ$406,$D1291)+INDEX(AJ$382:AJ$393,$D1291))</f>
        <v/>
      </c>
      <c r="AK1291" s="40">
        <f>AK1273*Settings!$C$13*(INDEX(AK$395:AK$406,$D1291)+INDEX(AK$382:AK$393,$D1291))</f>
        <v/>
      </c>
      <c r="AL1291" s="40">
        <f>AL1273*Settings!$C$13*(INDEX(AL$395:AL$406,$D1291)+INDEX(AL$382:AL$393,$D1291))</f>
        <v/>
      </c>
      <c r="AM1291" s="40">
        <f>AM1273*Settings!$C$13*(INDEX(AM$395:AM$406,$D1291)+INDEX(AM$382:AM$393,$D1291))</f>
        <v/>
      </c>
      <c r="AN1291" s="40">
        <f>AN1273*Settings!$C$13*(INDEX(AN$395:AN$406,$D1291)+INDEX(AN$382:AN$393,$D1291))</f>
        <v/>
      </c>
      <c r="AO1291" s="40">
        <f>AO1273*Settings!$C$13*(INDEX(AO$395:AO$406,$D1291)+INDEX(AO$382:AO$393,$D1291))</f>
        <v/>
      </c>
      <c r="AP1291" s="40">
        <f>AP1273*Settings!$C$13*(INDEX(AP$395:AP$406,$D1291)+INDEX(AP$382:AP$393,$D1291))</f>
        <v/>
      </c>
      <c r="AQ1291" s="40">
        <f>AQ1273*Settings!$C$13*(INDEX(AQ$395:AQ$406,$D1291)+INDEX(AQ$382:AQ$393,$D1291))</f>
        <v/>
      </c>
      <c r="AR1291" s="40">
        <f>AR1273*Settings!$C$13*(INDEX(AR$395:AR$406,$D1291)+INDEX(AR$382:AR$393,$D1291))</f>
        <v/>
      </c>
      <c r="AS1291" s="40">
        <f>AS1273*Settings!$C$13*(INDEX(AS$395:AS$406,$D1291)+INDEX(AS$382:AS$393,$D1291))</f>
        <v/>
      </c>
      <c r="AT1291" s="40">
        <f>AT1273*Settings!$C$13*(INDEX(AT$395:AT$406,$D1291)+INDEX(AT$382:AT$393,$D1291))</f>
        <v/>
      </c>
      <c r="AU1291" s="40">
        <f>AU1273*Settings!$C$13*(INDEX(AU$395:AU$406,$D1291)+INDEX(AU$382:AU$393,$D1291))</f>
        <v/>
      </c>
      <c r="AV1291" s="40">
        <f>AV1273*Settings!$C$13*(INDEX(AV$395:AV$406,$D1291)+INDEX(AV$382:AV$393,$D1291))</f>
        <v/>
      </c>
      <c r="AW1291" s="40">
        <f>AW1273*Settings!$C$13*(INDEX(AW$395:AW$406,$D1291)+INDEX(AW$382:AW$393,$D1291))</f>
        <v/>
      </c>
      <c r="AX1291" s="40">
        <f>AX1273*Settings!$C$13*(INDEX(AX$395:AX$406,$D1291)+INDEX(AX$382:AX$393,$D1291))</f>
        <v/>
      </c>
      <c r="AY1291" s="40">
        <f>AY1273*Settings!$C$13*(INDEX(AY$395:AY$406,$D1291)+INDEX(AY$382:AY$393,$D1291))</f>
        <v/>
      </c>
    </row>
    <row r="1292" hidden="1" outlineLevel="2">
      <c r="A1292" s="14" t="inlineStr">
        <is>
          <t>rtx</t>
        </is>
      </c>
      <c r="B1292" s="14" t="inlineStr">
        <is>
          <t>oop</t>
        </is>
      </c>
      <c r="C1292" s="14" t="inlineStr">
        <is>
          <t>nav</t>
        </is>
      </c>
      <c r="D1292" s="36">
        <f>INDEX(Inputs!$U$5:$U$132,MATCH($B1292&amp;"|"&amp;$C1292,Inputs!$A$5:$A$132,0))</f>
        <v/>
      </c>
      <c r="E1292" s="35" t="n"/>
      <c r="F1292" s="35" t="n"/>
      <c r="G1292" s="35" t="n"/>
      <c r="H1292" s="14">
        <f>INDEX(VarLab,MATCH($A1292,VarKey,0))&amp;INDEX(MemLab,MATCH($C1292&amp;"|"&amp;$B1292,MemKey,0))</f>
        <v/>
      </c>
      <c r="I1292" s="14">
        <f>INDEX(VarUnit,MATCH($A1292,VarKey,0))</f>
        <v/>
      </c>
      <c r="J1292" s="14">
        <f>INDEX(VarSrc,MATCH($A1292,VarKey,0))</f>
        <v/>
      </c>
      <c r="K1292" s="11">
        <f>CodePrefix&amp;$A1292&amp;IF($C1292="","","."&amp;$C1292&amp;"."&amp;$B1292)&amp;INDEX(VarEnd,MATCH($A1292,VarKey,0))&amp;K$5</f>
        <v/>
      </c>
      <c r="L1292" s="39">
        <f>L1274*Settings!$C$13*(INDEX(L$395:L$406,$D1292)+INDEX(L$382:L$393,$D1292))</f>
        <v/>
      </c>
      <c r="M1292" s="40">
        <f>M1274*Settings!$C$13*(INDEX(M$395:M$406,$D1292)+INDEX(M$382:M$393,$D1292))</f>
        <v/>
      </c>
      <c r="N1292" s="40">
        <f>N1274*Settings!$C$13*(INDEX(N$395:N$406,$D1292)+INDEX(N$382:N$393,$D1292))</f>
        <v/>
      </c>
      <c r="O1292" s="40">
        <f>O1274*Settings!$C$13*(INDEX(O$395:O$406,$D1292)+INDEX(O$382:O$393,$D1292))</f>
        <v/>
      </c>
      <c r="P1292" s="40">
        <f>P1274*Settings!$C$13*(INDEX(P$395:P$406,$D1292)+INDEX(P$382:P$393,$D1292))</f>
        <v/>
      </c>
      <c r="Q1292" s="40">
        <f>Q1274*Settings!$C$13*(INDEX(Q$395:Q$406,$D1292)+INDEX(Q$382:Q$393,$D1292))</f>
        <v/>
      </c>
      <c r="R1292" s="40">
        <f>R1274*Settings!$C$13*(INDEX(R$395:R$406,$D1292)+INDEX(R$382:R$393,$D1292))</f>
        <v/>
      </c>
      <c r="S1292" s="40">
        <f>S1274*Settings!$C$13*(INDEX(S$395:S$406,$D1292)+INDEX(S$382:S$393,$D1292))</f>
        <v/>
      </c>
      <c r="T1292" s="40">
        <f>T1274*Settings!$C$13*(INDEX(T$395:T$406,$D1292)+INDEX(T$382:T$393,$D1292))</f>
        <v/>
      </c>
      <c r="U1292" s="40">
        <f>U1274*Settings!$C$13*(INDEX(U$395:U$406,$D1292)+INDEX(U$382:U$393,$D1292))</f>
        <v/>
      </c>
      <c r="V1292" s="40">
        <f>V1274*Settings!$C$13*(INDEX(V$395:V$406,$D1292)+INDEX(V$382:V$393,$D1292))</f>
        <v/>
      </c>
      <c r="W1292" s="40">
        <f>W1274*Settings!$C$13*(INDEX(W$395:W$406,$D1292)+INDEX(W$382:W$393,$D1292))</f>
        <v/>
      </c>
      <c r="X1292" s="40">
        <f>X1274*Settings!$C$13*(INDEX(X$395:X$406,$D1292)+INDEX(X$382:X$393,$D1292))</f>
        <v/>
      </c>
      <c r="Y1292" s="40">
        <f>Y1274*Settings!$C$13*(INDEX(Y$395:Y$406,$D1292)+INDEX(Y$382:Y$393,$D1292))</f>
        <v/>
      </c>
      <c r="Z1292" s="40">
        <f>Z1274*Settings!$C$13*(INDEX(Z$395:Z$406,$D1292)+INDEX(Z$382:Z$393,$D1292))</f>
        <v/>
      </c>
      <c r="AA1292" s="40">
        <f>AA1274*Settings!$C$13*(INDEX(AA$395:AA$406,$D1292)+INDEX(AA$382:AA$393,$D1292))</f>
        <v/>
      </c>
      <c r="AB1292" s="40">
        <f>AB1274*Settings!$C$13*(INDEX(AB$395:AB$406,$D1292)+INDEX(AB$382:AB$393,$D1292))</f>
        <v/>
      </c>
      <c r="AC1292" s="40">
        <f>AC1274*Settings!$C$13*(INDEX(AC$395:AC$406,$D1292)+INDEX(AC$382:AC$393,$D1292))</f>
        <v/>
      </c>
      <c r="AD1292" s="40">
        <f>AD1274*Settings!$C$13*(INDEX(AD$395:AD$406,$D1292)+INDEX(AD$382:AD$393,$D1292))</f>
        <v/>
      </c>
      <c r="AF1292" s="11">
        <f>CodePrefix&amp;$A1292&amp;IF($C1292="","","."&amp;$C1292&amp;"."&amp;$B1292)&amp;INDEX(VarEnd,MATCH($A1292,VarKey,0))&amp;AF$5</f>
        <v/>
      </c>
      <c r="AG1292" s="39">
        <f>AG1274*Settings!$C$13*(INDEX(AG$395:AG$406,$D1292)+INDEX(AG$382:AG$393,$D1292))</f>
        <v/>
      </c>
      <c r="AH1292" s="40">
        <f>AH1274*Settings!$C$13*(INDEX(AH$395:AH$406,$D1292)+INDEX(AH$382:AH$393,$D1292))</f>
        <v/>
      </c>
      <c r="AI1292" s="40">
        <f>AI1274*Settings!$C$13*(INDEX(AI$395:AI$406,$D1292)+INDEX(AI$382:AI$393,$D1292))</f>
        <v/>
      </c>
      <c r="AJ1292" s="40">
        <f>AJ1274*Settings!$C$13*(INDEX(AJ$395:AJ$406,$D1292)+INDEX(AJ$382:AJ$393,$D1292))</f>
        <v/>
      </c>
      <c r="AK1292" s="40">
        <f>AK1274*Settings!$C$13*(INDEX(AK$395:AK$406,$D1292)+INDEX(AK$382:AK$393,$D1292))</f>
        <v/>
      </c>
      <c r="AL1292" s="40">
        <f>AL1274*Settings!$C$13*(INDEX(AL$395:AL$406,$D1292)+INDEX(AL$382:AL$393,$D1292))</f>
        <v/>
      </c>
      <c r="AM1292" s="40">
        <f>AM1274*Settings!$C$13*(INDEX(AM$395:AM$406,$D1292)+INDEX(AM$382:AM$393,$D1292))</f>
        <v/>
      </c>
      <c r="AN1292" s="40">
        <f>AN1274*Settings!$C$13*(INDEX(AN$395:AN$406,$D1292)+INDEX(AN$382:AN$393,$D1292))</f>
        <v/>
      </c>
      <c r="AO1292" s="40">
        <f>AO1274*Settings!$C$13*(INDEX(AO$395:AO$406,$D1292)+INDEX(AO$382:AO$393,$D1292))</f>
        <v/>
      </c>
      <c r="AP1292" s="40">
        <f>AP1274*Settings!$C$13*(INDEX(AP$395:AP$406,$D1292)+INDEX(AP$382:AP$393,$D1292))</f>
        <v/>
      </c>
      <c r="AQ1292" s="40">
        <f>AQ1274*Settings!$C$13*(INDEX(AQ$395:AQ$406,$D1292)+INDEX(AQ$382:AQ$393,$D1292))</f>
        <v/>
      </c>
      <c r="AR1292" s="40">
        <f>AR1274*Settings!$C$13*(INDEX(AR$395:AR$406,$D1292)+INDEX(AR$382:AR$393,$D1292))</f>
        <v/>
      </c>
      <c r="AS1292" s="40">
        <f>AS1274*Settings!$C$13*(INDEX(AS$395:AS$406,$D1292)+INDEX(AS$382:AS$393,$D1292))</f>
        <v/>
      </c>
      <c r="AT1292" s="40">
        <f>AT1274*Settings!$C$13*(INDEX(AT$395:AT$406,$D1292)+INDEX(AT$382:AT$393,$D1292))</f>
        <v/>
      </c>
      <c r="AU1292" s="40">
        <f>AU1274*Settings!$C$13*(INDEX(AU$395:AU$406,$D1292)+INDEX(AU$382:AU$393,$D1292))</f>
        <v/>
      </c>
      <c r="AV1292" s="40">
        <f>AV1274*Settings!$C$13*(INDEX(AV$395:AV$406,$D1292)+INDEX(AV$382:AV$393,$D1292))</f>
        <v/>
      </c>
      <c r="AW1292" s="40">
        <f>AW1274*Settings!$C$13*(INDEX(AW$395:AW$406,$D1292)+INDEX(AW$382:AW$393,$D1292))</f>
        <v/>
      </c>
      <c r="AX1292" s="40">
        <f>AX1274*Settings!$C$13*(INDEX(AX$395:AX$406,$D1292)+INDEX(AX$382:AX$393,$D1292))</f>
        <v/>
      </c>
      <c r="AY1292" s="40">
        <f>AY1274*Settings!$C$13*(INDEX(AY$395:AY$406,$D1292)+INDEX(AY$382:AY$393,$D1292))</f>
        <v/>
      </c>
    </row>
    <row r="1293" hidden="1" outlineLevel="2">
      <c r="A1293" s="14" t="inlineStr">
        <is>
          <t>rtx</t>
        </is>
      </c>
      <c r="B1293" s="14" t="inlineStr">
        <is>
          <t>bio</t>
        </is>
      </c>
      <c r="C1293" s="14" t="inlineStr">
        <is>
          <t>nav</t>
        </is>
      </c>
      <c r="D1293" s="36">
        <f>INDEX(Inputs!$U$5:$U$132,MATCH($B1293&amp;"|"&amp;$C1293,Inputs!$A$5:$A$132,0))</f>
        <v/>
      </c>
      <c r="E1293" s="35" t="n"/>
      <c r="F1293" s="35" t="n"/>
      <c r="G1293" s="35" t="n"/>
      <c r="H1293" s="14">
        <f>INDEX(VarLab,MATCH($A1293,VarKey,0))&amp;INDEX(MemLab,MATCH($C1293&amp;"|"&amp;$B1293,MemKey,0))</f>
        <v/>
      </c>
      <c r="I1293" s="14">
        <f>INDEX(VarUnit,MATCH($A1293,VarKey,0))</f>
        <v/>
      </c>
      <c r="J1293" s="14">
        <f>INDEX(VarSrc,MATCH($A1293,VarKey,0))</f>
        <v/>
      </c>
      <c r="K1293" s="11">
        <f>CodePrefix&amp;$A1293&amp;IF($C1293="","","."&amp;$C1293&amp;"."&amp;$B1293)&amp;INDEX(VarEnd,MATCH($A1293,VarKey,0))&amp;K$5</f>
        <v/>
      </c>
      <c r="L1293" s="39">
        <f>L1275*Settings!$C$13*(INDEX(L$395:L$406,$D1293)+INDEX(L$382:L$393,$D1293))</f>
        <v/>
      </c>
      <c r="M1293" s="40">
        <f>M1275*Settings!$C$13*(INDEX(M$395:M$406,$D1293)+INDEX(M$382:M$393,$D1293))</f>
        <v/>
      </c>
      <c r="N1293" s="40">
        <f>N1275*Settings!$C$13*(INDEX(N$395:N$406,$D1293)+INDEX(N$382:N$393,$D1293))</f>
        <v/>
      </c>
      <c r="O1293" s="40">
        <f>O1275*Settings!$C$13*(INDEX(O$395:O$406,$D1293)+INDEX(O$382:O$393,$D1293))</f>
        <v/>
      </c>
      <c r="P1293" s="40">
        <f>P1275*Settings!$C$13*(INDEX(P$395:P$406,$D1293)+INDEX(P$382:P$393,$D1293))</f>
        <v/>
      </c>
      <c r="Q1293" s="40">
        <f>Q1275*Settings!$C$13*(INDEX(Q$395:Q$406,$D1293)+INDEX(Q$382:Q$393,$D1293))</f>
        <v/>
      </c>
      <c r="R1293" s="40">
        <f>R1275*Settings!$C$13*(INDEX(R$395:R$406,$D1293)+INDEX(R$382:R$393,$D1293))</f>
        <v/>
      </c>
      <c r="S1293" s="40">
        <f>S1275*Settings!$C$13*(INDEX(S$395:S$406,$D1293)+INDEX(S$382:S$393,$D1293))</f>
        <v/>
      </c>
      <c r="T1293" s="40">
        <f>T1275*Settings!$C$13*(INDEX(T$395:T$406,$D1293)+INDEX(T$382:T$393,$D1293))</f>
        <v/>
      </c>
      <c r="U1293" s="40">
        <f>U1275*Settings!$C$13*(INDEX(U$395:U$406,$D1293)+INDEX(U$382:U$393,$D1293))</f>
        <v/>
      </c>
      <c r="V1293" s="40">
        <f>V1275*Settings!$C$13*(INDEX(V$395:V$406,$D1293)+INDEX(V$382:V$393,$D1293))</f>
        <v/>
      </c>
      <c r="W1293" s="40">
        <f>W1275*Settings!$C$13*(INDEX(W$395:W$406,$D1293)+INDEX(W$382:W$393,$D1293))</f>
        <v/>
      </c>
      <c r="X1293" s="40">
        <f>X1275*Settings!$C$13*(INDEX(X$395:X$406,$D1293)+INDEX(X$382:X$393,$D1293))</f>
        <v/>
      </c>
      <c r="Y1293" s="40">
        <f>Y1275*Settings!$C$13*(INDEX(Y$395:Y$406,$D1293)+INDEX(Y$382:Y$393,$D1293))</f>
        <v/>
      </c>
      <c r="Z1293" s="40">
        <f>Z1275*Settings!$C$13*(INDEX(Z$395:Z$406,$D1293)+INDEX(Z$382:Z$393,$D1293))</f>
        <v/>
      </c>
      <c r="AA1293" s="40">
        <f>AA1275*Settings!$C$13*(INDEX(AA$395:AA$406,$D1293)+INDEX(AA$382:AA$393,$D1293))</f>
        <v/>
      </c>
      <c r="AB1293" s="40">
        <f>AB1275*Settings!$C$13*(INDEX(AB$395:AB$406,$D1293)+INDEX(AB$382:AB$393,$D1293))</f>
        <v/>
      </c>
      <c r="AC1293" s="40">
        <f>AC1275*Settings!$C$13*(INDEX(AC$395:AC$406,$D1293)+INDEX(AC$382:AC$393,$D1293))</f>
        <v/>
      </c>
      <c r="AD1293" s="40">
        <f>AD1275*Settings!$C$13*(INDEX(AD$395:AD$406,$D1293)+INDEX(AD$382:AD$393,$D1293))</f>
        <v/>
      </c>
      <c r="AF1293" s="11">
        <f>CodePrefix&amp;$A1293&amp;IF($C1293="","","."&amp;$C1293&amp;"."&amp;$B1293)&amp;INDEX(VarEnd,MATCH($A1293,VarKey,0))&amp;AF$5</f>
        <v/>
      </c>
      <c r="AG1293" s="39">
        <f>AG1275*Settings!$C$13*(INDEX(AG$395:AG$406,$D1293)+INDEX(AG$382:AG$393,$D1293))</f>
        <v/>
      </c>
      <c r="AH1293" s="40">
        <f>AH1275*Settings!$C$13*(INDEX(AH$395:AH$406,$D1293)+INDEX(AH$382:AH$393,$D1293))</f>
        <v/>
      </c>
      <c r="AI1293" s="40">
        <f>AI1275*Settings!$C$13*(INDEX(AI$395:AI$406,$D1293)+INDEX(AI$382:AI$393,$D1293))</f>
        <v/>
      </c>
      <c r="AJ1293" s="40">
        <f>AJ1275*Settings!$C$13*(INDEX(AJ$395:AJ$406,$D1293)+INDEX(AJ$382:AJ$393,$D1293))</f>
        <v/>
      </c>
      <c r="AK1293" s="40">
        <f>AK1275*Settings!$C$13*(INDEX(AK$395:AK$406,$D1293)+INDEX(AK$382:AK$393,$D1293))</f>
        <v/>
      </c>
      <c r="AL1293" s="40">
        <f>AL1275*Settings!$C$13*(INDEX(AL$395:AL$406,$D1293)+INDEX(AL$382:AL$393,$D1293))</f>
        <v/>
      </c>
      <c r="AM1293" s="40">
        <f>AM1275*Settings!$C$13*(INDEX(AM$395:AM$406,$D1293)+INDEX(AM$382:AM$393,$D1293))</f>
        <v/>
      </c>
      <c r="AN1293" s="40">
        <f>AN1275*Settings!$C$13*(INDEX(AN$395:AN$406,$D1293)+INDEX(AN$382:AN$393,$D1293))</f>
        <v/>
      </c>
      <c r="AO1293" s="40">
        <f>AO1275*Settings!$C$13*(INDEX(AO$395:AO$406,$D1293)+INDEX(AO$382:AO$393,$D1293))</f>
        <v/>
      </c>
      <c r="AP1293" s="40">
        <f>AP1275*Settings!$C$13*(INDEX(AP$395:AP$406,$D1293)+INDEX(AP$382:AP$393,$D1293))</f>
        <v/>
      </c>
      <c r="AQ1293" s="40">
        <f>AQ1275*Settings!$C$13*(INDEX(AQ$395:AQ$406,$D1293)+INDEX(AQ$382:AQ$393,$D1293))</f>
        <v/>
      </c>
      <c r="AR1293" s="40">
        <f>AR1275*Settings!$C$13*(INDEX(AR$395:AR$406,$D1293)+INDEX(AR$382:AR$393,$D1293))</f>
        <v/>
      </c>
      <c r="AS1293" s="40">
        <f>AS1275*Settings!$C$13*(INDEX(AS$395:AS$406,$D1293)+INDEX(AS$382:AS$393,$D1293))</f>
        <v/>
      </c>
      <c r="AT1293" s="40">
        <f>AT1275*Settings!$C$13*(INDEX(AT$395:AT$406,$D1293)+INDEX(AT$382:AT$393,$D1293))</f>
        <v/>
      </c>
      <c r="AU1293" s="40">
        <f>AU1275*Settings!$C$13*(INDEX(AU$395:AU$406,$D1293)+INDEX(AU$382:AU$393,$D1293))</f>
        <v/>
      </c>
      <c r="AV1293" s="40">
        <f>AV1275*Settings!$C$13*(INDEX(AV$395:AV$406,$D1293)+INDEX(AV$382:AV$393,$D1293))</f>
        <v/>
      </c>
      <c r="AW1293" s="40">
        <f>AW1275*Settings!$C$13*(INDEX(AW$395:AW$406,$D1293)+INDEX(AW$382:AW$393,$D1293))</f>
        <v/>
      </c>
      <c r="AX1293" s="40">
        <f>AX1275*Settings!$C$13*(INDEX(AX$395:AX$406,$D1293)+INDEX(AX$382:AX$393,$D1293))</f>
        <v/>
      </c>
      <c r="AY1293" s="40">
        <f>AY1275*Settings!$C$13*(INDEX(AY$395:AY$406,$D1293)+INDEX(AY$382:AY$393,$D1293))</f>
        <v/>
      </c>
    </row>
    <row r="1294" hidden="1" outlineLevel="2"/>
    <row r="1295" hidden="1" outlineLevel="2">
      <c r="A1295" s="14" t="inlineStr">
        <is>
          <t>rsub</t>
        </is>
      </c>
      <c r="B1295" s="14" t="inlineStr">
        <is>
          <t>coa</t>
        </is>
      </c>
      <c r="C1295" s="14" t="inlineStr">
        <is>
          <t>nav</t>
        </is>
      </c>
      <c r="D1295" s="36">
        <f>INDEX(Inputs!$U$5:$U$132,MATCH($B1295&amp;"|"&amp;$C1295,Inputs!$A$5:$A$132,0))</f>
        <v/>
      </c>
      <c r="E1295" s="35" t="n"/>
      <c r="F1295" s="35" t="n"/>
      <c r="G1295" s="35" t="n"/>
      <c r="H1295" s="14">
        <f>INDEX(VarLab,MATCH($A1295,VarKey,0))&amp;INDEX(MemLab,MATCH($C1295&amp;"|"&amp;$B1295,MemKey,0))</f>
        <v/>
      </c>
      <c r="I1295" s="14">
        <f>INDEX(VarUnit,MATCH($A1295,VarKey,0))</f>
        <v/>
      </c>
      <c r="J1295" s="14">
        <f>INDEX(VarSrc,MATCH($A1295,VarKey,0))</f>
        <v/>
      </c>
      <c r="K1295" s="11">
        <f>CodePrefix&amp;$A1295&amp;IF($C1295="","","."&amp;$C1295&amp;"."&amp;$B1295)&amp;INDEX(VarEnd,MATCH($A1295,VarKey,0))&amp;K$5</f>
        <v/>
      </c>
      <c r="L1295" s="39">
        <f>L1268*Settings!$C$13*(INDEX(L$408:L$419,$D1295))</f>
        <v/>
      </c>
      <c r="M1295" s="40">
        <f>M1268*Settings!$C$13*(INDEX(M$408:M$419,$D1295))</f>
        <v/>
      </c>
      <c r="N1295" s="40">
        <f>N1268*Settings!$C$13*(INDEX(N$408:N$419,$D1295))</f>
        <v/>
      </c>
      <c r="O1295" s="40">
        <f>O1268*Settings!$C$13*(INDEX(O$408:O$419,$D1295))</f>
        <v/>
      </c>
      <c r="P1295" s="40">
        <f>P1268*Settings!$C$13*(INDEX(P$408:P$419,$D1295))</f>
        <v/>
      </c>
      <c r="Q1295" s="40">
        <f>Q1268*Settings!$C$13*(INDEX(Q$408:Q$419,$D1295))</f>
        <v/>
      </c>
      <c r="R1295" s="40">
        <f>R1268*Settings!$C$13*(INDEX(R$408:R$419,$D1295))</f>
        <v/>
      </c>
      <c r="S1295" s="40">
        <f>S1268*Settings!$C$13*(INDEX(S$408:S$419,$D1295))</f>
        <v/>
      </c>
      <c r="T1295" s="40">
        <f>T1268*Settings!$C$13*(INDEX(T$408:T$419,$D1295))</f>
        <v/>
      </c>
      <c r="U1295" s="40">
        <f>U1268*Settings!$C$13*(INDEX(U$408:U$419,$D1295))</f>
        <v/>
      </c>
      <c r="V1295" s="40">
        <f>V1268*Settings!$C$13*(INDEX(V$408:V$419,$D1295))</f>
        <v/>
      </c>
      <c r="W1295" s="40">
        <f>W1268*Settings!$C$13*(INDEX(W$408:W$419,$D1295))</f>
        <v/>
      </c>
      <c r="X1295" s="40">
        <f>X1268*Settings!$C$13*(INDEX(X$408:X$419,$D1295))</f>
        <v/>
      </c>
      <c r="Y1295" s="40">
        <f>Y1268*Settings!$C$13*(INDEX(Y$408:Y$419,$D1295))</f>
        <v/>
      </c>
      <c r="Z1295" s="40">
        <f>Z1268*Settings!$C$13*(INDEX(Z$408:Z$419,$D1295))</f>
        <v/>
      </c>
      <c r="AA1295" s="40">
        <f>AA1268*Settings!$C$13*(INDEX(AA$408:AA$419,$D1295))</f>
        <v/>
      </c>
      <c r="AB1295" s="40">
        <f>AB1268*Settings!$C$13*(INDEX(AB$408:AB$419,$D1295))</f>
        <v/>
      </c>
      <c r="AC1295" s="40">
        <f>AC1268*Settings!$C$13*(INDEX(AC$408:AC$419,$D1295))</f>
        <v/>
      </c>
      <c r="AD1295" s="40">
        <f>AD1268*Settings!$C$13*(INDEX(AD$408:AD$419,$D1295))</f>
        <v/>
      </c>
      <c r="AF1295" s="11">
        <f>CodePrefix&amp;$A1295&amp;IF($C1295="","","."&amp;$C1295&amp;"."&amp;$B1295)&amp;INDEX(VarEnd,MATCH($A1295,VarKey,0))&amp;AF$5</f>
        <v/>
      </c>
      <c r="AG1295" s="39">
        <f>AG1268*Settings!$C$13*(INDEX(AG$408:AG$419,$D1295))</f>
        <v/>
      </c>
      <c r="AH1295" s="40">
        <f>AH1268*Settings!$C$13*(INDEX(AH$408:AH$419,$D1295))</f>
        <v/>
      </c>
      <c r="AI1295" s="40">
        <f>AI1268*Settings!$C$13*(INDEX(AI$408:AI$419,$D1295))</f>
        <v/>
      </c>
      <c r="AJ1295" s="40">
        <f>AJ1268*Settings!$C$13*(INDEX(AJ$408:AJ$419,$D1295))</f>
        <v/>
      </c>
      <c r="AK1295" s="40">
        <f>AK1268*Settings!$C$13*(INDEX(AK$408:AK$419,$D1295))</f>
        <v/>
      </c>
      <c r="AL1295" s="40">
        <f>AL1268*Settings!$C$13*(INDEX(AL$408:AL$419,$D1295))</f>
        <v/>
      </c>
      <c r="AM1295" s="40">
        <f>AM1268*Settings!$C$13*(INDEX(AM$408:AM$419,$D1295))</f>
        <v/>
      </c>
      <c r="AN1295" s="40">
        <f>AN1268*Settings!$C$13*(INDEX(AN$408:AN$419,$D1295))</f>
        <v/>
      </c>
      <c r="AO1295" s="40">
        <f>AO1268*Settings!$C$13*(INDEX(AO$408:AO$419,$D1295))</f>
        <v/>
      </c>
      <c r="AP1295" s="40">
        <f>AP1268*Settings!$C$13*(INDEX(AP$408:AP$419,$D1295))</f>
        <v/>
      </c>
      <c r="AQ1295" s="40">
        <f>AQ1268*Settings!$C$13*(INDEX(AQ$408:AQ$419,$D1295))</f>
        <v/>
      </c>
      <c r="AR1295" s="40">
        <f>AR1268*Settings!$C$13*(INDEX(AR$408:AR$419,$D1295))</f>
        <v/>
      </c>
      <c r="AS1295" s="40">
        <f>AS1268*Settings!$C$13*(INDEX(AS$408:AS$419,$D1295))</f>
        <v/>
      </c>
      <c r="AT1295" s="40">
        <f>AT1268*Settings!$C$13*(INDEX(AT$408:AT$419,$D1295))</f>
        <v/>
      </c>
      <c r="AU1295" s="40">
        <f>AU1268*Settings!$C$13*(INDEX(AU$408:AU$419,$D1295))</f>
        <v/>
      </c>
      <c r="AV1295" s="40">
        <f>AV1268*Settings!$C$13*(INDEX(AV$408:AV$419,$D1295))</f>
        <v/>
      </c>
      <c r="AW1295" s="40">
        <f>AW1268*Settings!$C$13*(INDEX(AW$408:AW$419,$D1295))</f>
        <v/>
      </c>
      <c r="AX1295" s="40">
        <f>AX1268*Settings!$C$13*(INDEX(AX$408:AX$419,$D1295))</f>
        <v/>
      </c>
      <c r="AY1295" s="40">
        <f>AY1268*Settings!$C$13*(INDEX(AY$408:AY$419,$D1295))</f>
        <v/>
      </c>
    </row>
    <row r="1296" hidden="1" outlineLevel="2">
      <c r="A1296" s="14" t="inlineStr">
        <is>
          <t>rsub</t>
        </is>
      </c>
      <c r="B1296" s="14" t="inlineStr">
        <is>
          <t>nga</t>
        </is>
      </c>
      <c r="C1296" s="14" t="inlineStr">
        <is>
          <t>nav</t>
        </is>
      </c>
      <c r="D1296" s="36">
        <f>INDEX(Inputs!$U$5:$U$132,MATCH($B1296&amp;"|"&amp;$C1296,Inputs!$A$5:$A$132,0))</f>
        <v/>
      </c>
      <c r="E1296" s="35" t="n"/>
      <c r="F1296" s="35" t="n"/>
      <c r="G1296" s="35" t="n"/>
      <c r="H1296" s="14">
        <f>INDEX(VarLab,MATCH($A1296,VarKey,0))&amp;INDEX(MemLab,MATCH($C1296&amp;"|"&amp;$B1296,MemKey,0))</f>
        <v/>
      </c>
      <c r="I1296" s="14">
        <f>INDEX(VarUnit,MATCH($A1296,VarKey,0))</f>
        <v/>
      </c>
      <c r="J1296" s="14">
        <f>INDEX(VarSrc,MATCH($A1296,VarKey,0))</f>
        <v/>
      </c>
      <c r="K1296" s="11">
        <f>CodePrefix&amp;$A1296&amp;IF($C1296="","","."&amp;$C1296&amp;"."&amp;$B1296)&amp;INDEX(VarEnd,MATCH($A1296,VarKey,0))&amp;K$5</f>
        <v/>
      </c>
      <c r="L1296" s="39">
        <f>L1269*Settings!$C$13*(INDEX(L$408:L$419,$D1296))</f>
        <v/>
      </c>
      <c r="M1296" s="40">
        <f>M1269*Settings!$C$13*(INDEX(M$408:M$419,$D1296))</f>
        <v/>
      </c>
      <c r="N1296" s="40">
        <f>N1269*Settings!$C$13*(INDEX(N$408:N$419,$D1296))</f>
        <v/>
      </c>
      <c r="O1296" s="40">
        <f>O1269*Settings!$C$13*(INDEX(O$408:O$419,$D1296))</f>
        <v/>
      </c>
      <c r="P1296" s="40">
        <f>P1269*Settings!$C$13*(INDEX(P$408:P$419,$D1296))</f>
        <v/>
      </c>
      <c r="Q1296" s="40">
        <f>Q1269*Settings!$C$13*(INDEX(Q$408:Q$419,$D1296))</f>
        <v/>
      </c>
      <c r="R1296" s="40">
        <f>R1269*Settings!$C$13*(INDEX(R$408:R$419,$D1296))</f>
        <v/>
      </c>
      <c r="S1296" s="40">
        <f>S1269*Settings!$C$13*(INDEX(S$408:S$419,$D1296))</f>
        <v/>
      </c>
      <c r="T1296" s="40">
        <f>T1269*Settings!$C$13*(INDEX(T$408:T$419,$D1296))</f>
        <v/>
      </c>
      <c r="U1296" s="40">
        <f>U1269*Settings!$C$13*(INDEX(U$408:U$419,$D1296))</f>
        <v/>
      </c>
      <c r="V1296" s="40">
        <f>V1269*Settings!$C$13*(INDEX(V$408:V$419,$D1296))</f>
        <v/>
      </c>
      <c r="W1296" s="40">
        <f>W1269*Settings!$C$13*(INDEX(W$408:W$419,$D1296))</f>
        <v/>
      </c>
      <c r="X1296" s="40">
        <f>X1269*Settings!$C$13*(INDEX(X$408:X$419,$D1296))</f>
        <v/>
      </c>
      <c r="Y1296" s="40">
        <f>Y1269*Settings!$C$13*(INDEX(Y$408:Y$419,$D1296))</f>
        <v/>
      </c>
      <c r="Z1296" s="40">
        <f>Z1269*Settings!$C$13*(INDEX(Z$408:Z$419,$D1296))</f>
        <v/>
      </c>
      <c r="AA1296" s="40">
        <f>AA1269*Settings!$C$13*(INDEX(AA$408:AA$419,$D1296))</f>
        <v/>
      </c>
      <c r="AB1296" s="40">
        <f>AB1269*Settings!$C$13*(INDEX(AB$408:AB$419,$D1296))</f>
        <v/>
      </c>
      <c r="AC1296" s="40">
        <f>AC1269*Settings!$C$13*(INDEX(AC$408:AC$419,$D1296))</f>
        <v/>
      </c>
      <c r="AD1296" s="40">
        <f>AD1269*Settings!$C$13*(INDEX(AD$408:AD$419,$D1296))</f>
        <v/>
      </c>
      <c r="AF1296" s="11">
        <f>CodePrefix&amp;$A1296&amp;IF($C1296="","","."&amp;$C1296&amp;"."&amp;$B1296)&amp;INDEX(VarEnd,MATCH($A1296,VarKey,0))&amp;AF$5</f>
        <v/>
      </c>
      <c r="AG1296" s="39">
        <f>AG1269*Settings!$C$13*(INDEX(AG$408:AG$419,$D1296))</f>
        <v/>
      </c>
      <c r="AH1296" s="40">
        <f>AH1269*Settings!$C$13*(INDEX(AH$408:AH$419,$D1296))</f>
        <v/>
      </c>
      <c r="AI1296" s="40">
        <f>AI1269*Settings!$C$13*(INDEX(AI$408:AI$419,$D1296))</f>
        <v/>
      </c>
      <c r="AJ1296" s="40">
        <f>AJ1269*Settings!$C$13*(INDEX(AJ$408:AJ$419,$D1296))</f>
        <v/>
      </c>
      <c r="AK1296" s="40">
        <f>AK1269*Settings!$C$13*(INDEX(AK$408:AK$419,$D1296))</f>
        <v/>
      </c>
      <c r="AL1296" s="40">
        <f>AL1269*Settings!$C$13*(INDEX(AL$408:AL$419,$D1296))</f>
        <v/>
      </c>
      <c r="AM1296" s="40">
        <f>AM1269*Settings!$C$13*(INDEX(AM$408:AM$419,$D1296))</f>
        <v/>
      </c>
      <c r="AN1296" s="40">
        <f>AN1269*Settings!$C$13*(INDEX(AN$408:AN$419,$D1296))</f>
        <v/>
      </c>
      <c r="AO1296" s="40">
        <f>AO1269*Settings!$C$13*(INDEX(AO$408:AO$419,$D1296))</f>
        <v/>
      </c>
      <c r="AP1296" s="40">
        <f>AP1269*Settings!$C$13*(INDEX(AP$408:AP$419,$D1296))</f>
        <v/>
      </c>
      <c r="AQ1296" s="40">
        <f>AQ1269*Settings!$C$13*(INDEX(AQ$408:AQ$419,$D1296))</f>
        <v/>
      </c>
      <c r="AR1296" s="40">
        <f>AR1269*Settings!$C$13*(INDEX(AR$408:AR$419,$D1296))</f>
        <v/>
      </c>
      <c r="AS1296" s="40">
        <f>AS1269*Settings!$C$13*(INDEX(AS$408:AS$419,$D1296))</f>
        <v/>
      </c>
      <c r="AT1296" s="40">
        <f>AT1269*Settings!$C$13*(INDEX(AT$408:AT$419,$D1296))</f>
        <v/>
      </c>
      <c r="AU1296" s="40">
        <f>AU1269*Settings!$C$13*(INDEX(AU$408:AU$419,$D1296))</f>
        <v/>
      </c>
      <c r="AV1296" s="40">
        <f>AV1269*Settings!$C$13*(INDEX(AV$408:AV$419,$D1296))</f>
        <v/>
      </c>
      <c r="AW1296" s="40">
        <f>AW1269*Settings!$C$13*(INDEX(AW$408:AW$419,$D1296))</f>
        <v/>
      </c>
      <c r="AX1296" s="40">
        <f>AX1269*Settings!$C$13*(INDEX(AX$408:AX$419,$D1296))</f>
        <v/>
      </c>
      <c r="AY1296" s="40">
        <f>AY1269*Settings!$C$13*(INDEX(AY$408:AY$419,$D1296))</f>
        <v/>
      </c>
    </row>
    <row r="1297" hidden="1" outlineLevel="2">
      <c r="A1297" s="14" t="inlineStr">
        <is>
          <t>rsub</t>
        </is>
      </c>
      <c r="B1297" s="14" t="inlineStr">
        <is>
          <t>gso</t>
        </is>
      </c>
      <c r="C1297" s="14" t="inlineStr">
        <is>
          <t>nav</t>
        </is>
      </c>
      <c r="D1297" s="36">
        <f>INDEX(Inputs!$U$5:$U$132,MATCH($B1297&amp;"|"&amp;$C1297,Inputs!$A$5:$A$132,0))</f>
        <v/>
      </c>
      <c r="E1297" s="35" t="n"/>
      <c r="F1297" s="35" t="n"/>
      <c r="G1297" s="35" t="n"/>
      <c r="H1297" s="14">
        <f>INDEX(VarLab,MATCH($A1297,VarKey,0))&amp;INDEX(MemLab,MATCH($C1297&amp;"|"&amp;$B1297,MemKey,0))</f>
        <v/>
      </c>
      <c r="I1297" s="14">
        <f>INDEX(VarUnit,MATCH($A1297,VarKey,0))</f>
        <v/>
      </c>
      <c r="J1297" s="14">
        <f>INDEX(VarSrc,MATCH($A1297,VarKey,0))</f>
        <v/>
      </c>
      <c r="K1297" s="11">
        <f>CodePrefix&amp;$A1297&amp;IF($C1297="","","."&amp;$C1297&amp;"."&amp;$B1297)&amp;INDEX(VarEnd,MATCH($A1297,VarKey,0))&amp;K$5</f>
        <v/>
      </c>
      <c r="L1297" s="39">
        <f>L1270*Settings!$C$13*(INDEX(L$408:L$419,$D1297))</f>
        <v/>
      </c>
      <c r="M1297" s="40">
        <f>M1270*Settings!$C$13*(INDEX(M$408:M$419,$D1297))</f>
        <v/>
      </c>
      <c r="N1297" s="40">
        <f>N1270*Settings!$C$13*(INDEX(N$408:N$419,$D1297))</f>
        <v/>
      </c>
      <c r="O1297" s="40">
        <f>O1270*Settings!$C$13*(INDEX(O$408:O$419,$D1297))</f>
        <v/>
      </c>
      <c r="P1297" s="40">
        <f>P1270*Settings!$C$13*(INDEX(P$408:P$419,$D1297))</f>
        <v/>
      </c>
      <c r="Q1297" s="40">
        <f>Q1270*Settings!$C$13*(INDEX(Q$408:Q$419,$D1297))</f>
        <v/>
      </c>
      <c r="R1297" s="40">
        <f>R1270*Settings!$C$13*(INDEX(R$408:R$419,$D1297))</f>
        <v/>
      </c>
      <c r="S1297" s="40">
        <f>S1270*Settings!$C$13*(INDEX(S$408:S$419,$D1297))</f>
        <v/>
      </c>
      <c r="T1297" s="40">
        <f>T1270*Settings!$C$13*(INDEX(T$408:T$419,$D1297))</f>
        <v/>
      </c>
      <c r="U1297" s="40">
        <f>U1270*Settings!$C$13*(INDEX(U$408:U$419,$D1297))</f>
        <v/>
      </c>
      <c r="V1297" s="40">
        <f>V1270*Settings!$C$13*(INDEX(V$408:V$419,$D1297))</f>
        <v/>
      </c>
      <c r="W1297" s="40">
        <f>W1270*Settings!$C$13*(INDEX(W$408:W$419,$D1297))</f>
        <v/>
      </c>
      <c r="X1297" s="40">
        <f>X1270*Settings!$C$13*(INDEX(X$408:X$419,$D1297))</f>
        <v/>
      </c>
      <c r="Y1297" s="40">
        <f>Y1270*Settings!$C$13*(INDEX(Y$408:Y$419,$D1297))</f>
        <v/>
      </c>
      <c r="Z1297" s="40">
        <f>Z1270*Settings!$C$13*(INDEX(Z$408:Z$419,$D1297))</f>
        <v/>
      </c>
      <c r="AA1297" s="40">
        <f>AA1270*Settings!$C$13*(INDEX(AA$408:AA$419,$D1297))</f>
        <v/>
      </c>
      <c r="AB1297" s="40">
        <f>AB1270*Settings!$C$13*(INDEX(AB$408:AB$419,$D1297))</f>
        <v/>
      </c>
      <c r="AC1297" s="40">
        <f>AC1270*Settings!$C$13*(INDEX(AC$408:AC$419,$D1297))</f>
        <v/>
      </c>
      <c r="AD1297" s="40">
        <f>AD1270*Settings!$C$13*(INDEX(AD$408:AD$419,$D1297))</f>
        <v/>
      </c>
      <c r="AF1297" s="11">
        <f>CodePrefix&amp;$A1297&amp;IF($C1297="","","."&amp;$C1297&amp;"."&amp;$B1297)&amp;INDEX(VarEnd,MATCH($A1297,VarKey,0))&amp;AF$5</f>
        <v/>
      </c>
      <c r="AG1297" s="39">
        <f>AG1270*Settings!$C$13*(INDEX(AG$408:AG$419,$D1297))</f>
        <v/>
      </c>
      <c r="AH1297" s="40">
        <f>AH1270*Settings!$C$13*(INDEX(AH$408:AH$419,$D1297))</f>
        <v/>
      </c>
      <c r="AI1297" s="40">
        <f>AI1270*Settings!$C$13*(INDEX(AI$408:AI$419,$D1297))</f>
        <v/>
      </c>
      <c r="AJ1297" s="40">
        <f>AJ1270*Settings!$C$13*(INDEX(AJ$408:AJ$419,$D1297))</f>
        <v/>
      </c>
      <c r="AK1297" s="40">
        <f>AK1270*Settings!$C$13*(INDEX(AK$408:AK$419,$D1297))</f>
        <v/>
      </c>
      <c r="AL1297" s="40">
        <f>AL1270*Settings!$C$13*(INDEX(AL$408:AL$419,$D1297))</f>
        <v/>
      </c>
      <c r="AM1297" s="40">
        <f>AM1270*Settings!$C$13*(INDEX(AM$408:AM$419,$D1297))</f>
        <v/>
      </c>
      <c r="AN1297" s="40">
        <f>AN1270*Settings!$C$13*(INDEX(AN$408:AN$419,$D1297))</f>
        <v/>
      </c>
      <c r="AO1297" s="40">
        <f>AO1270*Settings!$C$13*(INDEX(AO$408:AO$419,$D1297))</f>
        <v/>
      </c>
      <c r="AP1297" s="40">
        <f>AP1270*Settings!$C$13*(INDEX(AP$408:AP$419,$D1297))</f>
        <v/>
      </c>
      <c r="AQ1297" s="40">
        <f>AQ1270*Settings!$C$13*(INDEX(AQ$408:AQ$419,$D1297))</f>
        <v/>
      </c>
      <c r="AR1297" s="40">
        <f>AR1270*Settings!$C$13*(INDEX(AR$408:AR$419,$D1297))</f>
        <v/>
      </c>
      <c r="AS1297" s="40">
        <f>AS1270*Settings!$C$13*(INDEX(AS$408:AS$419,$D1297))</f>
        <v/>
      </c>
      <c r="AT1297" s="40">
        <f>AT1270*Settings!$C$13*(INDEX(AT$408:AT$419,$D1297))</f>
        <v/>
      </c>
      <c r="AU1297" s="40">
        <f>AU1270*Settings!$C$13*(INDEX(AU$408:AU$419,$D1297))</f>
        <v/>
      </c>
      <c r="AV1297" s="40">
        <f>AV1270*Settings!$C$13*(INDEX(AV$408:AV$419,$D1297))</f>
        <v/>
      </c>
      <c r="AW1297" s="40">
        <f>AW1270*Settings!$C$13*(INDEX(AW$408:AW$419,$D1297))</f>
        <v/>
      </c>
      <c r="AX1297" s="40">
        <f>AX1270*Settings!$C$13*(INDEX(AX$408:AX$419,$D1297))</f>
        <v/>
      </c>
      <c r="AY1297" s="40">
        <f>AY1270*Settings!$C$13*(INDEX(AY$408:AY$419,$D1297))</f>
        <v/>
      </c>
    </row>
    <row r="1298" hidden="1" outlineLevel="2">
      <c r="A1298" s="14" t="inlineStr">
        <is>
          <t>rsub</t>
        </is>
      </c>
      <c r="B1298" s="14" t="inlineStr">
        <is>
          <t>die</t>
        </is>
      </c>
      <c r="C1298" s="14" t="inlineStr">
        <is>
          <t>nav</t>
        </is>
      </c>
      <c r="D1298" s="36">
        <f>INDEX(Inputs!$U$5:$U$132,MATCH($B1298&amp;"|"&amp;$C1298,Inputs!$A$5:$A$132,0))</f>
        <v/>
      </c>
      <c r="E1298" s="35" t="n"/>
      <c r="F1298" s="35" t="n"/>
      <c r="G1298" s="35" t="n"/>
      <c r="H1298" s="14">
        <f>INDEX(VarLab,MATCH($A1298,VarKey,0))&amp;INDEX(MemLab,MATCH($C1298&amp;"|"&amp;$B1298,MemKey,0))</f>
        <v/>
      </c>
      <c r="I1298" s="14">
        <f>INDEX(VarUnit,MATCH($A1298,VarKey,0))</f>
        <v/>
      </c>
      <c r="J1298" s="14">
        <f>INDEX(VarSrc,MATCH($A1298,VarKey,0))</f>
        <v/>
      </c>
      <c r="K1298" s="11">
        <f>CodePrefix&amp;$A1298&amp;IF($C1298="","","."&amp;$C1298&amp;"."&amp;$B1298)&amp;INDEX(VarEnd,MATCH($A1298,VarKey,0))&amp;K$5</f>
        <v/>
      </c>
      <c r="L1298" s="39">
        <f>L1271*Settings!$C$13*(INDEX(L$408:L$419,$D1298))</f>
        <v/>
      </c>
      <c r="M1298" s="40">
        <f>M1271*Settings!$C$13*(INDEX(M$408:M$419,$D1298))</f>
        <v/>
      </c>
      <c r="N1298" s="40">
        <f>N1271*Settings!$C$13*(INDEX(N$408:N$419,$D1298))</f>
        <v/>
      </c>
      <c r="O1298" s="40">
        <f>O1271*Settings!$C$13*(INDEX(O$408:O$419,$D1298))</f>
        <v/>
      </c>
      <c r="P1298" s="40">
        <f>P1271*Settings!$C$13*(INDEX(P$408:P$419,$D1298))</f>
        <v/>
      </c>
      <c r="Q1298" s="40">
        <f>Q1271*Settings!$C$13*(INDEX(Q$408:Q$419,$D1298))</f>
        <v/>
      </c>
      <c r="R1298" s="40">
        <f>R1271*Settings!$C$13*(INDEX(R$408:R$419,$D1298))</f>
        <v/>
      </c>
      <c r="S1298" s="40">
        <f>S1271*Settings!$C$13*(INDEX(S$408:S$419,$D1298))</f>
        <v/>
      </c>
      <c r="T1298" s="40">
        <f>T1271*Settings!$C$13*(INDEX(T$408:T$419,$D1298))</f>
        <v/>
      </c>
      <c r="U1298" s="40">
        <f>U1271*Settings!$C$13*(INDEX(U$408:U$419,$D1298))</f>
        <v/>
      </c>
      <c r="V1298" s="40">
        <f>V1271*Settings!$C$13*(INDEX(V$408:V$419,$D1298))</f>
        <v/>
      </c>
      <c r="W1298" s="40">
        <f>W1271*Settings!$C$13*(INDEX(W$408:W$419,$D1298))</f>
        <v/>
      </c>
      <c r="X1298" s="40">
        <f>X1271*Settings!$C$13*(INDEX(X$408:X$419,$D1298))</f>
        <v/>
      </c>
      <c r="Y1298" s="40">
        <f>Y1271*Settings!$C$13*(INDEX(Y$408:Y$419,$D1298))</f>
        <v/>
      </c>
      <c r="Z1298" s="40">
        <f>Z1271*Settings!$C$13*(INDEX(Z$408:Z$419,$D1298))</f>
        <v/>
      </c>
      <c r="AA1298" s="40">
        <f>AA1271*Settings!$C$13*(INDEX(AA$408:AA$419,$D1298))</f>
        <v/>
      </c>
      <c r="AB1298" s="40">
        <f>AB1271*Settings!$C$13*(INDEX(AB$408:AB$419,$D1298))</f>
        <v/>
      </c>
      <c r="AC1298" s="40">
        <f>AC1271*Settings!$C$13*(INDEX(AC$408:AC$419,$D1298))</f>
        <v/>
      </c>
      <c r="AD1298" s="40">
        <f>AD1271*Settings!$C$13*(INDEX(AD$408:AD$419,$D1298))</f>
        <v/>
      </c>
      <c r="AF1298" s="11">
        <f>CodePrefix&amp;$A1298&amp;IF($C1298="","","."&amp;$C1298&amp;"."&amp;$B1298)&amp;INDEX(VarEnd,MATCH($A1298,VarKey,0))&amp;AF$5</f>
        <v/>
      </c>
      <c r="AG1298" s="39">
        <f>AG1271*Settings!$C$13*(INDEX(AG$408:AG$419,$D1298))</f>
        <v/>
      </c>
      <c r="AH1298" s="40">
        <f>AH1271*Settings!$C$13*(INDEX(AH$408:AH$419,$D1298))</f>
        <v/>
      </c>
      <c r="AI1298" s="40">
        <f>AI1271*Settings!$C$13*(INDEX(AI$408:AI$419,$D1298))</f>
        <v/>
      </c>
      <c r="AJ1298" s="40">
        <f>AJ1271*Settings!$C$13*(INDEX(AJ$408:AJ$419,$D1298))</f>
        <v/>
      </c>
      <c r="AK1298" s="40">
        <f>AK1271*Settings!$C$13*(INDEX(AK$408:AK$419,$D1298))</f>
        <v/>
      </c>
      <c r="AL1298" s="40">
        <f>AL1271*Settings!$C$13*(INDEX(AL$408:AL$419,$D1298))</f>
        <v/>
      </c>
      <c r="AM1298" s="40">
        <f>AM1271*Settings!$C$13*(INDEX(AM$408:AM$419,$D1298))</f>
        <v/>
      </c>
      <c r="AN1298" s="40">
        <f>AN1271*Settings!$C$13*(INDEX(AN$408:AN$419,$D1298))</f>
        <v/>
      </c>
      <c r="AO1298" s="40">
        <f>AO1271*Settings!$C$13*(INDEX(AO$408:AO$419,$D1298))</f>
        <v/>
      </c>
      <c r="AP1298" s="40">
        <f>AP1271*Settings!$C$13*(INDEX(AP$408:AP$419,$D1298))</f>
        <v/>
      </c>
      <c r="AQ1298" s="40">
        <f>AQ1271*Settings!$C$13*(INDEX(AQ$408:AQ$419,$D1298))</f>
        <v/>
      </c>
      <c r="AR1298" s="40">
        <f>AR1271*Settings!$C$13*(INDEX(AR$408:AR$419,$D1298))</f>
        <v/>
      </c>
      <c r="AS1298" s="40">
        <f>AS1271*Settings!$C$13*(INDEX(AS$408:AS$419,$D1298))</f>
        <v/>
      </c>
      <c r="AT1298" s="40">
        <f>AT1271*Settings!$C$13*(INDEX(AT$408:AT$419,$D1298))</f>
        <v/>
      </c>
      <c r="AU1298" s="40">
        <f>AU1271*Settings!$C$13*(INDEX(AU$408:AU$419,$D1298))</f>
        <v/>
      </c>
      <c r="AV1298" s="40">
        <f>AV1271*Settings!$C$13*(INDEX(AV$408:AV$419,$D1298))</f>
        <v/>
      </c>
      <c r="AW1298" s="40">
        <f>AW1271*Settings!$C$13*(INDEX(AW$408:AW$419,$D1298))</f>
        <v/>
      </c>
      <c r="AX1298" s="40">
        <f>AX1271*Settings!$C$13*(INDEX(AX$408:AX$419,$D1298))</f>
        <v/>
      </c>
      <c r="AY1298" s="40">
        <f>AY1271*Settings!$C$13*(INDEX(AY$408:AY$419,$D1298))</f>
        <v/>
      </c>
    </row>
    <row r="1299" hidden="1" outlineLevel="2">
      <c r="A1299" s="14" t="inlineStr">
        <is>
          <t>rsub</t>
        </is>
      </c>
      <c r="B1299" s="14" t="inlineStr">
        <is>
          <t>lpg</t>
        </is>
      </c>
      <c r="C1299" s="14" t="inlineStr">
        <is>
          <t>nav</t>
        </is>
      </c>
      <c r="D1299" s="36">
        <f>INDEX(Inputs!$U$5:$U$132,MATCH($B1299&amp;"|"&amp;$C1299,Inputs!$A$5:$A$132,0))</f>
        <v/>
      </c>
      <c r="E1299" s="35" t="n"/>
      <c r="F1299" s="35" t="n"/>
      <c r="G1299" s="35" t="n"/>
      <c r="H1299" s="14">
        <f>INDEX(VarLab,MATCH($A1299,VarKey,0))&amp;INDEX(MemLab,MATCH($C1299&amp;"|"&amp;$B1299,MemKey,0))</f>
        <v/>
      </c>
      <c r="I1299" s="14">
        <f>INDEX(VarUnit,MATCH($A1299,VarKey,0))</f>
        <v/>
      </c>
      <c r="J1299" s="14">
        <f>INDEX(VarSrc,MATCH($A1299,VarKey,0))</f>
        <v/>
      </c>
      <c r="K1299" s="11">
        <f>CodePrefix&amp;$A1299&amp;IF($C1299="","","."&amp;$C1299&amp;"."&amp;$B1299)&amp;INDEX(VarEnd,MATCH($A1299,VarKey,0))&amp;K$5</f>
        <v/>
      </c>
      <c r="L1299" s="39">
        <f>L1272*Settings!$C$13*(INDEX(L$408:L$419,$D1299))</f>
        <v/>
      </c>
      <c r="M1299" s="40">
        <f>M1272*Settings!$C$13*(INDEX(M$408:M$419,$D1299))</f>
        <v/>
      </c>
      <c r="N1299" s="40">
        <f>N1272*Settings!$C$13*(INDEX(N$408:N$419,$D1299))</f>
        <v/>
      </c>
      <c r="O1299" s="40">
        <f>O1272*Settings!$C$13*(INDEX(O$408:O$419,$D1299))</f>
        <v/>
      </c>
      <c r="P1299" s="40">
        <f>P1272*Settings!$C$13*(INDEX(P$408:P$419,$D1299))</f>
        <v/>
      </c>
      <c r="Q1299" s="40">
        <f>Q1272*Settings!$C$13*(INDEX(Q$408:Q$419,$D1299))</f>
        <v/>
      </c>
      <c r="R1299" s="40">
        <f>R1272*Settings!$C$13*(INDEX(R$408:R$419,$D1299))</f>
        <v/>
      </c>
      <c r="S1299" s="40">
        <f>S1272*Settings!$C$13*(INDEX(S$408:S$419,$D1299))</f>
        <v/>
      </c>
      <c r="T1299" s="40">
        <f>T1272*Settings!$C$13*(INDEX(T$408:T$419,$D1299))</f>
        <v/>
      </c>
      <c r="U1299" s="40">
        <f>U1272*Settings!$C$13*(INDEX(U$408:U$419,$D1299))</f>
        <v/>
      </c>
      <c r="V1299" s="40">
        <f>V1272*Settings!$C$13*(INDEX(V$408:V$419,$D1299))</f>
        <v/>
      </c>
      <c r="W1299" s="40">
        <f>W1272*Settings!$C$13*(INDEX(W$408:W$419,$D1299))</f>
        <v/>
      </c>
      <c r="X1299" s="40">
        <f>X1272*Settings!$C$13*(INDEX(X$408:X$419,$D1299))</f>
        <v/>
      </c>
      <c r="Y1299" s="40">
        <f>Y1272*Settings!$C$13*(INDEX(Y$408:Y$419,$D1299))</f>
        <v/>
      </c>
      <c r="Z1299" s="40">
        <f>Z1272*Settings!$C$13*(INDEX(Z$408:Z$419,$D1299))</f>
        <v/>
      </c>
      <c r="AA1299" s="40">
        <f>AA1272*Settings!$C$13*(INDEX(AA$408:AA$419,$D1299))</f>
        <v/>
      </c>
      <c r="AB1299" s="40">
        <f>AB1272*Settings!$C$13*(INDEX(AB$408:AB$419,$D1299))</f>
        <v/>
      </c>
      <c r="AC1299" s="40">
        <f>AC1272*Settings!$C$13*(INDEX(AC$408:AC$419,$D1299))</f>
        <v/>
      </c>
      <c r="AD1299" s="40">
        <f>AD1272*Settings!$C$13*(INDEX(AD$408:AD$419,$D1299))</f>
        <v/>
      </c>
      <c r="AF1299" s="11">
        <f>CodePrefix&amp;$A1299&amp;IF($C1299="","","."&amp;$C1299&amp;"."&amp;$B1299)&amp;INDEX(VarEnd,MATCH($A1299,VarKey,0))&amp;AF$5</f>
        <v/>
      </c>
      <c r="AG1299" s="39">
        <f>AG1272*Settings!$C$13*(INDEX(AG$408:AG$419,$D1299))</f>
        <v/>
      </c>
      <c r="AH1299" s="40">
        <f>AH1272*Settings!$C$13*(INDEX(AH$408:AH$419,$D1299))</f>
        <v/>
      </c>
      <c r="AI1299" s="40">
        <f>AI1272*Settings!$C$13*(INDEX(AI$408:AI$419,$D1299))</f>
        <v/>
      </c>
      <c r="AJ1299" s="40">
        <f>AJ1272*Settings!$C$13*(INDEX(AJ$408:AJ$419,$D1299))</f>
        <v/>
      </c>
      <c r="AK1299" s="40">
        <f>AK1272*Settings!$C$13*(INDEX(AK$408:AK$419,$D1299))</f>
        <v/>
      </c>
      <c r="AL1299" s="40">
        <f>AL1272*Settings!$C$13*(INDEX(AL$408:AL$419,$D1299))</f>
        <v/>
      </c>
      <c r="AM1299" s="40">
        <f>AM1272*Settings!$C$13*(INDEX(AM$408:AM$419,$D1299))</f>
        <v/>
      </c>
      <c r="AN1299" s="40">
        <f>AN1272*Settings!$C$13*(INDEX(AN$408:AN$419,$D1299))</f>
        <v/>
      </c>
      <c r="AO1299" s="40">
        <f>AO1272*Settings!$C$13*(INDEX(AO$408:AO$419,$D1299))</f>
        <v/>
      </c>
      <c r="AP1299" s="40">
        <f>AP1272*Settings!$C$13*(INDEX(AP$408:AP$419,$D1299))</f>
        <v/>
      </c>
      <c r="AQ1299" s="40">
        <f>AQ1272*Settings!$C$13*(INDEX(AQ$408:AQ$419,$D1299))</f>
        <v/>
      </c>
      <c r="AR1299" s="40">
        <f>AR1272*Settings!$C$13*(INDEX(AR$408:AR$419,$D1299))</f>
        <v/>
      </c>
      <c r="AS1299" s="40">
        <f>AS1272*Settings!$C$13*(INDEX(AS$408:AS$419,$D1299))</f>
        <v/>
      </c>
      <c r="AT1299" s="40">
        <f>AT1272*Settings!$C$13*(INDEX(AT$408:AT$419,$D1299))</f>
        <v/>
      </c>
      <c r="AU1299" s="40">
        <f>AU1272*Settings!$C$13*(INDEX(AU$408:AU$419,$D1299))</f>
        <v/>
      </c>
      <c r="AV1299" s="40">
        <f>AV1272*Settings!$C$13*(INDEX(AV$408:AV$419,$D1299))</f>
        <v/>
      </c>
      <c r="AW1299" s="40">
        <f>AW1272*Settings!$C$13*(INDEX(AW$408:AW$419,$D1299))</f>
        <v/>
      </c>
      <c r="AX1299" s="40">
        <f>AX1272*Settings!$C$13*(INDEX(AX$408:AX$419,$D1299))</f>
        <v/>
      </c>
      <c r="AY1299" s="40">
        <f>AY1272*Settings!$C$13*(INDEX(AY$408:AY$419,$D1299))</f>
        <v/>
      </c>
    </row>
    <row r="1300" hidden="1" outlineLevel="2">
      <c r="A1300" s="14" t="inlineStr">
        <is>
          <t>rsub</t>
        </is>
      </c>
      <c r="B1300" s="14" t="inlineStr">
        <is>
          <t>ker</t>
        </is>
      </c>
      <c r="C1300" s="14" t="inlineStr">
        <is>
          <t>nav</t>
        </is>
      </c>
      <c r="D1300" s="36">
        <f>INDEX(Inputs!$U$5:$U$132,MATCH($B1300&amp;"|"&amp;$C1300,Inputs!$A$5:$A$132,0))</f>
        <v/>
      </c>
      <c r="E1300" s="35" t="n"/>
      <c r="F1300" s="35" t="n"/>
      <c r="G1300" s="35" t="n"/>
      <c r="H1300" s="14">
        <f>INDEX(VarLab,MATCH($A1300,VarKey,0))&amp;INDEX(MemLab,MATCH($C1300&amp;"|"&amp;$B1300,MemKey,0))</f>
        <v/>
      </c>
      <c r="I1300" s="14">
        <f>INDEX(VarUnit,MATCH($A1300,VarKey,0))</f>
        <v/>
      </c>
      <c r="J1300" s="14">
        <f>INDEX(VarSrc,MATCH($A1300,VarKey,0))</f>
        <v/>
      </c>
      <c r="K1300" s="11">
        <f>CodePrefix&amp;$A1300&amp;IF($C1300="","","."&amp;$C1300&amp;"."&amp;$B1300)&amp;INDEX(VarEnd,MATCH($A1300,VarKey,0))&amp;K$5</f>
        <v/>
      </c>
      <c r="L1300" s="39">
        <f>L1273*Settings!$C$13*(INDEX(L$408:L$419,$D1300))</f>
        <v/>
      </c>
      <c r="M1300" s="40">
        <f>M1273*Settings!$C$13*(INDEX(M$408:M$419,$D1300))</f>
        <v/>
      </c>
      <c r="N1300" s="40">
        <f>N1273*Settings!$C$13*(INDEX(N$408:N$419,$D1300))</f>
        <v/>
      </c>
      <c r="O1300" s="40">
        <f>O1273*Settings!$C$13*(INDEX(O$408:O$419,$D1300))</f>
        <v/>
      </c>
      <c r="P1300" s="40">
        <f>P1273*Settings!$C$13*(INDEX(P$408:P$419,$D1300))</f>
        <v/>
      </c>
      <c r="Q1300" s="40">
        <f>Q1273*Settings!$C$13*(INDEX(Q$408:Q$419,$D1300))</f>
        <v/>
      </c>
      <c r="R1300" s="40">
        <f>R1273*Settings!$C$13*(INDEX(R$408:R$419,$D1300))</f>
        <v/>
      </c>
      <c r="S1300" s="40">
        <f>S1273*Settings!$C$13*(INDEX(S$408:S$419,$D1300))</f>
        <v/>
      </c>
      <c r="T1300" s="40">
        <f>T1273*Settings!$C$13*(INDEX(T$408:T$419,$D1300))</f>
        <v/>
      </c>
      <c r="U1300" s="40">
        <f>U1273*Settings!$C$13*(INDEX(U$408:U$419,$D1300))</f>
        <v/>
      </c>
      <c r="V1300" s="40">
        <f>V1273*Settings!$C$13*(INDEX(V$408:V$419,$D1300))</f>
        <v/>
      </c>
      <c r="W1300" s="40">
        <f>W1273*Settings!$C$13*(INDEX(W$408:W$419,$D1300))</f>
        <v/>
      </c>
      <c r="X1300" s="40">
        <f>X1273*Settings!$C$13*(INDEX(X$408:X$419,$D1300))</f>
        <v/>
      </c>
      <c r="Y1300" s="40">
        <f>Y1273*Settings!$C$13*(INDEX(Y$408:Y$419,$D1300))</f>
        <v/>
      </c>
      <c r="Z1300" s="40">
        <f>Z1273*Settings!$C$13*(INDEX(Z$408:Z$419,$D1300))</f>
        <v/>
      </c>
      <c r="AA1300" s="40">
        <f>AA1273*Settings!$C$13*(INDEX(AA$408:AA$419,$D1300))</f>
        <v/>
      </c>
      <c r="AB1300" s="40">
        <f>AB1273*Settings!$C$13*(INDEX(AB$408:AB$419,$D1300))</f>
        <v/>
      </c>
      <c r="AC1300" s="40">
        <f>AC1273*Settings!$C$13*(INDEX(AC$408:AC$419,$D1300))</f>
        <v/>
      </c>
      <c r="AD1300" s="40">
        <f>AD1273*Settings!$C$13*(INDEX(AD$408:AD$419,$D1300))</f>
        <v/>
      </c>
      <c r="AF1300" s="11">
        <f>CodePrefix&amp;$A1300&amp;IF($C1300="","","."&amp;$C1300&amp;"."&amp;$B1300)&amp;INDEX(VarEnd,MATCH($A1300,VarKey,0))&amp;AF$5</f>
        <v/>
      </c>
      <c r="AG1300" s="39">
        <f>AG1273*Settings!$C$13*(INDEX(AG$408:AG$419,$D1300))</f>
        <v/>
      </c>
      <c r="AH1300" s="40">
        <f>AH1273*Settings!$C$13*(INDEX(AH$408:AH$419,$D1300))</f>
        <v/>
      </c>
      <c r="AI1300" s="40">
        <f>AI1273*Settings!$C$13*(INDEX(AI$408:AI$419,$D1300))</f>
        <v/>
      </c>
      <c r="AJ1300" s="40">
        <f>AJ1273*Settings!$C$13*(INDEX(AJ$408:AJ$419,$D1300))</f>
        <v/>
      </c>
      <c r="AK1300" s="40">
        <f>AK1273*Settings!$C$13*(INDEX(AK$408:AK$419,$D1300))</f>
        <v/>
      </c>
      <c r="AL1300" s="40">
        <f>AL1273*Settings!$C$13*(INDEX(AL$408:AL$419,$D1300))</f>
        <v/>
      </c>
      <c r="AM1300" s="40">
        <f>AM1273*Settings!$C$13*(INDEX(AM$408:AM$419,$D1300))</f>
        <v/>
      </c>
      <c r="AN1300" s="40">
        <f>AN1273*Settings!$C$13*(INDEX(AN$408:AN$419,$D1300))</f>
        <v/>
      </c>
      <c r="AO1300" s="40">
        <f>AO1273*Settings!$C$13*(INDEX(AO$408:AO$419,$D1300))</f>
        <v/>
      </c>
      <c r="AP1300" s="40">
        <f>AP1273*Settings!$C$13*(INDEX(AP$408:AP$419,$D1300))</f>
        <v/>
      </c>
      <c r="AQ1300" s="40">
        <f>AQ1273*Settings!$C$13*(INDEX(AQ$408:AQ$419,$D1300))</f>
        <v/>
      </c>
      <c r="AR1300" s="40">
        <f>AR1273*Settings!$C$13*(INDEX(AR$408:AR$419,$D1300))</f>
        <v/>
      </c>
      <c r="AS1300" s="40">
        <f>AS1273*Settings!$C$13*(INDEX(AS$408:AS$419,$D1300))</f>
        <v/>
      </c>
      <c r="AT1300" s="40">
        <f>AT1273*Settings!$C$13*(INDEX(AT$408:AT$419,$D1300))</f>
        <v/>
      </c>
      <c r="AU1300" s="40">
        <f>AU1273*Settings!$C$13*(INDEX(AU$408:AU$419,$D1300))</f>
        <v/>
      </c>
      <c r="AV1300" s="40">
        <f>AV1273*Settings!$C$13*(INDEX(AV$408:AV$419,$D1300))</f>
        <v/>
      </c>
      <c r="AW1300" s="40">
        <f>AW1273*Settings!$C$13*(INDEX(AW$408:AW$419,$D1300))</f>
        <v/>
      </c>
      <c r="AX1300" s="40">
        <f>AX1273*Settings!$C$13*(INDEX(AX$408:AX$419,$D1300))</f>
        <v/>
      </c>
      <c r="AY1300" s="40">
        <f>AY1273*Settings!$C$13*(INDEX(AY$408:AY$419,$D1300))</f>
        <v/>
      </c>
    </row>
    <row r="1301" hidden="1" outlineLevel="2">
      <c r="A1301" s="14" t="inlineStr">
        <is>
          <t>rsub</t>
        </is>
      </c>
      <c r="B1301" s="14" t="inlineStr">
        <is>
          <t>oop</t>
        </is>
      </c>
      <c r="C1301" s="14" t="inlineStr">
        <is>
          <t>nav</t>
        </is>
      </c>
      <c r="D1301" s="36">
        <f>INDEX(Inputs!$U$5:$U$132,MATCH($B1301&amp;"|"&amp;$C1301,Inputs!$A$5:$A$132,0))</f>
        <v/>
      </c>
      <c r="E1301" s="35" t="n"/>
      <c r="F1301" s="35" t="n"/>
      <c r="G1301" s="35" t="n"/>
      <c r="H1301" s="14">
        <f>INDEX(VarLab,MATCH($A1301,VarKey,0))&amp;INDEX(MemLab,MATCH($C1301&amp;"|"&amp;$B1301,MemKey,0))</f>
        <v/>
      </c>
      <c r="I1301" s="14">
        <f>INDEX(VarUnit,MATCH($A1301,VarKey,0))</f>
        <v/>
      </c>
      <c r="J1301" s="14">
        <f>INDEX(VarSrc,MATCH($A1301,VarKey,0))</f>
        <v/>
      </c>
      <c r="K1301" s="11">
        <f>CodePrefix&amp;$A1301&amp;IF($C1301="","","."&amp;$C1301&amp;"."&amp;$B1301)&amp;INDEX(VarEnd,MATCH($A1301,VarKey,0))&amp;K$5</f>
        <v/>
      </c>
      <c r="L1301" s="39">
        <f>L1274*Settings!$C$13*(INDEX(L$408:L$419,$D1301))</f>
        <v/>
      </c>
      <c r="M1301" s="40">
        <f>M1274*Settings!$C$13*(INDEX(M$408:M$419,$D1301))</f>
        <v/>
      </c>
      <c r="N1301" s="40">
        <f>N1274*Settings!$C$13*(INDEX(N$408:N$419,$D1301))</f>
        <v/>
      </c>
      <c r="O1301" s="40">
        <f>O1274*Settings!$C$13*(INDEX(O$408:O$419,$D1301))</f>
        <v/>
      </c>
      <c r="P1301" s="40">
        <f>P1274*Settings!$C$13*(INDEX(P$408:P$419,$D1301))</f>
        <v/>
      </c>
      <c r="Q1301" s="40">
        <f>Q1274*Settings!$C$13*(INDEX(Q$408:Q$419,$D1301))</f>
        <v/>
      </c>
      <c r="R1301" s="40">
        <f>R1274*Settings!$C$13*(INDEX(R$408:R$419,$D1301))</f>
        <v/>
      </c>
      <c r="S1301" s="40">
        <f>S1274*Settings!$C$13*(INDEX(S$408:S$419,$D1301))</f>
        <v/>
      </c>
      <c r="T1301" s="40">
        <f>T1274*Settings!$C$13*(INDEX(T$408:T$419,$D1301))</f>
        <v/>
      </c>
      <c r="U1301" s="40">
        <f>U1274*Settings!$C$13*(INDEX(U$408:U$419,$D1301))</f>
        <v/>
      </c>
      <c r="V1301" s="40">
        <f>V1274*Settings!$C$13*(INDEX(V$408:V$419,$D1301))</f>
        <v/>
      </c>
      <c r="W1301" s="40">
        <f>W1274*Settings!$C$13*(INDEX(W$408:W$419,$D1301))</f>
        <v/>
      </c>
      <c r="X1301" s="40">
        <f>X1274*Settings!$C$13*(INDEX(X$408:X$419,$D1301))</f>
        <v/>
      </c>
      <c r="Y1301" s="40">
        <f>Y1274*Settings!$C$13*(INDEX(Y$408:Y$419,$D1301))</f>
        <v/>
      </c>
      <c r="Z1301" s="40">
        <f>Z1274*Settings!$C$13*(INDEX(Z$408:Z$419,$D1301))</f>
        <v/>
      </c>
      <c r="AA1301" s="40">
        <f>AA1274*Settings!$C$13*(INDEX(AA$408:AA$419,$D1301))</f>
        <v/>
      </c>
      <c r="AB1301" s="40">
        <f>AB1274*Settings!$C$13*(INDEX(AB$408:AB$419,$D1301))</f>
        <v/>
      </c>
      <c r="AC1301" s="40">
        <f>AC1274*Settings!$C$13*(INDEX(AC$408:AC$419,$D1301))</f>
        <v/>
      </c>
      <c r="AD1301" s="40">
        <f>AD1274*Settings!$C$13*(INDEX(AD$408:AD$419,$D1301))</f>
        <v/>
      </c>
      <c r="AF1301" s="11">
        <f>CodePrefix&amp;$A1301&amp;IF($C1301="","","."&amp;$C1301&amp;"."&amp;$B1301)&amp;INDEX(VarEnd,MATCH($A1301,VarKey,0))&amp;AF$5</f>
        <v/>
      </c>
      <c r="AG1301" s="39">
        <f>AG1274*Settings!$C$13*(INDEX(AG$408:AG$419,$D1301))</f>
        <v/>
      </c>
      <c r="AH1301" s="40">
        <f>AH1274*Settings!$C$13*(INDEX(AH$408:AH$419,$D1301))</f>
        <v/>
      </c>
      <c r="AI1301" s="40">
        <f>AI1274*Settings!$C$13*(INDEX(AI$408:AI$419,$D1301))</f>
        <v/>
      </c>
      <c r="AJ1301" s="40">
        <f>AJ1274*Settings!$C$13*(INDEX(AJ$408:AJ$419,$D1301))</f>
        <v/>
      </c>
      <c r="AK1301" s="40">
        <f>AK1274*Settings!$C$13*(INDEX(AK$408:AK$419,$D1301))</f>
        <v/>
      </c>
      <c r="AL1301" s="40">
        <f>AL1274*Settings!$C$13*(INDEX(AL$408:AL$419,$D1301))</f>
        <v/>
      </c>
      <c r="AM1301" s="40">
        <f>AM1274*Settings!$C$13*(INDEX(AM$408:AM$419,$D1301))</f>
        <v/>
      </c>
      <c r="AN1301" s="40">
        <f>AN1274*Settings!$C$13*(INDEX(AN$408:AN$419,$D1301))</f>
        <v/>
      </c>
      <c r="AO1301" s="40">
        <f>AO1274*Settings!$C$13*(INDEX(AO$408:AO$419,$D1301))</f>
        <v/>
      </c>
      <c r="AP1301" s="40">
        <f>AP1274*Settings!$C$13*(INDEX(AP$408:AP$419,$D1301))</f>
        <v/>
      </c>
      <c r="AQ1301" s="40">
        <f>AQ1274*Settings!$C$13*(INDEX(AQ$408:AQ$419,$D1301))</f>
        <v/>
      </c>
      <c r="AR1301" s="40">
        <f>AR1274*Settings!$C$13*(INDEX(AR$408:AR$419,$D1301))</f>
        <v/>
      </c>
      <c r="AS1301" s="40">
        <f>AS1274*Settings!$C$13*(INDEX(AS$408:AS$419,$D1301))</f>
        <v/>
      </c>
      <c r="AT1301" s="40">
        <f>AT1274*Settings!$C$13*(INDEX(AT$408:AT$419,$D1301))</f>
        <v/>
      </c>
      <c r="AU1301" s="40">
        <f>AU1274*Settings!$C$13*(INDEX(AU$408:AU$419,$D1301))</f>
        <v/>
      </c>
      <c r="AV1301" s="40">
        <f>AV1274*Settings!$C$13*(INDEX(AV$408:AV$419,$D1301))</f>
        <v/>
      </c>
      <c r="AW1301" s="40">
        <f>AW1274*Settings!$C$13*(INDEX(AW$408:AW$419,$D1301))</f>
        <v/>
      </c>
      <c r="AX1301" s="40">
        <f>AX1274*Settings!$C$13*(INDEX(AX$408:AX$419,$D1301))</f>
        <v/>
      </c>
      <c r="AY1301" s="40">
        <f>AY1274*Settings!$C$13*(INDEX(AY$408:AY$419,$D1301))</f>
        <v/>
      </c>
    </row>
    <row r="1302" hidden="1" outlineLevel="2">
      <c r="A1302" s="14" t="inlineStr">
        <is>
          <t>rsub</t>
        </is>
      </c>
      <c r="B1302" s="14" t="inlineStr">
        <is>
          <t>bio</t>
        </is>
      </c>
      <c r="C1302" s="14" t="inlineStr">
        <is>
          <t>nav</t>
        </is>
      </c>
      <c r="D1302" s="36">
        <f>INDEX(Inputs!$U$5:$U$132,MATCH($B1302&amp;"|"&amp;$C1302,Inputs!$A$5:$A$132,0))</f>
        <v/>
      </c>
      <c r="E1302" s="35" t="n"/>
      <c r="F1302" s="35" t="n"/>
      <c r="G1302" s="35" t="n"/>
      <c r="H1302" s="14">
        <f>INDEX(VarLab,MATCH($A1302,VarKey,0))&amp;INDEX(MemLab,MATCH($C1302&amp;"|"&amp;$B1302,MemKey,0))</f>
        <v/>
      </c>
      <c r="I1302" s="14">
        <f>INDEX(VarUnit,MATCH($A1302,VarKey,0))</f>
        <v/>
      </c>
      <c r="J1302" s="14">
        <f>INDEX(VarSrc,MATCH($A1302,VarKey,0))</f>
        <v/>
      </c>
      <c r="K1302" s="11">
        <f>CodePrefix&amp;$A1302&amp;IF($C1302="","","."&amp;$C1302&amp;"."&amp;$B1302)&amp;INDEX(VarEnd,MATCH($A1302,VarKey,0))&amp;K$5</f>
        <v/>
      </c>
      <c r="L1302" s="39">
        <f>L1275*Settings!$C$13*(INDEX(L$408:L$419,$D1302))</f>
        <v/>
      </c>
      <c r="M1302" s="40">
        <f>M1275*Settings!$C$13*(INDEX(M$408:M$419,$D1302))</f>
        <v/>
      </c>
      <c r="N1302" s="40">
        <f>N1275*Settings!$C$13*(INDEX(N$408:N$419,$D1302))</f>
        <v/>
      </c>
      <c r="O1302" s="40">
        <f>O1275*Settings!$C$13*(INDEX(O$408:O$419,$D1302))</f>
        <v/>
      </c>
      <c r="P1302" s="40">
        <f>P1275*Settings!$C$13*(INDEX(P$408:P$419,$D1302))</f>
        <v/>
      </c>
      <c r="Q1302" s="40">
        <f>Q1275*Settings!$C$13*(INDEX(Q$408:Q$419,$D1302))</f>
        <v/>
      </c>
      <c r="R1302" s="40">
        <f>R1275*Settings!$C$13*(INDEX(R$408:R$419,$D1302))</f>
        <v/>
      </c>
      <c r="S1302" s="40">
        <f>S1275*Settings!$C$13*(INDEX(S$408:S$419,$D1302))</f>
        <v/>
      </c>
      <c r="T1302" s="40">
        <f>T1275*Settings!$C$13*(INDEX(T$408:T$419,$D1302))</f>
        <v/>
      </c>
      <c r="U1302" s="40">
        <f>U1275*Settings!$C$13*(INDEX(U$408:U$419,$D1302))</f>
        <v/>
      </c>
      <c r="V1302" s="40">
        <f>V1275*Settings!$C$13*(INDEX(V$408:V$419,$D1302))</f>
        <v/>
      </c>
      <c r="W1302" s="40">
        <f>W1275*Settings!$C$13*(INDEX(W$408:W$419,$D1302))</f>
        <v/>
      </c>
      <c r="X1302" s="40">
        <f>X1275*Settings!$C$13*(INDEX(X$408:X$419,$D1302))</f>
        <v/>
      </c>
      <c r="Y1302" s="40">
        <f>Y1275*Settings!$C$13*(INDEX(Y$408:Y$419,$D1302))</f>
        <v/>
      </c>
      <c r="Z1302" s="40">
        <f>Z1275*Settings!$C$13*(INDEX(Z$408:Z$419,$D1302))</f>
        <v/>
      </c>
      <c r="AA1302" s="40">
        <f>AA1275*Settings!$C$13*(INDEX(AA$408:AA$419,$D1302))</f>
        <v/>
      </c>
      <c r="AB1302" s="40">
        <f>AB1275*Settings!$C$13*(INDEX(AB$408:AB$419,$D1302))</f>
        <v/>
      </c>
      <c r="AC1302" s="40">
        <f>AC1275*Settings!$C$13*(INDEX(AC$408:AC$419,$D1302))</f>
        <v/>
      </c>
      <c r="AD1302" s="40">
        <f>AD1275*Settings!$C$13*(INDEX(AD$408:AD$419,$D1302))</f>
        <v/>
      </c>
      <c r="AF1302" s="11">
        <f>CodePrefix&amp;$A1302&amp;IF($C1302="","","."&amp;$C1302&amp;"."&amp;$B1302)&amp;INDEX(VarEnd,MATCH($A1302,VarKey,0))&amp;AF$5</f>
        <v/>
      </c>
      <c r="AG1302" s="39">
        <f>AG1275*Settings!$C$13*(INDEX(AG$408:AG$419,$D1302))</f>
        <v/>
      </c>
      <c r="AH1302" s="40">
        <f>AH1275*Settings!$C$13*(INDEX(AH$408:AH$419,$D1302))</f>
        <v/>
      </c>
      <c r="AI1302" s="40">
        <f>AI1275*Settings!$C$13*(INDEX(AI$408:AI$419,$D1302))</f>
        <v/>
      </c>
      <c r="AJ1302" s="40">
        <f>AJ1275*Settings!$C$13*(INDEX(AJ$408:AJ$419,$D1302))</f>
        <v/>
      </c>
      <c r="AK1302" s="40">
        <f>AK1275*Settings!$C$13*(INDEX(AK$408:AK$419,$D1302))</f>
        <v/>
      </c>
      <c r="AL1302" s="40">
        <f>AL1275*Settings!$C$13*(INDEX(AL$408:AL$419,$D1302))</f>
        <v/>
      </c>
      <c r="AM1302" s="40">
        <f>AM1275*Settings!$C$13*(INDEX(AM$408:AM$419,$D1302))</f>
        <v/>
      </c>
      <c r="AN1302" s="40">
        <f>AN1275*Settings!$C$13*(INDEX(AN$408:AN$419,$D1302))</f>
        <v/>
      </c>
      <c r="AO1302" s="40">
        <f>AO1275*Settings!$C$13*(INDEX(AO$408:AO$419,$D1302))</f>
        <v/>
      </c>
      <c r="AP1302" s="40">
        <f>AP1275*Settings!$C$13*(INDEX(AP$408:AP$419,$D1302))</f>
        <v/>
      </c>
      <c r="AQ1302" s="40">
        <f>AQ1275*Settings!$C$13*(INDEX(AQ$408:AQ$419,$D1302))</f>
        <v/>
      </c>
      <c r="AR1302" s="40">
        <f>AR1275*Settings!$C$13*(INDEX(AR$408:AR$419,$D1302))</f>
        <v/>
      </c>
      <c r="AS1302" s="40">
        <f>AS1275*Settings!$C$13*(INDEX(AS$408:AS$419,$D1302))</f>
        <v/>
      </c>
      <c r="AT1302" s="40">
        <f>AT1275*Settings!$C$13*(INDEX(AT$408:AT$419,$D1302))</f>
        <v/>
      </c>
      <c r="AU1302" s="40">
        <f>AU1275*Settings!$C$13*(INDEX(AU$408:AU$419,$D1302))</f>
        <v/>
      </c>
      <c r="AV1302" s="40">
        <f>AV1275*Settings!$C$13*(INDEX(AV$408:AV$419,$D1302))</f>
        <v/>
      </c>
      <c r="AW1302" s="40">
        <f>AW1275*Settings!$C$13*(INDEX(AW$408:AW$419,$D1302))</f>
        <v/>
      </c>
      <c r="AX1302" s="40">
        <f>AX1275*Settings!$C$13*(INDEX(AX$408:AX$419,$D1302))</f>
        <v/>
      </c>
      <c r="AY1302" s="40">
        <f>AY1275*Settings!$C$13*(INDEX(AY$408:AY$419,$D1302))</f>
        <v/>
      </c>
    </row>
    <row r="1303" hidden="1" outlineLevel="2"/>
    <row r="1304" hidden="1" outlineLevel="2">
      <c r="A1304" s="14" t="inlineStr">
        <is>
          <t>rnew</t>
        </is>
      </c>
      <c r="B1304" s="14" t="inlineStr">
        <is>
          <t>coa</t>
        </is>
      </c>
      <c r="C1304" s="14" t="inlineStr">
        <is>
          <t>nav</t>
        </is>
      </c>
      <c r="D1304" s="36">
        <f>INDEX(Inputs!$V$5:$V$132,MATCH($B1304&amp;"|"&amp;$C1304,Inputs!$A$5:$A$132,0))</f>
        <v/>
      </c>
      <c r="E1304" s="35" t="n"/>
      <c r="F1304" s="35" t="n"/>
      <c r="G1304" s="35" t="n"/>
      <c r="H1304" s="14">
        <f>INDEX(VarLab,MATCH($A1304,VarKey,0))&amp;INDEX(MemLab,MATCH($C1304&amp;"|"&amp;$B1304,MemKey,0))</f>
        <v/>
      </c>
      <c r="I1304" s="14">
        <f>INDEX(VarUnit,MATCH($A1304,VarKey,0))</f>
        <v/>
      </c>
      <c r="J1304" s="14">
        <f>INDEX(VarSrc,MATCH($A1304,VarKey,0))</f>
        <v/>
      </c>
      <c r="K1304" s="11">
        <f>CodePrefix&amp;$A1304&amp;IF($C1304="","","."&amp;$C1304&amp;"."&amp;$B1304)&amp;INDEX(VarEnd,MATCH($A1304,VarKey,0))&amp;K$5</f>
        <v/>
      </c>
      <c r="L1304" s="39">
        <f>L1268*Settings!$C$13*(L1214+L1232+L1223*L$201+L1241*$D1304)</f>
        <v/>
      </c>
      <c r="M1304" s="40">
        <f>M1268*Settings!$C$13*(M1214+M1232+M1223*M$201+M1241*$D1304)</f>
        <v/>
      </c>
      <c r="N1304" s="40">
        <f>N1268*Settings!$C$13*(N1214+N1232+N1223*N$201+N1241*$D1304)</f>
        <v/>
      </c>
      <c r="O1304" s="40">
        <f>O1268*Settings!$C$13*(O1214+O1232+O1223*O$201+O1241*$D1304)</f>
        <v/>
      </c>
      <c r="P1304" s="40">
        <f>P1268*Settings!$C$13*(P1214+P1232+P1223*P$201+P1241*$D1304)</f>
        <v/>
      </c>
      <c r="Q1304" s="40">
        <f>Q1268*Settings!$C$13*(Q1214+Q1232+Q1223*Q$201+Q1241*$D1304)</f>
        <v/>
      </c>
      <c r="R1304" s="40">
        <f>R1268*Settings!$C$13*(R1214+R1232+R1223*R$201+R1241*$D1304)</f>
        <v/>
      </c>
      <c r="S1304" s="40">
        <f>S1268*Settings!$C$13*(S1214+S1232+S1223*S$201+S1241*$D1304)</f>
        <v/>
      </c>
      <c r="T1304" s="40">
        <f>T1268*Settings!$C$13*(T1214+T1232+T1223*T$201+T1241*$D1304)</f>
        <v/>
      </c>
      <c r="U1304" s="40">
        <f>U1268*Settings!$C$13*(U1214+U1232+U1223*U$201+U1241*$D1304)</f>
        <v/>
      </c>
      <c r="V1304" s="40">
        <f>V1268*Settings!$C$13*(V1214+V1232+V1223*V$201+V1241*$D1304)</f>
        <v/>
      </c>
      <c r="W1304" s="40">
        <f>W1268*Settings!$C$13*(W1214+W1232+W1223*W$201+W1241*$D1304)</f>
        <v/>
      </c>
      <c r="X1304" s="40">
        <f>X1268*Settings!$C$13*(X1214+X1232+X1223*X$201+X1241*$D1304)</f>
        <v/>
      </c>
      <c r="Y1304" s="40">
        <f>Y1268*Settings!$C$13*(Y1214+Y1232+Y1223*Y$201+Y1241*$D1304)</f>
        <v/>
      </c>
      <c r="Z1304" s="40">
        <f>Z1268*Settings!$C$13*(Z1214+Z1232+Z1223*Z$201+Z1241*$D1304)</f>
        <v/>
      </c>
      <c r="AA1304" s="40">
        <f>AA1268*Settings!$C$13*(AA1214+AA1232+AA1223*AA$201+AA1241*$D1304)</f>
        <v/>
      </c>
      <c r="AB1304" s="40">
        <f>AB1268*Settings!$C$13*(AB1214+AB1232+AB1223*AB$201+AB1241*$D1304)</f>
        <v/>
      </c>
      <c r="AC1304" s="40">
        <f>AC1268*Settings!$C$13*(AC1214+AC1232+AC1223*AC$201+AC1241*$D1304)</f>
        <v/>
      </c>
      <c r="AD1304" s="40">
        <f>AD1268*Settings!$C$13*(AD1214+AD1232+AD1223*AD$201+AD1241*$D1304)</f>
        <v/>
      </c>
      <c r="AF1304" s="11">
        <f>CodePrefix&amp;$A1304&amp;IF($C1304="","","."&amp;$C1304&amp;"."&amp;$B1304)&amp;INDEX(VarEnd,MATCH($A1304,VarKey,0))&amp;AF$5</f>
        <v/>
      </c>
      <c r="AG1304" s="39">
        <f>AG1268*Settings!$C$13*(AG1214+AG1232+AG1223*AG$201+AG1241*$D1304)</f>
        <v/>
      </c>
      <c r="AH1304" s="40">
        <f>AH1268*Settings!$C$13*(AH1214+AH1232+AH1223*AH$201+AH1241*$D1304)</f>
        <v/>
      </c>
      <c r="AI1304" s="40">
        <f>AI1268*Settings!$C$13*(AI1214+AI1232+AI1223*AI$201+AI1241*$D1304)</f>
        <v/>
      </c>
      <c r="AJ1304" s="40">
        <f>AJ1268*Settings!$C$13*(AJ1214+AJ1232+AJ1223*AJ$201+AJ1241*$D1304)</f>
        <v/>
      </c>
      <c r="AK1304" s="40">
        <f>AK1268*Settings!$C$13*(AK1214+AK1232+AK1223*AK$201+AK1241*$D1304)</f>
        <v/>
      </c>
      <c r="AL1304" s="40">
        <f>AL1268*Settings!$C$13*(AL1214+AL1232+AL1223*AL$201+AL1241*$D1304)</f>
        <v/>
      </c>
      <c r="AM1304" s="40">
        <f>AM1268*Settings!$C$13*(AM1214+AM1232+AM1223*AM$201+AM1241*$D1304)</f>
        <v/>
      </c>
      <c r="AN1304" s="40">
        <f>AN1268*Settings!$C$13*(AN1214+AN1232+AN1223*AN$201+AN1241*$D1304)</f>
        <v/>
      </c>
      <c r="AO1304" s="40">
        <f>AO1268*Settings!$C$13*(AO1214+AO1232+AO1223*AO$201+AO1241*$D1304)</f>
        <v/>
      </c>
      <c r="AP1304" s="40">
        <f>AP1268*Settings!$C$13*(AP1214+AP1232+AP1223*AP$201+AP1241*$D1304)</f>
        <v/>
      </c>
      <c r="AQ1304" s="40">
        <f>AQ1268*Settings!$C$13*(AQ1214+AQ1232+AQ1223*AQ$201+AQ1241*$D1304)</f>
        <v/>
      </c>
      <c r="AR1304" s="40">
        <f>AR1268*Settings!$C$13*(AR1214+AR1232+AR1223*AR$201+AR1241*$D1304)</f>
        <v/>
      </c>
      <c r="AS1304" s="40">
        <f>AS1268*Settings!$C$13*(AS1214+AS1232+AS1223*AS$201+AS1241*$D1304)</f>
        <v/>
      </c>
      <c r="AT1304" s="40">
        <f>AT1268*Settings!$C$13*(AT1214+AT1232+AT1223*AT$201+AT1241*$D1304)</f>
        <v/>
      </c>
      <c r="AU1304" s="40">
        <f>AU1268*Settings!$C$13*(AU1214+AU1232+AU1223*AU$201+AU1241*$D1304)</f>
        <v/>
      </c>
      <c r="AV1304" s="40">
        <f>AV1268*Settings!$C$13*(AV1214+AV1232+AV1223*AV$201+AV1241*$D1304)</f>
        <v/>
      </c>
      <c r="AW1304" s="40">
        <f>AW1268*Settings!$C$13*(AW1214+AW1232+AW1223*AW$201+AW1241*$D1304)</f>
        <v/>
      </c>
      <c r="AX1304" s="40">
        <f>AX1268*Settings!$C$13*(AX1214+AX1232+AX1223*AX$201+AX1241*$D1304)</f>
        <v/>
      </c>
      <c r="AY1304" s="40">
        <f>AY1268*Settings!$C$13*(AY1214+AY1232+AY1223*AY$201+AY1241*$D1304)</f>
        <v/>
      </c>
    </row>
    <row r="1305" hidden="1" outlineLevel="2">
      <c r="A1305" s="14" t="inlineStr">
        <is>
          <t>rnew</t>
        </is>
      </c>
      <c r="B1305" s="14" t="inlineStr">
        <is>
          <t>nga</t>
        </is>
      </c>
      <c r="C1305" s="14" t="inlineStr">
        <is>
          <t>nav</t>
        </is>
      </c>
      <c r="D1305" s="36">
        <f>INDEX(Inputs!$V$5:$V$132,MATCH($B1305&amp;"|"&amp;$C1305,Inputs!$A$5:$A$132,0))</f>
        <v/>
      </c>
      <c r="E1305" s="35" t="n"/>
      <c r="F1305" s="35" t="n"/>
      <c r="G1305" s="35" t="n"/>
      <c r="H1305" s="14">
        <f>INDEX(VarLab,MATCH($A1305,VarKey,0))&amp;INDEX(MemLab,MATCH($C1305&amp;"|"&amp;$B1305,MemKey,0))</f>
        <v/>
      </c>
      <c r="I1305" s="14">
        <f>INDEX(VarUnit,MATCH($A1305,VarKey,0))</f>
        <v/>
      </c>
      <c r="J1305" s="14">
        <f>INDEX(VarSrc,MATCH($A1305,VarKey,0))</f>
        <v/>
      </c>
      <c r="K1305" s="11">
        <f>CodePrefix&amp;$A1305&amp;IF($C1305="","","."&amp;$C1305&amp;"."&amp;$B1305)&amp;INDEX(VarEnd,MATCH($A1305,VarKey,0))&amp;K$5</f>
        <v/>
      </c>
      <c r="L1305" s="39">
        <f>L1269*Settings!$C$13*(L1215+L1233+L1224*L$201+L1242*$D1305)</f>
        <v/>
      </c>
      <c r="M1305" s="40">
        <f>M1269*Settings!$C$13*(M1215+M1233+M1224*M$201+M1242*$D1305)</f>
        <v/>
      </c>
      <c r="N1305" s="40">
        <f>N1269*Settings!$C$13*(N1215+N1233+N1224*N$201+N1242*$D1305)</f>
        <v/>
      </c>
      <c r="O1305" s="40">
        <f>O1269*Settings!$C$13*(O1215+O1233+O1224*O$201+O1242*$D1305)</f>
        <v/>
      </c>
      <c r="P1305" s="40">
        <f>P1269*Settings!$C$13*(P1215+P1233+P1224*P$201+P1242*$D1305)</f>
        <v/>
      </c>
      <c r="Q1305" s="40">
        <f>Q1269*Settings!$C$13*(Q1215+Q1233+Q1224*Q$201+Q1242*$D1305)</f>
        <v/>
      </c>
      <c r="R1305" s="40">
        <f>R1269*Settings!$C$13*(R1215+R1233+R1224*R$201+R1242*$D1305)</f>
        <v/>
      </c>
      <c r="S1305" s="40">
        <f>S1269*Settings!$C$13*(S1215+S1233+S1224*S$201+S1242*$D1305)</f>
        <v/>
      </c>
      <c r="T1305" s="40">
        <f>T1269*Settings!$C$13*(T1215+T1233+T1224*T$201+T1242*$D1305)</f>
        <v/>
      </c>
      <c r="U1305" s="40">
        <f>U1269*Settings!$C$13*(U1215+U1233+U1224*U$201+U1242*$D1305)</f>
        <v/>
      </c>
      <c r="V1305" s="40">
        <f>V1269*Settings!$C$13*(V1215+V1233+V1224*V$201+V1242*$D1305)</f>
        <v/>
      </c>
      <c r="W1305" s="40">
        <f>W1269*Settings!$C$13*(W1215+W1233+W1224*W$201+W1242*$D1305)</f>
        <v/>
      </c>
      <c r="X1305" s="40">
        <f>X1269*Settings!$C$13*(X1215+X1233+X1224*X$201+X1242*$D1305)</f>
        <v/>
      </c>
      <c r="Y1305" s="40">
        <f>Y1269*Settings!$C$13*(Y1215+Y1233+Y1224*Y$201+Y1242*$D1305)</f>
        <v/>
      </c>
      <c r="Z1305" s="40">
        <f>Z1269*Settings!$C$13*(Z1215+Z1233+Z1224*Z$201+Z1242*$D1305)</f>
        <v/>
      </c>
      <c r="AA1305" s="40">
        <f>AA1269*Settings!$C$13*(AA1215+AA1233+AA1224*AA$201+AA1242*$D1305)</f>
        <v/>
      </c>
      <c r="AB1305" s="40">
        <f>AB1269*Settings!$C$13*(AB1215+AB1233+AB1224*AB$201+AB1242*$D1305)</f>
        <v/>
      </c>
      <c r="AC1305" s="40">
        <f>AC1269*Settings!$C$13*(AC1215+AC1233+AC1224*AC$201+AC1242*$D1305)</f>
        <v/>
      </c>
      <c r="AD1305" s="40">
        <f>AD1269*Settings!$C$13*(AD1215+AD1233+AD1224*AD$201+AD1242*$D1305)</f>
        <v/>
      </c>
      <c r="AF1305" s="11">
        <f>CodePrefix&amp;$A1305&amp;IF($C1305="","","."&amp;$C1305&amp;"."&amp;$B1305)&amp;INDEX(VarEnd,MATCH($A1305,VarKey,0))&amp;AF$5</f>
        <v/>
      </c>
      <c r="AG1305" s="39">
        <f>AG1269*Settings!$C$13*(AG1215+AG1233+AG1224*AG$201+AG1242*$D1305)</f>
        <v/>
      </c>
      <c r="AH1305" s="40">
        <f>AH1269*Settings!$C$13*(AH1215+AH1233+AH1224*AH$201+AH1242*$D1305)</f>
        <v/>
      </c>
      <c r="AI1305" s="40">
        <f>AI1269*Settings!$C$13*(AI1215+AI1233+AI1224*AI$201+AI1242*$D1305)</f>
        <v/>
      </c>
      <c r="AJ1305" s="40">
        <f>AJ1269*Settings!$C$13*(AJ1215+AJ1233+AJ1224*AJ$201+AJ1242*$D1305)</f>
        <v/>
      </c>
      <c r="AK1305" s="40">
        <f>AK1269*Settings!$C$13*(AK1215+AK1233+AK1224*AK$201+AK1242*$D1305)</f>
        <v/>
      </c>
      <c r="AL1305" s="40">
        <f>AL1269*Settings!$C$13*(AL1215+AL1233+AL1224*AL$201+AL1242*$D1305)</f>
        <v/>
      </c>
      <c r="AM1305" s="40">
        <f>AM1269*Settings!$C$13*(AM1215+AM1233+AM1224*AM$201+AM1242*$D1305)</f>
        <v/>
      </c>
      <c r="AN1305" s="40">
        <f>AN1269*Settings!$C$13*(AN1215+AN1233+AN1224*AN$201+AN1242*$D1305)</f>
        <v/>
      </c>
      <c r="AO1305" s="40">
        <f>AO1269*Settings!$C$13*(AO1215+AO1233+AO1224*AO$201+AO1242*$D1305)</f>
        <v/>
      </c>
      <c r="AP1305" s="40">
        <f>AP1269*Settings!$C$13*(AP1215+AP1233+AP1224*AP$201+AP1242*$D1305)</f>
        <v/>
      </c>
      <c r="AQ1305" s="40">
        <f>AQ1269*Settings!$C$13*(AQ1215+AQ1233+AQ1224*AQ$201+AQ1242*$D1305)</f>
        <v/>
      </c>
      <c r="AR1305" s="40">
        <f>AR1269*Settings!$C$13*(AR1215+AR1233+AR1224*AR$201+AR1242*$D1305)</f>
        <v/>
      </c>
      <c r="AS1305" s="40">
        <f>AS1269*Settings!$C$13*(AS1215+AS1233+AS1224*AS$201+AS1242*$D1305)</f>
        <v/>
      </c>
      <c r="AT1305" s="40">
        <f>AT1269*Settings!$C$13*(AT1215+AT1233+AT1224*AT$201+AT1242*$D1305)</f>
        <v/>
      </c>
      <c r="AU1305" s="40">
        <f>AU1269*Settings!$C$13*(AU1215+AU1233+AU1224*AU$201+AU1242*$D1305)</f>
        <v/>
      </c>
      <c r="AV1305" s="40">
        <f>AV1269*Settings!$C$13*(AV1215+AV1233+AV1224*AV$201+AV1242*$D1305)</f>
        <v/>
      </c>
      <c r="AW1305" s="40">
        <f>AW1269*Settings!$C$13*(AW1215+AW1233+AW1224*AW$201+AW1242*$D1305)</f>
        <v/>
      </c>
      <c r="AX1305" s="40">
        <f>AX1269*Settings!$C$13*(AX1215+AX1233+AX1224*AX$201+AX1242*$D1305)</f>
        <v/>
      </c>
      <c r="AY1305" s="40">
        <f>AY1269*Settings!$C$13*(AY1215+AY1233+AY1224*AY$201+AY1242*$D1305)</f>
        <v/>
      </c>
    </row>
    <row r="1306" hidden="1" outlineLevel="2">
      <c r="A1306" s="14" t="inlineStr">
        <is>
          <t>rnew</t>
        </is>
      </c>
      <c r="B1306" s="14" t="inlineStr">
        <is>
          <t>gso</t>
        </is>
      </c>
      <c r="C1306" s="14" t="inlineStr">
        <is>
          <t>nav</t>
        </is>
      </c>
      <c r="D1306" s="36">
        <f>INDEX(Inputs!$V$5:$V$132,MATCH($B1306&amp;"|"&amp;$C1306,Inputs!$A$5:$A$132,0))</f>
        <v/>
      </c>
      <c r="E1306" s="35" t="n"/>
      <c r="F1306" s="35" t="n"/>
      <c r="G1306" s="35" t="n"/>
      <c r="H1306" s="14">
        <f>INDEX(VarLab,MATCH($A1306,VarKey,0))&amp;INDEX(MemLab,MATCH($C1306&amp;"|"&amp;$B1306,MemKey,0))</f>
        <v/>
      </c>
      <c r="I1306" s="14">
        <f>INDEX(VarUnit,MATCH($A1306,VarKey,0))</f>
        <v/>
      </c>
      <c r="J1306" s="14">
        <f>INDEX(VarSrc,MATCH($A1306,VarKey,0))</f>
        <v/>
      </c>
      <c r="K1306" s="11">
        <f>CodePrefix&amp;$A1306&amp;IF($C1306="","","."&amp;$C1306&amp;"."&amp;$B1306)&amp;INDEX(VarEnd,MATCH($A1306,VarKey,0))&amp;K$5</f>
        <v/>
      </c>
      <c r="L1306" s="39">
        <f>L1270*Settings!$C$13*(L1216+L1234+L1225*L$201+L1243*$D1306)</f>
        <v/>
      </c>
      <c r="M1306" s="40">
        <f>M1270*Settings!$C$13*(M1216+M1234+M1225*M$201+M1243*$D1306)</f>
        <v/>
      </c>
      <c r="N1306" s="40">
        <f>N1270*Settings!$C$13*(N1216+N1234+N1225*N$201+N1243*$D1306)</f>
        <v/>
      </c>
      <c r="O1306" s="40">
        <f>O1270*Settings!$C$13*(O1216+O1234+O1225*O$201+O1243*$D1306)</f>
        <v/>
      </c>
      <c r="P1306" s="40">
        <f>P1270*Settings!$C$13*(P1216+P1234+P1225*P$201+P1243*$D1306)</f>
        <v/>
      </c>
      <c r="Q1306" s="40">
        <f>Q1270*Settings!$C$13*(Q1216+Q1234+Q1225*Q$201+Q1243*$D1306)</f>
        <v/>
      </c>
      <c r="R1306" s="40">
        <f>R1270*Settings!$C$13*(R1216+R1234+R1225*R$201+R1243*$D1306)</f>
        <v/>
      </c>
      <c r="S1306" s="40">
        <f>S1270*Settings!$C$13*(S1216+S1234+S1225*S$201+S1243*$D1306)</f>
        <v/>
      </c>
      <c r="T1306" s="40">
        <f>T1270*Settings!$C$13*(T1216+T1234+T1225*T$201+T1243*$D1306)</f>
        <v/>
      </c>
      <c r="U1306" s="40">
        <f>U1270*Settings!$C$13*(U1216+U1234+U1225*U$201+U1243*$D1306)</f>
        <v/>
      </c>
      <c r="V1306" s="40">
        <f>V1270*Settings!$C$13*(V1216+V1234+V1225*V$201+V1243*$D1306)</f>
        <v/>
      </c>
      <c r="W1306" s="40">
        <f>W1270*Settings!$C$13*(W1216+W1234+W1225*W$201+W1243*$D1306)</f>
        <v/>
      </c>
      <c r="X1306" s="40">
        <f>X1270*Settings!$C$13*(X1216+X1234+X1225*X$201+X1243*$D1306)</f>
        <v/>
      </c>
      <c r="Y1306" s="40">
        <f>Y1270*Settings!$C$13*(Y1216+Y1234+Y1225*Y$201+Y1243*$D1306)</f>
        <v/>
      </c>
      <c r="Z1306" s="40">
        <f>Z1270*Settings!$C$13*(Z1216+Z1234+Z1225*Z$201+Z1243*$D1306)</f>
        <v/>
      </c>
      <c r="AA1306" s="40">
        <f>AA1270*Settings!$C$13*(AA1216+AA1234+AA1225*AA$201+AA1243*$D1306)</f>
        <v/>
      </c>
      <c r="AB1306" s="40">
        <f>AB1270*Settings!$C$13*(AB1216+AB1234+AB1225*AB$201+AB1243*$D1306)</f>
        <v/>
      </c>
      <c r="AC1306" s="40">
        <f>AC1270*Settings!$C$13*(AC1216+AC1234+AC1225*AC$201+AC1243*$D1306)</f>
        <v/>
      </c>
      <c r="AD1306" s="40">
        <f>AD1270*Settings!$C$13*(AD1216+AD1234+AD1225*AD$201+AD1243*$D1306)</f>
        <v/>
      </c>
      <c r="AF1306" s="11">
        <f>CodePrefix&amp;$A1306&amp;IF($C1306="","","."&amp;$C1306&amp;"."&amp;$B1306)&amp;INDEX(VarEnd,MATCH($A1306,VarKey,0))&amp;AF$5</f>
        <v/>
      </c>
      <c r="AG1306" s="39">
        <f>AG1270*Settings!$C$13*(AG1216+AG1234+AG1225*AG$201+AG1243*$D1306)</f>
        <v/>
      </c>
      <c r="AH1306" s="40">
        <f>AH1270*Settings!$C$13*(AH1216+AH1234+AH1225*AH$201+AH1243*$D1306)</f>
        <v/>
      </c>
      <c r="AI1306" s="40">
        <f>AI1270*Settings!$C$13*(AI1216+AI1234+AI1225*AI$201+AI1243*$D1306)</f>
        <v/>
      </c>
      <c r="AJ1306" s="40">
        <f>AJ1270*Settings!$C$13*(AJ1216+AJ1234+AJ1225*AJ$201+AJ1243*$D1306)</f>
        <v/>
      </c>
      <c r="AK1306" s="40">
        <f>AK1270*Settings!$C$13*(AK1216+AK1234+AK1225*AK$201+AK1243*$D1306)</f>
        <v/>
      </c>
      <c r="AL1306" s="40">
        <f>AL1270*Settings!$C$13*(AL1216+AL1234+AL1225*AL$201+AL1243*$D1306)</f>
        <v/>
      </c>
      <c r="AM1306" s="40">
        <f>AM1270*Settings!$C$13*(AM1216+AM1234+AM1225*AM$201+AM1243*$D1306)</f>
        <v/>
      </c>
      <c r="AN1306" s="40">
        <f>AN1270*Settings!$C$13*(AN1216+AN1234+AN1225*AN$201+AN1243*$D1306)</f>
        <v/>
      </c>
      <c r="AO1306" s="40">
        <f>AO1270*Settings!$C$13*(AO1216+AO1234+AO1225*AO$201+AO1243*$D1306)</f>
        <v/>
      </c>
      <c r="AP1306" s="40">
        <f>AP1270*Settings!$C$13*(AP1216+AP1234+AP1225*AP$201+AP1243*$D1306)</f>
        <v/>
      </c>
      <c r="AQ1306" s="40">
        <f>AQ1270*Settings!$C$13*(AQ1216+AQ1234+AQ1225*AQ$201+AQ1243*$D1306)</f>
        <v/>
      </c>
      <c r="AR1306" s="40">
        <f>AR1270*Settings!$C$13*(AR1216+AR1234+AR1225*AR$201+AR1243*$D1306)</f>
        <v/>
      </c>
      <c r="AS1306" s="40">
        <f>AS1270*Settings!$C$13*(AS1216+AS1234+AS1225*AS$201+AS1243*$D1306)</f>
        <v/>
      </c>
      <c r="AT1306" s="40">
        <f>AT1270*Settings!$C$13*(AT1216+AT1234+AT1225*AT$201+AT1243*$D1306)</f>
        <v/>
      </c>
      <c r="AU1306" s="40">
        <f>AU1270*Settings!$C$13*(AU1216+AU1234+AU1225*AU$201+AU1243*$D1306)</f>
        <v/>
      </c>
      <c r="AV1306" s="40">
        <f>AV1270*Settings!$C$13*(AV1216+AV1234+AV1225*AV$201+AV1243*$D1306)</f>
        <v/>
      </c>
      <c r="AW1306" s="40">
        <f>AW1270*Settings!$C$13*(AW1216+AW1234+AW1225*AW$201+AW1243*$D1306)</f>
        <v/>
      </c>
      <c r="AX1306" s="40">
        <f>AX1270*Settings!$C$13*(AX1216+AX1234+AX1225*AX$201+AX1243*$D1306)</f>
        <v/>
      </c>
      <c r="AY1306" s="40">
        <f>AY1270*Settings!$C$13*(AY1216+AY1234+AY1225*AY$201+AY1243*$D1306)</f>
        <v/>
      </c>
    </row>
    <row r="1307" hidden="1" outlineLevel="2">
      <c r="A1307" s="14" t="inlineStr">
        <is>
          <t>rnew</t>
        </is>
      </c>
      <c r="B1307" s="14" t="inlineStr">
        <is>
          <t>die</t>
        </is>
      </c>
      <c r="C1307" s="14" t="inlineStr">
        <is>
          <t>nav</t>
        </is>
      </c>
      <c r="D1307" s="36">
        <f>INDEX(Inputs!$V$5:$V$132,MATCH($B1307&amp;"|"&amp;$C1307,Inputs!$A$5:$A$132,0))</f>
        <v/>
      </c>
      <c r="E1307" s="35" t="n"/>
      <c r="F1307" s="35" t="n"/>
      <c r="G1307" s="35" t="n"/>
      <c r="H1307" s="14">
        <f>INDEX(VarLab,MATCH($A1307,VarKey,0))&amp;INDEX(MemLab,MATCH($C1307&amp;"|"&amp;$B1307,MemKey,0))</f>
        <v/>
      </c>
      <c r="I1307" s="14">
        <f>INDEX(VarUnit,MATCH($A1307,VarKey,0))</f>
        <v/>
      </c>
      <c r="J1307" s="14">
        <f>INDEX(VarSrc,MATCH($A1307,VarKey,0))</f>
        <v/>
      </c>
      <c r="K1307" s="11">
        <f>CodePrefix&amp;$A1307&amp;IF($C1307="","","."&amp;$C1307&amp;"."&amp;$B1307)&amp;INDEX(VarEnd,MATCH($A1307,VarKey,0))&amp;K$5</f>
        <v/>
      </c>
      <c r="L1307" s="39">
        <f>L1271*Settings!$C$13*(L1217+L1235+L1226*L$201+L1244*$D1307)</f>
        <v/>
      </c>
      <c r="M1307" s="40">
        <f>M1271*Settings!$C$13*(M1217+M1235+M1226*M$201+M1244*$D1307)</f>
        <v/>
      </c>
      <c r="N1307" s="40">
        <f>N1271*Settings!$C$13*(N1217+N1235+N1226*N$201+N1244*$D1307)</f>
        <v/>
      </c>
      <c r="O1307" s="40">
        <f>O1271*Settings!$C$13*(O1217+O1235+O1226*O$201+O1244*$D1307)</f>
        <v/>
      </c>
      <c r="P1307" s="40">
        <f>P1271*Settings!$C$13*(P1217+P1235+P1226*P$201+P1244*$D1307)</f>
        <v/>
      </c>
      <c r="Q1307" s="40">
        <f>Q1271*Settings!$C$13*(Q1217+Q1235+Q1226*Q$201+Q1244*$D1307)</f>
        <v/>
      </c>
      <c r="R1307" s="40">
        <f>R1271*Settings!$C$13*(R1217+R1235+R1226*R$201+R1244*$D1307)</f>
        <v/>
      </c>
      <c r="S1307" s="40">
        <f>S1271*Settings!$C$13*(S1217+S1235+S1226*S$201+S1244*$D1307)</f>
        <v/>
      </c>
      <c r="T1307" s="40">
        <f>T1271*Settings!$C$13*(T1217+T1235+T1226*T$201+T1244*$D1307)</f>
        <v/>
      </c>
      <c r="U1307" s="40">
        <f>U1271*Settings!$C$13*(U1217+U1235+U1226*U$201+U1244*$D1307)</f>
        <v/>
      </c>
      <c r="V1307" s="40">
        <f>V1271*Settings!$C$13*(V1217+V1235+V1226*V$201+V1244*$D1307)</f>
        <v/>
      </c>
      <c r="W1307" s="40">
        <f>W1271*Settings!$C$13*(W1217+W1235+W1226*W$201+W1244*$D1307)</f>
        <v/>
      </c>
      <c r="X1307" s="40">
        <f>X1271*Settings!$C$13*(X1217+X1235+X1226*X$201+X1244*$D1307)</f>
        <v/>
      </c>
      <c r="Y1307" s="40">
        <f>Y1271*Settings!$C$13*(Y1217+Y1235+Y1226*Y$201+Y1244*$D1307)</f>
        <v/>
      </c>
      <c r="Z1307" s="40">
        <f>Z1271*Settings!$C$13*(Z1217+Z1235+Z1226*Z$201+Z1244*$D1307)</f>
        <v/>
      </c>
      <c r="AA1307" s="40">
        <f>AA1271*Settings!$C$13*(AA1217+AA1235+AA1226*AA$201+AA1244*$D1307)</f>
        <v/>
      </c>
      <c r="AB1307" s="40">
        <f>AB1271*Settings!$C$13*(AB1217+AB1235+AB1226*AB$201+AB1244*$D1307)</f>
        <v/>
      </c>
      <c r="AC1307" s="40">
        <f>AC1271*Settings!$C$13*(AC1217+AC1235+AC1226*AC$201+AC1244*$D1307)</f>
        <v/>
      </c>
      <c r="AD1307" s="40">
        <f>AD1271*Settings!$C$13*(AD1217+AD1235+AD1226*AD$201+AD1244*$D1307)</f>
        <v/>
      </c>
      <c r="AF1307" s="11">
        <f>CodePrefix&amp;$A1307&amp;IF($C1307="","","."&amp;$C1307&amp;"."&amp;$B1307)&amp;INDEX(VarEnd,MATCH($A1307,VarKey,0))&amp;AF$5</f>
        <v/>
      </c>
      <c r="AG1307" s="39">
        <f>AG1271*Settings!$C$13*(AG1217+AG1235+AG1226*AG$201+AG1244*$D1307)</f>
        <v/>
      </c>
      <c r="AH1307" s="40">
        <f>AH1271*Settings!$C$13*(AH1217+AH1235+AH1226*AH$201+AH1244*$D1307)</f>
        <v/>
      </c>
      <c r="AI1307" s="40">
        <f>AI1271*Settings!$C$13*(AI1217+AI1235+AI1226*AI$201+AI1244*$D1307)</f>
        <v/>
      </c>
      <c r="AJ1307" s="40">
        <f>AJ1271*Settings!$C$13*(AJ1217+AJ1235+AJ1226*AJ$201+AJ1244*$D1307)</f>
        <v/>
      </c>
      <c r="AK1307" s="40">
        <f>AK1271*Settings!$C$13*(AK1217+AK1235+AK1226*AK$201+AK1244*$D1307)</f>
        <v/>
      </c>
      <c r="AL1307" s="40">
        <f>AL1271*Settings!$C$13*(AL1217+AL1235+AL1226*AL$201+AL1244*$D1307)</f>
        <v/>
      </c>
      <c r="AM1307" s="40">
        <f>AM1271*Settings!$C$13*(AM1217+AM1235+AM1226*AM$201+AM1244*$D1307)</f>
        <v/>
      </c>
      <c r="AN1307" s="40">
        <f>AN1271*Settings!$C$13*(AN1217+AN1235+AN1226*AN$201+AN1244*$D1307)</f>
        <v/>
      </c>
      <c r="AO1307" s="40">
        <f>AO1271*Settings!$C$13*(AO1217+AO1235+AO1226*AO$201+AO1244*$D1307)</f>
        <v/>
      </c>
      <c r="AP1307" s="40">
        <f>AP1271*Settings!$C$13*(AP1217+AP1235+AP1226*AP$201+AP1244*$D1307)</f>
        <v/>
      </c>
      <c r="AQ1307" s="40">
        <f>AQ1271*Settings!$C$13*(AQ1217+AQ1235+AQ1226*AQ$201+AQ1244*$D1307)</f>
        <v/>
      </c>
      <c r="AR1307" s="40">
        <f>AR1271*Settings!$C$13*(AR1217+AR1235+AR1226*AR$201+AR1244*$D1307)</f>
        <v/>
      </c>
      <c r="AS1307" s="40">
        <f>AS1271*Settings!$C$13*(AS1217+AS1235+AS1226*AS$201+AS1244*$D1307)</f>
        <v/>
      </c>
      <c r="AT1307" s="40">
        <f>AT1271*Settings!$C$13*(AT1217+AT1235+AT1226*AT$201+AT1244*$D1307)</f>
        <v/>
      </c>
      <c r="AU1307" s="40">
        <f>AU1271*Settings!$C$13*(AU1217+AU1235+AU1226*AU$201+AU1244*$D1307)</f>
        <v/>
      </c>
      <c r="AV1307" s="40">
        <f>AV1271*Settings!$C$13*(AV1217+AV1235+AV1226*AV$201+AV1244*$D1307)</f>
        <v/>
      </c>
      <c r="AW1307" s="40">
        <f>AW1271*Settings!$C$13*(AW1217+AW1235+AW1226*AW$201+AW1244*$D1307)</f>
        <v/>
      </c>
      <c r="AX1307" s="40">
        <f>AX1271*Settings!$C$13*(AX1217+AX1235+AX1226*AX$201+AX1244*$D1307)</f>
        <v/>
      </c>
      <c r="AY1307" s="40">
        <f>AY1271*Settings!$C$13*(AY1217+AY1235+AY1226*AY$201+AY1244*$D1307)</f>
        <v/>
      </c>
    </row>
    <row r="1308" hidden="1" outlineLevel="2">
      <c r="A1308" s="14" t="inlineStr">
        <is>
          <t>rnew</t>
        </is>
      </c>
      <c r="B1308" s="14" t="inlineStr">
        <is>
          <t>lpg</t>
        </is>
      </c>
      <c r="C1308" s="14" t="inlineStr">
        <is>
          <t>nav</t>
        </is>
      </c>
      <c r="D1308" s="36">
        <f>INDEX(Inputs!$V$5:$V$132,MATCH($B1308&amp;"|"&amp;$C1308,Inputs!$A$5:$A$132,0))</f>
        <v/>
      </c>
      <c r="E1308" s="35" t="n"/>
      <c r="F1308" s="35" t="n"/>
      <c r="G1308" s="35" t="n"/>
      <c r="H1308" s="14">
        <f>INDEX(VarLab,MATCH($A1308,VarKey,0))&amp;INDEX(MemLab,MATCH($C1308&amp;"|"&amp;$B1308,MemKey,0))</f>
        <v/>
      </c>
      <c r="I1308" s="14">
        <f>INDEX(VarUnit,MATCH($A1308,VarKey,0))</f>
        <v/>
      </c>
      <c r="J1308" s="14">
        <f>INDEX(VarSrc,MATCH($A1308,VarKey,0))</f>
        <v/>
      </c>
      <c r="K1308" s="11">
        <f>CodePrefix&amp;$A1308&amp;IF($C1308="","","."&amp;$C1308&amp;"."&amp;$B1308)&amp;INDEX(VarEnd,MATCH($A1308,VarKey,0))&amp;K$5</f>
        <v/>
      </c>
      <c r="L1308" s="39">
        <f>L1272*Settings!$C$13*(L1218+L1236+L1227*L$201+L1245*$D1308)</f>
        <v/>
      </c>
      <c r="M1308" s="40">
        <f>M1272*Settings!$C$13*(M1218+M1236+M1227*M$201+M1245*$D1308)</f>
        <v/>
      </c>
      <c r="N1308" s="40">
        <f>N1272*Settings!$C$13*(N1218+N1236+N1227*N$201+N1245*$D1308)</f>
        <v/>
      </c>
      <c r="O1308" s="40">
        <f>O1272*Settings!$C$13*(O1218+O1236+O1227*O$201+O1245*$D1308)</f>
        <v/>
      </c>
      <c r="P1308" s="40">
        <f>P1272*Settings!$C$13*(P1218+P1236+P1227*P$201+P1245*$D1308)</f>
        <v/>
      </c>
      <c r="Q1308" s="40">
        <f>Q1272*Settings!$C$13*(Q1218+Q1236+Q1227*Q$201+Q1245*$D1308)</f>
        <v/>
      </c>
      <c r="R1308" s="40">
        <f>R1272*Settings!$C$13*(R1218+R1236+R1227*R$201+R1245*$D1308)</f>
        <v/>
      </c>
      <c r="S1308" s="40">
        <f>S1272*Settings!$C$13*(S1218+S1236+S1227*S$201+S1245*$D1308)</f>
        <v/>
      </c>
      <c r="T1308" s="40">
        <f>T1272*Settings!$C$13*(T1218+T1236+T1227*T$201+T1245*$D1308)</f>
        <v/>
      </c>
      <c r="U1308" s="40">
        <f>U1272*Settings!$C$13*(U1218+U1236+U1227*U$201+U1245*$D1308)</f>
        <v/>
      </c>
      <c r="V1308" s="40">
        <f>V1272*Settings!$C$13*(V1218+V1236+V1227*V$201+V1245*$D1308)</f>
        <v/>
      </c>
      <c r="W1308" s="40">
        <f>W1272*Settings!$C$13*(W1218+W1236+W1227*W$201+W1245*$D1308)</f>
        <v/>
      </c>
      <c r="X1308" s="40">
        <f>X1272*Settings!$C$13*(X1218+X1236+X1227*X$201+X1245*$D1308)</f>
        <v/>
      </c>
      <c r="Y1308" s="40">
        <f>Y1272*Settings!$C$13*(Y1218+Y1236+Y1227*Y$201+Y1245*$D1308)</f>
        <v/>
      </c>
      <c r="Z1308" s="40">
        <f>Z1272*Settings!$C$13*(Z1218+Z1236+Z1227*Z$201+Z1245*$D1308)</f>
        <v/>
      </c>
      <c r="AA1308" s="40">
        <f>AA1272*Settings!$C$13*(AA1218+AA1236+AA1227*AA$201+AA1245*$D1308)</f>
        <v/>
      </c>
      <c r="AB1308" s="40">
        <f>AB1272*Settings!$C$13*(AB1218+AB1236+AB1227*AB$201+AB1245*$D1308)</f>
        <v/>
      </c>
      <c r="AC1308" s="40">
        <f>AC1272*Settings!$C$13*(AC1218+AC1236+AC1227*AC$201+AC1245*$D1308)</f>
        <v/>
      </c>
      <c r="AD1308" s="40">
        <f>AD1272*Settings!$C$13*(AD1218+AD1236+AD1227*AD$201+AD1245*$D1308)</f>
        <v/>
      </c>
      <c r="AF1308" s="11">
        <f>CodePrefix&amp;$A1308&amp;IF($C1308="","","."&amp;$C1308&amp;"."&amp;$B1308)&amp;INDEX(VarEnd,MATCH($A1308,VarKey,0))&amp;AF$5</f>
        <v/>
      </c>
      <c r="AG1308" s="39">
        <f>AG1272*Settings!$C$13*(AG1218+AG1236+AG1227*AG$201+AG1245*$D1308)</f>
        <v/>
      </c>
      <c r="AH1308" s="40">
        <f>AH1272*Settings!$C$13*(AH1218+AH1236+AH1227*AH$201+AH1245*$D1308)</f>
        <v/>
      </c>
      <c r="AI1308" s="40">
        <f>AI1272*Settings!$C$13*(AI1218+AI1236+AI1227*AI$201+AI1245*$D1308)</f>
        <v/>
      </c>
      <c r="AJ1308" s="40">
        <f>AJ1272*Settings!$C$13*(AJ1218+AJ1236+AJ1227*AJ$201+AJ1245*$D1308)</f>
        <v/>
      </c>
      <c r="AK1308" s="40">
        <f>AK1272*Settings!$C$13*(AK1218+AK1236+AK1227*AK$201+AK1245*$D1308)</f>
        <v/>
      </c>
      <c r="AL1308" s="40">
        <f>AL1272*Settings!$C$13*(AL1218+AL1236+AL1227*AL$201+AL1245*$D1308)</f>
        <v/>
      </c>
      <c r="AM1308" s="40">
        <f>AM1272*Settings!$C$13*(AM1218+AM1236+AM1227*AM$201+AM1245*$D1308)</f>
        <v/>
      </c>
      <c r="AN1308" s="40">
        <f>AN1272*Settings!$C$13*(AN1218+AN1236+AN1227*AN$201+AN1245*$D1308)</f>
        <v/>
      </c>
      <c r="AO1308" s="40">
        <f>AO1272*Settings!$C$13*(AO1218+AO1236+AO1227*AO$201+AO1245*$D1308)</f>
        <v/>
      </c>
      <c r="AP1308" s="40">
        <f>AP1272*Settings!$C$13*(AP1218+AP1236+AP1227*AP$201+AP1245*$D1308)</f>
        <v/>
      </c>
      <c r="AQ1308" s="40">
        <f>AQ1272*Settings!$C$13*(AQ1218+AQ1236+AQ1227*AQ$201+AQ1245*$D1308)</f>
        <v/>
      </c>
      <c r="AR1308" s="40">
        <f>AR1272*Settings!$C$13*(AR1218+AR1236+AR1227*AR$201+AR1245*$D1308)</f>
        <v/>
      </c>
      <c r="AS1308" s="40">
        <f>AS1272*Settings!$C$13*(AS1218+AS1236+AS1227*AS$201+AS1245*$D1308)</f>
        <v/>
      </c>
      <c r="AT1308" s="40">
        <f>AT1272*Settings!$C$13*(AT1218+AT1236+AT1227*AT$201+AT1245*$D1308)</f>
        <v/>
      </c>
      <c r="AU1308" s="40">
        <f>AU1272*Settings!$C$13*(AU1218+AU1236+AU1227*AU$201+AU1245*$D1308)</f>
        <v/>
      </c>
      <c r="AV1308" s="40">
        <f>AV1272*Settings!$C$13*(AV1218+AV1236+AV1227*AV$201+AV1245*$D1308)</f>
        <v/>
      </c>
      <c r="AW1308" s="40">
        <f>AW1272*Settings!$C$13*(AW1218+AW1236+AW1227*AW$201+AW1245*$D1308)</f>
        <v/>
      </c>
      <c r="AX1308" s="40">
        <f>AX1272*Settings!$C$13*(AX1218+AX1236+AX1227*AX$201+AX1245*$D1308)</f>
        <v/>
      </c>
      <c r="AY1308" s="40">
        <f>AY1272*Settings!$C$13*(AY1218+AY1236+AY1227*AY$201+AY1245*$D1308)</f>
        <v/>
      </c>
    </row>
    <row r="1309" hidden="1" outlineLevel="2">
      <c r="A1309" s="14" t="inlineStr">
        <is>
          <t>rnew</t>
        </is>
      </c>
      <c r="B1309" s="14" t="inlineStr">
        <is>
          <t>ker</t>
        </is>
      </c>
      <c r="C1309" s="14" t="inlineStr">
        <is>
          <t>nav</t>
        </is>
      </c>
      <c r="D1309" s="36">
        <f>INDEX(Inputs!$V$5:$V$132,MATCH($B1309&amp;"|"&amp;$C1309,Inputs!$A$5:$A$132,0))</f>
        <v/>
      </c>
      <c r="E1309" s="35" t="n"/>
      <c r="F1309" s="35" t="n"/>
      <c r="G1309" s="35" t="n"/>
      <c r="H1309" s="14">
        <f>INDEX(VarLab,MATCH($A1309,VarKey,0))&amp;INDEX(MemLab,MATCH($C1309&amp;"|"&amp;$B1309,MemKey,0))</f>
        <v/>
      </c>
      <c r="I1309" s="14">
        <f>INDEX(VarUnit,MATCH($A1309,VarKey,0))</f>
        <v/>
      </c>
      <c r="J1309" s="14">
        <f>INDEX(VarSrc,MATCH($A1309,VarKey,0))</f>
        <v/>
      </c>
      <c r="K1309" s="11">
        <f>CodePrefix&amp;$A1309&amp;IF($C1309="","","."&amp;$C1309&amp;"."&amp;$B1309)&amp;INDEX(VarEnd,MATCH($A1309,VarKey,0))&amp;K$5</f>
        <v/>
      </c>
      <c r="L1309" s="39">
        <f>L1273*Settings!$C$13*(L1219+L1237+L1228*L$201+L1246*$D1309)</f>
        <v/>
      </c>
      <c r="M1309" s="40">
        <f>M1273*Settings!$C$13*(M1219+M1237+M1228*M$201+M1246*$D1309)</f>
        <v/>
      </c>
      <c r="N1309" s="40">
        <f>N1273*Settings!$C$13*(N1219+N1237+N1228*N$201+N1246*$D1309)</f>
        <v/>
      </c>
      <c r="O1309" s="40">
        <f>O1273*Settings!$C$13*(O1219+O1237+O1228*O$201+O1246*$D1309)</f>
        <v/>
      </c>
      <c r="P1309" s="40">
        <f>P1273*Settings!$C$13*(P1219+P1237+P1228*P$201+P1246*$D1309)</f>
        <v/>
      </c>
      <c r="Q1309" s="40">
        <f>Q1273*Settings!$C$13*(Q1219+Q1237+Q1228*Q$201+Q1246*$D1309)</f>
        <v/>
      </c>
      <c r="R1309" s="40">
        <f>R1273*Settings!$C$13*(R1219+R1237+R1228*R$201+R1246*$D1309)</f>
        <v/>
      </c>
      <c r="S1309" s="40">
        <f>S1273*Settings!$C$13*(S1219+S1237+S1228*S$201+S1246*$D1309)</f>
        <v/>
      </c>
      <c r="T1309" s="40">
        <f>T1273*Settings!$C$13*(T1219+T1237+T1228*T$201+T1246*$D1309)</f>
        <v/>
      </c>
      <c r="U1309" s="40">
        <f>U1273*Settings!$C$13*(U1219+U1237+U1228*U$201+U1246*$D1309)</f>
        <v/>
      </c>
      <c r="V1309" s="40">
        <f>V1273*Settings!$C$13*(V1219+V1237+V1228*V$201+V1246*$D1309)</f>
        <v/>
      </c>
      <c r="W1309" s="40">
        <f>W1273*Settings!$C$13*(W1219+W1237+W1228*W$201+W1246*$D1309)</f>
        <v/>
      </c>
      <c r="X1309" s="40">
        <f>X1273*Settings!$C$13*(X1219+X1237+X1228*X$201+X1246*$D1309)</f>
        <v/>
      </c>
      <c r="Y1309" s="40">
        <f>Y1273*Settings!$C$13*(Y1219+Y1237+Y1228*Y$201+Y1246*$D1309)</f>
        <v/>
      </c>
      <c r="Z1309" s="40">
        <f>Z1273*Settings!$C$13*(Z1219+Z1237+Z1228*Z$201+Z1246*$D1309)</f>
        <v/>
      </c>
      <c r="AA1309" s="40">
        <f>AA1273*Settings!$C$13*(AA1219+AA1237+AA1228*AA$201+AA1246*$D1309)</f>
        <v/>
      </c>
      <c r="AB1309" s="40">
        <f>AB1273*Settings!$C$13*(AB1219+AB1237+AB1228*AB$201+AB1246*$D1309)</f>
        <v/>
      </c>
      <c r="AC1309" s="40">
        <f>AC1273*Settings!$C$13*(AC1219+AC1237+AC1228*AC$201+AC1246*$D1309)</f>
        <v/>
      </c>
      <c r="AD1309" s="40">
        <f>AD1273*Settings!$C$13*(AD1219+AD1237+AD1228*AD$201+AD1246*$D1309)</f>
        <v/>
      </c>
      <c r="AF1309" s="11">
        <f>CodePrefix&amp;$A1309&amp;IF($C1309="","","."&amp;$C1309&amp;"."&amp;$B1309)&amp;INDEX(VarEnd,MATCH($A1309,VarKey,0))&amp;AF$5</f>
        <v/>
      </c>
      <c r="AG1309" s="39">
        <f>AG1273*Settings!$C$13*(AG1219+AG1237+AG1228*AG$201+AG1246*$D1309)</f>
        <v/>
      </c>
      <c r="AH1309" s="40">
        <f>AH1273*Settings!$C$13*(AH1219+AH1237+AH1228*AH$201+AH1246*$D1309)</f>
        <v/>
      </c>
      <c r="AI1309" s="40">
        <f>AI1273*Settings!$C$13*(AI1219+AI1237+AI1228*AI$201+AI1246*$D1309)</f>
        <v/>
      </c>
      <c r="AJ1309" s="40">
        <f>AJ1273*Settings!$C$13*(AJ1219+AJ1237+AJ1228*AJ$201+AJ1246*$D1309)</f>
        <v/>
      </c>
      <c r="AK1309" s="40">
        <f>AK1273*Settings!$C$13*(AK1219+AK1237+AK1228*AK$201+AK1246*$D1309)</f>
        <v/>
      </c>
      <c r="AL1309" s="40">
        <f>AL1273*Settings!$C$13*(AL1219+AL1237+AL1228*AL$201+AL1246*$D1309)</f>
        <v/>
      </c>
      <c r="AM1309" s="40">
        <f>AM1273*Settings!$C$13*(AM1219+AM1237+AM1228*AM$201+AM1246*$D1309)</f>
        <v/>
      </c>
      <c r="AN1309" s="40">
        <f>AN1273*Settings!$C$13*(AN1219+AN1237+AN1228*AN$201+AN1246*$D1309)</f>
        <v/>
      </c>
      <c r="AO1309" s="40">
        <f>AO1273*Settings!$C$13*(AO1219+AO1237+AO1228*AO$201+AO1246*$D1309)</f>
        <v/>
      </c>
      <c r="AP1309" s="40">
        <f>AP1273*Settings!$C$13*(AP1219+AP1237+AP1228*AP$201+AP1246*$D1309)</f>
        <v/>
      </c>
      <c r="AQ1309" s="40">
        <f>AQ1273*Settings!$C$13*(AQ1219+AQ1237+AQ1228*AQ$201+AQ1246*$D1309)</f>
        <v/>
      </c>
      <c r="AR1309" s="40">
        <f>AR1273*Settings!$C$13*(AR1219+AR1237+AR1228*AR$201+AR1246*$D1309)</f>
        <v/>
      </c>
      <c r="AS1309" s="40">
        <f>AS1273*Settings!$C$13*(AS1219+AS1237+AS1228*AS$201+AS1246*$D1309)</f>
        <v/>
      </c>
      <c r="AT1309" s="40">
        <f>AT1273*Settings!$C$13*(AT1219+AT1237+AT1228*AT$201+AT1246*$D1309)</f>
        <v/>
      </c>
      <c r="AU1309" s="40">
        <f>AU1273*Settings!$C$13*(AU1219+AU1237+AU1228*AU$201+AU1246*$D1309)</f>
        <v/>
      </c>
      <c r="AV1309" s="40">
        <f>AV1273*Settings!$C$13*(AV1219+AV1237+AV1228*AV$201+AV1246*$D1309)</f>
        <v/>
      </c>
      <c r="AW1309" s="40">
        <f>AW1273*Settings!$C$13*(AW1219+AW1237+AW1228*AW$201+AW1246*$D1309)</f>
        <v/>
      </c>
      <c r="AX1309" s="40">
        <f>AX1273*Settings!$C$13*(AX1219+AX1237+AX1228*AX$201+AX1246*$D1309)</f>
        <v/>
      </c>
      <c r="AY1309" s="40">
        <f>AY1273*Settings!$C$13*(AY1219+AY1237+AY1228*AY$201+AY1246*$D1309)</f>
        <v/>
      </c>
    </row>
    <row r="1310" hidden="1" outlineLevel="2">
      <c r="A1310" s="14" t="inlineStr">
        <is>
          <t>rnew</t>
        </is>
      </c>
      <c r="B1310" s="14" t="inlineStr">
        <is>
          <t>oop</t>
        </is>
      </c>
      <c r="C1310" s="14" t="inlineStr">
        <is>
          <t>nav</t>
        </is>
      </c>
      <c r="D1310" s="36">
        <f>INDEX(Inputs!$V$5:$V$132,MATCH($B1310&amp;"|"&amp;$C1310,Inputs!$A$5:$A$132,0))</f>
        <v/>
      </c>
      <c r="E1310" s="35" t="n"/>
      <c r="F1310" s="35" t="n"/>
      <c r="G1310" s="35" t="n"/>
      <c r="H1310" s="14">
        <f>INDEX(VarLab,MATCH($A1310,VarKey,0))&amp;INDEX(MemLab,MATCH($C1310&amp;"|"&amp;$B1310,MemKey,0))</f>
        <v/>
      </c>
      <c r="I1310" s="14">
        <f>INDEX(VarUnit,MATCH($A1310,VarKey,0))</f>
        <v/>
      </c>
      <c r="J1310" s="14">
        <f>INDEX(VarSrc,MATCH($A1310,VarKey,0))</f>
        <v/>
      </c>
      <c r="K1310" s="11">
        <f>CodePrefix&amp;$A1310&amp;IF($C1310="","","."&amp;$C1310&amp;"."&amp;$B1310)&amp;INDEX(VarEnd,MATCH($A1310,VarKey,0))&amp;K$5</f>
        <v/>
      </c>
      <c r="L1310" s="39">
        <f>L1274*Settings!$C$13*(L1220+L1238+L1229*L$201+L1247*$D1310)</f>
        <v/>
      </c>
      <c r="M1310" s="40">
        <f>M1274*Settings!$C$13*(M1220+M1238+M1229*M$201+M1247*$D1310)</f>
        <v/>
      </c>
      <c r="N1310" s="40">
        <f>N1274*Settings!$C$13*(N1220+N1238+N1229*N$201+N1247*$D1310)</f>
        <v/>
      </c>
      <c r="O1310" s="40">
        <f>O1274*Settings!$C$13*(O1220+O1238+O1229*O$201+O1247*$D1310)</f>
        <v/>
      </c>
      <c r="P1310" s="40">
        <f>P1274*Settings!$C$13*(P1220+P1238+P1229*P$201+P1247*$D1310)</f>
        <v/>
      </c>
      <c r="Q1310" s="40">
        <f>Q1274*Settings!$C$13*(Q1220+Q1238+Q1229*Q$201+Q1247*$D1310)</f>
        <v/>
      </c>
      <c r="R1310" s="40">
        <f>R1274*Settings!$C$13*(R1220+R1238+R1229*R$201+R1247*$D1310)</f>
        <v/>
      </c>
      <c r="S1310" s="40">
        <f>S1274*Settings!$C$13*(S1220+S1238+S1229*S$201+S1247*$D1310)</f>
        <v/>
      </c>
      <c r="T1310" s="40">
        <f>T1274*Settings!$C$13*(T1220+T1238+T1229*T$201+T1247*$D1310)</f>
        <v/>
      </c>
      <c r="U1310" s="40">
        <f>U1274*Settings!$C$13*(U1220+U1238+U1229*U$201+U1247*$D1310)</f>
        <v/>
      </c>
      <c r="V1310" s="40">
        <f>V1274*Settings!$C$13*(V1220+V1238+V1229*V$201+V1247*$D1310)</f>
        <v/>
      </c>
      <c r="W1310" s="40">
        <f>W1274*Settings!$C$13*(W1220+W1238+W1229*W$201+W1247*$D1310)</f>
        <v/>
      </c>
      <c r="X1310" s="40">
        <f>X1274*Settings!$C$13*(X1220+X1238+X1229*X$201+X1247*$D1310)</f>
        <v/>
      </c>
      <c r="Y1310" s="40">
        <f>Y1274*Settings!$C$13*(Y1220+Y1238+Y1229*Y$201+Y1247*$D1310)</f>
        <v/>
      </c>
      <c r="Z1310" s="40">
        <f>Z1274*Settings!$C$13*(Z1220+Z1238+Z1229*Z$201+Z1247*$D1310)</f>
        <v/>
      </c>
      <c r="AA1310" s="40">
        <f>AA1274*Settings!$C$13*(AA1220+AA1238+AA1229*AA$201+AA1247*$D1310)</f>
        <v/>
      </c>
      <c r="AB1310" s="40">
        <f>AB1274*Settings!$C$13*(AB1220+AB1238+AB1229*AB$201+AB1247*$D1310)</f>
        <v/>
      </c>
      <c r="AC1310" s="40">
        <f>AC1274*Settings!$C$13*(AC1220+AC1238+AC1229*AC$201+AC1247*$D1310)</f>
        <v/>
      </c>
      <c r="AD1310" s="40">
        <f>AD1274*Settings!$C$13*(AD1220+AD1238+AD1229*AD$201+AD1247*$D1310)</f>
        <v/>
      </c>
      <c r="AF1310" s="11">
        <f>CodePrefix&amp;$A1310&amp;IF($C1310="","","."&amp;$C1310&amp;"."&amp;$B1310)&amp;INDEX(VarEnd,MATCH($A1310,VarKey,0))&amp;AF$5</f>
        <v/>
      </c>
      <c r="AG1310" s="39">
        <f>AG1274*Settings!$C$13*(AG1220+AG1238+AG1229*AG$201+AG1247*$D1310)</f>
        <v/>
      </c>
      <c r="AH1310" s="40">
        <f>AH1274*Settings!$C$13*(AH1220+AH1238+AH1229*AH$201+AH1247*$D1310)</f>
        <v/>
      </c>
      <c r="AI1310" s="40">
        <f>AI1274*Settings!$C$13*(AI1220+AI1238+AI1229*AI$201+AI1247*$D1310)</f>
        <v/>
      </c>
      <c r="AJ1310" s="40">
        <f>AJ1274*Settings!$C$13*(AJ1220+AJ1238+AJ1229*AJ$201+AJ1247*$D1310)</f>
        <v/>
      </c>
      <c r="AK1310" s="40">
        <f>AK1274*Settings!$C$13*(AK1220+AK1238+AK1229*AK$201+AK1247*$D1310)</f>
        <v/>
      </c>
      <c r="AL1310" s="40">
        <f>AL1274*Settings!$C$13*(AL1220+AL1238+AL1229*AL$201+AL1247*$D1310)</f>
        <v/>
      </c>
      <c r="AM1310" s="40">
        <f>AM1274*Settings!$C$13*(AM1220+AM1238+AM1229*AM$201+AM1247*$D1310)</f>
        <v/>
      </c>
      <c r="AN1310" s="40">
        <f>AN1274*Settings!$C$13*(AN1220+AN1238+AN1229*AN$201+AN1247*$D1310)</f>
        <v/>
      </c>
      <c r="AO1310" s="40">
        <f>AO1274*Settings!$C$13*(AO1220+AO1238+AO1229*AO$201+AO1247*$D1310)</f>
        <v/>
      </c>
      <c r="AP1310" s="40">
        <f>AP1274*Settings!$C$13*(AP1220+AP1238+AP1229*AP$201+AP1247*$D1310)</f>
        <v/>
      </c>
      <c r="AQ1310" s="40">
        <f>AQ1274*Settings!$C$13*(AQ1220+AQ1238+AQ1229*AQ$201+AQ1247*$D1310)</f>
        <v/>
      </c>
      <c r="AR1310" s="40">
        <f>AR1274*Settings!$C$13*(AR1220+AR1238+AR1229*AR$201+AR1247*$D1310)</f>
        <v/>
      </c>
      <c r="AS1310" s="40">
        <f>AS1274*Settings!$C$13*(AS1220+AS1238+AS1229*AS$201+AS1247*$D1310)</f>
        <v/>
      </c>
      <c r="AT1310" s="40">
        <f>AT1274*Settings!$C$13*(AT1220+AT1238+AT1229*AT$201+AT1247*$D1310)</f>
        <v/>
      </c>
      <c r="AU1310" s="40">
        <f>AU1274*Settings!$C$13*(AU1220+AU1238+AU1229*AU$201+AU1247*$D1310)</f>
        <v/>
      </c>
      <c r="AV1310" s="40">
        <f>AV1274*Settings!$C$13*(AV1220+AV1238+AV1229*AV$201+AV1247*$D1310)</f>
        <v/>
      </c>
      <c r="AW1310" s="40">
        <f>AW1274*Settings!$C$13*(AW1220+AW1238+AW1229*AW$201+AW1247*$D1310)</f>
        <v/>
      </c>
      <c r="AX1310" s="40">
        <f>AX1274*Settings!$C$13*(AX1220+AX1238+AX1229*AX$201+AX1247*$D1310)</f>
        <v/>
      </c>
      <c r="AY1310" s="40">
        <f>AY1274*Settings!$C$13*(AY1220+AY1238+AY1229*AY$201+AY1247*$D1310)</f>
        <v/>
      </c>
    </row>
    <row r="1311" hidden="1" outlineLevel="2">
      <c r="A1311" s="14" t="inlineStr">
        <is>
          <t>rnew</t>
        </is>
      </c>
      <c r="B1311" s="14" t="inlineStr">
        <is>
          <t>bio</t>
        </is>
      </c>
      <c r="C1311" s="14" t="inlineStr">
        <is>
          <t>nav</t>
        </is>
      </c>
      <c r="D1311" s="36">
        <f>INDEX(Inputs!$V$5:$V$132,MATCH($B1311&amp;"|"&amp;$C1311,Inputs!$A$5:$A$132,0))</f>
        <v/>
      </c>
      <c r="E1311" s="35" t="n"/>
      <c r="F1311" s="35" t="n"/>
      <c r="G1311" s="35" t="n"/>
      <c r="H1311" s="14">
        <f>INDEX(VarLab,MATCH($A1311,VarKey,0))&amp;INDEX(MemLab,MATCH($C1311&amp;"|"&amp;$B1311,MemKey,0))</f>
        <v/>
      </c>
      <c r="I1311" s="14">
        <f>INDEX(VarUnit,MATCH($A1311,VarKey,0))</f>
        <v/>
      </c>
      <c r="J1311" s="14">
        <f>INDEX(VarSrc,MATCH($A1311,VarKey,0))</f>
        <v/>
      </c>
      <c r="K1311" s="11">
        <f>CodePrefix&amp;$A1311&amp;IF($C1311="","","."&amp;$C1311&amp;"."&amp;$B1311)&amp;INDEX(VarEnd,MATCH($A1311,VarKey,0))&amp;K$5</f>
        <v/>
      </c>
      <c r="L1311" s="39">
        <f>L1275*Settings!$C$13*(L1221+L1239+L1230*L$201+L1248*$D1311)</f>
        <v/>
      </c>
      <c r="M1311" s="40">
        <f>M1275*Settings!$C$13*(M1221+M1239+M1230*M$201+M1248*$D1311)</f>
        <v/>
      </c>
      <c r="N1311" s="40">
        <f>N1275*Settings!$C$13*(N1221+N1239+N1230*N$201+N1248*$D1311)</f>
        <v/>
      </c>
      <c r="O1311" s="40">
        <f>O1275*Settings!$C$13*(O1221+O1239+O1230*O$201+O1248*$D1311)</f>
        <v/>
      </c>
      <c r="P1311" s="40">
        <f>P1275*Settings!$C$13*(P1221+P1239+P1230*P$201+P1248*$D1311)</f>
        <v/>
      </c>
      <c r="Q1311" s="40">
        <f>Q1275*Settings!$C$13*(Q1221+Q1239+Q1230*Q$201+Q1248*$D1311)</f>
        <v/>
      </c>
      <c r="R1311" s="40">
        <f>R1275*Settings!$C$13*(R1221+R1239+R1230*R$201+R1248*$D1311)</f>
        <v/>
      </c>
      <c r="S1311" s="40">
        <f>S1275*Settings!$C$13*(S1221+S1239+S1230*S$201+S1248*$D1311)</f>
        <v/>
      </c>
      <c r="T1311" s="40">
        <f>T1275*Settings!$C$13*(T1221+T1239+T1230*T$201+T1248*$D1311)</f>
        <v/>
      </c>
      <c r="U1311" s="40">
        <f>U1275*Settings!$C$13*(U1221+U1239+U1230*U$201+U1248*$D1311)</f>
        <v/>
      </c>
      <c r="V1311" s="40">
        <f>V1275*Settings!$C$13*(V1221+V1239+V1230*V$201+V1248*$D1311)</f>
        <v/>
      </c>
      <c r="W1311" s="40">
        <f>W1275*Settings!$C$13*(W1221+W1239+W1230*W$201+W1248*$D1311)</f>
        <v/>
      </c>
      <c r="X1311" s="40">
        <f>X1275*Settings!$C$13*(X1221+X1239+X1230*X$201+X1248*$D1311)</f>
        <v/>
      </c>
      <c r="Y1311" s="40">
        <f>Y1275*Settings!$C$13*(Y1221+Y1239+Y1230*Y$201+Y1248*$D1311)</f>
        <v/>
      </c>
      <c r="Z1311" s="40">
        <f>Z1275*Settings!$C$13*(Z1221+Z1239+Z1230*Z$201+Z1248*$D1311)</f>
        <v/>
      </c>
      <c r="AA1311" s="40">
        <f>AA1275*Settings!$C$13*(AA1221+AA1239+AA1230*AA$201+AA1248*$D1311)</f>
        <v/>
      </c>
      <c r="AB1311" s="40">
        <f>AB1275*Settings!$C$13*(AB1221+AB1239+AB1230*AB$201+AB1248*$D1311)</f>
        <v/>
      </c>
      <c r="AC1311" s="40">
        <f>AC1275*Settings!$C$13*(AC1221+AC1239+AC1230*AC$201+AC1248*$D1311)</f>
        <v/>
      </c>
      <c r="AD1311" s="40">
        <f>AD1275*Settings!$C$13*(AD1221+AD1239+AD1230*AD$201+AD1248*$D1311)</f>
        <v/>
      </c>
      <c r="AF1311" s="11">
        <f>CodePrefix&amp;$A1311&amp;IF($C1311="","","."&amp;$C1311&amp;"."&amp;$B1311)&amp;INDEX(VarEnd,MATCH($A1311,VarKey,0))&amp;AF$5</f>
        <v/>
      </c>
      <c r="AG1311" s="39">
        <f>AG1275*Settings!$C$13*(AG1221+AG1239+AG1230*AG$201+AG1248*$D1311)</f>
        <v/>
      </c>
      <c r="AH1311" s="40">
        <f>AH1275*Settings!$C$13*(AH1221+AH1239+AH1230*AH$201+AH1248*$D1311)</f>
        <v/>
      </c>
      <c r="AI1311" s="40">
        <f>AI1275*Settings!$C$13*(AI1221+AI1239+AI1230*AI$201+AI1248*$D1311)</f>
        <v/>
      </c>
      <c r="AJ1311" s="40">
        <f>AJ1275*Settings!$C$13*(AJ1221+AJ1239+AJ1230*AJ$201+AJ1248*$D1311)</f>
        <v/>
      </c>
      <c r="AK1311" s="40">
        <f>AK1275*Settings!$C$13*(AK1221+AK1239+AK1230*AK$201+AK1248*$D1311)</f>
        <v/>
      </c>
      <c r="AL1311" s="40">
        <f>AL1275*Settings!$C$13*(AL1221+AL1239+AL1230*AL$201+AL1248*$D1311)</f>
        <v/>
      </c>
      <c r="AM1311" s="40">
        <f>AM1275*Settings!$C$13*(AM1221+AM1239+AM1230*AM$201+AM1248*$D1311)</f>
        <v/>
      </c>
      <c r="AN1311" s="40">
        <f>AN1275*Settings!$C$13*(AN1221+AN1239+AN1230*AN$201+AN1248*$D1311)</f>
        <v/>
      </c>
      <c r="AO1311" s="40">
        <f>AO1275*Settings!$C$13*(AO1221+AO1239+AO1230*AO$201+AO1248*$D1311)</f>
        <v/>
      </c>
      <c r="AP1311" s="40">
        <f>AP1275*Settings!$C$13*(AP1221+AP1239+AP1230*AP$201+AP1248*$D1311)</f>
        <v/>
      </c>
      <c r="AQ1311" s="40">
        <f>AQ1275*Settings!$C$13*(AQ1221+AQ1239+AQ1230*AQ$201+AQ1248*$D1311)</f>
        <v/>
      </c>
      <c r="AR1311" s="40">
        <f>AR1275*Settings!$C$13*(AR1221+AR1239+AR1230*AR$201+AR1248*$D1311)</f>
        <v/>
      </c>
      <c r="AS1311" s="40">
        <f>AS1275*Settings!$C$13*(AS1221+AS1239+AS1230*AS$201+AS1248*$D1311)</f>
        <v/>
      </c>
      <c r="AT1311" s="40">
        <f>AT1275*Settings!$C$13*(AT1221+AT1239+AT1230*AT$201+AT1248*$D1311)</f>
        <v/>
      </c>
      <c r="AU1311" s="40">
        <f>AU1275*Settings!$C$13*(AU1221+AU1239+AU1230*AU$201+AU1248*$D1311)</f>
        <v/>
      </c>
      <c r="AV1311" s="40">
        <f>AV1275*Settings!$C$13*(AV1221+AV1239+AV1230*AV$201+AV1248*$D1311)</f>
        <v/>
      </c>
      <c r="AW1311" s="40">
        <f>AW1275*Settings!$C$13*(AW1221+AW1239+AW1230*AW$201+AW1248*$D1311)</f>
        <v/>
      </c>
      <c r="AX1311" s="40">
        <f>AX1275*Settings!$C$13*(AX1221+AX1239+AX1230*AX$201+AX1248*$D1311)</f>
        <v/>
      </c>
      <c r="AY1311" s="40">
        <f>AY1275*Settings!$C$13*(AY1221+AY1239+AY1230*AY$201+AY1248*$D1311)</f>
        <v/>
      </c>
    </row>
    <row r="1312" hidden="1" outlineLevel="2"/>
    <row r="1313" collapsed="1"/>
    <row r="1314">
      <c r="A1314" s="4" t="inlineStr">
        <is>
          <t>6. Buildings sector</t>
        </is>
      </c>
      <c r="B1314" s="5" t="n"/>
      <c r="C1314" s="5" t="n"/>
      <c r="D1314" s="5" t="n"/>
      <c r="E1314" s="5" t="n"/>
      <c r="F1314" s="5" t="n"/>
      <c r="G1314" s="5" t="n"/>
      <c r="H1314" s="5" t="n"/>
      <c r="I1314" s="5" t="n"/>
      <c r="J1314" s="5" t="n"/>
      <c r="K1314" s="5" t="n"/>
      <c r="L1314" s="5" t="n"/>
      <c r="M1314" s="5" t="n"/>
      <c r="N1314" s="5" t="n"/>
      <c r="O1314" s="5" t="n"/>
      <c r="P1314" s="5" t="n"/>
      <c r="Q1314" s="5" t="n"/>
      <c r="R1314" s="5" t="n"/>
      <c r="S1314" s="5" t="n"/>
      <c r="T1314" s="5" t="n"/>
      <c r="U1314" s="5" t="n"/>
      <c r="V1314" s="5" t="n"/>
      <c r="W1314" s="5" t="n"/>
      <c r="X1314" s="5" t="n"/>
      <c r="Y1314" s="5" t="n"/>
      <c r="Z1314" s="5" t="n"/>
      <c r="AA1314" s="5" t="n"/>
      <c r="AB1314" s="5" t="n"/>
      <c r="AC1314" s="5" t="n"/>
      <c r="AD1314" s="5" t="n"/>
      <c r="AE1314" s="5" t="n"/>
      <c r="AF1314" s="5" t="n"/>
      <c r="AG1314" s="5" t="n"/>
      <c r="AH1314" s="5" t="n"/>
      <c r="AI1314" s="5" t="n"/>
      <c r="AJ1314" s="5" t="n"/>
      <c r="AK1314" s="5" t="n"/>
      <c r="AL1314" s="5" t="n"/>
      <c r="AM1314" s="5" t="n"/>
      <c r="AN1314" s="5" t="n"/>
      <c r="AO1314" s="5" t="n"/>
      <c r="AP1314" s="5" t="n"/>
      <c r="AQ1314" s="5" t="n"/>
      <c r="AR1314" s="5" t="n"/>
      <c r="AS1314" s="5" t="n"/>
      <c r="AT1314" s="5" t="n"/>
      <c r="AU1314" s="5" t="n"/>
      <c r="AV1314" s="5" t="n"/>
      <c r="AW1314" s="5" t="n"/>
      <c r="AX1314" s="5" t="n"/>
      <c r="AY1314" s="5" t="n"/>
      <c r="AZ1314" s="5" t="n"/>
    </row>
    <row r="1315">
      <c r="A1315" s="1" t="inlineStr">
        <is>
          <t>ener</t>
        </is>
      </c>
      <c r="B1315" s="1" t="inlineStr">
        <is>
          <t>all</t>
        </is>
      </c>
      <c r="C1315" s="1" t="inlineStr">
        <is>
          <t>bld</t>
        </is>
      </c>
      <c r="H1315" s="1">
        <f>INDEX(VarLab,MATCH($A1315,VarKey,0))&amp;INDEX(MemLab,MATCH($C1315&amp;"|"&amp;$B1315,MemKey,0))</f>
        <v/>
      </c>
      <c r="I1315" s="1">
        <f>INDEX(VarUnit,MATCH($A1315,VarKey,0))</f>
        <v/>
      </c>
      <c r="J1315" s="1">
        <f>INDEX(VarSrc,MATCH($A1315,VarKey,0))</f>
        <v/>
      </c>
      <c r="K1315" s="17">
        <f>CodePrefix&amp;$A1315&amp;IF($C1315="","","."&amp;$C1315&amp;"."&amp;$B1315)&amp;INDEX(VarEnd,MATCH($A1315,VarKey,0))&amp;K$5</f>
        <v/>
      </c>
      <c r="L1315" s="55">
        <f>SUMIFS(L1316:L1618,$A1316:$A1618,"ener",$B1316:$B1618,"&lt;&gt;all")</f>
        <v/>
      </c>
      <c r="M1315" s="56">
        <f>SUMIFS(M1316:M1618,$A1316:$A1618,"ener",$B1316:$B1618,"&lt;&gt;all")</f>
        <v/>
      </c>
      <c r="N1315" s="56">
        <f>SUMIFS(N1316:N1618,$A1316:$A1618,"ener",$B1316:$B1618,"&lt;&gt;all")</f>
        <v/>
      </c>
      <c r="O1315" s="56">
        <f>SUMIFS(O1316:O1618,$A1316:$A1618,"ener",$B1316:$B1618,"&lt;&gt;all")</f>
        <v/>
      </c>
      <c r="P1315" s="56">
        <f>SUMIFS(P1316:P1618,$A1316:$A1618,"ener",$B1316:$B1618,"&lt;&gt;all")</f>
        <v/>
      </c>
      <c r="Q1315" s="56">
        <f>SUMIFS(Q1316:Q1618,$A1316:$A1618,"ener",$B1316:$B1618,"&lt;&gt;all")</f>
        <v/>
      </c>
      <c r="R1315" s="56">
        <f>SUMIFS(R1316:R1618,$A1316:$A1618,"ener",$B1316:$B1618,"&lt;&gt;all")</f>
        <v/>
      </c>
      <c r="S1315" s="56">
        <f>SUMIFS(S1316:S1618,$A1316:$A1618,"ener",$B1316:$B1618,"&lt;&gt;all")</f>
        <v/>
      </c>
      <c r="T1315" s="56">
        <f>SUMIFS(T1316:T1618,$A1316:$A1618,"ener",$B1316:$B1618,"&lt;&gt;all")</f>
        <v/>
      </c>
      <c r="U1315" s="56">
        <f>SUMIFS(U1316:U1618,$A1316:$A1618,"ener",$B1316:$B1618,"&lt;&gt;all")</f>
        <v/>
      </c>
      <c r="V1315" s="56">
        <f>SUMIFS(V1316:V1618,$A1316:$A1618,"ener",$B1316:$B1618,"&lt;&gt;all")</f>
        <v/>
      </c>
      <c r="W1315" s="56">
        <f>SUMIFS(W1316:W1618,$A1316:$A1618,"ener",$B1316:$B1618,"&lt;&gt;all")</f>
        <v/>
      </c>
      <c r="X1315" s="56">
        <f>SUMIFS(X1316:X1618,$A1316:$A1618,"ener",$B1316:$B1618,"&lt;&gt;all")</f>
        <v/>
      </c>
      <c r="Y1315" s="56">
        <f>SUMIFS(Y1316:Y1618,$A1316:$A1618,"ener",$B1316:$B1618,"&lt;&gt;all")</f>
        <v/>
      </c>
      <c r="Z1315" s="56">
        <f>SUMIFS(Z1316:Z1618,$A1316:$A1618,"ener",$B1316:$B1618,"&lt;&gt;all")</f>
        <v/>
      </c>
      <c r="AA1315" s="56">
        <f>SUMIFS(AA1316:AA1618,$A1316:$A1618,"ener",$B1316:$B1618,"&lt;&gt;all")</f>
        <v/>
      </c>
      <c r="AB1315" s="56">
        <f>SUMIFS(AB1316:AB1618,$A1316:$A1618,"ener",$B1316:$B1618,"&lt;&gt;all")</f>
        <v/>
      </c>
      <c r="AC1315" s="56">
        <f>SUMIFS(AC1316:AC1618,$A1316:$A1618,"ener",$B1316:$B1618,"&lt;&gt;all")</f>
        <v/>
      </c>
      <c r="AD1315" s="56">
        <f>SUMIFS(AD1316:AD1618,$A1316:$A1618,"ener",$B1316:$B1618,"&lt;&gt;all")</f>
        <v/>
      </c>
      <c r="AF1315" s="17">
        <f>CodePrefix&amp;$A1315&amp;IF($C1315="","","."&amp;$C1315&amp;"."&amp;$B1315)&amp;INDEX(VarEnd,MATCH($A1315,VarKey,0))&amp;AF$5</f>
        <v/>
      </c>
      <c r="AG1315" s="55">
        <f>SUMIFS(AG1316:AG1618,$A1316:$A1618,"ener",$B1316:$B1618,"&lt;&gt;all")</f>
        <v/>
      </c>
      <c r="AH1315" s="56">
        <f>SUMIFS(AH1316:AH1618,$A1316:$A1618,"ener",$B1316:$B1618,"&lt;&gt;all")</f>
        <v/>
      </c>
      <c r="AI1315" s="56">
        <f>SUMIFS(AI1316:AI1618,$A1316:$A1618,"ener",$B1316:$B1618,"&lt;&gt;all")</f>
        <v/>
      </c>
      <c r="AJ1315" s="56">
        <f>SUMIFS(AJ1316:AJ1618,$A1316:$A1618,"ener",$B1316:$B1618,"&lt;&gt;all")</f>
        <v/>
      </c>
      <c r="AK1315" s="56">
        <f>SUMIFS(AK1316:AK1618,$A1316:$A1618,"ener",$B1316:$B1618,"&lt;&gt;all")</f>
        <v/>
      </c>
      <c r="AL1315" s="56">
        <f>SUMIFS(AL1316:AL1618,$A1316:$A1618,"ener",$B1316:$B1618,"&lt;&gt;all")</f>
        <v/>
      </c>
      <c r="AM1315" s="56">
        <f>SUMIFS(AM1316:AM1618,$A1316:$A1618,"ener",$B1316:$B1618,"&lt;&gt;all")</f>
        <v/>
      </c>
      <c r="AN1315" s="56">
        <f>SUMIFS(AN1316:AN1618,$A1316:$A1618,"ener",$B1316:$B1618,"&lt;&gt;all")</f>
        <v/>
      </c>
      <c r="AO1315" s="56">
        <f>SUMIFS(AO1316:AO1618,$A1316:$A1618,"ener",$B1316:$B1618,"&lt;&gt;all")</f>
        <v/>
      </c>
      <c r="AP1315" s="56">
        <f>SUMIFS(AP1316:AP1618,$A1316:$A1618,"ener",$B1316:$B1618,"&lt;&gt;all")</f>
        <v/>
      </c>
      <c r="AQ1315" s="56">
        <f>SUMIFS(AQ1316:AQ1618,$A1316:$A1618,"ener",$B1316:$B1618,"&lt;&gt;all")</f>
        <v/>
      </c>
      <c r="AR1315" s="56">
        <f>SUMIFS(AR1316:AR1618,$A1316:$A1618,"ener",$B1316:$B1618,"&lt;&gt;all")</f>
        <v/>
      </c>
      <c r="AS1315" s="56">
        <f>SUMIFS(AS1316:AS1618,$A1316:$A1618,"ener",$B1316:$B1618,"&lt;&gt;all")</f>
        <v/>
      </c>
      <c r="AT1315" s="56">
        <f>SUMIFS(AT1316:AT1618,$A1316:$A1618,"ener",$B1316:$B1618,"&lt;&gt;all")</f>
        <v/>
      </c>
      <c r="AU1315" s="56">
        <f>SUMIFS(AU1316:AU1618,$A1316:$A1618,"ener",$B1316:$B1618,"&lt;&gt;all")</f>
        <v/>
      </c>
      <c r="AV1315" s="56">
        <f>SUMIFS(AV1316:AV1618,$A1316:$A1618,"ener",$B1316:$B1618,"&lt;&gt;all")</f>
        <v/>
      </c>
      <c r="AW1315" s="56">
        <f>SUMIFS(AW1316:AW1618,$A1316:$A1618,"ener",$B1316:$B1618,"&lt;&gt;all")</f>
        <v/>
      </c>
      <c r="AX1315" s="56">
        <f>SUMIFS(AX1316:AX1618,$A1316:$A1618,"ener",$B1316:$B1618,"&lt;&gt;all")</f>
        <v/>
      </c>
      <c r="AY1315" s="56">
        <f>SUMIFS(AY1316:AY1618,$A1316:$A1618,"ener",$B1316:$B1618,"&lt;&gt;all")</f>
        <v/>
      </c>
    </row>
    <row r="1316" hidden="1" outlineLevel="1">
      <c r="A1316" s="1" t="inlineStr">
        <is>
          <t>ener</t>
        </is>
      </c>
      <c r="B1316" s="1" t="inlineStr">
        <is>
          <t>all</t>
        </is>
      </c>
      <c r="C1316" s="1" t="inlineStr">
        <is>
          <t>res</t>
        </is>
      </c>
      <c r="H1316" s="1">
        <f>INDEX(VarLab,MATCH($A1316,VarKey,0))&amp;INDEX(MemLab,MATCH($C1316&amp;"|"&amp;$B1316,MemKey,0))</f>
        <v/>
      </c>
      <c r="I1316" s="1">
        <f>INDEX(VarUnit,MATCH($A1316,VarKey,0))</f>
        <v/>
      </c>
      <c r="J1316" s="1">
        <f>INDEX(VarSrc,MATCH($A1316,VarKey,0))</f>
        <v/>
      </c>
      <c r="K1316" s="17">
        <f>CodePrefix&amp;$A1316&amp;IF($C1316="","","."&amp;$C1316&amp;"."&amp;$B1316)&amp;INDEX(VarEnd,MATCH($A1316,VarKey,0))&amp;K$5</f>
        <v/>
      </c>
      <c r="L1316" s="55">
        <f>SUM(L1372:L1379)</f>
        <v/>
      </c>
      <c r="M1316" s="56">
        <f>SUM(M1372:M1379)</f>
        <v/>
      </c>
      <c r="N1316" s="56">
        <f>SUM(N1372:N1379)</f>
        <v/>
      </c>
      <c r="O1316" s="56">
        <f>SUM(O1372:O1379)</f>
        <v/>
      </c>
      <c r="P1316" s="56">
        <f>SUM(P1372:P1379)</f>
        <v/>
      </c>
      <c r="Q1316" s="56">
        <f>SUM(Q1372:Q1379)</f>
        <v/>
      </c>
      <c r="R1316" s="56">
        <f>SUM(R1372:R1379)</f>
        <v/>
      </c>
      <c r="S1316" s="56">
        <f>SUM(S1372:S1379)</f>
        <v/>
      </c>
      <c r="T1316" s="56">
        <f>SUM(T1372:T1379)</f>
        <v/>
      </c>
      <c r="U1316" s="56">
        <f>SUM(U1372:U1379)</f>
        <v/>
      </c>
      <c r="V1316" s="56">
        <f>SUM(V1372:V1379)</f>
        <v/>
      </c>
      <c r="W1316" s="56">
        <f>SUM(W1372:W1379)</f>
        <v/>
      </c>
      <c r="X1316" s="56">
        <f>SUM(X1372:X1379)</f>
        <v/>
      </c>
      <c r="Y1316" s="56">
        <f>SUM(Y1372:Y1379)</f>
        <v/>
      </c>
      <c r="Z1316" s="56">
        <f>SUM(Z1372:Z1379)</f>
        <v/>
      </c>
      <c r="AA1316" s="56">
        <f>SUM(AA1372:AA1379)</f>
        <v/>
      </c>
      <c r="AB1316" s="56">
        <f>SUM(AB1372:AB1379)</f>
        <v/>
      </c>
      <c r="AC1316" s="56">
        <f>SUM(AC1372:AC1379)</f>
        <v/>
      </c>
      <c r="AD1316" s="56">
        <f>SUM(AD1372:AD1379)</f>
        <v/>
      </c>
      <c r="AF1316" s="17">
        <f>CodePrefix&amp;$A1316&amp;IF($C1316="","","."&amp;$C1316&amp;"."&amp;$B1316)&amp;INDEX(VarEnd,MATCH($A1316,VarKey,0))&amp;AF$5</f>
        <v/>
      </c>
      <c r="AG1316" s="55">
        <f>SUM(AG1372:AG1379)</f>
        <v/>
      </c>
      <c r="AH1316" s="56">
        <f>SUM(AH1372:AH1379)</f>
        <v/>
      </c>
      <c r="AI1316" s="56">
        <f>SUM(AI1372:AI1379)</f>
        <v/>
      </c>
      <c r="AJ1316" s="56">
        <f>SUM(AJ1372:AJ1379)</f>
        <v/>
      </c>
      <c r="AK1316" s="56">
        <f>SUM(AK1372:AK1379)</f>
        <v/>
      </c>
      <c r="AL1316" s="56">
        <f>SUM(AL1372:AL1379)</f>
        <v/>
      </c>
      <c r="AM1316" s="56">
        <f>SUM(AM1372:AM1379)</f>
        <v/>
      </c>
      <c r="AN1316" s="56">
        <f>SUM(AN1372:AN1379)</f>
        <v/>
      </c>
      <c r="AO1316" s="56">
        <f>SUM(AO1372:AO1379)</f>
        <v/>
      </c>
      <c r="AP1316" s="56">
        <f>SUM(AP1372:AP1379)</f>
        <v/>
      </c>
      <c r="AQ1316" s="56">
        <f>SUM(AQ1372:AQ1379)</f>
        <v/>
      </c>
      <c r="AR1316" s="56">
        <f>SUM(AR1372:AR1379)</f>
        <v/>
      </c>
      <c r="AS1316" s="56">
        <f>SUM(AS1372:AS1379)</f>
        <v/>
      </c>
      <c r="AT1316" s="56">
        <f>SUM(AT1372:AT1379)</f>
        <v/>
      </c>
      <c r="AU1316" s="56">
        <f>SUM(AU1372:AU1379)</f>
        <v/>
      </c>
      <c r="AV1316" s="56">
        <f>SUM(AV1372:AV1379)</f>
        <v/>
      </c>
      <c r="AW1316" s="56">
        <f>SUM(AW1372:AW1379)</f>
        <v/>
      </c>
      <c r="AX1316" s="56">
        <f>SUM(AX1372:AX1379)</f>
        <v/>
      </c>
      <c r="AY1316" s="56">
        <f>SUM(AY1372:AY1379)</f>
        <v/>
      </c>
    </row>
    <row r="1317" hidden="1" outlineLevel="1">
      <c r="A1317" s="54" t="inlineStr">
        <is>
          <t>eldem</t>
        </is>
      </c>
      <c r="B1317" s="54" t="inlineStr">
        <is>
          <t>ecy</t>
        </is>
      </c>
      <c r="C1317" s="54" t="inlineStr">
        <is>
          <t>res</t>
        </is>
      </c>
      <c r="H1317" s="54">
        <f>INDEX(VarLab,MATCH($A1317,VarKey,0))&amp;INDEX(MemLab,MATCH($C1317&amp;"|"&amp;$B1317,MemKey,0))</f>
        <v/>
      </c>
      <c r="I1317" s="54">
        <f>INDEX(VarUnit,MATCH($A1317,VarKey,0))</f>
        <v/>
      </c>
      <c r="J1317" s="54">
        <f>INDEX(VarSrc,MATCH($A1317,VarKey,0))</f>
        <v/>
      </c>
      <c r="K1317" s="57">
        <f>CodePrefix&amp;$A1317&amp;IF($C1317="","","."&amp;$C1317&amp;"."&amp;$B1317)&amp;INDEX(VarEnd,MATCH($A1317,VarKey,0))&amp;K$5</f>
        <v/>
      </c>
      <c r="L1317" s="58">
        <f>SUMIF($C$629:$C$643,$C1317,L$629:L$643)</f>
        <v/>
      </c>
      <c r="M1317" s="59">
        <f>SUMIF($C$629:$C$643,$C1317,M$629:M$643)</f>
        <v/>
      </c>
      <c r="N1317" s="59">
        <f>SUMIF($C$629:$C$643,$C1317,N$629:N$643)</f>
        <v/>
      </c>
      <c r="O1317" s="59">
        <f>SUMIF($C$629:$C$643,$C1317,O$629:O$643)</f>
        <v/>
      </c>
      <c r="P1317" s="59">
        <f>SUMIF($C$629:$C$643,$C1317,P$629:P$643)</f>
        <v/>
      </c>
      <c r="Q1317" s="59">
        <f>SUMIF($C$629:$C$643,$C1317,Q$629:Q$643)</f>
        <v/>
      </c>
      <c r="R1317" s="59">
        <f>SUMIF($C$629:$C$643,$C1317,R$629:R$643)</f>
        <v/>
      </c>
      <c r="S1317" s="59">
        <f>SUMIF($C$629:$C$643,$C1317,S$629:S$643)</f>
        <v/>
      </c>
      <c r="T1317" s="59">
        <f>SUMIF($C$629:$C$643,$C1317,T$629:T$643)</f>
        <v/>
      </c>
      <c r="U1317" s="59">
        <f>SUMIF($C$629:$C$643,$C1317,U$629:U$643)</f>
        <v/>
      </c>
      <c r="V1317" s="59">
        <f>SUMIF($C$629:$C$643,$C1317,V$629:V$643)</f>
        <v/>
      </c>
      <c r="W1317" s="59">
        <f>SUMIF($C$629:$C$643,$C1317,W$629:W$643)</f>
        <v/>
      </c>
      <c r="X1317" s="59">
        <f>SUMIF($C$629:$C$643,$C1317,X$629:X$643)</f>
        <v/>
      </c>
      <c r="Y1317" s="59">
        <f>SUMIF($C$629:$C$643,$C1317,Y$629:Y$643)</f>
        <v/>
      </c>
      <c r="Z1317" s="59">
        <f>SUMIF($C$629:$C$643,$C1317,Z$629:Z$643)</f>
        <v/>
      </c>
      <c r="AA1317" s="59">
        <f>SUMIF($C$629:$C$643,$C1317,AA$629:AA$643)</f>
        <v/>
      </c>
      <c r="AB1317" s="59">
        <f>SUMIF($C$629:$C$643,$C1317,AB$629:AB$643)</f>
        <v/>
      </c>
      <c r="AC1317" s="59">
        <f>SUMIF($C$629:$C$643,$C1317,AC$629:AC$643)</f>
        <v/>
      </c>
      <c r="AD1317" s="59">
        <f>SUMIF($C$629:$C$643,$C1317,AD$629:AD$643)</f>
        <v/>
      </c>
      <c r="AF1317" s="57">
        <f>CodePrefix&amp;$A1317&amp;IF($C1317="","","."&amp;$C1317&amp;"."&amp;$B1317)&amp;INDEX(VarEnd,MATCH($A1317,VarKey,0))&amp;AF$5</f>
        <v/>
      </c>
      <c r="AG1317" s="58">
        <f>SUMIF($C$629:$C$643,$C1317,AG$629:AG$643)</f>
        <v/>
      </c>
      <c r="AH1317" s="59">
        <f>SUMIF($C$629:$C$643,$C1317,AH$629:AH$643)</f>
        <v/>
      </c>
      <c r="AI1317" s="59">
        <f>SUMIF($C$629:$C$643,$C1317,AI$629:AI$643)</f>
        <v/>
      </c>
      <c r="AJ1317" s="59">
        <f>SUMIF($C$629:$C$643,$C1317,AJ$629:AJ$643)</f>
        <v/>
      </c>
      <c r="AK1317" s="59">
        <f>SUMIF($C$629:$C$643,$C1317,AK$629:AK$643)</f>
        <v/>
      </c>
      <c r="AL1317" s="59">
        <f>SUMIF($C$629:$C$643,$C1317,AL$629:AL$643)</f>
        <v/>
      </c>
      <c r="AM1317" s="59">
        <f>SUMIF($C$629:$C$643,$C1317,AM$629:AM$643)</f>
        <v/>
      </c>
      <c r="AN1317" s="59">
        <f>SUMIF($C$629:$C$643,$C1317,AN$629:AN$643)</f>
        <v/>
      </c>
      <c r="AO1317" s="59">
        <f>SUMIF($C$629:$C$643,$C1317,AO$629:AO$643)</f>
        <v/>
      </c>
      <c r="AP1317" s="59">
        <f>SUMIF($C$629:$C$643,$C1317,AP$629:AP$643)</f>
        <v/>
      </c>
      <c r="AQ1317" s="59">
        <f>SUMIF($C$629:$C$643,$C1317,AQ$629:AQ$643)</f>
        <v/>
      </c>
      <c r="AR1317" s="59">
        <f>SUMIF($C$629:$C$643,$C1317,AR$629:AR$643)</f>
        <v/>
      </c>
      <c r="AS1317" s="59">
        <f>SUMIF($C$629:$C$643,$C1317,AS$629:AS$643)</f>
        <v/>
      </c>
      <c r="AT1317" s="59">
        <f>SUMIF($C$629:$C$643,$C1317,AT$629:AT$643)</f>
        <v/>
      </c>
      <c r="AU1317" s="59">
        <f>SUMIF($C$629:$C$643,$C1317,AU$629:AU$643)</f>
        <v/>
      </c>
      <c r="AV1317" s="59">
        <f>SUMIF($C$629:$C$643,$C1317,AV$629:AV$643)</f>
        <v/>
      </c>
      <c r="AW1317" s="59">
        <f>SUMIF($C$629:$C$643,$C1317,AW$629:AW$643)</f>
        <v/>
      </c>
      <c r="AX1317" s="59">
        <f>SUMIF($C$629:$C$643,$C1317,AX$629:AX$643)</f>
        <v/>
      </c>
      <c r="AY1317" s="59">
        <f>SUMIF($C$629:$C$643,$C1317,AY$629:AY$643)</f>
        <v/>
      </c>
    </row>
    <row r="1318" hidden="1" outlineLevel="2">
      <c r="A1318" s="14" t="inlineStr">
        <is>
          <t>ctxnew</t>
        </is>
      </c>
      <c r="B1318" s="14" t="inlineStr">
        <is>
          <t>coa</t>
        </is>
      </c>
      <c r="C1318" s="14" t="inlineStr">
        <is>
          <t>res</t>
        </is>
      </c>
      <c r="D1318" s="36">
        <f>INDEX(Inputs!$W$5:$W$132,MATCH($B1318&amp;"|"&amp;$C1318,Inputs!$A$5:$A$132,0))</f>
        <v/>
      </c>
      <c r="E1318" s="36">
        <f>INDEX(Inputs!$L$5:$L$132,MATCH($B1318&amp;"|"&amp;$C1318,Inputs!$A$5:$A$132,0))</f>
        <v/>
      </c>
      <c r="F1318" s="36">
        <f>INDEX(Inputs!$M$5:$M$132,MATCH($B1318&amp;"|"&amp;$C1318,Inputs!$A$5:$A$132,0))</f>
        <v/>
      </c>
      <c r="G1318" s="35" t="n"/>
      <c r="H1318" s="14">
        <f>INDEX(VarLab,MATCH($A1318,VarKey,0))&amp;INDEX(MemLab,MATCH($C1318&amp;"|"&amp;$B1318,MemKey,0))</f>
        <v/>
      </c>
      <c r="I1318" s="14">
        <f>INDEX(VarUnit,MATCH($A1318,VarKey,0))</f>
        <v/>
      </c>
      <c r="J1318" s="14">
        <f>INDEX(VarSrc,MATCH($A1318,VarKey,0))</f>
        <v/>
      </c>
      <c r="K1318" s="11">
        <f>CodePrefix&amp;$A1318&amp;IF($C1318="","","."&amp;$C1318&amp;"."&amp;$B1318)&amp;INDEX(VarEnd,MATCH($A1318,VarKey,0))&amp;K$5</f>
        <v/>
      </c>
      <c r="L1318" s="37">
        <f>INDEX(L$263:L$279,$F1318)*$D1318*INDEX(L$23:L$30,$E1318)</f>
        <v/>
      </c>
      <c r="M1318" s="36">
        <f>INDEX(M$263:M$279,$F1318)*$D1318*INDEX(M$23:M$30,$E1318)</f>
        <v/>
      </c>
      <c r="N1318" s="36">
        <f>INDEX(N$263:N$279,$F1318)*$D1318*INDEX(N$23:N$30,$E1318)</f>
        <v/>
      </c>
      <c r="O1318" s="36">
        <f>INDEX(O$263:O$279,$F1318)*$D1318*INDEX(O$23:O$30,$E1318)</f>
        <v/>
      </c>
      <c r="P1318" s="36">
        <f>INDEX(P$263:P$279,$F1318)*$D1318*INDEX(P$23:P$30,$E1318)</f>
        <v/>
      </c>
      <c r="Q1318" s="36">
        <f>INDEX(Q$263:Q$279,$F1318)*$D1318*INDEX(Q$23:Q$30,$E1318)</f>
        <v/>
      </c>
      <c r="R1318" s="36">
        <f>INDEX(R$263:R$279,$F1318)*$D1318*INDEX(R$23:R$30,$E1318)</f>
        <v/>
      </c>
      <c r="S1318" s="36">
        <f>INDEX(S$263:S$279,$F1318)*$D1318*INDEX(S$23:S$30,$E1318)</f>
        <v/>
      </c>
      <c r="T1318" s="36">
        <f>INDEX(T$263:T$279,$F1318)*$D1318*INDEX(T$23:T$30,$E1318)</f>
        <v/>
      </c>
      <c r="U1318" s="36">
        <f>INDEX(U$263:U$279,$F1318)*$D1318*INDEX(U$23:U$30,$E1318)</f>
        <v/>
      </c>
      <c r="V1318" s="36">
        <f>INDEX(V$263:V$279,$F1318)*$D1318*INDEX(V$23:V$30,$E1318)</f>
        <v/>
      </c>
      <c r="W1318" s="36">
        <f>INDEX(W$263:W$279,$F1318)*$D1318*INDEX(W$23:W$30,$E1318)</f>
        <v/>
      </c>
      <c r="X1318" s="36">
        <f>INDEX(X$263:X$279,$F1318)*$D1318*INDEX(X$23:X$30,$E1318)</f>
        <v/>
      </c>
      <c r="Y1318" s="36">
        <f>INDEX(Y$263:Y$279,$F1318)*$D1318*INDEX(Y$23:Y$30,$E1318)</f>
        <v/>
      </c>
      <c r="Z1318" s="36">
        <f>INDEX(Z$263:Z$279,$F1318)*$D1318*INDEX(Z$23:Z$30,$E1318)</f>
        <v/>
      </c>
      <c r="AA1318" s="36">
        <f>INDEX(AA$263:AA$279,$F1318)*$D1318*INDEX(AA$23:AA$30,$E1318)</f>
        <v/>
      </c>
      <c r="AB1318" s="36">
        <f>INDEX(AB$263:AB$279,$F1318)*$D1318*INDEX(AB$23:AB$30,$E1318)</f>
        <v/>
      </c>
      <c r="AC1318" s="36">
        <f>INDEX(AC$263:AC$279,$F1318)*$D1318*INDEX(AC$23:AC$30,$E1318)</f>
        <v/>
      </c>
      <c r="AD1318" s="36">
        <f>INDEX(AD$263:AD$279,$F1318)*$D1318*INDEX(AD$23:AD$30,$E1318)</f>
        <v/>
      </c>
      <c r="AF1318" s="11">
        <f>CodePrefix&amp;$A1318&amp;IF($C1318="","","."&amp;$C1318&amp;"."&amp;$B1318)&amp;INDEX(VarEnd,MATCH($A1318,VarKey,0))&amp;AF$5</f>
        <v/>
      </c>
      <c r="AG1318" s="37">
        <f>INDEX(AG$263:AG$279,$F1318)*$D1318*INDEX(AG$23:AG$30,$E1318)</f>
        <v/>
      </c>
      <c r="AH1318" s="36">
        <f>INDEX(AH$263:AH$279,$F1318)*$D1318*INDEX(AH$23:AH$30,$E1318)</f>
        <v/>
      </c>
      <c r="AI1318" s="36">
        <f>INDEX(AI$263:AI$279,$F1318)*$D1318*INDEX(AI$23:AI$30,$E1318)</f>
        <v/>
      </c>
      <c r="AJ1318" s="36">
        <f>INDEX(AJ$263:AJ$279,$F1318)*$D1318*INDEX(AJ$23:AJ$30,$E1318)</f>
        <v/>
      </c>
      <c r="AK1318" s="36">
        <f>INDEX(AK$263:AK$279,$F1318)*$D1318*INDEX(AK$23:AK$30,$E1318)</f>
        <v/>
      </c>
      <c r="AL1318" s="36">
        <f>INDEX(AL$263:AL$279,$F1318)*$D1318*INDEX(AL$23:AL$30,$E1318)</f>
        <v/>
      </c>
      <c r="AM1318" s="36">
        <f>INDEX(AM$263:AM$279,$F1318)*$D1318*INDEX(AM$23:AM$30,$E1318)</f>
        <v/>
      </c>
      <c r="AN1318" s="36">
        <f>INDEX(AN$263:AN$279,$F1318)*$D1318*INDEX(AN$23:AN$30,$E1318)</f>
        <v/>
      </c>
      <c r="AO1318" s="36">
        <f>INDEX(AO$263:AO$279,$F1318)*$D1318*INDEX(AO$23:AO$30,$E1318)</f>
        <v/>
      </c>
      <c r="AP1318" s="36">
        <f>INDEX(AP$263:AP$279,$F1318)*$D1318*INDEX(AP$23:AP$30,$E1318)</f>
        <v/>
      </c>
      <c r="AQ1318" s="36">
        <f>INDEX(AQ$263:AQ$279,$F1318)*$D1318*INDEX(AQ$23:AQ$30,$E1318)</f>
        <v/>
      </c>
      <c r="AR1318" s="36">
        <f>INDEX(AR$263:AR$279,$F1318)*$D1318*INDEX(AR$23:AR$30,$E1318)</f>
        <v/>
      </c>
      <c r="AS1318" s="36">
        <f>INDEX(AS$263:AS$279,$F1318)*$D1318*INDEX(AS$23:AS$30,$E1318)</f>
        <v/>
      </c>
      <c r="AT1318" s="36">
        <f>INDEX(AT$263:AT$279,$F1318)*$D1318*INDEX(AT$23:AT$30,$E1318)</f>
        <v/>
      </c>
      <c r="AU1318" s="36">
        <f>INDEX(AU$263:AU$279,$F1318)*$D1318*INDEX(AU$23:AU$30,$E1318)</f>
        <v/>
      </c>
      <c r="AV1318" s="36">
        <f>INDEX(AV$263:AV$279,$F1318)*$D1318*INDEX(AV$23:AV$30,$E1318)</f>
        <v/>
      </c>
      <c r="AW1318" s="36">
        <f>INDEX(AW$263:AW$279,$F1318)*$D1318*INDEX(AW$23:AW$30,$E1318)</f>
        <v/>
      </c>
      <c r="AX1318" s="36">
        <f>INDEX(AX$263:AX$279,$F1318)*$D1318*INDEX(AX$23:AX$30,$E1318)</f>
        <v/>
      </c>
      <c r="AY1318" s="36">
        <f>INDEX(AY$263:AY$279,$F1318)*$D1318*INDEX(AY$23:AY$30,$E1318)</f>
        <v/>
      </c>
    </row>
    <row r="1319" hidden="1" outlineLevel="2">
      <c r="A1319" s="14" t="inlineStr">
        <is>
          <t>ctxnew</t>
        </is>
      </c>
      <c r="B1319" s="14" t="inlineStr">
        <is>
          <t>nga</t>
        </is>
      </c>
      <c r="C1319" s="14" t="inlineStr">
        <is>
          <t>res</t>
        </is>
      </c>
      <c r="D1319" s="36">
        <f>INDEX(Inputs!$W$5:$W$132,MATCH($B1319&amp;"|"&amp;$C1319,Inputs!$A$5:$A$132,0))</f>
        <v/>
      </c>
      <c r="E1319" s="36">
        <f>INDEX(Inputs!$L$5:$L$132,MATCH($B1319&amp;"|"&amp;$C1319,Inputs!$A$5:$A$132,0))</f>
        <v/>
      </c>
      <c r="F1319" s="36">
        <f>INDEX(Inputs!$M$5:$M$132,MATCH($B1319&amp;"|"&amp;$C1319,Inputs!$A$5:$A$132,0))</f>
        <v/>
      </c>
      <c r="G1319" s="35" t="n"/>
      <c r="H1319" s="14">
        <f>INDEX(VarLab,MATCH($A1319,VarKey,0))&amp;INDEX(MemLab,MATCH($C1319&amp;"|"&amp;$B1319,MemKey,0))</f>
        <v/>
      </c>
      <c r="I1319" s="14">
        <f>INDEX(VarUnit,MATCH($A1319,VarKey,0))</f>
        <v/>
      </c>
      <c r="J1319" s="14">
        <f>INDEX(VarSrc,MATCH($A1319,VarKey,0))</f>
        <v/>
      </c>
      <c r="K1319" s="11">
        <f>CodePrefix&amp;$A1319&amp;IF($C1319="","","."&amp;$C1319&amp;"."&amp;$B1319)&amp;INDEX(VarEnd,MATCH($A1319,VarKey,0))&amp;K$5</f>
        <v/>
      </c>
      <c r="L1319" s="37">
        <f>INDEX(L$263:L$279,$F1319)*$D1319*INDEX(L$23:L$30,$E1319)</f>
        <v/>
      </c>
      <c r="M1319" s="36">
        <f>INDEX(M$263:M$279,$F1319)*$D1319*INDEX(M$23:M$30,$E1319)</f>
        <v/>
      </c>
      <c r="N1319" s="36">
        <f>INDEX(N$263:N$279,$F1319)*$D1319*INDEX(N$23:N$30,$E1319)</f>
        <v/>
      </c>
      <c r="O1319" s="36">
        <f>INDEX(O$263:O$279,$F1319)*$D1319*INDEX(O$23:O$30,$E1319)</f>
        <v/>
      </c>
      <c r="P1319" s="36">
        <f>INDEX(P$263:P$279,$F1319)*$D1319*INDEX(P$23:P$30,$E1319)</f>
        <v/>
      </c>
      <c r="Q1319" s="36">
        <f>INDEX(Q$263:Q$279,$F1319)*$D1319*INDEX(Q$23:Q$30,$E1319)</f>
        <v/>
      </c>
      <c r="R1319" s="36">
        <f>INDEX(R$263:R$279,$F1319)*$D1319*INDEX(R$23:R$30,$E1319)</f>
        <v/>
      </c>
      <c r="S1319" s="36">
        <f>INDEX(S$263:S$279,$F1319)*$D1319*INDEX(S$23:S$30,$E1319)</f>
        <v/>
      </c>
      <c r="T1319" s="36">
        <f>INDEX(T$263:T$279,$F1319)*$D1319*INDEX(T$23:T$30,$E1319)</f>
        <v/>
      </c>
      <c r="U1319" s="36">
        <f>INDEX(U$263:U$279,$F1319)*$D1319*INDEX(U$23:U$30,$E1319)</f>
        <v/>
      </c>
      <c r="V1319" s="36">
        <f>INDEX(V$263:V$279,$F1319)*$D1319*INDEX(V$23:V$30,$E1319)</f>
        <v/>
      </c>
      <c r="W1319" s="36">
        <f>INDEX(W$263:W$279,$F1319)*$D1319*INDEX(W$23:W$30,$E1319)</f>
        <v/>
      </c>
      <c r="X1319" s="36">
        <f>INDEX(X$263:X$279,$F1319)*$D1319*INDEX(X$23:X$30,$E1319)</f>
        <v/>
      </c>
      <c r="Y1319" s="36">
        <f>INDEX(Y$263:Y$279,$F1319)*$D1319*INDEX(Y$23:Y$30,$E1319)</f>
        <v/>
      </c>
      <c r="Z1319" s="36">
        <f>INDEX(Z$263:Z$279,$F1319)*$D1319*INDEX(Z$23:Z$30,$E1319)</f>
        <v/>
      </c>
      <c r="AA1319" s="36">
        <f>INDEX(AA$263:AA$279,$F1319)*$D1319*INDEX(AA$23:AA$30,$E1319)</f>
        <v/>
      </c>
      <c r="AB1319" s="36">
        <f>INDEX(AB$263:AB$279,$F1319)*$D1319*INDEX(AB$23:AB$30,$E1319)</f>
        <v/>
      </c>
      <c r="AC1319" s="36">
        <f>INDEX(AC$263:AC$279,$F1319)*$D1319*INDEX(AC$23:AC$30,$E1319)</f>
        <v/>
      </c>
      <c r="AD1319" s="36">
        <f>INDEX(AD$263:AD$279,$F1319)*$D1319*INDEX(AD$23:AD$30,$E1319)</f>
        <v/>
      </c>
      <c r="AF1319" s="11">
        <f>CodePrefix&amp;$A1319&amp;IF($C1319="","","."&amp;$C1319&amp;"."&amp;$B1319)&amp;INDEX(VarEnd,MATCH($A1319,VarKey,0))&amp;AF$5</f>
        <v/>
      </c>
      <c r="AG1319" s="37">
        <f>INDEX(AG$263:AG$279,$F1319)*$D1319*INDEX(AG$23:AG$30,$E1319)</f>
        <v/>
      </c>
      <c r="AH1319" s="36">
        <f>INDEX(AH$263:AH$279,$F1319)*$D1319*INDEX(AH$23:AH$30,$E1319)</f>
        <v/>
      </c>
      <c r="AI1319" s="36">
        <f>INDEX(AI$263:AI$279,$F1319)*$D1319*INDEX(AI$23:AI$30,$E1319)</f>
        <v/>
      </c>
      <c r="AJ1319" s="36">
        <f>INDEX(AJ$263:AJ$279,$F1319)*$D1319*INDEX(AJ$23:AJ$30,$E1319)</f>
        <v/>
      </c>
      <c r="AK1319" s="36">
        <f>INDEX(AK$263:AK$279,$F1319)*$D1319*INDEX(AK$23:AK$30,$E1319)</f>
        <v/>
      </c>
      <c r="AL1319" s="36">
        <f>INDEX(AL$263:AL$279,$F1319)*$D1319*INDEX(AL$23:AL$30,$E1319)</f>
        <v/>
      </c>
      <c r="AM1319" s="36">
        <f>INDEX(AM$263:AM$279,$F1319)*$D1319*INDEX(AM$23:AM$30,$E1319)</f>
        <v/>
      </c>
      <c r="AN1319" s="36">
        <f>INDEX(AN$263:AN$279,$F1319)*$D1319*INDEX(AN$23:AN$30,$E1319)</f>
        <v/>
      </c>
      <c r="AO1319" s="36">
        <f>INDEX(AO$263:AO$279,$F1319)*$D1319*INDEX(AO$23:AO$30,$E1319)</f>
        <v/>
      </c>
      <c r="AP1319" s="36">
        <f>INDEX(AP$263:AP$279,$F1319)*$D1319*INDEX(AP$23:AP$30,$E1319)</f>
        <v/>
      </c>
      <c r="AQ1319" s="36">
        <f>INDEX(AQ$263:AQ$279,$F1319)*$D1319*INDEX(AQ$23:AQ$30,$E1319)</f>
        <v/>
      </c>
      <c r="AR1319" s="36">
        <f>INDEX(AR$263:AR$279,$F1319)*$D1319*INDEX(AR$23:AR$30,$E1319)</f>
        <v/>
      </c>
      <c r="AS1319" s="36">
        <f>INDEX(AS$263:AS$279,$F1319)*$D1319*INDEX(AS$23:AS$30,$E1319)</f>
        <v/>
      </c>
      <c r="AT1319" s="36">
        <f>INDEX(AT$263:AT$279,$F1319)*$D1319*INDEX(AT$23:AT$30,$E1319)</f>
        <v/>
      </c>
      <c r="AU1319" s="36">
        <f>INDEX(AU$263:AU$279,$F1319)*$D1319*INDEX(AU$23:AU$30,$E1319)</f>
        <v/>
      </c>
      <c r="AV1319" s="36">
        <f>INDEX(AV$263:AV$279,$F1319)*$D1319*INDEX(AV$23:AV$30,$E1319)</f>
        <v/>
      </c>
      <c r="AW1319" s="36">
        <f>INDEX(AW$263:AW$279,$F1319)*$D1319*INDEX(AW$23:AW$30,$E1319)</f>
        <v/>
      </c>
      <c r="AX1319" s="36">
        <f>INDEX(AX$263:AX$279,$F1319)*$D1319*INDEX(AX$23:AX$30,$E1319)</f>
        <v/>
      </c>
      <c r="AY1319" s="36">
        <f>INDEX(AY$263:AY$279,$F1319)*$D1319*INDEX(AY$23:AY$30,$E1319)</f>
        <v/>
      </c>
    </row>
    <row r="1320" hidden="1" outlineLevel="2">
      <c r="A1320" s="14" t="inlineStr">
        <is>
          <t>ctxnew</t>
        </is>
      </c>
      <c r="B1320" s="14" t="inlineStr">
        <is>
          <t>gso</t>
        </is>
      </c>
      <c r="C1320" s="14" t="inlineStr">
        <is>
          <t>res</t>
        </is>
      </c>
      <c r="D1320" s="36">
        <f>INDEX(Inputs!$W$5:$W$132,MATCH($B1320&amp;"|"&amp;$C1320,Inputs!$A$5:$A$132,0))</f>
        <v/>
      </c>
      <c r="E1320" s="36">
        <f>INDEX(Inputs!$L$5:$L$132,MATCH($B1320&amp;"|"&amp;$C1320,Inputs!$A$5:$A$132,0))</f>
        <v/>
      </c>
      <c r="F1320" s="36">
        <f>INDEX(Inputs!$M$5:$M$132,MATCH($B1320&amp;"|"&amp;$C1320,Inputs!$A$5:$A$132,0))</f>
        <v/>
      </c>
      <c r="G1320" s="35" t="n"/>
      <c r="H1320" s="14">
        <f>INDEX(VarLab,MATCH($A1320,VarKey,0))&amp;INDEX(MemLab,MATCH($C1320&amp;"|"&amp;$B1320,MemKey,0))</f>
        <v/>
      </c>
      <c r="I1320" s="14">
        <f>INDEX(VarUnit,MATCH($A1320,VarKey,0))</f>
        <v/>
      </c>
      <c r="J1320" s="14">
        <f>INDEX(VarSrc,MATCH($A1320,VarKey,0))</f>
        <v/>
      </c>
      <c r="K1320" s="11">
        <f>CodePrefix&amp;$A1320&amp;IF($C1320="","","."&amp;$C1320&amp;"."&amp;$B1320)&amp;INDEX(VarEnd,MATCH($A1320,VarKey,0))&amp;K$5</f>
        <v/>
      </c>
      <c r="L1320" s="37">
        <f>INDEX(L$263:L$279,$F1320)*$D1320*INDEX(L$23:L$30,$E1320)</f>
        <v/>
      </c>
      <c r="M1320" s="36">
        <f>INDEX(M$263:M$279,$F1320)*$D1320*INDEX(M$23:M$30,$E1320)</f>
        <v/>
      </c>
      <c r="N1320" s="36">
        <f>INDEX(N$263:N$279,$F1320)*$D1320*INDEX(N$23:N$30,$E1320)</f>
        <v/>
      </c>
      <c r="O1320" s="36">
        <f>INDEX(O$263:O$279,$F1320)*$D1320*INDEX(O$23:O$30,$E1320)</f>
        <v/>
      </c>
      <c r="P1320" s="36">
        <f>INDEX(P$263:P$279,$F1320)*$D1320*INDEX(P$23:P$30,$E1320)</f>
        <v/>
      </c>
      <c r="Q1320" s="36">
        <f>INDEX(Q$263:Q$279,$F1320)*$D1320*INDEX(Q$23:Q$30,$E1320)</f>
        <v/>
      </c>
      <c r="R1320" s="36">
        <f>INDEX(R$263:R$279,$F1320)*$D1320*INDEX(R$23:R$30,$E1320)</f>
        <v/>
      </c>
      <c r="S1320" s="36">
        <f>INDEX(S$263:S$279,$F1320)*$D1320*INDEX(S$23:S$30,$E1320)</f>
        <v/>
      </c>
      <c r="T1320" s="36">
        <f>INDEX(T$263:T$279,$F1320)*$D1320*INDEX(T$23:T$30,$E1320)</f>
        <v/>
      </c>
      <c r="U1320" s="36">
        <f>INDEX(U$263:U$279,$F1320)*$D1320*INDEX(U$23:U$30,$E1320)</f>
        <v/>
      </c>
      <c r="V1320" s="36">
        <f>INDEX(V$263:V$279,$F1320)*$D1320*INDEX(V$23:V$30,$E1320)</f>
        <v/>
      </c>
      <c r="W1320" s="36">
        <f>INDEX(W$263:W$279,$F1320)*$D1320*INDEX(W$23:W$30,$E1320)</f>
        <v/>
      </c>
      <c r="X1320" s="36">
        <f>INDEX(X$263:X$279,$F1320)*$D1320*INDEX(X$23:X$30,$E1320)</f>
        <v/>
      </c>
      <c r="Y1320" s="36">
        <f>INDEX(Y$263:Y$279,$F1320)*$D1320*INDEX(Y$23:Y$30,$E1320)</f>
        <v/>
      </c>
      <c r="Z1320" s="36">
        <f>INDEX(Z$263:Z$279,$F1320)*$D1320*INDEX(Z$23:Z$30,$E1320)</f>
        <v/>
      </c>
      <c r="AA1320" s="36">
        <f>INDEX(AA$263:AA$279,$F1320)*$D1320*INDEX(AA$23:AA$30,$E1320)</f>
        <v/>
      </c>
      <c r="AB1320" s="36">
        <f>INDEX(AB$263:AB$279,$F1320)*$D1320*INDEX(AB$23:AB$30,$E1320)</f>
        <v/>
      </c>
      <c r="AC1320" s="36">
        <f>INDEX(AC$263:AC$279,$F1320)*$D1320*INDEX(AC$23:AC$30,$E1320)</f>
        <v/>
      </c>
      <c r="AD1320" s="36">
        <f>INDEX(AD$263:AD$279,$F1320)*$D1320*INDEX(AD$23:AD$30,$E1320)</f>
        <v/>
      </c>
      <c r="AF1320" s="11">
        <f>CodePrefix&amp;$A1320&amp;IF($C1320="","","."&amp;$C1320&amp;"."&amp;$B1320)&amp;INDEX(VarEnd,MATCH($A1320,VarKey,0))&amp;AF$5</f>
        <v/>
      </c>
      <c r="AG1320" s="37">
        <f>INDEX(AG$263:AG$279,$F1320)*$D1320*INDEX(AG$23:AG$30,$E1320)</f>
        <v/>
      </c>
      <c r="AH1320" s="36">
        <f>INDEX(AH$263:AH$279,$F1320)*$D1320*INDEX(AH$23:AH$30,$E1320)</f>
        <v/>
      </c>
      <c r="AI1320" s="36">
        <f>INDEX(AI$263:AI$279,$F1320)*$D1320*INDEX(AI$23:AI$30,$E1320)</f>
        <v/>
      </c>
      <c r="AJ1320" s="36">
        <f>INDEX(AJ$263:AJ$279,$F1320)*$D1320*INDEX(AJ$23:AJ$30,$E1320)</f>
        <v/>
      </c>
      <c r="AK1320" s="36">
        <f>INDEX(AK$263:AK$279,$F1320)*$D1320*INDEX(AK$23:AK$30,$E1320)</f>
        <v/>
      </c>
      <c r="AL1320" s="36">
        <f>INDEX(AL$263:AL$279,$F1320)*$D1320*INDEX(AL$23:AL$30,$E1320)</f>
        <v/>
      </c>
      <c r="AM1320" s="36">
        <f>INDEX(AM$263:AM$279,$F1320)*$D1320*INDEX(AM$23:AM$30,$E1320)</f>
        <v/>
      </c>
      <c r="AN1320" s="36">
        <f>INDEX(AN$263:AN$279,$F1320)*$D1320*INDEX(AN$23:AN$30,$E1320)</f>
        <v/>
      </c>
      <c r="AO1320" s="36">
        <f>INDEX(AO$263:AO$279,$F1320)*$D1320*INDEX(AO$23:AO$30,$E1320)</f>
        <v/>
      </c>
      <c r="AP1320" s="36">
        <f>INDEX(AP$263:AP$279,$F1320)*$D1320*INDEX(AP$23:AP$30,$E1320)</f>
        <v/>
      </c>
      <c r="AQ1320" s="36">
        <f>INDEX(AQ$263:AQ$279,$F1320)*$D1320*INDEX(AQ$23:AQ$30,$E1320)</f>
        <v/>
      </c>
      <c r="AR1320" s="36">
        <f>INDEX(AR$263:AR$279,$F1320)*$D1320*INDEX(AR$23:AR$30,$E1320)</f>
        <v/>
      </c>
      <c r="AS1320" s="36">
        <f>INDEX(AS$263:AS$279,$F1320)*$D1320*INDEX(AS$23:AS$30,$E1320)</f>
        <v/>
      </c>
      <c r="AT1320" s="36">
        <f>INDEX(AT$263:AT$279,$F1320)*$D1320*INDEX(AT$23:AT$30,$E1320)</f>
        <v/>
      </c>
      <c r="AU1320" s="36">
        <f>INDEX(AU$263:AU$279,$F1320)*$D1320*INDEX(AU$23:AU$30,$E1320)</f>
        <v/>
      </c>
      <c r="AV1320" s="36">
        <f>INDEX(AV$263:AV$279,$F1320)*$D1320*INDEX(AV$23:AV$30,$E1320)</f>
        <v/>
      </c>
      <c r="AW1320" s="36">
        <f>INDEX(AW$263:AW$279,$F1320)*$D1320*INDEX(AW$23:AW$30,$E1320)</f>
        <v/>
      </c>
      <c r="AX1320" s="36">
        <f>INDEX(AX$263:AX$279,$F1320)*$D1320*INDEX(AX$23:AX$30,$E1320)</f>
        <v/>
      </c>
      <c r="AY1320" s="36">
        <f>INDEX(AY$263:AY$279,$F1320)*$D1320*INDEX(AY$23:AY$30,$E1320)</f>
        <v/>
      </c>
    </row>
    <row r="1321" hidden="1" outlineLevel="2">
      <c r="A1321" s="14" t="inlineStr">
        <is>
          <t>ctxnew</t>
        </is>
      </c>
      <c r="B1321" s="14" t="inlineStr">
        <is>
          <t>die</t>
        </is>
      </c>
      <c r="C1321" s="14" t="inlineStr">
        <is>
          <t>res</t>
        </is>
      </c>
      <c r="D1321" s="36">
        <f>INDEX(Inputs!$W$5:$W$132,MATCH($B1321&amp;"|"&amp;$C1321,Inputs!$A$5:$A$132,0))</f>
        <v/>
      </c>
      <c r="E1321" s="36">
        <f>INDEX(Inputs!$L$5:$L$132,MATCH($B1321&amp;"|"&amp;$C1321,Inputs!$A$5:$A$132,0))</f>
        <v/>
      </c>
      <c r="F1321" s="36">
        <f>INDEX(Inputs!$M$5:$M$132,MATCH($B1321&amp;"|"&amp;$C1321,Inputs!$A$5:$A$132,0))</f>
        <v/>
      </c>
      <c r="G1321" s="35" t="n"/>
      <c r="H1321" s="14">
        <f>INDEX(VarLab,MATCH($A1321,VarKey,0))&amp;INDEX(MemLab,MATCH($C1321&amp;"|"&amp;$B1321,MemKey,0))</f>
        <v/>
      </c>
      <c r="I1321" s="14">
        <f>INDEX(VarUnit,MATCH($A1321,VarKey,0))</f>
        <v/>
      </c>
      <c r="J1321" s="14">
        <f>INDEX(VarSrc,MATCH($A1321,VarKey,0))</f>
        <v/>
      </c>
      <c r="K1321" s="11">
        <f>CodePrefix&amp;$A1321&amp;IF($C1321="","","."&amp;$C1321&amp;"."&amp;$B1321)&amp;INDEX(VarEnd,MATCH($A1321,VarKey,0))&amp;K$5</f>
        <v/>
      </c>
      <c r="L1321" s="37">
        <f>INDEX(L$263:L$279,$F1321)*$D1321*INDEX(L$23:L$30,$E1321)</f>
        <v/>
      </c>
      <c r="M1321" s="36">
        <f>INDEX(M$263:M$279,$F1321)*$D1321*INDEX(M$23:M$30,$E1321)</f>
        <v/>
      </c>
      <c r="N1321" s="36">
        <f>INDEX(N$263:N$279,$F1321)*$D1321*INDEX(N$23:N$30,$E1321)</f>
        <v/>
      </c>
      <c r="O1321" s="36">
        <f>INDEX(O$263:O$279,$F1321)*$D1321*INDEX(O$23:O$30,$E1321)</f>
        <v/>
      </c>
      <c r="P1321" s="36">
        <f>INDEX(P$263:P$279,$F1321)*$D1321*INDEX(P$23:P$30,$E1321)</f>
        <v/>
      </c>
      <c r="Q1321" s="36">
        <f>INDEX(Q$263:Q$279,$F1321)*$D1321*INDEX(Q$23:Q$30,$E1321)</f>
        <v/>
      </c>
      <c r="R1321" s="36">
        <f>INDEX(R$263:R$279,$F1321)*$D1321*INDEX(R$23:R$30,$E1321)</f>
        <v/>
      </c>
      <c r="S1321" s="36">
        <f>INDEX(S$263:S$279,$F1321)*$D1321*INDEX(S$23:S$30,$E1321)</f>
        <v/>
      </c>
      <c r="T1321" s="36">
        <f>INDEX(T$263:T$279,$F1321)*$D1321*INDEX(T$23:T$30,$E1321)</f>
        <v/>
      </c>
      <c r="U1321" s="36">
        <f>INDEX(U$263:U$279,$F1321)*$D1321*INDEX(U$23:U$30,$E1321)</f>
        <v/>
      </c>
      <c r="V1321" s="36">
        <f>INDEX(V$263:V$279,$F1321)*$D1321*INDEX(V$23:V$30,$E1321)</f>
        <v/>
      </c>
      <c r="W1321" s="36">
        <f>INDEX(W$263:W$279,$F1321)*$D1321*INDEX(W$23:W$30,$E1321)</f>
        <v/>
      </c>
      <c r="X1321" s="36">
        <f>INDEX(X$263:X$279,$F1321)*$D1321*INDEX(X$23:X$30,$E1321)</f>
        <v/>
      </c>
      <c r="Y1321" s="36">
        <f>INDEX(Y$263:Y$279,$F1321)*$D1321*INDEX(Y$23:Y$30,$E1321)</f>
        <v/>
      </c>
      <c r="Z1321" s="36">
        <f>INDEX(Z$263:Z$279,$F1321)*$D1321*INDEX(Z$23:Z$30,$E1321)</f>
        <v/>
      </c>
      <c r="AA1321" s="36">
        <f>INDEX(AA$263:AA$279,$F1321)*$D1321*INDEX(AA$23:AA$30,$E1321)</f>
        <v/>
      </c>
      <c r="AB1321" s="36">
        <f>INDEX(AB$263:AB$279,$F1321)*$D1321*INDEX(AB$23:AB$30,$E1321)</f>
        <v/>
      </c>
      <c r="AC1321" s="36">
        <f>INDEX(AC$263:AC$279,$F1321)*$D1321*INDEX(AC$23:AC$30,$E1321)</f>
        <v/>
      </c>
      <c r="AD1321" s="36">
        <f>INDEX(AD$263:AD$279,$F1321)*$D1321*INDEX(AD$23:AD$30,$E1321)</f>
        <v/>
      </c>
      <c r="AF1321" s="11">
        <f>CodePrefix&amp;$A1321&amp;IF($C1321="","","."&amp;$C1321&amp;"."&amp;$B1321)&amp;INDEX(VarEnd,MATCH($A1321,VarKey,0))&amp;AF$5</f>
        <v/>
      </c>
      <c r="AG1321" s="37">
        <f>INDEX(AG$263:AG$279,$F1321)*$D1321*INDEX(AG$23:AG$30,$E1321)</f>
        <v/>
      </c>
      <c r="AH1321" s="36">
        <f>INDEX(AH$263:AH$279,$F1321)*$D1321*INDEX(AH$23:AH$30,$E1321)</f>
        <v/>
      </c>
      <c r="AI1321" s="36">
        <f>INDEX(AI$263:AI$279,$F1321)*$D1321*INDEX(AI$23:AI$30,$E1321)</f>
        <v/>
      </c>
      <c r="AJ1321" s="36">
        <f>INDEX(AJ$263:AJ$279,$F1321)*$D1321*INDEX(AJ$23:AJ$30,$E1321)</f>
        <v/>
      </c>
      <c r="AK1321" s="36">
        <f>INDEX(AK$263:AK$279,$F1321)*$D1321*INDEX(AK$23:AK$30,$E1321)</f>
        <v/>
      </c>
      <c r="AL1321" s="36">
        <f>INDEX(AL$263:AL$279,$F1321)*$D1321*INDEX(AL$23:AL$30,$E1321)</f>
        <v/>
      </c>
      <c r="AM1321" s="36">
        <f>INDEX(AM$263:AM$279,$F1321)*$D1321*INDEX(AM$23:AM$30,$E1321)</f>
        <v/>
      </c>
      <c r="AN1321" s="36">
        <f>INDEX(AN$263:AN$279,$F1321)*$D1321*INDEX(AN$23:AN$30,$E1321)</f>
        <v/>
      </c>
      <c r="AO1321" s="36">
        <f>INDEX(AO$263:AO$279,$F1321)*$D1321*INDEX(AO$23:AO$30,$E1321)</f>
        <v/>
      </c>
      <c r="AP1321" s="36">
        <f>INDEX(AP$263:AP$279,$F1321)*$D1321*INDEX(AP$23:AP$30,$E1321)</f>
        <v/>
      </c>
      <c r="AQ1321" s="36">
        <f>INDEX(AQ$263:AQ$279,$F1321)*$D1321*INDEX(AQ$23:AQ$30,$E1321)</f>
        <v/>
      </c>
      <c r="AR1321" s="36">
        <f>INDEX(AR$263:AR$279,$F1321)*$D1321*INDEX(AR$23:AR$30,$E1321)</f>
        <v/>
      </c>
      <c r="AS1321" s="36">
        <f>INDEX(AS$263:AS$279,$F1321)*$D1321*INDEX(AS$23:AS$30,$E1321)</f>
        <v/>
      </c>
      <c r="AT1321" s="36">
        <f>INDEX(AT$263:AT$279,$F1321)*$D1321*INDEX(AT$23:AT$30,$E1321)</f>
        <v/>
      </c>
      <c r="AU1321" s="36">
        <f>INDEX(AU$263:AU$279,$F1321)*$D1321*INDEX(AU$23:AU$30,$E1321)</f>
        <v/>
      </c>
      <c r="AV1321" s="36">
        <f>INDEX(AV$263:AV$279,$F1321)*$D1321*INDEX(AV$23:AV$30,$E1321)</f>
        <v/>
      </c>
      <c r="AW1321" s="36">
        <f>INDEX(AW$263:AW$279,$F1321)*$D1321*INDEX(AW$23:AW$30,$E1321)</f>
        <v/>
      </c>
      <c r="AX1321" s="36">
        <f>INDEX(AX$263:AX$279,$F1321)*$D1321*INDEX(AX$23:AX$30,$E1321)</f>
        <v/>
      </c>
      <c r="AY1321" s="36">
        <f>INDEX(AY$263:AY$279,$F1321)*$D1321*INDEX(AY$23:AY$30,$E1321)</f>
        <v/>
      </c>
    </row>
    <row r="1322" hidden="1" outlineLevel="2">
      <c r="A1322" s="14" t="inlineStr">
        <is>
          <t>ctxnew</t>
        </is>
      </c>
      <c r="B1322" s="14" t="inlineStr">
        <is>
          <t>lpg</t>
        </is>
      </c>
      <c r="C1322" s="14" t="inlineStr">
        <is>
          <t>res</t>
        </is>
      </c>
      <c r="D1322" s="36">
        <f>INDEX(Inputs!$W$5:$W$132,MATCH($B1322&amp;"|"&amp;$C1322,Inputs!$A$5:$A$132,0))</f>
        <v/>
      </c>
      <c r="E1322" s="36">
        <f>INDEX(Inputs!$L$5:$L$132,MATCH($B1322&amp;"|"&amp;$C1322,Inputs!$A$5:$A$132,0))</f>
        <v/>
      </c>
      <c r="F1322" s="36">
        <f>INDEX(Inputs!$M$5:$M$132,MATCH($B1322&amp;"|"&amp;$C1322,Inputs!$A$5:$A$132,0))</f>
        <v/>
      </c>
      <c r="G1322" s="35" t="n"/>
      <c r="H1322" s="14">
        <f>INDEX(VarLab,MATCH($A1322,VarKey,0))&amp;INDEX(MemLab,MATCH($C1322&amp;"|"&amp;$B1322,MemKey,0))</f>
        <v/>
      </c>
      <c r="I1322" s="14">
        <f>INDEX(VarUnit,MATCH($A1322,VarKey,0))</f>
        <v/>
      </c>
      <c r="J1322" s="14">
        <f>INDEX(VarSrc,MATCH($A1322,VarKey,0))</f>
        <v/>
      </c>
      <c r="K1322" s="11">
        <f>CodePrefix&amp;$A1322&amp;IF($C1322="","","."&amp;$C1322&amp;"."&amp;$B1322)&amp;INDEX(VarEnd,MATCH($A1322,VarKey,0))&amp;K$5</f>
        <v/>
      </c>
      <c r="L1322" s="37">
        <f>INDEX(L$263:L$279,$F1322)*$D1322*INDEX(L$23:L$30,$E1322)</f>
        <v/>
      </c>
      <c r="M1322" s="36">
        <f>INDEX(M$263:M$279,$F1322)*$D1322*INDEX(M$23:M$30,$E1322)</f>
        <v/>
      </c>
      <c r="N1322" s="36">
        <f>INDEX(N$263:N$279,$F1322)*$D1322*INDEX(N$23:N$30,$E1322)</f>
        <v/>
      </c>
      <c r="O1322" s="36">
        <f>INDEX(O$263:O$279,$F1322)*$D1322*INDEX(O$23:O$30,$E1322)</f>
        <v/>
      </c>
      <c r="P1322" s="36">
        <f>INDEX(P$263:P$279,$F1322)*$D1322*INDEX(P$23:P$30,$E1322)</f>
        <v/>
      </c>
      <c r="Q1322" s="36">
        <f>INDEX(Q$263:Q$279,$F1322)*$D1322*INDEX(Q$23:Q$30,$E1322)</f>
        <v/>
      </c>
      <c r="R1322" s="36">
        <f>INDEX(R$263:R$279,$F1322)*$D1322*INDEX(R$23:R$30,$E1322)</f>
        <v/>
      </c>
      <c r="S1322" s="36">
        <f>INDEX(S$263:S$279,$F1322)*$D1322*INDEX(S$23:S$30,$E1322)</f>
        <v/>
      </c>
      <c r="T1322" s="36">
        <f>INDEX(T$263:T$279,$F1322)*$D1322*INDEX(T$23:T$30,$E1322)</f>
        <v/>
      </c>
      <c r="U1322" s="36">
        <f>INDEX(U$263:U$279,$F1322)*$D1322*INDEX(U$23:U$30,$E1322)</f>
        <v/>
      </c>
      <c r="V1322" s="36">
        <f>INDEX(V$263:V$279,$F1322)*$D1322*INDEX(V$23:V$30,$E1322)</f>
        <v/>
      </c>
      <c r="W1322" s="36">
        <f>INDEX(W$263:W$279,$F1322)*$D1322*INDEX(W$23:W$30,$E1322)</f>
        <v/>
      </c>
      <c r="X1322" s="36">
        <f>INDEX(X$263:X$279,$F1322)*$D1322*INDEX(X$23:X$30,$E1322)</f>
        <v/>
      </c>
      <c r="Y1322" s="36">
        <f>INDEX(Y$263:Y$279,$F1322)*$D1322*INDEX(Y$23:Y$30,$E1322)</f>
        <v/>
      </c>
      <c r="Z1322" s="36">
        <f>INDEX(Z$263:Z$279,$F1322)*$D1322*INDEX(Z$23:Z$30,$E1322)</f>
        <v/>
      </c>
      <c r="AA1322" s="36">
        <f>INDEX(AA$263:AA$279,$F1322)*$D1322*INDEX(AA$23:AA$30,$E1322)</f>
        <v/>
      </c>
      <c r="AB1322" s="36">
        <f>INDEX(AB$263:AB$279,$F1322)*$D1322*INDEX(AB$23:AB$30,$E1322)</f>
        <v/>
      </c>
      <c r="AC1322" s="36">
        <f>INDEX(AC$263:AC$279,$F1322)*$D1322*INDEX(AC$23:AC$30,$E1322)</f>
        <v/>
      </c>
      <c r="AD1322" s="36">
        <f>INDEX(AD$263:AD$279,$F1322)*$D1322*INDEX(AD$23:AD$30,$E1322)</f>
        <v/>
      </c>
      <c r="AF1322" s="11">
        <f>CodePrefix&amp;$A1322&amp;IF($C1322="","","."&amp;$C1322&amp;"."&amp;$B1322)&amp;INDEX(VarEnd,MATCH($A1322,VarKey,0))&amp;AF$5</f>
        <v/>
      </c>
      <c r="AG1322" s="37">
        <f>INDEX(AG$263:AG$279,$F1322)*$D1322*INDEX(AG$23:AG$30,$E1322)</f>
        <v/>
      </c>
      <c r="AH1322" s="36">
        <f>INDEX(AH$263:AH$279,$F1322)*$D1322*INDEX(AH$23:AH$30,$E1322)</f>
        <v/>
      </c>
      <c r="AI1322" s="36">
        <f>INDEX(AI$263:AI$279,$F1322)*$D1322*INDEX(AI$23:AI$30,$E1322)</f>
        <v/>
      </c>
      <c r="AJ1322" s="36">
        <f>INDEX(AJ$263:AJ$279,$F1322)*$D1322*INDEX(AJ$23:AJ$30,$E1322)</f>
        <v/>
      </c>
      <c r="AK1322" s="36">
        <f>INDEX(AK$263:AK$279,$F1322)*$D1322*INDEX(AK$23:AK$30,$E1322)</f>
        <v/>
      </c>
      <c r="AL1322" s="36">
        <f>INDEX(AL$263:AL$279,$F1322)*$D1322*INDEX(AL$23:AL$30,$E1322)</f>
        <v/>
      </c>
      <c r="AM1322" s="36">
        <f>INDEX(AM$263:AM$279,$F1322)*$D1322*INDEX(AM$23:AM$30,$E1322)</f>
        <v/>
      </c>
      <c r="AN1322" s="36">
        <f>INDEX(AN$263:AN$279,$F1322)*$D1322*INDEX(AN$23:AN$30,$E1322)</f>
        <v/>
      </c>
      <c r="AO1322" s="36">
        <f>INDEX(AO$263:AO$279,$F1322)*$D1322*INDEX(AO$23:AO$30,$E1322)</f>
        <v/>
      </c>
      <c r="AP1322" s="36">
        <f>INDEX(AP$263:AP$279,$F1322)*$D1322*INDEX(AP$23:AP$30,$E1322)</f>
        <v/>
      </c>
      <c r="AQ1322" s="36">
        <f>INDEX(AQ$263:AQ$279,$F1322)*$D1322*INDEX(AQ$23:AQ$30,$E1322)</f>
        <v/>
      </c>
      <c r="AR1322" s="36">
        <f>INDEX(AR$263:AR$279,$F1322)*$D1322*INDEX(AR$23:AR$30,$E1322)</f>
        <v/>
      </c>
      <c r="AS1322" s="36">
        <f>INDEX(AS$263:AS$279,$F1322)*$D1322*INDEX(AS$23:AS$30,$E1322)</f>
        <v/>
      </c>
      <c r="AT1322" s="36">
        <f>INDEX(AT$263:AT$279,$F1322)*$D1322*INDEX(AT$23:AT$30,$E1322)</f>
        <v/>
      </c>
      <c r="AU1322" s="36">
        <f>INDEX(AU$263:AU$279,$F1322)*$D1322*INDEX(AU$23:AU$30,$E1322)</f>
        <v/>
      </c>
      <c r="AV1322" s="36">
        <f>INDEX(AV$263:AV$279,$F1322)*$D1322*INDEX(AV$23:AV$30,$E1322)</f>
        <v/>
      </c>
      <c r="AW1322" s="36">
        <f>INDEX(AW$263:AW$279,$F1322)*$D1322*INDEX(AW$23:AW$30,$E1322)</f>
        <v/>
      </c>
      <c r="AX1322" s="36">
        <f>INDEX(AX$263:AX$279,$F1322)*$D1322*INDEX(AX$23:AX$30,$E1322)</f>
        <v/>
      </c>
      <c r="AY1322" s="36">
        <f>INDEX(AY$263:AY$279,$F1322)*$D1322*INDEX(AY$23:AY$30,$E1322)</f>
        <v/>
      </c>
    </row>
    <row r="1323" hidden="1" outlineLevel="2">
      <c r="A1323" s="14" t="inlineStr">
        <is>
          <t>ctxnew</t>
        </is>
      </c>
      <c r="B1323" s="14" t="inlineStr">
        <is>
          <t>ker</t>
        </is>
      </c>
      <c r="C1323" s="14" t="inlineStr">
        <is>
          <t>res</t>
        </is>
      </c>
      <c r="D1323" s="36">
        <f>INDEX(Inputs!$W$5:$W$132,MATCH($B1323&amp;"|"&amp;$C1323,Inputs!$A$5:$A$132,0))</f>
        <v/>
      </c>
      <c r="E1323" s="36">
        <f>INDEX(Inputs!$L$5:$L$132,MATCH($B1323&amp;"|"&amp;$C1323,Inputs!$A$5:$A$132,0))</f>
        <v/>
      </c>
      <c r="F1323" s="36">
        <f>INDEX(Inputs!$M$5:$M$132,MATCH($B1323&amp;"|"&amp;$C1323,Inputs!$A$5:$A$132,0))</f>
        <v/>
      </c>
      <c r="G1323" s="35" t="n"/>
      <c r="H1323" s="14">
        <f>INDEX(VarLab,MATCH($A1323,VarKey,0))&amp;INDEX(MemLab,MATCH($C1323&amp;"|"&amp;$B1323,MemKey,0))</f>
        <v/>
      </c>
      <c r="I1323" s="14">
        <f>INDEX(VarUnit,MATCH($A1323,VarKey,0))</f>
        <v/>
      </c>
      <c r="J1323" s="14">
        <f>INDEX(VarSrc,MATCH($A1323,VarKey,0))</f>
        <v/>
      </c>
      <c r="K1323" s="11">
        <f>CodePrefix&amp;$A1323&amp;IF($C1323="","","."&amp;$C1323&amp;"."&amp;$B1323)&amp;INDEX(VarEnd,MATCH($A1323,VarKey,0))&amp;K$5</f>
        <v/>
      </c>
      <c r="L1323" s="37">
        <f>INDEX(L$263:L$279,$F1323)*$D1323*INDEX(L$23:L$30,$E1323)</f>
        <v/>
      </c>
      <c r="M1323" s="36">
        <f>INDEX(M$263:M$279,$F1323)*$D1323*INDEX(M$23:M$30,$E1323)</f>
        <v/>
      </c>
      <c r="N1323" s="36">
        <f>INDEX(N$263:N$279,$F1323)*$D1323*INDEX(N$23:N$30,$E1323)</f>
        <v/>
      </c>
      <c r="O1323" s="36">
        <f>INDEX(O$263:O$279,$F1323)*$D1323*INDEX(O$23:O$30,$E1323)</f>
        <v/>
      </c>
      <c r="P1323" s="36">
        <f>INDEX(P$263:P$279,$F1323)*$D1323*INDEX(P$23:P$30,$E1323)</f>
        <v/>
      </c>
      <c r="Q1323" s="36">
        <f>INDEX(Q$263:Q$279,$F1323)*$D1323*INDEX(Q$23:Q$30,$E1323)</f>
        <v/>
      </c>
      <c r="R1323" s="36">
        <f>INDEX(R$263:R$279,$F1323)*$D1323*INDEX(R$23:R$30,$E1323)</f>
        <v/>
      </c>
      <c r="S1323" s="36">
        <f>INDEX(S$263:S$279,$F1323)*$D1323*INDEX(S$23:S$30,$E1323)</f>
        <v/>
      </c>
      <c r="T1323" s="36">
        <f>INDEX(T$263:T$279,$F1323)*$D1323*INDEX(T$23:T$30,$E1323)</f>
        <v/>
      </c>
      <c r="U1323" s="36">
        <f>INDEX(U$263:U$279,$F1323)*$D1323*INDEX(U$23:U$30,$E1323)</f>
        <v/>
      </c>
      <c r="V1323" s="36">
        <f>INDEX(V$263:V$279,$F1323)*$D1323*INDEX(V$23:V$30,$E1323)</f>
        <v/>
      </c>
      <c r="W1323" s="36">
        <f>INDEX(W$263:W$279,$F1323)*$D1323*INDEX(W$23:W$30,$E1323)</f>
        <v/>
      </c>
      <c r="X1323" s="36">
        <f>INDEX(X$263:X$279,$F1323)*$D1323*INDEX(X$23:X$30,$E1323)</f>
        <v/>
      </c>
      <c r="Y1323" s="36">
        <f>INDEX(Y$263:Y$279,$F1323)*$D1323*INDEX(Y$23:Y$30,$E1323)</f>
        <v/>
      </c>
      <c r="Z1323" s="36">
        <f>INDEX(Z$263:Z$279,$F1323)*$D1323*INDEX(Z$23:Z$30,$E1323)</f>
        <v/>
      </c>
      <c r="AA1323" s="36">
        <f>INDEX(AA$263:AA$279,$F1323)*$D1323*INDEX(AA$23:AA$30,$E1323)</f>
        <v/>
      </c>
      <c r="AB1323" s="36">
        <f>INDEX(AB$263:AB$279,$F1323)*$D1323*INDEX(AB$23:AB$30,$E1323)</f>
        <v/>
      </c>
      <c r="AC1323" s="36">
        <f>INDEX(AC$263:AC$279,$F1323)*$D1323*INDEX(AC$23:AC$30,$E1323)</f>
        <v/>
      </c>
      <c r="AD1323" s="36">
        <f>INDEX(AD$263:AD$279,$F1323)*$D1323*INDEX(AD$23:AD$30,$E1323)</f>
        <v/>
      </c>
      <c r="AF1323" s="11">
        <f>CodePrefix&amp;$A1323&amp;IF($C1323="","","."&amp;$C1323&amp;"."&amp;$B1323)&amp;INDEX(VarEnd,MATCH($A1323,VarKey,0))&amp;AF$5</f>
        <v/>
      </c>
      <c r="AG1323" s="37">
        <f>INDEX(AG$263:AG$279,$F1323)*$D1323*INDEX(AG$23:AG$30,$E1323)</f>
        <v/>
      </c>
      <c r="AH1323" s="36">
        <f>INDEX(AH$263:AH$279,$F1323)*$D1323*INDEX(AH$23:AH$30,$E1323)</f>
        <v/>
      </c>
      <c r="AI1323" s="36">
        <f>INDEX(AI$263:AI$279,$F1323)*$D1323*INDEX(AI$23:AI$30,$E1323)</f>
        <v/>
      </c>
      <c r="AJ1323" s="36">
        <f>INDEX(AJ$263:AJ$279,$F1323)*$D1323*INDEX(AJ$23:AJ$30,$E1323)</f>
        <v/>
      </c>
      <c r="AK1323" s="36">
        <f>INDEX(AK$263:AK$279,$F1323)*$D1323*INDEX(AK$23:AK$30,$E1323)</f>
        <v/>
      </c>
      <c r="AL1323" s="36">
        <f>INDEX(AL$263:AL$279,$F1323)*$D1323*INDEX(AL$23:AL$30,$E1323)</f>
        <v/>
      </c>
      <c r="AM1323" s="36">
        <f>INDEX(AM$263:AM$279,$F1323)*$D1323*INDEX(AM$23:AM$30,$E1323)</f>
        <v/>
      </c>
      <c r="AN1323" s="36">
        <f>INDEX(AN$263:AN$279,$F1323)*$D1323*INDEX(AN$23:AN$30,$E1323)</f>
        <v/>
      </c>
      <c r="AO1323" s="36">
        <f>INDEX(AO$263:AO$279,$F1323)*$D1323*INDEX(AO$23:AO$30,$E1323)</f>
        <v/>
      </c>
      <c r="AP1323" s="36">
        <f>INDEX(AP$263:AP$279,$F1323)*$D1323*INDEX(AP$23:AP$30,$E1323)</f>
        <v/>
      </c>
      <c r="AQ1323" s="36">
        <f>INDEX(AQ$263:AQ$279,$F1323)*$D1323*INDEX(AQ$23:AQ$30,$E1323)</f>
        <v/>
      </c>
      <c r="AR1323" s="36">
        <f>INDEX(AR$263:AR$279,$F1323)*$D1323*INDEX(AR$23:AR$30,$E1323)</f>
        <v/>
      </c>
      <c r="AS1323" s="36">
        <f>INDEX(AS$263:AS$279,$F1323)*$D1323*INDEX(AS$23:AS$30,$E1323)</f>
        <v/>
      </c>
      <c r="AT1323" s="36">
        <f>INDEX(AT$263:AT$279,$F1323)*$D1323*INDEX(AT$23:AT$30,$E1323)</f>
        <v/>
      </c>
      <c r="AU1323" s="36">
        <f>INDEX(AU$263:AU$279,$F1323)*$D1323*INDEX(AU$23:AU$30,$E1323)</f>
        <v/>
      </c>
      <c r="AV1323" s="36">
        <f>INDEX(AV$263:AV$279,$F1323)*$D1323*INDEX(AV$23:AV$30,$E1323)</f>
        <v/>
      </c>
      <c r="AW1323" s="36">
        <f>INDEX(AW$263:AW$279,$F1323)*$D1323*INDEX(AW$23:AW$30,$E1323)</f>
        <v/>
      </c>
      <c r="AX1323" s="36">
        <f>INDEX(AX$263:AX$279,$F1323)*$D1323*INDEX(AX$23:AX$30,$E1323)</f>
        <v/>
      </c>
      <c r="AY1323" s="36">
        <f>INDEX(AY$263:AY$279,$F1323)*$D1323*INDEX(AY$23:AY$30,$E1323)</f>
        <v/>
      </c>
    </row>
    <row r="1324" hidden="1" outlineLevel="2">
      <c r="A1324" s="14" t="inlineStr">
        <is>
          <t>ctxnew</t>
        </is>
      </c>
      <c r="B1324" s="14" t="inlineStr">
        <is>
          <t>oop</t>
        </is>
      </c>
      <c r="C1324" s="14" t="inlineStr">
        <is>
          <t>res</t>
        </is>
      </c>
      <c r="D1324" s="36">
        <f>INDEX(Inputs!$W$5:$W$132,MATCH($B1324&amp;"|"&amp;$C1324,Inputs!$A$5:$A$132,0))</f>
        <v/>
      </c>
      <c r="E1324" s="36">
        <f>INDEX(Inputs!$L$5:$L$132,MATCH($B1324&amp;"|"&amp;$C1324,Inputs!$A$5:$A$132,0))</f>
        <v/>
      </c>
      <c r="F1324" s="36">
        <f>INDEX(Inputs!$M$5:$M$132,MATCH($B1324&amp;"|"&amp;$C1324,Inputs!$A$5:$A$132,0))</f>
        <v/>
      </c>
      <c r="G1324" s="35" t="n"/>
      <c r="H1324" s="14">
        <f>INDEX(VarLab,MATCH($A1324,VarKey,0))&amp;INDEX(MemLab,MATCH($C1324&amp;"|"&amp;$B1324,MemKey,0))</f>
        <v/>
      </c>
      <c r="I1324" s="14">
        <f>INDEX(VarUnit,MATCH($A1324,VarKey,0))</f>
        <v/>
      </c>
      <c r="J1324" s="14">
        <f>INDEX(VarSrc,MATCH($A1324,VarKey,0))</f>
        <v/>
      </c>
      <c r="K1324" s="11">
        <f>CodePrefix&amp;$A1324&amp;IF($C1324="","","."&amp;$C1324&amp;"."&amp;$B1324)&amp;INDEX(VarEnd,MATCH($A1324,VarKey,0))&amp;K$5</f>
        <v/>
      </c>
      <c r="L1324" s="37">
        <f>INDEX(L$263:L$279,$F1324)*$D1324*INDEX(L$23:L$30,$E1324)</f>
        <v/>
      </c>
      <c r="M1324" s="36">
        <f>INDEX(M$263:M$279,$F1324)*$D1324*INDEX(M$23:M$30,$E1324)</f>
        <v/>
      </c>
      <c r="N1324" s="36">
        <f>INDEX(N$263:N$279,$F1324)*$D1324*INDEX(N$23:N$30,$E1324)</f>
        <v/>
      </c>
      <c r="O1324" s="36">
        <f>INDEX(O$263:O$279,$F1324)*$D1324*INDEX(O$23:O$30,$E1324)</f>
        <v/>
      </c>
      <c r="P1324" s="36">
        <f>INDEX(P$263:P$279,$F1324)*$D1324*INDEX(P$23:P$30,$E1324)</f>
        <v/>
      </c>
      <c r="Q1324" s="36">
        <f>INDEX(Q$263:Q$279,$F1324)*$D1324*INDEX(Q$23:Q$30,$E1324)</f>
        <v/>
      </c>
      <c r="R1324" s="36">
        <f>INDEX(R$263:R$279,$F1324)*$D1324*INDEX(R$23:R$30,$E1324)</f>
        <v/>
      </c>
      <c r="S1324" s="36">
        <f>INDEX(S$263:S$279,$F1324)*$D1324*INDEX(S$23:S$30,$E1324)</f>
        <v/>
      </c>
      <c r="T1324" s="36">
        <f>INDEX(T$263:T$279,$F1324)*$D1324*INDEX(T$23:T$30,$E1324)</f>
        <v/>
      </c>
      <c r="U1324" s="36">
        <f>INDEX(U$263:U$279,$F1324)*$D1324*INDEX(U$23:U$30,$E1324)</f>
        <v/>
      </c>
      <c r="V1324" s="36">
        <f>INDEX(V$263:V$279,$F1324)*$D1324*INDEX(V$23:V$30,$E1324)</f>
        <v/>
      </c>
      <c r="W1324" s="36">
        <f>INDEX(W$263:W$279,$F1324)*$D1324*INDEX(W$23:W$30,$E1324)</f>
        <v/>
      </c>
      <c r="X1324" s="36">
        <f>INDEX(X$263:X$279,$F1324)*$D1324*INDEX(X$23:X$30,$E1324)</f>
        <v/>
      </c>
      <c r="Y1324" s="36">
        <f>INDEX(Y$263:Y$279,$F1324)*$D1324*INDEX(Y$23:Y$30,$E1324)</f>
        <v/>
      </c>
      <c r="Z1324" s="36">
        <f>INDEX(Z$263:Z$279,$F1324)*$D1324*INDEX(Z$23:Z$30,$E1324)</f>
        <v/>
      </c>
      <c r="AA1324" s="36">
        <f>INDEX(AA$263:AA$279,$F1324)*$D1324*INDEX(AA$23:AA$30,$E1324)</f>
        <v/>
      </c>
      <c r="AB1324" s="36">
        <f>INDEX(AB$263:AB$279,$F1324)*$D1324*INDEX(AB$23:AB$30,$E1324)</f>
        <v/>
      </c>
      <c r="AC1324" s="36">
        <f>INDEX(AC$263:AC$279,$F1324)*$D1324*INDEX(AC$23:AC$30,$E1324)</f>
        <v/>
      </c>
      <c r="AD1324" s="36">
        <f>INDEX(AD$263:AD$279,$F1324)*$D1324*INDEX(AD$23:AD$30,$E1324)</f>
        <v/>
      </c>
      <c r="AF1324" s="11">
        <f>CodePrefix&amp;$A1324&amp;IF($C1324="","","."&amp;$C1324&amp;"."&amp;$B1324)&amp;INDEX(VarEnd,MATCH($A1324,VarKey,0))&amp;AF$5</f>
        <v/>
      </c>
      <c r="AG1324" s="37">
        <f>INDEX(AG$263:AG$279,$F1324)*$D1324*INDEX(AG$23:AG$30,$E1324)</f>
        <v/>
      </c>
      <c r="AH1324" s="36">
        <f>INDEX(AH$263:AH$279,$F1324)*$D1324*INDEX(AH$23:AH$30,$E1324)</f>
        <v/>
      </c>
      <c r="AI1324" s="36">
        <f>INDEX(AI$263:AI$279,$F1324)*$D1324*INDEX(AI$23:AI$30,$E1324)</f>
        <v/>
      </c>
      <c r="AJ1324" s="36">
        <f>INDEX(AJ$263:AJ$279,$F1324)*$D1324*INDEX(AJ$23:AJ$30,$E1324)</f>
        <v/>
      </c>
      <c r="AK1324" s="36">
        <f>INDEX(AK$263:AK$279,$F1324)*$D1324*INDEX(AK$23:AK$30,$E1324)</f>
        <v/>
      </c>
      <c r="AL1324" s="36">
        <f>INDEX(AL$263:AL$279,$F1324)*$D1324*INDEX(AL$23:AL$30,$E1324)</f>
        <v/>
      </c>
      <c r="AM1324" s="36">
        <f>INDEX(AM$263:AM$279,$F1324)*$D1324*INDEX(AM$23:AM$30,$E1324)</f>
        <v/>
      </c>
      <c r="AN1324" s="36">
        <f>INDEX(AN$263:AN$279,$F1324)*$D1324*INDEX(AN$23:AN$30,$E1324)</f>
        <v/>
      </c>
      <c r="AO1324" s="36">
        <f>INDEX(AO$263:AO$279,$F1324)*$D1324*INDEX(AO$23:AO$30,$E1324)</f>
        <v/>
      </c>
      <c r="AP1324" s="36">
        <f>INDEX(AP$263:AP$279,$F1324)*$D1324*INDEX(AP$23:AP$30,$E1324)</f>
        <v/>
      </c>
      <c r="AQ1324" s="36">
        <f>INDEX(AQ$263:AQ$279,$F1324)*$D1324*INDEX(AQ$23:AQ$30,$E1324)</f>
        <v/>
      </c>
      <c r="AR1324" s="36">
        <f>INDEX(AR$263:AR$279,$F1324)*$D1324*INDEX(AR$23:AR$30,$E1324)</f>
        <v/>
      </c>
      <c r="AS1324" s="36">
        <f>INDEX(AS$263:AS$279,$F1324)*$D1324*INDEX(AS$23:AS$30,$E1324)</f>
        <v/>
      </c>
      <c r="AT1324" s="36">
        <f>INDEX(AT$263:AT$279,$F1324)*$D1324*INDEX(AT$23:AT$30,$E1324)</f>
        <v/>
      </c>
      <c r="AU1324" s="36">
        <f>INDEX(AU$263:AU$279,$F1324)*$D1324*INDEX(AU$23:AU$30,$E1324)</f>
        <v/>
      </c>
      <c r="AV1324" s="36">
        <f>INDEX(AV$263:AV$279,$F1324)*$D1324*INDEX(AV$23:AV$30,$E1324)</f>
        <v/>
      </c>
      <c r="AW1324" s="36">
        <f>INDEX(AW$263:AW$279,$F1324)*$D1324*INDEX(AW$23:AW$30,$E1324)</f>
        <v/>
      </c>
      <c r="AX1324" s="36">
        <f>INDEX(AX$263:AX$279,$F1324)*$D1324*INDEX(AX$23:AX$30,$E1324)</f>
        <v/>
      </c>
      <c r="AY1324" s="36">
        <f>INDEX(AY$263:AY$279,$F1324)*$D1324*INDEX(AY$23:AY$30,$E1324)</f>
        <v/>
      </c>
    </row>
    <row r="1325" hidden="1" outlineLevel="2">
      <c r="A1325" s="14" t="inlineStr">
        <is>
          <t>ctxnew</t>
        </is>
      </c>
      <c r="B1325" s="14" t="inlineStr">
        <is>
          <t>bio</t>
        </is>
      </c>
      <c r="C1325" s="14" t="inlineStr">
        <is>
          <t>res</t>
        </is>
      </c>
      <c r="D1325" s="36">
        <f>INDEX(Inputs!$W$5:$W$132,MATCH($B1325&amp;"|"&amp;$C1325,Inputs!$A$5:$A$132,0))</f>
        <v/>
      </c>
      <c r="E1325" s="36">
        <f>INDEX(Inputs!$L$5:$L$132,MATCH($B1325&amp;"|"&amp;$C1325,Inputs!$A$5:$A$132,0))</f>
        <v/>
      </c>
      <c r="F1325" s="36">
        <f>INDEX(Inputs!$M$5:$M$132,MATCH($B1325&amp;"|"&amp;$C1325,Inputs!$A$5:$A$132,0))</f>
        <v/>
      </c>
      <c r="G1325" s="35" t="n"/>
      <c r="H1325" s="14">
        <f>INDEX(VarLab,MATCH($A1325,VarKey,0))&amp;INDEX(MemLab,MATCH($C1325&amp;"|"&amp;$B1325,MemKey,0))</f>
        <v/>
      </c>
      <c r="I1325" s="14">
        <f>INDEX(VarUnit,MATCH($A1325,VarKey,0))</f>
        <v/>
      </c>
      <c r="J1325" s="14">
        <f>INDEX(VarSrc,MATCH($A1325,VarKey,0))</f>
        <v/>
      </c>
      <c r="K1325" s="11">
        <f>CodePrefix&amp;$A1325&amp;IF($C1325="","","."&amp;$C1325&amp;"."&amp;$B1325)&amp;INDEX(VarEnd,MATCH($A1325,VarKey,0))&amp;K$5</f>
        <v/>
      </c>
      <c r="L1325" s="37">
        <f>INDEX(L$263:L$279,$F1325)*$D1325*INDEX(L$23:L$30,$E1325)</f>
        <v/>
      </c>
      <c r="M1325" s="36">
        <f>INDEX(M$263:M$279,$F1325)*$D1325*INDEX(M$23:M$30,$E1325)</f>
        <v/>
      </c>
      <c r="N1325" s="36">
        <f>INDEX(N$263:N$279,$F1325)*$D1325*INDEX(N$23:N$30,$E1325)</f>
        <v/>
      </c>
      <c r="O1325" s="36">
        <f>INDEX(O$263:O$279,$F1325)*$D1325*INDEX(O$23:O$30,$E1325)</f>
        <v/>
      </c>
      <c r="P1325" s="36">
        <f>INDEX(P$263:P$279,$F1325)*$D1325*INDEX(P$23:P$30,$E1325)</f>
        <v/>
      </c>
      <c r="Q1325" s="36">
        <f>INDEX(Q$263:Q$279,$F1325)*$D1325*INDEX(Q$23:Q$30,$E1325)</f>
        <v/>
      </c>
      <c r="R1325" s="36">
        <f>INDEX(R$263:R$279,$F1325)*$D1325*INDEX(R$23:R$30,$E1325)</f>
        <v/>
      </c>
      <c r="S1325" s="36">
        <f>INDEX(S$263:S$279,$F1325)*$D1325*INDEX(S$23:S$30,$E1325)</f>
        <v/>
      </c>
      <c r="T1325" s="36">
        <f>INDEX(T$263:T$279,$F1325)*$D1325*INDEX(T$23:T$30,$E1325)</f>
        <v/>
      </c>
      <c r="U1325" s="36">
        <f>INDEX(U$263:U$279,$F1325)*$D1325*INDEX(U$23:U$30,$E1325)</f>
        <v/>
      </c>
      <c r="V1325" s="36">
        <f>INDEX(V$263:V$279,$F1325)*$D1325*INDEX(V$23:V$30,$E1325)</f>
        <v/>
      </c>
      <c r="W1325" s="36">
        <f>INDEX(W$263:W$279,$F1325)*$D1325*INDEX(W$23:W$30,$E1325)</f>
        <v/>
      </c>
      <c r="X1325" s="36">
        <f>INDEX(X$263:X$279,$F1325)*$D1325*INDEX(X$23:X$30,$E1325)</f>
        <v/>
      </c>
      <c r="Y1325" s="36">
        <f>INDEX(Y$263:Y$279,$F1325)*$D1325*INDEX(Y$23:Y$30,$E1325)</f>
        <v/>
      </c>
      <c r="Z1325" s="36">
        <f>INDEX(Z$263:Z$279,$F1325)*$D1325*INDEX(Z$23:Z$30,$E1325)</f>
        <v/>
      </c>
      <c r="AA1325" s="36">
        <f>INDEX(AA$263:AA$279,$F1325)*$D1325*INDEX(AA$23:AA$30,$E1325)</f>
        <v/>
      </c>
      <c r="AB1325" s="36">
        <f>INDEX(AB$263:AB$279,$F1325)*$D1325*INDEX(AB$23:AB$30,$E1325)</f>
        <v/>
      </c>
      <c r="AC1325" s="36">
        <f>INDEX(AC$263:AC$279,$F1325)*$D1325*INDEX(AC$23:AC$30,$E1325)</f>
        <v/>
      </c>
      <c r="AD1325" s="36">
        <f>INDEX(AD$263:AD$279,$F1325)*$D1325*INDEX(AD$23:AD$30,$E1325)</f>
        <v/>
      </c>
      <c r="AF1325" s="11">
        <f>CodePrefix&amp;$A1325&amp;IF($C1325="","","."&amp;$C1325&amp;"."&amp;$B1325)&amp;INDEX(VarEnd,MATCH($A1325,VarKey,0))&amp;AF$5</f>
        <v/>
      </c>
      <c r="AG1325" s="37">
        <f>INDEX(AG$263:AG$279,$F1325)*$D1325*INDEX(AG$23:AG$30,$E1325)</f>
        <v/>
      </c>
      <c r="AH1325" s="36">
        <f>INDEX(AH$263:AH$279,$F1325)*$D1325*INDEX(AH$23:AH$30,$E1325)</f>
        <v/>
      </c>
      <c r="AI1325" s="36">
        <f>INDEX(AI$263:AI$279,$F1325)*$D1325*INDEX(AI$23:AI$30,$E1325)</f>
        <v/>
      </c>
      <c r="AJ1325" s="36">
        <f>INDEX(AJ$263:AJ$279,$F1325)*$D1325*INDEX(AJ$23:AJ$30,$E1325)</f>
        <v/>
      </c>
      <c r="AK1325" s="36">
        <f>INDEX(AK$263:AK$279,$F1325)*$D1325*INDEX(AK$23:AK$30,$E1325)</f>
        <v/>
      </c>
      <c r="AL1325" s="36">
        <f>INDEX(AL$263:AL$279,$F1325)*$D1325*INDEX(AL$23:AL$30,$E1325)</f>
        <v/>
      </c>
      <c r="AM1325" s="36">
        <f>INDEX(AM$263:AM$279,$F1325)*$D1325*INDEX(AM$23:AM$30,$E1325)</f>
        <v/>
      </c>
      <c r="AN1325" s="36">
        <f>INDEX(AN$263:AN$279,$F1325)*$D1325*INDEX(AN$23:AN$30,$E1325)</f>
        <v/>
      </c>
      <c r="AO1325" s="36">
        <f>INDEX(AO$263:AO$279,$F1325)*$D1325*INDEX(AO$23:AO$30,$E1325)</f>
        <v/>
      </c>
      <c r="AP1325" s="36">
        <f>INDEX(AP$263:AP$279,$F1325)*$D1325*INDEX(AP$23:AP$30,$E1325)</f>
        <v/>
      </c>
      <c r="AQ1325" s="36">
        <f>INDEX(AQ$263:AQ$279,$F1325)*$D1325*INDEX(AQ$23:AQ$30,$E1325)</f>
        <v/>
      </c>
      <c r="AR1325" s="36">
        <f>INDEX(AR$263:AR$279,$F1325)*$D1325*INDEX(AR$23:AR$30,$E1325)</f>
        <v/>
      </c>
      <c r="AS1325" s="36">
        <f>INDEX(AS$263:AS$279,$F1325)*$D1325*INDEX(AS$23:AS$30,$E1325)</f>
        <v/>
      </c>
      <c r="AT1325" s="36">
        <f>INDEX(AT$263:AT$279,$F1325)*$D1325*INDEX(AT$23:AT$30,$E1325)</f>
        <v/>
      </c>
      <c r="AU1325" s="36">
        <f>INDEX(AU$263:AU$279,$F1325)*$D1325*INDEX(AU$23:AU$30,$E1325)</f>
        <v/>
      </c>
      <c r="AV1325" s="36">
        <f>INDEX(AV$263:AV$279,$F1325)*$D1325*INDEX(AV$23:AV$30,$E1325)</f>
        <v/>
      </c>
      <c r="AW1325" s="36">
        <f>INDEX(AW$263:AW$279,$F1325)*$D1325*INDEX(AW$23:AW$30,$E1325)</f>
        <v/>
      </c>
      <c r="AX1325" s="36">
        <f>INDEX(AX$263:AX$279,$F1325)*$D1325*INDEX(AX$23:AX$30,$E1325)</f>
        <v/>
      </c>
      <c r="AY1325" s="36">
        <f>INDEX(AY$263:AY$279,$F1325)*$D1325*INDEX(AY$23:AY$30,$E1325)</f>
        <v/>
      </c>
    </row>
    <row r="1326" hidden="1" outlineLevel="2"/>
    <row r="1327" hidden="1" outlineLevel="2">
      <c r="A1327" s="14" t="inlineStr">
        <is>
          <t>ets</t>
        </is>
      </c>
      <c r="B1327" s="14" t="inlineStr">
        <is>
          <t>coa</t>
        </is>
      </c>
      <c r="C1327" s="14" t="inlineStr">
        <is>
          <t>res</t>
        </is>
      </c>
      <c r="D1327" s="36">
        <f>INDEX(Inputs!$W$5:$W$132,MATCH($B1327&amp;"|"&amp;$C1327,Inputs!$A$5:$A$132,0))</f>
        <v/>
      </c>
      <c r="E1327" s="36">
        <f>INDEX(Inputs!$M$5:$M$132,MATCH($B1327&amp;"|"&amp;$C1327,Inputs!$A$5:$A$132,0))</f>
        <v/>
      </c>
      <c r="F1327" s="35" t="n"/>
      <c r="G1327" s="35" t="n"/>
      <c r="H1327" s="14">
        <f>INDEX(VarLab,MATCH($A1327,VarKey,0))&amp;INDEX(MemLab,MATCH($C1327&amp;"|"&amp;$B1327,MemKey,0))</f>
        <v/>
      </c>
      <c r="I1327" s="14">
        <f>INDEX(VarUnit,MATCH($A1327,VarKey,0))</f>
        <v/>
      </c>
      <c r="J1327" s="14">
        <f>INDEX(VarSrc,MATCH($A1327,VarKey,0))</f>
        <v/>
      </c>
      <c r="K1327" s="11">
        <f>CodePrefix&amp;$A1327&amp;IF($C1327="","","."&amp;$C1327&amp;"."&amp;$B1327)&amp;INDEX(VarEnd,MATCH($A1327,VarKey,0))&amp;K$5</f>
        <v/>
      </c>
      <c r="L1327" s="37">
        <f>INDEX(L$280:L$296,$E1327)*$D1327</f>
        <v/>
      </c>
      <c r="M1327" s="36">
        <f>INDEX(M$280:M$296,$E1327)*$D1327</f>
        <v/>
      </c>
      <c r="N1327" s="36">
        <f>INDEX(N$280:N$296,$E1327)*$D1327</f>
        <v/>
      </c>
      <c r="O1327" s="36">
        <f>INDEX(O$280:O$296,$E1327)*$D1327</f>
        <v/>
      </c>
      <c r="P1327" s="36">
        <f>INDEX(P$280:P$296,$E1327)*$D1327</f>
        <v/>
      </c>
      <c r="Q1327" s="36">
        <f>INDEX(Q$280:Q$296,$E1327)*$D1327</f>
        <v/>
      </c>
      <c r="R1327" s="36">
        <f>INDEX(R$280:R$296,$E1327)*$D1327</f>
        <v/>
      </c>
      <c r="S1327" s="36">
        <f>INDEX(S$280:S$296,$E1327)*$D1327</f>
        <v/>
      </c>
      <c r="T1327" s="36">
        <f>INDEX(T$280:T$296,$E1327)*$D1327</f>
        <v/>
      </c>
      <c r="U1327" s="36">
        <f>INDEX(U$280:U$296,$E1327)*$D1327</f>
        <v/>
      </c>
      <c r="V1327" s="36">
        <f>INDEX(V$280:V$296,$E1327)*$D1327</f>
        <v/>
      </c>
      <c r="W1327" s="36">
        <f>INDEX(W$280:W$296,$E1327)*$D1327</f>
        <v/>
      </c>
      <c r="X1327" s="36">
        <f>INDEX(X$280:X$296,$E1327)*$D1327</f>
        <v/>
      </c>
      <c r="Y1327" s="36">
        <f>INDEX(Y$280:Y$296,$E1327)*$D1327</f>
        <v/>
      </c>
      <c r="Z1327" s="36">
        <f>INDEX(Z$280:Z$296,$E1327)*$D1327</f>
        <v/>
      </c>
      <c r="AA1327" s="36">
        <f>INDEX(AA$280:AA$296,$E1327)*$D1327</f>
        <v/>
      </c>
      <c r="AB1327" s="36">
        <f>INDEX(AB$280:AB$296,$E1327)*$D1327</f>
        <v/>
      </c>
      <c r="AC1327" s="36">
        <f>INDEX(AC$280:AC$296,$E1327)*$D1327</f>
        <v/>
      </c>
      <c r="AD1327" s="36">
        <f>INDEX(AD$280:AD$296,$E1327)*$D1327</f>
        <v/>
      </c>
      <c r="AF1327" s="11">
        <f>CodePrefix&amp;$A1327&amp;IF($C1327="","","."&amp;$C1327&amp;"."&amp;$B1327)&amp;INDEX(VarEnd,MATCH($A1327,VarKey,0))&amp;AF$5</f>
        <v/>
      </c>
      <c r="AG1327" s="37">
        <f>INDEX(AG$280:AG$296,$E1327)*$D1327</f>
        <v/>
      </c>
      <c r="AH1327" s="36">
        <f>INDEX(AH$280:AH$296,$E1327)*$D1327</f>
        <v/>
      </c>
      <c r="AI1327" s="36">
        <f>INDEX(AI$280:AI$296,$E1327)*$D1327</f>
        <v/>
      </c>
      <c r="AJ1327" s="36">
        <f>INDEX(AJ$280:AJ$296,$E1327)*$D1327</f>
        <v/>
      </c>
      <c r="AK1327" s="36">
        <f>INDEX(AK$280:AK$296,$E1327)*$D1327</f>
        <v/>
      </c>
      <c r="AL1327" s="36">
        <f>INDEX(AL$280:AL$296,$E1327)*$D1327</f>
        <v/>
      </c>
      <c r="AM1327" s="36">
        <f>INDEX(AM$280:AM$296,$E1327)*$D1327</f>
        <v/>
      </c>
      <c r="AN1327" s="36">
        <f>INDEX(AN$280:AN$296,$E1327)*$D1327</f>
        <v/>
      </c>
      <c r="AO1327" s="36">
        <f>INDEX(AO$280:AO$296,$E1327)*$D1327</f>
        <v/>
      </c>
      <c r="AP1327" s="36">
        <f>INDEX(AP$280:AP$296,$E1327)*$D1327</f>
        <v/>
      </c>
      <c r="AQ1327" s="36">
        <f>INDEX(AQ$280:AQ$296,$E1327)*$D1327</f>
        <v/>
      </c>
      <c r="AR1327" s="36">
        <f>INDEX(AR$280:AR$296,$E1327)*$D1327</f>
        <v/>
      </c>
      <c r="AS1327" s="36">
        <f>INDEX(AS$280:AS$296,$E1327)*$D1327</f>
        <v/>
      </c>
      <c r="AT1327" s="36">
        <f>INDEX(AT$280:AT$296,$E1327)*$D1327</f>
        <v/>
      </c>
      <c r="AU1327" s="36">
        <f>INDEX(AU$280:AU$296,$E1327)*$D1327</f>
        <v/>
      </c>
      <c r="AV1327" s="36">
        <f>INDEX(AV$280:AV$296,$E1327)*$D1327</f>
        <v/>
      </c>
      <c r="AW1327" s="36">
        <f>INDEX(AW$280:AW$296,$E1327)*$D1327</f>
        <v/>
      </c>
      <c r="AX1327" s="36">
        <f>INDEX(AX$280:AX$296,$E1327)*$D1327</f>
        <v/>
      </c>
      <c r="AY1327" s="36">
        <f>INDEX(AY$280:AY$296,$E1327)*$D1327</f>
        <v/>
      </c>
    </row>
    <row r="1328" hidden="1" outlineLevel="2">
      <c r="A1328" s="14" t="inlineStr">
        <is>
          <t>ets</t>
        </is>
      </c>
      <c r="B1328" s="14" t="inlineStr">
        <is>
          <t>nga</t>
        </is>
      </c>
      <c r="C1328" s="14" t="inlineStr">
        <is>
          <t>res</t>
        </is>
      </c>
      <c r="D1328" s="36">
        <f>INDEX(Inputs!$W$5:$W$132,MATCH($B1328&amp;"|"&amp;$C1328,Inputs!$A$5:$A$132,0))</f>
        <v/>
      </c>
      <c r="E1328" s="36">
        <f>INDEX(Inputs!$M$5:$M$132,MATCH($B1328&amp;"|"&amp;$C1328,Inputs!$A$5:$A$132,0))</f>
        <v/>
      </c>
      <c r="F1328" s="35" t="n"/>
      <c r="G1328" s="35" t="n"/>
      <c r="H1328" s="14">
        <f>INDEX(VarLab,MATCH($A1328,VarKey,0))&amp;INDEX(MemLab,MATCH($C1328&amp;"|"&amp;$B1328,MemKey,0))</f>
        <v/>
      </c>
      <c r="I1328" s="14">
        <f>INDEX(VarUnit,MATCH($A1328,VarKey,0))</f>
        <v/>
      </c>
      <c r="J1328" s="14">
        <f>INDEX(VarSrc,MATCH($A1328,VarKey,0))</f>
        <v/>
      </c>
      <c r="K1328" s="11">
        <f>CodePrefix&amp;$A1328&amp;IF($C1328="","","."&amp;$C1328&amp;"."&amp;$B1328)&amp;INDEX(VarEnd,MATCH($A1328,VarKey,0))&amp;K$5</f>
        <v/>
      </c>
      <c r="L1328" s="37">
        <f>INDEX(L$280:L$296,$E1328)*$D1328</f>
        <v/>
      </c>
      <c r="M1328" s="36">
        <f>INDEX(M$280:M$296,$E1328)*$D1328</f>
        <v/>
      </c>
      <c r="N1328" s="36">
        <f>INDEX(N$280:N$296,$E1328)*$D1328</f>
        <v/>
      </c>
      <c r="O1328" s="36">
        <f>INDEX(O$280:O$296,$E1328)*$D1328</f>
        <v/>
      </c>
      <c r="P1328" s="36">
        <f>INDEX(P$280:P$296,$E1328)*$D1328</f>
        <v/>
      </c>
      <c r="Q1328" s="36">
        <f>INDEX(Q$280:Q$296,$E1328)*$D1328</f>
        <v/>
      </c>
      <c r="R1328" s="36">
        <f>INDEX(R$280:R$296,$E1328)*$D1328</f>
        <v/>
      </c>
      <c r="S1328" s="36">
        <f>INDEX(S$280:S$296,$E1328)*$D1328</f>
        <v/>
      </c>
      <c r="T1328" s="36">
        <f>INDEX(T$280:T$296,$E1328)*$D1328</f>
        <v/>
      </c>
      <c r="U1328" s="36">
        <f>INDEX(U$280:U$296,$E1328)*$D1328</f>
        <v/>
      </c>
      <c r="V1328" s="36">
        <f>INDEX(V$280:V$296,$E1328)*$D1328</f>
        <v/>
      </c>
      <c r="W1328" s="36">
        <f>INDEX(W$280:W$296,$E1328)*$D1328</f>
        <v/>
      </c>
      <c r="X1328" s="36">
        <f>INDEX(X$280:X$296,$E1328)*$D1328</f>
        <v/>
      </c>
      <c r="Y1328" s="36">
        <f>INDEX(Y$280:Y$296,$E1328)*$D1328</f>
        <v/>
      </c>
      <c r="Z1328" s="36">
        <f>INDEX(Z$280:Z$296,$E1328)*$D1328</f>
        <v/>
      </c>
      <c r="AA1328" s="36">
        <f>INDEX(AA$280:AA$296,$E1328)*$D1328</f>
        <v/>
      </c>
      <c r="AB1328" s="36">
        <f>INDEX(AB$280:AB$296,$E1328)*$D1328</f>
        <v/>
      </c>
      <c r="AC1328" s="36">
        <f>INDEX(AC$280:AC$296,$E1328)*$D1328</f>
        <v/>
      </c>
      <c r="AD1328" s="36">
        <f>INDEX(AD$280:AD$296,$E1328)*$D1328</f>
        <v/>
      </c>
      <c r="AF1328" s="11">
        <f>CodePrefix&amp;$A1328&amp;IF($C1328="","","."&amp;$C1328&amp;"."&amp;$B1328)&amp;INDEX(VarEnd,MATCH($A1328,VarKey,0))&amp;AF$5</f>
        <v/>
      </c>
      <c r="AG1328" s="37">
        <f>INDEX(AG$280:AG$296,$E1328)*$D1328</f>
        <v/>
      </c>
      <c r="AH1328" s="36">
        <f>INDEX(AH$280:AH$296,$E1328)*$D1328</f>
        <v/>
      </c>
      <c r="AI1328" s="36">
        <f>INDEX(AI$280:AI$296,$E1328)*$D1328</f>
        <v/>
      </c>
      <c r="AJ1328" s="36">
        <f>INDEX(AJ$280:AJ$296,$E1328)*$D1328</f>
        <v/>
      </c>
      <c r="AK1328" s="36">
        <f>INDEX(AK$280:AK$296,$E1328)*$D1328</f>
        <v/>
      </c>
      <c r="AL1328" s="36">
        <f>INDEX(AL$280:AL$296,$E1328)*$D1328</f>
        <v/>
      </c>
      <c r="AM1328" s="36">
        <f>INDEX(AM$280:AM$296,$E1328)*$D1328</f>
        <v/>
      </c>
      <c r="AN1328" s="36">
        <f>INDEX(AN$280:AN$296,$E1328)*$D1328</f>
        <v/>
      </c>
      <c r="AO1328" s="36">
        <f>INDEX(AO$280:AO$296,$E1328)*$D1328</f>
        <v/>
      </c>
      <c r="AP1328" s="36">
        <f>INDEX(AP$280:AP$296,$E1328)*$D1328</f>
        <v/>
      </c>
      <c r="AQ1328" s="36">
        <f>INDEX(AQ$280:AQ$296,$E1328)*$D1328</f>
        <v/>
      </c>
      <c r="AR1328" s="36">
        <f>INDEX(AR$280:AR$296,$E1328)*$D1328</f>
        <v/>
      </c>
      <c r="AS1328" s="36">
        <f>INDEX(AS$280:AS$296,$E1328)*$D1328</f>
        <v/>
      </c>
      <c r="AT1328" s="36">
        <f>INDEX(AT$280:AT$296,$E1328)*$D1328</f>
        <v/>
      </c>
      <c r="AU1328" s="36">
        <f>INDEX(AU$280:AU$296,$E1328)*$D1328</f>
        <v/>
      </c>
      <c r="AV1328" s="36">
        <f>INDEX(AV$280:AV$296,$E1328)*$D1328</f>
        <v/>
      </c>
      <c r="AW1328" s="36">
        <f>INDEX(AW$280:AW$296,$E1328)*$D1328</f>
        <v/>
      </c>
      <c r="AX1328" s="36">
        <f>INDEX(AX$280:AX$296,$E1328)*$D1328</f>
        <v/>
      </c>
      <c r="AY1328" s="36">
        <f>INDEX(AY$280:AY$296,$E1328)*$D1328</f>
        <v/>
      </c>
    </row>
    <row r="1329" hidden="1" outlineLevel="2">
      <c r="A1329" s="14" t="inlineStr">
        <is>
          <t>ets</t>
        </is>
      </c>
      <c r="B1329" s="14" t="inlineStr">
        <is>
          <t>gso</t>
        </is>
      </c>
      <c r="C1329" s="14" t="inlineStr">
        <is>
          <t>res</t>
        </is>
      </c>
      <c r="D1329" s="36">
        <f>INDEX(Inputs!$W$5:$W$132,MATCH($B1329&amp;"|"&amp;$C1329,Inputs!$A$5:$A$132,0))</f>
        <v/>
      </c>
      <c r="E1329" s="36">
        <f>INDEX(Inputs!$M$5:$M$132,MATCH($B1329&amp;"|"&amp;$C1329,Inputs!$A$5:$A$132,0))</f>
        <v/>
      </c>
      <c r="F1329" s="35" t="n"/>
      <c r="G1329" s="35" t="n"/>
      <c r="H1329" s="14">
        <f>INDEX(VarLab,MATCH($A1329,VarKey,0))&amp;INDEX(MemLab,MATCH($C1329&amp;"|"&amp;$B1329,MemKey,0))</f>
        <v/>
      </c>
      <c r="I1329" s="14">
        <f>INDEX(VarUnit,MATCH($A1329,VarKey,0))</f>
        <v/>
      </c>
      <c r="J1329" s="14">
        <f>INDEX(VarSrc,MATCH($A1329,VarKey,0))</f>
        <v/>
      </c>
      <c r="K1329" s="11">
        <f>CodePrefix&amp;$A1329&amp;IF($C1329="","","."&amp;$C1329&amp;"."&amp;$B1329)&amp;INDEX(VarEnd,MATCH($A1329,VarKey,0))&amp;K$5</f>
        <v/>
      </c>
      <c r="L1329" s="37">
        <f>INDEX(L$280:L$296,$E1329)*$D1329</f>
        <v/>
      </c>
      <c r="M1329" s="36">
        <f>INDEX(M$280:M$296,$E1329)*$D1329</f>
        <v/>
      </c>
      <c r="N1329" s="36">
        <f>INDEX(N$280:N$296,$E1329)*$D1329</f>
        <v/>
      </c>
      <c r="O1329" s="36">
        <f>INDEX(O$280:O$296,$E1329)*$D1329</f>
        <v/>
      </c>
      <c r="P1329" s="36">
        <f>INDEX(P$280:P$296,$E1329)*$D1329</f>
        <v/>
      </c>
      <c r="Q1329" s="36">
        <f>INDEX(Q$280:Q$296,$E1329)*$D1329</f>
        <v/>
      </c>
      <c r="R1329" s="36">
        <f>INDEX(R$280:R$296,$E1329)*$D1329</f>
        <v/>
      </c>
      <c r="S1329" s="36">
        <f>INDEX(S$280:S$296,$E1329)*$D1329</f>
        <v/>
      </c>
      <c r="T1329" s="36">
        <f>INDEX(T$280:T$296,$E1329)*$D1329</f>
        <v/>
      </c>
      <c r="U1329" s="36">
        <f>INDEX(U$280:U$296,$E1329)*$D1329</f>
        <v/>
      </c>
      <c r="V1329" s="36">
        <f>INDEX(V$280:V$296,$E1329)*$D1329</f>
        <v/>
      </c>
      <c r="W1329" s="36">
        <f>INDEX(W$280:W$296,$E1329)*$D1329</f>
        <v/>
      </c>
      <c r="X1329" s="36">
        <f>INDEX(X$280:X$296,$E1329)*$D1329</f>
        <v/>
      </c>
      <c r="Y1329" s="36">
        <f>INDEX(Y$280:Y$296,$E1329)*$D1329</f>
        <v/>
      </c>
      <c r="Z1329" s="36">
        <f>INDEX(Z$280:Z$296,$E1329)*$D1329</f>
        <v/>
      </c>
      <c r="AA1329" s="36">
        <f>INDEX(AA$280:AA$296,$E1329)*$D1329</f>
        <v/>
      </c>
      <c r="AB1329" s="36">
        <f>INDEX(AB$280:AB$296,$E1329)*$D1329</f>
        <v/>
      </c>
      <c r="AC1329" s="36">
        <f>INDEX(AC$280:AC$296,$E1329)*$D1329</f>
        <v/>
      </c>
      <c r="AD1329" s="36">
        <f>INDEX(AD$280:AD$296,$E1329)*$D1329</f>
        <v/>
      </c>
      <c r="AF1329" s="11">
        <f>CodePrefix&amp;$A1329&amp;IF($C1329="","","."&amp;$C1329&amp;"."&amp;$B1329)&amp;INDEX(VarEnd,MATCH($A1329,VarKey,0))&amp;AF$5</f>
        <v/>
      </c>
      <c r="AG1329" s="37">
        <f>INDEX(AG$280:AG$296,$E1329)*$D1329</f>
        <v/>
      </c>
      <c r="AH1329" s="36">
        <f>INDEX(AH$280:AH$296,$E1329)*$D1329</f>
        <v/>
      </c>
      <c r="AI1329" s="36">
        <f>INDEX(AI$280:AI$296,$E1329)*$D1329</f>
        <v/>
      </c>
      <c r="AJ1329" s="36">
        <f>INDEX(AJ$280:AJ$296,$E1329)*$D1329</f>
        <v/>
      </c>
      <c r="AK1329" s="36">
        <f>INDEX(AK$280:AK$296,$E1329)*$D1329</f>
        <v/>
      </c>
      <c r="AL1329" s="36">
        <f>INDEX(AL$280:AL$296,$E1329)*$D1329</f>
        <v/>
      </c>
      <c r="AM1329" s="36">
        <f>INDEX(AM$280:AM$296,$E1329)*$D1329</f>
        <v/>
      </c>
      <c r="AN1329" s="36">
        <f>INDEX(AN$280:AN$296,$E1329)*$D1329</f>
        <v/>
      </c>
      <c r="AO1329" s="36">
        <f>INDEX(AO$280:AO$296,$E1329)*$D1329</f>
        <v/>
      </c>
      <c r="AP1329" s="36">
        <f>INDEX(AP$280:AP$296,$E1329)*$D1329</f>
        <v/>
      </c>
      <c r="AQ1329" s="36">
        <f>INDEX(AQ$280:AQ$296,$E1329)*$D1329</f>
        <v/>
      </c>
      <c r="AR1329" s="36">
        <f>INDEX(AR$280:AR$296,$E1329)*$D1329</f>
        <v/>
      </c>
      <c r="AS1329" s="36">
        <f>INDEX(AS$280:AS$296,$E1329)*$D1329</f>
        <v/>
      </c>
      <c r="AT1329" s="36">
        <f>INDEX(AT$280:AT$296,$E1329)*$D1329</f>
        <v/>
      </c>
      <c r="AU1329" s="36">
        <f>INDEX(AU$280:AU$296,$E1329)*$D1329</f>
        <v/>
      </c>
      <c r="AV1329" s="36">
        <f>INDEX(AV$280:AV$296,$E1329)*$D1329</f>
        <v/>
      </c>
      <c r="AW1329" s="36">
        <f>INDEX(AW$280:AW$296,$E1329)*$D1329</f>
        <v/>
      </c>
      <c r="AX1329" s="36">
        <f>INDEX(AX$280:AX$296,$E1329)*$D1329</f>
        <v/>
      </c>
      <c r="AY1329" s="36">
        <f>INDEX(AY$280:AY$296,$E1329)*$D1329</f>
        <v/>
      </c>
    </row>
    <row r="1330" hidden="1" outlineLevel="2">
      <c r="A1330" s="14" t="inlineStr">
        <is>
          <t>ets</t>
        </is>
      </c>
      <c r="B1330" s="14" t="inlineStr">
        <is>
          <t>die</t>
        </is>
      </c>
      <c r="C1330" s="14" t="inlineStr">
        <is>
          <t>res</t>
        </is>
      </c>
      <c r="D1330" s="36">
        <f>INDEX(Inputs!$W$5:$W$132,MATCH($B1330&amp;"|"&amp;$C1330,Inputs!$A$5:$A$132,0))</f>
        <v/>
      </c>
      <c r="E1330" s="36">
        <f>INDEX(Inputs!$M$5:$M$132,MATCH($B1330&amp;"|"&amp;$C1330,Inputs!$A$5:$A$132,0))</f>
        <v/>
      </c>
      <c r="F1330" s="35" t="n"/>
      <c r="G1330" s="35" t="n"/>
      <c r="H1330" s="14">
        <f>INDEX(VarLab,MATCH($A1330,VarKey,0))&amp;INDEX(MemLab,MATCH($C1330&amp;"|"&amp;$B1330,MemKey,0))</f>
        <v/>
      </c>
      <c r="I1330" s="14">
        <f>INDEX(VarUnit,MATCH($A1330,VarKey,0))</f>
        <v/>
      </c>
      <c r="J1330" s="14">
        <f>INDEX(VarSrc,MATCH($A1330,VarKey,0))</f>
        <v/>
      </c>
      <c r="K1330" s="11">
        <f>CodePrefix&amp;$A1330&amp;IF($C1330="","","."&amp;$C1330&amp;"."&amp;$B1330)&amp;INDEX(VarEnd,MATCH($A1330,VarKey,0))&amp;K$5</f>
        <v/>
      </c>
      <c r="L1330" s="37">
        <f>INDEX(L$280:L$296,$E1330)*$D1330</f>
        <v/>
      </c>
      <c r="M1330" s="36">
        <f>INDEX(M$280:M$296,$E1330)*$D1330</f>
        <v/>
      </c>
      <c r="N1330" s="36">
        <f>INDEX(N$280:N$296,$E1330)*$D1330</f>
        <v/>
      </c>
      <c r="O1330" s="36">
        <f>INDEX(O$280:O$296,$E1330)*$D1330</f>
        <v/>
      </c>
      <c r="P1330" s="36">
        <f>INDEX(P$280:P$296,$E1330)*$D1330</f>
        <v/>
      </c>
      <c r="Q1330" s="36">
        <f>INDEX(Q$280:Q$296,$E1330)*$D1330</f>
        <v/>
      </c>
      <c r="R1330" s="36">
        <f>INDEX(R$280:R$296,$E1330)*$D1330</f>
        <v/>
      </c>
      <c r="S1330" s="36">
        <f>INDEX(S$280:S$296,$E1330)*$D1330</f>
        <v/>
      </c>
      <c r="T1330" s="36">
        <f>INDEX(T$280:T$296,$E1330)*$D1330</f>
        <v/>
      </c>
      <c r="U1330" s="36">
        <f>INDEX(U$280:U$296,$E1330)*$D1330</f>
        <v/>
      </c>
      <c r="V1330" s="36">
        <f>INDEX(V$280:V$296,$E1330)*$D1330</f>
        <v/>
      </c>
      <c r="W1330" s="36">
        <f>INDEX(W$280:W$296,$E1330)*$D1330</f>
        <v/>
      </c>
      <c r="X1330" s="36">
        <f>INDEX(X$280:X$296,$E1330)*$D1330</f>
        <v/>
      </c>
      <c r="Y1330" s="36">
        <f>INDEX(Y$280:Y$296,$E1330)*$D1330</f>
        <v/>
      </c>
      <c r="Z1330" s="36">
        <f>INDEX(Z$280:Z$296,$E1330)*$D1330</f>
        <v/>
      </c>
      <c r="AA1330" s="36">
        <f>INDEX(AA$280:AA$296,$E1330)*$D1330</f>
        <v/>
      </c>
      <c r="AB1330" s="36">
        <f>INDEX(AB$280:AB$296,$E1330)*$D1330</f>
        <v/>
      </c>
      <c r="AC1330" s="36">
        <f>INDEX(AC$280:AC$296,$E1330)*$D1330</f>
        <v/>
      </c>
      <c r="AD1330" s="36">
        <f>INDEX(AD$280:AD$296,$E1330)*$D1330</f>
        <v/>
      </c>
      <c r="AF1330" s="11">
        <f>CodePrefix&amp;$A1330&amp;IF($C1330="","","."&amp;$C1330&amp;"."&amp;$B1330)&amp;INDEX(VarEnd,MATCH($A1330,VarKey,0))&amp;AF$5</f>
        <v/>
      </c>
      <c r="AG1330" s="37">
        <f>INDEX(AG$280:AG$296,$E1330)*$D1330</f>
        <v/>
      </c>
      <c r="AH1330" s="36">
        <f>INDEX(AH$280:AH$296,$E1330)*$D1330</f>
        <v/>
      </c>
      <c r="AI1330" s="36">
        <f>INDEX(AI$280:AI$296,$E1330)*$D1330</f>
        <v/>
      </c>
      <c r="AJ1330" s="36">
        <f>INDEX(AJ$280:AJ$296,$E1330)*$D1330</f>
        <v/>
      </c>
      <c r="AK1330" s="36">
        <f>INDEX(AK$280:AK$296,$E1330)*$D1330</f>
        <v/>
      </c>
      <c r="AL1330" s="36">
        <f>INDEX(AL$280:AL$296,$E1330)*$D1330</f>
        <v/>
      </c>
      <c r="AM1330" s="36">
        <f>INDEX(AM$280:AM$296,$E1330)*$D1330</f>
        <v/>
      </c>
      <c r="AN1330" s="36">
        <f>INDEX(AN$280:AN$296,$E1330)*$D1330</f>
        <v/>
      </c>
      <c r="AO1330" s="36">
        <f>INDEX(AO$280:AO$296,$E1330)*$D1330</f>
        <v/>
      </c>
      <c r="AP1330" s="36">
        <f>INDEX(AP$280:AP$296,$E1330)*$D1330</f>
        <v/>
      </c>
      <c r="AQ1330" s="36">
        <f>INDEX(AQ$280:AQ$296,$E1330)*$D1330</f>
        <v/>
      </c>
      <c r="AR1330" s="36">
        <f>INDEX(AR$280:AR$296,$E1330)*$D1330</f>
        <v/>
      </c>
      <c r="AS1330" s="36">
        <f>INDEX(AS$280:AS$296,$E1330)*$D1330</f>
        <v/>
      </c>
      <c r="AT1330" s="36">
        <f>INDEX(AT$280:AT$296,$E1330)*$D1330</f>
        <v/>
      </c>
      <c r="AU1330" s="36">
        <f>INDEX(AU$280:AU$296,$E1330)*$D1330</f>
        <v/>
      </c>
      <c r="AV1330" s="36">
        <f>INDEX(AV$280:AV$296,$E1330)*$D1330</f>
        <v/>
      </c>
      <c r="AW1330" s="36">
        <f>INDEX(AW$280:AW$296,$E1330)*$D1330</f>
        <v/>
      </c>
      <c r="AX1330" s="36">
        <f>INDEX(AX$280:AX$296,$E1330)*$D1330</f>
        <v/>
      </c>
      <c r="AY1330" s="36">
        <f>INDEX(AY$280:AY$296,$E1330)*$D1330</f>
        <v/>
      </c>
    </row>
    <row r="1331" hidden="1" outlineLevel="2">
      <c r="A1331" s="14" t="inlineStr">
        <is>
          <t>ets</t>
        </is>
      </c>
      <c r="B1331" s="14" t="inlineStr">
        <is>
          <t>lpg</t>
        </is>
      </c>
      <c r="C1331" s="14" t="inlineStr">
        <is>
          <t>res</t>
        </is>
      </c>
      <c r="D1331" s="36">
        <f>INDEX(Inputs!$W$5:$W$132,MATCH($B1331&amp;"|"&amp;$C1331,Inputs!$A$5:$A$132,0))</f>
        <v/>
      </c>
      <c r="E1331" s="36">
        <f>INDEX(Inputs!$M$5:$M$132,MATCH($B1331&amp;"|"&amp;$C1331,Inputs!$A$5:$A$132,0))</f>
        <v/>
      </c>
      <c r="F1331" s="35" t="n"/>
      <c r="G1331" s="35" t="n"/>
      <c r="H1331" s="14">
        <f>INDEX(VarLab,MATCH($A1331,VarKey,0))&amp;INDEX(MemLab,MATCH($C1331&amp;"|"&amp;$B1331,MemKey,0))</f>
        <v/>
      </c>
      <c r="I1331" s="14">
        <f>INDEX(VarUnit,MATCH($A1331,VarKey,0))</f>
        <v/>
      </c>
      <c r="J1331" s="14">
        <f>INDEX(VarSrc,MATCH($A1331,VarKey,0))</f>
        <v/>
      </c>
      <c r="K1331" s="11">
        <f>CodePrefix&amp;$A1331&amp;IF($C1331="","","."&amp;$C1331&amp;"."&amp;$B1331)&amp;INDEX(VarEnd,MATCH($A1331,VarKey,0))&amp;K$5</f>
        <v/>
      </c>
      <c r="L1331" s="37">
        <f>INDEX(L$280:L$296,$E1331)*$D1331</f>
        <v/>
      </c>
      <c r="M1331" s="36">
        <f>INDEX(M$280:M$296,$E1331)*$D1331</f>
        <v/>
      </c>
      <c r="N1331" s="36">
        <f>INDEX(N$280:N$296,$E1331)*$D1331</f>
        <v/>
      </c>
      <c r="O1331" s="36">
        <f>INDEX(O$280:O$296,$E1331)*$D1331</f>
        <v/>
      </c>
      <c r="P1331" s="36">
        <f>INDEX(P$280:P$296,$E1331)*$D1331</f>
        <v/>
      </c>
      <c r="Q1331" s="36">
        <f>INDEX(Q$280:Q$296,$E1331)*$D1331</f>
        <v/>
      </c>
      <c r="R1331" s="36">
        <f>INDEX(R$280:R$296,$E1331)*$D1331</f>
        <v/>
      </c>
      <c r="S1331" s="36">
        <f>INDEX(S$280:S$296,$E1331)*$D1331</f>
        <v/>
      </c>
      <c r="T1331" s="36">
        <f>INDEX(T$280:T$296,$E1331)*$D1331</f>
        <v/>
      </c>
      <c r="U1331" s="36">
        <f>INDEX(U$280:U$296,$E1331)*$D1331</f>
        <v/>
      </c>
      <c r="V1331" s="36">
        <f>INDEX(V$280:V$296,$E1331)*$D1331</f>
        <v/>
      </c>
      <c r="W1331" s="36">
        <f>INDEX(W$280:W$296,$E1331)*$D1331</f>
        <v/>
      </c>
      <c r="X1331" s="36">
        <f>INDEX(X$280:X$296,$E1331)*$D1331</f>
        <v/>
      </c>
      <c r="Y1331" s="36">
        <f>INDEX(Y$280:Y$296,$E1331)*$D1331</f>
        <v/>
      </c>
      <c r="Z1331" s="36">
        <f>INDEX(Z$280:Z$296,$E1331)*$D1331</f>
        <v/>
      </c>
      <c r="AA1331" s="36">
        <f>INDEX(AA$280:AA$296,$E1331)*$D1331</f>
        <v/>
      </c>
      <c r="AB1331" s="36">
        <f>INDEX(AB$280:AB$296,$E1331)*$D1331</f>
        <v/>
      </c>
      <c r="AC1331" s="36">
        <f>INDEX(AC$280:AC$296,$E1331)*$D1331</f>
        <v/>
      </c>
      <c r="AD1331" s="36">
        <f>INDEX(AD$280:AD$296,$E1331)*$D1331</f>
        <v/>
      </c>
      <c r="AF1331" s="11">
        <f>CodePrefix&amp;$A1331&amp;IF($C1331="","","."&amp;$C1331&amp;"."&amp;$B1331)&amp;INDEX(VarEnd,MATCH($A1331,VarKey,0))&amp;AF$5</f>
        <v/>
      </c>
      <c r="AG1331" s="37">
        <f>INDEX(AG$280:AG$296,$E1331)*$D1331</f>
        <v/>
      </c>
      <c r="AH1331" s="36">
        <f>INDEX(AH$280:AH$296,$E1331)*$D1331</f>
        <v/>
      </c>
      <c r="AI1331" s="36">
        <f>INDEX(AI$280:AI$296,$E1331)*$D1331</f>
        <v/>
      </c>
      <c r="AJ1331" s="36">
        <f>INDEX(AJ$280:AJ$296,$E1331)*$D1331</f>
        <v/>
      </c>
      <c r="AK1331" s="36">
        <f>INDEX(AK$280:AK$296,$E1331)*$D1331</f>
        <v/>
      </c>
      <c r="AL1331" s="36">
        <f>INDEX(AL$280:AL$296,$E1331)*$D1331</f>
        <v/>
      </c>
      <c r="AM1331" s="36">
        <f>INDEX(AM$280:AM$296,$E1331)*$D1331</f>
        <v/>
      </c>
      <c r="AN1331" s="36">
        <f>INDEX(AN$280:AN$296,$E1331)*$D1331</f>
        <v/>
      </c>
      <c r="AO1331" s="36">
        <f>INDEX(AO$280:AO$296,$E1331)*$D1331</f>
        <v/>
      </c>
      <c r="AP1331" s="36">
        <f>INDEX(AP$280:AP$296,$E1331)*$D1331</f>
        <v/>
      </c>
      <c r="AQ1331" s="36">
        <f>INDEX(AQ$280:AQ$296,$E1331)*$D1331</f>
        <v/>
      </c>
      <c r="AR1331" s="36">
        <f>INDEX(AR$280:AR$296,$E1331)*$D1331</f>
        <v/>
      </c>
      <c r="AS1331" s="36">
        <f>INDEX(AS$280:AS$296,$E1331)*$D1331</f>
        <v/>
      </c>
      <c r="AT1331" s="36">
        <f>INDEX(AT$280:AT$296,$E1331)*$D1331</f>
        <v/>
      </c>
      <c r="AU1331" s="36">
        <f>INDEX(AU$280:AU$296,$E1331)*$D1331</f>
        <v/>
      </c>
      <c r="AV1331" s="36">
        <f>INDEX(AV$280:AV$296,$E1331)*$D1331</f>
        <v/>
      </c>
      <c r="AW1331" s="36">
        <f>INDEX(AW$280:AW$296,$E1331)*$D1331</f>
        <v/>
      </c>
      <c r="AX1331" s="36">
        <f>INDEX(AX$280:AX$296,$E1331)*$D1331</f>
        <v/>
      </c>
      <c r="AY1331" s="36">
        <f>INDEX(AY$280:AY$296,$E1331)*$D1331</f>
        <v/>
      </c>
    </row>
    <row r="1332" hidden="1" outlineLevel="2">
      <c r="A1332" s="14" t="inlineStr">
        <is>
          <t>ets</t>
        </is>
      </c>
      <c r="B1332" s="14" t="inlineStr">
        <is>
          <t>ker</t>
        </is>
      </c>
      <c r="C1332" s="14" t="inlineStr">
        <is>
          <t>res</t>
        </is>
      </c>
      <c r="D1332" s="36">
        <f>INDEX(Inputs!$W$5:$W$132,MATCH($B1332&amp;"|"&amp;$C1332,Inputs!$A$5:$A$132,0))</f>
        <v/>
      </c>
      <c r="E1332" s="36">
        <f>INDEX(Inputs!$M$5:$M$132,MATCH($B1332&amp;"|"&amp;$C1332,Inputs!$A$5:$A$132,0))</f>
        <v/>
      </c>
      <c r="F1332" s="35" t="n"/>
      <c r="G1332" s="35" t="n"/>
      <c r="H1332" s="14">
        <f>INDEX(VarLab,MATCH($A1332,VarKey,0))&amp;INDEX(MemLab,MATCH($C1332&amp;"|"&amp;$B1332,MemKey,0))</f>
        <v/>
      </c>
      <c r="I1332" s="14">
        <f>INDEX(VarUnit,MATCH($A1332,VarKey,0))</f>
        <v/>
      </c>
      <c r="J1332" s="14">
        <f>INDEX(VarSrc,MATCH($A1332,VarKey,0))</f>
        <v/>
      </c>
      <c r="K1332" s="11">
        <f>CodePrefix&amp;$A1332&amp;IF($C1332="","","."&amp;$C1332&amp;"."&amp;$B1332)&amp;INDEX(VarEnd,MATCH($A1332,VarKey,0))&amp;K$5</f>
        <v/>
      </c>
      <c r="L1332" s="37">
        <f>INDEX(L$280:L$296,$E1332)*$D1332</f>
        <v/>
      </c>
      <c r="M1332" s="36">
        <f>INDEX(M$280:M$296,$E1332)*$D1332</f>
        <v/>
      </c>
      <c r="N1332" s="36">
        <f>INDEX(N$280:N$296,$E1332)*$D1332</f>
        <v/>
      </c>
      <c r="O1332" s="36">
        <f>INDEX(O$280:O$296,$E1332)*$D1332</f>
        <v/>
      </c>
      <c r="P1332" s="36">
        <f>INDEX(P$280:P$296,$E1332)*$D1332</f>
        <v/>
      </c>
      <c r="Q1332" s="36">
        <f>INDEX(Q$280:Q$296,$E1332)*$D1332</f>
        <v/>
      </c>
      <c r="R1332" s="36">
        <f>INDEX(R$280:R$296,$E1332)*$D1332</f>
        <v/>
      </c>
      <c r="S1332" s="36">
        <f>INDEX(S$280:S$296,$E1332)*$D1332</f>
        <v/>
      </c>
      <c r="T1332" s="36">
        <f>INDEX(T$280:T$296,$E1332)*$D1332</f>
        <v/>
      </c>
      <c r="U1332" s="36">
        <f>INDEX(U$280:U$296,$E1332)*$D1332</f>
        <v/>
      </c>
      <c r="V1332" s="36">
        <f>INDEX(V$280:V$296,$E1332)*$D1332</f>
        <v/>
      </c>
      <c r="W1332" s="36">
        <f>INDEX(W$280:W$296,$E1332)*$D1332</f>
        <v/>
      </c>
      <c r="X1332" s="36">
        <f>INDEX(X$280:X$296,$E1332)*$D1332</f>
        <v/>
      </c>
      <c r="Y1332" s="36">
        <f>INDEX(Y$280:Y$296,$E1332)*$D1332</f>
        <v/>
      </c>
      <c r="Z1332" s="36">
        <f>INDEX(Z$280:Z$296,$E1332)*$D1332</f>
        <v/>
      </c>
      <c r="AA1332" s="36">
        <f>INDEX(AA$280:AA$296,$E1332)*$D1332</f>
        <v/>
      </c>
      <c r="AB1332" s="36">
        <f>INDEX(AB$280:AB$296,$E1332)*$D1332</f>
        <v/>
      </c>
      <c r="AC1332" s="36">
        <f>INDEX(AC$280:AC$296,$E1332)*$D1332</f>
        <v/>
      </c>
      <c r="AD1332" s="36">
        <f>INDEX(AD$280:AD$296,$E1332)*$D1332</f>
        <v/>
      </c>
      <c r="AF1332" s="11">
        <f>CodePrefix&amp;$A1332&amp;IF($C1332="","","."&amp;$C1332&amp;"."&amp;$B1332)&amp;INDEX(VarEnd,MATCH($A1332,VarKey,0))&amp;AF$5</f>
        <v/>
      </c>
      <c r="AG1332" s="37">
        <f>INDEX(AG$280:AG$296,$E1332)*$D1332</f>
        <v/>
      </c>
      <c r="AH1332" s="36">
        <f>INDEX(AH$280:AH$296,$E1332)*$D1332</f>
        <v/>
      </c>
      <c r="AI1332" s="36">
        <f>INDEX(AI$280:AI$296,$E1332)*$D1332</f>
        <v/>
      </c>
      <c r="AJ1332" s="36">
        <f>INDEX(AJ$280:AJ$296,$E1332)*$D1332</f>
        <v/>
      </c>
      <c r="AK1332" s="36">
        <f>INDEX(AK$280:AK$296,$E1332)*$D1332</f>
        <v/>
      </c>
      <c r="AL1332" s="36">
        <f>INDEX(AL$280:AL$296,$E1332)*$D1332</f>
        <v/>
      </c>
      <c r="AM1332" s="36">
        <f>INDEX(AM$280:AM$296,$E1332)*$D1332</f>
        <v/>
      </c>
      <c r="AN1332" s="36">
        <f>INDEX(AN$280:AN$296,$E1332)*$D1332</f>
        <v/>
      </c>
      <c r="AO1332" s="36">
        <f>INDEX(AO$280:AO$296,$E1332)*$D1332</f>
        <v/>
      </c>
      <c r="AP1332" s="36">
        <f>INDEX(AP$280:AP$296,$E1332)*$D1332</f>
        <v/>
      </c>
      <c r="AQ1332" s="36">
        <f>INDEX(AQ$280:AQ$296,$E1332)*$D1332</f>
        <v/>
      </c>
      <c r="AR1332" s="36">
        <f>INDEX(AR$280:AR$296,$E1332)*$D1332</f>
        <v/>
      </c>
      <c r="AS1332" s="36">
        <f>INDEX(AS$280:AS$296,$E1332)*$D1332</f>
        <v/>
      </c>
      <c r="AT1332" s="36">
        <f>INDEX(AT$280:AT$296,$E1332)*$D1332</f>
        <v/>
      </c>
      <c r="AU1332" s="36">
        <f>INDEX(AU$280:AU$296,$E1332)*$D1332</f>
        <v/>
      </c>
      <c r="AV1332" s="36">
        <f>INDEX(AV$280:AV$296,$E1332)*$D1332</f>
        <v/>
      </c>
      <c r="AW1332" s="36">
        <f>INDEX(AW$280:AW$296,$E1332)*$D1332</f>
        <v/>
      </c>
      <c r="AX1332" s="36">
        <f>INDEX(AX$280:AX$296,$E1332)*$D1332</f>
        <v/>
      </c>
      <c r="AY1332" s="36">
        <f>INDEX(AY$280:AY$296,$E1332)*$D1332</f>
        <v/>
      </c>
    </row>
    <row r="1333" hidden="1" outlineLevel="2">
      <c r="A1333" s="14" t="inlineStr">
        <is>
          <t>ets</t>
        </is>
      </c>
      <c r="B1333" s="14" t="inlineStr">
        <is>
          <t>oop</t>
        </is>
      </c>
      <c r="C1333" s="14" t="inlineStr">
        <is>
          <t>res</t>
        </is>
      </c>
      <c r="D1333" s="36">
        <f>INDEX(Inputs!$W$5:$W$132,MATCH($B1333&amp;"|"&amp;$C1333,Inputs!$A$5:$A$132,0))</f>
        <v/>
      </c>
      <c r="E1333" s="36">
        <f>INDEX(Inputs!$M$5:$M$132,MATCH($B1333&amp;"|"&amp;$C1333,Inputs!$A$5:$A$132,0))</f>
        <v/>
      </c>
      <c r="F1333" s="35" t="n"/>
      <c r="G1333" s="35" t="n"/>
      <c r="H1333" s="14">
        <f>INDEX(VarLab,MATCH($A1333,VarKey,0))&amp;INDEX(MemLab,MATCH($C1333&amp;"|"&amp;$B1333,MemKey,0))</f>
        <v/>
      </c>
      <c r="I1333" s="14">
        <f>INDEX(VarUnit,MATCH($A1333,VarKey,0))</f>
        <v/>
      </c>
      <c r="J1333" s="14">
        <f>INDEX(VarSrc,MATCH($A1333,VarKey,0))</f>
        <v/>
      </c>
      <c r="K1333" s="11">
        <f>CodePrefix&amp;$A1333&amp;IF($C1333="","","."&amp;$C1333&amp;"."&amp;$B1333)&amp;INDEX(VarEnd,MATCH($A1333,VarKey,0))&amp;K$5</f>
        <v/>
      </c>
      <c r="L1333" s="37">
        <f>INDEX(L$280:L$296,$E1333)*$D1333</f>
        <v/>
      </c>
      <c r="M1333" s="36">
        <f>INDEX(M$280:M$296,$E1333)*$D1333</f>
        <v/>
      </c>
      <c r="N1333" s="36">
        <f>INDEX(N$280:N$296,$E1333)*$D1333</f>
        <v/>
      </c>
      <c r="O1333" s="36">
        <f>INDEX(O$280:O$296,$E1333)*$D1333</f>
        <v/>
      </c>
      <c r="P1333" s="36">
        <f>INDEX(P$280:P$296,$E1333)*$D1333</f>
        <v/>
      </c>
      <c r="Q1333" s="36">
        <f>INDEX(Q$280:Q$296,$E1333)*$D1333</f>
        <v/>
      </c>
      <c r="R1333" s="36">
        <f>INDEX(R$280:R$296,$E1333)*$D1333</f>
        <v/>
      </c>
      <c r="S1333" s="36">
        <f>INDEX(S$280:S$296,$E1333)*$D1333</f>
        <v/>
      </c>
      <c r="T1333" s="36">
        <f>INDEX(T$280:T$296,$E1333)*$D1333</f>
        <v/>
      </c>
      <c r="U1333" s="36">
        <f>INDEX(U$280:U$296,$E1333)*$D1333</f>
        <v/>
      </c>
      <c r="V1333" s="36">
        <f>INDEX(V$280:V$296,$E1333)*$D1333</f>
        <v/>
      </c>
      <c r="W1333" s="36">
        <f>INDEX(W$280:W$296,$E1333)*$D1333</f>
        <v/>
      </c>
      <c r="X1333" s="36">
        <f>INDEX(X$280:X$296,$E1333)*$D1333</f>
        <v/>
      </c>
      <c r="Y1333" s="36">
        <f>INDEX(Y$280:Y$296,$E1333)*$D1333</f>
        <v/>
      </c>
      <c r="Z1333" s="36">
        <f>INDEX(Z$280:Z$296,$E1333)*$D1333</f>
        <v/>
      </c>
      <c r="AA1333" s="36">
        <f>INDEX(AA$280:AA$296,$E1333)*$D1333</f>
        <v/>
      </c>
      <c r="AB1333" s="36">
        <f>INDEX(AB$280:AB$296,$E1333)*$D1333</f>
        <v/>
      </c>
      <c r="AC1333" s="36">
        <f>INDEX(AC$280:AC$296,$E1333)*$D1333</f>
        <v/>
      </c>
      <c r="AD1333" s="36">
        <f>INDEX(AD$280:AD$296,$E1333)*$D1333</f>
        <v/>
      </c>
      <c r="AF1333" s="11">
        <f>CodePrefix&amp;$A1333&amp;IF($C1333="","","."&amp;$C1333&amp;"."&amp;$B1333)&amp;INDEX(VarEnd,MATCH($A1333,VarKey,0))&amp;AF$5</f>
        <v/>
      </c>
      <c r="AG1333" s="37">
        <f>INDEX(AG$280:AG$296,$E1333)*$D1333</f>
        <v/>
      </c>
      <c r="AH1333" s="36">
        <f>INDEX(AH$280:AH$296,$E1333)*$D1333</f>
        <v/>
      </c>
      <c r="AI1333" s="36">
        <f>INDEX(AI$280:AI$296,$E1333)*$D1333</f>
        <v/>
      </c>
      <c r="AJ1333" s="36">
        <f>INDEX(AJ$280:AJ$296,$E1333)*$D1333</f>
        <v/>
      </c>
      <c r="AK1333" s="36">
        <f>INDEX(AK$280:AK$296,$E1333)*$D1333</f>
        <v/>
      </c>
      <c r="AL1333" s="36">
        <f>INDEX(AL$280:AL$296,$E1333)*$D1333</f>
        <v/>
      </c>
      <c r="AM1333" s="36">
        <f>INDEX(AM$280:AM$296,$E1333)*$D1333</f>
        <v/>
      </c>
      <c r="AN1333" s="36">
        <f>INDEX(AN$280:AN$296,$E1333)*$D1333</f>
        <v/>
      </c>
      <c r="AO1333" s="36">
        <f>INDEX(AO$280:AO$296,$E1333)*$D1333</f>
        <v/>
      </c>
      <c r="AP1333" s="36">
        <f>INDEX(AP$280:AP$296,$E1333)*$D1333</f>
        <v/>
      </c>
      <c r="AQ1333" s="36">
        <f>INDEX(AQ$280:AQ$296,$E1333)*$D1333</f>
        <v/>
      </c>
      <c r="AR1333" s="36">
        <f>INDEX(AR$280:AR$296,$E1333)*$D1333</f>
        <v/>
      </c>
      <c r="AS1333" s="36">
        <f>INDEX(AS$280:AS$296,$E1333)*$D1333</f>
        <v/>
      </c>
      <c r="AT1333" s="36">
        <f>INDEX(AT$280:AT$296,$E1333)*$D1333</f>
        <v/>
      </c>
      <c r="AU1333" s="36">
        <f>INDEX(AU$280:AU$296,$E1333)*$D1333</f>
        <v/>
      </c>
      <c r="AV1333" s="36">
        <f>INDEX(AV$280:AV$296,$E1333)*$D1333</f>
        <v/>
      </c>
      <c r="AW1333" s="36">
        <f>INDEX(AW$280:AW$296,$E1333)*$D1333</f>
        <v/>
      </c>
      <c r="AX1333" s="36">
        <f>INDEX(AX$280:AX$296,$E1333)*$D1333</f>
        <v/>
      </c>
      <c r="AY1333" s="36">
        <f>INDEX(AY$280:AY$296,$E1333)*$D1333</f>
        <v/>
      </c>
    </row>
    <row r="1334" hidden="1" outlineLevel="2">
      <c r="A1334" s="14" t="inlineStr">
        <is>
          <t>ets</t>
        </is>
      </c>
      <c r="B1334" s="14" t="inlineStr">
        <is>
          <t>bio</t>
        </is>
      </c>
      <c r="C1334" s="14" t="inlineStr">
        <is>
          <t>res</t>
        </is>
      </c>
      <c r="D1334" s="36">
        <f>INDEX(Inputs!$W$5:$W$132,MATCH($B1334&amp;"|"&amp;$C1334,Inputs!$A$5:$A$132,0))</f>
        <v/>
      </c>
      <c r="E1334" s="36">
        <f>INDEX(Inputs!$M$5:$M$132,MATCH($B1334&amp;"|"&amp;$C1334,Inputs!$A$5:$A$132,0))</f>
        <v/>
      </c>
      <c r="F1334" s="35" t="n"/>
      <c r="G1334" s="35" t="n"/>
      <c r="H1334" s="14">
        <f>INDEX(VarLab,MATCH($A1334,VarKey,0))&amp;INDEX(MemLab,MATCH($C1334&amp;"|"&amp;$B1334,MemKey,0))</f>
        <v/>
      </c>
      <c r="I1334" s="14">
        <f>INDEX(VarUnit,MATCH($A1334,VarKey,0))</f>
        <v/>
      </c>
      <c r="J1334" s="14">
        <f>INDEX(VarSrc,MATCH($A1334,VarKey,0))</f>
        <v/>
      </c>
      <c r="K1334" s="11">
        <f>CodePrefix&amp;$A1334&amp;IF($C1334="","","."&amp;$C1334&amp;"."&amp;$B1334)&amp;INDEX(VarEnd,MATCH($A1334,VarKey,0))&amp;K$5</f>
        <v/>
      </c>
      <c r="L1334" s="37">
        <f>INDEX(L$280:L$296,$E1334)*$D1334</f>
        <v/>
      </c>
      <c r="M1334" s="36">
        <f>INDEX(M$280:M$296,$E1334)*$D1334</f>
        <v/>
      </c>
      <c r="N1334" s="36">
        <f>INDEX(N$280:N$296,$E1334)*$D1334</f>
        <v/>
      </c>
      <c r="O1334" s="36">
        <f>INDEX(O$280:O$296,$E1334)*$D1334</f>
        <v/>
      </c>
      <c r="P1334" s="36">
        <f>INDEX(P$280:P$296,$E1334)*$D1334</f>
        <v/>
      </c>
      <c r="Q1334" s="36">
        <f>INDEX(Q$280:Q$296,$E1334)*$D1334</f>
        <v/>
      </c>
      <c r="R1334" s="36">
        <f>INDEX(R$280:R$296,$E1334)*$D1334</f>
        <v/>
      </c>
      <c r="S1334" s="36">
        <f>INDEX(S$280:S$296,$E1334)*$D1334</f>
        <v/>
      </c>
      <c r="T1334" s="36">
        <f>INDEX(T$280:T$296,$E1334)*$D1334</f>
        <v/>
      </c>
      <c r="U1334" s="36">
        <f>INDEX(U$280:U$296,$E1334)*$D1334</f>
        <v/>
      </c>
      <c r="V1334" s="36">
        <f>INDEX(V$280:V$296,$E1334)*$D1334</f>
        <v/>
      </c>
      <c r="W1334" s="36">
        <f>INDEX(W$280:W$296,$E1334)*$D1334</f>
        <v/>
      </c>
      <c r="X1334" s="36">
        <f>INDEX(X$280:X$296,$E1334)*$D1334</f>
        <v/>
      </c>
      <c r="Y1334" s="36">
        <f>INDEX(Y$280:Y$296,$E1334)*$D1334</f>
        <v/>
      </c>
      <c r="Z1334" s="36">
        <f>INDEX(Z$280:Z$296,$E1334)*$D1334</f>
        <v/>
      </c>
      <c r="AA1334" s="36">
        <f>INDEX(AA$280:AA$296,$E1334)*$D1334</f>
        <v/>
      </c>
      <c r="AB1334" s="36">
        <f>INDEX(AB$280:AB$296,$E1334)*$D1334</f>
        <v/>
      </c>
      <c r="AC1334" s="36">
        <f>INDEX(AC$280:AC$296,$E1334)*$D1334</f>
        <v/>
      </c>
      <c r="AD1334" s="36">
        <f>INDEX(AD$280:AD$296,$E1334)*$D1334</f>
        <v/>
      </c>
      <c r="AF1334" s="11">
        <f>CodePrefix&amp;$A1334&amp;IF($C1334="","","."&amp;$C1334&amp;"."&amp;$B1334)&amp;INDEX(VarEnd,MATCH($A1334,VarKey,0))&amp;AF$5</f>
        <v/>
      </c>
      <c r="AG1334" s="37">
        <f>INDEX(AG$280:AG$296,$E1334)*$D1334</f>
        <v/>
      </c>
      <c r="AH1334" s="36">
        <f>INDEX(AH$280:AH$296,$E1334)*$D1334</f>
        <v/>
      </c>
      <c r="AI1334" s="36">
        <f>INDEX(AI$280:AI$296,$E1334)*$D1334</f>
        <v/>
      </c>
      <c r="AJ1334" s="36">
        <f>INDEX(AJ$280:AJ$296,$E1334)*$D1334</f>
        <v/>
      </c>
      <c r="AK1334" s="36">
        <f>INDEX(AK$280:AK$296,$E1334)*$D1334</f>
        <v/>
      </c>
      <c r="AL1334" s="36">
        <f>INDEX(AL$280:AL$296,$E1334)*$D1334</f>
        <v/>
      </c>
      <c r="AM1334" s="36">
        <f>INDEX(AM$280:AM$296,$E1334)*$D1334</f>
        <v/>
      </c>
      <c r="AN1334" s="36">
        <f>INDEX(AN$280:AN$296,$E1334)*$D1334</f>
        <v/>
      </c>
      <c r="AO1334" s="36">
        <f>INDEX(AO$280:AO$296,$E1334)*$D1334</f>
        <v/>
      </c>
      <c r="AP1334" s="36">
        <f>INDEX(AP$280:AP$296,$E1334)*$D1334</f>
        <v/>
      </c>
      <c r="AQ1334" s="36">
        <f>INDEX(AQ$280:AQ$296,$E1334)*$D1334</f>
        <v/>
      </c>
      <c r="AR1334" s="36">
        <f>INDEX(AR$280:AR$296,$E1334)*$D1334</f>
        <v/>
      </c>
      <c r="AS1334" s="36">
        <f>INDEX(AS$280:AS$296,$E1334)*$D1334</f>
        <v/>
      </c>
      <c r="AT1334" s="36">
        <f>INDEX(AT$280:AT$296,$E1334)*$D1334</f>
        <v/>
      </c>
      <c r="AU1334" s="36">
        <f>INDEX(AU$280:AU$296,$E1334)*$D1334</f>
        <v/>
      </c>
      <c r="AV1334" s="36">
        <f>INDEX(AV$280:AV$296,$E1334)*$D1334</f>
        <v/>
      </c>
      <c r="AW1334" s="36">
        <f>INDEX(AW$280:AW$296,$E1334)*$D1334</f>
        <v/>
      </c>
      <c r="AX1334" s="36">
        <f>INDEX(AX$280:AX$296,$E1334)*$D1334</f>
        <v/>
      </c>
      <c r="AY1334" s="36">
        <f>INDEX(AY$280:AY$296,$E1334)*$D1334</f>
        <v/>
      </c>
    </row>
    <row r="1335" hidden="1" outlineLevel="2"/>
    <row r="1336" hidden="1" outlineLevel="2">
      <c r="A1336" s="14" t="inlineStr">
        <is>
          <t>ntx</t>
        </is>
      </c>
      <c r="B1336" s="14" t="inlineStr">
        <is>
          <t>coa</t>
        </is>
      </c>
      <c r="C1336" s="14" t="inlineStr">
        <is>
          <t>res</t>
        </is>
      </c>
      <c r="D1336" s="36">
        <f>INDEX(Inputs!$N$5:$N$132,MATCH($B1336&amp;"|"&amp;$C1336,Inputs!$A$5:$A$132,0))</f>
        <v/>
      </c>
      <c r="E1336" s="36">
        <f>INDEX(Inputs!$K$5:$K$132,MATCH($B1336&amp;"|"&amp;$C1336,Inputs!$A$5:$A$132,0))</f>
        <v/>
      </c>
      <c r="F1336" s="35" t="n"/>
      <c r="G1336" s="35" t="n"/>
      <c r="H1336" s="14">
        <f>INDEX(VarLab,MATCH($A1336,VarKey,0))&amp;INDEX(MemLab,MATCH($C1336&amp;"|"&amp;$B1336,MemKey,0))</f>
        <v/>
      </c>
      <c r="I1336" s="14">
        <f>INDEX(VarUnit,MATCH($A1336,VarKey,0))</f>
        <v/>
      </c>
      <c r="J1336" s="14">
        <f>INDEX(VarSrc,MATCH($A1336,VarKey,0))</f>
        <v/>
      </c>
      <c r="K1336" s="11">
        <f>CodePrefix&amp;$A1336&amp;IF($C1336="","","."&amp;$C1336&amp;"."&amp;$B1336)&amp;INDEX(VarEnd,MATCH($A1336,VarKey,0))&amp;K$5</f>
        <v/>
      </c>
      <c r="L1336" s="37">
        <f>INDEX(L$80:L$93,$D1336)/$E1336</f>
        <v/>
      </c>
      <c r="M1336" s="36">
        <f>INDEX(M$80:M$93,$D1336)/$E1336</f>
        <v/>
      </c>
      <c r="N1336" s="36">
        <f>INDEX(N$80:N$93,$D1336)/$E1336</f>
        <v/>
      </c>
      <c r="O1336" s="36">
        <f>INDEX(O$80:O$93,$D1336)/$E1336</f>
        <v/>
      </c>
      <c r="P1336" s="36">
        <f>INDEX(P$80:P$93,$D1336)/$E1336</f>
        <v/>
      </c>
      <c r="Q1336" s="36">
        <f>INDEX(Q$80:Q$93,$D1336)/$E1336</f>
        <v/>
      </c>
      <c r="R1336" s="36">
        <f>INDEX(R$80:R$93,$D1336)/$E1336</f>
        <v/>
      </c>
      <c r="S1336" s="36">
        <f>INDEX(S$80:S$93,$D1336)/$E1336</f>
        <v/>
      </c>
      <c r="T1336" s="36">
        <f>INDEX(T$80:T$93,$D1336)/$E1336</f>
        <v/>
      </c>
      <c r="U1336" s="36">
        <f>INDEX(U$80:U$93,$D1336)/$E1336</f>
        <v/>
      </c>
      <c r="V1336" s="36">
        <f>INDEX(V$80:V$93,$D1336)/$E1336</f>
        <v/>
      </c>
      <c r="W1336" s="36">
        <f>INDEX(W$80:W$93,$D1336)/$E1336</f>
        <v/>
      </c>
      <c r="X1336" s="36">
        <f>INDEX(X$80:X$93,$D1336)/$E1336</f>
        <v/>
      </c>
      <c r="Y1336" s="36">
        <f>INDEX(Y$80:Y$93,$D1336)/$E1336</f>
        <v/>
      </c>
      <c r="Z1336" s="36">
        <f>INDEX(Z$80:Z$93,$D1336)/$E1336</f>
        <v/>
      </c>
      <c r="AA1336" s="36">
        <f>INDEX(AA$80:AA$93,$D1336)/$E1336</f>
        <v/>
      </c>
      <c r="AB1336" s="36">
        <f>INDEX(AB$80:AB$93,$D1336)/$E1336</f>
        <v/>
      </c>
      <c r="AC1336" s="36">
        <f>INDEX(AC$80:AC$93,$D1336)/$E1336</f>
        <v/>
      </c>
      <c r="AD1336" s="36">
        <f>INDEX(AD$80:AD$93,$D1336)/$E1336</f>
        <v/>
      </c>
      <c r="AF1336" s="11">
        <f>CodePrefix&amp;$A1336&amp;IF($C1336="","","."&amp;$C1336&amp;"."&amp;$B1336)&amp;INDEX(VarEnd,MATCH($A1336,VarKey,0))&amp;AF$5</f>
        <v/>
      </c>
      <c r="AG1336" s="37">
        <f>INDEX(AG$80:AG$93,$D1336)/$E1336</f>
        <v/>
      </c>
      <c r="AH1336" s="36">
        <f>INDEX(AH$80:AH$93,$D1336)/$E1336</f>
        <v/>
      </c>
      <c r="AI1336" s="36">
        <f>INDEX(AI$80:AI$93,$D1336)/$E1336</f>
        <v/>
      </c>
      <c r="AJ1336" s="36">
        <f>INDEX(AJ$80:AJ$93,$D1336)/$E1336</f>
        <v/>
      </c>
      <c r="AK1336" s="36">
        <f>INDEX(AK$80:AK$93,$D1336)/$E1336</f>
        <v/>
      </c>
      <c r="AL1336" s="36">
        <f>INDEX(AL$80:AL$93,$D1336)/$E1336</f>
        <v/>
      </c>
      <c r="AM1336" s="36">
        <f>INDEX(AM$80:AM$93,$D1336)/$E1336</f>
        <v/>
      </c>
      <c r="AN1336" s="36">
        <f>INDEX(AN$80:AN$93,$D1336)/$E1336</f>
        <v/>
      </c>
      <c r="AO1336" s="36">
        <f>INDEX(AO$80:AO$93,$D1336)/$E1336</f>
        <v/>
      </c>
      <c r="AP1336" s="36">
        <f>INDEX(AP$80:AP$93,$D1336)/$E1336</f>
        <v/>
      </c>
      <c r="AQ1336" s="36">
        <f>INDEX(AQ$80:AQ$93,$D1336)/$E1336</f>
        <v/>
      </c>
      <c r="AR1336" s="36">
        <f>INDEX(AR$80:AR$93,$D1336)/$E1336</f>
        <v/>
      </c>
      <c r="AS1336" s="36">
        <f>INDEX(AS$80:AS$93,$D1336)/$E1336</f>
        <v/>
      </c>
      <c r="AT1336" s="36">
        <f>INDEX(AT$80:AT$93,$D1336)/$E1336</f>
        <v/>
      </c>
      <c r="AU1336" s="36">
        <f>INDEX(AU$80:AU$93,$D1336)/$E1336</f>
        <v/>
      </c>
      <c r="AV1336" s="36">
        <f>INDEX(AV$80:AV$93,$D1336)/$E1336</f>
        <v/>
      </c>
      <c r="AW1336" s="36">
        <f>INDEX(AW$80:AW$93,$D1336)/$E1336</f>
        <v/>
      </c>
      <c r="AX1336" s="36">
        <f>INDEX(AX$80:AX$93,$D1336)/$E1336</f>
        <v/>
      </c>
      <c r="AY1336" s="36">
        <f>INDEX(AY$80:AY$93,$D1336)/$E1336</f>
        <v/>
      </c>
    </row>
    <row r="1337" hidden="1" outlineLevel="2">
      <c r="A1337" s="14" t="inlineStr">
        <is>
          <t>ntx</t>
        </is>
      </c>
      <c r="B1337" s="14" t="inlineStr">
        <is>
          <t>nga</t>
        </is>
      </c>
      <c r="C1337" s="14" t="inlineStr">
        <is>
          <t>res</t>
        </is>
      </c>
      <c r="D1337" s="36">
        <f>INDEX(Inputs!$N$5:$N$132,MATCH($B1337&amp;"|"&amp;$C1337,Inputs!$A$5:$A$132,0))</f>
        <v/>
      </c>
      <c r="E1337" s="36">
        <f>INDEX(Inputs!$K$5:$K$132,MATCH($B1337&amp;"|"&amp;$C1337,Inputs!$A$5:$A$132,0))</f>
        <v/>
      </c>
      <c r="F1337" s="35" t="n"/>
      <c r="G1337" s="35" t="n"/>
      <c r="H1337" s="14">
        <f>INDEX(VarLab,MATCH($A1337,VarKey,0))&amp;INDEX(MemLab,MATCH($C1337&amp;"|"&amp;$B1337,MemKey,0))</f>
        <v/>
      </c>
      <c r="I1337" s="14">
        <f>INDEX(VarUnit,MATCH($A1337,VarKey,0))</f>
        <v/>
      </c>
      <c r="J1337" s="14">
        <f>INDEX(VarSrc,MATCH($A1337,VarKey,0))</f>
        <v/>
      </c>
      <c r="K1337" s="11">
        <f>CodePrefix&amp;$A1337&amp;IF($C1337="","","."&amp;$C1337&amp;"."&amp;$B1337)&amp;INDEX(VarEnd,MATCH($A1337,VarKey,0))&amp;K$5</f>
        <v/>
      </c>
      <c r="L1337" s="37">
        <f>INDEX(L$80:L$93,$D1337)/$E1337</f>
        <v/>
      </c>
      <c r="M1337" s="36">
        <f>INDEX(M$80:M$93,$D1337)/$E1337</f>
        <v/>
      </c>
      <c r="N1337" s="36">
        <f>INDEX(N$80:N$93,$D1337)/$E1337</f>
        <v/>
      </c>
      <c r="O1337" s="36">
        <f>INDEX(O$80:O$93,$D1337)/$E1337</f>
        <v/>
      </c>
      <c r="P1337" s="36">
        <f>INDEX(P$80:P$93,$D1337)/$E1337</f>
        <v/>
      </c>
      <c r="Q1337" s="36">
        <f>INDEX(Q$80:Q$93,$D1337)/$E1337</f>
        <v/>
      </c>
      <c r="R1337" s="36">
        <f>INDEX(R$80:R$93,$D1337)/$E1337</f>
        <v/>
      </c>
      <c r="S1337" s="36">
        <f>INDEX(S$80:S$93,$D1337)/$E1337</f>
        <v/>
      </c>
      <c r="T1337" s="36">
        <f>INDEX(T$80:T$93,$D1337)/$E1337</f>
        <v/>
      </c>
      <c r="U1337" s="36">
        <f>INDEX(U$80:U$93,$D1337)/$E1337</f>
        <v/>
      </c>
      <c r="V1337" s="36">
        <f>INDEX(V$80:V$93,$D1337)/$E1337</f>
        <v/>
      </c>
      <c r="W1337" s="36">
        <f>INDEX(W$80:W$93,$D1337)/$E1337</f>
        <v/>
      </c>
      <c r="X1337" s="36">
        <f>INDEX(X$80:X$93,$D1337)/$E1337</f>
        <v/>
      </c>
      <c r="Y1337" s="36">
        <f>INDEX(Y$80:Y$93,$D1337)/$E1337</f>
        <v/>
      </c>
      <c r="Z1337" s="36">
        <f>INDEX(Z$80:Z$93,$D1337)/$E1337</f>
        <v/>
      </c>
      <c r="AA1337" s="36">
        <f>INDEX(AA$80:AA$93,$D1337)/$E1337</f>
        <v/>
      </c>
      <c r="AB1337" s="36">
        <f>INDEX(AB$80:AB$93,$D1337)/$E1337</f>
        <v/>
      </c>
      <c r="AC1337" s="36">
        <f>INDEX(AC$80:AC$93,$D1337)/$E1337</f>
        <v/>
      </c>
      <c r="AD1337" s="36">
        <f>INDEX(AD$80:AD$93,$D1337)/$E1337</f>
        <v/>
      </c>
      <c r="AF1337" s="11">
        <f>CodePrefix&amp;$A1337&amp;IF($C1337="","","."&amp;$C1337&amp;"."&amp;$B1337)&amp;INDEX(VarEnd,MATCH($A1337,VarKey,0))&amp;AF$5</f>
        <v/>
      </c>
      <c r="AG1337" s="37">
        <f>INDEX(AG$80:AG$93,$D1337)/$E1337</f>
        <v/>
      </c>
      <c r="AH1337" s="36">
        <f>INDEX(AH$80:AH$93,$D1337)/$E1337</f>
        <v/>
      </c>
      <c r="AI1337" s="36">
        <f>INDEX(AI$80:AI$93,$D1337)/$E1337</f>
        <v/>
      </c>
      <c r="AJ1337" s="36">
        <f>INDEX(AJ$80:AJ$93,$D1337)/$E1337</f>
        <v/>
      </c>
      <c r="AK1337" s="36">
        <f>INDEX(AK$80:AK$93,$D1337)/$E1337</f>
        <v/>
      </c>
      <c r="AL1337" s="36">
        <f>INDEX(AL$80:AL$93,$D1337)/$E1337</f>
        <v/>
      </c>
      <c r="AM1337" s="36">
        <f>INDEX(AM$80:AM$93,$D1337)/$E1337</f>
        <v/>
      </c>
      <c r="AN1337" s="36">
        <f>INDEX(AN$80:AN$93,$D1337)/$E1337</f>
        <v/>
      </c>
      <c r="AO1337" s="36">
        <f>INDEX(AO$80:AO$93,$D1337)/$E1337</f>
        <v/>
      </c>
      <c r="AP1337" s="36">
        <f>INDEX(AP$80:AP$93,$D1337)/$E1337</f>
        <v/>
      </c>
      <c r="AQ1337" s="36">
        <f>INDEX(AQ$80:AQ$93,$D1337)/$E1337</f>
        <v/>
      </c>
      <c r="AR1337" s="36">
        <f>INDEX(AR$80:AR$93,$D1337)/$E1337</f>
        <v/>
      </c>
      <c r="AS1337" s="36">
        <f>INDEX(AS$80:AS$93,$D1337)/$E1337</f>
        <v/>
      </c>
      <c r="AT1337" s="36">
        <f>INDEX(AT$80:AT$93,$D1337)/$E1337</f>
        <v/>
      </c>
      <c r="AU1337" s="36">
        <f>INDEX(AU$80:AU$93,$D1337)/$E1337</f>
        <v/>
      </c>
      <c r="AV1337" s="36">
        <f>INDEX(AV$80:AV$93,$D1337)/$E1337</f>
        <v/>
      </c>
      <c r="AW1337" s="36">
        <f>INDEX(AW$80:AW$93,$D1337)/$E1337</f>
        <v/>
      </c>
      <c r="AX1337" s="36">
        <f>INDEX(AX$80:AX$93,$D1337)/$E1337</f>
        <v/>
      </c>
      <c r="AY1337" s="36">
        <f>INDEX(AY$80:AY$93,$D1337)/$E1337</f>
        <v/>
      </c>
    </row>
    <row r="1338" hidden="1" outlineLevel="2">
      <c r="A1338" s="14" t="inlineStr">
        <is>
          <t>ntx</t>
        </is>
      </c>
      <c r="B1338" s="14" t="inlineStr">
        <is>
          <t>gso</t>
        </is>
      </c>
      <c r="C1338" s="14" t="inlineStr">
        <is>
          <t>res</t>
        </is>
      </c>
      <c r="D1338" s="36">
        <f>INDEX(Inputs!$N$5:$N$132,MATCH($B1338&amp;"|"&amp;$C1338,Inputs!$A$5:$A$132,0))</f>
        <v/>
      </c>
      <c r="E1338" s="36">
        <f>INDEX(Inputs!$K$5:$K$132,MATCH($B1338&amp;"|"&amp;$C1338,Inputs!$A$5:$A$132,0))</f>
        <v/>
      </c>
      <c r="F1338" s="35" t="n"/>
      <c r="G1338" s="35" t="n"/>
      <c r="H1338" s="14">
        <f>INDEX(VarLab,MATCH($A1338,VarKey,0))&amp;INDEX(MemLab,MATCH($C1338&amp;"|"&amp;$B1338,MemKey,0))</f>
        <v/>
      </c>
      <c r="I1338" s="14">
        <f>INDEX(VarUnit,MATCH($A1338,VarKey,0))</f>
        <v/>
      </c>
      <c r="J1338" s="14">
        <f>INDEX(VarSrc,MATCH($A1338,VarKey,0))</f>
        <v/>
      </c>
      <c r="K1338" s="11">
        <f>CodePrefix&amp;$A1338&amp;IF($C1338="","","."&amp;$C1338&amp;"."&amp;$B1338)&amp;INDEX(VarEnd,MATCH($A1338,VarKey,0))&amp;K$5</f>
        <v/>
      </c>
      <c r="L1338" s="37">
        <f>INDEX(L$80:L$93,$D1338)/$E1338</f>
        <v/>
      </c>
      <c r="M1338" s="36">
        <f>INDEX(M$80:M$93,$D1338)/$E1338</f>
        <v/>
      </c>
      <c r="N1338" s="36">
        <f>INDEX(N$80:N$93,$D1338)/$E1338</f>
        <v/>
      </c>
      <c r="O1338" s="36">
        <f>INDEX(O$80:O$93,$D1338)/$E1338</f>
        <v/>
      </c>
      <c r="P1338" s="36">
        <f>INDEX(P$80:P$93,$D1338)/$E1338</f>
        <v/>
      </c>
      <c r="Q1338" s="36">
        <f>INDEX(Q$80:Q$93,$D1338)/$E1338</f>
        <v/>
      </c>
      <c r="R1338" s="36">
        <f>INDEX(R$80:R$93,$D1338)/$E1338</f>
        <v/>
      </c>
      <c r="S1338" s="36">
        <f>INDEX(S$80:S$93,$D1338)/$E1338</f>
        <v/>
      </c>
      <c r="T1338" s="36">
        <f>INDEX(T$80:T$93,$D1338)/$E1338</f>
        <v/>
      </c>
      <c r="U1338" s="36">
        <f>INDEX(U$80:U$93,$D1338)/$E1338</f>
        <v/>
      </c>
      <c r="V1338" s="36">
        <f>INDEX(V$80:V$93,$D1338)/$E1338</f>
        <v/>
      </c>
      <c r="W1338" s="36">
        <f>INDEX(W$80:W$93,$D1338)/$E1338</f>
        <v/>
      </c>
      <c r="X1338" s="36">
        <f>INDEX(X$80:X$93,$D1338)/$E1338</f>
        <v/>
      </c>
      <c r="Y1338" s="36">
        <f>INDEX(Y$80:Y$93,$D1338)/$E1338</f>
        <v/>
      </c>
      <c r="Z1338" s="36">
        <f>INDEX(Z$80:Z$93,$D1338)/$E1338</f>
        <v/>
      </c>
      <c r="AA1338" s="36">
        <f>INDEX(AA$80:AA$93,$D1338)/$E1338</f>
        <v/>
      </c>
      <c r="AB1338" s="36">
        <f>INDEX(AB$80:AB$93,$D1338)/$E1338</f>
        <v/>
      </c>
      <c r="AC1338" s="36">
        <f>INDEX(AC$80:AC$93,$D1338)/$E1338</f>
        <v/>
      </c>
      <c r="AD1338" s="36">
        <f>INDEX(AD$80:AD$93,$D1338)/$E1338</f>
        <v/>
      </c>
      <c r="AF1338" s="11">
        <f>CodePrefix&amp;$A1338&amp;IF($C1338="","","."&amp;$C1338&amp;"."&amp;$B1338)&amp;INDEX(VarEnd,MATCH($A1338,VarKey,0))&amp;AF$5</f>
        <v/>
      </c>
      <c r="AG1338" s="37">
        <f>INDEX(AG$80:AG$93,$D1338)/$E1338</f>
        <v/>
      </c>
      <c r="AH1338" s="36">
        <f>INDEX(AH$80:AH$93,$D1338)/$E1338</f>
        <v/>
      </c>
      <c r="AI1338" s="36">
        <f>INDEX(AI$80:AI$93,$D1338)/$E1338</f>
        <v/>
      </c>
      <c r="AJ1338" s="36">
        <f>INDEX(AJ$80:AJ$93,$D1338)/$E1338</f>
        <v/>
      </c>
      <c r="AK1338" s="36">
        <f>INDEX(AK$80:AK$93,$D1338)/$E1338</f>
        <v/>
      </c>
      <c r="AL1338" s="36">
        <f>INDEX(AL$80:AL$93,$D1338)/$E1338</f>
        <v/>
      </c>
      <c r="AM1338" s="36">
        <f>INDEX(AM$80:AM$93,$D1338)/$E1338</f>
        <v/>
      </c>
      <c r="AN1338" s="36">
        <f>INDEX(AN$80:AN$93,$D1338)/$E1338</f>
        <v/>
      </c>
      <c r="AO1338" s="36">
        <f>INDEX(AO$80:AO$93,$D1338)/$E1338</f>
        <v/>
      </c>
      <c r="AP1338" s="36">
        <f>INDEX(AP$80:AP$93,$D1338)/$E1338</f>
        <v/>
      </c>
      <c r="AQ1338" s="36">
        <f>INDEX(AQ$80:AQ$93,$D1338)/$E1338</f>
        <v/>
      </c>
      <c r="AR1338" s="36">
        <f>INDEX(AR$80:AR$93,$D1338)/$E1338</f>
        <v/>
      </c>
      <c r="AS1338" s="36">
        <f>INDEX(AS$80:AS$93,$D1338)/$E1338</f>
        <v/>
      </c>
      <c r="AT1338" s="36">
        <f>INDEX(AT$80:AT$93,$D1338)/$E1338</f>
        <v/>
      </c>
      <c r="AU1338" s="36">
        <f>INDEX(AU$80:AU$93,$D1338)/$E1338</f>
        <v/>
      </c>
      <c r="AV1338" s="36">
        <f>INDEX(AV$80:AV$93,$D1338)/$E1338</f>
        <v/>
      </c>
      <c r="AW1338" s="36">
        <f>INDEX(AW$80:AW$93,$D1338)/$E1338</f>
        <v/>
      </c>
      <c r="AX1338" s="36">
        <f>INDEX(AX$80:AX$93,$D1338)/$E1338</f>
        <v/>
      </c>
      <c r="AY1338" s="36">
        <f>INDEX(AY$80:AY$93,$D1338)/$E1338</f>
        <v/>
      </c>
    </row>
    <row r="1339" hidden="1" outlineLevel="2">
      <c r="A1339" s="14" t="inlineStr">
        <is>
          <t>ntx</t>
        </is>
      </c>
      <c r="B1339" s="14" t="inlineStr">
        <is>
          <t>die</t>
        </is>
      </c>
      <c r="C1339" s="14" t="inlineStr">
        <is>
          <t>res</t>
        </is>
      </c>
      <c r="D1339" s="36">
        <f>INDEX(Inputs!$N$5:$N$132,MATCH($B1339&amp;"|"&amp;$C1339,Inputs!$A$5:$A$132,0))</f>
        <v/>
      </c>
      <c r="E1339" s="36">
        <f>INDEX(Inputs!$K$5:$K$132,MATCH($B1339&amp;"|"&amp;$C1339,Inputs!$A$5:$A$132,0))</f>
        <v/>
      </c>
      <c r="F1339" s="35" t="n"/>
      <c r="G1339" s="35" t="n"/>
      <c r="H1339" s="14">
        <f>INDEX(VarLab,MATCH($A1339,VarKey,0))&amp;INDEX(MemLab,MATCH($C1339&amp;"|"&amp;$B1339,MemKey,0))</f>
        <v/>
      </c>
      <c r="I1339" s="14">
        <f>INDEX(VarUnit,MATCH($A1339,VarKey,0))</f>
        <v/>
      </c>
      <c r="J1339" s="14">
        <f>INDEX(VarSrc,MATCH($A1339,VarKey,0))</f>
        <v/>
      </c>
      <c r="K1339" s="11">
        <f>CodePrefix&amp;$A1339&amp;IF($C1339="","","."&amp;$C1339&amp;"."&amp;$B1339)&amp;INDEX(VarEnd,MATCH($A1339,VarKey,0))&amp;K$5</f>
        <v/>
      </c>
      <c r="L1339" s="37">
        <f>INDEX(L$80:L$93,$D1339)/$E1339</f>
        <v/>
      </c>
      <c r="M1339" s="36">
        <f>INDEX(M$80:M$93,$D1339)/$E1339</f>
        <v/>
      </c>
      <c r="N1339" s="36">
        <f>INDEX(N$80:N$93,$D1339)/$E1339</f>
        <v/>
      </c>
      <c r="O1339" s="36">
        <f>INDEX(O$80:O$93,$D1339)/$E1339</f>
        <v/>
      </c>
      <c r="P1339" s="36">
        <f>INDEX(P$80:P$93,$D1339)/$E1339</f>
        <v/>
      </c>
      <c r="Q1339" s="36">
        <f>INDEX(Q$80:Q$93,$D1339)/$E1339</f>
        <v/>
      </c>
      <c r="R1339" s="36">
        <f>INDEX(R$80:R$93,$D1339)/$E1339</f>
        <v/>
      </c>
      <c r="S1339" s="36">
        <f>INDEX(S$80:S$93,$D1339)/$E1339</f>
        <v/>
      </c>
      <c r="T1339" s="36">
        <f>INDEX(T$80:T$93,$D1339)/$E1339</f>
        <v/>
      </c>
      <c r="U1339" s="36">
        <f>INDEX(U$80:U$93,$D1339)/$E1339</f>
        <v/>
      </c>
      <c r="V1339" s="36">
        <f>INDEX(V$80:V$93,$D1339)/$E1339</f>
        <v/>
      </c>
      <c r="W1339" s="36">
        <f>INDEX(W$80:W$93,$D1339)/$E1339</f>
        <v/>
      </c>
      <c r="X1339" s="36">
        <f>INDEX(X$80:X$93,$D1339)/$E1339</f>
        <v/>
      </c>
      <c r="Y1339" s="36">
        <f>INDEX(Y$80:Y$93,$D1339)/$E1339</f>
        <v/>
      </c>
      <c r="Z1339" s="36">
        <f>INDEX(Z$80:Z$93,$D1339)/$E1339</f>
        <v/>
      </c>
      <c r="AA1339" s="36">
        <f>INDEX(AA$80:AA$93,$D1339)/$E1339</f>
        <v/>
      </c>
      <c r="AB1339" s="36">
        <f>INDEX(AB$80:AB$93,$D1339)/$E1339</f>
        <v/>
      </c>
      <c r="AC1339" s="36">
        <f>INDEX(AC$80:AC$93,$D1339)/$E1339</f>
        <v/>
      </c>
      <c r="AD1339" s="36">
        <f>INDEX(AD$80:AD$93,$D1339)/$E1339</f>
        <v/>
      </c>
      <c r="AF1339" s="11">
        <f>CodePrefix&amp;$A1339&amp;IF($C1339="","","."&amp;$C1339&amp;"."&amp;$B1339)&amp;INDEX(VarEnd,MATCH($A1339,VarKey,0))&amp;AF$5</f>
        <v/>
      </c>
      <c r="AG1339" s="37">
        <f>INDEX(AG$80:AG$93,$D1339)/$E1339</f>
        <v/>
      </c>
      <c r="AH1339" s="36">
        <f>INDEX(AH$80:AH$93,$D1339)/$E1339</f>
        <v/>
      </c>
      <c r="AI1339" s="36">
        <f>INDEX(AI$80:AI$93,$D1339)/$E1339</f>
        <v/>
      </c>
      <c r="AJ1339" s="36">
        <f>INDEX(AJ$80:AJ$93,$D1339)/$E1339</f>
        <v/>
      </c>
      <c r="AK1339" s="36">
        <f>INDEX(AK$80:AK$93,$D1339)/$E1339</f>
        <v/>
      </c>
      <c r="AL1339" s="36">
        <f>INDEX(AL$80:AL$93,$D1339)/$E1339</f>
        <v/>
      </c>
      <c r="AM1339" s="36">
        <f>INDEX(AM$80:AM$93,$D1339)/$E1339</f>
        <v/>
      </c>
      <c r="AN1339" s="36">
        <f>INDEX(AN$80:AN$93,$D1339)/$E1339</f>
        <v/>
      </c>
      <c r="AO1339" s="36">
        <f>INDEX(AO$80:AO$93,$D1339)/$E1339</f>
        <v/>
      </c>
      <c r="AP1339" s="36">
        <f>INDEX(AP$80:AP$93,$D1339)/$E1339</f>
        <v/>
      </c>
      <c r="AQ1339" s="36">
        <f>INDEX(AQ$80:AQ$93,$D1339)/$E1339</f>
        <v/>
      </c>
      <c r="AR1339" s="36">
        <f>INDEX(AR$80:AR$93,$D1339)/$E1339</f>
        <v/>
      </c>
      <c r="AS1339" s="36">
        <f>INDEX(AS$80:AS$93,$D1339)/$E1339</f>
        <v/>
      </c>
      <c r="AT1339" s="36">
        <f>INDEX(AT$80:AT$93,$D1339)/$E1339</f>
        <v/>
      </c>
      <c r="AU1339" s="36">
        <f>INDEX(AU$80:AU$93,$D1339)/$E1339</f>
        <v/>
      </c>
      <c r="AV1339" s="36">
        <f>INDEX(AV$80:AV$93,$D1339)/$E1339</f>
        <v/>
      </c>
      <c r="AW1339" s="36">
        <f>INDEX(AW$80:AW$93,$D1339)/$E1339</f>
        <v/>
      </c>
      <c r="AX1339" s="36">
        <f>INDEX(AX$80:AX$93,$D1339)/$E1339</f>
        <v/>
      </c>
      <c r="AY1339" s="36">
        <f>INDEX(AY$80:AY$93,$D1339)/$E1339</f>
        <v/>
      </c>
    </row>
    <row r="1340" hidden="1" outlineLevel="2">
      <c r="A1340" s="14" t="inlineStr">
        <is>
          <t>ntx</t>
        </is>
      </c>
      <c r="B1340" s="14" t="inlineStr">
        <is>
          <t>lpg</t>
        </is>
      </c>
      <c r="C1340" s="14" t="inlineStr">
        <is>
          <t>res</t>
        </is>
      </c>
      <c r="D1340" s="36">
        <f>INDEX(Inputs!$N$5:$N$132,MATCH($B1340&amp;"|"&amp;$C1340,Inputs!$A$5:$A$132,0))</f>
        <v/>
      </c>
      <c r="E1340" s="36">
        <f>INDEX(Inputs!$K$5:$K$132,MATCH($B1340&amp;"|"&amp;$C1340,Inputs!$A$5:$A$132,0))</f>
        <v/>
      </c>
      <c r="F1340" s="35" t="n"/>
      <c r="G1340" s="35" t="n"/>
      <c r="H1340" s="14">
        <f>INDEX(VarLab,MATCH($A1340,VarKey,0))&amp;INDEX(MemLab,MATCH($C1340&amp;"|"&amp;$B1340,MemKey,0))</f>
        <v/>
      </c>
      <c r="I1340" s="14">
        <f>INDEX(VarUnit,MATCH($A1340,VarKey,0))</f>
        <v/>
      </c>
      <c r="J1340" s="14">
        <f>INDEX(VarSrc,MATCH($A1340,VarKey,0))</f>
        <v/>
      </c>
      <c r="K1340" s="11">
        <f>CodePrefix&amp;$A1340&amp;IF($C1340="","","."&amp;$C1340&amp;"."&amp;$B1340)&amp;INDEX(VarEnd,MATCH($A1340,VarKey,0))&amp;K$5</f>
        <v/>
      </c>
      <c r="L1340" s="37">
        <f>INDEX(L$80:L$93,$D1340)/$E1340</f>
        <v/>
      </c>
      <c r="M1340" s="36">
        <f>INDEX(M$80:M$93,$D1340)/$E1340</f>
        <v/>
      </c>
      <c r="N1340" s="36">
        <f>INDEX(N$80:N$93,$D1340)/$E1340</f>
        <v/>
      </c>
      <c r="O1340" s="36">
        <f>INDEX(O$80:O$93,$D1340)/$E1340</f>
        <v/>
      </c>
      <c r="P1340" s="36">
        <f>INDEX(P$80:P$93,$D1340)/$E1340</f>
        <v/>
      </c>
      <c r="Q1340" s="36">
        <f>INDEX(Q$80:Q$93,$D1340)/$E1340</f>
        <v/>
      </c>
      <c r="R1340" s="36">
        <f>INDEX(R$80:R$93,$D1340)/$E1340</f>
        <v/>
      </c>
      <c r="S1340" s="36">
        <f>INDEX(S$80:S$93,$D1340)/$E1340</f>
        <v/>
      </c>
      <c r="T1340" s="36">
        <f>INDEX(T$80:T$93,$D1340)/$E1340</f>
        <v/>
      </c>
      <c r="U1340" s="36">
        <f>INDEX(U$80:U$93,$D1340)/$E1340</f>
        <v/>
      </c>
      <c r="V1340" s="36">
        <f>INDEX(V$80:V$93,$D1340)/$E1340</f>
        <v/>
      </c>
      <c r="W1340" s="36">
        <f>INDEX(W$80:W$93,$D1340)/$E1340</f>
        <v/>
      </c>
      <c r="X1340" s="36">
        <f>INDEX(X$80:X$93,$D1340)/$E1340</f>
        <v/>
      </c>
      <c r="Y1340" s="36">
        <f>INDEX(Y$80:Y$93,$D1340)/$E1340</f>
        <v/>
      </c>
      <c r="Z1340" s="36">
        <f>INDEX(Z$80:Z$93,$D1340)/$E1340</f>
        <v/>
      </c>
      <c r="AA1340" s="36">
        <f>INDEX(AA$80:AA$93,$D1340)/$E1340</f>
        <v/>
      </c>
      <c r="AB1340" s="36">
        <f>INDEX(AB$80:AB$93,$D1340)/$E1340</f>
        <v/>
      </c>
      <c r="AC1340" s="36">
        <f>INDEX(AC$80:AC$93,$D1340)/$E1340</f>
        <v/>
      </c>
      <c r="AD1340" s="36">
        <f>INDEX(AD$80:AD$93,$D1340)/$E1340</f>
        <v/>
      </c>
      <c r="AF1340" s="11">
        <f>CodePrefix&amp;$A1340&amp;IF($C1340="","","."&amp;$C1340&amp;"."&amp;$B1340)&amp;INDEX(VarEnd,MATCH($A1340,VarKey,0))&amp;AF$5</f>
        <v/>
      </c>
      <c r="AG1340" s="37">
        <f>INDEX(AG$80:AG$93,$D1340)/$E1340</f>
        <v/>
      </c>
      <c r="AH1340" s="36">
        <f>INDEX(AH$80:AH$93,$D1340)/$E1340</f>
        <v/>
      </c>
      <c r="AI1340" s="36">
        <f>INDEX(AI$80:AI$93,$D1340)/$E1340</f>
        <v/>
      </c>
      <c r="AJ1340" s="36">
        <f>INDEX(AJ$80:AJ$93,$D1340)/$E1340</f>
        <v/>
      </c>
      <c r="AK1340" s="36">
        <f>INDEX(AK$80:AK$93,$D1340)/$E1340</f>
        <v/>
      </c>
      <c r="AL1340" s="36">
        <f>INDEX(AL$80:AL$93,$D1340)/$E1340</f>
        <v/>
      </c>
      <c r="AM1340" s="36">
        <f>INDEX(AM$80:AM$93,$D1340)/$E1340</f>
        <v/>
      </c>
      <c r="AN1340" s="36">
        <f>INDEX(AN$80:AN$93,$D1340)/$E1340</f>
        <v/>
      </c>
      <c r="AO1340" s="36">
        <f>INDEX(AO$80:AO$93,$D1340)/$E1340</f>
        <v/>
      </c>
      <c r="AP1340" s="36">
        <f>INDEX(AP$80:AP$93,$D1340)/$E1340</f>
        <v/>
      </c>
      <c r="AQ1340" s="36">
        <f>INDEX(AQ$80:AQ$93,$D1340)/$E1340</f>
        <v/>
      </c>
      <c r="AR1340" s="36">
        <f>INDEX(AR$80:AR$93,$D1340)/$E1340</f>
        <v/>
      </c>
      <c r="AS1340" s="36">
        <f>INDEX(AS$80:AS$93,$D1340)/$E1340</f>
        <v/>
      </c>
      <c r="AT1340" s="36">
        <f>INDEX(AT$80:AT$93,$D1340)/$E1340</f>
        <v/>
      </c>
      <c r="AU1340" s="36">
        <f>INDEX(AU$80:AU$93,$D1340)/$E1340</f>
        <v/>
      </c>
      <c r="AV1340" s="36">
        <f>INDEX(AV$80:AV$93,$D1340)/$E1340</f>
        <v/>
      </c>
      <c r="AW1340" s="36">
        <f>INDEX(AW$80:AW$93,$D1340)/$E1340</f>
        <v/>
      </c>
      <c r="AX1340" s="36">
        <f>INDEX(AX$80:AX$93,$D1340)/$E1340</f>
        <v/>
      </c>
      <c r="AY1340" s="36">
        <f>INDEX(AY$80:AY$93,$D1340)/$E1340</f>
        <v/>
      </c>
    </row>
    <row r="1341" hidden="1" outlineLevel="2">
      <c r="A1341" s="14" t="inlineStr">
        <is>
          <t>ntx</t>
        </is>
      </c>
      <c r="B1341" s="14" t="inlineStr">
        <is>
          <t>ker</t>
        </is>
      </c>
      <c r="C1341" s="14" t="inlineStr">
        <is>
          <t>res</t>
        </is>
      </c>
      <c r="D1341" s="36">
        <f>INDEX(Inputs!$N$5:$N$132,MATCH($B1341&amp;"|"&amp;$C1341,Inputs!$A$5:$A$132,0))</f>
        <v/>
      </c>
      <c r="E1341" s="36">
        <f>INDEX(Inputs!$K$5:$K$132,MATCH($B1341&amp;"|"&amp;$C1341,Inputs!$A$5:$A$132,0))</f>
        <v/>
      </c>
      <c r="F1341" s="35" t="n"/>
      <c r="G1341" s="35" t="n"/>
      <c r="H1341" s="14">
        <f>INDEX(VarLab,MATCH($A1341,VarKey,0))&amp;INDEX(MemLab,MATCH($C1341&amp;"|"&amp;$B1341,MemKey,0))</f>
        <v/>
      </c>
      <c r="I1341" s="14">
        <f>INDEX(VarUnit,MATCH($A1341,VarKey,0))</f>
        <v/>
      </c>
      <c r="J1341" s="14">
        <f>INDEX(VarSrc,MATCH($A1341,VarKey,0))</f>
        <v/>
      </c>
      <c r="K1341" s="11">
        <f>CodePrefix&amp;$A1341&amp;IF($C1341="","","."&amp;$C1341&amp;"."&amp;$B1341)&amp;INDEX(VarEnd,MATCH($A1341,VarKey,0))&amp;K$5</f>
        <v/>
      </c>
      <c r="L1341" s="37">
        <f>INDEX(L$80:L$93,$D1341)/$E1341</f>
        <v/>
      </c>
      <c r="M1341" s="36">
        <f>INDEX(M$80:M$93,$D1341)/$E1341</f>
        <v/>
      </c>
      <c r="N1341" s="36">
        <f>INDEX(N$80:N$93,$D1341)/$E1341</f>
        <v/>
      </c>
      <c r="O1341" s="36">
        <f>INDEX(O$80:O$93,$D1341)/$E1341</f>
        <v/>
      </c>
      <c r="P1341" s="36">
        <f>INDEX(P$80:P$93,$D1341)/$E1341</f>
        <v/>
      </c>
      <c r="Q1341" s="36">
        <f>INDEX(Q$80:Q$93,$D1341)/$E1341</f>
        <v/>
      </c>
      <c r="R1341" s="36">
        <f>INDEX(R$80:R$93,$D1341)/$E1341</f>
        <v/>
      </c>
      <c r="S1341" s="36">
        <f>INDEX(S$80:S$93,$D1341)/$E1341</f>
        <v/>
      </c>
      <c r="T1341" s="36">
        <f>INDEX(T$80:T$93,$D1341)/$E1341</f>
        <v/>
      </c>
      <c r="U1341" s="36">
        <f>INDEX(U$80:U$93,$D1341)/$E1341</f>
        <v/>
      </c>
      <c r="V1341" s="36">
        <f>INDEX(V$80:V$93,$D1341)/$E1341</f>
        <v/>
      </c>
      <c r="W1341" s="36">
        <f>INDEX(W$80:W$93,$D1341)/$E1341</f>
        <v/>
      </c>
      <c r="X1341" s="36">
        <f>INDEX(X$80:X$93,$D1341)/$E1341</f>
        <v/>
      </c>
      <c r="Y1341" s="36">
        <f>INDEX(Y$80:Y$93,$D1341)/$E1341</f>
        <v/>
      </c>
      <c r="Z1341" s="36">
        <f>INDEX(Z$80:Z$93,$D1341)/$E1341</f>
        <v/>
      </c>
      <c r="AA1341" s="36">
        <f>INDEX(AA$80:AA$93,$D1341)/$E1341</f>
        <v/>
      </c>
      <c r="AB1341" s="36">
        <f>INDEX(AB$80:AB$93,$D1341)/$E1341</f>
        <v/>
      </c>
      <c r="AC1341" s="36">
        <f>INDEX(AC$80:AC$93,$D1341)/$E1341</f>
        <v/>
      </c>
      <c r="AD1341" s="36">
        <f>INDEX(AD$80:AD$93,$D1341)/$E1341</f>
        <v/>
      </c>
      <c r="AF1341" s="11">
        <f>CodePrefix&amp;$A1341&amp;IF($C1341="","","."&amp;$C1341&amp;"."&amp;$B1341)&amp;INDEX(VarEnd,MATCH($A1341,VarKey,0))&amp;AF$5</f>
        <v/>
      </c>
      <c r="AG1341" s="37">
        <f>INDEX(AG$80:AG$93,$D1341)/$E1341</f>
        <v/>
      </c>
      <c r="AH1341" s="36">
        <f>INDEX(AH$80:AH$93,$D1341)/$E1341</f>
        <v/>
      </c>
      <c r="AI1341" s="36">
        <f>INDEX(AI$80:AI$93,$D1341)/$E1341</f>
        <v/>
      </c>
      <c r="AJ1341" s="36">
        <f>INDEX(AJ$80:AJ$93,$D1341)/$E1341</f>
        <v/>
      </c>
      <c r="AK1341" s="36">
        <f>INDEX(AK$80:AK$93,$D1341)/$E1341</f>
        <v/>
      </c>
      <c r="AL1341" s="36">
        <f>INDEX(AL$80:AL$93,$D1341)/$E1341</f>
        <v/>
      </c>
      <c r="AM1341" s="36">
        <f>INDEX(AM$80:AM$93,$D1341)/$E1341</f>
        <v/>
      </c>
      <c r="AN1341" s="36">
        <f>INDEX(AN$80:AN$93,$D1341)/$E1341</f>
        <v/>
      </c>
      <c r="AO1341" s="36">
        <f>INDEX(AO$80:AO$93,$D1341)/$E1341</f>
        <v/>
      </c>
      <c r="AP1341" s="36">
        <f>INDEX(AP$80:AP$93,$D1341)/$E1341</f>
        <v/>
      </c>
      <c r="AQ1341" s="36">
        <f>INDEX(AQ$80:AQ$93,$D1341)/$E1341</f>
        <v/>
      </c>
      <c r="AR1341" s="36">
        <f>INDEX(AR$80:AR$93,$D1341)/$E1341</f>
        <v/>
      </c>
      <c r="AS1341" s="36">
        <f>INDEX(AS$80:AS$93,$D1341)/$E1341</f>
        <v/>
      </c>
      <c r="AT1341" s="36">
        <f>INDEX(AT$80:AT$93,$D1341)/$E1341</f>
        <v/>
      </c>
      <c r="AU1341" s="36">
        <f>INDEX(AU$80:AU$93,$D1341)/$E1341</f>
        <v/>
      </c>
      <c r="AV1341" s="36">
        <f>INDEX(AV$80:AV$93,$D1341)/$E1341</f>
        <v/>
      </c>
      <c r="AW1341" s="36">
        <f>INDEX(AW$80:AW$93,$D1341)/$E1341</f>
        <v/>
      </c>
      <c r="AX1341" s="36">
        <f>INDEX(AX$80:AX$93,$D1341)/$E1341</f>
        <v/>
      </c>
      <c r="AY1341" s="36">
        <f>INDEX(AY$80:AY$93,$D1341)/$E1341</f>
        <v/>
      </c>
    </row>
    <row r="1342" hidden="1" outlineLevel="2">
      <c r="A1342" s="14" t="inlineStr">
        <is>
          <t>ntx</t>
        </is>
      </c>
      <c r="B1342" s="14" t="inlineStr">
        <is>
          <t>oop</t>
        </is>
      </c>
      <c r="C1342" s="14" t="inlineStr">
        <is>
          <t>res</t>
        </is>
      </c>
      <c r="D1342" s="36">
        <f>INDEX(Inputs!$N$5:$N$132,MATCH($B1342&amp;"|"&amp;$C1342,Inputs!$A$5:$A$132,0))</f>
        <v/>
      </c>
      <c r="E1342" s="36">
        <f>INDEX(Inputs!$K$5:$K$132,MATCH($B1342&amp;"|"&amp;$C1342,Inputs!$A$5:$A$132,0))</f>
        <v/>
      </c>
      <c r="F1342" s="35" t="n"/>
      <c r="G1342" s="35" t="n"/>
      <c r="H1342" s="14">
        <f>INDEX(VarLab,MATCH($A1342,VarKey,0))&amp;INDEX(MemLab,MATCH($C1342&amp;"|"&amp;$B1342,MemKey,0))</f>
        <v/>
      </c>
      <c r="I1342" s="14">
        <f>INDEX(VarUnit,MATCH($A1342,VarKey,0))</f>
        <v/>
      </c>
      <c r="J1342" s="14">
        <f>INDEX(VarSrc,MATCH($A1342,VarKey,0))</f>
        <v/>
      </c>
      <c r="K1342" s="11">
        <f>CodePrefix&amp;$A1342&amp;IF($C1342="","","."&amp;$C1342&amp;"."&amp;$B1342)&amp;INDEX(VarEnd,MATCH($A1342,VarKey,0))&amp;K$5</f>
        <v/>
      </c>
      <c r="L1342" s="37">
        <f>INDEX(L$80:L$93,$D1342)/$E1342</f>
        <v/>
      </c>
      <c r="M1342" s="36">
        <f>INDEX(M$80:M$93,$D1342)/$E1342</f>
        <v/>
      </c>
      <c r="N1342" s="36">
        <f>INDEX(N$80:N$93,$D1342)/$E1342</f>
        <v/>
      </c>
      <c r="O1342" s="36">
        <f>INDEX(O$80:O$93,$D1342)/$E1342</f>
        <v/>
      </c>
      <c r="P1342" s="36">
        <f>INDEX(P$80:P$93,$D1342)/$E1342</f>
        <v/>
      </c>
      <c r="Q1342" s="36">
        <f>INDEX(Q$80:Q$93,$D1342)/$E1342</f>
        <v/>
      </c>
      <c r="R1342" s="36">
        <f>INDEX(R$80:R$93,$D1342)/$E1342</f>
        <v/>
      </c>
      <c r="S1342" s="36">
        <f>INDEX(S$80:S$93,$D1342)/$E1342</f>
        <v/>
      </c>
      <c r="T1342" s="36">
        <f>INDEX(T$80:T$93,$D1342)/$E1342</f>
        <v/>
      </c>
      <c r="U1342" s="36">
        <f>INDEX(U$80:U$93,$D1342)/$E1342</f>
        <v/>
      </c>
      <c r="V1342" s="36">
        <f>INDEX(V$80:V$93,$D1342)/$E1342</f>
        <v/>
      </c>
      <c r="W1342" s="36">
        <f>INDEX(W$80:W$93,$D1342)/$E1342</f>
        <v/>
      </c>
      <c r="X1342" s="36">
        <f>INDEX(X$80:X$93,$D1342)/$E1342</f>
        <v/>
      </c>
      <c r="Y1342" s="36">
        <f>INDEX(Y$80:Y$93,$D1342)/$E1342</f>
        <v/>
      </c>
      <c r="Z1342" s="36">
        <f>INDEX(Z$80:Z$93,$D1342)/$E1342</f>
        <v/>
      </c>
      <c r="AA1342" s="36">
        <f>INDEX(AA$80:AA$93,$D1342)/$E1342</f>
        <v/>
      </c>
      <c r="AB1342" s="36">
        <f>INDEX(AB$80:AB$93,$D1342)/$E1342</f>
        <v/>
      </c>
      <c r="AC1342" s="36">
        <f>INDEX(AC$80:AC$93,$D1342)/$E1342</f>
        <v/>
      </c>
      <c r="AD1342" s="36">
        <f>INDEX(AD$80:AD$93,$D1342)/$E1342</f>
        <v/>
      </c>
      <c r="AF1342" s="11">
        <f>CodePrefix&amp;$A1342&amp;IF($C1342="","","."&amp;$C1342&amp;"."&amp;$B1342)&amp;INDEX(VarEnd,MATCH($A1342,VarKey,0))&amp;AF$5</f>
        <v/>
      </c>
      <c r="AG1342" s="37">
        <f>INDEX(AG$80:AG$93,$D1342)/$E1342</f>
        <v/>
      </c>
      <c r="AH1342" s="36">
        <f>INDEX(AH$80:AH$93,$D1342)/$E1342</f>
        <v/>
      </c>
      <c r="AI1342" s="36">
        <f>INDEX(AI$80:AI$93,$D1342)/$E1342</f>
        <v/>
      </c>
      <c r="AJ1342" s="36">
        <f>INDEX(AJ$80:AJ$93,$D1342)/$E1342</f>
        <v/>
      </c>
      <c r="AK1342" s="36">
        <f>INDEX(AK$80:AK$93,$D1342)/$E1342</f>
        <v/>
      </c>
      <c r="AL1342" s="36">
        <f>INDEX(AL$80:AL$93,$D1342)/$E1342</f>
        <v/>
      </c>
      <c r="AM1342" s="36">
        <f>INDEX(AM$80:AM$93,$D1342)/$E1342</f>
        <v/>
      </c>
      <c r="AN1342" s="36">
        <f>INDEX(AN$80:AN$93,$D1342)/$E1342</f>
        <v/>
      </c>
      <c r="AO1342" s="36">
        <f>INDEX(AO$80:AO$93,$D1342)/$E1342</f>
        <v/>
      </c>
      <c r="AP1342" s="36">
        <f>INDEX(AP$80:AP$93,$D1342)/$E1342</f>
        <v/>
      </c>
      <c r="AQ1342" s="36">
        <f>INDEX(AQ$80:AQ$93,$D1342)/$E1342</f>
        <v/>
      </c>
      <c r="AR1342" s="36">
        <f>INDEX(AR$80:AR$93,$D1342)/$E1342</f>
        <v/>
      </c>
      <c r="AS1342" s="36">
        <f>INDEX(AS$80:AS$93,$D1342)/$E1342</f>
        <v/>
      </c>
      <c r="AT1342" s="36">
        <f>INDEX(AT$80:AT$93,$D1342)/$E1342</f>
        <v/>
      </c>
      <c r="AU1342" s="36">
        <f>INDEX(AU$80:AU$93,$D1342)/$E1342</f>
        <v/>
      </c>
      <c r="AV1342" s="36">
        <f>INDEX(AV$80:AV$93,$D1342)/$E1342</f>
        <v/>
      </c>
      <c r="AW1342" s="36">
        <f>INDEX(AW$80:AW$93,$D1342)/$E1342</f>
        <v/>
      </c>
      <c r="AX1342" s="36">
        <f>INDEX(AX$80:AX$93,$D1342)/$E1342</f>
        <v/>
      </c>
      <c r="AY1342" s="36">
        <f>INDEX(AY$80:AY$93,$D1342)/$E1342</f>
        <v/>
      </c>
    </row>
    <row r="1343" hidden="1" outlineLevel="2">
      <c r="A1343" s="14" t="inlineStr">
        <is>
          <t>ntx</t>
        </is>
      </c>
      <c r="B1343" s="14" t="inlineStr">
        <is>
          <t>bio</t>
        </is>
      </c>
      <c r="C1343" s="14" t="inlineStr">
        <is>
          <t>res</t>
        </is>
      </c>
      <c r="D1343" s="36">
        <f>INDEX(Inputs!$N$5:$N$132,MATCH($B1343&amp;"|"&amp;$C1343,Inputs!$A$5:$A$132,0))</f>
        <v/>
      </c>
      <c r="E1343" s="36">
        <f>INDEX(Inputs!$K$5:$K$132,MATCH($B1343&amp;"|"&amp;$C1343,Inputs!$A$5:$A$132,0))</f>
        <v/>
      </c>
      <c r="F1343" s="35" t="n"/>
      <c r="G1343" s="35" t="n"/>
      <c r="H1343" s="14">
        <f>INDEX(VarLab,MATCH($A1343,VarKey,0))&amp;INDEX(MemLab,MATCH($C1343&amp;"|"&amp;$B1343,MemKey,0))</f>
        <v/>
      </c>
      <c r="I1343" s="14">
        <f>INDEX(VarUnit,MATCH($A1343,VarKey,0))</f>
        <v/>
      </c>
      <c r="J1343" s="14">
        <f>INDEX(VarSrc,MATCH($A1343,VarKey,0))</f>
        <v/>
      </c>
      <c r="K1343" s="11">
        <f>CodePrefix&amp;$A1343&amp;IF($C1343="","","."&amp;$C1343&amp;"."&amp;$B1343)&amp;INDEX(VarEnd,MATCH($A1343,VarKey,0))&amp;K$5</f>
        <v/>
      </c>
      <c r="L1343" s="37">
        <f>INDEX(L$80:L$93,$D1343)/$E1343</f>
        <v/>
      </c>
      <c r="M1343" s="36">
        <f>INDEX(M$80:M$93,$D1343)/$E1343</f>
        <v/>
      </c>
      <c r="N1343" s="36">
        <f>INDEX(N$80:N$93,$D1343)/$E1343</f>
        <v/>
      </c>
      <c r="O1343" s="36">
        <f>INDEX(O$80:O$93,$D1343)/$E1343</f>
        <v/>
      </c>
      <c r="P1343" s="36">
        <f>INDEX(P$80:P$93,$D1343)/$E1343</f>
        <v/>
      </c>
      <c r="Q1343" s="36">
        <f>INDEX(Q$80:Q$93,$D1343)/$E1343</f>
        <v/>
      </c>
      <c r="R1343" s="36">
        <f>INDEX(R$80:R$93,$D1343)/$E1343</f>
        <v/>
      </c>
      <c r="S1343" s="36">
        <f>INDEX(S$80:S$93,$D1343)/$E1343</f>
        <v/>
      </c>
      <c r="T1343" s="36">
        <f>INDEX(T$80:T$93,$D1343)/$E1343</f>
        <v/>
      </c>
      <c r="U1343" s="36">
        <f>INDEX(U$80:U$93,$D1343)/$E1343</f>
        <v/>
      </c>
      <c r="V1343" s="36">
        <f>INDEX(V$80:V$93,$D1343)/$E1343</f>
        <v/>
      </c>
      <c r="W1343" s="36">
        <f>INDEX(W$80:W$93,$D1343)/$E1343</f>
        <v/>
      </c>
      <c r="X1343" s="36">
        <f>INDEX(X$80:X$93,$D1343)/$E1343</f>
        <v/>
      </c>
      <c r="Y1343" s="36">
        <f>INDEX(Y$80:Y$93,$D1343)/$E1343</f>
        <v/>
      </c>
      <c r="Z1343" s="36">
        <f>INDEX(Z$80:Z$93,$D1343)/$E1343</f>
        <v/>
      </c>
      <c r="AA1343" s="36">
        <f>INDEX(AA$80:AA$93,$D1343)/$E1343</f>
        <v/>
      </c>
      <c r="AB1343" s="36">
        <f>INDEX(AB$80:AB$93,$D1343)/$E1343</f>
        <v/>
      </c>
      <c r="AC1343" s="36">
        <f>INDEX(AC$80:AC$93,$D1343)/$E1343</f>
        <v/>
      </c>
      <c r="AD1343" s="36">
        <f>INDEX(AD$80:AD$93,$D1343)/$E1343</f>
        <v/>
      </c>
      <c r="AF1343" s="11">
        <f>CodePrefix&amp;$A1343&amp;IF($C1343="","","."&amp;$C1343&amp;"."&amp;$B1343)&amp;INDEX(VarEnd,MATCH($A1343,VarKey,0))&amp;AF$5</f>
        <v/>
      </c>
      <c r="AG1343" s="37">
        <f>INDEX(AG$80:AG$93,$D1343)/$E1343</f>
        <v/>
      </c>
      <c r="AH1343" s="36">
        <f>INDEX(AH$80:AH$93,$D1343)/$E1343</f>
        <v/>
      </c>
      <c r="AI1343" s="36">
        <f>INDEX(AI$80:AI$93,$D1343)/$E1343</f>
        <v/>
      </c>
      <c r="AJ1343" s="36">
        <f>INDEX(AJ$80:AJ$93,$D1343)/$E1343</f>
        <v/>
      </c>
      <c r="AK1343" s="36">
        <f>INDEX(AK$80:AK$93,$D1343)/$E1343</f>
        <v/>
      </c>
      <c r="AL1343" s="36">
        <f>INDEX(AL$80:AL$93,$D1343)/$E1343</f>
        <v/>
      </c>
      <c r="AM1343" s="36">
        <f>INDEX(AM$80:AM$93,$D1343)/$E1343</f>
        <v/>
      </c>
      <c r="AN1343" s="36">
        <f>INDEX(AN$80:AN$93,$D1343)/$E1343</f>
        <v/>
      </c>
      <c r="AO1343" s="36">
        <f>INDEX(AO$80:AO$93,$D1343)/$E1343</f>
        <v/>
      </c>
      <c r="AP1343" s="36">
        <f>INDEX(AP$80:AP$93,$D1343)/$E1343</f>
        <v/>
      </c>
      <c r="AQ1343" s="36">
        <f>INDEX(AQ$80:AQ$93,$D1343)/$E1343</f>
        <v/>
      </c>
      <c r="AR1343" s="36">
        <f>INDEX(AR$80:AR$93,$D1343)/$E1343</f>
        <v/>
      </c>
      <c r="AS1343" s="36">
        <f>INDEX(AS$80:AS$93,$D1343)/$E1343</f>
        <v/>
      </c>
      <c r="AT1343" s="36">
        <f>INDEX(AT$80:AT$93,$D1343)/$E1343</f>
        <v/>
      </c>
      <c r="AU1343" s="36">
        <f>INDEX(AU$80:AU$93,$D1343)/$E1343</f>
        <v/>
      </c>
      <c r="AV1343" s="36">
        <f>INDEX(AV$80:AV$93,$D1343)/$E1343</f>
        <v/>
      </c>
      <c r="AW1343" s="36">
        <f>INDEX(AW$80:AW$93,$D1343)/$E1343</f>
        <v/>
      </c>
      <c r="AX1343" s="36">
        <f>INDEX(AX$80:AX$93,$D1343)/$E1343</f>
        <v/>
      </c>
      <c r="AY1343" s="36">
        <f>INDEX(AY$80:AY$93,$D1343)/$E1343</f>
        <v/>
      </c>
    </row>
    <row r="1344" hidden="1" outlineLevel="2"/>
    <row r="1345" hidden="1" outlineLevel="2">
      <c r="A1345" s="14" t="inlineStr">
        <is>
          <t>nce</t>
        </is>
      </c>
      <c r="B1345" s="14" t="inlineStr">
        <is>
          <t>coa</t>
        </is>
      </c>
      <c r="C1345" s="14" t="inlineStr">
        <is>
          <t>res</t>
        </is>
      </c>
      <c r="D1345" s="35" t="n"/>
      <c r="E1345" s="35" t="n"/>
      <c r="F1345" s="35" t="n"/>
      <c r="G1345" s="35" t="n"/>
      <c r="H1345" s="14">
        <f>INDEX(VarLab,MATCH($A1345,VarKey,0))&amp;INDEX(MemLab,MATCH($C1345&amp;"|"&amp;$B1345,MemKey,0))</f>
        <v/>
      </c>
      <c r="I1345" s="14">
        <f>INDEX(VarUnit,MATCH($A1345,VarKey,0))</f>
        <v/>
      </c>
      <c r="J1345" s="14">
        <f>INDEX(VarSrc,MATCH($A1345,VarKey,0))</f>
        <v/>
      </c>
      <c r="K1345" s="11">
        <f>CodePrefix&amp;$A1345&amp;IF($C1345="","","."&amp;$C1345&amp;"."&amp;$B1345)&amp;INDEX(VarEnd,MATCH($A1345,VarKey,0))&amp;K$5</f>
        <v/>
      </c>
      <c r="L1345" s="37">
        <f>L1318+L1327+L1336</f>
        <v/>
      </c>
      <c r="M1345" s="36">
        <f>M1318+M1327+M1336</f>
        <v/>
      </c>
      <c r="N1345" s="36">
        <f>N1318+N1327+N1336</f>
        <v/>
      </c>
      <c r="O1345" s="36">
        <f>O1318+O1327+O1336</f>
        <v/>
      </c>
      <c r="P1345" s="36">
        <f>P1318+P1327+P1336</f>
        <v/>
      </c>
      <c r="Q1345" s="36">
        <f>Q1318+Q1327+Q1336</f>
        <v/>
      </c>
      <c r="R1345" s="36">
        <f>R1318+R1327+R1336</f>
        <v/>
      </c>
      <c r="S1345" s="36">
        <f>S1318+S1327+S1336</f>
        <v/>
      </c>
      <c r="T1345" s="36">
        <f>T1318+T1327+T1336</f>
        <v/>
      </c>
      <c r="U1345" s="36">
        <f>U1318+U1327+U1336</f>
        <v/>
      </c>
      <c r="V1345" s="36">
        <f>V1318+V1327+V1336</f>
        <v/>
      </c>
      <c r="W1345" s="36">
        <f>W1318+W1327+W1336</f>
        <v/>
      </c>
      <c r="X1345" s="36">
        <f>X1318+X1327+X1336</f>
        <v/>
      </c>
      <c r="Y1345" s="36">
        <f>Y1318+Y1327+Y1336</f>
        <v/>
      </c>
      <c r="Z1345" s="36">
        <f>Z1318+Z1327+Z1336</f>
        <v/>
      </c>
      <c r="AA1345" s="36">
        <f>AA1318+AA1327+AA1336</f>
        <v/>
      </c>
      <c r="AB1345" s="36">
        <f>AB1318+AB1327+AB1336</f>
        <v/>
      </c>
      <c r="AC1345" s="36">
        <f>AC1318+AC1327+AC1336</f>
        <v/>
      </c>
      <c r="AD1345" s="36">
        <f>AD1318+AD1327+AD1336</f>
        <v/>
      </c>
      <c r="AF1345" s="11">
        <f>CodePrefix&amp;$A1345&amp;IF($C1345="","","."&amp;$C1345&amp;"."&amp;$B1345)&amp;INDEX(VarEnd,MATCH($A1345,VarKey,0))&amp;AF$5</f>
        <v/>
      </c>
      <c r="AG1345" s="37">
        <f>AG1318+AG1327+AG1336</f>
        <v/>
      </c>
      <c r="AH1345" s="36">
        <f>AH1318+AH1327+AH1336</f>
        <v/>
      </c>
      <c r="AI1345" s="36">
        <f>AI1318+AI1327+AI1336</f>
        <v/>
      </c>
      <c r="AJ1345" s="36">
        <f>AJ1318+AJ1327+AJ1336</f>
        <v/>
      </c>
      <c r="AK1345" s="36">
        <f>AK1318+AK1327+AK1336</f>
        <v/>
      </c>
      <c r="AL1345" s="36">
        <f>AL1318+AL1327+AL1336</f>
        <v/>
      </c>
      <c r="AM1345" s="36">
        <f>AM1318+AM1327+AM1336</f>
        <v/>
      </c>
      <c r="AN1345" s="36">
        <f>AN1318+AN1327+AN1336</f>
        <v/>
      </c>
      <c r="AO1345" s="36">
        <f>AO1318+AO1327+AO1336</f>
        <v/>
      </c>
      <c r="AP1345" s="36">
        <f>AP1318+AP1327+AP1336</f>
        <v/>
      </c>
      <c r="AQ1345" s="36">
        <f>AQ1318+AQ1327+AQ1336</f>
        <v/>
      </c>
      <c r="AR1345" s="36">
        <f>AR1318+AR1327+AR1336</f>
        <v/>
      </c>
      <c r="AS1345" s="36">
        <f>AS1318+AS1327+AS1336</f>
        <v/>
      </c>
      <c r="AT1345" s="36">
        <f>AT1318+AT1327+AT1336</f>
        <v/>
      </c>
      <c r="AU1345" s="36">
        <f>AU1318+AU1327+AU1336</f>
        <v/>
      </c>
      <c r="AV1345" s="36">
        <f>AV1318+AV1327+AV1336</f>
        <v/>
      </c>
      <c r="AW1345" s="36">
        <f>AW1318+AW1327+AW1336</f>
        <v/>
      </c>
      <c r="AX1345" s="36">
        <f>AX1318+AX1327+AX1336</f>
        <v/>
      </c>
      <c r="AY1345" s="36">
        <f>AY1318+AY1327+AY1336</f>
        <v/>
      </c>
    </row>
    <row r="1346" hidden="1" outlineLevel="2">
      <c r="A1346" s="14" t="inlineStr">
        <is>
          <t>nce</t>
        </is>
      </c>
      <c r="B1346" s="14" t="inlineStr">
        <is>
          <t>nga</t>
        </is>
      </c>
      <c r="C1346" s="14" t="inlineStr">
        <is>
          <t>res</t>
        </is>
      </c>
      <c r="D1346" s="35" t="n"/>
      <c r="E1346" s="35" t="n"/>
      <c r="F1346" s="35" t="n"/>
      <c r="G1346" s="35" t="n"/>
      <c r="H1346" s="14">
        <f>INDEX(VarLab,MATCH($A1346,VarKey,0))&amp;INDEX(MemLab,MATCH($C1346&amp;"|"&amp;$B1346,MemKey,0))</f>
        <v/>
      </c>
      <c r="I1346" s="14">
        <f>INDEX(VarUnit,MATCH($A1346,VarKey,0))</f>
        <v/>
      </c>
      <c r="J1346" s="14">
        <f>INDEX(VarSrc,MATCH($A1346,VarKey,0))</f>
        <v/>
      </c>
      <c r="K1346" s="11">
        <f>CodePrefix&amp;$A1346&amp;IF($C1346="","","."&amp;$C1346&amp;"."&amp;$B1346)&amp;INDEX(VarEnd,MATCH($A1346,VarKey,0))&amp;K$5</f>
        <v/>
      </c>
      <c r="L1346" s="37">
        <f>L1319+L1328+L1337</f>
        <v/>
      </c>
      <c r="M1346" s="36">
        <f>M1319+M1328+M1337</f>
        <v/>
      </c>
      <c r="N1346" s="36">
        <f>N1319+N1328+N1337</f>
        <v/>
      </c>
      <c r="O1346" s="36">
        <f>O1319+O1328+O1337</f>
        <v/>
      </c>
      <c r="P1346" s="36">
        <f>P1319+P1328+P1337</f>
        <v/>
      </c>
      <c r="Q1346" s="36">
        <f>Q1319+Q1328+Q1337</f>
        <v/>
      </c>
      <c r="R1346" s="36">
        <f>R1319+R1328+R1337</f>
        <v/>
      </c>
      <c r="S1346" s="36">
        <f>S1319+S1328+S1337</f>
        <v/>
      </c>
      <c r="T1346" s="36">
        <f>T1319+T1328+T1337</f>
        <v/>
      </c>
      <c r="U1346" s="36">
        <f>U1319+U1328+U1337</f>
        <v/>
      </c>
      <c r="V1346" s="36">
        <f>V1319+V1328+V1337</f>
        <v/>
      </c>
      <c r="W1346" s="36">
        <f>W1319+W1328+W1337</f>
        <v/>
      </c>
      <c r="X1346" s="36">
        <f>X1319+X1328+X1337</f>
        <v/>
      </c>
      <c r="Y1346" s="36">
        <f>Y1319+Y1328+Y1337</f>
        <v/>
      </c>
      <c r="Z1346" s="36">
        <f>Z1319+Z1328+Z1337</f>
        <v/>
      </c>
      <c r="AA1346" s="36">
        <f>AA1319+AA1328+AA1337</f>
        <v/>
      </c>
      <c r="AB1346" s="36">
        <f>AB1319+AB1328+AB1337</f>
        <v/>
      </c>
      <c r="AC1346" s="36">
        <f>AC1319+AC1328+AC1337</f>
        <v/>
      </c>
      <c r="AD1346" s="36">
        <f>AD1319+AD1328+AD1337</f>
        <v/>
      </c>
      <c r="AF1346" s="11">
        <f>CodePrefix&amp;$A1346&amp;IF($C1346="","","."&amp;$C1346&amp;"."&amp;$B1346)&amp;INDEX(VarEnd,MATCH($A1346,VarKey,0))&amp;AF$5</f>
        <v/>
      </c>
      <c r="AG1346" s="37">
        <f>AG1319+AG1328+AG1337</f>
        <v/>
      </c>
      <c r="AH1346" s="36">
        <f>AH1319+AH1328+AH1337</f>
        <v/>
      </c>
      <c r="AI1346" s="36">
        <f>AI1319+AI1328+AI1337</f>
        <v/>
      </c>
      <c r="AJ1346" s="36">
        <f>AJ1319+AJ1328+AJ1337</f>
        <v/>
      </c>
      <c r="AK1346" s="36">
        <f>AK1319+AK1328+AK1337</f>
        <v/>
      </c>
      <c r="AL1346" s="36">
        <f>AL1319+AL1328+AL1337</f>
        <v/>
      </c>
      <c r="AM1346" s="36">
        <f>AM1319+AM1328+AM1337</f>
        <v/>
      </c>
      <c r="AN1346" s="36">
        <f>AN1319+AN1328+AN1337</f>
        <v/>
      </c>
      <c r="AO1346" s="36">
        <f>AO1319+AO1328+AO1337</f>
        <v/>
      </c>
      <c r="AP1346" s="36">
        <f>AP1319+AP1328+AP1337</f>
        <v/>
      </c>
      <c r="AQ1346" s="36">
        <f>AQ1319+AQ1328+AQ1337</f>
        <v/>
      </c>
      <c r="AR1346" s="36">
        <f>AR1319+AR1328+AR1337</f>
        <v/>
      </c>
      <c r="AS1346" s="36">
        <f>AS1319+AS1328+AS1337</f>
        <v/>
      </c>
      <c r="AT1346" s="36">
        <f>AT1319+AT1328+AT1337</f>
        <v/>
      </c>
      <c r="AU1346" s="36">
        <f>AU1319+AU1328+AU1337</f>
        <v/>
      </c>
      <c r="AV1346" s="36">
        <f>AV1319+AV1328+AV1337</f>
        <v/>
      </c>
      <c r="AW1346" s="36">
        <f>AW1319+AW1328+AW1337</f>
        <v/>
      </c>
      <c r="AX1346" s="36">
        <f>AX1319+AX1328+AX1337</f>
        <v/>
      </c>
      <c r="AY1346" s="36">
        <f>AY1319+AY1328+AY1337</f>
        <v/>
      </c>
    </row>
    <row r="1347" hidden="1" outlineLevel="2">
      <c r="A1347" s="14" t="inlineStr">
        <is>
          <t>nce</t>
        </is>
      </c>
      <c r="B1347" s="14" t="inlineStr">
        <is>
          <t>gso</t>
        </is>
      </c>
      <c r="C1347" s="14" t="inlineStr">
        <is>
          <t>res</t>
        </is>
      </c>
      <c r="D1347" s="35" t="n"/>
      <c r="E1347" s="35" t="n"/>
      <c r="F1347" s="35" t="n"/>
      <c r="G1347" s="35" t="n"/>
      <c r="H1347" s="14">
        <f>INDEX(VarLab,MATCH($A1347,VarKey,0))&amp;INDEX(MemLab,MATCH($C1347&amp;"|"&amp;$B1347,MemKey,0))</f>
        <v/>
      </c>
      <c r="I1347" s="14">
        <f>INDEX(VarUnit,MATCH($A1347,VarKey,0))</f>
        <v/>
      </c>
      <c r="J1347" s="14">
        <f>INDEX(VarSrc,MATCH($A1347,VarKey,0))</f>
        <v/>
      </c>
      <c r="K1347" s="11">
        <f>CodePrefix&amp;$A1347&amp;IF($C1347="","","."&amp;$C1347&amp;"."&amp;$B1347)&amp;INDEX(VarEnd,MATCH($A1347,VarKey,0))&amp;K$5</f>
        <v/>
      </c>
      <c r="L1347" s="37">
        <f>L1320+L1329+L1338</f>
        <v/>
      </c>
      <c r="M1347" s="36">
        <f>M1320+M1329+M1338</f>
        <v/>
      </c>
      <c r="N1347" s="36">
        <f>N1320+N1329+N1338</f>
        <v/>
      </c>
      <c r="O1347" s="36">
        <f>O1320+O1329+O1338</f>
        <v/>
      </c>
      <c r="P1347" s="36">
        <f>P1320+P1329+P1338</f>
        <v/>
      </c>
      <c r="Q1347" s="36">
        <f>Q1320+Q1329+Q1338</f>
        <v/>
      </c>
      <c r="R1347" s="36">
        <f>R1320+R1329+R1338</f>
        <v/>
      </c>
      <c r="S1347" s="36">
        <f>S1320+S1329+S1338</f>
        <v/>
      </c>
      <c r="T1347" s="36">
        <f>T1320+T1329+T1338</f>
        <v/>
      </c>
      <c r="U1347" s="36">
        <f>U1320+U1329+U1338</f>
        <v/>
      </c>
      <c r="V1347" s="36">
        <f>V1320+V1329+V1338</f>
        <v/>
      </c>
      <c r="W1347" s="36">
        <f>W1320+W1329+W1338</f>
        <v/>
      </c>
      <c r="X1347" s="36">
        <f>X1320+X1329+X1338</f>
        <v/>
      </c>
      <c r="Y1347" s="36">
        <f>Y1320+Y1329+Y1338</f>
        <v/>
      </c>
      <c r="Z1347" s="36">
        <f>Z1320+Z1329+Z1338</f>
        <v/>
      </c>
      <c r="AA1347" s="36">
        <f>AA1320+AA1329+AA1338</f>
        <v/>
      </c>
      <c r="AB1347" s="36">
        <f>AB1320+AB1329+AB1338</f>
        <v/>
      </c>
      <c r="AC1347" s="36">
        <f>AC1320+AC1329+AC1338</f>
        <v/>
      </c>
      <c r="AD1347" s="36">
        <f>AD1320+AD1329+AD1338</f>
        <v/>
      </c>
      <c r="AF1347" s="11">
        <f>CodePrefix&amp;$A1347&amp;IF($C1347="","","."&amp;$C1347&amp;"."&amp;$B1347)&amp;INDEX(VarEnd,MATCH($A1347,VarKey,0))&amp;AF$5</f>
        <v/>
      </c>
      <c r="AG1347" s="37">
        <f>AG1320+AG1329+AG1338</f>
        <v/>
      </c>
      <c r="AH1347" s="36">
        <f>AH1320+AH1329+AH1338</f>
        <v/>
      </c>
      <c r="AI1347" s="36">
        <f>AI1320+AI1329+AI1338</f>
        <v/>
      </c>
      <c r="AJ1347" s="36">
        <f>AJ1320+AJ1329+AJ1338</f>
        <v/>
      </c>
      <c r="AK1347" s="36">
        <f>AK1320+AK1329+AK1338</f>
        <v/>
      </c>
      <c r="AL1347" s="36">
        <f>AL1320+AL1329+AL1338</f>
        <v/>
      </c>
      <c r="AM1347" s="36">
        <f>AM1320+AM1329+AM1338</f>
        <v/>
      </c>
      <c r="AN1347" s="36">
        <f>AN1320+AN1329+AN1338</f>
        <v/>
      </c>
      <c r="AO1347" s="36">
        <f>AO1320+AO1329+AO1338</f>
        <v/>
      </c>
      <c r="AP1347" s="36">
        <f>AP1320+AP1329+AP1338</f>
        <v/>
      </c>
      <c r="AQ1347" s="36">
        <f>AQ1320+AQ1329+AQ1338</f>
        <v/>
      </c>
      <c r="AR1347" s="36">
        <f>AR1320+AR1329+AR1338</f>
        <v/>
      </c>
      <c r="AS1347" s="36">
        <f>AS1320+AS1329+AS1338</f>
        <v/>
      </c>
      <c r="AT1347" s="36">
        <f>AT1320+AT1329+AT1338</f>
        <v/>
      </c>
      <c r="AU1347" s="36">
        <f>AU1320+AU1329+AU1338</f>
        <v/>
      </c>
      <c r="AV1347" s="36">
        <f>AV1320+AV1329+AV1338</f>
        <v/>
      </c>
      <c r="AW1347" s="36">
        <f>AW1320+AW1329+AW1338</f>
        <v/>
      </c>
      <c r="AX1347" s="36">
        <f>AX1320+AX1329+AX1338</f>
        <v/>
      </c>
      <c r="AY1347" s="36">
        <f>AY1320+AY1329+AY1338</f>
        <v/>
      </c>
    </row>
    <row r="1348" hidden="1" outlineLevel="2">
      <c r="A1348" s="14" t="inlineStr">
        <is>
          <t>nce</t>
        </is>
      </c>
      <c r="B1348" s="14" t="inlineStr">
        <is>
          <t>die</t>
        </is>
      </c>
      <c r="C1348" s="14" t="inlineStr">
        <is>
          <t>res</t>
        </is>
      </c>
      <c r="D1348" s="35" t="n"/>
      <c r="E1348" s="35" t="n"/>
      <c r="F1348" s="35" t="n"/>
      <c r="G1348" s="35" t="n"/>
      <c r="H1348" s="14">
        <f>INDEX(VarLab,MATCH($A1348,VarKey,0))&amp;INDEX(MemLab,MATCH($C1348&amp;"|"&amp;$B1348,MemKey,0))</f>
        <v/>
      </c>
      <c r="I1348" s="14">
        <f>INDEX(VarUnit,MATCH($A1348,VarKey,0))</f>
        <v/>
      </c>
      <c r="J1348" s="14">
        <f>INDEX(VarSrc,MATCH($A1348,VarKey,0))</f>
        <v/>
      </c>
      <c r="K1348" s="11">
        <f>CodePrefix&amp;$A1348&amp;IF($C1348="","","."&amp;$C1348&amp;"."&amp;$B1348)&amp;INDEX(VarEnd,MATCH($A1348,VarKey,0))&amp;K$5</f>
        <v/>
      </c>
      <c r="L1348" s="37">
        <f>L1321+L1330+L1339</f>
        <v/>
      </c>
      <c r="M1348" s="36">
        <f>M1321+M1330+M1339</f>
        <v/>
      </c>
      <c r="N1348" s="36">
        <f>N1321+N1330+N1339</f>
        <v/>
      </c>
      <c r="O1348" s="36">
        <f>O1321+O1330+O1339</f>
        <v/>
      </c>
      <c r="P1348" s="36">
        <f>P1321+P1330+P1339</f>
        <v/>
      </c>
      <c r="Q1348" s="36">
        <f>Q1321+Q1330+Q1339</f>
        <v/>
      </c>
      <c r="R1348" s="36">
        <f>R1321+R1330+R1339</f>
        <v/>
      </c>
      <c r="S1348" s="36">
        <f>S1321+S1330+S1339</f>
        <v/>
      </c>
      <c r="T1348" s="36">
        <f>T1321+T1330+T1339</f>
        <v/>
      </c>
      <c r="U1348" s="36">
        <f>U1321+U1330+U1339</f>
        <v/>
      </c>
      <c r="V1348" s="36">
        <f>V1321+V1330+V1339</f>
        <v/>
      </c>
      <c r="W1348" s="36">
        <f>W1321+W1330+W1339</f>
        <v/>
      </c>
      <c r="X1348" s="36">
        <f>X1321+X1330+X1339</f>
        <v/>
      </c>
      <c r="Y1348" s="36">
        <f>Y1321+Y1330+Y1339</f>
        <v/>
      </c>
      <c r="Z1348" s="36">
        <f>Z1321+Z1330+Z1339</f>
        <v/>
      </c>
      <c r="AA1348" s="36">
        <f>AA1321+AA1330+AA1339</f>
        <v/>
      </c>
      <c r="AB1348" s="36">
        <f>AB1321+AB1330+AB1339</f>
        <v/>
      </c>
      <c r="AC1348" s="36">
        <f>AC1321+AC1330+AC1339</f>
        <v/>
      </c>
      <c r="AD1348" s="36">
        <f>AD1321+AD1330+AD1339</f>
        <v/>
      </c>
      <c r="AF1348" s="11">
        <f>CodePrefix&amp;$A1348&amp;IF($C1348="","","."&amp;$C1348&amp;"."&amp;$B1348)&amp;INDEX(VarEnd,MATCH($A1348,VarKey,0))&amp;AF$5</f>
        <v/>
      </c>
      <c r="AG1348" s="37">
        <f>AG1321+AG1330+AG1339</f>
        <v/>
      </c>
      <c r="AH1348" s="36">
        <f>AH1321+AH1330+AH1339</f>
        <v/>
      </c>
      <c r="AI1348" s="36">
        <f>AI1321+AI1330+AI1339</f>
        <v/>
      </c>
      <c r="AJ1348" s="36">
        <f>AJ1321+AJ1330+AJ1339</f>
        <v/>
      </c>
      <c r="AK1348" s="36">
        <f>AK1321+AK1330+AK1339</f>
        <v/>
      </c>
      <c r="AL1348" s="36">
        <f>AL1321+AL1330+AL1339</f>
        <v/>
      </c>
      <c r="AM1348" s="36">
        <f>AM1321+AM1330+AM1339</f>
        <v/>
      </c>
      <c r="AN1348" s="36">
        <f>AN1321+AN1330+AN1339</f>
        <v/>
      </c>
      <c r="AO1348" s="36">
        <f>AO1321+AO1330+AO1339</f>
        <v/>
      </c>
      <c r="AP1348" s="36">
        <f>AP1321+AP1330+AP1339</f>
        <v/>
      </c>
      <c r="AQ1348" s="36">
        <f>AQ1321+AQ1330+AQ1339</f>
        <v/>
      </c>
      <c r="AR1348" s="36">
        <f>AR1321+AR1330+AR1339</f>
        <v/>
      </c>
      <c r="AS1348" s="36">
        <f>AS1321+AS1330+AS1339</f>
        <v/>
      </c>
      <c r="AT1348" s="36">
        <f>AT1321+AT1330+AT1339</f>
        <v/>
      </c>
      <c r="AU1348" s="36">
        <f>AU1321+AU1330+AU1339</f>
        <v/>
      </c>
      <c r="AV1348" s="36">
        <f>AV1321+AV1330+AV1339</f>
        <v/>
      </c>
      <c r="AW1348" s="36">
        <f>AW1321+AW1330+AW1339</f>
        <v/>
      </c>
      <c r="AX1348" s="36">
        <f>AX1321+AX1330+AX1339</f>
        <v/>
      </c>
      <c r="AY1348" s="36">
        <f>AY1321+AY1330+AY1339</f>
        <v/>
      </c>
    </row>
    <row r="1349" hidden="1" outlineLevel="2">
      <c r="A1349" s="14" t="inlineStr">
        <is>
          <t>nce</t>
        </is>
      </c>
      <c r="B1349" s="14" t="inlineStr">
        <is>
          <t>lpg</t>
        </is>
      </c>
      <c r="C1349" s="14" t="inlineStr">
        <is>
          <t>res</t>
        </is>
      </c>
      <c r="D1349" s="35" t="n"/>
      <c r="E1349" s="35" t="n"/>
      <c r="F1349" s="35" t="n"/>
      <c r="G1349" s="35" t="n"/>
      <c r="H1349" s="14">
        <f>INDEX(VarLab,MATCH($A1349,VarKey,0))&amp;INDEX(MemLab,MATCH($C1349&amp;"|"&amp;$B1349,MemKey,0))</f>
        <v/>
      </c>
      <c r="I1349" s="14">
        <f>INDEX(VarUnit,MATCH($A1349,VarKey,0))</f>
        <v/>
      </c>
      <c r="J1349" s="14">
        <f>INDEX(VarSrc,MATCH($A1349,VarKey,0))</f>
        <v/>
      </c>
      <c r="K1349" s="11">
        <f>CodePrefix&amp;$A1349&amp;IF($C1349="","","."&amp;$C1349&amp;"."&amp;$B1349)&amp;INDEX(VarEnd,MATCH($A1349,VarKey,0))&amp;K$5</f>
        <v/>
      </c>
      <c r="L1349" s="37">
        <f>L1322+L1331+L1340</f>
        <v/>
      </c>
      <c r="M1349" s="36">
        <f>M1322+M1331+M1340</f>
        <v/>
      </c>
      <c r="N1349" s="36">
        <f>N1322+N1331+N1340</f>
        <v/>
      </c>
      <c r="O1349" s="36">
        <f>O1322+O1331+O1340</f>
        <v/>
      </c>
      <c r="P1349" s="36">
        <f>P1322+P1331+P1340</f>
        <v/>
      </c>
      <c r="Q1349" s="36">
        <f>Q1322+Q1331+Q1340</f>
        <v/>
      </c>
      <c r="R1349" s="36">
        <f>R1322+R1331+R1340</f>
        <v/>
      </c>
      <c r="S1349" s="36">
        <f>S1322+S1331+S1340</f>
        <v/>
      </c>
      <c r="T1349" s="36">
        <f>T1322+T1331+T1340</f>
        <v/>
      </c>
      <c r="U1349" s="36">
        <f>U1322+U1331+U1340</f>
        <v/>
      </c>
      <c r="V1349" s="36">
        <f>V1322+V1331+V1340</f>
        <v/>
      </c>
      <c r="W1349" s="36">
        <f>W1322+W1331+W1340</f>
        <v/>
      </c>
      <c r="X1349" s="36">
        <f>X1322+X1331+X1340</f>
        <v/>
      </c>
      <c r="Y1349" s="36">
        <f>Y1322+Y1331+Y1340</f>
        <v/>
      </c>
      <c r="Z1349" s="36">
        <f>Z1322+Z1331+Z1340</f>
        <v/>
      </c>
      <c r="AA1349" s="36">
        <f>AA1322+AA1331+AA1340</f>
        <v/>
      </c>
      <c r="AB1349" s="36">
        <f>AB1322+AB1331+AB1340</f>
        <v/>
      </c>
      <c r="AC1349" s="36">
        <f>AC1322+AC1331+AC1340</f>
        <v/>
      </c>
      <c r="AD1349" s="36">
        <f>AD1322+AD1331+AD1340</f>
        <v/>
      </c>
      <c r="AF1349" s="11">
        <f>CodePrefix&amp;$A1349&amp;IF($C1349="","","."&amp;$C1349&amp;"."&amp;$B1349)&amp;INDEX(VarEnd,MATCH($A1349,VarKey,0))&amp;AF$5</f>
        <v/>
      </c>
      <c r="AG1349" s="37">
        <f>AG1322+AG1331+AG1340</f>
        <v/>
      </c>
      <c r="AH1349" s="36">
        <f>AH1322+AH1331+AH1340</f>
        <v/>
      </c>
      <c r="AI1349" s="36">
        <f>AI1322+AI1331+AI1340</f>
        <v/>
      </c>
      <c r="AJ1349" s="36">
        <f>AJ1322+AJ1331+AJ1340</f>
        <v/>
      </c>
      <c r="AK1349" s="36">
        <f>AK1322+AK1331+AK1340</f>
        <v/>
      </c>
      <c r="AL1349" s="36">
        <f>AL1322+AL1331+AL1340</f>
        <v/>
      </c>
      <c r="AM1349" s="36">
        <f>AM1322+AM1331+AM1340</f>
        <v/>
      </c>
      <c r="AN1349" s="36">
        <f>AN1322+AN1331+AN1340</f>
        <v/>
      </c>
      <c r="AO1349" s="36">
        <f>AO1322+AO1331+AO1340</f>
        <v/>
      </c>
      <c r="AP1349" s="36">
        <f>AP1322+AP1331+AP1340</f>
        <v/>
      </c>
      <c r="AQ1349" s="36">
        <f>AQ1322+AQ1331+AQ1340</f>
        <v/>
      </c>
      <c r="AR1349" s="36">
        <f>AR1322+AR1331+AR1340</f>
        <v/>
      </c>
      <c r="AS1349" s="36">
        <f>AS1322+AS1331+AS1340</f>
        <v/>
      </c>
      <c r="AT1349" s="36">
        <f>AT1322+AT1331+AT1340</f>
        <v/>
      </c>
      <c r="AU1349" s="36">
        <f>AU1322+AU1331+AU1340</f>
        <v/>
      </c>
      <c r="AV1349" s="36">
        <f>AV1322+AV1331+AV1340</f>
        <v/>
      </c>
      <c r="AW1349" s="36">
        <f>AW1322+AW1331+AW1340</f>
        <v/>
      </c>
      <c r="AX1349" s="36">
        <f>AX1322+AX1331+AX1340</f>
        <v/>
      </c>
      <c r="AY1349" s="36">
        <f>AY1322+AY1331+AY1340</f>
        <v/>
      </c>
    </row>
    <row r="1350" hidden="1" outlineLevel="2">
      <c r="A1350" s="14" t="inlineStr">
        <is>
          <t>nce</t>
        </is>
      </c>
      <c r="B1350" s="14" t="inlineStr">
        <is>
          <t>ker</t>
        </is>
      </c>
      <c r="C1350" s="14" t="inlineStr">
        <is>
          <t>res</t>
        </is>
      </c>
      <c r="D1350" s="35" t="n"/>
      <c r="E1350" s="35" t="n"/>
      <c r="F1350" s="35" t="n"/>
      <c r="G1350" s="35" t="n"/>
      <c r="H1350" s="14">
        <f>INDEX(VarLab,MATCH($A1350,VarKey,0))&amp;INDEX(MemLab,MATCH($C1350&amp;"|"&amp;$B1350,MemKey,0))</f>
        <v/>
      </c>
      <c r="I1350" s="14">
        <f>INDEX(VarUnit,MATCH($A1350,VarKey,0))</f>
        <v/>
      </c>
      <c r="J1350" s="14">
        <f>INDEX(VarSrc,MATCH($A1350,VarKey,0))</f>
        <v/>
      </c>
      <c r="K1350" s="11">
        <f>CodePrefix&amp;$A1350&amp;IF($C1350="","","."&amp;$C1350&amp;"."&amp;$B1350)&amp;INDEX(VarEnd,MATCH($A1350,VarKey,0))&amp;K$5</f>
        <v/>
      </c>
      <c r="L1350" s="37">
        <f>L1323+L1332+L1341</f>
        <v/>
      </c>
      <c r="M1350" s="36">
        <f>M1323+M1332+M1341</f>
        <v/>
      </c>
      <c r="N1350" s="36">
        <f>N1323+N1332+N1341</f>
        <v/>
      </c>
      <c r="O1350" s="36">
        <f>O1323+O1332+O1341</f>
        <v/>
      </c>
      <c r="P1350" s="36">
        <f>P1323+P1332+P1341</f>
        <v/>
      </c>
      <c r="Q1350" s="36">
        <f>Q1323+Q1332+Q1341</f>
        <v/>
      </c>
      <c r="R1350" s="36">
        <f>R1323+R1332+R1341</f>
        <v/>
      </c>
      <c r="S1350" s="36">
        <f>S1323+S1332+S1341</f>
        <v/>
      </c>
      <c r="T1350" s="36">
        <f>T1323+T1332+T1341</f>
        <v/>
      </c>
      <c r="U1350" s="36">
        <f>U1323+U1332+U1341</f>
        <v/>
      </c>
      <c r="V1350" s="36">
        <f>V1323+V1332+V1341</f>
        <v/>
      </c>
      <c r="W1350" s="36">
        <f>W1323+W1332+W1341</f>
        <v/>
      </c>
      <c r="X1350" s="36">
        <f>X1323+X1332+X1341</f>
        <v/>
      </c>
      <c r="Y1350" s="36">
        <f>Y1323+Y1332+Y1341</f>
        <v/>
      </c>
      <c r="Z1350" s="36">
        <f>Z1323+Z1332+Z1341</f>
        <v/>
      </c>
      <c r="AA1350" s="36">
        <f>AA1323+AA1332+AA1341</f>
        <v/>
      </c>
      <c r="AB1350" s="36">
        <f>AB1323+AB1332+AB1341</f>
        <v/>
      </c>
      <c r="AC1350" s="36">
        <f>AC1323+AC1332+AC1341</f>
        <v/>
      </c>
      <c r="AD1350" s="36">
        <f>AD1323+AD1332+AD1341</f>
        <v/>
      </c>
      <c r="AF1350" s="11">
        <f>CodePrefix&amp;$A1350&amp;IF($C1350="","","."&amp;$C1350&amp;"."&amp;$B1350)&amp;INDEX(VarEnd,MATCH($A1350,VarKey,0))&amp;AF$5</f>
        <v/>
      </c>
      <c r="AG1350" s="37">
        <f>AG1323+AG1332+AG1341</f>
        <v/>
      </c>
      <c r="AH1350" s="36">
        <f>AH1323+AH1332+AH1341</f>
        <v/>
      </c>
      <c r="AI1350" s="36">
        <f>AI1323+AI1332+AI1341</f>
        <v/>
      </c>
      <c r="AJ1350" s="36">
        <f>AJ1323+AJ1332+AJ1341</f>
        <v/>
      </c>
      <c r="AK1350" s="36">
        <f>AK1323+AK1332+AK1341</f>
        <v/>
      </c>
      <c r="AL1350" s="36">
        <f>AL1323+AL1332+AL1341</f>
        <v/>
      </c>
      <c r="AM1350" s="36">
        <f>AM1323+AM1332+AM1341</f>
        <v/>
      </c>
      <c r="AN1350" s="36">
        <f>AN1323+AN1332+AN1341</f>
        <v/>
      </c>
      <c r="AO1350" s="36">
        <f>AO1323+AO1332+AO1341</f>
        <v/>
      </c>
      <c r="AP1350" s="36">
        <f>AP1323+AP1332+AP1341</f>
        <v/>
      </c>
      <c r="AQ1350" s="36">
        <f>AQ1323+AQ1332+AQ1341</f>
        <v/>
      </c>
      <c r="AR1350" s="36">
        <f>AR1323+AR1332+AR1341</f>
        <v/>
      </c>
      <c r="AS1350" s="36">
        <f>AS1323+AS1332+AS1341</f>
        <v/>
      </c>
      <c r="AT1350" s="36">
        <f>AT1323+AT1332+AT1341</f>
        <v/>
      </c>
      <c r="AU1350" s="36">
        <f>AU1323+AU1332+AU1341</f>
        <v/>
      </c>
      <c r="AV1350" s="36">
        <f>AV1323+AV1332+AV1341</f>
        <v/>
      </c>
      <c r="AW1350" s="36">
        <f>AW1323+AW1332+AW1341</f>
        <v/>
      </c>
      <c r="AX1350" s="36">
        <f>AX1323+AX1332+AX1341</f>
        <v/>
      </c>
      <c r="AY1350" s="36">
        <f>AY1323+AY1332+AY1341</f>
        <v/>
      </c>
    </row>
    <row r="1351" hidden="1" outlineLevel="2">
      <c r="A1351" s="14" t="inlineStr">
        <is>
          <t>nce</t>
        </is>
      </c>
      <c r="B1351" s="14" t="inlineStr">
        <is>
          <t>oop</t>
        </is>
      </c>
      <c r="C1351" s="14" t="inlineStr">
        <is>
          <t>res</t>
        </is>
      </c>
      <c r="D1351" s="35" t="n"/>
      <c r="E1351" s="35" t="n"/>
      <c r="F1351" s="35" t="n"/>
      <c r="G1351" s="35" t="n"/>
      <c r="H1351" s="14">
        <f>INDEX(VarLab,MATCH($A1351,VarKey,0))&amp;INDEX(MemLab,MATCH($C1351&amp;"|"&amp;$B1351,MemKey,0))</f>
        <v/>
      </c>
      <c r="I1351" s="14">
        <f>INDEX(VarUnit,MATCH($A1351,VarKey,0))</f>
        <v/>
      </c>
      <c r="J1351" s="14">
        <f>INDEX(VarSrc,MATCH($A1351,VarKey,0))</f>
        <v/>
      </c>
      <c r="K1351" s="11">
        <f>CodePrefix&amp;$A1351&amp;IF($C1351="","","."&amp;$C1351&amp;"."&amp;$B1351)&amp;INDEX(VarEnd,MATCH($A1351,VarKey,0))&amp;K$5</f>
        <v/>
      </c>
      <c r="L1351" s="37">
        <f>L1324+L1333+L1342</f>
        <v/>
      </c>
      <c r="M1351" s="36">
        <f>M1324+M1333+M1342</f>
        <v/>
      </c>
      <c r="N1351" s="36">
        <f>N1324+N1333+N1342</f>
        <v/>
      </c>
      <c r="O1351" s="36">
        <f>O1324+O1333+O1342</f>
        <v/>
      </c>
      <c r="P1351" s="36">
        <f>P1324+P1333+P1342</f>
        <v/>
      </c>
      <c r="Q1351" s="36">
        <f>Q1324+Q1333+Q1342</f>
        <v/>
      </c>
      <c r="R1351" s="36">
        <f>R1324+R1333+R1342</f>
        <v/>
      </c>
      <c r="S1351" s="36">
        <f>S1324+S1333+S1342</f>
        <v/>
      </c>
      <c r="T1351" s="36">
        <f>T1324+T1333+T1342</f>
        <v/>
      </c>
      <c r="U1351" s="36">
        <f>U1324+U1333+U1342</f>
        <v/>
      </c>
      <c r="V1351" s="36">
        <f>V1324+V1333+V1342</f>
        <v/>
      </c>
      <c r="W1351" s="36">
        <f>W1324+W1333+W1342</f>
        <v/>
      </c>
      <c r="X1351" s="36">
        <f>X1324+X1333+X1342</f>
        <v/>
      </c>
      <c r="Y1351" s="36">
        <f>Y1324+Y1333+Y1342</f>
        <v/>
      </c>
      <c r="Z1351" s="36">
        <f>Z1324+Z1333+Z1342</f>
        <v/>
      </c>
      <c r="AA1351" s="36">
        <f>AA1324+AA1333+AA1342</f>
        <v/>
      </c>
      <c r="AB1351" s="36">
        <f>AB1324+AB1333+AB1342</f>
        <v/>
      </c>
      <c r="AC1351" s="36">
        <f>AC1324+AC1333+AC1342</f>
        <v/>
      </c>
      <c r="AD1351" s="36">
        <f>AD1324+AD1333+AD1342</f>
        <v/>
      </c>
      <c r="AF1351" s="11">
        <f>CodePrefix&amp;$A1351&amp;IF($C1351="","","."&amp;$C1351&amp;"."&amp;$B1351)&amp;INDEX(VarEnd,MATCH($A1351,VarKey,0))&amp;AF$5</f>
        <v/>
      </c>
      <c r="AG1351" s="37">
        <f>AG1324+AG1333+AG1342</f>
        <v/>
      </c>
      <c r="AH1351" s="36">
        <f>AH1324+AH1333+AH1342</f>
        <v/>
      </c>
      <c r="AI1351" s="36">
        <f>AI1324+AI1333+AI1342</f>
        <v/>
      </c>
      <c r="AJ1351" s="36">
        <f>AJ1324+AJ1333+AJ1342</f>
        <v/>
      </c>
      <c r="AK1351" s="36">
        <f>AK1324+AK1333+AK1342</f>
        <v/>
      </c>
      <c r="AL1351" s="36">
        <f>AL1324+AL1333+AL1342</f>
        <v/>
      </c>
      <c r="AM1351" s="36">
        <f>AM1324+AM1333+AM1342</f>
        <v/>
      </c>
      <c r="AN1351" s="36">
        <f>AN1324+AN1333+AN1342</f>
        <v/>
      </c>
      <c r="AO1351" s="36">
        <f>AO1324+AO1333+AO1342</f>
        <v/>
      </c>
      <c r="AP1351" s="36">
        <f>AP1324+AP1333+AP1342</f>
        <v/>
      </c>
      <c r="AQ1351" s="36">
        <f>AQ1324+AQ1333+AQ1342</f>
        <v/>
      </c>
      <c r="AR1351" s="36">
        <f>AR1324+AR1333+AR1342</f>
        <v/>
      </c>
      <c r="AS1351" s="36">
        <f>AS1324+AS1333+AS1342</f>
        <v/>
      </c>
      <c r="AT1351" s="36">
        <f>AT1324+AT1333+AT1342</f>
        <v/>
      </c>
      <c r="AU1351" s="36">
        <f>AU1324+AU1333+AU1342</f>
        <v/>
      </c>
      <c r="AV1351" s="36">
        <f>AV1324+AV1333+AV1342</f>
        <v/>
      </c>
      <c r="AW1351" s="36">
        <f>AW1324+AW1333+AW1342</f>
        <v/>
      </c>
      <c r="AX1351" s="36">
        <f>AX1324+AX1333+AX1342</f>
        <v/>
      </c>
      <c r="AY1351" s="36">
        <f>AY1324+AY1333+AY1342</f>
        <v/>
      </c>
    </row>
    <row r="1352" hidden="1" outlineLevel="2">
      <c r="A1352" s="14" t="inlineStr">
        <is>
          <t>nce</t>
        </is>
      </c>
      <c r="B1352" s="14" t="inlineStr">
        <is>
          <t>bio</t>
        </is>
      </c>
      <c r="C1352" s="14" t="inlineStr">
        <is>
          <t>res</t>
        </is>
      </c>
      <c r="D1352" s="35" t="n"/>
      <c r="E1352" s="35" t="n"/>
      <c r="F1352" s="35" t="n"/>
      <c r="G1352" s="35" t="n"/>
      <c r="H1352" s="14">
        <f>INDEX(VarLab,MATCH($A1352,VarKey,0))&amp;INDEX(MemLab,MATCH($C1352&amp;"|"&amp;$B1352,MemKey,0))</f>
        <v/>
      </c>
      <c r="I1352" s="14">
        <f>INDEX(VarUnit,MATCH($A1352,VarKey,0))</f>
        <v/>
      </c>
      <c r="J1352" s="14">
        <f>INDEX(VarSrc,MATCH($A1352,VarKey,0))</f>
        <v/>
      </c>
      <c r="K1352" s="11">
        <f>CodePrefix&amp;$A1352&amp;IF($C1352="","","."&amp;$C1352&amp;"."&amp;$B1352)&amp;INDEX(VarEnd,MATCH($A1352,VarKey,0))&amp;K$5</f>
        <v/>
      </c>
      <c r="L1352" s="37">
        <f>L1325+L1334+L1343</f>
        <v/>
      </c>
      <c r="M1352" s="36">
        <f>M1325+M1334+M1343</f>
        <v/>
      </c>
      <c r="N1352" s="36">
        <f>N1325+N1334+N1343</f>
        <v/>
      </c>
      <c r="O1352" s="36">
        <f>O1325+O1334+O1343</f>
        <v/>
      </c>
      <c r="P1352" s="36">
        <f>P1325+P1334+P1343</f>
        <v/>
      </c>
      <c r="Q1352" s="36">
        <f>Q1325+Q1334+Q1343</f>
        <v/>
      </c>
      <c r="R1352" s="36">
        <f>R1325+R1334+R1343</f>
        <v/>
      </c>
      <c r="S1352" s="36">
        <f>S1325+S1334+S1343</f>
        <v/>
      </c>
      <c r="T1352" s="36">
        <f>T1325+T1334+T1343</f>
        <v/>
      </c>
      <c r="U1352" s="36">
        <f>U1325+U1334+U1343</f>
        <v/>
      </c>
      <c r="V1352" s="36">
        <f>V1325+V1334+V1343</f>
        <v/>
      </c>
      <c r="W1352" s="36">
        <f>W1325+W1334+W1343</f>
        <v/>
      </c>
      <c r="X1352" s="36">
        <f>X1325+X1334+X1343</f>
        <v/>
      </c>
      <c r="Y1352" s="36">
        <f>Y1325+Y1334+Y1343</f>
        <v/>
      </c>
      <c r="Z1352" s="36">
        <f>Z1325+Z1334+Z1343</f>
        <v/>
      </c>
      <c r="AA1352" s="36">
        <f>AA1325+AA1334+AA1343</f>
        <v/>
      </c>
      <c r="AB1352" s="36">
        <f>AB1325+AB1334+AB1343</f>
        <v/>
      </c>
      <c r="AC1352" s="36">
        <f>AC1325+AC1334+AC1343</f>
        <v/>
      </c>
      <c r="AD1352" s="36">
        <f>AD1325+AD1334+AD1343</f>
        <v/>
      </c>
      <c r="AF1352" s="11">
        <f>CodePrefix&amp;$A1352&amp;IF($C1352="","","."&amp;$C1352&amp;"."&amp;$B1352)&amp;INDEX(VarEnd,MATCH($A1352,VarKey,0))&amp;AF$5</f>
        <v/>
      </c>
      <c r="AG1352" s="37">
        <f>AG1325+AG1334+AG1343</f>
        <v/>
      </c>
      <c r="AH1352" s="36">
        <f>AH1325+AH1334+AH1343</f>
        <v/>
      </c>
      <c r="AI1352" s="36">
        <f>AI1325+AI1334+AI1343</f>
        <v/>
      </c>
      <c r="AJ1352" s="36">
        <f>AJ1325+AJ1334+AJ1343</f>
        <v/>
      </c>
      <c r="AK1352" s="36">
        <f>AK1325+AK1334+AK1343</f>
        <v/>
      </c>
      <c r="AL1352" s="36">
        <f>AL1325+AL1334+AL1343</f>
        <v/>
      </c>
      <c r="AM1352" s="36">
        <f>AM1325+AM1334+AM1343</f>
        <v/>
      </c>
      <c r="AN1352" s="36">
        <f>AN1325+AN1334+AN1343</f>
        <v/>
      </c>
      <c r="AO1352" s="36">
        <f>AO1325+AO1334+AO1343</f>
        <v/>
      </c>
      <c r="AP1352" s="36">
        <f>AP1325+AP1334+AP1343</f>
        <v/>
      </c>
      <c r="AQ1352" s="36">
        <f>AQ1325+AQ1334+AQ1343</f>
        <v/>
      </c>
      <c r="AR1352" s="36">
        <f>AR1325+AR1334+AR1343</f>
        <v/>
      </c>
      <c r="AS1352" s="36">
        <f>AS1325+AS1334+AS1343</f>
        <v/>
      </c>
      <c r="AT1352" s="36">
        <f>AT1325+AT1334+AT1343</f>
        <v/>
      </c>
      <c r="AU1352" s="36">
        <f>AU1325+AU1334+AU1343</f>
        <v/>
      </c>
      <c r="AV1352" s="36">
        <f>AV1325+AV1334+AV1343</f>
        <v/>
      </c>
      <c r="AW1352" s="36">
        <f>AW1325+AW1334+AW1343</f>
        <v/>
      </c>
      <c r="AX1352" s="36">
        <f>AX1325+AX1334+AX1343</f>
        <v/>
      </c>
      <c r="AY1352" s="36">
        <f>AY1325+AY1334+AY1343</f>
        <v/>
      </c>
    </row>
    <row r="1353" hidden="1" outlineLevel="2"/>
    <row r="1354" hidden="1" outlineLevel="2">
      <c r="A1354" s="14" t="inlineStr">
        <is>
          <t>atp</t>
        </is>
      </c>
      <c r="B1354" s="14" t="inlineStr">
        <is>
          <t>coa</t>
        </is>
      </c>
      <c r="C1354" s="14" t="inlineStr">
        <is>
          <t>res</t>
        </is>
      </c>
      <c r="D1354" s="36">
        <f>INDEX(Inputs!$U$5:$U$132,MATCH($B1354&amp;"|"&amp;$C1354,Inputs!$A$5:$A$132,0))</f>
        <v/>
      </c>
      <c r="E1354" s="36">
        <f>INDEX(Inputs!$V$5:$V$132,MATCH($B1354&amp;"|"&amp;$C1354,Inputs!$A$5:$A$132,0))</f>
        <v/>
      </c>
      <c r="F1354" s="35" t="n"/>
      <c r="G1354" s="35" t="n"/>
      <c r="H1354" s="14">
        <f>INDEX(VarLab,MATCH($A1354,VarKey,0))&amp;INDEX(MemLab,MATCH($C1354&amp;"|"&amp;$B1354,MemKey,0))</f>
        <v/>
      </c>
      <c r="I1354" s="14">
        <f>INDEX(VarUnit,MATCH($A1354,VarKey,0))</f>
        <v/>
      </c>
      <c r="J1354" s="14">
        <f>INDEX(VarSrc,MATCH($A1354,VarKey,0))</f>
        <v/>
      </c>
      <c r="K1354" s="11">
        <f>CodePrefix&amp;$A1354&amp;IF($C1354="","","."&amp;$C1354&amp;"."&amp;$B1354)&amp;INDEX(VarEnd,MATCH($A1354,VarKey,0))&amp;K$5</f>
        <v/>
      </c>
      <c r="L1354" s="37">
        <f>MAX(INDEX(L$369:L$380,$D1354)+L1345*(1+$E1354),0.01)</f>
        <v/>
      </c>
      <c r="M1354" s="36">
        <f>MAX(INDEX(M$369:M$380,$D1354)+M1345*(1+$E1354),0.01)</f>
        <v/>
      </c>
      <c r="N1354" s="36">
        <f>MAX(INDEX(N$369:N$380,$D1354)+N1345*(1+$E1354),0.01)</f>
        <v/>
      </c>
      <c r="O1354" s="36">
        <f>MAX(INDEX(O$369:O$380,$D1354)+O1345*(1+$E1354),0.01)</f>
        <v/>
      </c>
      <c r="P1354" s="36">
        <f>MAX(INDEX(P$369:P$380,$D1354)+P1345*(1+$E1354),0.01)</f>
        <v/>
      </c>
      <c r="Q1354" s="36">
        <f>MAX(INDEX(Q$369:Q$380,$D1354)+Q1345*(1+$E1354),0.01)</f>
        <v/>
      </c>
      <c r="R1354" s="36">
        <f>MAX(INDEX(R$369:R$380,$D1354)+R1345*(1+$E1354),0.01)</f>
        <v/>
      </c>
      <c r="S1354" s="36">
        <f>MAX(INDEX(S$369:S$380,$D1354)+S1345*(1+$E1354),0.01)</f>
        <v/>
      </c>
      <c r="T1354" s="36">
        <f>MAX(INDEX(T$369:T$380,$D1354)+T1345*(1+$E1354),0.01)</f>
        <v/>
      </c>
      <c r="U1354" s="36">
        <f>MAX(INDEX(U$369:U$380,$D1354)+U1345*(1+$E1354),0.01)</f>
        <v/>
      </c>
      <c r="V1354" s="36">
        <f>MAX(INDEX(V$369:V$380,$D1354)+V1345*(1+$E1354),0.01)</f>
        <v/>
      </c>
      <c r="W1354" s="36">
        <f>MAX(INDEX(W$369:W$380,$D1354)+W1345*(1+$E1354),0.01)</f>
        <v/>
      </c>
      <c r="X1354" s="36">
        <f>MAX(INDEX(X$369:X$380,$D1354)+X1345*(1+$E1354),0.01)</f>
        <v/>
      </c>
      <c r="Y1354" s="36">
        <f>MAX(INDEX(Y$369:Y$380,$D1354)+Y1345*(1+$E1354),0.01)</f>
        <v/>
      </c>
      <c r="Z1354" s="36">
        <f>MAX(INDEX(Z$369:Z$380,$D1354)+Z1345*(1+$E1354),0.01)</f>
        <v/>
      </c>
      <c r="AA1354" s="36">
        <f>MAX(INDEX(AA$369:AA$380,$D1354)+AA1345*(1+$E1354),0.01)</f>
        <v/>
      </c>
      <c r="AB1354" s="36">
        <f>MAX(INDEX(AB$369:AB$380,$D1354)+AB1345*(1+$E1354),0.01)</f>
        <v/>
      </c>
      <c r="AC1354" s="36">
        <f>MAX(INDEX(AC$369:AC$380,$D1354)+AC1345*(1+$E1354),0.01)</f>
        <v/>
      </c>
      <c r="AD1354" s="36">
        <f>MAX(INDEX(AD$369:AD$380,$D1354)+AD1345*(1+$E1354),0.01)</f>
        <v/>
      </c>
      <c r="AF1354" s="11">
        <f>CodePrefix&amp;$A1354&amp;IF($C1354="","","."&amp;$C1354&amp;"."&amp;$B1354)&amp;INDEX(VarEnd,MATCH($A1354,VarKey,0))&amp;AF$5</f>
        <v/>
      </c>
      <c r="AG1354" s="37">
        <f>MAX(INDEX(AG$369:AG$380,$D1354)+AG1345*(1+$E1354),0.01)</f>
        <v/>
      </c>
      <c r="AH1354" s="36">
        <f>MAX(INDEX(AH$369:AH$380,$D1354)+AH1345*(1+$E1354),0.01)</f>
        <v/>
      </c>
      <c r="AI1354" s="36">
        <f>MAX(INDEX(AI$369:AI$380,$D1354)+AI1345*(1+$E1354),0.01)</f>
        <v/>
      </c>
      <c r="AJ1354" s="36">
        <f>MAX(INDEX(AJ$369:AJ$380,$D1354)+AJ1345*(1+$E1354),0.01)</f>
        <v/>
      </c>
      <c r="AK1354" s="36">
        <f>MAX(INDEX(AK$369:AK$380,$D1354)+AK1345*(1+$E1354),0.01)</f>
        <v/>
      </c>
      <c r="AL1354" s="36">
        <f>MAX(INDEX(AL$369:AL$380,$D1354)+AL1345*(1+$E1354),0.01)</f>
        <v/>
      </c>
      <c r="AM1354" s="36">
        <f>MAX(INDEX(AM$369:AM$380,$D1354)+AM1345*(1+$E1354),0.01)</f>
        <v/>
      </c>
      <c r="AN1354" s="36">
        <f>MAX(INDEX(AN$369:AN$380,$D1354)+AN1345*(1+$E1354),0.01)</f>
        <v/>
      </c>
      <c r="AO1354" s="36">
        <f>MAX(INDEX(AO$369:AO$380,$D1354)+AO1345*(1+$E1354),0.01)</f>
        <v/>
      </c>
      <c r="AP1354" s="36">
        <f>MAX(INDEX(AP$369:AP$380,$D1354)+AP1345*(1+$E1354),0.01)</f>
        <v/>
      </c>
      <c r="AQ1354" s="36">
        <f>MAX(INDEX(AQ$369:AQ$380,$D1354)+AQ1345*(1+$E1354),0.01)</f>
        <v/>
      </c>
      <c r="AR1354" s="36">
        <f>MAX(INDEX(AR$369:AR$380,$D1354)+AR1345*(1+$E1354),0.01)</f>
        <v/>
      </c>
      <c r="AS1354" s="36">
        <f>MAX(INDEX(AS$369:AS$380,$D1354)+AS1345*(1+$E1354),0.01)</f>
        <v/>
      </c>
      <c r="AT1354" s="36">
        <f>MAX(INDEX(AT$369:AT$380,$D1354)+AT1345*(1+$E1354),0.01)</f>
        <v/>
      </c>
      <c r="AU1354" s="36">
        <f>MAX(INDEX(AU$369:AU$380,$D1354)+AU1345*(1+$E1354),0.01)</f>
        <v/>
      </c>
      <c r="AV1354" s="36">
        <f>MAX(INDEX(AV$369:AV$380,$D1354)+AV1345*(1+$E1354),0.01)</f>
        <v/>
      </c>
      <c r="AW1354" s="36">
        <f>MAX(INDEX(AW$369:AW$380,$D1354)+AW1345*(1+$E1354),0.01)</f>
        <v/>
      </c>
      <c r="AX1354" s="36">
        <f>MAX(INDEX(AX$369:AX$380,$D1354)+AX1345*(1+$E1354),0.01)</f>
        <v/>
      </c>
      <c r="AY1354" s="36">
        <f>MAX(INDEX(AY$369:AY$380,$D1354)+AY1345*(1+$E1354),0.01)</f>
        <v/>
      </c>
    </row>
    <row r="1355" hidden="1" outlineLevel="2">
      <c r="A1355" s="14" t="inlineStr">
        <is>
          <t>atp</t>
        </is>
      </c>
      <c r="B1355" s="14" t="inlineStr">
        <is>
          <t>nga</t>
        </is>
      </c>
      <c r="C1355" s="14" t="inlineStr">
        <is>
          <t>res</t>
        </is>
      </c>
      <c r="D1355" s="36">
        <f>INDEX(Inputs!$U$5:$U$132,MATCH($B1355&amp;"|"&amp;$C1355,Inputs!$A$5:$A$132,0))</f>
        <v/>
      </c>
      <c r="E1355" s="36">
        <f>INDEX(Inputs!$V$5:$V$132,MATCH($B1355&amp;"|"&amp;$C1355,Inputs!$A$5:$A$132,0))</f>
        <v/>
      </c>
      <c r="F1355" s="35" t="n"/>
      <c r="G1355" s="35" t="n"/>
      <c r="H1355" s="14">
        <f>INDEX(VarLab,MATCH($A1355,VarKey,0))&amp;INDEX(MemLab,MATCH($C1355&amp;"|"&amp;$B1355,MemKey,0))</f>
        <v/>
      </c>
      <c r="I1355" s="14">
        <f>INDEX(VarUnit,MATCH($A1355,VarKey,0))</f>
        <v/>
      </c>
      <c r="J1355" s="14">
        <f>INDEX(VarSrc,MATCH($A1355,VarKey,0))</f>
        <v/>
      </c>
      <c r="K1355" s="11">
        <f>CodePrefix&amp;$A1355&amp;IF($C1355="","","."&amp;$C1355&amp;"."&amp;$B1355)&amp;INDEX(VarEnd,MATCH($A1355,VarKey,0))&amp;K$5</f>
        <v/>
      </c>
      <c r="L1355" s="37">
        <f>MAX(INDEX(L$369:L$380,$D1355)+L1346*(1+$E1355),0.01)</f>
        <v/>
      </c>
      <c r="M1355" s="36">
        <f>MAX(INDEX(M$369:M$380,$D1355)+M1346*(1+$E1355),0.01)</f>
        <v/>
      </c>
      <c r="N1355" s="36">
        <f>MAX(INDEX(N$369:N$380,$D1355)+N1346*(1+$E1355),0.01)</f>
        <v/>
      </c>
      <c r="O1355" s="36">
        <f>MAX(INDEX(O$369:O$380,$D1355)+O1346*(1+$E1355),0.01)</f>
        <v/>
      </c>
      <c r="P1355" s="36">
        <f>MAX(INDEX(P$369:P$380,$D1355)+P1346*(1+$E1355),0.01)</f>
        <v/>
      </c>
      <c r="Q1355" s="36">
        <f>MAX(INDEX(Q$369:Q$380,$D1355)+Q1346*(1+$E1355),0.01)</f>
        <v/>
      </c>
      <c r="R1355" s="36">
        <f>MAX(INDEX(R$369:R$380,$D1355)+R1346*(1+$E1355),0.01)</f>
        <v/>
      </c>
      <c r="S1355" s="36">
        <f>MAX(INDEX(S$369:S$380,$D1355)+S1346*(1+$E1355),0.01)</f>
        <v/>
      </c>
      <c r="T1355" s="36">
        <f>MAX(INDEX(T$369:T$380,$D1355)+T1346*(1+$E1355),0.01)</f>
        <v/>
      </c>
      <c r="U1355" s="36">
        <f>MAX(INDEX(U$369:U$380,$D1355)+U1346*(1+$E1355),0.01)</f>
        <v/>
      </c>
      <c r="V1355" s="36">
        <f>MAX(INDEX(V$369:V$380,$D1355)+V1346*(1+$E1355),0.01)</f>
        <v/>
      </c>
      <c r="W1355" s="36">
        <f>MAX(INDEX(W$369:W$380,$D1355)+W1346*(1+$E1355),0.01)</f>
        <v/>
      </c>
      <c r="X1355" s="36">
        <f>MAX(INDEX(X$369:X$380,$D1355)+X1346*(1+$E1355),0.01)</f>
        <v/>
      </c>
      <c r="Y1355" s="36">
        <f>MAX(INDEX(Y$369:Y$380,$D1355)+Y1346*(1+$E1355),0.01)</f>
        <v/>
      </c>
      <c r="Z1355" s="36">
        <f>MAX(INDEX(Z$369:Z$380,$D1355)+Z1346*(1+$E1355),0.01)</f>
        <v/>
      </c>
      <c r="AA1355" s="36">
        <f>MAX(INDEX(AA$369:AA$380,$D1355)+AA1346*(1+$E1355),0.01)</f>
        <v/>
      </c>
      <c r="AB1355" s="36">
        <f>MAX(INDEX(AB$369:AB$380,$D1355)+AB1346*(1+$E1355),0.01)</f>
        <v/>
      </c>
      <c r="AC1355" s="36">
        <f>MAX(INDEX(AC$369:AC$380,$D1355)+AC1346*(1+$E1355),0.01)</f>
        <v/>
      </c>
      <c r="AD1355" s="36">
        <f>MAX(INDEX(AD$369:AD$380,$D1355)+AD1346*(1+$E1355),0.01)</f>
        <v/>
      </c>
      <c r="AF1355" s="11">
        <f>CodePrefix&amp;$A1355&amp;IF($C1355="","","."&amp;$C1355&amp;"."&amp;$B1355)&amp;INDEX(VarEnd,MATCH($A1355,VarKey,0))&amp;AF$5</f>
        <v/>
      </c>
      <c r="AG1355" s="37">
        <f>MAX(INDEX(AG$369:AG$380,$D1355)+AG1346*(1+$E1355),0.01)</f>
        <v/>
      </c>
      <c r="AH1355" s="36">
        <f>MAX(INDEX(AH$369:AH$380,$D1355)+AH1346*(1+$E1355),0.01)</f>
        <v/>
      </c>
      <c r="AI1355" s="36">
        <f>MAX(INDEX(AI$369:AI$380,$D1355)+AI1346*(1+$E1355),0.01)</f>
        <v/>
      </c>
      <c r="AJ1355" s="36">
        <f>MAX(INDEX(AJ$369:AJ$380,$D1355)+AJ1346*(1+$E1355),0.01)</f>
        <v/>
      </c>
      <c r="AK1355" s="36">
        <f>MAX(INDEX(AK$369:AK$380,$D1355)+AK1346*(1+$E1355),0.01)</f>
        <v/>
      </c>
      <c r="AL1355" s="36">
        <f>MAX(INDEX(AL$369:AL$380,$D1355)+AL1346*(1+$E1355),0.01)</f>
        <v/>
      </c>
      <c r="AM1355" s="36">
        <f>MAX(INDEX(AM$369:AM$380,$D1355)+AM1346*(1+$E1355),0.01)</f>
        <v/>
      </c>
      <c r="AN1355" s="36">
        <f>MAX(INDEX(AN$369:AN$380,$D1355)+AN1346*(1+$E1355),0.01)</f>
        <v/>
      </c>
      <c r="AO1355" s="36">
        <f>MAX(INDEX(AO$369:AO$380,$D1355)+AO1346*(1+$E1355),0.01)</f>
        <v/>
      </c>
      <c r="AP1355" s="36">
        <f>MAX(INDEX(AP$369:AP$380,$D1355)+AP1346*(1+$E1355),0.01)</f>
        <v/>
      </c>
      <c r="AQ1355" s="36">
        <f>MAX(INDEX(AQ$369:AQ$380,$D1355)+AQ1346*(1+$E1355),0.01)</f>
        <v/>
      </c>
      <c r="AR1355" s="36">
        <f>MAX(INDEX(AR$369:AR$380,$D1355)+AR1346*(1+$E1355),0.01)</f>
        <v/>
      </c>
      <c r="AS1355" s="36">
        <f>MAX(INDEX(AS$369:AS$380,$D1355)+AS1346*(1+$E1355),0.01)</f>
        <v/>
      </c>
      <c r="AT1355" s="36">
        <f>MAX(INDEX(AT$369:AT$380,$D1355)+AT1346*(1+$E1355),0.01)</f>
        <v/>
      </c>
      <c r="AU1355" s="36">
        <f>MAX(INDEX(AU$369:AU$380,$D1355)+AU1346*(1+$E1355),0.01)</f>
        <v/>
      </c>
      <c r="AV1355" s="36">
        <f>MAX(INDEX(AV$369:AV$380,$D1355)+AV1346*(1+$E1355),0.01)</f>
        <v/>
      </c>
      <c r="AW1355" s="36">
        <f>MAX(INDEX(AW$369:AW$380,$D1355)+AW1346*(1+$E1355),0.01)</f>
        <v/>
      </c>
      <c r="AX1355" s="36">
        <f>MAX(INDEX(AX$369:AX$380,$D1355)+AX1346*(1+$E1355),0.01)</f>
        <v/>
      </c>
      <c r="AY1355" s="36">
        <f>MAX(INDEX(AY$369:AY$380,$D1355)+AY1346*(1+$E1355),0.01)</f>
        <v/>
      </c>
    </row>
    <row r="1356" hidden="1" outlineLevel="2">
      <c r="A1356" s="14" t="inlineStr">
        <is>
          <t>atp</t>
        </is>
      </c>
      <c r="B1356" s="14" t="inlineStr">
        <is>
          <t>gso</t>
        </is>
      </c>
      <c r="C1356" s="14" t="inlineStr">
        <is>
          <t>res</t>
        </is>
      </c>
      <c r="D1356" s="36">
        <f>INDEX(Inputs!$U$5:$U$132,MATCH($B1356&amp;"|"&amp;$C1356,Inputs!$A$5:$A$132,0))</f>
        <v/>
      </c>
      <c r="E1356" s="36">
        <f>INDEX(Inputs!$V$5:$V$132,MATCH($B1356&amp;"|"&amp;$C1356,Inputs!$A$5:$A$132,0))</f>
        <v/>
      </c>
      <c r="F1356" s="35" t="n"/>
      <c r="G1356" s="35" t="n"/>
      <c r="H1356" s="14">
        <f>INDEX(VarLab,MATCH($A1356,VarKey,0))&amp;INDEX(MemLab,MATCH($C1356&amp;"|"&amp;$B1356,MemKey,0))</f>
        <v/>
      </c>
      <c r="I1356" s="14">
        <f>INDEX(VarUnit,MATCH($A1356,VarKey,0))</f>
        <v/>
      </c>
      <c r="J1356" s="14">
        <f>INDEX(VarSrc,MATCH($A1356,VarKey,0))</f>
        <v/>
      </c>
      <c r="K1356" s="11">
        <f>CodePrefix&amp;$A1356&amp;IF($C1356="","","."&amp;$C1356&amp;"."&amp;$B1356)&amp;INDEX(VarEnd,MATCH($A1356,VarKey,0))&amp;K$5</f>
        <v/>
      </c>
      <c r="L1356" s="37">
        <f>MAX(INDEX(L$369:L$380,$D1356)+L1347*(1+$E1356),0.01)</f>
        <v/>
      </c>
      <c r="M1356" s="36">
        <f>MAX(INDEX(M$369:M$380,$D1356)+M1347*(1+$E1356),0.01)</f>
        <v/>
      </c>
      <c r="N1356" s="36">
        <f>MAX(INDEX(N$369:N$380,$D1356)+N1347*(1+$E1356),0.01)</f>
        <v/>
      </c>
      <c r="O1356" s="36">
        <f>MAX(INDEX(O$369:O$380,$D1356)+O1347*(1+$E1356),0.01)</f>
        <v/>
      </c>
      <c r="P1356" s="36">
        <f>MAX(INDEX(P$369:P$380,$D1356)+P1347*(1+$E1356),0.01)</f>
        <v/>
      </c>
      <c r="Q1356" s="36">
        <f>MAX(INDEX(Q$369:Q$380,$D1356)+Q1347*(1+$E1356),0.01)</f>
        <v/>
      </c>
      <c r="R1356" s="36">
        <f>MAX(INDEX(R$369:R$380,$D1356)+R1347*(1+$E1356),0.01)</f>
        <v/>
      </c>
      <c r="S1356" s="36">
        <f>MAX(INDEX(S$369:S$380,$D1356)+S1347*(1+$E1356),0.01)</f>
        <v/>
      </c>
      <c r="T1356" s="36">
        <f>MAX(INDEX(T$369:T$380,$D1356)+T1347*(1+$E1356),0.01)</f>
        <v/>
      </c>
      <c r="U1356" s="36">
        <f>MAX(INDEX(U$369:U$380,$D1356)+U1347*(1+$E1356),0.01)</f>
        <v/>
      </c>
      <c r="V1356" s="36">
        <f>MAX(INDEX(V$369:V$380,$D1356)+V1347*(1+$E1356),0.01)</f>
        <v/>
      </c>
      <c r="W1356" s="36">
        <f>MAX(INDEX(W$369:W$380,$D1356)+W1347*(1+$E1356),0.01)</f>
        <v/>
      </c>
      <c r="X1356" s="36">
        <f>MAX(INDEX(X$369:X$380,$D1356)+X1347*(1+$E1356),0.01)</f>
        <v/>
      </c>
      <c r="Y1356" s="36">
        <f>MAX(INDEX(Y$369:Y$380,$D1356)+Y1347*(1+$E1356),0.01)</f>
        <v/>
      </c>
      <c r="Z1356" s="36">
        <f>MAX(INDEX(Z$369:Z$380,$D1356)+Z1347*(1+$E1356),0.01)</f>
        <v/>
      </c>
      <c r="AA1356" s="36">
        <f>MAX(INDEX(AA$369:AA$380,$D1356)+AA1347*(1+$E1356),0.01)</f>
        <v/>
      </c>
      <c r="AB1356" s="36">
        <f>MAX(INDEX(AB$369:AB$380,$D1356)+AB1347*(1+$E1356),0.01)</f>
        <v/>
      </c>
      <c r="AC1356" s="36">
        <f>MAX(INDEX(AC$369:AC$380,$D1356)+AC1347*(1+$E1356),0.01)</f>
        <v/>
      </c>
      <c r="AD1356" s="36">
        <f>MAX(INDEX(AD$369:AD$380,$D1356)+AD1347*(1+$E1356),0.01)</f>
        <v/>
      </c>
      <c r="AF1356" s="11">
        <f>CodePrefix&amp;$A1356&amp;IF($C1356="","","."&amp;$C1356&amp;"."&amp;$B1356)&amp;INDEX(VarEnd,MATCH($A1356,VarKey,0))&amp;AF$5</f>
        <v/>
      </c>
      <c r="AG1356" s="37">
        <f>MAX(INDEX(AG$369:AG$380,$D1356)+AG1347*(1+$E1356),0.01)</f>
        <v/>
      </c>
      <c r="AH1356" s="36">
        <f>MAX(INDEX(AH$369:AH$380,$D1356)+AH1347*(1+$E1356),0.01)</f>
        <v/>
      </c>
      <c r="AI1356" s="36">
        <f>MAX(INDEX(AI$369:AI$380,$D1356)+AI1347*(1+$E1356),0.01)</f>
        <v/>
      </c>
      <c r="AJ1356" s="36">
        <f>MAX(INDEX(AJ$369:AJ$380,$D1356)+AJ1347*(1+$E1356),0.01)</f>
        <v/>
      </c>
      <c r="AK1356" s="36">
        <f>MAX(INDEX(AK$369:AK$380,$D1356)+AK1347*(1+$E1356),0.01)</f>
        <v/>
      </c>
      <c r="AL1356" s="36">
        <f>MAX(INDEX(AL$369:AL$380,$D1356)+AL1347*(1+$E1356),0.01)</f>
        <v/>
      </c>
      <c r="AM1356" s="36">
        <f>MAX(INDEX(AM$369:AM$380,$D1356)+AM1347*(1+$E1356),0.01)</f>
        <v/>
      </c>
      <c r="AN1356" s="36">
        <f>MAX(INDEX(AN$369:AN$380,$D1356)+AN1347*(1+$E1356),0.01)</f>
        <v/>
      </c>
      <c r="AO1356" s="36">
        <f>MAX(INDEX(AO$369:AO$380,$D1356)+AO1347*(1+$E1356),0.01)</f>
        <v/>
      </c>
      <c r="AP1356" s="36">
        <f>MAX(INDEX(AP$369:AP$380,$D1356)+AP1347*(1+$E1356),0.01)</f>
        <v/>
      </c>
      <c r="AQ1356" s="36">
        <f>MAX(INDEX(AQ$369:AQ$380,$D1356)+AQ1347*(1+$E1356),0.01)</f>
        <v/>
      </c>
      <c r="AR1356" s="36">
        <f>MAX(INDEX(AR$369:AR$380,$D1356)+AR1347*(1+$E1356),0.01)</f>
        <v/>
      </c>
      <c r="AS1356" s="36">
        <f>MAX(INDEX(AS$369:AS$380,$D1356)+AS1347*(1+$E1356),0.01)</f>
        <v/>
      </c>
      <c r="AT1356" s="36">
        <f>MAX(INDEX(AT$369:AT$380,$D1356)+AT1347*(1+$E1356),0.01)</f>
        <v/>
      </c>
      <c r="AU1356" s="36">
        <f>MAX(INDEX(AU$369:AU$380,$D1356)+AU1347*(1+$E1356),0.01)</f>
        <v/>
      </c>
      <c r="AV1356" s="36">
        <f>MAX(INDEX(AV$369:AV$380,$D1356)+AV1347*(1+$E1356),0.01)</f>
        <v/>
      </c>
      <c r="AW1356" s="36">
        <f>MAX(INDEX(AW$369:AW$380,$D1356)+AW1347*(1+$E1356),0.01)</f>
        <v/>
      </c>
      <c r="AX1356" s="36">
        <f>MAX(INDEX(AX$369:AX$380,$D1356)+AX1347*(1+$E1356),0.01)</f>
        <v/>
      </c>
      <c r="AY1356" s="36">
        <f>MAX(INDEX(AY$369:AY$380,$D1356)+AY1347*(1+$E1356),0.01)</f>
        <v/>
      </c>
    </row>
    <row r="1357" hidden="1" outlineLevel="2">
      <c r="A1357" s="14" t="inlineStr">
        <is>
          <t>atp</t>
        </is>
      </c>
      <c r="B1357" s="14" t="inlineStr">
        <is>
          <t>die</t>
        </is>
      </c>
      <c r="C1357" s="14" t="inlineStr">
        <is>
          <t>res</t>
        </is>
      </c>
      <c r="D1357" s="36">
        <f>INDEX(Inputs!$U$5:$U$132,MATCH($B1357&amp;"|"&amp;$C1357,Inputs!$A$5:$A$132,0))</f>
        <v/>
      </c>
      <c r="E1357" s="36">
        <f>INDEX(Inputs!$V$5:$V$132,MATCH($B1357&amp;"|"&amp;$C1357,Inputs!$A$5:$A$132,0))</f>
        <v/>
      </c>
      <c r="F1357" s="35" t="n"/>
      <c r="G1357" s="35" t="n"/>
      <c r="H1357" s="14">
        <f>INDEX(VarLab,MATCH($A1357,VarKey,0))&amp;INDEX(MemLab,MATCH($C1357&amp;"|"&amp;$B1357,MemKey,0))</f>
        <v/>
      </c>
      <c r="I1357" s="14">
        <f>INDEX(VarUnit,MATCH($A1357,VarKey,0))</f>
        <v/>
      </c>
      <c r="J1357" s="14">
        <f>INDEX(VarSrc,MATCH($A1357,VarKey,0))</f>
        <v/>
      </c>
      <c r="K1357" s="11">
        <f>CodePrefix&amp;$A1357&amp;IF($C1357="","","."&amp;$C1357&amp;"."&amp;$B1357)&amp;INDEX(VarEnd,MATCH($A1357,VarKey,0))&amp;K$5</f>
        <v/>
      </c>
      <c r="L1357" s="37">
        <f>MAX(INDEX(L$369:L$380,$D1357)+L1348*(1+$E1357),0.01)</f>
        <v/>
      </c>
      <c r="M1357" s="36">
        <f>MAX(INDEX(M$369:M$380,$D1357)+M1348*(1+$E1357),0.01)</f>
        <v/>
      </c>
      <c r="N1357" s="36">
        <f>MAX(INDEX(N$369:N$380,$D1357)+N1348*(1+$E1357),0.01)</f>
        <v/>
      </c>
      <c r="O1357" s="36">
        <f>MAX(INDEX(O$369:O$380,$D1357)+O1348*(1+$E1357),0.01)</f>
        <v/>
      </c>
      <c r="P1357" s="36">
        <f>MAX(INDEX(P$369:P$380,$D1357)+P1348*(1+$E1357),0.01)</f>
        <v/>
      </c>
      <c r="Q1357" s="36">
        <f>MAX(INDEX(Q$369:Q$380,$D1357)+Q1348*(1+$E1357),0.01)</f>
        <v/>
      </c>
      <c r="R1357" s="36">
        <f>MAX(INDEX(R$369:R$380,$D1357)+R1348*(1+$E1357),0.01)</f>
        <v/>
      </c>
      <c r="S1357" s="36">
        <f>MAX(INDEX(S$369:S$380,$D1357)+S1348*(1+$E1357),0.01)</f>
        <v/>
      </c>
      <c r="T1357" s="36">
        <f>MAX(INDEX(T$369:T$380,$D1357)+T1348*(1+$E1357),0.01)</f>
        <v/>
      </c>
      <c r="U1357" s="36">
        <f>MAX(INDEX(U$369:U$380,$D1357)+U1348*(1+$E1357),0.01)</f>
        <v/>
      </c>
      <c r="V1357" s="36">
        <f>MAX(INDEX(V$369:V$380,$D1357)+V1348*(1+$E1357),0.01)</f>
        <v/>
      </c>
      <c r="W1357" s="36">
        <f>MAX(INDEX(W$369:W$380,$D1357)+W1348*(1+$E1357),0.01)</f>
        <v/>
      </c>
      <c r="X1357" s="36">
        <f>MAX(INDEX(X$369:X$380,$D1357)+X1348*(1+$E1357),0.01)</f>
        <v/>
      </c>
      <c r="Y1357" s="36">
        <f>MAX(INDEX(Y$369:Y$380,$D1357)+Y1348*(1+$E1357),0.01)</f>
        <v/>
      </c>
      <c r="Z1357" s="36">
        <f>MAX(INDEX(Z$369:Z$380,$D1357)+Z1348*(1+$E1357),0.01)</f>
        <v/>
      </c>
      <c r="AA1357" s="36">
        <f>MAX(INDEX(AA$369:AA$380,$D1357)+AA1348*(1+$E1357),0.01)</f>
        <v/>
      </c>
      <c r="AB1357" s="36">
        <f>MAX(INDEX(AB$369:AB$380,$D1357)+AB1348*(1+$E1357),0.01)</f>
        <v/>
      </c>
      <c r="AC1357" s="36">
        <f>MAX(INDEX(AC$369:AC$380,$D1357)+AC1348*(1+$E1357),0.01)</f>
        <v/>
      </c>
      <c r="AD1357" s="36">
        <f>MAX(INDEX(AD$369:AD$380,$D1357)+AD1348*(1+$E1357),0.01)</f>
        <v/>
      </c>
      <c r="AF1357" s="11">
        <f>CodePrefix&amp;$A1357&amp;IF($C1357="","","."&amp;$C1357&amp;"."&amp;$B1357)&amp;INDEX(VarEnd,MATCH($A1357,VarKey,0))&amp;AF$5</f>
        <v/>
      </c>
      <c r="AG1357" s="37">
        <f>MAX(INDEX(AG$369:AG$380,$D1357)+AG1348*(1+$E1357),0.01)</f>
        <v/>
      </c>
      <c r="AH1357" s="36">
        <f>MAX(INDEX(AH$369:AH$380,$D1357)+AH1348*(1+$E1357),0.01)</f>
        <v/>
      </c>
      <c r="AI1357" s="36">
        <f>MAX(INDEX(AI$369:AI$380,$D1357)+AI1348*(1+$E1357),0.01)</f>
        <v/>
      </c>
      <c r="AJ1357" s="36">
        <f>MAX(INDEX(AJ$369:AJ$380,$D1357)+AJ1348*(1+$E1357),0.01)</f>
        <v/>
      </c>
      <c r="AK1357" s="36">
        <f>MAX(INDEX(AK$369:AK$380,$D1357)+AK1348*(1+$E1357),0.01)</f>
        <v/>
      </c>
      <c r="AL1357" s="36">
        <f>MAX(INDEX(AL$369:AL$380,$D1357)+AL1348*(1+$E1357),0.01)</f>
        <v/>
      </c>
      <c r="AM1357" s="36">
        <f>MAX(INDEX(AM$369:AM$380,$D1357)+AM1348*(1+$E1357),0.01)</f>
        <v/>
      </c>
      <c r="AN1357" s="36">
        <f>MAX(INDEX(AN$369:AN$380,$D1357)+AN1348*(1+$E1357),0.01)</f>
        <v/>
      </c>
      <c r="AO1357" s="36">
        <f>MAX(INDEX(AO$369:AO$380,$D1357)+AO1348*(1+$E1357),0.01)</f>
        <v/>
      </c>
      <c r="AP1357" s="36">
        <f>MAX(INDEX(AP$369:AP$380,$D1357)+AP1348*(1+$E1357),0.01)</f>
        <v/>
      </c>
      <c r="AQ1357" s="36">
        <f>MAX(INDEX(AQ$369:AQ$380,$D1357)+AQ1348*(1+$E1357),0.01)</f>
        <v/>
      </c>
      <c r="AR1357" s="36">
        <f>MAX(INDEX(AR$369:AR$380,$D1357)+AR1348*(1+$E1357),0.01)</f>
        <v/>
      </c>
      <c r="AS1357" s="36">
        <f>MAX(INDEX(AS$369:AS$380,$D1357)+AS1348*(1+$E1357),0.01)</f>
        <v/>
      </c>
      <c r="AT1357" s="36">
        <f>MAX(INDEX(AT$369:AT$380,$D1357)+AT1348*(1+$E1357),0.01)</f>
        <v/>
      </c>
      <c r="AU1357" s="36">
        <f>MAX(INDEX(AU$369:AU$380,$D1357)+AU1348*(1+$E1357),0.01)</f>
        <v/>
      </c>
      <c r="AV1357" s="36">
        <f>MAX(INDEX(AV$369:AV$380,$D1357)+AV1348*(1+$E1357),0.01)</f>
        <v/>
      </c>
      <c r="AW1357" s="36">
        <f>MAX(INDEX(AW$369:AW$380,$D1357)+AW1348*(1+$E1357),0.01)</f>
        <v/>
      </c>
      <c r="AX1357" s="36">
        <f>MAX(INDEX(AX$369:AX$380,$D1357)+AX1348*(1+$E1357),0.01)</f>
        <v/>
      </c>
      <c r="AY1357" s="36">
        <f>MAX(INDEX(AY$369:AY$380,$D1357)+AY1348*(1+$E1357),0.01)</f>
        <v/>
      </c>
    </row>
    <row r="1358" hidden="1" outlineLevel="2">
      <c r="A1358" s="14" t="inlineStr">
        <is>
          <t>atp</t>
        </is>
      </c>
      <c r="B1358" s="14" t="inlineStr">
        <is>
          <t>lpg</t>
        </is>
      </c>
      <c r="C1358" s="14" t="inlineStr">
        <is>
          <t>res</t>
        </is>
      </c>
      <c r="D1358" s="36">
        <f>INDEX(Inputs!$U$5:$U$132,MATCH($B1358&amp;"|"&amp;$C1358,Inputs!$A$5:$A$132,0))</f>
        <v/>
      </c>
      <c r="E1358" s="36">
        <f>INDEX(Inputs!$V$5:$V$132,MATCH($B1358&amp;"|"&amp;$C1358,Inputs!$A$5:$A$132,0))</f>
        <v/>
      </c>
      <c r="F1358" s="35" t="n"/>
      <c r="G1358" s="35" t="n"/>
      <c r="H1358" s="14">
        <f>INDEX(VarLab,MATCH($A1358,VarKey,0))&amp;INDEX(MemLab,MATCH($C1358&amp;"|"&amp;$B1358,MemKey,0))</f>
        <v/>
      </c>
      <c r="I1358" s="14">
        <f>INDEX(VarUnit,MATCH($A1358,VarKey,0))</f>
        <v/>
      </c>
      <c r="J1358" s="14">
        <f>INDEX(VarSrc,MATCH($A1358,VarKey,0))</f>
        <v/>
      </c>
      <c r="K1358" s="11">
        <f>CodePrefix&amp;$A1358&amp;IF($C1358="","","."&amp;$C1358&amp;"."&amp;$B1358)&amp;INDEX(VarEnd,MATCH($A1358,VarKey,0))&amp;K$5</f>
        <v/>
      </c>
      <c r="L1358" s="37">
        <f>MAX(INDEX(L$369:L$380,$D1358)+L1349*(1+$E1358),0.01)</f>
        <v/>
      </c>
      <c r="M1358" s="36">
        <f>MAX(INDEX(M$369:M$380,$D1358)+M1349*(1+$E1358),0.01)</f>
        <v/>
      </c>
      <c r="N1358" s="36">
        <f>MAX(INDEX(N$369:N$380,$D1358)+N1349*(1+$E1358),0.01)</f>
        <v/>
      </c>
      <c r="O1358" s="36">
        <f>MAX(INDEX(O$369:O$380,$D1358)+O1349*(1+$E1358),0.01)</f>
        <v/>
      </c>
      <c r="P1358" s="36">
        <f>MAX(INDEX(P$369:P$380,$D1358)+P1349*(1+$E1358),0.01)</f>
        <v/>
      </c>
      <c r="Q1358" s="36">
        <f>MAX(INDEX(Q$369:Q$380,$D1358)+Q1349*(1+$E1358),0.01)</f>
        <v/>
      </c>
      <c r="R1358" s="36">
        <f>MAX(INDEX(R$369:R$380,$D1358)+R1349*(1+$E1358),0.01)</f>
        <v/>
      </c>
      <c r="S1358" s="36">
        <f>MAX(INDEX(S$369:S$380,$D1358)+S1349*(1+$E1358),0.01)</f>
        <v/>
      </c>
      <c r="T1358" s="36">
        <f>MAX(INDEX(T$369:T$380,$D1358)+T1349*(1+$E1358),0.01)</f>
        <v/>
      </c>
      <c r="U1358" s="36">
        <f>MAX(INDEX(U$369:U$380,$D1358)+U1349*(1+$E1358),0.01)</f>
        <v/>
      </c>
      <c r="V1358" s="36">
        <f>MAX(INDEX(V$369:V$380,$D1358)+V1349*(1+$E1358),0.01)</f>
        <v/>
      </c>
      <c r="W1358" s="36">
        <f>MAX(INDEX(W$369:W$380,$D1358)+W1349*(1+$E1358),0.01)</f>
        <v/>
      </c>
      <c r="X1358" s="36">
        <f>MAX(INDEX(X$369:X$380,$D1358)+X1349*(1+$E1358),0.01)</f>
        <v/>
      </c>
      <c r="Y1358" s="36">
        <f>MAX(INDEX(Y$369:Y$380,$D1358)+Y1349*(1+$E1358),0.01)</f>
        <v/>
      </c>
      <c r="Z1358" s="36">
        <f>MAX(INDEX(Z$369:Z$380,$D1358)+Z1349*(1+$E1358),0.01)</f>
        <v/>
      </c>
      <c r="AA1358" s="36">
        <f>MAX(INDEX(AA$369:AA$380,$D1358)+AA1349*(1+$E1358),0.01)</f>
        <v/>
      </c>
      <c r="AB1358" s="36">
        <f>MAX(INDEX(AB$369:AB$380,$D1358)+AB1349*(1+$E1358),0.01)</f>
        <v/>
      </c>
      <c r="AC1358" s="36">
        <f>MAX(INDEX(AC$369:AC$380,$D1358)+AC1349*(1+$E1358),0.01)</f>
        <v/>
      </c>
      <c r="AD1358" s="36">
        <f>MAX(INDEX(AD$369:AD$380,$D1358)+AD1349*(1+$E1358),0.01)</f>
        <v/>
      </c>
      <c r="AF1358" s="11">
        <f>CodePrefix&amp;$A1358&amp;IF($C1358="","","."&amp;$C1358&amp;"."&amp;$B1358)&amp;INDEX(VarEnd,MATCH($A1358,VarKey,0))&amp;AF$5</f>
        <v/>
      </c>
      <c r="AG1358" s="37">
        <f>MAX(INDEX(AG$369:AG$380,$D1358)+AG1349*(1+$E1358),0.01)</f>
        <v/>
      </c>
      <c r="AH1358" s="36">
        <f>MAX(INDEX(AH$369:AH$380,$D1358)+AH1349*(1+$E1358),0.01)</f>
        <v/>
      </c>
      <c r="AI1358" s="36">
        <f>MAX(INDEX(AI$369:AI$380,$D1358)+AI1349*(1+$E1358),0.01)</f>
        <v/>
      </c>
      <c r="AJ1358" s="36">
        <f>MAX(INDEX(AJ$369:AJ$380,$D1358)+AJ1349*(1+$E1358),0.01)</f>
        <v/>
      </c>
      <c r="AK1358" s="36">
        <f>MAX(INDEX(AK$369:AK$380,$D1358)+AK1349*(1+$E1358),0.01)</f>
        <v/>
      </c>
      <c r="AL1358" s="36">
        <f>MAX(INDEX(AL$369:AL$380,$D1358)+AL1349*(1+$E1358),0.01)</f>
        <v/>
      </c>
      <c r="AM1358" s="36">
        <f>MAX(INDEX(AM$369:AM$380,$D1358)+AM1349*(1+$E1358),0.01)</f>
        <v/>
      </c>
      <c r="AN1358" s="36">
        <f>MAX(INDEX(AN$369:AN$380,$D1358)+AN1349*(1+$E1358),0.01)</f>
        <v/>
      </c>
      <c r="AO1358" s="36">
        <f>MAX(INDEX(AO$369:AO$380,$D1358)+AO1349*(1+$E1358),0.01)</f>
        <v/>
      </c>
      <c r="AP1358" s="36">
        <f>MAX(INDEX(AP$369:AP$380,$D1358)+AP1349*(1+$E1358),0.01)</f>
        <v/>
      </c>
      <c r="AQ1358" s="36">
        <f>MAX(INDEX(AQ$369:AQ$380,$D1358)+AQ1349*(1+$E1358),0.01)</f>
        <v/>
      </c>
      <c r="AR1358" s="36">
        <f>MAX(INDEX(AR$369:AR$380,$D1358)+AR1349*(1+$E1358),0.01)</f>
        <v/>
      </c>
      <c r="AS1358" s="36">
        <f>MAX(INDEX(AS$369:AS$380,$D1358)+AS1349*(1+$E1358),0.01)</f>
        <v/>
      </c>
      <c r="AT1358" s="36">
        <f>MAX(INDEX(AT$369:AT$380,$D1358)+AT1349*(1+$E1358),0.01)</f>
        <v/>
      </c>
      <c r="AU1358" s="36">
        <f>MAX(INDEX(AU$369:AU$380,$D1358)+AU1349*(1+$E1358),0.01)</f>
        <v/>
      </c>
      <c r="AV1358" s="36">
        <f>MAX(INDEX(AV$369:AV$380,$D1358)+AV1349*(1+$E1358),0.01)</f>
        <v/>
      </c>
      <c r="AW1358" s="36">
        <f>MAX(INDEX(AW$369:AW$380,$D1358)+AW1349*(1+$E1358),0.01)</f>
        <v/>
      </c>
      <c r="AX1358" s="36">
        <f>MAX(INDEX(AX$369:AX$380,$D1358)+AX1349*(1+$E1358),0.01)</f>
        <v/>
      </c>
      <c r="AY1358" s="36">
        <f>MAX(INDEX(AY$369:AY$380,$D1358)+AY1349*(1+$E1358),0.01)</f>
        <v/>
      </c>
    </row>
    <row r="1359" hidden="1" outlineLevel="2">
      <c r="A1359" s="14" t="inlineStr">
        <is>
          <t>atp</t>
        </is>
      </c>
      <c r="B1359" s="14" t="inlineStr">
        <is>
          <t>ker</t>
        </is>
      </c>
      <c r="C1359" s="14" t="inlineStr">
        <is>
          <t>res</t>
        </is>
      </c>
      <c r="D1359" s="36">
        <f>INDEX(Inputs!$U$5:$U$132,MATCH($B1359&amp;"|"&amp;$C1359,Inputs!$A$5:$A$132,0))</f>
        <v/>
      </c>
      <c r="E1359" s="36">
        <f>INDEX(Inputs!$V$5:$V$132,MATCH($B1359&amp;"|"&amp;$C1359,Inputs!$A$5:$A$132,0))</f>
        <v/>
      </c>
      <c r="F1359" s="35" t="n"/>
      <c r="G1359" s="35" t="n"/>
      <c r="H1359" s="14">
        <f>INDEX(VarLab,MATCH($A1359,VarKey,0))&amp;INDEX(MemLab,MATCH($C1359&amp;"|"&amp;$B1359,MemKey,0))</f>
        <v/>
      </c>
      <c r="I1359" s="14">
        <f>INDEX(VarUnit,MATCH($A1359,VarKey,0))</f>
        <v/>
      </c>
      <c r="J1359" s="14">
        <f>INDEX(VarSrc,MATCH($A1359,VarKey,0))</f>
        <v/>
      </c>
      <c r="K1359" s="11">
        <f>CodePrefix&amp;$A1359&amp;IF($C1359="","","."&amp;$C1359&amp;"."&amp;$B1359)&amp;INDEX(VarEnd,MATCH($A1359,VarKey,0))&amp;K$5</f>
        <v/>
      </c>
      <c r="L1359" s="37">
        <f>MAX(INDEX(L$369:L$380,$D1359)+L1350*(1+$E1359),0.01)</f>
        <v/>
      </c>
      <c r="M1359" s="36">
        <f>MAX(INDEX(M$369:M$380,$D1359)+M1350*(1+$E1359),0.01)</f>
        <v/>
      </c>
      <c r="N1359" s="36">
        <f>MAX(INDEX(N$369:N$380,$D1359)+N1350*(1+$E1359),0.01)</f>
        <v/>
      </c>
      <c r="O1359" s="36">
        <f>MAX(INDEX(O$369:O$380,$D1359)+O1350*(1+$E1359),0.01)</f>
        <v/>
      </c>
      <c r="P1359" s="36">
        <f>MAX(INDEX(P$369:P$380,$D1359)+P1350*(1+$E1359),0.01)</f>
        <v/>
      </c>
      <c r="Q1359" s="36">
        <f>MAX(INDEX(Q$369:Q$380,$D1359)+Q1350*(1+$E1359),0.01)</f>
        <v/>
      </c>
      <c r="R1359" s="36">
        <f>MAX(INDEX(R$369:R$380,$D1359)+R1350*(1+$E1359),0.01)</f>
        <v/>
      </c>
      <c r="S1359" s="36">
        <f>MAX(INDEX(S$369:S$380,$D1359)+S1350*(1+$E1359),0.01)</f>
        <v/>
      </c>
      <c r="T1359" s="36">
        <f>MAX(INDEX(T$369:T$380,$D1359)+T1350*(1+$E1359),0.01)</f>
        <v/>
      </c>
      <c r="U1359" s="36">
        <f>MAX(INDEX(U$369:U$380,$D1359)+U1350*(1+$E1359),0.01)</f>
        <v/>
      </c>
      <c r="V1359" s="36">
        <f>MAX(INDEX(V$369:V$380,$D1359)+V1350*(1+$E1359),0.01)</f>
        <v/>
      </c>
      <c r="W1359" s="36">
        <f>MAX(INDEX(W$369:W$380,$D1359)+W1350*(1+$E1359),0.01)</f>
        <v/>
      </c>
      <c r="X1359" s="36">
        <f>MAX(INDEX(X$369:X$380,$D1359)+X1350*(1+$E1359),0.01)</f>
        <v/>
      </c>
      <c r="Y1359" s="36">
        <f>MAX(INDEX(Y$369:Y$380,$D1359)+Y1350*(1+$E1359),0.01)</f>
        <v/>
      </c>
      <c r="Z1359" s="36">
        <f>MAX(INDEX(Z$369:Z$380,$D1359)+Z1350*(1+$E1359),0.01)</f>
        <v/>
      </c>
      <c r="AA1359" s="36">
        <f>MAX(INDEX(AA$369:AA$380,$D1359)+AA1350*(1+$E1359),0.01)</f>
        <v/>
      </c>
      <c r="AB1359" s="36">
        <f>MAX(INDEX(AB$369:AB$380,$D1359)+AB1350*(1+$E1359),0.01)</f>
        <v/>
      </c>
      <c r="AC1359" s="36">
        <f>MAX(INDEX(AC$369:AC$380,$D1359)+AC1350*(1+$E1359),0.01)</f>
        <v/>
      </c>
      <c r="AD1359" s="36">
        <f>MAX(INDEX(AD$369:AD$380,$D1359)+AD1350*(1+$E1359),0.01)</f>
        <v/>
      </c>
      <c r="AF1359" s="11">
        <f>CodePrefix&amp;$A1359&amp;IF($C1359="","","."&amp;$C1359&amp;"."&amp;$B1359)&amp;INDEX(VarEnd,MATCH($A1359,VarKey,0))&amp;AF$5</f>
        <v/>
      </c>
      <c r="AG1359" s="37">
        <f>MAX(INDEX(AG$369:AG$380,$D1359)+AG1350*(1+$E1359),0.01)</f>
        <v/>
      </c>
      <c r="AH1359" s="36">
        <f>MAX(INDEX(AH$369:AH$380,$D1359)+AH1350*(1+$E1359),0.01)</f>
        <v/>
      </c>
      <c r="AI1359" s="36">
        <f>MAX(INDEX(AI$369:AI$380,$D1359)+AI1350*(1+$E1359),0.01)</f>
        <v/>
      </c>
      <c r="AJ1359" s="36">
        <f>MAX(INDEX(AJ$369:AJ$380,$D1359)+AJ1350*(1+$E1359),0.01)</f>
        <v/>
      </c>
      <c r="AK1359" s="36">
        <f>MAX(INDEX(AK$369:AK$380,$D1359)+AK1350*(1+$E1359),0.01)</f>
        <v/>
      </c>
      <c r="AL1359" s="36">
        <f>MAX(INDEX(AL$369:AL$380,$D1359)+AL1350*(1+$E1359),0.01)</f>
        <v/>
      </c>
      <c r="AM1359" s="36">
        <f>MAX(INDEX(AM$369:AM$380,$D1359)+AM1350*(1+$E1359),0.01)</f>
        <v/>
      </c>
      <c r="AN1359" s="36">
        <f>MAX(INDEX(AN$369:AN$380,$D1359)+AN1350*(1+$E1359),0.01)</f>
        <v/>
      </c>
      <c r="AO1359" s="36">
        <f>MAX(INDEX(AO$369:AO$380,$D1359)+AO1350*(1+$E1359),0.01)</f>
        <v/>
      </c>
      <c r="AP1359" s="36">
        <f>MAX(INDEX(AP$369:AP$380,$D1359)+AP1350*(1+$E1359),0.01)</f>
        <v/>
      </c>
      <c r="AQ1359" s="36">
        <f>MAX(INDEX(AQ$369:AQ$380,$D1359)+AQ1350*(1+$E1359),0.01)</f>
        <v/>
      </c>
      <c r="AR1359" s="36">
        <f>MAX(INDEX(AR$369:AR$380,$D1359)+AR1350*(1+$E1359),0.01)</f>
        <v/>
      </c>
      <c r="AS1359" s="36">
        <f>MAX(INDEX(AS$369:AS$380,$D1359)+AS1350*(1+$E1359),0.01)</f>
        <v/>
      </c>
      <c r="AT1359" s="36">
        <f>MAX(INDEX(AT$369:AT$380,$D1359)+AT1350*(1+$E1359),0.01)</f>
        <v/>
      </c>
      <c r="AU1359" s="36">
        <f>MAX(INDEX(AU$369:AU$380,$D1359)+AU1350*(1+$E1359),0.01)</f>
        <v/>
      </c>
      <c r="AV1359" s="36">
        <f>MAX(INDEX(AV$369:AV$380,$D1359)+AV1350*(1+$E1359),0.01)</f>
        <v/>
      </c>
      <c r="AW1359" s="36">
        <f>MAX(INDEX(AW$369:AW$380,$D1359)+AW1350*(1+$E1359),0.01)</f>
        <v/>
      </c>
      <c r="AX1359" s="36">
        <f>MAX(INDEX(AX$369:AX$380,$D1359)+AX1350*(1+$E1359),0.01)</f>
        <v/>
      </c>
      <c r="AY1359" s="36">
        <f>MAX(INDEX(AY$369:AY$380,$D1359)+AY1350*(1+$E1359),0.01)</f>
        <v/>
      </c>
    </row>
    <row r="1360" hidden="1" outlineLevel="2">
      <c r="A1360" s="14" t="inlineStr">
        <is>
          <t>atp</t>
        </is>
      </c>
      <c r="B1360" s="14" t="inlineStr">
        <is>
          <t>oop</t>
        </is>
      </c>
      <c r="C1360" s="14" t="inlineStr">
        <is>
          <t>res</t>
        </is>
      </c>
      <c r="D1360" s="36">
        <f>INDEX(Inputs!$U$5:$U$132,MATCH($B1360&amp;"|"&amp;$C1360,Inputs!$A$5:$A$132,0))</f>
        <v/>
      </c>
      <c r="E1360" s="36">
        <f>INDEX(Inputs!$V$5:$V$132,MATCH($B1360&amp;"|"&amp;$C1360,Inputs!$A$5:$A$132,0))</f>
        <v/>
      </c>
      <c r="F1360" s="35" t="n"/>
      <c r="G1360" s="35" t="n"/>
      <c r="H1360" s="14">
        <f>INDEX(VarLab,MATCH($A1360,VarKey,0))&amp;INDEX(MemLab,MATCH($C1360&amp;"|"&amp;$B1360,MemKey,0))</f>
        <v/>
      </c>
      <c r="I1360" s="14">
        <f>INDEX(VarUnit,MATCH($A1360,VarKey,0))</f>
        <v/>
      </c>
      <c r="J1360" s="14">
        <f>INDEX(VarSrc,MATCH($A1360,VarKey,0))</f>
        <v/>
      </c>
      <c r="K1360" s="11">
        <f>CodePrefix&amp;$A1360&amp;IF($C1360="","","."&amp;$C1360&amp;"."&amp;$B1360)&amp;INDEX(VarEnd,MATCH($A1360,VarKey,0))&amp;K$5</f>
        <v/>
      </c>
      <c r="L1360" s="37">
        <f>MAX(INDEX(L$369:L$380,$D1360)+L1351*(1+$E1360),0.01)</f>
        <v/>
      </c>
      <c r="M1360" s="36">
        <f>MAX(INDEX(M$369:M$380,$D1360)+M1351*(1+$E1360),0.01)</f>
        <v/>
      </c>
      <c r="N1360" s="36">
        <f>MAX(INDEX(N$369:N$380,$D1360)+N1351*(1+$E1360),0.01)</f>
        <v/>
      </c>
      <c r="O1360" s="36">
        <f>MAX(INDEX(O$369:O$380,$D1360)+O1351*(1+$E1360),0.01)</f>
        <v/>
      </c>
      <c r="P1360" s="36">
        <f>MAX(INDEX(P$369:P$380,$D1360)+P1351*(1+$E1360),0.01)</f>
        <v/>
      </c>
      <c r="Q1360" s="36">
        <f>MAX(INDEX(Q$369:Q$380,$D1360)+Q1351*(1+$E1360),0.01)</f>
        <v/>
      </c>
      <c r="R1360" s="36">
        <f>MAX(INDEX(R$369:R$380,$D1360)+R1351*(1+$E1360),0.01)</f>
        <v/>
      </c>
      <c r="S1360" s="36">
        <f>MAX(INDEX(S$369:S$380,$D1360)+S1351*(1+$E1360),0.01)</f>
        <v/>
      </c>
      <c r="T1360" s="36">
        <f>MAX(INDEX(T$369:T$380,$D1360)+T1351*(1+$E1360),0.01)</f>
        <v/>
      </c>
      <c r="U1360" s="36">
        <f>MAX(INDEX(U$369:U$380,$D1360)+U1351*(1+$E1360),0.01)</f>
        <v/>
      </c>
      <c r="V1360" s="36">
        <f>MAX(INDEX(V$369:V$380,$D1360)+V1351*(1+$E1360),0.01)</f>
        <v/>
      </c>
      <c r="W1360" s="36">
        <f>MAX(INDEX(W$369:W$380,$D1360)+W1351*(1+$E1360),0.01)</f>
        <v/>
      </c>
      <c r="X1360" s="36">
        <f>MAX(INDEX(X$369:X$380,$D1360)+X1351*(1+$E1360),0.01)</f>
        <v/>
      </c>
      <c r="Y1360" s="36">
        <f>MAX(INDEX(Y$369:Y$380,$D1360)+Y1351*(1+$E1360),0.01)</f>
        <v/>
      </c>
      <c r="Z1360" s="36">
        <f>MAX(INDEX(Z$369:Z$380,$D1360)+Z1351*(1+$E1360),0.01)</f>
        <v/>
      </c>
      <c r="AA1360" s="36">
        <f>MAX(INDEX(AA$369:AA$380,$D1360)+AA1351*(1+$E1360),0.01)</f>
        <v/>
      </c>
      <c r="AB1360" s="36">
        <f>MAX(INDEX(AB$369:AB$380,$D1360)+AB1351*(1+$E1360),0.01)</f>
        <v/>
      </c>
      <c r="AC1360" s="36">
        <f>MAX(INDEX(AC$369:AC$380,$D1360)+AC1351*(1+$E1360),0.01)</f>
        <v/>
      </c>
      <c r="AD1360" s="36">
        <f>MAX(INDEX(AD$369:AD$380,$D1360)+AD1351*(1+$E1360),0.01)</f>
        <v/>
      </c>
      <c r="AF1360" s="11">
        <f>CodePrefix&amp;$A1360&amp;IF($C1360="","","."&amp;$C1360&amp;"."&amp;$B1360)&amp;INDEX(VarEnd,MATCH($A1360,VarKey,0))&amp;AF$5</f>
        <v/>
      </c>
      <c r="AG1360" s="37">
        <f>MAX(INDEX(AG$369:AG$380,$D1360)+AG1351*(1+$E1360),0.01)</f>
        <v/>
      </c>
      <c r="AH1360" s="36">
        <f>MAX(INDEX(AH$369:AH$380,$D1360)+AH1351*(1+$E1360),0.01)</f>
        <v/>
      </c>
      <c r="AI1360" s="36">
        <f>MAX(INDEX(AI$369:AI$380,$D1360)+AI1351*(1+$E1360),0.01)</f>
        <v/>
      </c>
      <c r="AJ1360" s="36">
        <f>MAX(INDEX(AJ$369:AJ$380,$D1360)+AJ1351*(1+$E1360),0.01)</f>
        <v/>
      </c>
      <c r="AK1360" s="36">
        <f>MAX(INDEX(AK$369:AK$380,$D1360)+AK1351*(1+$E1360),0.01)</f>
        <v/>
      </c>
      <c r="AL1360" s="36">
        <f>MAX(INDEX(AL$369:AL$380,$D1360)+AL1351*(1+$E1360),0.01)</f>
        <v/>
      </c>
      <c r="AM1360" s="36">
        <f>MAX(INDEX(AM$369:AM$380,$D1360)+AM1351*(1+$E1360),0.01)</f>
        <v/>
      </c>
      <c r="AN1360" s="36">
        <f>MAX(INDEX(AN$369:AN$380,$D1360)+AN1351*(1+$E1360),0.01)</f>
        <v/>
      </c>
      <c r="AO1360" s="36">
        <f>MAX(INDEX(AO$369:AO$380,$D1360)+AO1351*(1+$E1360),0.01)</f>
        <v/>
      </c>
      <c r="AP1360" s="36">
        <f>MAX(INDEX(AP$369:AP$380,$D1360)+AP1351*(1+$E1360),0.01)</f>
        <v/>
      </c>
      <c r="AQ1360" s="36">
        <f>MAX(INDEX(AQ$369:AQ$380,$D1360)+AQ1351*(1+$E1360),0.01)</f>
        <v/>
      </c>
      <c r="AR1360" s="36">
        <f>MAX(INDEX(AR$369:AR$380,$D1360)+AR1351*(1+$E1360),0.01)</f>
        <v/>
      </c>
      <c r="AS1360" s="36">
        <f>MAX(INDEX(AS$369:AS$380,$D1360)+AS1351*(1+$E1360),0.01)</f>
        <v/>
      </c>
      <c r="AT1360" s="36">
        <f>MAX(INDEX(AT$369:AT$380,$D1360)+AT1351*(1+$E1360),0.01)</f>
        <v/>
      </c>
      <c r="AU1360" s="36">
        <f>MAX(INDEX(AU$369:AU$380,$D1360)+AU1351*(1+$E1360),0.01)</f>
        <v/>
      </c>
      <c r="AV1360" s="36">
        <f>MAX(INDEX(AV$369:AV$380,$D1360)+AV1351*(1+$E1360),0.01)</f>
        <v/>
      </c>
      <c r="AW1360" s="36">
        <f>MAX(INDEX(AW$369:AW$380,$D1360)+AW1351*(1+$E1360),0.01)</f>
        <v/>
      </c>
      <c r="AX1360" s="36">
        <f>MAX(INDEX(AX$369:AX$380,$D1360)+AX1351*(1+$E1360),0.01)</f>
        <v/>
      </c>
      <c r="AY1360" s="36">
        <f>MAX(INDEX(AY$369:AY$380,$D1360)+AY1351*(1+$E1360),0.01)</f>
        <v/>
      </c>
    </row>
    <row r="1361" hidden="1" outlineLevel="2">
      <c r="A1361" s="14" t="inlineStr">
        <is>
          <t>atp</t>
        </is>
      </c>
      <c r="B1361" s="14" t="inlineStr">
        <is>
          <t>bio</t>
        </is>
      </c>
      <c r="C1361" s="14" t="inlineStr">
        <is>
          <t>res</t>
        </is>
      </c>
      <c r="D1361" s="36">
        <f>INDEX(Inputs!$U$5:$U$132,MATCH($B1361&amp;"|"&amp;$C1361,Inputs!$A$5:$A$132,0))</f>
        <v/>
      </c>
      <c r="E1361" s="36">
        <f>INDEX(Inputs!$V$5:$V$132,MATCH($B1361&amp;"|"&amp;$C1361,Inputs!$A$5:$A$132,0))</f>
        <v/>
      </c>
      <c r="F1361" s="35" t="n"/>
      <c r="G1361" s="35" t="n"/>
      <c r="H1361" s="14">
        <f>INDEX(VarLab,MATCH($A1361,VarKey,0))&amp;INDEX(MemLab,MATCH($C1361&amp;"|"&amp;$B1361,MemKey,0))</f>
        <v/>
      </c>
      <c r="I1361" s="14">
        <f>INDEX(VarUnit,MATCH($A1361,VarKey,0))</f>
        <v/>
      </c>
      <c r="J1361" s="14">
        <f>INDEX(VarSrc,MATCH($A1361,VarKey,0))</f>
        <v/>
      </c>
      <c r="K1361" s="11">
        <f>CodePrefix&amp;$A1361&amp;IF($C1361="","","."&amp;$C1361&amp;"."&amp;$B1361)&amp;INDEX(VarEnd,MATCH($A1361,VarKey,0))&amp;K$5</f>
        <v/>
      </c>
      <c r="L1361" s="37">
        <f>MAX(INDEX(L$369:L$380,$D1361)+L1352*(1+$E1361),0.01)</f>
        <v/>
      </c>
      <c r="M1361" s="36">
        <f>MAX(INDEX(M$369:M$380,$D1361)+M1352*(1+$E1361),0.01)</f>
        <v/>
      </c>
      <c r="N1361" s="36">
        <f>MAX(INDEX(N$369:N$380,$D1361)+N1352*(1+$E1361),0.01)</f>
        <v/>
      </c>
      <c r="O1361" s="36">
        <f>MAX(INDEX(O$369:O$380,$D1361)+O1352*(1+$E1361),0.01)</f>
        <v/>
      </c>
      <c r="P1361" s="36">
        <f>MAX(INDEX(P$369:P$380,$D1361)+P1352*(1+$E1361),0.01)</f>
        <v/>
      </c>
      <c r="Q1361" s="36">
        <f>MAX(INDEX(Q$369:Q$380,$D1361)+Q1352*(1+$E1361),0.01)</f>
        <v/>
      </c>
      <c r="R1361" s="36">
        <f>MAX(INDEX(R$369:R$380,$D1361)+R1352*(1+$E1361),0.01)</f>
        <v/>
      </c>
      <c r="S1361" s="36">
        <f>MAX(INDEX(S$369:S$380,$D1361)+S1352*(1+$E1361),0.01)</f>
        <v/>
      </c>
      <c r="T1361" s="36">
        <f>MAX(INDEX(T$369:T$380,$D1361)+T1352*(1+$E1361),0.01)</f>
        <v/>
      </c>
      <c r="U1361" s="36">
        <f>MAX(INDEX(U$369:U$380,$D1361)+U1352*(1+$E1361),0.01)</f>
        <v/>
      </c>
      <c r="V1361" s="36">
        <f>MAX(INDEX(V$369:V$380,$D1361)+V1352*(1+$E1361),0.01)</f>
        <v/>
      </c>
      <c r="W1361" s="36">
        <f>MAX(INDEX(W$369:W$380,$D1361)+W1352*(1+$E1361),0.01)</f>
        <v/>
      </c>
      <c r="X1361" s="36">
        <f>MAX(INDEX(X$369:X$380,$D1361)+X1352*(1+$E1361),0.01)</f>
        <v/>
      </c>
      <c r="Y1361" s="36">
        <f>MAX(INDEX(Y$369:Y$380,$D1361)+Y1352*(1+$E1361),0.01)</f>
        <v/>
      </c>
      <c r="Z1361" s="36">
        <f>MAX(INDEX(Z$369:Z$380,$D1361)+Z1352*(1+$E1361),0.01)</f>
        <v/>
      </c>
      <c r="AA1361" s="36">
        <f>MAX(INDEX(AA$369:AA$380,$D1361)+AA1352*(1+$E1361),0.01)</f>
        <v/>
      </c>
      <c r="AB1361" s="36">
        <f>MAX(INDEX(AB$369:AB$380,$D1361)+AB1352*(1+$E1361),0.01)</f>
        <v/>
      </c>
      <c r="AC1361" s="36">
        <f>MAX(INDEX(AC$369:AC$380,$D1361)+AC1352*(1+$E1361),0.01)</f>
        <v/>
      </c>
      <c r="AD1361" s="36">
        <f>MAX(INDEX(AD$369:AD$380,$D1361)+AD1352*(1+$E1361),0.01)</f>
        <v/>
      </c>
      <c r="AF1361" s="11">
        <f>CodePrefix&amp;$A1361&amp;IF($C1361="","","."&amp;$C1361&amp;"."&amp;$B1361)&amp;INDEX(VarEnd,MATCH($A1361,VarKey,0))&amp;AF$5</f>
        <v/>
      </c>
      <c r="AG1361" s="37">
        <f>MAX(INDEX(AG$369:AG$380,$D1361)+AG1352*(1+$E1361),0.01)</f>
        <v/>
      </c>
      <c r="AH1361" s="36">
        <f>MAX(INDEX(AH$369:AH$380,$D1361)+AH1352*(1+$E1361),0.01)</f>
        <v/>
      </c>
      <c r="AI1361" s="36">
        <f>MAX(INDEX(AI$369:AI$380,$D1361)+AI1352*(1+$E1361),0.01)</f>
        <v/>
      </c>
      <c r="AJ1361" s="36">
        <f>MAX(INDEX(AJ$369:AJ$380,$D1361)+AJ1352*(1+$E1361),0.01)</f>
        <v/>
      </c>
      <c r="AK1361" s="36">
        <f>MAX(INDEX(AK$369:AK$380,$D1361)+AK1352*(1+$E1361),0.01)</f>
        <v/>
      </c>
      <c r="AL1361" s="36">
        <f>MAX(INDEX(AL$369:AL$380,$D1361)+AL1352*(1+$E1361),0.01)</f>
        <v/>
      </c>
      <c r="AM1361" s="36">
        <f>MAX(INDEX(AM$369:AM$380,$D1361)+AM1352*(1+$E1361),0.01)</f>
        <v/>
      </c>
      <c r="AN1361" s="36">
        <f>MAX(INDEX(AN$369:AN$380,$D1361)+AN1352*(1+$E1361),0.01)</f>
        <v/>
      </c>
      <c r="AO1361" s="36">
        <f>MAX(INDEX(AO$369:AO$380,$D1361)+AO1352*(1+$E1361),0.01)</f>
        <v/>
      </c>
      <c r="AP1361" s="36">
        <f>MAX(INDEX(AP$369:AP$380,$D1361)+AP1352*(1+$E1361),0.01)</f>
        <v/>
      </c>
      <c r="AQ1361" s="36">
        <f>MAX(INDEX(AQ$369:AQ$380,$D1361)+AQ1352*(1+$E1361),0.01)</f>
        <v/>
      </c>
      <c r="AR1361" s="36">
        <f>MAX(INDEX(AR$369:AR$380,$D1361)+AR1352*(1+$E1361),0.01)</f>
        <v/>
      </c>
      <c r="AS1361" s="36">
        <f>MAX(INDEX(AS$369:AS$380,$D1361)+AS1352*(1+$E1361),0.01)</f>
        <v/>
      </c>
      <c r="AT1361" s="36">
        <f>MAX(INDEX(AT$369:AT$380,$D1361)+AT1352*(1+$E1361),0.01)</f>
        <v/>
      </c>
      <c r="AU1361" s="36">
        <f>MAX(INDEX(AU$369:AU$380,$D1361)+AU1352*(1+$E1361),0.01)</f>
        <v/>
      </c>
      <c r="AV1361" s="36">
        <f>MAX(INDEX(AV$369:AV$380,$D1361)+AV1352*(1+$E1361),0.01)</f>
        <v/>
      </c>
      <c r="AW1361" s="36">
        <f>MAX(INDEX(AW$369:AW$380,$D1361)+AW1352*(1+$E1361),0.01)</f>
        <v/>
      </c>
      <c r="AX1361" s="36">
        <f>MAX(INDEX(AX$369:AX$380,$D1361)+AX1352*(1+$E1361),0.01)</f>
        <v/>
      </c>
      <c r="AY1361" s="36">
        <f>MAX(INDEX(AY$369:AY$380,$D1361)+AY1352*(1+$E1361),0.01)</f>
        <v/>
      </c>
    </row>
    <row r="1362" hidden="1" outlineLevel="2"/>
    <row r="1363" hidden="1" outlineLevel="2">
      <c r="A1363" s="14" t="inlineStr">
        <is>
          <t>shp</t>
        </is>
      </c>
      <c r="B1363" s="14" t="inlineStr">
        <is>
          <t>coa</t>
        </is>
      </c>
      <c r="C1363" s="14" t="inlineStr">
        <is>
          <t>res</t>
        </is>
      </c>
      <c r="D1363" s="36">
        <f>INDEX(Inputs!$W$5:$W$132,MATCH($B1363&amp;"|"&amp;$C1363,Inputs!$A$5:$A$132,0))</f>
        <v/>
      </c>
      <c r="E1363" s="36">
        <f>INDEX(Inputs!$M$5:$M$132,MATCH($B1363&amp;"|"&amp;$C1363,Inputs!$A$5:$A$132,0))</f>
        <v/>
      </c>
      <c r="F1363" s="35" t="n"/>
      <c r="G1363" s="35" t="n"/>
      <c r="H1363" s="14">
        <f>INDEX(VarLab,MATCH($A1363,VarKey,0))&amp;INDEX(MemLab,MATCH($C1363&amp;"|"&amp;$B1363,MemKey,0))</f>
        <v/>
      </c>
      <c r="I1363" s="14">
        <f>INDEX(VarUnit,MATCH($A1363,VarKey,0))</f>
        <v/>
      </c>
      <c r="J1363" s="14">
        <f>INDEX(VarSrc,MATCH($A1363,VarKey,0))</f>
        <v/>
      </c>
      <c r="K1363" s="11">
        <f>CodePrefix&amp;$A1363&amp;IF($C1363="","","."&amp;$C1363&amp;"."&amp;$B1363)&amp;INDEX(VarEnd,MATCH($A1363,VarKey,0))&amp;K$5</f>
        <v/>
      </c>
      <c r="L1363" s="37">
        <f>INDEX(L$297:L$313,$E1363)*$D1363</f>
        <v/>
      </c>
      <c r="M1363" s="36">
        <f>INDEX(M$297:M$313,$E1363)*$D1363</f>
        <v/>
      </c>
      <c r="N1363" s="36">
        <f>INDEX(N$297:N$313,$E1363)*$D1363</f>
        <v/>
      </c>
      <c r="O1363" s="36">
        <f>INDEX(O$297:O$313,$E1363)*$D1363</f>
        <v/>
      </c>
      <c r="P1363" s="36">
        <f>INDEX(P$297:P$313,$E1363)*$D1363</f>
        <v/>
      </c>
      <c r="Q1363" s="36">
        <f>INDEX(Q$297:Q$313,$E1363)*$D1363</f>
        <v/>
      </c>
      <c r="R1363" s="36">
        <f>INDEX(R$297:R$313,$E1363)*$D1363</f>
        <v/>
      </c>
      <c r="S1363" s="36">
        <f>INDEX(S$297:S$313,$E1363)*$D1363</f>
        <v/>
      </c>
      <c r="T1363" s="36">
        <f>INDEX(T$297:T$313,$E1363)*$D1363</f>
        <v/>
      </c>
      <c r="U1363" s="36">
        <f>INDEX(U$297:U$313,$E1363)*$D1363</f>
        <v/>
      </c>
      <c r="V1363" s="36">
        <f>INDEX(V$297:V$313,$E1363)*$D1363</f>
        <v/>
      </c>
      <c r="W1363" s="36">
        <f>INDEX(W$297:W$313,$E1363)*$D1363</f>
        <v/>
      </c>
      <c r="X1363" s="36">
        <f>INDEX(X$297:X$313,$E1363)*$D1363</f>
        <v/>
      </c>
      <c r="Y1363" s="36">
        <f>INDEX(Y$297:Y$313,$E1363)*$D1363</f>
        <v/>
      </c>
      <c r="Z1363" s="36">
        <f>INDEX(Z$297:Z$313,$E1363)*$D1363</f>
        <v/>
      </c>
      <c r="AA1363" s="36">
        <f>INDEX(AA$297:AA$313,$E1363)*$D1363</f>
        <v/>
      </c>
      <c r="AB1363" s="36">
        <f>INDEX(AB$297:AB$313,$E1363)*$D1363</f>
        <v/>
      </c>
      <c r="AC1363" s="36">
        <f>INDEX(AC$297:AC$313,$E1363)*$D1363</f>
        <v/>
      </c>
      <c r="AD1363" s="36">
        <f>INDEX(AD$297:AD$313,$E1363)*$D1363</f>
        <v/>
      </c>
      <c r="AF1363" s="11">
        <f>CodePrefix&amp;$A1363&amp;IF($C1363="","","."&amp;$C1363&amp;"."&amp;$B1363)&amp;INDEX(VarEnd,MATCH($A1363,VarKey,0))&amp;AF$5</f>
        <v/>
      </c>
      <c r="AG1363" s="37">
        <f>INDEX(AG$297:AG$313,$E1363)*$D1363</f>
        <v/>
      </c>
      <c r="AH1363" s="36">
        <f>INDEX(AH$297:AH$313,$E1363)*$D1363</f>
        <v/>
      </c>
      <c r="AI1363" s="36">
        <f>INDEX(AI$297:AI$313,$E1363)*$D1363</f>
        <v/>
      </c>
      <c r="AJ1363" s="36">
        <f>INDEX(AJ$297:AJ$313,$E1363)*$D1363</f>
        <v/>
      </c>
      <c r="AK1363" s="36">
        <f>INDEX(AK$297:AK$313,$E1363)*$D1363</f>
        <v/>
      </c>
      <c r="AL1363" s="36">
        <f>INDEX(AL$297:AL$313,$E1363)*$D1363</f>
        <v/>
      </c>
      <c r="AM1363" s="36">
        <f>INDEX(AM$297:AM$313,$E1363)*$D1363</f>
        <v/>
      </c>
      <c r="AN1363" s="36">
        <f>INDEX(AN$297:AN$313,$E1363)*$D1363</f>
        <v/>
      </c>
      <c r="AO1363" s="36">
        <f>INDEX(AO$297:AO$313,$E1363)*$D1363</f>
        <v/>
      </c>
      <c r="AP1363" s="36">
        <f>INDEX(AP$297:AP$313,$E1363)*$D1363</f>
        <v/>
      </c>
      <c r="AQ1363" s="36">
        <f>INDEX(AQ$297:AQ$313,$E1363)*$D1363</f>
        <v/>
      </c>
      <c r="AR1363" s="36">
        <f>INDEX(AR$297:AR$313,$E1363)*$D1363</f>
        <v/>
      </c>
      <c r="AS1363" s="36">
        <f>INDEX(AS$297:AS$313,$E1363)*$D1363</f>
        <v/>
      </c>
      <c r="AT1363" s="36">
        <f>INDEX(AT$297:AT$313,$E1363)*$D1363</f>
        <v/>
      </c>
      <c r="AU1363" s="36">
        <f>INDEX(AU$297:AU$313,$E1363)*$D1363</f>
        <v/>
      </c>
      <c r="AV1363" s="36">
        <f>INDEX(AV$297:AV$313,$E1363)*$D1363</f>
        <v/>
      </c>
      <c r="AW1363" s="36">
        <f>INDEX(AW$297:AW$313,$E1363)*$D1363</f>
        <v/>
      </c>
      <c r="AX1363" s="36">
        <f>INDEX(AX$297:AX$313,$E1363)*$D1363</f>
        <v/>
      </c>
      <c r="AY1363" s="36">
        <f>INDEX(AY$297:AY$313,$E1363)*$D1363</f>
        <v/>
      </c>
    </row>
    <row r="1364" hidden="1" outlineLevel="2">
      <c r="A1364" s="14" t="inlineStr">
        <is>
          <t>shp</t>
        </is>
      </c>
      <c r="B1364" s="14" t="inlineStr">
        <is>
          <t>nga</t>
        </is>
      </c>
      <c r="C1364" s="14" t="inlineStr">
        <is>
          <t>res</t>
        </is>
      </c>
      <c r="D1364" s="36">
        <f>INDEX(Inputs!$W$5:$W$132,MATCH($B1364&amp;"|"&amp;$C1364,Inputs!$A$5:$A$132,0))</f>
        <v/>
      </c>
      <c r="E1364" s="36">
        <f>INDEX(Inputs!$M$5:$M$132,MATCH($B1364&amp;"|"&amp;$C1364,Inputs!$A$5:$A$132,0))</f>
        <v/>
      </c>
      <c r="F1364" s="35" t="n"/>
      <c r="G1364" s="35" t="n"/>
      <c r="H1364" s="14">
        <f>INDEX(VarLab,MATCH($A1364,VarKey,0))&amp;INDEX(MemLab,MATCH($C1364&amp;"|"&amp;$B1364,MemKey,0))</f>
        <v/>
      </c>
      <c r="I1364" s="14">
        <f>INDEX(VarUnit,MATCH($A1364,VarKey,0))</f>
        <v/>
      </c>
      <c r="J1364" s="14">
        <f>INDEX(VarSrc,MATCH($A1364,VarKey,0))</f>
        <v/>
      </c>
      <c r="K1364" s="11">
        <f>CodePrefix&amp;$A1364&amp;IF($C1364="","","."&amp;$C1364&amp;"."&amp;$B1364)&amp;INDEX(VarEnd,MATCH($A1364,VarKey,0))&amp;K$5</f>
        <v/>
      </c>
      <c r="L1364" s="37">
        <f>INDEX(L$297:L$313,$E1364)*$D1364</f>
        <v/>
      </c>
      <c r="M1364" s="36">
        <f>INDEX(M$297:M$313,$E1364)*$D1364</f>
        <v/>
      </c>
      <c r="N1364" s="36">
        <f>INDEX(N$297:N$313,$E1364)*$D1364</f>
        <v/>
      </c>
      <c r="O1364" s="36">
        <f>INDEX(O$297:O$313,$E1364)*$D1364</f>
        <v/>
      </c>
      <c r="P1364" s="36">
        <f>INDEX(P$297:P$313,$E1364)*$D1364</f>
        <v/>
      </c>
      <c r="Q1364" s="36">
        <f>INDEX(Q$297:Q$313,$E1364)*$D1364</f>
        <v/>
      </c>
      <c r="R1364" s="36">
        <f>INDEX(R$297:R$313,$E1364)*$D1364</f>
        <v/>
      </c>
      <c r="S1364" s="36">
        <f>INDEX(S$297:S$313,$E1364)*$D1364</f>
        <v/>
      </c>
      <c r="T1364" s="36">
        <f>INDEX(T$297:T$313,$E1364)*$D1364</f>
        <v/>
      </c>
      <c r="U1364" s="36">
        <f>INDEX(U$297:U$313,$E1364)*$D1364</f>
        <v/>
      </c>
      <c r="V1364" s="36">
        <f>INDEX(V$297:V$313,$E1364)*$D1364</f>
        <v/>
      </c>
      <c r="W1364" s="36">
        <f>INDEX(W$297:W$313,$E1364)*$D1364</f>
        <v/>
      </c>
      <c r="X1364" s="36">
        <f>INDEX(X$297:X$313,$E1364)*$D1364</f>
        <v/>
      </c>
      <c r="Y1364" s="36">
        <f>INDEX(Y$297:Y$313,$E1364)*$D1364</f>
        <v/>
      </c>
      <c r="Z1364" s="36">
        <f>INDEX(Z$297:Z$313,$E1364)*$D1364</f>
        <v/>
      </c>
      <c r="AA1364" s="36">
        <f>INDEX(AA$297:AA$313,$E1364)*$D1364</f>
        <v/>
      </c>
      <c r="AB1364" s="36">
        <f>INDEX(AB$297:AB$313,$E1364)*$D1364</f>
        <v/>
      </c>
      <c r="AC1364" s="36">
        <f>INDEX(AC$297:AC$313,$E1364)*$D1364</f>
        <v/>
      </c>
      <c r="AD1364" s="36">
        <f>INDEX(AD$297:AD$313,$E1364)*$D1364</f>
        <v/>
      </c>
      <c r="AF1364" s="11">
        <f>CodePrefix&amp;$A1364&amp;IF($C1364="","","."&amp;$C1364&amp;"."&amp;$B1364)&amp;INDEX(VarEnd,MATCH($A1364,VarKey,0))&amp;AF$5</f>
        <v/>
      </c>
      <c r="AG1364" s="37">
        <f>INDEX(AG$297:AG$313,$E1364)*$D1364</f>
        <v/>
      </c>
      <c r="AH1364" s="36">
        <f>INDEX(AH$297:AH$313,$E1364)*$D1364</f>
        <v/>
      </c>
      <c r="AI1364" s="36">
        <f>INDEX(AI$297:AI$313,$E1364)*$D1364</f>
        <v/>
      </c>
      <c r="AJ1364" s="36">
        <f>INDEX(AJ$297:AJ$313,$E1364)*$D1364</f>
        <v/>
      </c>
      <c r="AK1364" s="36">
        <f>INDEX(AK$297:AK$313,$E1364)*$D1364</f>
        <v/>
      </c>
      <c r="AL1364" s="36">
        <f>INDEX(AL$297:AL$313,$E1364)*$D1364</f>
        <v/>
      </c>
      <c r="AM1364" s="36">
        <f>INDEX(AM$297:AM$313,$E1364)*$D1364</f>
        <v/>
      </c>
      <c r="AN1364" s="36">
        <f>INDEX(AN$297:AN$313,$E1364)*$D1364</f>
        <v/>
      </c>
      <c r="AO1364" s="36">
        <f>INDEX(AO$297:AO$313,$E1364)*$D1364</f>
        <v/>
      </c>
      <c r="AP1364" s="36">
        <f>INDEX(AP$297:AP$313,$E1364)*$D1364</f>
        <v/>
      </c>
      <c r="AQ1364" s="36">
        <f>INDEX(AQ$297:AQ$313,$E1364)*$D1364</f>
        <v/>
      </c>
      <c r="AR1364" s="36">
        <f>INDEX(AR$297:AR$313,$E1364)*$D1364</f>
        <v/>
      </c>
      <c r="AS1364" s="36">
        <f>INDEX(AS$297:AS$313,$E1364)*$D1364</f>
        <v/>
      </c>
      <c r="AT1364" s="36">
        <f>INDEX(AT$297:AT$313,$E1364)*$D1364</f>
        <v/>
      </c>
      <c r="AU1364" s="36">
        <f>INDEX(AU$297:AU$313,$E1364)*$D1364</f>
        <v/>
      </c>
      <c r="AV1364" s="36">
        <f>INDEX(AV$297:AV$313,$E1364)*$D1364</f>
        <v/>
      </c>
      <c r="AW1364" s="36">
        <f>INDEX(AW$297:AW$313,$E1364)*$D1364</f>
        <v/>
      </c>
      <c r="AX1364" s="36">
        <f>INDEX(AX$297:AX$313,$E1364)*$D1364</f>
        <v/>
      </c>
      <c r="AY1364" s="36">
        <f>INDEX(AY$297:AY$313,$E1364)*$D1364</f>
        <v/>
      </c>
    </row>
    <row r="1365" hidden="1" outlineLevel="2">
      <c r="A1365" s="14" t="inlineStr">
        <is>
          <t>shp</t>
        </is>
      </c>
      <c r="B1365" s="14" t="inlineStr">
        <is>
          <t>gso</t>
        </is>
      </c>
      <c r="C1365" s="14" t="inlineStr">
        <is>
          <t>res</t>
        </is>
      </c>
      <c r="D1365" s="36">
        <f>INDEX(Inputs!$W$5:$W$132,MATCH($B1365&amp;"|"&amp;$C1365,Inputs!$A$5:$A$132,0))</f>
        <v/>
      </c>
      <c r="E1365" s="36">
        <f>INDEX(Inputs!$M$5:$M$132,MATCH($B1365&amp;"|"&amp;$C1365,Inputs!$A$5:$A$132,0))</f>
        <v/>
      </c>
      <c r="F1365" s="35" t="n"/>
      <c r="G1365" s="35" t="n"/>
      <c r="H1365" s="14">
        <f>INDEX(VarLab,MATCH($A1365,VarKey,0))&amp;INDEX(MemLab,MATCH($C1365&amp;"|"&amp;$B1365,MemKey,0))</f>
        <v/>
      </c>
      <c r="I1365" s="14">
        <f>INDEX(VarUnit,MATCH($A1365,VarKey,0))</f>
        <v/>
      </c>
      <c r="J1365" s="14">
        <f>INDEX(VarSrc,MATCH($A1365,VarKey,0))</f>
        <v/>
      </c>
      <c r="K1365" s="11">
        <f>CodePrefix&amp;$A1365&amp;IF($C1365="","","."&amp;$C1365&amp;"."&amp;$B1365)&amp;INDEX(VarEnd,MATCH($A1365,VarKey,0))&amp;K$5</f>
        <v/>
      </c>
      <c r="L1365" s="37">
        <f>INDEX(L$297:L$313,$E1365)*$D1365</f>
        <v/>
      </c>
      <c r="M1365" s="36">
        <f>INDEX(M$297:M$313,$E1365)*$D1365</f>
        <v/>
      </c>
      <c r="N1365" s="36">
        <f>INDEX(N$297:N$313,$E1365)*$D1365</f>
        <v/>
      </c>
      <c r="O1365" s="36">
        <f>INDEX(O$297:O$313,$E1365)*$D1365</f>
        <v/>
      </c>
      <c r="P1365" s="36">
        <f>INDEX(P$297:P$313,$E1365)*$D1365</f>
        <v/>
      </c>
      <c r="Q1365" s="36">
        <f>INDEX(Q$297:Q$313,$E1365)*$D1365</f>
        <v/>
      </c>
      <c r="R1365" s="36">
        <f>INDEX(R$297:R$313,$E1365)*$D1365</f>
        <v/>
      </c>
      <c r="S1365" s="36">
        <f>INDEX(S$297:S$313,$E1365)*$D1365</f>
        <v/>
      </c>
      <c r="T1365" s="36">
        <f>INDEX(T$297:T$313,$E1365)*$D1365</f>
        <v/>
      </c>
      <c r="U1365" s="36">
        <f>INDEX(U$297:U$313,$E1365)*$D1365</f>
        <v/>
      </c>
      <c r="V1365" s="36">
        <f>INDEX(V$297:V$313,$E1365)*$D1365</f>
        <v/>
      </c>
      <c r="W1365" s="36">
        <f>INDEX(W$297:W$313,$E1365)*$D1365</f>
        <v/>
      </c>
      <c r="X1365" s="36">
        <f>INDEX(X$297:X$313,$E1365)*$D1365</f>
        <v/>
      </c>
      <c r="Y1365" s="36">
        <f>INDEX(Y$297:Y$313,$E1365)*$D1365</f>
        <v/>
      </c>
      <c r="Z1365" s="36">
        <f>INDEX(Z$297:Z$313,$E1365)*$D1365</f>
        <v/>
      </c>
      <c r="AA1365" s="36">
        <f>INDEX(AA$297:AA$313,$E1365)*$D1365</f>
        <v/>
      </c>
      <c r="AB1365" s="36">
        <f>INDEX(AB$297:AB$313,$E1365)*$D1365</f>
        <v/>
      </c>
      <c r="AC1365" s="36">
        <f>INDEX(AC$297:AC$313,$E1365)*$D1365</f>
        <v/>
      </c>
      <c r="AD1365" s="36">
        <f>INDEX(AD$297:AD$313,$E1365)*$D1365</f>
        <v/>
      </c>
      <c r="AF1365" s="11">
        <f>CodePrefix&amp;$A1365&amp;IF($C1365="","","."&amp;$C1365&amp;"."&amp;$B1365)&amp;INDEX(VarEnd,MATCH($A1365,VarKey,0))&amp;AF$5</f>
        <v/>
      </c>
      <c r="AG1365" s="37">
        <f>INDEX(AG$297:AG$313,$E1365)*$D1365</f>
        <v/>
      </c>
      <c r="AH1365" s="36">
        <f>INDEX(AH$297:AH$313,$E1365)*$D1365</f>
        <v/>
      </c>
      <c r="AI1365" s="36">
        <f>INDEX(AI$297:AI$313,$E1365)*$D1365</f>
        <v/>
      </c>
      <c r="AJ1365" s="36">
        <f>INDEX(AJ$297:AJ$313,$E1365)*$D1365</f>
        <v/>
      </c>
      <c r="AK1365" s="36">
        <f>INDEX(AK$297:AK$313,$E1365)*$D1365</f>
        <v/>
      </c>
      <c r="AL1365" s="36">
        <f>INDEX(AL$297:AL$313,$E1365)*$D1365</f>
        <v/>
      </c>
      <c r="AM1365" s="36">
        <f>INDEX(AM$297:AM$313,$E1365)*$D1365</f>
        <v/>
      </c>
      <c r="AN1365" s="36">
        <f>INDEX(AN$297:AN$313,$E1365)*$D1365</f>
        <v/>
      </c>
      <c r="AO1365" s="36">
        <f>INDEX(AO$297:AO$313,$E1365)*$D1365</f>
        <v/>
      </c>
      <c r="AP1365" s="36">
        <f>INDEX(AP$297:AP$313,$E1365)*$D1365</f>
        <v/>
      </c>
      <c r="AQ1365" s="36">
        <f>INDEX(AQ$297:AQ$313,$E1365)*$D1365</f>
        <v/>
      </c>
      <c r="AR1365" s="36">
        <f>INDEX(AR$297:AR$313,$E1365)*$D1365</f>
        <v/>
      </c>
      <c r="AS1365" s="36">
        <f>INDEX(AS$297:AS$313,$E1365)*$D1365</f>
        <v/>
      </c>
      <c r="AT1365" s="36">
        <f>INDEX(AT$297:AT$313,$E1365)*$D1365</f>
        <v/>
      </c>
      <c r="AU1365" s="36">
        <f>INDEX(AU$297:AU$313,$E1365)*$D1365</f>
        <v/>
      </c>
      <c r="AV1365" s="36">
        <f>INDEX(AV$297:AV$313,$E1365)*$D1365</f>
        <v/>
      </c>
      <c r="AW1365" s="36">
        <f>INDEX(AW$297:AW$313,$E1365)*$D1365</f>
        <v/>
      </c>
      <c r="AX1365" s="36">
        <f>INDEX(AX$297:AX$313,$E1365)*$D1365</f>
        <v/>
      </c>
      <c r="AY1365" s="36">
        <f>INDEX(AY$297:AY$313,$E1365)*$D1365</f>
        <v/>
      </c>
    </row>
    <row r="1366" hidden="1" outlineLevel="2">
      <c r="A1366" s="14" t="inlineStr">
        <is>
          <t>shp</t>
        </is>
      </c>
      <c r="B1366" s="14" t="inlineStr">
        <is>
          <t>die</t>
        </is>
      </c>
      <c r="C1366" s="14" t="inlineStr">
        <is>
          <t>res</t>
        </is>
      </c>
      <c r="D1366" s="36">
        <f>INDEX(Inputs!$W$5:$W$132,MATCH($B1366&amp;"|"&amp;$C1366,Inputs!$A$5:$A$132,0))</f>
        <v/>
      </c>
      <c r="E1366" s="36">
        <f>INDEX(Inputs!$M$5:$M$132,MATCH($B1366&amp;"|"&amp;$C1366,Inputs!$A$5:$A$132,0))</f>
        <v/>
      </c>
      <c r="F1366" s="35" t="n"/>
      <c r="G1366" s="35" t="n"/>
      <c r="H1366" s="14">
        <f>INDEX(VarLab,MATCH($A1366,VarKey,0))&amp;INDEX(MemLab,MATCH($C1366&amp;"|"&amp;$B1366,MemKey,0))</f>
        <v/>
      </c>
      <c r="I1366" s="14">
        <f>INDEX(VarUnit,MATCH($A1366,VarKey,0))</f>
        <v/>
      </c>
      <c r="J1366" s="14">
        <f>INDEX(VarSrc,MATCH($A1366,VarKey,0))</f>
        <v/>
      </c>
      <c r="K1366" s="11">
        <f>CodePrefix&amp;$A1366&amp;IF($C1366="","","."&amp;$C1366&amp;"."&amp;$B1366)&amp;INDEX(VarEnd,MATCH($A1366,VarKey,0))&amp;K$5</f>
        <v/>
      </c>
      <c r="L1366" s="37">
        <f>INDEX(L$297:L$313,$E1366)*$D1366</f>
        <v/>
      </c>
      <c r="M1366" s="36">
        <f>INDEX(M$297:M$313,$E1366)*$D1366</f>
        <v/>
      </c>
      <c r="N1366" s="36">
        <f>INDEX(N$297:N$313,$E1366)*$D1366</f>
        <v/>
      </c>
      <c r="O1366" s="36">
        <f>INDEX(O$297:O$313,$E1366)*$D1366</f>
        <v/>
      </c>
      <c r="P1366" s="36">
        <f>INDEX(P$297:P$313,$E1366)*$D1366</f>
        <v/>
      </c>
      <c r="Q1366" s="36">
        <f>INDEX(Q$297:Q$313,$E1366)*$D1366</f>
        <v/>
      </c>
      <c r="R1366" s="36">
        <f>INDEX(R$297:R$313,$E1366)*$D1366</f>
        <v/>
      </c>
      <c r="S1366" s="36">
        <f>INDEX(S$297:S$313,$E1366)*$D1366</f>
        <v/>
      </c>
      <c r="T1366" s="36">
        <f>INDEX(T$297:T$313,$E1366)*$D1366</f>
        <v/>
      </c>
      <c r="U1366" s="36">
        <f>INDEX(U$297:U$313,$E1366)*$D1366</f>
        <v/>
      </c>
      <c r="V1366" s="36">
        <f>INDEX(V$297:V$313,$E1366)*$D1366</f>
        <v/>
      </c>
      <c r="W1366" s="36">
        <f>INDEX(W$297:W$313,$E1366)*$D1366</f>
        <v/>
      </c>
      <c r="X1366" s="36">
        <f>INDEX(X$297:X$313,$E1366)*$D1366</f>
        <v/>
      </c>
      <c r="Y1366" s="36">
        <f>INDEX(Y$297:Y$313,$E1366)*$D1366</f>
        <v/>
      </c>
      <c r="Z1366" s="36">
        <f>INDEX(Z$297:Z$313,$E1366)*$D1366</f>
        <v/>
      </c>
      <c r="AA1366" s="36">
        <f>INDEX(AA$297:AA$313,$E1366)*$D1366</f>
        <v/>
      </c>
      <c r="AB1366" s="36">
        <f>INDEX(AB$297:AB$313,$E1366)*$D1366</f>
        <v/>
      </c>
      <c r="AC1366" s="36">
        <f>INDEX(AC$297:AC$313,$E1366)*$D1366</f>
        <v/>
      </c>
      <c r="AD1366" s="36">
        <f>INDEX(AD$297:AD$313,$E1366)*$D1366</f>
        <v/>
      </c>
      <c r="AF1366" s="11">
        <f>CodePrefix&amp;$A1366&amp;IF($C1366="","","."&amp;$C1366&amp;"."&amp;$B1366)&amp;INDEX(VarEnd,MATCH($A1366,VarKey,0))&amp;AF$5</f>
        <v/>
      </c>
      <c r="AG1366" s="37">
        <f>INDEX(AG$297:AG$313,$E1366)*$D1366</f>
        <v/>
      </c>
      <c r="AH1366" s="36">
        <f>INDEX(AH$297:AH$313,$E1366)*$D1366</f>
        <v/>
      </c>
      <c r="AI1366" s="36">
        <f>INDEX(AI$297:AI$313,$E1366)*$D1366</f>
        <v/>
      </c>
      <c r="AJ1366" s="36">
        <f>INDEX(AJ$297:AJ$313,$E1366)*$D1366</f>
        <v/>
      </c>
      <c r="AK1366" s="36">
        <f>INDEX(AK$297:AK$313,$E1366)*$D1366</f>
        <v/>
      </c>
      <c r="AL1366" s="36">
        <f>INDEX(AL$297:AL$313,$E1366)*$D1366</f>
        <v/>
      </c>
      <c r="AM1366" s="36">
        <f>INDEX(AM$297:AM$313,$E1366)*$D1366</f>
        <v/>
      </c>
      <c r="AN1366" s="36">
        <f>INDEX(AN$297:AN$313,$E1366)*$D1366</f>
        <v/>
      </c>
      <c r="AO1366" s="36">
        <f>INDEX(AO$297:AO$313,$E1366)*$D1366</f>
        <v/>
      </c>
      <c r="AP1366" s="36">
        <f>INDEX(AP$297:AP$313,$E1366)*$D1366</f>
        <v/>
      </c>
      <c r="AQ1366" s="36">
        <f>INDEX(AQ$297:AQ$313,$E1366)*$D1366</f>
        <v/>
      </c>
      <c r="AR1366" s="36">
        <f>INDEX(AR$297:AR$313,$E1366)*$D1366</f>
        <v/>
      </c>
      <c r="AS1366" s="36">
        <f>INDEX(AS$297:AS$313,$E1366)*$D1366</f>
        <v/>
      </c>
      <c r="AT1366" s="36">
        <f>INDEX(AT$297:AT$313,$E1366)*$D1366</f>
        <v/>
      </c>
      <c r="AU1366" s="36">
        <f>INDEX(AU$297:AU$313,$E1366)*$D1366</f>
        <v/>
      </c>
      <c r="AV1366" s="36">
        <f>INDEX(AV$297:AV$313,$E1366)*$D1366</f>
        <v/>
      </c>
      <c r="AW1366" s="36">
        <f>INDEX(AW$297:AW$313,$E1366)*$D1366</f>
        <v/>
      </c>
      <c r="AX1366" s="36">
        <f>INDEX(AX$297:AX$313,$E1366)*$D1366</f>
        <v/>
      </c>
      <c r="AY1366" s="36">
        <f>INDEX(AY$297:AY$313,$E1366)*$D1366</f>
        <v/>
      </c>
    </row>
    <row r="1367" hidden="1" outlineLevel="2">
      <c r="A1367" s="14" t="inlineStr">
        <is>
          <t>shp</t>
        </is>
      </c>
      <c r="B1367" s="14" t="inlineStr">
        <is>
          <t>lpg</t>
        </is>
      </c>
      <c r="C1367" s="14" t="inlineStr">
        <is>
          <t>res</t>
        </is>
      </c>
      <c r="D1367" s="36">
        <f>INDEX(Inputs!$W$5:$W$132,MATCH($B1367&amp;"|"&amp;$C1367,Inputs!$A$5:$A$132,0))</f>
        <v/>
      </c>
      <c r="E1367" s="36">
        <f>INDEX(Inputs!$M$5:$M$132,MATCH($B1367&amp;"|"&amp;$C1367,Inputs!$A$5:$A$132,0))</f>
        <v/>
      </c>
      <c r="F1367" s="35" t="n"/>
      <c r="G1367" s="35" t="n"/>
      <c r="H1367" s="14">
        <f>INDEX(VarLab,MATCH($A1367,VarKey,0))&amp;INDEX(MemLab,MATCH($C1367&amp;"|"&amp;$B1367,MemKey,0))</f>
        <v/>
      </c>
      <c r="I1367" s="14">
        <f>INDEX(VarUnit,MATCH($A1367,VarKey,0))</f>
        <v/>
      </c>
      <c r="J1367" s="14">
        <f>INDEX(VarSrc,MATCH($A1367,VarKey,0))</f>
        <v/>
      </c>
      <c r="K1367" s="11">
        <f>CodePrefix&amp;$A1367&amp;IF($C1367="","","."&amp;$C1367&amp;"."&amp;$B1367)&amp;INDEX(VarEnd,MATCH($A1367,VarKey,0))&amp;K$5</f>
        <v/>
      </c>
      <c r="L1367" s="37">
        <f>INDEX(L$297:L$313,$E1367)*$D1367</f>
        <v/>
      </c>
      <c r="M1367" s="36">
        <f>INDEX(M$297:M$313,$E1367)*$D1367</f>
        <v/>
      </c>
      <c r="N1367" s="36">
        <f>INDEX(N$297:N$313,$E1367)*$D1367</f>
        <v/>
      </c>
      <c r="O1367" s="36">
        <f>INDEX(O$297:O$313,$E1367)*$D1367</f>
        <v/>
      </c>
      <c r="P1367" s="36">
        <f>INDEX(P$297:P$313,$E1367)*$D1367</f>
        <v/>
      </c>
      <c r="Q1367" s="36">
        <f>INDEX(Q$297:Q$313,$E1367)*$D1367</f>
        <v/>
      </c>
      <c r="R1367" s="36">
        <f>INDEX(R$297:R$313,$E1367)*$D1367</f>
        <v/>
      </c>
      <c r="S1367" s="36">
        <f>INDEX(S$297:S$313,$E1367)*$D1367</f>
        <v/>
      </c>
      <c r="T1367" s="36">
        <f>INDEX(T$297:T$313,$E1367)*$D1367</f>
        <v/>
      </c>
      <c r="U1367" s="36">
        <f>INDEX(U$297:U$313,$E1367)*$D1367</f>
        <v/>
      </c>
      <c r="V1367" s="36">
        <f>INDEX(V$297:V$313,$E1367)*$D1367</f>
        <v/>
      </c>
      <c r="W1367" s="36">
        <f>INDEX(W$297:W$313,$E1367)*$D1367</f>
        <v/>
      </c>
      <c r="X1367" s="36">
        <f>INDEX(X$297:X$313,$E1367)*$D1367</f>
        <v/>
      </c>
      <c r="Y1367" s="36">
        <f>INDEX(Y$297:Y$313,$E1367)*$D1367</f>
        <v/>
      </c>
      <c r="Z1367" s="36">
        <f>INDEX(Z$297:Z$313,$E1367)*$D1367</f>
        <v/>
      </c>
      <c r="AA1367" s="36">
        <f>INDEX(AA$297:AA$313,$E1367)*$D1367</f>
        <v/>
      </c>
      <c r="AB1367" s="36">
        <f>INDEX(AB$297:AB$313,$E1367)*$D1367</f>
        <v/>
      </c>
      <c r="AC1367" s="36">
        <f>INDEX(AC$297:AC$313,$E1367)*$D1367</f>
        <v/>
      </c>
      <c r="AD1367" s="36">
        <f>INDEX(AD$297:AD$313,$E1367)*$D1367</f>
        <v/>
      </c>
      <c r="AF1367" s="11">
        <f>CodePrefix&amp;$A1367&amp;IF($C1367="","","."&amp;$C1367&amp;"."&amp;$B1367)&amp;INDEX(VarEnd,MATCH($A1367,VarKey,0))&amp;AF$5</f>
        <v/>
      </c>
      <c r="AG1367" s="37">
        <f>INDEX(AG$297:AG$313,$E1367)*$D1367</f>
        <v/>
      </c>
      <c r="AH1367" s="36">
        <f>INDEX(AH$297:AH$313,$E1367)*$D1367</f>
        <v/>
      </c>
      <c r="AI1367" s="36">
        <f>INDEX(AI$297:AI$313,$E1367)*$D1367</f>
        <v/>
      </c>
      <c r="AJ1367" s="36">
        <f>INDEX(AJ$297:AJ$313,$E1367)*$D1367</f>
        <v/>
      </c>
      <c r="AK1367" s="36">
        <f>INDEX(AK$297:AK$313,$E1367)*$D1367</f>
        <v/>
      </c>
      <c r="AL1367" s="36">
        <f>INDEX(AL$297:AL$313,$E1367)*$D1367</f>
        <v/>
      </c>
      <c r="AM1367" s="36">
        <f>INDEX(AM$297:AM$313,$E1367)*$D1367</f>
        <v/>
      </c>
      <c r="AN1367" s="36">
        <f>INDEX(AN$297:AN$313,$E1367)*$D1367</f>
        <v/>
      </c>
      <c r="AO1367" s="36">
        <f>INDEX(AO$297:AO$313,$E1367)*$D1367</f>
        <v/>
      </c>
      <c r="AP1367" s="36">
        <f>INDEX(AP$297:AP$313,$E1367)*$D1367</f>
        <v/>
      </c>
      <c r="AQ1367" s="36">
        <f>INDEX(AQ$297:AQ$313,$E1367)*$D1367</f>
        <v/>
      </c>
      <c r="AR1367" s="36">
        <f>INDEX(AR$297:AR$313,$E1367)*$D1367</f>
        <v/>
      </c>
      <c r="AS1367" s="36">
        <f>INDEX(AS$297:AS$313,$E1367)*$D1367</f>
        <v/>
      </c>
      <c r="AT1367" s="36">
        <f>INDEX(AT$297:AT$313,$E1367)*$D1367</f>
        <v/>
      </c>
      <c r="AU1367" s="36">
        <f>INDEX(AU$297:AU$313,$E1367)*$D1367</f>
        <v/>
      </c>
      <c r="AV1367" s="36">
        <f>INDEX(AV$297:AV$313,$E1367)*$D1367</f>
        <v/>
      </c>
      <c r="AW1367" s="36">
        <f>INDEX(AW$297:AW$313,$E1367)*$D1367</f>
        <v/>
      </c>
      <c r="AX1367" s="36">
        <f>INDEX(AX$297:AX$313,$E1367)*$D1367</f>
        <v/>
      </c>
      <c r="AY1367" s="36">
        <f>INDEX(AY$297:AY$313,$E1367)*$D1367</f>
        <v/>
      </c>
    </row>
    <row r="1368" hidden="1" outlineLevel="2">
      <c r="A1368" s="14" t="inlineStr">
        <is>
          <t>shp</t>
        </is>
      </c>
      <c r="B1368" s="14" t="inlineStr">
        <is>
          <t>ker</t>
        </is>
      </c>
      <c r="C1368" s="14" t="inlineStr">
        <is>
          <t>res</t>
        </is>
      </c>
      <c r="D1368" s="36">
        <f>INDEX(Inputs!$W$5:$W$132,MATCH($B1368&amp;"|"&amp;$C1368,Inputs!$A$5:$A$132,0))</f>
        <v/>
      </c>
      <c r="E1368" s="36">
        <f>INDEX(Inputs!$M$5:$M$132,MATCH($B1368&amp;"|"&amp;$C1368,Inputs!$A$5:$A$132,0))</f>
        <v/>
      </c>
      <c r="F1368" s="35" t="n"/>
      <c r="G1368" s="35" t="n"/>
      <c r="H1368" s="14">
        <f>INDEX(VarLab,MATCH($A1368,VarKey,0))&amp;INDEX(MemLab,MATCH($C1368&amp;"|"&amp;$B1368,MemKey,0))</f>
        <v/>
      </c>
      <c r="I1368" s="14">
        <f>INDEX(VarUnit,MATCH($A1368,VarKey,0))</f>
        <v/>
      </c>
      <c r="J1368" s="14">
        <f>INDEX(VarSrc,MATCH($A1368,VarKey,0))</f>
        <v/>
      </c>
      <c r="K1368" s="11">
        <f>CodePrefix&amp;$A1368&amp;IF($C1368="","","."&amp;$C1368&amp;"."&amp;$B1368)&amp;INDEX(VarEnd,MATCH($A1368,VarKey,0))&amp;K$5</f>
        <v/>
      </c>
      <c r="L1368" s="37">
        <f>INDEX(L$297:L$313,$E1368)*$D1368</f>
        <v/>
      </c>
      <c r="M1368" s="36">
        <f>INDEX(M$297:M$313,$E1368)*$D1368</f>
        <v/>
      </c>
      <c r="N1368" s="36">
        <f>INDEX(N$297:N$313,$E1368)*$D1368</f>
        <v/>
      </c>
      <c r="O1368" s="36">
        <f>INDEX(O$297:O$313,$E1368)*$D1368</f>
        <v/>
      </c>
      <c r="P1368" s="36">
        <f>INDEX(P$297:P$313,$E1368)*$D1368</f>
        <v/>
      </c>
      <c r="Q1368" s="36">
        <f>INDEX(Q$297:Q$313,$E1368)*$D1368</f>
        <v/>
      </c>
      <c r="R1368" s="36">
        <f>INDEX(R$297:R$313,$E1368)*$D1368</f>
        <v/>
      </c>
      <c r="S1368" s="36">
        <f>INDEX(S$297:S$313,$E1368)*$D1368</f>
        <v/>
      </c>
      <c r="T1368" s="36">
        <f>INDEX(T$297:T$313,$E1368)*$D1368</f>
        <v/>
      </c>
      <c r="U1368" s="36">
        <f>INDEX(U$297:U$313,$E1368)*$D1368</f>
        <v/>
      </c>
      <c r="V1368" s="36">
        <f>INDEX(V$297:V$313,$E1368)*$D1368</f>
        <v/>
      </c>
      <c r="W1368" s="36">
        <f>INDEX(W$297:W$313,$E1368)*$D1368</f>
        <v/>
      </c>
      <c r="X1368" s="36">
        <f>INDEX(X$297:X$313,$E1368)*$D1368</f>
        <v/>
      </c>
      <c r="Y1368" s="36">
        <f>INDEX(Y$297:Y$313,$E1368)*$D1368</f>
        <v/>
      </c>
      <c r="Z1368" s="36">
        <f>INDEX(Z$297:Z$313,$E1368)*$D1368</f>
        <v/>
      </c>
      <c r="AA1368" s="36">
        <f>INDEX(AA$297:AA$313,$E1368)*$D1368</f>
        <v/>
      </c>
      <c r="AB1368" s="36">
        <f>INDEX(AB$297:AB$313,$E1368)*$D1368</f>
        <v/>
      </c>
      <c r="AC1368" s="36">
        <f>INDEX(AC$297:AC$313,$E1368)*$D1368</f>
        <v/>
      </c>
      <c r="AD1368" s="36">
        <f>INDEX(AD$297:AD$313,$E1368)*$D1368</f>
        <v/>
      </c>
      <c r="AF1368" s="11">
        <f>CodePrefix&amp;$A1368&amp;IF($C1368="","","."&amp;$C1368&amp;"."&amp;$B1368)&amp;INDEX(VarEnd,MATCH($A1368,VarKey,0))&amp;AF$5</f>
        <v/>
      </c>
      <c r="AG1368" s="37">
        <f>INDEX(AG$297:AG$313,$E1368)*$D1368</f>
        <v/>
      </c>
      <c r="AH1368" s="36">
        <f>INDEX(AH$297:AH$313,$E1368)*$D1368</f>
        <v/>
      </c>
      <c r="AI1368" s="36">
        <f>INDEX(AI$297:AI$313,$E1368)*$D1368</f>
        <v/>
      </c>
      <c r="AJ1368" s="36">
        <f>INDEX(AJ$297:AJ$313,$E1368)*$D1368</f>
        <v/>
      </c>
      <c r="AK1368" s="36">
        <f>INDEX(AK$297:AK$313,$E1368)*$D1368</f>
        <v/>
      </c>
      <c r="AL1368" s="36">
        <f>INDEX(AL$297:AL$313,$E1368)*$D1368</f>
        <v/>
      </c>
      <c r="AM1368" s="36">
        <f>INDEX(AM$297:AM$313,$E1368)*$D1368</f>
        <v/>
      </c>
      <c r="AN1368" s="36">
        <f>INDEX(AN$297:AN$313,$E1368)*$D1368</f>
        <v/>
      </c>
      <c r="AO1368" s="36">
        <f>INDEX(AO$297:AO$313,$E1368)*$D1368</f>
        <v/>
      </c>
      <c r="AP1368" s="36">
        <f>INDEX(AP$297:AP$313,$E1368)*$D1368</f>
        <v/>
      </c>
      <c r="AQ1368" s="36">
        <f>INDEX(AQ$297:AQ$313,$E1368)*$D1368</f>
        <v/>
      </c>
      <c r="AR1368" s="36">
        <f>INDEX(AR$297:AR$313,$E1368)*$D1368</f>
        <v/>
      </c>
      <c r="AS1368" s="36">
        <f>INDEX(AS$297:AS$313,$E1368)*$D1368</f>
        <v/>
      </c>
      <c r="AT1368" s="36">
        <f>INDEX(AT$297:AT$313,$E1368)*$D1368</f>
        <v/>
      </c>
      <c r="AU1368" s="36">
        <f>INDEX(AU$297:AU$313,$E1368)*$D1368</f>
        <v/>
      </c>
      <c r="AV1368" s="36">
        <f>INDEX(AV$297:AV$313,$E1368)*$D1368</f>
        <v/>
      </c>
      <c r="AW1368" s="36">
        <f>INDEX(AW$297:AW$313,$E1368)*$D1368</f>
        <v/>
      </c>
      <c r="AX1368" s="36">
        <f>INDEX(AX$297:AX$313,$E1368)*$D1368</f>
        <v/>
      </c>
      <c r="AY1368" s="36">
        <f>INDEX(AY$297:AY$313,$E1368)*$D1368</f>
        <v/>
      </c>
    </row>
    <row r="1369" hidden="1" outlineLevel="2">
      <c r="A1369" s="14" t="inlineStr">
        <is>
          <t>shp</t>
        </is>
      </c>
      <c r="B1369" s="14" t="inlineStr">
        <is>
          <t>oop</t>
        </is>
      </c>
      <c r="C1369" s="14" t="inlineStr">
        <is>
          <t>res</t>
        </is>
      </c>
      <c r="D1369" s="36">
        <f>INDEX(Inputs!$W$5:$W$132,MATCH($B1369&amp;"|"&amp;$C1369,Inputs!$A$5:$A$132,0))</f>
        <v/>
      </c>
      <c r="E1369" s="36">
        <f>INDEX(Inputs!$M$5:$M$132,MATCH($B1369&amp;"|"&amp;$C1369,Inputs!$A$5:$A$132,0))</f>
        <v/>
      </c>
      <c r="F1369" s="35" t="n"/>
      <c r="G1369" s="35" t="n"/>
      <c r="H1369" s="14">
        <f>INDEX(VarLab,MATCH($A1369,VarKey,0))&amp;INDEX(MemLab,MATCH($C1369&amp;"|"&amp;$B1369,MemKey,0))</f>
        <v/>
      </c>
      <c r="I1369" s="14">
        <f>INDEX(VarUnit,MATCH($A1369,VarKey,0))</f>
        <v/>
      </c>
      <c r="J1369" s="14">
        <f>INDEX(VarSrc,MATCH($A1369,VarKey,0))</f>
        <v/>
      </c>
      <c r="K1369" s="11">
        <f>CodePrefix&amp;$A1369&amp;IF($C1369="","","."&amp;$C1369&amp;"."&amp;$B1369)&amp;INDEX(VarEnd,MATCH($A1369,VarKey,0))&amp;K$5</f>
        <v/>
      </c>
      <c r="L1369" s="37">
        <f>INDEX(L$297:L$313,$E1369)*$D1369</f>
        <v/>
      </c>
      <c r="M1369" s="36">
        <f>INDEX(M$297:M$313,$E1369)*$D1369</f>
        <v/>
      </c>
      <c r="N1369" s="36">
        <f>INDEX(N$297:N$313,$E1369)*$D1369</f>
        <v/>
      </c>
      <c r="O1369" s="36">
        <f>INDEX(O$297:O$313,$E1369)*$D1369</f>
        <v/>
      </c>
      <c r="P1369" s="36">
        <f>INDEX(P$297:P$313,$E1369)*$D1369</f>
        <v/>
      </c>
      <c r="Q1369" s="36">
        <f>INDEX(Q$297:Q$313,$E1369)*$D1369</f>
        <v/>
      </c>
      <c r="R1369" s="36">
        <f>INDEX(R$297:R$313,$E1369)*$D1369</f>
        <v/>
      </c>
      <c r="S1369" s="36">
        <f>INDEX(S$297:S$313,$E1369)*$D1369</f>
        <v/>
      </c>
      <c r="T1369" s="36">
        <f>INDEX(T$297:T$313,$E1369)*$D1369</f>
        <v/>
      </c>
      <c r="U1369" s="36">
        <f>INDEX(U$297:U$313,$E1369)*$D1369</f>
        <v/>
      </c>
      <c r="V1369" s="36">
        <f>INDEX(V$297:V$313,$E1369)*$D1369</f>
        <v/>
      </c>
      <c r="W1369" s="36">
        <f>INDEX(W$297:W$313,$E1369)*$D1369</f>
        <v/>
      </c>
      <c r="X1369" s="36">
        <f>INDEX(X$297:X$313,$E1369)*$D1369</f>
        <v/>
      </c>
      <c r="Y1369" s="36">
        <f>INDEX(Y$297:Y$313,$E1369)*$D1369</f>
        <v/>
      </c>
      <c r="Z1369" s="36">
        <f>INDEX(Z$297:Z$313,$E1369)*$D1369</f>
        <v/>
      </c>
      <c r="AA1369" s="36">
        <f>INDEX(AA$297:AA$313,$E1369)*$D1369</f>
        <v/>
      </c>
      <c r="AB1369" s="36">
        <f>INDEX(AB$297:AB$313,$E1369)*$D1369</f>
        <v/>
      </c>
      <c r="AC1369" s="36">
        <f>INDEX(AC$297:AC$313,$E1369)*$D1369</f>
        <v/>
      </c>
      <c r="AD1369" s="36">
        <f>INDEX(AD$297:AD$313,$E1369)*$D1369</f>
        <v/>
      </c>
      <c r="AF1369" s="11">
        <f>CodePrefix&amp;$A1369&amp;IF($C1369="","","."&amp;$C1369&amp;"."&amp;$B1369)&amp;INDEX(VarEnd,MATCH($A1369,VarKey,0))&amp;AF$5</f>
        <v/>
      </c>
      <c r="AG1369" s="37">
        <f>INDEX(AG$297:AG$313,$E1369)*$D1369</f>
        <v/>
      </c>
      <c r="AH1369" s="36">
        <f>INDEX(AH$297:AH$313,$E1369)*$D1369</f>
        <v/>
      </c>
      <c r="AI1369" s="36">
        <f>INDEX(AI$297:AI$313,$E1369)*$D1369</f>
        <v/>
      </c>
      <c r="AJ1369" s="36">
        <f>INDEX(AJ$297:AJ$313,$E1369)*$D1369</f>
        <v/>
      </c>
      <c r="AK1369" s="36">
        <f>INDEX(AK$297:AK$313,$E1369)*$D1369</f>
        <v/>
      </c>
      <c r="AL1369" s="36">
        <f>INDEX(AL$297:AL$313,$E1369)*$D1369</f>
        <v/>
      </c>
      <c r="AM1369" s="36">
        <f>INDEX(AM$297:AM$313,$E1369)*$D1369</f>
        <v/>
      </c>
      <c r="AN1369" s="36">
        <f>INDEX(AN$297:AN$313,$E1369)*$D1369</f>
        <v/>
      </c>
      <c r="AO1369" s="36">
        <f>INDEX(AO$297:AO$313,$E1369)*$D1369</f>
        <v/>
      </c>
      <c r="AP1369" s="36">
        <f>INDEX(AP$297:AP$313,$E1369)*$D1369</f>
        <v/>
      </c>
      <c r="AQ1369" s="36">
        <f>INDEX(AQ$297:AQ$313,$E1369)*$D1369</f>
        <v/>
      </c>
      <c r="AR1369" s="36">
        <f>INDEX(AR$297:AR$313,$E1369)*$D1369</f>
        <v/>
      </c>
      <c r="AS1369" s="36">
        <f>INDEX(AS$297:AS$313,$E1369)*$D1369</f>
        <v/>
      </c>
      <c r="AT1369" s="36">
        <f>INDEX(AT$297:AT$313,$E1369)*$D1369</f>
        <v/>
      </c>
      <c r="AU1369" s="36">
        <f>INDEX(AU$297:AU$313,$E1369)*$D1369</f>
        <v/>
      </c>
      <c r="AV1369" s="36">
        <f>INDEX(AV$297:AV$313,$E1369)*$D1369</f>
        <v/>
      </c>
      <c r="AW1369" s="36">
        <f>INDEX(AW$297:AW$313,$E1369)*$D1369</f>
        <v/>
      </c>
      <c r="AX1369" s="36">
        <f>INDEX(AX$297:AX$313,$E1369)*$D1369</f>
        <v/>
      </c>
      <c r="AY1369" s="36">
        <f>INDEX(AY$297:AY$313,$E1369)*$D1369</f>
        <v/>
      </c>
    </row>
    <row r="1370" hidden="1" outlineLevel="2">
      <c r="A1370" s="14" t="inlineStr">
        <is>
          <t>shp</t>
        </is>
      </c>
      <c r="B1370" s="14" t="inlineStr">
        <is>
          <t>bio</t>
        </is>
      </c>
      <c r="C1370" s="14" t="inlineStr">
        <is>
          <t>res</t>
        </is>
      </c>
      <c r="D1370" s="36">
        <f>INDEX(Inputs!$W$5:$W$132,MATCH($B1370&amp;"|"&amp;$C1370,Inputs!$A$5:$A$132,0))</f>
        <v/>
      </c>
      <c r="E1370" s="36">
        <f>INDEX(Inputs!$M$5:$M$132,MATCH($B1370&amp;"|"&amp;$C1370,Inputs!$A$5:$A$132,0))</f>
        <v/>
      </c>
      <c r="F1370" s="35" t="n"/>
      <c r="G1370" s="35" t="n"/>
      <c r="H1370" s="14">
        <f>INDEX(VarLab,MATCH($A1370,VarKey,0))&amp;INDEX(MemLab,MATCH($C1370&amp;"|"&amp;$B1370,MemKey,0))</f>
        <v/>
      </c>
      <c r="I1370" s="14">
        <f>INDEX(VarUnit,MATCH($A1370,VarKey,0))</f>
        <v/>
      </c>
      <c r="J1370" s="14">
        <f>INDEX(VarSrc,MATCH($A1370,VarKey,0))</f>
        <v/>
      </c>
      <c r="K1370" s="11">
        <f>CodePrefix&amp;$A1370&amp;IF($C1370="","","."&amp;$C1370&amp;"."&amp;$B1370)&amp;INDEX(VarEnd,MATCH($A1370,VarKey,0))&amp;K$5</f>
        <v/>
      </c>
      <c r="L1370" s="37">
        <f>INDEX(L$297:L$313,$E1370)*$D1370</f>
        <v/>
      </c>
      <c r="M1370" s="36">
        <f>INDEX(M$297:M$313,$E1370)*$D1370</f>
        <v/>
      </c>
      <c r="N1370" s="36">
        <f>INDEX(N$297:N$313,$E1370)*$D1370</f>
        <v/>
      </c>
      <c r="O1370" s="36">
        <f>INDEX(O$297:O$313,$E1370)*$D1370</f>
        <v/>
      </c>
      <c r="P1370" s="36">
        <f>INDEX(P$297:P$313,$E1370)*$D1370</f>
        <v/>
      </c>
      <c r="Q1370" s="36">
        <f>INDEX(Q$297:Q$313,$E1370)*$D1370</f>
        <v/>
      </c>
      <c r="R1370" s="36">
        <f>INDEX(R$297:R$313,$E1370)*$D1370</f>
        <v/>
      </c>
      <c r="S1370" s="36">
        <f>INDEX(S$297:S$313,$E1370)*$D1370</f>
        <v/>
      </c>
      <c r="T1370" s="36">
        <f>INDEX(T$297:T$313,$E1370)*$D1370</f>
        <v/>
      </c>
      <c r="U1370" s="36">
        <f>INDEX(U$297:U$313,$E1370)*$D1370</f>
        <v/>
      </c>
      <c r="V1370" s="36">
        <f>INDEX(V$297:V$313,$E1370)*$D1370</f>
        <v/>
      </c>
      <c r="W1370" s="36">
        <f>INDEX(W$297:W$313,$E1370)*$D1370</f>
        <v/>
      </c>
      <c r="X1370" s="36">
        <f>INDEX(X$297:X$313,$E1370)*$D1370</f>
        <v/>
      </c>
      <c r="Y1370" s="36">
        <f>INDEX(Y$297:Y$313,$E1370)*$D1370</f>
        <v/>
      </c>
      <c r="Z1370" s="36">
        <f>INDEX(Z$297:Z$313,$E1370)*$D1370</f>
        <v/>
      </c>
      <c r="AA1370" s="36">
        <f>INDEX(AA$297:AA$313,$E1370)*$D1370</f>
        <v/>
      </c>
      <c r="AB1370" s="36">
        <f>INDEX(AB$297:AB$313,$E1370)*$D1370</f>
        <v/>
      </c>
      <c r="AC1370" s="36">
        <f>INDEX(AC$297:AC$313,$E1370)*$D1370</f>
        <v/>
      </c>
      <c r="AD1370" s="36">
        <f>INDEX(AD$297:AD$313,$E1370)*$D1370</f>
        <v/>
      </c>
      <c r="AF1370" s="11">
        <f>CodePrefix&amp;$A1370&amp;IF($C1370="","","."&amp;$C1370&amp;"."&amp;$B1370)&amp;INDEX(VarEnd,MATCH($A1370,VarKey,0))&amp;AF$5</f>
        <v/>
      </c>
      <c r="AG1370" s="37">
        <f>INDEX(AG$297:AG$313,$E1370)*$D1370</f>
        <v/>
      </c>
      <c r="AH1370" s="36">
        <f>INDEX(AH$297:AH$313,$E1370)*$D1370</f>
        <v/>
      </c>
      <c r="AI1370" s="36">
        <f>INDEX(AI$297:AI$313,$E1370)*$D1370</f>
        <v/>
      </c>
      <c r="AJ1370" s="36">
        <f>INDEX(AJ$297:AJ$313,$E1370)*$D1370</f>
        <v/>
      </c>
      <c r="AK1370" s="36">
        <f>INDEX(AK$297:AK$313,$E1370)*$D1370</f>
        <v/>
      </c>
      <c r="AL1370" s="36">
        <f>INDEX(AL$297:AL$313,$E1370)*$D1370</f>
        <v/>
      </c>
      <c r="AM1370" s="36">
        <f>INDEX(AM$297:AM$313,$E1370)*$D1370</f>
        <v/>
      </c>
      <c r="AN1370" s="36">
        <f>INDEX(AN$297:AN$313,$E1370)*$D1370</f>
        <v/>
      </c>
      <c r="AO1370" s="36">
        <f>INDEX(AO$297:AO$313,$E1370)*$D1370</f>
        <v/>
      </c>
      <c r="AP1370" s="36">
        <f>INDEX(AP$297:AP$313,$E1370)*$D1370</f>
        <v/>
      </c>
      <c r="AQ1370" s="36">
        <f>INDEX(AQ$297:AQ$313,$E1370)*$D1370</f>
        <v/>
      </c>
      <c r="AR1370" s="36">
        <f>INDEX(AR$297:AR$313,$E1370)*$D1370</f>
        <v/>
      </c>
      <c r="AS1370" s="36">
        <f>INDEX(AS$297:AS$313,$E1370)*$D1370</f>
        <v/>
      </c>
      <c r="AT1370" s="36">
        <f>INDEX(AT$297:AT$313,$E1370)*$D1370</f>
        <v/>
      </c>
      <c r="AU1370" s="36">
        <f>INDEX(AU$297:AU$313,$E1370)*$D1370</f>
        <v/>
      </c>
      <c r="AV1370" s="36">
        <f>INDEX(AV$297:AV$313,$E1370)*$D1370</f>
        <v/>
      </c>
      <c r="AW1370" s="36">
        <f>INDEX(AW$297:AW$313,$E1370)*$D1370</f>
        <v/>
      </c>
      <c r="AX1370" s="36">
        <f>INDEX(AX$297:AX$313,$E1370)*$D1370</f>
        <v/>
      </c>
      <c r="AY1370" s="36">
        <f>INDEX(AY$297:AY$313,$E1370)*$D1370</f>
        <v/>
      </c>
    </row>
    <row r="1371" hidden="1" outlineLevel="2"/>
    <row r="1372" hidden="1" outlineLevel="2">
      <c r="A1372" s="14" t="inlineStr">
        <is>
          <t>ener</t>
        </is>
      </c>
      <c r="B1372" s="14" t="inlineStr">
        <is>
          <t>coa</t>
        </is>
      </c>
      <c r="C1372" s="14" t="inlineStr">
        <is>
          <t>res</t>
        </is>
      </c>
      <c r="D1372" s="36">
        <f>INDEX(Inputs!$O$5:$O$132,MATCH($B1372&amp;"|"&amp;$C1372,Inputs!$A$5:$A$132,0))</f>
        <v/>
      </c>
      <c r="E1372" s="36">
        <f>INDEX(Inputs!$P$5:$P$132,MATCH($B1372&amp;"|"&amp;$C1372,Inputs!$A$5:$A$132,0))</f>
        <v/>
      </c>
      <c r="F1372" s="36">
        <f>INDEX(Inputs!$T$5:$T$132,MATCH($B1372&amp;"|"&amp;$C1372,Inputs!$A$5:$A$132,0))</f>
        <v/>
      </c>
      <c r="G1372" s="36">
        <f>INDEX(Inputs!$S$5:$S$132,MATCH($B1372&amp;"|"&amp;$C1372,Inputs!$A$5:$A$132,0))</f>
        <v/>
      </c>
      <c r="H1372" s="14">
        <f>INDEX(VarLab,MATCH($A1372,VarKey,0))&amp;INDEX(MemLab,MATCH($C1372&amp;"|"&amp;$B1372,MemKey,0))</f>
        <v/>
      </c>
      <c r="I1372" s="14">
        <f>INDEX(VarUnit,MATCH($A1372,VarKey,0))</f>
        <v/>
      </c>
      <c r="J1372" s="14">
        <f>INDEX(VarSrc,MATCH($A1372,VarKey,0))</f>
        <v/>
      </c>
      <c r="K1372" s="11">
        <f>CodePrefix&amp;$A1372&amp;IF($C1372="","","."&amp;$C1372&amp;"."&amp;$B1372)&amp;INDEX(VarEnd,MATCH($A1372,VarKey,0))&amp;K$5</f>
        <v/>
      </c>
      <c r="L1372" s="39">
        <f>INDEX(Inputs!$X$5:$X$132,MATCH($B1372&amp;"|"&amp;$C1372,Inputs!$A$5:$A$132,0))</f>
        <v/>
      </c>
      <c r="M1372" s="40">
        <f>L1372*$G1372*(1+M$7)^$D1372*(M1354/L1354)^$E1372*((M1354+M1363)/(L1354+L1363))^$F1372</f>
        <v/>
      </c>
      <c r="N1372" s="40">
        <f>M1372*$G1372*(1+N$7)^$D1372*(N1354/M1354)^$E1372*((N1354+N1363)/(M1354+M1363))^$F1372</f>
        <v/>
      </c>
      <c r="O1372" s="40">
        <f>N1372*$G1372*(1+O$7)^$D1372*(O1354/N1354)^$E1372*((O1354+O1363)/(N1354+N1363))^$F1372</f>
        <v/>
      </c>
      <c r="P1372" s="40">
        <f>O1372*$G1372*(1+P$7)^$D1372*(P1354/O1354)^$E1372*((P1354+P1363)/(O1354+O1363))^$F1372</f>
        <v/>
      </c>
      <c r="Q1372" s="40">
        <f>P1372*$G1372*(1+Q$7)^$D1372*(Q1354/P1354)^$E1372*((Q1354+Q1363)/(P1354+P1363))^$F1372</f>
        <v/>
      </c>
      <c r="R1372" s="40">
        <f>Q1372*$G1372*(1+R$7)^$D1372*(R1354/Q1354)^$E1372*((R1354+R1363)/(Q1354+Q1363))^$F1372</f>
        <v/>
      </c>
      <c r="S1372" s="40">
        <f>R1372*$G1372*(1+S$7)^$D1372*(S1354/R1354)^$E1372*((S1354+S1363)/(R1354+R1363))^$F1372</f>
        <v/>
      </c>
      <c r="T1372" s="40">
        <f>S1372*$G1372*(1+T$7)^$D1372*(T1354/S1354)^$E1372*((T1354+T1363)/(S1354+S1363))^$F1372</f>
        <v/>
      </c>
      <c r="U1372" s="40">
        <f>T1372*$G1372*(1+U$7)^$D1372*(U1354/T1354)^$E1372*((U1354+U1363)/(T1354+T1363))^$F1372</f>
        <v/>
      </c>
      <c r="V1372" s="40">
        <f>U1372*$G1372*(1+V$7)^$D1372*(V1354/U1354)^$E1372*((V1354+V1363)/(U1354+U1363))^$F1372</f>
        <v/>
      </c>
      <c r="W1372" s="40">
        <f>V1372*$G1372*(1+W$7)^$D1372*(W1354/V1354)^$E1372*((W1354+W1363)/(V1354+V1363))^$F1372</f>
        <v/>
      </c>
      <c r="X1372" s="40">
        <f>W1372*$G1372*(1+X$7)^$D1372*(X1354/W1354)^$E1372*((X1354+X1363)/(W1354+W1363))^$F1372</f>
        <v/>
      </c>
      <c r="Y1372" s="40">
        <f>X1372*$G1372*(1+Y$7)^$D1372*(Y1354/X1354)^$E1372*((Y1354+Y1363)/(X1354+X1363))^$F1372</f>
        <v/>
      </c>
      <c r="Z1372" s="40">
        <f>Y1372*$G1372*(1+Z$7)^$D1372*(Z1354/Y1354)^$E1372*((Z1354+Z1363)/(Y1354+Y1363))^$F1372</f>
        <v/>
      </c>
      <c r="AA1372" s="40">
        <f>Z1372*$G1372*(1+AA$7)^$D1372*(AA1354/Z1354)^$E1372*((AA1354+AA1363)/(Z1354+Z1363))^$F1372</f>
        <v/>
      </c>
      <c r="AB1372" s="40">
        <f>AA1372*$G1372*(1+AB$7)^$D1372*(AB1354/AA1354)^$E1372*((AB1354+AB1363)/(AA1354+AA1363))^$F1372</f>
        <v/>
      </c>
      <c r="AC1372" s="40">
        <f>AB1372*$G1372*(1+AC$7)^$D1372*(AC1354/AB1354)^$E1372*((AC1354+AC1363)/(AB1354+AB1363))^$F1372</f>
        <v/>
      </c>
      <c r="AD1372" s="40">
        <f>AC1372*$G1372*(1+AD$7)^$D1372*(AD1354/AC1354)^$E1372*((AD1354+AD1363)/(AC1354+AC1363))^$F1372</f>
        <v/>
      </c>
      <c r="AF1372" s="11">
        <f>CodePrefix&amp;$A1372&amp;IF($C1372="","","."&amp;$C1372&amp;"."&amp;$B1372)&amp;INDEX(VarEnd,MATCH($A1372,VarKey,0))&amp;AF$5</f>
        <v/>
      </c>
      <c r="AG1372" s="39">
        <f>INDEX(Inputs!$X$5:$X$132,MATCH($B1372&amp;"|"&amp;$C1372,Inputs!$A$5:$A$132,0))</f>
        <v/>
      </c>
      <c r="AH1372" s="40">
        <f>AG1372*$G1372*(1+AH$7)^$D1372*(AH1354/AG1354)^$E1372*((AH1354+AH1363)/(AG1354+AG1363))^$F1372</f>
        <v/>
      </c>
      <c r="AI1372" s="40">
        <f>AH1372*$G1372*(1+AI$7)^$D1372*(AI1354/AH1354)^$E1372*((AI1354+AI1363)/(AH1354+AH1363))^$F1372</f>
        <v/>
      </c>
      <c r="AJ1372" s="40">
        <f>AI1372*$G1372*(1+AJ$7)^$D1372*(AJ1354/AI1354)^$E1372*((AJ1354+AJ1363)/(AI1354+AI1363))^$F1372</f>
        <v/>
      </c>
      <c r="AK1372" s="40">
        <f>AJ1372*$G1372*(1+AK$7)^$D1372*(AK1354/AJ1354)^$E1372*((AK1354+AK1363)/(AJ1354+AJ1363))^$F1372</f>
        <v/>
      </c>
      <c r="AL1372" s="40">
        <f>AK1372*$G1372*(1+AL$7)^$D1372*(AL1354/AK1354)^$E1372*((AL1354+AL1363)/(AK1354+AK1363))^$F1372</f>
        <v/>
      </c>
      <c r="AM1372" s="40">
        <f>AL1372*$G1372*(1+AM$7)^$D1372*(AM1354/AL1354)^$E1372*((AM1354+AM1363)/(AL1354+AL1363))^$F1372</f>
        <v/>
      </c>
      <c r="AN1372" s="40">
        <f>AM1372*$G1372*(1+AN$7)^$D1372*(AN1354/AM1354)^$E1372*((AN1354+AN1363)/(AM1354+AM1363))^$F1372</f>
        <v/>
      </c>
      <c r="AO1372" s="40">
        <f>AN1372*$G1372*(1+AO$7)^$D1372*(AO1354/AN1354)^$E1372*((AO1354+AO1363)/(AN1354+AN1363))^$F1372</f>
        <v/>
      </c>
      <c r="AP1372" s="40">
        <f>AO1372*$G1372*(1+AP$7)^$D1372*(AP1354/AO1354)^$E1372*((AP1354+AP1363)/(AO1354+AO1363))^$F1372</f>
        <v/>
      </c>
      <c r="AQ1372" s="40">
        <f>AP1372*$G1372*(1+AQ$7)^$D1372*(AQ1354/AP1354)^$E1372*((AQ1354+AQ1363)/(AP1354+AP1363))^$F1372</f>
        <v/>
      </c>
      <c r="AR1372" s="40">
        <f>AQ1372*$G1372*(1+AR$7)^$D1372*(AR1354/AQ1354)^$E1372*((AR1354+AR1363)/(AQ1354+AQ1363))^$F1372</f>
        <v/>
      </c>
      <c r="AS1372" s="40">
        <f>AR1372*$G1372*(1+AS$7)^$D1372*(AS1354/AR1354)^$E1372*((AS1354+AS1363)/(AR1354+AR1363))^$F1372</f>
        <v/>
      </c>
      <c r="AT1372" s="40">
        <f>AS1372*$G1372*(1+AT$7)^$D1372*(AT1354/AS1354)^$E1372*((AT1354+AT1363)/(AS1354+AS1363))^$F1372</f>
        <v/>
      </c>
      <c r="AU1372" s="40">
        <f>AT1372*$G1372*(1+AU$7)^$D1372*(AU1354/AT1354)^$E1372*((AU1354+AU1363)/(AT1354+AT1363))^$F1372</f>
        <v/>
      </c>
      <c r="AV1372" s="40">
        <f>AU1372*$G1372*(1+AV$7)^$D1372*(AV1354/AU1354)^$E1372*((AV1354+AV1363)/(AU1354+AU1363))^$F1372</f>
        <v/>
      </c>
      <c r="AW1372" s="40">
        <f>AV1372*$G1372*(1+AW$7)^$D1372*(AW1354/AV1354)^$E1372*((AW1354+AW1363)/(AV1354+AV1363))^$F1372</f>
        <v/>
      </c>
      <c r="AX1372" s="40">
        <f>AW1372*$G1372*(1+AX$7)^$D1372*(AX1354/AW1354)^$E1372*((AX1354+AX1363)/(AW1354+AW1363))^$F1372</f>
        <v/>
      </c>
      <c r="AY1372" s="40">
        <f>AX1372*$G1372*(1+AY$7)^$D1372*(AY1354/AX1354)^$E1372*((AY1354+AY1363)/(AX1354+AX1363))^$F1372</f>
        <v/>
      </c>
    </row>
    <row r="1373" hidden="1" outlineLevel="2">
      <c r="A1373" s="14" t="inlineStr">
        <is>
          <t>ener</t>
        </is>
      </c>
      <c r="B1373" s="14" t="inlineStr">
        <is>
          <t>nga</t>
        </is>
      </c>
      <c r="C1373" s="14" t="inlineStr">
        <is>
          <t>res</t>
        </is>
      </c>
      <c r="D1373" s="36">
        <f>INDEX(Inputs!$O$5:$O$132,MATCH($B1373&amp;"|"&amp;$C1373,Inputs!$A$5:$A$132,0))</f>
        <v/>
      </c>
      <c r="E1373" s="36">
        <f>INDEX(Inputs!$P$5:$P$132,MATCH($B1373&amp;"|"&amp;$C1373,Inputs!$A$5:$A$132,0))</f>
        <v/>
      </c>
      <c r="F1373" s="36">
        <f>INDEX(Inputs!$T$5:$T$132,MATCH($B1373&amp;"|"&amp;$C1373,Inputs!$A$5:$A$132,0))</f>
        <v/>
      </c>
      <c r="G1373" s="36">
        <f>INDEX(Inputs!$S$5:$S$132,MATCH($B1373&amp;"|"&amp;$C1373,Inputs!$A$5:$A$132,0))</f>
        <v/>
      </c>
      <c r="H1373" s="14">
        <f>INDEX(VarLab,MATCH($A1373,VarKey,0))&amp;INDEX(MemLab,MATCH($C1373&amp;"|"&amp;$B1373,MemKey,0))</f>
        <v/>
      </c>
      <c r="I1373" s="14">
        <f>INDEX(VarUnit,MATCH($A1373,VarKey,0))</f>
        <v/>
      </c>
      <c r="J1373" s="14">
        <f>INDEX(VarSrc,MATCH($A1373,VarKey,0))</f>
        <v/>
      </c>
      <c r="K1373" s="11">
        <f>CodePrefix&amp;$A1373&amp;IF($C1373="","","."&amp;$C1373&amp;"."&amp;$B1373)&amp;INDEX(VarEnd,MATCH($A1373,VarKey,0))&amp;K$5</f>
        <v/>
      </c>
      <c r="L1373" s="39">
        <f>INDEX(Inputs!$X$5:$X$132,MATCH($B1373&amp;"|"&amp;$C1373,Inputs!$A$5:$A$132,0))</f>
        <v/>
      </c>
      <c r="M1373" s="40">
        <f>L1373*$G1373*(1+M$7)^$D1373*(M1355/L1355)^$E1373*((M1355+M1364)/(L1355+L1364))^$F1373</f>
        <v/>
      </c>
      <c r="N1373" s="40">
        <f>M1373*$G1373*(1+N$7)^$D1373*(N1355/M1355)^$E1373*((N1355+N1364)/(M1355+M1364))^$F1373</f>
        <v/>
      </c>
      <c r="O1373" s="40">
        <f>N1373*$G1373*(1+O$7)^$D1373*(O1355/N1355)^$E1373*((O1355+O1364)/(N1355+N1364))^$F1373</f>
        <v/>
      </c>
      <c r="P1373" s="40">
        <f>O1373*$G1373*(1+P$7)^$D1373*(P1355/O1355)^$E1373*((P1355+P1364)/(O1355+O1364))^$F1373</f>
        <v/>
      </c>
      <c r="Q1373" s="40">
        <f>P1373*$G1373*(1+Q$7)^$D1373*(Q1355/P1355)^$E1373*((Q1355+Q1364)/(P1355+P1364))^$F1373</f>
        <v/>
      </c>
      <c r="R1373" s="40">
        <f>Q1373*$G1373*(1+R$7)^$D1373*(R1355/Q1355)^$E1373*((R1355+R1364)/(Q1355+Q1364))^$F1373</f>
        <v/>
      </c>
      <c r="S1373" s="40">
        <f>R1373*$G1373*(1+S$7)^$D1373*(S1355/R1355)^$E1373*((S1355+S1364)/(R1355+R1364))^$F1373</f>
        <v/>
      </c>
      <c r="T1373" s="40">
        <f>S1373*$G1373*(1+T$7)^$D1373*(T1355/S1355)^$E1373*((T1355+T1364)/(S1355+S1364))^$F1373</f>
        <v/>
      </c>
      <c r="U1373" s="40">
        <f>T1373*$G1373*(1+U$7)^$D1373*(U1355/T1355)^$E1373*((U1355+U1364)/(T1355+T1364))^$F1373</f>
        <v/>
      </c>
      <c r="V1373" s="40">
        <f>U1373*$G1373*(1+V$7)^$D1373*(V1355/U1355)^$E1373*((V1355+V1364)/(U1355+U1364))^$F1373</f>
        <v/>
      </c>
      <c r="W1373" s="40">
        <f>V1373*$G1373*(1+W$7)^$D1373*(W1355/V1355)^$E1373*((W1355+W1364)/(V1355+V1364))^$F1373</f>
        <v/>
      </c>
      <c r="X1373" s="40">
        <f>W1373*$G1373*(1+X$7)^$D1373*(X1355/W1355)^$E1373*((X1355+X1364)/(W1355+W1364))^$F1373</f>
        <v/>
      </c>
      <c r="Y1373" s="40">
        <f>X1373*$G1373*(1+Y$7)^$D1373*(Y1355/X1355)^$E1373*((Y1355+Y1364)/(X1355+X1364))^$F1373</f>
        <v/>
      </c>
      <c r="Z1373" s="40">
        <f>Y1373*$G1373*(1+Z$7)^$D1373*(Z1355/Y1355)^$E1373*((Z1355+Z1364)/(Y1355+Y1364))^$F1373</f>
        <v/>
      </c>
      <c r="AA1373" s="40">
        <f>Z1373*$G1373*(1+AA$7)^$D1373*(AA1355/Z1355)^$E1373*((AA1355+AA1364)/(Z1355+Z1364))^$F1373</f>
        <v/>
      </c>
      <c r="AB1373" s="40">
        <f>AA1373*$G1373*(1+AB$7)^$D1373*(AB1355/AA1355)^$E1373*((AB1355+AB1364)/(AA1355+AA1364))^$F1373</f>
        <v/>
      </c>
      <c r="AC1373" s="40">
        <f>AB1373*$G1373*(1+AC$7)^$D1373*(AC1355/AB1355)^$E1373*((AC1355+AC1364)/(AB1355+AB1364))^$F1373</f>
        <v/>
      </c>
      <c r="AD1373" s="40">
        <f>AC1373*$G1373*(1+AD$7)^$D1373*(AD1355/AC1355)^$E1373*((AD1355+AD1364)/(AC1355+AC1364))^$F1373</f>
        <v/>
      </c>
      <c r="AF1373" s="11">
        <f>CodePrefix&amp;$A1373&amp;IF($C1373="","","."&amp;$C1373&amp;"."&amp;$B1373)&amp;INDEX(VarEnd,MATCH($A1373,VarKey,0))&amp;AF$5</f>
        <v/>
      </c>
      <c r="AG1373" s="39">
        <f>INDEX(Inputs!$X$5:$X$132,MATCH($B1373&amp;"|"&amp;$C1373,Inputs!$A$5:$A$132,0))</f>
        <v/>
      </c>
      <c r="AH1373" s="40">
        <f>AG1373*$G1373*(1+AH$7)^$D1373*(AH1355/AG1355)^$E1373*((AH1355+AH1364)/(AG1355+AG1364))^$F1373</f>
        <v/>
      </c>
      <c r="AI1373" s="40">
        <f>AH1373*$G1373*(1+AI$7)^$D1373*(AI1355/AH1355)^$E1373*((AI1355+AI1364)/(AH1355+AH1364))^$F1373</f>
        <v/>
      </c>
      <c r="AJ1373" s="40">
        <f>AI1373*$G1373*(1+AJ$7)^$D1373*(AJ1355/AI1355)^$E1373*((AJ1355+AJ1364)/(AI1355+AI1364))^$F1373</f>
        <v/>
      </c>
      <c r="AK1373" s="40">
        <f>AJ1373*$G1373*(1+AK$7)^$D1373*(AK1355/AJ1355)^$E1373*((AK1355+AK1364)/(AJ1355+AJ1364))^$F1373</f>
        <v/>
      </c>
      <c r="AL1373" s="40">
        <f>AK1373*$G1373*(1+AL$7)^$D1373*(AL1355/AK1355)^$E1373*((AL1355+AL1364)/(AK1355+AK1364))^$F1373</f>
        <v/>
      </c>
      <c r="AM1373" s="40">
        <f>AL1373*$G1373*(1+AM$7)^$D1373*(AM1355/AL1355)^$E1373*((AM1355+AM1364)/(AL1355+AL1364))^$F1373</f>
        <v/>
      </c>
      <c r="AN1373" s="40">
        <f>AM1373*$G1373*(1+AN$7)^$D1373*(AN1355/AM1355)^$E1373*((AN1355+AN1364)/(AM1355+AM1364))^$F1373</f>
        <v/>
      </c>
      <c r="AO1373" s="40">
        <f>AN1373*$G1373*(1+AO$7)^$D1373*(AO1355/AN1355)^$E1373*((AO1355+AO1364)/(AN1355+AN1364))^$F1373</f>
        <v/>
      </c>
      <c r="AP1373" s="40">
        <f>AO1373*$G1373*(1+AP$7)^$D1373*(AP1355/AO1355)^$E1373*((AP1355+AP1364)/(AO1355+AO1364))^$F1373</f>
        <v/>
      </c>
      <c r="AQ1373" s="40">
        <f>AP1373*$G1373*(1+AQ$7)^$D1373*(AQ1355/AP1355)^$E1373*((AQ1355+AQ1364)/(AP1355+AP1364))^$F1373</f>
        <v/>
      </c>
      <c r="AR1373" s="40">
        <f>AQ1373*$G1373*(1+AR$7)^$D1373*(AR1355/AQ1355)^$E1373*((AR1355+AR1364)/(AQ1355+AQ1364))^$F1373</f>
        <v/>
      </c>
      <c r="AS1373" s="40">
        <f>AR1373*$G1373*(1+AS$7)^$D1373*(AS1355/AR1355)^$E1373*((AS1355+AS1364)/(AR1355+AR1364))^$F1373</f>
        <v/>
      </c>
      <c r="AT1373" s="40">
        <f>AS1373*$G1373*(1+AT$7)^$D1373*(AT1355/AS1355)^$E1373*((AT1355+AT1364)/(AS1355+AS1364))^$F1373</f>
        <v/>
      </c>
      <c r="AU1373" s="40">
        <f>AT1373*$G1373*(1+AU$7)^$D1373*(AU1355/AT1355)^$E1373*((AU1355+AU1364)/(AT1355+AT1364))^$F1373</f>
        <v/>
      </c>
      <c r="AV1373" s="40">
        <f>AU1373*$G1373*(1+AV$7)^$D1373*(AV1355/AU1355)^$E1373*((AV1355+AV1364)/(AU1355+AU1364))^$F1373</f>
        <v/>
      </c>
      <c r="AW1373" s="40">
        <f>AV1373*$G1373*(1+AW$7)^$D1373*(AW1355/AV1355)^$E1373*((AW1355+AW1364)/(AV1355+AV1364))^$F1373</f>
        <v/>
      </c>
      <c r="AX1373" s="40">
        <f>AW1373*$G1373*(1+AX$7)^$D1373*(AX1355/AW1355)^$E1373*((AX1355+AX1364)/(AW1355+AW1364))^$F1373</f>
        <v/>
      </c>
      <c r="AY1373" s="40">
        <f>AX1373*$G1373*(1+AY$7)^$D1373*(AY1355/AX1355)^$E1373*((AY1355+AY1364)/(AX1355+AX1364))^$F1373</f>
        <v/>
      </c>
    </row>
    <row r="1374" hidden="1" outlineLevel="2">
      <c r="A1374" s="14" t="inlineStr">
        <is>
          <t>ener</t>
        </is>
      </c>
      <c r="B1374" s="14" t="inlineStr">
        <is>
          <t>gso</t>
        </is>
      </c>
      <c r="C1374" s="14" t="inlineStr">
        <is>
          <t>res</t>
        </is>
      </c>
      <c r="D1374" s="36">
        <f>INDEX(Inputs!$O$5:$O$132,MATCH($B1374&amp;"|"&amp;$C1374,Inputs!$A$5:$A$132,0))</f>
        <v/>
      </c>
      <c r="E1374" s="36">
        <f>INDEX(Inputs!$P$5:$P$132,MATCH($B1374&amp;"|"&amp;$C1374,Inputs!$A$5:$A$132,0))</f>
        <v/>
      </c>
      <c r="F1374" s="36">
        <f>INDEX(Inputs!$T$5:$T$132,MATCH($B1374&amp;"|"&amp;$C1374,Inputs!$A$5:$A$132,0))</f>
        <v/>
      </c>
      <c r="G1374" s="36">
        <f>INDEX(Inputs!$S$5:$S$132,MATCH($B1374&amp;"|"&amp;$C1374,Inputs!$A$5:$A$132,0))</f>
        <v/>
      </c>
      <c r="H1374" s="14">
        <f>INDEX(VarLab,MATCH($A1374,VarKey,0))&amp;INDEX(MemLab,MATCH($C1374&amp;"|"&amp;$B1374,MemKey,0))</f>
        <v/>
      </c>
      <c r="I1374" s="14">
        <f>INDEX(VarUnit,MATCH($A1374,VarKey,0))</f>
        <v/>
      </c>
      <c r="J1374" s="14">
        <f>INDEX(VarSrc,MATCH($A1374,VarKey,0))</f>
        <v/>
      </c>
      <c r="K1374" s="11">
        <f>CodePrefix&amp;$A1374&amp;IF($C1374="","","."&amp;$C1374&amp;"."&amp;$B1374)&amp;INDEX(VarEnd,MATCH($A1374,VarKey,0))&amp;K$5</f>
        <v/>
      </c>
      <c r="L1374" s="39">
        <f>INDEX(Inputs!$X$5:$X$132,MATCH($B1374&amp;"|"&amp;$C1374,Inputs!$A$5:$A$132,0))</f>
        <v/>
      </c>
      <c r="M1374" s="40">
        <f>L1374*$G1374*(1+M$7)^$D1374*(M1356/L1356)^$E1374*((M1356+M1365)/(L1356+L1365))^$F1374</f>
        <v/>
      </c>
      <c r="N1374" s="40">
        <f>M1374*$G1374*(1+N$7)^$D1374*(N1356/M1356)^$E1374*((N1356+N1365)/(M1356+M1365))^$F1374</f>
        <v/>
      </c>
      <c r="O1374" s="40">
        <f>N1374*$G1374*(1+O$7)^$D1374*(O1356/N1356)^$E1374*((O1356+O1365)/(N1356+N1365))^$F1374</f>
        <v/>
      </c>
      <c r="P1374" s="40">
        <f>O1374*$G1374*(1+P$7)^$D1374*(P1356/O1356)^$E1374*((P1356+P1365)/(O1356+O1365))^$F1374</f>
        <v/>
      </c>
      <c r="Q1374" s="40">
        <f>P1374*$G1374*(1+Q$7)^$D1374*(Q1356/P1356)^$E1374*((Q1356+Q1365)/(P1356+P1365))^$F1374</f>
        <v/>
      </c>
      <c r="R1374" s="40">
        <f>Q1374*$G1374*(1+R$7)^$D1374*(R1356/Q1356)^$E1374*((R1356+R1365)/(Q1356+Q1365))^$F1374</f>
        <v/>
      </c>
      <c r="S1374" s="40">
        <f>R1374*$G1374*(1+S$7)^$D1374*(S1356/R1356)^$E1374*((S1356+S1365)/(R1356+R1365))^$F1374</f>
        <v/>
      </c>
      <c r="T1374" s="40">
        <f>S1374*$G1374*(1+T$7)^$D1374*(T1356/S1356)^$E1374*((T1356+T1365)/(S1356+S1365))^$F1374</f>
        <v/>
      </c>
      <c r="U1374" s="40">
        <f>T1374*$G1374*(1+U$7)^$D1374*(U1356/T1356)^$E1374*((U1356+U1365)/(T1356+T1365))^$F1374</f>
        <v/>
      </c>
      <c r="V1374" s="40">
        <f>U1374*$G1374*(1+V$7)^$D1374*(V1356/U1356)^$E1374*((V1356+V1365)/(U1356+U1365))^$F1374</f>
        <v/>
      </c>
      <c r="W1374" s="40">
        <f>V1374*$G1374*(1+W$7)^$D1374*(W1356/V1356)^$E1374*((W1356+W1365)/(V1356+V1365))^$F1374</f>
        <v/>
      </c>
      <c r="X1374" s="40">
        <f>W1374*$G1374*(1+X$7)^$D1374*(X1356/W1356)^$E1374*((X1356+X1365)/(W1356+W1365))^$F1374</f>
        <v/>
      </c>
      <c r="Y1374" s="40">
        <f>X1374*$G1374*(1+Y$7)^$D1374*(Y1356/X1356)^$E1374*((Y1356+Y1365)/(X1356+X1365))^$F1374</f>
        <v/>
      </c>
      <c r="Z1374" s="40">
        <f>Y1374*$G1374*(1+Z$7)^$D1374*(Z1356/Y1356)^$E1374*((Z1356+Z1365)/(Y1356+Y1365))^$F1374</f>
        <v/>
      </c>
      <c r="AA1374" s="40">
        <f>Z1374*$G1374*(1+AA$7)^$D1374*(AA1356/Z1356)^$E1374*((AA1356+AA1365)/(Z1356+Z1365))^$F1374</f>
        <v/>
      </c>
      <c r="AB1374" s="40">
        <f>AA1374*$G1374*(1+AB$7)^$D1374*(AB1356/AA1356)^$E1374*((AB1356+AB1365)/(AA1356+AA1365))^$F1374</f>
        <v/>
      </c>
      <c r="AC1374" s="40">
        <f>AB1374*$G1374*(1+AC$7)^$D1374*(AC1356/AB1356)^$E1374*((AC1356+AC1365)/(AB1356+AB1365))^$F1374</f>
        <v/>
      </c>
      <c r="AD1374" s="40">
        <f>AC1374*$G1374*(1+AD$7)^$D1374*(AD1356/AC1356)^$E1374*((AD1356+AD1365)/(AC1356+AC1365))^$F1374</f>
        <v/>
      </c>
      <c r="AF1374" s="11">
        <f>CodePrefix&amp;$A1374&amp;IF($C1374="","","."&amp;$C1374&amp;"."&amp;$B1374)&amp;INDEX(VarEnd,MATCH($A1374,VarKey,0))&amp;AF$5</f>
        <v/>
      </c>
      <c r="AG1374" s="39">
        <f>INDEX(Inputs!$X$5:$X$132,MATCH($B1374&amp;"|"&amp;$C1374,Inputs!$A$5:$A$132,0))</f>
        <v/>
      </c>
      <c r="AH1374" s="40">
        <f>AG1374*$G1374*(1+AH$7)^$D1374*(AH1356/AG1356)^$E1374*((AH1356+AH1365)/(AG1356+AG1365))^$F1374</f>
        <v/>
      </c>
      <c r="AI1374" s="40">
        <f>AH1374*$G1374*(1+AI$7)^$D1374*(AI1356/AH1356)^$E1374*((AI1356+AI1365)/(AH1356+AH1365))^$F1374</f>
        <v/>
      </c>
      <c r="AJ1374" s="40">
        <f>AI1374*$G1374*(1+AJ$7)^$D1374*(AJ1356/AI1356)^$E1374*((AJ1356+AJ1365)/(AI1356+AI1365))^$F1374</f>
        <v/>
      </c>
      <c r="AK1374" s="40">
        <f>AJ1374*$G1374*(1+AK$7)^$D1374*(AK1356/AJ1356)^$E1374*((AK1356+AK1365)/(AJ1356+AJ1365))^$F1374</f>
        <v/>
      </c>
      <c r="AL1374" s="40">
        <f>AK1374*$G1374*(1+AL$7)^$D1374*(AL1356/AK1356)^$E1374*((AL1356+AL1365)/(AK1356+AK1365))^$F1374</f>
        <v/>
      </c>
      <c r="AM1374" s="40">
        <f>AL1374*$G1374*(1+AM$7)^$D1374*(AM1356/AL1356)^$E1374*((AM1356+AM1365)/(AL1356+AL1365))^$F1374</f>
        <v/>
      </c>
      <c r="AN1374" s="40">
        <f>AM1374*$G1374*(1+AN$7)^$D1374*(AN1356/AM1356)^$E1374*((AN1356+AN1365)/(AM1356+AM1365))^$F1374</f>
        <v/>
      </c>
      <c r="AO1374" s="40">
        <f>AN1374*$G1374*(1+AO$7)^$D1374*(AO1356/AN1356)^$E1374*((AO1356+AO1365)/(AN1356+AN1365))^$F1374</f>
        <v/>
      </c>
      <c r="AP1374" s="40">
        <f>AO1374*$G1374*(1+AP$7)^$D1374*(AP1356/AO1356)^$E1374*((AP1356+AP1365)/(AO1356+AO1365))^$F1374</f>
        <v/>
      </c>
      <c r="AQ1374" s="40">
        <f>AP1374*$G1374*(1+AQ$7)^$D1374*(AQ1356/AP1356)^$E1374*((AQ1356+AQ1365)/(AP1356+AP1365))^$F1374</f>
        <v/>
      </c>
      <c r="AR1374" s="40">
        <f>AQ1374*$G1374*(1+AR$7)^$D1374*(AR1356/AQ1356)^$E1374*((AR1356+AR1365)/(AQ1356+AQ1365))^$F1374</f>
        <v/>
      </c>
      <c r="AS1374" s="40">
        <f>AR1374*$G1374*(1+AS$7)^$D1374*(AS1356/AR1356)^$E1374*((AS1356+AS1365)/(AR1356+AR1365))^$F1374</f>
        <v/>
      </c>
      <c r="AT1374" s="40">
        <f>AS1374*$G1374*(1+AT$7)^$D1374*(AT1356/AS1356)^$E1374*((AT1356+AT1365)/(AS1356+AS1365))^$F1374</f>
        <v/>
      </c>
      <c r="AU1374" s="40">
        <f>AT1374*$G1374*(1+AU$7)^$D1374*(AU1356/AT1356)^$E1374*((AU1356+AU1365)/(AT1356+AT1365))^$F1374</f>
        <v/>
      </c>
      <c r="AV1374" s="40">
        <f>AU1374*$G1374*(1+AV$7)^$D1374*(AV1356/AU1356)^$E1374*((AV1356+AV1365)/(AU1356+AU1365))^$F1374</f>
        <v/>
      </c>
      <c r="AW1374" s="40">
        <f>AV1374*$G1374*(1+AW$7)^$D1374*(AW1356/AV1356)^$E1374*((AW1356+AW1365)/(AV1356+AV1365))^$F1374</f>
        <v/>
      </c>
      <c r="AX1374" s="40">
        <f>AW1374*$G1374*(1+AX$7)^$D1374*(AX1356/AW1356)^$E1374*((AX1356+AX1365)/(AW1356+AW1365))^$F1374</f>
        <v/>
      </c>
      <c r="AY1374" s="40">
        <f>AX1374*$G1374*(1+AY$7)^$D1374*(AY1356/AX1356)^$E1374*((AY1356+AY1365)/(AX1356+AX1365))^$F1374</f>
        <v/>
      </c>
    </row>
    <row r="1375" hidden="1" outlineLevel="2">
      <c r="A1375" s="14" t="inlineStr">
        <is>
          <t>ener</t>
        </is>
      </c>
      <c r="B1375" s="14" t="inlineStr">
        <is>
          <t>die</t>
        </is>
      </c>
      <c r="C1375" s="14" t="inlineStr">
        <is>
          <t>res</t>
        </is>
      </c>
      <c r="D1375" s="36">
        <f>INDEX(Inputs!$O$5:$O$132,MATCH($B1375&amp;"|"&amp;$C1375,Inputs!$A$5:$A$132,0))</f>
        <v/>
      </c>
      <c r="E1375" s="36">
        <f>INDEX(Inputs!$P$5:$P$132,MATCH($B1375&amp;"|"&amp;$C1375,Inputs!$A$5:$A$132,0))</f>
        <v/>
      </c>
      <c r="F1375" s="36">
        <f>INDEX(Inputs!$T$5:$T$132,MATCH($B1375&amp;"|"&amp;$C1375,Inputs!$A$5:$A$132,0))</f>
        <v/>
      </c>
      <c r="G1375" s="36">
        <f>INDEX(Inputs!$S$5:$S$132,MATCH($B1375&amp;"|"&amp;$C1375,Inputs!$A$5:$A$132,0))</f>
        <v/>
      </c>
      <c r="H1375" s="14">
        <f>INDEX(VarLab,MATCH($A1375,VarKey,0))&amp;INDEX(MemLab,MATCH($C1375&amp;"|"&amp;$B1375,MemKey,0))</f>
        <v/>
      </c>
      <c r="I1375" s="14">
        <f>INDEX(VarUnit,MATCH($A1375,VarKey,0))</f>
        <v/>
      </c>
      <c r="J1375" s="14">
        <f>INDEX(VarSrc,MATCH($A1375,VarKey,0))</f>
        <v/>
      </c>
      <c r="K1375" s="11">
        <f>CodePrefix&amp;$A1375&amp;IF($C1375="","","."&amp;$C1375&amp;"."&amp;$B1375)&amp;INDEX(VarEnd,MATCH($A1375,VarKey,0))&amp;K$5</f>
        <v/>
      </c>
      <c r="L1375" s="39">
        <f>INDEX(Inputs!$X$5:$X$132,MATCH($B1375&amp;"|"&amp;$C1375,Inputs!$A$5:$A$132,0))</f>
        <v/>
      </c>
      <c r="M1375" s="40">
        <f>L1375*$G1375*(1+M$7)^$D1375*(M1357/L1357)^$E1375*((M1357+M1366)/(L1357+L1366))^$F1375</f>
        <v/>
      </c>
      <c r="N1375" s="40">
        <f>M1375*$G1375*(1+N$7)^$D1375*(N1357/M1357)^$E1375*((N1357+N1366)/(M1357+M1366))^$F1375</f>
        <v/>
      </c>
      <c r="O1375" s="40">
        <f>N1375*$G1375*(1+O$7)^$D1375*(O1357/N1357)^$E1375*((O1357+O1366)/(N1357+N1366))^$F1375</f>
        <v/>
      </c>
      <c r="P1375" s="40">
        <f>O1375*$G1375*(1+P$7)^$D1375*(P1357/O1357)^$E1375*((P1357+P1366)/(O1357+O1366))^$F1375</f>
        <v/>
      </c>
      <c r="Q1375" s="40">
        <f>P1375*$G1375*(1+Q$7)^$D1375*(Q1357/P1357)^$E1375*((Q1357+Q1366)/(P1357+P1366))^$F1375</f>
        <v/>
      </c>
      <c r="R1375" s="40">
        <f>Q1375*$G1375*(1+R$7)^$D1375*(R1357/Q1357)^$E1375*((R1357+R1366)/(Q1357+Q1366))^$F1375</f>
        <v/>
      </c>
      <c r="S1375" s="40">
        <f>R1375*$G1375*(1+S$7)^$D1375*(S1357/R1357)^$E1375*((S1357+S1366)/(R1357+R1366))^$F1375</f>
        <v/>
      </c>
      <c r="T1375" s="40">
        <f>S1375*$G1375*(1+T$7)^$D1375*(T1357/S1357)^$E1375*((T1357+T1366)/(S1357+S1366))^$F1375</f>
        <v/>
      </c>
      <c r="U1375" s="40">
        <f>T1375*$G1375*(1+U$7)^$D1375*(U1357/T1357)^$E1375*((U1357+U1366)/(T1357+T1366))^$F1375</f>
        <v/>
      </c>
      <c r="V1375" s="40">
        <f>U1375*$G1375*(1+V$7)^$D1375*(V1357/U1357)^$E1375*((V1357+V1366)/(U1357+U1366))^$F1375</f>
        <v/>
      </c>
      <c r="W1375" s="40">
        <f>V1375*$G1375*(1+W$7)^$D1375*(W1357/V1357)^$E1375*((W1357+W1366)/(V1357+V1366))^$F1375</f>
        <v/>
      </c>
      <c r="X1375" s="40">
        <f>W1375*$G1375*(1+X$7)^$D1375*(X1357/W1357)^$E1375*((X1357+X1366)/(W1357+W1366))^$F1375</f>
        <v/>
      </c>
      <c r="Y1375" s="40">
        <f>X1375*$G1375*(1+Y$7)^$D1375*(Y1357/X1357)^$E1375*((Y1357+Y1366)/(X1357+X1366))^$F1375</f>
        <v/>
      </c>
      <c r="Z1375" s="40">
        <f>Y1375*$G1375*(1+Z$7)^$D1375*(Z1357/Y1357)^$E1375*((Z1357+Z1366)/(Y1357+Y1366))^$F1375</f>
        <v/>
      </c>
      <c r="AA1375" s="40">
        <f>Z1375*$G1375*(1+AA$7)^$D1375*(AA1357/Z1357)^$E1375*((AA1357+AA1366)/(Z1357+Z1366))^$F1375</f>
        <v/>
      </c>
      <c r="AB1375" s="40">
        <f>AA1375*$G1375*(1+AB$7)^$D1375*(AB1357/AA1357)^$E1375*((AB1357+AB1366)/(AA1357+AA1366))^$F1375</f>
        <v/>
      </c>
      <c r="AC1375" s="40">
        <f>AB1375*$G1375*(1+AC$7)^$D1375*(AC1357/AB1357)^$E1375*((AC1357+AC1366)/(AB1357+AB1366))^$F1375</f>
        <v/>
      </c>
      <c r="AD1375" s="40">
        <f>AC1375*$G1375*(1+AD$7)^$D1375*(AD1357/AC1357)^$E1375*((AD1357+AD1366)/(AC1357+AC1366))^$F1375</f>
        <v/>
      </c>
      <c r="AF1375" s="11">
        <f>CodePrefix&amp;$A1375&amp;IF($C1375="","","."&amp;$C1375&amp;"."&amp;$B1375)&amp;INDEX(VarEnd,MATCH($A1375,VarKey,0))&amp;AF$5</f>
        <v/>
      </c>
      <c r="AG1375" s="39">
        <f>INDEX(Inputs!$X$5:$X$132,MATCH($B1375&amp;"|"&amp;$C1375,Inputs!$A$5:$A$132,0))</f>
        <v/>
      </c>
      <c r="AH1375" s="40">
        <f>AG1375*$G1375*(1+AH$7)^$D1375*(AH1357/AG1357)^$E1375*((AH1357+AH1366)/(AG1357+AG1366))^$F1375</f>
        <v/>
      </c>
      <c r="AI1375" s="40">
        <f>AH1375*$G1375*(1+AI$7)^$D1375*(AI1357/AH1357)^$E1375*((AI1357+AI1366)/(AH1357+AH1366))^$F1375</f>
        <v/>
      </c>
      <c r="AJ1375" s="40">
        <f>AI1375*$G1375*(1+AJ$7)^$D1375*(AJ1357/AI1357)^$E1375*((AJ1357+AJ1366)/(AI1357+AI1366))^$F1375</f>
        <v/>
      </c>
      <c r="AK1375" s="40">
        <f>AJ1375*$G1375*(1+AK$7)^$D1375*(AK1357/AJ1357)^$E1375*((AK1357+AK1366)/(AJ1357+AJ1366))^$F1375</f>
        <v/>
      </c>
      <c r="AL1375" s="40">
        <f>AK1375*$G1375*(1+AL$7)^$D1375*(AL1357/AK1357)^$E1375*((AL1357+AL1366)/(AK1357+AK1366))^$F1375</f>
        <v/>
      </c>
      <c r="AM1375" s="40">
        <f>AL1375*$G1375*(1+AM$7)^$D1375*(AM1357/AL1357)^$E1375*((AM1357+AM1366)/(AL1357+AL1366))^$F1375</f>
        <v/>
      </c>
      <c r="AN1375" s="40">
        <f>AM1375*$G1375*(1+AN$7)^$D1375*(AN1357/AM1357)^$E1375*((AN1357+AN1366)/(AM1357+AM1366))^$F1375</f>
        <v/>
      </c>
      <c r="AO1375" s="40">
        <f>AN1375*$G1375*(1+AO$7)^$D1375*(AO1357/AN1357)^$E1375*((AO1357+AO1366)/(AN1357+AN1366))^$F1375</f>
        <v/>
      </c>
      <c r="AP1375" s="40">
        <f>AO1375*$G1375*(1+AP$7)^$D1375*(AP1357/AO1357)^$E1375*((AP1357+AP1366)/(AO1357+AO1366))^$F1375</f>
        <v/>
      </c>
      <c r="AQ1375" s="40">
        <f>AP1375*$G1375*(1+AQ$7)^$D1375*(AQ1357/AP1357)^$E1375*((AQ1357+AQ1366)/(AP1357+AP1366))^$F1375</f>
        <v/>
      </c>
      <c r="AR1375" s="40">
        <f>AQ1375*$G1375*(1+AR$7)^$D1375*(AR1357/AQ1357)^$E1375*((AR1357+AR1366)/(AQ1357+AQ1366))^$F1375</f>
        <v/>
      </c>
      <c r="AS1375" s="40">
        <f>AR1375*$G1375*(1+AS$7)^$D1375*(AS1357/AR1357)^$E1375*((AS1357+AS1366)/(AR1357+AR1366))^$F1375</f>
        <v/>
      </c>
      <c r="AT1375" s="40">
        <f>AS1375*$G1375*(1+AT$7)^$D1375*(AT1357/AS1357)^$E1375*((AT1357+AT1366)/(AS1357+AS1366))^$F1375</f>
        <v/>
      </c>
      <c r="AU1375" s="40">
        <f>AT1375*$G1375*(1+AU$7)^$D1375*(AU1357/AT1357)^$E1375*((AU1357+AU1366)/(AT1357+AT1366))^$F1375</f>
        <v/>
      </c>
      <c r="AV1375" s="40">
        <f>AU1375*$G1375*(1+AV$7)^$D1375*(AV1357/AU1357)^$E1375*((AV1357+AV1366)/(AU1357+AU1366))^$F1375</f>
        <v/>
      </c>
      <c r="AW1375" s="40">
        <f>AV1375*$G1375*(1+AW$7)^$D1375*(AW1357/AV1357)^$E1375*((AW1357+AW1366)/(AV1357+AV1366))^$F1375</f>
        <v/>
      </c>
      <c r="AX1375" s="40">
        <f>AW1375*$G1375*(1+AX$7)^$D1375*(AX1357/AW1357)^$E1375*((AX1357+AX1366)/(AW1357+AW1366))^$F1375</f>
        <v/>
      </c>
      <c r="AY1375" s="40">
        <f>AX1375*$G1375*(1+AY$7)^$D1375*(AY1357/AX1357)^$E1375*((AY1357+AY1366)/(AX1357+AX1366))^$F1375</f>
        <v/>
      </c>
    </row>
    <row r="1376" hidden="1" outlineLevel="2">
      <c r="A1376" s="14" t="inlineStr">
        <is>
          <t>ener</t>
        </is>
      </c>
      <c r="B1376" s="14" t="inlineStr">
        <is>
          <t>lpg</t>
        </is>
      </c>
      <c r="C1376" s="14" t="inlineStr">
        <is>
          <t>res</t>
        </is>
      </c>
      <c r="D1376" s="36">
        <f>INDEX(Inputs!$O$5:$O$132,MATCH($B1376&amp;"|"&amp;$C1376,Inputs!$A$5:$A$132,0))</f>
        <v/>
      </c>
      <c r="E1376" s="36">
        <f>INDEX(Inputs!$P$5:$P$132,MATCH($B1376&amp;"|"&amp;$C1376,Inputs!$A$5:$A$132,0))</f>
        <v/>
      </c>
      <c r="F1376" s="36">
        <f>INDEX(Inputs!$T$5:$T$132,MATCH($B1376&amp;"|"&amp;$C1376,Inputs!$A$5:$A$132,0))</f>
        <v/>
      </c>
      <c r="G1376" s="36">
        <f>INDEX(Inputs!$S$5:$S$132,MATCH($B1376&amp;"|"&amp;$C1376,Inputs!$A$5:$A$132,0))</f>
        <v/>
      </c>
      <c r="H1376" s="14">
        <f>INDEX(VarLab,MATCH($A1376,VarKey,0))&amp;INDEX(MemLab,MATCH($C1376&amp;"|"&amp;$B1376,MemKey,0))</f>
        <v/>
      </c>
      <c r="I1376" s="14">
        <f>INDEX(VarUnit,MATCH($A1376,VarKey,0))</f>
        <v/>
      </c>
      <c r="J1376" s="14">
        <f>INDEX(VarSrc,MATCH($A1376,VarKey,0))</f>
        <v/>
      </c>
      <c r="K1376" s="11">
        <f>CodePrefix&amp;$A1376&amp;IF($C1376="","","."&amp;$C1376&amp;"."&amp;$B1376)&amp;INDEX(VarEnd,MATCH($A1376,VarKey,0))&amp;K$5</f>
        <v/>
      </c>
      <c r="L1376" s="39">
        <f>INDEX(Inputs!$X$5:$X$132,MATCH($B1376&amp;"|"&amp;$C1376,Inputs!$A$5:$A$132,0))</f>
        <v/>
      </c>
      <c r="M1376" s="40">
        <f>L1376*$G1376*(1+M$7)^$D1376*(M1358/L1358)^$E1376*((M1358+M1367)/(L1358+L1367))^$F1376</f>
        <v/>
      </c>
      <c r="N1376" s="40">
        <f>M1376*$G1376*(1+N$7)^$D1376*(N1358/M1358)^$E1376*((N1358+N1367)/(M1358+M1367))^$F1376</f>
        <v/>
      </c>
      <c r="O1376" s="40">
        <f>N1376*$G1376*(1+O$7)^$D1376*(O1358/N1358)^$E1376*((O1358+O1367)/(N1358+N1367))^$F1376</f>
        <v/>
      </c>
      <c r="P1376" s="40">
        <f>O1376*$G1376*(1+P$7)^$D1376*(P1358/O1358)^$E1376*((P1358+P1367)/(O1358+O1367))^$F1376</f>
        <v/>
      </c>
      <c r="Q1376" s="40">
        <f>P1376*$G1376*(1+Q$7)^$D1376*(Q1358/P1358)^$E1376*((Q1358+Q1367)/(P1358+P1367))^$F1376</f>
        <v/>
      </c>
      <c r="R1376" s="40">
        <f>Q1376*$G1376*(1+R$7)^$D1376*(R1358/Q1358)^$E1376*((R1358+R1367)/(Q1358+Q1367))^$F1376</f>
        <v/>
      </c>
      <c r="S1376" s="40">
        <f>R1376*$G1376*(1+S$7)^$D1376*(S1358/R1358)^$E1376*((S1358+S1367)/(R1358+R1367))^$F1376</f>
        <v/>
      </c>
      <c r="T1376" s="40">
        <f>S1376*$G1376*(1+T$7)^$D1376*(T1358/S1358)^$E1376*((T1358+T1367)/(S1358+S1367))^$F1376</f>
        <v/>
      </c>
      <c r="U1376" s="40">
        <f>T1376*$G1376*(1+U$7)^$D1376*(U1358/T1358)^$E1376*((U1358+U1367)/(T1358+T1367))^$F1376</f>
        <v/>
      </c>
      <c r="V1376" s="40">
        <f>U1376*$G1376*(1+V$7)^$D1376*(V1358/U1358)^$E1376*((V1358+V1367)/(U1358+U1367))^$F1376</f>
        <v/>
      </c>
      <c r="W1376" s="40">
        <f>V1376*$G1376*(1+W$7)^$D1376*(W1358/V1358)^$E1376*((W1358+W1367)/(V1358+V1367))^$F1376</f>
        <v/>
      </c>
      <c r="X1376" s="40">
        <f>W1376*$G1376*(1+X$7)^$D1376*(X1358/W1358)^$E1376*((X1358+X1367)/(W1358+W1367))^$F1376</f>
        <v/>
      </c>
      <c r="Y1376" s="40">
        <f>X1376*$G1376*(1+Y$7)^$D1376*(Y1358/X1358)^$E1376*((Y1358+Y1367)/(X1358+X1367))^$F1376</f>
        <v/>
      </c>
      <c r="Z1376" s="40">
        <f>Y1376*$G1376*(1+Z$7)^$D1376*(Z1358/Y1358)^$E1376*((Z1358+Z1367)/(Y1358+Y1367))^$F1376</f>
        <v/>
      </c>
      <c r="AA1376" s="40">
        <f>Z1376*$G1376*(1+AA$7)^$D1376*(AA1358/Z1358)^$E1376*((AA1358+AA1367)/(Z1358+Z1367))^$F1376</f>
        <v/>
      </c>
      <c r="AB1376" s="40">
        <f>AA1376*$G1376*(1+AB$7)^$D1376*(AB1358/AA1358)^$E1376*((AB1358+AB1367)/(AA1358+AA1367))^$F1376</f>
        <v/>
      </c>
      <c r="AC1376" s="40">
        <f>AB1376*$G1376*(1+AC$7)^$D1376*(AC1358/AB1358)^$E1376*((AC1358+AC1367)/(AB1358+AB1367))^$F1376</f>
        <v/>
      </c>
      <c r="AD1376" s="40">
        <f>AC1376*$G1376*(1+AD$7)^$D1376*(AD1358/AC1358)^$E1376*((AD1358+AD1367)/(AC1358+AC1367))^$F1376</f>
        <v/>
      </c>
      <c r="AF1376" s="11">
        <f>CodePrefix&amp;$A1376&amp;IF($C1376="","","."&amp;$C1376&amp;"."&amp;$B1376)&amp;INDEX(VarEnd,MATCH($A1376,VarKey,0))&amp;AF$5</f>
        <v/>
      </c>
      <c r="AG1376" s="39">
        <f>INDEX(Inputs!$X$5:$X$132,MATCH($B1376&amp;"|"&amp;$C1376,Inputs!$A$5:$A$132,0))</f>
        <v/>
      </c>
      <c r="AH1376" s="40">
        <f>AG1376*$G1376*(1+AH$7)^$D1376*(AH1358/AG1358)^$E1376*((AH1358+AH1367)/(AG1358+AG1367))^$F1376</f>
        <v/>
      </c>
      <c r="AI1376" s="40">
        <f>AH1376*$G1376*(1+AI$7)^$D1376*(AI1358/AH1358)^$E1376*((AI1358+AI1367)/(AH1358+AH1367))^$F1376</f>
        <v/>
      </c>
      <c r="AJ1376" s="40">
        <f>AI1376*$G1376*(1+AJ$7)^$D1376*(AJ1358/AI1358)^$E1376*((AJ1358+AJ1367)/(AI1358+AI1367))^$F1376</f>
        <v/>
      </c>
      <c r="AK1376" s="40">
        <f>AJ1376*$G1376*(1+AK$7)^$D1376*(AK1358/AJ1358)^$E1376*((AK1358+AK1367)/(AJ1358+AJ1367))^$F1376</f>
        <v/>
      </c>
      <c r="AL1376" s="40">
        <f>AK1376*$G1376*(1+AL$7)^$D1376*(AL1358/AK1358)^$E1376*((AL1358+AL1367)/(AK1358+AK1367))^$F1376</f>
        <v/>
      </c>
      <c r="AM1376" s="40">
        <f>AL1376*$G1376*(1+AM$7)^$D1376*(AM1358/AL1358)^$E1376*((AM1358+AM1367)/(AL1358+AL1367))^$F1376</f>
        <v/>
      </c>
      <c r="AN1376" s="40">
        <f>AM1376*$G1376*(1+AN$7)^$D1376*(AN1358/AM1358)^$E1376*((AN1358+AN1367)/(AM1358+AM1367))^$F1376</f>
        <v/>
      </c>
      <c r="AO1376" s="40">
        <f>AN1376*$G1376*(1+AO$7)^$D1376*(AO1358/AN1358)^$E1376*((AO1358+AO1367)/(AN1358+AN1367))^$F1376</f>
        <v/>
      </c>
      <c r="AP1376" s="40">
        <f>AO1376*$G1376*(1+AP$7)^$D1376*(AP1358/AO1358)^$E1376*((AP1358+AP1367)/(AO1358+AO1367))^$F1376</f>
        <v/>
      </c>
      <c r="AQ1376" s="40">
        <f>AP1376*$G1376*(1+AQ$7)^$D1376*(AQ1358/AP1358)^$E1376*((AQ1358+AQ1367)/(AP1358+AP1367))^$F1376</f>
        <v/>
      </c>
      <c r="AR1376" s="40">
        <f>AQ1376*$G1376*(1+AR$7)^$D1376*(AR1358/AQ1358)^$E1376*((AR1358+AR1367)/(AQ1358+AQ1367))^$F1376</f>
        <v/>
      </c>
      <c r="AS1376" s="40">
        <f>AR1376*$G1376*(1+AS$7)^$D1376*(AS1358/AR1358)^$E1376*((AS1358+AS1367)/(AR1358+AR1367))^$F1376</f>
        <v/>
      </c>
      <c r="AT1376" s="40">
        <f>AS1376*$G1376*(1+AT$7)^$D1376*(AT1358/AS1358)^$E1376*((AT1358+AT1367)/(AS1358+AS1367))^$F1376</f>
        <v/>
      </c>
      <c r="AU1376" s="40">
        <f>AT1376*$G1376*(1+AU$7)^$D1376*(AU1358/AT1358)^$E1376*((AU1358+AU1367)/(AT1358+AT1367))^$F1376</f>
        <v/>
      </c>
      <c r="AV1376" s="40">
        <f>AU1376*$G1376*(1+AV$7)^$D1376*(AV1358/AU1358)^$E1376*((AV1358+AV1367)/(AU1358+AU1367))^$F1376</f>
        <v/>
      </c>
      <c r="AW1376" s="40">
        <f>AV1376*$G1376*(1+AW$7)^$D1376*(AW1358/AV1358)^$E1376*((AW1358+AW1367)/(AV1358+AV1367))^$F1376</f>
        <v/>
      </c>
      <c r="AX1376" s="40">
        <f>AW1376*$G1376*(1+AX$7)^$D1376*(AX1358/AW1358)^$E1376*((AX1358+AX1367)/(AW1358+AW1367))^$F1376</f>
        <v/>
      </c>
      <c r="AY1376" s="40">
        <f>AX1376*$G1376*(1+AY$7)^$D1376*(AY1358/AX1358)^$E1376*((AY1358+AY1367)/(AX1358+AX1367))^$F1376</f>
        <v/>
      </c>
    </row>
    <row r="1377" hidden="1" outlineLevel="2">
      <c r="A1377" s="14" t="inlineStr">
        <is>
          <t>ener</t>
        </is>
      </c>
      <c r="B1377" s="14" t="inlineStr">
        <is>
          <t>ker</t>
        </is>
      </c>
      <c r="C1377" s="14" t="inlineStr">
        <is>
          <t>res</t>
        </is>
      </c>
      <c r="D1377" s="36">
        <f>INDEX(Inputs!$O$5:$O$132,MATCH($B1377&amp;"|"&amp;$C1377,Inputs!$A$5:$A$132,0))</f>
        <v/>
      </c>
      <c r="E1377" s="36">
        <f>INDEX(Inputs!$P$5:$P$132,MATCH($B1377&amp;"|"&amp;$C1377,Inputs!$A$5:$A$132,0))</f>
        <v/>
      </c>
      <c r="F1377" s="36">
        <f>INDEX(Inputs!$T$5:$T$132,MATCH($B1377&amp;"|"&amp;$C1377,Inputs!$A$5:$A$132,0))</f>
        <v/>
      </c>
      <c r="G1377" s="36">
        <f>INDEX(Inputs!$S$5:$S$132,MATCH($B1377&amp;"|"&amp;$C1377,Inputs!$A$5:$A$132,0))</f>
        <v/>
      </c>
      <c r="H1377" s="14">
        <f>INDEX(VarLab,MATCH($A1377,VarKey,0))&amp;INDEX(MemLab,MATCH($C1377&amp;"|"&amp;$B1377,MemKey,0))</f>
        <v/>
      </c>
      <c r="I1377" s="14">
        <f>INDEX(VarUnit,MATCH($A1377,VarKey,0))</f>
        <v/>
      </c>
      <c r="J1377" s="14">
        <f>INDEX(VarSrc,MATCH($A1377,VarKey,0))</f>
        <v/>
      </c>
      <c r="K1377" s="11">
        <f>CodePrefix&amp;$A1377&amp;IF($C1377="","","."&amp;$C1377&amp;"."&amp;$B1377)&amp;INDEX(VarEnd,MATCH($A1377,VarKey,0))&amp;K$5</f>
        <v/>
      </c>
      <c r="L1377" s="39">
        <f>INDEX(Inputs!$X$5:$X$132,MATCH($B1377&amp;"|"&amp;$C1377,Inputs!$A$5:$A$132,0))</f>
        <v/>
      </c>
      <c r="M1377" s="40">
        <f>L1377*$G1377*(1+M$7)^$D1377*(M1359/L1359)^$E1377*((M1359+M1368)/(L1359+L1368))^$F1377</f>
        <v/>
      </c>
      <c r="N1377" s="40">
        <f>M1377*$G1377*(1+N$7)^$D1377*(N1359/M1359)^$E1377*((N1359+N1368)/(M1359+M1368))^$F1377</f>
        <v/>
      </c>
      <c r="O1377" s="40">
        <f>N1377*$G1377*(1+O$7)^$D1377*(O1359/N1359)^$E1377*((O1359+O1368)/(N1359+N1368))^$F1377</f>
        <v/>
      </c>
      <c r="P1377" s="40">
        <f>O1377*$G1377*(1+P$7)^$D1377*(P1359/O1359)^$E1377*((P1359+P1368)/(O1359+O1368))^$F1377</f>
        <v/>
      </c>
      <c r="Q1377" s="40">
        <f>P1377*$G1377*(1+Q$7)^$D1377*(Q1359/P1359)^$E1377*((Q1359+Q1368)/(P1359+P1368))^$F1377</f>
        <v/>
      </c>
      <c r="R1377" s="40">
        <f>Q1377*$G1377*(1+R$7)^$D1377*(R1359/Q1359)^$E1377*((R1359+R1368)/(Q1359+Q1368))^$F1377</f>
        <v/>
      </c>
      <c r="S1377" s="40">
        <f>R1377*$G1377*(1+S$7)^$D1377*(S1359/R1359)^$E1377*((S1359+S1368)/(R1359+R1368))^$F1377</f>
        <v/>
      </c>
      <c r="T1377" s="40">
        <f>S1377*$G1377*(1+T$7)^$D1377*(T1359/S1359)^$E1377*((T1359+T1368)/(S1359+S1368))^$F1377</f>
        <v/>
      </c>
      <c r="U1377" s="40">
        <f>T1377*$G1377*(1+U$7)^$D1377*(U1359/T1359)^$E1377*((U1359+U1368)/(T1359+T1368))^$F1377</f>
        <v/>
      </c>
      <c r="V1377" s="40">
        <f>U1377*$G1377*(1+V$7)^$D1377*(V1359/U1359)^$E1377*((V1359+V1368)/(U1359+U1368))^$F1377</f>
        <v/>
      </c>
      <c r="W1377" s="40">
        <f>V1377*$G1377*(1+W$7)^$D1377*(W1359/V1359)^$E1377*((W1359+W1368)/(V1359+V1368))^$F1377</f>
        <v/>
      </c>
      <c r="X1377" s="40">
        <f>W1377*$G1377*(1+X$7)^$D1377*(X1359/W1359)^$E1377*((X1359+X1368)/(W1359+W1368))^$F1377</f>
        <v/>
      </c>
      <c r="Y1377" s="40">
        <f>X1377*$G1377*(1+Y$7)^$D1377*(Y1359/X1359)^$E1377*((Y1359+Y1368)/(X1359+X1368))^$F1377</f>
        <v/>
      </c>
      <c r="Z1377" s="40">
        <f>Y1377*$G1377*(1+Z$7)^$D1377*(Z1359/Y1359)^$E1377*((Z1359+Z1368)/(Y1359+Y1368))^$F1377</f>
        <v/>
      </c>
      <c r="AA1377" s="40">
        <f>Z1377*$G1377*(1+AA$7)^$D1377*(AA1359/Z1359)^$E1377*((AA1359+AA1368)/(Z1359+Z1368))^$F1377</f>
        <v/>
      </c>
      <c r="AB1377" s="40">
        <f>AA1377*$G1377*(1+AB$7)^$D1377*(AB1359/AA1359)^$E1377*((AB1359+AB1368)/(AA1359+AA1368))^$F1377</f>
        <v/>
      </c>
      <c r="AC1377" s="40">
        <f>AB1377*$G1377*(1+AC$7)^$D1377*(AC1359/AB1359)^$E1377*((AC1359+AC1368)/(AB1359+AB1368))^$F1377</f>
        <v/>
      </c>
      <c r="AD1377" s="40">
        <f>AC1377*$G1377*(1+AD$7)^$D1377*(AD1359/AC1359)^$E1377*((AD1359+AD1368)/(AC1359+AC1368))^$F1377</f>
        <v/>
      </c>
      <c r="AF1377" s="11">
        <f>CodePrefix&amp;$A1377&amp;IF($C1377="","","."&amp;$C1377&amp;"."&amp;$B1377)&amp;INDEX(VarEnd,MATCH($A1377,VarKey,0))&amp;AF$5</f>
        <v/>
      </c>
      <c r="AG1377" s="39">
        <f>INDEX(Inputs!$X$5:$X$132,MATCH($B1377&amp;"|"&amp;$C1377,Inputs!$A$5:$A$132,0))</f>
        <v/>
      </c>
      <c r="AH1377" s="40">
        <f>AG1377*$G1377*(1+AH$7)^$D1377*(AH1359/AG1359)^$E1377*((AH1359+AH1368)/(AG1359+AG1368))^$F1377</f>
        <v/>
      </c>
      <c r="AI1377" s="40">
        <f>AH1377*$G1377*(1+AI$7)^$D1377*(AI1359/AH1359)^$E1377*((AI1359+AI1368)/(AH1359+AH1368))^$F1377</f>
        <v/>
      </c>
      <c r="AJ1377" s="40">
        <f>AI1377*$G1377*(1+AJ$7)^$D1377*(AJ1359/AI1359)^$E1377*((AJ1359+AJ1368)/(AI1359+AI1368))^$F1377</f>
        <v/>
      </c>
      <c r="AK1377" s="40">
        <f>AJ1377*$G1377*(1+AK$7)^$D1377*(AK1359/AJ1359)^$E1377*((AK1359+AK1368)/(AJ1359+AJ1368))^$F1377</f>
        <v/>
      </c>
      <c r="AL1377" s="40">
        <f>AK1377*$G1377*(1+AL$7)^$D1377*(AL1359/AK1359)^$E1377*((AL1359+AL1368)/(AK1359+AK1368))^$F1377</f>
        <v/>
      </c>
      <c r="AM1377" s="40">
        <f>AL1377*$G1377*(1+AM$7)^$D1377*(AM1359/AL1359)^$E1377*((AM1359+AM1368)/(AL1359+AL1368))^$F1377</f>
        <v/>
      </c>
      <c r="AN1377" s="40">
        <f>AM1377*$G1377*(1+AN$7)^$D1377*(AN1359/AM1359)^$E1377*((AN1359+AN1368)/(AM1359+AM1368))^$F1377</f>
        <v/>
      </c>
      <c r="AO1377" s="40">
        <f>AN1377*$G1377*(1+AO$7)^$D1377*(AO1359/AN1359)^$E1377*((AO1359+AO1368)/(AN1359+AN1368))^$F1377</f>
        <v/>
      </c>
      <c r="AP1377" s="40">
        <f>AO1377*$G1377*(1+AP$7)^$D1377*(AP1359/AO1359)^$E1377*((AP1359+AP1368)/(AO1359+AO1368))^$F1377</f>
        <v/>
      </c>
      <c r="AQ1377" s="40">
        <f>AP1377*$G1377*(1+AQ$7)^$D1377*(AQ1359/AP1359)^$E1377*((AQ1359+AQ1368)/(AP1359+AP1368))^$F1377</f>
        <v/>
      </c>
      <c r="AR1377" s="40">
        <f>AQ1377*$G1377*(1+AR$7)^$D1377*(AR1359/AQ1359)^$E1377*((AR1359+AR1368)/(AQ1359+AQ1368))^$F1377</f>
        <v/>
      </c>
      <c r="AS1377" s="40">
        <f>AR1377*$G1377*(1+AS$7)^$D1377*(AS1359/AR1359)^$E1377*((AS1359+AS1368)/(AR1359+AR1368))^$F1377</f>
        <v/>
      </c>
      <c r="AT1377" s="40">
        <f>AS1377*$G1377*(1+AT$7)^$D1377*(AT1359/AS1359)^$E1377*((AT1359+AT1368)/(AS1359+AS1368))^$F1377</f>
        <v/>
      </c>
      <c r="AU1377" s="40">
        <f>AT1377*$G1377*(1+AU$7)^$D1377*(AU1359/AT1359)^$E1377*((AU1359+AU1368)/(AT1359+AT1368))^$F1377</f>
        <v/>
      </c>
      <c r="AV1377" s="40">
        <f>AU1377*$G1377*(1+AV$7)^$D1377*(AV1359/AU1359)^$E1377*((AV1359+AV1368)/(AU1359+AU1368))^$F1377</f>
        <v/>
      </c>
      <c r="AW1377" s="40">
        <f>AV1377*$G1377*(1+AW$7)^$D1377*(AW1359/AV1359)^$E1377*((AW1359+AW1368)/(AV1359+AV1368))^$F1377</f>
        <v/>
      </c>
      <c r="AX1377" s="40">
        <f>AW1377*$G1377*(1+AX$7)^$D1377*(AX1359/AW1359)^$E1377*((AX1359+AX1368)/(AW1359+AW1368))^$F1377</f>
        <v/>
      </c>
      <c r="AY1377" s="40">
        <f>AX1377*$G1377*(1+AY$7)^$D1377*(AY1359/AX1359)^$E1377*((AY1359+AY1368)/(AX1359+AX1368))^$F1377</f>
        <v/>
      </c>
    </row>
    <row r="1378" hidden="1" outlineLevel="2">
      <c r="A1378" s="14" t="inlineStr">
        <is>
          <t>ener</t>
        </is>
      </c>
      <c r="B1378" s="14" t="inlineStr">
        <is>
          <t>oop</t>
        </is>
      </c>
      <c r="C1378" s="14" t="inlineStr">
        <is>
          <t>res</t>
        </is>
      </c>
      <c r="D1378" s="36">
        <f>INDEX(Inputs!$O$5:$O$132,MATCH($B1378&amp;"|"&amp;$C1378,Inputs!$A$5:$A$132,0))</f>
        <v/>
      </c>
      <c r="E1378" s="36">
        <f>INDEX(Inputs!$P$5:$P$132,MATCH($B1378&amp;"|"&amp;$C1378,Inputs!$A$5:$A$132,0))</f>
        <v/>
      </c>
      <c r="F1378" s="36">
        <f>INDEX(Inputs!$T$5:$T$132,MATCH($B1378&amp;"|"&amp;$C1378,Inputs!$A$5:$A$132,0))</f>
        <v/>
      </c>
      <c r="G1378" s="36">
        <f>INDEX(Inputs!$S$5:$S$132,MATCH($B1378&amp;"|"&amp;$C1378,Inputs!$A$5:$A$132,0))</f>
        <v/>
      </c>
      <c r="H1378" s="14">
        <f>INDEX(VarLab,MATCH($A1378,VarKey,0))&amp;INDEX(MemLab,MATCH($C1378&amp;"|"&amp;$B1378,MemKey,0))</f>
        <v/>
      </c>
      <c r="I1378" s="14">
        <f>INDEX(VarUnit,MATCH($A1378,VarKey,0))</f>
        <v/>
      </c>
      <c r="J1378" s="14">
        <f>INDEX(VarSrc,MATCH($A1378,VarKey,0))</f>
        <v/>
      </c>
      <c r="K1378" s="11">
        <f>CodePrefix&amp;$A1378&amp;IF($C1378="","","."&amp;$C1378&amp;"."&amp;$B1378)&amp;INDEX(VarEnd,MATCH($A1378,VarKey,0))&amp;K$5</f>
        <v/>
      </c>
      <c r="L1378" s="39">
        <f>INDEX(Inputs!$X$5:$X$132,MATCH($B1378&amp;"|"&amp;$C1378,Inputs!$A$5:$A$132,0))</f>
        <v/>
      </c>
      <c r="M1378" s="40">
        <f>L1378*$G1378*(1+M$7)^$D1378*(M1360/L1360)^$E1378*((M1360+M1369)/(L1360+L1369))^$F1378</f>
        <v/>
      </c>
      <c r="N1378" s="40">
        <f>M1378*$G1378*(1+N$7)^$D1378*(N1360/M1360)^$E1378*((N1360+N1369)/(M1360+M1369))^$F1378</f>
        <v/>
      </c>
      <c r="O1378" s="40">
        <f>N1378*$G1378*(1+O$7)^$D1378*(O1360/N1360)^$E1378*((O1360+O1369)/(N1360+N1369))^$F1378</f>
        <v/>
      </c>
      <c r="P1378" s="40">
        <f>O1378*$G1378*(1+P$7)^$D1378*(P1360/O1360)^$E1378*((P1360+P1369)/(O1360+O1369))^$F1378</f>
        <v/>
      </c>
      <c r="Q1378" s="40">
        <f>P1378*$G1378*(1+Q$7)^$D1378*(Q1360/P1360)^$E1378*((Q1360+Q1369)/(P1360+P1369))^$F1378</f>
        <v/>
      </c>
      <c r="R1378" s="40">
        <f>Q1378*$G1378*(1+R$7)^$D1378*(R1360/Q1360)^$E1378*((R1360+R1369)/(Q1360+Q1369))^$F1378</f>
        <v/>
      </c>
      <c r="S1378" s="40">
        <f>R1378*$G1378*(1+S$7)^$D1378*(S1360/R1360)^$E1378*((S1360+S1369)/(R1360+R1369))^$F1378</f>
        <v/>
      </c>
      <c r="T1378" s="40">
        <f>S1378*$G1378*(1+T$7)^$D1378*(T1360/S1360)^$E1378*((T1360+T1369)/(S1360+S1369))^$F1378</f>
        <v/>
      </c>
      <c r="U1378" s="40">
        <f>T1378*$G1378*(1+U$7)^$D1378*(U1360/T1360)^$E1378*((U1360+U1369)/(T1360+T1369))^$F1378</f>
        <v/>
      </c>
      <c r="V1378" s="40">
        <f>U1378*$G1378*(1+V$7)^$D1378*(V1360/U1360)^$E1378*((V1360+V1369)/(U1360+U1369))^$F1378</f>
        <v/>
      </c>
      <c r="W1378" s="40">
        <f>V1378*$G1378*(1+W$7)^$D1378*(W1360/V1360)^$E1378*((W1360+W1369)/(V1360+V1369))^$F1378</f>
        <v/>
      </c>
      <c r="X1378" s="40">
        <f>W1378*$G1378*(1+X$7)^$D1378*(X1360/W1360)^$E1378*((X1360+X1369)/(W1360+W1369))^$F1378</f>
        <v/>
      </c>
      <c r="Y1378" s="40">
        <f>X1378*$G1378*(1+Y$7)^$D1378*(Y1360/X1360)^$E1378*((Y1360+Y1369)/(X1360+X1369))^$F1378</f>
        <v/>
      </c>
      <c r="Z1378" s="40">
        <f>Y1378*$G1378*(1+Z$7)^$D1378*(Z1360/Y1360)^$E1378*((Z1360+Z1369)/(Y1360+Y1369))^$F1378</f>
        <v/>
      </c>
      <c r="AA1378" s="40">
        <f>Z1378*$G1378*(1+AA$7)^$D1378*(AA1360/Z1360)^$E1378*((AA1360+AA1369)/(Z1360+Z1369))^$F1378</f>
        <v/>
      </c>
      <c r="AB1378" s="40">
        <f>AA1378*$G1378*(1+AB$7)^$D1378*(AB1360/AA1360)^$E1378*((AB1360+AB1369)/(AA1360+AA1369))^$F1378</f>
        <v/>
      </c>
      <c r="AC1378" s="40">
        <f>AB1378*$G1378*(1+AC$7)^$D1378*(AC1360/AB1360)^$E1378*((AC1360+AC1369)/(AB1360+AB1369))^$F1378</f>
        <v/>
      </c>
      <c r="AD1378" s="40">
        <f>AC1378*$G1378*(1+AD$7)^$D1378*(AD1360/AC1360)^$E1378*((AD1360+AD1369)/(AC1360+AC1369))^$F1378</f>
        <v/>
      </c>
      <c r="AF1378" s="11">
        <f>CodePrefix&amp;$A1378&amp;IF($C1378="","","."&amp;$C1378&amp;"."&amp;$B1378)&amp;INDEX(VarEnd,MATCH($A1378,VarKey,0))&amp;AF$5</f>
        <v/>
      </c>
      <c r="AG1378" s="39">
        <f>INDEX(Inputs!$X$5:$X$132,MATCH($B1378&amp;"|"&amp;$C1378,Inputs!$A$5:$A$132,0))</f>
        <v/>
      </c>
      <c r="AH1378" s="40">
        <f>AG1378*$G1378*(1+AH$7)^$D1378*(AH1360/AG1360)^$E1378*((AH1360+AH1369)/(AG1360+AG1369))^$F1378</f>
        <v/>
      </c>
      <c r="AI1378" s="40">
        <f>AH1378*$G1378*(1+AI$7)^$D1378*(AI1360/AH1360)^$E1378*((AI1360+AI1369)/(AH1360+AH1369))^$F1378</f>
        <v/>
      </c>
      <c r="AJ1378" s="40">
        <f>AI1378*$G1378*(1+AJ$7)^$D1378*(AJ1360/AI1360)^$E1378*((AJ1360+AJ1369)/(AI1360+AI1369))^$F1378</f>
        <v/>
      </c>
      <c r="AK1378" s="40">
        <f>AJ1378*$G1378*(1+AK$7)^$D1378*(AK1360/AJ1360)^$E1378*((AK1360+AK1369)/(AJ1360+AJ1369))^$F1378</f>
        <v/>
      </c>
      <c r="AL1378" s="40">
        <f>AK1378*$G1378*(1+AL$7)^$D1378*(AL1360/AK1360)^$E1378*((AL1360+AL1369)/(AK1360+AK1369))^$F1378</f>
        <v/>
      </c>
      <c r="AM1378" s="40">
        <f>AL1378*$G1378*(1+AM$7)^$D1378*(AM1360/AL1360)^$E1378*((AM1360+AM1369)/(AL1360+AL1369))^$F1378</f>
        <v/>
      </c>
      <c r="AN1378" s="40">
        <f>AM1378*$G1378*(1+AN$7)^$D1378*(AN1360/AM1360)^$E1378*((AN1360+AN1369)/(AM1360+AM1369))^$F1378</f>
        <v/>
      </c>
      <c r="AO1378" s="40">
        <f>AN1378*$G1378*(1+AO$7)^$D1378*(AO1360/AN1360)^$E1378*((AO1360+AO1369)/(AN1360+AN1369))^$F1378</f>
        <v/>
      </c>
      <c r="AP1378" s="40">
        <f>AO1378*$G1378*(1+AP$7)^$D1378*(AP1360/AO1360)^$E1378*((AP1360+AP1369)/(AO1360+AO1369))^$F1378</f>
        <v/>
      </c>
      <c r="AQ1378" s="40">
        <f>AP1378*$G1378*(1+AQ$7)^$D1378*(AQ1360/AP1360)^$E1378*((AQ1360+AQ1369)/(AP1360+AP1369))^$F1378</f>
        <v/>
      </c>
      <c r="AR1378" s="40">
        <f>AQ1378*$G1378*(1+AR$7)^$D1378*(AR1360/AQ1360)^$E1378*((AR1360+AR1369)/(AQ1360+AQ1369))^$F1378</f>
        <v/>
      </c>
      <c r="AS1378" s="40">
        <f>AR1378*$G1378*(1+AS$7)^$D1378*(AS1360/AR1360)^$E1378*((AS1360+AS1369)/(AR1360+AR1369))^$F1378</f>
        <v/>
      </c>
      <c r="AT1378" s="40">
        <f>AS1378*$G1378*(1+AT$7)^$D1378*(AT1360/AS1360)^$E1378*((AT1360+AT1369)/(AS1360+AS1369))^$F1378</f>
        <v/>
      </c>
      <c r="AU1378" s="40">
        <f>AT1378*$G1378*(1+AU$7)^$D1378*(AU1360/AT1360)^$E1378*((AU1360+AU1369)/(AT1360+AT1369))^$F1378</f>
        <v/>
      </c>
      <c r="AV1378" s="40">
        <f>AU1378*$G1378*(1+AV$7)^$D1378*(AV1360/AU1360)^$E1378*((AV1360+AV1369)/(AU1360+AU1369))^$F1378</f>
        <v/>
      </c>
      <c r="AW1378" s="40">
        <f>AV1378*$G1378*(1+AW$7)^$D1378*(AW1360/AV1360)^$E1378*((AW1360+AW1369)/(AV1360+AV1369))^$F1378</f>
        <v/>
      </c>
      <c r="AX1378" s="40">
        <f>AW1378*$G1378*(1+AX$7)^$D1378*(AX1360/AW1360)^$E1378*((AX1360+AX1369)/(AW1360+AW1369))^$F1378</f>
        <v/>
      </c>
      <c r="AY1378" s="40">
        <f>AX1378*$G1378*(1+AY$7)^$D1378*(AY1360/AX1360)^$E1378*((AY1360+AY1369)/(AX1360+AX1369))^$F1378</f>
        <v/>
      </c>
    </row>
    <row r="1379" hidden="1" outlineLevel="2">
      <c r="A1379" s="14" t="inlineStr">
        <is>
          <t>ener</t>
        </is>
      </c>
      <c r="B1379" s="14" t="inlineStr">
        <is>
          <t>bio</t>
        </is>
      </c>
      <c r="C1379" s="14" t="inlineStr">
        <is>
          <t>res</t>
        </is>
      </c>
      <c r="D1379" s="36">
        <f>INDEX(Inputs!$O$5:$O$132,MATCH($B1379&amp;"|"&amp;$C1379,Inputs!$A$5:$A$132,0))</f>
        <v/>
      </c>
      <c r="E1379" s="36">
        <f>INDEX(Inputs!$P$5:$P$132,MATCH($B1379&amp;"|"&amp;$C1379,Inputs!$A$5:$A$132,0))</f>
        <v/>
      </c>
      <c r="F1379" s="36">
        <f>INDEX(Inputs!$T$5:$T$132,MATCH($B1379&amp;"|"&amp;$C1379,Inputs!$A$5:$A$132,0))</f>
        <v/>
      </c>
      <c r="G1379" s="36">
        <f>INDEX(Inputs!$S$5:$S$132,MATCH($B1379&amp;"|"&amp;$C1379,Inputs!$A$5:$A$132,0))</f>
        <v/>
      </c>
      <c r="H1379" s="14">
        <f>INDEX(VarLab,MATCH($A1379,VarKey,0))&amp;INDEX(MemLab,MATCH($C1379&amp;"|"&amp;$B1379,MemKey,0))</f>
        <v/>
      </c>
      <c r="I1379" s="14">
        <f>INDEX(VarUnit,MATCH($A1379,VarKey,0))</f>
        <v/>
      </c>
      <c r="J1379" s="14">
        <f>INDEX(VarSrc,MATCH($A1379,VarKey,0))</f>
        <v/>
      </c>
      <c r="K1379" s="11">
        <f>CodePrefix&amp;$A1379&amp;IF($C1379="","","."&amp;$C1379&amp;"."&amp;$B1379)&amp;INDEX(VarEnd,MATCH($A1379,VarKey,0))&amp;K$5</f>
        <v/>
      </c>
      <c r="L1379" s="39">
        <f>INDEX(Inputs!$X$5:$X$132,MATCH($B1379&amp;"|"&amp;$C1379,Inputs!$A$5:$A$132,0))</f>
        <v/>
      </c>
      <c r="M1379" s="40">
        <f>L1379*$G1379*(1+M$7)^$D1379*(M1361/L1361)^$E1379*((M1361+M1370)/(L1361+L1370))^$F1379</f>
        <v/>
      </c>
      <c r="N1379" s="40">
        <f>M1379*$G1379*(1+N$7)^$D1379*(N1361/M1361)^$E1379*((N1361+N1370)/(M1361+M1370))^$F1379</f>
        <v/>
      </c>
      <c r="O1379" s="40">
        <f>N1379*$G1379*(1+O$7)^$D1379*(O1361/N1361)^$E1379*((O1361+O1370)/(N1361+N1370))^$F1379</f>
        <v/>
      </c>
      <c r="P1379" s="40">
        <f>O1379*$G1379*(1+P$7)^$D1379*(P1361/O1361)^$E1379*((P1361+P1370)/(O1361+O1370))^$F1379</f>
        <v/>
      </c>
      <c r="Q1379" s="40">
        <f>P1379*$G1379*(1+Q$7)^$D1379*(Q1361/P1361)^$E1379*((Q1361+Q1370)/(P1361+P1370))^$F1379</f>
        <v/>
      </c>
      <c r="R1379" s="40">
        <f>Q1379*$G1379*(1+R$7)^$D1379*(R1361/Q1361)^$E1379*((R1361+R1370)/(Q1361+Q1370))^$F1379</f>
        <v/>
      </c>
      <c r="S1379" s="40">
        <f>R1379*$G1379*(1+S$7)^$D1379*(S1361/R1361)^$E1379*((S1361+S1370)/(R1361+R1370))^$F1379</f>
        <v/>
      </c>
      <c r="T1379" s="40">
        <f>S1379*$G1379*(1+T$7)^$D1379*(T1361/S1361)^$E1379*((T1361+T1370)/(S1361+S1370))^$F1379</f>
        <v/>
      </c>
      <c r="U1379" s="40">
        <f>T1379*$G1379*(1+U$7)^$D1379*(U1361/T1361)^$E1379*((U1361+U1370)/(T1361+T1370))^$F1379</f>
        <v/>
      </c>
      <c r="V1379" s="40">
        <f>U1379*$G1379*(1+V$7)^$D1379*(V1361/U1361)^$E1379*((V1361+V1370)/(U1361+U1370))^$F1379</f>
        <v/>
      </c>
      <c r="W1379" s="40">
        <f>V1379*$G1379*(1+W$7)^$D1379*(W1361/V1361)^$E1379*((W1361+W1370)/(V1361+V1370))^$F1379</f>
        <v/>
      </c>
      <c r="X1379" s="40">
        <f>W1379*$G1379*(1+X$7)^$D1379*(X1361/W1361)^$E1379*((X1361+X1370)/(W1361+W1370))^$F1379</f>
        <v/>
      </c>
      <c r="Y1379" s="40">
        <f>X1379*$G1379*(1+Y$7)^$D1379*(Y1361/X1361)^$E1379*((Y1361+Y1370)/(X1361+X1370))^$F1379</f>
        <v/>
      </c>
      <c r="Z1379" s="40">
        <f>Y1379*$G1379*(1+Z$7)^$D1379*(Z1361/Y1361)^$E1379*((Z1361+Z1370)/(Y1361+Y1370))^$F1379</f>
        <v/>
      </c>
      <c r="AA1379" s="40">
        <f>Z1379*$G1379*(1+AA$7)^$D1379*(AA1361/Z1361)^$E1379*((AA1361+AA1370)/(Z1361+Z1370))^$F1379</f>
        <v/>
      </c>
      <c r="AB1379" s="40">
        <f>AA1379*$G1379*(1+AB$7)^$D1379*(AB1361/AA1361)^$E1379*((AB1361+AB1370)/(AA1361+AA1370))^$F1379</f>
        <v/>
      </c>
      <c r="AC1379" s="40">
        <f>AB1379*$G1379*(1+AC$7)^$D1379*(AC1361/AB1361)^$E1379*((AC1361+AC1370)/(AB1361+AB1370))^$F1379</f>
        <v/>
      </c>
      <c r="AD1379" s="40">
        <f>AC1379*$G1379*(1+AD$7)^$D1379*(AD1361/AC1361)^$E1379*((AD1361+AD1370)/(AC1361+AC1370))^$F1379</f>
        <v/>
      </c>
      <c r="AF1379" s="11">
        <f>CodePrefix&amp;$A1379&amp;IF($C1379="","","."&amp;$C1379&amp;"."&amp;$B1379)&amp;INDEX(VarEnd,MATCH($A1379,VarKey,0))&amp;AF$5</f>
        <v/>
      </c>
      <c r="AG1379" s="39">
        <f>INDEX(Inputs!$X$5:$X$132,MATCH($B1379&amp;"|"&amp;$C1379,Inputs!$A$5:$A$132,0))</f>
        <v/>
      </c>
      <c r="AH1379" s="40">
        <f>AG1379*$G1379*(1+AH$7)^$D1379*(AH1361/AG1361)^$E1379*((AH1361+AH1370)/(AG1361+AG1370))^$F1379</f>
        <v/>
      </c>
      <c r="AI1379" s="40">
        <f>AH1379*$G1379*(1+AI$7)^$D1379*(AI1361/AH1361)^$E1379*((AI1361+AI1370)/(AH1361+AH1370))^$F1379</f>
        <v/>
      </c>
      <c r="AJ1379" s="40">
        <f>AI1379*$G1379*(1+AJ$7)^$D1379*(AJ1361/AI1361)^$E1379*((AJ1361+AJ1370)/(AI1361+AI1370))^$F1379</f>
        <v/>
      </c>
      <c r="AK1379" s="40">
        <f>AJ1379*$G1379*(1+AK$7)^$D1379*(AK1361/AJ1361)^$E1379*((AK1361+AK1370)/(AJ1361+AJ1370))^$F1379</f>
        <v/>
      </c>
      <c r="AL1379" s="40">
        <f>AK1379*$G1379*(1+AL$7)^$D1379*(AL1361/AK1361)^$E1379*((AL1361+AL1370)/(AK1361+AK1370))^$F1379</f>
        <v/>
      </c>
      <c r="AM1379" s="40">
        <f>AL1379*$G1379*(1+AM$7)^$D1379*(AM1361/AL1361)^$E1379*((AM1361+AM1370)/(AL1361+AL1370))^$F1379</f>
        <v/>
      </c>
      <c r="AN1379" s="40">
        <f>AM1379*$G1379*(1+AN$7)^$D1379*(AN1361/AM1361)^$E1379*((AN1361+AN1370)/(AM1361+AM1370))^$F1379</f>
        <v/>
      </c>
      <c r="AO1379" s="40">
        <f>AN1379*$G1379*(1+AO$7)^$D1379*(AO1361/AN1361)^$E1379*((AO1361+AO1370)/(AN1361+AN1370))^$F1379</f>
        <v/>
      </c>
      <c r="AP1379" s="40">
        <f>AO1379*$G1379*(1+AP$7)^$D1379*(AP1361/AO1361)^$E1379*((AP1361+AP1370)/(AO1361+AO1370))^$F1379</f>
        <v/>
      </c>
      <c r="AQ1379" s="40">
        <f>AP1379*$G1379*(1+AQ$7)^$D1379*(AQ1361/AP1361)^$E1379*((AQ1361+AQ1370)/(AP1361+AP1370))^$F1379</f>
        <v/>
      </c>
      <c r="AR1379" s="40">
        <f>AQ1379*$G1379*(1+AR$7)^$D1379*(AR1361/AQ1361)^$E1379*((AR1361+AR1370)/(AQ1361+AQ1370))^$F1379</f>
        <v/>
      </c>
      <c r="AS1379" s="40">
        <f>AR1379*$G1379*(1+AS$7)^$D1379*(AS1361/AR1361)^$E1379*((AS1361+AS1370)/(AR1361+AR1370))^$F1379</f>
        <v/>
      </c>
      <c r="AT1379" s="40">
        <f>AS1379*$G1379*(1+AT$7)^$D1379*(AT1361/AS1361)^$E1379*((AT1361+AT1370)/(AS1361+AS1370))^$F1379</f>
        <v/>
      </c>
      <c r="AU1379" s="40">
        <f>AT1379*$G1379*(1+AU$7)^$D1379*(AU1361/AT1361)^$E1379*((AU1361+AU1370)/(AT1361+AT1370))^$F1379</f>
        <v/>
      </c>
      <c r="AV1379" s="40">
        <f>AU1379*$G1379*(1+AV$7)^$D1379*(AV1361/AU1361)^$E1379*((AV1361+AV1370)/(AU1361+AU1370))^$F1379</f>
        <v/>
      </c>
      <c r="AW1379" s="40">
        <f>AV1379*$G1379*(1+AW$7)^$D1379*(AW1361/AV1361)^$E1379*((AW1361+AW1370)/(AV1361+AV1370))^$F1379</f>
        <v/>
      </c>
      <c r="AX1379" s="40">
        <f>AW1379*$G1379*(1+AX$7)^$D1379*(AX1361/AW1361)^$E1379*((AX1361+AX1370)/(AW1361+AW1370))^$F1379</f>
        <v/>
      </c>
      <c r="AY1379" s="40">
        <f>AX1379*$G1379*(1+AY$7)^$D1379*(AY1361/AX1361)^$E1379*((AY1361+AY1370)/(AX1361+AX1370))^$F1379</f>
        <v/>
      </c>
    </row>
    <row r="1380" hidden="1" outlineLevel="2"/>
    <row r="1381" hidden="1" outlineLevel="2">
      <c r="A1381" s="14" t="inlineStr">
        <is>
          <t>co2</t>
        </is>
      </c>
      <c r="B1381" s="14" t="inlineStr">
        <is>
          <t>coa</t>
        </is>
      </c>
      <c r="C1381" s="14" t="inlineStr">
        <is>
          <t>res</t>
        </is>
      </c>
      <c r="D1381" s="36">
        <f>INDEX(Inputs!$W$5:$W$132,MATCH($B1381&amp;"|"&amp;$C1381,Inputs!$A$5:$A$132,0))</f>
        <v/>
      </c>
      <c r="E1381" s="35" t="n"/>
      <c r="F1381" s="35" t="n"/>
      <c r="G1381" s="35" t="n"/>
      <c r="H1381" s="14">
        <f>INDEX(VarLab,MATCH($A1381,VarKey,0))&amp;INDEX(MemLab,MATCH($C1381&amp;"|"&amp;$B1381,MemKey,0))</f>
        <v/>
      </c>
      <c r="I1381" s="14">
        <f>INDEX(VarUnit,MATCH($A1381,VarKey,0))</f>
        <v/>
      </c>
      <c r="J1381" s="14">
        <f>INDEX(VarSrc,MATCH($A1381,VarKey,0))</f>
        <v/>
      </c>
      <c r="K1381" s="11">
        <f>CodePrefix&amp;$A1381&amp;IF($C1381="","","."&amp;$C1381&amp;"."&amp;$B1381)&amp;INDEX(VarEnd,MATCH($A1381,VarKey,0))&amp;K$5</f>
        <v/>
      </c>
      <c r="L1381" s="15">
        <f>L1372*Settings!$C$13*$D1381</f>
        <v/>
      </c>
      <c r="M1381" s="16">
        <f>M1372*Settings!$C$13*$D1381</f>
        <v/>
      </c>
      <c r="N1381" s="16">
        <f>N1372*Settings!$C$13*$D1381</f>
        <v/>
      </c>
      <c r="O1381" s="16">
        <f>O1372*Settings!$C$13*$D1381</f>
        <v/>
      </c>
      <c r="P1381" s="16">
        <f>P1372*Settings!$C$13*$D1381</f>
        <v/>
      </c>
      <c r="Q1381" s="16">
        <f>Q1372*Settings!$C$13*$D1381</f>
        <v/>
      </c>
      <c r="R1381" s="16">
        <f>R1372*Settings!$C$13*$D1381</f>
        <v/>
      </c>
      <c r="S1381" s="16">
        <f>S1372*Settings!$C$13*$D1381</f>
        <v/>
      </c>
      <c r="T1381" s="16">
        <f>T1372*Settings!$C$13*$D1381</f>
        <v/>
      </c>
      <c r="U1381" s="16">
        <f>U1372*Settings!$C$13*$D1381</f>
        <v/>
      </c>
      <c r="V1381" s="16">
        <f>V1372*Settings!$C$13*$D1381</f>
        <v/>
      </c>
      <c r="W1381" s="16">
        <f>W1372*Settings!$C$13*$D1381</f>
        <v/>
      </c>
      <c r="X1381" s="16">
        <f>X1372*Settings!$C$13*$D1381</f>
        <v/>
      </c>
      <c r="Y1381" s="16">
        <f>Y1372*Settings!$C$13*$D1381</f>
        <v/>
      </c>
      <c r="Z1381" s="16">
        <f>Z1372*Settings!$C$13*$D1381</f>
        <v/>
      </c>
      <c r="AA1381" s="16">
        <f>AA1372*Settings!$C$13*$D1381</f>
        <v/>
      </c>
      <c r="AB1381" s="16">
        <f>AB1372*Settings!$C$13*$D1381</f>
        <v/>
      </c>
      <c r="AC1381" s="16">
        <f>AC1372*Settings!$C$13*$D1381</f>
        <v/>
      </c>
      <c r="AD1381" s="16">
        <f>AD1372*Settings!$C$13*$D1381</f>
        <v/>
      </c>
      <c r="AF1381" s="11">
        <f>CodePrefix&amp;$A1381&amp;IF($C1381="","","."&amp;$C1381&amp;"."&amp;$B1381)&amp;INDEX(VarEnd,MATCH($A1381,VarKey,0))&amp;AF$5</f>
        <v/>
      </c>
      <c r="AG1381" s="15">
        <f>AG1372*Settings!$C$13*$D1381</f>
        <v/>
      </c>
      <c r="AH1381" s="16">
        <f>AH1372*Settings!$C$13*$D1381</f>
        <v/>
      </c>
      <c r="AI1381" s="16">
        <f>AI1372*Settings!$C$13*$D1381</f>
        <v/>
      </c>
      <c r="AJ1381" s="16">
        <f>AJ1372*Settings!$C$13*$D1381</f>
        <v/>
      </c>
      <c r="AK1381" s="16">
        <f>AK1372*Settings!$C$13*$D1381</f>
        <v/>
      </c>
      <c r="AL1381" s="16">
        <f>AL1372*Settings!$C$13*$D1381</f>
        <v/>
      </c>
      <c r="AM1381" s="16">
        <f>AM1372*Settings!$C$13*$D1381</f>
        <v/>
      </c>
      <c r="AN1381" s="16">
        <f>AN1372*Settings!$C$13*$D1381</f>
        <v/>
      </c>
      <c r="AO1381" s="16">
        <f>AO1372*Settings!$C$13*$D1381</f>
        <v/>
      </c>
      <c r="AP1381" s="16">
        <f>AP1372*Settings!$C$13*$D1381</f>
        <v/>
      </c>
      <c r="AQ1381" s="16">
        <f>AQ1372*Settings!$C$13*$D1381</f>
        <v/>
      </c>
      <c r="AR1381" s="16">
        <f>AR1372*Settings!$C$13*$D1381</f>
        <v/>
      </c>
      <c r="AS1381" s="16">
        <f>AS1372*Settings!$C$13*$D1381</f>
        <v/>
      </c>
      <c r="AT1381" s="16">
        <f>AT1372*Settings!$C$13*$D1381</f>
        <v/>
      </c>
      <c r="AU1381" s="16">
        <f>AU1372*Settings!$C$13*$D1381</f>
        <v/>
      </c>
      <c r="AV1381" s="16">
        <f>AV1372*Settings!$C$13*$D1381</f>
        <v/>
      </c>
      <c r="AW1381" s="16">
        <f>AW1372*Settings!$C$13*$D1381</f>
        <v/>
      </c>
      <c r="AX1381" s="16">
        <f>AX1372*Settings!$C$13*$D1381</f>
        <v/>
      </c>
      <c r="AY1381" s="16">
        <f>AY1372*Settings!$C$13*$D1381</f>
        <v/>
      </c>
    </row>
    <row r="1382" hidden="1" outlineLevel="2">
      <c r="A1382" s="14" t="inlineStr">
        <is>
          <t>co2</t>
        </is>
      </c>
      <c r="B1382" s="14" t="inlineStr">
        <is>
          <t>nga</t>
        </is>
      </c>
      <c r="C1382" s="14" t="inlineStr">
        <is>
          <t>res</t>
        </is>
      </c>
      <c r="D1382" s="36">
        <f>INDEX(Inputs!$W$5:$W$132,MATCH($B1382&amp;"|"&amp;$C1382,Inputs!$A$5:$A$132,0))</f>
        <v/>
      </c>
      <c r="E1382" s="35" t="n"/>
      <c r="F1382" s="35" t="n"/>
      <c r="G1382" s="35" t="n"/>
      <c r="H1382" s="14">
        <f>INDEX(VarLab,MATCH($A1382,VarKey,0))&amp;INDEX(MemLab,MATCH($C1382&amp;"|"&amp;$B1382,MemKey,0))</f>
        <v/>
      </c>
      <c r="I1382" s="14">
        <f>INDEX(VarUnit,MATCH($A1382,VarKey,0))</f>
        <v/>
      </c>
      <c r="J1382" s="14">
        <f>INDEX(VarSrc,MATCH($A1382,VarKey,0))</f>
        <v/>
      </c>
      <c r="K1382" s="11">
        <f>CodePrefix&amp;$A1382&amp;IF($C1382="","","."&amp;$C1382&amp;"."&amp;$B1382)&amp;INDEX(VarEnd,MATCH($A1382,VarKey,0))&amp;K$5</f>
        <v/>
      </c>
      <c r="L1382" s="15">
        <f>L1373*Settings!$C$13*$D1382</f>
        <v/>
      </c>
      <c r="M1382" s="16">
        <f>M1373*Settings!$C$13*$D1382</f>
        <v/>
      </c>
      <c r="N1382" s="16">
        <f>N1373*Settings!$C$13*$D1382</f>
        <v/>
      </c>
      <c r="O1382" s="16">
        <f>O1373*Settings!$C$13*$D1382</f>
        <v/>
      </c>
      <c r="P1382" s="16">
        <f>P1373*Settings!$C$13*$D1382</f>
        <v/>
      </c>
      <c r="Q1382" s="16">
        <f>Q1373*Settings!$C$13*$D1382</f>
        <v/>
      </c>
      <c r="R1382" s="16">
        <f>R1373*Settings!$C$13*$D1382</f>
        <v/>
      </c>
      <c r="S1382" s="16">
        <f>S1373*Settings!$C$13*$D1382</f>
        <v/>
      </c>
      <c r="T1382" s="16">
        <f>T1373*Settings!$C$13*$D1382</f>
        <v/>
      </c>
      <c r="U1382" s="16">
        <f>U1373*Settings!$C$13*$D1382</f>
        <v/>
      </c>
      <c r="V1382" s="16">
        <f>V1373*Settings!$C$13*$D1382</f>
        <v/>
      </c>
      <c r="W1382" s="16">
        <f>W1373*Settings!$C$13*$D1382</f>
        <v/>
      </c>
      <c r="X1382" s="16">
        <f>X1373*Settings!$C$13*$D1382</f>
        <v/>
      </c>
      <c r="Y1382" s="16">
        <f>Y1373*Settings!$C$13*$D1382</f>
        <v/>
      </c>
      <c r="Z1382" s="16">
        <f>Z1373*Settings!$C$13*$D1382</f>
        <v/>
      </c>
      <c r="AA1382" s="16">
        <f>AA1373*Settings!$C$13*$D1382</f>
        <v/>
      </c>
      <c r="AB1382" s="16">
        <f>AB1373*Settings!$C$13*$D1382</f>
        <v/>
      </c>
      <c r="AC1382" s="16">
        <f>AC1373*Settings!$C$13*$D1382</f>
        <v/>
      </c>
      <c r="AD1382" s="16">
        <f>AD1373*Settings!$C$13*$D1382</f>
        <v/>
      </c>
      <c r="AF1382" s="11">
        <f>CodePrefix&amp;$A1382&amp;IF($C1382="","","."&amp;$C1382&amp;"."&amp;$B1382)&amp;INDEX(VarEnd,MATCH($A1382,VarKey,0))&amp;AF$5</f>
        <v/>
      </c>
      <c r="AG1382" s="15">
        <f>AG1373*Settings!$C$13*$D1382</f>
        <v/>
      </c>
      <c r="AH1382" s="16">
        <f>AH1373*Settings!$C$13*$D1382</f>
        <v/>
      </c>
      <c r="AI1382" s="16">
        <f>AI1373*Settings!$C$13*$D1382</f>
        <v/>
      </c>
      <c r="AJ1382" s="16">
        <f>AJ1373*Settings!$C$13*$D1382</f>
        <v/>
      </c>
      <c r="AK1382" s="16">
        <f>AK1373*Settings!$C$13*$D1382</f>
        <v/>
      </c>
      <c r="AL1382" s="16">
        <f>AL1373*Settings!$C$13*$D1382</f>
        <v/>
      </c>
      <c r="AM1382" s="16">
        <f>AM1373*Settings!$C$13*$D1382</f>
        <v/>
      </c>
      <c r="AN1382" s="16">
        <f>AN1373*Settings!$C$13*$D1382</f>
        <v/>
      </c>
      <c r="AO1382" s="16">
        <f>AO1373*Settings!$C$13*$D1382</f>
        <v/>
      </c>
      <c r="AP1382" s="16">
        <f>AP1373*Settings!$C$13*$D1382</f>
        <v/>
      </c>
      <c r="AQ1382" s="16">
        <f>AQ1373*Settings!$C$13*$D1382</f>
        <v/>
      </c>
      <c r="AR1382" s="16">
        <f>AR1373*Settings!$C$13*$D1382</f>
        <v/>
      </c>
      <c r="AS1382" s="16">
        <f>AS1373*Settings!$C$13*$D1382</f>
        <v/>
      </c>
      <c r="AT1382" s="16">
        <f>AT1373*Settings!$C$13*$D1382</f>
        <v/>
      </c>
      <c r="AU1382" s="16">
        <f>AU1373*Settings!$C$13*$D1382</f>
        <v/>
      </c>
      <c r="AV1382" s="16">
        <f>AV1373*Settings!$C$13*$D1382</f>
        <v/>
      </c>
      <c r="AW1382" s="16">
        <f>AW1373*Settings!$C$13*$D1382</f>
        <v/>
      </c>
      <c r="AX1382" s="16">
        <f>AX1373*Settings!$C$13*$D1382</f>
        <v/>
      </c>
      <c r="AY1382" s="16">
        <f>AY1373*Settings!$C$13*$D1382</f>
        <v/>
      </c>
    </row>
    <row r="1383" hidden="1" outlineLevel="2">
      <c r="A1383" s="14" t="inlineStr">
        <is>
          <t>co2</t>
        </is>
      </c>
      <c r="B1383" s="14" t="inlineStr">
        <is>
          <t>gso</t>
        </is>
      </c>
      <c r="C1383" s="14" t="inlineStr">
        <is>
          <t>res</t>
        </is>
      </c>
      <c r="D1383" s="36">
        <f>INDEX(Inputs!$W$5:$W$132,MATCH($B1383&amp;"|"&amp;$C1383,Inputs!$A$5:$A$132,0))</f>
        <v/>
      </c>
      <c r="E1383" s="35" t="n"/>
      <c r="F1383" s="35" t="n"/>
      <c r="G1383" s="35" t="n"/>
      <c r="H1383" s="14">
        <f>INDEX(VarLab,MATCH($A1383,VarKey,0))&amp;INDEX(MemLab,MATCH($C1383&amp;"|"&amp;$B1383,MemKey,0))</f>
        <v/>
      </c>
      <c r="I1383" s="14">
        <f>INDEX(VarUnit,MATCH($A1383,VarKey,0))</f>
        <v/>
      </c>
      <c r="J1383" s="14">
        <f>INDEX(VarSrc,MATCH($A1383,VarKey,0))</f>
        <v/>
      </c>
      <c r="K1383" s="11">
        <f>CodePrefix&amp;$A1383&amp;IF($C1383="","","."&amp;$C1383&amp;"."&amp;$B1383)&amp;INDEX(VarEnd,MATCH($A1383,VarKey,0))&amp;K$5</f>
        <v/>
      </c>
      <c r="L1383" s="15">
        <f>L1374*Settings!$C$13*$D1383</f>
        <v/>
      </c>
      <c r="M1383" s="16">
        <f>M1374*Settings!$C$13*$D1383</f>
        <v/>
      </c>
      <c r="N1383" s="16">
        <f>N1374*Settings!$C$13*$D1383</f>
        <v/>
      </c>
      <c r="O1383" s="16">
        <f>O1374*Settings!$C$13*$D1383</f>
        <v/>
      </c>
      <c r="P1383" s="16">
        <f>P1374*Settings!$C$13*$D1383</f>
        <v/>
      </c>
      <c r="Q1383" s="16">
        <f>Q1374*Settings!$C$13*$D1383</f>
        <v/>
      </c>
      <c r="R1383" s="16">
        <f>R1374*Settings!$C$13*$D1383</f>
        <v/>
      </c>
      <c r="S1383" s="16">
        <f>S1374*Settings!$C$13*$D1383</f>
        <v/>
      </c>
      <c r="T1383" s="16">
        <f>T1374*Settings!$C$13*$D1383</f>
        <v/>
      </c>
      <c r="U1383" s="16">
        <f>U1374*Settings!$C$13*$D1383</f>
        <v/>
      </c>
      <c r="V1383" s="16">
        <f>V1374*Settings!$C$13*$D1383</f>
        <v/>
      </c>
      <c r="W1383" s="16">
        <f>W1374*Settings!$C$13*$D1383</f>
        <v/>
      </c>
      <c r="X1383" s="16">
        <f>X1374*Settings!$C$13*$D1383</f>
        <v/>
      </c>
      <c r="Y1383" s="16">
        <f>Y1374*Settings!$C$13*$D1383</f>
        <v/>
      </c>
      <c r="Z1383" s="16">
        <f>Z1374*Settings!$C$13*$D1383</f>
        <v/>
      </c>
      <c r="AA1383" s="16">
        <f>AA1374*Settings!$C$13*$D1383</f>
        <v/>
      </c>
      <c r="AB1383" s="16">
        <f>AB1374*Settings!$C$13*$D1383</f>
        <v/>
      </c>
      <c r="AC1383" s="16">
        <f>AC1374*Settings!$C$13*$D1383</f>
        <v/>
      </c>
      <c r="AD1383" s="16">
        <f>AD1374*Settings!$C$13*$D1383</f>
        <v/>
      </c>
      <c r="AF1383" s="11">
        <f>CodePrefix&amp;$A1383&amp;IF($C1383="","","."&amp;$C1383&amp;"."&amp;$B1383)&amp;INDEX(VarEnd,MATCH($A1383,VarKey,0))&amp;AF$5</f>
        <v/>
      </c>
      <c r="AG1383" s="15">
        <f>AG1374*Settings!$C$13*$D1383</f>
        <v/>
      </c>
      <c r="AH1383" s="16">
        <f>AH1374*Settings!$C$13*$D1383</f>
        <v/>
      </c>
      <c r="AI1383" s="16">
        <f>AI1374*Settings!$C$13*$D1383</f>
        <v/>
      </c>
      <c r="AJ1383" s="16">
        <f>AJ1374*Settings!$C$13*$D1383</f>
        <v/>
      </c>
      <c r="AK1383" s="16">
        <f>AK1374*Settings!$C$13*$D1383</f>
        <v/>
      </c>
      <c r="AL1383" s="16">
        <f>AL1374*Settings!$C$13*$D1383</f>
        <v/>
      </c>
      <c r="AM1383" s="16">
        <f>AM1374*Settings!$C$13*$D1383</f>
        <v/>
      </c>
      <c r="AN1383" s="16">
        <f>AN1374*Settings!$C$13*$D1383</f>
        <v/>
      </c>
      <c r="AO1383" s="16">
        <f>AO1374*Settings!$C$13*$D1383</f>
        <v/>
      </c>
      <c r="AP1383" s="16">
        <f>AP1374*Settings!$C$13*$D1383</f>
        <v/>
      </c>
      <c r="AQ1383" s="16">
        <f>AQ1374*Settings!$C$13*$D1383</f>
        <v/>
      </c>
      <c r="AR1383" s="16">
        <f>AR1374*Settings!$C$13*$D1383</f>
        <v/>
      </c>
      <c r="AS1383" s="16">
        <f>AS1374*Settings!$C$13*$D1383</f>
        <v/>
      </c>
      <c r="AT1383" s="16">
        <f>AT1374*Settings!$C$13*$D1383</f>
        <v/>
      </c>
      <c r="AU1383" s="16">
        <f>AU1374*Settings!$C$13*$D1383</f>
        <v/>
      </c>
      <c r="AV1383" s="16">
        <f>AV1374*Settings!$C$13*$D1383</f>
        <v/>
      </c>
      <c r="AW1383" s="16">
        <f>AW1374*Settings!$C$13*$D1383</f>
        <v/>
      </c>
      <c r="AX1383" s="16">
        <f>AX1374*Settings!$C$13*$D1383</f>
        <v/>
      </c>
      <c r="AY1383" s="16">
        <f>AY1374*Settings!$C$13*$D1383</f>
        <v/>
      </c>
    </row>
    <row r="1384" hidden="1" outlineLevel="2">
      <c r="A1384" s="14" t="inlineStr">
        <is>
          <t>co2</t>
        </is>
      </c>
      <c r="B1384" s="14" t="inlineStr">
        <is>
          <t>die</t>
        </is>
      </c>
      <c r="C1384" s="14" t="inlineStr">
        <is>
          <t>res</t>
        </is>
      </c>
      <c r="D1384" s="36">
        <f>INDEX(Inputs!$W$5:$W$132,MATCH($B1384&amp;"|"&amp;$C1384,Inputs!$A$5:$A$132,0))</f>
        <v/>
      </c>
      <c r="E1384" s="35" t="n"/>
      <c r="F1384" s="35" t="n"/>
      <c r="G1384" s="35" t="n"/>
      <c r="H1384" s="14">
        <f>INDEX(VarLab,MATCH($A1384,VarKey,0))&amp;INDEX(MemLab,MATCH($C1384&amp;"|"&amp;$B1384,MemKey,0))</f>
        <v/>
      </c>
      <c r="I1384" s="14">
        <f>INDEX(VarUnit,MATCH($A1384,VarKey,0))</f>
        <v/>
      </c>
      <c r="J1384" s="14">
        <f>INDEX(VarSrc,MATCH($A1384,VarKey,0))</f>
        <v/>
      </c>
      <c r="K1384" s="11">
        <f>CodePrefix&amp;$A1384&amp;IF($C1384="","","."&amp;$C1384&amp;"."&amp;$B1384)&amp;INDEX(VarEnd,MATCH($A1384,VarKey,0))&amp;K$5</f>
        <v/>
      </c>
      <c r="L1384" s="15">
        <f>L1375*Settings!$C$13*$D1384</f>
        <v/>
      </c>
      <c r="M1384" s="16">
        <f>M1375*Settings!$C$13*$D1384</f>
        <v/>
      </c>
      <c r="N1384" s="16">
        <f>N1375*Settings!$C$13*$D1384</f>
        <v/>
      </c>
      <c r="O1384" s="16">
        <f>O1375*Settings!$C$13*$D1384</f>
        <v/>
      </c>
      <c r="P1384" s="16">
        <f>P1375*Settings!$C$13*$D1384</f>
        <v/>
      </c>
      <c r="Q1384" s="16">
        <f>Q1375*Settings!$C$13*$D1384</f>
        <v/>
      </c>
      <c r="R1384" s="16">
        <f>R1375*Settings!$C$13*$D1384</f>
        <v/>
      </c>
      <c r="S1384" s="16">
        <f>S1375*Settings!$C$13*$D1384</f>
        <v/>
      </c>
      <c r="T1384" s="16">
        <f>T1375*Settings!$C$13*$D1384</f>
        <v/>
      </c>
      <c r="U1384" s="16">
        <f>U1375*Settings!$C$13*$D1384</f>
        <v/>
      </c>
      <c r="V1384" s="16">
        <f>V1375*Settings!$C$13*$D1384</f>
        <v/>
      </c>
      <c r="W1384" s="16">
        <f>W1375*Settings!$C$13*$D1384</f>
        <v/>
      </c>
      <c r="X1384" s="16">
        <f>X1375*Settings!$C$13*$D1384</f>
        <v/>
      </c>
      <c r="Y1384" s="16">
        <f>Y1375*Settings!$C$13*$D1384</f>
        <v/>
      </c>
      <c r="Z1384" s="16">
        <f>Z1375*Settings!$C$13*$D1384</f>
        <v/>
      </c>
      <c r="AA1384" s="16">
        <f>AA1375*Settings!$C$13*$D1384</f>
        <v/>
      </c>
      <c r="AB1384" s="16">
        <f>AB1375*Settings!$C$13*$D1384</f>
        <v/>
      </c>
      <c r="AC1384" s="16">
        <f>AC1375*Settings!$C$13*$D1384</f>
        <v/>
      </c>
      <c r="AD1384" s="16">
        <f>AD1375*Settings!$C$13*$D1384</f>
        <v/>
      </c>
      <c r="AF1384" s="11">
        <f>CodePrefix&amp;$A1384&amp;IF($C1384="","","."&amp;$C1384&amp;"."&amp;$B1384)&amp;INDEX(VarEnd,MATCH($A1384,VarKey,0))&amp;AF$5</f>
        <v/>
      </c>
      <c r="AG1384" s="15">
        <f>AG1375*Settings!$C$13*$D1384</f>
        <v/>
      </c>
      <c r="AH1384" s="16">
        <f>AH1375*Settings!$C$13*$D1384</f>
        <v/>
      </c>
      <c r="AI1384" s="16">
        <f>AI1375*Settings!$C$13*$D1384</f>
        <v/>
      </c>
      <c r="AJ1384" s="16">
        <f>AJ1375*Settings!$C$13*$D1384</f>
        <v/>
      </c>
      <c r="AK1384" s="16">
        <f>AK1375*Settings!$C$13*$D1384</f>
        <v/>
      </c>
      <c r="AL1384" s="16">
        <f>AL1375*Settings!$C$13*$D1384</f>
        <v/>
      </c>
      <c r="AM1384" s="16">
        <f>AM1375*Settings!$C$13*$D1384</f>
        <v/>
      </c>
      <c r="AN1384" s="16">
        <f>AN1375*Settings!$C$13*$D1384</f>
        <v/>
      </c>
      <c r="AO1384" s="16">
        <f>AO1375*Settings!$C$13*$D1384</f>
        <v/>
      </c>
      <c r="AP1384" s="16">
        <f>AP1375*Settings!$C$13*$D1384</f>
        <v/>
      </c>
      <c r="AQ1384" s="16">
        <f>AQ1375*Settings!$C$13*$D1384</f>
        <v/>
      </c>
      <c r="AR1384" s="16">
        <f>AR1375*Settings!$C$13*$D1384</f>
        <v/>
      </c>
      <c r="AS1384" s="16">
        <f>AS1375*Settings!$C$13*$D1384</f>
        <v/>
      </c>
      <c r="AT1384" s="16">
        <f>AT1375*Settings!$C$13*$D1384</f>
        <v/>
      </c>
      <c r="AU1384" s="16">
        <f>AU1375*Settings!$C$13*$D1384</f>
        <v/>
      </c>
      <c r="AV1384" s="16">
        <f>AV1375*Settings!$C$13*$D1384</f>
        <v/>
      </c>
      <c r="AW1384" s="16">
        <f>AW1375*Settings!$C$13*$D1384</f>
        <v/>
      </c>
      <c r="AX1384" s="16">
        <f>AX1375*Settings!$C$13*$D1384</f>
        <v/>
      </c>
      <c r="AY1384" s="16">
        <f>AY1375*Settings!$C$13*$D1384</f>
        <v/>
      </c>
    </row>
    <row r="1385" hidden="1" outlineLevel="2">
      <c r="A1385" s="14" t="inlineStr">
        <is>
          <t>co2</t>
        </is>
      </c>
      <c r="B1385" s="14" t="inlineStr">
        <is>
          <t>lpg</t>
        </is>
      </c>
      <c r="C1385" s="14" t="inlineStr">
        <is>
          <t>res</t>
        </is>
      </c>
      <c r="D1385" s="36">
        <f>INDEX(Inputs!$W$5:$W$132,MATCH($B1385&amp;"|"&amp;$C1385,Inputs!$A$5:$A$132,0))</f>
        <v/>
      </c>
      <c r="E1385" s="35" t="n"/>
      <c r="F1385" s="35" t="n"/>
      <c r="G1385" s="35" t="n"/>
      <c r="H1385" s="14">
        <f>INDEX(VarLab,MATCH($A1385,VarKey,0))&amp;INDEX(MemLab,MATCH($C1385&amp;"|"&amp;$B1385,MemKey,0))</f>
        <v/>
      </c>
      <c r="I1385" s="14">
        <f>INDEX(VarUnit,MATCH($A1385,VarKey,0))</f>
        <v/>
      </c>
      <c r="J1385" s="14">
        <f>INDEX(VarSrc,MATCH($A1385,VarKey,0))</f>
        <v/>
      </c>
      <c r="K1385" s="11">
        <f>CodePrefix&amp;$A1385&amp;IF($C1385="","","."&amp;$C1385&amp;"."&amp;$B1385)&amp;INDEX(VarEnd,MATCH($A1385,VarKey,0))&amp;K$5</f>
        <v/>
      </c>
      <c r="L1385" s="15">
        <f>L1376*Settings!$C$13*$D1385</f>
        <v/>
      </c>
      <c r="M1385" s="16">
        <f>M1376*Settings!$C$13*$D1385</f>
        <v/>
      </c>
      <c r="N1385" s="16">
        <f>N1376*Settings!$C$13*$D1385</f>
        <v/>
      </c>
      <c r="O1385" s="16">
        <f>O1376*Settings!$C$13*$D1385</f>
        <v/>
      </c>
      <c r="P1385" s="16">
        <f>P1376*Settings!$C$13*$D1385</f>
        <v/>
      </c>
      <c r="Q1385" s="16">
        <f>Q1376*Settings!$C$13*$D1385</f>
        <v/>
      </c>
      <c r="R1385" s="16">
        <f>R1376*Settings!$C$13*$D1385</f>
        <v/>
      </c>
      <c r="S1385" s="16">
        <f>S1376*Settings!$C$13*$D1385</f>
        <v/>
      </c>
      <c r="T1385" s="16">
        <f>T1376*Settings!$C$13*$D1385</f>
        <v/>
      </c>
      <c r="U1385" s="16">
        <f>U1376*Settings!$C$13*$D1385</f>
        <v/>
      </c>
      <c r="V1385" s="16">
        <f>V1376*Settings!$C$13*$D1385</f>
        <v/>
      </c>
      <c r="W1385" s="16">
        <f>W1376*Settings!$C$13*$D1385</f>
        <v/>
      </c>
      <c r="X1385" s="16">
        <f>X1376*Settings!$C$13*$D1385</f>
        <v/>
      </c>
      <c r="Y1385" s="16">
        <f>Y1376*Settings!$C$13*$D1385</f>
        <v/>
      </c>
      <c r="Z1385" s="16">
        <f>Z1376*Settings!$C$13*$D1385</f>
        <v/>
      </c>
      <c r="AA1385" s="16">
        <f>AA1376*Settings!$C$13*$D1385</f>
        <v/>
      </c>
      <c r="AB1385" s="16">
        <f>AB1376*Settings!$C$13*$D1385</f>
        <v/>
      </c>
      <c r="AC1385" s="16">
        <f>AC1376*Settings!$C$13*$D1385</f>
        <v/>
      </c>
      <c r="AD1385" s="16">
        <f>AD1376*Settings!$C$13*$D1385</f>
        <v/>
      </c>
      <c r="AF1385" s="11">
        <f>CodePrefix&amp;$A1385&amp;IF($C1385="","","."&amp;$C1385&amp;"."&amp;$B1385)&amp;INDEX(VarEnd,MATCH($A1385,VarKey,0))&amp;AF$5</f>
        <v/>
      </c>
      <c r="AG1385" s="15">
        <f>AG1376*Settings!$C$13*$D1385</f>
        <v/>
      </c>
      <c r="AH1385" s="16">
        <f>AH1376*Settings!$C$13*$D1385</f>
        <v/>
      </c>
      <c r="AI1385" s="16">
        <f>AI1376*Settings!$C$13*$D1385</f>
        <v/>
      </c>
      <c r="AJ1385" s="16">
        <f>AJ1376*Settings!$C$13*$D1385</f>
        <v/>
      </c>
      <c r="AK1385" s="16">
        <f>AK1376*Settings!$C$13*$D1385</f>
        <v/>
      </c>
      <c r="AL1385" s="16">
        <f>AL1376*Settings!$C$13*$D1385</f>
        <v/>
      </c>
      <c r="AM1385" s="16">
        <f>AM1376*Settings!$C$13*$D1385</f>
        <v/>
      </c>
      <c r="AN1385" s="16">
        <f>AN1376*Settings!$C$13*$D1385</f>
        <v/>
      </c>
      <c r="AO1385" s="16">
        <f>AO1376*Settings!$C$13*$D1385</f>
        <v/>
      </c>
      <c r="AP1385" s="16">
        <f>AP1376*Settings!$C$13*$D1385</f>
        <v/>
      </c>
      <c r="AQ1385" s="16">
        <f>AQ1376*Settings!$C$13*$D1385</f>
        <v/>
      </c>
      <c r="AR1385" s="16">
        <f>AR1376*Settings!$C$13*$D1385</f>
        <v/>
      </c>
      <c r="AS1385" s="16">
        <f>AS1376*Settings!$C$13*$D1385</f>
        <v/>
      </c>
      <c r="AT1385" s="16">
        <f>AT1376*Settings!$C$13*$D1385</f>
        <v/>
      </c>
      <c r="AU1385" s="16">
        <f>AU1376*Settings!$C$13*$D1385</f>
        <v/>
      </c>
      <c r="AV1385" s="16">
        <f>AV1376*Settings!$C$13*$D1385</f>
        <v/>
      </c>
      <c r="AW1385" s="16">
        <f>AW1376*Settings!$C$13*$D1385</f>
        <v/>
      </c>
      <c r="AX1385" s="16">
        <f>AX1376*Settings!$C$13*$D1385</f>
        <v/>
      </c>
      <c r="AY1385" s="16">
        <f>AY1376*Settings!$C$13*$D1385</f>
        <v/>
      </c>
    </row>
    <row r="1386" hidden="1" outlineLevel="2">
      <c r="A1386" s="14" t="inlineStr">
        <is>
          <t>co2</t>
        </is>
      </c>
      <c r="B1386" s="14" t="inlineStr">
        <is>
          <t>ker</t>
        </is>
      </c>
      <c r="C1386" s="14" t="inlineStr">
        <is>
          <t>res</t>
        </is>
      </c>
      <c r="D1386" s="36">
        <f>INDEX(Inputs!$W$5:$W$132,MATCH($B1386&amp;"|"&amp;$C1386,Inputs!$A$5:$A$132,0))</f>
        <v/>
      </c>
      <c r="E1386" s="35" t="n"/>
      <c r="F1386" s="35" t="n"/>
      <c r="G1386" s="35" t="n"/>
      <c r="H1386" s="14">
        <f>INDEX(VarLab,MATCH($A1386,VarKey,0))&amp;INDEX(MemLab,MATCH($C1386&amp;"|"&amp;$B1386,MemKey,0))</f>
        <v/>
      </c>
      <c r="I1386" s="14">
        <f>INDEX(VarUnit,MATCH($A1386,VarKey,0))</f>
        <v/>
      </c>
      <c r="J1386" s="14">
        <f>INDEX(VarSrc,MATCH($A1386,VarKey,0))</f>
        <v/>
      </c>
      <c r="K1386" s="11">
        <f>CodePrefix&amp;$A1386&amp;IF($C1386="","","."&amp;$C1386&amp;"."&amp;$B1386)&amp;INDEX(VarEnd,MATCH($A1386,VarKey,0))&amp;K$5</f>
        <v/>
      </c>
      <c r="L1386" s="15">
        <f>L1377*Settings!$C$13*$D1386</f>
        <v/>
      </c>
      <c r="M1386" s="16">
        <f>M1377*Settings!$C$13*$D1386</f>
        <v/>
      </c>
      <c r="N1386" s="16">
        <f>N1377*Settings!$C$13*$D1386</f>
        <v/>
      </c>
      <c r="O1386" s="16">
        <f>O1377*Settings!$C$13*$D1386</f>
        <v/>
      </c>
      <c r="P1386" s="16">
        <f>P1377*Settings!$C$13*$D1386</f>
        <v/>
      </c>
      <c r="Q1386" s="16">
        <f>Q1377*Settings!$C$13*$D1386</f>
        <v/>
      </c>
      <c r="R1386" s="16">
        <f>R1377*Settings!$C$13*$D1386</f>
        <v/>
      </c>
      <c r="S1386" s="16">
        <f>S1377*Settings!$C$13*$D1386</f>
        <v/>
      </c>
      <c r="T1386" s="16">
        <f>T1377*Settings!$C$13*$D1386</f>
        <v/>
      </c>
      <c r="U1386" s="16">
        <f>U1377*Settings!$C$13*$D1386</f>
        <v/>
      </c>
      <c r="V1386" s="16">
        <f>V1377*Settings!$C$13*$D1386</f>
        <v/>
      </c>
      <c r="W1386" s="16">
        <f>W1377*Settings!$C$13*$D1386</f>
        <v/>
      </c>
      <c r="X1386" s="16">
        <f>X1377*Settings!$C$13*$D1386</f>
        <v/>
      </c>
      <c r="Y1386" s="16">
        <f>Y1377*Settings!$C$13*$D1386</f>
        <v/>
      </c>
      <c r="Z1386" s="16">
        <f>Z1377*Settings!$C$13*$D1386</f>
        <v/>
      </c>
      <c r="AA1386" s="16">
        <f>AA1377*Settings!$C$13*$D1386</f>
        <v/>
      </c>
      <c r="AB1386" s="16">
        <f>AB1377*Settings!$C$13*$D1386</f>
        <v/>
      </c>
      <c r="AC1386" s="16">
        <f>AC1377*Settings!$C$13*$D1386</f>
        <v/>
      </c>
      <c r="AD1386" s="16">
        <f>AD1377*Settings!$C$13*$D1386</f>
        <v/>
      </c>
      <c r="AF1386" s="11">
        <f>CodePrefix&amp;$A1386&amp;IF($C1386="","","."&amp;$C1386&amp;"."&amp;$B1386)&amp;INDEX(VarEnd,MATCH($A1386,VarKey,0))&amp;AF$5</f>
        <v/>
      </c>
      <c r="AG1386" s="15">
        <f>AG1377*Settings!$C$13*$D1386</f>
        <v/>
      </c>
      <c r="AH1386" s="16">
        <f>AH1377*Settings!$C$13*$D1386</f>
        <v/>
      </c>
      <c r="AI1386" s="16">
        <f>AI1377*Settings!$C$13*$D1386</f>
        <v/>
      </c>
      <c r="AJ1386" s="16">
        <f>AJ1377*Settings!$C$13*$D1386</f>
        <v/>
      </c>
      <c r="AK1386" s="16">
        <f>AK1377*Settings!$C$13*$D1386</f>
        <v/>
      </c>
      <c r="AL1386" s="16">
        <f>AL1377*Settings!$C$13*$D1386</f>
        <v/>
      </c>
      <c r="AM1386" s="16">
        <f>AM1377*Settings!$C$13*$D1386</f>
        <v/>
      </c>
      <c r="AN1386" s="16">
        <f>AN1377*Settings!$C$13*$D1386</f>
        <v/>
      </c>
      <c r="AO1386" s="16">
        <f>AO1377*Settings!$C$13*$D1386</f>
        <v/>
      </c>
      <c r="AP1386" s="16">
        <f>AP1377*Settings!$C$13*$D1386</f>
        <v/>
      </c>
      <c r="AQ1386" s="16">
        <f>AQ1377*Settings!$C$13*$D1386</f>
        <v/>
      </c>
      <c r="AR1386" s="16">
        <f>AR1377*Settings!$C$13*$D1386</f>
        <v/>
      </c>
      <c r="AS1386" s="16">
        <f>AS1377*Settings!$C$13*$D1386</f>
        <v/>
      </c>
      <c r="AT1386" s="16">
        <f>AT1377*Settings!$C$13*$D1386</f>
        <v/>
      </c>
      <c r="AU1386" s="16">
        <f>AU1377*Settings!$C$13*$D1386</f>
        <v/>
      </c>
      <c r="AV1386" s="16">
        <f>AV1377*Settings!$C$13*$D1386</f>
        <v/>
      </c>
      <c r="AW1386" s="16">
        <f>AW1377*Settings!$C$13*$D1386</f>
        <v/>
      </c>
      <c r="AX1386" s="16">
        <f>AX1377*Settings!$C$13*$D1386</f>
        <v/>
      </c>
      <c r="AY1386" s="16">
        <f>AY1377*Settings!$C$13*$D1386</f>
        <v/>
      </c>
    </row>
    <row r="1387" hidden="1" outlineLevel="2">
      <c r="A1387" s="14" t="inlineStr">
        <is>
          <t>co2</t>
        </is>
      </c>
      <c r="B1387" s="14" t="inlineStr">
        <is>
          <t>oop</t>
        </is>
      </c>
      <c r="C1387" s="14" t="inlineStr">
        <is>
          <t>res</t>
        </is>
      </c>
      <c r="D1387" s="36">
        <f>INDEX(Inputs!$W$5:$W$132,MATCH($B1387&amp;"|"&amp;$C1387,Inputs!$A$5:$A$132,0))</f>
        <v/>
      </c>
      <c r="E1387" s="35" t="n"/>
      <c r="F1387" s="35" t="n"/>
      <c r="G1387" s="35" t="n"/>
      <c r="H1387" s="14">
        <f>INDEX(VarLab,MATCH($A1387,VarKey,0))&amp;INDEX(MemLab,MATCH($C1387&amp;"|"&amp;$B1387,MemKey,0))</f>
        <v/>
      </c>
      <c r="I1387" s="14">
        <f>INDEX(VarUnit,MATCH($A1387,VarKey,0))</f>
        <v/>
      </c>
      <c r="J1387" s="14">
        <f>INDEX(VarSrc,MATCH($A1387,VarKey,0))</f>
        <v/>
      </c>
      <c r="K1387" s="11">
        <f>CodePrefix&amp;$A1387&amp;IF($C1387="","","."&amp;$C1387&amp;"."&amp;$B1387)&amp;INDEX(VarEnd,MATCH($A1387,VarKey,0))&amp;K$5</f>
        <v/>
      </c>
      <c r="L1387" s="15">
        <f>L1378*Settings!$C$13*$D1387</f>
        <v/>
      </c>
      <c r="M1387" s="16">
        <f>M1378*Settings!$C$13*$D1387</f>
        <v/>
      </c>
      <c r="N1387" s="16">
        <f>N1378*Settings!$C$13*$D1387</f>
        <v/>
      </c>
      <c r="O1387" s="16">
        <f>O1378*Settings!$C$13*$D1387</f>
        <v/>
      </c>
      <c r="P1387" s="16">
        <f>P1378*Settings!$C$13*$D1387</f>
        <v/>
      </c>
      <c r="Q1387" s="16">
        <f>Q1378*Settings!$C$13*$D1387</f>
        <v/>
      </c>
      <c r="R1387" s="16">
        <f>R1378*Settings!$C$13*$D1387</f>
        <v/>
      </c>
      <c r="S1387" s="16">
        <f>S1378*Settings!$C$13*$D1387</f>
        <v/>
      </c>
      <c r="T1387" s="16">
        <f>T1378*Settings!$C$13*$D1387</f>
        <v/>
      </c>
      <c r="U1387" s="16">
        <f>U1378*Settings!$C$13*$D1387</f>
        <v/>
      </c>
      <c r="V1387" s="16">
        <f>V1378*Settings!$C$13*$D1387</f>
        <v/>
      </c>
      <c r="W1387" s="16">
        <f>W1378*Settings!$C$13*$D1387</f>
        <v/>
      </c>
      <c r="X1387" s="16">
        <f>X1378*Settings!$C$13*$D1387</f>
        <v/>
      </c>
      <c r="Y1387" s="16">
        <f>Y1378*Settings!$C$13*$D1387</f>
        <v/>
      </c>
      <c r="Z1387" s="16">
        <f>Z1378*Settings!$C$13*$D1387</f>
        <v/>
      </c>
      <c r="AA1387" s="16">
        <f>AA1378*Settings!$C$13*$D1387</f>
        <v/>
      </c>
      <c r="AB1387" s="16">
        <f>AB1378*Settings!$C$13*$D1387</f>
        <v/>
      </c>
      <c r="AC1387" s="16">
        <f>AC1378*Settings!$C$13*$D1387</f>
        <v/>
      </c>
      <c r="AD1387" s="16">
        <f>AD1378*Settings!$C$13*$D1387</f>
        <v/>
      </c>
      <c r="AF1387" s="11">
        <f>CodePrefix&amp;$A1387&amp;IF($C1387="","","."&amp;$C1387&amp;"."&amp;$B1387)&amp;INDEX(VarEnd,MATCH($A1387,VarKey,0))&amp;AF$5</f>
        <v/>
      </c>
      <c r="AG1387" s="15">
        <f>AG1378*Settings!$C$13*$D1387</f>
        <v/>
      </c>
      <c r="AH1387" s="16">
        <f>AH1378*Settings!$C$13*$D1387</f>
        <v/>
      </c>
      <c r="AI1387" s="16">
        <f>AI1378*Settings!$C$13*$D1387</f>
        <v/>
      </c>
      <c r="AJ1387" s="16">
        <f>AJ1378*Settings!$C$13*$D1387</f>
        <v/>
      </c>
      <c r="AK1387" s="16">
        <f>AK1378*Settings!$C$13*$D1387</f>
        <v/>
      </c>
      <c r="AL1387" s="16">
        <f>AL1378*Settings!$C$13*$D1387</f>
        <v/>
      </c>
      <c r="AM1387" s="16">
        <f>AM1378*Settings!$C$13*$D1387</f>
        <v/>
      </c>
      <c r="AN1387" s="16">
        <f>AN1378*Settings!$C$13*$D1387</f>
        <v/>
      </c>
      <c r="AO1387" s="16">
        <f>AO1378*Settings!$C$13*$D1387</f>
        <v/>
      </c>
      <c r="AP1387" s="16">
        <f>AP1378*Settings!$C$13*$D1387</f>
        <v/>
      </c>
      <c r="AQ1387" s="16">
        <f>AQ1378*Settings!$C$13*$D1387</f>
        <v/>
      </c>
      <c r="AR1387" s="16">
        <f>AR1378*Settings!$C$13*$D1387</f>
        <v/>
      </c>
      <c r="AS1387" s="16">
        <f>AS1378*Settings!$C$13*$D1387</f>
        <v/>
      </c>
      <c r="AT1387" s="16">
        <f>AT1378*Settings!$C$13*$D1387</f>
        <v/>
      </c>
      <c r="AU1387" s="16">
        <f>AU1378*Settings!$C$13*$D1387</f>
        <v/>
      </c>
      <c r="AV1387" s="16">
        <f>AV1378*Settings!$C$13*$D1387</f>
        <v/>
      </c>
      <c r="AW1387" s="16">
        <f>AW1378*Settings!$C$13*$D1387</f>
        <v/>
      </c>
      <c r="AX1387" s="16">
        <f>AX1378*Settings!$C$13*$D1387</f>
        <v/>
      </c>
      <c r="AY1387" s="16">
        <f>AY1378*Settings!$C$13*$D1387</f>
        <v/>
      </c>
    </row>
    <row r="1388" hidden="1" outlineLevel="2">
      <c r="A1388" s="14" t="inlineStr">
        <is>
          <t>co2</t>
        </is>
      </c>
      <c r="B1388" s="14" t="inlineStr">
        <is>
          <t>bio</t>
        </is>
      </c>
      <c r="C1388" s="14" t="inlineStr">
        <is>
          <t>res</t>
        </is>
      </c>
      <c r="D1388" s="36">
        <f>INDEX(Inputs!$W$5:$W$132,MATCH($B1388&amp;"|"&amp;$C1388,Inputs!$A$5:$A$132,0))</f>
        <v/>
      </c>
      <c r="E1388" s="35" t="n"/>
      <c r="F1388" s="35" t="n"/>
      <c r="G1388" s="35" t="n"/>
      <c r="H1388" s="14">
        <f>INDEX(VarLab,MATCH($A1388,VarKey,0))&amp;INDEX(MemLab,MATCH($C1388&amp;"|"&amp;$B1388,MemKey,0))</f>
        <v/>
      </c>
      <c r="I1388" s="14">
        <f>INDEX(VarUnit,MATCH($A1388,VarKey,0))</f>
        <v/>
      </c>
      <c r="J1388" s="14">
        <f>INDEX(VarSrc,MATCH($A1388,VarKey,0))</f>
        <v/>
      </c>
      <c r="K1388" s="11">
        <f>CodePrefix&amp;$A1388&amp;IF($C1388="","","."&amp;$C1388&amp;"."&amp;$B1388)&amp;INDEX(VarEnd,MATCH($A1388,VarKey,0))&amp;K$5</f>
        <v/>
      </c>
      <c r="L1388" s="15">
        <f>L1379*Settings!$C$13*$D1388</f>
        <v/>
      </c>
      <c r="M1388" s="16">
        <f>M1379*Settings!$C$13*$D1388</f>
        <v/>
      </c>
      <c r="N1388" s="16">
        <f>N1379*Settings!$C$13*$D1388</f>
        <v/>
      </c>
      <c r="O1388" s="16">
        <f>O1379*Settings!$C$13*$D1388</f>
        <v/>
      </c>
      <c r="P1388" s="16">
        <f>P1379*Settings!$C$13*$D1388</f>
        <v/>
      </c>
      <c r="Q1388" s="16">
        <f>Q1379*Settings!$C$13*$D1388</f>
        <v/>
      </c>
      <c r="R1388" s="16">
        <f>R1379*Settings!$C$13*$D1388</f>
        <v/>
      </c>
      <c r="S1388" s="16">
        <f>S1379*Settings!$C$13*$D1388</f>
        <v/>
      </c>
      <c r="T1388" s="16">
        <f>T1379*Settings!$C$13*$D1388</f>
        <v/>
      </c>
      <c r="U1388" s="16">
        <f>U1379*Settings!$C$13*$D1388</f>
        <v/>
      </c>
      <c r="V1388" s="16">
        <f>V1379*Settings!$C$13*$D1388</f>
        <v/>
      </c>
      <c r="W1388" s="16">
        <f>W1379*Settings!$C$13*$D1388</f>
        <v/>
      </c>
      <c r="X1388" s="16">
        <f>X1379*Settings!$C$13*$D1388</f>
        <v/>
      </c>
      <c r="Y1388" s="16">
        <f>Y1379*Settings!$C$13*$D1388</f>
        <v/>
      </c>
      <c r="Z1388" s="16">
        <f>Z1379*Settings!$C$13*$D1388</f>
        <v/>
      </c>
      <c r="AA1388" s="16">
        <f>AA1379*Settings!$C$13*$D1388</f>
        <v/>
      </c>
      <c r="AB1388" s="16">
        <f>AB1379*Settings!$C$13*$D1388</f>
        <v/>
      </c>
      <c r="AC1388" s="16">
        <f>AC1379*Settings!$C$13*$D1388</f>
        <v/>
      </c>
      <c r="AD1388" s="16">
        <f>AD1379*Settings!$C$13*$D1388</f>
        <v/>
      </c>
      <c r="AF1388" s="11">
        <f>CodePrefix&amp;$A1388&amp;IF($C1388="","","."&amp;$C1388&amp;"."&amp;$B1388)&amp;INDEX(VarEnd,MATCH($A1388,VarKey,0))&amp;AF$5</f>
        <v/>
      </c>
      <c r="AG1388" s="15">
        <f>AG1379*Settings!$C$13*$D1388</f>
        <v/>
      </c>
      <c r="AH1388" s="16">
        <f>AH1379*Settings!$C$13*$D1388</f>
        <v/>
      </c>
      <c r="AI1388" s="16">
        <f>AI1379*Settings!$C$13*$D1388</f>
        <v/>
      </c>
      <c r="AJ1388" s="16">
        <f>AJ1379*Settings!$C$13*$D1388</f>
        <v/>
      </c>
      <c r="AK1388" s="16">
        <f>AK1379*Settings!$C$13*$D1388</f>
        <v/>
      </c>
      <c r="AL1388" s="16">
        <f>AL1379*Settings!$C$13*$D1388</f>
        <v/>
      </c>
      <c r="AM1388" s="16">
        <f>AM1379*Settings!$C$13*$D1388</f>
        <v/>
      </c>
      <c r="AN1388" s="16">
        <f>AN1379*Settings!$C$13*$D1388</f>
        <v/>
      </c>
      <c r="AO1388" s="16">
        <f>AO1379*Settings!$C$13*$D1388</f>
        <v/>
      </c>
      <c r="AP1388" s="16">
        <f>AP1379*Settings!$C$13*$D1388</f>
        <v/>
      </c>
      <c r="AQ1388" s="16">
        <f>AQ1379*Settings!$C$13*$D1388</f>
        <v/>
      </c>
      <c r="AR1388" s="16">
        <f>AR1379*Settings!$C$13*$D1388</f>
        <v/>
      </c>
      <c r="AS1388" s="16">
        <f>AS1379*Settings!$C$13*$D1388</f>
        <v/>
      </c>
      <c r="AT1388" s="16">
        <f>AT1379*Settings!$C$13*$D1388</f>
        <v/>
      </c>
      <c r="AU1388" s="16">
        <f>AU1379*Settings!$C$13*$D1388</f>
        <v/>
      </c>
      <c r="AV1388" s="16">
        <f>AV1379*Settings!$C$13*$D1388</f>
        <v/>
      </c>
      <c r="AW1388" s="16">
        <f>AW1379*Settings!$C$13*$D1388</f>
        <v/>
      </c>
      <c r="AX1388" s="16">
        <f>AX1379*Settings!$C$13*$D1388</f>
        <v/>
      </c>
      <c r="AY1388" s="16">
        <f>AY1379*Settings!$C$13*$D1388</f>
        <v/>
      </c>
    </row>
    <row r="1389" hidden="1" outlineLevel="2"/>
    <row r="1390" hidden="1" outlineLevel="2">
      <c r="A1390" s="14" t="inlineStr">
        <is>
          <t>rtx</t>
        </is>
      </c>
      <c r="B1390" s="14" t="inlineStr">
        <is>
          <t>coa</t>
        </is>
      </c>
      <c r="C1390" s="14" t="inlineStr">
        <is>
          <t>res</t>
        </is>
      </c>
      <c r="D1390" s="36">
        <f>INDEX(Inputs!$U$5:$U$132,MATCH($B1390&amp;"|"&amp;$C1390,Inputs!$A$5:$A$132,0))</f>
        <v/>
      </c>
      <c r="E1390" s="35" t="n"/>
      <c r="F1390" s="35" t="n"/>
      <c r="G1390" s="35" t="n"/>
      <c r="H1390" s="14">
        <f>INDEX(VarLab,MATCH($A1390,VarKey,0))&amp;INDEX(MemLab,MATCH($C1390&amp;"|"&amp;$B1390,MemKey,0))</f>
        <v/>
      </c>
      <c r="I1390" s="14">
        <f>INDEX(VarUnit,MATCH($A1390,VarKey,0))</f>
        <v/>
      </c>
      <c r="J1390" s="14">
        <f>INDEX(VarSrc,MATCH($A1390,VarKey,0))</f>
        <v/>
      </c>
      <c r="K1390" s="11">
        <f>CodePrefix&amp;$A1390&amp;IF($C1390="","","."&amp;$C1390&amp;"."&amp;$B1390)&amp;INDEX(VarEnd,MATCH($A1390,VarKey,0))&amp;K$5</f>
        <v/>
      </c>
      <c r="L1390" s="39">
        <f>L1372*Settings!$C$13*(INDEX(L$395:L$406,$D1390)+INDEX(L$382:L$393,$D1390))</f>
        <v/>
      </c>
      <c r="M1390" s="40">
        <f>M1372*Settings!$C$13*(INDEX(M$395:M$406,$D1390)+INDEX(M$382:M$393,$D1390))</f>
        <v/>
      </c>
      <c r="N1390" s="40">
        <f>N1372*Settings!$C$13*(INDEX(N$395:N$406,$D1390)+INDEX(N$382:N$393,$D1390))</f>
        <v/>
      </c>
      <c r="O1390" s="40">
        <f>O1372*Settings!$C$13*(INDEX(O$395:O$406,$D1390)+INDEX(O$382:O$393,$D1390))</f>
        <v/>
      </c>
      <c r="P1390" s="40">
        <f>P1372*Settings!$C$13*(INDEX(P$395:P$406,$D1390)+INDEX(P$382:P$393,$D1390))</f>
        <v/>
      </c>
      <c r="Q1390" s="40">
        <f>Q1372*Settings!$C$13*(INDEX(Q$395:Q$406,$D1390)+INDEX(Q$382:Q$393,$D1390))</f>
        <v/>
      </c>
      <c r="R1390" s="40">
        <f>R1372*Settings!$C$13*(INDEX(R$395:R$406,$D1390)+INDEX(R$382:R$393,$D1390))</f>
        <v/>
      </c>
      <c r="S1390" s="40">
        <f>S1372*Settings!$C$13*(INDEX(S$395:S$406,$D1390)+INDEX(S$382:S$393,$D1390))</f>
        <v/>
      </c>
      <c r="T1390" s="40">
        <f>T1372*Settings!$C$13*(INDEX(T$395:T$406,$D1390)+INDEX(T$382:T$393,$D1390))</f>
        <v/>
      </c>
      <c r="U1390" s="40">
        <f>U1372*Settings!$C$13*(INDEX(U$395:U$406,$D1390)+INDEX(U$382:U$393,$D1390))</f>
        <v/>
      </c>
      <c r="V1390" s="40">
        <f>V1372*Settings!$C$13*(INDEX(V$395:V$406,$D1390)+INDEX(V$382:V$393,$D1390))</f>
        <v/>
      </c>
      <c r="W1390" s="40">
        <f>W1372*Settings!$C$13*(INDEX(W$395:W$406,$D1390)+INDEX(W$382:W$393,$D1390))</f>
        <v/>
      </c>
      <c r="X1390" s="40">
        <f>X1372*Settings!$C$13*(INDEX(X$395:X$406,$D1390)+INDEX(X$382:X$393,$D1390))</f>
        <v/>
      </c>
      <c r="Y1390" s="40">
        <f>Y1372*Settings!$C$13*(INDEX(Y$395:Y$406,$D1390)+INDEX(Y$382:Y$393,$D1390))</f>
        <v/>
      </c>
      <c r="Z1390" s="40">
        <f>Z1372*Settings!$C$13*(INDEX(Z$395:Z$406,$D1390)+INDEX(Z$382:Z$393,$D1390))</f>
        <v/>
      </c>
      <c r="AA1390" s="40">
        <f>AA1372*Settings!$C$13*(INDEX(AA$395:AA$406,$D1390)+INDEX(AA$382:AA$393,$D1390))</f>
        <v/>
      </c>
      <c r="AB1390" s="40">
        <f>AB1372*Settings!$C$13*(INDEX(AB$395:AB$406,$D1390)+INDEX(AB$382:AB$393,$D1390))</f>
        <v/>
      </c>
      <c r="AC1390" s="40">
        <f>AC1372*Settings!$C$13*(INDEX(AC$395:AC$406,$D1390)+INDEX(AC$382:AC$393,$D1390))</f>
        <v/>
      </c>
      <c r="AD1390" s="40">
        <f>AD1372*Settings!$C$13*(INDEX(AD$395:AD$406,$D1390)+INDEX(AD$382:AD$393,$D1390))</f>
        <v/>
      </c>
      <c r="AF1390" s="11">
        <f>CodePrefix&amp;$A1390&amp;IF($C1390="","","."&amp;$C1390&amp;"."&amp;$B1390)&amp;INDEX(VarEnd,MATCH($A1390,VarKey,0))&amp;AF$5</f>
        <v/>
      </c>
      <c r="AG1390" s="39">
        <f>AG1372*Settings!$C$13*(INDEX(AG$395:AG$406,$D1390)+INDEX(AG$382:AG$393,$D1390))</f>
        <v/>
      </c>
      <c r="AH1390" s="40">
        <f>AH1372*Settings!$C$13*(INDEX(AH$395:AH$406,$D1390)+INDEX(AH$382:AH$393,$D1390))</f>
        <v/>
      </c>
      <c r="AI1390" s="40">
        <f>AI1372*Settings!$C$13*(INDEX(AI$395:AI$406,$D1390)+INDEX(AI$382:AI$393,$D1390))</f>
        <v/>
      </c>
      <c r="AJ1390" s="40">
        <f>AJ1372*Settings!$C$13*(INDEX(AJ$395:AJ$406,$D1390)+INDEX(AJ$382:AJ$393,$D1390))</f>
        <v/>
      </c>
      <c r="AK1390" s="40">
        <f>AK1372*Settings!$C$13*(INDEX(AK$395:AK$406,$D1390)+INDEX(AK$382:AK$393,$D1390))</f>
        <v/>
      </c>
      <c r="AL1390" s="40">
        <f>AL1372*Settings!$C$13*(INDEX(AL$395:AL$406,$D1390)+INDEX(AL$382:AL$393,$D1390))</f>
        <v/>
      </c>
      <c r="AM1390" s="40">
        <f>AM1372*Settings!$C$13*(INDEX(AM$395:AM$406,$D1390)+INDEX(AM$382:AM$393,$D1390))</f>
        <v/>
      </c>
      <c r="AN1390" s="40">
        <f>AN1372*Settings!$C$13*(INDEX(AN$395:AN$406,$D1390)+INDEX(AN$382:AN$393,$D1390))</f>
        <v/>
      </c>
      <c r="AO1390" s="40">
        <f>AO1372*Settings!$C$13*(INDEX(AO$395:AO$406,$D1390)+INDEX(AO$382:AO$393,$D1390))</f>
        <v/>
      </c>
      <c r="AP1390" s="40">
        <f>AP1372*Settings!$C$13*(INDEX(AP$395:AP$406,$D1390)+INDEX(AP$382:AP$393,$D1390))</f>
        <v/>
      </c>
      <c r="AQ1390" s="40">
        <f>AQ1372*Settings!$C$13*(INDEX(AQ$395:AQ$406,$D1390)+INDEX(AQ$382:AQ$393,$D1390))</f>
        <v/>
      </c>
      <c r="AR1390" s="40">
        <f>AR1372*Settings!$C$13*(INDEX(AR$395:AR$406,$D1390)+INDEX(AR$382:AR$393,$D1390))</f>
        <v/>
      </c>
      <c r="AS1390" s="40">
        <f>AS1372*Settings!$C$13*(INDEX(AS$395:AS$406,$D1390)+INDEX(AS$382:AS$393,$D1390))</f>
        <v/>
      </c>
      <c r="AT1390" s="40">
        <f>AT1372*Settings!$C$13*(INDEX(AT$395:AT$406,$D1390)+INDEX(AT$382:AT$393,$D1390))</f>
        <v/>
      </c>
      <c r="AU1390" s="40">
        <f>AU1372*Settings!$C$13*(INDEX(AU$395:AU$406,$D1390)+INDEX(AU$382:AU$393,$D1390))</f>
        <v/>
      </c>
      <c r="AV1390" s="40">
        <f>AV1372*Settings!$C$13*(INDEX(AV$395:AV$406,$D1390)+INDEX(AV$382:AV$393,$D1390))</f>
        <v/>
      </c>
      <c r="AW1390" s="40">
        <f>AW1372*Settings!$C$13*(INDEX(AW$395:AW$406,$D1390)+INDEX(AW$382:AW$393,$D1390))</f>
        <v/>
      </c>
      <c r="AX1390" s="40">
        <f>AX1372*Settings!$C$13*(INDEX(AX$395:AX$406,$D1390)+INDEX(AX$382:AX$393,$D1390))</f>
        <v/>
      </c>
      <c r="AY1390" s="40">
        <f>AY1372*Settings!$C$13*(INDEX(AY$395:AY$406,$D1390)+INDEX(AY$382:AY$393,$D1390))</f>
        <v/>
      </c>
    </row>
    <row r="1391" hidden="1" outlineLevel="2">
      <c r="A1391" s="14" t="inlineStr">
        <is>
          <t>rtx</t>
        </is>
      </c>
      <c r="B1391" s="14" t="inlineStr">
        <is>
          <t>nga</t>
        </is>
      </c>
      <c r="C1391" s="14" t="inlineStr">
        <is>
          <t>res</t>
        </is>
      </c>
      <c r="D1391" s="36">
        <f>INDEX(Inputs!$U$5:$U$132,MATCH($B1391&amp;"|"&amp;$C1391,Inputs!$A$5:$A$132,0))</f>
        <v/>
      </c>
      <c r="E1391" s="35" t="n"/>
      <c r="F1391" s="35" t="n"/>
      <c r="G1391" s="35" t="n"/>
      <c r="H1391" s="14">
        <f>INDEX(VarLab,MATCH($A1391,VarKey,0))&amp;INDEX(MemLab,MATCH($C1391&amp;"|"&amp;$B1391,MemKey,0))</f>
        <v/>
      </c>
      <c r="I1391" s="14">
        <f>INDEX(VarUnit,MATCH($A1391,VarKey,0))</f>
        <v/>
      </c>
      <c r="J1391" s="14">
        <f>INDEX(VarSrc,MATCH($A1391,VarKey,0))</f>
        <v/>
      </c>
      <c r="K1391" s="11">
        <f>CodePrefix&amp;$A1391&amp;IF($C1391="","","."&amp;$C1391&amp;"."&amp;$B1391)&amp;INDEX(VarEnd,MATCH($A1391,VarKey,0))&amp;K$5</f>
        <v/>
      </c>
      <c r="L1391" s="39">
        <f>L1373*Settings!$C$13*(INDEX(L$395:L$406,$D1391)+INDEX(L$382:L$393,$D1391))</f>
        <v/>
      </c>
      <c r="M1391" s="40">
        <f>M1373*Settings!$C$13*(INDEX(M$395:M$406,$D1391)+INDEX(M$382:M$393,$D1391))</f>
        <v/>
      </c>
      <c r="N1391" s="40">
        <f>N1373*Settings!$C$13*(INDEX(N$395:N$406,$D1391)+INDEX(N$382:N$393,$D1391))</f>
        <v/>
      </c>
      <c r="O1391" s="40">
        <f>O1373*Settings!$C$13*(INDEX(O$395:O$406,$D1391)+INDEX(O$382:O$393,$D1391))</f>
        <v/>
      </c>
      <c r="P1391" s="40">
        <f>P1373*Settings!$C$13*(INDEX(P$395:P$406,$D1391)+INDEX(P$382:P$393,$D1391))</f>
        <v/>
      </c>
      <c r="Q1391" s="40">
        <f>Q1373*Settings!$C$13*(INDEX(Q$395:Q$406,$D1391)+INDEX(Q$382:Q$393,$D1391))</f>
        <v/>
      </c>
      <c r="R1391" s="40">
        <f>R1373*Settings!$C$13*(INDEX(R$395:R$406,$D1391)+INDEX(R$382:R$393,$D1391))</f>
        <v/>
      </c>
      <c r="S1391" s="40">
        <f>S1373*Settings!$C$13*(INDEX(S$395:S$406,$D1391)+INDEX(S$382:S$393,$D1391))</f>
        <v/>
      </c>
      <c r="T1391" s="40">
        <f>T1373*Settings!$C$13*(INDEX(T$395:T$406,$D1391)+INDEX(T$382:T$393,$D1391))</f>
        <v/>
      </c>
      <c r="U1391" s="40">
        <f>U1373*Settings!$C$13*(INDEX(U$395:U$406,$D1391)+INDEX(U$382:U$393,$D1391))</f>
        <v/>
      </c>
      <c r="V1391" s="40">
        <f>V1373*Settings!$C$13*(INDEX(V$395:V$406,$D1391)+INDEX(V$382:V$393,$D1391))</f>
        <v/>
      </c>
      <c r="W1391" s="40">
        <f>W1373*Settings!$C$13*(INDEX(W$395:W$406,$D1391)+INDEX(W$382:W$393,$D1391))</f>
        <v/>
      </c>
      <c r="X1391" s="40">
        <f>X1373*Settings!$C$13*(INDEX(X$395:X$406,$D1391)+INDEX(X$382:X$393,$D1391))</f>
        <v/>
      </c>
      <c r="Y1391" s="40">
        <f>Y1373*Settings!$C$13*(INDEX(Y$395:Y$406,$D1391)+INDEX(Y$382:Y$393,$D1391))</f>
        <v/>
      </c>
      <c r="Z1391" s="40">
        <f>Z1373*Settings!$C$13*(INDEX(Z$395:Z$406,$D1391)+INDEX(Z$382:Z$393,$D1391))</f>
        <v/>
      </c>
      <c r="AA1391" s="40">
        <f>AA1373*Settings!$C$13*(INDEX(AA$395:AA$406,$D1391)+INDEX(AA$382:AA$393,$D1391))</f>
        <v/>
      </c>
      <c r="AB1391" s="40">
        <f>AB1373*Settings!$C$13*(INDEX(AB$395:AB$406,$D1391)+INDEX(AB$382:AB$393,$D1391))</f>
        <v/>
      </c>
      <c r="AC1391" s="40">
        <f>AC1373*Settings!$C$13*(INDEX(AC$395:AC$406,$D1391)+INDEX(AC$382:AC$393,$D1391))</f>
        <v/>
      </c>
      <c r="AD1391" s="40">
        <f>AD1373*Settings!$C$13*(INDEX(AD$395:AD$406,$D1391)+INDEX(AD$382:AD$393,$D1391))</f>
        <v/>
      </c>
      <c r="AF1391" s="11">
        <f>CodePrefix&amp;$A1391&amp;IF($C1391="","","."&amp;$C1391&amp;"."&amp;$B1391)&amp;INDEX(VarEnd,MATCH($A1391,VarKey,0))&amp;AF$5</f>
        <v/>
      </c>
      <c r="AG1391" s="39">
        <f>AG1373*Settings!$C$13*(INDEX(AG$395:AG$406,$D1391)+INDEX(AG$382:AG$393,$D1391))</f>
        <v/>
      </c>
      <c r="AH1391" s="40">
        <f>AH1373*Settings!$C$13*(INDEX(AH$395:AH$406,$D1391)+INDEX(AH$382:AH$393,$D1391))</f>
        <v/>
      </c>
      <c r="AI1391" s="40">
        <f>AI1373*Settings!$C$13*(INDEX(AI$395:AI$406,$D1391)+INDEX(AI$382:AI$393,$D1391))</f>
        <v/>
      </c>
      <c r="AJ1391" s="40">
        <f>AJ1373*Settings!$C$13*(INDEX(AJ$395:AJ$406,$D1391)+INDEX(AJ$382:AJ$393,$D1391))</f>
        <v/>
      </c>
      <c r="AK1391" s="40">
        <f>AK1373*Settings!$C$13*(INDEX(AK$395:AK$406,$D1391)+INDEX(AK$382:AK$393,$D1391))</f>
        <v/>
      </c>
      <c r="AL1391" s="40">
        <f>AL1373*Settings!$C$13*(INDEX(AL$395:AL$406,$D1391)+INDEX(AL$382:AL$393,$D1391))</f>
        <v/>
      </c>
      <c r="AM1391" s="40">
        <f>AM1373*Settings!$C$13*(INDEX(AM$395:AM$406,$D1391)+INDEX(AM$382:AM$393,$D1391))</f>
        <v/>
      </c>
      <c r="AN1391" s="40">
        <f>AN1373*Settings!$C$13*(INDEX(AN$395:AN$406,$D1391)+INDEX(AN$382:AN$393,$D1391))</f>
        <v/>
      </c>
      <c r="AO1391" s="40">
        <f>AO1373*Settings!$C$13*(INDEX(AO$395:AO$406,$D1391)+INDEX(AO$382:AO$393,$D1391))</f>
        <v/>
      </c>
      <c r="AP1391" s="40">
        <f>AP1373*Settings!$C$13*(INDEX(AP$395:AP$406,$D1391)+INDEX(AP$382:AP$393,$D1391))</f>
        <v/>
      </c>
      <c r="AQ1391" s="40">
        <f>AQ1373*Settings!$C$13*(INDEX(AQ$395:AQ$406,$D1391)+INDEX(AQ$382:AQ$393,$D1391))</f>
        <v/>
      </c>
      <c r="AR1391" s="40">
        <f>AR1373*Settings!$C$13*(INDEX(AR$395:AR$406,$D1391)+INDEX(AR$382:AR$393,$D1391))</f>
        <v/>
      </c>
      <c r="AS1391" s="40">
        <f>AS1373*Settings!$C$13*(INDEX(AS$395:AS$406,$D1391)+INDEX(AS$382:AS$393,$D1391))</f>
        <v/>
      </c>
      <c r="AT1391" s="40">
        <f>AT1373*Settings!$C$13*(INDEX(AT$395:AT$406,$D1391)+INDEX(AT$382:AT$393,$D1391))</f>
        <v/>
      </c>
      <c r="AU1391" s="40">
        <f>AU1373*Settings!$C$13*(INDEX(AU$395:AU$406,$D1391)+INDEX(AU$382:AU$393,$D1391))</f>
        <v/>
      </c>
      <c r="AV1391" s="40">
        <f>AV1373*Settings!$C$13*(INDEX(AV$395:AV$406,$D1391)+INDEX(AV$382:AV$393,$D1391))</f>
        <v/>
      </c>
      <c r="AW1391" s="40">
        <f>AW1373*Settings!$C$13*(INDEX(AW$395:AW$406,$D1391)+INDEX(AW$382:AW$393,$D1391))</f>
        <v/>
      </c>
      <c r="AX1391" s="40">
        <f>AX1373*Settings!$C$13*(INDEX(AX$395:AX$406,$D1391)+INDEX(AX$382:AX$393,$D1391))</f>
        <v/>
      </c>
      <c r="AY1391" s="40">
        <f>AY1373*Settings!$C$13*(INDEX(AY$395:AY$406,$D1391)+INDEX(AY$382:AY$393,$D1391))</f>
        <v/>
      </c>
    </row>
    <row r="1392" hidden="1" outlineLevel="2">
      <c r="A1392" s="14" t="inlineStr">
        <is>
          <t>rtx</t>
        </is>
      </c>
      <c r="B1392" s="14" t="inlineStr">
        <is>
          <t>gso</t>
        </is>
      </c>
      <c r="C1392" s="14" t="inlineStr">
        <is>
          <t>res</t>
        </is>
      </c>
      <c r="D1392" s="36">
        <f>INDEX(Inputs!$U$5:$U$132,MATCH($B1392&amp;"|"&amp;$C1392,Inputs!$A$5:$A$132,0))</f>
        <v/>
      </c>
      <c r="E1392" s="35" t="n"/>
      <c r="F1392" s="35" t="n"/>
      <c r="G1392" s="35" t="n"/>
      <c r="H1392" s="14">
        <f>INDEX(VarLab,MATCH($A1392,VarKey,0))&amp;INDEX(MemLab,MATCH($C1392&amp;"|"&amp;$B1392,MemKey,0))</f>
        <v/>
      </c>
      <c r="I1392" s="14">
        <f>INDEX(VarUnit,MATCH($A1392,VarKey,0))</f>
        <v/>
      </c>
      <c r="J1392" s="14">
        <f>INDEX(VarSrc,MATCH($A1392,VarKey,0))</f>
        <v/>
      </c>
      <c r="K1392" s="11">
        <f>CodePrefix&amp;$A1392&amp;IF($C1392="","","."&amp;$C1392&amp;"."&amp;$B1392)&amp;INDEX(VarEnd,MATCH($A1392,VarKey,0))&amp;K$5</f>
        <v/>
      </c>
      <c r="L1392" s="39">
        <f>L1374*Settings!$C$13*(INDEX(L$395:L$406,$D1392)+INDEX(L$382:L$393,$D1392))</f>
        <v/>
      </c>
      <c r="M1392" s="40">
        <f>M1374*Settings!$C$13*(INDEX(M$395:M$406,$D1392)+INDEX(M$382:M$393,$D1392))</f>
        <v/>
      </c>
      <c r="N1392" s="40">
        <f>N1374*Settings!$C$13*(INDEX(N$395:N$406,$D1392)+INDEX(N$382:N$393,$D1392))</f>
        <v/>
      </c>
      <c r="O1392" s="40">
        <f>O1374*Settings!$C$13*(INDEX(O$395:O$406,$D1392)+INDEX(O$382:O$393,$D1392))</f>
        <v/>
      </c>
      <c r="P1392" s="40">
        <f>P1374*Settings!$C$13*(INDEX(P$395:P$406,$D1392)+INDEX(P$382:P$393,$D1392))</f>
        <v/>
      </c>
      <c r="Q1392" s="40">
        <f>Q1374*Settings!$C$13*(INDEX(Q$395:Q$406,$D1392)+INDEX(Q$382:Q$393,$D1392))</f>
        <v/>
      </c>
      <c r="R1392" s="40">
        <f>R1374*Settings!$C$13*(INDEX(R$395:R$406,$D1392)+INDEX(R$382:R$393,$D1392))</f>
        <v/>
      </c>
      <c r="S1392" s="40">
        <f>S1374*Settings!$C$13*(INDEX(S$395:S$406,$D1392)+INDEX(S$382:S$393,$D1392))</f>
        <v/>
      </c>
      <c r="T1392" s="40">
        <f>T1374*Settings!$C$13*(INDEX(T$395:T$406,$D1392)+INDEX(T$382:T$393,$D1392))</f>
        <v/>
      </c>
      <c r="U1392" s="40">
        <f>U1374*Settings!$C$13*(INDEX(U$395:U$406,$D1392)+INDEX(U$382:U$393,$D1392))</f>
        <v/>
      </c>
      <c r="V1392" s="40">
        <f>V1374*Settings!$C$13*(INDEX(V$395:V$406,$D1392)+INDEX(V$382:V$393,$D1392))</f>
        <v/>
      </c>
      <c r="W1392" s="40">
        <f>W1374*Settings!$C$13*(INDEX(W$395:W$406,$D1392)+INDEX(W$382:W$393,$D1392))</f>
        <v/>
      </c>
      <c r="X1392" s="40">
        <f>X1374*Settings!$C$13*(INDEX(X$395:X$406,$D1392)+INDEX(X$382:X$393,$D1392))</f>
        <v/>
      </c>
      <c r="Y1392" s="40">
        <f>Y1374*Settings!$C$13*(INDEX(Y$395:Y$406,$D1392)+INDEX(Y$382:Y$393,$D1392))</f>
        <v/>
      </c>
      <c r="Z1392" s="40">
        <f>Z1374*Settings!$C$13*(INDEX(Z$395:Z$406,$D1392)+INDEX(Z$382:Z$393,$D1392))</f>
        <v/>
      </c>
      <c r="AA1392" s="40">
        <f>AA1374*Settings!$C$13*(INDEX(AA$395:AA$406,$D1392)+INDEX(AA$382:AA$393,$D1392))</f>
        <v/>
      </c>
      <c r="AB1392" s="40">
        <f>AB1374*Settings!$C$13*(INDEX(AB$395:AB$406,$D1392)+INDEX(AB$382:AB$393,$D1392))</f>
        <v/>
      </c>
      <c r="AC1392" s="40">
        <f>AC1374*Settings!$C$13*(INDEX(AC$395:AC$406,$D1392)+INDEX(AC$382:AC$393,$D1392))</f>
        <v/>
      </c>
      <c r="AD1392" s="40">
        <f>AD1374*Settings!$C$13*(INDEX(AD$395:AD$406,$D1392)+INDEX(AD$382:AD$393,$D1392))</f>
        <v/>
      </c>
      <c r="AF1392" s="11">
        <f>CodePrefix&amp;$A1392&amp;IF($C1392="","","."&amp;$C1392&amp;"."&amp;$B1392)&amp;INDEX(VarEnd,MATCH($A1392,VarKey,0))&amp;AF$5</f>
        <v/>
      </c>
      <c r="AG1392" s="39">
        <f>AG1374*Settings!$C$13*(INDEX(AG$395:AG$406,$D1392)+INDEX(AG$382:AG$393,$D1392))</f>
        <v/>
      </c>
      <c r="AH1392" s="40">
        <f>AH1374*Settings!$C$13*(INDEX(AH$395:AH$406,$D1392)+INDEX(AH$382:AH$393,$D1392))</f>
        <v/>
      </c>
      <c r="AI1392" s="40">
        <f>AI1374*Settings!$C$13*(INDEX(AI$395:AI$406,$D1392)+INDEX(AI$382:AI$393,$D1392))</f>
        <v/>
      </c>
      <c r="AJ1392" s="40">
        <f>AJ1374*Settings!$C$13*(INDEX(AJ$395:AJ$406,$D1392)+INDEX(AJ$382:AJ$393,$D1392))</f>
        <v/>
      </c>
      <c r="AK1392" s="40">
        <f>AK1374*Settings!$C$13*(INDEX(AK$395:AK$406,$D1392)+INDEX(AK$382:AK$393,$D1392))</f>
        <v/>
      </c>
      <c r="AL1392" s="40">
        <f>AL1374*Settings!$C$13*(INDEX(AL$395:AL$406,$D1392)+INDEX(AL$382:AL$393,$D1392))</f>
        <v/>
      </c>
      <c r="AM1392" s="40">
        <f>AM1374*Settings!$C$13*(INDEX(AM$395:AM$406,$D1392)+INDEX(AM$382:AM$393,$D1392))</f>
        <v/>
      </c>
      <c r="AN1392" s="40">
        <f>AN1374*Settings!$C$13*(INDEX(AN$395:AN$406,$D1392)+INDEX(AN$382:AN$393,$D1392))</f>
        <v/>
      </c>
      <c r="AO1392" s="40">
        <f>AO1374*Settings!$C$13*(INDEX(AO$395:AO$406,$D1392)+INDEX(AO$382:AO$393,$D1392))</f>
        <v/>
      </c>
      <c r="AP1392" s="40">
        <f>AP1374*Settings!$C$13*(INDEX(AP$395:AP$406,$D1392)+INDEX(AP$382:AP$393,$D1392))</f>
        <v/>
      </c>
      <c r="AQ1392" s="40">
        <f>AQ1374*Settings!$C$13*(INDEX(AQ$395:AQ$406,$D1392)+INDEX(AQ$382:AQ$393,$D1392))</f>
        <v/>
      </c>
      <c r="AR1392" s="40">
        <f>AR1374*Settings!$C$13*(INDEX(AR$395:AR$406,$D1392)+INDEX(AR$382:AR$393,$D1392))</f>
        <v/>
      </c>
      <c r="AS1392" s="40">
        <f>AS1374*Settings!$C$13*(INDEX(AS$395:AS$406,$D1392)+INDEX(AS$382:AS$393,$D1392))</f>
        <v/>
      </c>
      <c r="AT1392" s="40">
        <f>AT1374*Settings!$C$13*(INDEX(AT$395:AT$406,$D1392)+INDEX(AT$382:AT$393,$D1392))</f>
        <v/>
      </c>
      <c r="AU1392" s="40">
        <f>AU1374*Settings!$C$13*(INDEX(AU$395:AU$406,$D1392)+INDEX(AU$382:AU$393,$D1392))</f>
        <v/>
      </c>
      <c r="AV1392" s="40">
        <f>AV1374*Settings!$C$13*(INDEX(AV$395:AV$406,$D1392)+INDEX(AV$382:AV$393,$D1392))</f>
        <v/>
      </c>
      <c r="AW1392" s="40">
        <f>AW1374*Settings!$C$13*(INDEX(AW$395:AW$406,$D1392)+INDEX(AW$382:AW$393,$D1392))</f>
        <v/>
      </c>
      <c r="AX1392" s="40">
        <f>AX1374*Settings!$C$13*(INDEX(AX$395:AX$406,$D1392)+INDEX(AX$382:AX$393,$D1392))</f>
        <v/>
      </c>
      <c r="AY1392" s="40">
        <f>AY1374*Settings!$C$13*(INDEX(AY$395:AY$406,$D1392)+INDEX(AY$382:AY$393,$D1392))</f>
        <v/>
      </c>
    </row>
    <row r="1393" hidden="1" outlineLevel="2">
      <c r="A1393" s="14" t="inlineStr">
        <is>
          <t>rtx</t>
        </is>
      </c>
      <c r="B1393" s="14" t="inlineStr">
        <is>
          <t>die</t>
        </is>
      </c>
      <c r="C1393" s="14" t="inlineStr">
        <is>
          <t>res</t>
        </is>
      </c>
      <c r="D1393" s="36">
        <f>INDEX(Inputs!$U$5:$U$132,MATCH($B1393&amp;"|"&amp;$C1393,Inputs!$A$5:$A$132,0))</f>
        <v/>
      </c>
      <c r="E1393" s="35" t="n"/>
      <c r="F1393" s="35" t="n"/>
      <c r="G1393" s="35" t="n"/>
      <c r="H1393" s="14">
        <f>INDEX(VarLab,MATCH($A1393,VarKey,0))&amp;INDEX(MemLab,MATCH($C1393&amp;"|"&amp;$B1393,MemKey,0))</f>
        <v/>
      </c>
      <c r="I1393" s="14">
        <f>INDEX(VarUnit,MATCH($A1393,VarKey,0))</f>
        <v/>
      </c>
      <c r="J1393" s="14">
        <f>INDEX(VarSrc,MATCH($A1393,VarKey,0))</f>
        <v/>
      </c>
      <c r="K1393" s="11">
        <f>CodePrefix&amp;$A1393&amp;IF($C1393="","","."&amp;$C1393&amp;"."&amp;$B1393)&amp;INDEX(VarEnd,MATCH($A1393,VarKey,0))&amp;K$5</f>
        <v/>
      </c>
      <c r="L1393" s="39">
        <f>L1375*Settings!$C$13*(INDEX(L$395:L$406,$D1393)+INDEX(L$382:L$393,$D1393))</f>
        <v/>
      </c>
      <c r="M1393" s="40">
        <f>M1375*Settings!$C$13*(INDEX(M$395:M$406,$D1393)+INDEX(M$382:M$393,$D1393))</f>
        <v/>
      </c>
      <c r="N1393" s="40">
        <f>N1375*Settings!$C$13*(INDEX(N$395:N$406,$D1393)+INDEX(N$382:N$393,$D1393))</f>
        <v/>
      </c>
      <c r="O1393" s="40">
        <f>O1375*Settings!$C$13*(INDEX(O$395:O$406,$D1393)+INDEX(O$382:O$393,$D1393))</f>
        <v/>
      </c>
      <c r="P1393" s="40">
        <f>P1375*Settings!$C$13*(INDEX(P$395:P$406,$D1393)+INDEX(P$382:P$393,$D1393))</f>
        <v/>
      </c>
      <c r="Q1393" s="40">
        <f>Q1375*Settings!$C$13*(INDEX(Q$395:Q$406,$D1393)+INDEX(Q$382:Q$393,$D1393))</f>
        <v/>
      </c>
      <c r="R1393" s="40">
        <f>R1375*Settings!$C$13*(INDEX(R$395:R$406,$D1393)+INDEX(R$382:R$393,$D1393))</f>
        <v/>
      </c>
      <c r="S1393" s="40">
        <f>S1375*Settings!$C$13*(INDEX(S$395:S$406,$D1393)+INDEX(S$382:S$393,$D1393))</f>
        <v/>
      </c>
      <c r="T1393" s="40">
        <f>T1375*Settings!$C$13*(INDEX(T$395:T$406,$D1393)+INDEX(T$382:T$393,$D1393))</f>
        <v/>
      </c>
      <c r="U1393" s="40">
        <f>U1375*Settings!$C$13*(INDEX(U$395:U$406,$D1393)+INDEX(U$382:U$393,$D1393))</f>
        <v/>
      </c>
      <c r="V1393" s="40">
        <f>V1375*Settings!$C$13*(INDEX(V$395:V$406,$D1393)+INDEX(V$382:V$393,$D1393))</f>
        <v/>
      </c>
      <c r="W1393" s="40">
        <f>W1375*Settings!$C$13*(INDEX(W$395:W$406,$D1393)+INDEX(W$382:W$393,$D1393))</f>
        <v/>
      </c>
      <c r="X1393" s="40">
        <f>X1375*Settings!$C$13*(INDEX(X$395:X$406,$D1393)+INDEX(X$382:X$393,$D1393))</f>
        <v/>
      </c>
      <c r="Y1393" s="40">
        <f>Y1375*Settings!$C$13*(INDEX(Y$395:Y$406,$D1393)+INDEX(Y$382:Y$393,$D1393))</f>
        <v/>
      </c>
      <c r="Z1393" s="40">
        <f>Z1375*Settings!$C$13*(INDEX(Z$395:Z$406,$D1393)+INDEX(Z$382:Z$393,$D1393))</f>
        <v/>
      </c>
      <c r="AA1393" s="40">
        <f>AA1375*Settings!$C$13*(INDEX(AA$395:AA$406,$D1393)+INDEX(AA$382:AA$393,$D1393))</f>
        <v/>
      </c>
      <c r="AB1393" s="40">
        <f>AB1375*Settings!$C$13*(INDEX(AB$395:AB$406,$D1393)+INDEX(AB$382:AB$393,$D1393))</f>
        <v/>
      </c>
      <c r="AC1393" s="40">
        <f>AC1375*Settings!$C$13*(INDEX(AC$395:AC$406,$D1393)+INDEX(AC$382:AC$393,$D1393))</f>
        <v/>
      </c>
      <c r="AD1393" s="40">
        <f>AD1375*Settings!$C$13*(INDEX(AD$395:AD$406,$D1393)+INDEX(AD$382:AD$393,$D1393))</f>
        <v/>
      </c>
      <c r="AF1393" s="11">
        <f>CodePrefix&amp;$A1393&amp;IF($C1393="","","."&amp;$C1393&amp;"."&amp;$B1393)&amp;INDEX(VarEnd,MATCH($A1393,VarKey,0))&amp;AF$5</f>
        <v/>
      </c>
      <c r="AG1393" s="39">
        <f>AG1375*Settings!$C$13*(INDEX(AG$395:AG$406,$D1393)+INDEX(AG$382:AG$393,$D1393))</f>
        <v/>
      </c>
      <c r="AH1393" s="40">
        <f>AH1375*Settings!$C$13*(INDEX(AH$395:AH$406,$D1393)+INDEX(AH$382:AH$393,$D1393))</f>
        <v/>
      </c>
      <c r="AI1393" s="40">
        <f>AI1375*Settings!$C$13*(INDEX(AI$395:AI$406,$D1393)+INDEX(AI$382:AI$393,$D1393))</f>
        <v/>
      </c>
      <c r="AJ1393" s="40">
        <f>AJ1375*Settings!$C$13*(INDEX(AJ$395:AJ$406,$D1393)+INDEX(AJ$382:AJ$393,$D1393))</f>
        <v/>
      </c>
      <c r="AK1393" s="40">
        <f>AK1375*Settings!$C$13*(INDEX(AK$395:AK$406,$D1393)+INDEX(AK$382:AK$393,$D1393))</f>
        <v/>
      </c>
      <c r="AL1393" s="40">
        <f>AL1375*Settings!$C$13*(INDEX(AL$395:AL$406,$D1393)+INDEX(AL$382:AL$393,$D1393))</f>
        <v/>
      </c>
      <c r="AM1393" s="40">
        <f>AM1375*Settings!$C$13*(INDEX(AM$395:AM$406,$D1393)+INDEX(AM$382:AM$393,$D1393))</f>
        <v/>
      </c>
      <c r="AN1393" s="40">
        <f>AN1375*Settings!$C$13*(INDEX(AN$395:AN$406,$D1393)+INDEX(AN$382:AN$393,$D1393))</f>
        <v/>
      </c>
      <c r="AO1393" s="40">
        <f>AO1375*Settings!$C$13*(INDEX(AO$395:AO$406,$D1393)+INDEX(AO$382:AO$393,$D1393))</f>
        <v/>
      </c>
      <c r="AP1393" s="40">
        <f>AP1375*Settings!$C$13*(INDEX(AP$395:AP$406,$D1393)+INDEX(AP$382:AP$393,$D1393))</f>
        <v/>
      </c>
      <c r="AQ1393" s="40">
        <f>AQ1375*Settings!$C$13*(INDEX(AQ$395:AQ$406,$D1393)+INDEX(AQ$382:AQ$393,$D1393))</f>
        <v/>
      </c>
      <c r="AR1393" s="40">
        <f>AR1375*Settings!$C$13*(INDEX(AR$395:AR$406,$D1393)+INDEX(AR$382:AR$393,$D1393))</f>
        <v/>
      </c>
      <c r="AS1393" s="40">
        <f>AS1375*Settings!$C$13*(INDEX(AS$395:AS$406,$D1393)+INDEX(AS$382:AS$393,$D1393))</f>
        <v/>
      </c>
      <c r="AT1393" s="40">
        <f>AT1375*Settings!$C$13*(INDEX(AT$395:AT$406,$D1393)+INDEX(AT$382:AT$393,$D1393))</f>
        <v/>
      </c>
      <c r="AU1393" s="40">
        <f>AU1375*Settings!$C$13*(INDEX(AU$395:AU$406,$D1393)+INDEX(AU$382:AU$393,$D1393))</f>
        <v/>
      </c>
      <c r="AV1393" s="40">
        <f>AV1375*Settings!$C$13*(INDEX(AV$395:AV$406,$D1393)+INDEX(AV$382:AV$393,$D1393))</f>
        <v/>
      </c>
      <c r="AW1393" s="40">
        <f>AW1375*Settings!$C$13*(INDEX(AW$395:AW$406,$D1393)+INDEX(AW$382:AW$393,$D1393))</f>
        <v/>
      </c>
      <c r="AX1393" s="40">
        <f>AX1375*Settings!$C$13*(INDEX(AX$395:AX$406,$D1393)+INDEX(AX$382:AX$393,$D1393))</f>
        <v/>
      </c>
      <c r="AY1393" s="40">
        <f>AY1375*Settings!$C$13*(INDEX(AY$395:AY$406,$D1393)+INDEX(AY$382:AY$393,$D1393))</f>
        <v/>
      </c>
    </row>
    <row r="1394" hidden="1" outlineLevel="2">
      <c r="A1394" s="14" t="inlineStr">
        <is>
          <t>rtx</t>
        </is>
      </c>
      <c r="B1394" s="14" t="inlineStr">
        <is>
          <t>lpg</t>
        </is>
      </c>
      <c r="C1394" s="14" t="inlineStr">
        <is>
          <t>res</t>
        </is>
      </c>
      <c r="D1394" s="36">
        <f>INDEX(Inputs!$U$5:$U$132,MATCH($B1394&amp;"|"&amp;$C1394,Inputs!$A$5:$A$132,0))</f>
        <v/>
      </c>
      <c r="E1394" s="35" t="n"/>
      <c r="F1394" s="35" t="n"/>
      <c r="G1394" s="35" t="n"/>
      <c r="H1394" s="14">
        <f>INDEX(VarLab,MATCH($A1394,VarKey,0))&amp;INDEX(MemLab,MATCH($C1394&amp;"|"&amp;$B1394,MemKey,0))</f>
        <v/>
      </c>
      <c r="I1394" s="14">
        <f>INDEX(VarUnit,MATCH($A1394,VarKey,0))</f>
        <v/>
      </c>
      <c r="J1394" s="14">
        <f>INDEX(VarSrc,MATCH($A1394,VarKey,0))</f>
        <v/>
      </c>
      <c r="K1394" s="11">
        <f>CodePrefix&amp;$A1394&amp;IF($C1394="","","."&amp;$C1394&amp;"."&amp;$B1394)&amp;INDEX(VarEnd,MATCH($A1394,VarKey,0))&amp;K$5</f>
        <v/>
      </c>
      <c r="L1394" s="39">
        <f>L1376*Settings!$C$13*(INDEX(L$395:L$406,$D1394)+INDEX(L$382:L$393,$D1394))</f>
        <v/>
      </c>
      <c r="M1394" s="40">
        <f>M1376*Settings!$C$13*(INDEX(M$395:M$406,$D1394)+INDEX(M$382:M$393,$D1394))</f>
        <v/>
      </c>
      <c r="N1394" s="40">
        <f>N1376*Settings!$C$13*(INDEX(N$395:N$406,$D1394)+INDEX(N$382:N$393,$D1394))</f>
        <v/>
      </c>
      <c r="O1394" s="40">
        <f>O1376*Settings!$C$13*(INDEX(O$395:O$406,$D1394)+INDEX(O$382:O$393,$D1394))</f>
        <v/>
      </c>
      <c r="P1394" s="40">
        <f>P1376*Settings!$C$13*(INDEX(P$395:P$406,$D1394)+INDEX(P$382:P$393,$D1394))</f>
        <v/>
      </c>
      <c r="Q1394" s="40">
        <f>Q1376*Settings!$C$13*(INDEX(Q$395:Q$406,$D1394)+INDEX(Q$382:Q$393,$D1394))</f>
        <v/>
      </c>
      <c r="R1394" s="40">
        <f>R1376*Settings!$C$13*(INDEX(R$395:R$406,$D1394)+INDEX(R$382:R$393,$D1394))</f>
        <v/>
      </c>
      <c r="S1394" s="40">
        <f>S1376*Settings!$C$13*(INDEX(S$395:S$406,$D1394)+INDEX(S$382:S$393,$D1394))</f>
        <v/>
      </c>
      <c r="T1394" s="40">
        <f>T1376*Settings!$C$13*(INDEX(T$395:T$406,$D1394)+INDEX(T$382:T$393,$D1394))</f>
        <v/>
      </c>
      <c r="U1394" s="40">
        <f>U1376*Settings!$C$13*(INDEX(U$395:U$406,$D1394)+INDEX(U$382:U$393,$D1394))</f>
        <v/>
      </c>
      <c r="V1394" s="40">
        <f>V1376*Settings!$C$13*(INDEX(V$395:V$406,$D1394)+INDEX(V$382:V$393,$D1394))</f>
        <v/>
      </c>
      <c r="W1394" s="40">
        <f>W1376*Settings!$C$13*(INDEX(W$395:W$406,$D1394)+INDEX(W$382:W$393,$D1394))</f>
        <v/>
      </c>
      <c r="X1394" s="40">
        <f>X1376*Settings!$C$13*(INDEX(X$395:X$406,$D1394)+INDEX(X$382:X$393,$D1394))</f>
        <v/>
      </c>
      <c r="Y1394" s="40">
        <f>Y1376*Settings!$C$13*(INDEX(Y$395:Y$406,$D1394)+INDEX(Y$382:Y$393,$D1394))</f>
        <v/>
      </c>
      <c r="Z1394" s="40">
        <f>Z1376*Settings!$C$13*(INDEX(Z$395:Z$406,$D1394)+INDEX(Z$382:Z$393,$D1394))</f>
        <v/>
      </c>
      <c r="AA1394" s="40">
        <f>AA1376*Settings!$C$13*(INDEX(AA$395:AA$406,$D1394)+INDEX(AA$382:AA$393,$D1394))</f>
        <v/>
      </c>
      <c r="AB1394" s="40">
        <f>AB1376*Settings!$C$13*(INDEX(AB$395:AB$406,$D1394)+INDEX(AB$382:AB$393,$D1394))</f>
        <v/>
      </c>
      <c r="AC1394" s="40">
        <f>AC1376*Settings!$C$13*(INDEX(AC$395:AC$406,$D1394)+INDEX(AC$382:AC$393,$D1394))</f>
        <v/>
      </c>
      <c r="AD1394" s="40">
        <f>AD1376*Settings!$C$13*(INDEX(AD$395:AD$406,$D1394)+INDEX(AD$382:AD$393,$D1394))</f>
        <v/>
      </c>
      <c r="AF1394" s="11">
        <f>CodePrefix&amp;$A1394&amp;IF($C1394="","","."&amp;$C1394&amp;"."&amp;$B1394)&amp;INDEX(VarEnd,MATCH($A1394,VarKey,0))&amp;AF$5</f>
        <v/>
      </c>
      <c r="AG1394" s="39">
        <f>AG1376*Settings!$C$13*(INDEX(AG$395:AG$406,$D1394)+INDEX(AG$382:AG$393,$D1394))</f>
        <v/>
      </c>
      <c r="AH1394" s="40">
        <f>AH1376*Settings!$C$13*(INDEX(AH$395:AH$406,$D1394)+INDEX(AH$382:AH$393,$D1394))</f>
        <v/>
      </c>
      <c r="AI1394" s="40">
        <f>AI1376*Settings!$C$13*(INDEX(AI$395:AI$406,$D1394)+INDEX(AI$382:AI$393,$D1394))</f>
        <v/>
      </c>
      <c r="AJ1394" s="40">
        <f>AJ1376*Settings!$C$13*(INDEX(AJ$395:AJ$406,$D1394)+INDEX(AJ$382:AJ$393,$D1394))</f>
        <v/>
      </c>
      <c r="AK1394" s="40">
        <f>AK1376*Settings!$C$13*(INDEX(AK$395:AK$406,$D1394)+INDEX(AK$382:AK$393,$D1394))</f>
        <v/>
      </c>
      <c r="AL1394" s="40">
        <f>AL1376*Settings!$C$13*(INDEX(AL$395:AL$406,$D1394)+INDEX(AL$382:AL$393,$D1394))</f>
        <v/>
      </c>
      <c r="AM1394" s="40">
        <f>AM1376*Settings!$C$13*(INDEX(AM$395:AM$406,$D1394)+INDEX(AM$382:AM$393,$D1394))</f>
        <v/>
      </c>
      <c r="AN1394" s="40">
        <f>AN1376*Settings!$C$13*(INDEX(AN$395:AN$406,$D1394)+INDEX(AN$382:AN$393,$D1394))</f>
        <v/>
      </c>
      <c r="AO1394" s="40">
        <f>AO1376*Settings!$C$13*(INDEX(AO$395:AO$406,$D1394)+INDEX(AO$382:AO$393,$D1394))</f>
        <v/>
      </c>
      <c r="AP1394" s="40">
        <f>AP1376*Settings!$C$13*(INDEX(AP$395:AP$406,$D1394)+INDEX(AP$382:AP$393,$D1394))</f>
        <v/>
      </c>
      <c r="AQ1394" s="40">
        <f>AQ1376*Settings!$C$13*(INDEX(AQ$395:AQ$406,$D1394)+INDEX(AQ$382:AQ$393,$D1394))</f>
        <v/>
      </c>
      <c r="AR1394" s="40">
        <f>AR1376*Settings!$C$13*(INDEX(AR$395:AR$406,$D1394)+INDEX(AR$382:AR$393,$D1394))</f>
        <v/>
      </c>
      <c r="AS1394" s="40">
        <f>AS1376*Settings!$C$13*(INDEX(AS$395:AS$406,$D1394)+INDEX(AS$382:AS$393,$D1394))</f>
        <v/>
      </c>
      <c r="AT1394" s="40">
        <f>AT1376*Settings!$C$13*(INDEX(AT$395:AT$406,$D1394)+INDEX(AT$382:AT$393,$D1394))</f>
        <v/>
      </c>
      <c r="AU1394" s="40">
        <f>AU1376*Settings!$C$13*(INDEX(AU$395:AU$406,$D1394)+INDEX(AU$382:AU$393,$D1394))</f>
        <v/>
      </c>
      <c r="AV1394" s="40">
        <f>AV1376*Settings!$C$13*(INDEX(AV$395:AV$406,$D1394)+INDEX(AV$382:AV$393,$D1394))</f>
        <v/>
      </c>
      <c r="AW1394" s="40">
        <f>AW1376*Settings!$C$13*(INDEX(AW$395:AW$406,$D1394)+INDEX(AW$382:AW$393,$D1394))</f>
        <v/>
      </c>
      <c r="AX1394" s="40">
        <f>AX1376*Settings!$C$13*(INDEX(AX$395:AX$406,$D1394)+INDEX(AX$382:AX$393,$D1394))</f>
        <v/>
      </c>
      <c r="AY1394" s="40">
        <f>AY1376*Settings!$C$13*(INDEX(AY$395:AY$406,$D1394)+INDEX(AY$382:AY$393,$D1394))</f>
        <v/>
      </c>
    </row>
    <row r="1395" hidden="1" outlineLevel="2">
      <c r="A1395" s="14" t="inlineStr">
        <is>
          <t>rtx</t>
        </is>
      </c>
      <c r="B1395" s="14" t="inlineStr">
        <is>
          <t>ker</t>
        </is>
      </c>
      <c r="C1395" s="14" t="inlineStr">
        <is>
          <t>res</t>
        </is>
      </c>
      <c r="D1395" s="36">
        <f>INDEX(Inputs!$U$5:$U$132,MATCH($B1395&amp;"|"&amp;$C1395,Inputs!$A$5:$A$132,0))</f>
        <v/>
      </c>
      <c r="E1395" s="35" t="n"/>
      <c r="F1395" s="35" t="n"/>
      <c r="G1395" s="35" t="n"/>
      <c r="H1395" s="14">
        <f>INDEX(VarLab,MATCH($A1395,VarKey,0))&amp;INDEX(MemLab,MATCH($C1395&amp;"|"&amp;$B1395,MemKey,0))</f>
        <v/>
      </c>
      <c r="I1395" s="14">
        <f>INDEX(VarUnit,MATCH($A1395,VarKey,0))</f>
        <v/>
      </c>
      <c r="J1395" s="14">
        <f>INDEX(VarSrc,MATCH($A1395,VarKey,0))</f>
        <v/>
      </c>
      <c r="K1395" s="11">
        <f>CodePrefix&amp;$A1395&amp;IF($C1395="","","."&amp;$C1395&amp;"."&amp;$B1395)&amp;INDEX(VarEnd,MATCH($A1395,VarKey,0))&amp;K$5</f>
        <v/>
      </c>
      <c r="L1395" s="39">
        <f>L1377*Settings!$C$13*(INDEX(L$395:L$406,$D1395)+INDEX(L$382:L$393,$D1395))</f>
        <v/>
      </c>
      <c r="M1395" s="40">
        <f>M1377*Settings!$C$13*(INDEX(M$395:M$406,$D1395)+INDEX(M$382:M$393,$D1395))</f>
        <v/>
      </c>
      <c r="N1395" s="40">
        <f>N1377*Settings!$C$13*(INDEX(N$395:N$406,$D1395)+INDEX(N$382:N$393,$D1395))</f>
        <v/>
      </c>
      <c r="O1395" s="40">
        <f>O1377*Settings!$C$13*(INDEX(O$395:O$406,$D1395)+INDEX(O$382:O$393,$D1395))</f>
        <v/>
      </c>
      <c r="P1395" s="40">
        <f>P1377*Settings!$C$13*(INDEX(P$395:P$406,$D1395)+INDEX(P$382:P$393,$D1395))</f>
        <v/>
      </c>
      <c r="Q1395" s="40">
        <f>Q1377*Settings!$C$13*(INDEX(Q$395:Q$406,$D1395)+INDEX(Q$382:Q$393,$D1395))</f>
        <v/>
      </c>
      <c r="R1395" s="40">
        <f>R1377*Settings!$C$13*(INDEX(R$395:R$406,$D1395)+INDEX(R$382:R$393,$D1395))</f>
        <v/>
      </c>
      <c r="S1395" s="40">
        <f>S1377*Settings!$C$13*(INDEX(S$395:S$406,$D1395)+INDEX(S$382:S$393,$D1395))</f>
        <v/>
      </c>
      <c r="T1395" s="40">
        <f>T1377*Settings!$C$13*(INDEX(T$395:T$406,$D1395)+INDEX(T$382:T$393,$D1395))</f>
        <v/>
      </c>
      <c r="U1395" s="40">
        <f>U1377*Settings!$C$13*(INDEX(U$395:U$406,$D1395)+INDEX(U$382:U$393,$D1395))</f>
        <v/>
      </c>
      <c r="V1395" s="40">
        <f>V1377*Settings!$C$13*(INDEX(V$395:V$406,$D1395)+INDEX(V$382:V$393,$D1395))</f>
        <v/>
      </c>
      <c r="W1395" s="40">
        <f>W1377*Settings!$C$13*(INDEX(W$395:W$406,$D1395)+INDEX(W$382:W$393,$D1395))</f>
        <v/>
      </c>
      <c r="X1395" s="40">
        <f>X1377*Settings!$C$13*(INDEX(X$395:X$406,$D1395)+INDEX(X$382:X$393,$D1395))</f>
        <v/>
      </c>
      <c r="Y1395" s="40">
        <f>Y1377*Settings!$C$13*(INDEX(Y$395:Y$406,$D1395)+INDEX(Y$382:Y$393,$D1395))</f>
        <v/>
      </c>
      <c r="Z1395" s="40">
        <f>Z1377*Settings!$C$13*(INDEX(Z$395:Z$406,$D1395)+INDEX(Z$382:Z$393,$D1395))</f>
        <v/>
      </c>
      <c r="AA1395" s="40">
        <f>AA1377*Settings!$C$13*(INDEX(AA$395:AA$406,$D1395)+INDEX(AA$382:AA$393,$D1395))</f>
        <v/>
      </c>
      <c r="AB1395" s="40">
        <f>AB1377*Settings!$C$13*(INDEX(AB$395:AB$406,$D1395)+INDEX(AB$382:AB$393,$D1395))</f>
        <v/>
      </c>
      <c r="AC1395" s="40">
        <f>AC1377*Settings!$C$13*(INDEX(AC$395:AC$406,$D1395)+INDEX(AC$382:AC$393,$D1395))</f>
        <v/>
      </c>
      <c r="AD1395" s="40">
        <f>AD1377*Settings!$C$13*(INDEX(AD$395:AD$406,$D1395)+INDEX(AD$382:AD$393,$D1395))</f>
        <v/>
      </c>
      <c r="AF1395" s="11">
        <f>CodePrefix&amp;$A1395&amp;IF($C1395="","","."&amp;$C1395&amp;"."&amp;$B1395)&amp;INDEX(VarEnd,MATCH($A1395,VarKey,0))&amp;AF$5</f>
        <v/>
      </c>
      <c r="AG1395" s="39">
        <f>AG1377*Settings!$C$13*(INDEX(AG$395:AG$406,$D1395)+INDEX(AG$382:AG$393,$D1395))</f>
        <v/>
      </c>
      <c r="AH1395" s="40">
        <f>AH1377*Settings!$C$13*(INDEX(AH$395:AH$406,$D1395)+INDEX(AH$382:AH$393,$D1395))</f>
        <v/>
      </c>
      <c r="AI1395" s="40">
        <f>AI1377*Settings!$C$13*(INDEX(AI$395:AI$406,$D1395)+INDEX(AI$382:AI$393,$D1395))</f>
        <v/>
      </c>
      <c r="AJ1395" s="40">
        <f>AJ1377*Settings!$C$13*(INDEX(AJ$395:AJ$406,$D1395)+INDEX(AJ$382:AJ$393,$D1395))</f>
        <v/>
      </c>
      <c r="AK1395" s="40">
        <f>AK1377*Settings!$C$13*(INDEX(AK$395:AK$406,$D1395)+INDEX(AK$382:AK$393,$D1395))</f>
        <v/>
      </c>
      <c r="AL1395" s="40">
        <f>AL1377*Settings!$C$13*(INDEX(AL$395:AL$406,$D1395)+INDEX(AL$382:AL$393,$D1395))</f>
        <v/>
      </c>
      <c r="AM1395" s="40">
        <f>AM1377*Settings!$C$13*(INDEX(AM$395:AM$406,$D1395)+INDEX(AM$382:AM$393,$D1395))</f>
        <v/>
      </c>
      <c r="AN1395" s="40">
        <f>AN1377*Settings!$C$13*(INDEX(AN$395:AN$406,$D1395)+INDEX(AN$382:AN$393,$D1395))</f>
        <v/>
      </c>
      <c r="AO1395" s="40">
        <f>AO1377*Settings!$C$13*(INDEX(AO$395:AO$406,$D1395)+INDEX(AO$382:AO$393,$D1395))</f>
        <v/>
      </c>
      <c r="AP1395" s="40">
        <f>AP1377*Settings!$C$13*(INDEX(AP$395:AP$406,$D1395)+INDEX(AP$382:AP$393,$D1395))</f>
        <v/>
      </c>
      <c r="AQ1395" s="40">
        <f>AQ1377*Settings!$C$13*(INDEX(AQ$395:AQ$406,$D1395)+INDEX(AQ$382:AQ$393,$D1395))</f>
        <v/>
      </c>
      <c r="AR1395" s="40">
        <f>AR1377*Settings!$C$13*(INDEX(AR$395:AR$406,$D1395)+INDEX(AR$382:AR$393,$D1395))</f>
        <v/>
      </c>
      <c r="AS1395" s="40">
        <f>AS1377*Settings!$C$13*(INDEX(AS$395:AS$406,$D1395)+INDEX(AS$382:AS$393,$D1395))</f>
        <v/>
      </c>
      <c r="AT1395" s="40">
        <f>AT1377*Settings!$C$13*(INDEX(AT$395:AT$406,$D1395)+INDEX(AT$382:AT$393,$D1395))</f>
        <v/>
      </c>
      <c r="AU1395" s="40">
        <f>AU1377*Settings!$C$13*(INDEX(AU$395:AU$406,$D1395)+INDEX(AU$382:AU$393,$D1395))</f>
        <v/>
      </c>
      <c r="AV1395" s="40">
        <f>AV1377*Settings!$C$13*(INDEX(AV$395:AV$406,$D1395)+INDEX(AV$382:AV$393,$D1395))</f>
        <v/>
      </c>
      <c r="AW1395" s="40">
        <f>AW1377*Settings!$C$13*(INDEX(AW$395:AW$406,$D1395)+INDEX(AW$382:AW$393,$D1395))</f>
        <v/>
      </c>
      <c r="AX1395" s="40">
        <f>AX1377*Settings!$C$13*(INDEX(AX$395:AX$406,$D1395)+INDEX(AX$382:AX$393,$D1395))</f>
        <v/>
      </c>
      <c r="AY1395" s="40">
        <f>AY1377*Settings!$C$13*(INDEX(AY$395:AY$406,$D1395)+INDEX(AY$382:AY$393,$D1395))</f>
        <v/>
      </c>
    </row>
    <row r="1396" hidden="1" outlineLevel="2">
      <c r="A1396" s="14" t="inlineStr">
        <is>
          <t>rtx</t>
        </is>
      </c>
      <c r="B1396" s="14" t="inlineStr">
        <is>
          <t>oop</t>
        </is>
      </c>
      <c r="C1396" s="14" t="inlineStr">
        <is>
          <t>res</t>
        </is>
      </c>
      <c r="D1396" s="36">
        <f>INDEX(Inputs!$U$5:$U$132,MATCH($B1396&amp;"|"&amp;$C1396,Inputs!$A$5:$A$132,0))</f>
        <v/>
      </c>
      <c r="E1396" s="35" t="n"/>
      <c r="F1396" s="35" t="n"/>
      <c r="G1396" s="35" t="n"/>
      <c r="H1396" s="14">
        <f>INDEX(VarLab,MATCH($A1396,VarKey,0))&amp;INDEX(MemLab,MATCH($C1396&amp;"|"&amp;$B1396,MemKey,0))</f>
        <v/>
      </c>
      <c r="I1396" s="14">
        <f>INDEX(VarUnit,MATCH($A1396,VarKey,0))</f>
        <v/>
      </c>
      <c r="J1396" s="14">
        <f>INDEX(VarSrc,MATCH($A1396,VarKey,0))</f>
        <v/>
      </c>
      <c r="K1396" s="11">
        <f>CodePrefix&amp;$A1396&amp;IF($C1396="","","."&amp;$C1396&amp;"."&amp;$B1396)&amp;INDEX(VarEnd,MATCH($A1396,VarKey,0))&amp;K$5</f>
        <v/>
      </c>
      <c r="L1396" s="39">
        <f>L1378*Settings!$C$13*(INDEX(L$395:L$406,$D1396)+INDEX(L$382:L$393,$D1396))</f>
        <v/>
      </c>
      <c r="M1396" s="40">
        <f>M1378*Settings!$C$13*(INDEX(M$395:M$406,$D1396)+INDEX(M$382:M$393,$D1396))</f>
        <v/>
      </c>
      <c r="N1396" s="40">
        <f>N1378*Settings!$C$13*(INDEX(N$395:N$406,$D1396)+INDEX(N$382:N$393,$D1396))</f>
        <v/>
      </c>
      <c r="O1396" s="40">
        <f>O1378*Settings!$C$13*(INDEX(O$395:O$406,$D1396)+INDEX(O$382:O$393,$D1396))</f>
        <v/>
      </c>
      <c r="P1396" s="40">
        <f>P1378*Settings!$C$13*(INDEX(P$395:P$406,$D1396)+INDEX(P$382:P$393,$D1396))</f>
        <v/>
      </c>
      <c r="Q1396" s="40">
        <f>Q1378*Settings!$C$13*(INDEX(Q$395:Q$406,$D1396)+INDEX(Q$382:Q$393,$D1396))</f>
        <v/>
      </c>
      <c r="R1396" s="40">
        <f>R1378*Settings!$C$13*(INDEX(R$395:R$406,$D1396)+INDEX(R$382:R$393,$D1396))</f>
        <v/>
      </c>
      <c r="S1396" s="40">
        <f>S1378*Settings!$C$13*(INDEX(S$395:S$406,$D1396)+INDEX(S$382:S$393,$D1396))</f>
        <v/>
      </c>
      <c r="T1396" s="40">
        <f>T1378*Settings!$C$13*(INDEX(T$395:T$406,$D1396)+INDEX(T$382:T$393,$D1396))</f>
        <v/>
      </c>
      <c r="U1396" s="40">
        <f>U1378*Settings!$C$13*(INDEX(U$395:U$406,$D1396)+INDEX(U$382:U$393,$D1396))</f>
        <v/>
      </c>
      <c r="V1396" s="40">
        <f>V1378*Settings!$C$13*(INDEX(V$395:V$406,$D1396)+INDEX(V$382:V$393,$D1396))</f>
        <v/>
      </c>
      <c r="W1396" s="40">
        <f>W1378*Settings!$C$13*(INDEX(W$395:W$406,$D1396)+INDEX(W$382:W$393,$D1396))</f>
        <v/>
      </c>
      <c r="X1396" s="40">
        <f>X1378*Settings!$C$13*(INDEX(X$395:X$406,$D1396)+INDEX(X$382:X$393,$D1396))</f>
        <v/>
      </c>
      <c r="Y1396" s="40">
        <f>Y1378*Settings!$C$13*(INDEX(Y$395:Y$406,$D1396)+INDEX(Y$382:Y$393,$D1396))</f>
        <v/>
      </c>
      <c r="Z1396" s="40">
        <f>Z1378*Settings!$C$13*(INDEX(Z$395:Z$406,$D1396)+INDEX(Z$382:Z$393,$D1396))</f>
        <v/>
      </c>
      <c r="AA1396" s="40">
        <f>AA1378*Settings!$C$13*(INDEX(AA$395:AA$406,$D1396)+INDEX(AA$382:AA$393,$D1396))</f>
        <v/>
      </c>
      <c r="AB1396" s="40">
        <f>AB1378*Settings!$C$13*(INDEX(AB$395:AB$406,$D1396)+INDEX(AB$382:AB$393,$D1396))</f>
        <v/>
      </c>
      <c r="AC1396" s="40">
        <f>AC1378*Settings!$C$13*(INDEX(AC$395:AC$406,$D1396)+INDEX(AC$382:AC$393,$D1396))</f>
        <v/>
      </c>
      <c r="AD1396" s="40">
        <f>AD1378*Settings!$C$13*(INDEX(AD$395:AD$406,$D1396)+INDEX(AD$382:AD$393,$D1396))</f>
        <v/>
      </c>
      <c r="AF1396" s="11">
        <f>CodePrefix&amp;$A1396&amp;IF($C1396="","","."&amp;$C1396&amp;"."&amp;$B1396)&amp;INDEX(VarEnd,MATCH($A1396,VarKey,0))&amp;AF$5</f>
        <v/>
      </c>
      <c r="AG1396" s="39">
        <f>AG1378*Settings!$C$13*(INDEX(AG$395:AG$406,$D1396)+INDEX(AG$382:AG$393,$D1396))</f>
        <v/>
      </c>
      <c r="AH1396" s="40">
        <f>AH1378*Settings!$C$13*(INDEX(AH$395:AH$406,$D1396)+INDEX(AH$382:AH$393,$D1396))</f>
        <v/>
      </c>
      <c r="AI1396" s="40">
        <f>AI1378*Settings!$C$13*(INDEX(AI$395:AI$406,$D1396)+INDEX(AI$382:AI$393,$D1396))</f>
        <v/>
      </c>
      <c r="AJ1396" s="40">
        <f>AJ1378*Settings!$C$13*(INDEX(AJ$395:AJ$406,$D1396)+INDEX(AJ$382:AJ$393,$D1396))</f>
        <v/>
      </c>
      <c r="AK1396" s="40">
        <f>AK1378*Settings!$C$13*(INDEX(AK$395:AK$406,$D1396)+INDEX(AK$382:AK$393,$D1396))</f>
        <v/>
      </c>
      <c r="AL1396" s="40">
        <f>AL1378*Settings!$C$13*(INDEX(AL$395:AL$406,$D1396)+INDEX(AL$382:AL$393,$D1396))</f>
        <v/>
      </c>
      <c r="AM1396" s="40">
        <f>AM1378*Settings!$C$13*(INDEX(AM$395:AM$406,$D1396)+INDEX(AM$382:AM$393,$D1396))</f>
        <v/>
      </c>
      <c r="AN1396" s="40">
        <f>AN1378*Settings!$C$13*(INDEX(AN$395:AN$406,$D1396)+INDEX(AN$382:AN$393,$D1396))</f>
        <v/>
      </c>
      <c r="AO1396" s="40">
        <f>AO1378*Settings!$C$13*(INDEX(AO$395:AO$406,$D1396)+INDEX(AO$382:AO$393,$D1396))</f>
        <v/>
      </c>
      <c r="AP1396" s="40">
        <f>AP1378*Settings!$C$13*(INDEX(AP$395:AP$406,$D1396)+INDEX(AP$382:AP$393,$D1396))</f>
        <v/>
      </c>
      <c r="AQ1396" s="40">
        <f>AQ1378*Settings!$C$13*(INDEX(AQ$395:AQ$406,$D1396)+INDEX(AQ$382:AQ$393,$D1396))</f>
        <v/>
      </c>
      <c r="AR1396" s="40">
        <f>AR1378*Settings!$C$13*(INDEX(AR$395:AR$406,$D1396)+INDEX(AR$382:AR$393,$D1396))</f>
        <v/>
      </c>
      <c r="AS1396" s="40">
        <f>AS1378*Settings!$C$13*(INDEX(AS$395:AS$406,$D1396)+INDEX(AS$382:AS$393,$D1396))</f>
        <v/>
      </c>
      <c r="AT1396" s="40">
        <f>AT1378*Settings!$C$13*(INDEX(AT$395:AT$406,$D1396)+INDEX(AT$382:AT$393,$D1396))</f>
        <v/>
      </c>
      <c r="AU1396" s="40">
        <f>AU1378*Settings!$C$13*(INDEX(AU$395:AU$406,$D1396)+INDEX(AU$382:AU$393,$D1396))</f>
        <v/>
      </c>
      <c r="AV1396" s="40">
        <f>AV1378*Settings!$C$13*(INDEX(AV$395:AV$406,$D1396)+INDEX(AV$382:AV$393,$D1396))</f>
        <v/>
      </c>
      <c r="AW1396" s="40">
        <f>AW1378*Settings!$C$13*(INDEX(AW$395:AW$406,$D1396)+INDEX(AW$382:AW$393,$D1396))</f>
        <v/>
      </c>
      <c r="AX1396" s="40">
        <f>AX1378*Settings!$C$13*(INDEX(AX$395:AX$406,$D1396)+INDEX(AX$382:AX$393,$D1396))</f>
        <v/>
      </c>
      <c r="AY1396" s="40">
        <f>AY1378*Settings!$C$13*(INDEX(AY$395:AY$406,$D1396)+INDEX(AY$382:AY$393,$D1396))</f>
        <v/>
      </c>
    </row>
    <row r="1397" hidden="1" outlineLevel="2">
      <c r="A1397" s="14" t="inlineStr">
        <is>
          <t>rtx</t>
        </is>
      </c>
      <c r="B1397" s="14" t="inlineStr">
        <is>
          <t>bio</t>
        </is>
      </c>
      <c r="C1397" s="14" t="inlineStr">
        <is>
          <t>res</t>
        </is>
      </c>
      <c r="D1397" s="36">
        <f>INDEX(Inputs!$U$5:$U$132,MATCH($B1397&amp;"|"&amp;$C1397,Inputs!$A$5:$A$132,0))</f>
        <v/>
      </c>
      <c r="E1397" s="35" t="n"/>
      <c r="F1397" s="35" t="n"/>
      <c r="G1397" s="35" t="n"/>
      <c r="H1397" s="14">
        <f>INDEX(VarLab,MATCH($A1397,VarKey,0))&amp;INDEX(MemLab,MATCH($C1397&amp;"|"&amp;$B1397,MemKey,0))</f>
        <v/>
      </c>
      <c r="I1397" s="14">
        <f>INDEX(VarUnit,MATCH($A1397,VarKey,0))</f>
        <v/>
      </c>
      <c r="J1397" s="14">
        <f>INDEX(VarSrc,MATCH($A1397,VarKey,0))</f>
        <v/>
      </c>
      <c r="K1397" s="11">
        <f>CodePrefix&amp;$A1397&amp;IF($C1397="","","."&amp;$C1397&amp;"."&amp;$B1397)&amp;INDEX(VarEnd,MATCH($A1397,VarKey,0))&amp;K$5</f>
        <v/>
      </c>
      <c r="L1397" s="39">
        <f>L1379*Settings!$C$13*(INDEX(L$395:L$406,$D1397)+INDEX(L$382:L$393,$D1397))</f>
        <v/>
      </c>
      <c r="M1397" s="40">
        <f>M1379*Settings!$C$13*(INDEX(M$395:M$406,$D1397)+INDEX(M$382:M$393,$D1397))</f>
        <v/>
      </c>
      <c r="N1397" s="40">
        <f>N1379*Settings!$C$13*(INDEX(N$395:N$406,$D1397)+INDEX(N$382:N$393,$D1397))</f>
        <v/>
      </c>
      <c r="O1397" s="40">
        <f>O1379*Settings!$C$13*(INDEX(O$395:O$406,$D1397)+INDEX(O$382:O$393,$D1397))</f>
        <v/>
      </c>
      <c r="P1397" s="40">
        <f>P1379*Settings!$C$13*(INDEX(P$395:P$406,$D1397)+INDEX(P$382:P$393,$D1397))</f>
        <v/>
      </c>
      <c r="Q1397" s="40">
        <f>Q1379*Settings!$C$13*(INDEX(Q$395:Q$406,$D1397)+INDEX(Q$382:Q$393,$D1397))</f>
        <v/>
      </c>
      <c r="R1397" s="40">
        <f>R1379*Settings!$C$13*(INDEX(R$395:R$406,$D1397)+INDEX(R$382:R$393,$D1397))</f>
        <v/>
      </c>
      <c r="S1397" s="40">
        <f>S1379*Settings!$C$13*(INDEX(S$395:S$406,$D1397)+INDEX(S$382:S$393,$D1397))</f>
        <v/>
      </c>
      <c r="T1397" s="40">
        <f>T1379*Settings!$C$13*(INDEX(T$395:T$406,$D1397)+INDEX(T$382:T$393,$D1397))</f>
        <v/>
      </c>
      <c r="U1397" s="40">
        <f>U1379*Settings!$C$13*(INDEX(U$395:U$406,$D1397)+INDEX(U$382:U$393,$D1397))</f>
        <v/>
      </c>
      <c r="V1397" s="40">
        <f>V1379*Settings!$C$13*(INDEX(V$395:V$406,$D1397)+INDEX(V$382:V$393,$D1397))</f>
        <v/>
      </c>
      <c r="W1397" s="40">
        <f>W1379*Settings!$C$13*(INDEX(W$395:W$406,$D1397)+INDEX(W$382:W$393,$D1397))</f>
        <v/>
      </c>
      <c r="X1397" s="40">
        <f>X1379*Settings!$C$13*(INDEX(X$395:X$406,$D1397)+INDEX(X$382:X$393,$D1397))</f>
        <v/>
      </c>
      <c r="Y1397" s="40">
        <f>Y1379*Settings!$C$13*(INDEX(Y$395:Y$406,$D1397)+INDEX(Y$382:Y$393,$D1397))</f>
        <v/>
      </c>
      <c r="Z1397" s="40">
        <f>Z1379*Settings!$C$13*(INDEX(Z$395:Z$406,$D1397)+INDEX(Z$382:Z$393,$D1397))</f>
        <v/>
      </c>
      <c r="AA1397" s="40">
        <f>AA1379*Settings!$C$13*(INDEX(AA$395:AA$406,$D1397)+INDEX(AA$382:AA$393,$D1397))</f>
        <v/>
      </c>
      <c r="AB1397" s="40">
        <f>AB1379*Settings!$C$13*(INDEX(AB$395:AB$406,$D1397)+INDEX(AB$382:AB$393,$D1397))</f>
        <v/>
      </c>
      <c r="AC1397" s="40">
        <f>AC1379*Settings!$C$13*(INDEX(AC$395:AC$406,$D1397)+INDEX(AC$382:AC$393,$D1397))</f>
        <v/>
      </c>
      <c r="AD1397" s="40">
        <f>AD1379*Settings!$C$13*(INDEX(AD$395:AD$406,$D1397)+INDEX(AD$382:AD$393,$D1397))</f>
        <v/>
      </c>
      <c r="AF1397" s="11">
        <f>CodePrefix&amp;$A1397&amp;IF($C1397="","","."&amp;$C1397&amp;"."&amp;$B1397)&amp;INDEX(VarEnd,MATCH($A1397,VarKey,0))&amp;AF$5</f>
        <v/>
      </c>
      <c r="AG1397" s="39">
        <f>AG1379*Settings!$C$13*(INDEX(AG$395:AG$406,$D1397)+INDEX(AG$382:AG$393,$D1397))</f>
        <v/>
      </c>
      <c r="AH1397" s="40">
        <f>AH1379*Settings!$C$13*(INDEX(AH$395:AH$406,$D1397)+INDEX(AH$382:AH$393,$D1397))</f>
        <v/>
      </c>
      <c r="AI1397" s="40">
        <f>AI1379*Settings!$C$13*(INDEX(AI$395:AI$406,$D1397)+INDEX(AI$382:AI$393,$D1397))</f>
        <v/>
      </c>
      <c r="AJ1397" s="40">
        <f>AJ1379*Settings!$C$13*(INDEX(AJ$395:AJ$406,$D1397)+INDEX(AJ$382:AJ$393,$D1397))</f>
        <v/>
      </c>
      <c r="AK1397" s="40">
        <f>AK1379*Settings!$C$13*(INDEX(AK$395:AK$406,$D1397)+INDEX(AK$382:AK$393,$D1397))</f>
        <v/>
      </c>
      <c r="AL1397" s="40">
        <f>AL1379*Settings!$C$13*(INDEX(AL$395:AL$406,$D1397)+INDEX(AL$382:AL$393,$D1397))</f>
        <v/>
      </c>
      <c r="AM1397" s="40">
        <f>AM1379*Settings!$C$13*(INDEX(AM$395:AM$406,$D1397)+INDEX(AM$382:AM$393,$D1397))</f>
        <v/>
      </c>
      <c r="AN1397" s="40">
        <f>AN1379*Settings!$C$13*(INDEX(AN$395:AN$406,$D1397)+INDEX(AN$382:AN$393,$D1397))</f>
        <v/>
      </c>
      <c r="AO1397" s="40">
        <f>AO1379*Settings!$C$13*(INDEX(AO$395:AO$406,$D1397)+INDEX(AO$382:AO$393,$D1397))</f>
        <v/>
      </c>
      <c r="AP1397" s="40">
        <f>AP1379*Settings!$C$13*(INDEX(AP$395:AP$406,$D1397)+INDEX(AP$382:AP$393,$D1397))</f>
        <v/>
      </c>
      <c r="AQ1397" s="40">
        <f>AQ1379*Settings!$C$13*(INDEX(AQ$395:AQ$406,$D1397)+INDEX(AQ$382:AQ$393,$D1397))</f>
        <v/>
      </c>
      <c r="AR1397" s="40">
        <f>AR1379*Settings!$C$13*(INDEX(AR$395:AR$406,$D1397)+INDEX(AR$382:AR$393,$D1397))</f>
        <v/>
      </c>
      <c r="AS1397" s="40">
        <f>AS1379*Settings!$C$13*(INDEX(AS$395:AS$406,$D1397)+INDEX(AS$382:AS$393,$D1397))</f>
        <v/>
      </c>
      <c r="AT1397" s="40">
        <f>AT1379*Settings!$C$13*(INDEX(AT$395:AT$406,$D1397)+INDEX(AT$382:AT$393,$D1397))</f>
        <v/>
      </c>
      <c r="AU1397" s="40">
        <f>AU1379*Settings!$C$13*(INDEX(AU$395:AU$406,$D1397)+INDEX(AU$382:AU$393,$D1397))</f>
        <v/>
      </c>
      <c r="AV1397" s="40">
        <f>AV1379*Settings!$C$13*(INDEX(AV$395:AV$406,$D1397)+INDEX(AV$382:AV$393,$D1397))</f>
        <v/>
      </c>
      <c r="AW1397" s="40">
        <f>AW1379*Settings!$C$13*(INDEX(AW$395:AW$406,$D1397)+INDEX(AW$382:AW$393,$D1397))</f>
        <v/>
      </c>
      <c r="AX1397" s="40">
        <f>AX1379*Settings!$C$13*(INDEX(AX$395:AX$406,$D1397)+INDEX(AX$382:AX$393,$D1397))</f>
        <v/>
      </c>
      <c r="AY1397" s="40">
        <f>AY1379*Settings!$C$13*(INDEX(AY$395:AY$406,$D1397)+INDEX(AY$382:AY$393,$D1397))</f>
        <v/>
      </c>
    </row>
    <row r="1398" hidden="1" outlineLevel="2"/>
    <row r="1399" hidden="1" outlineLevel="2">
      <c r="A1399" s="14" t="inlineStr">
        <is>
          <t>rsub</t>
        </is>
      </c>
      <c r="B1399" s="14" t="inlineStr">
        <is>
          <t>coa</t>
        </is>
      </c>
      <c r="C1399" s="14" t="inlineStr">
        <is>
          <t>res</t>
        </is>
      </c>
      <c r="D1399" s="36">
        <f>INDEX(Inputs!$U$5:$U$132,MATCH($B1399&amp;"|"&amp;$C1399,Inputs!$A$5:$A$132,0))</f>
        <v/>
      </c>
      <c r="E1399" s="35" t="n"/>
      <c r="F1399" s="35" t="n"/>
      <c r="G1399" s="35" t="n"/>
      <c r="H1399" s="14">
        <f>INDEX(VarLab,MATCH($A1399,VarKey,0))&amp;INDEX(MemLab,MATCH($C1399&amp;"|"&amp;$B1399,MemKey,0))</f>
        <v/>
      </c>
      <c r="I1399" s="14">
        <f>INDEX(VarUnit,MATCH($A1399,VarKey,0))</f>
        <v/>
      </c>
      <c r="J1399" s="14">
        <f>INDEX(VarSrc,MATCH($A1399,VarKey,0))</f>
        <v/>
      </c>
      <c r="K1399" s="11">
        <f>CodePrefix&amp;$A1399&amp;IF($C1399="","","."&amp;$C1399&amp;"."&amp;$B1399)&amp;INDEX(VarEnd,MATCH($A1399,VarKey,0))&amp;K$5</f>
        <v/>
      </c>
      <c r="L1399" s="39">
        <f>L1372*Settings!$C$13*(INDEX(L$408:L$419,$D1399))</f>
        <v/>
      </c>
      <c r="M1399" s="40">
        <f>M1372*Settings!$C$13*(INDEX(M$408:M$419,$D1399))</f>
        <v/>
      </c>
      <c r="N1399" s="40">
        <f>N1372*Settings!$C$13*(INDEX(N$408:N$419,$D1399))</f>
        <v/>
      </c>
      <c r="O1399" s="40">
        <f>O1372*Settings!$C$13*(INDEX(O$408:O$419,$D1399))</f>
        <v/>
      </c>
      <c r="P1399" s="40">
        <f>P1372*Settings!$C$13*(INDEX(P$408:P$419,$D1399))</f>
        <v/>
      </c>
      <c r="Q1399" s="40">
        <f>Q1372*Settings!$C$13*(INDEX(Q$408:Q$419,$D1399))</f>
        <v/>
      </c>
      <c r="R1399" s="40">
        <f>R1372*Settings!$C$13*(INDEX(R$408:R$419,$D1399))</f>
        <v/>
      </c>
      <c r="S1399" s="40">
        <f>S1372*Settings!$C$13*(INDEX(S$408:S$419,$D1399))</f>
        <v/>
      </c>
      <c r="T1399" s="40">
        <f>T1372*Settings!$C$13*(INDEX(T$408:T$419,$D1399))</f>
        <v/>
      </c>
      <c r="U1399" s="40">
        <f>U1372*Settings!$C$13*(INDEX(U$408:U$419,$D1399))</f>
        <v/>
      </c>
      <c r="V1399" s="40">
        <f>V1372*Settings!$C$13*(INDEX(V$408:V$419,$D1399))</f>
        <v/>
      </c>
      <c r="W1399" s="40">
        <f>W1372*Settings!$C$13*(INDEX(W$408:W$419,$D1399))</f>
        <v/>
      </c>
      <c r="X1399" s="40">
        <f>X1372*Settings!$C$13*(INDEX(X$408:X$419,$D1399))</f>
        <v/>
      </c>
      <c r="Y1399" s="40">
        <f>Y1372*Settings!$C$13*(INDEX(Y$408:Y$419,$D1399))</f>
        <v/>
      </c>
      <c r="Z1399" s="40">
        <f>Z1372*Settings!$C$13*(INDEX(Z$408:Z$419,$D1399))</f>
        <v/>
      </c>
      <c r="AA1399" s="40">
        <f>AA1372*Settings!$C$13*(INDEX(AA$408:AA$419,$D1399))</f>
        <v/>
      </c>
      <c r="AB1399" s="40">
        <f>AB1372*Settings!$C$13*(INDEX(AB$408:AB$419,$D1399))</f>
        <v/>
      </c>
      <c r="AC1399" s="40">
        <f>AC1372*Settings!$C$13*(INDEX(AC$408:AC$419,$D1399))</f>
        <v/>
      </c>
      <c r="AD1399" s="40">
        <f>AD1372*Settings!$C$13*(INDEX(AD$408:AD$419,$D1399))</f>
        <v/>
      </c>
      <c r="AF1399" s="11">
        <f>CodePrefix&amp;$A1399&amp;IF($C1399="","","."&amp;$C1399&amp;"."&amp;$B1399)&amp;INDEX(VarEnd,MATCH($A1399,VarKey,0))&amp;AF$5</f>
        <v/>
      </c>
      <c r="AG1399" s="39">
        <f>AG1372*Settings!$C$13*(INDEX(AG$408:AG$419,$D1399))</f>
        <v/>
      </c>
      <c r="AH1399" s="40">
        <f>AH1372*Settings!$C$13*(INDEX(AH$408:AH$419,$D1399))</f>
        <v/>
      </c>
      <c r="AI1399" s="40">
        <f>AI1372*Settings!$C$13*(INDEX(AI$408:AI$419,$D1399))</f>
        <v/>
      </c>
      <c r="AJ1399" s="40">
        <f>AJ1372*Settings!$C$13*(INDEX(AJ$408:AJ$419,$D1399))</f>
        <v/>
      </c>
      <c r="AK1399" s="40">
        <f>AK1372*Settings!$C$13*(INDEX(AK$408:AK$419,$D1399))</f>
        <v/>
      </c>
      <c r="AL1399" s="40">
        <f>AL1372*Settings!$C$13*(INDEX(AL$408:AL$419,$D1399))</f>
        <v/>
      </c>
      <c r="AM1399" s="40">
        <f>AM1372*Settings!$C$13*(INDEX(AM$408:AM$419,$D1399))</f>
        <v/>
      </c>
      <c r="AN1399" s="40">
        <f>AN1372*Settings!$C$13*(INDEX(AN$408:AN$419,$D1399))</f>
        <v/>
      </c>
      <c r="AO1399" s="40">
        <f>AO1372*Settings!$C$13*(INDEX(AO$408:AO$419,$D1399))</f>
        <v/>
      </c>
      <c r="AP1399" s="40">
        <f>AP1372*Settings!$C$13*(INDEX(AP$408:AP$419,$D1399))</f>
        <v/>
      </c>
      <c r="AQ1399" s="40">
        <f>AQ1372*Settings!$C$13*(INDEX(AQ$408:AQ$419,$D1399))</f>
        <v/>
      </c>
      <c r="AR1399" s="40">
        <f>AR1372*Settings!$C$13*(INDEX(AR$408:AR$419,$D1399))</f>
        <v/>
      </c>
      <c r="AS1399" s="40">
        <f>AS1372*Settings!$C$13*(INDEX(AS$408:AS$419,$D1399))</f>
        <v/>
      </c>
      <c r="AT1399" s="40">
        <f>AT1372*Settings!$C$13*(INDEX(AT$408:AT$419,$D1399))</f>
        <v/>
      </c>
      <c r="AU1399" s="40">
        <f>AU1372*Settings!$C$13*(INDEX(AU$408:AU$419,$D1399))</f>
        <v/>
      </c>
      <c r="AV1399" s="40">
        <f>AV1372*Settings!$C$13*(INDEX(AV$408:AV$419,$D1399))</f>
        <v/>
      </c>
      <c r="AW1399" s="40">
        <f>AW1372*Settings!$C$13*(INDEX(AW$408:AW$419,$D1399))</f>
        <v/>
      </c>
      <c r="AX1399" s="40">
        <f>AX1372*Settings!$C$13*(INDEX(AX$408:AX$419,$D1399))</f>
        <v/>
      </c>
      <c r="AY1399" s="40">
        <f>AY1372*Settings!$C$13*(INDEX(AY$408:AY$419,$D1399))</f>
        <v/>
      </c>
    </row>
    <row r="1400" hidden="1" outlineLevel="2">
      <c r="A1400" s="14" t="inlineStr">
        <is>
          <t>rsub</t>
        </is>
      </c>
      <c r="B1400" s="14" t="inlineStr">
        <is>
          <t>nga</t>
        </is>
      </c>
      <c r="C1400" s="14" t="inlineStr">
        <is>
          <t>res</t>
        </is>
      </c>
      <c r="D1400" s="36">
        <f>INDEX(Inputs!$U$5:$U$132,MATCH($B1400&amp;"|"&amp;$C1400,Inputs!$A$5:$A$132,0))</f>
        <v/>
      </c>
      <c r="E1400" s="35" t="n"/>
      <c r="F1400" s="35" t="n"/>
      <c r="G1400" s="35" t="n"/>
      <c r="H1400" s="14">
        <f>INDEX(VarLab,MATCH($A1400,VarKey,0))&amp;INDEX(MemLab,MATCH($C1400&amp;"|"&amp;$B1400,MemKey,0))</f>
        <v/>
      </c>
      <c r="I1400" s="14">
        <f>INDEX(VarUnit,MATCH($A1400,VarKey,0))</f>
        <v/>
      </c>
      <c r="J1400" s="14">
        <f>INDEX(VarSrc,MATCH($A1400,VarKey,0))</f>
        <v/>
      </c>
      <c r="K1400" s="11">
        <f>CodePrefix&amp;$A1400&amp;IF($C1400="","","."&amp;$C1400&amp;"."&amp;$B1400)&amp;INDEX(VarEnd,MATCH($A1400,VarKey,0))&amp;K$5</f>
        <v/>
      </c>
      <c r="L1400" s="39">
        <f>L1373*Settings!$C$13*(INDEX(L$408:L$419,$D1400))</f>
        <v/>
      </c>
      <c r="M1400" s="40">
        <f>M1373*Settings!$C$13*(INDEX(M$408:M$419,$D1400))</f>
        <v/>
      </c>
      <c r="N1400" s="40">
        <f>N1373*Settings!$C$13*(INDEX(N$408:N$419,$D1400))</f>
        <v/>
      </c>
      <c r="O1400" s="40">
        <f>O1373*Settings!$C$13*(INDEX(O$408:O$419,$D1400))</f>
        <v/>
      </c>
      <c r="P1400" s="40">
        <f>P1373*Settings!$C$13*(INDEX(P$408:P$419,$D1400))</f>
        <v/>
      </c>
      <c r="Q1400" s="40">
        <f>Q1373*Settings!$C$13*(INDEX(Q$408:Q$419,$D1400))</f>
        <v/>
      </c>
      <c r="R1400" s="40">
        <f>R1373*Settings!$C$13*(INDEX(R$408:R$419,$D1400))</f>
        <v/>
      </c>
      <c r="S1400" s="40">
        <f>S1373*Settings!$C$13*(INDEX(S$408:S$419,$D1400))</f>
        <v/>
      </c>
      <c r="T1400" s="40">
        <f>T1373*Settings!$C$13*(INDEX(T$408:T$419,$D1400))</f>
        <v/>
      </c>
      <c r="U1400" s="40">
        <f>U1373*Settings!$C$13*(INDEX(U$408:U$419,$D1400))</f>
        <v/>
      </c>
      <c r="V1400" s="40">
        <f>V1373*Settings!$C$13*(INDEX(V$408:V$419,$D1400))</f>
        <v/>
      </c>
      <c r="W1400" s="40">
        <f>W1373*Settings!$C$13*(INDEX(W$408:W$419,$D1400))</f>
        <v/>
      </c>
      <c r="X1400" s="40">
        <f>X1373*Settings!$C$13*(INDEX(X$408:X$419,$D1400))</f>
        <v/>
      </c>
      <c r="Y1400" s="40">
        <f>Y1373*Settings!$C$13*(INDEX(Y$408:Y$419,$D1400))</f>
        <v/>
      </c>
      <c r="Z1400" s="40">
        <f>Z1373*Settings!$C$13*(INDEX(Z$408:Z$419,$D1400))</f>
        <v/>
      </c>
      <c r="AA1400" s="40">
        <f>AA1373*Settings!$C$13*(INDEX(AA$408:AA$419,$D1400))</f>
        <v/>
      </c>
      <c r="AB1400" s="40">
        <f>AB1373*Settings!$C$13*(INDEX(AB$408:AB$419,$D1400))</f>
        <v/>
      </c>
      <c r="AC1400" s="40">
        <f>AC1373*Settings!$C$13*(INDEX(AC$408:AC$419,$D1400))</f>
        <v/>
      </c>
      <c r="AD1400" s="40">
        <f>AD1373*Settings!$C$13*(INDEX(AD$408:AD$419,$D1400))</f>
        <v/>
      </c>
      <c r="AF1400" s="11">
        <f>CodePrefix&amp;$A1400&amp;IF($C1400="","","."&amp;$C1400&amp;"."&amp;$B1400)&amp;INDEX(VarEnd,MATCH($A1400,VarKey,0))&amp;AF$5</f>
        <v/>
      </c>
      <c r="AG1400" s="39">
        <f>AG1373*Settings!$C$13*(INDEX(AG$408:AG$419,$D1400))</f>
        <v/>
      </c>
      <c r="AH1400" s="40">
        <f>AH1373*Settings!$C$13*(INDEX(AH$408:AH$419,$D1400))</f>
        <v/>
      </c>
      <c r="AI1400" s="40">
        <f>AI1373*Settings!$C$13*(INDEX(AI$408:AI$419,$D1400))</f>
        <v/>
      </c>
      <c r="AJ1400" s="40">
        <f>AJ1373*Settings!$C$13*(INDEX(AJ$408:AJ$419,$D1400))</f>
        <v/>
      </c>
      <c r="AK1400" s="40">
        <f>AK1373*Settings!$C$13*(INDEX(AK$408:AK$419,$D1400))</f>
        <v/>
      </c>
      <c r="AL1400" s="40">
        <f>AL1373*Settings!$C$13*(INDEX(AL$408:AL$419,$D1400))</f>
        <v/>
      </c>
      <c r="AM1400" s="40">
        <f>AM1373*Settings!$C$13*(INDEX(AM$408:AM$419,$D1400))</f>
        <v/>
      </c>
      <c r="AN1400" s="40">
        <f>AN1373*Settings!$C$13*(INDEX(AN$408:AN$419,$D1400))</f>
        <v/>
      </c>
      <c r="AO1400" s="40">
        <f>AO1373*Settings!$C$13*(INDEX(AO$408:AO$419,$D1400))</f>
        <v/>
      </c>
      <c r="AP1400" s="40">
        <f>AP1373*Settings!$C$13*(INDEX(AP$408:AP$419,$D1400))</f>
        <v/>
      </c>
      <c r="AQ1400" s="40">
        <f>AQ1373*Settings!$C$13*(INDEX(AQ$408:AQ$419,$D1400))</f>
        <v/>
      </c>
      <c r="AR1400" s="40">
        <f>AR1373*Settings!$C$13*(INDEX(AR$408:AR$419,$D1400))</f>
        <v/>
      </c>
      <c r="AS1400" s="40">
        <f>AS1373*Settings!$C$13*(INDEX(AS$408:AS$419,$D1400))</f>
        <v/>
      </c>
      <c r="AT1400" s="40">
        <f>AT1373*Settings!$C$13*(INDEX(AT$408:AT$419,$D1400))</f>
        <v/>
      </c>
      <c r="AU1400" s="40">
        <f>AU1373*Settings!$C$13*(INDEX(AU$408:AU$419,$D1400))</f>
        <v/>
      </c>
      <c r="AV1400" s="40">
        <f>AV1373*Settings!$C$13*(INDEX(AV$408:AV$419,$D1400))</f>
        <v/>
      </c>
      <c r="AW1400" s="40">
        <f>AW1373*Settings!$C$13*(INDEX(AW$408:AW$419,$D1400))</f>
        <v/>
      </c>
      <c r="AX1400" s="40">
        <f>AX1373*Settings!$C$13*(INDEX(AX$408:AX$419,$D1400))</f>
        <v/>
      </c>
      <c r="AY1400" s="40">
        <f>AY1373*Settings!$C$13*(INDEX(AY$408:AY$419,$D1400))</f>
        <v/>
      </c>
    </row>
    <row r="1401" hidden="1" outlineLevel="2">
      <c r="A1401" s="14" t="inlineStr">
        <is>
          <t>rsub</t>
        </is>
      </c>
      <c r="B1401" s="14" t="inlineStr">
        <is>
          <t>gso</t>
        </is>
      </c>
      <c r="C1401" s="14" t="inlineStr">
        <is>
          <t>res</t>
        </is>
      </c>
      <c r="D1401" s="36">
        <f>INDEX(Inputs!$U$5:$U$132,MATCH($B1401&amp;"|"&amp;$C1401,Inputs!$A$5:$A$132,0))</f>
        <v/>
      </c>
      <c r="E1401" s="35" t="n"/>
      <c r="F1401" s="35" t="n"/>
      <c r="G1401" s="35" t="n"/>
      <c r="H1401" s="14">
        <f>INDEX(VarLab,MATCH($A1401,VarKey,0))&amp;INDEX(MemLab,MATCH($C1401&amp;"|"&amp;$B1401,MemKey,0))</f>
        <v/>
      </c>
      <c r="I1401" s="14">
        <f>INDEX(VarUnit,MATCH($A1401,VarKey,0))</f>
        <v/>
      </c>
      <c r="J1401" s="14">
        <f>INDEX(VarSrc,MATCH($A1401,VarKey,0))</f>
        <v/>
      </c>
      <c r="K1401" s="11">
        <f>CodePrefix&amp;$A1401&amp;IF($C1401="","","."&amp;$C1401&amp;"."&amp;$B1401)&amp;INDEX(VarEnd,MATCH($A1401,VarKey,0))&amp;K$5</f>
        <v/>
      </c>
      <c r="L1401" s="39">
        <f>L1374*Settings!$C$13*(INDEX(L$408:L$419,$D1401))</f>
        <v/>
      </c>
      <c r="M1401" s="40">
        <f>M1374*Settings!$C$13*(INDEX(M$408:M$419,$D1401))</f>
        <v/>
      </c>
      <c r="N1401" s="40">
        <f>N1374*Settings!$C$13*(INDEX(N$408:N$419,$D1401))</f>
        <v/>
      </c>
      <c r="O1401" s="40">
        <f>O1374*Settings!$C$13*(INDEX(O$408:O$419,$D1401))</f>
        <v/>
      </c>
      <c r="P1401" s="40">
        <f>P1374*Settings!$C$13*(INDEX(P$408:P$419,$D1401))</f>
        <v/>
      </c>
      <c r="Q1401" s="40">
        <f>Q1374*Settings!$C$13*(INDEX(Q$408:Q$419,$D1401))</f>
        <v/>
      </c>
      <c r="R1401" s="40">
        <f>R1374*Settings!$C$13*(INDEX(R$408:R$419,$D1401))</f>
        <v/>
      </c>
      <c r="S1401" s="40">
        <f>S1374*Settings!$C$13*(INDEX(S$408:S$419,$D1401))</f>
        <v/>
      </c>
      <c r="T1401" s="40">
        <f>T1374*Settings!$C$13*(INDEX(T$408:T$419,$D1401))</f>
        <v/>
      </c>
      <c r="U1401" s="40">
        <f>U1374*Settings!$C$13*(INDEX(U$408:U$419,$D1401))</f>
        <v/>
      </c>
      <c r="V1401" s="40">
        <f>V1374*Settings!$C$13*(INDEX(V$408:V$419,$D1401))</f>
        <v/>
      </c>
      <c r="W1401" s="40">
        <f>W1374*Settings!$C$13*(INDEX(W$408:W$419,$D1401))</f>
        <v/>
      </c>
      <c r="X1401" s="40">
        <f>X1374*Settings!$C$13*(INDEX(X$408:X$419,$D1401))</f>
        <v/>
      </c>
      <c r="Y1401" s="40">
        <f>Y1374*Settings!$C$13*(INDEX(Y$408:Y$419,$D1401))</f>
        <v/>
      </c>
      <c r="Z1401" s="40">
        <f>Z1374*Settings!$C$13*(INDEX(Z$408:Z$419,$D1401))</f>
        <v/>
      </c>
      <c r="AA1401" s="40">
        <f>AA1374*Settings!$C$13*(INDEX(AA$408:AA$419,$D1401))</f>
        <v/>
      </c>
      <c r="AB1401" s="40">
        <f>AB1374*Settings!$C$13*(INDEX(AB$408:AB$419,$D1401))</f>
        <v/>
      </c>
      <c r="AC1401" s="40">
        <f>AC1374*Settings!$C$13*(INDEX(AC$408:AC$419,$D1401))</f>
        <v/>
      </c>
      <c r="AD1401" s="40">
        <f>AD1374*Settings!$C$13*(INDEX(AD$408:AD$419,$D1401))</f>
        <v/>
      </c>
      <c r="AF1401" s="11">
        <f>CodePrefix&amp;$A1401&amp;IF($C1401="","","."&amp;$C1401&amp;"."&amp;$B1401)&amp;INDEX(VarEnd,MATCH($A1401,VarKey,0))&amp;AF$5</f>
        <v/>
      </c>
      <c r="AG1401" s="39">
        <f>AG1374*Settings!$C$13*(INDEX(AG$408:AG$419,$D1401))</f>
        <v/>
      </c>
      <c r="AH1401" s="40">
        <f>AH1374*Settings!$C$13*(INDEX(AH$408:AH$419,$D1401))</f>
        <v/>
      </c>
      <c r="AI1401" s="40">
        <f>AI1374*Settings!$C$13*(INDEX(AI$408:AI$419,$D1401))</f>
        <v/>
      </c>
      <c r="AJ1401" s="40">
        <f>AJ1374*Settings!$C$13*(INDEX(AJ$408:AJ$419,$D1401))</f>
        <v/>
      </c>
      <c r="AK1401" s="40">
        <f>AK1374*Settings!$C$13*(INDEX(AK$408:AK$419,$D1401))</f>
        <v/>
      </c>
      <c r="AL1401" s="40">
        <f>AL1374*Settings!$C$13*(INDEX(AL$408:AL$419,$D1401))</f>
        <v/>
      </c>
      <c r="AM1401" s="40">
        <f>AM1374*Settings!$C$13*(INDEX(AM$408:AM$419,$D1401))</f>
        <v/>
      </c>
      <c r="AN1401" s="40">
        <f>AN1374*Settings!$C$13*(INDEX(AN$408:AN$419,$D1401))</f>
        <v/>
      </c>
      <c r="AO1401" s="40">
        <f>AO1374*Settings!$C$13*(INDEX(AO$408:AO$419,$D1401))</f>
        <v/>
      </c>
      <c r="AP1401" s="40">
        <f>AP1374*Settings!$C$13*(INDEX(AP$408:AP$419,$D1401))</f>
        <v/>
      </c>
      <c r="AQ1401" s="40">
        <f>AQ1374*Settings!$C$13*(INDEX(AQ$408:AQ$419,$D1401))</f>
        <v/>
      </c>
      <c r="AR1401" s="40">
        <f>AR1374*Settings!$C$13*(INDEX(AR$408:AR$419,$D1401))</f>
        <v/>
      </c>
      <c r="AS1401" s="40">
        <f>AS1374*Settings!$C$13*(INDEX(AS$408:AS$419,$D1401))</f>
        <v/>
      </c>
      <c r="AT1401" s="40">
        <f>AT1374*Settings!$C$13*(INDEX(AT$408:AT$419,$D1401))</f>
        <v/>
      </c>
      <c r="AU1401" s="40">
        <f>AU1374*Settings!$C$13*(INDEX(AU$408:AU$419,$D1401))</f>
        <v/>
      </c>
      <c r="AV1401" s="40">
        <f>AV1374*Settings!$C$13*(INDEX(AV$408:AV$419,$D1401))</f>
        <v/>
      </c>
      <c r="AW1401" s="40">
        <f>AW1374*Settings!$C$13*(INDEX(AW$408:AW$419,$D1401))</f>
        <v/>
      </c>
      <c r="AX1401" s="40">
        <f>AX1374*Settings!$C$13*(INDEX(AX$408:AX$419,$D1401))</f>
        <v/>
      </c>
      <c r="AY1401" s="40">
        <f>AY1374*Settings!$C$13*(INDEX(AY$408:AY$419,$D1401))</f>
        <v/>
      </c>
    </row>
    <row r="1402" hidden="1" outlineLevel="2">
      <c r="A1402" s="14" t="inlineStr">
        <is>
          <t>rsub</t>
        </is>
      </c>
      <c r="B1402" s="14" t="inlineStr">
        <is>
          <t>die</t>
        </is>
      </c>
      <c r="C1402" s="14" t="inlineStr">
        <is>
          <t>res</t>
        </is>
      </c>
      <c r="D1402" s="36">
        <f>INDEX(Inputs!$U$5:$U$132,MATCH($B1402&amp;"|"&amp;$C1402,Inputs!$A$5:$A$132,0))</f>
        <v/>
      </c>
      <c r="E1402" s="35" t="n"/>
      <c r="F1402" s="35" t="n"/>
      <c r="G1402" s="35" t="n"/>
      <c r="H1402" s="14">
        <f>INDEX(VarLab,MATCH($A1402,VarKey,0))&amp;INDEX(MemLab,MATCH($C1402&amp;"|"&amp;$B1402,MemKey,0))</f>
        <v/>
      </c>
      <c r="I1402" s="14">
        <f>INDEX(VarUnit,MATCH($A1402,VarKey,0))</f>
        <v/>
      </c>
      <c r="J1402" s="14">
        <f>INDEX(VarSrc,MATCH($A1402,VarKey,0))</f>
        <v/>
      </c>
      <c r="K1402" s="11">
        <f>CodePrefix&amp;$A1402&amp;IF($C1402="","","."&amp;$C1402&amp;"."&amp;$B1402)&amp;INDEX(VarEnd,MATCH($A1402,VarKey,0))&amp;K$5</f>
        <v/>
      </c>
      <c r="L1402" s="39">
        <f>L1375*Settings!$C$13*(INDEX(L$408:L$419,$D1402))</f>
        <v/>
      </c>
      <c r="M1402" s="40">
        <f>M1375*Settings!$C$13*(INDEX(M$408:M$419,$D1402))</f>
        <v/>
      </c>
      <c r="N1402" s="40">
        <f>N1375*Settings!$C$13*(INDEX(N$408:N$419,$D1402))</f>
        <v/>
      </c>
      <c r="O1402" s="40">
        <f>O1375*Settings!$C$13*(INDEX(O$408:O$419,$D1402))</f>
        <v/>
      </c>
      <c r="P1402" s="40">
        <f>P1375*Settings!$C$13*(INDEX(P$408:P$419,$D1402))</f>
        <v/>
      </c>
      <c r="Q1402" s="40">
        <f>Q1375*Settings!$C$13*(INDEX(Q$408:Q$419,$D1402))</f>
        <v/>
      </c>
      <c r="R1402" s="40">
        <f>R1375*Settings!$C$13*(INDEX(R$408:R$419,$D1402))</f>
        <v/>
      </c>
      <c r="S1402" s="40">
        <f>S1375*Settings!$C$13*(INDEX(S$408:S$419,$D1402))</f>
        <v/>
      </c>
      <c r="T1402" s="40">
        <f>T1375*Settings!$C$13*(INDEX(T$408:T$419,$D1402))</f>
        <v/>
      </c>
      <c r="U1402" s="40">
        <f>U1375*Settings!$C$13*(INDEX(U$408:U$419,$D1402))</f>
        <v/>
      </c>
      <c r="V1402" s="40">
        <f>V1375*Settings!$C$13*(INDEX(V$408:V$419,$D1402))</f>
        <v/>
      </c>
      <c r="W1402" s="40">
        <f>W1375*Settings!$C$13*(INDEX(W$408:W$419,$D1402))</f>
        <v/>
      </c>
      <c r="X1402" s="40">
        <f>X1375*Settings!$C$13*(INDEX(X$408:X$419,$D1402))</f>
        <v/>
      </c>
      <c r="Y1402" s="40">
        <f>Y1375*Settings!$C$13*(INDEX(Y$408:Y$419,$D1402))</f>
        <v/>
      </c>
      <c r="Z1402" s="40">
        <f>Z1375*Settings!$C$13*(INDEX(Z$408:Z$419,$D1402))</f>
        <v/>
      </c>
      <c r="AA1402" s="40">
        <f>AA1375*Settings!$C$13*(INDEX(AA$408:AA$419,$D1402))</f>
        <v/>
      </c>
      <c r="AB1402" s="40">
        <f>AB1375*Settings!$C$13*(INDEX(AB$408:AB$419,$D1402))</f>
        <v/>
      </c>
      <c r="AC1402" s="40">
        <f>AC1375*Settings!$C$13*(INDEX(AC$408:AC$419,$D1402))</f>
        <v/>
      </c>
      <c r="AD1402" s="40">
        <f>AD1375*Settings!$C$13*(INDEX(AD$408:AD$419,$D1402))</f>
        <v/>
      </c>
      <c r="AF1402" s="11">
        <f>CodePrefix&amp;$A1402&amp;IF($C1402="","","."&amp;$C1402&amp;"."&amp;$B1402)&amp;INDEX(VarEnd,MATCH($A1402,VarKey,0))&amp;AF$5</f>
        <v/>
      </c>
      <c r="AG1402" s="39">
        <f>AG1375*Settings!$C$13*(INDEX(AG$408:AG$419,$D1402))</f>
        <v/>
      </c>
      <c r="AH1402" s="40">
        <f>AH1375*Settings!$C$13*(INDEX(AH$408:AH$419,$D1402))</f>
        <v/>
      </c>
      <c r="AI1402" s="40">
        <f>AI1375*Settings!$C$13*(INDEX(AI$408:AI$419,$D1402))</f>
        <v/>
      </c>
      <c r="AJ1402" s="40">
        <f>AJ1375*Settings!$C$13*(INDEX(AJ$408:AJ$419,$D1402))</f>
        <v/>
      </c>
      <c r="AK1402" s="40">
        <f>AK1375*Settings!$C$13*(INDEX(AK$408:AK$419,$D1402))</f>
        <v/>
      </c>
      <c r="AL1402" s="40">
        <f>AL1375*Settings!$C$13*(INDEX(AL$408:AL$419,$D1402))</f>
        <v/>
      </c>
      <c r="AM1402" s="40">
        <f>AM1375*Settings!$C$13*(INDEX(AM$408:AM$419,$D1402))</f>
        <v/>
      </c>
      <c r="AN1402" s="40">
        <f>AN1375*Settings!$C$13*(INDEX(AN$408:AN$419,$D1402))</f>
        <v/>
      </c>
      <c r="AO1402" s="40">
        <f>AO1375*Settings!$C$13*(INDEX(AO$408:AO$419,$D1402))</f>
        <v/>
      </c>
      <c r="AP1402" s="40">
        <f>AP1375*Settings!$C$13*(INDEX(AP$408:AP$419,$D1402))</f>
        <v/>
      </c>
      <c r="AQ1402" s="40">
        <f>AQ1375*Settings!$C$13*(INDEX(AQ$408:AQ$419,$D1402))</f>
        <v/>
      </c>
      <c r="AR1402" s="40">
        <f>AR1375*Settings!$C$13*(INDEX(AR$408:AR$419,$D1402))</f>
        <v/>
      </c>
      <c r="AS1402" s="40">
        <f>AS1375*Settings!$C$13*(INDEX(AS$408:AS$419,$D1402))</f>
        <v/>
      </c>
      <c r="AT1402" s="40">
        <f>AT1375*Settings!$C$13*(INDEX(AT$408:AT$419,$D1402))</f>
        <v/>
      </c>
      <c r="AU1402" s="40">
        <f>AU1375*Settings!$C$13*(INDEX(AU$408:AU$419,$D1402))</f>
        <v/>
      </c>
      <c r="AV1402" s="40">
        <f>AV1375*Settings!$C$13*(INDEX(AV$408:AV$419,$D1402))</f>
        <v/>
      </c>
      <c r="AW1402" s="40">
        <f>AW1375*Settings!$C$13*(INDEX(AW$408:AW$419,$D1402))</f>
        <v/>
      </c>
      <c r="AX1402" s="40">
        <f>AX1375*Settings!$C$13*(INDEX(AX$408:AX$419,$D1402))</f>
        <v/>
      </c>
      <c r="AY1402" s="40">
        <f>AY1375*Settings!$C$13*(INDEX(AY$408:AY$419,$D1402))</f>
        <v/>
      </c>
    </row>
    <row r="1403" hidden="1" outlineLevel="2">
      <c r="A1403" s="14" t="inlineStr">
        <is>
          <t>rsub</t>
        </is>
      </c>
      <c r="B1403" s="14" t="inlineStr">
        <is>
          <t>lpg</t>
        </is>
      </c>
      <c r="C1403" s="14" t="inlineStr">
        <is>
          <t>res</t>
        </is>
      </c>
      <c r="D1403" s="36">
        <f>INDEX(Inputs!$U$5:$U$132,MATCH($B1403&amp;"|"&amp;$C1403,Inputs!$A$5:$A$132,0))</f>
        <v/>
      </c>
      <c r="E1403" s="35" t="n"/>
      <c r="F1403" s="35" t="n"/>
      <c r="G1403" s="35" t="n"/>
      <c r="H1403" s="14">
        <f>INDEX(VarLab,MATCH($A1403,VarKey,0))&amp;INDEX(MemLab,MATCH($C1403&amp;"|"&amp;$B1403,MemKey,0))</f>
        <v/>
      </c>
      <c r="I1403" s="14">
        <f>INDEX(VarUnit,MATCH($A1403,VarKey,0))</f>
        <v/>
      </c>
      <c r="J1403" s="14">
        <f>INDEX(VarSrc,MATCH($A1403,VarKey,0))</f>
        <v/>
      </c>
      <c r="K1403" s="11">
        <f>CodePrefix&amp;$A1403&amp;IF($C1403="","","."&amp;$C1403&amp;"."&amp;$B1403)&amp;INDEX(VarEnd,MATCH($A1403,VarKey,0))&amp;K$5</f>
        <v/>
      </c>
      <c r="L1403" s="39">
        <f>L1376*Settings!$C$13*(INDEX(L$408:L$419,$D1403))</f>
        <v/>
      </c>
      <c r="M1403" s="40">
        <f>M1376*Settings!$C$13*(INDEX(M$408:M$419,$D1403))</f>
        <v/>
      </c>
      <c r="N1403" s="40">
        <f>N1376*Settings!$C$13*(INDEX(N$408:N$419,$D1403))</f>
        <v/>
      </c>
      <c r="O1403" s="40">
        <f>O1376*Settings!$C$13*(INDEX(O$408:O$419,$D1403))</f>
        <v/>
      </c>
      <c r="P1403" s="40">
        <f>P1376*Settings!$C$13*(INDEX(P$408:P$419,$D1403))</f>
        <v/>
      </c>
      <c r="Q1403" s="40">
        <f>Q1376*Settings!$C$13*(INDEX(Q$408:Q$419,$D1403))</f>
        <v/>
      </c>
      <c r="R1403" s="40">
        <f>R1376*Settings!$C$13*(INDEX(R$408:R$419,$D1403))</f>
        <v/>
      </c>
      <c r="S1403" s="40">
        <f>S1376*Settings!$C$13*(INDEX(S$408:S$419,$D1403))</f>
        <v/>
      </c>
      <c r="T1403" s="40">
        <f>T1376*Settings!$C$13*(INDEX(T$408:T$419,$D1403))</f>
        <v/>
      </c>
      <c r="U1403" s="40">
        <f>U1376*Settings!$C$13*(INDEX(U$408:U$419,$D1403))</f>
        <v/>
      </c>
      <c r="V1403" s="40">
        <f>V1376*Settings!$C$13*(INDEX(V$408:V$419,$D1403))</f>
        <v/>
      </c>
      <c r="W1403" s="40">
        <f>W1376*Settings!$C$13*(INDEX(W$408:W$419,$D1403))</f>
        <v/>
      </c>
      <c r="X1403" s="40">
        <f>X1376*Settings!$C$13*(INDEX(X$408:X$419,$D1403))</f>
        <v/>
      </c>
      <c r="Y1403" s="40">
        <f>Y1376*Settings!$C$13*(INDEX(Y$408:Y$419,$D1403))</f>
        <v/>
      </c>
      <c r="Z1403" s="40">
        <f>Z1376*Settings!$C$13*(INDEX(Z$408:Z$419,$D1403))</f>
        <v/>
      </c>
      <c r="AA1403" s="40">
        <f>AA1376*Settings!$C$13*(INDEX(AA$408:AA$419,$D1403))</f>
        <v/>
      </c>
      <c r="AB1403" s="40">
        <f>AB1376*Settings!$C$13*(INDEX(AB$408:AB$419,$D1403))</f>
        <v/>
      </c>
      <c r="AC1403" s="40">
        <f>AC1376*Settings!$C$13*(INDEX(AC$408:AC$419,$D1403))</f>
        <v/>
      </c>
      <c r="AD1403" s="40">
        <f>AD1376*Settings!$C$13*(INDEX(AD$408:AD$419,$D1403))</f>
        <v/>
      </c>
      <c r="AF1403" s="11">
        <f>CodePrefix&amp;$A1403&amp;IF($C1403="","","."&amp;$C1403&amp;"."&amp;$B1403)&amp;INDEX(VarEnd,MATCH($A1403,VarKey,0))&amp;AF$5</f>
        <v/>
      </c>
      <c r="AG1403" s="39">
        <f>AG1376*Settings!$C$13*(INDEX(AG$408:AG$419,$D1403))</f>
        <v/>
      </c>
      <c r="AH1403" s="40">
        <f>AH1376*Settings!$C$13*(INDEX(AH$408:AH$419,$D1403))</f>
        <v/>
      </c>
      <c r="AI1403" s="40">
        <f>AI1376*Settings!$C$13*(INDEX(AI$408:AI$419,$D1403))</f>
        <v/>
      </c>
      <c r="AJ1403" s="40">
        <f>AJ1376*Settings!$C$13*(INDEX(AJ$408:AJ$419,$D1403))</f>
        <v/>
      </c>
      <c r="AK1403" s="40">
        <f>AK1376*Settings!$C$13*(INDEX(AK$408:AK$419,$D1403))</f>
        <v/>
      </c>
      <c r="AL1403" s="40">
        <f>AL1376*Settings!$C$13*(INDEX(AL$408:AL$419,$D1403))</f>
        <v/>
      </c>
      <c r="AM1403" s="40">
        <f>AM1376*Settings!$C$13*(INDEX(AM$408:AM$419,$D1403))</f>
        <v/>
      </c>
      <c r="AN1403" s="40">
        <f>AN1376*Settings!$C$13*(INDEX(AN$408:AN$419,$D1403))</f>
        <v/>
      </c>
      <c r="AO1403" s="40">
        <f>AO1376*Settings!$C$13*(INDEX(AO$408:AO$419,$D1403))</f>
        <v/>
      </c>
      <c r="AP1403" s="40">
        <f>AP1376*Settings!$C$13*(INDEX(AP$408:AP$419,$D1403))</f>
        <v/>
      </c>
      <c r="AQ1403" s="40">
        <f>AQ1376*Settings!$C$13*(INDEX(AQ$408:AQ$419,$D1403))</f>
        <v/>
      </c>
      <c r="AR1403" s="40">
        <f>AR1376*Settings!$C$13*(INDEX(AR$408:AR$419,$D1403))</f>
        <v/>
      </c>
      <c r="AS1403" s="40">
        <f>AS1376*Settings!$C$13*(INDEX(AS$408:AS$419,$D1403))</f>
        <v/>
      </c>
      <c r="AT1403" s="40">
        <f>AT1376*Settings!$C$13*(INDEX(AT$408:AT$419,$D1403))</f>
        <v/>
      </c>
      <c r="AU1403" s="40">
        <f>AU1376*Settings!$C$13*(INDEX(AU$408:AU$419,$D1403))</f>
        <v/>
      </c>
      <c r="AV1403" s="40">
        <f>AV1376*Settings!$C$13*(INDEX(AV$408:AV$419,$D1403))</f>
        <v/>
      </c>
      <c r="AW1403" s="40">
        <f>AW1376*Settings!$C$13*(INDEX(AW$408:AW$419,$D1403))</f>
        <v/>
      </c>
      <c r="AX1403" s="40">
        <f>AX1376*Settings!$C$13*(INDEX(AX$408:AX$419,$D1403))</f>
        <v/>
      </c>
      <c r="AY1403" s="40">
        <f>AY1376*Settings!$C$13*(INDEX(AY$408:AY$419,$D1403))</f>
        <v/>
      </c>
    </row>
    <row r="1404" hidden="1" outlineLevel="2">
      <c r="A1404" s="14" t="inlineStr">
        <is>
          <t>rsub</t>
        </is>
      </c>
      <c r="B1404" s="14" t="inlineStr">
        <is>
          <t>ker</t>
        </is>
      </c>
      <c r="C1404" s="14" t="inlineStr">
        <is>
          <t>res</t>
        </is>
      </c>
      <c r="D1404" s="36">
        <f>INDEX(Inputs!$U$5:$U$132,MATCH($B1404&amp;"|"&amp;$C1404,Inputs!$A$5:$A$132,0))</f>
        <v/>
      </c>
      <c r="E1404" s="35" t="n"/>
      <c r="F1404" s="35" t="n"/>
      <c r="G1404" s="35" t="n"/>
      <c r="H1404" s="14">
        <f>INDEX(VarLab,MATCH($A1404,VarKey,0))&amp;INDEX(MemLab,MATCH($C1404&amp;"|"&amp;$B1404,MemKey,0))</f>
        <v/>
      </c>
      <c r="I1404" s="14">
        <f>INDEX(VarUnit,MATCH($A1404,VarKey,0))</f>
        <v/>
      </c>
      <c r="J1404" s="14">
        <f>INDEX(VarSrc,MATCH($A1404,VarKey,0))</f>
        <v/>
      </c>
      <c r="K1404" s="11">
        <f>CodePrefix&amp;$A1404&amp;IF($C1404="","","."&amp;$C1404&amp;"."&amp;$B1404)&amp;INDEX(VarEnd,MATCH($A1404,VarKey,0))&amp;K$5</f>
        <v/>
      </c>
      <c r="L1404" s="39">
        <f>L1377*Settings!$C$13*(INDEX(L$408:L$419,$D1404))</f>
        <v/>
      </c>
      <c r="M1404" s="40">
        <f>M1377*Settings!$C$13*(INDEX(M$408:M$419,$D1404))</f>
        <v/>
      </c>
      <c r="N1404" s="40">
        <f>N1377*Settings!$C$13*(INDEX(N$408:N$419,$D1404))</f>
        <v/>
      </c>
      <c r="O1404" s="40">
        <f>O1377*Settings!$C$13*(INDEX(O$408:O$419,$D1404))</f>
        <v/>
      </c>
      <c r="P1404" s="40">
        <f>P1377*Settings!$C$13*(INDEX(P$408:P$419,$D1404))</f>
        <v/>
      </c>
      <c r="Q1404" s="40">
        <f>Q1377*Settings!$C$13*(INDEX(Q$408:Q$419,$D1404))</f>
        <v/>
      </c>
      <c r="R1404" s="40">
        <f>R1377*Settings!$C$13*(INDEX(R$408:R$419,$D1404))</f>
        <v/>
      </c>
      <c r="S1404" s="40">
        <f>S1377*Settings!$C$13*(INDEX(S$408:S$419,$D1404))</f>
        <v/>
      </c>
      <c r="T1404" s="40">
        <f>T1377*Settings!$C$13*(INDEX(T$408:T$419,$D1404))</f>
        <v/>
      </c>
      <c r="U1404" s="40">
        <f>U1377*Settings!$C$13*(INDEX(U$408:U$419,$D1404))</f>
        <v/>
      </c>
      <c r="V1404" s="40">
        <f>V1377*Settings!$C$13*(INDEX(V$408:V$419,$D1404))</f>
        <v/>
      </c>
      <c r="W1404" s="40">
        <f>W1377*Settings!$C$13*(INDEX(W$408:W$419,$D1404))</f>
        <v/>
      </c>
      <c r="X1404" s="40">
        <f>X1377*Settings!$C$13*(INDEX(X$408:X$419,$D1404))</f>
        <v/>
      </c>
      <c r="Y1404" s="40">
        <f>Y1377*Settings!$C$13*(INDEX(Y$408:Y$419,$D1404))</f>
        <v/>
      </c>
      <c r="Z1404" s="40">
        <f>Z1377*Settings!$C$13*(INDEX(Z$408:Z$419,$D1404))</f>
        <v/>
      </c>
      <c r="AA1404" s="40">
        <f>AA1377*Settings!$C$13*(INDEX(AA$408:AA$419,$D1404))</f>
        <v/>
      </c>
      <c r="AB1404" s="40">
        <f>AB1377*Settings!$C$13*(INDEX(AB$408:AB$419,$D1404))</f>
        <v/>
      </c>
      <c r="AC1404" s="40">
        <f>AC1377*Settings!$C$13*(INDEX(AC$408:AC$419,$D1404))</f>
        <v/>
      </c>
      <c r="AD1404" s="40">
        <f>AD1377*Settings!$C$13*(INDEX(AD$408:AD$419,$D1404))</f>
        <v/>
      </c>
      <c r="AF1404" s="11">
        <f>CodePrefix&amp;$A1404&amp;IF($C1404="","","."&amp;$C1404&amp;"."&amp;$B1404)&amp;INDEX(VarEnd,MATCH($A1404,VarKey,0))&amp;AF$5</f>
        <v/>
      </c>
      <c r="AG1404" s="39">
        <f>AG1377*Settings!$C$13*(INDEX(AG$408:AG$419,$D1404))</f>
        <v/>
      </c>
      <c r="AH1404" s="40">
        <f>AH1377*Settings!$C$13*(INDEX(AH$408:AH$419,$D1404))</f>
        <v/>
      </c>
      <c r="AI1404" s="40">
        <f>AI1377*Settings!$C$13*(INDEX(AI$408:AI$419,$D1404))</f>
        <v/>
      </c>
      <c r="AJ1404" s="40">
        <f>AJ1377*Settings!$C$13*(INDEX(AJ$408:AJ$419,$D1404))</f>
        <v/>
      </c>
      <c r="AK1404" s="40">
        <f>AK1377*Settings!$C$13*(INDEX(AK$408:AK$419,$D1404))</f>
        <v/>
      </c>
      <c r="AL1404" s="40">
        <f>AL1377*Settings!$C$13*(INDEX(AL$408:AL$419,$D1404))</f>
        <v/>
      </c>
      <c r="AM1404" s="40">
        <f>AM1377*Settings!$C$13*(INDEX(AM$408:AM$419,$D1404))</f>
        <v/>
      </c>
      <c r="AN1404" s="40">
        <f>AN1377*Settings!$C$13*(INDEX(AN$408:AN$419,$D1404))</f>
        <v/>
      </c>
      <c r="AO1404" s="40">
        <f>AO1377*Settings!$C$13*(INDEX(AO$408:AO$419,$D1404))</f>
        <v/>
      </c>
      <c r="AP1404" s="40">
        <f>AP1377*Settings!$C$13*(INDEX(AP$408:AP$419,$D1404))</f>
        <v/>
      </c>
      <c r="AQ1404" s="40">
        <f>AQ1377*Settings!$C$13*(INDEX(AQ$408:AQ$419,$D1404))</f>
        <v/>
      </c>
      <c r="AR1404" s="40">
        <f>AR1377*Settings!$C$13*(INDEX(AR$408:AR$419,$D1404))</f>
        <v/>
      </c>
      <c r="AS1404" s="40">
        <f>AS1377*Settings!$C$13*(INDEX(AS$408:AS$419,$D1404))</f>
        <v/>
      </c>
      <c r="AT1404" s="40">
        <f>AT1377*Settings!$C$13*(INDEX(AT$408:AT$419,$D1404))</f>
        <v/>
      </c>
      <c r="AU1404" s="40">
        <f>AU1377*Settings!$C$13*(INDEX(AU$408:AU$419,$D1404))</f>
        <v/>
      </c>
      <c r="AV1404" s="40">
        <f>AV1377*Settings!$C$13*(INDEX(AV$408:AV$419,$D1404))</f>
        <v/>
      </c>
      <c r="AW1404" s="40">
        <f>AW1377*Settings!$C$13*(INDEX(AW$408:AW$419,$D1404))</f>
        <v/>
      </c>
      <c r="AX1404" s="40">
        <f>AX1377*Settings!$C$13*(INDEX(AX$408:AX$419,$D1404))</f>
        <v/>
      </c>
      <c r="AY1404" s="40">
        <f>AY1377*Settings!$C$13*(INDEX(AY$408:AY$419,$D1404))</f>
        <v/>
      </c>
    </row>
    <row r="1405" hidden="1" outlineLevel="2">
      <c r="A1405" s="14" t="inlineStr">
        <is>
          <t>rsub</t>
        </is>
      </c>
      <c r="B1405" s="14" t="inlineStr">
        <is>
          <t>oop</t>
        </is>
      </c>
      <c r="C1405" s="14" t="inlineStr">
        <is>
          <t>res</t>
        </is>
      </c>
      <c r="D1405" s="36">
        <f>INDEX(Inputs!$U$5:$U$132,MATCH($B1405&amp;"|"&amp;$C1405,Inputs!$A$5:$A$132,0))</f>
        <v/>
      </c>
      <c r="E1405" s="35" t="n"/>
      <c r="F1405" s="35" t="n"/>
      <c r="G1405" s="35" t="n"/>
      <c r="H1405" s="14">
        <f>INDEX(VarLab,MATCH($A1405,VarKey,0))&amp;INDEX(MemLab,MATCH($C1405&amp;"|"&amp;$B1405,MemKey,0))</f>
        <v/>
      </c>
      <c r="I1405" s="14">
        <f>INDEX(VarUnit,MATCH($A1405,VarKey,0))</f>
        <v/>
      </c>
      <c r="J1405" s="14">
        <f>INDEX(VarSrc,MATCH($A1405,VarKey,0))</f>
        <v/>
      </c>
      <c r="K1405" s="11">
        <f>CodePrefix&amp;$A1405&amp;IF($C1405="","","."&amp;$C1405&amp;"."&amp;$B1405)&amp;INDEX(VarEnd,MATCH($A1405,VarKey,0))&amp;K$5</f>
        <v/>
      </c>
      <c r="L1405" s="39">
        <f>L1378*Settings!$C$13*(INDEX(L$408:L$419,$D1405))</f>
        <v/>
      </c>
      <c r="M1405" s="40">
        <f>M1378*Settings!$C$13*(INDEX(M$408:M$419,$D1405))</f>
        <v/>
      </c>
      <c r="N1405" s="40">
        <f>N1378*Settings!$C$13*(INDEX(N$408:N$419,$D1405))</f>
        <v/>
      </c>
      <c r="O1405" s="40">
        <f>O1378*Settings!$C$13*(INDEX(O$408:O$419,$D1405))</f>
        <v/>
      </c>
      <c r="P1405" s="40">
        <f>P1378*Settings!$C$13*(INDEX(P$408:P$419,$D1405))</f>
        <v/>
      </c>
      <c r="Q1405" s="40">
        <f>Q1378*Settings!$C$13*(INDEX(Q$408:Q$419,$D1405))</f>
        <v/>
      </c>
      <c r="R1405" s="40">
        <f>R1378*Settings!$C$13*(INDEX(R$408:R$419,$D1405))</f>
        <v/>
      </c>
      <c r="S1405" s="40">
        <f>S1378*Settings!$C$13*(INDEX(S$408:S$419,$D1405))</f>
        <v/>
      </c>
      <c r="T1405" s="40">
        <f>T1378*Settings!$C$13*(INDEX(T$408:T$419,$D1405))</f>
        <v/>
      </c>
      <c r="U1405" s="40">
        <f>U1378*Settings!$C$13*(INDEX(U$408:U$419,$D1405))</f>
        <v/>
      </c>
      <c r="V1405" s="40">
        <f>V1378*Settings!$C$13*(INDEX(V$408:V$419,$D1405))</f>
        <v/>
      </c>
      <c r="W1405" s="40">
        <f>W1378*Settings!$C$13*(INDEX(W$408:W$419,$D1405))</f>
        <v/>
      </c>
      <c r="X1405" s="40">
        <f>X1378*Settings!$C$13*(INDEX(X$408:X$419,$D1405))</f>
        <v/>
      </c>
      <c r="Y1405" s="40">
        <f>Y1378*Settings!$C$13*(INDEX(Y$408:Y$419,$D1405))</f>
        <v/>
      </c>
      <c r="Z1405" s="40">
        <f>Z1378*Settings!$C$13*(INDEX(Z$408:Z$419,$D1405))</f>
        <v/>
      </c>
      <c r="AA1405" s="40">
        <f>AA1378*Settings!$C$13*(INDEX(AA$408:AA$419,$D1405))</f>
        <v/>
      </c>
      <c r="AB1405" s="40">
        <f>AB1378*Settings!$C$13*(INDEX(AB$408:AB$419,$D1405))</f>
        <v/>
      </c>
      <c r="AC1405" s="40">
        <f>AC1378*Settings!$C$13*(INDEX(AC$408:AC$419,$D1405))</f>
        <v/>
      </c>
      <c r="AD1405" s="40">
        <f>AD1378*Settings!$C$13*(INDEX(AD$408:AD$419,$D1405))</f>
        <v/>
      </c>
      <c r="AF1405" s="11">
        <f>CodePrefix&amp;$A1405&amp;IF($C1405="","","."&amp;$C1405&amp;"."&amp;$B1405)&amp;INDEX(VarEnd,MATCH($A1405,VarKey,0))&amp;AF$5</f>
        <v/>
      </c>
      <c r="AG1405" s="39">
        <f>AG1378*Settings!$C$13*(INDEX(AG$408:AG$419,$D1405))</f>
        <v/>
      </c>
      <c r="AH1405" s="40">
        <f>AH1378*Settings!$C$13*(INDEX(AH$408:AH$419,$D1405))</f>
        <v/>
      </c>
      <c r="AI1405" s="40">
        <f>AI1378*Settings!$C$13*(INDEX(AI$408:AI$419,$D1405))</f>
        <v/>
      </c>
      <c r="AJ1405" s="40">
        <f>AJ1378*Settings!$C$13*(INDEX(AJ$408:AJ$419,$D1405))</f>
        <v/>
      </c>
      <c r="AK1405" s="40">
        <f>AK1378*Settings!$C$13*(INDEX(AK$408:AK$419,$D1405))</f>
        <v/>
      </c>
      <c r="AL1405" s="40">
        <f>AL1378*Settings!$C$13*(INDEX(AL$408:AL$419,$D1405))</f>
        <v/>
      </c>
      <c r="AM1405" s="40">
        <f>AM1378*Settings!$C$13*(INDEX(AM$408:AM$419,$D1405))</f>
        <v/>
      </c>
      <c r="AN1405" s="40">
        <f>AN1378*Settings!$C$13*(INDEX(AN$408:AN$419,$D1405))</f>
        <v/>
      </c>
      <c r="AO1405" s="40">
        <f>AO1378*Settings!$C$13*(INDEX(AO$408:AO$419,$D1405))</f>
        <v/>
      </c>
      <c r="AP1405" s="40">
        <f>AP1378*Settings!$C$13*(INDEX(AP$408:AP$419,$D1405))</f>
        <v/>
      </c>
      <c r="AQ1405" s="40">
        <f>AQ1378*Settings!$C$13*(INDEX(AQ$408:AQ$419,$D1405))</f>
        <v/>
      </c>
      <c r="AR1405" s="40">
        <f>AR1378*Settings!$C$13*(INDEX(AR$408:AR$419,$D1405))</f>
        <v/>
      </c>
      <c r="AS1405" s="40">
        <f>AS1378*Settings!$C$13*(INDEX(AS$408:AS$419,$D1405))</f>
        <v/>
      </c>
      <c r="AT1405" s="40">
        <f>AT1378*Settings!$C$13*(INDEX(AT$408:AT$419,$D1405))</f>
        <v/>
      </c>
      <c r="AU1405" s="40">
        <f>AU1378*Settings!$C$13*(INDEX(AU$408:AU$419,$D1405))</f>
        <v/>
      </c>
      <c r="AV1405" s="40">
        <f>AV1378*Settings!$C$13*(INDEX(AV$408:AV$419,$D1405))</f>
        <v/>
      </c>
      <c r="AW1405" s="40">
        <f>AW1378*Settings!$C$13*(INDEX(AW$408:AW$419,$D1405))</f>
        <v/>
      </c>
      <c r="AX1405" s="40">
        <f>AX1378*Settings!$C$13*(INDEX(AX$408:AX$419,$D1405))</f>
        <v/>
      </c>
      <c r="AY1405" s="40">
        <f>AY1378*Settings!$C$13*(INDEX(AY$408:AY$419,$D1405))</f>
        <v/>
      </c>
    </row>
    <row r="1406" hidden="1" outlineLevel="2">
      <c r="A1406" s="14" t="inlineStr">
        <is>
          <t>rsub</t>
        </is>
      </c>
      <c r="B1406" s="14" t="inlineStr">
        <is>
          <t>bio</t>
        </is>
      </c>
      <c r="C1406" s="14" t="inlineStr">
        <is>
          <t>res</t>
        </is>
      </c>
      <c r="D1406" s="36">
        <f>INDEX(Inputs!$U$5:$U$132,MATCH($B1406&amp;"|"&amp;$C1406,Inputs!$A$5:$A$132,0))</f>
        <v/>
      </c>
      <c r="E1406" s="35" t="n"/>
      <c r="F1406" s="35" t="n"/>
      <c r="G1406" s="35" t="n"/>
      <c r="H1406" s="14">
        <f>INDEX(VarLab,MATCH($A1406,VarKey,0))&amp;INDEX(MemLab,MATCH($C1406&amp;"|"&amp;$B1406,MemKey,0))</f>
        <v/>
      </c>
      <c r="I1406" s="14">
        <f>INDEX(VarUnit,MATCH($A1406,VarKey,0))</f>
        <v/>
      </c>
      <c r="J1406" s="14">
        <f>INDEX(VarSrc,MATCH($A1406,VarKey,0))</f>
        <v/>
      </c>
      <c r="K1406" s="11">
        <f>CodePrefix&amp;$A1406&amp;IF($C1406="","","."&amp;$C1406&amp;"."&amp;$B1406)&amp;INDEX(VarEnd,MATCH($A1406,VarKey,0))&amp;K$5</f>
        <v/>
      </c>
      <c r="L1406" s="39">
        <f>L1379*Settings!$C$13*(INDEX(L$408:L$419,$D1406))</f>
        <v/>
      </c>
      <c r="M1406" s="40">
        <f>M1379*Settings!$C$13*(INDEX(M$408:M$419,$D1406))</f>
        <v/>
      </c>
      <c r="N1406" s="40">
        <f>N1379*Settings!$C$13*(INDEX(N$408:N$419,$D1406))</f>
        <v/>
      </c>
      <c r="O1406" s="40">
        <f>O1379*Settings!$C$13*(INDEX(O$408:O$419,$D1406))</f>
        <v/>
      </c>
      <c r="P1406" s="40">
        <f>P1379*Settings!$C$13*(INDEX(P$408:P$419,$D1406))</f>
        <v/>
      </c>
      <c r="Q1406" s="40">
        <f>Q1379*Settings!$C$13*(INDEX(Q$408:Q$419,$D1406))</f>
        <v/>
      </c>
      <c r="R1406" s="40">
        <f>R1379*Settings!$C$13*(INDEX(R$408:R$419,$D1406))</f>
        <v/>
      </c>
      <c r="S1406" s="40">
        <f>S1379*Settings!$C$13*(INDEX(S$408:S$419,$D1406))</f>
        <v/>
      </c>
      <c r="T1406" s="40">
        <f>T1379*Settings!$C$13*(INDEX(T$408:T$419,$D1406))</f>
        <v/>
      </c>
      <c r="U1406" s="40">
        <f>U1379*Settings!$C$13*(INDEX(U$408:U$419,$D1406))</f>
        <v/>
      </c>
      <c r="V1406" s="40">
        <f>V1379*Settings!$C$13*(INDEX(V$408:V$419,$D1406))</f>
        <v/>
      </c>
      <c r="W1406" s="40">
        <f>W1379*Settings!$C$13*(INDEX(W$408:W$419,$D1406))</f>
        <v/>
      </c>
      <c r="X1406" s="40">
        <f>X1379*Settings!$C$13*(INDEX(X$408:X$419,$D1406))</f>
        <v/>
      </c>
      <c r="Y1406" s="40">
        <f>Y1379*Settings!$C$13*(INDEX(Y$408:Y$419,$D1406))</f>
        <v/>
      </c>
      <c r="Z1406" s="40">
        <f>Z1379*Settings!$C$13*(INDEX(Z$408:Z$419,$D1406))</f>
        <v/>
      </c>
      <c r="AA1406" s="40">
        <f>AA1379*Settings!$C$13*(INDEX(AA$408:AA$419,$D1406))</f>
        <v/>
      </c>
      <c r="AB1406" s="40">
        <f>AB1379*Settings!$C$13*(INDEX(AB$408:AB$419,$D1406))</f>
        <v/>
      </c>
      <c r="AC1406" s="40">
        <f>AC1379*Settings!$C$13*(INDEX(AC$408:AC$419,$D1406))</f>
        <v/>
      </c>
      <c r="AD1406" s="40">
        <f>AD1379*Settings!$C$13*(INDEX(AD$408:AD$419,$D1406))</f>
        <v/>
      </c>
      <c r="AF1406" s="11">
        <f>CodePrefix&amp;$A1406&amp;IF($C1406="","","."&amp;$C1406&amp;"."&amp;$B1406)&amp;INDEX(VarEnd,MATCH($A1406,VarKey,0))&amp;AF$5</f>
        <v/>
      </c>
      <c r="AG1406" s="39">
        <f>AG1379*Settings!$C$13*(INDEX(AG$408:AG$419,$D1406))</f>
        <v/>
      </c>
      <c r="AH1406" s="40">
        <f>AH1379*Settings!$C$13*(INDEX(AH$408:AH$419,$D1406))</f>
        <v/>
      </c>
      <c r="AI1406" s="40">
        <f>AI1379*Settings!$C$13*(INDEX(AI$408:AI$419,$D1406))</f>
        <v/>
      </c>
      <c r="AJ1406" s="40">
        <f>AJ1379*Settings!$C$13*(INDEX(AJ$408:AJ$419,$D1406))</f>
        <v/>
      </c>
      <c r="AK1406" s="40">
        <f>AK1379*Settings!$C$13*(INDEX(AK$408:AK$419,$D1406))</f>
        <v/>
      </c>
      <c r="AL1406" s="40">
        <f>AL1379*Settings!$C$13*(INDEX(AL$408:AL$419,$D1406))</f>
        <v/>
      </c>
      <c r="AM1406" s="40">
        <f>AM1379*Settings!$C$13*(INDEX(AM$408:AM$419,$D1406))</f>
        <v/>
      </c>
      <c r="AN1406" s="40">
        <f>AN1379*Settings!$C$13*(INDEX(AN$408:AN$419,$D1406))</f>
        <v/>
      </c>
      <c r="AO1406" s="40">
        <f>AO1379*Settings!$C$13*(INDEX(AO$408:AO$419,$D1406))</f>
        <v/>
      </c>
      <c r="AP1406" s="40">
        <f>AP1379*Settings!$C$13*(INDEX(AP$408:AP$419,$D1406))</f>
        <v/>
      </c>
      <c r="AQ1406" s="40">
        <f>AQ1379*Settings!$C$13*(INDEX(AQ$408:AQ$419,$D1406))</f>
        <v/>
      </c>
      <c r="AR1406" s="40">
        <f>AR1379*Settings!$C$13*(INDEX(AR$408:AR$419,$D1406))</f>
        <v/>
      </c>
      <c r="AS1406" s="40">
        <f>AS1379*Settings!$C$13*(INDEX(AS$408:AS$419,$D1406))</f>
        <v/>
      </c>
      <c r="AT1406" s="40">
        <f>AT1379*Settings!$C$13*(INDEX(AT$408:AT$419,$D1406))</f>
        <v/>
      </c>
      <c r="AU1406" s="40">
        <f>AU1379*Settings!$C$13*(INDEX(AU$408:AU$419,$D1406))</f>
        <v/>
      </c>
      <c r="AV1406" s="40">
        <f>AV1379*Settings!$C$13*(INDEX(AV$408:AV$419,$D1406))</f>
        <v/>
      </c>
      <c r="AW1406" s="40">
        <f>AW1379*Settings!$C$13*(INDEX(AW$408:AW$419,$D1406))</f>
        <v/>
      </c>
      <c r="AX1406" s="40">
        <f>AX1379*Settings!$C$13*(INDEX(AX$408:AX$419,$D1406))</f>
        <v/>
      </c>
      <c r="AY1406" s="40">
        <f>AY1379*Settings!$C$13*(INDEX(AY$408:AY$419,$D1406))</f>
        <v/>
      </c>
    </row>
    <row r="1407" hidden="1" outlineLevel="2"/>
    <row r="1408" hidden="1" outlineLevel="2">
      <c r="A1408" s="14" t="inlineStr">
        <is>
          <t>rnew</t>
        </is>
      </c>
      <c r="B1408" s="14" t="inlineStr">
        <is>
          <t>coa</t>
        </is>
      </c>
      <c r="C1408" s="14" t="inlineStr">
        <is>
          <t>res</t>
        </is>
      </c>
      <c r="D1408" s="36">
        <f>INDEX(Inputs!$V$5:$V$132,MATCH($B1408&amp;"|"&amp;$C1408,Inputs!$A$5:$A$132,0))</f>
        <v/>
      </c>
      <c r="E1408" s="35" t="n"/>
      <c r="F1408" s="35" t="n"/>
      <c r="G1408" s="35" t="n"/>
      <c r="H1408" s="14">
        <f>INDEX(VarLab,MATCH($A1408,VarKey,0))&amp;INDEX(MemLab,MATCH($C1408&amp;"|"&amp;$B1408,MemKey,0))</f>
        <v/>
      </c>
      <c r="I1408" s="14">
        <f>INDEX(VarUnit,MATCH($A1408,VarKey,0))</f>
        <v/>
      </c>
      <c r="J1408" s="14">
        <f>INDEX(VarSrc,MATCH($A1408,VarKey,0))</f>
        <v/>
      </c>
      <c r="K1408" s="11">
        <f>CodePrefix&amp;$A1408&amp;IF($C1408="","","."&amp;$C1408&amp;"."&amp;$B1408)&amp;INDEX(VarEnd,MATCH($A1408,VarKey,0))&amp;K$5</f>
        <v/>
      </c>
      <c r="L1408" s="39">
        <f>L1372*Settings!$C$13*(L1318+L1336+L1327*L$201+L1345*$D1408)</f>
        <v/>
      </c>
      <c r="M1408" s="40">
        <f>M1372*Settings!$C$13*(M1318+M1336+M1327*M$201+M1345*$D1408)</f>
        <v/>
      </c>
      <c r="N1408" s="40">
        <f>N1372*Settings!$C$13*(N1318+N1336+N1327*N$201+N1345*$D1408)</f>
        <v/>
      </c>
      <c r="O1408" s="40">
        <f>O1372*Settings!$C$13*(O1318+O1336+O1327*O$201+O1345*$D1408)</f>
        <v/>
      </c>
      <c r="P1408" s="40">
        <f>P1372*Settings!$C$13*(P1318+P1336+P1327*P$201+P1345*$D1408)</f>
        <v/>
      </c>
      <c r="Q1408" s="40">
        <f>Q1372*Settings!$C$13*(Q1318+Q1336+Q1327*Q$201+Q1345*$D1408)</f>
        <v/>
      </c>
      <c r="R1408" s="40">
        <f>R1372*Settings!$C$13*(R1318+R1336+R1327*R$201+R1345*$D1408)</f>
        <v/>
      </c>
      <c r="S1408" s="40">
        <f>S1372*Settings!$C$13*(S1318+S1336+S1327*S$201+S1345*$D1408)</f>
        <v/>
      </c>
      <c r="T1408" s="40">
        <f>T1372*Settings!$C$13*(T1318+T1336+T1327*T$201+T1345*$D1408)</f>
        <v/>
      </c>
      <c r="U1408" s="40">
        <f>U1372*Settings!$C$13*(U1318+U1336+U1327*U$201+U1345*$D1408)</f>
        <v/>
      </c>
      <c r="V1408" s="40">
        <f>V1372*Settings!$C$13*(V1318+V1336+V1327*V$201+V1345*$D1408)</f>
        <v/>
      </c>
      <c r="W1408" s="40">
        <f>W1372*Settings!$C$13*(W1318+W1336+W1327*W$201+W1345*$D1408)</f>
        <v/>
      </c>
      <c r="X1408" s="40">
        <f>X1372*Settings!$C$13*(X1318+X1336+X1327*X$201+X1345*$D1408)</f>
        <v/>
      </c>
      <c r="Y1408" s="40">
        <f>Y1372*Settings!$C$13*(Y1318+Y1336+Y1327*Y$201+Y1345*$D1408)</f>
        <v/>
      </c>
      <c r="Z1408" s="40">
        <f>Z1372*Settings!$C$13*(Z1318+Z1336+Z1327*Z$201+Z1345*$D1408)</f>
        <v/>
      </c>
      <c r="AA1408" s="40">
        <f>AA1372*Settings!$C$13*(AA1318+AA1336+AA1327*AA$201+AA1345*$D1408)</f>
        <v/>
      </c>
      <c r="AB1408" s="40">
        <f>AB1372*Settings!$C$13*(AB1318+AB1336+AB1327*AB$201+AB1345*$D1408)</f>
        <v/>
      </c>
      <c r="AC1408" s="40">
        <f>AC1372*Settings!$C$13*(AC1318+AC1336+AC1327*AC$201+AC1345*$D1408)</f>
        <v/>
      </c>
      <c r="AD1408" s="40">
        <f>AD1372*Settings!$C$13*(AD1318+AD1336+AD1327*AD$201+AD1345*$D1408)</f>
        <v/>
      </c>
      <c r="AF1408" s="11">
        <f>CodePrefix&amp;$A1408&amp;IF($C1408="","","."&amp;$C1408&amp;"."&amp;$B1408)&amp;INDEX(VarEnd,MATCH($A1408,VarKey,0))&amp;AF$5</f>
        <v/>
      </c>
      <c r="AG1408" s="39">
        <f>AG1372*Settings!$C$13*(AG1318+AG1336+AG1327*AG$201+AG1345*$D1408)</f>
        <v/>
      </c>
      <c r="AH1408" s="40">
        <f>AH1372*Settings!$C$13*(AH1318+AH1336+AH1327*AH$201+AH1345*$D1408)</f>
        <v/>
      </c>
      <c r="AI1408" s="40">
        <f>AI1372*Settings!$C$13*(AI1318+AI1336+AI1327*AI$201+AI1345*$D1408)</f>
        <v/>
      </c>
      <c r="AJ1408" s="40">
        <f>AJ1372*Settings!$C$13*(AJ1318+AJ1336+AJ1327*AJ$201+AJ1345*$D1408)</f>
        <v/>
      </c>
      <c r="AK1408" s="40">
        <f>AK1372*Settings!$C$13*(AK1318+AK1336+AK1327*AK$201+AK1345*$D1408)</f>
        <v/>
      </c>
      <c r="AL1408" s="40">
        <f>AL1372*Settings!$C$13*(AL1318+AL1336+AL1327*AL$201+AL1345*$D1408)</f>
        <v/>
      </c>
      <c r="AM1408" s="40">
        <f>AM1372*Settings!$C$13*(AM1318+AM1336+AM1327*AM$201+AM1345*$D1408)</f>
        <v/>
      </c>
      <c r="AN1408" s="40">
        <f>AN1372*Settings!$C$13*(AN1318+AN1336+AN1327*AN$201+AN1345*$D1408)</f>
        <v/>
      </c>
      <c r="AO1408" s="40">
        <f>AO1372*Settings!$C$13*(AO1318+AO1336+AO1327*AO$201+AO1345*$D1408)</f>
        <v/>
      </c>
      <c r="AP1408" s="40">
        <f>AP1372*Settings!$C$13*(AP1318+AP1336+AP1327*AP$201+AP1345*$D1408)</f>
        <v/>
      </c>
      <c r="AQ1408" s="40">
        <f>AQ1372*Settings!$C$13*(AQ1318+AQ1336+AQ1327*AQ$201+AQ1345*$D1408)</f>
        <v/>
      </c>
      <c r="AR1408" s="40">
        <f>AR1372*Settings!$C$13*(AR1318+AR1336+AR1327*AR$201+AR1345*$D1408)</f>
        <v/>
      </c>
      <c r="AS1408" s="40">
        <f>AS1372*Settings!$C$13*(AS1318+AS1336+AS1327*AS$201+AS1345*$D1408)</f>
        <v/>
      </c>
      <c r="AT1408" s="40">
        <f>AT1372*Settings!$C$13*(AT1318+AT1336+AT1327*AT$201+AT1345*$D1408)</f>
        <v/>
      </c>
      <c r="AU1408" s="40">
        <f>AU1372*Settings!$C$13*(AU1318+AU1336+AU1327*AU$201+AU1345*$D1408)</f>
        <v/>
      </c>
      <c r="AV1408" s="40">
        <f>AV1372*Settings!$C$13*(AV1318+AV1336+AV1327*AV$201+AV1345*$D1408)</f>
        <v/>
      </c>
      <c r="AW1408" s="40">
        <f>AW1372*Settings!$C$13*(AW1318+AW1336+AW1327*AW$201+AW1345*$D1408)</f>
        <v/>
      </c>
      <c r="AX1408" s="40">
        <f>AX1372*Settings!$C$13*(AX1318+AX1336+AX1327*AX$201+AX1345*$D1408)</f>
        <v/>
      </c>
      <c r="AY1408" s="40">
        <f>AY1372*Settings!$C$13*(AY1318+AY1336+AY1327*AY$201+AY1345*$D1408)</f>
        <v/>
      </c>
    </row>
    <row r="1409" hidden="1" outlineLevel="2">
      <c r="A1409" s="14" t="inlineStr">
        <is>
          <t>rnew</t>
        </is>
      </c>
      <c r="B1409" s="14" t="inlineStr">
        <is>
          <t>nga</t>
        </is>
      </c>
      <c r="C1409" s="14" t="inlineStr">
        <is>
          <t>res</t>
        </is>
      </c>
      <c r="D1409" s="36">
        <f>INDEX(Inputs!$V$5:$V$132,MATCH($B1409&amp;"|"&amp;$C1409,Inputs!$A$5:$A$132,0))</f>
        <v/>
      </c>
      <c r="E1409" s="35" t="n"/>
      <c r="F1409" s="35" t="n"/>
      <c r="G1409" s="35" t="n"/>
      <c r="H1409" s="14">
        <f>INDEX(VarLab,MATCH($A1409,VarKey,0))&amp;INDEX(MemLab,MATCH($C1409&amp;"|"&amp;$B1409,MemKey,0))</f>
        <v/>
      </c>
      <c r="I1409" s="14">
        <f>INDEX(VarUnit,MATCH($A1409,VarKey,0))</f>
        <v/>
      </c>
      <c r="J1409" s="14">
        <f>INDEX(VarSrc,MATCH($A1409,VarKey,0))</f>
        <v/>
      </c>
      <c r="K1409" s="11">
        <f>CodePrefix&amp;$A1409&amp;IF($C1409="","","."&amp;$C1409&amp;"."&amp;$B1409)&amp;INDEX(VarEnd,MATCH($A1409,VarKey,0))&amp;K$5</f>
        <v/>
      </c>
      <c r="L1409" s="39">
        <f>L1373*Settings!$C$13*(L1319+L1337+L1328*L$201+L1346*$D1409)</f>
        <v/>
      </c>
      <c r="M1409" s="40">
        <f>M1373*Settings!$C$13*(M1319+M1337+M1328*M$201+M1346*$D1409)</f>
        <v/>
      </c>
      <c r="N1409" s="40">
        <f>N1373*Settings!$C$13*(N1319+N1337+N1328*N$201+N1346*$D1409)</f>
        <v/>
      </c>
      <c r="O1409" s="40">
        <f>O1373*Settings!$C$13*(O1319+O1337+O1328*O$201+O1346*$D1409)</f>
        <v/>
      </c>
      <c r="P1409" s="40">
        <f>P1373*Settings!$C$13*(P1319+P1337+P1328*P$201+P1346*$D1409)</f>
        <v/>
      </c>
      <c r="Q1409" s="40">
        <f>Q1373*Settings!$C$13*(Q1319+Q1337+Q1328*Q$201+Q1346*$D1409)</f>
        <v/>
      </c>
      <c r="R1409" s="40">
        <f>R1373*Settings!$C$13*(R1319+R1337+R1328*R$201+R1346*$D1409)</f>
        <v/>
      </c>
      <c r="S1409" s="40">
        <f>S1373*Settings!$C$13*(S1319+S1337+S1328*S$201+S1346*$D1409)</f>
        <v/>
      </c>
      <c r="T1409" s="40">
        <f>T1373*Settings!$C$13*(T1319+T1337+T1328*T$201+T1346*$D1409)</f>
        <v/>
      </c>
      <c r="U1409" s="40">
        <f>U1373*Settings!$C$13*(U1319+U1337+U1328*U$201+U1346*$D1409)</f>
        <v/>
      </c>
      <c r="V1409" s="40">
        <f>V1373*Settings!$C$13*(V1319+V1337+V1328*V$201+V1346*$D1409)</f>
        <v/>
      </c>
      <c r="W1409" s="40">
        <f>W1373*Settings!$C$13*(W1319+W1337+W1328*W$201+W1346*$D1409)</f>
        <v/>
      </c>
      <c r="X1409" s="40">
        <f>X1373*Settings!$C$13*(X1319+X1337+X1328*X$201+X1346*$D1409)</f>
        <v/>
      </c>
      <c r="Y1409" s="40">
        <f>Y1373*Settings!$C$13*(Y1319+Y1337+Y1328*Y$201+Y1346*$D1409)</f>
        <v/>
      </c>
      <c r="Z1409" s="40">
        <f>Z1373*Settings!$C$13*(Z1319+Z1337+Z1328*Z$201+Z1346*$D1409)</f>
        <v/>
      </c>
      <c r="AA1409" s="40">
        <f>AA1373*Settings!$C$13*(AA1319+AA1337+AA1328*AA$201+AA1346*$D1409)</f>
        <v/>
      </c>
      <c r="AB1409" s="40">
        <f>AB1373*Settings!$C$13*(AB1319+AB1337+AB1328*AB$201+AB1346*$D1409)</f>
        <v/>
      </c>
      <c r="AC1409" s="40">
        <f>AC1373*Settings!$C$13*(AC1319+AC1337+AC1328*AC$201+AC1346*$D1409)</f>
        <v/>
      </c>
      <c r="AD1409" s="40">
        <f>AD1373*Settings!$C$13*(AD1319+AD1337+AD1328*AD$201+AD1346*$D1409)</f>
        <v/>
      </c>
      <c r="AF1409" s="11">
        <f>CodePrefix&amp;$A1409&amp;IF($C1409="","","."&amp;$C1409&amp;"."&amp;$B1409)&amp;INDEX(VarEnd,MATCH($A1409,VarKey,0))&amp;AF$5</f>
        <v/>
      </c>
      <c r="AG1409" s="39">
        <f>AG1373*Settings!$C$13*(AG1319+AG1337+AG1328*AG$201+AG1346*$D1409)</f>
        <v/>
      </c>
      <c r="AH1409" s="40">
        <f>AH1373*Settings!$C$13*(AH1319+AH1337+AH1328*AH$201+AH1346*$D1409)</f>
        <v/>
      </c>
      <c r="AI1409" s="40">
        <f>AI1373*Settings!$C$13*(AI1319+AI1337+AI1328*AI$201+AI1346*$D1409)</f>
        <v/>
      </c>
      <c r="AJ1409" s="40">
        <f>AJ1373*Settings!$C$13*(AJ1319+AJ1337+AJ1328*AJ$201+AJ1346*$D1409)</f>
        <v/>
      </c>
      <c r="AK1409" s="40">
        <f>AK1373*Settings!$C$13*(AK1319+AK1337+AK1328*AK$201+AK1346*$D1409)</f>
        <v/>
      </c>
      <c r="AL1409" s="40">
        <f>AL1373*Settings!$C$13*(AL1319+AL1337+AL1328*AL$201+AL1346*$D1409)</f>
        <v/>
      </c>
      <c r="AM1409" s="40">
        <f>AM1373*Settings!$C$13*(AM1319+AM1337+AM1328*AM$201+AM1346*$D1409)</f>
        <v/>
      </c>
      <c r="AN1409" s="40">
        <f>AN1373*Settings!$C$13*(AN1319+AN1337+AN1328*AN$201+AN1346*$D1409)</f>
        <v/>
      </c>
      <c r="AO1409" s="40">
        <f>AO1373*Settings!$C$13*(AO1319+AO1337+AO1328*AO$201+AO1346*$D1409)</f>
        <v/>
      </c>
      <c r="AP1409" s="40">
        <f>AP1373*Settings!$C$13*(AP1319+AP1337+AP1328*AP$201+AP1346*$D1409)</f>
        <v/>
      </c>
      <c r="AQ1409" s="40">
        <f>AQ1373*Settings!$C$13*(AQ1319+AQ1337+AQ1328*AQ$201+AQ1346*$D1409)</f>
        <v/>
      </c>
      <c r="AR1409" s="40">
        <f>AR1373*Settings!$C$13*(AR1319+AR1337+AR1328*AR$201+AR1346*$D1409)</f>
        <v/>
      </c>
      <c r="AS1409" s="40">
        <f>AS1373*Settings!$C$13*(AS1319+AS1337+AS1328*AS$201+AS1346*$D1409)</f>
        <v/>
      </c>
      <c r="AT1409" s="40">
        <f>AT1373*Settings!$C$13*(AT1319+AT1337+AT1328*AT$201+AT1346*$D1409)</f>
        <v/>
      </c>
      <c r="AU1409" s="40">
        <f>AU1373*Settings!$C$13*(AU1319+AU1337+AU1328*AU$201+AU1346*$D1409)</f>
        <v/>
      </c>
      <c r="AV1409" s="40">
        <f>AV1373*Settings!$C$13*(AV1319+AV1337+AV1328*AV$201+AV1346*$D1409)</f>
        <v/>
      </c>
      <c r="AW1409" s="40">
        <f>AW1373*Settings!$C$13*(AW1319+AW1337+AW1328*AW$201+AW1346*$D1409)</f>
        <v/>
      </c>
      <c r="AX1409" s="40">
        <f>AX1373*Settings!$C$13*(AX1319+AX1337+AX1328*AX$201+AX1346*$D1409)</f>
        <v/>
      </c>
      <c r="AY1409" s="40">
        <f>AY1373*Settings!$C$13*(AY1319+AY1337+AY1328*AY$201+AY1346*$D1409)</f>
        <v/>
      </c>
    </row>
    <row r="1410" hidden="1" outlineLevel="2">
      <c r="A1410" s="14" t="inlineStr">
        <is>
          <t>rnew</t>
        </is>
      </c>
      <c r="B1410" s="14" t="inlineStr">
        <is>
          <t>gso</t>
        </is>
      </c>
      <c r="C1410" s="14" t="inlineStr">
        <is>
          <t>res</t>
        </is>
      </c>
      <c r="D1410" s="36">
        <f>INDEX(Inputs!$V$5:$V$132,MATCH($B1410&amp;"|"&amp;$C1410,Inputs!$A$5:$A$132,0))</f>
        <v/>
      </c>
      <c r="E1410" s="35" t="n"/>
      <c r="F1410" s="35" t="n"/>
      <c r="G1410" s="35" t="n"/>
      <c r="H1410" s="14">
        <f>INDEX(VarLab,MATCH($A1410,VarKey,0))&amp;INDEX(MemLab,MATCH($C1410&amp;"|"&amp;$B1410,MemKey,0))</f>
        <v/>
      </c>
      <c r="I1410" s="14">
        <f>INDEX(VarUnit,MATCH($A1410,VarKey,0))</f>
        <v/>
      </c>
      <c r="J1410" s="14">
        <f>INDEX(VarSrc,MATCH($A1410,VarKey,0))</f>
        <v/>
      </c>
      <c r="K1410" s="11">
        <f>CodePrefix&amp;$A1410&amp;IF($C1410="","","."&amp;$C1410&amp;"."&amp;$B1410)&amp;INDEX(VarEnd,MATCH($A1410,VarKey,0))&amp;K$5</f>
        <v/>
      </c>
      <c r="L1410" s="39">
        <f>L1374*Settings!$C$13*(L1320+L1338+L1329*L$201+L1347*$D1410)</f>
        <v/>
      </c>
      <c r="M1410" s="40">
        <f>M1374*Settings!$C$13*(M1320+M1338+M1329*M$201+M1347*$D1410)</f>
        <v/>
      </c>
      <c r="N1410" s="40">
        <f>N1374*Settings!$C$13*(N1320+N1338+N1329*N$201+N1347*$D1410)</f>
        <v/>
      </c>
      <c r="O1410" s="40">
        <f>O1374*Settings!$C$13*(O1320+O1338+O1329*O$201+O1347*$D1410)</f>
        <v/>
      </c>
      <c r="P1410" s="40">
        <f>P1374*Settings!$C$13*(P1320+P1338+P1329*P$201+P1347*$D1410)</f>
        <v/>
      </c>
      <c r="Q1410" s="40">
        <f>Q1374*Settings!$C$13*(Q1320+Q1338+Q1329*Q$201+Q1347*$D1410)</f>
        <v/>
      </c>
      <c r="R1410" s="40">
        <f>R1374*Settings!$C$13*(R1320+R1338+R1329*R$201+R1347*$D1410)</f>
        <v/>
      </c>
      <c r="S1410" s="40">
        <f>S1374*Settings!$C$13*(S1320+S1338+S1329*S$201+S1347*$D1410)</f>
        <v/>
      </c>
      <c r="T1410" s="40">
        <f>T1374*Settings!$C$13*(T1320+T1338+T1329*T$201+T1347*$D1410)</f>
        <v/>
      </c>
      <c r="U1410" s="40">
        <f>U1374*Settings!$C$13*(U1320+U1338+U1329*U$201+U1347*$D1410)</f>
        <v/>
      </c>
      <c r="V1410" s="40">
        <f>V1374*Settings!$C$13*(V1320+V1338+V1329*V$201+V1347*$D1410)</f>
        <v/>
      </c>
      <c r="W1410" s="40">
        <f>W1374*Settings!$C$13*(W1320+W1338+W1329*W$201+W1347*$D1410)</f>
        <v/>
      </c>
      <c r="X1410" s="40">
        <f>X1374*Settings!$C$13*(X1320+X1338+X1329*X$201+X1347*$D1410)</f>
        <v/>
      </c>
      <c r="Y1410" s="40">
        <f>Y1374*Settings!$C$13*(Y1320+Y1338+Y1329*Y$201+Y1347*$D1410)</f>
        <v/>
      </c>
      <c r="Z1410" s="40">
        <f>Z1374*Settings!$C$13*(Z1320+Z1338+Z1329*Z$201+Z1347*$D1410)</f>
        <v/>
      </c>
      <c r="AA1410" s="40">
        <f>AA1374*Settings!$C$13*(AA1320+AA1338+AA1329*AA$201+AA1347*$D1410)</f>
        <v/>
      </c>
      <c r="AB1410" s="40">
        <f>AB1374*Settings!$C$13*(AB1320+AB1338+AB1329*AB$201+AB1347*$D1410)</f>
        <v/>
      </c>
      <c r="AC1410" s="40">
        <f>AC1374*Settings!$C$13*(AC1320+AC1338+AC1329*AC$201+AC1347*$D1410)</f>
        <v/>
      </c>
      <c r="AD1410" s="40">
        <f>AD1374*Settings!$C$13*(AD1320+AD1338+AD1329*AD$201+AD1347*$D1410)</f>
        <v/>
      </c>
      <c r="AF1410" s="11">
        <f>CodePrefix&amp;$A1410&amp;IF($C1410="","","."&amp;$C1410&amp;"."&amp;$B1410)&amp;INDEX(VarEnd,MATCH($A1410,VarKey,0))&amp;AF$5</f>
        <v/>
      </c>
      <c r="AG1410" s="39">
        <f>AG1374*Settings!$C$13*(AG1320+AG1338+AG1329*AG$201+AG1347*$D1410)</f>
        <v/>
      </c>
      <c r="AH1410" s="40">
        <f>AH1374*Settings!$C$13*(AH1320+AH1338+AH1329*AH$201+AH1347*$D1410)</f>
        <v/>
      </c>
      <c r="AI1410" s="40">
        <f>AI1374*Settings!$C$13*(AI1320+AI1338+AI1329*AI$201+AI1347*$D1410)</f>
        <v/>
      </c>
      <c r="AJ1410" s="40">
        <f>AJ1374*Settings!$C$13*(AJ1320+AJ1338+AJ1329*AJ$201+AJ1347*$D1410)</f>
        <v/>
      </c>
      <c r="AK1410" s="40">
        <f>AK1374*Settings!$C$13*(AK1320+AK1338+AK1329*AK$201+AK1347*$D1410)</f>
        <v/>
      </c>
      <c r="AL1410" s="40">
        <f>AL1374*Settings!$C$13*(AL1320+AL1338+AL1329*AL$201+AL1347*$D1410)</f>
        <v/>
      </c>
      <c r="AM1410" s="40">
        <f>AM1374*Settings!$C$13*(AM1320+AM1338+AM1329*AM$201+AM1347*$D1410)</f>
        <v/>
      </c>
      <c r="AN1410" s="40">
        <f>AN1374*Settings!$C$13*(AN1320+AN1338+AN1329*AN$201+AN1347*$D1410)</f>
        <v/>
      </c>
      <c r="AO1410" s="40">
        <f>AO1374*Settings!$C$13*(AO1320+AO1338+AO1329*AO$201+AO1347*$D1410)</f>
        <v/>
      </c>
      <c r="AP1410" s="40">
        <f>AP1374*Settings!$C$13*(AP1320+AP1338+AP1329*AP$201+AP1347*$D1410)</f>
        <v/>
      </c>
      <c r="AQ1410" s="40">
        <f>AQ1374*Settings!$C$13*(AQ1320+AQ1338+AQ1329*AQ$201+AQ1347*$D1410)</f>
        <v/>
      </c>
      <c r="AR1410" s="40">
        <f>AR1374*Settings!$C$13*(AR1320+AR1338+AR1329*AR$201+AR1347*$D1410)</f>
        <v/>
      </c>
      <c r="AS1410" s="40">
        <f>AS1374*Settings!$C$13*(AS1320+AS1338+AS1329*AS$201+AS1347*$D1410)</f>
        <v/>
      </c>
      <c r="AT1410" s="40">
        <f>AT1374*Settings!$C$13*(AT1320+AT1338+AT1329*AT$201+AT1347*$D1410)</f>
        <v/>
      </c>
      <c r="AU1410" s="40">
        <f>AU1374*Settings!$C$13*(AU1320+AU1338+AU1329*AU$201+AU1347*$D1410)</f>
        <v/>
      </c>
      <c r="AV1410" s="40">
        <f>AV1374*Settings!$C$13*(AV1320+AV1338+AV1329*AV$201+AV1347*$D1410)</f>
        <v/>
      </c>
      <c r="AW1410" s="40">
        <f>AW1374*Settings!$C$13*(AW1320+AW1338+AW1329*AW$201+AW1347*$D1410)</f>
        <v/>
      </c>
      <c r="AX1410" s="40">
        <f>AX1374*Settings!$C$13*(AX1320+AX1338+AX1329*AX$201+AX1347*$D1410)</f>
        <v/>
      </c>
      <c r="AY1410" s="40">
        <f>AY1374*Settings!$C$13*(AY1320+AY1338+AY1329*AY$201+AY1347*$D1410)</f>
        <v/>
      </c>
    </row>
    <row r="1411" hidden="1" outlineLevel="2">
      <c r="A1411" s="14" t="inlineStr">
        <is>
          <t>rnew</t>
        </is>
      </c>
      <c r="B1411" s="14" t="inlineStr">
        <is>
          <t>die</t>
        </is>
      </c>
      <c r="C1411" s="14" t="inlineStr">
        <is>
          <t>res</t>
        </is>
      </c>
      <c r="D1411" s="36">
        <f>INDEX(Inputs!$V$5:$V$132,MATCH($B1411&amp;"|"&amp;$C1411,Inputs!$A$5:$A$132,0))</f>
        <v/>
      </c>
      <c r="E1411" s="35" t="n"/>
      <c r="F1411" s="35" t="n"/>
      <c r="G1411" s="35" t="n"/>
      <c r="H1411" s="14">
        <f>INDEX(VarLab,MATCH($A1411,VarKey,0))&amp;INDEX(MemLab,MATCH($C1411&amp;"|"&amp;$B1411,MemKey,0))</f>
        <v/>
      </c>
      <c r="I1411" s="14">
        <f>INDEX(VarUnit,MATCH($A1411,VarKey,0))</f>
        <v/>
      </c>
      <c r="J1411" s="14">
        <f>INDEX(VarSrc,MATCH($A1411,VarKey,0))</f>
        <v/>
      </c>
      <c r="K1411" s="11">
        <f>CodePrefix&amp;$A1411&amp;IF($C1411="","","."&amp;$C1411&amp;"."&amp;$B1411)&amp;INDEX(VarEnd,MATCH($A1411,VarKey,0))&amp;K$5</f>
        <v/>
      </c>
      <c r="L1411" s="39">
        <f>L1375*Settings!$C$13*(L1321+L1339+L1330*L$201+L1348*$D1411)</f>
        <v/>
      </c>
      <c r="M1411" s="40">
        <f>M1375*Settings!$C$13*(M1321+M1339+M1330*M$201+M1348*$D1411)</f>
        <v/>
      </c>
      <c r="N1411" s="40">
        <f>N1375*Settings!$C$13*(N1321+N1339+N1330*N$201+N1348*$D1411)</f>
        <v/>
      </c>
      <c r="O1411" s="40">
        <f>O1375*Settings!$C$13*(O1321+O1339+O1330*O$201+O1348*$D1411)</f>
        <v/>
      </c>
      <c r="P1411" s="40">
        <f>P1375*Settings!$C$13*(P1321+P1339+P1330*P$201+P1348*$D1411)</f>
        <v/>
      </c>
      <c r="Q1411" s="40">
        <f>Q1375*Settings!$C$13*(Q1321+Q1339+Q1330*Q$201+Q1348*$D1411)</f>
        <v/>
      </c>
      <c r="R1411" s="40">
        <f>R1375*Settings!$C$13*(R1321+R1339+R1330*R$201+R1348*$D1411)</f>
        <v/>
      </c>
      <c r="S1411" s="40">
        <f>S1375*Settings!$C$13*(S1321+S1339+S1330*S$201+S1348*$D1411)</f>
        <v/>
      </c>
      <c r="T1411" s="40">
        <f>T1375*Settings!$C$13*(T1321+T1339+T1330*T$201+T1348*$D1411)</f>
        <v/>
      </c>
      <c r="U1411" s="40">
        <f>U1375*Settings!$C$13*(U1321+U1339+U1330*U$201+U1348*$D1411)</f>
        <v/>
      </c>
      <c r="V1411" s="40">
        <f>V1375*Settings!$C$13*(V1321+V1339+V1330*V$201+V1348*$D1411)</f>
        <v/>
      </c>
      <c r="W1411" s="40">
        <f>W1375*Settings!$C$13*(W1321+W1339+W1330*W$201+W1348*$D1411)</f>
        <v/>
      </c>
      <c r="X1411" s="40">
        <f>X1375*Settings!$C$13*(X1321+X1339+X1330*X$201+X1348*$D1411)</f>
        <v/>
      </c>
      <c r="Y1411" s="40">
        <f>Y1375*Settings!$C$13*(Y1321+Y1339+Y1330*Y$201+Y1348*$D1411)</f>
        <v/>
      </c>
      <c r="Z1411" s="40">
        <f>Z1375*Settings!$C$13*(Z1321+Z1339+Z1330*Z$201+Z1348*$D1411)</f>
        <v/>
      </c>
      <c r="AA1411" s="40">
        <f>AA1375*Settings!$C$13*(AA1321+AA1339+AA1330*AA$201+AA1348*$D1411)</f>
        <v/>
      </c>
      <c r="AB1411" s="40">
        <f>AB1375*Settings!$C$13*(AB1321+AB1339+AB1330*AB$201+AB1348*$D1411)</f>
        <v/>
      </c>
      <c r="AC1411" s="40">
        <f>AC1375*Settings!$C$13*(AC1321+AC1339+AC1330*AC$201+AC1348*$D1411)</f>
        <v/>
      </c>
      <c r="AD1411" s="40">
        <f>AD1375*Settings!$C$13*(AD1321+AD1339+AD1330*AD$201+AD1348*$D1411)</f>
        <v/>
      </c>
      <c r="AF1411" s="11">
        <f>CodePrefix&amp;$A1411&amp;IF($C1411="","","."&amp;$C1411&amp;"."&amp;$B1411)&amp;INDEX(VarEnd,MATCH($A1411,VarKey,0))&amp;AF$5</f>
        <v/>
      </c>
      <c r="AG1411" s="39">
        <f>AG1375*Settings!$C$13*(AG1321+AG1339+AG1330*AG$201+AG1348*$D1411)</f>
        <v/>
      </c>
      <c r="AH1411" s="40">
        <f>AH1375*Settings!$C$13*(AH1321+AH1339+AH1330*AH$201+AH1348*$D1411)</f>
        <v/>
      </c>
      <c r="AI1411" s="40">
        <f>AI1375*Settings!$C$13*(AI1321+AI1339+AI1330*AI$201+AI1348*$D1411)</f>
        <v/>
      </c>
      <c r="AJ1411" s="40">
        <f>AJ1375*Settings!$C$13*(AJ1321+AJ1339+AJ1330*AJ$201+AJ1348*$D1411)</f>
        <v/>
      </c>
      <c r="AK1411" s="40">
        <f>AK1375*Settings!$C$13*(AK1321+AK1339+AK1330*AK$201+AK1348*$D1411)</f>
        <v/>
      </c>
      <c r="AL1411" s="40">
        <f>AL1375*Settings!$C$13*(AL1321+AL1339+AL1330*AL$201+AL1348*$D1411)</f>
        <v/>
      </c>
      <c r="AM1411" s="40">
        <f>AM1375*Settings!$C$13*(AM1321+AM1339+AM1330*AM$201+AM1348*$D1411)</f>
        <v/>
      </c>
      <c r="AN1411" s="40">
        <f>AN1375*Settings!$C$13*(AN1321+AN1339+AN1330*AN$201+AN1348*$D1411)</f>
        <v/>
      </c>
      <c r="AO1411" s="40">
        <f>AO1375*Settings!$C$13*(AO1321+AO1339+AO1330*AO$201+AO1348*$D1411)</f>
        <v/>
      </c>
      <c r="AP1411" s="40">
        <f>AP1375*Settings!$C$13*(AP1321+AP1339+AP1330*AP$201+AP1348*$D1411)</f>
        <v/>
      </c>
      <c r="AQ1411" s="40">
        <f>AQ1375*Settings!$C$13*(AQ1321+AQ1339+AQ1330*AQ$201+AQ1348*$D1411)</f>
        <v/>
      </c>
      <c r="AR1411" s="40">
        <f>AR1375*Settings!$C$13*(AR1321+AR1339+AR1330*AR$201+AR1348*$D1411)</f>
        <v/>
      </c>
      <c r="AS1411" s="40">
        <f>AS1375*Settings!$C$13*(AS1321+AS1339+AS1330*AS$201+AS1348*$D1411)</f>
        <v/>
      </c>
      <c r="AT1411" s="40">
        <f>AT1375*Settings!$C$13*(AT1321+AT1339+AT1330*AT$201+AT1348*$D1411)</f>
        <v/>
      </c>
      <c r="AU1411" s="40">
        <f>AU1375*Settings!$C$13*(AU1321+AU1339+AU1330*AU$201+AU1348*$D1411)</f>
        <v/>
      </c>
      <c r="AV1411" s="40">
        <f>AV1375*Settings!$C$13*(AV1321+AV1339+AV1330*AV$201+AV1348*$D1411)</f>
        <v/>
      </c>
      <c r="AW1411" s="40">
        <f>AW1375*Settings!$C$13*(AW1321+AW1339+AW1330*AW$201+AW1348*$D1411)</f>
        <v/>
      </c>
      <c r="AX1411" s="40">
        <f>AX1375*Settings!$C$13*(AX1321+AX1339+AX1330*AX$201+AX1348*$D1411)</f>
        <v/>
      </c>
      <c r="AY1411" s="40">
        <f>AY1375*Settings!$C$13*(AY1321+AY1339+AY1330*AY$201+AY1348*$D1411)</f>
        <v/>
      </c>
    </row>
    <row r="1412" hidden="1" outlineLevel="2">
      <c r="A1412" s="14" t="inlineStr">
        <is>
          <t>rnew</t>
        </is>
      </c>
      <c r="B1412" s="14" t="inlineStr">
        <is>
          <t>lpg</t>
        </is>
      </c>
      <c r="C1412" s="14" t="inlineStr">
        <is>
          <t>res</t>
        </is>
      </c>
      <c r="D1412" s="36">
        <f>INDEX(Inputs!$V$5:$V$132,MATCH($B1412&amp;"|"&amp;$C1412,Inputs!$A$5:$A$132,0))</f>
        <v/>
      </c>
      <c r="E1412" s="35" t="n"/>
      <c r="F1412" s="35" t="n"/>
      <c r="G1412" s="35" t="n"/>
      <c r="H1412" s="14">
        <f>INDEX(VarLab,MATCH($A1412,VarKey,0))&amp;INDEX(MemLab,MATCH($C1412&amp;"|"&amp;$B1412,MemKey,0))</f>
        <v/>
      </c>
      <c r="I1412" s="14">
        <f>INDEX(VarUnit,MATCH($A1412,VarKey,0))</f>
        <v/>
      </c>
      <c r="J1412" s="14">
        <f>INDEX(VarSrc,MATCH($A1412,VarKey,0))</f>
        <v/>
      </c>
      <c r="K1412" s="11">
        <f>CodePrefix&amp;$A1412&amp;IF($C1412="","","."&amp;$C1412&amp;"."&amp;$B1412)&amp;INDEX(VarEnd,MATCH($A1412,VarKey,0))&amp;K$5</f>
        <v/>
      </c>
      <c r="L1412" s="39">
        <f>L1376*Settings!$C$13*(L1322+L1340+L1331*L$201+L1349*$D1412)</f>
        <v/>
      </c>
      <c r="M1412" s="40">
        <f>M1376*Settings!$C$13*(M1322+M1340+M1331*M$201+M1349*$D1412)</f>
        <v/>
      </c>
      <c r="N1412" s="40">
        <f>N1376*Settings!$C$13*(N1322+N1340+N1331*N$201+N1349*$D1412)</f>
        <v/>
      </c>
      <c r="O1412" s="40">
        <f>O1376*Settings!$C$13*(O1322+O1340+O1331*O$201+O1349*$D1412)</f>
        <v/>
      </c>
      <c r="P1412" s="40">
        <f>P1376*Settings!$C$13*(P1322+P1340+P1331*P$201+P1349*$D1412)</f>
        <v/>
      </c>
      <c r="Q1412" s="40">
        <f>Q1376*Settings!$C$13*(Q1322+Q1340+Q1331*Q$201+Q1349*$D1412)</f>
        <v/>
      </c>
      <c r="R1412" s="40">
        <f>R1376*Settings!$C$13*(R1322+R1340+R1331*R$201+R1349*$D1412)</f>
        <v/>
      </c>
      <c r="S1412" s="40">
        <f>S1376*Settings!$C$13*(S1322+S1340+S1331*S$201+S1349*$D1412)</f>
        <v/>
      </c>
      <c r="T1412" s="40">
        <f>T1376*Settings!$C$13*(T1322+T1340+T1331*T$201+T1349*$D1412)</f>
        <v/>
      </c>
      <c r="U1412" s="40">
        <f>U1376*Settings!$C$13*(U1322+U1340+U1331*U$201+U1349*$D1412)</f>
        <v/>
      </c>
      <c r="V1412" s="40">
        <f>V1376*Settings!$C$13*(V1322+V1340+V1331*V$201+V1349*$D1412)</f>
        <v/>
      </c>
      <c r="W1412" s="40">
        <f>W1376*Settings!$C$13*(W1322+W1340+W1331*W$201+W1349*$D1412)</f>
        <v/>
      </c>
      <c r="X1412" s="40">
        <f>X1376*Settings!$C$13*(X1322+X1340+X1331*X$201+X1349*$D1412)</f>
        <v/>
      </c>
      <c r="Y1412" s="40">
        <f>Y1376*Settings!$C$13*(Y1322+Y1340+Y1331*Y$201+Y1349*$D1412)</f>
        <v/>
      </c>
      <c r="Z1412" s="40">
        <f>Z1376*Settings!$C$13*(Z1322+Z1340+Z1331*Z$201+Z1349*$D1412)</f>
        <v/>
      </c>
      <c r="AA1412" s="40">
        <f>AA1376*Settings!$C$13*(AA1322+AA1340+AA1331*AA$201+AA1349*$D1412)</f>
        <v/>
      </c>
      <c r="AB1412" s="40">
        <f>AB1376*Settings!$C$13*(AB1322+AB1340+AB1331*AB$201+AB1349*$D1412)</f>
        <v/>
      </c>
      <c r="AC1412" s="40">
        <f>AC1376*Settings!$C$13*(AC1322+AC1340+AC1331*AC$201+AC1349*$D1412)</f>
        <v/>
      </c>
      <c r="AD1412" s="40">
        <f>AD1376*Settings!$C$13*(AD1322+AD1340+AD1331*AD$201+AD1349*$D1412)</f>
        <v/>
      </c>
      <c r="AF1412" s="11">
        <f>CodePrefix&amp;$A1412&amp;IF($C1412="","","."&amp;$C1412&amp;"."&amp;$B1412)&amp;INDEX(VarEnd,MATCH($A1412,VarKey,0))&amp;AF$5</f>
        <v/>
      </c>
      <c r="AG1412" s="39">
        <f>AG1376*Settings!$C$13*(AG1322+AG1340+AG1331*AG$201+AG1349*$D1412)</f>
        <v/>
      </c>
      <c r="AH1412" s="40">
        <f>AH1376*Settings!$C$13*(AH1322+AH1340+AH1331*AH$201+AH1349*$D1412)</f>
        <v/>
      </c>
      <c r="AI1412" s="40">
        <f>AI1376*Settings!$C$13*(AI1322+AI1340+AI1331*AI$201+AI1349*$D1412)</f>
        <v/>
      </c>
      <c r="AJ1412" s="40">
        <f>AJ1376*Settings!$C$13*(AJ1322+AJ1340+AJ1331*AJ$201+AJ1349*$D1412)</f>
        <v/>
      </c>
      <c r="AK1412" s="40">
        <f>AK1376*Settings!$C$13*(AK1322+AK1340+AK1331*AK$201+AK1349*$D1412)</f>
        <v/>
      </c>
      <c r="AL1412" s="40">
        <f>AL1376*Settings!$C$13*(AL1322+AL1340+AL1331*AL$201+AL1349*$D1412)</f>
        <v/>
      </c>
      <c r="AM1412" s="40">
        <f>AM1376*Settings!$C$13*(AM1322+AM1340+AM1331*AM$201+AM1349*$D1412)</f>
        <v/>
      </c>
      <c r="AN1412" s="40">
        <f>AN1376*Settings!$C$13*(AN1322+AN1340+AN1331*AN$201+AN1349*$D1412)</f>
        <v/>
      </c>
      <c r="AO1412" s="40">
        <f>AO1376*Settings!$C$13*(AO1322+AO1340+AO1331*AO$201+AO1349*$D1412)</f>
        <v/>
      </c>
      <c r="AP1412" s="40">
        <f>AP1376*Settings!$C$13*(AP1322+AP1340+AP1331*AP$201+AP1349*$D1412)</f>
        <v/>
      </c>
      <c r="AQ1412" s="40">
        <f>AQ1376*Settings!$C$13*(AQ1322+AQ1340+AQ1331*AQ$201+AQ1349*$D1412)</f>
        <v/>
      </c>
      <c r="AR1412" s="40">
        <f>AR1376*Settings!$C$13*(AR1322+AR1340+AR1331*AR$201+AR1349*$D1412)</f>
        <v/>
      </c>
      <c r="AS1412" s="40">
        <f>AS1376*Settings!$C$13*(AS1322+AS1340+AS1331*AS$201+AS1349*$D1412)</f>
        <v/>
      </c>
      <c r="AT1412" s="40">
        <f>AT1376*Settings!$C$13*(AT1322+AT1340+AT1331*AT$201+AT1349*$D1412)</f>
        <v/>
      </c>
      <c r="AU1412" s="40">
        <f>AU1376*Settings!$C$13*(AU1322+AU1340+AU1331*AU$201+AU1349*$D1412)</f>
        <v/>
      </c>
      <c r="AV1412" s="40">
        <f>AV1376*Settings!$C$13*(AV1322+AV1340+AV1331*AV$201+AV1349*$D1412)</f>
        <v/>
      </c>
      <c r="AW1412" s="40">
        <f>AW1376*Settings!$C$13*(AW1322+AW1340+AW1331*AW$201+AW1349*$D1412)</f>
        <v/>
      </c>
      <c r="AX1412" s="40">
        <f>AX1376*Settings!$C$13*(AX1322+AX1340+AX1331*AX$201+AX1349*$D1412)</f>
        <v/>
      </c>
      <c r="AY1412" s="40">
        <f>AY1376*Settings!$C$13*(AY1322+AY1340+AY1331*AY$201+AY1349*$D1412)</f>
        <v/>
      </c>
    </row>
    <row r="1413" hidden="1" outlineLevel="2">
      <c r="A1413" s="14" t="inlineStr">
        <is>
          <t>rnew</t>
        </is>
      </c>
      <c r="B1413" s="14" t="inlineStr">
        <is>
          <t>ker</t>
        </is>
      </c>
      <c r="C1413" s="14" t="inlineStr">
        <is>
          <t>res</t>
        </is>
      </c>
      <c r="D1413" s="36">
        <f>INDEX(Inputs!$V$5:$V$132,MATCH($B1413&amp;"|"&amp;$C1413,Inputs!$A$5:$A$132,0))</f>
        <v/>
      </c>
      <c r="E1413" s="35" t="n"/>
      <c r="F1413" s="35" t="n"/>
      <c r="G1413" s="35" t="n"/>
      <c r="H1413" s="14">
        <f>INDEX(VarLab,MATCH($A1413,VarKey,0))&amp;INDEX(MemLab,MATCH($C1413&amp;"|"&amp;$B1413,MemKey,0))</f>
        <v/>
      </c>
      <c r="I1413" s="14">
        <f>INDEX(VarUnit,MATCH($A1413,VarKey,0))</f>
        <v/>
      </c>
      <c r="J1413" s="14">
        <f>INDEX(VarSrc,MATCH($A1413,VarKey,0))</f>
        <v/>
      </c>
      <c r="K1413" s="11">
        <f>CodePrefix&amp;$A1413&amp;IF($C1413="","","."&amp;$C1413&amp;"."&amp;$B1413)&amp;INDEX(VarEnd,MATCH($A1413,VarKey,0))&amp;K$5</f>
        <v/>
      </c>
      <c r="L1413" s="39">
        <f>L1377*Settings!$C$13*(L1323+L1341+L1332*L$201+L1350*$D1413)</f>
        <v/>
      </c>
      <c r="M1413" s="40">
        <f>M1377*Settings!$C$13*(M1323+M1341+M1332*M$201+M1350*$D1413)</f>
        <v/>
      </c>
      <c r="N1413" s="40">
        <f>N1377*Settings!$C$13*(N1323+N1341+N1332*N$201+N1350*$D1413)</f>
        <v/>
      </c>
      <c r="O1413" s="40">
        <f>O1377*Settings!$C$13*(O1323+O1341+O1332*O$201+O1350*$D1413)</f>
        <v/>
      </c>
      <c r="P1413" s="40">
        <f>P1377*Settings!$C$13*(P1323+P1341+P1332*P$201+P1350*$D1413)</f>
        <v/>
      </c>
      <c r="Q1413" s="40">
        <f>Q1377*Settings!$C$13*(Q1323+Q1341+Q1332*Q$201+Q1350*$D1413)</f>
        <v/>
      </c>
      <c r="R1413" s="40">
        <f>R1377*Settings!$C$13*(R1323+R1341+R1332*R$201+R1350*$D1413)</f>
        <v/>
      </c>
      <c r="S1413" s="40">
        <f>S1377*Settings!$C$13*(S1323+S1341+S1332*S$201+S1350*$D1413)</f>
        <v/>
      </c>
      <c r="T1413" s="40">
        <f>T1377*Settings!$C$13*(T1323+T1341+T1332*T$201+T1350*$D1413)</f>
        <v/>
      </c>
      <c r="U1413" s="40">
        <f>U1377*Settings!$C$13*(U1323+U1341+U1332*U$201+U1350*$D1413)</f>
        <v/>
      </c>
      <c r="V1413" s="40">
        <f>V1377*Settings!$C$13*(V1323+V1341+V1332*V$201+V1350*$D1413)</f>
        <v/>
      </c>
      <c r="W1413" s="40">
        <f>W1377*Settings!$C$13*(W1323+W1341+W1332*W$201+W1350*$D1413)</f>
        <v/>
      </c>
      <c r="X1413" s="40">
        <f>X1377*Settings!$C$13*(X1323+X1341+X1332*X$201+X1350*$D1413)</f>
        <v/>
      </c>
      <c r="Y1413" s="40">
        <f>Y1377*Settings!$C$13*(Y1323+Y1341+Y1332*Y$201+Y1350*$D1413)</f>
        <v/>
      </c>
      <c r="Z1413" s="40">
        <f>Z1377*Settings!$C$13*(Z1323+Z1341+Z1332*Z$201+Z1350*$D1413)</f>
        <v/>
      </c>
      <c r="AA1413" s="40">
        <f>AA1377*Settings!$C$13*(AA1323+AA1341+AA1332*AA$201+AA1350*$D1413)</f>
        <v/>
      </c>
      <c r="AB1413" s="40">
        <f>AB1377*Settings!$C$13*(AB1323+AB1341+AB1332*AB$201+AB1350*$D1413)</f>
        <v/>
      </c>
      <c r="AC1413" s="40">
        <f>AC1377*Settings!$C$13*(AC1323+AC1341+AC1332*AC$201+AC1350*$D1413)</f>
        <v/>
      </c>
      <c r="AD1413" s="40">
        <f>AD1377*Settings!$C$13*(AD1323+AD1341+AD1332*AD$201+AD1350*$D1413)</f>
        <v/>
      </c>
      <c r="AF1413" s="11">
        <f>CodePrefix&amp;$A1413&amp;IF($C1413="","","."&amp;$C1413&amp;"."&amp;$B1413)&amp;INDEX(VarEnd,MATCH($A1413,VarKey,0))&amp;AF$5</f>
        <v/>
      </c>
      <c r="AG1413" s="39">
        <f>AG1377*Settings!$C$13*(AG1323+AG1341+AG1332*AG$201+AG1350*$D1413)</f>
        <v/>
      </c>
      <c r="AH1413" s="40">
        <f>AH1377*Settings!$C$13*(AH1323+AH1341+AH1332*AH$201+AH1350*$D1413)</f>
        <v/>
      </c>
      <c r="AI1413" s="40">
        <f>AI1377*Settings!$C$13*(AI1323+AI1341+AI1332*AI$201+AI1350*$D1413)</f>
        <v/>
      </c>
      <c r="AJ1413" s="40">
        <f>AJ1377*Settings!$C$13*(AJ1323+AJ1341+AJ1332*AJ$201+AJ1350*$D1413)</f>
        <v/>
      </c>
      <c r="AK1413" s="40">
        <f>AK1377*Settings!$C$13*(AK1323+AK1341+AK1332*AK$201+AK1350*$D1413)</f>
        <v/>
      </c>
      <c r="AL1413" s="40">
        <f>AL1377*Settings!$C$13*(AL1323+AL1341+AL1332*AL$201+AL1350*$D1413)</f>
        <v/>
      </c>
      <c r="AM1413" s="40">
        <f>AM1377*Settings!$C$13*(AM1323+AM1341+AM1332*AM$201+AM1350*$D1413)</f>
        <v/>
      </c>
      <c r="AN1413" s="40">
        <f>AN1377*Settings!$C$13*(AN1323+AN1341+AN1332*AN$201+AN1350*$D1413)</f>
        <v/>
      </c>
      <c r="AO1413" s="40">
        <f>AO1377*Settings!$C$13*(AO1323+AO1341+AO1332*AO$201+AO1350*$D1413)</f>
        <v/>
      </c>
      <c r="AP1413" s="40">
        <f>AP1377*Settings!$C$13*(AP1323+AP1341+AP1332*AP$201+AP1350*$D1413)</f>
        <v/>
      </c>
      <c r="AQ1413" s="40">
        <f>AQ1377*Settings!$C$13*(AQ1323+AQ1341+AQ1332*AQ$201+AQ1350*$D1413)</f>
        <v/>
      </c>
      <c r="AR1413" s="40">
        <f>AR1377*Settings!$C$13*(AR1323+AR1341+AR1332*AR$201+AR1350*$D1413)</f>
        <v/>
      </c>
      <c r="AS1413" s="40">
        <f>AS1377*Settings!$C$13*(AS1323+AS1341+AS1332*AS$201+AS1350*$D1413)</f>
        <v/>
      </c>
      <c r="AT1413" s="40">
        <f>AT1377*Settings!$C$13*(AT1323+AT1341+AT1332*AT$201+AT1350*$D1413)</f>
        <v/>
      </c>
      <c r="AU1413" s="40">
        <f>AU1377*Settings!$C$13*(AU1323+AU1341+AU1332*AU$201+AU1350*$D1413)</f>
        <v/>
      </c>
      <c r="AV1413" s="40">
        <f>AV1377*Settings!$C$13*(AV1323+AV1341+AV1332*AV$201+AV1350*$D1413)</f>
        <v/>
      </c>
      <c r="AW1413" s="40">
        <f>AW1377*Settings!$C$13*(AW1323+AW1341+AW1332*AW$201+AW1350*$D1413)</f>
        <v/>
      </c>
      <c r="AX1413" s="40">
        <f>AX1377*Settings!$C$13*(AX1323+AX1341+AX1332*AX$201+AX1350*$D1413)</f>
        <v/>
      </c>
      <c r="AY1413" s="40">
        <f>AY1377*Settings!$C$13*(AY1323+AY1341+AY1332*AY$201+AY1350*$D1413)</f>
        <v/>
      </c>
    </row>
    <row r="1414" hidden="1" outlineLevel="2">
      <c r="A1414" s="14" t="inlineStr">
        <is>
          <t>rnew</t>
        </is>
      </c>
      <c r="B1414" s="14" t="inlineStr">
        <is>
          <t>oop</t>
        </is>
      </c>
      <c r="C1414" s="14" t="inlineStr">
        <is>
          <t>res</t>
        </is>
      </c>
      <c r="D1414" s="36">
        <f>INDEX(Inputs!$V$5:$V$132,MATCH($B1414&amp;"|"&amp;$C1414,Inputs!$A$5:$A$132,0))</f>
        <v/>
      </c>
      <c r="E1414" s="35" t="n"/>
      <c r="F1414" s="35" t="n"/>
      <c r="G1414" s="35" t="n"/>
      <c r="H1414" s="14">
        <f>INDEX(VarLab,MATCH($A1414,VarKey,0))&amp;INDEX(MemLab,MATCH($C1414&amp;"|"&amp;$B1414,MemKey,0))</f>
        <v/>
      </c>
      <c r="I1414" s="14">
        <f>INDEX(VarUnit,MATCH($A1414,VarKey,0))</f>
        <v/>
      </c>
      <c r="J1414" s="14">
        <f>INDEX(VarSrc,MATCH($A1414,VarKey,0))</f>
        <v/>
      </c>
      <c r="K1414" s="11">
        <f>CodePrefix&amp;$A1414&amp;IF($C1414="","","."&amp;$C1414&amp;"."&amp;$B1414)&amp;INDEX(VarEnd,MATCH($A1414,VarKey,0))&amp;K$5</f>
        <v/>
      </c>
      <c r="L1414" s="39">
        <f>L1378*Settings!$C$13*(L1324+L1342+L1333*L$201+L1351*$D1414)</f>
        <v/>
      </c>
      <c r="M1414" s="40">
        <f>M1378*Settings!$C$13*(M1324+M1342+M1333*M$201+M1351*$D1414)</f>
        <v/>
      </c>
      <c r="N1414" s="40">
        <f>N1378*Settings!$C$13*(N1324+N1342+N1333*N$201+N1351*$D1414)</f>
        <v/>
      </c>
      <c r="O1414" s="40">
        <f>O1378*Settings!$C$13*(O1324+O1342+O1333*O$201+O1351*$D1414)</f>
        <v/>
      </c>
      <c r="P1414" s="40">
        <f>P1378*Settings!$C$13*(P1324+P1342+P1333*P$201+P1351*$D1414)</f>
        <v/>
      </c>
      <c r="Q1414" s="40">
        <f>Q1378*Settings!$C$13*(Q1324+Q1342+Q1333*Q$201+Q1351*$D1414)</f>
        <v/>
      </c>
      <c r="R1414" s="40">
        <f>R1378*Settings!$C$13*(R1324+R1342+R1333*R$201+R1351*$D1414)</f>
        <v/>
      </c>
      <c r="S1414" s="40">
        <f>S1378*Settings!$C$13*(S1324+S1342+S1333*S$201+S1351*$D1414)</f>
        <v/>
      </c>
      <c r="T1414" s="40">
        <f>T1378*Settings!$C$13*(T1324+T1342+T1333*T$201+T1351*$D1414)</f>
        <v/>
      </c>
      <c r="U1414" s="40">
        <f>U1378*Settings!$C$13*(U1324+U1342+U1333*U$201+U1351*$D1414)</f>
        <v/>
      </c>
      <c r="V1414" s="40">
        <f>V1378*Settings!$C$13*(V1324+V1342+V1333*V$201+V1351*$D1414)</f>
        <v/>
      </c>
      <c r="W1414" s="40">
        <f>W1378*Settings!$C$13*(W1324+W1342+W1333*W$201+W1351*$D1414)</f>
        <v/>
      </c>
      <c r="X1414" s="40">
        <f>X1378*Settings!$C$13*(X1324+X1342+X1333*X$201+X1351*$D1414)</f>
        <v/>
      </c>
      <c r="Y1414" s="40">
        <f>Y1378*Settings!$C$13*(Y1324+Y1342+Y1333*Y$201+Y1351*$D1414)</f>
        <v/>
      </c>
      <c r="Z1414" s="40">
        <f>Z1378*Settings!$C$13*(Z1324+Z1342+Z1333*Z$201+Z1351*$D1414)</f>
        <v/>
      </c>
      <c r="AA1414" s="40">
        <f>AA1378*Settings!$C$13*(AA1324+AA1342+AA1333*AA$201+AA1351*$D1414)</f>
        <v/>
      </c>
      <c r="AB1414" s="40">
        <f>AB1378*Settings!$C$13*(AB1324+AB1342+AB1333*AB$201+AB1351*$D1414)</f>
        <v/>
      </c>
      <c r="AC1414" s="40">
        <f>AC1378*Settings!$C$13*(AC1324+AC1342+AC1333*AC$201+AC1351*$D1414)</f>
        <v/>
      </c>
      <c r="AD1414" s="40">
        <f>AD1378*Settings!$C$13*(AD1324+AD1342+AD1333*AD$201+AD1351*$D1414)</f>
        <v/>
      </c>
      <c r="AF1414" s="11">
        <f>CodePrefix&amp;$A1414&amp;IF($C1414="","","."&amp;$C1414&amp;"."&amp;$B1414)&amp;INDEX(VarEnd,MATCH($A1414,VarKey,0))&amp;AF$5</f>
        <v/>
      </c>
      <c r="AG1414" s="39">
        <f>AG1378*Settings!$C$13*(AG1324+AG1342+AG1333*AG$201+AG1351*$D1414)</f>
        <v/>
      </c>
      <c r="AH1414" s="40">
        <f>AH1378*Settings!$C$13*(AH1324+AH1342+AH1333*AH$201+AH1351*$D1414)</f>
        <v/>
      </c>
      <c r="AI1414" s="40">
        <f>AI1378*Settings!$C$13*(AI1324+AI1342+AI1333*AI$201+AI1351*$D1414)</f>
        <v/>
      </c>
      <c r="AJ1414" s="40">
        <f>AJ1378*Settings!$C$13*(AJ1324+AJ1342+AJ1333*AJ$201+AJ1351*$D1414)</f>
        <v/>
      </c>
      <c r="AK1414" s="40">
        <f>AK1378*Settings!$C$13*(AK1324+AK1342+AK1333*AK$201+AK1351*$D1414)</f>
        <v/>
      </c>
      <c r="AL1414" s="40">
        <f>AL1378*Settings!$C$13*(AL1324+AL1342+AL1333*AL$201+AL1351*$D1414)</f>
        <v/>
      </c>
      <c r="AM1414" s="40">
        <f>AM1378*Settings!$C$13*(AM1324+AM1342+AM1333*AM$201+AM1351*$D1414)</f>
        <v/>
      </c>
      <c r="AN1414" s="40">
        <f>AN1378*Settings!$C$13*(AN1324+AN1342+AN1333*AN$201+AN1351*$D1414)</f>
        <v/>
      </c>
      <c r="AO1414" s="40">
        <f>AO1378*Settings!$C$13*(AO1324+AO1342+AO1333*AO$201+AO1351*$D1414)</f>
        <v/>
      </c>
      <c r="AP1414" s="40">
        <f>AP1378*Settings!$C$13*(AP1324+AP1342+AP1333*AP$201+AP1351*$D1414)</f>
        <v/>
      </c>
      <c r="AQ1414" s="40">
        <f>AQ1378*Settings!$C$13*(AQ1324+AQ1342+AQ1333*AQ$201+AQ1351*$D1414)</f>
        <v/>
      </c>
      <c r="AR1414" s="40">
        <f>AR1378*Settings!$C$13*(AR1324+AR1342+AR1333*AR$201+AR1351*$D1414)</f>
        <v/>
      </c>
      <c r="AS1414" s="40">
        <f>AS1378*Settings!$C$13*(AS1324+AS1342+AS1333*AS$201+AS1351*$D1414)</f>
        <v/>
      </c>
      <c r="AT1414" s="40">
        <f>AT1378*Settings!$C$13*(AT1324+AT1342+AT1333*AT$201+AT1351*$D1414)</f>
        <v/>
      </c>
      <c r="AU1414" s="40">
        <f>AU1378*Settings!$C$13*(AU1324+AU1342+AU1333*AU$201+AU1351*$D1414)</f>
        <v/>
      </c>
      <c r="AV1414" s="40">
        <f>AV1378*Settings!$C$13*(AV1324+AV1342+AV1333*AV$201+AV1351*$D1414)</f>
        <v/>
      </c>
      <c r="AW1414" s="40">
        <f>AW1378*Settings!$C$13*(AW1324+AW1342+AW1333*AW$201+AW1351*$D1414)</f>
        <v/>
      </c>
      <c r="AX1414" s="40">
        <f>AX1378*Settings!$C$13*(AX1324+AX1342+AX1333*AX$201+AX1351*$D1414)</f>
        <v/>
      </c>
      <c r="AY1414" s="40">
        <f>AY1378*Settings!$C$13*(AY1324+AY1342+AY1333*AY$201+AY1351*$D1414)</f>
        <v/>
      </c>
    </row>
    <row r="1415" hidden="1" outlineLevel="2">
      <c r="A1415" s="14" t="inlineStr">
        <is>
          <t>rnew</t>
        </is>
      </c>
      <c r="B1415" s="14" t="inlineStr">
        <is>
          <t>bio</t>
        </is>
      </c>
      <c r="C1415" s="14" t="inlineStr">
        <is>
          <t>res</t>
        </is>
      </c>
      <c r="D1415" s="36">
        <f>INDEX(Inputs!$V$5:$V$132,MATCH($B1415&amp;"|"&amp;$C1415,Inputs!$A$5:$A$132,0))</f>
        <v/>
      </c>
      <c r="E1415" s="35" t="n"/>
      <c r="F1415" s="35" t="n"/>
      <c r="G1415" s="35" t="n"/>
      <c r="H1415" s="14">
        <f>INDEX(VarLab,MATCH($A1415,VarKey,0))&amp;INDEX(MemLab,MATCH($C1415&amp;"|"&amp;$B1415,MemKey,0))</f>
        <v/>
      </c>
      <c r="I1415" s="14">
        <f>INDEX(VarUnit,MATCH($A1415,VarKey,0))</f>
        <v/>
      </c>
      <c r="J1415" s="14">
        <f>INDEX(VarSrc,MATCH($A1415,VarKey,0))</f>
        <v/>
      </c>
      <c r="K1415" s="11">
        <f>CodePrefix&amp;$A1415&amp;IF($C1415="","","."&amp;$C1415&amp;"."&amp;$B1415)&amp;INDEX(VarEnd,MATCH($A1415,VarKey,0))&amp;K$5</f>
        <v/>
      </c>
      <c r="L1415" s="39">
        <f>L1379*Settings!$C$13*(L1325+L1343+L1334*L$201+L1352*$D1415)</f>
        <v/>
      </c>
      <c r="M1415" s="40">
        <f>M1379*Settings!$C$13*(M1325+M1343+M1334*M$201+M1352*$D1415)</f>
        <v/>
      </c>
      <c r="N1415" s="40">
        <f>N1379*Settings!$C$13*(N1325+N1343+N1334*N$201+N1352*$D1415)</f>
        <v/>
      </c>
      <c r="O1415" s="40">
        <f>O1379*Settings!$C$13*(O1325+O1343+O1334*O$201+O1352*$D1415)</f>
        <v/>
      </c>
      <c r="P1415" s="40">
        <f>P1379*Settings!$C$13*(P1325+P1343+P1334*P$201+P1352*$D1415)</f>
        <v/>
      </c>
      <c r="Q1415" s="40">
        <f>Q1379*Settings!$C$13*(Q1325+Q1343+Q1334*Q$201+Q1352*$D1415)</f>
        <v/>
      </c>
      <c r="R1415" s="40">
        <f>R1379*Settings!$C$13*(R1325+R1343+R1334*R$201+R1352*$D1415)</f>
        <v/>
      </c>
      <c r="S1415" s="40">
        <f>S1379*Settings!$C$13*(S1325+S1343+S1334*S$201+S1352*$D1415)</f>
        <v/>
      </c>
      <c r="T1415" s="40">
        <f>T1379*Settings!$C$13*(T1325+T1343+T1334*T$201+T1352*$D1415)</f>
        <v/>
      </c>
      <c r="U1415" s="40">
        <f>U1379*Settings!$C$13*(U1325+U1343+U1334*U$201+U1352*$D1415)</f>
        <v/>
      </c>
      <c r="V1415" s="40">
        <f>V1379*Settings!$C$13*(V1325+V1343+V1334*V$201+V1352*$D1415)</f>
        <v/>
      </c>
      <c r="W1415" s="40">
        <f>W1379*Settings!$C$13*(W1325+W1343+W1334*W$201+W1352*$D1415)</f>
        <v/>
      </c>
      <c r="X1415" s="40">
        <f>X1379*Settings!$C$13*(X1325+X1343+X1334*X$201+X1352*$D1415)</f>
        <v/>
      </c>
      <c r="Y1415" s="40">
        <f>Y1379*Settings!$C$13*(Y1325+Y1343+Y1334*Y$201+Y1352*$D1415)</f>
        <v/>
      </c>
      <c r="Z1415" s="40">
        <f>Z1379*Settings!$C$13*(Z1325+Z1343+Z1334*Z$201+Z1352*$D1415)</f>
        <v/>
      </c>
      <c r="AA1415" s="40">
        <f>AA1379*Settings!$C$13*(AA1325+AA1343+AA1334*AA$201+AA1352*$D1415)</f>
        <v/>
      </c>
      <c r="AB1415" s="40">
        <f>AB1379*Settings!$C$13*(AB1325+AB1343+AB1334*AB$201+AB1352*$D1415)</f>
        <v/>
      </c>
      <c r="AC1415" s="40">
        <f>AC1379*Settings!$C$13*(AC1325+AC1343+AC1334*AC$201+AC1352*$D1415)</f>
        <v/>
      </c>
      <c r="AD1415" s="40">
        <f>AD1379*Settings!$C$13*(AD1325+AD1343+AD1334*AD$201+AD1352*$D1415)</f>
        <v/>
      </c>
      <c r="AF1415" s="11">
        <f>CodePrefix&amp;$A1415&amp;IF($C1415="","","."&amp;$C1415&amp;"."&amp;$B1415)&amp;INDEX(VarEnd,MATCH($A1415,VarKey,0))&amp;AF$5</f>
        <v/>
      </c>
      <c r="AG1415" s="39">
        <f>AG1379*Settings!$C$13*(AG1325+AG1343+AG1334*AG$201+AG1352*$D1415)</f>
        <v/>
      </c>
      <c r="AH1415" s="40">
        <f>AH1379*Settings!$C$13*(AH1325+AH1343+AH1334*AH$201+AH1352*$D1415)</f>
        <v/>
      </c>
      <c r="AI1415" s="40">
        <f>AI1379*Settings!$C$13*(AI1325+AI1343+AI1334*AI$201+AI1352*$D1415)</f>
        <v/>
      </c>
      <c r="AJ1415" s="40">
        <f>AJ1379*Settings!$C$13*(AJ1325+AJ1343+AJ1334*AJ$201+AJ1352*$D1415)</f>
        <v/>
      </c>
      <c r="AK1415" s="40">
        <f>AK1379*Settings!$C$13*(AK1325+AK1343+AK1334*AK$201+AK1352*$D1415)</f>
        <v/>
      </c>
      <c r="AL1415" s="40">
        <f>AL1379*Settings!$C$13*(AL1325+AL1343+AL1334*AL$201+AL1352*$D1415)</f>
        <v/>
      </c>
      <c r="AM1415" s="40">
        <f>AM1379*Settings!$C$13*(AM1325+AM1343+AM1334*AM$201+AM1352*$D1415)</f>
        <v/>
      </c>
      <c r="AN1415" s="40">
        <f>AN1379*Settings!$C$13*(AN1325+AN1343+AN1334*AN$201+AN1352*$D1415)</f>
        <v/>
      </c>
      <c r="AO1415" s="40">
        <f>AO1379*Settings!$C$13*(AO1325+AO1343+AO1334*AO$201+AO1352*$D1415)</f>
        <v/>
      </c>
      <c r="AP1415" s="40">
        <f>AP1379*Settings!$C$13*(AP1325+AP1343+AP1334*AP$201+AP1352*$D1415)</f>
        <v/>
      </c>
      <c r="AQ1415" s="40">
        <f>AQ1379*Settings!$C$13*(AQ1325+AQ1343+AQ1334*AQ$201+AQ1352*$D1415)</f>
        <v/>
      </c>
      <c r="AR1415" s="40">
        <f>AR1379*Settings!$C$13*(AR1325+AR1343+AR1334*AR$201+AR1352*$D1415)</f>
        <v/>
      </c>
      <c r="AS1415" s="40">
        <f>AS1379*Settings!$C$13*(AS1325+AS1343+AS1334*AS$201+AS1352*$D1415)</f>
        <v/>
      </c>
      <c r="AT1415" s="40">
        <f>AT1379*Settings!$C$13*(AT1325+AT1343+AT1334*AT$201+AT1352*$D1415)</f>
        <v/>
      </c>
      <c r="AU1415" s="40">
        <f>AU1379*Settings!$C$13*(AU1325+AU1343+AU1334*AU$201+AU1352*$D1415)</f>
        <v/>
      </c>
      <c r="AV1415" s="40">
        <f>AV1379*Settings!$C$13*(AV1325+AV1343+AV1334*AV$201+AV1352*$D1415)</f>
        <v/>
      </c>
      <c r="AW1415" s="40">
        <f>AW1379*Settings!$C$13*(AW1325+AW1343+AW1334*AW$201+AW1352*$D1415)</f>
        <v/>
      </c>
      <c r="AX1415" s="40">
        <f>AX1379*Settings!$C$13*(AX1325+AX1343+AX1334*AX$201+AX1352*$D1415)</f>
        <v/>
      </c>
      <c r="AY1415" s="40">
        <f>AY1379*Settings!$C$13*(AY1325+AY1343+AY1334*AY$201+AY1352*$D1415)</f>
        <v/>
      </c>
    </row>
    <row r="1416" hidden="1" outlineLevel="2"/>
    <row r="1417" hidden="1" outlineLevel="1" collapsed="1">
      <c r="A1417" s="1" t="inlineStr">
        <is>
          <t>ener</t>
        </is>
      </c>
      <c r="B1417" s="1" t="inlineStr">
        <is>
          <t>all</t>
        </is>
      </c>
      <c r="C1417" s="1" t="inlineStr">
        <is>
          <t>foo</t>
        </is>
      </c>
      <c r="H1417" s="1">
        <f>INDEX(VarLab,MATCH($A1417,VarKey,0))&amp;INDEX(MemLab,MATCH($C1417&amp;"|"&amp;$B1417,MemKey,0))</f>
        <v/>
      </c>
      <c r="I1417" s="1">
        <f>INDEX(VarUnit,MATCH($A1417,VarKey,0))</f>
        <v/>
      </c>
      <c r="J1417" s="1">
        <f>INDEX(VarSrc,MATCH($A1417,VarKey,0))</f>
        <v/>
      </c>
      <c r="K1417" s="17">
        <f>CodePrefix&amp;$A1417&amp;IF($C1417="","","."&amp;$C1417&amp;"."&amp;$B1417)&amp;INDEX(VarEnd,MATCH($A1417,VarKey,0))&amp;K$5</f>
        <v/>
      </c>
      <c r="L1417" s="55">
        <f>SUM(L1473:L1480)</f>
        <v/>
      </c>
      <c r="M1417" s="56">
        <f>SUM(M1473:M1480)</f>
        <v/>
      </c>
      <c r="N1417" s="56">
        <f>SUM(N1473:N1480)</f>
        <v/>
      </c>
      <c r="O1417" s="56">
        <f>SUM(O1473:O1480)</f>
        <v/>
      </c>
      <c r="P1417" s="56">
        <f>SUM(P1473:P1480)</f>
        <v/>
      </c>
      <c r="Q1417" s="56">
        <f>SUM(Q1473:Q1480)</f>
        <v/>
      </c>
      <c r="R1417" s="56">
        <f>SUM(R1473:R1480)</f>
        <v/>
      </c>
      <c r="S1417" s="56">
        <f>SUM(S1473:S1480)</f>
        <v/>
      </c>
      <c r="T1417" s="56">
        <f>SUM(T1473:T1480)</f>
        <v/>
      </c>
      <c r="U1417" s="56">
        <f>SUM(U1473:U1480)</f>
        <v/>
      </c>
      <c r="V1417" s="56">
        <f>SUM(V1473:V1480)</f>
        <v/>
      </c>
      <c r="W1417" s="56">
        <f>SUM(W1473:W1480)</f>
        <v/>
      </c>
      <c r="X1417" s="56">
        <f>SUM(X1473:X1480)</f>
        <v/>
      </c>
      <c r="Y1417" s="56">
        <f>SUM(Y1473:Y1480)</f>
        <v/>
      </c>
      <c r="Z1417" s="56">
        <f>SUM(Z1473:Z1480)</f>
        <v/>
      </c>
      <c r="AA1417" s="56">
        <f>SUM(AA1473:AA1480)</f>
        <v/>
      </c>
      <c r="AB1417" s="56">
        <f>SUM(AB1473:AB1480)</f>
        <v/>
      </c>
      <c r="AC1417" s="56">
        <f>SUM(AC1473:AC1480)</f>
        <v/>
      </c>
      <c r="AD1417" s="56">
        <f>SUM(AD1473:AD1480)</f>
        <v/>
      </c>
      <c r="AF1417" s="17">
        <f>CodePrefix&amp;$A1417&amp;IF($C1417="","","."&amp;$C1417&amp;"."&amp;$B1417)&amp;INDEX(VarEnd,MATCH($A1417,VarKey,0))&amp;AF$5</f>
        <v/>
      </c>
      <c r="AG1417" s="55">
        <f>SUM(AG1473:AG1480)</f>
        <v/>
      </c>
      <c r="AH1417" s="56">
        <f>SUM(AH1473:AH1480)</f>
        <v/>
      </c>
      <c r="AI1417" s="56">
        <f>SUM(AI1473:AI1480)</f>
        <v/>
      </c>
      <c r="AJ1417" s="56">
        <f>SUM(AJ1473:AJ1480)</f>
        <v/>
      </c>
      <c r="AK1417" s="56">
        <f>SUM(AK1473:AK1480)</f>
        <v/>
      </c>
      <c r="AL1417" s="56">
        <f>SUM(AL1473:AL1480)</f>
        <v/>
      </c>
      <c r="AM1417" s="56">
        <f>SUM(AM1473:AM1480)</f>
        <v/>
      </c>
      <c r="AN1417" s="56">
        <f>SUM(AN1473:AN1480)</f>
        <v/>
      </c>
      <c r="AO1417" s="56">
        <f>SUM(AO1473:AO1480)</f>
        <v/>
      </c>
      <c r="AP1417" s="56">
        <f>SUM(AP1473:AP1480)</f>
        <v/>
      </c>
      <c r="AQ1417" s="56">
        <f>SUM(AQ1473:AQ1480)</f>
        <v/>
      </c>
      <c r="AR1417" s="56">
        <f>SUM(AR1473:AR1480)</f>
        <v/>
      </c>
      <c r="AS1417" s="56">
        <f>SUM(AS1473:AS1480)</f>
        <v/>
      </c>
      <c r="AT1417" s="56">
        <f>SUM(AT1473:AT1480)</f>
        <v/>
      </c>
      <c r="AU1417" s="56">
        <f>SUM(AU1473:AU1480)</f>
        <v/>
      </c>
      <c r="AV1417" s="56">
        <f>SUM(AV1473:AV1480)</f>
        <v/>
      </c>
      <c r="AW1417" s="56">
        <f>SUM(AW1473:AW1480)</f>
        <v/>
      </c>
      <c r="AX1417" s="56">
        <f>SUM(AX1473:AX1480)</f>
        <v/>
      </c>
      <c r="AY1417" s="56">
        <f>SUM(AY1473:AY1480)</f>
        <v/>
      </c>
    </row>
    <row r="1418" hidden="1" outlineLevel="1">
      <c r="A1418" s="54" t="inlineStr">
        <is>
          <t>eldem</t>
        </is>
      </c>
      <c r="B1418" s="54" t="inlineStr">
        <is>
          <t>ecy</t>
        </is>
      </c>
      <c r="C1418" s="54" t="inlineStr">
        <is>
          <t>foo</t>
        </is>
      </c>
      <c r="H1418" s="54">
        <f>INDEX(VarLab,MATCH($A1418,VarKey,0))&amp;INDEX(MemLab,MATCH($C1418&amp;"|"&amp;$B1418,MemKey,0))</f>
        <v/>
      </c>
      <c r="I1418" s="54">
        <f>INDEX(VarUnit,MATCH($A1418,VarKey,0))</f>
        <v/>
      </c>
      <c r="J1418" s="54">
        <f>INDEX(VarSrc,MATCH($A1418,VarKey,0))</f>
        <v/>
      </c>
      <c r="K1418" s="57">
        <f>CodePrefix&amp;$A1418&amp;IF($C1418="","","."&amp;$C1418&amp;"."&amp;$B1418)&amp;INDEX(VarEnd,MATCH($A1418,VarKey,0))&amp;K$5</f>
        <v/>
      </c>
      <c r="L1418" s="58">
        <f>SUMIF($C$629:$C$643,$C1418,L$629:L$643)</f>
        <v/>
      </c>
      <c r="M1418" s="59">
        <f>SUMIF($C$629:$C$643,$C1418,M$629:M$643)</f>
        <v/>
      </c>
      <c r="N1418" s="59">
        <f>SUMIF($C$629:$C$643,$C1418,N$629:N$643)</f>
        <v/>
      </c>
      <c r="O1418" s="59">
        <f>SUMIF($C$629:$C$643,$C1418,O$629:O$643)</f>
        <v/>
      </c>
      <c r="P1418" s="59">
        <f>SUMIF($C$629:$C$643,$C1418,P$629:P$643)</f>
        <v/>
      </c>
      <c r="Q1418" s="59">
        <f>SUMIF($C$629:$C$643,$C1418,Q$629:Q$643)</f>
        <v/>
      </c>
      <c r="R1418" s="59">
        <f>SUMIF($C$629:$C$643,$C1418,R$629:R$643)</f>
        <v/>
      </c>
      <c r="S1418" s="59">
        <f>SUMIF($C$629:$C$643,$C1418,S$629:S$643)</f>
        <v/>
      </c>
      <c r="T1418" s="59">
        <f>SUMIF($C$629:$C$643,$C1418,T$629:T$643)</f>
        <v/>
      </c>
      <c r="U1418" s="59">
        <f>SUMIF($C$629:$C$643,$C1418,U$629:U$643)</f>
        <v/>
      </c>
      <c r="V1418" s="59">
        <f>SUMIF($C$629:$C$643,$C1418,V$629:V$643)</f>
        <v/>
      </c>
      <c r="W1418" s="59">
        <f>SUMIF($C$629:$C$643,$C1418,W$629:W$643)</f>
        <v/>
      </c>
      <c r="X1418" s="59">
        <f>SUMIF($C$629:$C$643,$C1418,X$629:X$643)</f>
        <v/>
      </c>
      <c r="Y1418" s="59">
        <f>SUMIF($C$629:$C$643,$C1418,Y$629:Y$643)</f>
        <v/>
      </c>
      <c r="Z1418" s="59">
        <f>SUMIF($C$629:$C$643,$C1418,Z$629:Z$643)</f>
        <v/>
      </c>
      <c r="AA1418" s="59">
        <f>SUMIF($C$629:$C$643,$C1418,AA$629:AA$643)</f>
        <v/>
      </c>
      <c r="AB1418" s="59">
        <f>SUMIF($C$629:$C$643,$C1418,AB$629:AB$643)</f>
        <v/>
      </c>
      <c r="AC1418" s="59">
        <f>SUMIF($C$629:$C$643,$C1418,AC$629:AC$643)</f>
        <v/>
      </c>
      <c r="AD1418" s="59">
        <f>SUMIF($C$629:$C$643,$C1418,AD$629:AD$643)</f>
        <v/>
      </c>
      <c r="AF1418" s="57">
        <f>CodePrefix&amp;$A1418&amp;IF($C1418="","","."&amp;$C1418&amp;"."&amp;$B1418)&amp;INDEX(VarEnd,MATCH($A1418,VarKey,0))&amp;AF$5</f>
        <v/>
      </c>
      <c r="AG1418" s="58">
        <f>SUMIF($C$629:$C$643,$C1418,AG$629:AG$643)</f>
        <v/>
      </c>
      <c r="AH1418" s="59">
        <f>SUMIF($C$629:$C$643,$C1418,AH$629:AH$643)</f>
        <v/>
      </c>
      <c r="AI1418" s="59">
        <f>SUMIF($C$629:$C$643,$C1418,AI$629:AI$643)</f>
        <v/>
      </c>
      <c r="AJ1418" s="59">
        <f>SUMIF($C$629:$C$643,$C1418,AJ$629:AJ$643)</f>
        <v/>
      </c>
      <c r="AK1418" s="59">
        <f>SUMIF($C$629:$C$643,$C1418,AK$629:AK$643)</f>
        <v/>
      </c>
      <c r="AL1418" s="59">
        <f>SUMIF($C$629:$C$643,$C1418,AL$629:AL$643)</f>
        <v/>
      </c>
      <c r="AM1418" s="59">
        <f>SUMIF($C$629:$C$643,$C1418,AM$629:AM$643)</f>
        <v/>
      </c>
      <c r="AN1418" s="59">
        <f>SUMIF($C$629:$C$643,$C1418,AN$629:AN$643)</f>
        <v/>
      </c>
      <c r="AO1418" s="59">
        <f>SUMIF($C$629:$C$643,$C1418,AO$629:AO$643)</f>
        <v/>
      </c>
      <c r="AP1418" s="59">
        <f>SUMIF($C$629:$C$643,$C1418,AP$629:AP$643)</f>
        <v/>
      </c>
      <c r="AQ1418" s="59">
        <f>SUMIF($C$629:$C$643,$C1418,AQ$629:AQ$643)</f>
        <v/>
      </c>
      <c r="AR1418" s="59">
        <f>SUMIF($C$629:$C$643,$C1418,AR$629:AR$643)</f>
        <v/>
      </c>
      <c r="AS1418" s="59">
        <f>SUMIF($C$629:$C$643,$C1418,AS$629:AS$643)</f>
        <v/>
      </c>
      <c r="AT1418" s="59">
        <f>SUMIF($C$629:$C$643,$C1418,AT$629:AT$643)</f>
        <v/>
      </c>
      <c r="AU1418" s="59">
        <f>SUMIF($C$629:$C$643,$C1418,AU$629:AU$643)</f>
        <v/>
      </c>
      <c r="AV1418" s="59">
        <f>SUMIF($C$629:$C$643,$C1418,AV$629:AV$643)</f>
        <v/>
      </c>
      <c r="AW1418" s="59">
        <f>SUMIF($C$629:$C$643,$C1418,AW$629:AW$643)</f>
        <v/>
      </c>
      <c r="AX1418" s="59">
        <f>SUMIF($C$629:$C$643,$C1418,AX$629:AX$643)</f>
        <v/>
      </c>
      <c r="AY1418" s="59">
        <f>SUMIF($C$629:$C$643,$C1418,AY$629:AY$643)</f>
        <v/>
      </c>
    </row>
    <row r="1419" hidden="1" outlineLevel="2">
      <c r="A1419" s="14" t="inlineStr">
        <is>
          <t>ctxnew</t>
        </is>
      </c>
      <c r="B1419" s="14" t="inlineStr">
        <is>
          <t>coa</t>
        </is>
      </c>
      <c r="C1419" s="14" t="inlineStr">
        <is>
          <t>foo</t>
        </is>
      </c>
      <c r="D1419" s="36">
        <f>INDEX(Inputs!$W$5:$W$132,MATCH($B1419&amp;"|"&amp;$C1419,Inputs!$A$5:$A$132,0))</f>
        <v/>
      </c>
      <c r="E1419" s="36">
        <f>INDEX(Inputs!$L$5:$L$132,MATCH($B1419&amp;"|"&amp;$C1419,Inputs!$A$5:$A$132,0))</f>
        <v/>
      </c>
      <c r="F1419" s="36">
        <f>INDEX(Inputs!$M$5:$M$132,MATCH($B1419&amp;"|"&amp;$C1419,Inputs!$A$5:$A$132,0))</f>
        <v/>
      </c>
      <c r="G1419" s="35" t="n"/>
      <c r="H1419" s="14">
        <f>INDEX(VarLab,MATCH($A1419,VarKey,0))&amp;INDEX(MemLab,MATCH($C1419&amp;"|"&amp;$B1419,MemKey,0))</f>
        <v/>
      </c>
      <c r="I1419" s="14">
        <f>INDEX(VarUnit,MATCH($A1419,VarKey,0))</f>
        <v/>
      </c>
      <c r="J1419" s="14">
        <f>INDEX(VarSrc,MATCH($A1419,VarKey,0))</f>
        <v/>
      </c>
      <c r="K1419" s="11">
        <f>CodePrefix&amp;$A1419&amp;IF($C1419="","","."&amp;$C1419&amp;"."&amp;$B1419)&amp;INDEX(VarEnd,MATCH($A1419,VarKey,0))&amp;K$5</f>
        <v/>
      </c>
      <c r="L1419" s="37">
        <f>INDEX(L$263:L$279,$F1419)*$D1419*INDEX(L$23:L$30,$E1419)</f>
        <v/>
      </c>
      <c r="M1419" s="36">
        <f>INDEX(M$263:M$279,$F1419)*$D1419*INDEX(M$23:M$30,$E1419)</f>
        <v/>
      </c>
      <c r="N1419" s="36">
        <f>INDEX(N$263:N$279,$F1419)*$D1419*INDEX(N$23:N$30,$E1419)</f>
        <v/>
      </c>
      <c r="O1419" s="36">
        <f>INDEX(O$263:O$279,$F1419)*$D1419*INDEX(O$23:O$30,$E1419)</f>
        <v/>
      </c>
      <c r="P1419" s="36">
        <f>INDEX(P$263:P$279,$F1419)*$D1419*INDEX(P$23:P$30,$E1419)</f>
        <v/>
      </c>
      <c r="Q1419" s="36">
        <f>INDEX(Q$263:Q$279,$F1419)*$D1419*INDEX(Q$23:Q$30,$E1419)</f>
        <v/>
      </c>
      <c r="R1419" s="36">
        <f>INDEX(R$263:R$279,$F1419)*$D1419*INDEX(R$23:R$30,$E1419)</f>
        <v/>
      </c>
      <c r="S1419" s="36">
        <f>INDEX(S$263:S$279,$F1419)*$D1419*INDEX(S$23:S$30,$E1419)</f>
        <v/>
      </c>
      <c r="T1419" s="36">
        <f>INDEX(T$263:T$279,$F1419)*$D1419*INDEX(T$23:T$30,$E1419)</f>
        <v/>
      </c>
      <c r="U1419" s="36">
        <f>INDEX(U$263:U$279,$F1419)*$D1419*INDEX(U$23:U$30,$E1419)</f>
        <v/>
      </c>
      <c r="V1419" s="36">
        <f>INDEX(V$263:V$279,$F1419)*$D1419*INDEX(V$23:V$30,$E1419)</f>
        <v/>
      </c>
      <c r="W1419" s="36">
        <f>INDEX(W$263:W$279,$F1419)*$D1419*INDEX(W$23:W$30,$E1419)</f>
        <v/>
      </c>
      <c r="X1419" s="36">
        <f>INDEX(X$263:X$279,$F1419)*$D1419*INDEX(X$23:X$30,$E1419)</f>
        <v/>
      </c>
      <c r="Y1419" s="36">
        <f>INDEX(Y$263:Y$279,$F1419)*$D1419*INDEX(Y$23:Y$30,$E1419)</f>
        <v/>
      </c>
      <c r="Z1419" s="36">
        <f>INDEX(Z$263:Z$279,$F1419)*$D1419*INDEX(Z$23:Z$30,$E1419)</f>
        <v/>
      </c>
      <c r="AA1419" s="36">
        <f>INDEX(AA$263:AA$279,$F1419)*$D1419*INDEX(AA$23:AA$30,$E1419)</f>
        <v/>
      </c>
      <c r="AB1419" s="36">
        <f>INDEX(AB$263:AB$279,$F1419)*$D1419*INDEX(AB$23:AB$30,$E1419)</f>
        <v/>
      </c>
      <c r="AC1419" s="36">
        <f>INDEX(AC$263:AC$279,$F1419)*$D1419*INDEX(AC$23:AC$30,$E1419)</f>
        <v/>
      </c>
      <c r="AD1419" s="36">
        <f>INDEX(AD$263:AD$279,$F1419)*$D1419*INDEX(AD$23:AD$30,$E1419)</f>
        <v/>
      </c>
      <c r="AF1419" s="11">
        <f>CodePrefix&amp;$A1419&amp;IF($C1419="","","."&amp;$C1419&amp;"."&amp;$B1419)&amp;INDEX(VarEnd,MATCH($A1419,VarKey,0))&amp;AF$5</f>
        <v/>
      </c>
      <c r="AG1419" s="37">
        <f>INDEX(AG$263:AG$279,$F1419)*$D1419*INDEX(AG$23:AG$30,$E1419)</f>
        <v/>
      </c>
      <c r="AH1419" s="36">
        <f>INDEX(AH$263:AH$279,$F1419)*$D1419*INDEX(AH$23:AH$30,$E1419)</f>
        <v/>
      </c>
      <c r="AI1419" s="36">
        <f>INDEX(AI$263:AI$279,$F1419)*$D1419*INDEX(AI$23:AI$30,$E1419)</f>
        <v/>
      </c>
      <c r="AJ1419" s="36">
        <f>INDEX(AJ$263:AJ$279,$F1419)*$D1419*INDEX(AJ$23:AJ$30,$E1419)</f>
        <v/>
      </c>
      <c r="AK1419" s="36">
        <f>INDEX(AK$263:AK$279,$F1419)*$D1419*INDEX(AK$23:AK$30,$E1419)</f>
        <v/>
      </c>
      <c r="AL1419" s="36">
        <f>INDEX(AL$263:AL$279,$F1419)*$D1419*INDEX(AL$23:AL$30,$E1419)</f>
        <v/>
      </c>
      <c r="AM1419" s="36">
        <f>INDEX(AM$263:AM$279,$F1419)*$D1419*INDEX(AM$23:AM$30,$E1419)</f>
        <v/>
      </c>
      <c r="AN1419" s="36">
        <f>INDEX(AN$263:AN$279,$F1419)*$D1419*INDEX(AN$23:AN$30,$E1419)</f>
        <v/>
      </c>
      <c r="AO1419" s="36">
        <f>INDEX(AO$263:AO$279,$F1419)*$D1419*INDEX(AO$23:AO$30,$E1419)</f>
        <v/>
      </c>
      <c r="AP1419" s="36">
        <f>INDEX(AP$263:AP$279,$F1419)*$D1419*INDEX(AP$23:AP$30,$E1419)</f>
        <v/>
      </c>
      <c r="AQ1419" s="36">
        <f>INDEX(AQ$263:AQ$279,$F1419)*$D1419*INDEX(AQ$23:AQ$30,$E1419)</f>
        <v/>
      </c>
      <c r="AR1419" s="36">
        <f>INDEX(AR$263:AR$279,$F1419)*$D1419*INDEX(AR$23:AR$30,$E1419)</f>
        <v/>
      </c>
      <c r="AS1419" s="36">
        <f>INDEX(AS$263:AS$279,$F1419)*$D1419*INDEX(AS$23:AS$30,$E1419)</f>
        <v/>
      </c>
      <c r="AT1419" s="36">
        <f>INDEX(AT$263:AT$279,$F1419)*$D1419*INDEX(AT$23:AT$30,$E1419)</f>
        <v/>
      </c>
      <c r="AU1419" s="36">
        <f>INDEX(AU$263:AU$279,$F1419)*$D1419*INDEX(AU$23:AU$30,$E1419)</f>
        <v/>
      </c>
      <c r="AV1419" s="36">
        <f>INDEX(AV$263:AV$279,$F1419)*$D1419*INDEX(AV$23:AV$30,$E1419)</f>
        <v/>
      </c>
      <c r="AW1419" s="36">
        <f>INDEX(AW$263:AW$279,$F1419)*$D1419*INDEX(AW$23:AW$30,$E1419)</f>
        <v/>
      </c>
      <c r="AX1419" s="36">
        <f>INDEX(AX$263:AX$279,$F1419)*$D1419*INDEX(AX$23:AX$30,$E1419)</f>
        <v/>
      </c>
      <c r="AY1419" s="36">
        <f>INDEX(AY$263:AY$279,$F1419)*$D1419*INDEX(AY$23:AY$30,$E1419)</f>
        <v/>
      </c>
    </row>
    <row r="1420" hidden="1" outlineLevel="2">
      <c r="A1420" s="14" t="inlineStr">
        <is>
          <t>ctxnew</t>
        </is>
      </c>
      <c r="B1420" s="14" t="inlineStr">
        <is>
          <t>nga</t>
        </is>
      </c>
      <c r="C1420" s="14" t="inlineStr">
        <is>
          <t>foo</t>
        </is>
      </c>
      <c r="D1420" s="36">
        <f>INDEX(Inputs!$W$5:$W$132,MATCH($B1420&amp;"|"&amp;$C1420,Inputs!$A$5:$A$132,0))</f>
        <v/>
      </c>
      <c r="E1420" s="36">
        <f>INDEX(Inputs!$L$5:$L$132,MATCH($B1420&amp;"|"&amp;$C1420,Inputs!$A$5:$A$132,0))</f>
        <v/>
      </c>
      <c r="F1420" s="36">
        <f>INDEX(Inputs!$M$5:$M$132,MATCH($B1420&amp;"|"&amp;$C1420,Inputs!$A$5:$A$132,0))</f>
        <v/>
      </c>
      <c r="G1420" s="35" t="n"/>
      <c r="H1420" s="14">
        <f>INDEX(VarLab,MATCH($A1420,VarKey,0))&amp;INDEX(MemLab,MATCH($C1420&amp;"|"&amp;$B1420,MemKey,0))</f>
        <v/>
      </c>
      <c r="I1420" s="14">
        <f>INDEX(VarUnit,MATCH($A1420,VarKey,0))</f>
        <v/>
      </c>
      <c r="J1420" s="14">
        <f>INDEX(VarSrc,MATCH($A1420,VarKey,0))</f>
        <v/>
      </c>
      <c r="K1420" s="11">
        <f>CodePrefix&amp;$A1420&amp;IF($C1420="","","."&amp;$C1420&amp;"."&amp;$B1420)&amp;INDEX(VarEnd,MATCH($A1420,VarKey,0))&amp;K$5</f>
        <v/>
      </c>
      <c r="L1420" s="37">
        <f>INDEX(L$263:L$279,$F1420)*$D1420*INDEX(L$23:L$30,$E1420)</f>
        <v/>
      </c>
      <c r="M1420" s="36">
        <f>INDEX(M$263:M$279,$F1420)*$D1420*INDEX(M$23:M$30,$E1420)</f>
        <v/>
      </c>
      <c r="N1420" s="36">
        <f>INDEX(N$263:N$279,$F1420)*$D1420*INDEX(N$23:N$30,$E1420)</f>
        <v/>
      </c>
      <c r="O1420" s="36">
        <f>INDEX(O$263:O$279,$F1420)*$D1420*INDEX(O$23:O$30,$E1420)</f>
        <v/>
      </c>
      <c r="P1420" s="36">
        <f>INDEX(P$263:P$279,$F1420)*$D1420*INDEX(P$23:P$30,$E1420)</f>
        <v/>
      </c>
      <c r="Q1420" s="36">
        <f>INDEX(Q$263:Q$279,$F1420)*$D1420*INDEX(Q$23:Q$30,$E1420)</f>
        <v/>
      </c>
      <c r="R1420" s="36">
        <f>INDEX(R$263:R$279,$F1420)*$D1420*INDEX(R$23:R$30,$E1420)</f>
        <v/>
      </c>
      <c r="S1420" s="36">
        <f>INDEX(S$263:S$279,$F1420)*$D1420*INDEX(S$23:S$30,$E1420)</f>
        <v/>
      </c>
      <c r="T1420" s="36">
        <f>INDEX(T$263:T$279,$F1420)*$D1420*INDEX(T$23:T$30,$E1420)</f>
        <v/>
      </c>
      <c r="U1420" s="36">
        <f>INDEX(U$263:U$279,$F1420)*$D1420*INDEX(U$23:U$30,$E1420)</f>
        <v/>
      </c>
      <c r="V1420" s="36">
        <f>INDEX(V$263:V$279,$F1420)*$D1420*INDEX(V$23:V$30,$E1420)</f>
        <v/>
      </c>
      <c r="W1420" s="36">
        <f>INDEX(W$263:W$279,$F1420)*$D1420*INDEX(W$23:W$30,$E1420)</f>
        <v/>
      </c>
      <c r="X1420" s="36">
        <f>INDEX(X$263:X$279,$F1420)*$D1420*INDEX(X$23:X$30,$E1420)</f>
        <v/>
      </c>
      <c r="Y1420" s="36">
        <f>INDEX(Y$263:Y$279,$F1420)*$D1420*INDEX(Y$23:Y$30,$E1420)</f>
        <v/>
      </c>
      <c r="Z1420" s="36">
        <f>INDEX(Z$263:Z$279,$F1420)*$D1420*INDEX(Z$23:Z$30,$E1420)</f>
        <v/>
      </c>
      <c r="AA1420" s="36">
        <f>INDEX(AA$263:AA$279,$F1420)*$D1420*INDEX(AA$23:AA$30,$E1420)</f>
        <v/>
      </c>
      <c r="AB1420" s="36">
        <f>INDEX(AB$263:AB$279,$F1420)*$D1420*INDEX(AB$23:AB$30,$E1420)</f>
        <v/>
      </c>
      <c r="AC1420" s="36">
        <f>INDEX(AC$263:AC$279,$F1420)*$D1420*INDEX(AC$23:AC$30,$E1420)</f>
        <v/>
      </c>
      <c r="AD1420" s="36">
        <f>INDEX(AD$263:AD$279,$F1420)*$D1420*INDEX(AD$23:AD$30,$E1420)</f>
        <v/>
      </c>
      <c r="AF1420" s="11">
        <f>CodePrefix&amp;$A1420&amp;IF($C1420="","","."&amp;$C1420&amp;"."&amp;$B1420)&amp;INDEX(VarEnd,MATCH($A1420,VarKey,0))&amp;AF$5</f>
        <v/>
      </c>
      <c r="AG1420" s="37">
        <f>INDEX(AG$263:AG$279,$F1420)*$D1420*INDEX(AG$23:AG$30,$E1420)</f>
        <v/>
      </c>
      <c r="AH1420" s="36">
        <f>INDEX(AH$263:AH$279,$F1420)*$D1420*INDEX(AH$23:AH$30,$E1420)</f>
        <v/>
      </c>
      <c r="AI1420" s="36">
        <f>INDEX(AI$263:AI$279,$F1420)*$D1420*INDEX(AI$23:AI$30,$E1420)</f>
        <v/>
      </c>
      <c r="AJ1420" s="36">
        <f>INDEX(AJ$263:AJ$279,$F1420)*$D1420*INDEX(AJ$23:AJ$30,$E1420)</f>
        <v/>
      </c>
      <c r="AK1420" s="36">
        <f>INDEX(AK$263:AK$279,$F1420)*$D1420*INDEX(AK$23:AK$30,$E1420)</f>
        <v/>
      </c>
      <c r="AL1420" s="36">
        <f>INDEX(AL$263:AL$279,$F1420)*$D1420*INDEX(AL$23:AL$30,$E1420)</f>
        <v/>
      </c>
      <c r="AM1420" s="36">
        <f>INDEX(AM$263:AM$279,$F1420)*$D1420*INDEX(AM$23:AM$30,$E1420)</f>
        <v/>
      </c>
      <c r="AN1420" s="36">
        <f>INDEX(AN$263:AN$279,$F1420)*$D1420*INDEX(AN$23:AN$30,$E1420)</f>
        <v/>
      </c>
      <c r="AO1420" s="36">
        <f>INDEX(AO$263:AO$279,$F1420)*$D1420*INDEX(AO$23:AO$30,$E1420)</f>
        <v/>
      </c>
      <c r="AP1420" s="36">
        <f>INDEX(AP$263:AP$279,$F1420)*$D1420*INDEX(AP$23:AP$30,$E1420)</f>
        <v/>
      </c>
      <c r="AQ1420" s="36">
        <f>INDEX(AQ$263:AQ$279,$F1420)*$D1420*INDEX(AQ$23:AQ$30,$E1420)</f>
        <v/>
      </c>
      <c r="AR1420" s="36">
        <f>INDEX(AR$263:AR$279,$F1420)*$D1420*INDEX(AR$23:AR$30,$E1420)</f>
        <v/>
      </c>
      <c r="AS1420" s="36">
        <f>INDEX(AS$263:AS$279,$F1420)*$D1420*INDEX(AS$23:AS$30,$E1420)</f>
        <v/>
      </c>
      <c r="AT1420" s="36">
        <f>INDEX(AT$263:AT$279,$F1420)*$D1420*INDEX(AT$23:AT$30,$E1420)</f>
        <v/>
      </c>
      <c r="AU1420" s="36">
        <f>INDEX(AU$263:AU$279,$F1420)*$D1420*INDEX(AU$23:AU$30,$E1420)</f>
        <v/>
      </c>
      <c r="AV1420" s="36">
        <f>INDEX(AV$263:AV$279,$F1420)*$D1420*INDEX(AV$23:AV$30,$E1420)</f>
        <v/>
      </c>
      <c r="AW1420" s="36">
        <f>INDEX(AW$263:AW$279,$F1420)*$D1420*INDEX(AW$23:AW$30,$E1420)</f>
        <v/>
      </c>
      <c r="AX1420" s="36">
        <f>INDEX(AX$263:AX$279,$F1420)*$D1420*INDEX(AX$23:AX$30,$E1420)</f>
        <v/>
      </c>
      <c r="AY1420" s="36">
        <f>INDEX(AY$263:AY$279,$F1420)*$D1420*INDEX(AY$23:AY$30,$E1420)</f>
        <v/>
      </c>
    </row>
    <row r="1421" hidden="1" outlineLevel="2">
      <c r="A1421" s="14" t="inlineStr">
        <is>
          <t>ctxnew</t>
        </is>
      </c>
      <c r="B1421" s="14" t="inlineStr">
        <is>
          <t>gso</t>
        </is>
      </c>
      <c r="C1421" s="14" t="inlineStr">
        <is>
          <t>foo</t>
        </is>
      </c>
      <c r="D1421" s="36">
        <f>INDEX(Inputs!$W$5:$W$132,MATCH($B1421&amp;"|"&amp;$C1421,Inputs!$A$5:$A$132,0))</f>
        <v/>
      </c>
      <c r="E1421" s="36">
        <f>INDEX(Inputs!$L$5:$L$132,MATCH($B1421&amp;"|"&amp;$C1421,Inputs!$A$5:$A$132,0))</f>
        <v/>
      </c>
      <c r="F1421" s="36">
        <f>INDEX(Inputs!$M$5:$M$132,MATCH($B1421&amp;"|"&amp;$C1421,Inputs!$A$5:$A$132,0))</f>
        <v/>
      </c>
      <c r="G1421" s="35" t="n"/>
      <c r="H1421" s="14">
        <f>INDEX(VarLab,MATCH($A1421,VarKey,0))&amp;INDEX(MemLab,MATCH($C1421&amp;"|"&amp;$B1421,MemKey,0))</f>
        <v/>
      </c>
      <c r="I1421" s="14">
        <f>INDEX(VarUnit,MATCH($A1421,VarKey,0))</f>
        <v/>
      </c>
      <c r="J1421" s="14">
        <f>INDEX(VarSrc,MATCH($A1421,VarKey,0))</f>
        <v/>
      </c>
      <c r="K1421" s="11">
        <f>CodePrefix&amp;$A1421&amp;IF($C1421="","","."&amp;$C1421&amp;"."&amp;$B1421)&amp;INDEX(VarEnd,MATCH($A1421,VarKey,0))&amp;K$5</f>
        <v/>
      </c>
      <c r="L1421" s="37">
        <f>INDEX(L$263:L$279,$F1421)*$D1421*INDEX(L$23:L$30,$E1421)</f>
        <v/>
      </c>
      <c r="M1421" s="36">
        <f>INDEX(M$263:M$279,$F1421)*$D1421*INDEX(M$23:M$30,$E1421)</f>
        <v/>
      </c>
      <c r="N1421" s="36">
        <f>INDEX(N$263:N$279,$F1421)*$D1421*INDEX(N$23:N$30,$E1421)</f>
        <v/>
      </c>
      <c r="O1421" s="36">
        <f>INDEX(O$263:O$279,$F1421)*$D1421*INDEX(O$23:O$30,$E1421)</f>
        <v/>
      </c>
      <c r="P1421" s="36">
        <f>INDEX(P$263:P$279,$F1421)*$D1421*INDEX(P$23:P$30,$E1421)</f>
        <v/>
      </c>
      <c r="Q1421" s="36">
        <f>INDEX(Q$263:Q$279,$F1421)*$D1421*INDEX(Q$23:Q$30,$E1421)</f>
        <v/>
      </c>
      <c r="R1421" s="36">
        <f>INDEX(R$263:R$279,$F1421)*$D1421*INDEX(R$23:R$30,$E1421)</f>
        <v/>
      </c>
      <c r="S1421" s="36">
        <f>INDEX(S$263:S$279,$F1421)*$D1421*INDEX(S$23:S$30,$E1421)</f>
        <v/>
      </c>
      <c r="T1421" s="36">
        <f>INDEX(T$263:T$279,$F1421)*$D1421*INDEX(T$23:T$30,$E1421)</f>
        <v/>
      </c>
      <c r="U1421" s="36">
        <f>INDEX(U$263:U$279,$F1421)*$D1421*INDEX(U$23:U$30,$E1421)</f>
        <v/>
      </c>
      <c r="V1421" s="36">
        <f>INDEX(V$263:V$279,$F1421)*$D1421*INDEX(V$23:V$30,$E1421)</f>
        <v/>
      </c>
      <c r="W1421" s="36">
        <f>INDEX(W$263:W$279,$F1421)*$D1421*INDEX(W$23:W$30,$E1421)</f>
        <v/>
      </c>
      <c r="X1421" s="36">
        <f>INDEX(X$263:X$279,$F1421)*$D1421*INDEX(X$23:X$30,$E1421)</f>
        <v/>
      </c>
      <c r="Y1421" s="36">
        <f>INDEX(Y$263:Y$279,$F1421)*$D1421*INDEX(Y$23:Y$30,$E1421)</f>
        <v/>
      </c>
      <c r="Z1421" s="36">
        <f>INDEX(Z$263:Z$279,$F1421)*$D1421*INDEX(Z$23:Z$30,$E1421)</f>
        <v/>
      </c>
      <c r="AA1421" s="36">
        <f>INDEX(AA$263:AA$279,$F1421)*$D1421*INDEX(AA$23:AA$30,$E1421)</f>
        <v/>
      </c>
      <c r="AB1421" s="36">
        <f>INDEX(AB$263:AB$279,$F1421)*$D1421*INDEX(AB$23:AB$30,$E1421)</f>
        <v/>
      </c>
      <c r="AC1421" s="36">
        <f>INDEX(AC$263:AC$279,$F1421)*$D1421*INDEX(AC$23:AC$30,$E1421)</f>
        <v/>
      </c>
      <c r="AD1421" s="36">
        <f>INDEX(AD$263:AD$279,$F1421)*$D1421*INDEX(AD$23:AD$30,$E1421)</f>
        <v/>
      </c>
      <c r="AF1421" s="11">
        <f>CodePrefix&amp;$A1421&amp;IF($C1421="","","."&amp;$C1421&amp;"."&amp;$B1421)&amp;INDEX(VarEnd,MATCH($A1421,VarKey,0))&amp;AF$5</f>
        <v/>
      </c>
      <c r="AG1421" s="37">
        <f>INDEX(AG$263:AG$279,$F1421)*$D1421*INDEX(AG$23:AG$30,$E1421)</f>
        <v/>
      </c>
      <c r="AH1421" s="36">
        <f>INDEX(AH$263:AH$279,$F1421)*$D1421*INDEX(AH$23:AH$30,$E1421)</f>
        <v/>
      </c>
      <c r="AI1421" s="36">
        <f>INDEX(AI$263:AI$279,$F1421)*$D1421*INDEX(AI$23:AI$30,$E1421)</f>
        <v/>
      </c>
      <c r="AJ1421" s="36">
        <f>INDEX(AJ$263:AJ$279,$F1421)*$D1421*INDEX(AJ$23:AJ$30,$E1421)</f>
        <v/>
      </c>
      <c r="AK1421" s="36">
        <f>INDEX(AK$263:AK$279,$F1421)*$D1421*INDEX(AK$23:AK$30,$E1421)</f>
        <v/>
      </c>
      <c r="AL1421" s="36">
        <f>INDEX(AL$263:AL$279,$F1421)*$D1421*INDEX(AL$23:AL$30,$E1421)</f>
        <v/>
      </c>
      <c r="AM1421" s="36">
        <f>INDEX(AM$263:AM$279,$F1421)*$D1421*INDEX(AM$23:AM$30,$E1421)</f>
        <v/>
      </c>
      <c r="AN1421" s="36">
        <f>INDEX(AN$263:AN$279,$F1421)*$D1421*INDEX(AN$23:AN$30,$E1421)</f>
        <v/>
      </c>
      <c r="AO1421" s="36">
        <f>INDEX(AO$263:AO$279,$F1421)*$D1421*INDEX(AO$23:AO$30,$E1421)</f>
        <v/>
      </c>
      <c r="AP1421" s="36">
        <f>INDEX(AP$263:AP$279,$F1421)*$D1421*INDEX(AP$23:AP$30,$E1421)</f>
        <v/>
      </c>
      <c r="AQ1421" s="36">
        <f>INDEX(AQ$263:AQ$279,$F1421)*$D1421*INDEX(AQ$23:AQ$30,$E1421)</f>
        <v/>
      </c>
      <c r="AR1421" s="36">
        <f>INDEX(AR$263:AR$279,$F1421)*$D1421*INDEX(AR$23:AR$30,$E1421)</f>
        <v/>
      </c>
      <c r="AS1421" s="36">
        <f>INDEX(AS$263:AS$279,$F1421)*$D1421*INDEX(AS$23:AS$30,$E1421)</f>
        <v/>
      </c>
      <c r="AT1421" s="36">
        <f>INDEX(AT$263:AT$279,$F1421)*$D1421*INDEX(AT$23:AT$30,$E1421)</f>
        <v/>
      </c>
      <c r="AU1421" s="36">
        <f>INDEX(AU$263:AU$279,$F1421)*$D1421*INDEX(AU$23:AU$30,$E1421)</f>
        <v/>
      </c>
      <c r="AV1421" s="36">
        <f>INDEX(AV$263:AV$279,$F1421)*$D1421*INDEX(AV$23:AV$30,$E1421)</f>
        <v/>
      </c>
      <c r="AW1421" s="36">
        <f>INDEX(AW$263:AW$279,$F1421)*$D1421*INDEX(AW$23:AW$30,$E1421)</f>
        <v/>
      </c>
      <c r="AX1421" s="36">
        <f>INDEX(AX$263:AX$279,$F1421)*$D1421*INDEX(AX$23:AX$30,$E1421)</f>
        <v/>
      </c>
      <c r="AY1421" s="36">
        <f>INDEX(AY$263:AY$279,$F1421)*$D1421*INDEX(AY$23:AY$30,$E1421)</f>
        <v/>
      </c>
    </row>
    <row r="1422" hidden="1" outlineLevel="2">
      <c r="A1422" s="14" t="inlineStr">
        <is>
          <t>ctxnew</t>
        </is>
      </c>
      <c r="B1422" s="14" t="inlineStr">
        <is>
          <t>die</t>
        </is>
      </c>
      <c r="C1422" s="14" t="inlineStr">
        <is>
          <t>foo</t>
        </is>
      </c>
      <c r="D1422" s="36">
        <f>INDEX(Inputs!$W$5:$W$132,MATCH($B1422&amp;"|"&amp;$C1422,Inputs!$A$5:$A$132,0))</f>
        <v/>
      </c>
      <c r="E1422" s="36">
        <f>INDEX(Inputs!$L$5:$L$132,MATCH($B1422&amp;"|"&amp;$C1422,Inputs!$A$5:$A$132,0))</f>
        <v/>
      </c>
      <c r="F1422" s="36">
        <f>INDEX(Inputs!$M$5:$M$132,MATCH($B1422&amp;"|"&amp;$C1422,Inputs!$A$5:$A$132,0))</f>
        <v/>
      </c>
      <c r="G1422" s="35" t="n"/>
      <c r="H1422" s="14">
        <f>INDEX(VarLab,MATCH($A1422,VarKey,0))&amp;INDEX(MemLab,MATCH($C1422&amp;"|"&amp;$B1422,MemKey,0))</f>
        <v/>
      </c>
      <c r="I1422" s="14">
        <f>INDEX(VarUnit,MATCH($A1422,VarKey,0))</f>
        <v/>
      </c>
      <c r="J1422" s="14">
        <f>INDEX(VarSrc,MATCH($A1422,VarKey,0))</f>
        <v/>
      </c>
      <c r="K1422" s="11">
        <f>CodePrefix&amp;$A1422&amp;IF($C1422="","","."&amp;$C1422&amp;"."&amp;$B1422)&amp;INDEX(VarEnd,MATCH($A1422,VarKey,0))&amp;K$5</f>
        <v/>
      </c>
      <c r="L1422" s="37">
        <f>INDEX(L$263:L$279,$F1422)*$D1422*INDEX(L$23:L$30,$E1422)</f>
        <v/>
      </c>
      <c r="M1422" s="36">
        <f>INDEX(M$263:M$279,$F1422)*$D1422*INDEX(M$23:M$30,$E1422)</f>
        <v/>
      </c>
      <c r="N1422" s="36">
        <f>INDEX(N$263:N$279,$F1422)*$D1422*INDEX(N$23:N$30,$E1422)</f>
        <v/>
      </c>
      <c r="O1422" s="36">
        <f>INDEX(O$263:O$279,$F1422)*$D1422*INDEX(O$23:O$30,$E1422)</f>
        <v/>
      </c>
      <c r="P1422" s="36">
        <f>INDEX(P$263:P$279,$F1422)*$D1422*INDEX(P$23:P$30,$E1422)</f>
        <v/>
      </c>
      <c r="Q1422" s="36">
        <f>INDEX(Q$263:Q$279,$F1422)*$D1422*INDEX(Q$23:Q$30,$E1422)</f>
        <v/>
      </c>
      <c r="R1422" s="36">
        <f>INDEX(R$263:R$279,$F1422)*$D1422*INDEX(R$23:R$30,$E1422)</f>
        <v/>
      </c>
      <c r="S1422" s="36">
        <f>INDEX(S$263:S$279,$F1422)*$D1422*INDEX(S$23:S$30,$E1422)</f>
        <v/>
      </c>
      <c r="T1422" s="36">
        <f>INDEX(T$263:T$279,$F1422)*$D1422*INDEX(T$23:T$30,$E1422)</f>
        <v/>
      </c>
      <c r="U1422" s="36">
        <f>INDEX(U$263:U$279,$F1422)*$D1422*INDEX(U$23:U$30,$E1422)</f>
        <v/>
      </c>
      <c r="V1422" s="36">
        <f>INDEX(V$263:V$279,$F1422)*$D1422*INDEX(V$23:V$30,$E1422)</f>
        <v/>
      </c>
      <c r="W1422" s="36">
        <f>INDEX(W$263:W$279,$F1422)*$D1422*INDEX(W$23:W$30,$E1422)</f>
        <v/>
      </c>
      <c r="X1422" s="36">
        <f>INDEX(X$263:X$279,$F1422)*$D1422*INDEX(X$23:X$30,$E1422)</f>
        <v/>
      </c>
      <c r="Y1422" s="36">
        <f>INDEX(Y$263:Y$279,$F1422)*$D1422*INDEX(Y$23:Y$30,$E1422)</f>
        <v/>
      </c>
      <c r="Z1422" s="36">
        <f>INDEX(Z$263:Z$279,$F1422)*$D1422*INDEX(Z$23:Z$30,$E1422)</f>
        <v/>
      </c>
      <c r="AA1422" s="36">
        <f>INDEX(AA$263:AA$279,$F1422)*$D1422*INDEX(AA$23:AA$30,$E1422)</f>
        <v/>
      </c>
      <c r="AB1422" s="36">
        <f>INDEX(AB$263:AB$279,$F1422)*$D1422*INDEX(AB$23:AB$30,$E1422)</f>
        <v/>
      </c>
      <c r="AC1422" s="36">
        <f>INDEX(AC$263:AC$279,$F1422)*$D1422*INDEX(AC$23:AC$30,$E1422)</f>
        <v/>
      </c>
      <c r="AD1422" s="36">
        <f>INDEX(AD$263:AD$279,$F1422)*$D1422*INDEX(AD$23:AD$30,$E1422)</f>
        <v/>
      </c>
      <c r="AF1422" s="11">
        <f>CodePrefix&amp;$A1422&amp;IF($C1422="","","."&amp;$C1422&amp;"."&amp;$B1422)&amp;INDEX(VarEnd,MATCH($A1422,VarKey,0))&amp;AF$5</f>
        <v/>
      </c>
      <c r="AG1422" s="37">
        <f>INDEX(AG$263:AG$279,$F1422)*$D1422*INDEX(AG$23:AG$30,$E1422)</f>
        <v/>
      </c>
      <c r="AH1422" s="36">
        <f>INDEX(AH$263:AH$279,$F1422)*$D1422*INDEX(AH$23:AH$30,$E1422)</f>
        <v/>
      </c>
      <c r="AI1422" s="36">
        <f>INDEX(AI$263:AI$279,$F1422)*$D1422*INDEX(AI$23:AI$30,$E1422)</f>
        <v/>
      </c>
      <c r="AJ1422" s="36">
        <f>INDEX(AJ$263:AJ$279,$F1422)*$D1422*INDEX(AJ$23:AJ$30,$E1422)</f>
        <v/>
      </c>
      <c r="AK1422" s="36">
        <f>INDEX(AK$263:AK$279,$F1422)*$D1422*INDEX(AK$23:AK$30,$E1422)</f>
        <v/>
      </c>
      <c r="AL1422" s="36">
        <f>INDEX(AL$263:AL$279,$F1422)*$D1422*INDEX(AL$23:AL$30,$E1422)</f>
        <v/>
      </c>
      <c r="AM1422" s="36">
        <f>INDEX(AM$263:AM$279,$F1422)*$D1422*INDEX(AM$23:AM$30,$E1422)</f>
        <v/>
      </c>
      <c r="AN1422" s="36">
        <f>INDEX(AN$263:AN$279,$F1422)*$D1422*INDEX(AN$23:AN$30,$E1422)</f>
        <v/>
      </c>
      <c r="AO1422" s="36">
        <f>INDEX(AO$263:AO$279,$F1422)*$D1422*INDEX(AO$23:AO$30,$E1422)</f>
        <v/>
      </c>
      <c r="AP1422" s="36">
        <f>INDEX(AP$263:AP$279,$F1422)*$D1422*INDEX(AP$23:AP$30,$E1422)</f>
        <v/>
      </c>
      <c r="AQ1422" s="36">
        <f>INDEX(AQ$263:AQ$279,$F1422)*$D1422*INDEX(AQ$23:AQ$30,$E1422)</f>
        <v/>
      </c>
      <c r="AR1422" s="36">
        <f>INDEX(AR$263:AR$279,$F1422)*$D1422*INDEX(AR$23:AR$30,$E1422)</f>
        <v/>
      </c>
      <c r="AS1422" s="36">
        <f>INDEX(AS$263:AS$279,$F1422)*$D1422*INDEX(AS$23:AS$30,$E1422)</f>
        <v/>
      </c>
      <c r="AT1422" s="36">
        <f>INDEX(AT$263:AT$279,$F1422)*$D1422*INDEX(AT$23:AT$30,$E1422)</f>
        <v/>
      </c>
      <c r="AU1422" s="36">
        <f>INDEX(AU$263:AU$279,$F1422)*$D1422*INDEX(AU$23:AU$30,$E1422)</f>
        <v/>
      </c>
      <c r="AV1422" s="36">
        <f>INDEX(AV$263:AV$279,$F1422)*$D1422*INDEX(AV$23:AV$30,$E1422)</f>
        <v/>
      </c>
      <c r="AW1422" s="36">
        <f>INDEX(AW$263:AW$279,$F1422)*$D1422*INDEX(AW$23:AW$30,$E1422)</f>
        <v/>
      </c>
      <c r="AX1422" s="36">
        <f>INDEX(AX$263:AX$279,$F1422)*$D1422*INDEX(AX$23:AX$30,$E1422)</f>
        <v/>
      </c>
      <c r="AY1422" s="36">
        <f>INDEX(AY$263:AY$279,$F1422)*$D1422*INDEX(AY$23:AY$30,$E1422)</f>
        <v/>
      </c>
    </row>
    <row r="1423" hidden="1" outlineLevel="2">
      <c r="A1423" s="14" t="inlineStr">
        <is>
          <t>ctxnew</t>
        </is>
      </c>
      <c r="B1423" s="14" t="inlineStr">
        <is>
          <t>lpg</t>
        </is>
      </c>
      <c r="C1423" s="14" t="inlineStr">
        <is>
          <t>foo</t>
        </is>
      </c>
      <c r="D1423" s="36">
        <f>INDEX(Inputs!$W$5:$W$132,MATCH($B1423&amp;"|"&amp;$C1423,Inputs!$A$5:$A$132,0))</f>
        <v/>
      </c>
      <c r="E1423" s="36">
        <f>INDEX(Inputs!$L$5:$L$132,MATCH($B1423&amp;"|"&amp;$C1423,Inputs!$A$5:$A$132,0))</f>
        <v/>
      </c>
      <c r="F1423" s="36">
        <f>INDEX(Inputs!$M$5:$M$132,MATCH($B1423&amp;"|"&amp;$C1423,Inputs!$A$5:$A$132,0))</f>
        <v/>
      </c>
      <c r="G1423" s="35" t="n"/>
      <c r="H1423" s="14">
        <f>INDEX(VarLab,MATCH($A1423,VarKey,0))&amp;INDEX(MemLab,MATCH($C1423&amp;"|"&amp;$B1423,MemKey,0))</f>
        <v/>
      </c>
      <c r="I1423" s="14">
        <f>INDEX(VarUnit,MATCH($A1423,VarKey,0))</f>
        <v/>
      </c>
      <c r="J1423" s="14">
        <f>INDEX(VarSrc,MATCH($A1423,VarKey,0))</f>
        <v/>
      </c>
      <c r="K1423" s="11">
        <f>CodePrefix&amp;$A1423&amp;IF($C1423="","","."&amp;$C1423&amp;"."&amp;$B1423)&amp;INDEX(VarEnd,MATCH($A1423,VarKey,0))&amp;K$5</f>
        <v/>
      </c>
      <c r="L1423" s="37">
        <f>INDEX(L$263:L$279,$F1423)*$D1423*INDEX(L$23:L$30,$E1423)</f>
        <v/>
      </c>
      <c r="M1423" s="36">
        <f>INDEX(M$263:M$279,$F1423)*$D1423*INDEX(M$23:M$30,$E1423)</f>
        <v/>
      </c>
      <c r="N1423" s="36">
        <f>INDEX(N$263:N$279,$F1423)*$D1423*INDEX(N$23:N$30,$E1423)</f>
        <v/>
      </c>
      <c r="O1423" s="36">
        <f>INDEX(O$263:O$279,$F1423)*$D1423*INDEX(O$23:O$30,$E1423)</f>
        <v/>
      </c>
      <c r="P1423" s="36">
        <f>INDEX(P$263:P$279,$F1423)*$D1423*INDEX(P$23:P$30,$E1423)</f>
        <v/>
      </c>
      <c r="Q1423" s="36">
        <f>INDEX(Q$263:Q$279,$F1423)*$D1423*INDEX(Q$23:Q$30,$E1423)</f>
        <v/>
      </c>
      <c r="R1423" s="36">
        <f>INDEX(R$263:R$279,$F1423)*$D1423*INDEX(R$23:R$30,$E1423)</f>
        <v/>
      </c>
      <c r="S1423" s="36">
        <f>INDEX(S$263:S$279,$F1423)*$D1423*INDEX(S$23:S$30,$E1423)</f>
        <v/>
      </c>
      <c r="T1423" s="36">
        <f>INDEX(T$263:T$279,$F1423)*$D1423*INDEX(T$23:T$30,$E1423)</f>
        <v/>
      </c>
      <c r="U1423" s="36">
        <f>INDEX(U$263:U$279,$F1423)*$D1423*INDEX(U$23:U$30,$E1423)</f>
        <v/>
      </c>
      <c r="V1423" s="36">
        <f>INDEX(V$263:V$279,$F1423)*$D1423*INDEX(V$23:V$30,$E1423)</f>
        <v/>
      </c>
      <c r="W1423" s="36">
        <f>INDEX(W$263:W$279,$F1423)*$D1423*INDEX(W$23:W$30,$E1423)</f>
        <v/>
      </c>
      <c r="X1423" s="36">
        <f>INDEX(X$263:X$279,$F1423)*$D1423*INDEX(X$23:X$30,$E1423)</f>
        <v/>
      </c>
      <c r="Y1423" s="36">
        <f>INDEX(Y$263:Y$279,$F1423)*$D1423*INDEX(Y$23:Y$30,$E1423)</f>
        <v/>
      </c>
      <c r="Z1423" s="36">
        <f>INDEX(Z$263:Z$279,$F1423)*$D1423*INDEX(Z$23:Z$30,$E1423)</f>
        <v/>
      </c>
      <c r="AA1423" s="36">
        <f>INDEX(AA$263:AA$279,$F1423)*$D1423*INDEX(AA$23:AA$30,$E1423)</f>
        <v/>
      </c>
      <c r="AB1423" s="36">
        <f>INDEX(AB$263:AB$279,$F1423)*$D1423*INDEX(AB$23:AB$30,$E1423)</f>
        <v/>
      </c>
      <c r="AC1423" s="36">
        <f>INDEX(AC$263:AC$279,$F1423)*$D1423*INDEX(AC$23:AC$30,$E1423)</f>
        <v/>
      </c>
      <c r="AD1423" s="36">
        <f>INDEX(AD$263:AD$279,$F1423)*$D1423*INDEX(AD$23:AD$30,$E1423)</f>
        <v/>
      </c>
      <c r="AF1423" s="11">
        <f>CodePrefix&amp;$A1423&amp;IF($C1423="","","."&amp;$C1423&amp;"."&amp;$B1423)&amp;INDEX(VarEnd,MATCH($A1423,VarKey,0))&amp;AF$5</f>
        <v/>
      </c>
      <c r="AG1423" s="37">
        <f>INDEX(AG$263:AG$279,$F1423)*$D1423*INDEX(AG$23:AG$30,$E1423)</f>
        <v/>
      </c>
      <c r="AH1423" s="36">
        <f>INDEX(AH$263:AH$279,$F1423)*$D1423*INDEX(AH$23:AH$30,$E1423)</f>
        <v/>
      </c>
      <c r="AI1423" s="36">
        <f>INDEX(AI$263:AI$279,$F1423)*$D1423*INDEX(AI$23:AI$30,$E1423)</f>
        <v/>
      </c>
      <c r="AJ1423" s="36">
        <f>INDEX(AJ$263:AJ$279,$F1423)*$D1423*INDEX(AJ$23:AJ$30,$E1423)</f>
        <v/>
      </c>
      <c r="AK1423" s="36">
        <f>INDEX(AK$263:AK$279,$F1423)*$D1423*INDEX(AK$23:AK$30,$E1423)</f>
        <v/>
      </c>
      <c r="AL1423" s="36">
        <f>INDEX(AL$263:AL$279,$F1423)*$D1423*INDEX(AL$23:AL$30,$E1423)</f>
        <v/>
      </c>
      <c r="AM1423" s="36">
        <f>INDEX(AM$263:AM$279,$F1423)*$D1423*INDEX(AM$23:AM$30,$E1423)</f>
        <v/>
      </c>
      <c r="AN1423" s="36">
        <f>INDEX(AN$263:AN$279,$F1423)*$D1423*INDEX(AN$23:AN$30,$E1423)</f>
        <v/>
      </c>
      <c r="AO1423" s="36">
        <f>INDEX(AO$263:AO$279,$F1423)*$D1423*INDEX(AO$23:AO$30,$E1423)</f>
        <v/>
      </c>
      <c r="AP1423" s="36">
        <f>INDEX(AP$263:AP$279,$F1423)*$D1423*INDEX(AP$23:AP$30,$E1423)</f>
        <v/>
      </c>
      <c r="AQ1423" s="36">
        <f>INDEX(AQ$263:AQ$279,$F1423)*$D1423*INDEX(AQ$23:AQ$30,$E1423)</f>
        <v/>
      </c>
      <c r="AR1423" s="36">
        <f>INDEX(AR$263:AR$279,$F1423)*$D1423*INDEX(AR$23:AR$30,$E1423)</f>
        <v/>
      </c>
      <c r="AS1423" s="36">
        <f>INDEX(AS$263:AS$279,$F1423)*$D1423*INDEX(AS$23:AS$30,$E1423)</f>
        <v/>
      </c>
      <c r="AT1423" s="36">
        <f>INDEX(AT$263:AT$279,$F1423)*$D1423*INDEX(AT$23:AT$30,$E1423)</f>
        <v/>
      </c>
      <c r="AU1423" s="36">
        <f>INDEX(AU$263:AU$279,$F1423)*$D1423*INDEX(AU$23:AU$30,$E1423)</f>
        <v/>
      </c>
      <c r="AV1423" s="36">
        <f>INDEX(AV$263:AV$279,$F1423)*$D1423*INDEX(AV$23:AV$30,$E1423)</f>
        <v/>
      </c>
      <c r="AW1423" s="36">
        <f>INDEX(AW$263:AW$279,$F1423)*$D1423*INDEX(AW$23:AW$30,$E1423)</f>
        <v/>
      </c>
      <c r="AX1423" s="36">
        <f>INDEX(AX$263:AX$279,$F1423)*$D1423*INDEX(AX$23:AX$30,$E1423)</f>
        <v/>
      </c>
      <c r="AY1423" s="36">
        <f>INDEX(AY$263:AY$279,$F1423)*$D1423*INDEX(AY$23:AY$30,$E1423)</f>
        <v/>
      </c>
    </row>
    <row r="1424" hidden="1" outlineLevel="2">
      <c r="A1424" s="14" t="inlineStr">
        <is>
          <t>ctxnew</t>
        </is>
      </c>
      <c r="B1424" s="14" t="inlineStr">
        <is>
          <t>ker</t>
        </is>
      </c>
      <c r="C1424" s="14" t="inlineStr">
        <is>
          <t>foo</t>
        </is>
      </c>
      <c r="D1424" s="36">
        <f>INDEX(Inputs!$W$5:$W$132,MATCH($B1424&amp;"|"&amp;$C1424,Inputs!$A$5:$A$132,0))</f>
        <v/>
      </c>
      <c r="E1424" s="36">
        <f>INDEX(Inputs!$L$5:$L$132,MATCH($B1424&amp;"|"&amp;$C1424,Inputs!$A$5:$A$132,0))</f>
        <v/>
      </c>
      <c r="F1424" s="36">
        <f>INDEX(Inputs!$M$5:$M$132,MATCH($B1424&amp;"|"&amp;$C1424,Inputs!$A$5:$A$132,0))</f>
        <v/>
      </c>
      <c r="G1424" s="35" t="n"/>
      <c r="H1424" s="14">
        <f>INDEX(VarLab,MATCH($A1424,VarKey,0))&amp;INDEX(MemLab,MATCH($C1424&amp;"|"&amp;$B1424,MemKey,0))</f>
        <v/>
      </c>
      <c r="I1424" s="14">
        <f>INDEX(VarUnit,MATCH($A1424,VarKey,0))</f>
        <v/>
      </c>
      <c r="J1424" s="14">
        <f>INDEX(VarSrc,MATCH($A1424,VarKey,0))</f>
        <v/>
      </c>
      <c r="K1424" s="11">
        <f>CodePrefix&amp;$A1424&amp;IF($C1424="","","."&amp;$C1424&amp;"."&amp;$B1424)&amp;INDEX(VarEnd,MATCH($A1424,VarKey,0))&amp;K$5</f>
        <v/>
      </c>
      <c r="L1424" s="37">
        <f>INDEX(L$263:L$279,$F1424)*$D1424*INDEX(L$23:L$30,$E1424)</f>
        <v/>
      </c>
      <c r="M1424" s="36">
        <f>INDEX(M$263:M$279,$F1424)*$D1424*INDEX(M$23:M$30,$E1424)</f>
        <v/>
      </c>
      <c r="N1424" s="36">
        <f>INDEX(N$263:N$279,$F1424)*$D1424*INDEX(N$23:N$30,$E1424)</f>
        <v/>
      </c>
      <c r="O1424" s="36">
        <f>INDEX(O$263:O$279,$F1424)*$D1424*INDEX(O$23:O$30,$E1424)</f>
        <v/>
      </c>
      <c r="P1424" s="36">
        <f>INDEX(P$263:P$279,$F1424)*$D1424*INDEX(P$23:P$30,$E1424)</f>
        <v/>
      </c>
      <c r="Q1424" s="36">
        <f>INDEX(Q$263:Q$279,$F1424)*$D1424*INDEX(Q$23:Q$30,$E1424)</f>
        <v/>
      </c>
      <c r="R1424" s="36">
        <f>INDEX(R$263:R$279,$F1424)*$D1424*INDEX(R$23:R$30,$E1424)</f>
        <v/>
      </c>
      <c r="S1424" s="36">
        <f>INDEX(S$263:S$279,$F1424)*$D1424*INDEX(S$23:S$30,$E1424)</f>
        <v/>
      </c>
      <c r="T1424" s="36">
        <f>INDEX(T$263:T$279,$F1424)*$D1424*INDEX(T$23:T$30,$E1424)</f>
        <v/>
      </c>
      <c r="U1424" s="36">
        <f>INDEX(U$263:U$279,$F1424)*$D1424*INDEX(U$23:U$30,$E1424)</f>
        <v/>
      </c>
      <c r="V1424" s="36">
        <f>INDEX(V$263:V$279,$F1424)*$D1424*INDEX(V$23:V$30,$E1424)</f>
        <v/>
      </c>
      <c r="W1424" s="36">
        <f>INDEX(W$263:W$279,$F1424)*$D1424*INDEX(W$23:W$30,$E1424)</f>
        <v/>
      </c>
      <c r="X1424" s="36">
        <f>INDEX(X$263:X$279,$F1424)*$D1424*INDEX(X$23:X$30,$E1424)</f>
        <v/>
      </c>
      <c r="Y1424" s="36">
        <f>INDEX(Y$263:Y$279,$F1424)*$D1424*INDEX(Y$23:Y$30,$E1424)</f>
        <v/>
      </c>
      <c r="Z1424" s="36">
        <f>INDEX(Z$263:Z$279,$F1424)*$D1424*INDEX(Z$23:Z$30,$E1424)</f>
        <v/>
      </c>
      <c r="AA1424" s="36">
        <f>INDEX(AA$263:AA$279,$F1424)*$D1424*INDEX(AA$23:AA$30,$E1424)</f>
        <v/>
      </c>
      <c r="AB1424" s="36">
        <f>INDEX(AB$263:AB$279,$F1424)*$D1424*INDEX(AB$23:AB$30,$E1424)</f>
        <v/>
      </c>
      <c r="AC1424" s="36">
        <f>INDEX(AC$263:AC$279,$F1424)*$D1424*INDEX(AC$23:AC$30,$E1424)</f>
        <v/>
      </c>
      <c r="AD1424" s="36">
        <f>INDEX(AD$263:AD$279,$F1424)*$D1424*INDEX(AD$23:AD$30,$E1424)</f>
        <v/>
      </c>
      <c r="AF1424" s="11">
        <f>CodePrefix&amp;$A1424&amp;IF($C1424="","","."&amp;$C1424&amp;"."&amp;$B1424)&amp;INDEX(VarEnd,MATCH($A1424,VarKey,0))&amp;AF$5</f>
        <v/>
      </c>
      <c r="AG1424" s="37">
        <f>INDEX(AG$263:AG$279,$F1424)*$D1424*INDEX(AG$23:AG$30,$E1424)</f>
        <v/>
      </c>
      <c r="AH1424" s="36">
        <f>INDEX(AH$263:AH$279,$F1424)*$D1424*INDEX(AH$23:AH$30,$E1424)</f>
        <v/>
      </c>
      <c r="AI1424" s="36">
        <f>INDEX(AI$263:AI$279,$F1424)*$D1424*INDEX(AI$23:AI$30,$E1424)</f>
        <v/>
      </c>
      <c r="AJ1424" s="36">
        <f>INDEX(AJ$263:AJ$279,$F1424)*$D1424*INDEX(AJ$23:AJ$30,$E1424)</f>
        <v/>
      </c>
      <c r="AK1424" s="36">
        <f>INDEX(AK$263:AK$279,$F1424)*$D1424*INDEX(AK$23:AK$30,$E1424)</f>
        <v/>
      </c>
      <c r="AL1424" s="36">
        <f>INDEX(AL$263:AL$279,$F1424)*$D1424*INDEX(AL$23:AL$30,$E1424)</f>
        <v/>
      </c>
      <c r="AM1424" s="36">
        <f>INDEX(AM$263:AM$279,$F1424)*$D1424*INDEX(AM$23:AM$30,$E1424)</f>
        <v/>
      </c>
      <c r="AN1424" s="36">
        <f>INDEX(AN$263:AN$279,$F1424)*$D1424*INDEX(AN$23:AN$30,$E1424)</f>
        <v/>
      </c>
      <c r="AO1424" s="36">
        <f>INDEX(AO$263:AO$279,$F1424)*$D1424*INDEX(AO$23:AO$30,$E1424)</f>
        <v/>
      </c>
      <c r="AP1424" s="36">
        <f>INDEX(AP$263:AP$279,$F1424)*$D1424*INDEX(AP$23:AP$30,$E1424)</f>
        <v/>
      </c>
      <c r="AQ1424" s="36">
        <f>INDEX(AQ$263:AQ$279,$F1424)*$D1424*INDEX(AQ$23:AQ$30,$E1424)</f>
        <v/>
      </c>
      <c r="AR1424" s="36">
        <f>INDEX(AR$263:AR$279,$F1424)*$D1424*INDEX(AR$23:AR$30,$E1424)</f>
        <v/>
      </c>
      <c r="AS1424" s="36">
        <f>INDEX(AS$263:AS$279,$F1424)*$D1424*INDEX(AS$23:AS$30,$E1424)</f>
        <v/>
      </c>
      <c r="AT1424" s="36">
        <f>INDEX(AT$263:AT$279,$F1424)*$D1424*INDEX(AT$23:AT$30,$E1424)</f>
        <v/>
      </c>
      <c r="AU1424" s="36">
        <f>INDEX(AU$263:AU$279,$F1424)*$D1424*INDEX(AU$23:AU$30,$E1424)</f>
        <v/>
      </c>
      <c r="AV1424" s="36">
        <f>INDEX(AV$263:AV$279,$F1424)*$D1424*INDEX(AV$23:AV$30,$E1424)</f>
        <v/>
      </c>
      <c r="AW1424" s="36">
        <f>INDEX(AW$263:AW$279,$F1424)*$D1424*INDEX(AW$23:AW$30,$E1424)</f>
        <v/>
      </c>
      <c r="AX1424" s="36">
        <f>INDEX(AX$263:AX$279,$F1424)*$D1424*INDEX(AX$23:AX$30,$E1424)</f>
        <v/>
      </c>
      <c r="AY1424" s="36">
        <f>INDEX(AY$263:AY$279,$F1424)*$D1424*INDEX(AY$23:AY$30,$E1424)</f>
        <v/>
      </c>
    </row>
    <row r="1425" hidden="1" outlineLevel="2">
      <c r="A1425" s="14" t="inlineStr">
        <is>
          <t>ctxnew</t>
        </is>
      </c>
      <c r="B1425" s="14" t="inlineStr">
        <is>
          <t>oop</t>
        </is>
      </c>
      <c r="C1425" s="14" t="inlineStr">
        <is>
          <t>foo</t>
        </is>
      </c>
      <c r="D1425" s="36">
        <f>INDEX(Inputs!$W$5:$W$132,MATCH($B1425&amp;"|"&amp;$C1425,Inputs!$A$5:$A$132,0))</f>
        <v/>
      </c>
      <c r="E1425" s="36">
        <f>INDEX(Inputs!$L$5:$L$132,MATCH($B1425&amp;"|"&amp;$C1425,Inputs!$A$5:$A$132,0))</f>
        <v/>
      </c>
      <c r="F1425" s="36">
        <f>INDEX(Inputs!$M$5:$M$132,MATCH($B1425&amp;"|"&amp;$C1425,Inputs!$A$5:$A$132,0))</f>
        <v/>
      </c>
      <c r="G1425" s="35" t="n"/>
      <c r="H1425" s="14">
        <f>INDEX(VarLab,MATCH($A1425,VarKey,0))&amp;INDEX(MemLab,MATCH($C1425&amp;"|"&amp;$B1425,MemKey,0))</f>
        <v/>
      </c>
      <c r="I1425" s="14">
        <f>INDEX(VarUnit,MATCH($A1425,VarKey,0))</f>
        <v/>
      </c>
      <c r="J1425" s="14">
        <f>INDEX(VarSrc,MATCH($A1425,VarKey,0))</f>
        <v/>
      </c>
      <c r="K1425" s="11">
        <f>CodePrefix&amp;$A1425&amp;IF($C1425="","","."&amp;$C1425&amp;"."&amp;$B1425)&amp;INDEX(VarEnd,MATCH($A1425,VarKey,0))&amp;K$5</f>
        <v/>
      </c>
      <c r="L1425" s="37">
        <f>INDEX(L$263:L$279,$F1425)*$D1425*INDEX(L$23:L$30,$E1425)</f>
        <v/>
      </c>
      <c r="M1425" s="36">
        <f>INDEX(M$263:M$279,$F1425)*$D1425*INDEX(M$23:M$30,$E1425)</f>
        <v/>
      </c>
      <c r="N1425" s="36">
        <f>INDEX(N$263:N$279,$F1425)*$D1425*INDEX(N$23:N$30,$E1425)</f>
        <v/>
      </c>
      <c r="O1425" s="36">
        <f>INDEX(O$263:O$279,$F1425)*$D1425*INDEX(O$23:O$30,$E1425)</f>
        <v/>
      </c>
      <c r="P1425" s="36">
        <f>INDEX(P$263:P$279,$F1425)*$D1425*INDEX(P$23:P$30,$E1425)</f>
        <v/>
      </c>
      <c r="Q1425" s="36">
        <f>INDEX(Q$263:Q$279,$F1425)*$D1425*INDEX(Q$23:Q$30,$E1425)</f>
        <v/>
      </c>
      <c r="R1425" s="36">
        <f>INDEX(R$263:R$279,$F1425)*$D1425*INDEX(R$23:R$30,$E1425)</f>
        <v/>
      </c>
      <c r="S1425" s="36">
        <f>INDEX(S$263:S$279,$F1425)*$D1425*INDEX(S$23:S$30,$E1425)</f>
        <v/>
      </c>
      <c r="T1425" s="36">
        <f>INDEX(T$263:T$279,$F1425)*$D1425*INDEX(T$23:T$30,$E1425)</f>
        <v/>
      </c>
      <c r="U1425" s="36">
        <f>INDEX(U$263:U$279,$F1425)*$D1425*INDEX(U$23:U$30,$E1425)</f>
        <v/>
      </c>
      <c r="V1425" s="36">
        <f>INDEX(V$263:V$279,$F1425)*$D1425*INDEX(V$23:V$30,$E1425)</f>
        <v/>
      </c>
      <c r="W1425" s="36">
        <f>INDEX(W$263:W$279,$F1425)*$D1425*INDEX(W$23:W$30,$E1425)</f>
        <v/>
      </c>
      <c r="X1425" s="36">
        <f>INDEX(X$263:X$279,$F1425)*$D1425*INDEX(X$23:X$30,$E1425)</f>
        <v/>
      </c>
      <c r="Y1425" s="36">
        <f>INDEX(Y$263:Y$279,$F1425)*$D1425*INDEX(Y$23:Y$30,$E1425)</f>
        <v/>
      </c>
      <c r="Z1425" s="36">
        <f>INDEX(Z$263:Z$279,$F1425)*$D1425*INDEX(Z$23:Z$30,$E1425)</f>
        <v/>
      </c>
      <c r="AA1425" s="36">
        <f>INDEX(AA$263:AA$279,$F1425)*$D1425*INDEX(AA$23:AA$30,$E1425)</f>
        <v/>
      </c>
      <c r="AB1425" s="36">
        <f>INDEX(AB$263:AB$279,$F1425)*$D1425*INDEX(AB$23:AB$30,$E1425)</f>
        <v/>
      </c>
      <c r="AC1425" s="36">
        <f>INDEX(AC$263:AC$279,$F1425)*$D1425*INDEX(AC$23:AC$30,$E1425)</f>
        <v/>
      </c>
      <c r="AD1425" s="36">
        <f>INDEX(AD$263:AD$279,$F1425)*$D1425*INDEX(AD$23:AD$30,$E1425)</f>
        <v/>
      </c>
      <c r="AF1425" s="11">
        <f>CodePrefix&amp;$A1425&amp;IF($C1425="","","."&amp;$C1425&amp;"."&amp;$B1425)&amp;INDEX(VarEnd,MATCH($A1425,VarKey,0))&amp;AF$5</f>
        <v/>
      </c>
      <c r="AG1425" s="37">
        <f>INDEX(AG$263:AG$279,$F1425)*$D1425*INDEX(AG$23:AG$30,$E1425)</f>
        <v/>
      </c>
      <c r="AH1425" s="36">
        <f>INDEX(AH$263:AH$279,$F1425)*$D1425*INDEX(AH$23:AH$30,$E1425)</f>
        <v/>
      </c>
      <c r="AI1425" s="36">
        <f>INDEX(AI$263:AI$279,$F1425)*$D1425*INDEX(AI$23:AI$30,$E1425)</f>
        <v/>
      </c>
      <c r="AJ1425" s="36">
        <f>INDEX(AJ$263:AJ$279,$F1425)*$D1425*INDEX(AJ$23:AJ$30,$E1425)</f>
        <v/>
      </c>
      <c r="AK1425" s="36">
        <f>INDEX(AK$263:AK$279,$F1425)*$D1425*INDEX(AK$23:AK$30,$E1425)</f>
        <v/>
      </c>
      <c r="AL1425" s="36">
        <f>INDEX(AL$263:AL$279,$F1425)*$D1425*INDEX(AL$23:AL$30,$E1425)</f>
        <v/>
      </c>
      <c r="AM1425" s="36">
        <f>INDEX(AM$263:AM$279,$F1425)*$D1425*INDEX(AM$23:AM$30,$E1425)</f>
        <v/>
      </c>
      <c r="AN1425" s="36">
        <f>INDEX(AN$263:AN$279,$F1425)*$D1425*INDEX(AN$23:AN$30,$E1425)</f>
        <v/>
      </c>
      <c r="AO1425" s="36">
        <f>INDEX(AO$263:AO$279,$F1425)*$D1425*INDEX(AO$23:AO$30,$E1425)</f>
        <v/>
      </c>
      <c r="AP1425" s="36">
        <f>INDEX(AP$263:AP$279,$F1425)*$D1425*INDEX(AP$23:AP$30,$E1425)</f>
        <v/>
      </c>
      <c r="AQ1425" s="36">
        <f>INDEX(AQ$263:AQ$279,$F1425)*$D1425*INDEX(AQ$23:AQ$30,$E1425)</f>
        <v/>
      </c>
      <c r="AR1425" s="36">
        <f>INDEX(AR$263:AR$279,$F1425)*$D1425*INDEX(AR$23:AR$30,$E1425)</f>
        <v/>
      </c>
      <c r="AS1425" s="36">
        <f>INDEX(AS$263:AS$279,$F1425)*$D1425*INDEX(AS$23:AS$30,$E1425)</f>
        <v/>
      </c>
      <c r="AT1425" s="36">
        <f>INDEX(AT$263:AT$279,$F1425)*$D1425*INDEX(AT$23:AT$30,$E1425)</f>
        <v/>
      </c>
      <c r="AU1425" s="36">
        <f>INDEX(AU$263:AU$279,$F1425)*$D1425*INDEX(AU$23:AU$30,$E1425)</f>
        <v/>
      </c>
      <c r="AV1425" s="36">
        <f>INDEX(AV$263:AV$279,$F1425)*$D1425*INDEX(AV$23:AV$30,$E1425)</f>
        <v/>
      </c>
      <c r="AW1425" s="36">
        <f>INDEX(AW$263:AW$279,$F1425)*$D1425*INDEX(AW$23:AW$30,$E1425)</f>
        <v/>
      </c>
      <c r="AX1425" s="36">
        <f>INDEX(AX$263:AX$279,$F1425)*$D1425*INDEX(AX$23:AX$30,$E1425)</f>
        <v/>
      </c>
      <c r="AY1425" s="36">
        <f>INDEX(AY$263:AY$279,$F1425)*$D1425*INDEX(AY$23:AY$30,$E1425)</f>
        <v/>
      </c>
    </row>
    <row r="1426" hidden="1" outlineLevel="2">
      <c r="A1426" s="14" t="inlineStr">
        <is>
          <t>ctxnew</t>
        </is>
      </c>
      <c r="B1426" s="14" t="inlineStr">
        <is>
          <t>bio</t>
        </is>
      </c>
      <c r="C1426" s="14" t="inlineStr">
        <is>
          <t>foo</t>
        </is>
      </c>
      <c r="D1426" s="36">
        <f>INDEX(Inputs!$W$5:$W$132,MATCH($B1426&amp;"|"&amp;$C1426,Inputs!$A$5:$A$132,0))</f>
        <v/>
      </c>
      <c r="E1426" s="36">
        <f>INDEX(Inputs!$L$5:$L$132,MATCH($B1426&amp;"|"&amp;$C1426,Inputs!$A$5:$A$132,0))</f>
        <v/>
      </c>
      <c r="F1426" s="36">
        <f>INDEX(Inputs!$M$5:$M$132,MATCH($B1426&amp;"|"&amp;$C1426,Inputs!$A$5:$A$132,0))</f>
        <v/>
      </c>
      <c r="G1426" s="35" t="n"/>
      <c r="H1426" s="14">
        <f>INDEX(VarLab,MATCH($A1426,VarKey,0))&amp;INDEX(MemLab,MATCH($C1426&amp;"|"&amp;$B1426,MemKey,0))</f>
        <v/>
      </c>
      <c r="I1426" s="14">
        <f>INDEX(VarUnit,MATCH($A1426,VarKey,0))</f>
        <v/>
      </c>
      <c r="J1426" s="14">
        <f>INDEX(VarSrc,MATCH($A1426,VarKey,0))</f>
        <v/>
      </c>
      <c r="K1426" s="11">
        <f>CodePrefix&amp;$A1426&amp;IF($C1426="","","."&amp;$C1426&amp;"."&amp;$B1426)&amp;INDEX(VarEnd,MATCH($A1426,VarKey,0))&amp;K$5</f>
        <v/>
      </c>
      <c r="L1426" s="37">
        <f>INDEX(L$263:L$279,$F1426)*$D1426*INDEX(L$23:L$30,$E1426)</f>
        <v/>
      </c>
      <c r="M1426" s="36">
        <f>INDEX(M$263:M$279,$F1426)*$D1426*INDEX(M$23:M$30,$E1426)</f>
        <v/>
      </c>
      <c r="N1426" s="36">
        <f>INDEX(N$263:N$279,$F1426)*$D1426*INDEX(N$23:N$30,$E1426)</f>
        <v/>
      </c>
      <c r="O1426" s="36">
        <f>INDEX(O$263:O$279,$F1426)*$D1426*INDEX(O$23:O$30,$E1426)</f>
        <v/>
      </c>
      <c r="P1426" s="36">
        <f>INDEX(P$263:P$279,$F1426)*$D1426*INDEX(P$23:P$30,$E1426)</f>
        <v/>
      </c>
      <c r="Q1426" s="36">
        <f>INDEX(Q$263:Q$279,$F1426)*$D1426*INDEX(Q$23:Q$30,$E1426)</f>
        <v/>
      </c>
      <c r="R1426" s="36">
        <f>INDEX(R$263:R$279,$F1426)*$D1426*INDEX(R$23:R$30,$E1426)</f>
        <v/>
      </c>
      <c r="S1426" s="36">
        <f>INDEX(S$263:S$279,$F1426)*$D1426*INDEX(S$23:S$30,$E1426)</f>
        <v/>
      </c>
      <c r="T1426" s="36">
        <f>INDEX(T$263:T$279,$F1426)*$D1426*INDEX(T$23:T$30,$E1426)</f>
        <v/>
      </c>
      <c r="U1426" s="36">
        <f>INDEX(U$263:U$279,$F1426)*$D1426*INDEX(U$23:U$30,$E1426)</f>
        <v/>
      </c>
      <c r="V1426" s="36">
        <f>INDEX(V$263:V$279,$F1426)*$D1426*INDEX(V$23:V$30,$E1426)</f>
        <v/>
      </c>
      <c r="W1426" s="36">
        <f>INDEX(W$263:W$279,$F1426)*$D1426*INDEX(W$23:W$30,$E1426)</f>
        <v/>
      </c>
      <c r="X1426" s="36">
        <f>INDEX(X$263:X$279,$F1426)*$D1426*INDEX(X$23:X$30,$E1426)</f>
        <v/>
      </c>
      <c r="Y1426" s="36">
        <f>INDEX(Y$263:Y$279,$F1426)*$D1426*INDEX(Y$23:Y$30,$E1426)</f>
        <v/>
      </c>
      <c r="Z1426" s="36">
        <f>INDEX(Z$263:Z$279,$F1426)*$D1426*INDEX(Z$23:Z$30,$E1426)</f>
        <v/>
      </c>
      <c r="AA1426" s="36">
        <f>INDEX(AA$263:AA$279,$F1426)*$D1426*INDEX(AA$23:AA$30,$E1426)</f>
        <v/>
      </c>
      <c r="AB1426" s="36">
        <f>INDEX(AB$263:AB$279,$F1426)*$D1426*INDEX(AB$23:AB$30,$E1426)</f>
        <v/>
      </c>
      <c r="AC1426" s="36">
        <f>INDEX(AC$263:AC$279,$F1426)*$D1426*INDEX(AC$23:AC$30,$E1426)</f>
        <v/>
      </c>
      <c r="AD1426" s="36">
        <f>INDEX(AD$263:AD$279,$F1426)*$D1426*INDEX(AD$23:AD$30,$E1426)</f>
        <v/>
      </c>
      <c r="AF1426" s="11">
        <f>CodePrefix&amp;$A1426&amp;IF($C1426="","","."&amp;$C1426&amp;"."&amp;$B1426)&amp;INDEX(VarEnd,MATCH($A1426,VarKey,0))&amp;AF$5</f>
        <v/>
      </c>
      <c r="AG1426" s="37">
        <f>INDEX(AG$263:AG$279,$F1426)*$D1426*INDEX(AG$23:AG$30,$E1426)</f>
        <v/>
      </c>
      <c r="AH1426" s="36">
        <f>INDEX(AH$263:AH$279,$F1426)*$D1426*INDEX(AH$23:AH$30,$E1426)</f>
        <v/>
      </c>
      <c r="AI1426" s="36">
        <f>INDEX(AI$263:AI$279,$F1426)*$D1426*INDEX(AI$23:AI$30,$E1426)</f>
        <v/>
      </c>
      <c r="AJ1426" s="36">
        <f>INDEX(AJ$263:AJ$279,$F1426)*$D1426*INDEX(AJ$23:AJ$30,$E1426)</f>
        <v/>
      </c>
      <c r="AK1426" s="36">
        <f>INDEX(AK$263:AK$279,$F1426)*$D1426*INDEX(AK$23:AK$30,$E1426)</f>
        <v/>
      </c>
      <c r="AL1426" s="36">
        <f>INDEX(AL$263:AL$279,$F1426)*$D1426*INDEX(AL$23:AL$30,$E1426)</f>
        <v/>
      </c>
      <c r="AM1426" s="36">
        <f>INDEX(AM$263:AM$279,$F1426)*$D1426*INDEX(AM$23:AM$30,$E1426)</f>
        <v/>
      </c>
      <c r="AN1426" s="36">
        <f>INDEX(AN$263:AN$279,$F1426)*$D1426*INDEX(AN$23:AN$30,$E1426)</f>
        <v/>
      </c>
      <c r="AO1426" s="36">
        <f>INDEX(AO$263:AO$279,$F1426)*$D1426*INDEX(AO$23:AO$30,$E1426)</f>
        <v/>
      </c>
      <c r="AP1426" s="36">
        <f>INDEX(AP$263:AP$279,$F1426)*$D1426*INDEX(AP$23:AP$30,$E1426)</f>
        <v/>
      </c>
      <c r="AQ1426" s="36">
        <f>INDEX(AQ$263:AQ$279,$F1426)*$D1426*INDEX(AQ$23:AQ$30,$E1426)</f>
        <v/>
      </c>
      <c r="AR1426" s="36">
        <f>INDEX(AR$263:AR$279,$F1426)*$D1426*INDEX(AR$23:AR$30,$E1426)</f>
        <v/>
      </c>
      <c r="AS1426" s="36">
        <f>INDEX(AS$263:AS$279,$F1426)*$D1426*INDEX(AS$23:AS$30,$E1426)</f>
        <v/>
      </c>
      <c r="AT1426" s="36">
        <f>INDEX(AT$263:AT$279,$F1426)*$D1426*INDEX(AT$23:AT$30,$E1426)</f>
        <v/>
      </c>
      <c r="AU1426" s="36">
        <f>INDEX(AU$263:AU$279,$F1426)*$D1426*INDEX(AU$23:AU$30,$E1426)</f>
        <v/>
      </c>
      <c r="AV1426" s="36">
        <f>INDEX(AV$263:AV$279,$F1426)*$D1426*INDEX(AV$23:AV$30,$E1426)</f>
        <v/>
      </c>
      <c r="AW1426" s="36">
        <f>INDEX(AW$263:AW$279,$F1426)*$D1426*INDEX(AW$23:AW$30,$E1426)</f>
        <v/>
      </c>
      <c r="AX1426" s="36">
        <f>INDEX(AX$263:AX$279,$F1426)*$D1426*INDEX(AX$23:AX$30,$E1426)</f>
        <v/>
      </c>
      <c r="AY1426" s="36">
        <f>INDEX(AY$263:AY$279,$F1426)*$D1426*INDEX(AY$23:AY$30,$E1426)</f>
        <v/>
      </c>
    </row>
    <row r="1427" hidden="1" outlineLevel="2"/>
    <row r="1428" hidden="1" outlineLevel="2">
      <c r="A1428" s="14" t="inlineStr">
        <is>
          <t>ets</t>
        </is>
      </c>
      <c r="B1428" s="14" t="inlineStr">
        <is>
          <t>coa</t>
        </is>
      </c>
      <c r="C1428" s="14" t="inlineStr">
        <is>
          <t>foo</t>
        </is>
      </c>
      <c r="D1428" s="36">
        <f>INDEX(Inputs!$W$5:$W$132,MATCH($B1428&amp;"|"&amp;$C1428,Inputs!$A$5:$A$132,0))</f>
        <v/>
      </c>
      <c r="E1428" s="36">
        <f>INDEX(Inputs!$M$5:$M$132,MATCH($B1428&amp;"|"&amp;$C1428,Inputs!$A$5:$A$132,0))</f>
        <v/>
      </c>
      <c r="F1428" s="35" t="n"/>
      <c r="G1428" s="35" t="n"/>
      <c r="H1428" s="14">
        <f>INDEX(VarLab,MATCH($A1428,VarKey,0))&amp;INDEX(MemLab,MATCH($C1428&amp;"|"&amp;$B1428,MemKey,0))</f>
        <v/>
      </c>
      <c r="I1428" s="14">
        <f>INDEX(VarUnit,MATCH($A1428,VarKey,0))</f>
        <v/>
      </c>
      <c r="J1428" s="14">
        <f>INDEX(VarSrc,MATCH($A1428,VarKey,0))</f>
        <v/>
      </c>
      <c r="K1428" s="11">
        <f>CodePrefix&amp;$A1428&amp;IF($C1428="","","."&amp;$C1428&amp;"."&amp;$B1428)&amp;INDEX(VarEnd,MATCH($A1428,VarKey,0))&amp;K$5</f>
        <v/>
      </c>
      <c r="L1428" s="37">
        <f>INDEX(L$280:L$296,$E1428)*$D1428</f>
        <v/>
      </c>
      <c r="M1428" s="36">
        <f>INDEX(M$280:M$296,$E1428)*$D1428</f>
        <v/>
      </c>
      <c r="N1428" s="36">
        <f>INDEX(N$280:N$296,$E1428)*$D1428</f>
        <v/>
      </c>
      <c r="O1428" s="36">
        <f>INDEX(O$280:O$296,$E1428)*$D1428</f>
        <v/>
      </c>
      <c r="P1428" s="36">
        <f>INDEX(P$280:P$296,$E1428)*$D1428</f>
        <v/>
      </c>
      <c r="Q1428" s="36">
        <f>INDEX(Q$280:Q$296,$E1428)*$D1428</f>
        <v/>
      </c>
      <c r="R1428" s="36">
        <f>INDEX(R$280:R$296,$E1428)*$D1428</f>
        <v/>
      </c>
      <c r="S1428" s="36">
        <f>INDEX(S$280:S$296,$E1428)*$D1428</f>
        <v/>
      </c>
      <c r="T1428" s="36">
        <f>INDEX(T$280:T$296,$E1428)*$D1428</f>
        <v/>
      </c>
      <c r="U1428" s="36">
        <f>INDEX(U$280:U$296,$E1428)*$D1428</f>
        <v/>
      </c>
      <c r="V1428" s="36">
        <f>INDEX(V$280:V$296,$E1428)*$D1428</f>
        <v/>
      </c>
      <c r="W1428" s="36">
        <f>INDEX(W$280:W$296,$E1428)*$D1428</f>
        <v/>
      </c>
      <c r="X1428" s="36">
        <f>INDEX(X$280:X$296,$E1428)*$D1428</f>
        <v/>
      </c>
      <c r="Y1428" s="36">
        <f>INDEX(Y$280:Y$296,$E1428)*$D1428</f>
        <v/>
      </c>
      <c r="Z1428" s="36">
        <f>INDEX(Z$280:Z$296,$E1428)*$D1428</f>
        <v/>
      </c>
      <c r="AA1428" s="36">
        <f>INDEX(AA$280:AA$296,$E1428)*$D1428</f>
        <v/>
      </c>
      <c r="AB1428" s="36">
        <f>INDEX(AB$280:AB$296,$E1428)*$D1428</f>
        <v/>
      </c>
      <c r="AC1428" s="36">
        <f>INDEX(AC$280:AC$296,$E1428)*$D1428</f>
        <v/>
      </c>
      <c r="AD1428" s="36">
        <f>INDEX(AD$280:AD$296,$E1428)*$D1428</f>
        <v/>
      </c>
      <c r="AF1428" s="11">
        <f>CodePrefix&amp;$A1428&amp;IF($C1428="","","."&amp;$C1428&amp;"."&amp;$B1428)&amp;INDEX(VarEnd,MATCH($A1428,VarKey,0))&amp;AF$5</f>
        <v/>
      </c>
      <c r="AG1428" s="37">
        <f>INDEX(AG$280:AG$296,$E1428)*$D1428</f>
        <v/>
      </c>
      <c r="AH1428" s="36">
        <f>INDEX(AH$280:AH$296,$E1428)*$D1428</f>
        <v/>
      </c>
      <c r="AI1428" s="36">
        <f>INDEX(AI$280:AI$296,$E1428)*$D1428</f>
        <v/>
      </c>
      <c r="AJ1428" s="36">
        <f>INDEX(AJ$280:AJ$296,$E1428)*$D1428</f>
        <v/>
      </c>
      <c r="AK1428" s="36">
        <f>INDEX(AK$280:AK$296,$E1428)*$D1428</f>
        <v/>
      </c>
      <c r="AL1428" s="36">
        <f>INDEX(AL$280:AL$296,$E1428)*$D1428</f>
        <v/>
      </c>
      <c r="AM1428" s="36">
        <f>INDEX(AM$280:AM$296,$E1428)*$D1428</f>
        <v/>
      </c>
      <c r="AN1428" s="36">
        <f>INDEX(AN$280:AN$296,$E1428)*$D1428</f>
        <v/>
      </c>
      <c r="AO1428" s="36">
        <f>INDEX(AO$280:AO$296,$E1428)*$D1428</f>
        <v/>
      </c>
      <c r="AP1428" s="36">
        <f>INDEX(AP$280:AP$296,$E1428)*$D1428</f>
        <v/>
      </c>
      <c r="AQ1428" s="36">
        <f>INDEX(AQ$280:AQ$296,$E1428)*$D1428</f>
        <v/>
      </c>
      <c r="AR1428" s="36">
        <f>INDEX(AR$280:AR$296,$E1428)*$D1428</f>
        <v/>
      </c>
      <c r="AS1428" s="36">
        <f>INDEX(AS$280:AS$296,$E1428)*$D1428</f>
        <v/>
      </c>
      <c r="AT1428" s="36">
        <f>INDEX(AT$280:AT$296,$E1428)*$D1428</f>
        <v/>
      </c>
      <c r="AU1428" s="36">
        <f>INDEX(AU$280:AU$296,$E1428)*$D1428</f>
        <v/>
      </c>
      <c r="AV1428" s="36">
        <f>INDEX(AV$280:AV$296,$E1428)*$D1428</f>
        <v/>
      </c>
      <c r="AW1428" s="36">
        <f>INDEX(AW$280:AW$296,$E1428)*$D1428</f>
        <v/>
      </c>
      <c r="AX1428" s="36">
        <f>INDEX(AX$280:AX$296,$E1428)*$D1428</f>
        <v/>
      </c>
      <c r="AY1428" s="36">
        <f>INDEX(AY$280:AY$296,$E1428)*$D1428</f>
        <v/>
      </c>
    </row>
    <row r="1429" hidden="1" outlineLevel="2">
      <c r="A1429" s="14" t="inlineStr">
        <is>
          <t>ets</t>
        </is>
      </c>
      <c r="B1429" s="14" t="inlineStr">
        <is>
          <t>nga</t>
        </is>
      </c>
      <c r="C1429" s="14" t="inlineStr">
        <is>
          <t>foo</t>
        </is>
      </c>
      <c r="D1429" s="36">
        <f>INDEX(Inputs!$W$5:$W$132,MATCH($B1429&amp;"|"&amp;$C1429,Inputs!$A$5:$A$132,0))</f>
        <v/>
      </c>
      <c r="E1429" s="36">
        <f>INDEX(Inputs!$M$5:$M$132,MATCH($B1429&amp;"|"&amp;$C1429,Inputs!$A$5:$A$132,0))</f>
        <v/>
      </c>
      <c r="F1429" s="35" t="n"/>
      <c r="G1429" s="35" t="n"/>
      <c r="H1429" s="14">
        <f>INDEX(VarLab,MATCH($A1429,VarKey,0))&amp;INDEX(MemLab,MATCH($C1429&amp;"|"&amp;$B1429,MemKey,0))</f>
        <v/>
      </c>
      <c r="I1429" s="14">
        <f>INDEX(VarUnit,MATCH($A1429,VarKey,0))</f>
        <v/>
      </c>
      <c r="J1429" s="14">
        <f>INDEX(VarSrc,MATCH($A1429,VarKey,0))</f>
        <v/>
      </c>
      <c r="K1429" s="11">
        <f>CodePrefix&amp;$A1429&amp;IF($C1429="","","."&amp;$C1429&amp;"."&amp;$B1429)&amp;INDEX(VarEnd,MATCH($A1429,VarKey,0))&amp;K$5</f>
        <v/>
      </c>
      <c r="L1429" s="37">
        <f>INDEX(L$280:L$296,$E1429)*$D1429</f>
        <v/>
      </c>
      <c r="M1429" s="36">
        <f>INDEX(M$280:M$296,$E1429)*$D1429</f>
        <v/>
      </c>
      <c r="N1429" s="36">
        <f>INDEX(N$280:N$296,$E1429)*$D1429</f>
        <v/>
      </c>
      <c r="O1429" s="36">
        <f>INDEX(O$280:O$296,$E1429)*$D1429</f>
        <v/>
      </c>
      <c r="P1429" s="36">
        <f>INDEX(P$280:P$296,$E1429)*$D1429</f>
        <v/>
      </c>
      <c r="Q1429" s="36">
        <f>INDEX(Q$280:Q$296,$E1429)*$D1429</f>
        <v/>
      </c>
      <c r="R1429" s="36">
        <f>INDEX(R$280:R$296,$E1429)*$D1429</f>
        <v/>
      </c>
      <c r="S1429" s="36">
        <f>INDEX(S$280:S$296,$E1429)*$D1429</f>
        <v/>
      </c>
      <c r="T1429" s="36">
        <f>INDEX(T$280:T$296,$E1429)*$D1429</f>
        <v/>
      </c>
      <c r="U1429" s="36">
        <f>INDEX(U$280:U$296,$E1429)*$D1429</f>
        <v/>
      </c>
      <c r="V1429" s="36">
        <f>INDEX(V$280:V$296,$E1429)*$D1429</f>
        <v/>
      </c>
      <c r="W1429" s="36">
        <f>INDEX(W$280:W$296,$E1429)*$D1429</f>
        <v/>
      </c>
      <c r="X1429" s="36">
        <f>INDEX(X$280:X$296,$E1429)*$D1429</f>
        <v/>
      </c>
      <c r="Y1429" s="36">
        <f>INDEX(Y$280:Y$296,$E1429)*$D1429</f>
        <v/>
      </c>
      <c r="Z1429" s="36">
        <f>INDEX(Z$280:Z$296,$E1429)*$D1429</f>
        <v/>
      </c>
      <c r="AA1429" s="36">
        <f>INDEX(AA$280:AA$296,$E1429)*$D1429</f>
        <v/>
      </c>
      <c r="AB1429" s="36">
        <f>INDEX(AB$280:AB$296,$E1429)*$D1429</f>
        <v/>
      </c>
      <c r="AC1429" s="36">
        <f>INDEX(AC$280:AC$296,$E1429)*$D1429</f>
        <v/>
      </c>
      <c r="AD1429" s="36">
        <f>INDEX(AD$280:AD$296,$E1429)*$D1429</f>
        <v/>
      </c>
      <c r="AF1429" s="11">
        <f>CodePrefix&amp;$A1429&amp;IF($C1429="","","."&amp;$C1429&amp;"."&amp;$B1429)&amp;INDEX(VarEnd,MATCH($A1429,VarKey,0))&amp;AF$5</f>
        <v/>
      </c>
      <c r="AG1429" s="37">
        <f>INDEX(AG$280:AG$296,$E1429)*$D1429</f>
        <v/>
      </c>
      <c r="AH1429" s="36">
        <f>INDEX(AH$280:AH$296,$E1429)*$D1429</f>
        <v/>
      </c>
      <c r="AI1429" s="36">
        <f>INDEX(AI$280:AI$296,$E1429)*$D1429</f>
        <v/>
      </c>
      <c r="AJ1429" s="36">
        <f>INDEX(AJ$280:AJ$296,$E1429)*$D1429</f>
        <v/>
      </c>
      <c r="AK1429" s="36">
        <f>INDEX(AK$280:AK$296,$E1429)*$D1429</f>
        <v/>
      </c>
      <c r="AL1429" s="36">
        <f>INDEX(AL$280:AL$296,$E1429)*$D1429</f>
        <v/>
      </c>
      <c r="AM1429" s="36">
        <f>INDEX(AM$280:AM$296,$E1429)*$D1429</f>
        <v/>
      </c>
      <c r="AN1429" s="36">
        <f>INDEX(AN$280:AN$296,$E1429)*$D1429</f>
        <v/>
      </c>
      <c r="AO1429" s="36">
        <f>INDEX(AO$280:AO$296,$E1429)*$D1429</f>
        <v/>
      </c>
      <c r="AP1429" s="36">
        <f>INDEX(AP$280:AP$296,$E1429)*$D1429</f>
        <v/>
      </c>
      <c r="AQ1429" s="36">
        <f>INDEX(AQ$280:AQ$296,$E1429)*$D1429</f>
        <v/>
      </c>
      <c r="AR1429" s="36">
        <f>INDEX(AR$280:AR$296,$E1429)*$D1429</f>
        <v/>
      </c>
      <c r="AS1429" s="36">
        <f>INDEX(AS$280:AS$296,$E1429)*$D1429</f>
        <v/>
      </c>
      <c r="AT1429" s="36">
        <f>INDEX(AT$280:AT$296,$E1429)*$D1429</f>
        <v/>
      </c>
      <c r="AU1429" s="36">
        <f>INDEX(AU$280:AU$296,$E1429)*$D1429</f>
        <v/>
      </c>
      <c r="AV1429" s="36">
        <f>INDEX(AV$280:AV$296,$E1429)*$D1429</f>
        <v/>
      </c>
      <c r="AW1429" s="36">
        <f>INDEX(AW$280:AW$296,$E1429)*$D1429</f>
        <v/>
      </c>
      <c r="AX1429" s="36">
        <f>INDEX(AX$280:AX$296,$E1429)*$D1429</f>
        <v/>
      </c>
      <c r="AY1429" s="36">
        <f>INDEX(AY$280:AY$296,$E1429)*$D1429</f>
        <v/>
      </c>
    </row>
    <row r="1430" hidden="1" outlineLevel="2">
      <c r="A1430" s="14" t="inlineStr">
        <is>
          <t>ets</t>
        </is>
      </c>
      <c r="B1430" s="14" t="inlineStr">
        <is>
          <t>gso</t>
        </is>
      </c>
      <c r="C1430" s="14" t="inlineStr">
        <is>
          <t>foo</t>
        </is>
      </c>
      <c r="D1430" s="36">
        <f>INDEX(Inputs!$W$5:$W$132,MATCH($B1430&amp;"|"&amp;$C1430,Inputs!$A$5:$A$132,0))</f>
        <v/>
      </c>
      <c r="E1430" s="36">
        <f>INDEX(Inputs!$M$5:$M$132,MATCH($B1430&amp;"|"&amp;$C1430,Inputs!$A$5:$A$132,0))</f>
        <v/>
      </c>
      <c r="F1430" s="35" t="n"/>
      <c r="G1430" s="35" t="n"/>
      <c r="H1430" s="14">
        <f>INDEX(VarLab,MATCH($A1430,VarKey,0))&amp;INDEX(MemLab,MATCH($C1430&amp;"|"&amp;$B1430,MemKey,0))</f>
        <v/>
      </c>
      <c r="I1430" s="14">
        <f>INDEX(VarUnit,MATCH($A1430,VarKey,0))</f>
        <v/>
      </c>
      <c r="J1430" s="14">
        <f>INDEX(VarSrc,MATCH($A1430,VarKey,0))</f>
        <v/>
      </c>
      <c r="K1430" s="11">
        <f>CodePrefix&amp;$A1430&amp;IF($C1430="","","."&amp;$C1430&amp;"."&amp;$B1430)&amp;INDEX(VarEnd,MATCH($A1430,VarKey,0))&amp;K$5</f>
        <v/>
      </c>
      <c r="L1430" s="37">
        <f>INDEX(L$280:L$296,$E1430)*$D1430</f>
        <v/>
      </c>
      <c r="M1430" s="36">
        <f>INDEX(M$280:M$296,$E1430)*$D1430</f>
        <v/>
      </c>
      <c r="N1430" s="36">
        <f>INDEX(N$280:N$296,$E1430)*$D1430</f>
        <v/>
      </c>
      <c r="O1430" s="36">
        <f>INDEX(O$280:O$296,$E1430)*$D1430</f>
        <v/>
      </c>
      <c r="P1430" s="36">
        <f>INDEX(P$280:P$296,$E1430)*$D1430</f>
        <v/>
      </c>
      <c r="Q1430" s="36">
        <f>INDEX(Q$280:Q$296,$E1430)*$D1430</f>
        <v/>
      </c>
      <c r="R1430" s="36">
        <f>INDEX(R$280:R$296,$E1430)*$D1430</f>
        <v/>
      </c>
      <c r="S1430" s="36">
        <f>INDEX(S$280:S$296,$E1430)*$D1430</f>
        <v/>
      </c>
      <c r="T1430" s="36">
        <f>INDEX(T$280:T$296,$E1430)*$D1430</f>
        <v/>
      </c>
      <c r="U1430" s="36">
        <f>INDEX(U$280:U$296,$E1430)*$D1430</f>
        <v/>
      </c>
      <c r="V1430" s="36">
        <f>INDEX(V$280:V$296,$E1430)*$D1430</f>
        <v/>
      </c>
      <c r="W1430" s="36">
        <f>INDEX(W$280:W$296,$E1430)*$D1430</f>
        <v/>
      </c>
      <c r="X1430" s="36">
        <f>INDEX(X$280:X$296,$E1430)*$D1430</f>
        <v/>
      </c>
      <c r="Y1430" s="36">
        <f>INDEX(Y$280:Y$296,$E1430)*$D1430</f>
        <v/>
      </c>
      <c r="Z1430" s="36">
        <f>INDEX(Z$280:Z$296,$E1430)*$D1430</f>
        <v/>
      </c>
      <c r="AA1430" s="36">
        <f>INDEX(AA$280:AA$296,$E1430)*$D1430</f>
        <v/>
      </c>
      <c r="AB1430" s="36">
        <f>INDEX(AB$280:AB$296,$E1430)*$D1430</f>
        <v/>
      </c>
      <c r="AC1430" s="36">
        <f>INDEX(AC$280:AC$296,$E1430)*$D1430</f>
        <v/>
      </c>
      <c r="AD1430" s="36">
        <f>INDEX(AD$280:AD$296,$E1430)*$D1430</f>
        <v/>
      </c>
      <c r="AF1430" s="11">
        <f>CodePrefix&amp;$A1430&amp;IF($C1430="","","."&amp;$C1430&amp;"."&amp;$B1430)&amp;INDEX(VarEnd,MATCH($A1430,VarKey,0))&amp;AF$5</f>
        <v/>
      </c>
      <c r="AG1430" s="37">
        <f>INDEX(AG$280:AG$296,$E1430)*$D1430</f>
        <v/>
      </c>
      <c r="AH1430" s="36">
        <f>INDEX(AH$280:AH$296,$E1430)*$D1430</f>
        <v/>
      </c>
      <c r="AI1430" s="36">
        <f>INDEX(AI$280:AI$296,$E1430)*$D1430</f>
        <v/>
      </c>
      <c r="AJ1430" s="36">
        <f>INDEX(AJ$280:AJ$296,$E1430)*$D1430</f>
        <v/>
      </c>
      <c r="AK1430" s="36">
        <f>INDEX(AK$280:AK$296,$E1430)*$D1430</f>
        <v/>
      </c>
      <c r="AL1430" s="36">
        <f>INDEX(AL$280:AL$296,$E1430)*$D1430</f>
        <v/>
      </c>
      <c r="AM1430" s="36">
        <f>INDEX(AM$280:AM$296,$E1430)*$D1430</f>
        <v/>
      </c>
      <c r="AN1430" s="36">
        <f>INDEX(AN$280:AN$296,$E1430)*$D1430</f>
        <v/>
      </c>
      <c r="AO1430" s="36">
        <f>INDEX(AO$280:AO$296,$E1430)*$D1430</f>
        <v/>
      </c>
      <c r="AP1430" s="36">
        <f>INDEX(AP$280:AP$296,$E1430)*$D1430</f>
        <v/>
      </c>
      <c r="AQ1430" s="36">
        <f>INDEX(AQ$280:AQ$296,$E1430)*$D1430</f>
        <v/>
      </c>
      <c r="AR1430" s="36">
        <f>INDEX(AR$280:AR$296,$E1430)*$D1430</f>
        <v/>
      </c>
      <c r="AS1430" s="36">
        <f>INDEX(AS$280:AS$296,$E1430)*$D1430</f>
        <v/>
      </c>
      <c r="AT1430" s="36">
        <f>INDEX(AT$280:AT$296,$E1430)*$D1430</f>
        <v/>
      </c>
      <c r="AU1430" s="36">
        <f>INDEX(AU$280:AU$296,$E1430)*$D1430</f>
        <v/>
      </c>
      <c r="AV1430" s="36">
        <f>INDEX(AV$280:AV$296,$E1430)*$D1430</f>
        <v/>
      </c>
      <c r="AW1430" s="36">
        <f>INDEX(AW$280:AW$296,$E1430)*$D1430</f>
        <v/>
      </c>
      <c r="AX1430" s="36">
        <f>INDEX(AX$280:AX$296,$E1430)*$D1430</f>
        <v/>
      </c>
      <c r="AY1430" s="36">
        <f>INDEX(AY$280:AY$296,$E1430)*$D1430</f>
        <v/>
      </c>
    </row>
    <row r="1431" hidden="1" outlineLevel="2">
      <c r="A1431" s="14" t="inlineStr">
        <is>
          <t>ets</t>
        </is>
      </c>
      <c r="B1431" s="14" t="inlineStr">
        <is>
          <t>die</t>
        </is>
      </c>
      <c r="C1431" s="14" t="inlineStr">
        <is>
          <t>foo</t>
        </is>
      </c>
      <c r="D1431" s="36">
        <f>INDEX(Inputs!$W$5:$W$132,MATCH($B1431&amp;"|"&amp;$C1431,Inputs!$A$5:$A$132,0))</f>
        <v/>
      </c>
      <c r="E1431" s="36">
        <f>INDEX(Inputs!$M$5:$M$132,MATCH($B1431&amp;"|"&amp;$C1431,Inputs!$A$5:$A$132,0))</f>
        <v/>
      </c>
      <c r="F1431" s="35" t="n"/>
      <c r="G1431" s="35" t="n"/>
      <c r="H1431" s="14">
        <f>INDEX(VarLab,MATCH($A1431,VarKey,0))&amp;INDEX(MemLab,MATCH($C1431&amp;"|"&amp;$B1431,MemKey,0))</f>
        <v/>
      </c>
      <c r="I1431" s="14">
        <f>INDEX(VarUnit,MATCH($A1431,VarKey,0))</f>
        <v/>
      </c>
      <c r="J1431" s="14">
        <f>INDEX(VarSrc,MATCH($A1431,VarKey,0))</f>
        <v/>
      </c>
      <c r="K1431" s="11">
        <f>CodePrefix&amp;$A1431&amp;IF($C1431="","","."&amp;$C1431&amp;"."&amp;$B1431)&amp;INDEX(VarEnd,MATCH($A1431,VarKey,0))&amp;K$5</f>
        <v/>
      </c>
      <c r="L1431" s="37">
        <f>INDEX(L$280:L$296,$E1431)*$D1431</f>
        <v/>
      </c>
      <c r="M1431" s="36">
        <f>INDEX(M$280:M$296,$E1431)*$D1431</f>
        <v/>
      </c>
      <c r="N1431" s="36">
        <f>INDEX(N$280:N$296,$E1431)*$D1431</f>
        <v/>
      </c>
      <c r="O1431" s="36">
        <f>INDEX(O$280:O$296,$E1431)*$D1431</f>
        <v/>
      </c>
      <c r="P1431" s="36">
        <f>INDEX(P$280:P$296,$E1431)*$D1431</f>
        <v/>
      </c>
      <c r="Q1431" s="36">
        <f>INDEX(Q$280:Q$296,$E1431)*$D1431</f>
        <v/>
      </c>
      <c r="R1431" s="36">
        <f>INDEX(R$280:R$296,$E1431)*$D1431</f>
        <v/>
      </c>
      <c r="S1431" s="36">
        <f>INDEX(S$280:S$296,$E1431)*$D1431</f>
        <v/>
      </c>
      <c r="T1431" s="36">
        <f>INDEX(T$280:T$296,$E1431)*$D1431</f>
        <v/>
      </c>
      <c r="U1431" s="36">
        <f>INDEX(U$280:U$296,$E1431)*$D1431</f>
        <v/>
      </c>
      <c r="V1431" s="36">
        <f>INDEX(V$280:V$296,$E1431)*$D1431</f>
        <v/>
      </c>
      <c r="W1431" s="36">
        <f>INDEX(W$280:W$296,$E1431)*$D1431</f>
        <v/>
      </c>
      <c r="X1431" s="36">
        <f>INDEX(X$280:X$296,$E1431)*$D1431</f>
        <v/>
      </c>
      <c r="Y1431" s="36">
        <f>INDEX(Y$280:Y$296,$E1431)*$D1431</f>
        <v/>
      </c>
      <c r="Z1431" s="36">
        <f>INDEX(Z$280:Z$296,$E1431)*$D1431</f>
        <v/>
      </c>
      <c r="AA1431" s="36">
        <f>INDEX(AA$280:AA$296,$E1431)*$D1431</f>
        <v/>
      </c>
      <c r="AB1431" s="36">
        <f>INDEX(AB$280:AB$296,$E1431)*$D1431</f>
        <v/>
      </c>
      <c r="AC1431" s="36">
        <f>INDEX(AC$280:AC$296,$E1431)*$D1431</f>
        <v/>
      </c>
      <c r="AD1431" s="36">
        <f>INDEX(AD$280:AD$296,$E1431)*$D1431</f>
        <v/>
      </c>
      <c r="AF1431" s="11">
        <f>CodePrefix&amp;$A1431&amp;IF($C1431="","","."&amp;$C1431&amp;"."&amp;$B1431)&amp;INDEX(VarEnd,MATCH($A1431,VarKey,0))&amp;AF$5</f>
        <v/>
      </c>
      <c r="AG1431" s="37">
        <f>INDEX(AG$280:AG$296,$E1431)*$D1431</f>
        <v/>
      </c>
      <c r="AH1431" s="36">
        <f>INDEX(AH$280:AH$296,$E1431)*$D1431</f>
        <v/>
      </c>
      <c r="AI1431" s="36">
        <f>INDEX(AI$280:AI$296,$E1431)*$D1431</f>
        <v/>
      </c>
      <c r="AJ1431" s="36">
        <f>INDEX(AJ$280:AJ$296,$E1431)*$D1431</f>
        <v/>
      </c>
      <c r="AK1431" s="36">
        <f>INDEX(AK$280:AK$296,$E1431)*$D1431</f>
        <v/>
      </c>
      <c r="AL1431" s="36">
        <f>INDEX(AL$280:AL$296,$E1431)*$D1431</f>
        <v/>
      </c>
      <c r="AM1431" s="36">
        <f>INDEX(AM$280:AM$296,$E1431)*$D1431</f>
        <v/>
      </c>
      <c r="AN1431" s="36">
        <f>INDEX(AN$280:AN$296,$E1431)*$D1431</f>
        <v/>
      </c>
      <c r="AO1431" s="36">
        <f>INDEX(AO$280:AO$296,$E1431)*$D1431</f>
        <v/>
      </c>
      <c r="AP1431" s="36">
        <f>INDEX(AP$280:AP$296,$E1431)*$D1431</f>
        <v/>
      </c>
      <c r="AQ1431" s="36">
        <f>INDEX(AQ$280:AQ$296,$E1431)*$D1431</f>
        <v/>
      </c>
      <c r="AR1431" s="36">
        <f>INDEX(AR$280:AR$296,$E1431)*$D1431</f>
        <v/>
      </c>
      <c r="AS1431" s="36">
        <f>INDEX(AS$280:AS$296,$E1431)*$D1431</f>
        <v/>
      </c>
      <c r="AT1431" s="36">
        <f>INDEX(AT$280:AT$296,$E1431)*$D1431</f>
        <v/>
      </c>
      <c r="AU1431" s="36">
        <f>INDEX(AU$280:AU$296,$E1431)*$D1431</f>
        <v/>
      </c>
      <c r="AV1431" s="36">
        <f>INDEX(AV$280:AV$296,$E1431)*$D1431</f>
        <v/>
      </c>
      <c r="AW1431" s="36">
        <f>INDEX(AW$280:AW$296,$E1431)*$D1431</f>
        <v/>
      </c>
      <c r="AX1431" s="36">
        <f>INDEX(AX$280:AX$296,$E1431)*$D1431</f>
        <v/>
      </c>
      <c r="AY1431" s="36">
        <f>INDEX(AY$280:AY$296,$E1431)*$D1431</f>
        <v/>
      </c>
    </row>
    <row r="1432" hidden="1" outlineLevel="2">
      <c r="A1432" s="14" t="inlineStr">
        <is>
          <t>ets</t>
        </is>
      </c>
      <c r="B1432" s="14" t="inlineStr">
        <is>
          <t>lpg</t>
        </is>
      </c>
      <c r="C1432" s="14" t="inlineStr">
        <is>
          <t>foo</t>
        </is>
      </c>
      <c r="D1432" s="36">
        <f>INDEX(Inputs!$W$5:$W$132,MATCH($B1432&amp;"|"&amp;$C1432,Inputs!$A$5:$A$132,0))</f>
        <v/>
      </c>
      <c r="E1432" s="36">
        <f>INDEX(Inputs!$M$5:$M$132,MATCH($B1432&amp;"|"&amp;$C1432,Inputs!$A$5:$A$132,0))</f>
        <v/>
      </c>
      <c r="F1432" s="35" t="n"/>
      <c r="G1432" s="35" t="n"/>
      <c r="H1432" s="14">
        <f>INDEX(VarLab,MATCH($A1432,VarKey,0))&amp;INDEX(MemLab,MATCH($C1432&amp;"|"&amp;$B1432,MemKey,0))</f>
        <v/>
      </c>
      <c r="I1432" s="14">
        <f>INDEX(VarUnit,MATCH($A1432,VarKey,0))</f>
        <v/>
      </c>
      <c r="J1432" s="14">
        <f>INDEX(VarSrc,MATCH($A1432,VarKey,0))</f>
        <v/>
      </c>
      <c r="K1432" s="11">
        <f>CodePrefix&amp;$A1432&amp;IF($C1432="","","."&amp;$C1432&amp;"."&amp;$B1432)&amp;INDEX(VarEnd,MATCH($A1432,VarKey,0))&amp;K$5</f>
        <v/>
      </c>
      <c r="L1432" s="37">
        <f>INDEX(L$280:L$296,$E1432)*$D1432</f>
        <v/>
      </c>
      <c r="M1432" s="36">
        <f>INDEX(M$280:M$296,$E1432)*$D1432</f>
        <v/>
      </c>
      <c r="N1432" s="36">
        <f>INDEX(N$280:N$296,$E1432)*$D1432</f>
        <v/>
      </c>
      <c r="O1432" s="36">
        <f>INDEX(O$280:O$296,$E1432)*$D1432</f>
        <v/>
      </c>
      <c r="P1432" s="36">
        <f>INDEX(P$280:P$296,$E1432)*$D1432</f>
        <v/>
      </c>
      <c r="Q1432" s="36">
        <f>INDEX(Q$280:Q$296,$E1432)*$D1432</f>
        <v/>
      </c>
      <c r="R1432" s="36">
        <f>INDEX(R$280:R$296,$E1432)*$D1432</f>
        <v/>
      </c>
      <c r="S1432" s="36">
        <f>INDEX(S$280:S$296,$E1432)*$D1432</f>
        <v/>
      </c>
      <c r="T1432" s="36">
        <f>INDEX(T$280:T$296,$E1432)*$D1432</f>
        <v/>
      </c>
      <c r="U1432" s="36">
        <f>INDEX(U$280:U$296,$E1432)*$D1432</f>
        <v/>
      </c>
      <c r="V1432" s="36">
        <f>INDEX(V$280:V$296,$E1432)*$D1432</f>
        <v/>
      </c>
      <c r="W1432" s="36">
        <f>INDEX(W$280:W$296,$E1432)*$D1432</f>
        <v/>
      </c>
      <c r="X1432" s="36">
        <f>INDEX(X$280:X$296,$E1432)*$D1432</f>
        <v/>
      </c>
      <c r="Y1432" s="36">
        <f>INDEX(Y$280:Y$296,$E1432)*$D1432</f>
        <v/>
      </c>
      <c r="Z1432" s="36">
        <f>INDEX(Z$280:Z$296,$E1432)*$D1432</f>
        <v/>
      </c>
      <c r="AA1432" s="36">
        <f>INDEX(AA$280:AA$296,$E1432)*$D1432</f>
        <v/>
      </c>
      <c r="AB1432" s="36">
        <f>INDEX(AB$280:AB$296,$E1432)*$D1432</f>
        <v/>
      </c>
      <c r="AC1432" s="36">
        <f>INDEX(AC$280:AC$296,$E1432)*$D1432</f>
        <v/>
      </c>
      <c r="AD1432" s="36">
        <f>INDEX(AD$280:AD$296,$E1432)*$D1432</f>
        <v/>
      </c>
      <c r="AF1432" s="11">
        <f>CodePrefix&amp;$A1432&amp;IF($C1432="","","."&amp;$C1432&amp;"."&amp;$B1432)&amp;INDEX(VarEnd,MATCH($A1432,VarKey,0))&amp;AF$5</f>
        <v/>
      </c>
      <c r="AG1432" s="37">
        <f>INDEX(AG$280:AG$296,$E1432)*$D1432</f>
        <v/>
      </c>
      <c r="AH1432" s="36">
        <f>INDEX(AH$280:AH$296,$E1432)*$D1432</f>
        <v/>
      </c>
      <c r="AI1432" s="36">
        <f>INDEX(AI$280:AI$296,$E1432)*$D1432</f>
        <v/>
      </c>
      <c r="AJ1432" s="36">
        <f>INDEX(AJ$280:AJ$296,$E1432)*$D1432</f>
        <v/>
      </c>
      <c r="AK1432" s="36">
        <f>INDEX(AK$280:AK$296,$E1432)*$D1432</f>
        <v/>
      </c>
      <c r="AL1432" s="36">
        <f>INDEX(AL$280:AL$296,$E1432)*$D1432</f>
        <v/>
      </c>
      <c r="AM1432" s="36">
        <f>INDEX(AM$280:AM$296,$E1432)*$D1432</f>
        <v/>
      </c>
      <c r="AN1432" s="36">
        <f>INDEX(AN$280:AN$296,$E1432)*$D1432</f>
        <v/>
      </c>
      <c r="AO1432" s="36">
        <f>INDEX(AO$280:AO$296,$E1432)*$D1432</f>
        <v/>
      </c>
      <c r="AP1432" s="36">
        <f>INDEX(AP$280:AP$296,$E1432)*$D1432</f>
        <v/>
      </c>
      <c r="AQ1432" s="36">
        <f>INDEX(AQ$280:AQ$296,$E1432)*$D1432</f>
        <v/>
      </c>
      <c r="AR1432" s="36">
        <f>INDEX(AR$280:AR$296,$E1432)*$D1432</f>
        <v/>
      </c>
      <c r="AS1432" s="36">
        <f>INDEX(AS$280:AS$296,$E1432)*$D1432</f>
        <v/>
      </c>
      <c r="AT1432" s="36">
        <f>INDEX(AT$280:AT$296,$E1432)*$D1432</f>
        <v/>
      </c>
      <c r="AU1432" s="36">
        <f>INDEX(AU$280:AU$296,$E1432)*$D1432</f>
        <v/>
      </c>
      <c r="AV1432" s="36">
        <f>INDEX(AV$280:AV$296,$E1432)*$D1432</f>
        <v/>
      </c>
      <c r="AW1432" s="36">
        <f>INDEX(AW$280:AW$296,$E1432)*$D1432</f>
        <v/>
      </c>
      <c r="AX1432" s="36">
        <f>INDEX(AX$280:AX$296,$E1432)*$D1432</f>
        <v/>
      </c>
      <c r="AY1432" s="36">
        <f>INDEX(AY$280:AY$296,$E1432)*$D1432</f>
        <v/>
      </c>
    </row>
    <row r="1433" hidden="1" outlineLevel="2">
      <c r="A1433" s="14" t="inlineStr">
        <is>
          <t>ets</t>
        </is>
      </c>
      <c r="B1433" s="14" t="inlineStr">
        <is>
          <t>ker</t>
        </is>
      </c>
      <c r="C1433" s="14" t="inlineStr">
        <is>
          <t>foo</t>
        </is>
      </c>
      <c r="D1433" s="36">
        <f>INDEX(Inputs!$W$5:$W$132,MATCH($B1433&amp;"|"&amp;$C1433,Inputs!$A$5:$A$132,0))</f>
        <v/>
      </c>
      <c r="E1433" s="36">
        <f>INDEX(Inputs!$M$5:$M$132,MATCH($B1433&amp;"|"&amp;$C1433,Inputs!$A$5:$A$132,0))</f>
        <v/>
      </c>
      <c r="F1433" s="35" t="n"/>
      <c r="G1433" s="35" t="n"/>
      <c r="H1433" s="14">
        <f>INDEX(VarLab,MATCH($A1433,VarKey,0))&amp;INDEX(MemLab,MATCH($C1433&amp;"|"&amp;$B1433,MemKey,0))</f>
        <v/>
      </c>
      <c r="I1433" s="14">
        <f>INDEX(VarUnit,MATCH($A1433,VarKey,0))</f>
        <v/>
      </c>
      <c r="J1433" s="14">
        <f>INDEX(VarSrc,MATCH($A1433,VarKey,0))</f>
        <v/>
      </c>
      <c r="K1433" s="11">
        <f>CodePrefix&amp;$A1433&amp;IF($C1433="","","."&amp;$C1433&amp;"."&amp;$B1433)&amp;INDEX(VarEnd,MATCH($A1433,VarKey,0))&amp;K$5</f>
        <v/>
      </c>
      <c r="L1433" s="37">
        <f>INDEX(L$280:L$296,$E1433)*$D1433</f>
        <v/>
      </c>
      <c r="M1433" s="36">
        <f>INDEX(M$280:M$296,$E1433)*$D1433</f>
        <v/>
      </c>
      <c r="N1433" s="36">
        <f>INDEX(N$280:N$296,$E1433)*$D1433</f>
        <v/>
      </c>
      <c r="O1433" s="36">
        <f>INDEX(O$280:O$296,$E1433)*$D1433</f>
        <v/>
      </c>
      <c r="P1433" s="36">
        <f>INDEX(P$280:P$296,$E1433)*$D1433</f>
        <v/>
      </c>
      <c r="Q1433" s="36">
        <f>INDEX(Q$280:Q$296,$E1433)*$D1433</f>
        <v/>
      </c>
      <c r="R1433" s="36">
        <f>INDEX(R$280:R$296,$E1433)*$D1433</f>
        <v/>
      </c>
      <c r="S1433" s="36">
        <f>INDEX(S$280:S$296,$E1433)*$D1433</f>
        <v/>
      </c>
      <c r="T1433" s="36">
        <f>INDEX(T$280:T$296,$E1433)*$D1433</f>
        <v/>
      </c>
      <c r="U1433" s="36">
        <f>INDEX(U$280:U$296,$E1433)*$D1433</f>
        <v/>
      </c>
      <c r="V1433" s="36">
        <f>INDEX(V$280:V$296,$E1433)*$D1433</f>
        <v/>
      </c>
      <c r="W1433" s="36">
        <f>INDEX(W$280:W$296,$E1433)*$D1433</f>
        <v/>
      </c>
      <c r="X1433" s="36">
        <f>INDEX(X$280:X$296,$E1433)*$D1433</f>
        <v/>
      </c>
      <c r="Y1433" s="36">
        <f>INDEX(Y$280:Y$296,$E1433)*$D1433</f>
        <v/>
      </c>
      <c r="Z1433" s="36">
        <f>INDEX(Z$280:Z$296,$E1433)*$D1433</f>
        <v/>
      </c>
      <c r="AA1433" s="36">
        <f>INDEX(AA$280:AA$296,$E1433)*$D1433</f>
        <v/>
      </c>
      <c r="AB1433" s="36">
        <f>INDEX(AB$280:AB$296,$E1433)*$D1433</f>
        <v/>
      </c>
      <c r="AC1433" s="36">
        <f>INDEX(AC$280:AC$296,$E1433)*$D1433</f>
        <v/>
      </c>
      <c r="AD1433" s="36">
        <f>INDEX(AD$280:AD$296,$E1433)*$D1433</f>
        <v/>
      </c>
      <c r="AF1433" s="11">
        <f>CodePrefix&amp;$A1433&amp;IF($C1433="","","."&amp;$C1433&amp;"."&amp;$B1433)&amp;INDEX(VarEnd,MATCH($A1433,VarKey,0))&amp;AF$5</f>
        <v/>
      </c>
      <c r="AG1433" s="37">
        <f>INDEX(AG$280:AG$296,$E1433)*$D1433</f>
        <v/>
      </c>
      <c r="AH1433" s="36">
        <f>INDEX(AH$280:AH$296,$E1433)*$D1433</f>
        <v/>
      </c>
      <c r="AI1433" s="36">
        <f>INDEX(AI$280:AI$296,$E1433)*$D1433</f>
        <v/>
      </c>
      <c r="AJ1433" s="36">
        <f>INDEX(AJ$280:AJ$296,$E1433)*$D1433</f>
        <v/>
      </c>
      <c r="AK1433" s="36">
        <f>INDEX(AK$280:AK$296,$E1433)*$D1433</f>
        <v/>
      </c>
      <c r="AL1433" s="36">
        <f>INDEX(AL$280:AL$296,$E1433)*$D1433</f>
        <v/>
      </c>
      <c r="AM1433" s="36">
        <f>INDEX(AM$280:AM$296,$E1433)*$D1433</f>
        <v/>
      </c>
      <c r="AN1433" s="36">
        <f>INDEX(AN$280:AN$296,$E1433)*$D1433</f>
        <v/>
      </c>
      <c r="AO1433" s="36">
        <f>INDEX(AO$280:AO$296,$E1433)*$D1433</f>
        <v/>
      </c>
      <c r="AP1433" s="36">
        <f>INDEX(AP$280:AP$296,$E1433)*$D1433</f>
        <v/>
      </c>
      <c r="AQ1433" s="36">
        <f>INDEX(AQ$280:AQ$296,$E1433)*$D1433</f>
        <v/>
      </c>
      <c r="AR1433" s="36">
        <f>INDEX(AR$280:AR$296,$E1433)*$D1433</f>
        <v/>
      </c>
      <c r="AS1433" s="36">
        <f>INDEX(AS$280:AS$296,$E1433)*$D1433</f>
        <v/>
      </c>
      <c r="AT1433" s="36">
        <f>INDEX(AT$280:AT$296,$E1433)*$D1433</f>
        <v/>
      </c>
      <c r="AU1433" s="36">
        <f>INDEX(AU$280:AU$296,$E1433)*$D1433</f>
        <v/>
      </c>
      <c r="AV1433" s="36">
        <f>INDEX(AV$280:AV$296,$E1433)*$D1433</f>
        <v/>
      </c>
      <c r="AW1433" s="36">
        <f>INDEX(AW$280:AW$296,$E1433)*$D1433</f>
        <v/>
      </c>
      <c r="AX1433" s="36">
        <f>INDEX(AX$280:AX$296,$E1433)*$D1433</f>
        <v/>
      </c>
      <c r="AY1433" s="36">
        <f>INDEX(AY$280:AY$296,$E1433)*$D1433</f>
        <v/>
      </c>
    </row>
    <row r="1434" hidden="1" outlineLevel="2">
      <c r="A1434" s="14" t="inlineStr">
        <is>
          <t>ets</t>
        </is>
      </c>
      <c r="B1434" s="14" t="inlineStr">
        <is>
          <t>oop</t>
        </is>
      </c>
      <c r="C1434" s="14" t="inlineStr">
        <is>
          <t>foo</t>
        </is>
      </c>
      <c r="D1434" s="36">
        <f>INDEX(Inputs!$W$5:$W$132,MATCH($B1434&amp;"|"&amp;$C1434,Inputs!$A$5:$A$132,0))</f>
        <v/>
      </c>
      <c r="E1434" s="36">
        <f>INDEX(Inputs!$M$5:$M$132,MATCH($B1434&amp;"|"&amp;$C1434,Inputs!$A$5:$A$132,0))</f>
        <v/>
      </c>
      <c r="F1434" s="35" t="n"/>
      <c r="G1434" s="35" t="n"/>
      <c r="H1434" s="14">
        <f>INDEX(VarLab,MATCH($A1434,VarKey,0))&amp;INDEX(MemLab,MATCH($C1434&amp;"|"&amp;$B1434,MemKey,0))</f>
        <v/>
      </c>
      <c r="I1434" s="14">
        <f>INDEX(VarUnit,MATCH($A1434,VarKey,0))</f>
        <v/>
      </c>
      <c r="J1434" s="14">
        <f>INDEX(VarSrc,MATCH($A1434,VarKey,0))</f>
        <v/>
      </c>
      <c r="K1434" s="11">
        <f>CodePrefix&amp;$A1434&amp;IF($C1434="","","."&amp;$C1434&amp;"."&amp;$B1434)&amp;INDEX(VarEnd,MATCH($A1434,VarKey,0))&amp;K$5</f>
        <v/>
      </c>
      <c r="L1434" s="37">
        <f>INDEX(L$280:L$296,$E1434)*$D1434</f>
        <v/>
      </c>
      <c r="M1434" s="36">
        <f>INDEX(M$280:M$296,$E1434)*$D1434</f>
        <v/>
      </c>
      <c r="N1434" s="36">
        <f>INDEX(N$280:N$296,$E1434)*$D1434</f>
        <v/>
      </c>
      <c r="O1434" s="36">
        <f>INDEX(O$280:O$296,$E1434)*$D1434</f>
        <v/>
      </c>
      <c r="P1434" s="36">
        <f>INDEX(P$280:P$296,$E1434)*$D1434</f>
        <v/>
      </c>
      <c r="Q1434" s="36">
        <f>INDEX(Q$280:Q$296,$E1434)*$D1434</f>
        <v/>
      </c>
      <c r="R1434" s="36">
        <f>INDEX(R$280:R$296,$E1434)*$D1434</f>
        <v/>
      </c>
      <c r="S1434" s="36">
        <f>INDEX(S$280:S$296,$E1434)*$D1434</f>
        <v/>
      </c>
      <c r="T1434" s="36">
        <f>INDEX(T$280:T$296,$E1434)*$D1434</f>
        <v/>
      </c>
      <c r="U1434" s="36">
        <f>INDEX(U$280:U$296,$E1434)*$D1434</f>
        <v/>
      </c>
      <c r="V1434" s="36">
        <f>INDEX(V$280:V$296,$E1434)*$D1434</f>
        <v/>
      </c>
      <c r="W1434" s="36">
        <f>INDEX(W$280:W$296,$E1434)*$D1434</f>
        <v/>
      </c>
      <c r="X1434" s="36">
        <f>INDEX(X$280:X$296,$E1434)*$D1434</f>
        <v/>
      </c>
      <c r="Y1434" s="36">
        <f>INDEX(Y$280:Y$296,$E1434)*$D1434</f>
        <v/>
      </c>
      <c r="Z1434" s="36">
        <f>INDEX(Z$280:Z$296,$E1434)*$D1434</f>
        <v/>
      </c>
      <c r="AA1434" s="36">
        <f>INDEX(AA$280:AA$296,$E1434)*$D1434</f>
        <v/>
      </c>
      <c r="AB1434" s="36">
        <f>INDEX(AB$280:AB$296,$E1434)*$D1434</f>
        <v/>
      </c>
      <c r="AC1434" s="36">
        <f>INDEX(AC$280:AC$296,$E1434)*$D1434</f>
        <v/>
      </c>
      <c r="AD1434" s="36">
        <f>INDEX(AD$280:AD$296,$E1434)*$D1434</f>
        <v/>
      </c>
      <c r="AF1434" s="11">
        <f>CodePrefix&amp;$A1434&amp;IF($C1434="","","."&amp;$C1434&amp;"."&amp;$B1434)&amp;INDEX(VarEnd,MATCH($A1434,VarKey,0))&amp;AF$5</f>
        <v/>
      </c>
      <c r="AG1434" s="37">
        <f>INDEX(AG$280:AG$296,$E1434)*$D1434</f>
        <v/>
      </c>
      <c r="AH1434" s="36">
        <f>INDEX(AH$280:AH$296,$E1434)*$D1434</f>
        <v/>
      </c>
      <c r="AI1434" s="36">
        <f>INDEX(AI$280:AI$296,$E1434)*$D1434</f>
        <v/>
      </c>
      <c r="AJ1434" s="36">
        <f>INDEX(AJ$280:AJ$296,$E1434)*$D1434</f>
        <v/>
      </c>
      <c r="AK1434" s="36">
        <f>INDEX(AK$280:AK$296,$E1434)*$D1434</f>
        <v/>
      </c>
      <c r="AL1434" s="36">
        <f>INDEX(AL$280:AL$296,$E1434)*$D1434</f>
        <v/>
      </c>
      <c r="AM1434" s="36">
        <f>INDEX(AM$280:AM$296,$E1434)*$D1434</f>
        <v/>
      </c>
      <c r="AN1434" s="36">
        <f>INDEX(AN$280:AN$296,$E1434)*$D1434</f>
        <v/>
      </c>
      <c r="AO1434" s="36">
        <f>INDEX(AO$280:AO$296,$E1434)*$D1434</f>
        <v/>
      </c>
      <c r="AP1434" s="36">
        <f>INDEX(AP$280:AP$296,$E1434)*$D1434</f>
        <v/>
      </c>
      <c r="AQ1434" s="36">
        <f>INDEX(AQ$280:AQ$296,$E1434)*$D1434</f>
        <v/>
      </c>
      <c r="AR1434" s="36">
        <f>INDEX(AR$280:AR$296,$E1434)*$D1434</f>
        <v/>
      </c>
      <c r="AS1434" s="36">
        <f>INDEX(AS$280:AS$296,$E1434)*$D1434</f>
        <v/>
      </c>
      <c r="AT1434" s="36">
        <f>INDEX(AT$280:AT$296,$E1434)*$D1434</f>
        <v/>
      </c>
      <c r="AU1434" s="36">
        <f>INDEX(AU$280:AU$296,$E1434)*$D1434</f>
        <v/>
      </c>
      <c r="AV1434" s="36">
        <f>INDEX(AV$280:AV$296,$E1434)*$D1434</f>
        <v/>
      </c>
      <c r="AW1434" s="36">
        <f>INDEX(AW$280:AW$296,$E1434)*$D1434</f>
        <v/>
      </c>
      <c r="AX1434" s="36">
        <f>INDEX(AX$280:AX$296,$E1434)*$D1434</f>
        <v/>
      </c>
      <c r="AY1434" s="36">
        <f>INDEX(AY$280:AY$296,$E1434)*$D1434</f>
        <v/>
      </c>
    </row>
    <row r="1435" hidden="1" outlineLevel="2">
      <c r="A1435" s="14" t="inlineStr">
        <is>
          <t>ets</t>
        </is>
      </c>
      <c r="B1435" s="14" t="inlineStr">
        <is>
          <t>bio</t>
        </is>
      </c>
      <c r="C1435" s="14" t="inlineStr">
        <is>
          <t>foo</t>
        </is>
      </c>
      <c r="D1435" s="36">
        <f>INDEX(Inputs!$W$5:$W$132,MATCH($B1435&amp;"|"&amp;$C1435,Inputs!$A$5:$A$132,0))</f>
        <v/>
      </c>
      <c r="E1435" s="36">
        <f>INDEX(Inputs!$M$5:$M$132,MATCH($B1435&amp;"|"&amp;$C1435,Inputs!$A$5:$A$132,0))</f>
        <v/>
      </c>
      <c r="F1435" s="35" t="n"/>
      <c r="G1435" s="35" t="n"/>
      <c r="H1435" s="14">
        <f>INDEX(VarLab,MATCH($A1435,VarKey,0))&amp;INDEX(MemLab,MATCH($C1435&amp;"|"&amp;$B1435,MemKey,0))</f>
        <v/>
      </c>
      <c r="I1435" s="14">
        <f>INDEX(VarUnit,MATCH($A1435,VarKey,0))</f>
        <v/>
      </c>
      <c r="J1435" s="14">
        <f>INDEX(VarSrc,MATCH($A1435,VarKey,0))</f>
        <v/>
      </c>
      <c r="K1435" s="11">
        <f>CodePrefix&amp;$A1435&amp;IF($C1435="","","."&amp;$C1435&amp;"."&amp;$B1435)&amp;INDEX(VarEnd,MATCH($A1435,VarKey,0))&amp;K$5</f>
        <v/>
      </c>
      <c r="L1435" s="37">
        <f>INDEX(L$280:L$296,$E1435)*$D1435</f>
        <v/>
      </c>
      <c r="M1435" s="36">
        <f>INDEX(M$280:M$296,$E1435)*$D1435</f>
        <v/>
      </c>
      <c r="N1435" s="36">
        <f>INDEX(N$280:N$296,$E1435)*$D1435</f>
        <v/>
      </c>
      <c r="O1435" s="36">
        <f>INDEX(O$280:O$296,$E1435)*$D1435</f>
        <v/>
      </c>
      <c r="P1435" s="36">
        <f>INDEX(P$280:P$296,$E1435)*$D1435</f>
        <v/>
      </c>
      <c r="Q1435" s="36">
        <f>INDEX(Q$280:Q$296,$E1435)*$D1435</f>
        <v/>
      </c>
      <c r="R1435" s="36">
        <f>INDEX(R$280:R$296,$E1435)*$D1435</f>
        <v/>
      </c>
      <c r="S1435" s="36">
        <f>INDEX(S$280:S$296,$E1435)*$D1435</f>
        <v/>
      </c>
      <c r="T1435" s="36">
        <f>INDEX(T$280:T$296,$E1435)*$D1435</f>
        <v/>
      </c>
      <c r="U1435" s="36">
        <f>INDEX(U$280:U$296,$E1435)*$D1435</f>
        <v/>
      </c>
      <c r="V1435" s="36">
        <f>INDEX(V$280:V$296,$E1435)*$D1435</f>
        <v/>
      </c>
      <c r="W1435" s="36">
        <f>INDEX(W$280:W$296,$E1435)*$D1435</f>
        <v/>
      </c>
      <c r="X1435" s="36">
        <f>INDEX(X$280:X$296,$E1435)*$D1435</f>
        <v/>
      </c>
      <c r="Y1435" s="36">
        <f>INDEX(Y$280:Y$296,$E1435)*$D1435</f>
        <v/>
      </c>
      <c r="Z1435" s="36">
        <f>INDEX(Z$280:Z$296,$E1435)*$D1435</f>
        <v/>
      </c>
      <c r="AA1435" s="36">
        <f>INDEX(AA$280:AA$296,$E1435)*$D1435</f>
        <v/>
      </c>
      <c r="AB1435" s="36">
        <f>INDEX(AB$280:AB$296,$E1435)*$D1435</f>
        <v/>
      </c>
      <c r="AC1435" s="36">
        <f>INDEX(AC$280:AC$296,$E1435)*$D1435</f>
        <v/>
      </c>
      <c r="AD1435" s="36">
        <f>INDEX(AD$280:AD$296,$E1435)*$D1435</f>
        <v/>
      </c>
      <c r="AF1435" s="11">
        <f>CodePrefix&amp;$A1435&amp;IF($C1435="","","."&amp;$C1435&amp;"."&amp;$B1435)&amp;INDEX(VarEnd,MATCH($A1435,VarKey,0))&amp;AF$5</f>
        <v/>
      </c>
      <c r="AG1435" s="37">
        <f>INDEX(AG$280:AG$296,$E1435)*$D1435</f>
        <v/>
      </c>
      <c r="AH1435" s="36">
        <f>INDEX(AH$280:AH$296,$E1435)*$D1435</f>
        <v/>
      </c>
      <c r="AI1435" s="36">
        <f>INDEX(AI$280:AI$296,$E1435)*$D1435</f>
        <v/>
      </c>
      <c r="AJ1435" s="36">
        <f>INDEX(AJ$280:AJ$296,$E1435)*$D1435</f>
        <v/>
      </c>
      <c r="AK1435" s="36">
        <f>INDEX(AK$280:AK$296,$E1435)*$D1435</f>
        <v/>
      </c>
      <c r="AL1435" s="36">
        <f>INDEX(AL$280:AL$296,$E1435)*$D1435</f>
        <v/>
      </c>
      <c r="AM1435" s="36">
        <f>INDEX(AM$280:AM$296,$E1435)*$D1435</f>
        <v/>
      </c>
      <c r="AN1435" s="36">
        <f>INDEX(AN$280:AN$296,$E1435)*$D1435</f>
        <v/>
      </c>
      <c r="AO1435" s="36">
        <f>INDEX(AO$280:AO$296,$E1435)*$D1435</f>
        <v/>
      </c>
      <c r="AP1435" s="36">
        <f>INDEX(AP$280:AP$296,$E1435)*$D1435</f>
        <v/>
      </c>
      <c r="AQ1435" s="36">
        <f>INDEX(AQ$280:AQ$296,$E1435)*$D1435</f>
        <v/>
      </c>
      <c r="AR1435" s="36">
        <f>INDEX(AR$280:AR$296,$E1435)*$D1435</f>
        <v/>
      </c>
      <c r="AS1435" s="36">
        <f>INDEX(AS$280:AS$296,$E1435)*$D1435</f>
        <v/>
      </c>
      <c r="AT1435" s="36">
        <f>INDEX(AT$280:AT$296,$E1435)*$D1435</f>
        <v/>
      </c>
      <c r="AU1435" s="36">
        <f>INDEX(AU$280:AU$296,$E1435)*$D1435</f>
        <v/>
      </c>
      <c r="AV1435" s="36">
        <f>INDEX(AV$280:AV$296,$E1435)*$D1435</f>
        <v/>
      </c>
      <c r="AW1435" s="36">
        <f>INDEX(AW$280:AW$296,$E1435)*$D1435</f>
        <v/>
      </c>
      <c r="AX1435" s="36">
        <f>INDEX(AX$280:AX$296,$E1435)*$D1435</f>
        <v/>
      </c>
      <c r="AY1435" s="36">
        <f>INDEX(AY$280:AY$296,$E1435)*$D1435</f>
        <v/>
      </c>
    </row>
    <row r="1436" hidden="1" outlineLevel="2"/>
    <row r="1437" hidden="1" outlineLevel="2">
      <c r="A1437" s="14" t="inlineStr">
        <is>
          <t>ntx</t>
        </is>
      </c>
      <c r="B1437" s="14" t="inlineStr">
        <is>
          <t>coa</t>
        </is>
      </c>
      <c r="C1437" s="14" t="inlineStr">
        <is>
          <t>foo</t>
        </is>
      </c>
      <c r="D1437" s="36">
        <f>INDEX(Inputs!$N$5:$N$132,MATCH($B1437&amp;"|"&amp;$C1437,Inputs!$A$5:$A$132,0))</f>
        <v/>
      </c>
      <c r="E1437" s="36">
        <f>INDEX(Inputs!$K$5:$K$132,MATCH($B1437&amp;"|"&amp;$C1437,Inputs!$A$5:$A$132,0))</f>
        <v/>
      </c>
      <c r="F1437" s="35" t="n"/>
      <c r="G1437" s="35" t="n"/>
      <c r="H1437" s="14">
        <f>INDEX(VarLab,MATCH($A1437,VarKey,0))&amp;INDEX(MemLab,MATCH($C1437&amp;"|"&amp;$B1437,MemKey,0))</f>
        <v/>
      </c>
      <c r="I1437" s="14">
        <f>INDEX(VarUnit,MATCH($A1437,VarKey,0))</f>
        <v/>
      </c>
      <c r="J1437" s="14">
        <f>INDEX(VarSrc,MATCH($A1437,VarKey,0))</f>
        <v/>
      </c>
      <c r="K1437" s="11">
        <f>CodePrefix&amp;$A1437&amp;IF($C1437="","","."&amp;$C1437&amp;"."&amp;$B1437)&amp;INDEX(VarEnd,MATCH($A1437,VarKey,0))&amp;K$5</f>
        <v/>
      </c>
      <c r="L1437" s="37">
        <f>INDEX(L$80:L$93,$D1437)/$E1437</f>
        <v/>
      </c>
      <c r="M1437" s="36">
        <f>INDEX(M$80:M$93,$D1437)/$E1437</f>
        <v/>
      </c>
      <c r="N1437" s="36">
        <f>INDEX(N$80:N$93,$D1437)/$E1437</f>
        <v/>
      </c>
      <c r="O1437" s="36">
        <f>INDEX(O$80:O$93,$D1437)/$E1437</f>
        <v/>
      </c>
      <c r="P1437" s="36">
        <f>INDEX(P$80:P$93,$D1437)/$E1437</f>
        <v/>
      </c>
      <c r="Q1437" s="36">
        <f>INDEX(Q$80:Q$93,$D1437)/$E1437</f>
        <v/>
      </c>
      <c r="R1437" s="36">
        <f>INDEX(R$80:R$93,$D1437)/$E1437</f>
        <v/>
      </c>
      <c r="S1437" s="36">
        <f>INDEX(S$80:S$93,$D1437)/$E1437</f>
        <v/>
      </c>
      <c r="T1437" s="36">
        <f>INDEX(T$80:T$93,$D1437)/$E1437</f>
        <v/>
      </c>
      <c r="U1437" s="36">
        <f>INDEX(U$80:U$93,$D1437)/$E1437</f>
        <v/>
      </c>
      <c r="V1437" s="36">
        <f>INDEX(V$80:V$93,$D1437)/$E1437</f>
        <v/>
      </c>
      <c r="W1437" s="36">
        <f>INDEX(W$80:W$93,$D1437)/$E1437</f>
        <v/>
      </c>
      <c r="X1437" s="36">
        <f>INDEX(X$80:X$93,$D1437)/$E1437</f>
        <v/>
      </c>
      <c r="Y1437" s="36">
        <f>INDEX(Y$80:Y$93,$D1437)/$E1437</f>
        <v/>
      </c>
      <c r="Z1437" s="36">
        <f>INDEX(Z$80:Z$93,$D1437)/$E1437</f>
        <v/>
      </c>
      <c r="AA1437" s="36">
        <f>INDEX(AA$80:AA$93,$D1437)/$E1437</f>
        <v/>
      </c>
      <c r="AB1437" s="36">
        <f>INDEX(AB$80:AB$93,$D1437)/$E1437</f>
        <v/>
      </c>
      <c r="AC1437" s="36">
        <f>INDEX(AC$80:AC$93,$D1437)/$E1437</f>
        <v/>
      </c>
      <c r="AD1437" s="36">
        <f>INDEX(AD$80:AD$93,$D1437)/$E1437</f>
        <v/>
      </c>
      <c r="AF1437" s="11">
        <f>CodePrefix&amp;$A1437&amp;IF($C1437="","","."&amp;$C1437&amp;"."&amp;$B1437)&amp;INDEX(VarEnd,MATCH($A1437,VarKey,0))&amp;AF$5</f>
        <v/>
      </c>
      <c r="AG1437" s="37">
        <f>INDEX(AG$80:AG$93,$D1437)/$E1437</f>
        <v/>
      </c>
      <c r="AH1437" s="36">
        <f>INDEX(AH$80:AH$93,$D1437)/$E1437</f>
        <v/>
      </c>
      <c r="AI1437" s="36">
        <f>INDEX(AI$80:AI$93,$D1437)/$E1437</f>
        <v/>
      </c>
      <c r="AJ1437" s="36">
        <f>INDEX(AJ$80:AJ$93,$D1437)/$E1437</f>
        <v/>
      </c>
      <c r="AK1437" s="36">
        <f>INDEX(AK$80:AK$93,$D1437)/$E1437</f>
        <v/>
      </c>
      <c r="AL1437" s="36">
        <f>INDEX(AL$80:AL$93,$D1437)/$E1437</f>
        <v/>
      </c>
      <c r="AM1437" s="36">
        <f>INDEX(AM$80:AM$93,$D1437)/$E1437</f>
        <v/>
      </c>
      <c r="AN1437" s="36">
        <f>INDEX(AN$80:AN$93,$D1437)/$E1437</f>
        <v/>
      </c>
      <c r="AO1437" s="36">
        <f>INDEX(AO$80:AO$93,$D1437)/$E1437</f>
        <v/>
      </c>
      <c r="AP1437" s="36">
        <f>INDEX(AP$80:AP$93,$D1437)/$E1437</f>
        <v/>
      </c>
      <c r="AQ1437" s="36">
        <f>INDEX(AQ$80:AQ$93,$D1437)/$E1437</f>
        <v/>
      </c>
      <c r="AR1437" s="36">
        <f>INDEX(AR$80:AR$93,$D1437)/$E1437</f>
        <v/>
      </c>
      <c r="AS1437" s="36">
        <f>INDEX(AS$80:AS$93,$D1437)/$E1437</f>
        <v/>
      </c>
      <c r="AT1437" s="36">
        <f>INDEX(AT$80:AT$93,$D1437)/$E1437</f>
        <v/>
      </c>
      <c r="AU1437" s="36">
        <f>INDEX(AU$80:AU$93,$D1437)/$E1437</f>
        <v/>
      </c>
      <c r="AV1437" s="36">
        <f>INDEX(AV$80:AV$93,$D1437)/$E1437</f>
        <v/>
      </c>
      <c r="AW1437" s="36">
        <f>INDEX(AW$80:AW$93,$D1437)/$E1437</f>
        <v/>
      </c>
      <c r="AX1437" s="36">
        <f>INDEX(AX$80:AX$93,$D1437)/$E1437</f>
        <v/>
      </c>
      <c r="AY1437" s="36">
        <f>INDEX(AY$80:AY$93,$D1437)/$E1437</f>
        <v/>
      </c>
    </row>
    <row r="1438" hidden="1" outlineLevel="2">
      <c r="A1438" s="14" t="inlineStr">
        <is>
          <t>ntx</t>
        </is>
      </c>
      <c r="B1438" s="14" t="inlineStr">
        <is>
          <t>nga</t>
        </is>
      </c>
      <c r="C1438" s="14" t="inlineStr">
        <is>
          <t>foo</t>
        </is>
      </c>
      <c r="D1438" s="36">
        <f>INDEX(Inputs!$N$5:$N$132,MATCH($B1438&amp;"|"&amp;$C1438,Inputs!$A$5:$A$132,0))</f>
        <v/>
      </c>
      <c r="E1438" s="36">
        <f>INDEX(Inputs!$K$5:$K$132,MATCH($B1438&amp;"|"&amp;$C1438,Inputs!$A$5:$A$132,0))</f>
        <v/>
      </c>
      <c r="F1438" s="35" t="n"/>
      <c r="G1438" s="35" t="n"/>
      <c r="H1438" s="14">
        <f>INDEX(VarLab,MATCH($A1438,VarKey,0))&amp;INDEX(MemLab,MATCH($C1438&amp;"|"&amp;$B1438,MemKey,0))</f>
        <v/>
      </c>
      <c r="I1438" s="14">
        <f>INDEX(VarUnit,MATCH($A1438,VarKey,0))</f>
        <v/>
      </c>
      <c r="J1438" s="14">
        <f>INDEX(VarSrc,MATCH($A1438,VarKey,0))</f>
        <v/>
      </c>
      <c r="K1438" s="11">
        <f>CodePrefix&amp;$A1438&amp;IF($C1438="","","."&amp;$C1438&amp;"."&amp;$B1438)&amp;INDEX(VarEnd,MATCH($A1438,VarKey,0))&amp;K$5</f>
        <v/>
      </c>
      <c r="L1438" s="37">
        <f>INDEX(L$80:L$93,$D1438)/$E1438</f>
        <v/>
      </c>
      <c r="M1438" s="36">
        <f>INDEX(M$80:M$93,$D1438)/$E1438</f>
        <v/>
      </c>
      <c r="N1438" s="36">
        <f>INDEX(N$80:N$93,$D1438)/$E1438</f>
        <v/>
      </c>
      <c r="O1438" s="36">
        <f>INDEX(O$80:O$93,$D1438)/$E1438</f>
        <v/>
      </c>
      <c r="P1438" s="36">
        <f>INDEX(P$80:P$93,$D1438)/$E1438</f>
        <v/>
      </c>
      <c r="Q1438" s="36">
        <f>INDEX(Q$80:Q$93,$D1438)/$E1438</f>
        <v/>
      </c>
      <c r="R1438" s="36">
        <f>INDEX(R$80:R$93,$D1438)/$E1438</f>
        <v/>
      </c>
      <c r="S1438" s="36">
        <f>INDEX(S$80:S$93,$D1438)/$E1438</f>
        <v/>
      </c>
      <c r="T1438" s="36">
        <f>INDEX(T$80:T$93,$D1438)/$E1438</f>
        <v/>
      </c>
      <c r="U1438" s="36">
        <f>INDEX(U$80:U$93,$D1438)/$E1438</f>
        <v/>
      </c>
      <c r="V1438" s="36">
        <f>INDEX(V$80:V$93,$D1438)/$E1438</f>
        <v/>
      </c>
      <c r="W1438" s="36">
        <f>INDEX(W$80:W$93,$D1438)/$E1438</f>
        <v/>
      </c>
      <c r="X1438" s="36">
        <f>INDEX(X$80:X$93,$D1438)/$E1438</f>
        <v/>
      </c>
      <c r="Y1438" s="36">
        <f>INDEX(Y$80:Y$93,$D1438)/$E1438</f>
        <v/>
      </c>
      <c r="Z1438" s="36">
        <f>INDEX(Z$80:Z$93,$D1438)/$E1438</f>
        <v/>
      </c>
      <c r="AA1438" s="36">
        <f>INDEX(AA$80:AA$93,$D1438)/$E1438</f>
        <v/>
      </c>
      <c r="AB1438" s="36">
        <f>INDEX(AB$80:AB$93,$D1438)/$E1438</f>
        <v/>
      </c>
      <c r="AC1438" s="36">
        <f>INDEX(AC$80:AC$93,$D1438)/$E1438</f>
        <v/>
      </c>
      <c r="AD1438" s="36">
        <f>INDEX(AD$80:AD$93,$D1438)/$E1438</f>
        <v/>
      </c>
      <c r="AF1438" s="11">
        <f>CodePrefix&amp;$A1438&amp;IF($C1438="","","."&amp;$C1438&amp;"."&amp;$B1438)&amp;INDEX(VarEnd,MATCH($A1438,VarKey,0))&amp;AF$5</f>
        <v/>
      </c>
      <c r="AG1438" s="37">
        <f>INDEX(AG$80:AG$93,$D1438)/$E1438</f>
        <v/>
      </c>
      <c r="AH1438" s="36">
        <f>INDEX(AH$80:AH$93,$D1438)/$E1438</f>
        <v/>
      </c>
      <c r="AI1438" s="36">
        <f>INDEX(AI$80:AI$93,$D1438)/$E1438</f>
        <v/>
      </c>
      <c r="AJ1438" s="36">
        <f>INDEX(AJ$80:AJ$93,$D1438)/$E1438</f>
        <v/>
      </c>
      <c r="AK1438" s="36">
        <f>INDEX(AK$80:AK$93,$D1438)/$E1438</f>
        <v/>
      </c>
      <c r="AL1438" s="36">
        <f>INDEX(AL$80:AL$93,$D1438)/$E1438</f>
        <v/>
      </c>
      <c r="AM1438" s="36">
        <f>INDEX(AM$80:AM$93,$D1438)/$E1438</f>
        <v/>
      </c>
      <c r="AN1438" s="36">
        <f>INDEX(AN$80:AN$93,$D1438)/$E1438</f>
        <v/>
      </c>
      <c r="AO1438" s="36">
        <f>INDEX(AO$80:AO$93,$D1438)/$E1438</f>
        <v/>
      </c>
      <c r="AP1438" s="36">
        <f>INDEX(AP$80:AP$93,$D1438)/$E1438</f>
        <v/>
      </c>
      <c r="AQ1438" s="36">
        <f>INDEX(AQ$80:AQ$93,$D1438)/$E1438</f>
        <v/>
      </c>
      <c r="AR1438" s="36">
        <f>INDEX(AR$80:AR$93,$D1438)/$E1438</f>
        <v/>
      </c>
      <c r="AS1438" s="36">
        <f>INDEX(AS$80:AS$93,$D1438)/$E1438</f>
        <v/>
      </c>
      <c r="AT1438" s="36">
        <f>INDEX(AT$80:AT$93,$D1438)/$E1438</f>
        <v/>
      </c>
      <c r="AU1438" s="36">
        <f>INDEX(AU$80:AU$93,$D1438)/$E1438</f>
        <v/>
      </c>
      <c r="AV1438" s="36">
        <f>INDEX(AV$80:AV$93,$D1438)/$E1438</f>
        <v/>
      </c>
      <c r="AW1438" s="36">
        <f>INDEX(AW$80:AW$93,$D1438)/$E1438</f>
        <v/>
      </c>
      <c r="AX1438" s="36">
        <f>INDEX(AX$80:AX$93,$D1438)/$E1438</f>
        <v/>
      </c>
      <c r="AY1438" s="36">
        <f>INDEX(AY$80:AY$93,$D1438)/$E1438</f>
        <v/>
      </c>
    </row>
    <row r="1439" hidden="1" outlineLevel="2">
      <c r="A1439" s="14" t="inlineStr">
        <is>
          <t>ntx</t>
        </is>
      </c>
      <c r="B1439" s="14" t="inlineStr">
        <is>
          <t>gso</t>
        </is>
      </c>
      <c r="C1439" s="14" t="inlineStr">
        <is>
          <t>foo</t>
        </is>
      </c>
      <c r="D1439" s="36">
        <f>INDEX(Inputs!$N$5:$N$132,MATCH($B1439&amp;"|"&amp;$C1439,Inputs!$A$5:$A$132,0))</f>
        <v/>
      </c>
      <c r="E1439" s="36">
        <f>INDEX(Inputs!$K$5:$K$132,MATCH($B1439&amp;"|"&amp;$C1439,Inputs!$A$5:$A$132,0))</f>
        <v/>
      </c>
      <c r="F1439" s="35" t="n"/>
      <c r="G1439" s="35" t="n"/>
      <c r="H1439" s="14">
        <f>INDEX(VarLab,MATCH($A1439,VarKey,0))&amp;INDEX(MemLab,MATCH($C1439&amp;"|"&amp;$B1439,MemKey,0))</f>
        <v/>
      </c>
      <c r="I1439" s="14">
        <f>INDEX(VarUnit,MATCH($A1439,VarKey,0))</f>
        <v/>
      </c>
      <c r="J1439" s="14">
        <f>INDEX(VarSrc,MATCH($A1439,VarKey,0))</f>
        <v/>
      </c>
      <c r="K1439" s="11">
        <f>CodePrefix&amp;$A1439&amp;IF($C1439="","","."&amp;$C1439&amp;"."&amp;$B1439)&amp;INDEX(VarEnd,MATCH($A1439,VarKey,0))&amp;K$5</f>
        <v/>
      </c>
      <c r="L1439" s="37">
        <f>INDEX(L$80:L$93,$D1439)/$E1439</f>
        <v/>
      </c>
      <c r="M1439" s="36">
        <f>INDEX(M$80:M$93,$D1439)/$E1439</f>
        <v/>
      </c>
      <c r="N1439" s="36">
        <f>INDEX(N$80:N$93,$D1439)/$E1439</f>
        <v/>
      </c>
      <c r="O1439" s="36">
        <f>INDEX(O$80:O$93,$D1439)/$E1439</f>
        <v/>
      </c>
      <c r="P1439" s="36">
        <f>INDEX(P$80:P$93,$D1439)/$E1439</f>
        <v/>
      </c>
      <c r="Q1439" s="36">
        <f>INDEX(Q$80:Q$93,$D1439)/$E1439</f>
        <v/>
      </c>
      <c r="R1439" s="36">
        <f>INDEX(R$80:R$93,$D1439)/$E1439</f>
        <v/>
      </c>
      <c r="S1439" s="36">
        <f>INDEX(S$80:S$93,$D1439)/$E1439</f>
        <v/>
      </c>
      <c r="T1439" s="36">
        <f>INDEX(T$80:T$93,$D1439)/$E1439</f>
        <v/>
      </c>
      <c r="U1439" s="36">
        <f>INDEX(U$80:U$93,$D1439)/$E1439</f>
        <v/>
      </c>
      <c r="V1439" s="36">
        <f>INDEX(V$80:V$93,$D1439)/$E1439</f>
        <v/>
      </c>
      <c r="W1439" s="36">
        <f>INDEX(W$80:W$93,$D1439)/$E1439</f>
        <v/>
      </c>
      <c r="X1439" s="36">
        <f>INDEX(X$80:X$93,$D1439)/$E1439</f>
        <v/>
      </c>
      <c r="Y1439" s="36">
        <f>INDEX(Y$80:Y$93,$D1439)/$E1439</f>
        <v/>
      </c>
      <c r="Z1439" s="36">
        <f>INDEX(Z$80:Z$93,$D1439)/$E1439</f>
        <v/>
      </c>
      <c r="AA1439" s="36">
        <f>INDEX(AA$80:AA$93,$D1439)/$E1439</f>
        <v/>
      </c>
      <c r="AB1439" s="36">
        <f>INDEX(AB$80:AB$93,$D1439)/$E1439</f>
        <v/>
      </c>
      <c r="AC1439" s="36">
        <f>INDEX(AC$80:AC$93,$D1439)/$E1439</f>
        <v/>
      </c>
      <c r="AD1439" s="36">
        <f>INDEX(AD$80:AD$93,$D1439)/$E1439</f>
        <v/>
      </c>
      <c r="AF1439" s="11">
        <f>CodePrefix&amp;$A1439&amp;IF($C1439="","","."&amp;$C1439&amp;"."&amp;$B1439)&amp;INDEX(VarEnd,MATCH($A1439,VarKey,0))&amp;AF$5</f>
        <v/>
      </c>
      <c r="AG1439" s="37">
        <f>INDEX(AG$80:AG$93,$D1439)/$E1439</f>
        <v/>
      </c>
      <c r="AH1439" s="36">
        <f>INDEX(AH$80:AH$93,$D1439)/$E1439</f>
        <v/>
      </c>
      <c r="AI1439" s="36">
        <f>INDEX(AI$80:AI$93,$D1439)/$E1439</f>
        <v/>
      </c>
      <c r="AJ1439" s="36">
        <f>INDEX(AJ$80:AJ$93,$D1439)/$E1439</f>
        <v/>
      </c>
      <c r="AK1439" s="36">
        <f>INDEX(AK$80:AK$93,$D1439)/$E1439</f>
        <v/>
      </c>
      <c r="AL1439" s="36">
        <f>INDEX(AL$80:AL$93,$D1439)/$E1439</f>
        <v/>
      </c>
      <c r="AM1439" s="36">
        <f>INDEX(AM$80:AM$93,$D1439)/$E1439</f>
        <v/>
      </c>
      <c r="AN1439" s="36">
        <f>INDEX(AN$80:AN$93,$D1439)/$E1439</f>
        <v/>
      </c>
      <c r="AO1439" s="36">
        <f>INDEX(AO$80:AO$93,$D1439)/$E1439</f>
        <v/>
      </c>
      <c r="AP1439" s="36">
        <f>INDEX(AP$80:AP$93,$D1439)/$E1439</f>
        <v/>
      </c>
      <c r="AQ1439" s="36">
        <f>INDEX(AQ$80:AQ$93,$D1439)/$E1439</f>
        <v/>
      </c>
      <c r="AR1439" s="36">
        <f>INDEX(AR$80:AR$93,$D1439)/$E1439</f>
        <v/>
      </c>
      <c r="AS1439" s="36">
        <f>INDEX(AS$80:AS$93,$D1439)/$E1439</f>
        <v/>
      </c>
      <c r="AT1439" s="36">
        <f>INDEX(AT$80:AT$93,$D1439)/$E1439</f>
        <v/>
      </c>
      <c r="AU1439" s="36">
        <f>INDEX(AU$80:AU$93,$D1439)/$E1439</f>
        <v/>
      </c>
      <c r="AV1439" s="36">
        <f>INDEX(AV$80:AV$93,$D1439)/$E1439</f>
        <v/>
      </c>
      <c r="AW1439" s="36">
        <f>INDEX(AW$80:AW$93,$D1439)/$E1439</f>
        <v/>
      </c>
      <c r="AX1439" s="36">
        <f>INDEX(AX$80:AX$93,$D1439)/$E1439</f>
        <v/>
      </c>
      <c r="AY1439" s="36">
        <f>INDEX(AY$80:AY$93,$D1439)/$E1439</f>
        <v/>
      </c>
    </row>
    <row r="1440" hidden="1" outlineLevel="2">
      <c r="A1440" s="14" t="inlineStr">
        <is>
          <t>ntx</t>
        </is>
      </c>
      <c r="B1440" s="14" t="inlineStr">
        <is>
          <t>die</t>
        </is>
      </c>
      <c r="C1440" s="14" t="inlineStr">
        <is>
          <t>foo</t>
        </is>
      </c>
      <c r="D1440" s="36">
        <f>INDEX(Inputs!$N$5:$N$132,MATCH($B1440&amp;"|"&amp;$C1440,Inputs!$A$5:$A$132,0))</f>
        <v/>
      </c>
      <c r="E1440" s="36">
        <f>INDEX(Inputs!$K$5:$K$132,MATCH($B1440&amp;"|"&amp;$C1440,Inputs!$A$5:$A$132,0))</f>
        <v/>
      </c>
      <c r="F1440" s="35" t="n"/>
      <c r="G1440" s="35" t="n"/>
      <c r="H1440" s="14">
        <f>INDEX(VarLab,MATCH($A1440,VarKey,0))&amp;INDEX(MemLab,MATCH($C1440&amp;"|"&amp;$B1440,MemKey,0))</f>
        <v/>
      </c>
      <c r="I1440" s="14">
        <f>INDEX(VarUnit,MATCH($A1440,VarKey,0))</f>
        <v/>
      </c>
      <c r="J1440" s="14">
        <f>INDEX(VarSrc,MATCH($A1440,VarKey,0))</f>
        <v/>
      </c>
      <c r="K1440" s="11">
        <f>CodePrefix&amp;$A1440&amp;IF($C1440="","","."&amp;$C1440&amp;"."&amp;$B1440)&amp;INDEX(VarEnd,MATCH($A1440,VarKey,0))&amp;K$5</f>
        <v/>
      </c>
      <c r="L1440" s="37">
        <f>INDEX(L$80:L$93,$D1440)/$E1440</f>
        <v/>
      </c>
      <c r="M1440" s="36">
        <f>INDEX(M$80:M$93,$D1440)/$E1440</f>
        <v/>
      </c>
      <c r="N1440" s="36">
        <f>INDEX(N$80:N$93,$D1440)/$E1440</f>
        <v/>
      </c>
      <c r="O1440" s="36">
        <f>INDEX(O$80:O$93,$D1440)/$E1440</f>
        <v/>
      </c>
      <c r="P1440" s="36">
        <f>INDEX(P$80:P$93,$D1440)/$E1440</f>
        <v/>
      </c>
      <c r="Q1440" s="36">
        <f>INDEX(Q$80:Q$93,$D1440)/$E1440</f>
        <v/>
      </c>
      <c r="R1440" s="36">
        <f>INDEX(R$80:R$93,$D1440)/$E1440</f>
        <v/>
      </c>
      <c r="S1440" s="36">
        <f>INDEX(S$80:S$93,$D1440)/$E1440</f>
        <v/>
      </c>
      <c r="T1440" s="36">
        <f>INDEX(T$80:T$93,$D1440)/$E1440</f>
        <v/>
      </c>
      <c r="U1440" s="36">
        <f>INDEX(U$80:U$93,$D1440)/$E1440</f>
        <v/>
      </c>
      <c r="V1440" s="36">
        <f>INDEX(V$80:V$93,$D1440)/$E1440</f>
        <v/>
      </c>
      <c r="W1440" s="36">
        <f>INDEX(W$80:W$93,$D1440)/$E1440</f>
        <v/>
      </c>
      <c r="X1440" s="36">
        <f>INDEX(X$80:X$93,$D1440)/$E1440</f>
        <v/>
      </c>
      <c r="Y1440" s="36">
        <f>INDEX(Y$80:Y$93,$D1440)/$E1440</f>
        <v/>
      </c>
      <c r="Z1440" s="36">
        <f>INDEX(Z$80:Z$93,$D1440)/$E1440</f>
        <v/>
      </c>
      <c r="AA1440" s="36">
        <f>INDEX(AA$80:AA$93,$D1440)/$E1440</f>
        <v/>
      </c>
      <c r="AB1440" s="36">
        <f>INDEX(AB$80:AB$93,$D1440)/$E1440</f>
        <v/>
      </c>
      <c r="AC1440" s="36">
        <f>INDEX(AC$80:AC$93,$D1440)/$E1440</f>
        <v/>
      </c>
      <c r="AD1440" s="36">
        <f>INDEX(AD$80:AD$93,$D1440)/$E1440</f>
        <v/>
      </c>
      <c r="AF1440" s="11">
        <f>CodePrefix&amp;$A1440&amp;IF($C1440="","","."&amp;$C1440&amp;"."&amp;$B1440)&amp;INDEX(VarEnd,MATCH($A1440,VarKey,0))&amp;AF$5</f>
        <v/>
      </c>
      <c r="AG1440" s="37">
        <f>INDEX(AG$80:AG$93,$D1440)/$E1440</f>
        <v/>
      </c>
      <c r="AH1440" s="36">
        <f>INDEX(AH$80:AH$93,$D1440)/$E1440</f>
        <v/>
      </c>
      <c r="AI1440" s="36">
        <f>INDEX(AI$80:AI$93,$D1440)/$E1440</f>
        <v/>
      </c>
      <c r="AJ1440" s="36">
        <f>INDEX(AJ$80:AJ$93,$D1440)/$E1440</f>
        <v/>
      </c>
      <c r="AK1440" s="36">
        <f>INDEX(AK$80:AK$93,$D1440)/$E1440</f>
        <v/>
      </c>
      <c r="AL1440" s="36">
        <f>INDEX(AL$80:AL$93,$D1440)/$E1440</f>
        <v/>
      </c>
      <c r="AM1440" s="36">
        <f>INDEX(AM$80:AM$93,$D1440)/$E1440</f>
        <v/>
      </c>
      <c r="AN1440" s="36">
        <f>INDEX(AN$80:AN$93,$D1440)/$E1440</f>
        <v/>
      </c>
      <c r="AO1440" s="36">
        <f>INDEX(AO$80:AO$93,$D1440)/$E1440</f>
        <v/>
      </c>
      <c r="AP1440" s="36">
        <f>INDEX(AP$80:AP$93,$D1440)/$E1440</f>
        <v/>
      </c>
      <c r="AQ1440" s="36">
        <f>INDEX(AQ$80:AQ$93,$D1440)/$E1440</f>
        <v/>
      </c>
      <c r="AR1440" s="36">
        <f>INDEX(AR$80:AR$93,$D1440)/$E1440</f>
        <v/>
      </c>
      <c r="AS1440" s="36">
        <f>INDEX(AS$80:AS$93,$D1440)/$E1440</f>
        <v/>
      </c>
      <c r="AT1440" s="36">
        <f>INDEX(AT$80:AT$93,$D1440)/$E1440</f>
        <v/>
      </c>
      <c r="AU1440" s="36">
        <f>INDEX(AU$80:AU$93,$D1440)/$E1440</f>
        <v/>
      </c>
      <c r="AV1440" s="36">
        <f>INDEX(AV$80:AV$93,$D1440)/$E1440</f>
        <v/>
      </c>
      <c r="AW1440" s="36">
        <f>INDEX(AW$80:AW$93,$D1440)/$E1440</f>
        <v/>
      </c>
      <c r="AX1440" s="36">
        <f>INDEX(AX$80:AX$93,$D1440)/$E1440</f>
        <v/>
      </c>
      <c r="AY1440" s="36">
        <f>INDEX(AY$80:AY$93,$D1440)/$E1440</f>
        <v/>
      </c>
    </row>
    <row r="1441" hidden="1" outlineLevel="2">
      <c r="A1441" s="14" t="inlineStr">
        <is>
          <t>ntx</t>
        </is>
      </c>
      <c r="B1441" s="14" t="inlineStr">
        <is>
          <t>lpg</t>
        </is>
      </c>
      <c r="C1441" s="14" t="inlineStr">
        <is>
          <t>foo</t>
        </is>
      </c>
      <c r="D1441" s="36">
        <f>INDEX(Inputs!$N$5:$N$132,MATCH($B1441&amp;"|"&amp;$C1441,Inputs!$A$5:$A$132,0))</f>
        <v/>
      </c>
      <c r="E1441" s="36">
        <f>INDEX(Inputs!$K$5:$K$132,MATCH($B1441&amp;"|"&amp;$C1441,Inputs!$A$5:$A$132,0))</f>
        <v/>
      </c>
      <c r="F1441" s="35" t="n"/>
      <c r="G1441" s="35" t="n"/>
      <c r="H1441" s="14">
        <f>INDEX(VarLab,MATCH($A1441,VarKey,0))&amp;INDEX(MemLab,MATCH($C1441&amp;"|"&amp;$B1441,MemKey,0))</f>
        <v/>
      </c>
      <c r="I1441" s="14">
        <f>INDEX(VarUnit,MATCH($A1441,VarKey,0))</f>
        <v/>
      </c>
      <c r="J1441" s="14">
        <f>INDEX(VarSrc,MATCH($A1441,VarKey,0))</f>
        <v/>
      </c>
      <c r="K1441" s="11">
        <f>CodePrefix&amp;$A1441&amp;IF($C1441="","","."&amp;$C1441&amp;"."&amp;$B1441)&amp;INDEX(VarEnd,MATCH($A1441,VarKey,0))&amp;K$5</f>
        <v/>
      </c>
      <c r="L1441" s="37">
        <f>INDEX(L$80:L$93,$D1441)/$E1441</f>
        <v/>
      </c>
      <c r="M1441" s="36">
        <f>INDEX(M$80:M$93,$D1441)/$E1441</f>
        <v/>
      </c>
      <c r="N1441" s="36">
        <f>INDEX(N$80:N$93,$D1441)/$E1441</f>
        <v/>
      </c>
      <c r="O1441" s="36">
        <f>INDEX(O$80:O$93,$D1441)/$E1441</f>
        <v/>
      </c>
      <c r="P1441" s="36">
        <f>INDEX(P$80:P$93,$D1441)/$E1441</f>
        <v/>
      </c>
      <c r="Q1441" s="36">
        <f>INDEX(Q$80:Q$93,$D1441)/$E1441</f>
        <v/>
      </c>
      <c r="R1441" s="36">
        <f>INDEX(R$80:R$93,$D1441)/$E1441</f>
        <v/>
      </c>
      <c r="S1441" s="36">
        <f>INDEX(S$80:S$93,$D1441)/$E1441</f>
        <v/>
      </c>
      <c r="T1441" s="36">
        <f>INDEX(T$80:T$93,$D1441)/$E1441</f>
        <v/>
      </c>
      <c r="U1441" s="36">
        <f>INDEX(U$80:U$93,$D1441)/$E1441</f>
        <v/>
      </c>
      <c r="V1441" s="36">
        <f>INDEX(V$80:V$93,$D1441)/$E1441</f>
        <v/>
      </c>
      <c r="W1441" s="36">
        <f>INDEX(W$80:W$93,$D1441)/$E1441</f>
        <v/>
      </c>
      <c r="X1441" s="36">
        <f>INDEX(X$80:X$93,$D1441)/$E1441</f>
        <v/>
      </c>
      <c r="Y1441" s="36">
        <f>INDEX(Y$80:Y$93,$D1441)/$E1441</f>
        <v/>
      </c>
      <c r="Z1441" s="36">
        <f>INDEX(Z$80:Z$93,$D1441)/$E1441</f>
        <v/>
      </c>
      <c r="AA1441" s="36">
        <f>INDEX(AA$80:AA$93,$D1441)/$E1441</f>
        <v/>
      </c>
      <c r="AB1441" s="36">
        <f>INDEX(AB$80:AB$93,$D1441)/$E1441</f>
        <v/>
      </c>
      <c r="AC1441" s="36">
        <f>INDEX(AC$80:AC$93,$D1441)/$E1441</f>
        <v/>
      </c>
      <c r="AD1441" s="36">
        <f>INDEX(AD$80:AD$93,$D1441)/$E1441</f>
        <v/>
      </c>
      <c r="AF1441" s="11">
        <f>CodePrefix&amp;$A1441&amp;IF($C1441="","","."&amp;$C1441&amp;"."&amp;$B1441)&amp;INDEX(VarEnd,MATCH($A1441,VarKey,0))&amp;AF$5</f>
        <v/>
      </c>
      <c r="AG1441" s="37">
        <f>INDEX(AG$80:AG$93,$D1441)/$E1441</f>
        <v/>
      </c>
      <c r="AH1441" s="36">
        <f>INDEX(AH$80:AH$93,$D1441)/$E1441</f>
        <v/>
      </c>
      <c r="AI1441" s="36">
        <f>INDEX(AI$80:AI$93,$D1441)/$E1441</f>
        <v/>
      </c>
      <c r="AJ1441" s="36">
        <f>INDEX(AJ$80:AJ$93,$D1441)/$E1441</f>
        <v/>
      </c>
      <c r="AK1441" s="36">
        <f>INDEX(AK$80:AK$93,$D1441)/$E1441</f>
        <v/>
      </c>
      <c r="AL1441" s="36">
        <f>INDEX(AL$80:AL$93,$D1441)/$E1441</f>
        <v/>
      </c>
      <c r="AM1441" s="36">
        <f>INDEX(AM$80:AM$93,$D1441)/$E1441</f>
        <v/>
      </c>
      <c r="AN1441" s="36">
        <f>INDEX(AN$80:AN$93,$D1441)/$E1441</f>
        <v/>
      </c>
      <c r="AO1441" s="36">
        <f>INDEX(AO$80:AO$93,$D1441)/$E1441</f>
        <v/>
      </c>
      <c r="AP1441" s="36">
        <f>INDEX(AP$80:AP$93,$D1441)/$E1441</f>
        <v/>
      </c>
      <c r="AQ1441" s="36">
        <f>INDEX(AQ$80:AQ$93,$D1441)/$E1441</f>
        <v/>
      </c>
      <c r="AR1441" s="36">
        <f>INDEX(AR$80:AR$93,$D1441)/$E1441</f>
        <v/>
      </c>
      <c r="AS1441" s="36">
        <f>INDEX(AS$80:AS$93,$D1441)/$E1441</f>
        <v/>
      </c>
      <c r="AT1441" s="36">
        <f>INDEX(AT$80:AT$93,$D1441)/$E1441</f>
        <v/>
      </c>
      <c r="AU1441" s="36">
        <f>INDEX(AU$80:AU$93,$D1441)/$E1441</f>
        <v/>
      </c>
      <c r="AV1441" s="36">
        <f>INDEX(AV$80:AV$93,$D1441)/$E1441</f>
        <v/>
      </c>
      <c r="AW1441" s="36">
        <f>INDEX(AW$80:AW$93,$D1441)/$E1441</f>
        <v/>
      </c>
      <c r="AX1441" s="36">
        <f>INDEX(AX$80:AX$93,$D1441)/$E1441</f>
        <v/>
      </c>
      <c r="AY1441" s="36">
        <f>INDEX(AY$80:AY$93,$D1441)/$E1441</f>
        <v/>
      </c>
    </row>
    <row r="1442" hidden="1" outlineLevel="2">
      <c r="A1442" s="14" t="inlineStr">
        <is>
          <t>ntx</t>
        </is>
      </c>
      <c r="B1442" s="14" t="inlineStr">
        <is>
          <t>ker</t>
        </is>
      </c>
      <c r="C1442" s="14" t="inlineStr">
        <is>
          <t>foo</t>
        </is>
      </c>
      <c r="D1442" s="36">
        <f>INDEX(Inputs!$N$5:$N$132,MATCH($B1442&amp;"|"&amp;$C1442,Inputs!$A$5:$A$132,0))</f>
        <v/>
      </c>
      <c r="E1442" s="36">
        <f>INDEX(Inputs!$K$5:$K$132,MATCH($B1442&amp;"|"&amp;$C1442,Inputs!$A$5:$A$132,0))</f>
        <v/>
      </c>
      <c r="F1442" s="35" t="n"/>
      <c r="G1442" s="35" t="n"/>
      <c r="H1442" s="14">
        <f>INDEX(VarLab,MATCH($A1442,VarKey,0))&amp;INDEX(MemLab,MATCH($C1442&amp;"|"&amp;$B1442,MemKey,0))</f>
        <v/>
      </c>
      <c r="I1442" s="14">
        <f>INDEX(VarUnit,MATCH($A1442,VarKey,0))</f>
        <v/>
      </c>
      <c r="J1442" s="14">
        <f>INDEX(VarSrc,MATCH($A1442,VarKey,0))</f>
        <v/>
      </c>
      <c r="K1442" s="11">
        <f>CodePrefix&amp;$A1442&amp;IF($C1442="","","."&amp;$C1442&amp;"."&amp;$B1442)&amp;INDEX(VarEnd,MATCH($A1442,VarKey,0))&amp;K$5</f>
        <v/>
      </c>
      <c r="L1442" s="37">
        <f>INDEX(L$80:L$93,$D1442)/$E1442</f>
        <v/>
      </c>
      <c r="M1442" s="36">
        <f>INDEX(M$80:M$93,$D1442)/$E1442</f>
        <v/>
      </c>
      <c r="N1442" s="36">
        <f>INDEX(N$80:N$93,$D1442)/$E1442</f>
        <v/>
      </c>
      <c r="O1442" s="36">
        <f>INDEX(O$80:O$93,$D1442)/$E1442</f>
        <v/>
      </c>
      <c r="P1442" s="36">
        <f>INDEX(P$80:P$93,$D1442)/$E1442</f>
        <v/>
      </c>
      <c r="Q1442" s="36">
        <f>INDEX(Q$80:Q$93,$D1442)/$E1442</f>
        <v/>
      </c>
      <c r="R1442" s="36">
        <f>INDEX(R$80:R$93,$D1442)/$E1442</f>
        <v/>
      </c>
      <c r="S1442" s="36">
        <f>INDEX(S$80:S$93,$D1442)/$E1442</f>
        <v/>
      </c>
      <c r="T1442" s="36">
        <f>INDEX(T$80:T$93,$D1442)/$E1442</f>
        <v/>
      </c>
      <c r="U1442" s="36">
        <f>INDEX(U$80:U$93,$D1442)/$E1442</f>
        <v/>
      </c>
      <c r="V1442" s="36">
        <f>INDEX(V$80:V$93,$D1442)/$E1442</f>
        <v/>
      </c>
      <c r="W1442" s="36">
        <f>INDEX(W$80:W$93,$D1442)/$E1442</f>
        <v/>
      </c>
      <c r="X1442" s="36">
        <f>INDEX(X$80:X$93,$D1442)/$E1442</f>
        <v/>
      </c>
      <c r="Y1442" s="36">
        <f>INDEX(Y$80:Y$93,$D1442)/$E1442</f>
        <v/>
      </c>
      <c r="Z1442" s="36">
        <f>INDEX(Z$80:Z$93,$D1442)/$E1442</f>
        <v/>
      </c>
      <c r="AA1442" s="36">
        <f>INDEX(AA$80:AA$93,$D1442)/$E1442</f>
        <v/>
      </c>
      <c r="AB1442" s="36">
        <f>INDEX(AB$80:AB$93,$D1442)/$E1442</f>
        <v/>
      </c>
      <c r="AC1442" s="36">
        <f>INDEX(AC$80:AC$93,$D1442)/$E1442</f>
        <v/>
      </c>
      <c r="AD1442" s="36">
        <f>INDEX(AD$80:AD$93,$D1442)/$E1442</f>
        <v/>
      </c>
      <c r="AF1442" s="11">
        <f>CodePrefix&amp;$A1442&amp;IF($C1442="","","."&amp;$C1442&amp;"."&amp;$B1442)&amp;INDEX(VarEnd,MATCH($A1442,VarKey,0))&amp;AF$5</f>
        <v/>
      </c>
      <c r="AG1442" s="37">
        <f>INDEX(AG$80:AG$93,$D1442)/$E1442</f>
        <v/>
      </c>
      <c r="AH1442" s="36">
        <f>INDEX(AH$80:AH$93,$D1442)/$E1442</f>
        <v/>
      </c>
      <c r="AI1442" s="36">
        <f>INDEX(AI$80:AI$93,$D1442)/$E1442</f>
        <v/>
      </c>
      <c r="AJ1442" s="36">
        <f>INDEX(AJ$80:AJ$93,$D1442)/$E1442</f>
        <v/>
      </c>
      <c r="AK1442" s="36">
        <f>INDEX(AK$80:AK$93,$D1442)/$E1442</f>
        <v/>
      </c>
      <c r="AL1442" s="36">
        <f>INDEX(AL$80:AL$93,$D1442)/$E1442</f>
        <v/>
      </c>
      <c r="AM1442" s="36">
        <f>INDEX(AM$80:AM$93,$D1442)/$E1442</f>
        <v/>
      </c>
      <c r="AN1442" s="36">
        <f>INDEX(AN$80:AN$93,$D1442)/$E1442</f>
        <v/>
      </c>
      <c r="AO1442" s="36">
        <f>INDEX(AO$80:AO$93,$D1442)/$E1442</f>
        <v/>
      </c>
      <c r="AP1442" s="36">
        <f>INDEX(AP$80:AP$93,$D1442)/$E1442</f>
        <v/>
      </c>
      <c r="AQ1442" s="36">
        <f>INDEX(AQ$80:AQ$93,$D1442)/$E1442</f>
        <v/>
      </c>
      <c r="AR1442" s="36">
        <f>INDEX(AR$80:AR$93,$D1442)/$E1442</f>
        <v/>
      </c>
      <c r="AS1442" s="36">
        <f>INDEX(AS$80:AS$93,$D1442)/$E1442</f>
        <v/>
      </c>
      <c r="AT1442" s="36">
        <f>INDEX(AT$80:AT$93,$D1442)/$E1442</f>
        <v/>
      </c>
      <c r="AU1442" s="36">
        <f>INDEX(AU$80:AU$93,$D1442)/$E1442</f>
        <v/>
      </c>
      <c r="AV1442" s="36">
        <f>INDEX(AV$80:AV$93,$D1442)/$E1442</f>
        <v/>
      </c>
      <c r="AW1442" s="36">
        <f>INDEX(AW$80:AW$93,$D1442)/$E1442</f>
        <v/>
      </c>
      <c r="AX1442" s="36">
        <f>INDEX(AX$80:AX$93,$D1442)/$E1442</f>
        <v/>
      </c>
      <c r="AY1442" s="36">
        <f>INDEX(AY$80:AY$93,$D1442)/$E1442</f>
        <v/>
      </c>
    </row>
    <row r="1443" hidden="1" outlineLevel="2">
      <c r="A1443" s="14" t="inlineStr">
        <is>
          <t>ntx</t>
        </is>
      </c>
      <c r="B1443" s="14" t="inlineStr">
        <is>
          <t>oop</t>
        </is>
      </c>
      <c r="C1443" s="14" t="inlineStr">
        <is>
          <t>foo</t>
        </is>
      </c>
      <c r="D1443" s="36">
        <f>INDEX(Inputs!$N$5:$N$132,MATCH($B1443&amp;"|"&amp;$C1443,Inputs!$A$5:$A$132,0))</f>
        <v/>
      </c>
      <c r="E1443" s="36">
        <f>INDEX(Inputs!$K$5:$K$132,MATCH($B1443&amp;"|"&amp;$C1443,Inputs!$A$5:$A$132,0))</f>
        <v/>
      </c>
      <c r="F1443" s="35" t="n"/>
      <c r="G1443" s="35" t="n"/>
      <c r="H1443" s="14">
        <f>INDEX(VarLab,MATCH($A1443,VarKey,0))&amp;INDEX(MemLab,MATCH($C1443&amp;"|"&amp;$B1443,MemKey,0))</f>
        <v/>
      </c>
      <c r="I1443" s="14">
        <f>INDEX(VarUnit,MATCH($A1443,VarKey,0))</f>
        <v/>
      </c>
      <c r="J1443" s="14">
        <f>INDEX(VarSrc,MATCH($A1443,VarKey,0))</f>
        <v/>
      </c>
      <c r="K1443" s="11">
        <f>CodePrefix&amp;$A1443&amp;IF($C1443="","","."&amp;$C1443&amp;"."&amp;$B1443)&amp;INDEX(VarEnd,MATCH($A1443,VarKey,0))&amp;K$5</f>
        <v/>
      </c>
      <c r="L1443" s="37">
        <f>INDEX(L$80:L$93,$D1443)/$E1443</f>
        <v/>
      </c>
      <c r="M1443" s="36">
        <f>INDEX(M$80:M$93,$D1443)/$E1443</f>
        <v/>
      </c>
      <c r="N1443" s="36">
        <f>INDEX(N$80:N$93,$D1443)/$E1443</f>
        <v/>
      </c>
      <c r="O1443" s="36">
        <f>INDEX(O$80:O$93,$D1443)/$E1443</f>
        <v/>
      </c>
      <c r="P1443" s="36">
        <f>INDEX(P$80:P$93,$D1443)/$E1443</f>
        <v/>
      </c>
      <c r="Q1443" s="36">
        <f>INDEX(Q$80:Q$93,$D1443)/$E1443</f>
        <v/>
      </c>
      <c r="R1443" s="36">
        <f>INDEX(R$80:R$93,$D1443)/$E1443</f>
        <v/>
      </c>
      <c r="S1443" s="36">
        <f>INDEX(S$80:S$93,$D1443)/$E1443</f>
        <v/>
      </c>
      <c r="T1443" s="36">
        <f>INDEX(T$80:T$93,$D1443)/$E1443</f>
        <v/>
      </c>
      <c r="U1443" s="36">
        <f>INDEX(U$80:U$93,$D1443)/$E1443</f>
        <v/>
      </c>
      <c r="V1443" s="36">
        <f>INDEX(V$80:V$93,$D1443)/$E1443</f>
        <v/>
      </c>
      <c r="W1443" s="36">
        <f>INDEX(W$80:W$93,$D1443)/$E1443</f>
        <v/>
      </c>
      <c r="X1443" s="36">
        <f>INDEX(X$80:X$93,$D1443)/$E1443</f>
        <v/>
      </c>
      <c r="Y1443" s="36">
        <f>INDEX(Y$80:Y$93,$D1443)/$E1443</f>
        <v/>
      </c>
      <c r="Z1443" s="36">
        <f>INDEX(Z$80:Z$93,$D1443)/$E1443</f>
        <v/>
      </c>
      <c r="AA1443" s="36">
        <f>INDEX(AA$80:AA$93,$D1443)/$E1443</f>
        <v/>
      </c>
      <c r="AB1443" s="36">
        <f>INDEX(AB$80:AB$93,$D1443)/$E1443</f>
        <v/>
      </c>
      <c r="AC1443" s="36">
        <f>INDEX(AC$80:AC$93,$D1443)/$E1443</f>
        <v/>
      </c>
      <c r="AD1443" s="36">
        <f>INDEX(AD$80:AD$93,$D1443)/$E1443</f>
        <v/>
      </c>
      <c r="AF1443" s="11">
        <f>CodePrefix&amp;$A1443&amp;IF($C1443="","","."&amp;$C1443&amp;"."&amp;$B1443)&amp;INDEX(VarEnd,MATCH($A1443,VarKey,0))&amp;AF$5</f>
        <v/>
      </c>
      <c r="AG1443" s="37">
        <f>INDEX(AG$80:AG$93,$D1443)/$E1443</f>
        <v/>
      </c>
      <c r="AH1443" s="36">
        <f>INDEX(AH$80:AH$93,$D1443)/$E1443</f>
        <v/>
      </c>
      <c r="AI1443" s="36">
        <f>INDEX(AI$80:AI$93,$D1443)/$E1443</f>
        <v/>
      </c>
      <c r="AJ1443" s="36">
        <f>INDEX(AJ$80:AJ$93,$D1443)/$E1443</f>
        <v/>
      </c>
      <c r="AK1443" s="36">
        <f>INDEX(AK$80:AK$93,$D1443)/$E1443</f>
        <v/>
      </c>
      <c r="AL1443" s="36">
        <f>INDEX(AL$80:AL$93,$D1443)/$E1443</f>
        <v/>
      </c>
      <c r="AM1443" s="36">
        <f>INDEX(AM$80:AM$93,$D1443)/$E1443</f>
        <v/>
      </c>
      <c r="AN1443" s="36">
        <f>INDEX(AN$80:AN$93,$D1443)/$E1443</f>
        <v/>
      </c>
      <c r="AO1443" s="36">
        <f>INDEX(AO$80:AO$93,$D1443)/$E1443</f>
        <v/>
      </c>
      <c r="AP1443" s="36">
        <f>INDEX(AP$80:AP$93,$D1443)/$E1443</f>
        <v/>
      </c>
      <c r="AQ1443" s="36">
        <f>INDEX(AQ$80:AQ$93,$D1443)/$E1443</f>
        <v/>
      </c>
      <c r="AR1443" s="36">
        <f>INDEX(AR$80:AR$93,$D1443)/$E1443</f>
        <v/>
      </c>
      <c r="AS1443" s="36">
        <f>INDEX(AS$80:AS$93,$D1443)/$E1443</f>
        <v/>
      </c>
      <c r="AT1443" s="36">
        <f>INDEX(AT$80:AT$93,$D1443)/$E1443</f>
        <v/>
      </c>
      <c r="AU1443" s="36">
        <f>INDEX(AU$80:AU$93,$D1443)/$E1443</f>
        <v/>
      </c>
      <c r="AV1443" s="36">
        <f>INDEX(AV$80:AV$93,$D1443)/$E1443</f>
        <v/>
      </c>
      <c r="AW1443" s="36">
        <f>INDEX(AW$80:AW$93,$D1443)/$E1443</f>
        <v/>
      </c>
      <c r="AX1443" s="36">
        <f>INDEX(AX$80:AX$93,$D1443)/$E1443</f>
        <v/>
      </c>
      <c r="AY1443" s="36">
        <f>INDEX(AY$80:AY$93,$D1443)/$E1443</f>
        <v/>
      </c>
    </row>
    <row r="1444" hidden="1" outlineLevel="2">
      <c r="A1444" s="14" t="inlineStr">
        <is>
          <t>ntx</t>
        </is>
      </c>
      <c r="B1444" s="14" t="inlineStr">
        <is>
          <t>bio</t>
        </is>
      </c>
      <c r="C1444" s="14" t="inlineStr">
        <is>
          <t>foo</t>
        </is>
      </c>
      <c r="D1444" s="36">
        <f>INDEX(Inputs!$N$5:$N$132,MATCH($B1444&amp;"|"&amp;$C1444,Inputs!$A$5:$A$132,0))</f>
        <v/>
      </c>
      <c r="E1444" s="36">
        <f>INDEX(Inputs!$K$5:$K$132,MATCH($B1444&amp;"|"&amp;$C1444,Inputs!$A$5:$A$132,0))</f>
        <v/>
      </c>
      <c r="F1444" s="35" t="n"/>
      <c r="G1444" s="35" t="n"/>
      <c r="H1444" s="14">
        <f>INDEX(VarLab,MATCH($A1444,VarKey,0))&amp;INDEX(MemLab,MATCH($C1444&amp;"|"&amp;$B1444,MemKey,0))</f>
        <v/>
      </c>
      <c r="I1444" s="14">
        <f>INDEX(VarUnit,MATCH($A1444,VarKey,0))</f>
        <v/>
      </c>
      <c r="J1444" s="14">
        <f>INDEX(VarSrc,MATCH($A1444,VarKey,0))</f>
        <v/>
      </c>
      <c r="K1444" s="11">
        <f>CodePrefix&amp;$A1444&amp;IF($C1444="","","."&amp;$C1444&amp;"."&amp;$B1444)&amp;INDEX(VarEnd,MATCH($A1444,VarKey,0))&amp;K$5</f>
        <v/>
      </c>
      <c r="L1444" s="37">
        <f>INDEX(L$80:L$93,$D1444)/$E1444</f>
        <v/>
      </c>
      <c r="M1444" s="36">
        <f>INDEX(M$80:M$93,$D1444)/$E1444</f>
        <v/>
      </c>
      <c r="N1444" s="36">
        <f>INDEX(N$80:N$93,$D1444)/$E1444</f>
        <v/>
      </c>
      <c r="O1444" s="36">
        <f>INDEX(O$80:O$93,$D1444)/$E1444</f>
        <v/>
      </c>
      <c r="P1444" s="36">
        <f>INDEX(P$80:P$93,$D1444)/$E1444</f>
        <v/>
      </c>
      <c r="Q1444" s="36">
        <f>INDEX(Q$80:Q$93,$D1444)/$E1444</f>
        <v/>
      </c>
      <c r="R1444" s="36">
        <f>INDEX(R$80:R$93,$D1444)/$E1444</f>
        <v/>
      </c>
      <c r="S1444" s="36">
        <f>INDEX(S$80:S$93,$D1444)/$E1444</f>
        <v/>
      </c>
      <c r="T1444" s="36">
        <f>INDEX(T$80:T$93,$D1444)/$E1444</f>
        <v/>
      </c>
      <c r="U1444" s="36">
        <f>INDEX(U$80:U$93,$D1444)/$E1444</f>
        <v/>
      </c>
      <c r="V1444" s="36">
        <f>INDEX(V$80:V$93,$D1444)/$E1444</f>
        <v/>
      </c>
      <c r="W1444" s="36">
        <f>INDEX(W$80:W$93,$D1444)/$E1444</f>
        <v/>
      </c>
      <c r="X1444" s="36">
        <f>INDEX(X$80:X$93,$D1444)/$E1444</f>
        <v/>
      </c>
      <c r="Y1444" s="36">
        <f>INDEX(Y$80:Y$93,$D1444)/$E1444</f>
        <v/>
      </c>
      <c r="Z1444" s="36">
        <f>INDEX(Z$80:Z$93,$D1444)/$E1444</f>
        <v/>
      </c>
      <c r="AA1444" s="36">
        <f>INDEX(AA$80:AA$93,$D1444)/$E1444</f>
        <v/>
      </c>
      <c r="AB1444" s="36">
        <f>INDEX(AB$80:AB$93,$D1444)/$E1444</f>
        <v/>
      </c>
      <c r="AC1444" s="36">
        <f>INDEX(AC$80:AC$93,$D1444)/$E1444</f>
        <v/>
      </c>
      <c r="AD1444" s="36">
        <f>INDEX(AD$80:AD$93,$D1444)/$E1444</f>
        <v/>
      </c>
      <c r="AF1444" s="11">
        <f>CodePrefix&amp;$A1444&amp;IF($C1444="","","."&amp;$C1444&amp;"."&amp;$B1444)&amp;INDEX(VarEnd,MATCH($A1444,VarKey,0))&amp;AF$5</f>
        <v/>
      </c>
      <c r="AG1444" s="37">
        <f>INDEX(AG$80:AG$93,$D1444)/$E1444</f>
        <v/>
      </c>
      <c r="AH1444" s="36">
        <f>INDEX(AH$80:AH$93,$D1444)/$E1444</f>
        <v/>
      </c>
      <c r="AI1444" s="36">
        <f>INDEX(AI$80:AI$93,$D1444)/$E1444</f>
        <v/>
      </c>
      <c r="AJ1444" s="36">
        <f>INDEX(AJ$80:AJ$93,$D1444)/$E1444</f>
        <v/>
      </c>
      <c r="AK1444" s="36">
        <f>INDEX(AK$80:AK$93,$D1444)/$E1444</f>
        <v/>
      </c>
      <c r="AL1444" s="36">
        <f>INDEX(AL$80:AL$93,$D1444)/$E1444</f>
        <v/>
      </c>
      <c r="AM1444" s="36">
        <f>INDEX(AM$80:AM$93,$D1444)/$E1444</f>
        <v/>
      </c>
      <c r="AN1444" s="36">
        <f>INDEX(AN$80:AN$93,$D1444)/$E1444</f>
        <v/>
      </c>
      <c r="AO1444" s="36">
        <f>INDEX(AO$80:AO$93,$D1444)/$E1444</f>
        <v/>
      </c>
      <c r="AP1444" s="36">
        <f>INDEX(AP$80:AP$93,$D1444)/$E1444</f>
        <v/>
      </c>
      <c r="AQ1444" s="36">
        <f>INDEX(AQ$80:AQ$93,$D1444)/$E1444</f>
        <v/>
      </c>
      <c r="AR1444" s="36">
        <f>INDEX(AR$80:AR$93,$D1444)/$E1444</f>
        <v/>
      </c>
      <c r="AS1444" s="36">
        <f>INDEX(AS$80:AS$93,$D1444)/$E1444</f>
        <v/>
      </c>
      <c r="AT1444" s="36">
        <f>INDEX(AT$80:AT$93,$D1444)/$E1444</f>
        <v/>
      </c>
      <c r="AU1444" s="36">
        <f>INDEX(AU$80:AU$93,$D1444)/$E1444</f>
        <v/>
      </c>
      <c r="AV1444" s="36">
        <f>INDEX(AV$80:AV$93,$D1444)/$E1444</f>
        <v/>
      </c>
      <c r="AW1444" s="36">
        <f>INDEX(AW$80:AW$93,$D1444)/$E1444</f>
        <v/>
      </c>
      <c r="AX1444" s="36">
        <f>INDEX(AX$80:AX$93,$D1444)/$E1444</f>
        <v/>
      </c>
      <c r="AY1444" s="36">
        <f>INDEX(AY$80:AY$93,$D1444)/$E1444</f>
        <v/>
      </c>
    </row>
    <row r="1445" hidden="1" outlineLevel="2"/>
    <row r="1446" hidden="1" outlineLevel="2">
      <c r="A1446" s="14" t="inlineStr">
        <is>
          <t>nce</t>
        </is>
      </c>
      <c r="B1446" s="14" t="inlineStr">
        <is>
          <t>coa</t>
        </is>
      </c>
      <c r="C1446" s="14" t="inlineStr">
        <is>
          <t>foo</t>
        </is>
      </c>
      <c r="D1446" s="35" t="n"/>
      <c r="E1446" s="35" t="n"/>
      <c r="F1446" s="35" t="n"/>
      <c r="G1446" s="35" t="n"/>
      <c r="H1446" s="14">
        <f>INDEX(VarLab,MATCH($A1446,VarKey,0))&amp;INDEX(MemLab,MATCH($C1446&amp;"|"&amp;$B1446,MemKey,0))</f>
        <v/>
      </c>
      <c r="I1446" s="14">
        <f>INDEX(VarUnit,MATCH($A1446,VarKey,0))</f>
        <v/>
      </c>
      <c r="J1446" s="14">
        <f>INDEX(VarSrc,MATCH($A1446,VarKey,0))</f>
        <v/>
      </c>
      <c r="K1446" s="11">
        <f>CodePrefix&amp;$A1446&amp;IF($C1446="","","."&amp;$C1446&amp;"."&amp;$B1446)&amp;INDEX(VarEnd,MATCH($A1446,VarKey,0))&amp;K$5</f>
        <v/>
      </c>
      <c r="L1446" s="37">
        <f>L1419+L1428+L1437</f>
        <v/>
      </c>
      <c r="M1446" s="36">
        <f>M1419+M1428+M1437</f>
        <v/>
      </c>
      <c r="N1446" s="36">
        <f>N1419+N1428+N1437</f>
        <v/>
      </c>
      <c r="O1446" s="36">
        <f>O1419+O1428+O1437</f>
        <v/>
      </c>
      <c r="P1446" s="36">
        <f>P1419+P1428+P1437</f>
        <v/>
      </c>
      <c r="Q1446" s="36">
        <f>Q1419+Q1428+Q1437</f>
        <v/>
      </c>
      <c r="R1446" s="36">
        <f>R1419+R1428+R1437</f>
        <v/>
      </c>
      <c r="S1446" s="36">
        <f>S1419+S1428+S1437</f>
        <v/>
      </c>
      <c r="T1446" s="36">
        <f>T1419+T1428+T1437</f>
        <v/>
      </c>
      <c r="U1446" s="36">
        <f>U1419+U1428+U1437</f>
        <v/>
      </c>
      <c r="V1446" s="36">
        <f>V1419+V1428+V1437</f>
        <v/>
      </c>
      <c r="W1446" s="36">
        <f>W1419+W1428+W1437</f>
        <v/>
      </c>
      <c r="X1446" s="36">
        <f>X1419+X1428+X1437</f>
        <v/>
      </c>
      <c r="Y1446" s="36">
        <f>Y1419+Y1428+Y1437</f>
        <v/>
      </c>
      <c r="Z1446" s="36">
        <f>Z1419+Z1428+Z1437</f>
        <v/>
      </c>
      <c r="AA1446" s="36">
        <f>AA1419+AA1428+AA1437</f>
        <v/>
      </c>
      <c r="AB1446" s="36">
        <f>AB1419+AB1428+AB1437</f>
        <v/>
      </c>
      <c r="AC1446" s="36">
        <f>AC1419+AC1428+AC1437</f>
        <v/>
      </c>
      <c r="AD1446" s="36">
        <f>AD1419+AD1428+AD1437</f>
        <v/>
      </c>
      <c r="AF1446" s="11">
        <f>CodePrefix&amp;$A1446&amp;IF($C1446="","","."&amp;$C1446&amp;"."&amp;$B1446)&amp;INDEX(VarEnd,MATCH($A1446,VarKey,0))&amp;AF$5</f>
        <v/>
      </c>
      <c r="AG1446" s="37">
        <f>AG1419+AG1428+AG1437</f>
        <v/>
      </c>
      <c r="AH1446" s="36">
        <f>AH1419+AH1428+AH1437</f>
        <v/>
      </c>
      <c r="AI1446" s="36">
        <f>AI1419+AI1428+AI1437</f>
        <v/>
      </c>
      <c r="AJ1446" s="36">
        <f>AJ1419+AJ1428+AJ1437</f>
        <v/>
      </c>
      <c r="AK1446" s="36">
        <f>AK1419+AK1428+AK1437</f>
        <v/>
      </c>
      <c r="AL1446" s="36">
        <f>AL1419+AL1428+AL1437</f>
        <v/>
      </c>
      <c r="AM1446" s="36">
        <f>AM1419+AM1428+AM1437</f>
        <v/>
      </c>
      <c r="AN1446" s="36">
        <f>AN1419+AN1428+AN1437</f>
        <v/>
      </c>
      <c r="AO1446" s="36">
        <f>AO1419+AO1428+AO1437</f>
        <v/>
      </c>
      <c r="AP1446" s="36">
        <f>AP1419+AP1428+AP1437</f>
        <v/>
      </c>
      <c r="AQ1446" s="36">
        <f>AQ1419+AQ1428+AQ1437</f>
        <v/>
      </c>
      <c r="AR1446" s="36">
        <f>AR1419+AR1428+AR1437</f>
        <v/>
      </c>
      <c r="AS1446" s="36">
        <f>AS1419+AS1428+AS1437</f>
        <v/>
      </c>
      <c r="AT1446" s="36">
        <f>AT1419+AT1428+AT1437</f>
        <v/>
      </c>
      <c r="AU1446" s="36">
        <f>AU1419+AU1428+AU1437</f>
        <v/>
      </c>
      <c r="AV1446" s="36">
        <f>AV1419+AV1428+AV1437</f>
        <v/>
      </c>
      <c r="AW1446" s="36">
        <f>AW1419+AW1428+AW1437</f>
        <v/>
      </c>
      <c r="AX1446" s="36">
        <f>AX1419+AX1428+AX1437</f>
        <v/>
      </c>
      <c r="AY1446" s="36">
        <f>AY1419+AY1428+AY1437</f>
        <v/>
      </c>
    </row>
    <row r="1447" hidden="1" outlineLevel="2">
      <c r="A1447" s="14" t="inlineStr">
        <is>
          <t>nce</t>
        </is>
      </c>
      <c r="B1447" s="14" t="inlineStr">
        <is>
          <t>nga</t>
        </is>
      </c>
      <c r="C1447" s="14" t="inlineStr">
        <is>
          <t>foo</t>
        </is>
      </c>
      <c r="D1447" s="35" t="n"/>
      <c r="E1447" s="35" t="n"/>
      <c r="F1447" s="35" t="n"/>
      <c r="G1447" s="35" t="n"/>
      <c r="H1447" s="14">
        <f>INDEX(VarLab,MATCH($A1447,VarKey,0))&amp;INDEX(MemLab,MATCH($C1447&amp;"|"&amp;$B1447,MemKey,0))</f>
        <v/>
      </c>
      <c r="I1447" s="14">
        <f>INDEX(VarUnit,MATCH($A1447,VarKey,0))</f>
        <v/>
      </c>
      <c r="J1447" s="14">
        <f>INDEX(VarSrc,MATCH($A1447,VarKey,0))</f>
        <v/>
      </c>
      <c r="K1447" s="11">
        <f>CodePrefix&amp;$A1447&amp;IF($C1447="","","."&amp;$C1447&amp;"."&amp;$B1447)&amp;INDEX(VarEnd,MATCH($A1447,VarKey,0))&amp;K$5</f>
        <v/>
      </c>
      <c r="L1447" s="37">
        <f>L1420+L1429+L1438</f>
        <v/>
      </c>
      <c r="M1447" s="36">
        <f>M1420+M1429+M1438</f>
        <v/>
      </c>
      <c r="N1447" s="36">
        <f>N1420+N1429+N1438</f>
        <v/>
      </c>
      <c r="O1447" s="36">
        <f>O1420+O1429+O1438</f>
        <v/>
      </c>
      <c r="P1447" s="36">
        <f>P1420+P1429+P1438</f>
        <v/>
      </c>
      <c r="Q1447" s="36">
        <f>Q1420+Q1429+Q1438</f>
        <v/>
      </c>
      <c r="R1447" s="36">
        <f>R1420+R1429+R1438</f>
        <v/>
      </c>
      <c r="S1447" s="36">
        <f>S1420+S1429+S1438</f>
        <v/>
      </c>
      <c r="T1447" s="36">
        <f>T1420+T1429+T1438</f>
        <v/>
      </c>
      <c r="U1447" s="36">
        <f>U1420+U1429+U1438</f>
        <v/>
      </c>
      <c r="V1447" s="36">
        <f>V1420+V1429+V1438</f>
        <v/>
      </c>
      <c r="W1447" s="36">
        <f>W1420+W1429+W1438</f>
        <v/>
      </c>
      <c r="X1447" s="36">
        <f>X1420+X1429+X1438</f>
        <v/>
      </c>
      <c r="Y1447" s="36">
        <f>Y1420+Y1429+Y1438</f>
        <v/>
      </c>
      <c r="Z1447" s="36">
        <f>Z1420+Z1429+Z1438</f>
        <v/>
      </c>
      <c r="AA1447" s="36">
        <f>AA1420+AA1429+AA1438</f>
        <v/>
      </c>
      <c r="AB1447" s="36">
        <f>AB1420+AB1429+AB1438</f>
        <v/>
      </c>
      <c r="AC1447" s="36">
        <f>AC1420+AC1429+AC1438</f>
        <v/>
      </c>
      <c r="AD1447" s="36">
        <f>AD1420+AD1429+AD1438</f>
        <v/>
      </c>
      <c r="AF1447" s="11">
        <f>CodePrefix&amp;$A1447&amp;IF($C1447="","","."&amp;$C1447&amp;"."&amp;$B1447)&amp;INDEX(VarEnd,MATCH($A1447,VarKey,0))&amp;AF$5</f>
        <v/>
      </c>
      <c r="AG1447" s="37">
        <f>AG1420+AG1429+AG1438</f>
        <v/>
      </c>
      <c r="AH1447" s="36">
        <f>AH1420+AH1429+AH1438</f>
        <v/>
      </c>
      <c r="AI1447" s="36">
        <f>AI1420+AI1429+AI1438</f>
        <v/>
      </c>
      <c r="AJ1447" s="36">
        <f>AJ1420+AJ1429+AJ1438</f>
        <v/>
      </c>
      <c r="AK1447" s="36">
        <f>AK1420+AK1429+AK1438</f>
        <v/>
      </c>
      <c r="AL1447" s="36">
        <f>AL1420+AL1429+AL1438</f>
        <v/>
      </c>
      <c r="AM1447" s="36">
        <f>AM1420+AM1429+AM1438</f>
        <v/>
      </c>
      <c r="AN1447" s="36">
        <f>AN1420+AN1429+AN1438</f>
        <v/>
      </c>
      <c r="AO1447" s="36">
        <f>AO1420+AO1429+AO1438</f>
        <v/>
      </c>
      <c r="AP1447" s="36">
        <f>AP1420+AP1429+AP1438</f>
        <v/>
      </c>
      <c r="AQ1447" s="36">
        <f>AQ1420+AQ1429+AQ1438</f>
        <v/>
      </c>
      <c r="AR1447" s="36">
        <f>AR1420+AR1429+AR1438</f>
        <v/>
      </c>
      <c r="AS1447" s="36">
        <f>AS1420+AS1429+AS1438</f>
        <v/>
      </c>
      <c r="AT1447" s="36">
        <f>AT1420+AT1429+AT1438</f>
        <v/>
      </c>
      <c r="AU1447" s="36">
        <f>AU1420+AU1429+AU1438</f>
        <v/>
      </c>
      <c r="AV1447" s="36">
        <f>AV1420+AV1429+AV1438</f>
        <v/>
      </c>
      <c r="AW1447" s="36">
        <f>AW1420+AW1429+AW1438</f>
        <v/>
      </c>
      <c r="AX1447" s="36">
        <f>AX1420+AX1429+AX1438</f>
        <v/>
      </c>
      <c r="AY1447" s="36">
        <f>AY1420+AY1429+AY1438</f>
        <v/>
      </c>
    </row>
    <row r="1448" hidden="1" outlineLevel="2">
      <c r="A1448" s="14" t="inlineStr">
        <is>
          <t>nce</t>
        </is>
      </c>
      <c r="B1448" s="14" t="inlineStr">
        <is>
          <t>gso</t>
        </is>
      </c>
      <c r="C1448" s="14" t="inlineStr">
        <is>
          <t>foo</t>
        </is>
      </c>
      <c r="D1448" s="35" t="n"/>
      <c r="E1448" s="35" t="n"/>
      <c r="F1448" s="35" t="n"/>
      <c r="G1448" s="35" t="n"/>
      <c r="H1448" s="14">
        <f>INDEX(VarLab,MATCH($A1448,VarKey,0))&amp;INDEX(MemLab,MATCH($C1448&amp;"|"&amp;$B1448,MemKey,0))</f>
        <v/>
      </c>
      <c r="I1448" s="14">
        <f>INDEX(VarUnit,MATCH($A1448,VarKey,0))</f>
        <v/>
      </c>
      <c r="J1448" s="14">
        <f>INDEX(VarSrc,MATCH($A1448,VarKey,0))</f>
        <v/>
      </c>
      <c r="K1448" s="11">
        <f>CodePrefix&amp;$A1448&amp;IF($C1448="","","."&amp;$C1448&amp;"."&amp;$B1448)&amp;INDEX(VarEnd,MATCH($A1448,VarKey,0))&amp;K$5</f>
        <v/>
      </c>
      <c r="L1448" s="37">
        <f>L1421+L1430+L1439</f>
        <v/>
      </c>
      <c r="M1448" s="36">
        <f>M1421+M1430+M1439</f>
        <v/>
      </c>
      <c r="N1448" s="36">
        <f>N1421+N1430+N1439</f>
        <v/>
      </c>
      <c r="O1448" s="36">
        <f>O1421+O1430+O1439</f>
        <v/>
      </c>
      <c r="P1448" s="36">
        <f>P1421+P1430+P1439</f>
        <v/>
      </c>
      <c r="Q1448" s="36">
        <f>Q1421+Q1430+Q1439</f>
        <v/>
      </c>
      <c r="R1448" s="36">
        <f>R1421+R1430+R1439</f>
        <v/>
      </c>
      <c r="S1448" s="36">
        <f>S1421+S1430+S1439</f>
        <v/>
      </c>
      <c r="T1448" s="36">
        <f>T1421+T1430+T1439</f>
        <v/>
      </c>
      <c r="U1448" s="36">
        <f>U1421+U1430+U1439</f>
        <v/>
      </c>
      <c r="V1448" s="36">
        <f>V1421+V1430+V1439</f>
        <v/>
      </c>
      <c r="W1448" s="36">
        <f>W1421+W1430+W1439</f>
        <v/>
      </c>
      <c r="X1448" s="36">
        <f>X1421+X1430+X1439</f>
        <v/>
      </c>
      <c r="Y1448" s="36">
        <f>Y1421+Y1430+Y1439</f>
        <v/>
      </c>
      <c r="Z1448" s="36">
        <f>Z1421+Z1430+Z1439</f>
        <v/>
      </c>
      <c r="AA1448" s="36">
        <f>AA1421+AA1430+AA1439</f>
        <v/>
      </c>
      <c r="AB1448" s="36">
        <f>AB1421+AB1430+AB1439</f>
        <v/>
      </c>
      <c r="AC1448" s="36">
        <f>AC1421+AC1430+AC1439</f>
        <v/>
      </c>
      <c r="AD1448" s="36">
        <f>AD1421+AD1430+AD1439</f>
        <v/>
      </c>
      <c r="AF1448" s="11">
        <f>CodePrefix&amp;$A1448&amp;IF($C1448="","","."&amp;$C1448&amp;"."&amp;$B1448)&amp;INDEX(VarEnd,MATCH($A1448,VarKey,0))&amp;AF$5</f>
        <v/>
      </c>
      <c r="AG1448" s="37">
        <f>AG1421+AG1430+AG1439</f>
        <v/>
      </c>
      <c r="AH1448" s="36">
        <f>AH1421+AH1430+AH1439</f>
        <v/>
      </c>
      <c r="AI1448" s="36">
        <f>AI1421+AI1430+AI1439</f>
        <v/>
      </c>
      <c r="AJ1448" s="36">
        <f>AJ1421+AJ1430+AJ1439</f>
        <v/>
      </c>
      <c r="AK1448" s="36">
        <f>AK1421+AK1430+AK1439</f>
        <v/>
      </c>
      <c r="AL1448" s="36">
        <f>AL1421+AL1430+AL1439</f>
        <v/>
      </c>
      <c r="AM1448" s="36">
        <f>AM1421+AM1430+AM1439</f>
        <v/>
      </c>
      <c r="AN1448" s="36">
        <f>AN1421+AN1430+AN1439</f>
        <v/>
      </c>
      <c r="AO1448" s="36">
        <f>AO1421+AO1430+AO1439</f>
        <v/>
      </c>
      <c r="AP1448" s="36">
        <f>AP1421+AP1430+AP1439</f>
        <v/>
      </c>
      <c r="AQ1448" s="36">
        <f>AQ1421+AQ1430+AQ1439</f>
        <v/>
      </c>
      <c r="AR1448" s="36">
        <f>AR1421+AR1430+AR1439</f>
        <v/>
      </c>
      <c r="AS1448" s="36">
        <f>AS1421+AS1430+AS1439</f>
        <v/>
      </c>
      <c r="AT1448" s="36">
        <f>AT1421+AT1430+AT1439</f>
        <v/>
      </c>
      <c r="AU1448" s="36">
        <f>AU1421+AU1430+AU1439</f>
        <v/>
      </c>
      <c r="AV1448" s="36">
        <f>AV1421+AV1430+AV1439</f>
        <v/>
      </c>
      <c r="AW1448" s="36">
        <f>AW1421+AW1430+AW1439</f>
        <v/>
      </c>
      <c r="AX1448" s="36">
        <f>AX1421+AX1430+AX1439</f>
        <v/>
      </c>
      <c r="AY1448" s="36">
        <f>AY1421+AY1430+AY1439</f>
        <v/>
      </c>
    </row>
    <row r="1449" hidden="1" outlineLevel="2">
      <c r="A1449" s="14" t="inlineStr">
        <is>
          <t>nce</t>
        </is>
      </c>
      <c r="B1449" s="14" t="inlineStr">
        <is>
          <t>die</t>
        </is>
      </c>
      <c r="C1449" s="14" t="inlineStr">
        <is>
          <t>foo</t>
        </is>
      </c>
      <c r="D1449" s="35" t="n"/>
      <c r="E1449" s="35" t="n"/>
      <c r="F1449" s="35" t="n"/>
      <c r="G1449" s="35" t="n"/>
      <c r="H1449" s="14">
        <f>INDEX(VarLab,MATCH($A1449,VarKey,0))&amp;INDEX(MemLab,MATCH($C1449&amp;"|"&amp;$B1449,MemKey,0))</f>
        <v/>
      </c>
      <c r="I1449" s="14">
        <f>INDEX(VarUnit,MATCH($A1449,VarKey,0))</f>
        <v/>
      </c>
      <c r="J1449" s="14">
        <f>INDEX(VarSrc,MATCH($A1449,VarKey,0))</f>
        <v/>
      </c>
      <c r="K1449" s="11">
        <f>CodePrefix&amp;$A1449&amp;IF($C1449="","","."&amp;$C1449&amp;"."&amp;$B1449)&amp;INDEX(VarEnd,MATCH($A1449,VarKey,0))&amp;K$5</f>
        <v/>
      </c>
      <c r="L1449" s="37">
        <f>L1422+L1431+L1440</f>
        <v/>
      </c>
      <c r="M1449" s="36">
        <f>M1422+M1431+M1440</f>
        <v/>
      </c>
      <c r="N1449" s="36">
        <f>N1422+N1431+N1440</f>
        <v/>
      </c>
      <c r="O1449" s="36">
        <f>O1422+O1431+O1440</f>
        <v/>
      </c>
      <c r="P1449" s="36">
        <f>P1422+P1431+P1440</f>
        <v/>
      </c>
      <c r="Q1449" s="36">
        <f>Q1422+Q1431+Q1440</f>
        <v/>
      </c>
      <c r="R1449" s="36">
        <f>R1422+R1431+R1440</f>
        <v/>
      </c>
      <c r="S1449" s="36">
        <f>S1422+S1431+S1440</f>
        <v/>
      </c>
      <c r="T1449" s="36">
        <f>T1422+T1431+T1440</f>
        <v/>
      </c>
      <c r="U1449" s="36">
        <f>U1422+U1431+U1440</f>
        <v/>
      </c>
      <c r="V1449" s="36">
        <f>V1422+V1431+V1440</f>
        <v/>
      </c>
      <c r="W1449" s="36">
        <f>W1422+W1431+W1440</f>
        <v/>
      </c>
      <c r="X1449" s="36">
        <f>X1422+X1431+X1440</f>
        <v/>
      </c>
      <c r="Y1449" s="36">
        <f>Y1422+Y1431+Y1440</f>
        <v/>
      </c>
      <c r="Z1449" s="36">
        <f>Z1422+Z1431+Z1440</f>
        <v/>
      </c>
      <c r="AA1449" s="36">
        <f>AA1422+AA1431+AA1440</f>
        <v/>
      </c>
      <c r="AB1449" s="36">
        <f>AB1422+AB1431+AB1440</f>
        <v/>
      </c>
      <c r="AC1449" s="36">
        <f>AC1422+AC1431+AC1440</f>
        <v/>
      </c>
      <c r="AD1449" s="36">
        <f>AD1422+AD1431+AD1440</f>
        <v/>
      </c>
      <c r="AF1449" s="11">
        <f>CodePrefix&amp;$A1449&amp;IF($C1449="","","."&amp;$C1449&amp;"."&amp;$B1449)&amp;INDEX(VarEnd,MATCH($A1449,VarKey,0))&amp;AF$5</f>
        <v/>
      </c>
      <c r="AG1449" s="37">
        <f>AG1422+AG1431+AG1440</f>
        <v/>
      </c>
      <c r="AH1449" s="36">
        <f>AH1422+AH1431+AH1440</f>
        <v/>
      </c>
      <c r="AI1449" s="36">
        <f>AI1422+AI1431+AI1440</f>
        <v/>
      </c>
      <c r="AJ1449" s="36">
        <f>AJ1422+AJ1431+AJ1440</f>
        <v/>
      </c>
      <c r="AK1449" s="36">
        <f>AK1422+AK1431+AK1440</f>
        <v/>
      </c>
      <c r="AL1449" s="36">
        <f>AL1422+AL1431+AL1440</f>
        <v/>
      </c>
      <c r="AM1449" s="36">
        <f>AM1422+AM1431+AM1440</f>
        <v/>
      </c>
      <c r="AN1449" s="36">
        <f>AN1422+AN1431+AN1440</f>
        <v/>
      </c>
      <c r="AO1449" s="36">
        <f>AO1422+AO1431+AO1440</f>
        <v/>
      </c>
      <c r="AP1449" s="36">
        <f>AP1422+AP1431+AP1440</f>
        <v/>
      </c>
      <c r="AQ1449" s="36">
        <f>AQ1422+AQ1431+AQ1440</f>
        <v/>
      </c>
      <c r="AR1449" s="36">
        <f>AR1422+AR1431+AR1440</f>
        <v/>
      </c>
      <c r="AS1449" s="36">
        <f>AS1422+AS1431+AS1440</f>
        <v/>
      </c>
      <c r="AT1449" s="36">
        <f>AT1422+AT1431+AT1440</f>
        <v/>
      </c>
      <c r="AU1449" s="36">
        <f>AU1422+AU1431+AU1440</f>
        <v/>
      </c>
      <c r="AV1449" s="36">
        <f>AV1422+AV1431+AV1440</f>
        <v/>
      </c>
      <c r="AW1449" s="36">
        <f>AW1422+AW1431+AW1440</f>
        <v/>
      </c>
      <c r="AX1449" s="36">
        <f>AX1422+AX1431+AX1440</f>
        <v/>
      </c>
      <c r="AY1449" s="36">
        <f>AY1422+AY1431+AY1440</f>
        <v/>
      </c>
    </row>
    <row r="1450" hidden="1" outlineLevel="2">
      <c r="A1450" s="14" t="inlineStr">
        <is>
          <t>nce</t>
        </is>
      </c>
      <c r="B1450" s="14" t="inlineStr">
        <is>
          <t>lpg</t>
        </is>
      </c>
      <c r="C1450" s="14" t="inlineStr">
        <is>
          <t>foo</t>
        </is>
      </c>
      <c r="D1450" s="35" t="n"/>
      <c r="E1450" s="35" t="n"/>
      <c r="F1450" s="35" t="n"/>
      <c r="G1450" s="35" t="n"/>
      <c r="H1450" s="14">
        <f>INDEX(VarLab,MATCH($A1450,VarKey,0))&amp;INDEX(MemLab,MATCH($C1450&amp;"|"&amp;$B1450,MemKey,0))</f>
        <v/>
      </c>
      <c r="I1450" s="14">
        <f>INDEX(VarUnit,MATCH($A1450,VarKey,0))</f>
        <v/>
      </c>
      <c r="J1450" s="14">
        <f>INDEX(VarSrc,MATCH($A1450,VarKey,0))</f>
        <v/>
      </c>
      <c r="K1450" s="11">
        <f>CodePrefix&amp;$A1450&amp;IF($C1450="","","."&amp;$C1450&amp;"."&amp;$B1450)&amp;INDEX(VarEnd,MATCH($A1450,VarKey,0))&amp;K$5</f>
        <v/>
      </c>
      <c r="L1450" s="37">
        <f>L1423+L1432+L1441</f>
        <v/>
      </c>
      <c r="M1450" s="36">
        <f>M1423+M1432+M1441</f>
        <v/>
      </c>
      <c r="N1450" s="36">
        <f>N1423+N1432+N1441</f>
        <v/>
      </c>
      <c r="O1450" s="36">
        <f>O1423+O1432+O1441</f>
        <v/>
      </c>
      <c r="P1450" s="36">
        <f>P1423+P1432+P1441</f>
        <v/>
      </c>
      <c r="Q1450" s="36">
        <f>Q1423+Q1432+Q1441</f>
        <v/>
      </c>
      <c r="R1450" s="36">
        <f>R1423+R1432+R1441</f>
        <v/>
      </c>
      <c r="S1450" s="36">
        <f>S1423+S1432+S1441</f>
        <v/>
      </c>
      <c r="T1450" s="36">
        <f>T1423+T1432+T1441</f>
        <v/>
      </c>
      <c r="U1450" s="36">
        <f>U1423+U1432+U1441</f>
        <v/>
      </c>
      <c r="V1450" s="36">
        <f>V1423+V1432+V1441</f>
        <v/>
      </c>
      <c r="W1450" s="36">
        <f>W1423+W1432+W1441</f>
        <v/>
      </c>
      <c r="X1450" s="36">
        <f>X1423+X1432+X1441</f>
        <v/>
      </c>
      <c r="Y1450" s="36">
        <f>Y1423+Y1432+Y1441</f>
        <v/>
      </c>
      <c r="Z1450" s="36">
        <f>Z1423+Z1432+Z1441</f>
        <v/>
      </c>
      <c r="AA1450" s="36">
        <f>AA1423+AA1432+AA1441</f>
        <v/>
      </c>
      <c r="AB1450" s="36">
        <f>AB1423+AB1432+AB1441</f>
        <v/>
      </c>
      <c r="AC1450" s="36">
        <f>AC1423+AC1432+AC1441</f>
        <v/>
      </c>
      <c r="AD1450" s="36">
        <f>AD1423+AD1432+AD1441</f>
        <v/>
      </c>
      <c r="AF1450" s="11">
        <f>CodePrefix&amp;$A1450&amp;IF($C1450="","","."&amp;$C1450&amp;"."&amp;$B1450)&amp;INDEX(VarEnd,MATCH($A1450,VarKey,0))&amp;AF$5</f>
        <v/>
      </c>
      <c r="AG1450" s="37">
        <f>AG1423+AG1432+AG1441</f>
        <v/>
      </c>
      <c r="AH1450" s="36">
        <f>AH1423+AH1432+AH1441</f>
        <v/>
      </c>
      <c r="AI1450" s="36">
        <f>AI1423+AI1432+AI1441</f>
        <v/>
      </c>
      <c r="AJ1450" s="36">
        <f>AJ1423+AJ1432+AJ1441</f>
        <v/>
      </c>
      <c r="AK1450" s="36">
        <f>AK1423+AK1432+AK1441</f>
        <v/>
      </c>
      <c r="AL1450" s="36">
        <f>AL1423+AL1432+AL1441</f>
        <v/>
      </c>
      <c r="AM1450" s="36">
        <f>AM1423+AM1432+AM1441</f>
        <v/>
      </c>
      <c r="AN1450" s="36">
        <f>AN1423+AN1432+AN1441</f>
        <v/>
      </c>
      <c r="AO1450" s="36">
        <f>AO1423+AO1432+AO1441</f>
        <v/>
      </c>
      <c r="AP1450" s="36">
        <f>AP1423+AP1432+AP1441</f>
        <v/>
      </c>
      <c r="AQ1450" s="36">
        <f>AQ1423+AQ1432+AQ1441</f>
        <v/>
      </c>
      <c r="AR1450" s="36">
        <f>AR1423+AR1432+AR1441</f>
        <v/>
      </c>
      <c r="AS1450" s="36">
        <f>AS1423+AS1432+AS1441</f>
        <v/>
      </c>
      <c r="AT1450" s="36">
        <f>AT1423+AT1432+AT1441</f>
        <v/>
      </c>
      <c r="AU1450" s="36">
        <f>AU1423+AU1432+AU1441</f>
        <v/>
      </c>
      <c r="AV1450" s="36">
        <f>AV1423+AV1432+AV1441</f>
        <v/>
      </c>
      <c r="AW1450" s="36">
        <f>AW1423+AW1432+AW1441</f>
        <v/>
      </c>
      <c r="AX1450" s="36">
        <f>AX1423+AX1432+AX1441</f>
        <v/>
      </c>
      <c r="AY1450" s="36">
        <f>AY1423+AY1432+AY1441</f>
        <v/>
      </c>
    </row>
    <row r="1451" hidden="1" outlineLevel="2">
      <c r="A1451" s="14" t="inlineStr">
        <is>
          <t>nce</t>
        </is>
      </c>
      <c r="B1451" s="14" t="inlineStr">
        <is>
          <t>ker</t>
        </is>
      </c>
      <c r="C1451" s="14" t="inlineStr">
        <is>
          <t>foo</t>
        </is>
      </c>
      <c r="D1451" s="35" t="n"/>
      <c r="E1451" s="35" t="n"/>
      <c r="F1451" s="35" t="n"/>
      <c r="G1451" s="35" t="n"/>
      <c r="H1451" s="14">
        <f>INDEX(VarLab,MATCH($A1451,VarKey,0))&amp;INDEX(MemLab,MATCH($C1451&amp;"|"&amp;$B1451,MemKey,0))</f>
        <v/>
      </c>
      <c r="I1451" s="14">
        <f>INDEX(VarUnit,MATCH($A1451,VarKey,0))</f>
        <v/>
      </c>
      <c r="J1451" s="14">
        <f>INDEX(VarSrc,MATCH($A1451,VarKey,0))</f>
        <v/>
      </c>
      <c r="K1451" s="11">
        <f>CodePrefix&amp;$A1451&amp;IF($C1451="","","."&amp;$C1451&amp;"."&amp;$B1451)&amp;INDEX(VarEnd,MATCH($A1451,VarKey,0))&amp;K$5</f>
        <v/>
      </c>
      <c r="L1451" s="37">
        <f>L1424+L1433+L1442</f>
        <v/>
      </c>
      <c r="M1451" s="36">
        <f>M1424+M1433+M1442</f>
        <v/>
      </c>
      <c r="N1451" s="36">
        <f>N1424+N1433+N1442</f>
        <v/>
      </c>
      <c r="O1451" s="36">
        <f>O1424+O1433+O1442</f>
        <v/>
      </c>
      <c r="P1451" s="36">
        <f>P1424+P1433+P1442</f>
        <v/>
      </c>
      <c r="Q1451" s="36">
        <f>Q1424+Q1433+Q1442</f>
        <v/>
      </c>
      <c r="R1451" s="36">
        <f>R1424+R1433+R1442</f>
        <v/>
      </c>
      <c r="S1451" s="36">
        <f>S1424+S1433+S1442</f>
        <v/>
      </c>
      <c r="T1451" s="36">
        <f>T1424+T1433+T1442</f>
        <v/>
      </c>
      <c r="U1451" s="36">
        <f>U1424+U1433+U1442</f>
        <v/>
      </c>
      <c r="V1451" s="36">
        <f>V1424+V1433+V1442</f>
        <v/>
      </c>
      <c r="W1451" s="36">
        <f>W1424+W1433+W1442</f>
        <v/>
      </c>
      <c r="X1451" s="36">
        <f>X1424+X1433+X1442</f>
        <v/>
      </c>
      <c r="Y1451" s="36">
        <f>Y1424+Y1433+Y1442</f>
        <v/>
      </c>
      <c r="Z1451" s="36">
        <f>Z1424+Z1433+Z1442</f>
        <v/>
      </c>
      <c r="AA1451" s="36">
        <f>AA1424+AA1433+AA1442</f>
        <v/>
      </c>
      <c r="AB1451" s="36">
        <f>AB1424+AB1433+AB1442</f>
        <v/>
      </c>
      <c r="AC1451" s="36">
        <f>AC1424+AC1433+AC1442</f>
        <v/>
      </c>
      <c r="AD1451" s="36">
        <f>AD1424+AD1433+AD1442</f>
        <v/>
      </c>
      <c r="AF1451" s="11">
        <f>CodePrefix&amp;$A1451&amp;IF($C1451="","","."&amp;$C1451&amp;"."&amp;$B1451)&amp;INDEX(VarEnd,MATCH($A1451,VarKey,0))&amp;AF$5</f>
        <v/>
      </c>
      <c r="AG1451" s="37">
        <f>AG1424+AG1433+AG1442</f>
        <v/>
      </c>
      <c r="AH1451" s="36">
        <f>AH1424+AH1433+AH1442</f>
        <v/>
      </c>
      <c r="AI1451" s="36">
        <f>AI1424+AI1433+AI1442</f>
        <v/>
      </c>
      <c r="AJ1451" s="36">
        <f>AJ1424+AJ1433+AJ1442</f>
        <v/>
      </c>
      <c r="AK1451" s="36">
        <f>AK1424+AK1433+AK1442</f>
        <v/>
      </c>
      <c r="AL1451" s="36">
        <f>AL1424+AL1433+AL1442</f>
        <v/>
      </c>
      <c r="AM1451" s="36">
        <f>AM1424+AM1433+AM1442</f>
        <v/>
      </c>
      <c r="AN1451" s="36">
        <f>AN1424+AN1433+AN1442</f>
        <v/>
      </c>
      <c r="AO1451" s="36">
        <f>AO1424+AO1433+AO1442</f>
        <v/>
      </c>
      <c r="AP1451" s="36">
        <f>AP1424+AP1433+AP1442</f>
        <v/>
      </c>
      <c r="AQ1451" s="36">
        <f>AQ1424+AQ1433+AQ1442</f>
        <v/>
      </c>
      <c r="AR1451" s="36">
        <f>AR1424+AR1433+AR1442</f>
        <v/>
      </c>
      <c r="AS1451" s="36">
        <f>AS1424+AS1433+AS1442</f>
        <v/>
      </c>
      <c r="AT1451" s="36">
        <f>AT1424+AT1433+AT1442</f>
        <v/>
      </c>
      <c r="AU1451" s="36">
        <f>AU1424+AU1433+AU1442</f>
        <v/>
      </c>
      <c r="AV1451" s="36">
        <f>AV1424+AV1433+AV1442</f>
        <v/>
      </c>
      <c r="AW1451" s="36">
        <f>AW1424+AW1433+AW1442</f>
        <v/>
      </c>
      <c r="AX1451" s="36">
        <f>AX1424+AX1433+AX1442</f>
        <v/>
      </c>
      <c r="AY1451" s="36">
        <f>AY1424+AY1433+AY1442</f>
        <v/>
      </c>
    </row>
    <row r="1452" hidden="1" outlineLevel="2">
      <c r="A1452" s="14" t="inlineStr">
        <is>
          <t>nce</t>
        </is>
      </c>
      <c r="B1452" s="14" t="inlineStr">
        <is>
          <t>oop</t>
        </is>
      </c>
      <c r="C1452" s="14" t="inlineStr">
        <is>
          <t>foo</t>
        </is>
      </c>
      <c r="D1452" s="35" t="n"/>
      <c r="E1452" s="35" t="n"/>
      <c r="F1452" s="35" t="n"/>
      <c r="G1452" s="35" t="n"/>
      <c r="H1452" s="14">
        <f>INDEX(VarLab,MATCH($A1452,VarKey,0))&amp;INDEX(MemLab,MATCH($C1452&amp;"|"&amp;$B1452,MemKey,0))</f>
        <v/>
      </c>
      <c r="I1452" s="14">
        <f>INDEX(VarUnit,MATCH($A1452,VarKey,0))</f>
        <v/>
      </c>
      <c r="J1452" s="14">
        <f>INDEX(VarSrc,MATCH($A1452,VarKey,0))</f>
        <v/>
      </c>
      <c r="K1452" s="11">
        <f>CodePrefix&amp;$A1452&amp;IF($C1452="","","."&amp;$C1452&amp;"."&amp;$B1452)&amp;INDEX(VarEnd,MATCH($A1452,VarKey,0))&amp;K$5</f>
        <v/>
      </c>
      <c r="L1452" s="37">
        <f>L1425+L1434+L1443</f>
        <v/>
      </c>
      <c r="M1452" s="36">
        <f>M1425+M1434+M1443</f>
        <v/>
      </c>
      <c r="N1452" s="36">
        <f>N1425+N1434+N1443</f>
        <v/>
      </c>
      <c r="O1452" s="36">
        <f>O1425+O1434+O1443</f>
        <v/>
      </c>
      <c r="P1452" s="36">
        <f>P1425+P1434+P1443</f>
        <v/>
      </c>
      <c r="Q1452" s="36">
        <f>Q1425+Q1434+Q1443</f>
        <v/>
      </c>
      <c r="R1452" s="36">
        <f>R1425+R1434+R1443</f>
        <v/>
      </c>
      <c r="S1452" s="36">
        <f>S1425+S1434+S1443</f>
        <v/>
      </c>
      <c r="T1452" s="36">
        <f>T1425+T1434+T1443</f>
        <v/>
      </c>
      <c r="U1452" s="36">
        <f>U1425+U1434+U1443</f>
        <v/>
      </c>
      <c r="V1452" s="36">
        <f>V1425+V1434+V1443</f>
        <v/>
      </c>
      <c r="W1452" s="36">
        <f>W1425+W1434+W1443</f>
        <v/>
      </c>
      <c r="X1452" s="36">
        <f>X1425+X1434+X1443</f>
        <v/>
      </c>
      <c r="Y1452" s="36">
        <f>Y1425+Y1434+Y1443</f>
        <v/>
      </c>
      <c r="Z1452" s="36">
        <f>Z1425+Z1434+Z1443</f>
        <v/>
      </c>
      <c r="AA1452" s="36">
        <f>AA1425+AA1434+AA1443</f>
        <v/>
      </c>
      <c r="AB1452" s="36">
        <f>AB1425+AB1434+AB1443</f>
        <v/>
      </c>
      <c r="AC1452" s="36">
        <f>AC1425+AC1434+AC1443</f>
        <v/>
      </c>
      <c r="AD1452" s="36">
        <f>AD1425+AD1434+AD1443</f>
        <v/>
      </c>
      <c r="AF1452" s="11">
        <f>CodePrefix&amp;$A1452&amp;IF($C1452="","","."&amp;$C1452&amp;"."&amp;$B1452)&amp;INDEX(VarEnd,MATCH($A1452,VarKey,0))&amp;AF$5</f>
        <v/>
      </c>
      <c r="AG1452" s="37">
        <f>AG1425+AG1434+AG1443</f>
        <v/>
      </c>
      <c r="AH1452" s="36">
        <f>AH1425+AH1434+AH1443</f>
        <v/>
      </c>
      <c r="AI1452" s="36">
        <f>AI1425+AI1434+AI1443</f>
        <v/>
      </c>
      <c r="AJ1452" s="36">
        <f>AJ1425+AJ1434+AJ1443</f>
        <v/>
      </c>
      <c r="AK1452" s="36">
        <f>AK1425+AK1434+AK1443</f>
        <v/>
      </c>
      <c r="AL1452" s="36">
        <f>AL1425+AL1434+AL1443</f>
        <v/>
      </c>
      <c r="AM1452" s="36">
        <f>AM1425+AM1434+AM1443</f>
        <v/>
      </c>
      <c r="AN1452" s="36">
        <f>AN1425+AN1434+AN1443</f>
        <v/>
      </c>
      <c r="AO1452" s="36">
        <f>AO1425+AO1434+AO1443</f>
        <v/>
      </c>
      <c r="AP1452" s="36">
        <f>AP1425+AP1434+AP1443</f>
        <v/>
      </c>
      <c r="AQ1452" s="36">
        <f>AQ1425+AQ1434+AQ1443</f>
        <v/>
      </c>
      <c r="AR1452" s="36">
        <f>AR1425+AR1434+AR1443</f>
        <v/>
      </c>
      <c r="AS1452" s="36">
        <f>AS1425+AS1434+AS1443</f>
        <v/>
      </c>
      <c r="AT1452" s="36">
        <f>AT1425+AT1434+AT1443</f>
        <v/>
      </c>
      <c r="AU1452" s="36">
        <f>AU1425+AU1434+AU1443</f>
        <v/>
      </c>
      <c r="AV1452" s="36">
        <f>AV1425+AV1434+AV1443</f>
        <v/>
      </c>
      <c r="AW1452" s="36">
        <f>AW1425+AW1434+AW1443</f>
        <v/>
      </c>
      <c r="AX1452" s="36">
        <f>AX1425+AX1434+AX1443</f>
        <v/>
      </c>
      <c r="AY1452" s="36">
        <f>AY1425+AY1434+AY1443</f>
        <v/>
      </c>
    </row>
    <row r="1453" hidden="1" outlineLevel="2">
      <c r="A1453" s="14" t="inlineStr">
        <is>
          <t>nce</t>
        </is>
      </c>
      <c r="B1453" s="14" t="inlineStr">
        <is>
          <t>bio</t>
        </is>
      </c>
      <c r="C1453" s="14" t="inlineStr">
        <is>
          <t>foo</t>
        </is>
      </c>
      <c r="D1453" s="35" t="n"/>
      <c r="E1453" s="35" t="n"/>
      <c r="F1453" s="35" t="n"/>
      <c r="G1453" s="35" t="n"/>
      <c r="H1453" s="14">
        <f>INDEX(VarLab,MATCH($A1453,VarKey,0))&amp;INDEX(MemLab,MATCH($C1453&amp;"|"&amp;$B1453,MemKey,0))</f>
        <v/>
      </c>
      <c r="I1453" s="14">
        <f>INDEX(VarUnit,MATCH($A1453,VarKey,0))</f>
        <v/>
      </c>
      <c r="J1453" s="14">
        <f>INDEX(VarSrc,MATCH($A1453,VarKey,0))</f>
        <v/>
      </c>
      <c r="K1453" s="11">
        <f>CodePrefix&amp;$A1453&amp;IF($C1453="","","."&amp;$C1453&amp;"."&amp;$B1453)&amp;INDEX(VarEnd,MATCH($A1453,VarKey,0))&amp;K$5</f>
        <v/>
      </c>
      <c r="L1453" s="37">
        <f>L1426+L1435+L1444</f>
        <v/>
      </c>
      <c r="M1453" s="36">
        <f>M1426+M1435+M1444</f>
        <v/>
      </c>
      <c r="N1453" s="36">
        <f>N1426+N1435+N1444</f>
        <v/>
      </c>
      <c r="O1453" s="36">
        <f>O1426+O1435+O1444</f>
        <v/>
      </c>
      <c r="P1453" s="36">
        <f>P1426+P1435+P1444</f>
        <v/>
      </c>
      <c r="Q1453" s="36">
        <f>Q1426+Q1435+Q1444</f>
        <v/>
      </c>
      <c r="R1453" s="36">
        <f>R1426+R1435+R1444</f>
        <v/>
      </c>
      <c r="S1453" s="36">
        <f>S1426+S1435+S1444</f>
        <v/>
      </c>
      <c r="T1453" s="36">
        <f>T1426+T1435+T1444</f>
        <v/>
      </c>
      <c r="U1453" s="36">
        <f>U1426+U1435+U1444</f>
        <v/>
      </c>
      <c r="V1453" s="36">
        <f>V1426+V1435+V1444</f>
        <v/>
      </c>
      <c r="W1453" s="36">
        <f>W1426+W1435+W1444</f>
        <v/>
      </c>
      <c r="X1453" s="36">
        <f>X1426+X1435+X1444</f>
        <v/>
      </c>
      <c r="Y1453" s="36">
        <f>Y1426+Y1435+Y1444</f>
        <v/>
      </c>
      <c r="Z1453" s="36">
        <f>Z1426+Z1435+Z1444</f>
        <v/>
      </c>
      <c r="AA1453" s="36">
        <f>AA1426+AA1435+AA1444</f>
        <v/>
      </c>
      <c r="AB1453" s="36">
        <f>AB1426+AB1435+AB1444</f>
        <v/>
      </c>
      <c r="AC1453" s="36">
        <f>AC1426+AC1435+AC1444</f>
        <v/>
      </c>
      <c r="AD1453" s="36">
        <f>AD1426+AD1435+AD1444</f>
        <v/>
      </c>
      <c r="AF1453" s="11">
        <f>CodePrefix&amp;$A1453&amp;IF($C1453="","","."&amp;$C1453&amp;"."&amp;$B1453)&amp;INDEX(VarEnd,MATCH($A1453,VarKey,0))&amp;AF$5</f>
        <v/>
      </c>
      <c r="AG1453" s="37">
        <f>AG1426+AG1435+AG1444</f>
        <v/>
      </c>
      <c r="AH1453" s="36">
        <f>AH1426+AH1435+AH1444</f>
        <v/>
      </c>
      <c r="AI1453" s="36">
        <f>AI1426+AI1435+AI1444</f>
        <v/>
      </c>
      <c r="AJ1453" s="36">
        <f>AJ1426+AJ1435+AJ1444</f>
        <v/>
      </c>
      <c r="AK1453" s="36">
        <f>AK1426+AK1435+AK1444</f>
        <v/>
      </c>
      <c r="AL1453" s="36">
        <f>AL1426+AL1435+AL1444</f>
        <v/>
      </c>
      <c r="AM1453" s="36">
        <f>AM1426+AM1435+AM1444</f>
        <v/>
      </c>
      <c r="AN1453" s="36">
        <f>AN1426+AN1435+AN1444</f>
        <v/>
      </c>
      <c r="AO1453" s="36">
        <f>AO1426+AO1435+AO1444</f>
        <v/>
      </c>
      <c r="AP1453" s="36">
        <f>AP1426+AP1435+AP1444</f>
        <v/>
      </c>
      <c r="AQ1453" s="36">
        <f>AQ1426+AQ1435+AQ1444</f>
        <v/>
      </c>
      <c r="AR1453" s="36">
        <f>AR1426+AR1435+AR1444</f>
        <v/>
      </c>
      <c r="AS1453" s="36">
        <f>AS1426+AS1435+AS1444</f>
        <v/>
      </c>
      <c r="AT1453" s="36">
        <f>AT1426+AT1435+AT1444</f>
        <v/>
      </c>
      <c r="AU1453" s="36">
        <f>AU1426+AU1435+AU1444</f>
        <v/>
      </c>
      <c r="AV1453" s="36">
        <f>AV1426+AV1435+AV1444</f>
        <v/>
      </c>
      <c r="AW1453" s="36">
        <f>AW1426+AW1435+AW1444</f>
        <v/>
      </c>
      <c r="AX1453" s="36">
        <f>AX1426+AX1435+AX1444</f>
        <v/>
      </c>
      <c r="AY1453" s="36">
        <f>AY1426+AY1435+AY1444</f>
        <v/>
      </c>
    </row>
    <row r="1454" hidden="1" outlineLevel="2"/>
    <row r="1455" hidden="1" outlineLevel="2">
      <c r="A1455" s="14" t="inlineStr">
        <is>
          <t>atp</t>
        </is>
      </c>
      <c r="B1455" s="14" t="inlineStr">
        <is>
          <t>coa</t>
        </is>
      </c>
      <c r="C1455" s="14" t="inlineStr">
        <is>
          <t>foo</t>
        </is>
      </c>
      <c r="D1455" s="36">
        <f>INDEX(Inputs!$U$5:$U$132,MATCH($B1455&amp;"|"&amp;$C1455,Inputs!$A$5:$A$132,0))</f>
        <v/>
      </c>
      <c r="E1455" s="36">
        <f>INDEX(Inputs!$V$5:$V$132,MATCH($B1455&amp;"|"&amp;$C1455,Inputs!$A$5:$A$132,0))</f>
        <v/>
      </c>
      <c r="F1455" s="35" t="n"/>
      <c r="G1455" s="35" t="n"/>
      <c r="H1455" s="14">
        <f>INDEX(VarLab,MATCH($A1455,VarKey,0))&amp;INDEX(MemLab,MATCH($C1455&amp;"|"&amp;$B1455,MemKey,0))</f>
        <v/>
      </c>
      <c r="I1455" s="14">
        <f>INDEX(VarUnit,MATCH($A1455,VarKey,0))</f>
        <v/>
      </c>
      <c r="J1455" s="14">
        <f>INDEX(VarSrc,MATCH($A1455,VarKey,0))</f>
        <v/>
      </c>
      <c r="K1455" s="11">
        <f>CodePrefix&amp;$A1455&amp;IF($C1455="","","."&amp;$C1455&amp;"."&amp;$B1455)&amp;INDEX(VarEnd,MATCH($A1455,VarKey,0))&amp;K$5</f>
        <v/>
      </c>
      <c r="L1455" s="37">
        <f>MAX(INDEX(L$369:L$380,$D1455)+L1446*(1+$E1455),0.01)</f>
        <v/>
      </c>
      <c r="M1455" s="36">
        <f>MAX(INDEX(M$369:M$380,$D1455)+M1446*(1+$E1455),0.01)</f>
        <v/>
      </c>
      <c r="N1455" s="36">
        <f>MAX(INDEX(N$369:N$380,$D1455)+N1446*(1+$E1455),0.01)</f>
        <v/>
      </c>
      <c r="O1455" s="36">
        <f>MAX(INDEX(O$369:O$380,$D1455)+O1446*(1+$E1455),0.01)</f>
        <v/>
      </c>
      <c r="P1455" s="36">
        <f>MAX(INDEX(P$369:P$380,$D1455)+P1446*(1+$E1455),0.01)</f>
        <v/>
      </c>
      <c r="Q1455" s="36">
        <f>MAX(INDEX(Q$369:Q$380,$D1455)+Q1446*(1+$E1455),0.01)</f>
        <v/>
      </c>
      <c r="R1455" s="36">
        <f>MAX(INDEX(R$369:R$380,$D1455)+R1446*(1+$E1455),0.01)</f>
        <v/>
      </c>
      <c r="S1455" s="36">
        <f>MAX(INDEX(S$369:S$380,$D1455)+S1446*(1+$E1455),0.01)</f>
        <v/>
      </c>
      <c r="T1455" s="36">
        <f>MAX(INDEX(T$369:T$380,$D1455)+T1446*(1+$E1455),0.01)</f>
        <v/>
      </c>
      <c r="U1455" s="36">
        <f>MAX(INDEX(U$369:U$380,$D1455)+U1446*(1+$E1455),0.01)</f>
        <v/>
      </c>
      <c r="V1455" s="36">
        <f>MAX(INDEX(V$369:V$380,$D1455)+V1446*(1+$E1455),0.01)</f>
        <v/>
      </c>
      <c r="W1455" s="36">
        <f>MAX(INDEX(W$369:W$380,$D1455)+W1446*(1+$E1455),0.01)</f>
        <v/>
      </c>
      <c r="X1455" s="36">
        <f>MAX(INDEX(X$369:X$380,$D1455)+X1446*(1+$E1455),0.01)</f>
        <v/>
      </c>
      <c r="Y1455" s="36">
        <f>MAX(INDEX(Y$369:Y$380,$D1455)+Y1446*(1+$E1455),0.01)</f>
        <v/>
      </c>
      <c r="Z1455" s="36">
        <f>MAX(INDEX(Z$369:Z$380,$D1455)+Z1446*(1+$E1455),0.01)</f>
        <v/>
      </c>
      <c r="AA1455" s="36">
        <f>MAX(INDEX(AA$369:AA$380,$D1455)+AA1446*(1+$E1455),0.01)</f>
        <v/>
      </c>
      <c r="AB1455" s="36">
        <f>MAX(INDEX(AB$369:AB$380,$D1455)+AB1446*(1+$E1455),0.01)</f>
        <v/>
      </c>
      <c r="AC1455" s="36">
        <f>MAX(INDEX(AC$369:AC$380,$D1455)+AC1446*(1+$E1455),0.01)</f>
        <v/>
      </c>
      <c r="AD1455" s="36">
        <f>MAX(INDEX(AD$369:AD$380,$D1455)+AD1446*(1+$E1455),0.01)</f>
        <v/>
      </c>
      <c r="AF1455" s="11">
        <f>CodePrefix&amp;$A1455&amp;IF($C1455="","","."&amp;$C1455&amp;"."&amp;$B1455)&amp;INDEX(VarEnd,MATCH($A1455,VarKey,0))&amp;AF$5</f>
        <v/>
      </c>
      <c r="AG1455" s="37">
        <f>MAX(INDEX(AG$369:AG$380,$D1455)+AG1446*(1+$E1455),0.01)</f>
        <v/>
      </c>
      <c r="AH1455" s="36">
        <f>MAX(INDEX(AH$369:AH$380,$D1455)+AH1446*(1+$E1455),0.01)</f>
        <v/>
      </c>
      <c r="AI1455" s="36">
        <f>MAX(INDEX(AI$369:AI$380,$D1455)+AI1446*(1+$E1455),0.01)</f>
        <v/>
      </c>
      <c r="AJ1455" s="36">
        <f>MAX(INDEX(AJ$369:AJ$380,$D1455)+AJ1446*(1+$E1455),0.01)</f>
        <v/>
      </c>
      <c r="AK1455" s="36">
        <f>MAX(INDEX(AK$369:AK$380,$D1455)+AK1446*(1+$E1455),0.01)</f>
        <v/>
      </c>
      <c r="AL1455" s="36">
        <f>MAX(INDEX(AL$369:AL$380,$D1455)+AL1446*(1+$E1455),0.01)</f>
        <v/>
      </c>
      <c r="AM1455" s="36">
        <f>MAX(INDEX(AM$369:AM$380,$D1455)+AM1446*(1+$E1455),0.01)</f>
        <v/>
      </c>
      <c r="AN1455" s="36">
        <f>MAX(INDEX(AN$369:AN$380,$D1455)+AN1446*(1+$E1455),0.01)</f>
        <v/>
      </c>
      <c r="AO1455" s="36">
        <f>MAX(INDEX(AO$369:AO$380,$D1455)+AO1446*(1+$E1455),0.01)</f>
        <v/>
      </c>
      <c r="AP1455" s="36">
        <f>MAX(INDEX(AP$369:AP$380,$D1455)+AP1446*(1+$E1455),0.01)</f>
        <v/>
      </c>
      <c r="AQ1455" s="36">
        <f>MAX(INDEX(AQ$369:AQ$380,$D1455)+AQ1446*(1+$E1455),0.01)</f>
        <v/>
      </c>
      <c r="AR1455" s="36">
        <f>MAX(INDEX(AR$369:AR$380,$D1455)+AR1446*(1+$E1455),0.01)</f>
        <v/>
      </c>
      <c r="AS1455" s="36">
        <f>MAX(INDEX(AS$369:AS$380,$D1455)+AS1446*(1+$E1455),0.01)</f>
        <v/>
      </c>
      <c r="AT1455" s="36">
        <f>MAX(INDEX(AT$369:AT$380,$D1455)+AT1446*(1+$E1455),0.01)</f>
        <v/>
      </c>
      <c r="AU1455" s="36">
        <f>MAX(INDEX(AU$369:AU$380,$D1455)+AU1446*(1+$E1455),0.01)</f>
        <v/>
      </c>
      <c r="AV1455" s="36">
        <f>MAX(INDEX(AV$369:AV$380,$D1455)+AV1446*(1+$E1455),0.01)</f>
        <v/>
      </c>
      <c r="AW1455" s="36">
        <f>MAX(INDEX(AW$369:AW$380,$D1455)+AW1446*(1+$E1455),0.01)</f>
        <v/>
      </c>
      <c r="AX1455" s="36">
        <f>MAX(INDEX(AX$369:AX$380,$D1455)+AX1446*(1+$E1455),0.01)</f>
        <v/>
      </c>
      <c r="AY1455" s="36">
        <f>MAX(INDEX(AY$369:AY$380,$D1455)+AY1446*(1+$E1455),0.01)</f>
        <v/>
      </c>
    </row>
    <row r="1456" hidden="1" outlineLevel="2">
      <c r="A1456" s="14" t="inlineStr">
        <is>
          <t>atp</t>
        </is>
      </c>
      <c r="B1456" s="14" t="inlineStr">
        <is>
          <t>nga</t>
        </is>
      </c>
      <c r="C1456" s="14" t="inlineStr">
        <is>
          <t>foo</t>
        </is>
      </c>
      <c r="D1456" s="36">
        <f>INDEX(Inputs!$U$5:$U$132,MATCH($B1456&amp;"|"&amp;$C1456,Inputs!$A$5:$A$132,0))</f>
        <v/>
      </c>
      <c r="E1456" s="36">
        <f>INDEX(Inputs!$V$5:$V$132,MATCH($B1456&amp;"|"&amp;$C1456,Inputs!$A$5:$A$132,0))</f>
        <v/>
      </c>
      <c r="F1456" s="35" t="n"/>
      <c r="G1456" s="35" t="n"/>
      <c r="H1456" s="14">
        <f>INDEX(VarLab,MATCH($A1456,VarKey,0))&amp;INDEX(MemLab,MATCH($C1456&amp;"|"&amp;$B1456,MemKey,0))</f>
        <v/>
      </c>
      <c r="I1456" s="14">
        <f>INDEX(VarUnit,MATCH($A1456,VarKey,0))</f>
        <v/>
      </c>
      <c r="J1456" s="14">
        <f>INDEX(VarSrc,MATCH($A1456,VarKey,0))</f>
        <v/>
      </c>
      <c r="K1456" s="11">
        <f>CodePrefix&amp;$A1456&amp;IF($C1456="","","."&amp;$C1456&amp;"."&amp;$B1456)&amp;INDEX(VarEnd,MATCH($A1456,VarKey,0))&amp;K$5</f>
        <v/>
      </c>
      <c r="L1456" s="37">
        <f>MAX(INDEX(L$369:L$380,$D1456)+L1447*(1+$E1456),0.01)</f>
        <v/>
      </c>
      <c r="M1456" s="36">
        <f>MAX(INDEX(M$369:M$380,$D1456)+M1447*(1+$E1456),0.01)</f>
        <v/>
      </c>
      <c r="N1456" s="36">
        <f>MAX(INDEX(N$369:N$380,$D1456)+N1447*(1+$E1456),0.01)</f>
        <v/>
      </c>
      <c r="O1456" s="36">
        <f>MAX(INDEX(O$369:O$380,$D1456)+O1447*(1+$E1456),0.01)</f>
        <v/>
      </c>
      <c r="P1456" s="36">
        <f>MAX(INDEX(P$369:P$380,$D1456)+P1447*(1+$E1456),0.01)</f>
        <v/>
      </c>
      <c r="Q1456" s="36">
        <f>MAX(INDEX(Q$369:Q$380,$D1456)+Q1447*(1+$E1456),0.01)</f>
        <v/>
      </c>
      <c r="R1456" s="36">
        <f>MAX(INDEX(R$369:R$380,$D1456)+R1447*(1+$E1456),0.01)</f>
        <v/>
      </c>
      <c r="S1456" s="36">
        <f>MAX(INDEX(S$369:S$380,$D1456)+S1447*(1+$E1456),0.01)</f>
        <v/>
      </c>
      <c r="T1456" s="36">
        <f>MAX(INDEX(T$369:T$380,$D1456)+T1447*(1+$E1456),0.01)</f>
        <v/>
      </c>
      <c r="U1456" s="36">
        <f>MAX(INDEX(U$369:U$380,$D1456)+U1447*(1+$E1456),0.01)</f>
        <v/>
      </c>
      <c r="V1456" s="36">
        <f>MAX(INDEX(V$369:V$380,$D1456)+V1447*(1+$E1456),0.01)</f>
        <v/>
      </c>
      <c r="W1456" s="36">
        <f>MAX(INDEX(W$369:W$380,$D1456)+W1447*(1+$E1456),0.01)</f>
        <v/>
      </c>
      <c r="X1456" s="36">
        <f>MAX(INDEX(X$369:X$380,$D1456)+X1447*(1+$E1456),0.01)</f>
        <v/>
      </c>
      <c r="Y1456" s="36">
        <f>MAX(INDEX(Y$369:Y$380,$D1456)+Y1447*(1+$E1456),0.01)</f>
        <v/>
      </c>
      <c r="Z1456" s="36">
        <f>MAX(INDEX(Z$369:Z$380,$D1456)+Z1447*(1+$E1456),0.01)</f>
        <v/>
      </c>
      <c r="AA1456" s="36">
        <f>MAX(INDEX(AA$369:AA$380,$D1456)+AA1447*(1+$E1456),0.01)</f>
        <v/>
      </c>
      <c r="AB1456" s="36">
        <f>MAX(INDEX(AB$369:AB$380,$D1456)+AB1447*(1+$E1456),0.01)</f>
        <v/>
      </c>
      <c r="AC1456" s="36">
        <f>MAX(INDEX(AC$369:AC$380,$D1456)+AC1447*(1+$E1456),0.01)</f>
        <v/>
      </c>
      <c r="AD1456" s="36">
        <f>MAX(INDEX(AD$369:AD$380,$D1456)+AD1447*(1+$E1456),0.01)</f>
        <v/>
      </c>
      <c r="AF1456" s="11">
        <f>CodePrefix&amp;$A1456&amp;IF($C1456="","","."&amp;$C1456&amp;"."&amp;$B1456)&amp;INDEX(VarEnd,MATCH($A1456,VarKey,0))&amp;AF$5</f>
        <v/>
      </c>
      <c r="AG1456" s="37">
        <f>MAX(INDEX(AG$369:AG$380,$D1456)+AG1447*(1+$E1456),0.01)</f>
        <v/>
      </c>
      <c r="AH1456" s="36">
        <f>MAX(INDEX(AH$369:AH$380,$D1456)+AH1447*(1+$E1456),0.01)</f>
        <v/>
      </c>
      <c r="AI1456" s="36">
        <f>MAX(INDEX(AI$369:AI$380,$D1456)+AI1447*(1+$E1456),0.01)</f>
        <v/>
      </c>
      <c r="AJ1456" s="36">
        <f>MAX(INDEX(AJ$369:AJ$380,$D1456)+AJ1447*(1+$E1456),0.01)</f>
        <v/>
      </c>
      <c r="AK1456" s="36">
        <f>MAX(INDEX(AK$369:AK$380,$D1456)+AK1447*(1+$E1456),0.01)</f>
        <v/>
      </c>
      <c r="AL1456" s="36">
        <f>MAX(INDEX(AL$369:AL$380,$D1456)+AL1447*(1+$E1456),0.01)</f>
        <v/>
      </c>
      <c r="AM1456" s="36">
        <f>MAX(INDEX(AM$369:AM$380,$D1456)+AM1447*(1+$E1456),0.01)</f>
        <v/>
      </c>
      <c r="AN1456" s="36">
        <f>MAX(INDEX(AN$369:AN$380,$D1456)+AN1447*(1+$E1456),0.01)</f>
        <v/>
      </c>
      <c r="AO1456" s="36">
        <f>MAX(INDEX(AO$369:AO$380,$D1456)+AO1447*(1+$E1456),0.01)</f>
        <v/>
      </c>
      <c r="AP1456" s="36">
        <f>MAX(INDEX(AP$369:AP$380,$D1456)+AP1447*(1+$E1456),0.01)</f>
        <v/>
      </c>
      <c r="AQ1456" s="36">
        <f>MAX(INDEX(AQ$369:AQ$380,$D1456)+AQ1447*(1+$E1456),0.01)</f>
        <v/>
      </c>
      <c r="AR1456" s="36">
        <f>MAX(INDEX(AR$369:AR$380,$D1456)+AR1447*(1+$E1456),0.01)</f>
        <v/>
      </c>
      <c r="AS1456" s="36">
        <f>MAX(INDEX(AS$369:AS$380,$D1456)+AS1447*(1+$E1456),0.01)</f>
        <v/>
      </c>
      <c r="AT1456" s="36">
        <f>MAX(INDEX(AT$369:AT$380,$D1456)+AT1447*(1+$E1456),0.01)</f>
        <v/>
      </c>
      <c r="AU1456" s="36">
        <f>MAX(INDEX(AU$369:AU$380,$D1456)+AU1447*(1+$E1456),0.01)</f>
        <v/>
      </c>
      <c r="AV1456" s="36">
        <f>MAX(INDEX(AV$369:AV$380,$D1456)+AV1447*(1+$E1456),0.01)</f>
        <v/>
      </c>
      <c r="AW1456" s="36">
        <f>MAX(INDEX(AW$369:AW$380,$D1456)+AW1447*(1+$E1456),0.01)</f>
        <v/>
      </c>
      <c r="AX1456" s="36">
        <f>MAX(INDEX(AX$369:AX$380,$D1456)+AX1447*(1+$E1456),0.01)</f>
        <v/>
      </c>
      <c r="AY1456" s="36">
        <f>MAX(INDEX(AY$369:AY$380,$D1456)+AY1447*(1+$E1456),0.01)</f>
        <v/>
      </c>
    </row>
    <row r="1457" hidden="1" outlineLevel="2">
      <c r="A1457" s="14" t="inlineStr">
        <is>
          <t>atp</t>
        </is>
      </c>
      <c r="B1457" s="14" t="inlineStr">
        <is>
          <t>gso</t>
        </is>
      </c>
      <c r="C1457" s="14" t="inlineStr">
        <is>
          <t>foo</t>
        </is>
      </c>
      <c r="D1457" s="36">
        <f>INDEX(Inputs!$U$5:$U$132,MATCH($B1457&amp;"|"&amp;$C1457,Inputs!$A$5:$A$132,0))</f>
        <v/>
      </c>
      <c r="E1457" s="36">
        <f>INDEX(Inputs!$V$5:$V$132,MATCH($B1457&amp;"|"&amp;$C1457,Inputs!$A$5:$A$132,0))</f>
        <v/>
      </c>
      <c r="F1457" s="35" t="n"/>
      <c r="G1457" s="35" t="n"/>
      <c r="H1457" s="14">
        <f>INDEX(VarLab,MATCH($A1457,VarKey,0))&amp;INDEX(MemLab,MATCH($C1457&amp;"|"&amp;$B1457,MemKey,0))</f>
        <v/>
      </c>
      <c r="I1457" s="14">
        <f>INDEX(VarUnit,MATCH($A1457,VarKey,0))</f>
        <v/>
      </c>
      <c r="J1457" s="14">
        <f>INDEX(VarSrc,MATCH($A1457,VarKey,0))</f>
        <v/>
      </c>
      <c r="K1457" s="11">
        <f>CodePrefix&amp;$A1457&amp;IF($C1457="","","."&amp;$C1457&amp;"."&amp;$B1457)&amp;INDEX(VarEnd,MATCH($A1457,VarKey,0))&amp;K$5</f>
        <v/>
      </c>
      <c r="L1457" s="37">
        <f>MAX(INDEX(L$369:L$380,$D1457)+L1448*(1+$E1457),0.01)</f>
        <v/>
      </c>
      <c r="M1457" s="36">
        <f>MAX(INDEX(M$369:M$380,$D1457)+M1448*(1+$E1457),0.01)</f>
        <v/>
      </c>
      <c r="N1457" s="36">
        <f>MAX(INDEX(N$369:N$380,$D1457)+N1448*(1+$E1457),0.01)</f>
        <v/>
      </c>
      <c r="O1457" s="36">
        <f>MAX(INDEX(O$369:O$380,$D1457)+O1448*(1+$E1457),0.01)</f>
        <v/>
      </c>
      <c r="P1457" s="36">
        <f>MAX(INDEX(P$369:P$380,$D1457)+P1448*(1+$E1457),0.01)</f>
        <v/>
      </c>
      <c r="Q1457" s="36">
        <f>MAX(INDEX(Q$369:Q$380,$D1457)+Q1448*(1+$E1457),0.01)</f>
        <v/>
      </c>
      <c r="R1457" s="36">
        <f>MAX(INDEX(R$369:R$380,$D1457)+R1448*(1+$E1457),0.01)</f>
        <v/>
      </c>
      <c r="S1457" s="36">
        <f>MAX(INDEX(S$369:S$380,$D1457)+S1448*(1+$E1457),0.01)</f>
        <v/>
      </c>
      <c r="T1457" s="36">
        <f>MAX(INDEX(T$369:T$380,$D1457)+T1448*(1+$E1457),0.01)</f>
        <v/>
      </c>
      <c r="U1457" s="36">
        <f>MAX(INDEX(U$369:U$380,$D1457)+U1448*(1+$E1457),0.01)</f>
        <v/>
      </c>
      <c r="V1457" s="36">
        <f>MAX(INDEX(V$369:V$380,$D1457)+V1448*(1+$E1457),0.01)</f>
        <v/>
      </c>
      <c r="W1457" s="36">
        <f>MAX(INDEX(W$369:W$380,$D1457)+W1448*(1+$E1457),0.01)</f>
        <v/>
      </c>
      <c r="X1457" s="36">
        <f>MAX(INDEX(X$369:X$380,$D1457)+X1448*(1+$E1457),0.01)</f>
        <v/>
      </c>
      <c r="Y1457" s="36">
        <f>MAX(INDEX(Y$369:Y$380,$D1457)+Y1448*(1+$E1457),0.01)</f>
        <v/>
      </c>
      <c r="Z1457" s="36">
        <f>MAX(INDEX(Z$369:Z$380,$D1457)+Z1448*(1+$E1457),0.01)</f>
        <v/>
      </c>
      <c r="AA1457" s="36">
        <f>MAX(INDEX(AA$369:AA$380,$D1457)+AA1448*(1+$E1457),0.01)</f>
        <v/>
      </c>
      <c r="AB1457" s="36">
        <f>MAX(INDEX(AB$369:AB$380,$D1457)+AB1448*(1+$E1457),0.01)</f>
        <v/>
      </c>
      <c r="AC1457" s="36">
        <f>MAX(INDEX(AC$369:AC$380,$D1457)+AC1448*(1+$E1457),0.01)</f>
        <v/>
      </c>
      <c r="AD1457" s="36">
        <f>MAX(INDEX(AD$369:AD$380,$D1457)+AD1448*(1+$E1457),0.01)</f>
        <v/>
      </c>
      <c r="AF1457" s="11">
        <f>CodePrefix&amp;$A1457&amp;IF($C1457="","","."&amp;$C1457&amp;"."&amp;$B1457)&amp;INDEX(VarEnd,MATCH($A1457,VarKey,0))&amp;AF$5</f>
        <v/>
      </c>
      <c r="AG1457" s="37">
        <f>MAX(INDEX(AG$369:AG$380,$D1457)+AG1448*(1+$E1457),0.01)</f>
        <v/>
      </c>
      <c r="AH1457" s="36">
        <f>MAX(INDEX(AH$369:AH$380,$D1457)+AH1448*(1+$E1457),0.01)</f>
        <v/>
      </c>
      <c r="AI1457" s="36">
        <f>MAX(INDEX(AI$369:AI$380,$D1457)+AI1448*(1+$E1457),0.01)</f>
        <v/>
      </c>
      <c r="AJ1457" s="36">
        <f>MAX(INDEX(AJ$369:AJ$380,$D1457)+AJ1448*(1+$E1457),0.01)</f>
        <v/>
      </c>
      <c r="AK1457" s="36">
        <f>MAX(INDEX(AK$369:AK$380,$D1457)+AK1448*(1+$E1457),0.01)</f>
        <v/>
      </c>
      <c r="AL1457" s="36">
        <f>MAX(INDEX(AL$369:AL$380,$D1457)+AL1448*(1+$E1457),0.01)</f>
        <v/>
      </c>
      <c r="AM1457" s="36">
        <f>MAX(INDEX(AM$369:AM$380,$D1457)+AM1448*(1+$E1457),0.01)</f>
        <v/>
      </c>
      <c r="AN1457" s="36">
        <f>MAX(INDEX(AN$369:AN$380,$D1457)+AN1448*(1+$E1457),0.01)</f>
        <v/>
      </c>
      <c r="AO1457" s="36">
        <f>MAX(INDEX(AO$369:AO$380,$D1457)+AO1448*(1+$E1457),0.01)</f>
        <v/>
      </c>
      <c r="AP1457" s="36">
        <f>MAX(INDEX(AP$369:AP$380,$D1457)+AP1448*(1+$E1457),0.01)</f>
        <v/>
      </c>
      <c r="AQ1457" s="36">
        <f>MAX(INDEX(AQ$369:AQ$380,$D1457)+AQ1448*(1+$E1457),0.01)</f>
        <v/>
      </c>
      <c r="AR1457" s="36">
        <f>MAX(INDEX(AR$369:AR$380,$D1457)+AR1448*(1+$E1457),0.01)</f>
        <v/>
      </c>
      <c r="AS1457" s="36">
        <f>MAX(INDEX(AS$369:AS$380,$D1457)+AS1448*(1+$E1457),0.01)</f>
        <v/>
      </c>
      <c r="AT1457" s="36">
        <f>MAX(INDEX(AT$369:AT$380,$D1457)+AT1448*(1+$E1457),0.01)</f>
        <v/>
      </c>
      <c r="AU1457" s="36">
        <f>MAX(INDEX(AU$369:AU$380,$D1457)+AU1448*(1+$E1457),0.01)</f>
        <v/>
      </c>
      <c r="AV1457" s="36">
        <f>MAX(INDEX(AV$369:AV$380,$D1457)+AV1448*(1+$E1457),0.01)</f>
        <v/>
      </c>
      <c r="AW1457" s="36">
        <f>MAX(INDEX(AW$369:AW$380,$D1457)+AW1448*(1+$E1457),0.01)</f>
        <v/>
      </c>
      <c r="AX1457" s="36">
        <f>MAX(INDEX(AX$369:AX$380,$D1457)+AX1448*(1+$E1457),0.01)</f>
        <v/>
      </c>
      <c r="AY1457" s="36">
        <f>MAX(INDEX(AY$369:AY$380,$D1457)+AY1448*(1+$E1457),0.01)</f>
        <v/>
      </c>
    </row>
    <row r="1458" hidden="1" outlineLevel="2">
      <c r="A1458" s="14" t="inlineStr">
        <is>
          <t>atp</t>
        </is>
      </c>
      <c r="B1458" s="14" t="inlineStr">
        <is>
          <t>die</t>
        </is>
      </c>
      <c r="C1458" s="14" t="inlineStr">
        <is>
          <t>foo</t>
        </is>
      </c>
      <c r="D1458" s="36">
        <f>INDEX(Inputs!$U$5:$U$132,MATCH($B1458&amp;"|"&amp;$C1458,Inputs!$A$5:$A$132,0))</f>
        <v/>
      </c>
      <c r="E1458" s="36">
        <f>INDEX(Inputs!$V$5:$V$132,MATCH($B1458&amp;"|"&amp;$C1458,Inputs!$A$5:$A$132,0))</f>
        <v/>
      </c>
      <c r="F1458" s="35" t="n"/>
      <c r="G1458" s="35" t="n"/>
      <c r="H1458" s="14">
        <f>INDEX(VarLab,MATCH($A1458,VarKey,0))&amp;INDEX(MemLab,MATCH($C1458&amp;"|"&amp;$B1458,MemKey,0))</f>
        <v/>
      </c>
      <c r="I1458" s="14">
        <f>INDEX(VarUnit,MATCH($A1458,VarKey,0))</f>
        <v/>
      </c>
      <c r="J1458" s="14">
        <f>INDEX(VarSrc,MATCH($A1458,VarKey,0))</f>
        <v/>
      </c>
      <c r="K1458" s="11">
        <f>CodePrefix&amp;$A1458&amp;IF($C1458="","","."&amp;$C1458&amp;"."&amp;$B1458)&amp;INDEX(VarEnd,MATCH($A1458,VarKey,0))&amp;K$5</f>
        <v/>
      </c>
      <c r="L1458" s="37">
        <f>MAX(INDEX(L$369:L$380,$D1458)+L1449*(1+$E1458),0.01)</f>
        <v/>
      </c>
      <c r="M1458" s="36">
        <f>MAX(INDEX(M$369:M$380,$D1458)+M1449*(1+$E1458),0.01)</f>
        <v/>
      </c>
      <c r="N1458" s="36">
        <f>MAX(INDEX(N$369:N$380,$D1458)+N1449*(1+$E1458),0.01)</f>
        <v/>
      </c>
      <c r="O1458" s="36">
        <f>MAX(INDEX(O$369:O$380,$D1458)+O1449*(1+$E1458),0.01)</f>
        <v/>
      </c>
      <c r="P1458" s="36">
        <f>MAX(INDEX(P$369:P$380,$D1458)+P1449*(1+$E1458),0.01)</f>
        <v/>
      </c>
      <c r="Q1458" s="36">
        <f>MAX(INDEX(Q$369:Q$380,$D1458)+Q1449*(1+$E1458),0.01)</f>
        <v/>
      </c>
      <c r="R1458" s="36">
        <f>MAX(INDEX(R$369:R$380,$D1458)+R1449*(1+$E1458),0.01)</f>
        <v/>
      </c>
      <c r="S1458" s="36">
        <f>MAX(INDEX(S$369:S$380,$D1458)+S1449*(1+$E1458),0.01)</f>
        <v/>
      </c>
      <c r="T1458" s="36">
        <f>MAX(INDEX(T$369:T$380,$D1458)+T1449*(1+$E1458),0.01)</f>
        <v/>
      </c>
      <c r="U1458" s="36">
        <f>MAX(INDEX(U$369:U$380,$D1458)+U1449*(1+$E1458),0.01)</f>
        <v/>
      </c>
      <c r="V1458" s="36">
        <f>MAX(INDEX(V$369:V$380,$D1458)+V1449*(1+$E1458),0.01)</f>
        <v/>
      </c>
      <c r="W1458" s="36">
        <f>MAX(INDEX(W$369:W$380,$D1458)+W1449*(1+$E1458),0.01)</f>
        <v/>
      </c>
      <c r="X1458" s="36">
        <f>MAX(INDEX(X$369:X$380,$D1458)+X1449*(1+$E1458),0.01)</f>
        <v/>
      </c>
      <c r="Y1458" s="36">
        <f>MAX(INDEX(Y$369:Y$380,$D1458)+Y1449*(1+$E1458),0.01)</f>
        <v/>
      </c>
      <c r="Z1458" s="36">
        <f>MAX(INDEX(Z$369:Z$380,$D1458)+Z1449*(1+$E1458),0.01)</f>
        <v/>
      </c>
      <c r="AA1458" s="36">
        <f>MAX(INDEX(AA$369:AA$380,$D1458)+AA1449*(1+$E1458),0.01)</f>
        <v/>
      </c>
      <c r="AB1458" s="36">
        <f>MAX(INDEX(AB$369:AB$380,$D1458)+AB1449*(1+$E1458),0.01)</f>
        <v/>
      </c>
      <c r="AC1458" s="36">
        <f>MAX(INDEX(AC$369:AC$380,$D1458)+AC1449*(1+$E1458),0.01)</f>
        <v/>
      </c>
      <c r="AD1458" s="36">
        <f>MAX(INDEX(AD$369:AD$380,$D1458)+AD1449*(1+$E1458),0.01)</f>
        <v/>
      </c>
      <c r="AF1458" s="11">
        <f>CodePrefix&amp;$A1458&amp;IF($C1458="","","."&amp;$C1458&amp;"."&amp;$B1458)&amp;INDEX(VarEnd,MATCH($A1458,VarKey,0))&amp;AF$5</f>
        <v/>
      </c>
      <c r="AG1458" s="37">
        <f>MAX(INDEX(AG$369:AG$380,$D1458)+AG1449*(1+$E1458),0.01)</f>
        <v/>
      </c>
      <c r="AH1458" s="36">
        <f>MAX(INDEX(AH$369:AH$380,$D1458)+AH1449*(1+$E1458),0.01)</f>
        <v/>
      </c>
      <c r="AI1458" s="36">
        <f>MAX(INDEX(AI$369:AI$380,$D1458)+AI1449*(1+$E1458),0.01)</f>
        <v/>
      </c>
      <c r="AJ1458" s="36">
        <f>MAX(INDEX(AJ$369:AJ$380,$D1458)+AJ1449*(1+$E1458),0.01)</f>
        <v/>
      </c>
      <c r="AK1458" s="36">
        <f>MAX(INDEX(AK$369:AK$380,$D1458)+AK1449*(1+$E1458),0.01)</f>
        <v/>
      </c>
      <c r="AL1458" s="36">
        <f>MAX(INDEX(AL$369:AL$380,$D1458)+AL1449*(1+$E1458),0.01)</f>
        <v/>
      </c>
      <c r="AM1458" s="36">
        <f>MAX(INDEX(AM$369:AM$380,$D1458)+AM1449*(1+$E1458),0.01)</f>
        <v/>
      </c>
      <c r="AN1458" s="36">
        <f>MAX(INDEX(AN$369:AN$380,$D1458)+AN1449*(1+$E1458),0.01)</f>
        <v/>
      </c>
      <c r="AO1458" s="36">
        <f>MAX(INDEX(AO$369:AO$380,$D1458)+AO1449*(1+$E1458),0.01)</f>
        <v/>
      </c>
      <c r="AP1458" s="36">
        <f>MAX(INDEX(AP$369:AP$380,$D1458)+AP1449*(1+$E1458),0.01)</f>
        <v/>
      </c>
      <c r="AQ1458" s="36">
        <f>MAX(INDEX(AQ$369:AQ$380,$D1458)+AQ1449*(1+$E1458),0.01)</f>
        <v/>
      </c>
      <c r="AR1458" s="36">
        <f>MAX(INDEX(AR$369:AR$380,$D1458)+AR1449*(1+$E1458),0.01)</f>
        <v/>
      </c>
      <c r="AS1458" s="36">
        <f>MAX(INDEX(AS$369:AS$380,$D1458)+AS1449*(1+$E1458),0.01)</f>
        <v/>
      </c>
      <c r="AT1458" s="36">
        <f>MAX(INDEX(AT$369:AT$380,$D1458)+AT1449*(1+$E1458),0.01)</f>
        <v/>
      </c>
      <c r="AU1458" s="36">
        <f>MAX(INDEX(AU$369:AU$380,$D1458)+AU1449*(1+$E1458),0.01)</f>
        <v/>
      </c>
      <c r="AV1458" s="36">
        <f>MAX(INDEX(AV$369:AV$380,$D1458)+AV1449*(1+$E1458),0.01)</f>
        <v/>
      </c>
      <c r="AW1458" s="36">
        <f>MAX(INDEX(AW$369:AW$380,$D1458)+AW1449*(1+$E1458),0.01)</f>
        <v/>
      </c>
      <c r="AX1458" s="36">
        <f>MAX(INDEX(AX$369:AX$380,$D1458)+AX1449*(1+$E1458),0.01)</f>
        <v/>
      </c>
      <c r="AY1458" s="36">
        <f>MAX(INDEX(AY$369:AY$380,$D1458)+AY1449*(1+$E1458),0.01)</f>
        <v/>
      </c>
    </row>
    <row r="1459" hidden="1" outlineLevel="2">
      <c r="A1459" s="14" t="inlineStr">
        <is>
          <t>atp</t>
        </is>
      </c>
      <c r="B1459" s="14" t="inlineStr">
        <is>
          <t>lpg</t>
        </is>
      </c>
      <c r="C1459" s="14" t="inlineStr">
        <is>
          <t>foo</t>
        </is>
      </c>
      <c r="D1459" s="36">
        <f>INDEX(Inputs!$U$5:$U$132,MATCH($B1459&amp;"|"&amp;$C1459,Inputs!$A$5:$A$132,0))</f>
        <v/>
      </c>
      <c r="E1459" s="36">
        <f>INDEX(Inputs!$V$5:$V$132,MATCH($B1459&amp;"|"&amp;$C1459,Inputs!$A$5:$A$132,0))</f>
        <v/>
      </c>
      <c r="F1459" s="35" t="n"/>
      <c r="G1459" s="35" t="n"/>
      <c r="H1459" s="14">
        <f>INDEX(VarLab,MATCH($A1459,VarKey,0))&amp;INDEX(MemLab,MATCH($C1459&amp;"|"&amp;$B1459,MemKey,0))</f>
        <v/>
      </c>
      <c r="I1459" s="14">
        <f>INDEX(VarUnit,MATCH($A1459,VarKey,0))</f>
        <v/>
      </c>
      <c r="J1459" s="14">
        <f>INDEX(VarSrc,MATCH($A1459,VarKey,0))</f>
        <v/>
      </c>
      <c r="K1459" s="11">
        <f>CodePrefix&amp;$A1459&amp;IF($C1459="","","."&amp;$C1459&amp;"."&amp;$B1459)&amp;INDEX(VarEnd,MATCH($A1459,VarKey,0))&amp;K$5</f>
        <v/>
      </c>
      <c r="L1459" s="37">
        <f>MAX(INDEX(L$369:L$380,$D1459)+L1450*(1+$E1459),0.01)</f>
        <v/>
      </c>
      <c r="M1459" s="36">
        <f>MAX(INDEX(M$369:M$380,$D1459)+M1450*(1+$E1459),0.01)</f>
        <v/>
      </c>
      <c r="N1459" s="36">
        <f>MAX(INDEX(N$369:N$380,$D1459)+N1450*(1+$E1459),0.01)</f>
        <v/>
      </c>
      <c r="O1459" s="36">
        <f>MAX(INDEX(O$369:O$380,$D1459)+O1450*(1+$E1459),0.01)</f>
        <v/>
      </c>
      <c r="P1459" s="36">
        <f>MAX(INDEX(P$369:P$380,$D1459)+P1450*(1+$E1459),0.01)</f>
        <v/>
      </c>
      <c r="Q1459" s="36">
        <f>MAX(INDEX(Q$369:Q$380,$D1459)+Q1450*(1+$E1459),0.01)</f>
        <v/>
      </c>
      <c r="R1459" s="36">
        <f>MAX(INDEX(R$369:R$380,$D1459)+R1450*(1+$E1459),0.01)</f>
        <v/>
      </c>
      <c r="S1459" s="36">
        <f>MAX(INDEX(S$369:S$380,$D1459)+S1450*(1+$E1459),0.01)</f>
        <v/>
      </c>
      <c r="T1459" s="36">
        <f>MAX(INDEX(T$369:T$380,$D1459)+T1450*(1+$E1459),0.01)</f>
        <v/>
      </c>
      <c r="U1459" s="36">
        <f>MAX(INDEX(U$369:U$380,$D1459)+U1450*(1+$E1459),0.01)</f>
        <v/>
      </c>
      <c r="V1459" s="36">
        <f>MAX(INDEX(V$369:V$380,$D1459)+V1450*(1+$E1459),0.01)</f>
        <v/>
      </c>
      <c r="W1459" s="36">
        <f>MAX(INDEX(W$369:W$380,$D1459)+W1450*(1+$E1459),0.01)</f>
        <v/>
      </c>
      <c r="X1459" s="36">
        <f>MAX(INDEX(X$369:X$380,$D1459)+X1450*(1+$E1459),0.01)</f>
        <v/>
      </c>
      <c r="Y1459" s="36">
        <f>MAX(INDEX(Y$369:Y$380,$D1459)+Y1450*(1+$E1459),0.01)</f>
        <v/>
      </c>
      <c r="Z1459" s="36">
        <f>MAX(INDEX(Z$369:Z$380,$D1459)+Z1450*(1+$E1459),0.01)</f>
        <v/>
      </c>
      <c r="AA1459" s="36">
        <f>MAX(INDEX(AA$369:AA$380,$D1459)+AA1450*(1+$E1459),0.01)</f>
        <v/>
      </c>
      <c r="AB1459" s="36">
        <f>MAX(INDEX(AB$369:AB$380,$D1459)+AB1450*(1+$E1459),0.01)</f>
        <v/>
      </c>
      <c r="AC1459" s="36">
        <f>MAX(INDEX(AC$369:AC$380,$D1459)+AC1450*(1+$E1459),0.01)</f>
        <v/>
      </c>
      <c r="AD1459" s="36">
        <f>MAX(INDEX(AD$369:AD$380,$D1459)+AD1450*(1+$E1459),0.01)</f>
        <v/>
      </c>
      <c r="AF1459" s="11">
        <f>CodePrefix&amp;$A1459&amp;IF($C1459="","","."&amp;$C1459&amp;"."&amp;$B1459)&amp;INDEX(VarEnd,MATCH($A1459,VarKey,0))&amp;AF$5</f>
        <v/>
      </c>
      <c r="AG1459" s="37">
        <f>MAX(INDEX(AG$369:AG$380,$D1459)+AG1450*(1+$E1459),0.01)</f>
        <v/>
      </c>
      <c r="AH1459" s="36">
        <f>MAX(INDEX(AH$369:AH$380,$D1459)+AH1450*(1+$E1459),0.01)</f>
        <v/>
      </c>
      <c r="AI1459" s="36">
        <f>MAX(INDEX(AI$369:AI$380,$D1459)+AI1450*(1+$E1459),0.01)</f>
        <v/>
      </c>
      <c r="AJ1459" s="36">
        <f>MAX(INDEX(AJ$369:AJ$380,$D1459)+AJ1450*(1+$E1459),0.01)</f>
        <v/>
      </c>
      <c r="AK1459" s="36">
        <f>MAX(INDEX(AK$369:AK$380,$D1459)+AK1450*(1+$E1459),0.01)</f>
        <v/>
      </c>
      <c r="AL1459" s="36">
        <f>MAX(INDEX(AL$369:AL$380,$D1459)+AL1450*(1+$E1459),0.01)</f>
        <v/>
      </c>
      <c r="AM1459" s="36">
        <f>MAX(INDEX(AM$369:AM$380,$D1459)+AM1450*(1+$E1459),0.01)</f>
        <v/>
      </c>
      <c r="AN1459" s="36">
        <f>MAX(INDEX(AN$369:AN$380,$D1459)+AN1450*(1+$E1459),0.01)</f>
        <v/>
      </c>
      <c r="AO1459" s="36">
        <f>MAX(INDEX(AO$369:AO$380,$D1459)+AO1450*(1+$E1459),0.01)</f>
        <v/>
      </c>
      <c r="AP1459" s="36">
        <f>MAX(INDEX(AP$369:AP$380,$D1459)+AP1450*(1+$E1459),0.01)</f>
        <v/>
      </c>
      <c r="AQ1459" s="36">
        <f>MAX(INDEX(AQ$369:AQ$380,$D1459)+AQ1450*(1+$E1459),0.01)</f>
        <v/>
      </c>
      <c r="AR1459" s="36">
        <f>MAX(INDEX(AR$369:AR$380,$D1459)+AR1450*(1+$E1459),0.01)</f>
        <v/>
      </c>
      <c r="AS1459" s="36">
        <f>MAX(INDEX(AS$369:AS$380,$D1459)+AS1450*(1+$E1459),0.01)</f>
        <v/>
      </c>
      <c r="AT1459" s="36">
        <f>MAX(INDEX(AT$369:AT$380,$D1459)+AT1450*(1+$E1459),0.01)</f>
        <v/>
      </c>
      <c r="AU1459" s="36">
        <f>MAX(INDEX(AU$369:AU$380,$D1459)+AU1450*(1+$E1459),0.01)</f>
        <v/>
      </c>
      <c r="AV1459" s="36">
        <f>MAX(INDEX(AV$369:AV$380,$D1459)+AV1450*(1+$E1459),0.01)</f>
        <v/>
      </c>
      <c r="AW1459" s="36">
        <f>MAX(INDEX(AW$369:AW$380,$D1459)+AW1450*(1+$E1459),0.01)</f>
        <v/>
      </c>
      <c r="AX1459" s="36">
        <f>MAX(INDEX(AX$369:AX$380,$D1459)+AX1450*(1+$E1459),0.01)</f>
        <v/>
      </c>
      <c r="AY1459" s="36">
        <f>MAX(INDEX(AY$369:AY$380,$D1459)+AY1450*(1+$E1459),0.01)</f>
        <v/>
      </c>
    </row>
    <row r="1460" hidden="1" outlineLevel="2">
      <c r="A1460" s="14" t="inlineStr">
        <is>
          <t>atp</t>
        </is>
      </c>
      <c r="B1460" s="14" t="inlineStr">
        <is>
          <t>ker</t>
        </is>
      </c>
      <c r="C1460" s="14" t="inlineStr">
        <is>
          <t>foo</t>
        </is>
      </c>
      <c r="D1460" s="36">
        <f>INDEX(Inputs!$U$5:$U$132,MATCH($B1460&amp;"|"&amp;$C1460,Inputs!$A$5:$A$132,0))</f>
        <v/>
      </c>
      <c r="E1460" s="36">
        <f>INDEX(Inputs!$V$5:$V$132,MATCH($B1460&amp;"|"&amp;$C1460,Inputs!$A$5:$A$132,0))</f>
        <v/>
      </c>
      <c r="F1460" s="35" t="n"/>
      <c r="G1460" s="35" t="n"/>
      <c r="H1460" s="14">
        <f>INDEX(VarLab,MATCH($A1460,VarKey,0))&amp;INDEX(MemLab,MATCH($C1460&amp;"|"&amp;$B1460,MemKey,0))</f>
        <v/>
      </c>
      <c r="I1460" s="14">
        <f>INDEX(VarUnit,MATCH($A1460,VarKey,0))</f>
        <v/>
      </c>
      <c r="J1460" s="14">
        <f>INDEX(VarSrc,MATCH($A1460,VarKey,0))</f>
        <v/>
      </c>
      <c r="K1460" s="11">
        <f>CodePrefix&amp;$A1460&amp;IF($C1460="","","."&amp;$C1460&amp;"."&amp;$B1460)&amp;INDEX(VarEnd,MATCH($A1460,VarKey,0))&amp;K$5</f>
        <v/>
      </c>
      <c r="L1460" s="37">
        <f>MAX(INDEX(L$369:L$380,$D1460)+L1451*(1+$E1460),0.01)</f>
        <v/>
      </c>
      <c r="M1460" s="36">
        <f>MAX(INDEX(M$369:M$380,$D1460)+M1451*(1+$E1460),0.01)</f>
        <v/>
      </c>
      <c r="N1460" s="36">
        <f>MAX(INDEX(N$369:N$380,$D1460)+N1451*(1+$E1460),0.01)</f>
        <v/>
      </c>
      <c r="O1460" s="36">
        <f>MAX(INDEX(O$369:O$380,$D1460)+O1451*(1+$E1460),0.01)</f>
        <v/>
      </c>
      <c r="P1460" s="36">
        <f>MAX(INDEX(P$369:P$380,$D1460)+P1451*(1+$E1460),0.01)</f>
        <v/>
      </c>
      <c r="Q1460" s="36">
        <f>MAX(INDEX(Q$369:Q$380,$D1460)+Q1451*(1+$E1460),0.01)</f>
        <v/>
      </c>
      <c r="R1460" s="36">
        <f>MAX(INDEX(R$369:R$380,$D1460)+R1451*(1+$E1460),0.01)</f>
        <v/>
      </c>
      <c r="S1460" s="36">
        <f>MAX(INDEX(S$369:S$380,$D1460)+S1451*(1+$E1460),0.01)</f>
        <v/>
      </c>
      <c r="T1460" s="36">
        <f>MAX(INDEX(T$369:T$380,$D1460)+T1451*(1+$E1460),0.01)</f>
        <v/>
      </c>
      <c r="U1460" s="36">
        <f>MAX(INDEX(U$369:U$380,$D1460)+U1451*(1+$E1460),0.01)</f>
        <v/>
      </c>
      <c r="V1460" s="36">
        <f>MAX(INDEX(V$369:V$380,$D1460)+V1451*(1+$E1460),0.01)</f>
        <v/>
      </c>
      <c r="W1460" s="36">
        <f>MAX(INDEX(W$369:W$380,$D1460)+W1451*(1+$E1460),0.01)</f>
        <v/>
      </c>
      <c r="X1460" s="36">
        <f>MAX(INDEX(X$369:X$380,$D1460)+X1451*(1+$E1460),0.01)</f>
        <v/>
      </c>
      <c r="Y1460" s="36">
        <f>MAX(INDEX(Y$369:Y$380,$D1460)+Y1451*(1+$E1460),0.01)</f>
        <v/>
      </c>
      <c r="Z1460" s="36">
        <f>MAX(INDEX(Z$369:Z$380,$D1460)+Z1451*(1+$E1460),0.01)</f>
        <v/>
      </c>
      <c r="AA1460" s="36">
        <f>MAX(INDEX(AA$369:AA$380,$D1460)+AA1451*(1+$E1460),0.01)</f>
        <v/>
      </c>
      <c r="AB1460" s="36">
        <f>MAX(INDEX(AB$369:AB$380,$D1460)+AB1451*(1+$E1460),0.01)</f>
        <v/>
      </c>
      <c r="AC1460" s="36">
        <f>MAX(INDEX(AC$369:AC$380,$D1460)+AC1451*(1+$E1460),0.01)</f>
        <v/>
      </c>
      <c r="AD1460" s="36">
        <f>MAX(INDEX(AD$369:AD$380,$D1460)+AD1451*(1+$E1460),0.01)</f>
        <v/>
      </c>
      <c r="AF1460" s="11">
        <f>CodePrefix&amp;$A1460&amp;IF($C1460="","","."&amp;$C1460&amp;"."&amp;$B1460)&amp;INDEX(VarEnd,MATCH($A1460,VarKey,0))&amp;AF$5</f>
        <v/>
      </c>
      <c r="AG1460" s="37">
        <f>MAX(INDEX(AG$369:AG$380,$D1460)+AG1451*(1+$E1460),0.01)</f>
        <v/>
      </c>
      <c r="AH1460" s="36">
        <f>MAX(INDEX(AH$369:AH$380,$D1460)+AH1451*(1+$E1460),0.01)</f>
        <v/>
      </c>
      <c r="AI1460" s="36">
        <f>MAX(INDEX(AI$369:AI$380,$D1460)+AI1451*(1+$E1460),0.01)</f>
        <v/>
      </c>
      <c r="AJ1460" s="36">
        <f>MAX(INDEX(AJ$369:AJ$380,$D1460)+AJ1451*(1+$E1460),0.01)</f>
        <v/>
      </c>
      <c r="AK1460" s="36">
        <f>MAX(INDEX(AK$369:AK$380,$D1460)+AK1451*(1+$E1460),0.01)</f>
        <v/>
      </c>
      <c r="AL1460" s="36">
        <f>MAX(INDEX(AL$369:AL$380,$D1460)+AL1451*(1+$E1460),0.01)</f>
        <v/>
      </c>
      <c r="AM1460" s="36">
        <f>MAX(INDEX(AM$369:AM$380,$D1460)+AM1451*(1+$E1460),0.01)</f>
        <v/>
      </c>
      <c r="AN1460" s="36">
        <f>MAX(INDEX(AN$369:AN$380,$D1460)+AN1451*(1+$E1460),0.01)</f>
        <v/>
      </c>
      <c r="AO1460" s="36">
        <f>MAX(INDEX(AO$369:AO$380,$D1460)+AO1451*(1+$E1460),0.01)</f>
        <v/>
      </c>
      <c r="AP1460" s="36">
        <f>MAX(INDEX(AP$369:AP$380,$D1460)+AP1451*(1+$E1460),0.01)</f>
        <v/>
      </c>
      <c r="AQ1460" s="36">
        <f>MAX(INDEX(AQ$369:AQ$380,$D1460)+AQ1451*(1+$E1460),0.01)</f>
        <v/>
      </c>
      <c r="AR1460" s="36">
        <f>MAX(INDEX(AR$369:AR$380,$D1460)+AR1451*(1+$E1460),0.01)</f>
        <v/>
      </c>
      <c r="AS1460" s="36">
        <f>MAX(INDEX(AS$369:AS$380,$D1460)+AS1451*(1+$E1460),0.01)</f>
        <v/>
      </c>
      <c r="AT1460" s="36">
        <f>MAX(INDEX(AT$369:AT$380,$D1460)+AT1451*(1+$E1460),0.01)</f>
        <v/>
      </c>
      <c r="AU1460" s="36">
        <f>MAX(INDEX(AU$369:AU$380,$D1460)+AU1451*(1+$E1460),0.01)</f>
        <v/>
      </c>
      <c r="AV1460" s="36">
        <f>MAX(INDEX(AV$369:AV$380,$D1460)+AV1451*(1+$E1460),0.01)</f>
        <v/>
      </c>
      <c r="AW1460" s="36">
        <f>MAX(INDEX(AW$369:AW$380,$D1460)+AW1451*(1+$E1460),0.01)</f>
        <v/>
      </c>
      <c r="AX1460" s="36">
        <f>MAX(INDEX(AX$369:AX$380,$D1460)+AX1451*(1+$E1460),0.01)</f>
        <v/>
      </c>
      <c r="AY1460" s="36">
        <f>MAX(INDEX(AY$369:AY$380,$D1460)+AY1451*(1+$E1460),0.01)</f>
        <v/>
      </c>
    </row>
    <row r="1461" hidden="1" outlineLevel="2">
      <c r="A1461" s="14" t="inlineStr">
        <is>
          <t>atp</t>
        </is>
      </c>
      <c r="B1461" s="14" t="inlineStr">
        <is>
          <t>oop</t>
        </is>
      </c>
      <c r="C1461" s="14" t="inlineStr">
        <is>
          <t>foo</t>
        </is>
      </c>
      <c r="D1461" s="36">
        <f>INDEX(Inputs!$U$5:$U$132,MATCH($B1461&amp;"|"&amp;$C1461,Inputs!$A$5:$A$132,0))</f>
        <v/>
      </c>
      <c r="E1461" s="36">
        <f>INDEX(Inputs!$V$5:$V$132,MATCH($B1461&amp;"|"&amp;$C1461,Inputs!$A$5:$A$132,0))</f>
        <v/>
      </c>
      <c r="F1461" s="35" t="n"/>
      <c r="G1461" s="35" t="n"/>
      <c r="H1461" s="14">
        <f>INDEX(VarLab,MATCH($A1461,VarKey,0))&amp;INDEX(MemLab,MATCH($C1461&amp;"|"&amp;$B1461,MemKey,0))</f>
        <v/>
      </c>
      <c r="I1461" s="14">
        <f>INDEX(VarUnit,MATCH($A1461,VarKey,0))</f>
        <v/>
      </c>
      <c r="J1461" s="14">
        <f>INDEX(VarSrc,MATCH($A1461,VarKey,0))</f>
        <v/>
      </c>
      <c r="K1461" s="11">
        <f>CodePrefix&amp;$A1461&amp;IF($C1461="","","."&amp;$C1461&amp;"."&amp;$B1461)&amp;INDEX(VarEnd,MATCH($A1461,VarKey,0))&amp;K$5</f>
        <v/>
      </c>
      <c r="L1461" s="37">
        <f>MAX(INDEX(L$369:L$380,$D1461)+L1452*(1+$E1461),0.01)</f>
        <v/>
      </c>
      <c r="M1461" s="36">
        <f>MAX(INDEX(M$369:M$380,$D1461)+M1452*(1+$E1461),0.01)</f>
        <v/>
      </c>
      <c r="N1461" s="36">
        <f>MAX(INDEX(N$369:N$380,$D1461)+N1452*(1+$E1461),0.01)</f>
        <v/>
      </c>
      <c r="O1461" s="36">
        <f>MAX(INDEX(O$369:O$380,$D1461)+O1452*(1+$E1461),0.01)</f>
        <v/>
      </c>
      <c r="P1461" s="36">
        <f>MAX(INDEX(P$369:P$380,$D1461)+P1452*(1+$E1461),0.01)</f>
        <v/>
      </c>
      <c r="Q1461" s="36">
        <f>MAX(INDEX(Q$369:Q$380,$D1461)+Q1452*(1+$E1461),0.01)</f>
        <v/>
      </c>
      <c r="R1461" s="36">
        <f>MAX(INDEX(R$369:R$380,$D1461)+R1452*(1+$E1461),0.01)</f>
        <v/>
      </c>
      <c r="S1461" s="36">
        <f>MAX(INDEX(S$369:S$380,$D1461)+S1452*(1+$E1461),0.01)</f>
        <v/>
      </c>
      <c r="T1461" s="36">
        <f>MAX(INDEX(T$369:T$380,$D1461)+T1452*(1+$E1461),0.01)</f>
        <v/>
      </c>
      <c r="U1461" s="36">
        <f>MAX(INDEX(U$369:U$380,$D1461)+U1452*(1+$E1461),0.01)</f>
        <v/>
      </c>
      <c r="V1461" s="36">
        <f>MAX(INDEX(V$369:V$380,$D1461)+V1452*(1+$E1461),0.01)</f>
        <v/>
      </c>
      <c r="W1461" s="36">
        <f>MAX(INDEX(W$369:W$380,$D1461)+W1452*(1+$E1461),0.01)</f>
        <v/>
      </c>
      <c r="X1461" s="36">
        <f>MAX(INDEX(X$369:X$380,$D1461)+X1452*(1+$E1461),0.01)</f>
        <v/>
      </c>
      <c r="Y1461" s="36">
        <f>MAX(INDEX(Y$369:Y$380,$D1461)+Y1452*(1+$E1461),0.01)</f>
        <v/>
      </c>
      <c r="Z1461" s="36">
        <f>MAX(INDEX(Z$369:Z$380,$D1461)+Z1452*(1+$E1461),0.01)</f>
        <v/>
      </c>
      <c r="AA1461" s="36">
        <f>MAX(INDEX(AA$369:AA$380,$D1461)+AA1452*(1+$E1461),0.01)</f>
        <v/>
      </c>
      <c r="AB1461" s="36">
        <f>MAX(INDEX(AB$369:AB$380,$D1461)+AB1452*(1+$E1461),0.01)</f>
        <v/>
      </c>
      <c r="AC1461" s="36">
        <f>MAX(INDEX(AC$369:AC$380,$D1461)+AC1452*(1+$E1461),0.01)</f>
        <v/>
      </c>
      <c r="AD1461" s="36">
        <f>MAX(INDEX(AD$369:AD$380,$D1461)+AD1452*(1+$E1461),0.01)</f>
        <v/>
      </c>
      <c r="AF1461" s="11">
        <f>CodePrefix&amp;$A1461&amp;IF($C1461="","","."&amp;$C1461&amp;"."&amp;$B1461)&amp;INDEX(VarEnd,MATCH($A1461,VarKey,0))&amp;AF$5</f>
        <v/>
      </c>
      <c r="AG1461" s="37">
        <f>MAX(INDEX(AG$369:AG$380,$D1461)+AG1452*(1+$E1461),0.01)</f>
        <v/>
      </c>
      <c r="AH1461" s="36">
        <f>MAX(INDEX(AH$369:AH$380,$D1461)+AH1452*(1+$E1461),0.01)</f>
        <v/>
      </c>
      <c r="AI1461" s="36">
        <f>MAX(INDEX(AI$369:AI$380,$D1461)+AI1452*(1+$E1461),0.01)</f>
        <v/>
      </c>
      <c r="AJ1461" s="36">
        <f>MAX(INDEX(AJ$369:AJ$380,$D1461)+AJ1452*(1+$E1461),0.01)</f>
        <v/>
      </c>
      <c r="AK1461" s="36">
        <f>MAX(INDEX(AK$369:AK$380,$D1461)+AK1452*(1+$E1461),0.01)</f>
        <v/>
      </c>
      <c r="AL1461" s="36">
        <f>MAX(INDEX(AL$369:AL$380,$D1461)+AL1452*(1+$E1461),0.01)</f>
        <v/>
      </c>
      <c r="AM1461" s="36">
        <f>MAX(INDEX(AM$369:AM$380,$D1461)+AM1452*(1+$E1461),0.01)</f>
        <v/>
      </c>
      <c r="AN1461" s="36">
        <f>MAX(INDEX(AN$369:AN$380,$D1461)+AN1452*(1+$E1461),0.01)</f>
        <v/>
      </c>
      <c r="AO1461" s="36">
        <f>MAX(INDEX(AO$369:AO$380,$D1461)+AO1452*(1+$E1461),0.01)</f>
        <v/>
      </c>
      <c r="AP1461" s="36">
        <f>MAX(INDEX(AP$369:AP$380,$D1461)+AP1452*(1+$E1461),0.01)</f>
        <v/>
      </c>
      <c r="AQ1461" s="36">
        <f>MAX(INDEX(AQ$369:AQ$380,$D1461)+AQ1452*(1+$E1461),0.01)</f>
        <v/>
      </c>
      <c r="AR1461" s="36">
        <f>MAX(INDEX(AR$369:AR$380,$D1461)+AR1452*(1+$E1461),0.01)</f>
        <v/>
      </c>
      <c r="AS1461" s="36">
        <f>MAX(INDEX(AS$369:AS$380,$D1461)+AS1452*(1+$E1461),0.01)</f>
        <v/>
      </c>
      <c r="AT1461" s="36">
        <f>MAX(INDEX(AT$369:AT$380,$D1461)+AT1452*(1+$E1461),0.01)</f>
        <v/>
      </c>
      <c r="AU1461" s="36">
        <f>MAX(INDEX(AU$369:AU$380,$D1461)+AU1452*(1+$E1461),0.01)</f>
        <v/>
      </c>
      <c r="AV1461" s="36">
        <f>MAX(INDEX(AV$369:AV$380,$D1461)+AV1452*(1+$E1461),0.01)</f>
        <v/>
      </c>
      <c r="AW1461" s="36">
        <f>MAX(INDEX(AW$369:AW$380,$D1461)+AW1452*(1+$E1461),0.01)</f>
        <v/>
      </c>
      <c r="AX1461" s="36">
        <f>MAX(INDEX(AX$369:AX$380,$D1461)+AX1452*(1+$E1461),0.01)</f>
        <v/>
      </c>
      <c r="AY1461" s="36">
        <f>MAX(INDEX(AY$369:AY$380,$D1461)+AY1452*(1+$E1461),0.01)</f>
        <v/>
      </c>
    </row>
    <row r="1462" hidden="1" outlineLevel="2">
      <c r="A1462" s="14" t="inlineStr">
        <is>
          <t>atp</t>
        </is>
      </c>
      <c r="B1462" s="14" t="inlineStr">
        <is>
          <t>bio</t>
        </is>
      </c>
      <c r="C1462" s="14" t="inlineStr">
        <is>
          <t>foo</t>
        </is>
      </c>
      <c r="D1462" s="36">
        <f>INDEX(Inputs!$U$5:$U$132,MATCH($B1462&amp;"|"&amp;$C1462,Inputs!$A$5:$A$132,0))</f>
        <v/>
      </c>
      <c r="E1462" s="36">
        <f>INDEX(Inputs!$V$5:$V$132,MATCH($B1462&amp;"|"&amp;$C1462,Inputs!$A$5:$A$132,0))</f>
        <v/>
      </c>
      <c r="F1462" s="35" t="n"/>
      <c r="G1462" s="35" t="n"/>
      <c r="H1462" s="14">
        <f>INDEX(VarLab,MATCH($A1462,VarKey,0))&amp;INDEX(MemLab,MATCH($C1462&amp;"|"&amp;$B1462,MemKey,0))</f>
        <v/>
      </c>
      <c r="I1462" s="14">
        <f>INDEX(VarUnit,MATCH($A1462,VarKey,0))</f>
        <v/>
      </c>
      <c r="J1462" s="14">
        <f>INDEX(VarSrc,MATCH($A1462,VarKey,0))</f>
        <v/>
      </c>
      <c r="K1462" s="11">
        <f>CodePrefix&amp;$A1462&amp;IF($C1462="","","."&amp;$C1462&amp;"."&amp;$B1462)&amp;INDEX(VarEnd,MATCH($A1462,VarKey,0))&amp;K$5</f>
        <v/>
      </c>
      <c r="L1462" s="37">
        <f>MAX(INDEX(L$369:L$380,$D1462)+L1453*(1+$E1462),0.01)</f>
        <v/>
      </c>
      <c r="M1462" s="36">
        <f>MAX(INDEX(M$369:M$380,$D1462)+M1453*(1+$E1462),0.01)</f>
        <v/>
      </c>
      <c r="N1462" s="36">
        <f>MAX(INDEX(N$369:N$380,$D1462)+N1453*(1+$E1462),0.01)</f>
        <v/>
      </c>
      <c r="O1462" s="36">
        <f>MAX(INDEX(O$369:O$380,$D1462)+O1453*(1+$E1462),0.01)</f>
        <v/>
      </c>
      <c r="P1462" s="36">
        <f>MAX(INDEX(P$369:P$380,$D1462)+P1453*(1+$E1462),0.01)</f>
        <v/>
      </c>
      <c r="Q1462" s="36">
        <f>MAX(INDEX(Q$369:Q$380,$D1462)+Q1453*(1+$E1462),0.01)</f>
        <v/>
      </c>
      <c r="R1462" s="36">
        <f>MAX(INDEX(R$369:R$380,$D1462)+R1453*(1+$E1462),0.01)</f>
        <v/>
      </c>
      <c r="S1462" s="36">
        <f>MAX(INDEX(S$369:S$380,$D1462)+S1453*(1+$E1462),0.01)</f>
        <v/>
      </c>
      <c r="T1462" s="36">
        <f>MAX(INDEX(T$369:T$380,$D1462)+T1453*(1+$E1462),0.01)</f>
        <v/>
      </c>
      <c r="U1462" s="36">
        <f>MAX(INDEX(U$369:U$380,$D1462)+U1453*(1+$E1462),0.01)</f>
        <v/>
      </c>
      <c r="V1462" s="36">
        <f>MAX(INDEX(V$369:V$380,$D1462)+V1453*(1+$E1462),0.01)</f>
        <v/>
      </c>
      <c r="W1462" s="36">
        <f>MAX(INDEX(W$369:W$380,$D1462)+W1453*(1+$E1462),0.01)</f>
        <v/>
      </c>
      <c r="X1462" s="36">
        <f>MAX(INDEX(X$369:X$380,$D1462)+X1453*(1+$E1462),0.01)</f>
        <v/>
      </c>
      <c r="Y1462" s="36">
        <f>MAX(INDEX(Y$369:Y$380,$D1462)+Y1453*(1+$E1462),0.01)</f>
        <v/>
      </c>
      <c r="Z1462" s="36">
        <f>MAX(INDEX(Z$369:Z$380,$D1462)+Z1453*(1+$E1462),0.01)</f>
        <v/>
      </c>
      <c r="AA1462" s="36">
        <f>MAX(INDEX(AA$369:AA$380,$D1462)+AA1453*(1+$E1462),0.01)</f>
        <v/>
      </c>
      <c r="AB1462" s="36">
        <f>MAX(INDEX(AB$369:AB$380,$D1462)+AB1453*(1+$E1462),0.01)</f>
        <v/>
      </c>
      <c r="AC1462" s="36">
        <f>MAX(INDEX(AC$369:AC$380,$D1462)+AC1453*(1+$E1462),0.01)</f>
        <v/>
      </c>
      <c r="AD1462" s="36">
        <f>MAX(INDEX(AD$369:AD$380,$D1462)+AD1453*(1+$E1462),0.01)</f>
        <v/>
      </c>
      <c r="AF1462" s="11">
        <f>CodePrefix&amp;$A1462&amp;IF($C1462="","","."&amp;$C1462&amp;"."&amp;$B1462)&amp;INDEX(VarEnd,MATCH($A1462,VarKey,0))&amp;AF$5</f>
        <v/>
      </c>
      <c r="AG1462" s="37">
        <f>MAX(INDEX(AG$369:AG$380,$D1462)+AG1453*(1+$E1462),0.01)</f>
        <v/>
      </c>
      <c r="AH1462" s="36">
        <f>MAX(INDEX(AH$369:AH$380,$D1462)+AH1453*(1+$E1462),0.01)</f>
        <v/>
      </c>
      <c r="AI1462" s="36">
        <f>MAX(INDEX(AI$369:AI$380,$D1462)+AI1453*(1+$E1462),0.01)</f>
        <v/>
      </c>
      <c r="AJ1462" s="36">
        <f>MAX(INDEX(AJ$369:AJ$380,$D1462)+AJ1453*(1+$E1462),0.01)</f>
        <v/>
      </c>
      <c r="AK1462" s="36">
        <f>MAX(INDEX(AK$369:AK$380,$D1462)+AK1453*(1+$E1462),0.01)</f>
        <v/>
      </c>
      <c r="AL1462" s="36">
        <f>MAX(INDEX(AL$369:AL$380,$D1462)+AL1453*(1+$E1462),0.01)</f>
        <v/>
      </c>
      <c r="AM1462" s="36">
        <f>MAX(INDEX(AM$369:AM$380,$D1462)+AM1453*(1+$E1462),0.01)</f>
        <v/>
      </c>
      <c r="AN1462" s="36">
        <f>MAX(INDEX(AN$369:AN$380,$D1462)+AN1453*(1+$E1462),0.01)</f>
        <v/>
      </c>
      <c r="AO1462" s="36">
        <f>MAX(INDEX(AO$369:AO$380,$D1462)+AO1453*(1+$E1462),0.01)</f>
        <v/>
      </c>
      <c r="AP1462" s="36">
        <f>MAX(INDEX(AP$369:AP$380,$D1462)+AP1453*(1+$E1462),0.01)</f>
        <v/>
      </c>
      <c r="AQ1462" s="36">
        <f>MAX(INDEX(AQ$369:AQ$380,$D1462)+AQ1453*(1+$E1462),0.01)</f>
        <v/>
      </c>
      <c r="AR1462" s="36">
        <f>MAX(INDEX(AR$369:AR$380,$D1462)+AR1453*(1+$E1462),0.01)</f>
        <v/>
      </c>
      <c r="AS1462" s="36">
        <f>MAX(INDEX(AS$369:AS$380,$D1462)+AS1453*(1+$E1462),0.01)</f>
        <v/>
      </c>
      <c r="AT1462" s="36">
        <f>MAX(INDEX(AT$369:AT$380,$D1462)+AT1453*(1+$E1462),0.01)</f>
        <v/>
      </c>
      <c r="AU1462" s="36">
        <f>MAX(INDEX(AU$369:AU$380,$D1462)+AU1453*(1+$E1462),0.01)</f>
        <v/>
      </c>
      <c r="AV1462" s="36">
        <f>MAX(INDEX(AV$369:AV$380,$D1462)+AV1453*(1+$E1462),0.01)</f>
        <v/>
      </c>
      <c r="AW1462" s="36">
        <f>MAX(INDEX(AW$369:AW$380,$D1462)+AW1453*(1+$E1462),0.01)</f>
        <v/>
      </c>
      <c r="AX1462" s="36">
        <f>MAX(INDEX(AX$369:AX$380,$D1462)+AX1453*(1+$E1462),0.01)</f>
        <v/>
      </c>
      <c r="AY1462" s="36">
        <f>MAX(INDEX(AY$369:AY$380,$D1462)+AY1453*(1+$E1462),0.01)</f>
        <v/>
      </c>
    </row>
    <row r="1463" hidden="1" outlineLevel="2"/>
    <row r="1464" hidden="1" outlineLevel="2">
      <c r="A1464" s="14" t="inlineStr">
        <is>
          <t>shp</t>
        </is>
      </c>
      <c r="B1464" s="14" t="inlineStr">
        <is>
          <t>coa</t>
        </is>
      </c>
      <c r="C1464" s="14" t="inlineStr">
        <is>
          <t>foo</t>
        </is>
      </c>
      <c r="D1464" s="36">
        <f>INDEX(Inputs!$W$5:$W$132,MATCH($B1464&amp;"|"&amp;$C1464,Inputs!$A$5:$A$132,0))</f>
        <v/>
      </c>
      <c r="E1464" s="36">
        <f>INDEX(Inputs!$M$5:$M$132,MATCH($B1464&amp;"|"&amp;$C1464,Inputs!$A$5:$A$132,0))</f>
        <v/>
      </c>
      <c r="F1464" s="35" t="n"/>
      <c r="G1464" s="35" t="n"/>
      <c r="H1464" s="14">
        <f>INDEX(VarLab,MATCH($A1464,VarKey,0))&amp;INDEX(MemLab,MATCH($C1464&amp;"|"&amp;$B1464,MemKey,0))</f>
        <v/>
      </c>
      <c r="I1464" s="14">
        <f>INDEX(VarUnit,MATCH($A1464,VarKey,0))</f>
        <v/>
      </c>
      <c r="J1464" s="14">
        <f>INDEX(VarSrc,MATCH($A1464,VarKey,0))</f>
        <v/>
      </c>
      <c r="K1464" s="11">
        <f>CodePrefix&amp;$A1464&amp;IF($C1464="","","."&amp;$C1464&amp;"."&amp;$B1464)&amp;INDEX(VarEnd,MATCH($A1464,VarKey,0))&amp;K$5</f>
        <v/>
      </c>
      <c r="L1464" s="37">
        <f>INDEX(L$297:L$313,$E1464)*$D1464</f>
        <v/>
      </c>
      <c r="M1464" s="36">
        <f>INDEX(M$297:M$313,$E1464)*$D1464</f>
        <v/>
      </c>
      <c r="N1464" s="36">
        <f>INDEX(N$297:N$313,$E1464)*$D1464</f>
        <v/>
      </c>
      <c r="O1464" s="36">
        <f>INDEX(O$297:O$313,$E1464)*$D1464</f>
        <v/>
      </c>
      <c r="P1464" s="36">
        <f>INDEX(P$297:P$313,$E1464)*$D1464</f>
        <v/>
      </c>
      <c r="Q1464" s="36">
        <f>INDEX(Q$297:Q$313,$E1464)*$D1464</f>
        <v/>
      </c>
      <c r="R1464" s="36">
        <f>INDEX(R$297:R$313,$E1464)*$D1464</f>
        <v/>
      </c>
      <c r="S1464" s="36">
        <f>INDEX(S$297:S$313,$E1464)*$D1464</f>
        <v/>
      </c>
      <c r="T1464" s="36">
        <f>INDEX(T$297:T$313,$E1464)*$D1464</f>
        <v/>
      </c>
      <c r="U1464" s="36">
        <f>INDEX(U$297:U$313,$E1464)*$D1464</f>
        <v/>
      </c>
      <c r="V1464" s="36">
        <f>INDEX(V$297:V$313,$E1464)*$D1464</f>
        <v/>
      </c>
      <c r="W1464" s="36">
        <f>INDEX(W$297:W$313,$E1464)*$D1464</f>
        <v/>
      </c>
      <c r="X1464" s="36">
        <f>INDEX(X$297:X$313,$E1464)*$D1464</f>
        <v/>
      </c>
      <c r="Y1464" s="36">
        <f>INDEX(Y$297:Y$313,$E1464)*$D1464</f>
        <v/>
      </c>
      <c r="Z1464" s="36">
        <f>INDEX(Z$297:Z$313,$E1464)*$D1464</f>
        <v/>
      </c>
      <c r="AA1464" s="36">
        <f>INDEX(AA$297:AA$313,$E1464)*$D1464</f>
        <v/>
      </c>
      <c r="AB1464" s="36">
        <f>INDEX(AB$297:AB$313,$E1464)*$D1464</f>
        <v/>
      </c>
      <c r="AC1464" s="36">
        <f>INDEX(AC$297:AC$313,$E1464)*$D1464</f>
        <v/>
      </c>
      <c r="AD1464" s="36">
        <f>INDEX(AD$297:AD$313,$E1464)*$D1464</f>
        <v/>
      </c>
      <c r="AF1464" s="11">
        <f>CodePrefix&amp;$A1464&amp;IF($C1464="","","."&amp;$C1464&amp;"."&amp;$B1464)&amp;INDEX(VarEnd,MATCH($A1464,VarKey,0))&amp;AF$5</f>
        <v/>
      </c>
      <c r="AG1464" s="37">
        <f>INDEX(AG$297:AG$313,$E1464)*$D1464</f>
        <v/>
      </c>
      <c r="AH1464" s="36">
        <f>INDEX(AH$297:AH$313,$E1464)*$D1464</f>
        <v/>
      </c>
      <c r="AI1464" s="36">
        <f>INDEX(AI$297:AI$313,$E1464)*$D1464</f>
        <v/>
      </c>
      <c r="AJ1464" s="36">
        <f>INDEX(AJ$297:AJ$313,$E1464)*$D1464</f>
        <v/>
      </c>
      <c r="AK1464" s="36">
        <f>INDEX(AK$297:AK$313,$E1464)*$D1464</f>
        <v/>
      </c>
      <c r="AL1464" s="36">
        <f>INDEX(AL$297:AL$313,$E1464)*$D1464</f>
        <v/>
      </c>
      <c r="AM1464" s="36">
        <f>INDEX(AM$297:AM$313,$E1464)*$D1464</f>
        <v/>
      </c>
      <c r="AN1464" s="36">
        <f>INDEX(AN$297:AN$313,$E1464)*$D1464</f>
        <v/>
      </c>
      <c r="AO1464" s="36">
        <f>INDEX(AO$297:AO$313,$E1464)*$D1464</f>
        <v/>
      </c>
      <c r="AP1464" s="36">
        <f>INDEX(AP$297:AP$313,$E1464)*$D1464</f>
        <v/>
      </c>
      <c r="AQ1464" s="36">
        <f>INDEX(AQ$297:AQ$313,$E1464)*$D1464</f>
        <v/>
      </c>
      <c r="AR1464" s="36">
        <f>INDEX(AR$297:AR$313,$E1464)*$D1464</f>
        <v/>
      </c>
      <c r="AS1464" s="36">
        <f>INDEX(AS$297:AS$313,$E1464)*$D1464</f>
        <v/>
      </c>
      <c r="AT1464" s="36">
        <f>INDEX(AT$297:AT$313,$E1464)*$D1464</f>
        <v/>
      </c>
      <c r="AU1464" s="36">
        <f>INDEX(AU$297:AU$313,$E1464)*$D1464</f>
        <v/>
      </c>
      <c r="AV1464" s="36">
        <f>INDEX(AV$297:AV$313,$E1464)*$D1464</f>
        <v/>
      </c>
      <c r="AW1464" s="36">
        <f>INDEX(AW$297:AW$313,$E1464)*$D1464</f>
        <v/>
      </c>
      <c r="AX1464" s="36">
        <f>INDEX(AX$297:AX$313,$E1464)*$D1464</f>
        <v/>
      </c>
      <c r="AY1464" s="36">
        <f>INDEX(AY$297:AY$313,$E1464)*$D1464</f>
        <v/>
      </c>
    </row>
    <row r="1465" hidden="1" outlineLevel="2">
      <c r="A1465" s="14" t="inlineStr">
        <is>
          <t>shp</t>
        </is>
      </c>
      <c r="B1465" s="14" t="inlineStr">
        <is>
          <t>nga</t>
        </is>
      </c>
      <c r="C1465" s="14" t="inlineStr">
        <is>
          <t>foo</t>
        </is>
      </c>
      <c r="D1465" s="36">
        <f>INDEX(Inputs!$W$5:$W$132,MATCH($B1465&amp;"|"&amp;$C1465,Inputs!$A$5:$A$132,0))</f>
        <v/>
      </c>
      <c r="E1465" s="36">
        <f>INDEX(Inputs!$M$5:$M$132,MATCH($B1465&amp;"|"&amp;$C1465,Inputs!$A$5:$A$132,0))</f>
        <v/>
      </c>
      <c r="F1465" s="35" t="n"/>
      <c r="G1465" s="35" t="n"/>
      <c r="H1465" s="14">
        <f>INDEX(VarLab,MATCH($A1465,VarKey,0))&amp;INDEX(MemLab,MATCH($C1465&amp;"|"&amp;$B1465,MemKey,0))</f>
        <v/>
      </c>
      <c r="I1465" s="14">
        <f>INDEX(VarUnit,MATCH($A1465,VarKey,0))</f>
        <v/>
      </c>
      <c r="J1465" s="14">
        <f>INDEX(VarSrc,MATCH($A1465,VarKey,0))</f>
        <v/>
      </c>
      <c r="K1465" s="11">
        <f>CodePrefix&amp;$A1465&amp;IF($C1465="","","."&amp;$C1465&amp;"."&amp;$B1465)&amp;INDEX(VarEnd,MATCH($A1465,VarKey,0))&amp;K$5</f>
        <v/>
      </c>
      <c r="L1465" s="37">
        <f>INDEX(L$297:L$313,$E1465)*$D1465</f>
        <v/>
      </c>
      <c r="M1465" s="36">
        <f>INDEX(M$297:M$313,$E1465)*$D1465</f>
        <v/>
      </c>
      <c r="N1465" s="36">
        <f>INDEX(N$297:N$313,$E1465)*$D1465</f>
        <v/>
      </c>
      <c r="O1465" s="36">
        <f>INDEX(O$297:O$313,$E1465)*$D1465</f>
        <v/>
      </c>
      <c r="P1465" s="36">
        <f>INDEX(P$297:P$313,$E1465)*$D1465</f>
        <v/>
      </c>
      <c r="Q1465" s="36">
        <f>INDEX(Q$297:Q$313,$E1465)*$D1465</f>
        <v/>
      </c>
      <c r="R1465" s="36">
        <f>INDEX(R$297:R$313,$E1465)*$D1465</f>
        <v/>
      </c>
      <c r="S1465" s="36">
        <f>INDEX(S$297:S$313,$E1465)*$D1465</f>
        <v/>
      </c>
      <c r="T1465" s="36">
        <f>INDEX(T$297:T$313,$E1465)*$D1465</f>
        <v/>
      </c>
      <c r="U1465" s="36">
        <f>INDEX(U$297:U$313,$E1465)*$D1465</f>
        <v/>
      </c>
      <c r="V1465" s="36">
        <f>INDEX(V$297:V$313,$E1465)*$D1465</f>
        <v/>
      </c>
      <c r="W1465" s="36">
        <f>INDEX(W$297:W$313,$E1465)*$D1465</f>
        <v/>
      </c>
      <c r="X1465" s="36">
        <f>INDEX(X$297:X$313,$E1465)*$D1465</f>
        <v/>
      </c>
      <c r="Y1465" s="36">
        <f>INDEX(Y$297:Y$313,$E1465)*$D1465</f>
        <v/>
      </c>
      <c r="Z1465" s="36">
        <f>INDEX(Z$297:Z$313,$E1465)*$D1465</f>
        <v/>
      </c>
      <c r="AA1465" s="36">
        <f>INDEX(AA$297:AA$313,$E1465)*$D1465</f>
        <v/>
      </c>
      <c r="AB1465" s="36">
        <f>INDEX(AB$297:AB$313,$E1465)*$D1465</f>
        <v/>
      </c>
      <c r="AC1465" s="36">
        <f>INDEX(AC$297:AC$313,$E1465)*$D1465</f>
        <v/>
      </c>
      <c r="AD1465" s="36">
        <f>INDEX(AD$297:AD$313,$E1465)*$D1465</f>
        <v/>
      </c>
      <c r="AF1465" s="11">
        <f>CodePrefix&amp;$A1465&amp;IF($C1465="","","."&amp;$C1465&amp;"."&amp;$B1465)&amp;INDEX(VarEnd,MATCH($A1465,VarKey,0))&amp;AF$5</f>
        <v/>
      </c>
      <c r="AG1465" s="37">
        <f>INDEX(AG$297:AG$313,$E1465)*$D1465</f>
        <v/>
      </c>
      <c r="AH1465" s="36">
        <f>INDEX(AH$297:AH$313,$E1465)*$D1465</f>
        <v/>
      </c>
      <c r="AI1465" s="36">
        <f>INDEX(AI$297:AI$313,$E1465)*$D1465</f>
        <v/>
      </c>
      <c r="AJ1465" s="36">
        <f>INDEX(AJ$297:AJ$313,$E1465)*$D1465</f>
        <v/>
      </c>
      <c r="AK1465" s="36">
        <f>INDEX(AK$297:AK$313,$E1465)*$D1465</f>
        <v/>
      </c>
      <c r="AL1465" s="36">
        <f>INDEX(AL$297:AL$313,$E1465)*$D1465</f>
        <v/>
      </c>
      <c r="AM1465" s="36">
        <f>INDEX(AM$297:AM$313,$E1465)*$D1465</f>
        <v/>
      </c>
      <c r="AN1465" s="36">
        <f>INDEX(AN$297:AN$313,$E1465)*$D1465</f>
        <v/>
      </c>
      <c r="AO1465" s="36">
        <f>INDEX(AO$297:AO$313,$E1465)*$D1465</f>
        <v/>
      </c>
      <c r="AP1465" s="36">
        <f>INDEX(AP$297:AP$313,$E1465)*$D1465</f>
        <v/>
      </c>
      <c r="AQ1465" s="36">
        <f>INDEX(AQ$297:AQ$313,$E1465)*$D1465</f>
        <v/>
      </c>
      <c r="AR1465" s="36">
        <f>INDEX(AR$297:AR$313,$E1465)*$D1465</f>
        <v/>
      </c>
      <c r="AS1465" s="36">
        <f>INDEX(AS$297:AS$313,$E1465)*$D1465</f>
        <v/>
      </c>
      <c r="AT1465" s="36">
        <f>INDEX(AT$297:AT$313,$E1465)*$D1465</f>
        <v/>
      </c>
      <c r="AU1465" s="36">
        <f>INDEX(AU$297:AU$313,$E1465)*$D1465</f>
        <v/>
      </c>
      <c r="AV1465" s="36">
        <f>INDEX(AV$297:AV$313,$E1465)*$D1465</f>
        <v/>
      </c>
      <c r="AW1465" s="36">
        <f>INDEX(AW$297:AW$313,$E1465)*$D1465</f>
        <v/>
      </c>
      <c r="AX1465" s="36">
        <f>INDEX(AX$297:AX$313,$E1465)*$D1465</f>
        <v/>
      </c>
      <c r="AY1465" s="36">
        <f>INDEX(AY$297:AY$313,$E1465)*$D1465</f>
        <v/>
      </c>
    </row>
    <row r="1466" hidden="1" outlineLevel="2">
      <c r="A1466" s="14" t="inlineStr">
        <is>
          <t>shp</t>
        </is>
      </c>
      <c r="B1466" s="14" t="inlineStr">
        <is>
          <t>gso</t>
        </is>
      </c>
      <c r="C1466" s="14" t="inlineStr">
        <is>
          <t>foo</t>
        </is>
      </c>
      <c r="D1466" s="36">
        <f>INDEX(Inputs!$W$5:$W$132,MATCH($B1466&amp;"|"&amp;$C1466,Inputs!$A$5:$A$132,0))</f>
        <v/>
      </c>
      <c r="E1466" s="36">
        <f>INDEX(Inputs!$M$5:$M$132,MATCH($B1466&amp;"|"&amp;$C1466,Inputs!$A$5:$A$132,0))</f>
        <v/>
      </c>
      <c r="F1466" s="35" t="n"/>
      <c r="G1466" s="35" t="n"/>
      <c r="H1466" s="14">
        <f>INDEX(VarLab,MATCH($A1466,VarKey,0))&amp;INDEX(MemLab,MATCH($C1466&amp;"|"&amp;$B1466,MemKey,0))</f>
        <v/>
      </c>
      <c r="I1466" s="14">
        <f>INDEX(VarUnit,MATCH($A1466,VarKey,0))</f>
        <v/>
      </c>
      <c r="J1466" s="14">
        <f>INDEX(VarSrc,MATCH($A1466,VarKey,0))</f>
        <v/>
      </c>
      <c r="K1466" s="11">
        <f>CodePrefix&amp;$A1466&amp;IF($C1466="","","."&amp;$C1466&amp;"."&amp;$B1466)&amp;INDEX(VarEnd,MATCH($A1466,VarKey,0))&amp;K$5</f>
        <v/>
      </c>
      <c r="L1466" s="37">
        <f>INDEX(L$297:L$313,$E1466)*$D1466</f>
        <v/>
      </c>
      <c r="M1466" s="36">
        <f>INDEX(M$297:M$313,$E1466)*$D1466</f>
        <v/>
      </c>
      <c r="N1466" s="36">
        <f>INDEX(N$297:N$313,$E1466)*$D1466</f>
        <v/>
      </c>
      <c r="O1466" s="36">
        <f>INDEX(O$297:O$313,$E1466)*$D1466</f>
        <v/>
      </c>
      <c r="P1466" s="36">
        <f>INDEX(P$297:P$313,$E1466)*$D1466</f>
        <v/>
      </c>
      <c r="Q1466" s="36">
        <f>INDEX(Q$297:Q$313,$E1466)*$D1466</f>
        <v/>
      </c>
      <c r="R1466" s="36">
        <f>INDEX(R$297:R$313,$E1466)*$D1466</f>
        <v/>
      </c>
      <c r="S1466" s="36">
        <f>INDEX(S$297:S$313,$E1466)*$D1466</f>
        <v/>
      </c>
      <c r="T1466" s="36">
        <f>INDEX(T$297:T$313,$E1466)*$D1466</f>
        <v/>
      </c>
      <c r="U1466" s="36">
        <f>INDEX(U$297:U$313,$E1466)*$D1466</f>
        <v/>
      </c>
      <c r="V1466" s="36">
        <f>INDEX(V$297:V$313,$E1466)*$D1466</f>
        <v/>
      </c>
      <c r="W1466" s="36">
        <f>INDEX(W$297:W$313,$E1466)*$D1466</f>
        <v/>
      </c>
      <c r="X1466" s="36">
        <f>INDEX(X$297:X$313,$E1466)*$D1466</f>
        <v/>
      </c>
      <c r="Y1466" s="36">
        <f>INDEX(Y$297:Y$313,$E1466)*$D1466</f>
        <v/>
      </c>
      <c r="Z1466" s="36">
        <f>INDEX(Z$297:Z$313,$E1466)*$D1466</f>
        <v/>
      </c>
      <c r="AA1466" s="36">
        <f>INDEX(AA$297:AA$313,$E1466)*$D1466</f>
        <v/>
      </c>
      <c r="AB1466" s="36">
        <f>INDEX(AB$297:AB$313,$E1466)*$D1466</f>
        <v/>
      </c>
      <c r="AC1466" s="36">
        <f>INDEX(AC$297:AC$313,$E1466)*$D1466</f>
        <v/>
      </c>
      <c r="AD1466" s="36">
        <f>INDEX(AD$297:AD$313,$E1466)*$D1466</f>
        <v/>
      </c>
      <c r="AF1466" s="11">
        <f>CodePrefix&amp;$A1466&amp;IF($C1466="","","."&amp;$C1466&amp;"."&amp;$B1466)&amp;INDEX(VarEnd,MATCH($A1466,VarKey,0))&amp;AF$5</f>
        <v/>
      </c>
      <c r="AG1466" s="37">
        <f>INDEX(AG$297:AG$313,$E1466)*$D1466</f>
        <v/>
      </c>
      <c r="AH1466" s="36">
        <f>INDEX(AH$297:AH$313,$E1466)*$D1466</f>
        <v/>
      </c>
      <c r="AI1466" s="36">
        <f>INDEX(AI$297:AI$313,$E1466)*$D1466</f>
        <v/>
      </c>
      <c r="AJ1466" s="36">
        <f>INDEX(AJ$297:AJ$313,$E1466)*$D1466</f>
        <v/>
      </c>
      <c r="AK1466" s="36">
        <f>INDEX(AK$297:AK$313,$E1466)*$D1466</f>
        <v/>
      </c>
      <c r="AL1466" s="36">
        <f>INDEX(AL$297:AL$313,$E1466)*$D1466</f>
        <v/>
      </c>
      <c r="AM1466" s="36">
        <f>INDEX(AM$297:AM$313,$E1466)*$D1466</f>
        <v/>
      </c>
      <c r="AN1466" s="36">
        <f>INDEX(AN$297:AN$313,$E1466)*$D1466</f>
        <v/>
      </c>
      <c r="AO1466" s="36">
        <f>INDEX(AO$297:AO$313,$E1466)*$D1466</f>
        <v/>
      </c>
      <c r="AP1466" s="36">
        <f>INDEX(AP$297:AP$313,$E1466)*$D1466</f>
        <v/>
      </c>
      <c r="AQ1466" s="36">
        <f>INDEX(AQ$297:AQ$313,$E1466)*$D1466</f>
        <v/>
      </c>
      <c r="AR1466" s="36">
        <f>INDEX(AR$297:AR$313,$E1466)*$D1466</f>
        <v/>
      </c>
      <c r="AS1466" s="36">
        <f>INDEX(AS$297:AS$313,$E1466)*$D1466</f>
        <v/>
      </c>
      <c r="AT1466" s="36">
        <f>INDEX(AT$297:AT$313,$E1466)*$D1466</f>
        <v/>
      </c>
      <c r="AU1466" s="36">
        <f>INDEX(AU$297:AU$313,$E1466)*$D1466</f>
        <v/>
      </c>
      <c r="AV1466" s="36">
        <f>INDEX(AV$297:AV$313,$E1466)*$D1466</f>
        <v/>
      </c>
      <c r="AW1466" s="36">
        <f>INDEX(AW$297:AW$313,$E1466)*$D1466</f>
        <v/>
      </c>
      <c r="AX1466" s="36">
        <f>INDEX(AX$297:AX$313,$E1466)*$D1466</f>
        <v/>
      </c>
      <c r="AY1466" s="36">
        <f>INDEX(AY$297:AY$313,$E1466)*$D1466</f>
        <v/>
      </c>
    </row>
    <row r="1467" hidden="1" outlineLevel="2">
      <c r="A1467" s="14" t="inlineStr">
        <is>
          <t>shp</t>
        </is>
      </c>
      <c r="B1467" s="14" t="inlineStr">
        <is>
          <t>die</t>
        </is>
      </c>
      <c r="C1467" s="14" t="inlineStr">
        <is>
          <t>foo</t>
        </is>
      </c>
      <c r="D1467" s="36">
        <f>INDEX(Inputs!$W$5:$W$132,MATCH($B1467&amp;"|"&amp;$C1467,Inputs!$A$5:$A$132,0))</f>
        <v/>
      </c>
      <c r="E1467" s="36">
        <f>INDEX(Inputs!$M$5:$M$132,MATCH($B1467&amp;"|"&amp;$C1467,Inputs!$A$5:$A$132,0))</f>
        <v/>
      </c>
      <c r="F1467" s="35" t="n"/>
      <c r="G1467" s="35" t="n"/>
      <c r="H1467" s="14">
        <f>INDEX(VarLab,MATCH($A1467,VarKey,0))&amp;INDEX(MemLab,MATCH($C1467&amp;"|"&amp;$B1467,MemKey,0))</f>
        <v/>
      </c>
      <c r="I1467" s="14">
        <f>INDEX(VarUnit,MATCH($A1467,VarKey,0))</f>
        <v/>
      </c>
      <c r="J1467" s="14">
        <f>INDEX(VarSrc,MATCH($A1467,VarKey,0))</f>
        <v/>
      </c>
      <c r="K1467" s="11">
        <f>CodePrefix&amp;$A1467&amp;IF($C1467="","","."&amp;$C1467&amp;"."&amp;$B1467)&amp;INDEX(VarEnd,MATCH($A1467,VarKey,0))&amp;K$5</f>
        <v/>
      </c>
      <c r="L1467" s="37">
        <f>INDEX(L$297:L$313,$E1467)*$D1467</f>
        <v/>
      </c>
      <c r="M1467" s="36">
        <f>INDEX(M$297:M$313,$E1467)*$D1467</f>
        <v/>
      </c>
      <c r="N1467" s="36">
        <f>INDEX(N$297:N$313,$E1467)*$D1467</f>
        <v/>
      </c>
      <c r="O1467" s="36">
        <f>INDEX(O$297:O$313,$E1467)*$D1467</f>
        <v/>
      </c>
      <c r="P1467" s="36">
        <f>INDEX(P$297:P$313,$E1467)*$D1467</f>
        <v/>
      </c>
      <c r="Q1467" s="36">
        <f>INDEX(Q$297:Q$313,$E1467)*$D1467</f>
        <v/>
      </c>
      <c r="R1467" s="36">
        <f>INDEX(R$297:R$313,$E1467)*$D1467</f>
        <v/>
      </c>
      <c r="S1467" s="36">
        <f>INDEX(S$297:S$313,$E1467)*$D1467</f>
        <v/>
      </c>
      <c r="T1467" s="36">
        <f>INDEX(T$297:T$313,$E1467)*$D1467</f>
        <v/>
      </c>
      <c r="U1467" s="36">
        <f>INDEX(U$297:U$313,$E1467)*$D1467</f>
        <v/>
      </c>
      <c r="V1467" s="36">
        <f>INDEX(V$297:V$313,$E1467)*$D1467</f>
        <v/>
      </c>
      <c r="W1467" s="36">
        <f>INDEX(W$297:W$313,$E1467)*$D1467</f>
        <v/>
      </c>
      <c r="X1467" s="36">
        <f>INDEX(X$297:X$313,$E1467)*$D1467</f>
        <v/>
      </c>
      <c r="Y1467" s="36">
        <f>INDEX(Y$297:Y$313,$E1467)*$D1467</f>
        <v/>
      </c>
      <c r="Z1467" s="36">
        <f>INDEX(Z$297:Z$313,$E1467)*$D1467</f>
        <v/>
      </c>
      <c r="AA1467" s="36">
        <f>INDEX(AA$297:AA$313,$E1467)*$D1467</f>
        <v/>
      </c>
      <c r="AB1467" s="36">
        <f>INDEX(AB$297:AB$313,$E1467)*$D1467</f>
        <v/>
      </c>
      <c r="AC1467" s="36">
        <f>INDEX(AC$297:AC$313,$E1467)*$D1467</f>
        <v/>
      </c>
      <c r="AD1467" s="36">
        <f>INDEX(AD$297:AD$313,$E1467)*$D1467</f>
        <v/>
      </c>
      <c r="AF1467" s="11">
        <f>CodePrefix&amp;$A1467&amp;IF($C1467="","","."&amp;$C1467&amp;"."&amp;$B1467)&amp;INDEX(VarEnd,MATCH($A1467,VarKey,0))&amp;AF$5</f>
        <v/>
      </c>
      <c r="AG1467" s="37">
        <f>INDEX(AG$297:AG$313,$E1467)*$D1467</f>
        <v/>
      </c>
      <c r="AH1467" s="36">
        <f>INDEX(AH$297:AH$313,$E1467)*$D1467</f>
        <v/>
      </c>
      <c r="AI1467" s="36">
        <f>INDEX(AI$297:AI$313,$E1467)*$D1467</f>
        <v/>
      </c>
      <c r="AJ1467" s="36">
        <f>INDEX(AJ$297:AJ$313,$E1467)*$D1467</f>
        <v/>
      </c>
      <c r="AK1467" s="36">
        <f>INDEX(AK$297:AK$313,$E1467)*$D1467</f>
        <v/>
      </c>
      <c r="AL1467" s="36">
        <f>INDEX(AL$297:AL$313,$E1467)*$D1467</f>
        <v/>
      </c>
      <c r="AM1467" s="36">
        <f>INDEX(AM$297:AM$313,$E1467)*$D1467</f>
        <v/>
      </c>
      <c r="AN1467" s="36">
        <f>INDEX(AN$297:AN$313,$E1467)*$D1467</f>
        <v/>
      </c>
      <c r="AO1467" s="36">
        <f>INDEX(AO$297:AO$313,$E1467)*$D1467</f>
        <v/>
      </c>
      <c r="AP1467" s="36">
        <f>INDEX(AP$297:AP$313,$E1467)*$D1467</f>
        <v/>
      </c>
      <c r="AQ1467" s="36">
        <f>INDEX(AQ$297:AQ$313,$E1467)*$D1467</f>
        <v/>
      </c>
      <c r="AR1467" s="36">
        <f>INDEX(AR$297:AR$313,$E1467)*$D1467</f>
        <v/>
      </c>
      <c r="AS1467" s="36">
        <f>INDEX(AS$297:AS$313,$E1467)*$D1467</f>
        <v/>
      </c>
      <c r="AT1467" s="36">
        <f>INDEX(AT$297:AT$313,$E1467)*$D1467</f>
        <v/>
      </c>
      <c r="AU1467" s="36">
        <f>INDEX(AU$297:AU$313,$E1467)*$D1467</f>
        <v/>
      </c>
      <c r="AV1467" s="36">
        <f>INDEX(AV$297:AV$313,$E1467)*$D1467</f>
        <v/>
      </c>
      <c r="AW1467" s="36">
        <f>INDEX(AW$297:AW$313,$E1467)*$D1467</f>
        <v/>
      </c>
      <c r="AX1467" s="36">
        <f>INDEX(AX$297:AX$313,$E1467)*$D1467</f>
        <v/>
      </c>
      <c r="AY1467" s="36">
        <f>INDEX(AY$297:AY$313,$E1467)*$D1467</f>
        <v/>
      </c>
    </row>
    <row r="1468" hidden="1" outlineLevel="2">
      <c r="A1468" s="14" t="inlineStr">
        <is>
          <t>shp</t>
        </is>
      </c>
      <c r="B1468" s="14" t="inlineStr">
        <is>
          <t>lpg</t>
        </is>
      </c>
      <c r="C1468" s="14" t="inlineStr">
        <is>
          <t>foo</t>
        </is>
      </c>
      <c r="D1468" s="36">
        <f>INDEX(Inputs!$W$5:$W$132,MATCH($B1468&amp;"|"&amp;$C1468,Inputs!$A$5:$A$132,0))</f>
        <v/>
      </c>
      <c r="E1468" s="36">
        <f>INDEX(Inputs!$M$5:$M$132,MATCH($B1468&amp;"|"&amp;$C1468,Inputs!$A$5:$A$132,0))</f>
        <v/>
      </c>
      <c r="F1468" s="35" t="n"/>
      <c r="G1468" s="35" t="n"/>
      <c r="H1468" s="14">
        <f>INDEX(VarLab,MATCH($A1468,VarKey,0))&amp;INDEX(MemLab,MATCH($C1468&amp;"|"&amp;$B1468,MemKey,0))</f>
        <v/>
      </c>
      <c r="I1468" s="14">
        <f>INDEX(VarUnit,MATCH($A1468,VarKey,0))</f>
        <v/>
      </c>
      <c r="J1468" s="14">
        <f>INDEX(VarSrc,MATCH($A1468,VarKey,0))</f>
        <v/>
      </c>
      <c r="K1468" s="11">
        <f>CodePrefix&amp;$A1468&amp;IF($C1468="","","."&amp;$C1468&amp;"."&amp;$B1468)&amp;INDEX(VarEnd,MATCH($A1468,VarKey,0))&amp;K$5</f>
        <v/>
      </c>
      <c r="L1468" s="37">
        <f>INDEX(L$297:L$313,$E1468)*$D1468</f>
        <v/>
      </c>
      <c r="M1468" s="36">
        <f>INDEX(M$297:M$313,$E1468)*$D1468</f>
        <v/>
      </c>
      <c r="N1468" s="36">
        <f>INDEX(N$297:N$313,$E1468)*$D1468</f>
        <v/>
      </c>
      <c r="O1468" s="36">
        <f>INDEX(O$297:O$313,$E1468)*$D1468</f>
        <v/>
      </c>
      <c r="P1468" s="36">
        <f>INDEX(P$297:P$313,$E1468)*$D1468</f>
        <v/>
      </c>
      <c r="Q1468" s="36">
        <f>INDEX(Q$297:Q$313,$E1468)*$D1468</f>
        <v/>
      </c>
      <c r="R1468" s="36">
        <f>INDEX(R$297:R$313,$E1468)*$D1468</f>
        <v/>
      </c>
      <c r="S1468" s="36">
        <f>INDEX(S$297:S$313,$E1468)*$D1468</f>
        <v/>
      </c>
      <c r="T1468" s="36">
        <f>INDEX(T$297:T$313,$E1468)*$D1468</f>
        <v/>
      </c>
      <c r="U1468" s="36">
        <f>INDEX(U$297:U$313,$E1468)*$D1468</f>
        <v/>
      </c>
      <c r="V1468" s="36">
        <f>INDEX(V$297:V$313,$E1468)*$D1468</f>
        <v/>
      </c>
      <c r="W1468" s="36">
        <f>INDEX(W$297:W$313,$E1468)*$D1468</f>
        <v/>
      </c>
      <c r="X1468" s="36">
        <f>INDEX(X$297:X$313,$E1468)*$D1468</f>
        <v/>
      </c>
      <c r="Y1468" s="36">
        <f>INDEX(Y$297:Y$313,$E1468)*$D1468</f>
        <v/>
      </c>
      <c r="Z1468" s="36">
        <f>INDEX(Z$297:Z$313,$E1468)*$D1468</f>
        <v/>
      </c>
      <c r="AA1468" s="36">
        <f>INDEX(AA$297:AA$313,$E1468)*$D1468</f>
        <v/>
      </c>
      <c r="AB1468" s="36">
        <f>INDEX(AB$297:AB$313,$E1468)*$D1468</f>
        <v/>
      </c>
      <c r="AC1468" s="36">
        <f>INDEX(AC$297:AC$313,$E1468)*$D1468</f>
        <v/>
      </c>
      <c r="AD1468" s="36">
        <f>INDEX(AD$297:AD$313,$E1468)*$D1468</f>
        <v/>
      </c>
      <c r="AF1468" s="11">
        <f>CodePrefix&amp;$A1468&amp;IF($C1468="","","."&amp;$C1468&amp;"."&amp;$B1468)&amp;INDEX(VarEnd,MATCH($A1468,VarKey,0))&amp;AF$5</f>
        <v/>
      </c>
      <c r="AG1468" s="37">
        <f>INDEX(AG$297:AG$313,$E1468)*$D1468</f>
        <v/>
      </c>
      <c r="AH1468" s="36">
        <f>INDEX(AH$297:AH$313,$E1468)*$D1468</f>
        <v/>
      </c>
      <c r="AI1468" s="36">
        <f>INDEX(AI$297:AI$313,$E1468)*$D1468</f>
        <v/>
      </c>
      <c r="AJ1468" s="36">
        <f>INDEX(AJ$297:AJ$313,$E1468)*$D1468</f>
        <v/>
      </c>
      <c r="AK1468" s="36">
        <f>INDEX(AK$297:AK$313,$E1468)*$D1468</f>
        <v/>
      </c>
      <c r="AL1468" s="36">
        <f>INDEX(AL$297:AL$313,$E1468)*$D1468</f>
        <v/>
      </c>
      <c r="AM1468" s="36">
        <f>INDEX(AM$297:AM$313,$E1468)*$D1468</f>
        <v/>
      </c>
      <c r="AN1468" s="36">
        <f>INDEX(AN$297:AN$313,$E1468)*$D1468</f>
        <v/>
      </c>
      <c r="AO1468" s="36">
        <f>INDEX(AO$297:AO$313,$E1468)*$D1468</f>
        <v/>
      </c>
      <c r="AP1468" s="36">
        <f>INDEX(AP$297:AP$313,$E1468)*$D1468</f>
        <v/>
      </c>
      <c r="AQ1468" s="36">
        <f>INDEX(AQ$297:AQ$313,$E1468)*$D1468</f>
        <v/>
      </c>
      <c r="AR1468" s="36">
        <f>INDEX(AR$297:AR$313,$E1468)*$D1468</f>
        <v/>
      </c>
      <c r="AS1468" s="36">
        <f>INDEX(AS$297:AS$313,$E1468)*$D1468</f>
        <v/>
      </c>
      <c r="AT1468" s="36">
        <f>INDEX(AT$297:AT$313,$E1468)*$D1468</f>
        <v/>
      </c>
      <c r="AU1468" s="36">
        <f>INDEX(AU$297:AU$313,$E1468)*$D1468</f>
        <v/>
      </c>
      <c r="AV1468" s="36">
        <f>INDEX(AV$297:AV$313,$E1468)*$D1468</f>
        <v/>
      </c>
      <c r="AW1468" s="36">
        <f>INDEX(AW$297:AW$313,$E1468)*$D1468</f>
        <v/>
      </c>
      <c r="AX1468" s="36">
        <f>INDEX(AX$297:AX$313,$E1468)*$D1468</f>
        <v/>
      </c>
      <c r="AY1468" s="36">
        <f>INDEX(AY$297:AY$313,$E1468)*$D1468</f>
        <v/>
      </c>
    </row>
    <row r="1469" hidden="1" outlineLevel="2">
      <c r="A1469" s="14" t="inlineStr">
        <is>
          <t>shp</t>
        </is>
      </c>
      <c r="B1469" s="14" t="inlineStr">
        <is>
          <t>ker</t>
        </is>
      </c>
      <c r="C1469" s="14" t="inlineStr">
        <is>
          <t>foo</t>
        </is>
      </c>
      <c r="D1469" s="36">
        <f>INDEX(Inputs!$W$5:$W$132,MATCH($B1469&amp;"|"&amp;$C1469,Inputs!$A$5:$A$132,0))</f>
        <v/>
      </c>
      <c r="E1469" s="36">
        <f>INDEX(Inputs!$M$5:$M$132,MATCH($B1469&amp;"|"&amp;$C1469,Inputs!$A$5:$A$132,0))</f>
        <v/>
      </c>
      <c r="F1469" s="35" t="n"/>
      <c r="G1469" s="35" t="n"/>
      <c r="H1469" s="14">
        <f>INDEX(VarLab,MATCH($A1469,VarKey,0))&amp;INDEX(MemLab,MATCH($C1469&amp;"|"&amp;$B1469,MemKey,0))</f>
        <v/>
      </c>
      <c r="I1469" s="14">
        <f>INDEX(VarUnit,MATCH($A1469,VarKey,0))</f>
        <v/>
      </c>
      <c r="J1469" s="14">
        <f>INDEX(VarSrc,MATCH($A1469,VarKey,0))</f>
        <v/>
      </c>
      <c r="K1469" s="11">
        <f>CodePrefix&amp;$A1469&amp;IF($C1469="","","."&amp;$C1469&amp;"."&amp;$B1469)&amp;INDEX(VarEnd,MATCH($A1469,VarKey,0))&amp;K$5</f>
        <v/>
      </c>
      <c r="L1469" s="37">
        <f>INDEX(L$297:L$313,$E1469)*$D1469</f>
        <v/>
      </c>
      <c r="M1469" s="36">
        <f>INDEX(M$297:M$313,$E1469)*$D1469</f>
        <v/>
      </c>
      <c r="N1469" s="36">
        <f>INDEX(N$297:N$313,$E1469)*$D1469</f>
        <v/>
      </c>
      <c r="O1469" s="36">
        <f>INDEX(O$297:O$313,$E1469)*$D1469</f>
        <v/>
      </c>
      <c r="P1469" s="36">
        <f>INDEX(P$297:P$313,$E1469)*$D1469</f>
        <v/>
      </c>
      <c r="Q1469" s="36">
        <f>INDEX(Q$297:Q$313,$E1469)*$D1469</f>
        <v/>
      </c>
      <c r="R1469" s="36">
        <f>INDEX(R$297:R$313,$E1469)*$D1469</f>
        <v/>
      </c>
      <c r="S1469" s="36">
        <f>INDEX(S$297:S$313,$E1469)*$D1469</f>
        <v/>
      </c>
      <c r="T1469" s="36">
        <f>INDEX(T$297:T$313,$E1469)*$D1469</f>
        <v/>
      </c>
      <c r="U1469" s="36">
        <f>INDEX(U$297:U$313,$E1469)*$D1469</f>
        <v/>
      </c>
      <c r="V1469" s="36">
        <f>INDEX(V$297:V$313,$E1469)*$D1469</f>
        <v/>
      </c>
      <c r="W1469" s="36">
        <f>INDEX(W$297:W$313,$E1469)*$D1469</f>
        <v/>
      </c>
      <c r="X1469" s="36">
        <f>INDEX(X$297:X$313,$E1469)*$D1469</f>
        <v/>
      </c>
      <c r="Y1469" s="36">
        <f>INDEX(Y$297:Y$313,$E1469)*$D1469</f>
        <v/>
      </c>
      <c r="Z1469" s="36">
        <f>INDEX(Z$297:Z$313,$E1469)*$D1469</f>
        <v/>
      </c>
      <c r="AA1469" s="36">
        <f>INDEX(AA$297:AA$313,$E1469)*$D1469</f>
        <v/>
      </c>
      <c r="AB1469" s="36">
        <f>INDEX(AB$297:AB$313,$E1469)*$D1469</f>
        <v/>
      </c>
      <c r="AC1469" s="36">
        <f>INDEX(AC$297:AC$313,$E1469)*$D1469</f>
        <v/>
      </c>
      <c r="AD1469" s="36">
        <f>INDEX(AD$297:AD$313,$E1469)*$D1469</f>
        <v/>
      </c>
      <c r="AF1469" s="11">
        <f>CodePrefix&amp;$A1469&amp;IF($C1469="","","."&amp;$C1469&amp;"."&amp;$B1469)&amp;INDEX(VarEnd,MATCH($A1469,VarKey,0))&amp;AF$5</f>
        <v/>
      </c>
      <c r="AG1469" s="37">
        <f>INDEX(AG$297:AG$313,$E1469)*$D1469</f>
        <v/>
      </c>
      <c r="AH1469" s="36">
        <f>INDEX(AH$297:AH$313,$E1469)*$D1469</f>
        <v/>
      </c>
      <c r="AI1469" s="36">
        <f>INDEX(AI$297:AI$313,$E1469)*$D1469</f>
        <v/>
      </c>
      <c r="AJ1469" s="36">
        <f>INDEX(AJ$297:AJ$313,$E1469)*$D1469</f>
        <v/>
      </c>
      <c r="AK1469" s="36">
        <f>INDEX(AK$297:AK$313,$E1469)*$D1469</f>
        <v/>
      </c>
      <c r="AL1469" s="36">
        <f>INDEX(AL$297:AL$313,$E1469)*$D1469</f>
        <v/>
      </c>
      <c r="AM1469" s="36">
        <f>INDEX(AM$297:AM$313,$E1469)*$D1469</f>
        <v/>
      </c>
      <c r="AN1469" s="36">
        <f>INDEX(AN$297:AN$313,$E1469)*$D1469</f>
        <v/>
      </c>
      <c r="AO1469" s="36">
        <f>INDEX(AO$297:AO$313,$E1469)*$D1469</f>
        <v/>
      </c>
      <c r="AP1469" s="36">
        <f>INDEX(AP$297:AP$313,$E1469)*$D1469</f>
        <v/>
      </c>
      <c r="AQ1469" s="36">
        <f>INDEX(AQ$297:AQ$313,$E1469)*$D1469</f>
        <v/>
      </c>
      <c r="AR1469" s="36">
        <f>INDEX(AR$297:AR$313,$E1469)*$D1469</f>
        <v/>
      </c>
      <c r="AS1469" s="36">
        <f>INDEX(AS$297:AS$313,$E1469)*$D1469</f>
        <v/>
      </c>
      <c r="AT1469" s="36">
        <f>INDEX(AT$297:AT$313,$E1469)*$D1469</f>
        <v/>
      </c>
      <c r="AU1469" s="36">
        <f>INDEX(AU$297:AU$313,$E1469)*$D1469</f>
        <v/>
      </c>
      <c r="AV1469" s="36">
        <f>INDEX(AV$297:AV$313,$E1469)*$D1469</f>
        <v/>
      </c>
      <c r="AW1469" s="36">
        <f>INDEX(AW$297:AW$313,$E1469)*$D1469</f>
        <v/>
      </c>
      <c r="AX1469" s="36">
        <f>INDEX(AX$297:AX$313,$E1469)*$D1469</f>
        <v/>
      </c>
      <c r="AY1469" s="36">
        <f>INDEX(AY$297:AY$313,$E1469)*$D1469</f>
        <v/>
      </c>
    </row>
    <row r="1470" hidden="1" outlineLevel="2">
      <c r="A1470" s="14" t="inlineStr">
        <is>
          <t>shp</t>
        </is>
      </c>
      <c r="B1470" s="14" t="inlineStr">
        <is>
          <t>oop</t>
        </is>
      </c>
      <c r="C1470" s="14" t="inlineStr">
        <is>
          <t>foo</t>
        </is>
      </c>
      <c r="D1470" s="36">
        <f>INDEX(Inputs!$W$5:$W$132,MATCH($B1470&amp;"|"&amp;$C1470,Inputs!$A$5:$A$132,0))</f>
        <v/>
      </c>
      <c r="E1470" s="36">
        <f>INDEX(Inputs!$M$5:$M$132,MATCH($B1470&amp;"|"&amp;$C1470,Inputs!$A$5:$A$132,0))</f>
        <v/>
      </c>
      <c r="F1470" s="35" t="n"/>
      <c r="G1470" s="35" t="n"/>
      <c r="H1470" s="14">
        <f>INDEX(VarLab,MATCH($A1470,VarKey,0))&amp;INDEX(MemLab,MATCH($C1470&amp;"|"&amp;$B1470,MemKey,0))</f>
        <v/>
      </c>
      <c r="I1470" s="14">
        <f>INDEX(VarUnit,MATCH($A1470,VarKey,0))</f>
        <v/>
      </c>
      <c r="J1470" s="14">
        <f>INDEX(VarSrc,MATCH($A1470,VarKey,0))</f>
        <v/>
      </c>
      <c r="K1470" s="11">
        <f>CodePrefix&amp;$A1470&amp;IF($C1470="","","."&amp;$C1470&amp;"."&amp;$B1470)&amp;INDEX(VarEnd,MATCH($A1470,VarKey,0))&amp;K$5</f>
        <v/>
      </c>
      <c r="L1470" s="37">
        <f>INDEX(L$297:L$313,$E1470)*$D1470</f>
        <v/>
      </c>
      <c r="M1470" s="36">
        <f>INDEX(M$297:M$313,$E1470)*$D1470</f>
        <v/>
      </c>
      <c r="N1470" s="36">
        <f>INDEX(N$297:N$313,$E1470)*$D1470</f>
        <v/>
      </c>
      <c r="O1470" s="36">
        <f>INDEX(O$297:O$313,$E1470)*$D1470</f>
        <v/>
      </c>
      <c r="P1470" s="36">
        <f>INDEX(P$297:P$313,$E1470)*$D1470</f>
        <v/>
      </c>
      <c r="Q1470" s="36">
        <f>INDEX(Q$297:Q$313,$E1470)*$D1470</f>
        <v/>
      </c>
      <c r="R1470" s="36">
        <f>INDEX(R$297:R$313,$E1470)*$D1470</f>
        <v/>
      </c>
      <c r="S1470" s="36">
        <f>INDEX(S$297:S$313,$E1470)*$D1470</f>
        <v/>
      </c>
      <c r="T1470" s="36">
        <f>INDEX(T$297:T$313,$E1470)*$D1470</f>
        <v/>
      </c>
      <c r="U1470" s="36">
        <f>INDEX(U$297:U$313,$E1470)*$D1470</f>
        <v/>
      </c>
      <c r="V1470" s="36">
        <f>INDEX(V$297:V$313,$E1470)*$D1470</f>
        <v/>
      </c>
      <c r="W1470" s="36">
        <f>INDEX(W$297:W$313,$E1470)*$D1470</f>
        <v/>
      </c>
      <c r="X1470" s="36">
        <f>INDEX(X$297:X$313,$E1470)*$D1470</f>
        <v/>
      </c>
      <c r="Y1470" s="36">
        <f>INDEX(Y$297:Y$313,$E1470)*$D1470</f>
        <v/>
      </c>
      <c r="Z1470" s="36">
        <f>INDEX(Z$297:Z$313,$E1470)*$D1470</f>
        <v/>
      </c>
      <c r="AA1470" s="36">
        <f>INDEX(AA$297:AA$313,$E1470)*$D1470</f>
        <v/>
      </c>
      <c r="AB1470" s="36">
        <f>INDEX(AB$297:AB$313,$E1470)*$D1470</f>
        <v/>
      </c>
      <c r="AC1470" s="36">
        <f>INDEX(AC$297:AC$313,$E1470)*$D1470</f>
        <v/>
      </c>
      <c r="AD1470" s="36">
        <f>INDEX(AD$297:AD$313,$E1470)*$D1470</f>
        <v/>
      </c>
      <c r="AF1470" s="11">
        <f>CodePrefix&amp;$A1470&amp;IF($C1470="","","."&amp;$C1470&amp;"."&amp;$B1470)&amp;INDEX(VarEnd,MATCH($A1470,VarKey,0))&amp;AF$5</f>
        <v/>
      </c>
      <c r="AG1470" s="37">
        <f>INDEX(AG$297:AG$313,$E1470)*$D1470</f>
        <v/>
      </c>
      <c r="AH1470" s="36">
        <f>INDEX(AH$297:AH$313,$E1470)*$D1470</f>
        <v/>
      </c>
      <c r="AI1470" s="36">
        <f>INDEX(AI$297:AI$313,$E1470)*$D1470</f>
        <v/>
      </c>
      <c r="AJ1470" s="36">
        <f>INDEX(AJ$297:AJ$313,$E1470)*$D1470</f>
        <v/>
      </c>
      <c r="AK1470" s="36">
        <f>INDEX(AK$297:AK$313,$E1470)*$D1470</f>
        <v/>
      </c>
      <c r="AL1470" s="36">
        <f>INDEX(AL$297:AL$313,$E1470)*$D1470</f>
        <v/>
      </c>
      <c r="AM1470" s="36">
        <f>INDEX(AM$297:AM$313,$E1470)*$D1470</f>
        <v/>
      </c>
      <c r="AN1470" s="36">
        <f>INDEX(AN$297:AN$313,$E1470)*$D1470</f>
        <v/>
      </c>
      <c r="AO1470" s="36">
        <f>INDEX(AO$297:AO$313,$E1470)*$D1470</f>
        <v/>
      </c>
      <c r="AP1470" s="36">
        <f>INDEX(AP$297:AP$313,$E1470)*$D1470</f>
        <v/>
      </c>
      <c r="AQ1470" s="36">
        <f>INDEX(AQ$297:AQ$313,$E1470)*$D1470</f>
        <v/>
      </c>
      <c r="AR1470" s="36">
        <f>INDEX(AR$297:AR$313,$E1470)*$D1470</f>
        <v/>
      </c>
      <c r="AS1470" s="36">
        <f>INDEX(AS$297:AS$313,$E1470)*$D1470</f>
        <v/>
      </c>
      <c r="AT1470" s="36">
        <f>INDEX(AT$297:AT$313,$E1470)*$D1470</f>
        <v/>
      </c>
      <c r="AU1470" s="36">
        <f>INDEX(AU$297:AU$313,$E1470)*$D1470</f>
        <v/>
      </c>
      <c r="AV1470" s="36">
        <f>INDEX(AV$297:AV$313,$E1470)*$D1470</f>
        <v/>
      </c>
      <c r="AW1470" s="36">
        <f>INDEX(AW$297:AW$313,$E1470)*$D1470</f>
        <v/>
      </c>
      <c r="AX1470" s="36">
        <f>INDEX(AX$297:AX$313,$E1470)*$D1470</f>
        <v/>
      </c>
      <c r="AY1470" s="36">
        <f>INDEX(AY$297:AY$313,$E1470)*$D1470</f>
        <v/>
      </c>
    </row>
    <row r="1471" hidden="1" outlineLevel="2">
      <c r="A1471" s="14" t="inlineStr">
        <is>
          <t>shp</t>
        </is>
      </c>
      <c r="B1471" s="14" t="inlineStr">
        <is>
          <t>bio</t>
        </is>
      </c>
      <c r="C1471" s="14" t="inlineStr">
        <is>
          <t>foo</t>
        </is>
      </c>
      <c r="D1471" s="36">
        <f>INDEX(Inputs!$W$5:$W$132,MATCH($B1471&amp;"|"&amp;$C1471,Inputs!$A$5:$A$132,0))</f>
        <v/>
      </c>
      <c r="E1471" s="36">
        <f>INDEX(Inputs!$M$5:$M$132,MATCH($B1471&amp;"|"&amp;$C1471,Inputs!$A$5:$A$132,0))</f>
        <v/>
      </c>
      <c r="F1471" s="35" t="n"/>
      <c r="G1471" s="35" t="n"/>
      <c r="H1471" s="14">
        <f>INDEX(VarLab,MATCH($A1471,VarKey,0))&amp;INDEX(MemLab,MATCH($C1471&amp;"|"&amp;$B1471,MemKey,0))</f>
        <v/>
      </c>
      <c r="I1471" s="14">
        <f>INDEX(VarUnit,MATCH($A1471,VarKey,0))</f>
        <v/>
      </c>
      <c r="J1471" s="14">
        <f>INDEX(VarSrc,MATCH($A1471,VarKey,0))</f>
        <v/>
      </c>
      <c r="K1471" s="11">
        <f>CodePrefix&amp;$A1471&amp;IF($C1471="","","."&amp;$C1471&amp;"."&amp;$B1471)&amp;INDEX(VarEnd,MATCH($A1471,VarKey,0))&amp;K$5</f>
        <v/>
      </c>
      <c r="L1471" s="37">
        <f>INDEX(L$297:L$313,$E1471)*$D1471</f>
        <v/>
      </c>
      <c r="M1471" s="36">
        <f>INDEX(M$297:M$313,$E1471)*$D1471</f>
        <v/>
      </c>
      <c r="N1471" s="36">
        <f>INDEX(N$297:N$313,$E1471)*$D1471</f>
        <v/>
      </c>
      <c r="O1471" s="36">
        <f>INDEX(O$297:O$313,$E1471)*$D1471</f>
        <v/>
      </c>
      <c r="P1471" s="36">
        <f>INDEX(P$297:P$313,$E1471)*$D1471</f>
        <v/>
      </c>
      <c r="Q1471" s="36">
        <f>INDEX(Q$297:Q$313,$E1471)*$D1471</f>
        <v/>
      </c>
      <c r="R1471" s="36">
        <f>INDEX(R$297:R$313,$E1471)*$D1471</f>
        <v/>
      </c>
      <c r="S1471" s="36">
        <f>INDEX(S$297:S$313,$E1471)*$D1471</f>
        <v/>
      </c>
      <c r="T1471" s="36">
        <f>INDEX(T$297:T$313,$E1471)*$D1471</f>
        <v/>
      </c>
      <c r="U1471" s="36">
        <f>INDEX(U$297:U$313,$E1471)*$D1471</f>
        <v/>
      </c>
      <c r="V1471" s="36">
        <f>INDEX(V$297:V$313,$E1471)*$D1471</f>
        <v/>
      </c>
      <c r="W1471" s="36">
        <f>INDEX(W$297:W$313,$E1471)*$D1471</f>
        <v/>
      </c>
      <c r="X1471" s="36">
        <f>INDEX(X$297:X$313,$E1471)*$D1471</f>
        <v/>
      </c>
      <c r="Y1471" s="36">
        <f>INDEX(Y$297:Y$313,$E1471)*$D1471</f>
        <v/>
      </c>
      <c r="Z1471" s="36">
        <f>INDEX(Z$297:Z$313,$E1471)*$D1471</f>
        <v/>
      </c>
      <c r="AA1471" s="36">
        <f>INDEX(AA$297:AA$313,$E1471)*$D1471</f>
        <v/>
      </c>
      <c r="AB1471" s="36">
        <f>INDEX(AB$297:AB$313,$E1471)*$D1471</f>
        <v/>
      </c>
      <c r="AC1471" s="36">
        <f>INDEX(AC$297:AC$313,$E1471)*$D1471</f>
        <v/>
      </c>
      <c r="AD1471" s="36">
        <f>INDEX(AD$297:AD$313,$E1471)*$D1471</f>
        <v/>
      </c>
      <c r="AF1471" s="11">
        <f>CodePrefix&amp;$A1471&amp;IF($C1471="","","."&amp;$C1471&amp;"."&amp;$B1471)&amp;INDEX(VarEnd,MATCH($A1471,VarKey,0))&amp;AF$5</f>
        <v/>
      </c>
      <c r="AG1471" s="37">
        <f>INDEX(AG$297:AG$313,$E1471)*$D1471</f>
        <v/>
      </c>
      <c r="AH1471" s="36">
        <f>INDEX(AH$297:AH$313,$E1471)*$D1471</f>
        <v/>
      </c>
      <c r="AI1471" s="36">
        <f>INDEX(AI$297:AI$313,$E1471)*$D1471</f>
        <v/>
      </c>
      <c r="AJ1471" s="36">
        <f>INDEX(AJ$297:AJ$313,$E1471)*$D1471</f>
        <v/>
      </c>
      <c r="AK1471" s="36">
        <f>INDEX(AK$297:AK$313,$E1471)*$D1471</f>
        <v/>
      </c>
      <c r="AL1471" s="36">
        <f>INDEX(AL$297:AL$313,$E1471)*$D1471</f>
        <v/>
      </c>
      <c r="AM1471" s="36">
        <f>INDEX(AM$297:AM$313,$E1471)*$D1471</f>
        <v/>
      </c>
      <c r="AN1471" s="36">
        <f>INDEX(AN$297:AN$313,$E1471)*$D1471</f>
        <v/>
      </c>
      <c r="AO1471" s="36">
        <f>INDEX(AO$297:AO$313,$E1471)*$D1471</f>
        <v/>
      </c>
      <c r="AP1471" s="36">
        <f>INDEX(AP$297:AP$313,$E1471)*$D1471</f>
        <v/>
      </c>
      <c r="AQ1471" s="36">
        <f>INDEX(AQ$297:AQ$313,$E1471)*$D1471</f>
        <v/>
      </c>
      <c r="AR1471" s="36">
        <f>INDEX(AR$297:AR$313,$E1471)*$D1471</f>
        <v/>
      </c>
      <c r="AS1471" s="36">
        <f>INDEX(AS$297:AS$313,$E1471)*$D1471</f>
        <v/>
      </c>
      <c r="AT1471" s="36">
        <f>INDEX(AT$297:AT$313,$E1471)*$D1471</f>
        <v/>
      </c>
      <c r="AU1471" s="36">
        <f>INDEX(AU$297:AU$313,$E1471)*$D1471</f>
        <v/>
      </c>
      <c r="AV1471" s="36">
        <f>INDEX(AV$297:AV$313,$E1471)*$D1471</f>
        <v/>
      </c>
      <c r="AW1471" s="36">
        <f>INDEX(AW$297:AW$313,$E1471)*$D1471</f>
        <v/>
      </c>
      <c r="AX1471" s="36">
        <f>INDEX(AX$297:AX$313,$E1471)*$D1471</f>
        <v/>
      </c>
      <c r="AY1471" s="36">
        <f>INDEX(AY$297:AY$313,$E1471)*$D1471</f>
        <v/>
      </c>
    </row>
    <row r="1472" hidden="1" outlineLevel="2"/>
    <row r="1473" hidden="1" outlineLevel="2">
      <c r="A1473" s="14" t="inlineStr">
        <is>
          <t>ener</t>
        </is>
      </c>
      <c r="B1473" s="14" t="inlineStr">
        <is>
          <t>coa</t>
        </is>
      </c>
      <c r="C1473" s="14" t="inlineStr">
        <is>
          <t>foo</t>
        </is>
      </c>
      <c r="D1473" s="36">
        <f>INDEX(Inputs!$O$5:$O$132,MATCH($B1473&amp;"|"&amp;$C1473,Inputs!$A$5:$A$132,0))</f>
        <v/>
      </c>
      <c r="E1473" s="36">
        <f>INDEX(Inputs!$P$5:$P$132,MATCH($B1473&amp;"|"&amp;$C1473,Inputs!$A$5:$A$132,0))</f>
        <v/>
      </c>
      <c r="F1473" s="36">
        <f>INDEX(Inputs!$T$5:$T$132,MATCH($B1473&amp;"|"&amp;$C1473,Inputs!$A$5:$A$132,0))</f>
        <v/>
      </c>
      <c r="G1473" s="36">
        <f>INDEX(Inputs!$S$5:$S$132,MATCH($B1473&amp;"|"&amp;$C1473,Inputs!$A$5:$A$132,0))</f>
        <v/>
      </c>
      <c r="H1473" s="14">
        <f>INDEX(VarLab,MATCH($A1473,VarKey,0))&amp;INDEX(MemLab,MATCH($C1473&amp;"|"&amp;$B1473,MemKey,0))</f>
        <v/>
      </c>
      <c r="I1473" s="14">
        <f>INDEX(VarUnit,MATCH($A1473,VarKey,0))</f>
        <v/>
      </c>
      <c r="J1473" s="14">
        <f>INDEX(VarSrc,MATCH($A1473,VarKey,0))</f>
        <v/>
      </c>
      <c r="K1473" s="11">
        <f>CodePrefix&amp;$A1473&amp;IF($C1473="","","."&amp;$C1473&amp;"."&amp;$B1473)&amp;INDEX(VarEnd,MATCH($A1473,VarKey,0))&amp;K$5</f>
        <v/>
      </c>
      <c r="L1473" s="39">
        <f>INDEX(Inputs!$X$5:$X$132,MATCH($B1473&amp;"|"&amp;$C1473,Inputs!$A$5:$A$132,0))</f>
        <v/>
      </c>
      <c r="M1473" s="40">
        <f>L1473*$G1473*(1+M$7)^$D1473*(M1455/L1455)^$E1473*((M1455+M1464)/(L1455+L1464))^$F1473</f>
        <v/>
      </c>
      <c r="N1473" s="40">
        <f>M1473*$G1473*(1+N$7)^$D1473*(N1455/M1455)^$E1473*((N1455+N1464)/(M1455+M1464))^$F1473</f>
        <v/>
      </c>
      <c r="O1473" s="40">
        <f>N1473*$G1473*(1+O$7)^$D1473*(O1455/N1455)^$E1473*((O1455+O1464)/(N1455+N1464))^$F1473</f>
        <v/>
      </c>
      <c r="P1473" s="40">
        <f>O1473*$G1473*(1+P$7)^$D1473*(P1455/O1455)^$E1473*((P1455+P1464)/(O1455+O1464))^$F1473</f>
        <v/>
      </c>
      <c r="Q1473" s="40">
        <f>P1473*$G1473*(1+Q$7)^$D1473*(Q1455/P1455)^$E1473*((Q1455+Q1464)/(P1455+P1464))^$F1473</f>
        <v/>
      </c>
      <c r="R1473" s="40">
        <f>Q1473*$G1473*(1+R$7)^$D1473*(R1455/Q1455)^$E1473*((R1455+R1464)/(Q1455+Q1464))^$F1473</f>
        <v/>
      </c>
      <c r="S1473" s="40">
        <f>R1473*$G1473*(1+S$7)^$D1473*(S1455/R1455)^$E1473*((S1455+S1464)/(R1455+R1464))^$F1473</f>
        <v/>
      </c>
      <c r="T1473" s="40">
        <f>S1473*$G1473*(1+T$7)^$D1473*(T1455/S1455)^$E1473*((T1455+T1464)/(S1455+S1464))^$F1473</f>
        <v/>
      </c>
      <c r="U1473" s="40">
        <f>T1473*$G1473*(1+U$7)^$D1473*(U1455/T1455)^$E1473*((U1455+U1464)/(T1455+T1464))^$F1473</f>
        <v/>
      </c>
      <c r="V1473" s="40">
        <f>U1473*$G1473*(1+V$7)^$D1473*(V1455/U1455)^$E1473*((V1455+V1464)/(U1455+U1464))^$F1473</f>
        <v/>
      </c>
      <c r="W1473" s="40">
        <f>V1473*$G1473*(1+W$7)^$D1473*(W1455/V1455)^$E1473*((W1455+W1464)/(V1455+V1464))^$F1473</f>
        <v/>
      </c>
      <c r="X1473" s="40">
        <f>W1473*$G1473*(1+X$7)^$D1473*(X1455/W1455)^$E1473*((X1455+X1464)/(W1455+W1464))^$F1473</f>
        <v/>
      </c>
      <c r="Y1473" s="40">
        <f>X1473*$G1473*(1+Y$7)^$D1473*(Y1455/X1455)^$E1473*((Y1455+Y1464)/(X1455+X1464))^$F1473</f>
        <v/>
      </c>
      <c r="Z1473" s="40">
        <f>Y1473*$G1473*(1+Z$7)^$D1473*(Z1455/Y1455)^$E1473*((Z1455+Z1464)/(Y1455+Y1464))^$F1473</f>
        <v/>
      </c>
      <c r="AA1473" s="40">
        <f>Z1473*$G1473*(1+AA$7)^$D1473*(AA1455/Z1455)^$E1473*((AA1455+AA1464)/(Z1455+Z1464))^$F1473</f>
        <v/>
      </c>
      <c r="AB1473" s="40">
        <f>AA1473*$G1473*(1+AB$7)^$D1473*(AB1455/AA1455)^$E1473*((AB1455+AB1464)/(AA1455+AA1464))^$F1473</f>
        <v/>
      </c>
      <c r="AC1473" s="40">
        <f>AB1473*$G1473*(1+AC$7)^$D1473*(AC1455/AB1455)^$E1473*((AC1455+AC1464)/(AB1455+AB1464))^$F1473</f>
        <v/>
      </c>
      <c r="AD1473" s="40">
        <f>AC1473*$G1473*(1+AD$7)^$D1473*(AD1455/AC1455)^$E1473*((AD1455+AD1464)/(AC1455+AC1464))^$F1473</f>
        <v/>
      </c>
      <c r="AF1473" s="11">
        <f>CodePrefix&amp;$A1473&amp;IF($C1473="","","."&amp;$C1473&amp;"."&amp;$B1473)&amp;INDEX(VarEnd,MATCH($A1473,VarKey,0))&amp;AF$5</f>
        <v/>
      </c>
      <c r="AG1473" s="39">
        <f>INDEX(Inputs!$X$5:$X$132,MATCH($B1473&amp;"|"&amp;$C1473,Inputs!$A$5:$A$132,0))</f>
        <v/>
      </c>
      <c r="AH1473" s="40">
        <f>AG1473*$G1473*(1+AH$7)^$D1473*(AH1455/AG1455)^$E1473*((AH1455+AH1464)/(AG1455+AG1464))^$F1473</f>
        <v/>
      </c>
      <c r="AI1473" s="40">
        <f>AH1473*$G1473*(1+AI$7)^$D1473*(AI1455/AH1455)^$E1473*((AI1455+AI1464)/(AH1455+AH1464))^$F1473</f>
        <v/>
      </c>
      <c r="AJ1473" s="40">
        <f>AI1473*$G1473*(1+AJ$7)^$D1473*(AJ1455/AI1455)^$E1473*((AJ1455+AJ1464)/(AI1455+AI1464))^$F1473</f>
        <v/>
      </c>
      <c r="AK1473" s="40">
        <f>AJ1473*$G1473*(1+AK$7)^$D1473*(AK1455/AJ1455)^$E1473*((AK1455+AK1464)/(AJ1455+AJ1464))^$F1473</f>
        <v/>
      </c>
      <c r="AL1473" s="40">
        <f>AK1473*$G1473*(1+AL$7)^$D1473*(AL1455/AK1455)^$E1473*((AL1455+AL1464)/(AK1455+AK1464))^$F1473</f>
        <v/>
      </c>
      <c r="AM1473" s="40">
        <f>AL1473*$G1473*(1+AM$7)^$D1473*(AM1455/AL1455)^$E1473*((AM1455+AM1464)/(AL1455+AL1464))^$F1473</f>
        <v/>
      </c>
      <c r="AN1473" s="40">
        <f>AM1473*$G1473*(1+AN$7)^$D1473*(AN1455/AM1455)^$E1473*((AN1455+AN1464)/(AM1455+AM1464))^$F1473</f>
        <v/>
      </c>
      <c r="AO1473" s="40">
        <f>AN1473*$G1473*(1+AO$7)^$D1473*(AO1455/AN1455)^$E1473*((AO1455+AO1464)/(AN1455+AN1464))^$F1473</f>
        <v/>
      </c>
      <c r="AP1473" s="40">
        <f>AO1473*$G1473*(1+AP$7)^$D1473*(AP1455/AO1455)^$E1473*((AP1455+AP1464)/(AO1455+AO1464))^$F1473</f>
        <v/>
      </c>
      <c r="AQ1473" s="40">
        <f>AP1473*$G1473*(1+AQ$7)^$D1473*(AQ1455/AP1455)^$E1473*((AQ1455+AQ1464)/(AP1455+AP1464))^$F1473</f>
        <v/>
      </c>
      <c r="AR1473" s="40">
        <f>AQ1473*$G1473*(1+AR$7)^$D1473*(AR1455/AQ1455)^$E1473*((AR1455+AR1464)/(AQ1455+AQ1464))^$F1473</f>
        <v/>
      </c>
      <c r="AS1473" s="40">
        <f>AR1473*$G1473*(1+AS$7)^$D1473*(AS1455/AR1455)^$E1473*((AS1455+AS1464)/(AR1455+AR1464))^$F1473</f>
        <v/>
      </c>
      <c r="AT1473" s="40">
        <f>AS1473*$G1473*(1+AT$7)^$D1473*(AT1455/AS1455)^$E1473*((AT1455+AT1464)/(AS1455+AS1464))^$F1473</f>
        <v/>
      </c>
      <c r="AU1473" s="40">
        <f>AT1473*$G1473*(1+AU$7)^$D1473*(AU1455/AT1455)^$E1473*((AU1455+AU1464)/(AT1455+AT1464))^$F1473</f>
        <v/>
      </c>
      <c r="AV1473" s="40">
        <f>AU1473*$G1473*(1+AV$7)^$D1473*(AV1455/AU1455)^$E1473*((AV1455+AV1464)/(AU1455+AU1464))^$F1473</f>
        <v/>
      </c>
      <c r="AW1473" s="40">
        <f>AV1473*$G1473*(1+AW$7)^$D1473*(AW1455/AV1455)^$E1473*((AW1455+AW1464)/(AV1455+AV1464))^$F1473</f>
        <v/>
      </c>
      <c r="AX1473" s="40">
        <f>AW1473*$G1473*(1+AX$7)^$D1473*(AX1455/AW1455)^$E1473*((AX1455+AX1464)/(AW1455+AW1464))^$F1473</f>
        <v/>
      </c>
      <c r="AY1473" s="40">
        <f>AX1473*$G1473*(1+AY$7)^$D1473*(AY1455/AX1455)^$E1473*((AY1455+AY1464)/(AX1455+AX1464))^$F1473</f>
        <v/>
      </c>
    </row>
    <row r="1474" hidden="1" outlineLevel="2">
      <c r="A1474" s="14" t="inlineStr">
        <is>
          <t>ener</t>
        </is>
      </c>
      <c r="B1474" s="14" t="inlineStr">
        <is>
          <t>nga</t>
        </is>
      </c>
      <c r="C1474" s="14" t="inlineStr">
        <is>
          <t>foo</t>
        </is>
      </c>
      <c r="D1474" s="36">
        <f>INDEX(Inputs!$O$5:$O$132,MATCH($B1474&amp;"|"&amp;$C1474,Inputs!$A$5:$A$132,0))</f>
        <v/>
      </c>
      <c r="E1474" s="36">
        <f>INDEX(Inputs!$P$5:$P$132,MATCH($B1474&amp;"|"&amp;$C1474,Inputs!$A$5:$A$132,0))</f>
        <v/>
      </c>
      <c r="F1474" s="36">
        <f>INDEX(Inputs!$T$5:$T$132,MATCH($B1474&amp;"|"&amp;$C1474,Inputs!$A$5:$A$132,0))</f>
        <v/>
      </c>
      <c r="G1474" s="36">
        <f>INDEX(Inputs!$S$5:$S$132,MATCH($B1474&amp;"|"&amp;$C1474,Inputs!$A$5:$A$132,0))</f>
        <v/>
      </c>
      <c r="H1474" s="14">
        <f>INDEX(VarLab,MATCH($A1474,VarKey,0))&amp;INDEX(MemLab,MATCH($C1474&amp;"|"&amp;$B1474,MemKey,0))</f>
        <v/>
      </c>
      <c r="I1474" s="14">
        <f>INDEX(VarUnit,MATCH($A1474,VarKey,0))</f>
        <v/>
      </c>
      <c r="J1474" s="14">
        <f>INDEX(VarSrc,MATCH($A1474,VarKey,0))</f>
        <v/>
      </c>
      <c r="K1474" s="11">
        <f>CodePrefix&amp;$A1474&amp;IF($C1474="","","."&amp;$C1474&amp;"."&amp;$B1474)&amp;INDEX(VarEnd,MATCH($A1474,VarKey,0))&amp;K$5</f>
        <v/>
      </c>
      <c r="L1474" s="39">
        <f>INDEX(Inputs!$X$5:$X$132,MATCH($B1474&amp;"|"&amp;$C1474,Inputs!$A$5:$A$132,0))</f>
        <v/>
      </c>
      <c r="M1474" s="40">
        <f>L1474*$G1474*(1+M$7)^$D1474*(M1456/L1456)^$E1474*((M1456+M1465)/(L1456+L1465))^$F1474</f>
        <v/>
      </c>
      <c r="N1474" s="40">
        <f>M1474*$G1474*(1+N$7)^$D1474*(N1456/M1456)^$E1474*((N1456+N1465)/(M1456+M1465))^$F1474</f>
        <v/>
      </c>
      <c r="O1474" s="40">
        <f>N1474*$G1474*(1+O$7)^$D1474*(O1456/N1456)^$E1474*((O1456+O1465)/(N1456+N1465))^$F1474</f>
        <v/>
      </c>
      <c r="P1474" s="40">
        <f>O1474*$G1474*(1+P$7)^$D1474*(P1456/O1456)^$E1474*((P1456+P1465)/(O1456+O1465))^$F1474</f>
        <v/>
      </c>
      <c r="Q1474" s="40">
        <f>P1474*$G1474*(1+Q$7)^$D1474*(Q1456/P1456)^$E1474*((Q1456+Q1465)/(P1456+P1465))^$F1474</f>
        <v/>
      </c>
      <c r="R1474" s="40">
        <f>Q1474*$G1474*(1+R$7)^$D1474*(R1456/Q1456)^$E1474*((R1456+R1465)/(Q1456+Q1465))^$F1474</f>
        <v/>
      </c>
      <c r="S1474" s="40">
        <f>R1474*$G1474*(1+S$7)^$D1474*(S1456/R1456)^$E1474*((S1456+S1465)/(R1456+R1465))^$F1474</f>
        <v/>
      </c>
      <c r="T1474" s="40">
        <f>S1474*$G1474*(1+T$7)^$D1474*(T1456/S1456)^$E1474*((T1456+T1465)/(S1456+S1465))^$F1474</f>
        <v/>
      </c>
      <c r="U1474" s="40">
        <f>T1474*$G1474*(1+U$7)^$D1474*(U1456/T1456)^$E1474*((U1456+U1465)/(T1456+T1465))^$F1474</f>
        <v/>
      </c>
      <c r="V1474" s="40">
        <f>U1474*$G1474*(1+V$7)^$D1474*(V1456/U1456)^$E1474*((V1456+V1465)/(U1456+U1465))^$F1474</f>
        <v/>
      </c>
      <c r="W1474" s="40">
        <f>V1474*$G1474*(1+W$7)^$D1474*(W1456/V1456)^$E1474*((W1456+W1465)/(V1456+V1465))^$F1474</f>
        <v/>
      </c>
      <c r="X1474" s="40">
        <f>W1474*$G1474*(1+X$7)^$D1474*(X1456/W1456)^$E1474*((X1456+X1465)/(W1456+W1465))^$F1474</f>
        <v/>
      </c>
      <c r="Y1474" s="40">
        <f>X1474*$G1474*(1+Y$7)^$D1474*(Y1456/X1456)^$E1474*((Y1456+Y1465)/(X1456+X1465))^$F1474</f>
        <v/>
      </c>
      <c r="Z1474" s="40">
        <f>Y1474*$G1474*(1+Z$7)^$D1474*(Z1456/Y1456)^$E1474*((Z1456+Z1465)/(Y1456+Y1465))^$F1474</f>
        <v/>
      </c>
      <c r="AA1474" s="40">
        <f>Z1474*$G1474*(1+AA$7)^$D1474*(AA1456/Z1456)^$E1474*((AA1456+AA1465)/(Z1456+Z1465))^$F1474</f>
        <v/>
      </c>
      <c r="AB1474" s="40">
        <f>AA1474*$G1474*(1+AB$7)^$D1474*(AB1456/AA1456)^$E1474*((AB1456+AB1465)/(AA1456+AA1465))^$F1474</f>
        <v/>
      </c>
      <c r="AC1474" s="40">
        <f>AB1474*$G1474*(1+AC$7)^$D1474*(AC1456/AB1456)^$E1474*((AC1456+AC1465)/(AB1456+AB1465))^$F1474</f>
        <v/>
      </c>
      <c r="AD1474" s="40">
        <f>AC1474*$G1474*(1+AD$7)^$D1474*(AD1456/AC1456)^$E1474*((AD1456+AD1465)/(AC1456+AC1465))^$F1474</f>
        <v/>
      </c>
      <c r="AF1474" s="11">
        <f>CodePrefix&amp;$A1474&amp;IF($C1474="","","."&amp;$C1474&amp;"."&amp;$B1474)&amp;INDEX(VarEnd,MATCH($A1474,VarKey,0))&amp;AF$5</f>
        <v/>
      </c>
      <c r="AG1474" s="39">
        <f>INDEX(Inputs!$X$5:$X$132,MATCH($B1474&amp;"|"&amp;$C1474,Inputs!$A$5:$A$132,0))</f>
        <v/>
      </c>
      <c r="AH1474" s="40">
        <f>AG1474*$G1474*(1+AH$7)^$D1474*(AH1456/AG1456)^$E1474*((AH1456+AH1465)/(AG1456+AG1465))^$F1474</f>
        <v/>
      </c>
      <c r="AI1474" s="40">
        <f>AH1474*$G1474*(1+AI$7)^$D1474*(AI1456/AH1456)^$E1474*((AI1456+AI1465)/(AH1456+AH1465))^$F1474</f>
        <v/>
      </c>
      <c r="AJ1474" s="40">
        <f>AI1474*$G1474*(1+AJ$7)^$D1474*(AJ1456/AI1456)^$E1474*((AJ1456+AJ1465)/(AI1456+AI1465))^$F1474</f>
        <v/>
      </c>
      <c r="AK1474" s="40">
        <f>AJ1474*$G1474*(1+AK$7)^$D1474*(AK1456/AJ1456)^$E1474*((AK1456+AK1465)/(AJ1456+AJ1465))^$F1474</f>
        <v/>
      </c>
      <c r="AL1474" s="40">
        <f>AK1474*$G1474*(1+AL$7)^$D1474*(AL1456/AK1456)^$E1474*((AL1456+AL1465)/(AK1456+AK1465))^$F1474</f>
        <v/>
      </c>
      <c r="AM1474" s="40">
        <f>AL1474*$G1474*(1+AM$7)^$D1474*(AM1456/AL1456)^$E1474*((AM1456+AM1465)/(AL1456+AL1465))^$F1474</f>
        <v/>
      </c>
      <c r="AN1474" s="40">
        <f>AM1474*$G1474*(1+AN$7)^$D1474*(AN1456/AM1456)^$E1474*((AN1456+AN1465)/(AM1456+AM1465))^$F1474</f>
        <v/>
      </c>
      <c r="AO1474" s="40">
        <f>AN1474*$G1474*(1+AO$7)^$D1474*(AO1456/AN1456)^$E1474*((AO1456+AO1465)/(AN1456+AN1465))^$F1474</f>
        <v/>
      </c>
      <c r="AP1474" s="40">
        <f>AO1474*$G1474*(1+AP$7)^$D1474*(AP1456/AO1456)^$E1474*((AP1456+AP1465)/(AO1456+AO1465))^$F1474</f>
        <v/>
      </c>
      <c r="AQ1474" s="40">
        <f>AP1474*$G1474*(1+AQ$7)^$D1474*(AQ1456/AP1456)^$E1474*((AQ1456+AQ1465)/(AP1456+AP1465))^$F1474</f>
        <v/>
      </c>
      <c r="AR1474" s="40">
        <f>AQ1474*$G1474*(1+AR$7)^$D1474*(AR1456/AQ1456)^$E1474*((AR1456+AR1465)/(AQ1456+AQ1465))^$F1474</f>
        <v/>
      </c>
      <c r="AS1474" s="40">
        <f>AR1474*$G1474*(1+AS$7)^$D1474*(AS1456/AR1456)^$E1474*((AS1456+AS1465)/(AR1456+AR1465))^$F1474</f>
        <v/>
      </c>
      <c r="AT1474" s="40">
        <f>AS1474*$G1474*(1+AT$7)^$D1474*(AT1456/AS1456)^$E1474*((AT1456+AT1465)/(AS1456+AS1465))^$F1474</f>
        <v/>
      </c>
      <c r="AU1474" s="40">
        <f>AT1474*$G1474*(1+AU$7)^$D1474*(AU1456/AT1456)^$E1474*((AU1456+AU1465)/(AT1456+AT1465))^$F1474</f>
        <v/>
      </c>
      <c r="AV1474" s="40">
        <f>AU1474*$G1474*(1+AV$7)^$D1474*(AV1456/AU1456)^$E1474*((AV1456+AV1465)/(AU1456+AU1465))^$F1474</f>
        <v/>
      </c>
      <c r="AW1474" s="40">
        <f>AV1474*$G1474*(1+AW$7)^$D1474*(AW1456/AV1456)^$E1474*((AW1456+AW1465)/(AV1456+AV1465))^$F1474</f>
        <v/>
      </c>
      <c r="AX1474" s="40">
        <f>AW1474*$G1474*(1+AX$7)^$D1474*(AX1456/AW1456)^$E1474*((AX1456+AX1465)/(AW1456+AW1465))^$F1474</f>
        <v/>
      </c>
      <c r="AY1474" s="40">
        <f>AX1474*$G1474*(1+AY$7)^$D1474*(AY1456/AX1456)^$E1474*((AY1456+AY1465)/(AX1456+AX1465))^$F1474</f>
        <v/>
      </c>
    </row>
    <row r="1475" hidden="1" outlineLevel="2">
      <c r="A1475" s="14" t="inlineStr">
        <is>
          <t>ener</t>
        </is>
      </c>
      <c r="B1475" s="14" t="inlineStr">
        <is>
          <t>gso</t>
        </is>
      </c>
      <c r="C1475" s="14" t="inlineStr">
        <is>
          <t>foo</t>
        </is>
      </c>
      <c r="D1475" s="36">
        <f>INDEX(Inputs!$O$5:$O$132,MATCH($B1475&amp;"|"&amp;$C1475,Inputs!$A$5:$A$132,0))</f>
        <v/>
      </c>
      <c r="E1475" s="36">
        <f>INDEX(Inputs!$P$5:$P$132,MATCH($B1475&amp;"|"&amp;$C1475,Inputs!$A$5:$A$132,0))</f>
        <v/>
      </c>
      <c r="F1475" s="36">
        <f>INDEX(Inputs!$T$5:$T$132,MATCH($B1475&amp;"|"&amp;$C1475,Inputs!$A$5:$A$132,0))</f>
        <v/>
      </c>
      <c r="G1475" s="36">
        <f>INDEX(Inputs!$S$5:$S$132,MATCH($B1475&amp;"|"&amp;$C1475,Inputs!$A$5:$A$132,0))</f>
        <v/>
      </c>
      <c r="H1475" s="14">
        <f>INDEX(VarLab,MATCH($A1475,VarKey,0))&amp;INDEX(MemLab,MATCH($C1475&amp;"|"&amp;$B1475,MemKey,0))</f>
        <v/>
      </c>
      <c r="I1475" s="14">
        <f>INDEX(VarUnit,MATCH($A1475,VarKey,0))</f>
        <v/>
      </c>
      <c r="J1475" s="14">
        <f>INDEX(VarSrc,MATCH($A1475,VarKey,0))</f>
        <v/>
      </c>
      <c r="K1475" s="11">
        <f>CodePrefix&amp;$A1475&amp;IF($C1475="","","."&amp;$C1475&amp;"."&amp;$B1475)&amp;INDEX(VarEnd,MATCH($A1475,VarKey,0))&amp;K$5</f>
        <v/>
      </c>
      <c r="L1475" s="39">
        <f>INDEX(Inputs!$X$5:$X$132,MATCH($B1475&amp;"|"&amp;$C1475,Inputs!$A$5:$A$132,0))</f>
        <v/>
      </c>
      <c r="M1475" s="40">
        <f>L1475*$G1475*(1+M$7)^$D1475*(M1457/L1457)^$E1475*((M1457+M1466)/(L1457+L1466))^$F1475</f>
        <v/>
      </c>
      <c r="N1475" s="40">
        <f>M1475*$G1475*(1+N$7)^$D1475*(N1457/M1457)^$E1475*((N1457+N1466)/(M1457+M1466))^$F1475</f>
        <v/>
      </c>
      <c r="O1475" s="40">
        <f>N1475*$G1475*(1+O$7)^$D1475*(O1457/N1457)^$E1475*((O1457+O1466)/(N1457+N1466))^$F1475</f>
        <v/>
      </c>
      <c r="P1475" s="40">
        <f>O1475*$G1475*(1+P$7)^$D1475*(P1457/O1457)^$E1475*((P1457+P1466)/(O1457+O1466))^$F1475</f>
        <v/>
      </c>
      <c r="Q1475" s="40">
        <f>P1475*$G1475*(1+Q$7)^$D1475*(Q1457/P1457)^$E1475*((Q1457+Q1466)/(P1457+P1466))^$F1475</f>
        <v/>
      </c>
      <c r="R1475" s="40">
        <f>Q1475*$G1475*(1+R$7)^$D1475*(R1457/Q1457)^$E1475*((R1457+R1466)/(Q1457+Q1466))^$F1475</f>
        <v/>
      </c>
      <c r="S1475" s="40">
        <f>R1475*$G1475*(1+S$7)^$D1475*(S1457/R1457)^$E1475*((S1457+S1466)/(R1457+R1466))^$F1475</f>
        <v/>
      </c>
      <c r="T1475" s="40">
        <f>S1475*$G1475*(1+T$7)^$D1475*(T1457/S1457)^$E1475*((T1457+T1466)/(S1457+S1466))^$F1475</f>
        <v/>
      </c>
      <c r="U1475" s="40">
        <f>T1475*$G1475*(1+U$7)^$D1475*(U1457/T1457)^$E1475*((U1457+U1466)/(T1457+T1466))^$F1475</f>
        <v/>
      </c>
      <c r="V1475" s="40">
        <f>U1475*$G1475*(1+V$7)^$D1475*(V1457/U1457)^$E1475*((V1457+V1466)/(U1457+U1466))^$F1475</f>
        <v/>
      </c>
      <c r="W1475" s="40">
        <f>V1475*$G1475*(1+W$7)^$D1475*(W1457/V1457)^$E1475*((W1457+W1466)/(V1457+V1466))^$F1475</f>
        <v/>
      </c>
      <c r="X1475" s="40">
        <f>W1475*$G1475*(1+X$7)^$D1475*(X1457/W1457)^$E1475*((X1457+X1466)/(W1457+W1466))^$F1475</f>
        <v/>
      </c>
      <c r="Y1475" s="40">
        <f>X1475*$G1475*(1+Y$7)^$D1475*(Y1457/X1457)^$E1475*((Y1457+Y1466)/(X1457+X1466))^$F1475</f>
        <v/>
      </c>
      <c r="Z1475" s="40">
        <f>Y1475*$G1475*(1+Z$7)^$D1475*(Z1457/Y1457)^$E1475*((Z1457+Z1466)/(Y1457+Y1466))^$F1475</f>
        <v/>
      </c>
      <c r="AA1475" s="40">
        <f>Z1475*$G1475*(1+AA$7)^$D1475*(AA1457/Z1457)^$E1475*((AA1457+AA1466)/(Z1457+Z1466))^$F1475</f>
        <v/>
      </c>
      <c r="AB1475" s="40">
        <f>AA1475*$G1475*(1+AB$7)^$D1475*(AB1457/AA1457)^$E1475*((AB1457+AB1466)/(AA1457+AA1466))^$F1475</f>
        <v/>
      </c>
      <c r="AC1475" s="40">
        <f>AB1475*$G1475*(1+AC$7)^$D1475*(AC1457/AB1457)^$E1475*((AC1457+AC1466)/(AB1457+AB1466))^$F1475</f>
        <v/>
      </c>
      <c r="AD1475" s="40">
        <f>AC1475*$G1475*(1+AD$7)^$D1475*(AD1457/AC1457)^$E1475*((AD1457+AD1466)/(AC1457+AC1466))^$F1475</f>
        <v/>
      </c>
      <c r="AF1475" s="11">
        <f>CodePrefix&amp;$A1475&amp;IF($C1475="","","."&amp;$C1475&amp;"."&amp;$B1475)&amp;INDEX(VarEnd,MATCH($A1475,VarKey,0))&amp;AF$5</f>
        <v/>
      </c>
      <c r="AG1475" s="39">
        <f>INDEX(Inputs!$X$5:$X$132,MATCH($B1475&amp;"|"&amp;$C1475,Inputs!$A$5:$A$132,0))</f>
        <v/>
      </c>
      <c r="AH1475" s="40">
        <f>AG1475*$G1475*(1+AH$7)^$D1475*(AH1457/AG1457)^$E1475*((AH1457+AH1466)/(AG1457+AG1466))^$F1475</f>
        <v/>
      </c>
      <c r="AI1475" s="40">
        <f>AH1475*$G1475*(1+AI$7)^$D1475*(AI1457/AH1457)^$E1475*((AI1457+AI1466)/(AH1457+AH1466))^$F1475</f>
        <v/>
      </c>
      <c r="AJ1475" s="40">
        <f>AI1475*$G1475*(1+AJ$7)^$D1475*(AJ1457/AI1457)^$E1475*((AJ1457+AJ1466)/(AI1457+AI1466))^$F1475</f>
        <v/>
      </c>
      <c r="AK1475" s="40">
        <f>AJ1475*$G1475*(1+AK$7)^$D1475*(AK1457/AJ1457)^$E1475*((AK1457+AK1466)/(AJ1457+AJ1466))^$F1475</f>
        <v/>
      </c>
      <c r="AL1475" s="40">
        <f>AK1475*$G1475*(1+AL$7)^$D1475*(AL1457/AK1457)^$E1475*((AL1457+AL1466)/(AK1457+AK1466))^$F1475</f>
        <v/>
      </c>
      <c r="AM1475" s="40">
        <f>AL1475*$G1475*(1+AM$7)^$D1475*(AM1457/AL1457)^$E1475*((AM1457+AM1466)/(AL1457+AL1466))^$F1475</f>
        <v/>
      </c>
      <c r="AN1475" s="40">
        <f>AM1475*$G1475*(1+AN$7)^$D1475*(AN1457/AM1457)^$E1475*((AN1457+AN1466)/(AM1457+AM1466))^$F1475</f>
        <v/>
      </c>
      <c r="AO1475" s="40">
        <f>AN1475*$G1475*(1+AO$7)^$D1475*(AO1457/AN1457)^$E1475*((AO1457+AO1466)/(AN1457+AN1466))^$F1475</f>
        <v/>
      </c>
      <c r="AP1475" s="40">
        <f>AO1475*$G1475*(1+AP$7)^$D1475*(AP1457/AO1457)^$E1475*((AP1457+AP1466)/(AO1457+AO1466))^$F1475</f>
        <v/>
      </c>
      <c r="AQ1475" s="40">
        <f>AP1475*$G1475*(1+AQ$7)^$D1475*(AQ1457/AP1457)^$E1475*((AQ1457+AQ1466)/(AP1457+AP1466))^$F1475</f>
        <v/>
      </c>
      <c r="AR1475" s="40">
        <f>AQ1475*$G1475*(1+AR$7)^$D1475*(AR1457/AQ1457)^$E1475*((AR1457+AR1466)/(AQ1457+AQ1466))^$F1475</f>
        <v/>
      </c>
      <c r="AS1475" s="40">
        <f>AR1475*$G1475*(1+AS$7)^$D1475*(AS1457/AR1457)^$E1475*((AS1457+AS1466)/(AR1457+AR1466))^$F1475</f>
        <v/>
      </c>
      <c r="AT1475" s="40">
        <f>AS1475*$G1475*(1+AT$7)^$D1475*(AT1457/AS1457)^$E1475*((AT1457+AT1466)/(AS1457+AS1466))^$F1475</f>
        <v/>
      </c>
      <c r="AU1475" s="40">
        <f>AT1475*$G1475*(1+AU$7)^$D1475*(AU1457/AT1457)^$E1475*((AU1457+AU1466)/(AT1457+AT1466))^$F1475</f>
        <v/>
      </c>
      <c r="AV1475" s="40">
        <f>AU1475*$G1475*(1+AV$7)^$D1475*(AV1457/AU1457)^$E1475*((AV1457+AV1466)/(AU1457+AU1466))^$F1475</f>
        <v/>
      </c>
      <c r="AW1475" s="40">
        <f>AV1475*$G1475*(1+AW$7)^$D1475*(AW1457/AV1457)^$E1475*((AW1457+AW1466)/(AV1457+AV1466))^$F1475</f>
        <v/>
      </c>
      <c r="AX1475" s="40">
        <f>AW1475*$G1475*(1+AX$7)^$D1475*(AX1457/AW1457)^$E1475*((AX1457+AX1466)/(AW1457+AW1466))^$F1475</f>
        <v/>
      </c>
      <c r="AY1475" s="40">
        <f>AX1475*$G1475*(1+AY$7)^$D1475*(AY1457/AX1457)^$E1475*((AY1457+AY1466)/(AX1457+AX1466))^$F1475</f>
        <v/>
      </c>
    </row>
    <row r="1476" hidden="1" outlineLevel="2">
      <c r="A1476" s="14" t="inlineStr">
        <is>
          <t>ener</t>
        </is>
      </c>
      <c r="B1476" s="14" t="inlineStr">
        <is>
          <t>die</t>
        </is>
      </c>
      <c r="C1476" s="14" t="inlineStr">
        <is>
          <t>foo</t>
        </is>
      </c>
      <c r="D1476" s="36">
        <f>INDEX(Inputs!$O$5:$O$132,MATCH($B1476&amp;"|"&amp;$C1476,Inputs!$A$5:$A$132,0))</f>
        <v/>
      </c>
      <c r="E1476" s="36">
        <f>INDEX(Inputs!$P$5:$P$132,MATCH($B1476&amp;"|"&amp;$C1476,Inputs!$A$5:$A$132,0))</f>
        <v/>
      </c>
      <c r="F1476" s="36">
        <f>INDEX(Inputs!$T$5:$T$132,MATCH($B1476&amp;"|"&amp;$C1476,Inputs!$A$5:$A$132,0))</f>
        <v/>
      </c>
      <c r="G1476" s="36">
        <f>INDEX(Inputs!$S$5:$S$132,MATCH($B1476&amp;"|"&amp;$C1476,Inputs!$A$5:$A$132,0))</f>
        <v/>
      </c>
      <c r="H1476" s="14">
        <f>INDEX(VarLab,MATCH($A1476,VarKey,0))&amp;INDEX(MemLab,MATCH($C1476&amp;"|"&amp;$B1476,MemKey,0))</f>
        <v/>
      </c>
      <c r="I1476" s="14">
        <f>INDEX(VarUnit,MATCH($A1476,VarKey,0))</f>
        <v/>
      </c>
      <c r="J1476" s="14">
        <f>INDEX(VarSrc,MATCH($A1476,VarKey,0))</f>
        <v/>
      </c>
      <c r="K1476" s="11">
        <f>CodePrefix&amp;$A1476&amp;IF($C1476="","","."&amp;$C1476&amp;"."&amp;$B1476)&amp;INDEX(VarEnd,MATCH($A1476,VarKey,0))&amp;K$5</f>
        <v/>
      </c>
      <c r="L1476" s="39">
        <f>INDEX(Inputs!$X$5:$X$132,MATCH($B1476&amp;"|"&amp;$C1476,Inputs!$A$5:$A$132,0))</f>
        <v/>
      </c>
      <c r="M1476" s="40">
        <f>L1476*$G1476*(1+M$7)^$D1476*(M1458/L1458)^$E1476*((M1458+M1467)/(L1458+L1467))^$F1476</f>
        <v/>
      </c>
      <c r="N1476" s="40">
        <f>M1476*$G1476*(1+N$7)^$D1476*(N1458/M1458)^$E1476*((N1458+N1467)/(M1458+M1467))^$F1476</f>
        <v/>
      </c>
      <c r="O1476" s="40">
        <f>N1476*$G1476*(1+O$7)^$D1476*(O1458/N1458)^$E1476*((O1458+O1467)/(N1458+N1467))^$F1476</f>
        <v/>
      </c>
      <c r="P1476" s="40">
        <f>O1476*$G1476*(1+P$7)^$D1476*(P1458/O1458)^$E1476*((P1458+P1467)/(O1458+O1467))^$F1476</f>
        <v/>
      </c>
      <c r="Q1476" s="40">
        <f>P1476*$G1476*(1+Q$7)^$D1476*(Q1458/P1458)^$E1476*((Q1458+Q1467)/(P1458+P1467))^$F1476</f>
        <v/>
      </c>
      <c r="R1476" s="40">
        <f>Q1476*$G1476*(1+R$7)^$D1476*(R1458/Q1458)^$E1476*((R1458+R1467)/(Q1458+Q1467))^$F1476</f>
        <v/>
      </c>
      <c r="S1476" s="40">
        <f>R1476*$G1476*(1+S$7)^$D1476*(S1458/R1458)^$E1476*((S1458+S1467)/(R1458+R1467))^$F1476</f>
        <v/>
      </c>
      <c r="T1476" s="40">
        <f>S1476*$G1476*(1+T$7)^$D1476*(T1458/S1458)^$E1476*((T1458+T1467)/(S1458+S1467))^$F1476</f>
        <v/>
      </c>
      <c r="U1476" s="40">
        <f>T1476*$G1476*(1+U$7)^$D1476*(U1458/T1458)^$E1476*((U1458+U1467)/(T1458+T1467))^$F1476</f>
        <v/>
      </c>
      <c r="V1476" s="40">
        <f>U1476*$G1476*(1+V$7)^$D1476*(V1458/U1458)^$E1476*((V1458+V1467)/(U1458+U1467))^$F1476</f>
        <v/>
      </c>
      <c r="W1476" s="40">
        <f>V1476*$G1476*(1+W$7)^$D1476*(W1458/V1458)^$E1476*((W1458+W1467)/(V1458+V1467))^$F1476</f>
        <v/>
      </c>
      <c r="X1476" s="40">
        <f>W1476*$G1476*(1+X$7)^$D1476*(X1458/W1458)^$E1476*((X1458+X1467)/(W1458+W1467))^$F1476</f>
        <v/>
      </c>
      <c r="Y1476" s="40">
        <f>X1476*$G1476*(1+Y$7)^$D1476*(Y1458/X1458)^$E1476*((Y1458+Y1467)/(X1458+X1467))^$F1476</f>
        <v/>
      </c>
      <c r="Z1476" s="40">
        <f>Y1476*$G1476*(1+Z$7)^$D1476*(Z1458/Y1458)^$E1476*((Z1458+Z1467)/(Y1458+Y1467))^$F1476</f>
        <v/>
      </c>
      <c r="AA1476" s="40">
        <f>Z1476*$G1476*(1+AA$7)^$D1476*(AA1458/Z1458)^$E1476*((AA1458+AA1467)/(Z1458+Z1467))^$F1476</f>
        <v/>
      </c>
      <c r="AB1476" s="40">
        <f>AA1476*$G1476*(1+AB$7)^$D1476*(AB1458/AA1458)^$E1476*((AB1458+AB1467)/(AA1458+AA1467))^$F1476</f>
        <v/>
      </c>
      <c r="AC1476" s="40">
        <f>AB1476*$G1476*(1+AC$7)^$D1476*(AC1458/AB1458)^$E1476*((AC1458+AC1467)/(AB1458+AB1467))^$F1476</f>
        <v/>
      </c>
      <c r="AD1476" s="40">
        <f>AC1476*$G1476*(1+AD$7)^$D1476*(AD1458/AC1458)^$E1476*((AD1458+AD1467)/(AC1458+AC1467))^$F1476</f>
        <v/>
      </c>
      <c r="AF1476" s="11">
        <f>CodePrefix&amp;$A1476&amp;IF($C1476="","","."&amp;$C1476&amp;"."&amp;$B1476)&amp;INDEX(VarEnd,MATCH($A1476,VarKey,0))&amp;AF$5</f>
        <v/>
      </c>
      <c r="AG1476" s="39">
        <f>INDEX(Inputs!$X$5:$X$132,MATCH($B1476&amp;"|"&amp;$C1476,Inputs!$A$5:$A$132,0))</f>
        <v/>
      </c>
      <c r="AH1476" s="40">
        <f>AG1476*$G1476*(1+AH$7)^$D1476*(AH1458/AG1458)^$E1476*((AH1458+AH1467)/(AG1458+AG1467))^$F1476</f>
        <v/>
      </c>
      <c r="AI1476" s="40">
        <f>AH1476*$G1476*(1+AI$7)^$D1476*(AI1458/AH1458)^$E1476*((AI1458+AI1467)/(AH1458+AH1467))^$F1476</f>
        <v/>
      </c>
      <c r="AJ1476" s="40">
        <f>AI1476*$G1476*(1+AJ$7)^$D1476*(AJ1458/AI1458)^$E1476*((AJ1458+AJ1467)/(AI1458+AI1467))^$F1476</f>
        <v/>
      </c>
      <c r="AK1476" s="40">
        <f>AJ1476*$G1476*(1+AK$7)^$D1476*(AK1458/AJ1458)^$E1476*((AK1458+AK1467)/(AJ1458+AJ1467))^$F1476</f>
        <v/>
      </c>
      <c r="AL1476" s="40">
        <f>AK1476*$G1476*(1+AL$7)^$D1476*(AL1458/AK1458)^$E1476*((AL1458+AL1467)/(AK1458+AK1467))^$F1476</f>
        <v/>
      </c>
      <c r="AM1476" s="40">
        <f>AL1476*$G1476*(1+AM$7)^$D1476*(AM1458/AL1458)^$E1476*((AM1458+AM1467)/(AL1458+AL1467))^$F1476</f>
        <v/>
      </c>
      <c r="AN1476" s="40">
        <f>AM1476*$G1476*(1+AN$7)^$D1476*(AN1458/AM1458)^$E1476*((AN1458+AN1467)/(AM1458+AM1467))^$F1476</f>
        <v/>
      </c>
      <c r="AO1476" s="40">
        <f>AN1476*$G1476*(1+AO$7)^$D1476*(AO1458/AN1458)^$E1476*((AO1458+AO1467)/(AN1458+AN1467))^$F1476</f>
        <v/>
      </c>
      <c r="AP1476" s="40">
        <f>AO1476*$G1476*(1+AP$7)^$D1476*(AP1458/AO1458)^$E1476*((AP1458+AP1467)/(AO1458+AO1467))^$F1476</f>
        <v/>
      </c>
      <c r="AQ1476" s="40">
        <f>AP1476*$G1476*(1+AQ$7)^$D1476*(AQ1458/AP1458)^$E1476*((AQ1458+AQ1467)/(AP1458+AP1467))^$F1476</f>
        <v/>
      </c>
      <c r="AR1476" s="40">
        <f>AQ1476*$G1476*(1+AR$7)^$D1476*(AR1458/AQ1458)^$E1476*((AR1458+AR1467)/(AQ1458+AQ1467))^$F1476</f>
        <v/>
      </c>
      <c r="AS1476" s="40">
        <f>AR1476*$G1476*(1+AS$7)^$D1476*(AS1458/AR1458)^$E1476*((AS1458+AS1467)/(AR1458+AR1467))^$F1476</f>
        <v/>
      </c>
      <c r="AT1476" s="40">
        <f>AS1476*$G1476*(1+AT$7)^$D1476*(AT1458/AS1458)^$E1476*((AT1458+AT1467)/(AS1458+AS1467))^$F1476</f>
        <v/>
      </c>
      <c r="AU1476" s="40">
        <f>AT1476*$G1476*(1+AU$7)^$D1476*(AU1458/AT1458)^$E1476*((AU1458+AU1467)/(AT1458+AT1467))^$F1476</f>
        <v/>
      </c>
      <c r="AV1476" s="40">
        <f>AU1476*$G1476*(1+AV$7)^$D1476*(AV1458/AU1458)^$E1476*((AV1458+AV1467)/(AU1458+AU1467))^$F1476</f>
        <v/>
      </c>
      <c r="AW1476" s="40">
        <f>AV1476*$G1476*(1+AW$7)^$D1476*(AW1458/AV1458)^$E1476*((AW1458+AW1467)/(AV1458+AV1467))^$F1476</f>
        <v/>
      </c>
      <c r="AX1476" s="40">
        <f>AW1476*$G1476*(1+AX$7)^$D1476*(AX1458/AW1458)^$E1476*((AX1458+AX1467)/(AW1458+AW1467))^$F1476</f>
        <v/>
      </c>
      <c r="AY1476" s="40">
        <f>AX1476*$G1476*(1+AY$7)^$D1476*(AY1458/AX1458)^$E1476*((AY1458+AY1467)/(AX1458+AX1467))^$F1476</f>
        <v/>
      </c>
    </row>
    <row r="1477" hidden="1" outlineLevel="2">
      <c r="A1477" s="14" t="inlineStr">
        <is>
          <t>ener</t>
        </is>
      </c>
      <c r="B1477" s="14" t="inlineStr">
        <is>
          <t>lpg</t>
        </is>
      </c>
      <c r="C1477" s="14" t="inlineStr">
        <is>
          <t>foo</t>
        </is>
      </c>
      <c r="D1477" s="36">
        <f>INDEX(Inputs!$O$5:$O$132,MATCH($B1477&amp;"|"&amp;$C1477,Inputs!$A$5:$A$132,0))</f>
        <v/>
      </c>
      <c r="E1477" s="36">
        <f>INDEX(Inputs!$P$5:$P$132,MATCH($B1477&amp;"|"&amp;$C1477,Inputs!$A$5:$A$132,0))</f>
        <v/>
      </c>
      <c r="F1477" s="36">
        <f>INDEX(Inputs!$T$5:$T$132,MATCH($B1477&amp;"|"&amp;$C1477,Inputs!$A$5:$A$132,0))</f>
        <v/>
      </c>
      <c r="G1477" s="36">
        <f>INDEX(Inputs!$S$5:$S$132,MATCH($B1477&amp;"|"&amp;$C1477,Inputs!$A$5:$A$132,0))</f>
        <v/>
      </c>
      <c r="H1477" s="14">
        <f>INDEX(VarLab,MATCH($A1477,VarKey,0))&amp;INDEX(MemLab,MATCH($C1477&amp;"|"&amp;$B1477,MemKey,0))</f>
        <v/>
      </c>
      <c r="I1477" s="14">
        <f>INDEX(VarUnit,MATCH($A1477,VarKey,0))</f>
        <v/>
      </c>
      <c r="J1477" s="14">
        <f>INDEX(VarSrc,MATCH($A1477,VarKey,0))</f>
        <v/>
      </c>
      <c r="K1477" s="11">
        <f>CodePrefix&amp;$A1477&amp;IF($C1477="","","."&amp;$C1477&amp;"."&amp;$B1477)&amp;INDEX(VarEnd,MATCH($A1477,VarKey,0))&amp;K$5</f>
        <v/>
      </c>
      <c r="L1477" s="39">
        <f>INDEX(Inputs!$X$5:$X$132,MATCH($B1477&amp;"|"&amp;$C1477,Inputs!$A$5:$A$132,0))</f>
        <v/>
      </c>
      <c r="M1477" s="40">
        <f>L1477*$G1477*(1+M$7)^$D1477*(M1459/L1459)^$E1477*((M1459+M1468)/(L1459+L1468))^$F1477</f>
        <v/>
      </c>
      <c r="N1477" s="40">
        <f>M1477*$G1477*(1+N$7)^$D1477*(N1459/M1459)^$E1477*((N1459+N1468)/(M1459+M1468))^$F1477</f>
        <v/>
      </c>
      <c r="O1477" s="40">
        <f>N1477*$G1477*(1+O$7)^$D1477*(O1459/N1459)^$E1477*((O1459+O1468)/(N1459+N1468))^$F1477</f>
        <v/>
      </c>
      <c r="P1477" s="40">
        <f>O1477*$G1477*(1+P$7)^$D1477*(P1459/O1459)^$E1477*((P1459+P1468)/(O1459+O1468))^$F1477</f>
        <v/>
      </c>
      <c r="Q1477" s="40">
        <f>P1477*$G1477*(1+Q$7)^$D1477*(Q1459/P1459)^$E1477*((Q1459+Q1468)/(P1459+P1468))^$F1477</f>
        <v/>
      </c>
      <c r="R1477" s="40">
        <f>Q1477*$G1477*(1+R$7)^$D1477*(R1459/Q1459)^$E1477*((R1459+R1468)/(Q1459+Q1468))^$F1477</f>
        <v/>
      </c>
      <c r="S1477" s="40">
        <f>R1477*$G1477*(1+S$7)^$D1477*(S1459/R1459)^$E1477*((S1459+S1468)/(R1459+R1468))^$F1477</f>
        <v/>
      </c>
      <c r="T1477" s="40">
        <f>S1477*$G1477*(1+T$7)^$D1477*(T1459/S1459)^$E1477*((T1459+T1468)/(S1459+S1468))^$F1477</f>
        <v/>
      </c>
      <c r="U1477" s="40">
        <f>T1477*$G1477*(1+U$7)^$D1477*(U1459/T1459)^$E1477*((U1459+U1468)/(T1459+T1468))^$F1477</f>
        <v/>
      </c>
      <c r="V1477" s="40">
        <f>U1477*$G1477*(1+V$7)^$D1477*(V1459/U1459)^$E1477*((V1459+V1468)/(U1459+U1468))^$F1477</f>
        <v/>
      </c>
      <c r="W1477" s="40">
        <f>V1477*$G1477*(1+W$7)^$D1477*(W1459/V1459)^$E1477*((W1459+W1468)/(V1459+V1468))^$F1477</f>
        <v/>
      </c>
      <c r="X1477" s="40">
        <f>W1477*$G1477*(1+X$7)^$D1477*(X1459/W1459)^$E1477*((X1459+X1468)/(W1459+W1468))^$F1477</f>
        <v/>
      </c>
      <c r="Y1477" s="40">
        <f>X1477*$G1477*(1+Y$7)^$D1477*(Y1459/X1459)^$E1477*((Y1459+Y1468)/(X1459+X1468))^$F1477</f>
        <v/>
      </c>
      <c r="Z1477" s="40">
        <f>Y1477*$G1477*(1+Z$7)^$D1477*(Z1459/Y1459)^$E1477*((Z1459+Z1468)/(Y1459+Y1468))^$F1477</f>
        <v/>
      </c>
      <c r="AA1477" s="40">
        <f>Z1477*$G1477*(1+AA$7)^$D1477*(AA1459/Z1459)^$E1477*((AA1459+AA1468)/(Z1459+Z1468))^$F1477</f>
        <v/>
      </c>
      <c r="AB1477" s="40">
        <f>AA1477*$G1477*(1+AB$7)^$D1477*(AB1459/AA1459)^$E1477*((AB1459+AB1468)/(AA1459+AA1468))^$F1477</f>
        <v/>
      </c>
      <c r="AC1477" s="40">
        <f>AB1477*$G1477*(1+AC$7)^$D1477*(AC1459/AB1459)^$E1477*((AC1459+AC1468)/(AB1459+AB1468))^$F1477</f>
        <v/>
      </c>
      <c r="AD1477" s="40">
        <f>AC1477*$G1477*(1+AD$7)^$D1477*(AD1459/AC1459)^$E1477*((AD1459+AD1468)/(AC1459+AC1468))^$F1477</f>
        <v/>
      </c>
      <c r="AF1477" s="11">
        <f>CodePrefix&amp;$A1477&amp;IF($C1477="","","."&amp;$C1477&amp;"."&amp;$B1477)&amp;INDEX(VarEnd,MATCH($A1477,VarKey,0))&amp;AF$5</f>
        <v/>
      </c>
      <c r="AG1477" s="39">
        <f>INDEX(Inputs!$X$5:$X$132,MATCH($B1477&amp;"|"&amp;$C1477,Inputs!$A$5:$A$132,0))</f>
        <v/>
      </c>
      <c r="AH1477" s="40">
        <f>AG1477*$G1477*(1+AH$7)^$D1477*(AH1459/AG1459)^$E1477*((AH1459+AH1468)/(AG1459+AG1468))^$F1477</f>
        <v/>
      </c>
      <c r="AI1477" s="40">
        <f>AH1477*$G1477*(1+AI$7)^$D1477*(AI1459/AH1459)^$E1477*((AI1459+AI1468)/(AH1459+AH1468))^$F1477</f>
        <v/>
      </c>
      <c r="AJ1477" s="40">
        <f>AI1477*$G1477*(1+AJ$7)^$D1477*(AJ1459/AI1459)^$E1477*((AJ1459+AJ1468)/(AI1459+AI1468))^$F1477</f>
        <v/>
      </c>
      <c r="AK1477" s="40">
        <f>AJ1477*$G1477*(1+AK$7)^$D1477*(AK1459/AJ1459)^$E1477*((AK1459+AK1468)/(AJ1459+AJ1468))^$F1477</f>
        <v/>
      </c>
      <c r="AL1477" s="40">
        <f>AK1477*$G1477*(1+AL$7)^$D1477*(AL1459/AK1459)^$E1477*((AL1459+AL1468)/(AK1459+AK1468))^$F1477</f>
        <v/>
      </c>
      <c r="AM1477" s="40">
        <f>AL1477*$G1477*(1+AM$7)^$D1477*(AM1459/AL1459)^$E1477*((AM1459+AM1468)/(AL1459+AL1468))^$F1477</f>
        <v/>
      </c>
      <c r="AN1477" s="40">
        <f>AM1477*$G1477*(1+AN$7)^$D1477*(AN1459/AM1459)^$E1477*((AN1459+AN1468)/(AM1459+AM1468))^$F1477</f>
        <v/>
      </c>
      <c r="AO1477" s="40">
        <f>AN1477*$G1477*(1+AO$7)^$D1477*(AO1459/AN1459)^$E1477*((AO1459+AO1468)/(AN1459+AN1468))^$F1477</f>
        <v/>
      </c>
      <c r="AP1477" s="40">
        <f>AO1477*$G1477*(1+AP$7)^$D1477*(AP1459/AO1459)^$E1477*((AP1459+AP1468)/(AO1459+AO1468))^$F1477</f>
        <v/>
      </c>
      <c r="AQ1477" s="40">
        <f>AP1477*$G1477*(1+AQ$7)^$D1477*(AQ1459/AP1459)^$E1477*((AQ1459+AQ1468)/(AP1459+AP1468))^$F1477</f>
        <v/>
      </c>
      <c r="AR1477" s="40">
        <f>AQ1477*$G1477*(1+AR$7)^$D1477*(AR1459/AQ1459)^$E1477*((AR1459+AR1468)/(AQ1459+AQ1468))^$F1477</f>
        <v/>
      </c>
      <c r="AS1477" s="40">
        <f>AR1477*$G1477*(1+AS$7)^$D1477*(AS1459/AR1459)^$E1477*((AS1459+AS1468)/(AR1459+AR1468))^$F1477</f>
        <v/>
      </c>
      <c r="AT1477" s="40">
        <f>AS1477*$G1477*(1+AT$7)^$D1477*(AT1459/AS1459)^$E1477*((AT1459+AT1468)/(AS1459+AS1468))^$F1477</f>
        <v/>
      </c>
      <c r="AU1477" s="40">
        <f>AT1477*$G1477*(1+AU$7)^$D1477*(AU1459/AT1459)^$E1477*((AU1459+AU1468)/(AT1459+AT1468))^$F1477</f>
        <v/>
      </c>
      <c r="AV1477" s="40">
        <f>AU1477*$G1477*(1+AV$7)^$D1477*(AV1459/AU1459)^$E1477*((AV1459+AV1468)/(AU1459+AU1468))^$F1477</f>
        <v/>
      </c>
      <c r="AW1477" s="40">
        <f>AV1477*$G1477*(1+AW$7)^$D1477*(AW1459/AV1459)^$E1477*((AW1459+AW1468)/(AV1459+AV1468))^$F1477</f>
        <v/>
      </c>
      <c r="AX1477" s="40">
        <f>AW1477*$G1477*(1+AX$7)^$D1477*(AX1459/AW1459)^$E1477*((AX1459+AX1468)/(AW1459+AW1468))^$F1477</f>
        <v/>
      </c>
      <c r="AY1477" s="40">
        <f>AX1477*$G1477*(1+AY$7)^$D1477*(AY1459/AX1459)^$E1477*((AY1459+AY1468)/(AX1459+AX1468))^$F1477</f>
        <v/>
      </c>
    </row>
    <row r="1478" hidden="1" outlineLevel="2">
      <c r="A1478" s="14" t="inlineStr">
        <is>
          <t>ener</t>
        </is>
      </c>
      <c r="B1478" s="14" t="inlineStr">
        <is>
          <t>ker</t>
        </is>
      </c>
      <c r="C1478" s="14" t="inlineStr">
        <is>
          <t>foo</t>
        </is>
      </c>
      <c r="D1478" s="36">
        <f>INDEX(Inputs!$O$5:$O$132,MATCH($B1478&amp;"|"&amp;$C1478,Inputs!$A$5:$A$132,0))</f>
        <v/>
      </c>
      <c r="E1478" s="36">
        <f>INDEX(Inputs!$P$5:$P$132,MATCH($B1478&amp;"|"&amp;$C1478,Inputs!$A$5:$A$132,0))</f>
        <v/>
      </c>
      <c r="F1478" s="36">
        <f>INDEX(Inputs!$T$5:$T$132,MATCH($B1478&amp;"|"&amp;$C1478,Inputs!$A$5:$A$132,0))</f>
        <v/>
      </c>
      <c r="G1478" s="36">
        <f>INDEX(Inputs!$S$5:$S$132,MATCH($B1478&amp;"|"&amp;$C1478,Inputs!$A$5:$A$132,0))</f>
        <v/>
      </c>
      <c r="H1478" s="14">
        <f>INDEX(VarLab,MATCH($A1478,VarKey,0))&amp;INDEX(MemLab,MATCH($C1478&amp;"|"&amp;$B1478,MemKey,0))</f>
        <v/>
      </c>
      <c r="I1478" s="14">
        <f>INDEX(VarUnit,MATCH($A1478,VarKey,0))</f>
        <v/>
      </c>
      <c r="J1478" s="14">
        <f>INDEX(VarSrc,MATCH($A1478,VarKey,0))</f>
        <v/>
      </c>
      <c r="K1478" s="11">
        <f>CodePrefix&amp;$A1478&amp;IF($C1478="","","."&amp;$C1478&amp;"."&amp;$B1478)&amp;INDEX(VarEnd,MATCH($A1478,VarKey,0))&amp;K$5</f>
        <v/>
      </c>
      <c r="L1478" s="39">
        <f>INDEX(Inputs!$X$5:$X$132,MATCH($B1478&amp;"|"&amp;$C1478,Inputs!$A$5:$A$132,0))</f>
        <v/>
      </c>
      <c r="M1478" s="40">
        <f>L1478*$G1478*(1+M$7)^$D1478*(M1460/L1460)^$E1478*((M1460+M1469)/(L1460+L1469))^$F1478</f>
        <v/>
      </c>
      <c r="N1478" s="40">
        <f>M1478*$G1478*(1+N$7)^$D1478*(N1460/M1460)^$E1478*((N1460+N1469)/(M1460+M1469))^$F1478</f>
        <v/>
      </c>
      <c r="O1478" s="40">
        <f>N1478*$G1478*(1+O$7)^$D1478*(O1460/N1460)^$E1478*((O1460+O1469)/(N1460+N1469))^$F1478</f>
        <v/>
      </c>
      <c r="P1478" s="40">
        <f>O1478*$G1478*(1+P$7)^$D1478*(P1460/O1460)^$E1478*((P1460+P1469)/(O1460+O1469))^$F1478</f>
        <v/>
      </c>
      <c r="Q1478" s="40">
        <f>P1478*$G1478*(1+Q$7)^$D1478*(Q1460/P1460)^$E1478*((Q1460+Q1469)/(P1460+P1469))^$F1478</f>
        <v/>
      </c>
      <c r="R1478" s="40">
        <f>Q1478*$G1478*(1+R$7)^$D1478*(R1460/Q1460)^$E1478*((R1460+R1469)/(Q1460+Q1469))^$F1478</f>
        <v/>
      </c>
      <c r="S1478" s="40">
        <f>R1478*$G1478*(1+S$7)^$D1478*(S1460/R1460)^$E1478*((S1460+S1469)/(R1460+R1469))^$F1478</f>
        <v/>
      </c>
      <c r="T1478" s="40">
        <f>S1478*$G1478*(1+T$7)^$D1478*(T1460/S1460)^$E1478*((T1460+T1469)/(S1460+S1469))^$F1478</f>
        <v/>
      </c>
      <c r="U1478" s="40">
        <f>T1478*$G1478*(1+U$7)^$D1478*(U1460/T1460)^$E1478*((U1460+U1469)/(T1460+T1469))^$F1478</f>
        <v/>
      </c>
      <c r="V1478" s="40">
        <f>U1478*$G1478*(1+V$7)^$D1478*(V1460/U1460)^$E1478*((V1460+V1469)/(U1460+U1469))^$F1478</f>
        <v/>
      </c>
      <c r="W1478" s="40">
        <f>V1478*$G1478*(1+W$7)^$D1478*(W1460/V1460)^$E1478*((W1460+W1469)/(V1460+V1469))^$F1478</f>
        <v/>
      </c>
      <c r="X1478" s="40">
        <f>W1478*$G1478*(1+X$7)^$D1478*(X1460/W1460)^$E1478*((X1460+X1469)/(W1460+W1469))^$F1478</f>
        <v/>
      </c>
      <c r="Y1478" s="40">
        <f>X1478*$G1478*(1+Y$7)^$D1478*(Y1460/X1460)^$E1478*((Y1460+Y1469)/(X1460+X1469))^$F1478</f>
        <v/>
      </c>
      <c r="Z1478" s="40">
        <f>Y1478*$G1478*(1+Z$7)^$D1478*(Z1460/Y1460)^$E1478*((Z1460+Z1469)/(Y1460+Y1469))^$F1478</f>
        <v/>
      </c>
      <c r="AA1478" s="40">
        <f>Z1478*$G1478*(1+AA$7)^$D1478*(AA1460/Z1460)^$E1478*((AA1460+AA1469)/(Z1460+Z1469))^$F1478</f>
        <v/>
      </c>
      <c r="AB1478" s="40">
        <f>AA1478*$G1478*(1+AB$7)^$D1478*(AB1460/AA1460)^$E1478*((AB1460+AB1469)/(AA1460+AA1469))^$F1478</f>
        <v/>
      </c>
      <c r="AC1478" s="40">
        <f>AB1478*$G1478*(1+AC$7)^$D1478*(AC1460/AB1460)^$E1478*((AC1460+AC1469)/(AB1460+AB1469))^$F1478</f>
        <v/>
      </c>
      <c r="AD1478" s="40">
        <f>AC1478*$G1478*(1+AD$7)^$D1478*(AD1460/AC1460)^$E1478*((AD1460+AD1469)/(AC1460+AC1469))^$F1478</f>
        <v/>
      </c>
      <c r="AF1478" s="11">
        <f>CodePrefix&amp;$A1478&amp;IF($C1478="","","."&amp;$C1478&amp;"."&amp;$B1478)&amp;INDEX(VarEnd,MATCH($A1478,VarKey,0))&amp;AF$5</f>
        <v/>
      </c>
      <c r="AG1478" s="39">
        <f>INDEX(Inputs!$X$5:$X$132,MATCH($B1478&amp;"|"&amp;$C1478,Inputs!$A$5:$A$132,0))</f>
        <v/>
      </c>
      <c r="AH1478" s="40">
        <f>AG1478*$G1478*(1+AH$7)^$D1478*(AH1460/AG1460)^$E1478*((AH1460+AH1469)/(AG1460+AG1469))^$F1478</f>
        <v/>
      </c>
      <c r="AI1478" s="40">
        <f>AH1478*$G1478*(1+AI$7)^$D1478*(AI1460/AH1460)^$E1478*((AI1460+AI1469)/(AH1460+AH1469))^$F1478</f>
        <v/>
      </c>
      <c r="AJ1478" s="40">
        <f>AI1478*$G1478*(1+AJ$7)^$D1478*(AJ1460/AI1460)^$E1478*((AJ1460+AJ1469)/(AI1460+AI1469))^$F1478</f>
        <v/>
      </c>
      <c r="AK1478" s="40">
        <f>AJ1478*$G1478*(1+AK$7)^$D1478*(AK1460/AJ1460)^$E1478*((AK1460+AK1469)/(AJ1460+AJ1469))^$F1478</f>
        <v/>
      </c>
      <c r="AL1478" s="40">
        <f>AK1478*$G1478*(1+AL$7)^$D1478*(AL1460/AK1460)^$E1478*((AL1460+AL1469)/(AK1460+AK1469))^$F1478</f>
        <v/>
      </c>
      <c r="AM1478" s="40">
        <f>AL1478*$G1478*(1+AM$7)^$D1478*(AM1460/AL1460)^$E1478*((AM1460+AM1469)/(AL1460+AL1469))^$F1478</f>
        <v/>
      </c>
      <c r="AN1478" s="40">
        <f>AM1478*$G1478*(1+AN$7)^$D1478*(AN1460/AM1460)^$E1478*((AN1460+AN1469)/(AM1460+AM1469))^$F1478</f>
        <v/>
      </c>
      <c r="AO1478" s="40">
        <f>AN1478*$G1478*(1+AO$7)^$D1478*(AO1460/AN1460)^$E1478*((AO1460+AO1469)/(AN1460+AN1469))^$F1478</f>
        <v/>
      </c>
      <c r="AP1478" s="40">
        <f>AO1478*$G1478*(1+AP$7)^$D1478*(AP1460/AO1460)^$E1478*((AP1460+AP1469)/(AO1460+AO1469))^$F1478</f>
        <v/>
      </c>
      <c r="AQ1478" s="40">
        <f>AP1478*$G1478*(1+AQ$7)^$D1478*(AQ1460/AP1460)^$E1478*((AQ1460+AQ1469)/(AP1460+AP1469))^$F1478</f>
        <v/>
      </c>
      <c r="AR1478" s="40">
        <f>AQ1478*$G1478*(1+AR$7)^$D1478*(AR1460/AQ1460)^$E1478*((AR1460+AR1469)/(AQ1460+AQ1469))^$F1478</f>
        <v/>
      </c>
      <c r="AS1478" s="40">
        <f>AR1478*$G1478*(1+AS$7)^$D1478*(AS1460/AR1460)^$E1478*((AS1460+AS1469)/(AR1460+AR1469))^$F1478</f>
        <v/>
      </c>
      <c r="AT1478" s="40">
        <f>AS1478*$G1478*(1+AT$7)^$D1478*(AT1460/AS1460)^$E1478*((AT1460+AT1469)/(AS1460+AS1469))^$F1478</f>
        <v/>
      </c>
      <c r="AU1478" s="40">
        <f>AT1478*$G1478*(1+AU$7)^$D1478*(AU1460/AT1460)^$E1478*((AU1460+AU1469)/(AT1460+AT1469))^$F1478</f>
        <v/>
      </c>
      <c r="AV1478" s="40">
        <f>AU1478*$G1478*(1+AV$7)^$D1478*(AV1460/AU1460)^$E1478*((AV1460+AV1469)/(AU1460+AU1469))^$F1478</f>
        <v/>
      </c>
      <c r="AW1478" s="40">
        <f>AV1478*$G1478*(1+AW$7)^$D1478*(AW1460/AV1460)^$E1478*((AW1460+AW1469)/(AV1460+AV1469))^$F1478</f>
        <v/>
      </c>
      <c r="AX1478" s="40">
        <f>AW1478*$G1478*(1+AX$7)^$D1478*(AX1460/AW1460)^$E1478*((AX1460+AX1469)/(AW1460+AW1469))^$F1478</f>
        <v/>
      </c>
      <c r="AY1478" s="40">
        <f>AX1478*$G1478*(1+AY$7)^$D1478*(AY1460/AX1460)^$E1478*((AY1460+AY1469)/(AX1460+AX1469))^$F1478</f>
        <v/>
      </c>
    </row>
    <row r="1479" hidden="1" outlineLevel="2">
      <c r="A1479" s="14" t="inlineStr">
        <is>
          <t>ener</t>
        </is>
      </c>
      <c r="B1479" s="14" t="inlineStr">
        <is>
          <t>oop</t>
        </is>
      </c>
      <c r="C1479" s="14" t="inlineStr">
        <is>
          <t>foo</t>
        </is>
      </c>
      <c r="D1479" s="36">
        <f>INDEX(Inputs!$O$5:$O$132,MATCH($B1479&amp;"|"&amp;$C1479,Inputs!$A$5:$A$132,0))</f>
        <v/>
      </c>
      <c r="E1479" s="36">
        <f>INDEX(Inputs!$P$5:$P$132,MATCH($B1479&amp;"|"&amp;$C1479,Inputs!$A$5:$A$132,0))</f>
        <v/>
      </c>
      <c r="F1479" s="36">
        <f>INDEX(Inputs!$T$5:$T$132,MATCH($B1479&amp;"|"&amp;$C1479,Inputs!$A$5:$A$132,0))</f>
        <v/>
      </c>
      <c r="G1479" s="36">
        <f>INDEX(Inputs!$S$5:$S$132,MATCH($B1479&amp;"|"&amp;$C1479,Inputs!$A$5:$A$132,0))</f>
        <v/>
      </c>
      <c r="H1479" s="14">
        <f>INDEX(VarLab,MATCH($A1479,VarKey,0))&amp;INDEX(MemLab,MATCH($C1479&amp;"|"&amp;$B1479,MemKey,0))</f>
        <v/>
      </c>
      <c r="I1479" s="14">
        <f>INDEX(VarUnit,MATCH($A1479,VarKey,0))</f>
        <v/>
      </c>
      <c r="J1479" s="14">
        <f>INDEX(VarSrc,MATCH($A1479,VarKey,0))</f>
        <v/>
      </c>
      <c r="K1479" s="11">
        <f>CodePrefix&amp;$A1479&amp;IF($C1479="","","."&amp;$C1479&amp;"."&amp;$B1479)&amp;INDEX(VarEnd,MATCH($A1479,VarKey,0))&amp;K$5</f>
        <v/>
      </c>
      <c r="L1479" s="39">
        <f>INDEX(Inputs!$X$5:$X$132,MATCH($B1479&amp;"|"&amp;$C1479,Inputs!$A$5:$A$132,0))</f>
        <v/>
      </c>
      <c r="M1479" s="40">
        <f>L1479*$G1479*(1+M$7)^$D1479*(M1461/L1461)^$E1479*((M1461+M1470)/(L1461+L1470))^$F1479</f>
        <v/>
      </c>
      <c r="N1479" s="40">
        <f>M1479*$G1479*(1+N$7)^$D1479*(N1461/M1461)^$E1479*((N1461+N1470)/(M1461+M1470))^$F1479</f>
        <v/>
      </c>
      <c r="O1479" s="40">
        <f>N1479*$G1479*(1+O$7)^$D1479*(O1461/N1461)^$E1479*((O1461+O1470)/(N1461+N1470))^$F1479</f>
        <v/>
      </c>
      <c r="P1479" s="40">
        <f>O1479*$G1479*(1+P$7)^$D1479*(P1461/O1461)^$E1479*((P1461+P1470)/(O1461+O1470))^$F1479</f>
        <v/>
      </c>
      <c r="Q1479" s="40">
        <f>P1479*$G1479*(1+Q$7)^$D1479*(Q1461/P1461)^$E1479*((Q1461+Q1470)/(P1461+P1470))^$F1479</f>
        <v/>
      </c>
      <c r="R1479" s="40">
        <f>Q1479*$G1479*(1+R$7)^$D1479*(R1461/Q1461)^$E1479*((R1461+R1470)/(Q1461+Q1470))^$F1479</f>
        <v/>
      </c>
      <c r="S1479" s="40">
        <f>R1479*$G1479*(1+S$7)^$D1479*(S1461/R1461)^$E1479*((S1461+S1470)/(R1461+R1470))^$F1479</f>
        <v/>
      </c>
      <c r="T1479" s="40">
        <f>S1479*$G1479*(1+T$7)^$D1479*(T1461/S1461)^$E1479*((T1461+T1470)/(S1461+S1470))^$F1479</f>
        <v/>
      </c>
      <c r="U1479" s="40">
        <f>T1479*$G1479*(1+U$7)^$D1479*(U1461/T1461)^$E1479*((U1461+U1470)/(T1461+T1470))^$F1479</f>
        <v/>
      </c>
      <c r="V1479" s="40">
        <f>U1479*$G1479*(1+V$7)^$D1479*(V1461/U1461)^$E1479*((V1461+V1470)/(U1461+U1470))^$F1479</f>
        <v/>
      </c>
      <c r="W1479" s="40">
        <f>V1479*$G1479*(1+W$7)^$D1479*(W1461/V1461)^$E1479*((W1461+W1470)/(V1461+V1470))^$F1479</f>
        <v/>
      </c>
      <c r="X1479" s="40">
        <f>W1479*$G1479*(1+X$7)^$D1479*(X1461/W1461)^$E1479*((X1461+X1470)/(W1461+W1470))^$F1479</f>
        <v/>
      </c>
      <c r="Y1479" s="40">
        <f>X1479*$G1479*(1+Y$7)^$D1479*(Y1461/X1461)^$E1479*((Y1461+Y1470)/(X1461+X1470))^$F1479</f>
        <v/>
      </c>
      <c r="Z1479" s="40">
        <f>Y1479*$G1479*(1+Z$7)^$D1479*(Z1461/Y1461)^$E1479*((Z1461+Z1470)/(Y1461+Y1470))^$F1479</f>
        <v/>
      </c>
      <c r="AA1479" s="40">
        <f>Z1479*$G1479*(1+AA$7)^$D1479*(AA1461/Z1461)^$E1479*((AA1461+AA1470)/(Z1461+Z1470))^$F1479</f>
        <v/>
      </c>
      <c r="AB1479" s="40">
        <f>AA1479*$G1479*(1+AB$7)^$D1479*(AB1461/AA1461)^$E1479*((AB1461+AB1470)/(AA1461+AA1470))^$F1479</f>
        <v/>
      </c>
      <c r="AC1479" s="40">
        <f>AB1479*$G1479*(1+AC$7)^$D1479*(AC1461/AB1461)^$E1479*((AC1461+AC1470)/(AB1461+AB1470))^$F1479</f>
        <v/>
      </c>
      <c r="AD1479" s="40">
        <f>AC1479*$G1479*(1+AD$7)^$D1479*(AD1461/AC1461)^$E1479*((AD1461+AD1470)/(AC1461+AC1470))^$F1479</f>
        <v/>
      </c>
      <c r="AF1479" s="11">
        <f>CodePrefix&amp;$A1479&amp;IF($C1479="","","."&amp;$C1479&amp;"."&amp;$B1479)&amp;INDEX(VarEnd,MATCH($A1479,VarKey,0))&amp;AF$5</f>
        <v/>
      </c>
      <c r="AG1479" s="39">
        <f>INDEX(Inputs!$X$5:$X$132,MATCH($B1479&amp;"|"&amp;$C1479,Inputs!$A$5:$A$132,0))</f>
        <v/>
      </c>
      <c r="AH1479" s="40">
        <f>AG1479*$G1479*(1+AH$7)^$D1479*(AH1461/AG1461)^$E1479*((AH1461+AH1470)/(AG1461+AG1470))^$F1479</f>
        <v/>
      </c>
      <c r="AI1479" s="40">
        <f>AH1479*$G1479*(1+AI$7)^$D1479*(AI1461/AH1461)^$E1479*((AI1461+AI1470)/(AH1461+AH1470))^$F1479</f>
        <v/>
      </c>
      <c r="AJ1479" s="40">
        <f>AI1479*$G1479*(1+AJ$7)^$D1479*(AJ1461/AI1461)^$E1479*((AJ1461+AJ1470)/(AI1461+AI1470))^$F1479</f>
        <v/>
      </c>
      <c r="AK1479" s="40">
        <f>AJ1479*$G1479*(1+AK$7)^$D1479*(AK1461/AJ1461)^$E1479*((AK1461+AK1470)/(AJ1461+AJ1470))^$F1479</f>
        <v/>
      </c>
      <c r="AL1479" s="40">
        <f>AK1479*$G1479*(1+AL$7)^$D1479*(AL1461/AK1461)^$E1479*((AL1461+AL1470)/(AK1461+AK1470))^$F1479</f>
        <v/>
      </c>
      <c r="AM1479" s="40">
        <f>AL1479*$G1479*(1+AM$7)^$D1479*(AM1461/AL1461)^$E1479*((AM1461+AM1470)/(AL1461+AL1470))^$F1479</f>
        <v/>
      </c>
      <c r="AN1479" s="40">
        <f>AM1479*$G1479*(1+AN$7)^$D1479*(AN1461/AM1461)^$E1479*((AN1461+AN1470)/(AM1461+AM1470))^$F1479</f>
        <v/>
      </c>
      <c r="AO1479" s="40">
        <f>AN1479*$G1479*(1+AO$7)^$D1479*(AO1461/AN1461)^$E1479*((AO1461+AO1470)/(AN1461+AN1470))^$F1479</f>
        <v/>
      </c>
      <c r="AP1479" s="40">
        <f>AO1479*$G1479*(1+AP$7)^$D1479*(AP1461/AO1461)^$E1479*((AP1461+AP1470)/(AO1461+AO1470))^$F1479</f>
        <v/>
      </c>
      <c r="AQ1479" s="40">
        <f>AP1479*$G1479*(1+AQ$7)^$D1479*(AQ1461/AP1461)^$E1479*((AQ1461+AQ1470)/(AP1461+AP1470))^$F1479</f>
        <v/>
      </c>
      <c r="AR1479" s="40">
        <f>AQ1479*$G1479*(1+AR$7)^$D1479*(AR1461/AQ1461)^$E1479*((AR1461+AR1470)/(AQ1461+AQ1470))^$F1479</f>
        <v/>
      </c>
      <c r="AS1479" s="40">
        <f>AR1479*$G1479*(1+AS$7)^$D1479*(AS1461/AR1461)^$E1479*((AS1461+AS1470)/(AR1461+AR1470))^$F1479</f>
        <v/>
      </c>
      <c r="AT1479" s="40">
        <f>AS1479*$G1479*(1+AT$7)^$D1479*(AT1461/AS1461)^$E1479*((AT1461+AT1470)/(AS1461+AS1470))^$F1479</f>
        <v/>
      </c>
      <c r="AU1479" s="40">
        <f>AT1479*$G1479*(1+AU$7)^$D1479*(AU1461/AT1461)^$E1479*((AU1461+AU1470)/(AT1461+AT1470))^$F1479</f>
        <v/>
      </c>
      <c r="AV1479" s="40">
        <f>AU1479*$G1479*(1+AV$7)^$D1479*(AV1461/AU1461)^$E1479*((AV1461+AV1470)/(AU1461+AU1470))^$F1479</f>
        <v/>
      </c>
      <c r="AW1479" s="40">
        <f>AV1479*$G1479*(1+AW$7)^$D1479*(AW1461/AV1461)^$E1479*((AW1461+AW1470)/(AV1461+AV1470))^$F1479</f>
        <v/>
      </c>
      <c r="AX1479" s="40">
        <f>AW1479*$G1479*(1+AX$7)^$D1479*(AX1461/AW1461)^$E1479*((AX1461+AX1470)/(AW1461+AW1470))^$F1479</f>
        <v/>
      </c>
      <c r="AY1479" s="40">
        <f>AX1479*$G1479*(1+AY$7)^$D1479*(AY1461/AX1461)^$E1479*((AY1461+AY1470)/(AX1461+AX1470))^$F1479</f>
        <v/>
      </c>
    </row>
    <row r="1480" hidden="1" outlineLevel="2">
      <c r="A1480" s="14" t="inlineStr">
        <is>
          <t>ener</t>
        </is>
      </c>
      <c r="B1480" s="14" t="inlineStr">
        <is>
          <t>bio</t>
        </is>
      </c>
      <c r="C1480" s="14" t="inlineStr">
        <is>
          <t>foo</t>
        </is>
      </c>
      <c r="D1480" s="36">
        <f>INDEX(Inputs!$O$5:$O$132,MATCH($B1480&amp;"|"&amp;$C1480,Inputs!$A$5:$A$132,0))</f>
        <v/>
      </c>
      <c r="E1480" s="36">
        <f>INDEX(Inputs!$P$5:$P$132,MATCH($B1480&amp;"|"&amp;$C1480,Inputs!$A$5:$A$132,0))</f>
        <v/>
      </c>
      <c r="F1480" s="36">
        <f>INDEX(Inputs!$T$5:$T$132,MATCH($B1480&amp;"|"&amp;$C1480,Inputs!$A$5:$A$132,0))</f>
        <v/>
      </c>
      <c r="G1480" s="36">
        <f>INDEX(Inputs!$S$5:$S$132,MATCH($B1480&amp;"|"&amp;$C1480,Inputs!$A$5:$A$132,0))</f>
        <v/>
      </c>
      <c r="H1480" s="14">
        <f>INDEX(VarLab,MATCH($A1480,VarKey,0))&amp;INDEX(MemLab,MATCH($C1480&amp;"|"&amp;$B1480,MemKey,0))</f>
        <v/>
      </c>
      <c r="I1480" s="14">
        <f>INDEX(VarUnit,MATCH($A1480,VarKey,0))</f>
        <v/>
      </c>
      <c r="J1480" s="14">
        <f>INDEX(VarSrc,MATCH($A1480,VarKey,0))</f>
        <v/>
      </c>
      <c r="K1480" s="11">
        <f>CodePrefix&amp;$A1480&amp;IF($C1480="","","."&amp;$C1480&amp;"."&amp;$B1480)&amp;INDEX(VarEnd,MATCH($A1480,VarKey,0))&amp;K$5</f>
        <v/>
      </c>
      <c r="L1480" s="39">
        <f>INDEX(Inputs!$X$5:$X$132,MATCH($B1480&amp;"|"&amp;$C1480,Inputs!$A$5:$A$132,0))</f>
        <v/>
      </c>
      <c r="M1480" s="40">
        <f>L1480*$G1480*(1+M$7)^$D1480*(M1462/L1462)^$E1480*((M1462+M1471)/(L1462+L1471))^$F1480</f>
        <v/>
      </c>
      <c r="N1480" s="40">
        <f>M1480*$G1480*(1+N$7)^$D1480*(N1462/M1462)^$E1480*((N1462+N1471)/(M1462+M1471))^$F1480</f>
        <v/>
      </c>
      <c r="O1480" s="40">
        <f>N1480*$G1480*(1+O$7)^$D1480*(O1462/N1462)^$E1480*((O1462+O1471)/(N1462+N1471))^$F1480</f>
        <v/>
      </c>
      <c r="P1480" s="40">
        <f>O1480*$G1480*(1+P$7)^$D1480*(P1462/O1462)^$E1480*((P1462+P1471)/(O1462+O1471))^$F1480</f>
        <v/>
      </c>
      <c r="Q1480" s="40">
        <f>P1480*$G1480*(1+Q$7)^$D1480*(Q1462/P1462)^$E1480*((Q1462+Q1471)/(P1462+P1471))^$F1480</f>
        <v/>
      </c>
      <c r="R1480" s="40">
        <f>Q1480*$G1480*(1+R$7)^$D1480*(R1462/Q1462)^$E1480*((R1462+R1471)/(Q1462+Q1471))^$F1480</f>
        <v/>
      </c>
      <c r="S1480" s="40">
        <f>R1480*$G1480*(1+S$7)^$D1480*(S1462/R1462)^$E1480*((S1462+S1471)/(R1462+R1471))^$F1480</f>
        <v/>
      </c>
      <c r="T1480" s="40">
        <f>S1480*$G1480*(1+T$7)^$D1480*(T1462/S1462)^$E1480*((T1462+T1471)/(S1462+S1471))^$F1480</f>
        <v/>
      </c>
      <c r="U1480" s="40">
        <f>T1480*$G1480*(1+U$7)^$D1480*(U1462/T1462)^$E1480*((U1462+U1471)/(T1462+T1471))^$F1480</f>
        <v/>
      </c>
      <c r="V1480" s="40">
        <f>U1480*$G1480*(1+V$7)^$D1480*(V1462/U1462)^$E1480*((V1462+V1471)/(U1462+U1471))^$F1480</f>
        <v/>
      </c>
      <c r="W1480" s="40">
        <f>V1480*$G1480*(1+W$7)^$D1480*(W1462/V1462)^$E1480*((W1462+W1471)/(V1462+V1471))^$F1480</f>
        <v/>
      </c>
      <c r="X1480" s="40">
        <f>W1480*$G1480*(1+X$7)^$D1480*(X1462/W1462)^$E1480*((X1462+X1471)/(W1462+W1471))^$F1480</f>
        <v/>
      </c>
      <c r="Y1480" s="40">
        <f>X1480*$G1480*(1+Y$7)^$D1480*(Y1462/X1462)^$E1480*((Y1462+Y1471)/(X1462+X1471))^$F1480</f>
        <v/>
      </c>
      <c r="Z1480" s="40">
        <f>Y1480*$G1480*(1+Z$7)^$D1480*(Z1462/Y1462)^$E1480*((Z1462+Z1471)/(Y1462+Y1471))^$F1480</f>
        <v/>
      </c>
      <c r="AA1480" s="40">
        <f>Z1480*$G1480*(1+AA$7)^$D1480*(AA1462/Z1462)^$E1480*((AA1462+AA1471)/(Z1462+Z1471))^$F1480</f>
        <v/>
      </c>
      <c r="AB1480" s="40">
        <f>AA1480*$G1480*(1+AB$7)^$D1480*(AB1462/AA1462)^$E1480*((AB1462+AB1471)/(AA1462+AA1471))^$F1480</f>
        <v/>
      </c>
      <c r="AC1480" s="40">
        <f>AB1480*$G1480*(1+AC$7)^$D1480*(AC1462/AB1462)^$E1480*((AC1462+AC1471)/(AB1462+AB1471))^$F1480</f>
        <v/>
      </c>
      <c r="AD1480" s="40">
        <f>AC1480*$G1480*(1+AD$7)^$D1480*(AD1462/AC1462)^$E1480*((AD1462+AD1471)/(AC1462+AC1471))^$F1480</f>
        <v/>
      </c>
      <c r="AF1480" s="11">
        <f>CodePrefix&amp;$A1480&amp;IF($C1480="","","."&amp;$C1480&amp;"."&amp;$B1480)&amp;INDEX(VarEnd,MATCH($A1480,VarKey,0))&amp;AF$5</f>
        <v/>
      </c>
      <c r="AG1480" s="39">
        <f>INDEX(Inputs!$X$5:$X$132,MATCH($B1480&amp;"|"&amp;$C1480,Inputs!$A$5:$A$132,0))</f>
        <v/>
      </c>
      <c r="AH1480" s="40">
        <f>AG1480*$G1480*(1+AH$7)^$D1480*(AH1462/AG1462)^$E1480*((AH1462+AH1471)/(AG1462+AG1471))^$F1480</f>
        <v/>
      </c>
      <c r="AI1480" s="40">
        <f>AH1480*$G1480*(1+AI$7)^$D1480*(AI1462/AH1462)^$E1480*((AI1462+AI1471)/(AH1462+AH1471))^$F1480</f>
        <v/>
      </c>
      <c r="AJ1480" s="40">
        <f>AI1480*$G1480*(1+AJ$7)^$D1480*(AJ1462/AI1462)^$E1480*((AJ1462+AJ1471)/(AI1462+AI1471))^$F1480</f>
        <v/>
      </c>
      <c r="AK1480" s="40">
        <f>AJ1480*$G1480*(1+AK$7)^$D1480*(AK1462/AJ1462)^$E1480*((AK1462+AK1471)/(AJ1462+AJ1471))^$F1480</f>
        <v/>
      </c>
      <c r="AL1480" s="40">
        <f>AK1480*$G1480*(1+AL$7)^$D1480*(AL1462/AK1462)^$E1480*((AL1462+AL1471)/(AK1462+AK1471))^$F1480</f>
        <v/>
      </c>
      <c r="AM1480" s="40">
        <f>AL1480*$G1480*(1+AM$7)^$D1480*(AM1462/AL1462)^$E1480*((AM1462+AM1471)/(AL1462+AL1471))^$F1480</f>
        <v/>
      </c>
      <c r="AN1480" s="40">
        <f>AM1480*$G1480*(1+AN$7)^$D1480*(AN1462/AM1462)^$E1480*((AN1462+AN1471)/(AM1462+AM1471))^$F1480</f>
        <v/>
      </c>
      <c r="AO1480" s="40">
        <f>AN1480*$G1480*(1+AO$7)^$D1480*(AO1462/AN1462)^$E1480*((AO1462+AO1471)/(AN1462+AN1471))^$F1480</f>
        <v/>
      </c>
      <c r="AP1480" s="40">
        <f>AO1480*$G1480*(1+AP$7)^$D1480*(AP1462/AO1462)^$E1480*((AP1462+AP1471)/(AO1462+AO1471))^$F1480</f>
        <v/>
      </c>
      <c r="AQ1480" s="40">
        <f>AP1480*$G1480*(1+AQ$7)^$D1480*(AQ1462/AP1462)^$E1480*((AQ1462+AQ1471)/(AP1462+AP1471))^$F1480</f>
        <v/>
      </c>
      <c r="AR1480" s="40">
        <f>AQ1480*$G1480*(1+AR$7)^$D1480*(AR1462/AQ1462)^$E1480*((AR1462+AR1471)/(AQ1462+AQ1471))^$F1480</f>
        <v/>
      </c>
      <c r="AS1480" s="40">
        <f>AR1480*$G1480*(1+AS$7)^$D1480*(AS1462/AR1462)^$E1480*((AS1462+AS1471)/(AR1462+AR1471))^$F1480</f>
        <v/>
      </c>
      <c r="AT1480" s="40">
        <f>AS1480*$G1480*(1+AT$7)^$D1480*(AT1462/AS1462)^$E1480*((AT1462+AT1471)/(AS1462+AS1471))^$F1480</f>
        <v/>
      </c>
      <c r="AU1480" s="40">
        <f>AT1480*$G1480*(1+AU$7)^$D1480*(AU1462/AT1462)^$E1480*((AU1462+AU1471)/(AT1462+AT1471))^$F1480</f>
        <v/>
      </c>
      <c r="AV1480" s="40">
        <f>AU1480*$G1480*(1+AV$7)^$D1480*(AV1462/AU1462)^$E1480*((AV1462+AV1471)/(AU1462+AU1471))^$F1480</f>
        <v/>
      </c>
      <c r="AW1480" s="40">
        <f>AV1480*$G1480*(1+AW$7)^$D1480*(AW1462/AV1462)^$E1480*((AW1462+AW1471)/(AV1462+AV1471))^$F1480</f>
        <v/>
      </c>
      <c r="AX1480" s="40">
        <f>AW1480*$G1480*(1+AX$7)^$D1480*(AX1462/AW1462)^$E1480*((AX1462+AX1471)/(AW1462+AW1471))^$F1480</f>
        <v/>
      </c>
      <c r="AY1480" s="40">
        <f>AX1480*$G1480*(1+AY$7)^$D1480*(AY1462/AX1462)^$E1480*((AY1462+AY1471)/(AX1462+AX1471))^$F1480</f>
        <v/>
      </c>
    </row>
    <row r="1481" hidden="1" outlineLevel="2"/>
    <row r="1482" hidden="1" outlineLevel="2">
      <c r="A1482" s="14" t="inlineStr">
        <is>
          <t>co2</t>
        </is>
      </c>
      <c r="B1482" s="14" t="inlineStr">
        <is>
          <t>coa</t>
        </is>
      </c>
      <c r="C1482" s="14" t="inlineStr">
        <is>
          <t>foo</t>
        </is>
      </c>
      <c r="D1482" s="36">
        <f>INDEX(Inputs!$W$5:$W$132,MATCH($B1482&amp;"|"&amp;$C1482,Inputs!$A$5:$A$132,0))</f>
        <v/>
      </c>
      <c r="E1482" s="35" t="n"/>
      <c r="F1482" s="35" t="n"/>
      <c r="G1482" s="35" t="n"/>
      <c r="H1482" s="14">
        <f>INDEX(VarLab,MATCH($A1482,VarKey,0))&amp;INDEX(MemLab,MATCH($C1482&amp;"|"&amp;$B1482,MemKey,0))</f>
        <v/>
      </c>
      <c r="I1482" s="14">
        <f>INDEX(VarUnit,MATCH($A1482,VarKey,0))</f>
        <v/>
      </c>
      <c r="J1482" s="14">
        <f>INDEX(VarSrc,MATCH($A1482,VarKey,0))</f>
        <v/>
      </c>
      <c r="K1482" s="11">
        <f>CodePrefix&amp;$A1482&amp;IF($C1482="","","."&amp;$C1482&amp;"."&amp;$B1482)&amp;INDEX(VarEnd,MATCH($A1482,VarKey,0))&amp;K$5</f>
        <v/>
      </c>
      <c r="L1482" s="15">
        <f>L1473*Settings!$C$13*$D1482</f>
        <v/>
      </c>
      <c r="M1482" s="16">
        <f>M1473*Settings!$C$13*$D1482</f>
        <v/>
      </c>
      <c r="N1482" s="16">
        <f>N1473*Settings!$C$13*$D1482</f>
        <v/>
      </c>
      <c r="O1482" s="16">
        <f>O1473*Settings!$C$13*$D1482</f>
        <v/>
      </c>
      <c r="P1482" s="16">
        <f>P1473*Settings!$C$13*$D1482</f>
        <v/>
      </c>
      <c r="Q1482" s="16">
        <f>Q1473*Settings!$C$13*$D1482</f>
        <v/>
      </c>
      <c r="R1482" s="16">
        <f>R1473*Settings!$C$13*$D1482</f>
        <v/>
      </c>
      <c r="S1482" s="16">
        <f>S1473*Settings!$C$13*$D1482</f>
        <v/>
      </c>
      <c r="T1482" s="16">
        <f>T1473*Settings!$C$13*$D1482</f>
        <v/>
      </c>
      <c r="U1482" s="16">
        <f>U1473*Settings!$C$13*$D1482</f>
        <v/>
      </c>
      <c r="V1482" s="16">
        <f>V1473*Settings!$C$13*$D1482</f>
        <v/>
      </c>
      <c r="W1482" s="16">
        <f>W1473*Settings!$C$13*$D1482</f>
        <v/>
      </c>
      <c r="X1482" s="16">
        <f>X1473*Settings!$C$13*$D1482</f>
        <v/>
      </c>
      <c r="Y1482" s="16">
        <f>Y1473*Settings!$C$13*$D1482</f>
        <v/>
      </c>
      <c r="Z1482" s="16">
        <f>Z1473*Settings!$C$13*$D1482</f>
        <v/>
      </c>
      <c r="AA1482" s="16">
        <f>AA1473*Settings!$C$13*$D1482</f>
        <v/>
      </c>
      <c r="AB1482" s="16">
        <f>AB1473*Settings!$C$13*$D1482</f>
        <v/>
      </c>
      <c r="AC1482" s="16">
        <f>AC1473*Settings!$C$13*$D1482</f>
        <v/>
      </c>
      <c r="AD1482" s="16">
        <f>AD1473*Settings!$C$13*$D1482</f>
        <v/>
      </c>
      <c r="AF1482" s="11">
        <f>CodePrefix&amp;$A1482&amp;IF($C1482="","","."&amp;$C1482&amp;"."&amp;$B1482)&amp;INDEX(VarEnd,MATCH($A1482,VarKey,0))&amp;AF$5</f>
        <v/>
      </c>
      <c r="AG1482" s="15">
        <f>AG1473*Settings!$C$13*$D1482</f>
        <v/>
      </c>
      <c r="AH1482" s="16">
        <f>AH1473*Settings!$C$13*$D1482</f>
        <v/>
      </c>
      <c r="AI1482" s="16">
        <f>AI1473*Settings!$C$13*$D1482</f>
        <v/>
      </c>
      <c r="AJ1482" s="16">
        <f>AJ1473*Settings!$C$13*$D1482</f>
        <v/>
      </c>
      <c r="AK1482" s="16">
        <f>AK1473*Settings!$C$13*$D1482</f>
        <v/>
      </c>
      <c r="AL1482" s="16">
        <f>AL1473*Settings!$C$13*$D1482</f>
        <v/>
      </c>
      <c r="AM1482" s="16">
        <f>AM1473*Settings!$C$13*$D1482</f>
        <v/>
      </c>
      <c r="AN1482" s="16">
        <f>AN1473*Settings!$C$13*$D1482</f>
        <v/>
      </c>
      <c r="AO1482" s="16">
        <f>AO1473*Settings!$C$13*$D1482</f>
        <v/>
      </c>
      <c r="AP1482" s="16">
        <f>AP1473*Settings!$C$13*$D1482</f>
        <v/>
      </c>
      <c r="AQ1482" s="16">
        <f>AQ1473*Settings!$C$13*$D1482</f>
        <v/>
      </c>
      <c r="AR1482" s="16">
        <f>AR1473*Settings!$C$13*$D1482</f>
        <v/>
      </c>
      <c r="AS1482" s="16">
        <f>AS1473*Settings!$C$13*$D1482</f>
        <v/>
      </c>
      <c r="AT1482" s="16">
        <f>AT1473*Settings!$C$13*$D1482</f>
        <v/>
      </c>
      <c r="AU1482" s="16">
        <f>AU1473*Settings!$C$13*$D1482</f>
        <v/>
      </c>
      <c r="AV1482" s="16">
        <f>AV1473*Settings!$C$13*$D1482</f>
        <v/>
      </c>
      <c r="AW1482" s="16">
        <f>AW1473*Settings!$C$13*$D1482</f>
        <v/>
      </c>
      <c r="AX1482" s="16">
        <f>AX1473*Settings!$C$13*$D1482</f>
        <v/>
      </c>
      <c r="AY1482" s="16">
        <f>AY1473*Settings!$C$13*$D1482</f>
        <v/>
      </c>
    </row>
    <row r="1483" hidden="1" outlineLevel="2">
      <c r="A1483" s="14" t="inlineStr">
        <is>
          <t>co2</t>
        </is>
      </c>
      <c r="B1483" s="14" t="inlineStr">
        <is>
          <t>nga</t>
        </is>
      </c>
      <c r="C1483" s="14" t="inlineStr">
        <is>
          <t>foo</t>
        </is>
      </c>
      <c r="D1483" s="36">
        <f>INDEX(Inputs!$W$5:$W$132,MATCH($B1483&amp;"|"&amp;$C1483,Inputs!$A$5:$A$132,0))</f>
        <v/>
      </c>
      <c r="E1483" s="35" t="n"/>
      <c r="F1483" s="35" t="n"/>
      <c r="G1483" s="35" t="n"/>
      <c r="H1483" s="14">
        <f>INDEX(VarLab,MATCH($A1483,VarKey,0))&amp;INDEX(MemLab,MATCH($C1483&amp;"|"&amp;$B1483,MemKey,0))</f>
        <v/>
      </c>
      <c r="I1483" s="14">
        <f>INDEX(VarUnit,MATCH($A1483,VarKey,0))</f>
        <v/>
      </c>
      <c r="J1483" s="14">
        <f>INDEX(VarSrc,MATCH($A1483,VarKey,0))</f>
        <v/>
      </c>
      <c r="K1483" s="11">
        <f>CodePrefix&amp;$A1483&amp;IF($C1483="","","."&amp;$C1483&amp;"."&amp;$B1483)&amp;INDEX(VarEnd,MATCH($A1483,VarKey,0))&amp;K$5</f>
        <v/>
      </c>
      <c r="L1483" s="15">
        <f>L1474*Settings!$C$13*$D1483</f>
        <v/>
      </c>
      <c r="M1483" s="16">
        <f>M1474*Settings!$C$13*$D1483</f>
        <v/>
      </c>
      <c r="N1483" s="16">
        <f>N1474*Settings!$C$13*$D1483</f>
        <v/>
      </c>
      <c r="O1483" s="16">
        <f>O1474*Settings!$C$13*$D1483</f>
        <v/>
      </c>
      <c r="P1483" s="16">
        <f>P1474*Settings!$C$13*$D1483</f>
        <v/>
      </c>
      <c r="Q1483" s="16">
        <f>Q1474*Settings!$C$13*$D1483</f>
        <v/>
      </c>
      <c r="R1483" s="16">
        <f>R1474*Settings!$C$13*$D1483</f>
        <v/>
      </c>
      <c r="S1483" s="16">
        <f>S1474*Settings!$C$13*$D1483</f>
        <v/>
      </c>
      <c r="T1483" s="16">
        <f>T1474*Settings!$C$13*$D1483</f>
        <v/>
      </c>
      <c r="U1483" s="16">
        <f>U1474*Settings!$C$13*$D1483</f>
        <v/>
      </c>
      <c r="V1483" s="16">
        <f>V1474*Settings!$C$13*$D1483</f>
        <v/>
      </c>
      <c r="W1483" s="16">
        <f>W1474*Settings!$C$13*$D1483</f>
        <v/>
      </c>
      <c r="X1483" s="16">
        <f>X1474*Settings!$C$13*$D1483</f>
        <v/>
      </c>
      <c r="Y1483" s="16">
        <f>Y1474*Settings!$C$13*$D1483</f>
        <v/>
      </c>
      <c r="Z1483" s="16">
        <f>Z1474*Settings!$C$13*$D1483</f>
        <v/>
      </c>
      <c r="AA1483" s="16">
        <f>AA1474*Settings!$C$13*$D1483</f>
        <v/>
      </c>
      <c r="AB1483" s="16">
        <f>AB1474*Settings!$C$13*$D1483</f>
        <v/>
      </c>
      <c r="AC1483" s="16">
        <f>AC1474*Settings!$C$13*$D1483</f>
        <v/>
      </c>
      <c r="AD1483" s="16">
        <f>AD1474*Settings!$C$13*$D1483</f>
        <v/>
      </c>
      <c r="AF1483" s="11">
        <f>CodePrefix&amp;$A1483&amp;IF($C1483="","","."&amp;$C1483&amp;"."&amp;$B1483)&amp;INDEX(VarEnd,MATCH($A1483,VarKey,0))&amp;AF$5</f>
        <v/>
      </c>
      <c r="AG1483" s="15">
        <f>AG1474*Settings!$C$13*$D1483</f>
        <v/>
      </c>
      <c r="AH1483" s="16">
        <f>AH1474*Settings!$C$13*$D1483</f>
        <v/>
      </c>
      <c r="AI1483" s="16">
        <f>AI1474*Settings!$C$13*$D1483</f>
        <v/>
      </c>
      <c r="AJ1483" s="16">
        <f>AJ1474*Settings!$C$13*$D1483</f>
        <v/>
      </c>
      <c r="AK1483" s="16">
        <f>AK1474*Settings!$C$13*$D1483</f>
        <v/>
      </c>
      <c r="AL1483" s="16">
        <f>AL1474*Settings!$C$13*$D1483</f>
        <v/>
      </c>
      <c r="AM1483" s="16">
        <f>AM1474*Settings!$C$13*$D1483</f>
        <v/>
      </c>
      <c r="AN1483" s="16">
        <f>AN1474*Settings!$C$13*$D1483</f>
        <v/>
      </c>
      <c r="AO1483" s="16">
        <f>AO1474*Settings!$C$13*$D1483</f>
        <v/>
      </c>
      <c r="AP1483" s="16">
        <f>AP1474*Settings!$C$13*$D1483</f>
        <v/>
      </c>
      <c r="AQ1483" s="16">
        <f>AQ1474*Settings!$C$13*$D1483</f>
        <v/>
      </c>
      <c r="AR1483" s="16">
        <f>AR1474*Settings!$C$13*$D1483</f>
        <v/>
      </c>
      <c r="AS1483" s="16">
        <f>AS1474*Settings!$C$13*$D1483</f>
        <v/>
      </c>
      <c r="AT1483" s="16">
        <f>AT1474*Settings!$C$13*$D1483</f>
        <v/>
      </c>
      <c r="AU1483" s="16">
        <f>AU1474*Settings!$C$13*$D1483</f>
        <v/>
      </c>
      <c r="AV1483" s="16">
        <f>AV1474*Settings!$C$13*$D1483</f>
        <v/>
      </c>
      <c r="AW1483" s="16">
        <f>AW1474*Settings!$C$13*$D1483</f>
        <v/>
      </c>
      <c r="AX1483" s="16">
        <f>AX1474*Settings!$C$13*$D1483</f>
        <v/>
      </c>
      <c r="AY1483" s="16">
        <f>AY1474*Settings!$C$13*$D1483</f>
        <v/>
      </c>
    </row>
    <row r="1484" hidden="1" outlineLevel="2">
      <c r="A1484" s="14" t="inlineStr">
        <is>
          <t>co2</t>
        </is>
      </c>
      <c r="B1484" s="14" t="inlineStr">
        <is>
          <t>gso</t>
        </is>
      </c>
      <c r="C1484" s="14" t="inlineStr">
        <is>
          <t>foo</t>
        </is>
      </c>
      <c r="D1484" s="36">
        <f>INDEX(Inputs!$W$5:$W$132,MATCH($B1484&amp;"|"&amp;$C1484,Inputs!$A$5:$A$132,0))</f>
        <v/>
      </c>
      <c r="E1484" s="35" t="n"/>
      <c r="F1484" s="35" t="n"/>
      <c r="G1484" s="35" t="n"/>
      <c r="H1484" s="14">
        <f>INDEX(VarLab,MATCH($A1484,VarKey,0))&amp;INDEX(MemLab,MATCH($C1484&amp;"|"&amp;$B1484,MemKey,0))</f>
        <v/>
      </c>
      <c r="I1484" s="14">
        <f>INDEX(VarUnit,MATCH($A1484,VarKey,0))</f>
        <v/>
      </c>
      <c r="J1484" s="14">
        <f>INDEX(VarSrc,MATCH($A1484,VarKey,0))</f>
        <v/>
      </c>
      <c r="K1484" s="11">
        <f>CodePrefix&amp;$A1484&amp;IF($C1484="","","."&amp;$C1484&amp;"."&amp;$B1484)&amp;INDEX(VarEnd,MATCH($A1484,VarKey,0))&amp;K$5</f>
        <v/>
      </c>
      <c r="L1484" s="15">
        <f>L1475*Settings!$C$13*$D1484</f>
        <v/>
      </c>
      <c r="M1484" s="16">
        <f>M1475*Settings!$C$13*$D1484</f>
        <v/>
      </c>
      <c r="N1484" s="16">
        <f>N1475*Settings!$C$13*$D1484</f>
        <v/>
      </c>
      <c r="O1484" s="16">
        <f>O1475*Settings!$C$13*$D1484</f>
        <v/>
      </c>
      <c r="P1484" s="16">
        <f>P1475*Settings!$C$13*$D1484</f>
        <v/>
      </c>
      <c r="Q1484" s="16">
        <f>Q1475*Settings!$C$13*$D1484</f>
        <v/>
      </c>
      <c r="R1484" s="16">
        <f>R1475*Settings!$C$13*$D1484</f>
        <v/>
      </c>
      <c r="S1484" s="16">
        <f>S1475*Settings!$C$13*$D1484</f>
        <v/>
      </c>
      <c r="T1484" s="16">
        <f>T1475*Settings!$C$13*$D1484</f>
        <v/>
      </c>
      <c r="U1484" s="16">
        <f>U1475*Settings!$C$13*$D1484</f>
        <v/>
      </c>
      <c r="V1484" s="16">
        <f>V1475*Settings!$C$13*$D1484</f>
        <v/>
      </c>
      <c r="W1484" s="16">
        <f>W1475*Settings!$C$13*$D1484</f>
        <v/>
      </c>
      <c r="X1484" s="16">
        <f>X1475*Settings!$C$13*$D1484</f>
        <v/>
      </c>
      <c r="Y1484" s="16">
        <f>Y1475*Settings!$C$13*$D1484</f>
        <v/>
      </c>
      <c r="Z1484" s="16">
        <f>Z1475*Settings!$C$13*$D1484</f>
        <v/>
      </c>
      <c r="AA1484" s="16">
        <f>AA1475*Settings!$C$13*$D1484</f>
        <v/>
      </c>
      <c r="AB1484" s="16">
        <f>AB1475*Settings!$C$13*$D1484</f>
        <v/>
      </c>
      <c r="AC1484" s="16">
        <f>AC1475*Settings!$C$13*$D1484</f>
        <v/>
      </c>
      <c r="AD1484" s="16">
        <f>AD1475*Settings!$C$13*$D1484</f>
        <v/>
      </c>
      <c r="AF1484" s="11">
        <f>CodePrefix&amp;$A1484&amp;IF($C1484="","","."&amp;$C1484&amp;"."&amp;$B1484)&amp;INDEX(VarEnd,MATCH($A1484,VarKey,0))&amp;AF$5</f>
        <v/>
      </c>
      <c r="AG1484" s="15">
        <f>AG1475*Settings!$C$13*$D1484</f>
        <v/>
      </c>
      <c r="AH1484" s="16">
        <f>AH1475*Settings!$C$13*$D1484</f>
        <v/>
      </c>
      <c r="AI1484" s="16">
        <f>AI1475*Settings!$C$13*$D1484</f>
        <v/>
      </c>
      <c r="AJ1484" s="16">
        <f>AJ1475*Settings!$C$13*$D1484</f>
        <v/>
      </c>
      <c r="AK1484" s="16">
        <f>AK1475*Settings!$C$13*$D1484</f>
        <v/>
      </c>
      <c r="AL1484" s="16">
        <f>AL1475*Settings!$C$13*$D1484</f>
        <v/>
      </c>
      <c r="AM1484" s="16">
        <f>AM1475*Settings!$C$13*$D1484</f>
        <v/>
      </c>
      <c r="AN1484" s="16">
        <f>AN1475*Settings!$C$13*$D1484</f>
        <v/>
      </c>
      <c r="AO1484" s="16">
        <f>AO1475*Settings!$C$13*$D1484</f>
        <v/>
      </c>
      <c r="AP1484" s="16">
        <f>AP1475*Settings!$C$13*$D1484</f>
        <v/>
      </c>
      <c r="AQ1484" s="16">
        <f>AQ1475*Settings!$C$13*$D1484</f>
        <v/>
      </c>
      <c r="AR1484" s="16">
        <f>AR1475*Settings!$C$13*$D1484</f>
        <v/>
      </c>
      <c r="AS1484" s="16">
        <f>AS1475*Settings!$C$13*$D1484</f>
        <v/>
      </c>
      <c r="AT1484" s="16">
        <f>AT1475*Settings!$C$13*$D1484</f>
        <v/>
      </c>
      <c r="AU1484" s="16">
        <f>AU1475*Settings!$C$13*$D1484</f>
        <v/>
      </c>
      <c r="AV1484" s="16">
        <f>AV1475*Settings!$C$13*$D1484</f>
        <v/>
      </c>
      <c r="AW1484" s="16">
        <f>AW1475*Settings!$C$13*$D1484</f>
        <v/>
      </c>
      <c r="AX1484" s="16">
        <f>AX1475*Settings!$C$13*$D1484</f>
        <v/>
      </c>
      <c r="AY1484" s="16">
        <f>AY1475*Settings!$C$13*$D1484</f>
        <v/>
      </c>
    </row>
    <row r="1485" hidden="1" outlineLevel="2">
      <c r="A1485" s="14" t="inlineStr">
        <is>
          <t>co2</t>
        </is>
      </c>
      <c r="B1485" s="14" t="inlineStr">
        <is>
          <t>die</t>
        </is>
      </c>
      <c r="C1485" s="14" t="inlineStr">
        <is>
          <t>foo</t>
        </is>
      </c>
      <c r="D1485" s="36">
        <f>INDEX(Inputs!$W$5:$W$132,MATCH($B1485&amp;"|"&amp;$C1485,Inputs!$A$5:$A$132,0))</f>
        <v/>
      </c>
      <c r="E1485" s="35" t="n"/>
      <c r="F1485" s="35" t="n"/>
      <c r="G1485" s="35" t="n"/>
      <c r="H1485" s="14">
        <f>INDEX(VarLab,MATCH($A1485,VarKey,0))&amp;INDEX(MemLab,MATCH($C1485&amp;"|"&amp;$B1485,MemKey,0))</f>
        <v/>
      </c>
      <c r="I1485" s="14">
        <f>INDEX(VarUnit,MATCH($A1485,VarKey,0))</f>
        <v/>
      </c>
      <c r="J1485" s="14">
        <f>INDEX(VarSrc,MATCH($A1485,VarKey,0))</f>
        <v/>
      </c>
      <c r="K1485" s="11">
        <f>CodePrefix&amp;$A1485&amp;IF($C1485="","","."&amp;$C1485&amp;"."&amp;$B1485)&amp;INDEX(VarEnd,MATCH($A1485,VarKey,0))&amp;K$5</f>
        <v/>
      </c>
      <c r="L1485" s="15">
        <f>L1476*Settings!$C$13*$D1485</f>
        <v/>
      </c>
      <c r="M1485" s="16">
        <f>M1476*Settings!$C$13*$D1485</f>
        <v/>
      </c>
      <c r="N1485" s="16">
        <f>N1476*Settings!$C$13*$D1485</f>
        <v/>
      </c>
      <c r="O1485" s="16">
        <f>O1476*Settings!$C$13*$D1485</f>
        <v/>
      </c>
      <c r="P1485" s="16">
        <f>P1476*Settings!$C$13*$D1485</f>
        <v/>
      </c>
      <c r="Q1485" s="16">
        <f>Q1476*Settings!$C$13*$D1485</f>
        <v/>
      </c>
      <c r="R1485" s="16">
        <f>R1476*Settings!$C$13*$D1485</f>
        <v/>
      </c>
      <c r="S1485" s="16">
        <f>S1476*Settings!$C$13*$D1485</f>
        <v/>
      </c>
      <c r="T1485" s="16">
        <f>T1476*Settings!$C$13*$D1485</f>
        <v/>
      </c>
      <c r="U1485" s="16">
        <f>U1476*Settings!$C$13*$D1485</f>
        <v/>
      </c>
      <c r="V1485" s="16">
        <f>V1476*Settings!$C$13*$D1485</f>
        <v/>
      </c>
      <c r="W1485" s="16">
        <f>W1476*Settings!$C$13*$D1485</f>
        <v/>
      </c>
      <c r="X1485" s="16">
        <f>X1476*Settings!$C$13*$D1485</f>
        <v/>
      </c>
      <c r="Y1485" s="16">
        <f>Y1476*Settings!$C$13*$D1485</f>
        <v/>
      </c>
      <c r="Z1485" s="16">
        <f>Z1476*Settings!$C$13*$D1485</f>
        <v/>
      </c>
      <c r="AA1485" s="16">
        <f>AA1476*Settings!$C$13*$D1485</f>
        <v/>
      </c>
      <c r="AB1485" s="16">
        <f>AB1476*Settings!$C$13*$D1485</f>
        <v/>
      </c>
      <c r="AC1485" s="16">
        <f>AC1476*Settings!$C$13*$D1485</f>
        <v/>
      </c>
      <c r="AD1485" s="16">
        <f>AD1476*Settings!$C$13*$D1485</f>
        <v/>
      </c>
      <c r="AF1485" s="11">
        <f>CodePrefix&amp;$A1485&amp;IF($C1485="","","."&amp;$C1485&amp;"."&amp;$B1485)&amp;INDEX(VarEnd,MATCH($A1485,VarKey,0))&amp;AF$5</f>
        <v/>
      </c>
      <c r="AG1485" s="15">
        <f>AG1476*Settings!$C$13*$D1485</f>
        <v/>
      </c>
      <c r="AH1485" s="16">
        <f>AH1476*Settings!$C$13*$D1485</f>
        <v/>
      </c>
      <c r="AI1485" s="16">
        <f>AI1476*Settings!$C$13*$D1485</f>
        <v/>
      </c>
      <c r="AJ1485" s="16">
        <f>AJ1476*Settings!$C$13*$D1485</f>
        <v/>
      </c>
      <c r="AK1485" s="16">
        <f>AK1476*Settings!$C$13*$D1485</f>
        <v/>
      </c>
      <c r="AL1485" s="16">
        <f>AL1476*Settings!$C$13*$D1485</f>
        <v/>
      </c>
      <c r="AM1485" s="16">
        <f>AM1476*Settings!$C$13*$D1485</f>
        <v/>
      </c>
      <c r="AN1485" s="16">
        <f>AN1476*Settings!$C$13*$D1485</f>
        <v/>
      </c>
      <c r="AO1485" s="16">
        <f>AO1476*Settings!$C$13*$D1485</f>
        <v/>
      </c>
      <c r="AP1485" s="16">
        <f>AP1476*Settings!$C$13*$D1485</f>
        <v/>
      </c>
      <c r="AQ1485" s="16">
        <f>AQ1476*Settings!$C$13*$D1485</f>
        <v/>
      </c>
      <c r="AR1485" s="16">
        <f>AR1476*Settings!$C$13*$D1485</f>
        <v/>
      </c>
      <c r="AS1485" s="16">
        <f>AS1476*Settings!$C$13*$D1485</f>
        <v/>
      </c>
      <c r="AT1485" s="16">
        <f>AT1476*Settings!$C$13*$D1485</f>
        <v/>
      </c>
      <c r="AU1485" s="16">
        <f>AU1476*Settings!$C$13*$D1485</f>
        <v/>
      </c>
      <c r="AV1485" s="16">
        <f>AV1476*Settings!$C$13*$D1485</f>
        <v/>
      </c>
      <c r="AW1485" s="16">
        <f>AW1476*Settings!$C$13*$D1485</f>
        <v/>
      </c>
      <c r="AX1485" s="16">
        <f>AX1476*Settings!$C$13*$D1485</f>
        <v/>
      </c>
      <c r="AY1485" s="16">
        <f>AY1476*Settings!$C$13*$D1485</f>
        <v/>
      </c>
    </row>
    <row r="1486" hidden="1" outlineLevel="2">
      <c r="A1486" s="14" t="inlineStr">
        <is>
          <t>co2</t>
        </is>
      </c>
      <c r="B1486" s="14" t="inlineStr">
        <is>
          <t>lpg</t>
        </is>
      </c>
      <c r="C1486" s="14" t="inlineStr">
        <is>
          <t>foo</t>
        </is>
      </c>
      <c r="D1486" s="36">
        <f>INDEX(Inputs!$W$5:$W$132,MATCH($B1486&amp;"|"&amp;$C1486,Inputs!$A$5:$A$132,0))</f>
        <v/>
      </c>
      <c r="E1486" s="35" t="n"/>
      <c r="F1486" s="35" t="n"/>
      <c r="G1486" s="35" t="n"/>
      <c r="H1486" s="14">
        <f>INDEX(VarLab,MATCH($A1486,VarKey,0))&amp;INDEX(MemLab,MATCH($C1486&amp;"|"&amp;$B1486,MemKey,0))</f>
        <v/>
      </c>
      <c r="I1486" s="14">
        <f>INDEX(VarUnit,MATCH($A1486,VarKey,0))</f>
        <v/>
      </c>
      <c r="J1486" s="14">
        <f>INDEX(VarSrc,MATCH($A1486,VarKey,0))</f>
        <v/>
      </c>
      <c r="K1486" s="11">
        <f>CodePrefix&amp;$A1486&amp;IF($C1486="","","."&amp;$C1486&amp;"."&amp;$B1486)&amp;INDEX(VarEnd,MATCH($A1486,VarKey,0))&amp;K$5</f>
        <v/>
      </c>
      <c r="L1486" s="15">
        <f>L1477*Settings!$C$13*$D1486</f>
        <v/>
      </c>
      <c r="M1486" s="16">
        <f>M1477*Settings!$C$13*$D1486</f>
        <v/>
      </c>
      <c r="N1486" s="16">
        <f>N1477*Settings!$C$13*$D1486</f>
        <v/>
      </c>
      <c r="O1486" s="16">
        <f>O1477*Settings!$C$13*$D1486</f>
        <v/>
      </c>
      <c r="P1486" s="16">
        <f>P1477*Settings!$C$13*$D1486</f>
        <v/>
      </c>
      <c r="Q1486" s="16">
        <f>Q1477*Settings!$C$13*$D1486</f>
        <v/>
      </c>
      <c r="R1486" s="16">
        <f>R1477*Settings!$C$13*$D1486</f>
        <v/>
      </c>
      <c r="S1486" s="16">
        <f>S1477*Settings!$C$13*$D1486</f>
        <v/>
      </c>
      <c r="T1486" s="16">
        <f>T1477*Settings!$C$13*$D1486</f>
        <v/>
      </c>
      <c r="U1486" s="16">
        <f>U1477*Settings!$C$13*$D1486</f>
        <v/>
      </c>
      <c r="V1486" s="16">
        <f>V1477*Settings!$C$13*$D1486</f>
        <v/>
      </c>
      <c r="W1486" s="16">
        <f>W1477*Settings!$C$13*$D1486</f>
        <v/>
      </c>
      <c r="X1486" s="16">
        <f>X1477*Settings!$C$13*$D1486</f>
        <v/>
      </c>
      <c r="Y1486" s="16">
        <f>Y1477*Settings!$C$13*$D1486</f>
        <v/>
      </c>
      <c r="Z1486" s="16">
        <f>Z1477*Settings!$C$13*$D1486</f>
        <v/>
      </c>
      <c r="AA1486" s="16">
        <f>AA1477*Settings!$C$13*$D1486</f>
        <v/>
      </c>
      <c r="AB1486" s="16">
        <f>AB1477*Settings!$C$13*$D1486</f>
        <v/>
      </c>
      <c r="AC1486" s="16">
        <f>AC1477*Settings!$C$13*$D1486</f>
        <v/>
      </c>
      <c r="AD1486" s="16">
        <f>AD1477*Settings!$C$13*$D1486</f>
        <v/>
      </c>
      <c r="AF1486" s="11">
        <f>CodePrefix&amp;$A1486&amp;IF($C1486="","","."&amp;$C1486&amp;"."&amp;$B1486)&amp;INDEX(VarEnd,MATCH($A1486,VarKey,0))&amp;AF$5</f>
        <v/>
      </c>
      <c r="AG1486" s="15">
        <f>AG1477*Settings!$C$13*$D1486</f>
        <v/>
      </c>
      <c r="AH1486" s="16">
        <f>AH1477*Settings!$C$13*$D1486</f>
        <v/>
      </c>
      <c r="AI1486" s="16">
        <f>AI1477*Settings!$C$13*$D1486</f>
        <v/>
      </c>
      <c r="AJ1486" s="16">
        <f>AJ1477*Settings!$C$13*$D1486</f>
        <v/>
      </c>
      <c r="AK1486" s="16">
        <f>AK1477*Settings!$C$13*$D1486</f>
        <v/>
      </c>
      <c r="AL1486" s="16">
        <f>AL1477*Settings!$C$13*$D1486</f>
        <v/>
      </c>
      <c r="AM1486" s="16">
        <f>AM1477*Settings!$C$13*$D1486</f>
        <v/>
      </c>
      <c r="AN1486" s="16">
        <f>AN1477*Settings!$C$13*$D1486</f>
        <v/>
      </c>
      <c r="AO1486" s="16">
        <f>AO1477*Settings!$C$13*$D1486</f>
        <v/>
      </c>
      <c r="AP1486" s="16">
        <f>AP1477*Settings!$C$13*$D1486</f>
        <v/>
      </c>
      <c r="AQ1486" s="16">
        <f>AQ1477*Settings!$C$13*$D1486</f>
        <v/>
      </c>
      <c r="AR1486" s="16">
        <f>AR1477*Settings!$C$13*$D1486</f>
        <v/>
      </c>
      <c r="AS1486" s="16">
        <f>AS1477*Settings!$C$13*$D1486</f>
        <v/>
      </c>
      <c r="AT1486" s="16">
        <f>AT1477*Settings!$C$13*$D1486</f>
        <v/>
      </c>
      <c r="AU1486" s="16">
        <f>AU1477*Settings!$C$13*$D1486</f>
        <v/>
      </c>
      <c r="AV1486" s="16">
        <f>AV1477*Settings!$C$13*$D1486</f>
        <v/>
      </c>
      <c r="AW1486" s="16">
        <f>AW1477*Settings!$C$13*$D1486</f>
        <v/>
      </c>
      <c r="AX1486" s="16">
        <f>AX1477*Settings!$C$13*$D1486</f>
        <v/>
      </c>
      <c r="AY1486" s="16">
        <f>AY1477*Settings!$C$13*$D1486</f>
        <v/>
      </c>
    </row>
    <row r="1487" hidden="1" outlineLevel="2">
      <c r="A1487" s="14" t="inlineStr">
        <is>
          <t>co2</t>
        </is>
      </c>
      <c r="B1487" s="14" t="inlineStr">
        <is>
          <t>ker</t>
        </is>
      </c>
      <c r="C1487" s="14" t="inlineStr">
        <is>
          <t>foo</t>
        </is>
      </c>
      <c r="D1487" s="36">
        <f>INDEX(Inputs!$W$5:$W$132,MATCH($B1487&amp;"|"&amp;$C1487,Inputs!$A$5:$A$132,0))</f>
        <v/>
      </c>
      <c r="E1487" s="35" t="n"/>
      <c r="F1487" s="35" t="n"/>
      <c r="G1487" s="35" t="n"/>
      <c r="H1487" s="14">
        <f>INDEX(VarLab,MATCH($A1487,VarKey,0))&amp;INDEX(MemLab,MATCH($C1487&amp;"|"&amp;$B1487,MemKey,0))</f>
        <v/>
      </c>
      <c r="I1487" s="14">
        <f>INDEX(VarUnit,MATCH($A1487,VarKey,0))</f>
        <v/>
      </c>
      <c r="J1487" s="14">
        <f>INDEX(VarSrc,MATCH($A1487,VarKey,0))</f>
        <v/>
      </c>
      <c r="K1487" s="11">
        <f>CodePrefix&amp;$A1487&amp;IF($C1487="","","."&amp;$C1487&amp;"."&amp;$B1487)&amp;INDEX(VarEnd,MATCH($A1487,VarKey,0))&amp;K$5</f>
        <v/>
      </c>
      <c r="L1487" s="15">
        <f>L1478*Settings!$C$13*$D1487</f>
        <v/>
      </c>
      <c r="M1487" s="16">
        <f>M1478*Settings!$C$13*$D1487</f>
        <v/>
      </c>
      <c r="N1487" s="16">
        <f>N1478*Settings!$C$13*$D1487</f>
        <v/>
      </c>
      <c r="O1487" s="16">
        <f>O1478*Settings!$C$13*$D1487</f>
        <v/>
      </c>
      <c r="P1487" s="16">
        <f>P1478*Settings!$C$13*$D1487</f>
        <v/>
      </c>
      <c r="Q1487" s="16">
        <f>Q1478*Settings!$C$13*$D1487</f>
        <v/>
      </c>
      <c r="R1487" s="16">
        <f>R1478*Settings!$C$13*$D1487</f>
        <v/>
      </c>
      <c r="S1487" s="16">
        <f>S1478*Settings!$C$13*$D1487</f>
        <v/>
      </c>
      <c r="T1487" s="16">
        <f>T1478*Settings!$C$13*$D1487</f>
        <v/>
      </c>
      <c r="U1487" s="16">
        <f>U1478*Settings!$C$13*$D1487</f>
        <v/>
      </c>
      <c r="V1487" s="16">
        <f>V1478*Settings!$C$13*$D1487</f>
        <v/>
      </c>
      <c r="W1487" s="16">
        <f>W1478*Settings!$C$13*$D1487</f>
        <v/>
      </c>
      <c r="X1487" s="16">
        <f>X1478*Settings!$C$13*$D1487</f>
        <v/>
      </c>
      <c r="Y1487" s="16">
        <f>Y1478*Settings!$C$13*$D1487</f>
        <v/>
      </c>
      <c r="Z1487" s="16">
        <f>Z1478*Settings!$C$13*$D1487</f>
        <v/>
      </c>
      <c r="AA1487" s="16">
        <f>AA1478*Settings!$C$13*$D1487</f>
        <v/>
      </c>
      <c r="AB1487" s="16">
        <f>AB1478*Settings!$C$13*$D1487</f>
        <v/>
      </c>
      <c r="AC1487" s="16">
        <f>AC1478*Settings!$C$13*$D1487</f>
        <v/>
      </c>
      <c r="AD1487" s="16">
        <f>AD1478*Settings!$C$13*$D1487</f>
        <v/>
      </c>
      <c r="AF1487" s="11">
        <f>CodePrefix&amp;$A1487&amp;IF($C1487="","","."&amp;$C1487&amp;"."&amp;$B1487)&amp;INDEX(VarEnd,MATCH($A1487,VarKey,0))&amp;AF$5</f>
        <v/>
      </c>
      <c r="AG1487" s="15">
        <f>AG1478*Settings!$C$13*$D1487</f>
        <v/>
      </c>
      <c r="AH1487" s="16">
        <f>AH1478*Settings!$C$13*$D1487</f>
        <v/>
      </c>
      <c r="AI1487" s="16">
        <f>AI1478*Settings!$C$13*$D1487</f>
        <v/>
      </c>
      <c r="AJ1487" s="16">
        <f>AJ1478*Settings!$C$13*$D1487</f>
        <v/>
      </c>
      <c r="AK1487" s="16">
        <f>AK1478*Settings!$C$13*$D1487</f>
        <v/>
      </c>
      <c r="AL1487" s="16">
        <f>AL1478*Settings!$C$13*$D1487</f>
        <v/>
      </c>
      <c r="AM1487" s="16">
        <f>AM1478*Settings!$C$13*$D1487</f>
        <v/>
      </c>
      <c r="AN1487" s="16">
        <f>AN1478*Settings!$C$13*$D1487</f>
        <v/>
      </c>
      <c r="AO1487" s="16">
        <f>AO1478*Settings!$C$13*$D1487</f>
        <v/>
      </c>
      <c r="AP1487" s="16">
        <f>AP1478*Settings!$C$13*$D1487</f>
        <v/>
      </c>
      <c r="AQ1487" s="16">
        <f>AQ1478*Settings!$C$13*$D1487</f>
        <v/>
      </c>
      <c r="AR1487" s="16">
        <f>AR1478*Settings!$C$13*$D1487</f>
        <v/>
      </c>
      <c r="AS1487" s="16">
        <f>AS1478*Settings!$C$13*$D1487</f>
        <v/>
      </c>
      <c r="AT1487" s="16">
        <f>AT1478*Settings!$C$13*$D1487</f>
        <v/>
      </c>
      <c r="AU1487" s="16">
        <f>AU1478*Settings!$C$13*$D1487</f>
        <v/>
      </c>
      <c r="AV1487" s="16">
        <f>AV1478*Settings!$C$13*$D1487</f>
        <v/>
      </c>
      <c r="AW1487" s="16">
        <f>AW1478*Settings!$C$13*$D1487</f>
        <v/>
      </c>
      <c r="AX1487" s="16">
        <f>AX1478*Settings!$C$13*$D1487</f>
        <v/>
      </c>
      <c r="AY1487" s="16">
        <f>AY1478*Settings!$C$13*$D1487</f>
        <v/>
      </c>
    </row>
    <row r="1488" hidden="1" outlineLevel="2">
      <c r="A1488" s="14" t="inlineStr">
        <is>
          <t>co2</t>
        </is>
      </c>
      <c r="B1488" s="14" t="inlineStr">
        <is>
          <t>oop</t>
        </is>
      </c>
      <c r="C1488" s="14" t="inlineStr">
        <is>
          <t>foo</t>
        </is>
      </c>
      <c r="D1488" s="36">
        <f>INDEX(Inputs!$W$5:$W$132,MATCH($B1488&amp;"|"&amp;$C1488,Inputs!$A$5:$A$132,0))</f>
        <v/>
      </c>
      <c r="E1488" s="35" t="n"/>
      <c r="F1488" s="35" t="n"/>
      <c r="G1488" s="35" t="n"/>
      <c r="H1488" s="14">
        <f>INDEX(VarLab,MATCH($A1488,VarKey,0))&amp;INDEX(MemLab,MATCH($C1488&amp;"|"&amp;$B1488,MemKey,0))</f>
        <v/>
      </c>
      <c r="I1488" s="14">
        <f>INDEX(VarUnit,MATCH($A1488,VarKey,0))</f>
        <v/>
      </c>
      <c r="J1488" s="14">
        <f>INDEX(VarSrc,MATCH($A1488,VarKey,0))</f>
        <v/>
      </c>
      <c r="K1488" s="11">
        <f>CodePrefix&amp;$A1488&amp;IF($C1488="","","."&amp;$C1488&amp;"."&amp;$B1488)&amp;INDEX(VarEnd,MATCH($A1488,VarKey,0))&amp;K$5</f>
        <v/>
      </c>
      <c r="L1488" s="15">
        <f>L1479*Settings!$C$13*$D1488</f>
        <v/>
      </c>
      <c r="M1488" s="16">
        <f>M1479*Settings!$C$13*$D1488</f>
        <v/>
      </c>
      <c r="N1488" s="16">
        <f>N1479*Settings!$C$13*$D1488</f>
        <v/>
      </c>
      <c r="O1488" s="16">
        <f>O1479*Settings!$C$13*$D1488</f>
        <v/>
      </c>
      <c r="P1488" s="16">
        <f>P1479*Settings!$C$13*$D1488</f>
        <v/>
      </c>
      <c r="Q1488" s="16">
        <f>Q1479*Settings!$C$13*$D1488</f>
        <v/>
      </c>
      <c r="R1488" s="16">
        <f>R1479*Settings!$C$13*$D1488</f>
        <v/>
      </c>
      <c r="S1488" s="16">
        <f>S1479*Settings!$C$13*$D1488</f>
        <v/>
      </c>
      <c r="T1488" s="16">
        <f>T1479*Settings!$C$13*$D1488</f>
        <v/>
      </c>
      <c r="U1488" s="16">
        <f>U1479*Settings!$C$13*$D1488</f>
        <v/>
      </c>
      <c r="V1488" s="16">
        <f>V1479*Settings!$C$13*$D1488</f>
        <v/>
      </c>
      <c r="W1488" s="16">
        <f>W1479*Settings!$C$13*$D1488</f>
        <v/>
      </c>
      <c r="X1488" s="16">
        <f>X1479*Settings!$C$13*$D1488</f>
        <v/>
      </c>
      <c r="Y1488" s="16">
        <f>Y1479*Settings!$C$13*$D1488</f>
        <v/>
      </c>
      <c r="Z1488" s="16">
        <f>Z1479*Settings!$C$13*$D1488</f>
        <v/>
      </c>
      <c r="AA1488" s="16">
        <f>AA1479*Settings!$C$13*$D1488</f>
        <v/>
      </c>
      <c r="AB1488" s="16">
        <f>AB1479*Settings!$C$13*$D1488</f>
        <v/>
      </c>
      <c r="AC1488" s="16">
        <f>AC1479*Settings!$C$13*$D1488</f>
        <v/>
      </c>
      <c r="AD1488" s="16">
        <f>AD1479*Settings!$C$13*$D1488</f>
        <v/>
      </c>
      <c r="AF1488" s="11">
        <f>CodePrefix&amp;$A1488&amp;IF($C1488="","","."&amp;$C1488&amp;"."&amp;$B1488)&amp;INDEX(VarEnd,MATCH($A1488,VarKey,0))&amp;AF$5</f>
        <v/>
      </c>
      <c r="AG1488" s="15">
        <f>AG1479*Settings!$C$13*$D1488</f>
        <v/>
      </c>
      <c r="AH1488" s="16">
        <f>AH1479*Settings!$C$13*$D1488</f>
        <v/>
      </c>
      <c r="AI1488" s="16">
        <f>AI1479*Settings!$C$13*$D1488</f>
        <v/>
      </c>
      <c r="AJ1488" s="16">
        <f>AJ1479*Settings!$C$13*$D1488</f>
        <v/>
      </c>
      <c r="AK1488" s="16">
        <f>AK1479*Settings!$C$13*$D1488</f>
        <v/>
      </c>
      <c r="AL1488" s="16">
        <f>AL1479*Settings!$C$13*$D1488</f>
        <v/>
      </c>
      <c r="AM1488" s="16">
        <f>AM1479*Settings!$C$13*$D1488</f>
        <v/>
      </c>
      <c r="AN1488" s="16">
        <f>AN1479*Settings!$C$13*$D1488</f>
        <v/>
      </c>
      <c r="AO1488" s="16">
        <f>AO1479*Settings!$C$13*$D1488</f>
        <v/>
      </c>
      <c r="AP1488" s="16">
        <f>AP1479*Settings!$C$13*$D1488</f>
        <v/>
      </c>
      <c r="AQ1488" s="16">
        <f>AQ1479*Settings!$C$13*$D1488</f>
        <v/>
      </c>
      <c r="AR1488" s="16">
        <f>AR1479*Settings!$C$13*$D1488</f>
        <v/>
      </c>
      <c r="AS1488" s="16">
        <f>AS1479*Settings!$C$13*$D1488</f>
        <v/>
      </c>
      <c r="AT1488" s="16">
        <f>AT1479*Settings!$C$13*$D1488</f>
        <v/>
      </c>
      <c r="AU1488" s="16">
        <f>AU1479*Settings!$C$13*$D1488</f>
        <v/>
      </c>
      <c r="AV1488" s="16">
        <f>AV1479*Settings!$C$13*$D1488</f>
        <v/>
      </c>
      <c r="AW1488" s="16">
        <f>AW1479*Settings!$C$13*$D1488</f>
        <v/>
      </c>
      <c r="AX1488" s="16">
        <f>AX1479*Settings!$C$13*$D1488</f>
        <v/>
      </c>
      <c r="AY1488" s="16">
        <f>AY1479*Settings!$C$13*$D1488</f>
        <v/>
      </c>
    </row>
    <row r="1489" hidden="1" outlineLevel="2">
      <c r="A1489" s="14" t="inlineStr">
        <is>
          <t>co2</t>
        </is>
      </c>
      <c r="B1489" s="14" t="inlineStr">
        <is>
          <t>bio</t>
        </is>
      </c>
      <c r="C1489" s="14" t="inlineStr">
        <is>
          <t>foo</t>
        </is>
      </c>
      <c r="D1489" s="36">
        <f>INDEX(Inputs!$W$5:$W$132,MATCH($B1489&amp;"|"&amp;$C1489,Inputs!$A$5:$A$132,0))</f>
        <v/>
      </c>
      <c r="E1489" s="35" t="n"/>
      <c r="F1489" s="35" t="n"/>
      <c r="G1489" s="35" t="n"/>
      <c r="H1489" s="14">
        <f>INDEX(VarLab,MATCH($A1489,VarKey,0))&amp;INDEX(MemLab,MATCH($C1489&amp;"|"&amp;$B1489,MemKey,0))</f>
        <v/>
      </c>
      <c r="I1489" s="14">
        <f>INDEX(VarUnit,MATCH($A1489,VarKey,0))</f>
        <v/>
      </c>
      <c r="J1489" s="14">
        <f>INDEX(VarSrc,MATCH($A1489,VarKey,0))</f>
        <v/>
      </c>
      <c r="K1489" s="11">
        <f>CodePrefix&amp;$A1489&amp;IF($C1489="","","."&amp;$C1489&amp;"."&amp;$B1489)&amp;INDEX(VarEnd,MATCH($A1489,VarKey,0))&amp;K$5</f>
        <v/>
      </c>
      <c r="L1489" s="15">
        <f>L1480*Settings!$C$13*$D1489</f>
        <v/>
      </c>
      <c r="M1489" s="16">
        <f>M1480*Settings!$C$13*$D1489</f>
        <v/>
      </c>
      <c r="N1489" s="16">
        <f>N1480*Settings!$C$13*$D1489</f>
        <v/>
      </c>
      <c r="O1489" s="16">
        <f>O1480*Settings!$C$13*$D1489</f>
        <v/>
      </c>
      <c r="P1489" s="16">
        <f>P1480*Settings!$C$13*$D1489</f>
        <v/>
      </c>
      <c r="Q1489" s="16">
        <f>Q1480*Settings!$C$13*$D1489</f>
        <v/>
      </c>
      <c r="R1489" s="16">
        <f>R1480*Settings!$C$13*$D1489</f>
        <v/>
      </c>
      <c r="S1489" s="16">
        <f>S1480*Settings!$C$13*$D1489</f>
        <v/>
      </c>
      <c r="T1489" s="16">
        <f>T1480*Settings!$C$13*$D1489</f>
        <v/>
      </c>
      <c r="U1489" s="16">
        <f>U1480*Settings!$C$13*$D1489</f>
        <v/>
      </c>
      <c r="V1489" s="16">
        <f>V1480*Settings!$C$13*$D1489</f>
        <v/>
      </c>
      <c r="W1489" s="16">
        <f>W1480*Settings!$C$13*$D1489</f>
        <v/>
      </c>
      <c r="X1489" s="16">
        <f>X1480*Settings!$C$13*$D1489</f>
        <v/>
      </c>
      <c r="Y1489" s="16">
        <f>Y1480*Settings!$C$13*$D1489</f>
        <v/>
      </c>
      <c r="Z1489" s="16">
        <f>Z1480*Settings!$C$13*$D1489</f>
        <v/>
      </c>
      <c r="AA1489" s="16">
        <f>AA1480*Settings!$C$13*$D1489</f>
        <v/>
      </c>
      <c r="AB1489" s="16">
        <f>AB1480*Settings!$C$13*$D1489</f>
        <v/>
      </c>
      <c r="AC1489" s="16">
        <f>AC1480*Settings!$C$13*$D1489</f>
        <v/>
      </c>
      <c r="AD1489" s="16">
        <f>AD1480*Settings!$C$13*$D1489</f>
        <v/>
      </c>
      <c r="AF1489" s="11">
        <f>CodePrefix&amp;$A1489&amp;IF($C1489="","","."&amp;$C1489&amp;"."&amp;$B1489)&amp;INDEX(VarEnd,MATCH($A1489,VarKey,0))&amp;AF$5</f>
        <v/>
      </c>
      <c r="AG1489" s="15">
        <f>AG1480*Settings!$C$13*$D1489</f>
        <v/>
      </c>
      <c r="AH1489" s="16">
        <f>AH1480*Settings!$C$13*$D1489</f>
        <v/>
      </c>
      <c r="AI1489" s="16">
        <f>AI1480*Settings!$C$13*$D1489</f>
        <v/>
      </c>
      <c r="AJ1489" s="16">
        <f>AJ1480*Settings!$C$13*$D1489</f>
        <v/>
      </c>
      <c r="AK1489" s="16">
        <f>AK1480*Settings!$C$13*$D1489</f>
        <v/>
      </c>
      <c r="AL1489" s="16">
        <f>AL1480*Settings!$C$13*$D1489</f>
        <v/>
      </c>
      <c r="AM1489" s="16">
        <f>AM1480*Settings!$C$13*$D1489</f>
        <v/>
      </c>
      <c r="AN1489" s="16">
        <f>AN1480*Settings!$C$13*$D1489</f>
        <v/>
      </c>
      <c r="AO1489" s="16">
        <f>AO1480*Settings!$C$13*$D1489</f>
        <v/>
      </c>
      <c r="AP1489" s="16">
        <f>AP1480*Settings!$C$13*$D1489</f>
        <v/>
      </c>
      <c r="AQ1489" s="16">
        <f>AQ1480*Settings!$C$13*$D1489</f>
        <v/>
      </c>
      <c r="AR1489" s="16">
        <f>AR1480*Settings!$C$13*$D1489</f>
        <v/>
      </c>
      <c r="AS1489" s="16">
        <f>AS1480*Settings!$C$13*$D1489</f>
        <v/>
      </c>
      <c r="AT1489" s="16">
        <f>AT1480*Settings!$C$13*$D1489</f>
        <v/>
      </c>
      <c r="AU1489" s="16">
        <f>AU1480*Settings!$C$13*$D1489</f>
        <v/>
      </c>
      <c r="AV1489" s="16">
        <f>AV1480*Settings!$C$13*$D1489</f>
        <v/>
      </c>
      <c r="AW1489" s="16">
        <f>AW1480*Settings!$C$13*$D1489</f>
        <v/>
      </c>
      <c r="AX1489" s="16">
        <f>AX1480*Settings!$C$13*$D1489</f>
        <v/>
      </c>
      <c r="AY1489" s="16">
        <f>AY1480*Settings!$C$13*$D1489</f>
        <v/>
      </c>
    </row>
    <row r="1490" hidden="1" outlineLevel="2"/>
    <row r="1491" hidden="1" outlineLevel="2">
      <c r="A1491" s="14" t="inlineStr">
        <is>
          <t>rtx</t>
        </is>
      </c>
      <c r="B1491" s="14" t="inlineStr">
        <is>
          <t>coa</t>
        </is>
      </c>
      <c r="C1491" s="14" t="inlineStr">
        <is>
          <t>foo</t>
        </is>
      </c>
      <c r="D1491" s="36">
        <f>INDEX(Inputs!$U$5:$U$132,MATCH($B1491&amp;"|"&amp;$C1491,Inputs!$A$5:$A$132,0))</f>
        <v/>
      </c>
      <c r="E1491" s="35" t="n"/>
      <c r="F1491" s="35" t="n"/>
      <c r="G1491" s="35" t="n"/>
      <c r="H1491" s="14">
        <f>INDEX(VarLab,MATCH($A1491,VarKey,0))&amp;INDEX(MemLab,MATCH($C1491&amp;"|"&amp;$B1491,MemKey,0))</f>
        <v/>
      </c>
      <c r="I1491" s="14">
        <f>INDEX(VarUnit,MATCH($A1491,VarKey,0))</f>
        <v/>
      </c>
      <c r="J1491" s="14">
        <f>INDEX(VarSrc,MATCH($A1491,VarKey,0))</f>
        <v/>
      </c>
      <c r="K1491" s="11">
        <f>CodePrefix&amp;$A1491&amp;IF($C1491="","","."&amp;$C1491&amp;"."&amp;$B1491)&amp;INDEX(VarEnd,MATCH($A1491,VarKey,0))&amp;K$5</f>
        <v/>
      </c>
      <c r="L1491" s="39">
        <f>L1473*Settings!$C$13*(INDEX(L$395:L$406,$D1491)+INDEX(L$382:L$393,$D1491))</f>
        <v/>
      </c>
      <c r="M1491" s="40">
        <f>M1473*Settings!$C$13*(INDEX(M$395:M$406,$D1491)+INDEX(M$382:M$393,$D1491))</f>
        <v/>
      </c>
      <c r="N1491" s="40">
        <f>N1473*Settings!$C$13*(INDEX(N$395:N$406,$D1491)+INDEX(N$382:N$393,$D1491))</f>
        <v/>
      </c>
      <c r="O1491" s="40">
        <f>O1473*Settings!$C$13*(INDEX(O$395:O$406,$D1491)+INDEX(O$382:O$393,$D1491))</f>
        <v/>
      </c>
      <c r="P1491" s="40">
        <f>P1473*Settings!$C$13*(INDEX(P$395:P$406,$D1491)+INDEX(P$382:P$393,$D1491))</f>
        <v/>
      </c>
      <c r="Q1491" s="40">
        <f>Q1473*Settings!$C$13*(INDEX(Q$395:Q$406,$D1491)+INDEX(Q$382:Q$393,$D1491))</f>
        <v/>
      </c>
      <c r="R1491" s="40">
        <f>R1473*Settings!$C$13*(INDEX(R$395:R$406,$D1491)+INDEX(R$382:R$393,$D1491))</f>
        <v/>
      </c>
      <c r="S1491" s="40">
        <f>S1473*Settings!$C$13*(INDEX(S$395:S$406,$D1491)+INDEX(S$382:S$393,$D1491))</f>
        <v/>
      </c>
      <c r="T1491" s="40">
        <f>T1473*Settings!$C$13*(INDEX(T$395:T$406,$D1491)+INDEX(T$382:T$393,$D1491))</f>
        <v/>
      </c>
      <c r="U1491" s="40">
        <f>U1473*Settings!$C$13*(INDEX(U$395:U$406,$D1491)+INDEX(U$382:U$393,$D1491))</f>
        <v/>
      </c>
      <c r="V1491" s="40">
        <f>V1473*Settings!$C$13*(INDEX(V$395:V$406,$D1491)+INDEX(V$382:V$393,$D1491))</f>
        <v/>
      </c>
      <c r="W1491" s="40">
        <f>W1473*Settings!$C$13*(INDEX(W$395:W$406,$D1491)+INDEX(W$382:W$393,$D1491))</f>
        <v/>
      </c>
      <c r="X1491" s="40">
        <f>X1473*Settings!$C$13*(INDEX(X$395:X$406,$D1491)+INDEX(X$382:X$393,$D1491))</f>
        <v/>
      </c>
      <c r="Y1491" s="40">
        <f>Y1473*Settings!$C$13*(INDEX(Y$395:Y$406,$D1491)+INDEX(Y$382:Y$393,$D1491))</f>
        <v/>
      </c>
      <c r="Z1491" s="40">
        <f>Z1473*Settings!$C$13*(INDEX(Z$395:Z$406,$D1491)+INDEX(Z$382:Z$393,$D1491))</f>
        <v/>
      </c>
      <c r="AA1491" s="40">
        <f>AA1473*Settings!$C$13*(INDEX(AA$395:AA$406,$D1491)+INDEX(AA$382:AA$393,$D1491))</f>
        <v/>
      </c>
      <c r="AB1491" s="40">
        <f>AB1473*Settings!$C$13*(INDEX(AB$395:AB$406,$D1491)+INDEX(AB$382:AB$393,$D1491))</f>
        <v/>
      </c>
      <c r="AC1491" s="40">
        <f>AC1473*Settings!$C$13*(INDEX(AC$395:AC$406,$D1491)+INDEX(AC$382:AC$393,$D1491))</f>
        <v/>
      </c>
      <c r="AD1491" s="40">
        <f>AD1473*Settings!$C$13*(INDEX(AD$395:AD$406,$D1491)+INDEX(AD$382:AD$393,$D1491))</f>
        <v/>
      </c>
      <c r="AF1491" s="11">
        <f>CodePrefix&amp;$A1491&amp;IF($C1491="","","."&amp;$C1491&amp;"."&amp;$B1491)&amp;INDEX(VarEnd,MATCH($A1491,VarKey,0))&amp;AF$5</f>
        <v/>
      </c>
      <c r="AG1491" s="39">
        <f>AG1473*Settings!$C$13*(INDEX(AG$395:AG$406,$D1491)+INDEX(AG$382:AG$393,$D1491))</f>
        <v/>
      </c>
      <c r="AH1491" s="40">
        <f>AH1473*Settings!$C$13*(INDEX(AH$395:AH$406,$D1491)+INDEX(AH$382:AH$393,$D1491))</f>
        <v/>
      </c>
      <c r="AI1491" s="40">
        <f>AI1473*Settings!$C$13*(INDEX(AI$395:AI$406,$D1491)+INDEX(AI$382:AI$393,$D1491))</f>
        <v/>
      </c>
      <c r="AJ1491" s="40">
        <f>AJ1473*Settings!$C$13*(INDEX(AJ$395:AJ$406,$D1491)+INDEX(AJ$382:AJ$393,$D1491))</f>
        <v/>
      </c>
      <c r="AK1491" s="40">
        <f>AK1473*Settings!$C$13*(INDEX(AK$395:AK$406,$D1491)+INDEX(AK$382:AK$393,$D1491))</f>
        <v/>
      </c>
      <c r="AL1491" s="40">
        <f>AL1473*Settings!$C$13*(INDEX(AL$395:AL$406,$D1491)+INDEX(AL$382:AL$393,$D1491))</f>
        <v/>
      </c>
      <c r="AM1491" s="40">
        <f>AM1473*Settings!$C$13*(INDEX(AM$395:AM$406,$D1491)+INDEX(AM$382:AM$393,$D1491))</f>
        <v/>
      </c>
      <c r="AN1491" s="40">
        <f>AN1473*Settings!$C$13*(INDEX(AN$395:AN$406,$D1491)+INDEX(AN$382:AN$393,$D1491))</f>
        <v/>
      </c>
      <c r="AO1491" s="40">
        <f>AO1473*Settings!$C$13*(INDEX(AO$395:AO$406,$D1491)+INDEX(AO$382:AO$393,$D1491))</f>
        <v/>
      </c>
      <c r="AP1491" s="40">
        <f>AP1473*Settings!$C$13*(INDEX(AP$395:AP$406,$D1491)+INDEX(AP$382:AP$393,$D1491))</f>
        <v/>
      </c>
      <c r="AQ1491" s="40">
        <f>AQ1473*Settings!$C$13*(INDEX(AQ$395:AQ$406,$D1491)+INDEX(AQ$382:AQ$393,$D1491))</f>
        <v/>
      </c>
      <c r="AR1491" s="40">
        <f>AR1473*Settings!$C$13*(INDEX(AR$395:AR$406,$D1491)+INDEX(AR$382:AR$393,$D1491))</f>
        <v/>
      </c>
      <c r="AS1491" s="40">
        <f>AS1473*Settings!$C$13*(INDEX(AS$395:AS$406,$D1491)+INDEX(AS$382:AS$393,$D1491))</f>
        <v/>
      </c>
      <c r="AT1491" s="40">
        <f>AT1473*Settings!$C$13*(INDEX(AT$395:AT$406,$D1491)+INDEX(AT$382:AT$393,$D1491))</f>
        <v/>
      </c>
      <c r="AU1491" s="40">
        <f>AU1473*Settings!$C$13*(INDEX(AU$395:AU$406,$D1491)+INDEX(AU$382:AU$393,$D1491))</f>
        <v/>
      </c>
      <c r="AV1491" s="40">
        <f>AV1473*Settings!$C$13*(INDEX(AV$395:AV$406,$D1491)+INDEX(AV$382:AV$393,$D1491))</f>
        <v/>
      </c>
      <c r="AW1491" s="40">
        <f>AW1473*Settings!$C$13*(INDEX(AW$395:AW$406,$D1491)+INDEX(AW$382:AW$393,$D1491))</f>
        <v/>
      </c>
      <c r="AX1491" s="40">
        <f>AX1473*Settings!$C$13*(INDEX(AX$395:AX$406,$D1491)+INDEX(AX$382:AX$393,$D1491))</f>
        <v/>
      </c>
      <c r="AY1491" s="40">
        <f>AY1473*Settings!$C$13*(INDEX(AY$395:AY$406,$D1491)+INDEX(AY$382:AY$393,$D1491))</f>
        <v/>
      </c>
    </row>
    <row r="1492" hidden="1" outlineLevel="2">
      <c r="A1492" s="14" t="inlineStr">
        <is>
          <t>rtx</t>
        </is>
      </c>
      <c r="B1492" s="14" t="inlineStr">
        <is>
          <t>nga</t>
        </is>
      </c>
      <c r="C1492" s="14" t="inlineStr">
        <is>
          <t>foo</t>
        </is>
      </c>
      <c r="D1492" s="36">
        <f>INDEX(Inputs!$U$5:$U$132,MATCH($B1492&amp;"|"&amp;$C1492,Inputs!$A$5:$A$132,0))</f>
        <v/>
      </c>
      <c r="E1492" s="35" t="n"/>
      <c r="F1492" s="35" t="n"/>
      <c r="G1492" s="35" t="n"/>
      <c r="H1492" s="14">
        <f>INDEX(VarLab,MATCH($A1492,VarKey,0))&amp;INDEX(MemLab,MATCH($C1492&amp;"|"&amp;$B1492,MemKey,0))</f>
        <v/>
      </c>
      <c r="I1492" s="14">
        <f>INDEX(VarUnit,MATCH($A1492,VarKey,0))</f>
        <v/>
      </c>
      <c r="J1492" s="14">
        <f>INDEX(VarSrc,MATCH($A1492,VarKey,0))</f>
        <v/>
      </c>
      <c r="K1492" s="11">
        <f>CodePrefix&amp;$A1492&amp;IF($C1492="","","."&amp;$C1492&amp;"."&amp;$B1492)&amp;INDEX(VarEnd,MATCH($A1492,VarKey,0))&amp;K$5</f>
        <v/>
      </c>
      <c r="L1492" s="39">
        <f>L1474*Settings!$C$13*(INDEX(L$395:L$406,$D1492)+INDEX(L$382:L$393,$D1492))</f>
        <v/>
      </c>
      <c r="M1492" s="40">
        <f>M1474*Settings!$C$13*(INDEX(M$395:M$406,$D1492)+INDEX(M$382:M$393,$D1492))</f>
        <v/>
      </c>
      <c r="N1492" s="40">
        <f>N1474*Settings!$C$13*(INDEX(N$395:N$406,$D1492)+INDEX(N$382:N$393,$D1492))</f>
        <v/>
      </c>
      <c r="O1492" s="40">
        <f>O1474*Settings!$C$13*(INDEX(O$395:O$406,$D1492)+INDEX(O$382:O$393,$D1492))</f>
        <v/>
      </c>
      <c r="P1492" s="40">
        <f>P1474*Settings!$C$13*(INDEX(P$395:P$406,$D1492)+INDEX(P$382:P$393,$D1492))</f>
        <v/>
      </c>
      <c r="Q1492" s="40">
        <f>Q1474*Settings!$C$13*(INDEX(Q$395:Q$406,$D1492)+INDEX(Q$382:Q$393,$D1492))</f>
        <v/>
      </c>
      <c r="R1492" s="40">
        <f>R1474*Settings!$C$13*(INDEX(R$395:R$406,$D1492)+INDEX(R$382:R$393,$D1492))</f>
        <v/>
      </c>
      <c r="S1492" s="40">
        <f>S1474*Settings!$C$13*(INDEX(S$395:S$406,$D1492)+INDEX(S$382:S$393,$D1492))</f>
        <v/>
      </c>
      <c r="T1492" s="40">
        <f>T1474*Settings!$C$13*(INDEX(T$395:T$406,$D1492)+INDEX(T$382:T$393,$D1492))</f>
        <v/>
      </c>
      <c r="U1492" s="40">
        <f>U1474*Settings!$C$13*(INDEX(U$395:U$406,$D1492)+INDEX(U$382:U$393,$D1492))</f>
        <v/>
      </c>
      <c r="V1492" s="40">
        <f>V1474*Settings!$C$13*(INDEX(V$395:V$406,$D1492)+INDEX(V$382:V$393,$D1492))</f>
        <v/>
      </c>
      <c r="W1492" s="40">
        <f>W1474*Settings!$C$13*(INDEX(W$395:W$406,$D1492)+INDEX(W$382:W$393,$D1492))</f>
        <v/>
      </c>
      <c r="X1492" s="40">
        <f>X1474*Settings!$C$13*(INDEX(X$395:X$406,$D1492)+INDEX(X$382:X$393,$D1492))</f>
        <v/>
      </c>
      <c r="Y1492" s="40">
        <f>Y1474*Settings!$C$13*(INDEX(Y$395:Y$406,$D1492)+INDEX(Y$382:Y$393,$D1492))</f>
        <v/>
      </c>
      <c r="Z1492" s="40">
        <f>Z1474*Settings!$C$13*(INDEX(Z$395:Z$406,$D1492)+INDEX(Z$382:Z$393,$D1492))</f>
        <v/>
      </c>
      <c r="AA1492" s="40">
        <f>AA1474*Settings!$C$13*(INDEX(AA$395:AA$406,$D1492)+INDEX(AA$382:AA$393,$D1492))</f>
        <v/>
      </c>
      <c r="AB1492" s="40">
        <f>AB1474*Settings!$C$13*(INDEX(AB$395:AB$406,$D1492)+INDEX(AB$382:AB$393,$D1492))</f>
        <v/>
      </c>
      <c r="AC1492" s="40">
        <f>AC1474*Settings!$C$13*(INDEX(AC$395:AC$406,$D1492)+INDEX(AC$382:AC$393,$D1492))</f>
        <v/>
      </c>
      <c r="AD1492" s="40">
        <f>AD1474*Settings!$C$13*(INDEX(AD$395:AD$406,$D1492)+INDEX(AD$382:AD$393,$D1492))</f>
        <v/>
      </c>
      <c r="AF1492" s="11">
        <f>CodePrefix&amp;$A1492&amp;IF($C1492="","","."&amp;$C1492&amp;"."&amp;$B1492)&amp;INDEX(VarEnd,MATCH($A1492,VarKey,0))&amp;AF$5</f>
        <v/>
      </c>
      <c r="AG1492" s="39">
        <f>AG1474*Settings!$C$13*(INDEX(AG$395:AG$406,$D1492)+INDEX(AG$382:AG$393,$D1492))</f>
        <v/>
      </c>
      <c r="AH1492" s="40">
        <f>AH1474*Settings!$C$13*(INDEX(AH$395:AH$406,$D1492)+INDEX(AH$382:AH$393,$D1492))</f>
        <v/>
      </c>
      <c r="AI1492" s="40">
        <f>AI1474*Settings!$C$13*(INDEX(AI$395:AI$406,$D1492)+INDEX(AI$382:AI$393,$D1492))</f>
        <v/>
      </c>
      <c r="AJ1492" s="40">
        <f>AJ1474*Settings!$C$13*(INDEX(AJ$395:AJ$406,$D1492)+INDEX(AJ$382:AJ$393,$D1492))</f>
        <v/>
      </c>
      <c r="AK1492" s="40">
        <f>AK1474*Settings!$C$13*(INDEX(AK$395:AK$406,$D1492)+INDEX(AK$382:AK$393,$D1492))</f>
        <v/>
      </c>
      <c r="AL1492" s="40">
        <f>AL1474*Settings!$C$13*(INDEX(AL$395:AL$406,$D1492)+INDEX(AL$382:AL$393,$D1492))</f>
        <v/>
      </c>
      <c r="AM1492" s="40">
        <f>AM1474*Settings!$C$13*(INDEX(AM$395:AM$406,$D1492)+INDEX(AM$382:AM$393,$D1492))</f>
        <v/>
      </c>
      <c r="AN1492" s="40">
        <f>AN1474*Settings!$C$13*(INDEX(AN$395:AN$406,$D1492)+INDEX(AN$382:AN$393,$D1492))</f>
        <v/>
      </c>
      <c r="AO1492" s="40">
        <f>AO1474*Settings!$C$13*(INDEX(AO$395:AO$406,$D1492)+INDEX(AO$382:AO$393,$D1492))</f>
        <v/>
      </c>
      <c r="AP1492" s="40">
        <f>AP1474*Settings!$C$13*(INDEX(AP$395:AP$406,$D1492)+INDEX(AP$382:AP$393,$D1492))</f>
        <v/>
      </c>
      <c r="AQ1492" s="40">
        <f>AQ1474*Settings!$C$13*(INDEX(AQ$395:AQ$406,$D1492)+INDEX(AQ$382:AQ$393,$D1492))</f>
        <v/>
      </c>
      <c r="AR1492" s="40">
        <f>AR1474*Settings!$C$13*(INDEX(AR$395:AR$406,$D1492)+INDEX(AR$382:AR$393,$D1492))</f>
        <v/>
      </c>
      <c r="AS1492" s="40">
        <f>AS1474*Settings!$C$13*(INDEX(AS$395:AS$406,$D1492)+INDEX(AS$382:AS$393,$D1492))</f>
        <v/>
      </c>
      <c r="AT1492" s="40">
        <f>AT1474*Settings!$C$13*(INDEX(AT$395:AT$406,$D1492)+INDEX(AT$382:AT$393,$D1492))</f>
        <v/>
      </c>
      <c r="AU1492" s="40">
        <f>AU1474*Settings!$C$13*(INDEX(AU$395:AU$406,$D1492)+INDEX(AU$382:AU$393,$D1492))</f>
        <v/>
      </c>
      <c r="AV1492" s="40">
        <f>AV1474*Settings!$C$13*(INDEX(AV$395:AV$406,$D1492)+INDEX(AV$382:AV$393,$D1492))</f>
        <v/>
      </c>
      <c r="AW1492" s="40">
        <f>AW1474*Settings!$C$13*(INDEX(AW$395:AW$406,$D1492)+INDEX(AW$382:AW$393,$D1492))</f>
        <v/>
      </c>
      <c r="AX1492" s="40">
        <f>AX1474*Settings!$C$13*(INDEX(AX$395:AX$406,$D1492)+INDEX(AX$382:AX$393,$D1492))</f>
        <v/>
      </c>
      <c r="AY1492" s="40">
        <f>AY1474*Settings!$C$13*(INDEX(AY$395:AY$406,$D1492)+INDEX(AY$382:AY$393,$D1492))</f>
        <v/>
      </c>
    </row>
    <row r="1493" hidden="1" outlineLevel="2">
      <c r="A1493" s="14" t="inlineStr">
        <is>
          <t>rtx</t>
        </is>
      </c>
      <c r="B1493" s="14" t="inlineStr">
        <is>
          <t>gso</t>
        </is>
      </c>
      <c r="C1493" s="14" t="inlineStr">
        <is>
          <t>foo</t>
        </is>
      </c>
      <c r="D1493" s="36">
        <f>INDEX(Inputs!$U$5:$U$132,MATCH($B1493&amp;"|"&amp;$C1493,Inputs!$A$5:$A$132,0))</f>
        <v/>
      </c>
      <c r="E1493" s="35" t="n"/>
      <c r="F1493" s="35" t="n"/>
      <c r="G1493" s="35" t="n"/>
      <c r="H1493" s="14">
        <f>INDEX(VarLab,MATCH($A1493,VarKey,0))&amp;INDEX(MemLab,MATCH($C1493&amp;"|"&amp;$B1493,MemKey,0))</f>
        <v/>
      </c>
      <c r="I1493" s="14">
        <f>INDEX(VarUnit,MATCH($A1493,VarKey,0))</f>
        <v/>
      </c>
      <c r="J1493" s="14">
        <f>INDEX(VarSrc,MATCH($A1493,VarKey,0))</f>
        <v/>
      </c>
      <c r="K1493" s="11">
        <f>CodePrefix&amp;$A1493&amp;IF($C1493="","","."&amp;$C1493&amp;"."&amp;$B1493)&amp;INDEX(VarEnd,MATCH($A1493,VarKey,0))&amp;K$5</f>
        <v/>
      </c>
      <c r="L1493" s="39">
        <f>L1475*Settings!$C$13*(INDEX(L$395:L$406,$D1493)+INDEX(L$382:L$393,$D1493))</f>
        <v/>
      </c>
      <c r="M1493" s="40">
        <f>M1475*Settings!$C$13*(INDEX(M$395:M$406,$D1493)+INDEX(M$382:M$393,$D1493))</f>
        <v/>
      </c>
      <c r="N1493" s="40">
        <f>N1475*Settings!$C$13*(INDEX(N$395:N$406,$D1493)+INDEX(N$382:N$393,$D1493))</f>
        <v/>
      </c>
      <c r="O1493" s="40">
        <f>O1475*Settings!$C$13*(INDEX(O$395:O$406,$D1493)+INDEX(O$382:O$393,$D1493))</f>
        <v/>
      </c>
      <c r="P1493" s="40">
        <f>P1475*Settings!$C$13*(INDEX(P$395:P$406,$D1493)+INDEX(P$382:P$393,$D1493))</f>
        <v/>
      </c>
      <c r="Q1493" s="40">
        <f>Q1475*Settings!$C$13*(INDEX(Q$395:Q$406,$D1493)+INDEX(Q$382:Q$393,$D1493))</f>
        <v/>
      </c>
      <c r="R1493" s="40">
        <f>R1475*Settings!$C$13*(INDEX(R$395:R$406,$D1493)+INDEX(R$382:R$393,$D1493))</f>
        <v/>
      </c>
      <c r="S1493" s="40">
        <f>S1475*Settings!$C$13*(INDEX(S$395:S$406,$D1493)+INDEX(S$382:S$393,$D1493))</f>
        <v/>
      </c>
      <c r="T1493" s="40">
        <f>T1475*Settings!$C$13*(INDEX(T$395:T$406,$D1493)+INDEX(T$382:T$393,$D1493))</f>
        <v/>
      </c>
      <c r="U1493" s="40">
        <f>U1475*Settings!$C$13*(INDEX(U$395:U$406,$D1493)+INDEX(U$382:U$393,$D1493))</f>
        <v/>
      </c>
      <c r="V1493" s="40">
        <f>V1475*Settings!$C$13*(INDEX(V$395:V$406,$D1493)+INDEX(V$382:V$393,$D1493))</f>
        <v/>
      </c>
      <c r="W1493" s="40">
        <f>W1475*Settings!$C$13*(INDEX(W$395:W$406,$D1493)+INDEX(W$382:W$393,$D1493))</f>
        <v/>
      </c>
      <c r="X1493" s="40">
        <f>X1475*Settings!$C$13*(INDEX(X$395:X$406,$D1493)+INDEX(X$382:X$393,$D1493))</f>
        <v/>
      </c>
      <c r="Y1493" s="40">
        <f>Y1475*Settings!$C$13*(INDEX(Y$395:Y$406,$D1493)+INDEX(Y$382:Y$393,$D1493))</f>
        <v/>
      </c>
      <c r="Z1493" s="40">
        <f>Z1475*Settings!$C$13*(INDEX(Z$395:Z$406,$D1493)+INDEX(Z$382:Z$393,$D1493))</f>
        <v/>
      </c>
      <c r="AA1493" s="40">
        <f>AA1475*Settings!$C$13*(INDEX(AA$395:AA$406,$D1493)+INDEX(AA$382:AA$393,$D1493))</f>
        <v/>
      </c>
      <c r="AB1493" s="40">
        <f>AB1475*Settings!$C$13*(INDEX(AB$395:AB$406,$D1493)+INDEX(AB$382:AB$393,$D1493))</f>
        <v/>
      </c>
      <c r="AC1493" s="40">
        <f>AC1475*Settings!$C$13*(INDEX(AC$395:AC$406,$D1493)+INDEX(AC$382:AC$393,$D1493))</f>
        <v/>
      </c>
      <c r="AD1493" s="40">
        <f>AD1475*Settings!$C$13*(INDEX(AD$395:AD$406,$D1493)+INDEX(AD$382:AD$393,$D1493))</f>
        <v/>
      </c>
      <c r="AF1493" s="11">
        <f>CodePrefix&amp;$A1493&amp;IF($C1493="","","."&amp;$C1493&amp;"."&amp;$B1493)&amp;INDEX(VarEnd,MATCH($A1493,VarKey,0))&amp;AF$5</f>
        <v/>
      </c>
      <c r="AG1493" s="39">
        <f>AG1475*Settings!$C$13*(INDEX(AG$395:AG$406,$D1493)+INDEX(AG$382:AG$393,$D1493))</f>
        <v/>
      </c>
      <c r="AH1493" s="40">
        <f>AH1475*Settings!$C$13*(INDEX(AH$395:AH$406,$D1493)+INDEX(AH$382:AH$393,$D1493))</f>
        <v/>
      </c>
      <c r="AI1493" s="40">
        <f>AI1475*Settings!$C$13*(INDEX(AI$395:AI$406,$D1493)+INDEX(AI$382:AI$393,$D1493))</f>
        <v/>
      </c>
      <c r="AJ1493" s="40">
        <f>AJ1475*Settings!$C$13*(INDEX(AJ$395:AJ$406,$D1493)+INDEX(AJ$382:AJ$393,$D1493))</f>
        <v/>
      </c>
      <c r="AK1493" s="40">
        <f>AK1475*Settings!$C$13*(INDEX(AK$395:AK$406,$D1493)+INDEX(AK$382:AK$393,$D1493))</f>
        <v/>
      </c>
      <c r="AL1493" s="40">
        <f>AL1475*Settings!$C$13*(INDEX(AL$395:AL$406,$D1493)+INDEX(AL$382:AL$393,$D1493))</f>
        <v/>
      </c>
      <c r="AM1493" s="40">
        <f>AM1475*Settings!$C$13*(INDEX(AM$395:AM$406,$D1493)+INDEX(AM$382:AM$393,$D1493))</f>
        <v/>
      </c>
      <c r="AN1493" s="40">
        <f>AN1475*Settings!$C$13*(INDEX(AN$395:AN$406,$D1493)+INDEX(AN$382:AN$393,$D1493))</f>
        <v/>
      </c>
      <c r="AO1493" s="40">
        <f>AO1475*Settings!$C$13*(INDEX(AO$395:AO$406,$D1493)+INDEX(AO$382:AO$393,$D1493))</f>
        <v/>
      </c>
      <c r="AP1493" s="40">
        <f>AP1475*Settings!$C$13*(INDEX(AP$395:AP$406,$D1493)+INDEX(AP$382:AP$393,$D1493))</f>
        <v/>
      </c>
      <c r="AQ1493" s="40">
        <f>AQ1475*Settings!$C$13*(INDEX(AQ$395:AQ$406,$D1493)+INDEX(AQ$382:AQ$393,$D1493))</f>
        <v/>
      </c>
      <c r="AR1493" s="40">
        <f>AR1475*Settings!$C$13*(INDEX(AR$395:AR$406,$D1493)+INDEX(AR$382:AR$393,$D1493))</f>
        <v/>
      </c>
      <c r="AS1493" s="40">
        <f>AS1475*Settings!$C$13*(INDEX(AS$395:AS$406,$D1493)+INDEX(AS$382:AS$393,$D1493))</f>
        <v/>
      </c>
      <c r="AT1493" s="40">
        <f>AT1475*Settings!$C$13*(INDEX(AT$395:AT$406,$D1493)+INDEX(AT$382:AT$393,$D1493))</f>
        <v/>
      </c>
      <c r="AU1493" s="40">
        <f>AU1475*Settings!$C$13*(INDEX(AU$395:AU$406,$D1493)+INDEX(AU$382:AU$393,$D1493))</f>
        <v/>
      </c>
      <c r="AV1493" s="40">
        <f>AV1475*Settings!$C$13*(INDEX(AV$395:AV$406,$D1493)+INDEX(AV$382:AV$393,$D1493))</f>
        <v/>
      </c>
      <c r="AW1493" s="40">
        <f>AW1475*Settings!$C$13*(INDEX(AW$395:AW$406,$D1493)+INDEX(AW$382:AW$393,$D1493))</f>
        <v/>
      </c>
      <c r="AX1493" s="40">
        <f>AX1475*Settings!$C$13*(INDEX(AX$395:AX$406,$D1493)+INDEX(AX$382:AX$393,$D1493))</f>
        <v/>
      </c>
      <c r="AY1493" s="40">
        <f>AY1475*Settings!$C$13*(INDEX(AY$395:AY$406,$D1493)+INDEX(AY$382:AY$393,$D1493))</f>
        <v/>
      </c>
    </row>
    <row r="1494" hidden="1" outlineLevel="2">
      <c r="A1494" s="14" t="inlineStr">
        <is>
          <t>rtx</t>
        </is>
      </c>
      <c r="B1494" s="14" t="inlineStr">
        <is>
          <t>die</t>
        </is>
      </c>
      <c r="C1494" s="14" t="inlineStr">
        <is>
          <t>foo</t>
        </is>
      </c>
      <c r="D1494" s="36">
        <f>INDEX(Inputs!$U$5:$U$132,MATCH($B1494&amp;"|"&amp;$C1494,Inputs!$A$5:$A$132,0))</f>
        <v/>
      </c>
      <c r="E1494" s="35" t="n"/>
      <c r="F1494" s="35" t="n"/>
      <c r="G1494" s="35" t="n"/>
      <c r="H1494" s="14">
        <f>INDEX(VarLab,MATCH($A1494,VarKey,0))&amp;INDEX(MemLab,MATCH($C1494&amp;"|"&amp;$B1494,MemKey,0))</f>
        <v/>
      </c>
      <c r="I1494" s="14">
        <f>INDEX(VarUnit,MATCH($A1494,VarKey,0))</f>
        <v/>
      </c>
      <c r="J1494" s="14">
        <f>INDEX(VarSrc,MATCH($A1494,VarKey,0))</f>
        <v/>
      </c>
      <c r="K1494" s="11">
        <f>CodePrefix&amp;$A1494&amp;IF($C1494="","","."&amp;$C1494&amp;"."&amp;$B1494)&amp;INDEX(VarEnd,MATCH($A1494,VarKey,0))&amp;K$5</f>
        <v/>
      </c>
      <c r="L1494" s="39">
        <f>L1476*Settings!$C$13*(INDEX(L$395:L$406,$D1494)+INDEX(L$382:L$393,$D1494))</f>
        <v/>
      </c>
      <c r="M1494" s="40">
        <f>M1476*Settings!$C$13*(INDEX(M$395:M$406,$D1494)+INDEX(M$382:M$393,$D1494))</f>
        <v/>
      </c>
      <c r="N1494" s="40">
        <f>N1476*Settings!$C$13*(INDEX(N$395:N$406,$D1494)+INDEX(N$382:N$393,$D1494))</f>
        <v/>
      </c>
      <c r="O1494" s="40">
        <f>O1476*Settings!$C$13*(INDEX(O$395:O$406,$D1494)+INDEX(O$382:O$393,$D1494))</f>
        <v/>
      </c>
      <c r="P1494" s="40">
        <f>P1476*Settings!$C$13*(INDEX(P$395:P$406,$D1494)+INDEX(P$382:P$393,$D1494))</f>
        <v/>
      </c>
      <c r="Q1494" s="40">
        <f>Q1476*Settings!$C$13*(INDEX(Q$395:Q$406,$D1494)+INDEX(Q$382:Q$393,$D1494))</f>
        <v/>
      </c>
      <c r="R1494" s="40">
        <f>R1476*Settings!$C$13*(INDEX(R$395:R$406,$D1494)+INDEX(R$382:R$393,$D1494))</f>
        <v/>
      </c>
      <c r="S1494" s="40">
        <f>S1476*Settings!$C$13*(INDEX(S$395:S$406,$D1494)+INDEX(S$382:S$393,$D1494))</f>
        <v/>
      </c>
      <c r="T1494" s="40">
        <f>T1476*Settings!$C$13*(INDEX(T$395:T$406,$D1494)+INDEX(T$382:T$393,$D1494))</f>
        <v/>
      </c>
      <c r="U1494" s="40">
        <f>U1476*Settings!$C$13*(INDEX(U$395:U$406,$D1494)+INDEX(U$382:U$393,$D1494))</f>
        <v/>
      </c>
      <c r="V1494" s="40">
        <f>V1476*Settings!$C$13*(INDEX(V$395:V$406,$D1494)+INDEX(V$382:V$393,$D1494))</f>
        <v/>
      </c>
      <c r="W1494" s="40">
        <f>W1476*Settings!$C$13*(INDEX(W$395:W$406,$D1494)+INDEX(W$382:W$393,$D1494))</f>
        <v/>
      </c>
      <c r="X1494" s="40">
        <f>X1476*Settings!$C$13*(INDEX(X$395:X$406,$D1494)+INDEX(X$382:X$393,$D1494))</f>
        <v/>
      </c>
      <c r="Y1494" s="40">
        <f>Y1476*Settings!$C$13*(INDEX(Y$395:Y$406,$D1494)+INDEX(Y$382:Y$393,$D1494))</f>
        <v/>
      </c>
      <c r="Z1494" s="40">
        <f>Z1476*Settings!$C$13*(INDEX(Z$395:Z$406,$D1494)+INDEX(Z$382:Z$393,$D1494))</f>
        <v/>
      </c>
      <c r="AA1494" s="40">
        <f>AA1476*Settings!$C$13*(INDEX(AA$395:AA$406,$D1494)+INDEX(AA$382:AA$393,$D1494))</f>
        <v/>
      </c>
      <c r="AB1494" s="40">
        <f>AB1476*Settings!$C$13*(INDEX(AB$395:AB$406,$D1494)+INDEX(AB$382:AB$393,$D1494))</f>
        <v/>
      </c>
      <c r="AC1494" s="40">
        <f>AC1476*Settings!$C$13*(INDEX(AC$395:AC$406,$D1494)+INDEX(AC$382:AC$393,$D1494))</f>
        <v/>
      </c>
      <c r="AD1494" s="40">
        <f>AD1476*Settings!$C$13*(INDEX(AD$395:AD$406,$D1494)+INDEX(AD$382:AD$393,$D1494))</f>
        <v/>
      </c>
      <c r="AF1494" s="11">
        <f>CodePrefix&amp;$A1494&amp;IF($C1494="","","."&amp;$C1494&amp;"."&amp;$B1494)&amp;INDEX(VarEnd,MATCH($A1494,VarKey,0))&amp;AF$5</f>
        <v/>
      </c>
      <c r="AG1494" s="39">
        <f>AG1476*Settings!$C$13*(INDEX(AG$395:AG$406,$D1494)+INDEX(AG$382:AG$393,$D1494))</f>
        <v/>
      </c>
      <c r="AH1494" s="40">
        <f>AH1476*Settings!$C$13*(INDEX(AH$395:AH$406,$D1494)+INDEX(AH$382:AH$393,$D1494))</f>
        <v/>
      </c>
      <c r="AI1494" s="40">
        <f>AI1476*Settings!$C$13*(INDEX(AI$395:AI$406,$D1494)+INDEX(AI$382:AI$393,$D1494))</f>
        <v/>
      </c>
      <c r="AJ1494" s="40">
        <f>AJ1476*Settings!$C$13*(INDEX(AJ$395:AJ$406,$D1494)+INDEX(AJ$382:AJ$393,$D1494))</f>
        <v/>
      </c>
      <c r="AK1494" s="40">
        <f>AK1476*Settings!$C$13*(INDEX(AK$395:AK$406,$D1494)+INDEX(AK$382:AK$393,$D1494))</f>
        <v/>
      </c>
      <c r="AL1494" s="40">
        <f>AL1476*Settings!$C$13*(INDEX(AL$395:AL$406,$D1494)+INDEX(AL$382:AL$393,$D1494))</f>
        <v/>
      </c>
      <c r="AM1494" s="40">
        <f>AM1476*Settings!$C$13*(INDEX(AM$395:AM$406,$D1494)+INDEX(AM$382:AM$393,$D1494))</f>
        <v/>
      </c>
      <c r="AN1494" s="40">
        <f>AN1476*Settings!$C$13*(INDEX(AN$395:AN$406,$D1494)+INDEX(AN$382:AN$393,$D1494))</f>
        <v/>
      </c>
      <c r="AO1494" s="40">
        <f>AO1476*Settings!$C$13*(INDEX(AO$395:AO$406,$D1494)+INDEX(AO$382:AO$393,$D1494))</f>
        <v/>
      </c>
      <c r="AP1494" s="40">
        <f>AP1476*Settings!$C$13*(INDEX(AP$395:AP$406,$D1494)+INDEX(AP$382:AP$393,$D1494))</f>
        <v/>
      </c>
      <c r="AQ1494" s="40">
        <f>AQ1476*Settings!$C$13*(INDEX(AQ$395:AQ$406,$D1494)+INDEX(AQ$382:AQ$393,$D1494))</f>
        <v/>
      </c>
      <c r="AR1494" s="40">
        <f>AR1476*Settings!$C$13*(INDEX(AR$395:AR$406,$D1494)+INDEX(AR$382:AR$393,$D1494))</f>
        <v/>
      </c>
      <c r="AS1494" s="40">
        <f>AS1476*Settings!$C$13*(INDEX(AS$395:AS$406,$D1494)+INDEX(AS$382:AS$393,$D1494))</f>
        <v/>
      </c>
      <c r="AT1494" s="40">
        <f>AT1476*Settings!$C$13*(INDEX(AT$395:AT$406,$D1494)+INDEX(AT$382:AT$393,$D1494))</f>
        <v/>
      </c>
      <c r="AU1494" s="40">
        <f>AU1476*Settings!$C$13*(INDEX(AU$395:AU$406,$D1494)+INDEX(AU$382:AU$393,$D1494))</f>
        <v/>
      </c>
      <c r="AV1494" s="40">
        <f>AV1476*Settings!$C$13*(INDEX(AV$395:AV$406,$D1494)+INDEX(AV$382:AV$393,$D1494))</f>
        <v/>
      </c>
      <c r="AW1494" s="40">
        <f>AW1476*Settings!$C$13*(INDEX(AW$395:AW$406,$D1494)+INDEX(AW$382:AW$393,$D1494))</f>
        <v/>
      </c>
      <c r="AX1494" s="40">
        <f>AX1476*Settings!$C$13*(INDEX(AX$395:AX$406,$D1494)+INDEX(AX$382:AX$393,$D1494))</f>
        <v/>
      </c>
      <c r="AY1494" s="40">
        <f>AY1476*Settings!$C$13*(INDEX(AY$395:AY$406,$D1494)+INDEX(AY$382:AY$393,$D1494))</f>
        <v/>
      </c>
    </row>
    <row r="1495" hidden="1" outlineLevel="2">
      <c r="A1495" s="14" t="inlineStr">
        <is>
          <t>rtx</t>
        </is>
      </c>
      <c r="B1495" s="14" t="inlineStr">
        <is>
          <t>lpg</t>
        </is>
      </c>
      <c r="C1495" s="14" t="inlineStr">
        <is>
          <t>foo</t>
        </is>
      </c>
      <c r="D1495" s="36">
        <f>INDEX(Inputs!$U$5:$U$132,MATCH($B1495&amp;"|"&amp;$C1495,Inputs!$A$5:$A$132,0))</f>
        <v/>
      </c>
      <c r="E1495" s="35" t="n"/>
      <c r="F1495" s="35" t="n"/>
      <c r="G1495" s="35" t="n"/>
      <c r="H1495" s="14">
        <f>INDEX(VarLab,MATCH($A1495,VarKey,0))&amp;INDEX(MemLab,MATCH($C1495&amp;"|"&amp;$B1495,MemKey,0))</f>
        <v/>
      </c>
      <c r="I1495" s="14">
        <f>INDEX(VarUnit,MATCH($A1495,VarKey,0))</f>
        <v/>
      </c>
      <c r="J1495" s="14">
        <f>INDEX(VarSrc,MATCH($A1495,VarKey,0))</f>
        <v/>
      </c>
      <c r="K1495" s="11">
        <f>CodePrefix&amp;$A1495&amp;IF($C1495="","","."&amp;$C1495&amp;"."&amp;$B1495)&amp;INDEX(VarEnd,MATCH($A1495,VarKey,0))&amp;K$5</f>
        <v/>
      </c>
      <c r="L1495" s="39">
        <f>L1477*Settings!$C$13*(INDEX(L$395:L$406,$D1495)+INDEX(L$382:L$393,$D1495))</f>
        <v/>
      </c>
      <c r="M1495" s="40">
        <f>M1477*Settings!$C$13*(INDEX(M$395:M$406,$D1495)+INDEX(M$382:M$393,$D1495))</f>
        <v/>
      </c>
      <c r="N1495" s="40">
        <f>N1477*Settings!$C$13*(INDEX(N$395:N$406,$D1495)+INDEX(N$382:N$393,$D1495))</f>
        <v/>
      </c>
      <c r="O1495" s="40">
        <f>O1477*Settings!$C$13*(INDEX(O$395:O$406,$D1495)+INDEX(O$382:O$393,$D1495))</f>
        <v/>
      </c>
      <c r="P1495" s="40">
        <f>P1477*Settings!$C$13*(INDEX(P$395:P$406,$D1495)+INDEX(P$382:P$393,$D1495))</f>
        <v/>
      </c>
      <c r="Q1495" s="40">
        <f>Q1477*Settings!$C$13*(INDEX(Q$395:Q$406,$D1495)+INDEX(Q$382:Q$393,$D1495))</f>
        <v/>
      </c>
      <c r="R1495" s="40">
        <f>R1477*Settings!$C$13*(INDEX(R$395:R$406,$D1495)+INDEX(R$382:R$393,$D1495))</f>
        <v/>
      </c>
      <c r="S1495" s="40">
        <f>S1477*Settings!$C$13*(INDEX(S$395:S$406,$D1495)+INDEX(S$382:S$393,$D1495))</f>
        <v/>
      </c>
      <c r="T1495" s="40">
        <f>T1477*Settings!$C$13*(INDEX(T$395:T$406,$D1495)+INDEX(T$382:T$393,$D1495))</f>
        <v/>
      </c>
      <c r="U1495" s="40">
        <f>U1477*Settings!$C$13*(INDEX(U$395:U$406,$D1495)+INDEX(U$382:U$393,$D1495))</f>
        <v/>
      </c>
      <c r="V1495" s="40">
        <f>V1477*Settings!$C$13*(INDEX(V$395:V$406,$D1495)+INDEX(V$382:V$393,$D1495))</f>
        <v/>
      </c>
      <c r="W1495" s="40">
        <f>W1477*Settings!$C$13*(INDEX(W$395:W$406,$D1495)+INDEX(W$382:W$393,$D1495))</f>
        <v/>
      </c>
      <c r="X1495" s="40">
        <f>X1477*Settings!$C$13*(INDEX(X$395:X$406,$D1495)+INDEX(X$382:X$393,$D1495))</f>
        <v/>
      </c>
      <c r="Y1495" s="40">
        <f>Y1477*Settings!$C$13*(INDEX(Y$395:Y$406,$D1495)+INDEX(Y$382:Y$393,$D1495))</f>
        <v/>
      </c>
      <c r="Z1495" s="40">
        <f>Z1477*Settings!$C$13*(INDEX(Z$395:Z$406,$D1495)+INDEX(Z$382:Z$393,$D1495))</f>
        <v/>
      </c>
      <c r="AA1495" s="40">
        <f>AA1477*Settings!$C$13*(INDEX(AA$395:AA$406,$D1495)+INDEX(AA$382:AA$393,$D1495))</f>
        <v/>
      </c>
      <c r="AB1495" s="40">
        <f>AB1477*Settings!$C$13*(INDEX(AB$395:AB$406,$D1495)+INDEX(AB$382:AB$393,$D1495))</f>
        <v/>
      </c>
      <c r="AC1495" s="40">
        <f>AC1477*Settings!$C$13*(INDEX(AC$395:AC$406,$D1495)+INDEX(AC$382:AC$393,$D1495))</f>
        <v/>
      </c>
      <c r="AD1495" s="40">
        <f>AD1477*Settings!$C$13*(INDEX(AD$395:AD$406,$D1495)+INDEX(AD$382:AD$393,$D1495))</f>
        <v/>
      </c>
      <c r="AF1495" s="11">
        <f>CodePrefix&amp;$A1495&amp;IF($C1495="","","."&amp;$C1495&amp;"."&amp;$B1495)&amp;INDEX(VarEnd,MATCH($A1495,VarKey,0))&amp;AF$5</f>
        <v/>
      </c>
      <c r="AG1495" s="39">
        <f>AG1477*Settings!$C$13*(INDEX(AG$395:AG$406,$D1495)+INDEX(AG$382:AG$393,$D1495))</f>
        <v/>
      </c>
      <c r="AH1495" s="40">
        <f>AH1477*Settings!$C$13*(INDEX(AH$395:AH$406,$D1495)+INDEX(AH$382:AH$393,$D1495))</f>
        <v/>
      </c>
      <c r="AI1495" s="40">
        <f>AI1477*Settings!$C$13*(INDEX(AI$395:AI$406,$D1495)+INDEX(AI$382:AI$393,$D1495))</f>
        <v/>
      </c>
      <c r="AJ1495" s="40">
        <f>AJ1477*Settings!$C$13*(INDEX(AJ$395:AJ$406,$D1495)+INDEX(AJ$382:AJ$393,$D1495))</f>
        <v/>
      </c>
      <c r="AK1495" s="40">
        <f>AK1477*Settings!$C$13*(INDEX(AK$395:AK$406,$D1495)+INDEX(AK$382:AK$393,$D1495))</f>
        <v/>
      </c>
      <c r="AL1495" s="40">
        <f>AL1477*Settings!$C$13*(INDEX(AL$395:AL$406,$D1495)+INDEX(AL$382:AL$393,$D1495))</f>
        <v/>
      </c>
      <c r="AM1495" s="40">
        <f>AM1477*Settings!$C$13*(INDEX(AM$395:AM$406,$D1495)+INDEX(AM$382:AM$393,$D1495))</f>
        <v/>
      </c>
      <c r="AN1495" s="40">
        <f>AN1477*Settings!$C$13*(INDEX(AN$395:AN$406,$D1495)+INDEX(AN$382:AN$393,$D1495))</f>
        <v/>
      </c>
      <c r="AO1495" s="40">
        <f>AO1477*Settings!$C$13*(INDEX(AO$395:AO$406,$D1495)+INDEX(AO$382:AO$393,$D1495))</f>
        <v/>
      </c>
      <c r="AP1495" s="40">
        <f>AP1477*Settings!$C$13*(INDEX(AP$395:AP$406,$D1495)+INDEX(AP$382:AP$393,$D1495))</f>
        <v/>
      </c>
      <c r="AQ1495" s="40">
        <f>AQ1477*Settings!$C$13*(INDEX(AQ$395:AQ$406,$D1495)+INDEX(AQ$382:AQ$393,$D1495))</f>
        <v/>
      </c>
      <c r="AR1495" s="40">
        <f>AR1477*Settings!$C$13*(INDEX(AR$395:AR$406,$D1495)+INDEX(AR$382:AR$393,$D1495))</f>
        <v/>
      </c>
      <c r="AS1495" s="40">
        <f>AS1477*Settings!$C$13*(INDEX(AS$395:AS$406,$D1495)+INDEX(AS$382:AS$393,$D1495))</f>
        <v/>
      </c>
      <c r="AT1495" s="40">
        <f>AT1477*Settings!$C$13*(INDEX(AT$395:AT$406,$D1495)+INDEX(AT$382:AT$393,$D1495))</f>
        <v/>
      </c>
      <c r="AU1495" s="40">
        <f>AU1477*Settings!$C$13*(INDEX(AU$395:AU$406,$D1495)+INDEX(AU$382:AU$393,$D1495))</f>
        <v/>
      </c>
      <c r="AV1495" s="40">
        <f>AV1477*Settings!$C$13*(INDEX(AV$395:AV$406,$D1495)+INDEX(AV$382:AV$393,$D1495))</f>
        <v/>
      </c>
      <c r="AW1495" s="40">
        <f>AW1477*Settings!$C$13*(INDEX(AW$395:AW$406,$D1495)+INDEX(AW$382:AW$393,$D1495))</f>
        <v/>
      </c>
      <c r="AX1495" s="40">
        <f>AX1477*Settings!$C$13*(INDEX(AX$395:AX$406,$D1495)+INDEX(AX$382:AX$393,$D1495))</f>
        <v/>
      </c>
      <c r="AY1495" s="40">
        <f>AY1477*Settings!$C$13*(INDEX(AY$395:AY$406,$D1495)+INDEX(AY$382:AY$393,$D1495))</f>
        <v/>
      </c>
    </row>
    <row r="1496" hidden="1" outlineLevel="2">
      <c r="A1496" s="14" t="inlineStr">
        <is>
          <t>rtx</t>
        </is>
      </c>
      <c r="B1496" s="14" t="inlineStr">
        <is>
          <t>ker</t>
        </is>
      </c>
      <c r="C1496" s="14" t="inlineStr">
        <is>
          <t>foo</t>
        </is>
      </c>
      <c r="D1496" s="36">
        <f>INDEX(Inputs!$U$5:$U$132,MATCH($B1496&amp;"|"&amp;$C1496,Inputs!$A$5:$A$132,0))</f>
        <v/>
      </c>
      <c r="E1496" s="35" t="n"/>
      <c r="F1496" s="35" t="n"/>
      <c r="G1496" s="35" t="n"/>
      <c r="H1496" s="14">
        <f>INDEX(VarLab,MATCH($A1496,VarKey,0))&amp;INDEX(MemLab,MATCH($C1496&amp;"|"&amp;$B1496,MemKey,0))</f>
        <v/>
      </c>
      <c r="I1496" s="14">
        <f>INDEX(VarUnit,MATCH($A1496,VarKey,0))</f>
        <v/>
      </c>
      <c r="J1496" s="14">
        <f>INDEX(VarSrc,MATCH($A1496,VarKey,0))</f>
        <v/>
      </c>
      <c r="K1496" s="11">
        <f>CodePrefix&amp;$A1496&amp;IF($C1496="","","."&amp;$C1496&amp;"."&amp;$B1496)&amp;INDEX(VarEnd,MATCH($A1496,VarKey,0))&amp;K$5</f>
        <v/>
      </c>
      <c r="L1496" s="39">
        <f>L1478*Settings!$C$13*(INDEX(L$395:L$406,$D1496)+INDEX(L$382:L$393,$D1496))</f>
        <v/>
      </c>
      <c r="M1496" s="40">
        <f>M1478*Settings!$C$13*(INDEX(M$395:M$406,$D1496)+INDEX(M$382:M$393,$D1496))</f>
        <v/>
      </c>
      <c r="N1496" s="40">
        <f>N1478*Settings!$C$13*(INDEX(N$395:N$406,$D1496)+INDEX(N$382:N$393,$D1496))</f>
        <v/>
      </c>
      <c r="O1496" s="40">
        <f>O1478*Settings!$C$13*(INDEX(O$395:O$406,$D1496)+INDEX(O$382:O$393,$D1496))</f>
        <v/>
      </c>
      <c r="P1496" s="40">
        <f>P1478*Settings!$C$13*(INDEX(P$395:P$406,$D1496)+INDEX(P$382:P$393,$D1496))</f>
        <v/>
      </c>
      <c r="Q1496" s="40">
        <f>Q1478*Settings!$C$13*(INDEX(Q$395:Q$406,$D1496)+INDEX(Q$382:Q$393,$D1496))</f>
        <v/>
      </c>
      <c r="R1496" s="40">
        <f>R1478*Settings!$C$13*(INDEX(R$395:R$406,$D1496)+INDEX(R$382:R$393,$D1496))</f>
        <v/>
      </c>
      <c r="S1496" s="40">
        <f>S1478*Settings!$C$13*(INDEX(S$395:S$406,$D1496)+INDEX(S$382:S$393,$D1496))</f>
        <v/>
      </c>
      <c r="T1496" s="40">
        <f>T1478*Settings!$C$13*(INDEX(T$395:T$406,$D1496)+INDEX(T$382:T$393,$D1496))</f>
        <v/>
      </c>
      <c r="U1496" s="40">
        <f>U1478*Settings!$C$13*(INDEX(U$395:U$406,$D1496)+INDEX(U$382:U$393,$D1496))</f>
        <v/>
      </c>
      <c r="V1496" s="40">
        <f>V1478*Settings!$C$13*(INDEX(V$395:V$406,$D1496)+INDEX(V$382:V$393,$D1496))</f>
        <v/>
      </c>
      <c r="W1496" s="40">
        <f>W1478*Settings!$C$13*(INDEX(W$395:W$406,$D1496)+INDEX(W$382:W$393,$D1496))</f>
        <v/>
      </c>
      <c r="X1496" s="40">
        <f>X1478*Settings!$C$13*(INDEX(X$395:X$406,$D1496)+INDEX(X$382:X$393,$D1496))</f>
        <v/>
      </c>
      <c r="Y1496" s="40">
        <f>Y1478*Settings!$C$13*(INDEX(Y$395:Y$406,$D1496)+INDEX(Y$382:Y$393,$D1496))</f>
        <v/>
      </c>
      <c r="Z1496" s="40">
        <f>Z1478*Settings!$C$13*(INDEX(Z$395:Z$406,$D1496)+INDEX(Z$382:Z$393,$D1496))</f>
        <v/>
      </c>
      <c r="AA1496" s="40">
        <f>AA1478*Settings!$C$13*(INDEX(AA$395:AA$406,$D1496)+INDEX(AA$382:AA$393,$D1496))</f>
        <v/>
      </c>
      <c r="AB1496" s="40">
        <f>AB1478*Settings!$C$13*(INDEX(AB$395:AB$406,$D1496)+INDEX(AB$382:AB$393,$D1496))</f>
        <v/>
      </c>
      <c r="AC1496" s="40">
        <f>AC1478*Settings!$C$13*(INDEX(AC$395:AC$406,$D1496)+INDEX(AC$382:AC$393,$D1496))</f>
        <v/>
      </c>
      <c r="AD1496" s="40">
        <f>AD1478*Settings!$C$13*(INDEX(AD$395:AD$406,$D1496)+INDEX(AD$382:AD$393,$D1496))</f>
        <v/>
      </c>
      <c r="AF1496" s="11">
        <f>CodePrefix&amp;$A1496&amp;IF($C1496="","","."&amp;$C1496&amp;"."&amp;$B1496)&amp;INDEX(VarEnd,MATCH($A1496,VarKey,0))&amp;AF$5</f>
        <v/>
      </c>
      <c r="AG1496" s="39">
        <f>AG1478*Settings!$C$13*(INDEX(AG$395:AG$406,$D1496)+INDEX(AG$382:AG$393,$D1496))</f>
        <v/>
      </c>
      <c r="AH1496" s="40">
        <f>AH1478*Settings!$C$13*(INDEX(AH$395:AH$406,$D1496)+INDEX(AH$382:AH$393,$D1496))</f>
        <v/>
      </c>
      <c r="AI1496" s="40">
        <f>AI1478*Settings!$C$13*(INDEX(AI$395:AI$406,$D1496)+INDEX(AI$382:AI$393,$D1496))</f>
        <v/>
      </c>
      <c r="AJ1496" s="40">
        <f>AJ1478*Settings!$C$13*(INDEX(AJ$395:AJ$406,$D1496)+INDEX(AJ$382:AJ$393,$D1496))</f>
        <v/>
      </c>
      <c r="AK1496" s="40">
        <f>AK1478*Settings!$C$13*(INDEX(AK$395:AK$406,$D1496)+INDEX(AK$382:AK$393,$D1496))</f>
        <v/>
      </c>
      <c r="AL1496" s="40">
        <f>AL1478*Settings!$C$13*(INDEX(AL$395:AL$406,$D1496)+INDEX(AL$382:AL$393,$D1496))</f>
        <v/>
      </c>
      <c r="AM1496" s="40">
        <f>AM1478*Settings!$C$13*(INDEX(AM$395:AM$406,$D1496)+INDEX(AM$382:AM$393,$D1496))</f>
        <v/>
      </c>
      <c r="AN1496" s="40">
        <f>AN1478*Settings!$C$13*(INDEX(AN$395:AN$406,$D1496)+INDEX(AN$382:AN$393,$D1496))</f>
        <v/>
      </c>
      <c r="AO1496" s="40">
        <f>AO1478*Settings!$C$13*(INDEX(AO$395:AO$406,$D1496)+INDEX(AO$382:AO$393,$D1496))</f>
        <v/>
      </c>
      <c r="AP1496" s="40">
        <f>AP1478*Settings!$C$13*(INDEX(AP$395:AP$406,$D1496)+INDEX(AP$382:AP$393,$D1496))</f>
        <v/>
      </c>
      <c r="AQ1496" s="40">
        <f>AQ1478*Settings!$C$13*(INDEX(AQ$395:AQ$406,$D1496)+INDEX(AQ$382:AQ$393,$D1496))</f>
        <v/>
      </c>
      <c r="AR1496" s="40">
        <f>AR1478*Settings!$C$13*(INDEX(AR$395:AR$406,$D1496)+INDEX(AR$382:AR$393,$D1496))</f>
        <v/>
      </c>
      <c r="AS1496" s="40">
        <f>AS1478*Settings!$C$13*(INDEX(AS$395:AS$406,$D1496)+INDEX(AS$382:AS$393,$D1496))</f>
        <v/>
      </c>
      <c r="AT1496" s="40">
        <f>AT1478*Settings!$C$13*(INDEX(AT$395:AT$406,$D1496)+INDEX(AT$382:AT$393,$D1496))</f>
        <v/>
      </c>
      <c r="AU1496" s="40">
        <f>AU1478*Settings!$C$13*(INDEX(AU$395:AU$406,$D1496)+INDEX(AU$382:AU$393,$D1496))</f>
        <v/>
      </c>
      <c r="AV1496" s="40">
        <f>AV1478*Settings!$C$13*(INDEX(AV$395:AV$406,$D1496)+INDEX(AV$382:AV$393,$D1496))</f>
        <v/>
      </c>
      <c r="AW1496" s="40">
        <f>AW1478*Settings!$C$13*(INDEX(AW$395:AW$406,$D1496)+INDEX(AW$382:AW$393,$D1496))</f>
        <v/>
      </c>
      <c r="AX1496" s="40">
        <f>AX1478*Settings!$C$13*(INDEX(AX$395:AX$406,$D1496)+INDEX(AX$382:AX$393,$D1496))</f>
        <v/>
      </c>
      <c r="AY1496" s="40">
        <f>AY1478*Settings!$C$13*(INDEX(AY$395:AY$406,$D1496)+INDEX(AY$382:AY$393,$D1496))</f>
        <v/>
      </c>
    </row>
    <row r="1497" hidden="1" outlineLevel="2">
      <c r="A1497" s="14" t="inlineStr">
        <is>
          <t>rtx</t>
        </is>
      </c>
      <c r="B1497" s="14" t="inlineStr">
        <is>
          <t>oop</t>
        </is>
      </c>
      <c r="C1497" s="14" t="inlineStr">
        <is>
          <t>foo</t>
        </is>
      </c>
      <c r="D1497" s="36">
        <f>INDEX(Inputs!$U$5:$U$132,MATCH($B1497&amp;"|"&amp;$C1497,Inputs!$A$5:$A$132,0))</f>
        <v/>
      </c>
      <c r="E1497" s="35" t="n"/>
      <c r="F1497" s="35" t="n"/>
      <c r="G1497" s="35" t="n"/>
      <c r="H1497" s="14">
        <f>INDEX(VarLab,MATCH($A1497,VarKey,0))&amp;INDEX(MemLab,MATCH($C1497&amp;"|"&amp;$B1497,MemKey,0))</f>
        <v/>
      </c>
      <c r="I1497" s="14">
        <f>INDEX(VarUnit,MATCH($A1497,VarKey,0))</f>
        <v/>
      </c>
      <c r="J1497" s="14">
        <f>INDEX(VarSrc,MATCH($A1497,VarKey,0))</f>
        <v/>
      </c>
      <c r="K1497" s="11">
        <f>CodePrefix&amp;$A1497&amp;IF($C1497="","","."&amp;$C1497&amp;"."&amp;$B1497)&amp;INDEX(VarEnd,MATCH($A1497,VarKey,0))&amp;K$5</f>
        <v/>
      </c>
      <c r="L1497" s="39">
        <f>L1479*Settings!$C$13*(INDEX(L$395:L$406,$D1497)+INDEX(L$382:L$393,$D1497))</f>
        <v/>
      </c>
      <c r="M1497" s="40">
        <f>M1479*Settings!$C$13*(INDEX(M$395:M$406,$D1497)+INDEX(M$382:M$393,$D1497))</f>
        <v/>
      </c>
      <c r="N1497" s="40">
        <f>N1479*Settings!$C$13*(INDEX(N$395:N$406,$D1497)+INDEX(N$382:N$393,$D1497))</f>
        <v/>
      </c>
      <c r="O1497" s="40">
        <f>O1479*Settings!$C$13*(INDEX(O$395:O$406,$D1497)+INDEX(O$382:O$393,$D1497))</f>
        <v/>
      </c>
      <c r="P1497" s="40">
        <f>P1479*Settings!$C$13*(INDEX(P$395:P$406,$D1497)+INDEX(P$382:P$393,$D1497))</f>
        <v/>
      </c>
      <c r="Q1497" s="40">
        <f>Q1479*Settings!$C$13*(INDEX(Q$395:Q$406,$D1497)+INDEX(Q$382:Q$393,$D1497))</f>
        <v/>
      </c>
      <c r="R1497" s="40">
        <f>R1479*Settings!$C$13*(INDEX(R$395:R$406,$D1497)+INDEX(R$382:R$393,$D1497))</f>
        <v/>
      </c>
      <c r="S1497" s="40">
        <f>S1479*Settings!$C$13*(INDEX(S$395:S$406,$D1497)+INDEX(S$382:S$393,$D1497))</f>
        <v/>
      </c>
      <c r="T1497" s="40">
        <f>T1479*Settings!$C$13*(INDEX(T$395:T$406,$D1497)+INDEX(T$382:T$393,$D1497))</f>
        <v/>
      </c>
      <c r="U1497" s="40">
        <f>U1479*Settings!$C$13*(INDEX(U$395:U$406,$D1497)+INDEX(U$382:U$393,$D1497))</f>
        <v/>
      </c>
      <c r="V1497" s="40">
        <f>V1479*Settings!$C$13*(INDEX(V$395:V$406,$D1497)+INDEX(V$382:V$393,$D1497))</f>
        <v/>
      </c>
      <c r="W1497" s="40">
        <f>W1479*Settings!$C$13*(INDEX(W$395:W$406,$D1497)+INDEX(W$382:W$393,$D1497))</f>
        <v/>
      </c>
      <c r="X1497" s="40">
        <f>X1479*Settings!$C$13*(INDEX(X$395:X$406,$D1497)+INDEX(X$382:X$393,$D1497))</f>
        <v/>
      </c>
      <c r="Y1497" s="40">
        <f>Y1479*Settings!$C$13*(INDEX(Y$395:Y$406,$D1497)+INDEX(Y$382:Y$393,$D1497))</f>
        <v/>
      </c>
      <c r="Z1497" s="40">
        <f>Z1479*Settings!$C$13*(INDEX(Z$395:Z$406,$D1497)+INDEX(Z$382:Z$393,$D1497))</f>
        <v/>
      </c>
      <c r="AA1497" s="40">
        <f>AA1479*Settings!$C$13*(INDEX(AA$395:AA$406,$D1497)+INDEX(AA$382:AA$393,$D1497))</f>
        <v/>
      </c>
      <c r="AB1497" s="40">
        <f>AB1479*Settings!$C$13*(INDEX(AB$395:AB$406,$D1497)+INDEX(AB$382:AB$393,$D1497))</f>
        <v/>
      </c>
      <c r="AC1497" s="40">
        <f>AC1479*Settings!$C$13*(INDEX(AC$395:AC$406,$D1497)+INDEX(AC$382:AC$393,$D1497))</f>
        <v/>
      </c>
      <c r="AD1497" s="40">
        <f>AD1479*Settings!$C$13*(INDEX(AD$395:AD$406,$D1497)+INDEX(AD$382:AD$393,$D1497))</f>
        <v/>
      </c>
      <c r="AF1497" s="11">
        <f>CodePrefix&amp;$A1497&amp;IF($C1497="","","."&amp;$C1497&amp;"."&amp;$B1497)&amp;INDEX(VarEnd,MATCH($A1497,VarKey,0))&amp;AF$5</f>
        <v/>
      </c>
      <c r="AG1497" s="39">
        <f>AG1479*Settings!$C$13*(INDEX(AG$395:AG$406,$D1497)+INDEX(AG$382:AG$393,$D1497))</f>
        <v/>
      </c>
      <c r="AH1497" s="40">
        <f>AH1479*Settings!$C$13*(INDEX(AH$395:AH$406,$D1497)+INDEX(AH$382:AH$393,$D1497))</f>
        <v/>
      </c>
      <c r="AI1497" s="40">
        <f>AI1479*Settings!$C$13*(INDEX(AI$395:AI$406,$D1497)+INDEX(AI$382:AI$393,$D1497))</f>
        <v/>
      </c>
      <c r="AJ1497" s="40">
        <f>AJ1479*Settings!$C$13*(INDEX(AJ$395:AJ$406,$D1497)+INDEX(AJ$382:AJ$393,$D1497))</f>
        <v/>
      </c>
      <c r="AK1497" s="40">
        <f>AK1479*Settings!$C$13*(INDEX(AK$395:AK$406,$D1497)+INDEX(AK$382:AK$393,$D1497))</f>
        <v/>
      </c>
      <c r="AL1497" s="40">
        <f>AL1479*Settings!$C$13*(INDEX(AL$395:AL$406,$D1497)+INDEX(AL$382:AL$393,$D1497))</f>
        <v/>
      </c>
      <c r="AM1497" s="40">
        <f>AM1479*Settings!$C$13*(INDEX(AM$395:AM$406,$D1497)+INDEX(AM$382:AM$393,$D1497))</f>
        <v/>
      </c>
      <c r="AN1497" s="40">
        <f>AN1479*Settings!$C$13*(INDEX(AN$395:AN$406,$D1497)+INDEX(AN$382:AN$393,$D1497))</f>
        <v/>
      </c>
      <c r="AO1497" s="40">
        <f>AO1479*Settings!$C$13*(INDEX(AO$395:AO$406,$D1497)+INDEX(AO$382:AO$393,$D1497))</f>
        <v/>
      </c>
      <c r="AP1497" s="40">
        <f>AP1479*Settings!$C$13*(INDEX(AP$395:AP$406,$D1497)+INDEX(AP$382:AP$393,$D1497))</f>
        <v/>
      </c>
      <c r="AQ1497" s="40">
        <f>AQ1479*Settings!$C$13*(INDEX(AQ$395:AQ$406,$D1497)+INDEX(AQ$382:AQ$393,$D1497))</f>
        <v/>
      </c>
      <c r="AR1497" s="40">
        <f>AR1479*Settings!$C$13*(INDEX(AR$395:AR$406,$D1497)+INDEX(AR$382:AR$393,$D1497))</f>
        <v/>
      </c>
      <c r="AS1497" s="40">
        <f>AS1479*Settings!$C$13*(INDEX(AS$395:AS$406,$D1497)+INDEX(AS$382:AS$393,$D1497))</f>
        <v/>
      </c>
      <c r="AT1497" s="40">
        <f>AT1479*Settings!$C$13*(INDEX(AT$395:AT$406,$D1497)+INDEX(AT$382:AT$393,$D1497))</f>
        <v/>
      </c>
      <c r="AU1497" s="40">
        <f>AU1479*Settings!$C$13*(INDEX(AU$395:AU$406,$D1497)+INDEX(AU$382:AU$393,$D1497))</f>
        <v/>
      </c>
      <c r="AV1497" s="40">
        <f>AV1479*Settings!$C$13*(INDEX(AV$395:AV$406,$D1497)+INDEX(AV$382:AV$393,$D1497))</f>
        <v/>
      </c>
      <c r="AW1497" s="40">
        <f>AW1479*Settings!$C$13*(INDEX(AW$395:AW$406,$D1497)+INDEX(AW$382:AW$393,$D1497))</f>
        <v/>
      </c>
      <c r="AX1497" s="40">
        <f>AX1479*Settings!$C$13*(INDEX(AX$395:AX$406,$D1497)+INDEX(AX$382:AX$393,$D1497))</f>
        <v/>
      </c>
      <c r="AY1497" s="40">
        <f>AY1479*Settings!$C$13*(INDEX(AY$395:AY$406,$D1497)+INDEX(AY$382:AY$393,$D1497))</f>
        <v/>
      </c>
    </row>
    <row r="1498" hidden="1" outlineLevel="2">
      <c r="A1498" s="14" t="inlineStr">
        <is>
          <t>rtx</t>
        </is>
      </c>
      <c r="B1498" s="14" t="inlineStr">
        <is>
          <t>bio</t>
        </is>
      </c>
      <c r="C1498" s="14" t="inlineStr">
        <is>
          <t>foo</t>
        </is>
      </c>
      <c r="D1498" s="36">
        <f>INDEX(Inputs!$U$5:$U$132,MATCH($B1498&amp;"|"&amp;$C1498,Inputs!$A$5:$A$132,0))</f>
        <v/>
      </c>
      <c r="E1498" s="35" t="n"/>
      <c r="F1498" s="35" t="n"/>
      <c r="G1498" s="35" t="n"/>
      <c r="H1498" s="14">
        <f>INDEX(VarLab,MATCH($A1498,VarKey,0))&amp;INDEX(MemLab,MATCH($C1498&amp;"|"&amp;$B1498,MemKey,0))</f>
        <v/>
      </c>
      <c r="I1498" s="14">
        <f>INDEX(VarUnit,MATCH($A1498,VarKey,0))</f>
        <v/>
      </c>
      <c r="J1498" s="14">
        <f>INDEX(VarSrc,MATCH($A1498,VarKey,0))</f>
        <v/>
      </c>
      <c r="K1498" s="11">
        <f>CodePrefix&amp;$A1498&amp;IF($C1498="","","."&amp;$C1498&amp;"."&amp;$B1498)&amp;INDEX(VarEnd,MATCH($A1498,VarKey,0))&amp;K$5</f>
        <v/>
      </c>
      <c r="L1498" s="39">
        <f>L1480*Settings!$C$13*(INDEX(L$395:L$406,$D1498)+INDEX(L$382:L$393,$D1498))</f>
        <v/>
      </c>
      <c r="M1498" s="40">
        <f>M1480*Settings!$C$13*(INDEX(M$395:M$406,$D1498)+INDEX(M$382:M$393,$D1498))</f>
        <v/>
      </c>
      <c r="N1498" s="40">
        <f>N1480*Settings!$C$13*(INDEX(N$395:N$406,$D1498)+INDEX(N$382:N$393,$D1498))</f>
        <v/>
      </c>
      <c r="O1498" s="40">
        <f>O1480*Settings!$C$13*(INDEX(O$395:O$406,$D1498)+INDEX(O$382:O$393,$D1498))</f>
        <v/>
      </c>
      <c r="P1498" s="40">
        <f>P1480*Settings!$C$13*(INDEX(P$395:P$406,$D1498)+INDEX(P$382:P$393,$D1498))</f>
        <v/>
      </c>
      <c r="Q1498" s="40">
        <f>Q1480*Settings!$C$13*(INDEX(Q$395:Q$406,$D1498)+INDEX(Q$382:Q$393,$D1498))</f>
        <v/>
      </c>
      <c r="R1498" s="40">
        <f>R1480*Settings!$C$13*(INDEX(R$395:R$406,$D1498)+INDEX(R$382:R$393,$D1498))</f>
        <v/>
      </c>
      <c r="S1498" s="40">
        <f>S1480*Settings!$C$13*(INDEX(S$395:S$406,$D1498)+INDEX(S$382:S$393,$D1498))</f>
        <v/>
      </c>
      <c r="T1498" s="40">
        <f>T1480*Settings!$C$13*(INDEX(T$395:T$406,$D1498)+INDEX(T$382:T$393,$D1498))</f>
        <v/>
      </c>
      <c r="U1498" s="40">
        <f>U1480*Settings!$C$13*(INDEX(U$395:U$406,$D1498)+INDEX(U$382:U$393,$D1498))</f>
        <v/>
      </c>
      <c r="V1498" s="40">
        <f>V1480*Settings!$C$13*(INDEX(V$395:V$406,$D1498)+INDEX(V$382:V$393,$D1498))</f>
        <v/>
      </c>
      <c r="W1498" s="40">
        <f>W1480*Settings!$C$13*(INDEX(W$395:W$406,$D1498)+INDEX(W$382:W$393,$D1498))</f>
        <v/>
      </c>
      <c r="X1498" s="40">
        <f>X1480*Settings!$C$13*(INDEX(X$395:X$406,$D1498)+INDEX(X$382:X$393,$D1498))</f>
        <v/>
      </c>
      <c r="Y1498" s="40">
        <f>Y1480*Settings!$C$13*(INDEX(Y$395:Y$406,$D1498)+INDEX(Y$382:Y$393,$D1498))</f>
        <v/>
      </c>
      <c r="Z1498" s="40">
        <f>Z1480*Settings!$C$13*(INDEX(Z$395:Z$406,$D1498)+INDEX(Z$382:Z$393,$D1498))</f>
        <v/>
      </c>
      <c r="AA1498" s="40">
        <f>AA1480*Settings!$C$13*(INDEX(AA$395:AA$406,$D1498)+INDEX(AA$382:AA$393,$D1498))</f>
        <v/>
      </c>
      <c r="AB1498" s="40">
        <f>AB1480*Settings!$C$13*(INDEX(AB$395:AB$406,$D1498)+INDEX(AB$382:AB$393,$D1498))</f>
        <v/>
      </c>
      <c r="AC1498" s="40">
        <f>AC1480*Settings!$C$13*(INDEX(AC$395:AC$406,$D1498)+INDEX(AC$382:AC$393,$D1498))</f>
        <v/>
      </c>
      <c r="AD1498" s="40">
        <f>AD1480*Settings!$C$13*(INDEX(AD$395:AD$406,$D1498)+INDEX(AD$382:AD$393,$D1498))</f>
        <v/>
      </c>
      <c r="AF1498" s="11">
        <f>CodePrefix&amp;$A1498&amp;IF($C1498="","","."&amp;$C1498&amp;"."&amp;$B1498)&amp;INDEX(VarEnd,MATCH($A1498,VarKey,0))&amp;AF$5</f>
        <v/>
      </c>
      <c r="AG1498" s="39">
        <f>AG1480*Settings!$C$13*(INDEX(AG$395:AG$406,$D1498)+INDEX(AG$382:AG$393,$D1498))</f>
        <v/>
      </c>
      <c r="AH1498" s="40">
        <f>AH1480*Settings!$C$13*(INDEX(AH$395:AH$406,$D1498)+INDEX(AH$382:AH$393,$D1498))</f>
        <v/>
      </c>
      <c r="AI1498" s="40">
        <f>AI1480*Settings!$C$13*(INDEX(AI$395:AI$406,$D1498)+INDEX(AI$382:AI$393,$D1498))</f>
        <v/>
      </c>
      <c r="AJ1498" s="40">
        <f>AJ1480*Settings!$C$13*(INDEX(AJ$395:AJ$406,$D1498)+INDEX(AJ$382:AJ$393,$D1498))</f>
        <v/>
      </c>
      <c r="AK1498" s="40">
        <f>AK1480*Settings!$C$13*(INDEX(AK$395:AK$406,$D1498)+INDEX(AK$382:AK$393,$D1498))</f>
        <v/>
      </c>
      <c r="AL1498" s="40">
        <f>AL1480*Settings!$C$13*(INDEX(AL$395:AL$406,$D1498)+INDEX(AL$382:AL$393,$D1498))</f>
        <v/>
      </c>
      <c r="AM1498" s="40">
        <f>AM1480*Settings!$C$13*(INDEX(AM$395:AM$406,$D1498)+INDEX(AM$382:AM$393,$D1498))</f>
        <v/>
      </c>
      <c r="AN1498" s="40">
        <f>AN1480*Settings!$C$13*(INDEX(AN$395:AN$406,$D1498)+INDEX(AN$382:AN$393,$D1498))</f>
        <v/>
      </c>
      <c r="AO1498" s="40">
        <f>AO1480*Settings!$C$13*(INDEX(AO$395:AO$406,$D1498)+INDEX(AO$382:AO$393,$D1498))</f>
        <v/>
      </c>
      <c r="AP1498" s="40">
        <f>AP1480*Settings!$C$13*(INDEX(AP$395:AP$406,$D1498)+INDEX(AP$382:AP$393,$D1498))</f>
        <v/>
      </c>
      <c r="AQ1498" s="40">
        <f>AQ1480*Settings!$C$13*(INDEX(AQ$395:AQ$406,$D1498)+INDEX(AQ$382:AQ$393,$D1498))</f>
        <v/>
      </c>
      <c r="AR1498" s="40">
        <f>AR1480*Settings!$C$13*(INDEX(AR$395:AR$406,$D1498)+INDEX(AR$382:AR$393,$D1498))</f>
        <v/>
      </c>
      <c r="AS1498" s="40">
        <f>AS1480*Settings!$C$13*(INDEX(AS$395:AS$406,$D1498)+INDEX(AS$382:AS$393,$D1498))</f>
        <v/>
      </c>
      <c r="AT1498" s="40">
        <f>AT1480*Settings!$C$13*(INDEX(AT$395:AT$406,$D1498)+INDEX(AT$382:AT$393,$D1498))</f>
        <v/>
      </c>
      <c r="AU1498" s="40">
        <f>AU1480*Settings!$C$13*(INDEX(AU$395:AU$406,$D1498)+INDEX(AU$382:AU$393,$D1498))</f>
        <v/>
      </c>
      <c r="AV1498" s="40">
        <f>AV1480*Settings!$C$13*(INDEX(AV$395:AV$406,$D1498)+INDEX(AV$382:AV$393,$D1498))</f>
        <v/>
      </c>
      <c r="AW1498" s="40">
        <f>AW1480*Settings!$C$13*(INDEX(AW$395:AW$406,$D1498)+INDEX(AW$382:AW$393,$D1498))</f>
        <v/>
      </c>
      <c r="AX1498" s="40">
        <f>AX1480*Settings!$C$13*(INDEX(AX$395:AX$406,$D1498)+INDEX(AX$382:AX$393,$D1498))</f>
        <v/>
      </c>
      <c r="AY1498" s="40">
        <f>AY1480*Settings!$C$13*(INDEX(AY$395:AY$406,$D1498)+INDEX(AY$382:AY$393,$D1498))</f>
        <v/>
      </c>
    </row>
    <row r="1499" hidden="1" outlineLevel="2"/>
    <row r="1500" hidden="1" outlineLevel="2">
      <c r="A1500" s="14" t="inlineStr">
        <is>
          <t>rsub</t>
        </is>
      </c>
      <c r="B1500" s="14" t="inlineStr">
        <is>
          <t>coa</t>
        </is>
      </c>
      <c r="C1500" s="14" t="inlineStr">
        <is>
          <t>foo</t>
        </is>
      </c>
      <c r="D1500" s="36">
        <f>INDEX(Inputs!$U$5:$U$132,MATCH($B1500&amp;"|"&amp;$C1500,Inputs!$A$5:$A$132,0))</f>
        <v/>
      </c>
      <c r="E1500" s="35" t="n"/>
      <c r="F1500" s="35" t="n"/>
      <c r="G1500" s="35" t="n"/>
      <c r="H1500" s="14">
        <f>INDEX(VarLab,MATCH($A1500,VarKey,0))&amp;INDEX(MemLab,MATCH($C1500&amp;"|"&amp;$B1500,MemKey,0))</f>
        <v/>
      </c>
      <c r="I1500" s="14">
        <f>INDEX(VarUnit,MATCH($A1500,VarKey,0))</f>
        <v/>
      </c>
      <c r="J1500" s="14">
        <f>INDEX(VarSrc,MATCH($A1500,VarKey,0))</f>
        <v/>
      </c>
      <c r="K1500" s="11">
        <f>CodePrefix&amp;$A1500&amp;IF($C1500="","","."&amp;$C1500&amp;"."&amp;$B1500)&amp;INDEX(VarEnd,MATCH($A1500,VarKey,0))&amp;K$5</f>
        <v/>
      </c>
      <c r="L1500" s="39">
        <f>L1473*Settings!$C$13*(INDEX(L$408:L$419,$D1500))</f>
        <v/>
      </c>
      <c r="M1500" s="40">
        <f>M1473*Settings!$C$13*(INDEX(M$408:M$419,$D1500))</f>
        <v/>
      </c>
      <c r="N1500" s="40">
        <f>N1473*Settings!$C$13*(INDEX(N$408:N$419,$D1500))</f>
        <v/>
      </c>
      <c r="O1500" s="40">
        <f>O1473*Settings!$C$13*(INDEX(O$408:O$419,$D1500))</f>
        <v/>
      </c>
      <c r="P1500" s="40">
        <f>P1473*Settings!$C$13*(INDEX(P$408:P$419,$D1500))</f>
        <v/>
      </c>
      <c r="Q1500" s="40">
        <f>Q1473*Settings!$C$13*(INDEX(Q$408:Q$419,$D1500))</f>
        <v/>
      </c>
      <c r="R1500" s="40">
        <f>R1473*Settings!$C$13*(INDEX(R$408:R$419,$D1500))</f>
        <v/>
      </c>
      <c r="S1500" s="40">
        <f>S1473*Settings!$C$13*(INDEX(S$408:S$419,$D1500))</f>
        <v/>
      </c>
      <c r="T1500" s="40">
        <f>T1473*Settings!$C$13*(INDEX(T$408:T$419,$D1500))</f>
        <v/>
      </c>
      <c r="U1500" s="40">
        <f>U1473*Settings!$C$13*(INDEX(U$408:U$419,$D1500))</f>
        <v/>
      </c>
      <c r="V1500" s="40">
        <f>V1473*Settings!$C$13*(INDEX(V$408:V$419,$D1500))</f>
        <v/>
      </c>
      <c r="W1500" s="40">
        <f>W1473*Settings!$C$13*(INDEX(W$408:W$419,$D1500))</f>
        <v/>
      </c>
      <c r="X1500" s="40">
        <f>X1473*Settings!$C$13*(INDEX(X$408:X$419,$D1500))</f>
        <v/>
      </c>
      <c r="Y1500" s="40">
        <f>Y1473*Settings!$C$13*(INDEX(Y$408:Y$419,$D1500))</f>
        <v/>
      </c>
      <c r="Z1500" s="40">
        <f>Z1473*Settings!$C$13*(INDEX(Z$408:Z$419,$D1500))</f>
        <v/>
      </c>
      <c r="AA1500" s="40">
        <f>AA1473*Settings!$C$13*(INDEX(AA$408:AA$419,$D1500))</f>
        <v/>
      </c>
      <c r="AB1500" s="40">
        <f>AB1473*Settings!$C$13*(INDEX(AB$408:AB$419,$D1500))</f>
        <v/>
      </c>
      <c r="AC1500" s="40">
        <f>AC1473*Settings!$C$13*(INDEX(AC$408:AC$419,$D1500))</f>
        <v/>
      </c>
      <c r="AD1500" s="40">
        <f>AD1473*Settings!$C$13*(INDEX(AD$408:AD$419,$D1500))</f>
        <v/>
      </c>
      <c r="AF1500" s="11">
        <f>CodePrefix&amp;$A1500&amp;IF($C1500="","","."&amp;$C1500&amp;"."&amp;$B1500)&amp;INDEX(VarEnd,MATCH($A1500,VarKey,0))&amp;AF$5</f>
        <v/>
      </c>
      <c r="AG1500" s="39">
        <f>AG1473*Settings!$C$13*(INDEX(AG$408:AG$419,$D1500))</f>
        <v/>
      </c>
      <c r="AH1500" s="40">
        <f>AH1473*Settings!$C$13*(INDEX(AH$408:AH$419,$D1500))</f>
        <v/>
      </c>
      <c r="AI1500" s="40">
        <f>AI1473*Settings!$C$13*(INDEX(AI$408:AI$419,$D1500))</f>
        <v/>
      </c>
      <c r="AJ1500" s="40">
        <f>AJ1473*Settings!$C$13*(INDEX(AJ$408:AJ$419,$D1500))</f>
        <v/>
      </c>
      <c r="AK1500" s="40">
        <f>AK1473*Settings!$C$13*(INDEX(AK$408:AK$419,$D1500))</f>
        <v/>
      </c>
      <c r="AL1500" s="40">
        <f>AL1473*Settings!$C$13*(INDEX(AL$408:AL$419,$D1500))</f>
        <v/>
      </c>
      <c r="AM1500" s="40">
        <f>AM1473*Settings!$C$13*(INDEX(AM$408:AM$419,$D1500))</f>
        <v/>
      </c>
      <c r="AN1500" s="40">
        <f>AN1473*Settings!$C$13*(INDEX(AN$408:AN$419,$D1500))</f>
        <v/>
      </c>
      <c r="AO1500" s="40">
        <f>AO1473*Settings!$C$13*(INDEX(AO$408:AO$419,$D1500))</f>
        <v/>
      </c>
      <c r="AP1500" s="40">
        <f>AP1473*Settings!$C$13*(INDEX(AP$408:AP$419,$D1500))</f>
        <v/>
      </c>
      <c r="AQ1500" s="40">
        <f>AQ1473*Settings!$C$13*(INDEX(AQ$408:AQ$419,$D1500))</f>
        <v/>
      </c>
      <c r="AR1500" s="40">
        <f>AR1473*Settings!$C$13*(INDEX(AR$408:AR$419,$D1500))</f>
        <v/>
      </c>
      <c r="AS1500" s="40">
        <f>AS1473*Settings!$C$13*(INDEX(AS$408:AS$419,$D1500))</f>
        <v/>
      </c>
      <c r="AT1500" s="40">
        <f>AT1473*Settings!$C$13*(INDEX(AT$408:AT$419,$D1500))</f>
        <v/>
      </c>
      <c r="AU1500" s="40">
        <f>AU1473*Settings!$C$13*(INDEX(AU$408:AU$419,$D1500))</f>
        <v/>
      </c>
      <c r="AV1500" s="40">
        <f>AV1473*Settings!$C$13*(INDEX(AV$408:AV$419,$D1500))</f>
        <v/>
      </c>
      <c r="AW1500" s="40">
        <f>AW1473*Settings!$C$13*(INDEX(AW$408:AW$419,$D1500))</f>
        <v/>
      </c>
      <c r="AX1500" s="40">
        <f>AX1473*Settings!$C$13*(INDEX(AX$408:AX$419,$D1500))</f>
        <v/>
      </c>
      <c r="AY1500" s="40">
        <f>AY1473*Settings!$C$13*(INDEX(AY$408:AY$419,$D1500))</f>
        <v/>
      </c>
    </row>
    <row r="1501" hidden="1" outlineLevel="2">
      <c r="A1501" s="14" t="inlineStr">
        <is>
          <t>rsub</t>
        </is>
      </c>
      <c r="B1501" s="14" t="inlineStr">
        <is>
          <t>nga</t>
        </is>
      </c>
      <c r="C1501" s="14" t="inlineStr">
        <is>
          <t>foo</t>
        </is>
      </c>
      <c r="D1501" s="36">
        <f>INDEX(Inputs!$U$5:$U$132,MATCH($B1501&amp;"|"&amp;$C1501,Inputs!$A$5:$A$132,0))</f>
        <v/>
      </c>
      <c r="E1501" s="35" t="n"/>
      <c r="F1501" s="35" t="n"/>
      <c r="G1501" s="35" t="n"/>
      <c r="H1501" s="14">
        <f>INDEX(VarLab,MATCH($A1501,VarKey,0))&amp;INDEX(MemLab,MATCH($C1501&amp;"|"&amp;$B1501,MemKey,0))</f>
        <v/>
      </c>
      <c r="I1501" s="14">
        <f>INDEX(VarUnit,MATCH($A1501,VarKey,0))</f>
        <v/>
      </c>
      <c r="J1501" s="14">
        <f>INDEX(VarSrc,MATCH($A1501,VarKey,0))</f>
        <v/>
      </c>
      <c r="K1501" s="11">
        <f>CodePrefix&amp;$A1501&amp;IF($C1501="","","."&amp;$C1501&amp;"."&amp;$B1501)&amp;INDEX(VarEnd,MATCH($A1501,VarKey,0))&amp;K$5</f>
        <v/>
      </c>
      <c r="L1501" s="39">
        <f>L1474*Settings!$C$13*(INDEX(L$408:L$419,$D1501))</f>
        <v/>
      </c>
      <c r="M1501" s="40">
        <f>M1474*Settings!$C$13*(INDEX(M$408:M$419,$D1501))</f>
        <v/>
      </c>
      <c r="N1501" s="40">
        <f>N1474*Settings!$C$13*(INDEX(N$408:N$419,$D1501))</f>
        <v/>
      </c>
      <c r="O1501" s="40">
        <f>O1474*Settings!$C$13*(INDEX(O$408:O$419,$D1501))</f>
        <v/>
      </c>
      <c r="P1501" s="40">
        <f>P1474*Settings!$C$13*(INDEX(P$408:P$419,$D1501))</f>
        <v/>
      </c>
      <c r="Q1501" s="40">
        <f>Q1474*Settings!$C$13*(INDEX(Q$408:Q$419,$D1501))</f>
        <v/>
      </c>
      <c r="R1501" s="40">
        <f>R1474*Settings!$C$13*(INDEX(R$408:R$419,$D1501))</f>
        <v/>
      </c>
      <c r="S1501" s="40">
        <f>S1474*Settings!$C$13*(INDEX(S$408:S$419,$D1501))</f>
        <v/>
      </c>
      <c r="T1501" s="40">
        <f>T1474*Settings!$C$13*(INDEX(T$408:T$419,$D1501))</f>
        <v/>
      </c>
      <c r="U1501" s="40">
        <f>U1474*Settings!$C$13*(INDEX(U$408:U$419,$D1501))</f>
        <v/>
      </c>
      <c r="V1501" s="40">
        <f>V1474*Settings!$C$13*(INDEX(V$408:V$419,$D1501))</f>
        <v/>
      </c>
      <c r="W1501" s="40">
        <f>W1474*Settings!$C$13*(INDEX(W$408:W$419,$D1501))</f>
        <v/>
      </c>
      <c r="X1501" s="40">
        <f>X1474*Settings!$C$13*(INDEX(X$408:X$419,$D1501))</f>
        <v/>
      </c>
      <c r="Y1501" s="40">
        <f>Y1474*Settings!$C$13*(INDEX(Y$408:Y$419,$D1501))</f>
        <v/>
      </c>
      <c r="Z1501" s="40">
        <f>Z1474*Settings!$C$13*(INDEX(Z$408:Z$419,$D1501))</f>
        <v/>
      </c>
      <c r="AA1501" s="40">
        <f>AA1474*Settings!$C$13*(INDEX(AA$408:AA$419,$D1501))</f>
        <v/>
      </c>
      <c r="AB1501" s="40">
        <f>AB1474*Settings!$C$13*(INDEX(AB$408:AB$419,$D1501))</f>
        <v/>
      </c>
      <c r="AC1501" s="40">
        <f>AC1474*Settings!$C$13*(INDEX(AC$408:AC$419,$D1501))</f>
        <v/>
      </c>
      <c r="AD1501" s="40">
        <f>AD1474*Settings!$C$13*(INDEX(AD$408:AD$419,$D1501))</f>
        <v/>
      </c>
      <c r="AF1501" s="11">
        <f>CodePrefix&amp;$A1501&amp;IF($C1501="","","."&amp;$C1501&amp;"."&amp;$B1501)&amp;INDEX(VarEnd,MATCH($A1501,VarKey,0))&amp;AF$5</f>
        <v/>
      </c>
      <c r="AG1501" s="39">
        <f>AG1474*Settings!$C$13*(INDEX(AG$408:AG$419,$D1501))</f>
        <v/>
      </c>
      <c r="AH1501" s="40">
        <f>AH1474*Settings!$C$13*(INDEX(AH$408:AH$419,$D1501))</f>
        <v/>
      </c>
      <c r="AI1501" s="40">
        <f>AI1474*Settings!$C$13*(INDEX(AI$408:AI$419,$D1501))</f>
        <v/>
      </c>
      <c r="AJ1501" s="40">
        <f>AJ1474*Settings!$C$13*(INDEX(AJ$408:AJ$419,$D1501))</f>
        <v/>
      </c>
      <c r="AK1501" s="40">
        <f>AK1474*Settings!$C$13*(INDEX(AK$408:AK$419,$D1501))</f>
        <v/>
      </c>
      <c r="AL1501" s="40">
        <f>AL1474*Settings!$C$13*(INDEX(AL$408:AL$419,$D1501))</f>
        <v/>
      </c>
      <c r="AM1501" s="40">
        <f>AM1474*Settings!$C$13*(INDEX(AM$408:AM$419,$D1501))</f>
        <v/>
      </c>
      <c r="AN1501" s="40">
        <f>AN1474*Settings!$C$13*(INDEX(AN$408:AN$419,$D1501))</f>
        <v/>
      </c>
      <c r="AO1501" s="40">
        <f>AO1474*Settings!$C$13*(INDEX(AO$408:AO$419,$D1501))</f>
        <v/>
      </c>
      <c r="AP1501" s="40">
        <f>AP1474*Settings!$C$13*(INDEX(AP$408:AP$419,$D1501))</f>
        <v/>
      </c>
      <c r="AQ1501" s="40">
        <f>AQ1474*Settings!$C$13*(INDEX(AQ$408:AQ$419,$D1501))</f>
        <v/>
      </c>
      <c r="AR1501" s="40">
        <f>AR1474*Settings!$C$13*(INDEX(AR$408:AR$419,$D1501))</f>
        <v/>
      </c>
      <c r="AS1501" s="40">
        <f>AS1474*Settings!$C$13*(INDEX(AS$408:AS$419,$D1501))</f>
        <v/>
      </c>
      <c r="AT1501" s="40">
        <f>AT1474*Settings!$C$13*(INDEX(AT$408:AT$419,$D1501))</f>
        <v/>
      </c>
      <c r="AU1501" s="40">
        <f>AU1474*Settings!$C$13*(INDEX(AU$408:AU$419,$D1501))</f>
        <v/>
      </c>
      <c r="AV1501" s="40">
        <f>AV1474*Settings!$C$13*(INDEX(AV$408:AV$419,$D1501))</f>
        <v/>
      </c>
      <c r="AW1501" s="40">
        <f>AW1474*Settings!$C$13*(INDEX(AW$408:AW$419,$D1501))</f>
        <v/>
      </c>
      <c r="AX1501" s="40">
        <f>AX1474*Settings!$C$13*(INDEX(AX$408:AX$419,$D1501))</f>
        <v/>
      </c>
      <c r="AY1501" s="40">
        <f>AY1474*Settings!$C$13*(INDEX(AY$408:AY$419,$D1501))</f>
        <v/>
      </c>
    </row>
    <row r="1502" hidden="1" outlineLevel="2">
      <c r="A1502" s="14" t="inlineStr">
        <is>
          <t>rsub</t>
        </is>
      </c>
      <c r="B1502" s="14" t="inlineStr">
        <is>
          <t>gso</t>
        </is>
      </c>
      <c r="C1502" s="14" t="inlineStr">
        <is>
          <t>foo</t>
        </is>
      </c>
      <c r="D1502" s="36">
        <f>INDEX(Inputs!$U$5:$U$132,MATCH($B1502&amp;"|"&amp;$C1502,Inputs!$A$5:$A$132,0))</f>
        <v/>
      </c>
      <c r="E1502" s="35" t="n"/>
      <c r="F1502" s="35" t="n"/>
      <c r="G1502" s="35" t="n"/>
      <c r="H1502" s="14">
        <f>INDEX(VarLab,MATCH($A1502,VarKey,0))&amp;INDEX(MemLab,MATCH($C1502&amp;"|"&amp;$B1502,MemKey,0))</f>
        <v/>
      </c>
      <c r="I1502" s="14">
        <f>INDEX(VarUnit,MATCH($A1502,VarKey,0))</f>
        <v/>
      </c>
      <c r="J1502" s="14">
        <f>INDEX(VarSrc,MATCH($A1502,VarKey,0))</f>
        <v/>
      </c>
      <c r="K1502" s="11">
        <f>CodePrefix&amp;$A1502&amp;IF($C1502="","","."&amp;$C1502&amp;"."&amp;$B1502)&amp;INDEX(VarEnd,MATCH($A1502,VarKey,0))&amp;K$5</f>
        <v/>
      </c>
      <c r="L1502" s="39">
        <f>L1475*Settings!$C$13*(INDEX(L$408:L$419,$D1502))</f>
        <v/>
      </c>
      <c r="M1502" s="40">
        <f>M1475*Settings!$C$13*(INDEX(M$408:M$419,$D1502))</f>
        <v/>
      </c>
      <c r="N1502" s="40">
        <f>N1475*Settings!$C$13*(INDEX(N$408:N$419,$D1502))</f>
        <v/>
      </c>
      <c r="O1502" s="40">
        <f>O1475*Settings!$C$13*(INDEX(O$408:O$419,$D1502))</f>
        <v/>
      </c>
      <c r="P1502" s="40">
        <f>P1475*Settings!$C$13*(INDEX(P$408:P$419,$D1502))</f>
        <v/>
      </c>
      <c r="Q1502" s="40">
        <f>Q1475*Settings!$C$13*(INDEX(Q$408:Q$419,$D1502))</f>
        <v/>
      </c>
      <c r="R1502" s="40">
        <f>R1475*Settings!$C$13*(INDEX(R$408:R$419,$D1502))</f>
        <v/>
      </c>
      <c r="S1502" s="40">
        <f>S1475*Settings!$C$13*(INDEX(S$408:S$419,$D1502))</f>
        <v/>
      </c>
      <c r="T1502" s="40">
        <f>T1475*Settings!$C$13*(INDEX(T$408:T$419,$D1502))</f>
        <v/>
      </c>
      <c r="U1502" s="40">
        <f>U1475*Settings!$C$13*(INDEX(U$408:U$419,$D1502))</f>
        <v/>
      </c>
      <c r="V1502" s="40">
        <f>V1475*Settings!$C$13*(INDEX(V$408:V$419,$D1502))</f>
        <v/>
      </c>
      <c r="W1502" s="40">
        <f>W1475*Settings!$C$13*(INDEX(W$408:W$419,$D1502))</f>
        <v/>
      </c>
      <c r="X1502" s="40">
        <f>X1475*Settings!$C$13*(INDEX(X$408:X$419,$D1502))</f>
        <v/>
      </c>
      <c r="Y1502" s="40">
        <f>Y1475*Settings!$C$13*(INDEX(Y$408:Y$419,$D1502))</f>
        <v/>
      </c>
      <c r="Z1502" s="40">
        <f>Z1475*Settings!$C$13*(INDEX(Z$408:Z$419,$D1502))</f>
        <v/>
      </c>
      <c r="AA1502" s="40">
        <f>AA1475*Settings!$C$13*(INDEX(AA$408:AA$419,$D1502))</f>
        <v/>
      </c>
      <c r="AB1502" s="40">
        <f>AB1475*Settings!$C$13*(INDEX(AB$408:AB$419,$D1502))</f>
        <v/>
      </c>
      <c r="AC1502" s="40">
        <f>AC1475*Settings!$C$13*(INDEX(AC$408:AC$419,$D1502))</f>
        <v/>
      </c>
      <c r="AD1502" s="40">
        <f>AD1475*Settings!$C$13*(INDEX(AD$408:AD$419,$D1502))</f>
        <v/>
      </c>
      <c r="AF1502" s="11">
        <f>CodePrefix&amp;$A1502&amp;IF($C1502="","","."&amp;$C1502&amp;"."&amp;$B1502)&amp;INDEX(VarEnd,MATCH($A1502,VarKey,0))&amp;AF$5</f>
        <v/>
      </c>
      <c r="AG1502" s="39">
        <f>AG1475*Settings!$C$13*(INDEX(AG$408:AG$419,$D1502))</f>
        <v/>
      </c>
      <c r="AH1502" s="40">
        <f>AH1475*Settings!$C$13*(INDEX(AH$408:AH$419,$D1502))</f>
        <v/>
      </c>
      <c r="AI1502" s="40">
        <f>AI1475*Settings!$C$13*(INDEX(AI$408:AI$419,$D1502))</f>
        <v/>
      </c>
      <c r="AJ1502" s="40">
        <f>AJ1475*Settings!$C$13*(INDEX(AJ$408:AJ$419,$D1502))</f>
        <v/>
      </c>
      <c r="AK1502" s="40">
        <f>AK1475*Settings!$C$13*(INDEX(AK$408:AK$419,$D1502))</f>
        <v/>
      </c>
      <c r="AL1502" s="40">
        <f>AL1475*Settings!$C$13*(INDEX(AL$408:AL$419,$D1502))</f>
        <v/>
      </c>
      <c r="AM1502" s="40">
        <f>AM1475*Settings!$C$13*(INDEX(AM$408:AM$419,$D1502))</f>
        <v/>
      </c>
      <c r="AN1502" s="40">
        <f>AN1475*Settings!$C$13*(INDEX(AN$408:AN$419,$D1502))</f>
        <v/>
      </c>
      <c r="AO1502" s="40">
        <f>AO1475*Settings!$C$13*(INDEX(AO$408:AO$419,$D1502))</f>
        <v/>
      </c>
      <c r="AP1502" s="40">
        <f>AP1475*Settings!$C$13*(INDEX(AP$408:AP$419,$D1502))</f>
        <v/>
      </c>
      <c r="AQ1502" s="40">
        <f>AQ1475*Settings!$C$13*(INDEX(AQ$408:AQ$419,$D1502))</f>
        <v/>
      </c>
      <c r="AR1502" s="40">
        <f>AR1475*Settings!$C$13*(INDEX(AR$408:AR$419,$D1502))</f>
        <v/>
      </c>
      <c r="AS1502" s="40">
        <f>AS1475*Settings!$C$13*(INDEX(AS$408:AS$419,$D1502))</f>
        <v/>
      </c>
      <c r="AT1502" s="40">
        <f>AT1475*Settings!$C$13*(INDEX(AT$408:AT$419,$D1502))</f>
        <v/>
      </c>
      <c r="AU1502" s="40">
        <f>AU1475*Settings!$C$13*(INDEX(AU$408:AU$419,$D1502))</f>
        <v/>
      </c>
      <c r="AV1502" s="40">
        <f>AV1475*Settings!$C$13*(INDEX(AV$408:AV$419,$D1502))</f>
        <v/>
      </c>
      <c r="AW1502" s="40">
        <f>AW1475*Settings!$C$13*(INDEX(AW$408:AW$419,$D1502))</f>
        <v/>
      </c>
      <c r="AX1502" s="40">
        <f>AX1475*Settings!$C$13*(INDEX(AX$408:AX$419,$D1502))</f>
        <v/>
      </c>
      <c r="AY1502" s="40">
        <f>AY1475*Settings!$C$13*(INDEX(AY$408:AY$419,$D1502))</f>
        <v/>
      </c>
    </row>
    <row r="1503" hidden="1" outlineLevel="2">
      <c r="A1503" s="14" t="inlineStr">
        <is>
          <t>rsub</t>
        </is>
      </c>
      <c r="B1503" s="14" t="inlineStr">
        <is>
          <t>die</t>
        </is>
      </c>
      <c r="C1503" s="14" t="inlineStr">
        <is>
          <t>foo</t>
        </is>
      </c>
      <c r="D1503" s="36">
        <f>INDEX(Inputs!$U$5:$U$132,MATCH($B1503&amp;"|"&amp;$C1503,Inputs!$A$5:$A$132,0))</f>
        <v/>
      </c>
      <c r="E1503" s="35" t="n"/>
      <c r="F1503" s="35" t="n"/>
      <c r="G1503" s="35" t="n"/>
      <c r="H1503" s="14">
        <f>INDEX(VarLab,MATCH($A1503,VarKey,0))&amp;INDEX(MemLab,MATCH($C1503&amp;"|"&amp;$B1503,MemKey,0))</f>
        <v/>
      </c>
      <c r="I1503" s="14">
        <f>INDEX(VarUnit,MATCH($A1503,VarKey,0))</f>
        <v/>
      </c>
      <c r="J1503" s="14">
        <f>INDEX(VarSrc,MATCH($A1503,VarKey,0))</f>
        <v/>
      </c>
      <c r="K1503" s="11">
        <f>CodePrefix&amp;$A1503&amp;IF($C1503="","","."&amp;$C1503&amp;"."&amp;$B1503)&amp;INDEX(VarEnd,MATCH($A1503,VarKey,0))&amp;K$5</f>
        <v/>
      </c>
      <c r="L1503" s="39">
        <f>L1476*Settings!$C$13*(INDEX(L$408:L$419,$D1503))</f>
        <v/>
      </c>
      <c r="M1503" s="40">
        <f>M1476*Settings!$C$13*(INDEX(M$408:M$419,$D1503))</f>
        <v/>
      </c>
      <c r="N1503" s="40">
        <f>N1476*Settings!$C$13*(INDEX(N$408:N$419,$D1503))</f>
        <v/>
      </c>
      <c r="O1503" s="40">
        <f>O1476*Settings!$C$13*(INDEX(O$408:O$419,$D1503))</f>
        <v/>
      </c>
      <c r="P1503" s="40">
        <f>P1476*Settings!$C$13*(INDEX(P$408:P$419,$D1503))</f>
        <v/>
      </c>
      <c r="Q1503" s="40">
        <f>Q1476*Settings!$C$13*(INDEX(Q$408:Q$419,$D1503))</f>
        <v/>
      </c>
      <c r="R1503" s="40">
        <f>R1476*Settings!$C$13*(INDEX(R$408:R$419,$D1503))</f>
        <v/>
      </c>
      <c r="S1503" s="40">
        <f>S1476*Settings!$C$13*(INDEX(S$408:S$419,$D1503))</f>
        <v/>
      </c>
      <c r="T1503" s="40">
        <f>T1476*Settings!$C$13*(INDEX(T$408:T$419,$D1503))</f>
        <v/>
      </c>
      <c r="U1503" s="40">
        <f>U1476*Settings!$C$13*(INDEX(U$408:U$419,$D1503))</f>
        <v/>
      </c>
      <c r="V1503" s="40">
        <f>V1476*Settings!$C$13*(INDEX(V$408:V$419,$D1503))</f>
        <v/>
      </c>
      <c r="W1503" s="40">
        <f>W1476*Settings!$C$13*(INDEX(W$408:W$419,$D1503))</f>
        <v/>
      </c>
      <c r="X1503" s="40">
        <f>X1476*Settings!$C$13*(INDEX(X$408:X$419,$D1503))</f>
        <v/>
      </c>
      <c r="Y1503" s="40">
        <f>Y1476*Settings!$C$13*(INDEX(Y$408:Y$419,$D1503))</f>
        <v/>
      </c>
      <c r="Z1503" s="40">
        <f>Z1476*Settings!$C$13*(INDEX(Z$408:Z$419,$D1503))</f>
        <v/>
      </c>
      <c r="AA1503" s="40">
        <f>AA1476*Settings!$C$13*(INDEX(AA$408:AA$419,$D1503))</f>
        <v/>
      </c>
      <c r="AB1503" s="40">
        <f>AB1476*Settings!$C$13*(INDEX(AB$408:AB$419,$D1503))</f>
        <v/>
      </c>
      <c r="AC1503" s="40">
        <f>AC1476*Settings!$C$13*(INDEX(AC$408:AC$419,$D1503))</f>
        <v/>
      </c>
      <c r="AD1503" s="40">
        <f>AD1476*Settings!$C$13*(INDEX(AD$408:AD$419,$D1503))</f>
        <v/>
      </c>
      <c r="AF1503" s="11">
        <f>CodePrefix&amp;$A1503&amp;IF($C1503="","","."&amp;$C1503&amp;"."&amp;$B1503)&amp;INDEX(VarEnd,MATCH($A1503,VarKey,0))&amp;AF$5</f>
        <v/>
      </c>
      <c r="AG1503" s="39">
        <f>AG1476*Settings!$C$13*(INDEX(AG$408:AG$419,$D1503))</f>
        <v/>
      </c>
      <c r="AH1503" s="40">
        <f>AH1476*Settings!$C$13*(INDEX(AH$408:AH$419,$D1503))</f>
        <v/>
      </c>
      <c r="AI1503" s="40">
        <f>AI1476*Settings!$C$13*(INDEX(AI$408:AI$419,$D1503))</f>
        <v/>
      </c>
      <c r="AJ1503" s="40">
        <f>AJ1476*Settings!$C$13*(INDEX(AJ$408:AJ$419,$D1503))</f>
        <v/>
      </c>
      <c r="AK1503" s="40">
        <f>AK1476*Settings!$C$13*(INDEX(AK$408:AK$419,$D1503))</f>
        <v/>
      </c>
      <c r="AL1503" s="40">
        <f>AL1476*Settings!$C$13*(INDEX(AL$408:AL$419,$D1503))</f>
        <v/>
      </c>
      <c r="AM1503" s="40">
        <f>AM1476*Settings!$C$13*(INDEX(AM$408:AM$419,$D1503))</f>
        <v/>
      </c>
      <c r="AN1503" s="40">
        <f>AN1476*Settings!$C$13*(INDEX(AN$408:AN$419,$D1503))</f>
        <v/>
      </c>
      <c r="AO1503" s="40">
        <f>AO1476*Settings!$C$13*(INDEX(AO$408:AO$419,$D1503))</f>
        <v/>
      </c>
      <c r="AP1503" s="40">
        <f>AP1476*Settings!$C$13*(INDEX(AP$408:AP$419,$D1503))</f>
        <v/>
      </c>
      <c r="AQ1503" s="40">
        <f>AQ1476*Settings!$C$13*(INDEX(AQ$408:AQ$419,$D1503))</f>
        <v/>
      </c>
      <c r="AR1503" s="40">
        <f>AR1476*Settings!$C$13*(INDEX(AR$408:AR$419,$D1503))</f>
        <v/>
      </c>
      <c r="AS1503" s="40">
        <f>AS1476*Settings!$C$13*(INDEX(AS$408:AS$419,$D1503))</f>
        <v/>
      </c>
      <c r="AT1503" s="40">
        <f>AT1476*Settings!$C$13*(INDEX(AT$408:AT$419,$D1503))</f>
        <v/>
      </c>
      <c r="AU1503" s="40">
        <f>AU1476*Settings!$C$13*(INDEX(AU$408:AU$419,$D1503))</f>
        <v/>
      </c>
      <c r="AV1503" s="40">
        <f>AV1476*Settings!$C$13*(INDEX(AV$408:AV$419,$D1503))</f>
        <v/>
      </c>
      <c r="AW1503" s="40">
        <f>AW1476*Settings!$C$13*(INDEX(AW$408:AW$419,$D1503))</f>
        <v/>
      </c>
      <c r="AX1503" s="40">
        <f>AX1476*Settings!$C$13*(INDEX(AX$408:AX$419,$D1503))</f>
        <v/>
      </c>
      <c r="AY1503" s="40">
        <f>AY1476*Settings!$C$13*(INDEX(AY$408:AY$419,$D1503))</f>
        <v/>
      </c>
    </row>
    <row r="1504" hidden="1" outlineLevel="2">
      <c r="A1504" s="14" t="inlineStr">
        <is>
          <t>rsub</t>
        </is>
      </c>
      <c r="B1504" s="14" t="inlineStr">
        <is>
          <t>lpg</t>
        </is>
      </c>
      <c r="C1504" s="14" t="inlineStr">
        <is>
          <t>foo</t>
        </is>
      </c>
      <c r="D1504" s="36">
        <f>INDEX(Inputs!$U$5:$U$132,MATCH($B1504&amp;"|"&amp;$C1504,Inputs!$A$5:$A$132,0))</f>
        <v/>
      </c>
      <c r="E1504" s="35" t="n"/>
      <c r="F1504" s="35" t="n"/>
      <c r="G1504" s="35" t="n"/>
      <c r="H1504" s="14">
        <f>INDEX(VarLab,MATCH($A1504,VarKey,0))&amp;INDEX(MemLab,MATCH($C1504&amp;"|"&amp;$B1504,MemKey,0))</f>
        <v/>
      </c>
      <c r="I1504" s="14">
        <f>INDEX(VarUnit,MATCH($A1504,VarKey,0))</f>
        <v/>
      </c>
      <c r="J1504" s="14">
        <f>INDEX(VarSrc,MATCH($A1504,VarKey,0))</f>
        <v/>
      </c>
      <c r="K1504" s="11">
        <f>CodePrefix&amp;$A1504&amp;IF($C1504="","","."&amp;$C1504&amp;"."&amp;$B1504)&amp;INDEX(VarEnd,MATCH($A1504,VarKey,0))&amp;K$5</f>
        <v/>
      </c>
      <c r="L1504" s="39">
        <f>L1477*Settings!$C$13*(INDEX(L$408:L$419,$D1504))</f>
        <v/>
      </c>
      <c r="M1504" s="40">
        <f>M1477*Settings!$C$13*(INDEX(M$408:M$419,$D1504))</f>
        <v/>
      </c>
      <c r="N1504" s="40">
        <f>N1477*Settings!$C$13*(INDEX(N$408:N$419,$D1504))</f>
        <v/>
      </c>
      <c r="O1504" s="40">
        <f>O1477*Settings!$C$13*(INDEX(O$408:O$419,$D1504))</f>
        <v/>
      </c>
      <c r="P1504" s="40">
        <f>P1477*Settings!$C$13*(INDEX(P$408:P$419,$D1504))</f>
        <v/>
      </c>
      <c r="Q1504" s="40">
        <f>Q1477*Settings!$C$13*(INDEX(Q$408:Q$419,$D1504))</f>
        <v/>
      </c>
      <c r="R1504" s="40">
        <f>R1477*Settings!$C$13*(INDEX(R$408:R$419,$D1504))</f>
        <v/>
      </c>
      <c r="S1504" s="40">
        <f>S1477*Settings!$C$13*(INDEX(S$408:S$419,$D1504))</f>
        <v/>
      </c>
      <c r="T1504" s="40">
        <f>T1477*Settings!$C$13*(INDEX(T$408:T$419,$D1504))</f>
        <v/>
      </c>
      <c r="U1504" s="40">
        <f>U1477*Settings!$C$13*(INDEX(U$408:U$419,$D1504))</f>
        <v/>
      </c>
      <c r="V1504" s="40">
        <f>V1477*Settings!$C$13*(INDEX(V$408:V$419,$D1504))</f>
        <v/>
      </c>
      <c r="W1504" s="40">
        <f>W1477*Settings!$C$13*(INDEX(W$408:W$419,$D1504))</f>
        <v/>
      </c>
      <c r="X1504" s="40">
        <f>X1477*Settings!$C$13*(INDEX(X$408:X$419,$D1504))</f>
        <v/>
      </c>
      <c r="Y1504" s="40">
        <f>Y1477*Settings!$C$13*(INDEX(Y$408:Y$419,$D1504))</f>
        <v/>
      </c>
      <c r="Z1504" s="40">
        <f>Z1477*Settings!$C$13*(INDEX(Z$408:Z$419,$D1504))</f>
        <v/>
      </c>
      <c r="AA1504" s="40">
        <f>AA1477*Settings!$C$13*(INDEX(AA$408:AA$419,$D1504))</f>
        <v/>
      </c>
      <c r="AB1504" s="40">
        <f>AB1477*Settings!$C$13*(INDEX(AB$408:AB$419,$D1504))</f>
        <v/>
      </c>
      <c r="AC1504" s="40">
        <f>AC1477*Settings!$C$13*(INDEX(AC$408:AC$419,$D1504))</f>
        <v/>
      </c>
      <c r="AD1504" s="40">
        <f>AD1477*Settings!$C$13*(INDEX(AD$408:AD$419,$D1504))</f>
        <v/>
      </c>
      <c r="AF1504" s="11">
        <f>CodePrefix&amp;$A1504&amp;IF($C1504="","","."&amp;$C1504&amp;"."&amp;$B1504)&amp;INDEX(VarEnd,MATCH($A1504,VarKey,0))&amp;AF$5</f>
        <v/>
      </c>
      <c r="AG1504" s="39">
        <f>AG1477*Settings!$C$13*(INDEX(AG$408:AG$419,$D1504))</f>
        <v/>
      </c>
      <c r="AH1504" s="40">
        <f>AH1477*Settings!$C$13*(INDEX(AH$408:AH$419,$D1504))</f>
        <v/>
      </c>
      <c r="AI1504" s="40">
        <f>AI1477*Settings!$C$13*(INDEX(AI$408:AI$419,$D1504))</f>
        <v/>
      </c>
      <c r="AJ1504" s="40">
        <f>AJ1477*Settings!$C$13*(INDEX(AJ$408:AJ$419,$D1504))</f>
        <v/>
      </c>
      <c r="AK1504" s="40">
        <f>AK1477*Settings!$C$13*(INDEX(AK$408:AK$419,$D1504))</f>
        <v/>
      </c>
      <c r="AL1504" s="40">
        <f>AL1477*Settings!$C$13*(INDEX(AL$408:AL$419,$D1504))</f>
        <v/>
      </c>
      <c r="AM1504" s="40">
        <f>AM1477*Settings!$C$13*(INDEX(AM$408:AM$419,$D1504))</f>
        <v/>
      </c>
      <c r="AN1504" s="40">
        <f>AN1477*Settings!$C$13*(INDEX(AN$408:AN$419,$D1504))</f>
        <v/>
      </c>
      <c r="AO1504" s="40">
        <f>AO1477*Settings!$C$13*(INDEX(AO$408:AO$419,$D1504))</f>
        <v/>
      </c>
      <c r="AP1504" s="40">
        <f>AP1477*Settings!$C$13*(INDEX(AP$408:AP$419,$D1504))</f>
        <v/>
      </c>
      <c r="AQ1504" s="40">
        <f>AQ1477*Settings!$C$13*(INDEX(AQ$408:AQ$419,$D1504))</f>
        <v/>
      </c>
      <c r="AR1504" s="40">
        <f>AR1477*Settings!$C$13*(INDEX(AR$408:AR$419,$D1504))</f>
        <v/>
      </c>
      <c r="AS1504" s="40">
        <f>AS1477*Settings!$C$13*(INDEX(AS$408:AS$419,$D1504))</f>
        <v/>
      </c>
      <c r="AT1504" s="40">
        <f>AT1477*Settings!$C$13*(INDEX(AT$408:AT$419,$D1504))</f>
        <v/>
      </c>
      <c r="AU1504" s="40">
        <f>AU1477*Settings!$C$13*(INDEX(AU$408:AU$419,$D1504))</f>
        <v/>
      </c>
      <c r="AV1504" s="40">
        <f>AV1477*Settings!$C$13*(INDEX(AV$408:AV$419,$D1504))</f>
        <v/>
      </c>
      <c r="AW1504" s="40">
        <f>AW1477*Settings!$C$13*(INDEX(AW$408:AW$419,$D1504))</f>
        <v/>
      </c>
      <c r="AX1504" s="40">
        <f>AX1477*Settings!$C$13*(INDEX(AX$408:AX$419,$D1504))</f>
        <v/>
      </c>
      <c r="AY1504" s="40">
        <f>AY1477*Settings!$C$13*(INDEX(AY$408:AY$419,$D1504))</f>
        <v/>
      </c>
    </row>
    <row r="1505" hidden="1" outlineLevel="2">
      <c r="A1505" s="14" t="inlineStr">
        <is>
          <t>rsub</t>
        </is>
      </c>
      <c r="B1505" s="14" t="inlineStr">
        <is>
          <t>ker</t>
        </is>
      </c>
      <c r="C1505" s="14" t="inlineStr">
        <is>
          <t>foo</t>
        </is>
      </c>
      <c r="D1505" s="36">
        <f>INDEX(Inputs!$U$5:$U$132,MATCH($B1505&amp;"|"&amp;$C1505,Inputs!$A$5:$A$132,0))</f>
        <v/>
      </c>
      <c r="E1505" s="35" t="n"/>
      <c r="F1505" s="35" t="n"/>
      <c r="G1505" s="35" t="n"/>
      <c r="H1505" s="14">
        <f>INDEX(VarLab,MATCH($A1505,VarKey,0))&amp;INDEX(MemLab,MATCH($C1505&amp;"|"&amp;$B1505,MemKey,0))</f>
        <v/>
      </c>
      <c r="I1505" s="14">
        <f>INDEX(VarUnit,MATCH($A1505,VarKey,0))</f>
        <v/>
      </c>
      <c r="J1505" s="14">
        <f>INDEX(VarSrc,MATCH($A1505,VarKey,0))</f>
        <v/>
      </c>
      <c r="K1505" s="11">
        <f>CodePrefix&amp;$A1505&amp;IF($C1505="","","."&amp;$C1505&amp;"."&amp;$B1505)&amp;INDEX(VarEnd,MATCH($A1505,VarKey,0))&amp;K$5</f>
        <v/>
      </c>
      <c r="L1505" s="39">
        <f>L1478*Settings!$C$13*(INDEX(L$408:L$419,$D1505))</f>
        <v/>
      </c>
      <c r="M1505" s="40">
        <f>M1478*Settings!$C$13*(INDEX(M$408:M$419,$D1505))</f>
        <v/>
      </c>
      <c r="N1505" s="40">
        <f>N1478*Settings!$C$13*(INDEX(N$408:N$419,$D1505))</f>
        <v/>
      </c>
      <c r="O1505" s="40">
        <f>O1478*Settings!$C$13*(INDEX(O$408:O$419,$D1505))</f>
        <v/>
      </c>
      <c r="P1505" s="40">
        <f>P1478*Settings!$C$13*(INDEX(P$408:P$419,$D1505))</f>
        <v/>
      </c>
      <c r="Q1505" s="40">
        <f>Q1478*Settings!$C$13*(INDEX(Q$408:Q$419,$D1505))</f>
        <v/>
      </c>
      <c r="R1505" s="40">
        <f>R1478*Settings!$C$13*(INDEX(R$408:R$419,$D1505))</f>
        <v/>
      </c>
      <c r="S1505" s="40">
        <f>S1478*Settings!$C$13*(INDEX(S$408:S$419,$D1505))</f>
        <v/>
      </c>
      <c r="T1505" s="40">
        <f>T1478*Settings!$C$13*(INDEX(T$408:T$419,$D1505))</f>
        <v/>
      </c>
      <c r="U1505" s="40">
        <f>U1478*Settings!$C$13*(INDEX(U$408:U$419,$D1505))</f>
        <v/>
      </c>
      <c r="V1505" s="40">
        <f>V1478*Settings!$C$13*(INDEX(V$408:V$419,$D1505))</f>
        <v/>
      </c>
      <c r="W1505" s="40">
        <f>W1478*Settings!$C$13*(INDEX(W$408:W$419,$D1505))</f>
        <v/>
      </c>
      <c r="X1505" s="40">
        <f>X1478*Settings!$C$13*(INDEX(X$408:X$419,$D1505))</f>
        <v/>
      </c>
      <c r="Y1505" s="40">
        <f>Y1478*Settings!$C$13*(INDEX(Y$408:Y$419,$D1505))</f>
        <v/>
      </c>
      <c r="Z1505" s="40">
        <f>Z1478*Settings!$C$13*(INDEX(Z$408:Z$419,$D1505))</f>
        <v/>
      </c>
      <c r="AA1505" s="40">
        <f>AA1478*Settings!$C$13*(INDEX(AA$408:AA$419,$D1505))</f>
        <v/>
      </c>
      <c r="AB1505" s="40">
        <f>AB1478*Settings!$C$13*(INDEX(AB$408:AB$419,$D1505))</f>
        <v/>
      </c>
      <c r="AC1505" s="40">
        <f>AC1478*Settings!$C$13*(INDEX(AC$408:AC$419,$D1505))</f>
        <v/>
      </c>
      <c r="AD1505" s="40">
        <f>AD1478*Settings!$C$13*(INDEX(AD$408:AD$419,$D1505))</f>
        <v/>
      </c>
      <c r="AF1505" s="11">
        <f>CodePrefix&amp;$A1505&amp;IF($C1505="","","."&amp;$C1505&amp;"."&amp;$B1505)&amp;INDEX(VarEnd,MATCH($A1505,VarKey,0))&amp;AF$5</f>
        <v/>
      </c>
      <c r="AG1505" s="39">
        <f>AG1478*Settings!$C$13*(INDEX(AG$408:AG$419,$D1505))</f>
        <v/>
      </c>
      <c r="AH1505" s="40">
        <f>AH1478*Settings!$C$13*(INDEX(AH$408:AH$419,$D1505))</f>
        <v/>
      </c>
      <c r="AI1505" s="40">
        <f>AI1478*Settings!$C$13*(INDEX(AI$408:AI$419,$D1505))</f>
        <v/>
      </c>
      <c r="AJ1505" s="40">
        <f>AJ1478*Settings!$C$13*(INDEX(AJ$408:AJ$419,$D1505))</f>
        <v/>
      </c>
      <c r="AK1505" s="40">
        <f>AK1478*Settings!$C$13*(INDEX(AK$408:AK$419,$D1505))</f>
        <v/>
      </c>
      <c r="AL1505" s="40">
        <f>AL1478*Settings!$C$13*(INDEX(AL$408:AL$419,$D1505))</f>
        <v/>
      </c>
      <c r="AM1505" s="40">
        <f>AM1478*Settings!$C$13*(INDEX(AM$408:AM$419,$D1505))</f>
        <v/>
      </c>
      <c r="AN1505" s="40">
        <f>AN1478*Settings!$C$13*(INDEX(AN$408:AN$419,$D1505))</f>
        <v/>
      </c>
      <c r="AO1505" s="40">
        <f>AO1478*Settings!$C$13*(INDEX(AO$408:AO$419,$D1505))</f>
        <v/>
      </c>
      <c r="AP1505" s="40">
        <f>AP1478*Settings!$C$13*(INDEX(AP$408:AP$419,$D1505))</f>
        <v/>
      </c>
      <c r="AQ1505" s="40">
        <f>AQ1478*Settings!$C$13*(INDEX(AQ$408:AQ$419,$D1505))</f>
        <v/>
      </c>
      <c r="AR1505" s="40">
        <f>AR1478*Settings!$C$13*(INDEX(AR$408:AR$419,$D1505))</f>
        <v/>
      </c>
      <c r="AS1505" s="40">
        <f>AS1478*Settings!$C$13*(INDEX(AS$408:AS$419,$D1505))</f>
        <v/>
      </c>
      <c r="AT1505" s="40">
        <f>AT1478*Settings!$C$13*(INDEX(AT$408:AT$419,$D1505))</f>
        <v/>
      </c>
      <c r="AU1505" s="40">
        <f>AU1478*Settings!$C$13*(INDEX(AU$408:AU$419,$D1505))</f>
        <v/>
      </c>
      <c r="AV1505" s="40">
        <f>AV1478*Settings!$C$13*(INDEX(AV$408:AV$419,$D1505))</f>
        <v/>
      </c>
      <c r="AW1505" s="40">
        <f>AW1478*Settings!$C$13*(INDEX(AW$408:AW$419,$D1505))</f>
        <v/>
      </c>
      <c r="AX1505" s="40">
        <f>AX1478*Settings!$C$13*(INDEX(AX$408:AX$419,$D1505))</f>
        <v/>
      </c>
      <c r="AY1505" s="40">
        <f>AY1478*Settings!$C$13*(INDEX(AY$408:AY$419,$D1505))</f>
        <v/>
      </c>
    </row>
    <row r="1506" hidden="1" outlineLevel="2">
      <c r="A1506" s="14" t="inlineStr">
        <is>
          <t>rsub</t>
        </is>
      </c>
      <c r="B1506" s="14" t="inlineStr">
        <is>
          <t>oop</t>
        </is>
      </c>
      <c r="C1506" s="14" t="inlineStr">
        <is>
          <t>foo</t>
        </is>
      </c>
      <c r="D1506" s="36">
        <f>INDEX(Inputs!$U$5:$U$132,MATCH($B1506&amp;"|"&amp;$C1506,Inputs!$A$5:$A$132,0))</f>
        <v/>
      </c>
      <c r="E1506" s="35" t="n"/>
      <c r="F1506" s="35" t="n"/>
      <c r="G1506" s="35" t="n"/>
      <c r="H1506" s="14">
        <f>INDEX(VarLab,MATCH($A1506,VarKey,0))&amp;INDEX(MemLab,MATCH($C1506&amp;"|"&amp;$B1506,MemKey,0))</f>
        <v/>
      </c>
      <c r="I1506" s="14">
        <f>INDEX(VarUnit,MATCH($A1506,VarKey,0))</f>
        <v/>
      </c>
      <c r="J1506" s="14">
        <f>INDEX(VarSrc,MATCH($A1506,VarKey,0))</f>
        <v/>
      </c>
      <c r="K1506" s="11">
        <f>CodePrefix&amp;$A1506&amp;IF($C1506="","","."&amp;$C1506&amp;"."&amp;$B1506)&amp;INDEX(VarEnd,MATCH($A1506,VarKey,0))&amp;K$5</f>
        <v/>
      </c>
      <c r="L1506" s="39">
        <f>L1479*Settings!$C$13*(INDEX(L$408:L$419,$D1506))</f>
        <v/>
      </c>
      <c r="M1506" s="40">
        <f>M1479*Settings!$C$13*(INDEX(M$408:M$419,$D1506))</f>
        <v/>
      </c>
      <c r="N1506" s="40">
        <f>N1479*Settings!$C$13*(INDEX(N$408:N$419,$D1506))</f>
        <v/>
      </c>
      <c r="O1506" s="40">
        <f>O1479*Settings!$C$13*(INDEX(O$408:O$419,$D1506))</f>
        <v/>
      </c>
      <c r="P1506" s="40">
        <f>P1479*Settings!$C$13*(INDEX(P$408:P$419,$D1506))</f>
        <v/>
      </c>
      <c r="Q1506" s="40">
        <f>Q1479*Settings!$C$13*(INDEX(Q$408:Q$419,$D1506))</f>
        <v/>
      </c>
      <c r="R1506" s="40">
        <f>R1479*Settings!$C$13*(INDEX(R$408:R$419,$D1506))</f>
        <v/>
      </c>
      <c r="S1506" s="40">
        <f>S1479*Settings!$C$13*(INDEX(S$408:S$419,$D1506))</f>
        <v/>
      </c>
      <c r="T1506" s="40">
        <f>T1479*Settings!$C$13*(INDEX(T$408:T$419,$D1506))</f>
        <v/>
      </c>
      <c r="U1506" s="40">
        <f>U1479*Settings!$C$13*(INDEX(U$408:U$419,$D1506))</f>
        <v/>
      </c>
      <c r="V1506" s="40">
        <f>V1479*Settings!$C$13*(INDEX(V$408:V$419,$D1506))</f>
        <v/>
      </c>
      <c r="W1506" s="40">
        <f>W1479*Settings!$C$13*(INDEX(W$408:W$419,$D1506))</f>
        <v/>
      </c>
      <c r="X1506" s="40">
        <f>X1479*Settings!$C$13*(INDEX(X$408:X$419,$D1506))</f>
        <v/>
      </c>
      <c r="Y1506" s="40">
        <f>Y1479*Settings!$C$13*(INDEX(Y$408:Y$419,$D1506))</f>
        <v/>
      </c>
      <c r="Z1506" s="40">
        <f>Z1479*Settings!$C$13*(INDEX(Z$408:Z$419,$D1506))</f>
        <v/>
      </c>
      <c r="AA1506" s="40">
        <f>AA1479*Settings!$C$13*(INDEX(AA$408:AA$419,$D1506))</f>
        <v/>
      </c>
      <c r="AB1506" s="40">
        <f>AB1479*Settings!$C$13*(INDEX(AB$408:AB$419,$D1506))</f>
        <v/>
      </c>
      <c r="AC1506" s="40">
        <f>AC1479*Settings!$C$13*(INDEX(AC$408:AC$419,$D1506))</f>
        <v/>
      </c>
      <c r="AD1506" s="40">
        <f>AD1479*Settings!$C$13*(INDEX(AD$408:AD$419,$D1506))</f>
        <v/>
      </c>
      <c r="AF1506" s="11">
        <f>CodePrefix&amp;$A1506&amp;IF($C1506="","","."&amp;$C1506&amp;"."&amp;$B1506)&amp;INDEX(VarEnd,MATCH($A1506,VarKey,0))&amp;AF$5</f>
        <v/>
      </c>
      <c r="AG1506" s="39">
        <f>AG1479*Settings!$C$13*(INDEX(AG$408:AG$419,$D1506))</f>
        <v/>
      </c>
      <c r="AH1506" s="40">
        <f>AH1479*Settings!$C$13*(INDEX(AH$408:AH$419,$D1506))</f>
        <v/>
      </c>
      <c r="AI1506" s="40">
        <f>AI1479*Settings!$C$13*(INDEX(AI$408:AI$419,$D1506))</f>
        <v/>
      </c>
      <c r="AJ1506" s="40">
        <f>AJ1479*Settings!$C$13*(INDEX(AJ$408:AJ$419,$D1506))</f>
        <v/>
      </c>
      <c r="AK1506" s="40">
        <f>AK1479*Settings!$C$13*(INDEX(AK$408:AK$419,$D1506))</f>
        <v/>
      </c>
      <c r="AL1506" s="40">
        <f>AL1479*Settings!$C$13*(INDEX(AL$408:AL$419,$D1506))</f>
        <v/>
      </c>
      <c r="AM1506" s="40">
        <f>AM1479*Settings!$C$13*(INDEX(AM$408:AM$419,$D1506))</f>
        <v/>
      </c>
      <c r="AN1506" s="40">
        <f>AN1479*Settings!$C$13*(INDEX(AN$408:AN$419,$D1506))</f>
        <v/>
      </c>
      <c r="AO1506" s="40">
        <f>AO1479*Settings!$C$13*(INDEX(AO$408:AO$419,$D1506))</f>
        <v/>
      </c>
      <c r="AP1506" s="40">
        <f>AP1479*Settings!$C$13*(INDEX(AP$408:AP$419,$D1506))</f>
        <v/>
      </c>
      <c r="AQ1506" s="40">
        <f>AQ1479*Settings!$C$13*(INDEX(AQ$408:AQ$419,$D1506))</f>
        <v/>
      </c>
      <c r="AR1506" s="40">
        <f>AR1479*Settings!$C$13*(INDEX(AR$408:AR$419,$D1506))</f>
        <v/>
      </c>
      <c r="AS1506" s="40">
        <f>AS1479*Settings!$C$13*(INDEX(AS$408:AS$419,$D1506))</f>
        <v/>
      </c>
      <c r="AT1506" s="40">
        <f>AT1479*Settings!$C$13*(INDEX(AT$408:AT$419,$D1506))</f>
        <v/>
      </c>
      <c r="AU1506" s="40">
        <f>AU1479*Settings!$C$13*(INDEX(AU$408:AU$419,$D1506))</f>
        <v/>
      </c>
      <c r="AV1506" s="40">
        <f>AV1479*Settings!$C$13*(INDEX(AV$408:AV$419,$D1506))</f>
        <v/>
      </c>
      <c r="AW1506" s="40">
        <f>AW1479*Settings!$C$13*(INDEX(AW$408:AW$419,$D1506))</f>
        <v/>
      </c>
      <c r="AX1506" s="40">
        <f>AX1479*Settings!$C$13*(INDEX(AX$408:AX$419,$D1506))</f>
        <v/>
      </c>
      <c r="AY1506" s="40">
        <f>AY1479*Settings!$C$13*(INDEX(AY$408:AY$419,$D1506))</f>
        <v/>
      </c>
    </row>
    <row r="1507" hidden="1" outlineLevel="2">
      <c r="A1507" s="14" t="inlineStr">
        <is>
          <t>rsub</t>
        </is>
      </c>
      <c r="B1507" s="14" t="inlineStr">
        <is>
          <t>bio</t>
        </is>
      </c>
      <c r="C1507" s="14" t="inlineStr">
        <is>
          <t>foo</t>
        </is>
      </c>
      <c r="D1507" s="36">
        <f>INDEX(Inputs!$U$5:$U$132,MATCH($B1507&amp;"|"&amp;$C1507,Inputs!$A$5:$A$132,0))</f>
        <v/>
      </c>
      <c r="E1507" s="35" t="n"/>
      <c r="F1507" s="35" t="n"/>
      <c r="G1507" s="35" t="n"/>
      <c r="H1507" s="14">
        <f>INDEX(VarLab,MATCH($A1507,VarKey,0))&amp;INDEX(MemLab,MATCH($C1507&amp;"|"&amp;$B1507,MemKey,0))</f>
        <v/>
      </c>
      <c r="I1507" s="14">
        <f>INDEX(VarUnit,MATCH($A1507,VarKey,0))</f>
        <v/>
      </c>
      <c r="J1507" s="14">
        <f>INDEX(VarSrc,MATCH($A1507,VarKey,0))</f>
        <v/>
      </c>
      <c r="K1507" s="11">
        <f>CodePrefix&amp;$A1507&amp;IF($C1507="","","."&amp;$C1507&amp;"."&amp;$B1507)&amp;INDEX(VarEnd,MATCH($A1507,VarKey,0))&amp;K$5</f>
        <v/>
      </c>
      <c r="L1507" s="39">
        <f>L1480*Settings!$C$13*(INDEX(L$408:L$419,$D1507))</f>
        <v/>
      </c>
      <c r="M1507" s="40">
        <f>M1480*Settings!$C$13*(INDEX(M$408:M$419,$D1507))</f>
        <v/>
      </c>
      <c r="N1507" s="40">
        <f>N1480*Settings!$C$13*(INDEX(N$408:N$419,$D1507))</f>
        <v/>
      </c>
      <c r="O1507" s="40">
        <f>O1480*Settings!$C$13*(INDEX(O$408:O$419,$D1507))</f>
        <v/>
      </c>
      <c r="P1507" s="40">
        <f>P1480*Settings!$C$13*(INDEX(P$408:P$419,$D1507))</f>
        <v/>
      </c>
      <c r="Q1507" s="40">
        <f>Q1480*Settings!$C$13*(INDEX(Q$408:Q$419,$D1507))</f>
        <v/>
      </c>
      <c r="R1507" s="40">
        <f>R1480*Settings!$C$13*(INDEX(R$408:R$419,$D1507))</f>
        <v/>
      </c>
      <c r="S1507" s="40">
        <f>S1480*Settings!$C$13*(INDEX(S$408:S$419,$D1507))</f>
        <v/>
      </c>
      <c r="T1507" s="40">
        <f>T1480*Settings!$C$13*(INDEX(T$408:T$419,$D1507))</f>
        <v/>
      </c>
      <c r="U1507" s="40">
        <f>U1480*Settings!$C$13*(INDEX(U$408:U$419,$D1507))</f>
        <v/>
      </c>
      <c r="V1507" s="40">
        <f>V1480*Settings!$C$13*(INDEX(V$408:V$419,$D1507))</f>
        <v/>
      </c>
      <c r="W1507" s="40">
        <f>W1480*Settings!$C$13*(INDEX(W$408:W$419,$D1507))</f>
        <v/>
      </c>
      <c r="X1507" s="40">
        <f>X1480*Settings!$C$13*(INDEX(X$408:X$419,$D1507))</f>
        <v/>
      </c>
      <c r="Y1507" s="40">
        <f>Y1480*Settings!$C$13*(INDEX(Y$408:Y$419,$D1507))</f>
        <v/>
      </c>
      <c r="Z1507" s="40">
        <f>Z1480*Settings!$C$13*(INDEX(Z$408:Z$419,$D1507))</f>
        <v/>
      </c>
      <c r="AA1507" s="40">
        <f>AA1480*Settings!$C$13*(INDEX(AA$408:AA$419,$D1507))</f>
        <v/>
      </c>
      <c r="AB1507" s="40">
        <f>AB1480*Settings!$C$13*(INDEX(AB$408:AB$419,$D1507))</f>
        <v/>
      </c>
      <c r="AC1507" s="40">
        <f>AC1480*Settings!$C$13*(INDEX(AC$408:AC$419,$D1507))</f>
        <v/>
      </c>
      <c r="AD1507" s="40">
        <f>AD1480*Settings!$C$13*(INDEX(AD$408:AD$419,$D1507))</f>
        <v/>
      </c>
      <c r="AF1507" s="11">
        <f>CodePrefix&amp;$A1507&amp;IF($C1507="","","."&amp;$C1507&amp;"."&amp;$B1507)&amp;INDEX(VarEnd,MATCH($A1507,VarKey,0))&amp;AF$5</f>
        <v/>
      </c>
      <c r="AG1507" s="39">
        <f>AG1480*Settings!$C$13*(INDEX(AG$408:AG$419,$D1507))</f>
        <v/>
      </c>
      <c r="AH1507" s="40">
        <f>AH1480*Settings!$C$13*(INDEX(AH$408:AH$419,$D1507))</f>
        <v/>
      </c>
      <c r="AI1507" s="40">
        <f>AI1480*Settings!$C$13*(INDEX(AI$408:AI$419,$D1507))</f>
        <v/>
      </c>
      <c r="AJ1507" s="40">
        <f>AJ1480*Settings!$C$13*(INDEX(AJ$408:AJ$419,$D1507))</f>
        <v/>
      </c>
      <c r="AK1507" s="40">
        <f>AK1480*Settings!$C$13*(INDEX(AK$408:AK$419,$D1507))</f>
        <v/>
      </c>
      <c r="AL1507" s="40">
        <f>AL1480*Settings!$C$13*(INDEX(AL$408:AL$419,$D1507))</f>
        <v/>
      </c>
      <c r="AM1507" s="40">
        <f>AM1480*Settings!$C$13*(INDEX(AM$408:AM$419,$D1507))</f>
        <v/>
      </c>
      <c r="AN1507" s="40">
        <f>AN1480*Settings!$C$13*(INDEX(AN$408:AN$419,$D1507))</f>
        <v/>
      </c>
      <c r="AO1507" s="40">
        <f>AO1480*Settings!$C$13*(INDEX(AO$408:AO$419,$D1507))</f>
        <v/>
      </c>
      <c r="AP1507" s="40">
        <f>AP1480*Settings!$C$13*(INDEX(AP$408:AP$419,$D1507))</f>
        <v/>
      </c>
      <c r="AQ1507" s="40">
        <f>AQ1480*Settings!$C$13*(INDEX(AQ$408:AQ$419,$D1507))</f>
        <v/>
      </c>
      <c r="AR1507" s="40">
        <f>AR1480*Settings!$C$13*(INDEX(AR$408:AR$419,$D1507))</f>
        <v/>
      </c>
      <c r="AS1507" s="40">
        <f>AS1480*Settings!$C$13*(INDEX(AS$408:AS$419,$D1507))</f>
        <v/>
      </c>
      <c r="AT1507" s="40">
        <f>AT1480*Settings!$C$13*(INDEX(AT$408:AT$419,$D1507))</f>
        <v/>
      </c>
      <c r="AU1507" s="40">
        <f>AU1480*Settings!$C$13*(INDEX(AU$408:AU$419,$D1507))</f>
        <v/>
      </c>
      <c r="AV1507" s="40">
        <f>AV1480*Settings!$C$13*(INDEX(AV$408:AV$419,$D1507))</f>
        <v/>
      </c>
      <c r="AW1507" s="40">
        <f>AW1480*Settings!$C$13*(INDEX(AW$408:AW$419,$D1507))</f>
        <v/>
      </c>
      <c r="AX1507" s="40">
        <f>AX1480*Settings!$C$13*(INDEX(AX$408:AX$419,$D1507))</f>
        <v/>
      </c>
      <c r="AY1507" s="40">
        <f>AY1480*Settings!$C$13*(INDEX(AY$408:AY$419,$D1507))</f>
        <v/>
      </c>
    </row>
    <row r="1508" hidden="1" outlineLevel="2"/>
    <row r="1509" hidden="1" outlineLevel="2">
      <c r="A1509" s="14" t="inlineStr">
        <is>
          <t>rnew</t>
        </is>
      </c>
      <c r="B1509" s="14" t="inlineStr">
        <is>
          <t>coa</t>
        </is>
      </c>
      <c r="C1509" s="14" t="inlineStr">
        <is>
          <t>foo</t>
        </is>
      </c>
      <c r="D1509" s="36">
        <f>INDEX(Inputs!$V$5:$V$132,MATCH($B1509&amp;"|"&amp;$C1509,Inputs!$A$5:$A$132,0))</f>
        <v/>
      </c>
      <c r="E1509" s="35" t="n"/>
      <c r="F1509" s="35" t="n"/>
      <c r="G1509" s="35" t="n"/>
      <c r="H1509" s="14">
        <f>INDEX(VarLab,MATCH($A1509,VarKey,0))&amp;INDEX(MemLab,MATCH($C1509&amp;"|"&amp;$B1509,MemKey,0))</f>
        <v/>
      </c>
      <c r="I1509" s="14">
        <f>INDEX(VarUnit,MATCH($A1509,VarKey,0))</f>
        <v/>
      </c>
      <c r="J1509" s="14">
        <f>INDEX(VarSrc,MATCH($A1509,VarKey,0))</f>
        <v/>
      </c>
      <c r="K1509" s="11">
        <f>CodePrefix&amp;$A1509&amp;IF($C1509="","","."&amp;$C1509&amp;"."&amp;$B1509)&amp;INDEX(VarEnd,MATCH($A1509,VarKey,0))&amp;K$5</f>
        <v/>
      </c>
      <c r="L1509" s="39">
        <f>L1473*Settings!$C$13*(L1419+L1437+L1428*L$201+L1446*$D1509)</f>
        <v/>
      </c>
      <c r="M1509" s="40">
        <f>M1473*Settings!$C$13*(M1419+M1437+M1428*M$201+M1446*$D1509)</f>
        <v/>
      </c>
      <c r="N1509" s="40">
        <f>N1473*Settings!$C$13*(N1419+N1437+N1428*N$201+N1446*$D1509)</f>
        <v/>
      </c>
      <c r="O1509" s="40">
        <f>O1473*Settings!$C$13*(O1419+O1437+O1428*O$201+O1446*$D1509)</f>
        <v/>
      </c>
      <c r="P1509" s="40">
        <f>P1473*Settings!$C$13*(P1419+P1437+P1428*P$201+P1446*$D1509)</f>
        <v/>
      </c>
      <c r="Q1509" s="40">
        <f>Q1473*Settings!$C$13*(Q1419+Q1437+Q1428*Q$201+Q1446*$D1509)</f>
        <v/>
      </c>
      <c r="R1509" s="40">
        <f>R1473*Settings!$C$13*(R1419+R1437+R1428*R$201+R1446*$D1509)</f>
        <v/>
      </c>
      <c r="S1509" s="40">
        <f>S1473*Settings!$C$13*(S1419+S1437+S1428*S$201+S1446*$D1509)</f>
        <v/>
      </c>
      <c r="T1509" s="40">
        <f>T1473*Settings!$C$13*(T1419+T1437+T1428*T$201+T1446*$D1509)</f>
        <v/>
      </c>
      <c r="U1509" s="40">
        <f>U1473*Settings!$C$13*(U1419+U1437+U1428*U$201+U1446*$D1509)</f>
        <v/>
      </c>
      <c r="V1509" s="40">
        <f>V1473*Settings!$C$13*(V1419+V1437+V1428*V$201+V1446*$D1509)</f>
        <v/>
      </c>
      <c r="W1509" s="40">
        <f>W1473*Settings!$C$13*(W1419+W1437+W1428*W$201+W1446*$D1509)</f>
        <v/>
      </c>
      <c r="X1509" s="40">
        <f>X1473*Settings!$C$13*(X1419+X1437+X1428*X$201+X1446*$D1509)</f>
        <v/>
      </c>
      <c r="Y1509" s="40">
        <f>Y1473*Settings!$C$13*(Y1419+Y1437+Y1428*Y$201+Y1446*$D1509)</f>
        <v/>
      </c>
      <c r="Z1509" s="40">
        <f>Z1473*Settings!$C$13*(Z1419+Z1437+Z1428*Z$201+Z1446*$D1509)</f>
        <v/>
      </c>
      <c r="AA1509" s="40">
        <f>AA1473*Settings!$C$13*(AA1419+AA1437+AA1428*AA$201+AA1446*$D1509)</f>
        <v/>
      </c>
      <c r="AB1509" s="40">
        <f>AB1473*Settings!$C$13*(AB1419+AB1437+AB1428*AB$201+AB1446*$D1509)</f>
        <v/>
      </c>
      <c r="AC1509" s="40">
        <f>AC1473*Settings!$C$13*(AC1419+AC1437+AC1428*AC$201+AC1446*$D1509)</f>
        <v/>
      </c>
      <c r="AD1509" s="40">
        <f>AD1473*Settings!$C$13*(AD1419+AD1437+AD1428*AD$201+AD1446*$D1509)</f>
        <v/>
      </c>
      <c r="AF1509" s="11">
        <f>CodePrefix&amp;$A1509&amp;IF($C1509="","","."&amp;$C1509&amp;"."&amp;$B1509)&amp;INDEX(VarEnd,MATCH($A1509,VarKey,0))&amp;AF$5</f>
        <v/>
      </c>
      <c r="AG1509" s="39">
        <f>AG1473*Settings!$C$13*(AG1419+AG1437+AG1428*AG$201+AG1446*$D1509)</f>
        <v/>
      </c>
      <c r="AH1509" s="40">
        <f>AH1473*Settings!$C$13*(AH1419+AH1437+AH1428*AH$201+AH1446*$D1509)</f>
        <v/>
      </c>
      <c r="AI1509" s="40">
        <f>AI1473*Settings!$C$13*(AI1419+AI1437+AI1428*AI$201+AI1446*$D1509)</f>
        <v/>
      </c>
      <c r="AJ1509" s="40">
        <f>AJ1473*Settings!$C$13*(AJ1419+AJ1437+AJ1428*AJ$201+AJ1446*$D1509)</f>
        <v/>
      </c>
      <c r="AK1509" s="40">
        <f>AK1473*Settings!$C$13*(AK1419+AK1437+AK1428*AK$201+AK1446*$D1509)</f>
        <v/>
      </c>
      <c r="AL1509" s="40">
        <f>AL1473*Settings!$C$13*(AL1419+AL1437+AL1428*AL$201+AL1446*$D1509)</f>
        <v/>
      </c>
      <c r="AM1509" s="40">
        <f>AM1473*Settings!$C$13*(AM1419+AM1437+AM1428*AM$201+AM1446*$D1509)</f>
        <v/>
      </c>
      <c r="AN1509" s="40">
        <f>AN1473*Settings!$C$13*(AN1419+AN1437+AN1428*AN$201+AN1446*$D1509)</f>
        <v/>
      </c>
      <c r="AO1509" s="40">
        <f>AO1473*Settings!$C$13*(AO1419+AO1437+AO1428*AO$201+AO1446*$D1509)</f>
        <v/>
      </c>
      <c r="AP1509" s="40">
        <f>AP1473*Settings!$C$13*(AP1419+AP1437+AP1428*AP$201+AP1446*$D1509)</f>
        <v/>
      </c>
      <c r="AQ1509" s="40">
        <f>AQ1473*Settings!$C$13*(AQ1419+AQ1437+AQ1428*AQ$201+AQ1446*$D1509)</f>
        <v/>
      </c>
      <c r="AR1509" s="40">
        <f>AR1473*Settings!$C$13*(AR1419+AR1437+AR1428*AR$201+AR1446*$D1509)</f>
        <v/>
      </c>
      <c r="AS1509" s="40">
        <f>AS1473*Settings!$C$13*(AS1419+AS1437+AS1428*AS$201+AS1446*$D1509)</f>
        <v/>
      </c>
      <c r="AT1509" s="40">
        <f>AT1473*Settings!$C$13*(AT1419+AT1437+AT1428*AT$201+AT1446*$D1509)</f>
        <v/>
      </c>
      <c r="AU1509" s="40">
        <f>AU1473*Settings!$C$13*(AU1419+AU1437+AU1428*AU$201+AU1446*$D1509)</f>
        <v/>
      </c>
      <c r="AV1509" s="40">
        <f>AV1473*Settings!$C$13*(AV1419+AV1437+AV1428*AV$201+AV1446*$D1509)</f>
        <v/>
      </c>
      <c r="AW1509" s="40">
        <f>AW1473*Settings!$C$13*(AW1419+AW1437+AW1428*AW$201+AW1446*$D1509)</f>
        <v/>
      </c>
      <c r="AX1509" s="40">
        <f>AX1473*Settings!$C$13*(AX1419+AX1437+AX1428*AX$201+AX1446*$D1509)</f>
        <v/>
      </c>
      <c r="AY1509" s="40">
        <f>AY1473*Settings!$C$13*(AY1419+AY1437+AY1428*AY$201+AY1446*$D1509)</f>
        <v/>
      </c>
    </row>
    <row r="1510" hidden="1" outlineLevel="2">
      <c r="A1510" s="14" t="inlineStr">
        <is>
          <t>rnew</t>
        </is>
      </c>
      <c r="B1510" s="14" t="inlineStr">
        <is>
          <t>nga</t>
        </is>
      </c>
      <c r="C1510" s="14" t="inlineStr">
        <is>
          <t>foo</t>
        </is>
      </c>
      <c r="D1510" s="36">
        <f>INDEX(Inputs!$V$5:$V$132,MATCH($B1510&amp;"|"&amp;$C1510,Inputs!$A$5:$A$132,0))</f>
        <v/>
      </c>
      <c r="E1510" s="35" t="n"/>
      <c r="F1510" s="35" t="n"/>
      <c r="G1510" s="35" t="n"/>
      <c r="H1510" s="14">
        <f>INDEX(VarLab,MATCH($A1510,VarKey,0))&amp;INDEX(MemLab,MATCH($C1510&amp;"|"&amp;$B1510,MemKey,0))</f>
        <v/>
      </c>
      <c r="I1510" s="14">
        <f>INDEX(VarUnit,MATCH($A1510,VarKey,0))</f>
        <v/>
      </c>
      <c r="J1510" s="14">
        <f>INDEX(VarSrc,MATCH($A1510,VarKey,0))</f>
        <v/>
      </c>
      <c r="K1510" s="11">
        <f>CodePrefix&amp;$A1510&amp;IF($C1510="","","."&amp;$C1510&amp;"."&amp;$B1510)&amp;INDEX(VarEnd,MATCH($A1510,VarKey,0))&amp;K$5</f>
        <v/>
      </c>
      <c r="L1510" s="39">
        <f>L1474*Settings!$C$13*(L1420+L1438+L1429*L$201+L1447*$D1510)</f>
        <v/>
      </c>
      <c r="M1510" s="40">
        <f>M1474*Settings!$C$13*(M1420+M1438+M1429*M$201+M1447*$D1510)</f>
        <v/>
      </c>
      <c r="N1510" s="40">
        <f>N1474*Settings!$C$13*(N1420+N1438+N1429*N$201+N1447*$D1510)</f>
        <v/>
      </c>
      <c r="O1510" s="40">
        <f>O1474*Settings!$C$13*(O1420+O1438+O1429*O$201+O1447*$D1510)</f>
        <v/>
      </c>
      <c r="P1510" s="40">
        <f>P1474*Settings!$C$13*(P1420+P1438+P1429*P$201+P1447*$D1510)</f>
        <v/>
      </c>
      <c r="Q1510" s="40">
        <f>Q1474*Settings!$C$13*(Q1420+Q1438+Q1429*Q$201+Q1447*$D1510)</f>
        <v/>
      </c>
      <c r="R1510" s="40">
        <f>R1474*Settings!$C$13*(R1420+R1438+R1429*R$201+R1447*$D1510)</f>
        <v/>
      </c>
      <c r="S1510" s="40">
        <f>S1474*Settings!$C$13*(S1420+S1438+S1429*S$201+S1447*$D1510)</f>
        <v/>
      </c>
      <c r="T1510" s="40">
        <f>T1474*Settings!$C$13*(T1420+T1438+T1429*T$201+T1447*$D1510)</f>
        <v/>
      </c>
      <c r="U1510" s="40">
        <f>U1474*Settings!$C$13*(U1420+U1438+U1429*U$201+U1447*$D1510)</f>
        <v/>
      </c>
      <c r="V1510" s="40">
        <f>V1474*Settings!$C$13*(V1420+V1438+V1429*V$201+V1447*$D1510)</f>
        <v/>
      </c>
      <c r="W1510" s="40">
        <f>W1474*Settings!$C$13*(W1420+W1438+W1429*W$201+W1447*$D1510)</f>
        <v/>
      </c>
      <c r="X1510" s="40">
        <f>X1474*Settings!$C$13*(X1420+X1438+X1429*X$201+X1447*$D1510)</f>
        <v/>
      </c>
      <c r="Y1510" s="40">
        <f>Y1474*Settings!$C$13*(Y1420+Y1438+Y1429*Y$201+Y1447*$D1510)</f>
        <v/>
      </c>
      <c r="Z1510" s="40">
        <f>Z1474*Settings!$C$13*(Z1420+Z1438+Z1429*Z$201+Z1447*$D1510)</f>
        <v/>
      </c>
      <c r="AA1510" s="40">
        <f>AA1474*Settings!$C$13*(AA1420+AA1438+AA1429*AA$201+AA1447*$D1510)</f>
        <v/>
      </c>
      <c r="AB1510" s="40">
        <f>AB1474*Settings!$C$13*(AB1420+AB1438+AB1429*AB$201+AB1447*$D1510)</f>
        <v/>
      </c>
      <c r="AC1510" s="40">
        <f>AC1474*Settings!$C$13*(AC1420+AC1438+AC1429*AC$201+AC1447*$D1510)</f>
        <v/>
      </c>
      <c r="AD1510" s="40">
        <f>AD1474*Settings!$C$13*(AD1420+AD1438+AD1429*AD$201+AD1447*$D1510)</f>
        <v/>
      </c>
      <c r="AF1510" s="11">
        <f>CodePrefix&amp;$A1510&amp;IF($C1510="","","."&amp;$C1510&amp;"."&amp;$B1510)&amp;INDEX(VarEnd,MATCH($A1510,VarKey,0))&amp;AF$5</f>
        <v/>
      </c>
      <c r="AG1510" s="39">
        <f>AG1474*Settings!$C$13*(AG1420+AG1438+AG1429*AG$201+AG1447*$D1510)</f>
        <v/>
      </c>
      <c r="AH1510" s="40">
        <f>AH1474*Settings!$C$13*(AH1420+AH1438+AH1429*AH$201+AH1447*$D1510)</f>
        <v/>
      </c>
      <c r="AI1510" s="40">
        <f>AI1474*Settings!$C$13*(AI1420+AI1438+AI1429*AI$201+AI1447*$D1510)</f>
        <v/>
      </c>
      <c r="AJ1510" s="40">
        <f>AJ1474*Settings!$C$13*(AJ1420+AJ1438+AJ1429*AJ$201+AJ1447*$D1510)</f>
        <v/>
      </c>
      <c r="AK1510" s="40">
        <f>AK1474*Settings!$C$13*(AK1420+AK1438+AK1429*AK$201+AK1447*$D1510)</f>
        <v/>
      </c>
      <c r="AL1510" s="40">
        <f>AL1474*Settings!$C$13*(AL1420+AL1438+AL1429*AL$201+AL1447*$D1510)</f>
        <v/>
      </c>
      <c r="AM1510" s="40">
        <f>AM1474*Settings!$C$13*(AM1420+AM1438+AM1429*AM$201+AM1447*$D1510)</f>
        <v/>
      </c>
      <c r="AN1510" s="40">
        <f>AN1474*Settings!$C$13*(AN1420+AN1438+AN1429*AN$201+AN1447*$D1510)</f>
        <v/>
      </c>
      <c r="AO1510" s="40">
        <f>AO1474*Settings!$C$13*(AO1420+AO1438+AO1429*AO$201+AO1447*$D1510)</f>
        <v/>
      </c>
      <c r="AP1510" s="40">
        <f>AP1474*Settings!$C$13*(AP1420+AP1438+AP1429*AP$201+AP1447*$D1510)</f>
        <v/>
      </c>
      <c r="AQ1510" s="40">
        <f>AQ1474*Settings!$C$13*(AQ1420+AQ1438+AQ1429*AQ$201+AQ1447*$D1510)</f>
        <v/>
      </c>
      <c r="AR1510" s="40">
        <f>AR1474*Settings!$C$13*(AR1420+AR1438+AR1429*AR$201+AR1447*$D1510)</f>
        <v/>
      </c>
      <c r="AS1510" s="40">
        <f>AS1474*Settings!$C$13*(AS1420+AS1438+AS1429*AS$201+AS1447*$D1510)</f>
        <v/>
      </c>
      <c r="AT1510" s="40">
        <f>AT1474*Settings!$C$13*(AT1420+AT1438+AT1429*AT$201+AT1447*$D1510)</f>
        <v/>
      </c>
      <c r="AU1510" s="40">
        <f>AU1474*Settings!$C$13*(AU1420+AU1438+AU1429*AU$201+AU1447*$D1510)</f>
        <v/>
      </c>
      <c r="AV1510" s="40">
        <f>AV1474*Settings!$C$13*(AV1420+AV1438+AV1429*AV$201+AV1447*$D1510)</f>
        <v/>
      </c>
      <c r="AW1510" s="40">
        <f>AW1474*Settings!$C$13*(AW1420+AW1438+AW1429*AW$201+AW1447*$D1510)</f>
        <v/>
      </c>
      <c r="AX1510" s="40">
        <f>AX1474*Settings!$C$13*(AX1420+AX1438+AX1429*AX$201+AX1447*$D1510)</f>
        <v/>
      </c>
      <c r="AY1510" s="40">
        <f>AY1474*Settings!$C$13*(AY1420+AY1438+AY1429*AY$201+AY1447*$D1510)</f>
        <v/>
      </c>
    </row>
    <row r="1511" hidden="1" outlineLevel="2">
      <c r="A1511" s="14" t="inlineStr">
        <is>
          <t>rnew</t>
        </is>
      </c>
      <c r="B1511" s="14" t="inlineStr">
        <is>
          <t>gso</t>
        </is>
      </c>
      <c r="C1511" s="14" t="inlineStr">
        <is>
          <t>foo</t>
        </is>
      </c>
      <c r="D1511" s="36">
        <f>INDEX(Inputs!$V$5:$V$132,MATCH($B1511&amp;"|"&amp;$C1511,Inputs!$A$5:$A$132,0))</f>
        <v/>
      </c>
      <c r="E1511" s="35" t="n"/>
      <c r="F1511" s="35" t="n"/>
      <c r="G1511" s="35" t="n"/>
      <c r="H1511" s="14">
        <f>INDEX(VarLab,MATCH($A1511,VarKey,0))&amp;INDEX(MemLab,MATCH($C1511&amp;"|"&amp;$B1511,MemKey,0))</f>
        <v/>
      </c>
      <c r="I1511" s="14">
        <f>INDEX(VarUnit,MATCH($A1511,VarKey,0))</f>
        <v/>
      </c>
      <c r="J1511" s="14">
        <f>INDEX(VarSrc,MATCH($A1511,VarKey,0))</f>
        <v/>
      </c>
      <c r="K1511" s="11">
        <f>CodePrefix&amp;$A1511&amp;IF($C1511="","","."&amp;$C1511&amp;"."&amp;$B1511)&amp;INDEX(VarEnd,MATCH($A1511,VarKey,0))&amp;K$5</f>
        <v/>
      </c>
      <c r="L1511" s="39">
        <f>L1475*Settings!$C$13*(L1421+L1439+L1430*L$201+L1448*$D1511)</f>
        <v/>
      </c>
      <c r="M1511" s="40">
        <f>M1475*Settings!$C$13*(M1421+M1439+M1430*M$201+M1448*$D1511)</f>
        <v/>
      </c>
      <c r="N1511" s="40">
        <f>N1475*Settings!$C$13*(N1421+N1439+N1430*N$201+N1448*$D1511)</f>
        <v/>
      </c>
      <c r="O1511" s="40">
        <f>O1475*Settings!$C$13*(O1421+O1439+O1430*O$201+O1448*$D1511)</f>
        <v/>
      </c>
      <c r="P1511" s="40">
        <f>P1475*Settings!$C$13*(P1421+P1439+P1430*P$201+P1448*$D1511)</f>
        <v/>
      </c>
      <c r="Q1511" s="40">
        <f>Q1475*Settings!$C$13*(Q1421+Q1439+Q1430*Q$201+Q1448*$D1511)</f>
        <v/>
      </c>
      <c r="R1511" s="40">
        <f>R1475*Settings!$C$13*(R1421+R1439+R1430*R$201+R1448*$D1511)</f>
        <v/>
      </c>
      <c r="S1511" s="40">
        <f>S1475*Settings!$C$13*(S1421+S1439+S1430*S$201+S1448*$D1511)</f>
        <v/>
      </c>
      <c r="T1511" s="40">
        <f>T1475*Settings!$C$13*(T1421+T1439+T1430*T$201+T1448*$D1511)</f>
        <v/>
      </c>
      <c r="U1511" s="40">
        <f>U1475*Settings!$C$13*(U1421+U1439+U1430*U$201+U1448*$D1511)</f>
        <v/>
      </c>
      <c r="V1511" s="40">
        <f>V1475*Settings!$C$13*(V1421+V1439+V1430*V$201+V1448*$D1511)</f>
        <v/>
      </c>
      <c r="W1511" s="40">
        <f>W1475*Settings!$C$13*(W1421+W1439+W1430*W$201+W1448*$D1511)</f>
        <v/>
      </c>
      <c r="X1511" s="40">
        <f>X1475*Settings!$C$13*(X1421+X1439+X1430*X$201+X1448*$D1511)</f>
        <v/>
      </c>
      <c r="Y1511" s="40">
        <f>Y1475*Settings!$C$13*(Y1421+Y1439+Y1430*Y$201+Y1448*$D1511)</f>
        <v/>
      </c>
      <c r="Z1511" s="40">
        <f>Z1475*Settings!$C$13*(Z1421+Z1439+Z1430*Z$201+Z1448*$D1511)</f>
        <v/>
      </c>
      <c r="AA1511" s="40">
        <f>AA1475*Settings!$C$13*(AA1421+AA1439+AA1430*AA$201+AA1448*$D1511)</f>
        <v/>
      </c>
      <c r="AB1511" s="40">
        <f>AB1475*Settings!$C$13*(AB1421+AB1439+AB1430*AB$201+AB1448*$D1511)</f>
        <v/>
      </c>
      <c r="AC1511" s="40">
        <f>AC1475*Settings!$C$13*(AC1421+AC1439+AC1430*AC$201+AC1448*$D1511)</f>
        <v/>
      </c>
      <c r="AD1511" s="40">
        <f>AD1475*Settings!$C$13*(AD1421+AD1439+AD1430*AD$201+AD1448*$D1511)</f>
        <v/>
      </c>
      <c r="AF1511" s="11">
        <f>CodePrefix&amp;$A1511&amp;IF($C1511="","","."&amp;$C1511&amp;"."&amp;$B1511)&amp;INDEX(VarEnd,MATCH($A1511,VarKey,0))&amp;AF$5</f>
        <v/>
      </c>
      <c r="AG1511" s="39">
        <f>AG1475*Settings!$C$13*(AG1421+AG1439+AG1430*AG$201+AG1448*$D1511)</f>
        <v/>
      </c>
      <c r="AH1511" s="40">
        <f>AH1475*Settings!$C$13*(AH1421+AH1439+AH1430*AH$201+AH1448*$D1511)</f>
        <v/>
      </c>
      <c r="AI1511" s="40">
        <f>AI1475*Settings!$C$13*(AI1421+AI1439+AI1430*AI$201+AI1448*$D1511)</f>
        <v/>
      </c>
      <c r="AJ1511" s="40">
        <f>AJ1475*Settings!$C$13*(AJ1421+AJ1439+AJ1430*AJ$201+AJ1448*$D1511)</f>
        <v/>
      </c>
      <c r="AK1511" s="40">
        <f>AK1475*Settings!$C$13*(AK1421+AK1439+AK1430*AK$201+AK1448*$D1511)</f>
        <v/>
      </c>
      <c r="AL1511" s="40">
        <f>AL1475*Settings!$C$13*(AL1421+AL1439+AL1430*AL$201+AL1448*$D1511)</f>
        <v/>
      </c>
      <c r="AM1511" s="40">
        <f>AM1475*Settings!$C$13*(AM1421+AM1439+AM1430*AM$201+AM1448*$D1511)</f>
        <v/>
      </c>
      <c r="AN1511" s="40">
        <f>AN1475*Settings!$C$13*(AN1421+AN1439+AN1430*AN$201+AN1448*$D1511)</f>
        <v/>
      </c>
      <c r="AO1511" s="40">
        <f>AO1475*Settings!$C$13*(AO1421+AO1439+AO1430*AO$201+AO1448*$D1511)</f>
        <v/>
      </c>
      <c r="AP1511" s="40">
        <f>AP1475*Settings!$C$13*(AP1421+AP1439+AP1430*AP$201+AP1448*$D1511)</f>
        <v/>
      </c>
      <c r="AQ1511" s="40">
        <f>AQ1475*Settings!$C$13*(AQ1421+AQ1439+AQ1430*AQ$201+AQ1448*$D1511)</f>
        <v/>
      </c>
      <c r="AR1511" s="40">
        <f>AR1475*Settings!$C$13*(AR1421+AR1439+AR1430*AR$201+AR1448*$D1511)</f>
        <v/>
      </c>
      <c r="AS1511" s="40">
        <f>AS1475*Settings!$C$13*(AS1421+AS1439+AS1430*AS$201+AS1448*$D1511)</f>
        <v/>
      </c>
      <c r="AT1511" s="40">
        <f>AT1475*Settings!$C$13*(AT1421+AT1439+AT1430*AT$201+AT1448*$D1511)</f>
        <v/>
      </c>
      <c r="AU1511" s="40">
        <f>AU1475*Settings!$C$13*(AU1421+AU1439+AU1430*AU$201+AU1448*$D1511)</f>
        <v/>
      </c>
      <c r="AV1511" s="40">
        <f>AV1475*Settings!$C$13*(AV1421+AV1439+AV1430*AV$201+AV1448*$D1511)</f>
        <v/>
      </c>
      <c r="AW1511" s="40">
        <f>AW1475*Settings!$C$13*(AW1421+AW1439+AW1430*AW$201+AW1448*$D1511)</f>
        <v/>
      </c>
      <c r="AX1511" s="40">
        <f>AX1475*Settings!$C$13*(AX1421+AX1439+AX1430*AX$201+AX1448*$D1511)</f>
        <v/>
      </c>
      <c r="AY1511" s="40">
        <f>AY1475*Settings!$C$13*(AY1421+AY1439+AY1430*AY$201+AY1448*$D1511)</f>
        <v/>
      </c>
    </row>
    <row r="1512" hidden="1" outlineLevel="2">
      <c r="A1512" s="14" t="inlineStr">
        <is>
          <t>rnew</t>
        </is>
      </c>
      <c r="B1512" s="14" t="inlineStr">
        <is>
          <t>die</t>
        </is>
      </c>
      <c r="C1512" s="14" t="inlineStr">
        <is>
          <t>foo</t>
        </is>
      </c>
      <c r="D1512" s="36">
        <f>INDEX(Inputs!$V$5:$V$132,MATCH($B1512&amp;"|"&amp;$C1512,Inputs!$A$5:$A$132,0))</f>
        <v/>
      </c>
      <c r="E1512" s="35" t="n"/>
      <c r="F1512" s="35" t="n"/>
      <c r="G1512" s="35" t="n"/>
      <c r="H1512" s="14">
        <f>INDEX(VarLab,MATCH($A1512,VarKey,0))&amp;INDEX(MemLab,MATCH($C1512&amp;"|"&amp;$B1512,MemKey,0))</f>
        <v/>
      </c>
      <c r="I1512" s="14">
        <f>INDEX(VarUnit,MATCH($A1512,VarKey,0))</f>
        <v/>
      </c>
      <c r="J1512" s="14">
        <f>INDEX(VarSrc,MATCH($A1512,VarKey,0))</f>
        <v/>
      </c>
      <c r="K1512" s="11">
        <f>CodePrefix&amp;$A1512&amp;IF($C1512="","","."&amp;$C1512&amp;"."&amp;$B1512)&amp;INDEX(VarEnd,MATCH($A1512,VarKey,0))&amp;K$5</f>
        <v/>
      </c>
      <c r="L1512" s="39">
        <f>L1476*Settings!$C$13*(L1422+L1440+L1431*L$201+L1449*$D1512)</f>
        <v/>
      </c>
      <c r="M1512" s="40">
        <f>M1476*Settings!$C$13*(M1422+M1440+M1431*M$201+M1449*$D1512)</f>
        <v/>
      </c>
      <c r="N1512" s="40">
        <f>N1476*Settings!$C$13*(N1422+N1440+N1431*N$201+N1449*$D1512)</f>
        <v/>
      </c>
      <c r="O1512" s="40">
        <f>O1476*Settings!$C$13*(O1422+O1440+O1431*O$201+O1449*$D1512)</f>
        <v/>
      </c>
      <c r="P1512" s="40">
        <f>P1476*Settings!$C$13*(P1422+P1440+P1431*P$201+P1449*$D1512)</f>
        <v/>
      </c>
      <c r="Q1512" s="40">
        <f>Q1476*Settings!$C$13*(Q1422+Q1440+Q1431*Q$201+Q1449*$D1512)</f>
        <v/>
      </c>
      <c r="R1512" s="40">
        <f>R1476*Settings!$C$13*(R1422+R1440+R1431*R$201+R1449*$D1512)</f>
        <v/>
      </c>
      <c r="S1512" s="40">
        <f>S1476*Settings!$C$13*(S1422+S1440+S1431*S$201+S1449*$D1512)</f>
        <v/>
      </c>
      <c r="T1512" s="40">
        <f>T1476*Settings!$C$13*(T1422+T1440+T1431*T$201+T1449*$D1512)</f>
        <v/>
      </c>
      <c r="U1512" s="40">
        <f>U1476*Settings!$C$13*(U1422+U1440+U1431*U$201+U1449*$D1512)</f>
        <v/>
      </c>
      <c r="V1512" s="40">
        <f>V1476*Settings!$C$13*(V1422+V1440+V1431*V$201+V1449*$D1512)</f>
        <v/>
      </c>
      <c r="W1512" s="40">
        <f>W1476*Settings!$C$13*(W1422+W1440+W1431*W$201+W1449*$D1512)</f>
        <v/>
      </c>
      <c r="X1512" s="40">
        <f>X1476*Settings!$C$13*(X1422+X1440+X1431*X$201+X1449*$D1512)</f>
        <v/>
      </c>
      <c r="Y1512" s="40">
        <f>Y1476*Settings!$C$13*(Y1422+Y1440+Y1431*Y$201+Y1449*$D1512)</f>
        <v/>
      </c>
      <c r="Z1512" s="40">
        <f>Z1476*Settings!$C$13*(Z1422+Z1440+Z1431*Z$201+Z1449*$D1512)</f>
        <v/>
      </c>
      <c r="AA1512" s="40">
        <f>AA1476*Settings!$C$13*(AA1422+AA1440+AA1431*AA$201+AA1449*$D1512)</f>
        <v/>
      </c>
      <c r="AB1512" s="40">
        <f>AB1476*Settings!$C$13*(AB1422+AB1440+AB1431*AB$201+AB1449*$D1512)</f>
        <v/>
      </c>
      <c r="AC1512" s="40">
        <f>AC1476*Settings!$C$13*(AC1422+AC1440+AC1431*AC$201+AC1449*$D1512)</f>
        <v/>
      </c>
      <c r="AD1512" s="40">
        <f>AD1476*Settings!$C$13*(AD1422+AD1440+AD1431*AD$201+AD1449*$D1512)</f>
        <v/>
      </c>
      <c r="AF1512" s="11">
        <f>CodePrefix&amp;$A1512&amp;IF($C1512="","","."&amp;$C1512&amp;"."&amp;$B1512)&amp;INDEX(VarEnd,MATCH($A1512,VarKey,0))&amp;AF$5</f>
        <v/>
      </c>
      <c r="AG1512" s="39">
        <f>AG1476*Settings!$C$13*(AG1422+AG1440+AG1431*AG$201+AG1449*$D1512)</f>
        <v/>
      </c>
      <c r="AH1512" s="40">
        <f>AH1476*Settings!$C$13*(AH1422+AH1440+AH1431*AH$201+AH1449*$D1512)</f>
        <v/>
      </c>
      <c r="AI1512" s="40">
        <f>AI1476*Settings!$C$13*(AI1422+AI1440+AI1431*AI$201+AI1449*$D1512)</f>
        <v/>
      </c>
      <c r="AJ1512" s="40">
        <f>AJ1476*Settings!$C$13*(AJ1422+AJ1440+AJ1431*AJ$201+AJ1449*$D1512)</f>
        <v/>
      </c>
      <c r="AK1512" s="40">
        <f>AK1476*Settings!$C$13*(AK1422+AK1440+AK1431*AK$201+AK1449*$D1512)</f>
        <v/>
      </c>
      <c r="AL1512" s="40">
        <f>AL1476*Settings!$C$13*(AL1422+AL1440+AL1431*AL$201+AL1449*$D1512)</f>
        <v/>
      </c>
      <c r="AM1512" s="40">
        <f>AM1476*Settings!$C$13*(AM1422+AM1440+AM1431*AM$201+AM1449*$D1512)</f>
        <v/>
      </c>
      <c r="AN1512" s="40">
        <f>AN1476*Settings!$C$13*(AN1422+AN1440+AN1431*AN$201+AN1449*$D1512)</f>
        <v/>
      </c>
      <c r="AO1512" s="40">
        <f>AO1476*Settings!$C$13*(AO1422+AO1440+AO1431*AO$201+AO1449*$D1512)</f>
        <v/>
      </c>
      <c r="AP1512" s="40">
        <f>AP1476*Settings!$C$13*(AP1422+AP1440+AP1431*AP$201+AP1449*$D1512)</f>
        <v/>
      </c>
      <c r="AQ1512" s="40">
        <f>AQ1476*Settings!$C$13*(AQ1422+AQ1440+AQ1431*AQ$201+AQ1449*$D1512)</f>
        <v/>
      </c>
      <c r="AR1512" s="40">
        <f>AR1476*Settings!$C$13*(AR1422+AR1440+AR1431*AR$201+AR1449*$D1512)</f>
        <v/>
      </c>
      <c r="AS1512" s="40">
        <f>AS1476*Settings!$C$13*(AS1422+AS1440+AS1431*AS$201+AS1449*$D1512)</f>
        <v/>
      </c>
      <c r="AT1512" s="40">
        <f>AT1476*Settings!$C$13*(AT1422+AT1440+AT1431*AT$201+AT1449*$D1512)</f>
        <v/>
      </c>
      <c r="AU1512" s="40">
        <f>AU1476*Settings!$C$13*(AU1422+AU1440+AU1431*AU$201+AU1449*$D1512)</f>
        <v/>
      </c>
      <c r="AV1512" s="40">
        <f>AV1476*Settings!$C$13*(AV1422+AV1440+AV1431*AV$201+AV1449*$D1512)</f>
        <v/>
      </c>
      <c r="AW1512" s="40">
        <f>AW1476*Settings!$C$13*(AW1422+AW1440+AW1431*AW$201+AW1449*$D1512)</f>
        <v/>
      </c>
      <c r="AX1512" s="40">
        <f>AX1476*Settings!$C$13*(AX1422+AX1440+AX1431*AX$201+AX1449*$D1512)</f>
        <v/>
      </c>
      <c r="AY1512" s="40">
        <f>AY1476*Settings!$C$13*(AY1422+AY1440+AY1431*AY$201+AY1449*$D1512)</f>
        <v/>
      </c>
    </row>
    <row r="1513" hidden="1" outlineLevel="2">
      <c r="A1513" s="14" t="inlineStr">
        <is>
          <t>rnew</t>
        </is>
      </c>
      <c r="B1513" s="14" t="inlineStr">
        <is>
          <t>lpg</t>
        </is>
      </c>
      <c r="C1513" s="14" t="inlineStr">
        <is>
          <t>foo</t>
        </is>
      </c>
      <c r="D1513" s="36">
        <f>INDEX(Inputs!$V$5:$V$132,MATCH($B1513&amp;"|"&amp;$C1513,Inputs!$A$5:$A$132,0))</f>
        <v/>
      </c>
      <c r="E1513" s="35" t="n"/>
      <c r="F1513" s="35" t="n"/>
      <c r="G1513" s="35" t="n"/>
      <c r="H1513" s="14">
        <f>INDEX(VarLab,MATCH($A1513,VarKey,0))&amp;INDEX(MemLab,MATCH($C1513&amp;"|"&amp;$B1513,MemKey,0))</f>
        <v/>
      </c>
      <c r="I1513" s="14">
        <f>INDEX(VarUnit,MATCH($A1513,VarKey,0))</f>
        <v/>
      </c>
      <c r="J1513" s="14">
        <f>INDEX(VarSrc,MATCH($A1513,VarKey,0))</f>
        <v/>
      </c>
      <c r="K1513" s="11">
        <f>CodePrefix&amp;$A1513&amp;IF($C1513="","","."&amp;$C1513&amp;"."&amp;$B1513)&amp;INDEX(VarEnd,MATCH($A1513,VarKey,0))&amp;K$5</f>
        <v/>
      </c>
      <c r="L1513" s="39">
        <f>L1477*Settings!$C$13*(L1423+L1441+L1432*L$201+L1450*$D1513)</f>
        <v/>
      </c>
      <c r="M1513" s="40">
        <f>M1477*Settings!$C$13*(M1423+M1441+M1432*M$201+M1450*$D1513)</f>
        <v/>
      </c>
      <c r="N1513" s="40">
        <f>N1477*Settings!$C$13*(N1423+N1441+N1432*N$201+N1450*$D1513)</f>
        <v/>
      </c>
      <c r="O1513" s="40">
        <f>O1477*Settings!$C$13*(O1423+O1441+O1432*O$201+O1450*$D1513)</f>
        <v/>
      </c>
      <c r="P1513" s="40">
        <f>P1477*Settings!$C$13*(P1423+P1441+P1432*P$201+P1450*$D1513)</f>
        <v/>
      </c>
      <c r="Q1513" s="40">
        <f>Q1477*Settings!$C$13*(Q1423+Q1441+Q1432*Q$201+Q1450*$D1513)</f>
        <v/>
      </c>
      <c r="R1513" s="40">
        <f>R1477*Settings!$C$13*(R1423+R1441+R1432*R$201+R1450*$D1513)</f>
        <v/>
      </c>
      <c r="S1513" s="40">
        <f>S1477*Settings!$C$13*(S1423+S1441+S1432*S$201+S1450*$D1513)</f>
        <v/>
      </c>
      <c r="T1513" s="40">
        <f>T1477*Settings!$C$13*(T1423+T1441+T1432*T$201+T1450*$D1513)</f>
        <v/>
      </c>
      <c r="U1513" s="40">
        <f>U1477*Settings!$C$13*(U1423+U1441+U1432*U$201+U1450*$D1513)</f>
        <v/>
      </c>
      <c r="V1513" s="40">
        <f>V1477*Settings!$C$13*(V1423+V1441+V1432*V$201+V1450*$D1513)</f>
        <v/>
      </c>
      <c r="W1513" s="40">
        <f>W1477*Settings!$C$13*(W1423+W1441+W1432*W$201+W1450*$D1513)</f>
        <v/>
      </c>
      <c r="X1513" s="40">
        <f>X1477*Settings!$C$13*(X1423+X1441+X1432*X$201+X1450*$D1513)</f>
        <v/>
      </c>
      <c r="Y1513" s="40">
        <f>Y1477*Settings!$C$13*(Y1423+Y1441+Y1432*Y$201+Y1450*$D1513)</f>
        <v/>
      </c>
      <c r="Z1513" s="40">
        <f>Z1477*Settings!$C$13*(Z1423+Z1441+Z1432*Z$201+Z1450*$D1513)</f>
        <v/>
      </c>
      <c r="AA1513" s="40">
        <f>AA1477*Settings!$C$13*(AA1423+AA1441+AA1432*AA$201+AA1450*$D1513)</f>
        <v/>
      </c>
      <c r="AB1513" s="40">
        <f>AB1477*Settings!$C$13*(AB1423+AB1441+AB1432*AB$201+AB1450*$D1513)</f>
        <v/>
      </c>
      <c r="AC1513" s="40">
        <f>AC1477*Settings!$C$13*(AC1423+AC1441+AC1432*AC$201+AC1450*$D1513)</f>
        <v/>
      </c>
      <c r="AD1513" s="40">
        <f>AD1477*Settings!$C$13*(AD1423+AD1441+AD1432*AD$201+AD1450*$D1513)</f>
        <v/>
      </c>
      <c r="AF1513" s="11">
        <f>CodePrefix&amp;$A1513&amp;IF($C1513="","","."&amp;$C1513&amp;"."&amp;$B1513)&amp;INDEX(VarEnd,MATCH($A1513,VarKey,0))&amp;AF$5</f>
        <v/>
      </c>
      <c r="AG1513" s="39">
        <f>AG1477*Settings!$C$13*(AG1423+AG1441+AG1432*AG$201+AG1450*$D1513)</f>
        <v/>
      </c>
      <c r="AH1513" s="40">
        <f>AH1477*Settings!$C$13*(AH1423+AH1441+AH1432*AH$201+AH1450*$D1513)</f>
        <v/>
      </c>
      <c r="AI1513" s="40">
        <f>AI1477*Settings!$C$13*(AI1423+AI1441+AI1432*AI$201+AI1450*$D1513)</f>
        <v/>
      </c>
      <c r="AJ1513" s="40">
        <f>AJ1477*Settings!$C$13*(AJ1423+AJ1441+AJ1432*AJ$201+AJ1450*$D1513)</f>
        <v/>
      </c>
      <c r="AK1513" s="40">
        <f>AK1477*Settings!$C$13*(AK1423+AK1441+AK1432*AK$201+AK1450*$D1513)</f>
        <v/>
      </c>
      <c r="AL1513" s="40">
        <f>AL1477*Settings!$C$13*(AL1423+AL1441+AL1432*AL$201+AL1450*$D1513)</f>
        <v/>
      </c>
      <c r="AM1513" s="40">
        <f>AM1477*Settings!$C$13*(AM1423+AM1441+AM1432*AM$201+AM1450*$D1513)</f>
        <v/>
      </c>
      <c r="AN1513" s="40">
        <f>AN1477*Settings!$C$13*(AN1423+AN1441+AN1432*AN$201+AN1450*$D1513)</f>
        <v/>
      </c>
      <c r="AO1513" s="40">
        <f>AO1477*Settings!$C$13*(AO1423+AO1441+AO1432*AO$201+AO1450*$D1513)</f>
        <v/>
      </c>
      <c r="AP1513" s="40">
        <f>AP1477*Settings!$C$13*(AP1423+AP1441+AP1432*AP$201+AP1450*$D1513)</f>
        <v/>
      </c>
      <c r="AQ1513" s="40">
        <f>AQ1477*Settings!$C$13*(AQ1423+AQ1441+AQ1432*AQ$201+AQ1450*$D1513)</f>
        <v/>
      </c>
      <c r="AR1513" s="40">
        <f>AR1477*Settings!$C$13*(AR1423+AR1441+AR1432*AR$201+AR1450*$D1513)</f>
        <v/>
      </c>
      <c r="AS1513" s="40">
        <f>AS1477*Settings!$C$13*(AS1423+AS1441+AS1432*AS$201+AS1450*$D1513)</f>
        <v/>
      </c>
      <c r="AT1513" s="40">
        <f>AT1477*Settings!$C$13*(AT1423+AT1441+AT1432*AT$201+AT1450*$D1513)</f>
        <v/>
      </c>
      <c r="AU1513" s="40">
        <f>AU1477*Settings!$C$13*(AU1423+AU1441+AU1432*AU$201+AU1450*$D1513)</f>
        <v/>
      </c>
      <c r="AV1513" s="40">
        <f>AV1477*Settings!$C$13*(AV1423+AV1441+AV1432*AV$201+AV1450*$D1513)</f>
        <v/>
      </c>
      <c r="AW1513" s="40">
        <f>AW1477*Settings!$C$13*(AW1423+AW1441+AW1432*AW$201+AW1450*$D1513)</f>
        <v/>
      </c>
      <c r="AX1513" s="40">
        <f>AX1477*Settings!$C$13*(AX1423+AX1441+AX1432*AX$201+AX1450*$D1513)</f>
        <v/>
      </c>
      <c r="AY1513" s="40">
        <f>AY1477*Settings!$C$13*(AY1423+AY1441+AY1432*AY$201+AY1450*$D1513)</f>
        <v/>
      </c>
    </row>
    <row r="1514" hidden="1" outlineLevel="2">
      <c r="A1514" s="14" t="inlineStr">
        <is>
          <t>rnew</t>
        </is>
      </c>
      <c r="B1514" s="14" t="inlineStr">
        <is>
          <t>ker</t>
        </is>
      </c>
      <c r="C1514" s="14" t="inlineStr">
        <is>
          <t>foo</t>
        </is>
      </c>
      <c r="D1514" s="36">
        <f>INDEX(Inputs!$V$5:$V$132,MATCH($B1514&amp;"|"&amp;$C1514,Inputs!$A$5:$A$132,0))</f>
        <v/>
      </c>
      <c r="E1514" s="35" t="n"/>
      <c r="F1514" s="35" t="n"/>
      <c r="G1514" s="35" t="n"/>
      <c r="H1514" s="14">
        <f>INDEX(VarLab,MATCH($A1514,VarKey,0))&amp;INDEX(MemLab,MATCH($C1514&amp;"|"&amp;$B1514,MemKey,0))</f>
        <v/>
      </c>
      <c r="I1514" s="14">
        <f>INDEX(VarUnit,MATCH($A1514,VarKey,0))</f>
        <v/>
      </c>
      <c r="J1514" s="14">
        <f>INDEX(VarSrc,MATCH($A1514,VarKey,0))</f>
        <v/>
      </c>
      <c r="K1514" s="11">
        <f>CodePrefix&amp;$A1514&amp;IF($C1514="","","."&amp;$C1514&amp;"."&amp;$B1514)&amp;INDEX(VarEnd,MATCH($A1514,VarKey,0))&amp;K$5</f>
        <v/>
      </c>
      <c r="L1514" s="39">
        <f>L1478*Settings!$C$13*(L1424+L1442+L1433*L$201+L1451*$D1514)</f>
        <v/>
      </c>
      <c r="M1514" s="40">
        <f>M1478*Settings!$C$13*(M1424+M1442+M1433*M$201+M1451*$D1514)</f>
        <v/>
      </c>
      <c r="N1514" s="40">
        <f>N1478*Settings!$C$13*(N1424+N1442+N1433*N$201+N1451*$D1514)</f>
        <v/>
      </c>
      <c r="O1514" s="40">
        <f>O1478*Settings!$C$13*(O1424+O1442+O1433*O$201+O1451*$D1514)</f>
        <v/>
      </c>
      <c r="P1514" s="40">
        <f>P1478*Settings!$C$13*(P1424+P1442+P1433*P$201+P1451*$D1514)</f>
        <v/>
      </c>
      <c r="Q1514" s="40">
        <f>Q1478*Settings!$C$13*(Q1424+Q1442+Q1433*Q$201+Q1451*$D1514)</f>
        <v/>
      </c>
      <c r="R1514" s="40">
        <f>R1478*Settings!$C$13*(R1424+R1442+R1433*R$201+R1451*$D1514)</f>
        <v/>
      </c>
      <c r="S1514" s="40">
        <f>S1478*Settings!$C$13*(S1424+S1442+S1433*S$201+S1451*$D1514)</f>
        <v/>
      </c>
      <c r="T1514" s="40">
        <f>T1478*Settings!$C$13*(T1424+T1442+T1433*T$201+T1451*$D1514)</f>
        <v/>
      </c>
      <c r="U1514" s="40">
        <f>U1478*Settings!$C$13*(U1424+U1442+U1433*U$201+U1451*$D1514)</f>
        <v/>
      </c>
      <c r="V1514" s="40">
        <f>V1478*Settings!$C$13*(V1424+V1442+V1433*V$201+V1451*$D1514)</f>
        <v/>
      </c>
      <c r="W1514" s="40">
        <f>W1478*Settings!$C$13*(W1424+W1442+W1433*W$201+W1451*$D1514)</f>
        <v/>
      </c>
      <c r="X1514" s="40">
        <f>X1478*Settings!$C$13*(X1424+X1442+X1433*X$201+X1451*$D1514)</f>
        <v/>
      </c>
      <c r="Y1514" s="40">
        <f>Y1478*Settings!$C$13*(Y1424+Y1442+Y1433*Y$201+Y1451*$D1514)</f>
        <v/>
      </c>
      <c r="Z1514" s="40">
        <f>Z1478*Settings!$C$13*(Z1424+Z1442+Z1433*Z$201+Z1451*$D1514)</f>
        <v/>
      </c>
      <c r="AA1514" s="40">
        <f>AA1478*Settings!$C$13*(AA1424+AA1442+AA1433*AA$201+AA1451*$D1514)</f>
        <v/>
      </c>
      <c r="AB1514" s="40">
        <f>AB1478*Settings!$C$13*(AB1424+AB1442+AB1433*AB$201+AB1451*$D1514)</f>
        <v/>
      </c>
      <c r="AC1514" s="40">
        <f>AC1478*Settings!$C$13*(AC1424+AC1442+AC1433*AC$201+AC1451*$D1514)</f>
        <v/>
      </c>
      <c r="AD1514" s="40">
        <f>AD1478*Settings!$C$13*(AD1424+AD1442+AD1433*AD$201+AD1451*$D1514)</f>
        <v/>
      </c>
      <c r="AF1514" s="11">
        <f>CodePrefix&amp;$A1514&amp;IF($C1514="","","."&amp;$C1514&amp;"."&amp;$B1514)&amp;INDEX(VarEnd,MATCH($A1514,VarKey,0))&amp;AF$5</f>
        <v/>
      </c>
      <c r="AG1514" s="39">
        <f>AG1478*Settings!$C$13*(AG1424+AG1442+AG1433*AG$201+AG1451*$D1514)</f>
        <v/>
      </c>
      <c r="AH1514" s="40">
        <f>AH1478*Settings!$C$13*(AH1424+AH1442+AH1433*AH$201+AH1451*$D1514)</f>
        <v/>
      </c>
      <c r="AI1514" s="40">
        <f>AI1478*Settings!$C$13*(AI1424+AI1442+AI1433*AI$201+AI1451*$D1514)</f>
        <v/>
      </c>
      <c r="AJ1514" s="40">
        <f>AJ1478*Settings!$C$13*(AJ1424+AJ1442+AJ1433*AJ$201+AJ1451*$D1514)</f>
        <v/>
      </c>
      <c r="AK1514" s="40">
        <f>AK1478*Settings!$C$13*(AK1424+AK1442+AK1433*AK$201+AK1451*$D1514)</f>
        <v/>
      </c>
      <c r="AL1514" s="40">
        <f>AL1478*Settings!$C$13*(AL1424+AL1442+AL1433*AL$201+AL1451*$D1514)</f>
        <v/>
      </c>
      <c r="AM1514" s="40">
        <f>AM1478*Settings!$C$13*(AM1424+AM1442+AM1433*AM$201+AM1451*$D1514)</f>
        <v/>
      </c>
      <c r="AN1514" s="40">
        <f>AN1478*Settings!$C$13*(AN1424+AN1442+AN1433*AN$201+AN1451*$D1514)</f>
        <v/>
      </c>
      <c r="AO1514" s="40">
        <f>AO1478*Settings!$C$13*(AO1424+AO1442+AO1433*AO$201+AO1451*$D1514)</f>
        <v/>
      </c>
      <c r="AP1514" s="40">
        <f>AP1478*Settings!$C$13*(AP1424+AP1442+AP1433*AP$201+AP1451*$D1514)</f>
        <v/>
      </c>
      <c r="AQ1514" s="40">
        <f>AQ1478*Settings!$C$13*(AQ1424+AQ1442+AQ1433*AQ$201+AQ1451*$D1514)</f>
        <v/>
      </c>
      <c r="AR1514" s="40">
        <f>AR1478*Settings!$C$13*(AR1424+AR1442+AR1433*AR$201+AR1451*$D1514)</f>
        <v/>
      </c>
      <c r="AS1514" s="40">
        <f>AS1478*Settings!$C$13*(AS1424+AS1442+AS1433*AS$201+AS1451*$D1514)</f>
        <v/>
      </c>
      <c r="AT1514" s="40">
        <f>AT1478*Settings!$C$13*(AT1424+AT1442+AT1433*AT$201+AT1451*$D1514)</f>
        <v/>
      </c>
      <c r="AU1514" s="40">
        <f>AU1478*Settings!$C$13*(AU1424+AU1442+AU1433*AU$201+AU1451*$D1514)</f>
        <v/>
      </c>
      <c r="AV1514" s="40">
        <f>AV1478*Settings!$C$13*(AV1424+AV1442+AV1433*AV$201+AV1451*$D1514)</f>
        <v/>
      </c>
      <c r="AW1514" s="40">
        <f>AW1478*Settings!$C$13*(AW1424+AW1442+AW1433*AW$201+AW1451*$D1514)</f>
        <v/>
      </c>
      <c r="AX1514" s="40">
        <f>AX1478*Settings!$C$13*(AX1424+AX1442+AX1433*AX$201+AX1451*$D1514)</f>
        <v/>
      </c>
      <c r="AY1514" s="40">
        <f>AY1478*Settings!$C$13*(AY1424+AY1442+AY1433*AY$201+AY1451*$D1514)</f>
        <v/>
      </c>
    </row>
    <row r="1515" hidden="1" outlineLevel="2">
      <c r="A1515" s="14" t="inlineStr">
        <is>
          <t>rnew</t>
        </is>
      </c>
      <c r="B1515" s="14" t="inlineStr">
        <is>
          <t>oop</t>
        </is>
      </c>
      <c r="C1515" s="14" t="inlineStr">
        <is>
          <t>foo</t>
        </is>
      </c>
      <c r="D1515" s="36">
        <f>INDEX(Inputs!$V$5:$V$132,MATCH($B1515&amp;"|"&amp;$C1515,Inputs!$A$5:$A$132,0))</f>
        <v/>
      </c>
      <c r="E1515" s="35" t="n"/>
      <c r="F1515" s="35" t="n"/>
      <c r="G1515" s="35" t="n"/>
      <c r="H1515" s="14">
        <f>INDEX(VarLab,MATCH($A1515,VarKey,0))&amp;INDEX(MemLab,MATCH($C1515&amp;"|"&amp;$B1515,MemKey,0))</f>
        <v/>
      </c>
      <c r="I1515" s="14">
        <f>INDEX(VarUnit,MATCH($A1515,VarKey,0))</f>
        <v/>
      </c>
      <c r="J1515" s="14">
        <f>INDEX(VarSrc,MATCH($A1515,VarKey,0))</f>
        <v/>
      </c>
      <c r="K1515" s="11">
        <f>CodePrefix&amp;$A1515&amp;IF($C1515="","","."&amp;$C1515&amp;"."&amp;$B1515)&amp;INDEX(VarEnd,MATCH($A1515,VarKey,0))&amp;K$5</f>
        <v/>
      </c>
      <c r="L1515" s="39">
        <f>L1479*Settings!$C$13*(L1425+L1443+L1434*L$201+L1452*$D1515)</f>
        <v/>
      </c>
      <c r="M1515" s="40">
        <f>M1479*Settings!$C$13*(M1425+M1443+M1434*M$201+M1452*$D1515)</f>
        <v/>
      </c>
      <c r="N1515" s="40">
        <f>N1479*Settings!$C$13*(N1425+N1443+N1434*N$201+N1452*$D1515)</f>
        <v/>
      </c>
      <c r="O1515" s="40">
        <f>O1479*Settings!$C$13*(O1425+O1443+O1434*O$201+O1452*$D1515)</f>
        <v/>
      </c>
      <c r="P1515" s="40">
        <f>P1479*Settings!$C$13*(P1425+P1443+P1434*P$201+P1452*$D1515)</f>
        <v/>
      </c>
      <c r="Q1515" s="40">
        <f>Q1479*Settings!$C$13*(Q1425+Q1443+Q1434*Q$201+Q1452*$D1515)</f>
        <v/>
      </c>
      <c r="R1515" s="40">
        <f>R1479*Settings!$C$13*(R1425+R1443+R1434*R$201+R1452*$D1515)</f>
        <v/>
      </c>
      <c r="S1515" s="40">
        <f>S1479*Settings!$C$13*(S1425+S1443+S1434*S$201+S1452*$D1515)</f>
        <v/>
      </c>
      <c r="T1515" s="40">
        <f>T1479*Settings!$C$13*(T1425+T1443+T1434*T$201+T1452*$D1515)</f>
        <v/>
      </c>
      <c r="U1515" s="40">
        <f>U1479*Settings!$C$13*(U1425+U1443+U1434*U$201+U1452*$D1515)</f>
        <v/>
      </c>
      <c r="V1515" s="40">
        <f>V1479*Settings!$C$13*(V1425+V1443+V1434*V$201+V1452*$D1515)</f>
        <v/>
      </c>
      <c r="W1515" s="40">
        <f>W1479*Settings!$C$13*(W1425+W1443+W1434*W$201+W1452*$D1515)</f>
        <v/>
      </c>
      <c r="X1515" s="40">
        <f>X1479*Settings!$C$13*(X1425+X1443+X1434*X$201+X1452*$D1515)</f>
        <v/>
      </c>
      <c r="Y1515" s="40">
        <f>Y1479*Settings!$C$13*(Y1425+Y1443+Y1434*Y$201+Y1452*$D1515)</f>
        <v/>
      </c>
      <c r="Z1515" s="40">
        <f>Z1479*Settings!$C$13*(Z1425+Z1443+Z1434*Z$201+Z1452*$D1515)</f>
        <v/>
      </c>
      <c r="AA1515" s="40">
        <f>AA1479*Settings!$C$13*(AA1425+AA1443+AA1434*AA$201+AA1452*$D1515)</f>
        <v/>
      </c>
      <c r="AB1515" s="40">
        <f>AB1479*Settings!$C$13*(AB1425+AB1443+AB1434*AB$201+AB1452*$D1515)</f>
        <v/>
      </c>
      <c r="AC1515" s="40">
        <f>AC1479*Settings!$C$13*(AC1425+AC1443+AC1434*AC$201+AC1452*$D1515)</f>
        <v/>
      </c>
      <c r="AD1515" s="40">
        <f>AD1479*Settings!$C$13*(AD1425+AD1443+AD1434*AD$201+AD1452*$D1515)</f>
        <v/>
      </c>
      <c r="AF1515" s="11">
        <f>CodePrefix&amp;$A1515&amp;IF($C1515="","","."&amp;$C1515&amp;"."&amp;$B1515)&amp;INDEX(VarEnd,MATCH($A1515,VarKey,0))&amp;AF$5</f>
        <v/>
      </c>
      <c r="AG1515" s="39">
        <f>AG1479*Settings!$C$13*(AG1425+AG1443+AG1434*AG$201+AG1452*$D1515)</f>
        <v/>
      </c>
      <c r="AH1515" s="40">
        <f>AH1479*Settings!$C$13*(AH1425+AH1443+AH1434*AH$201+AH1452*$D1515)</f>
        <v/>
      </c>
      <c r="AI1515" s="40">
        <f>AI1479*Settings!$C$13*(AI1425+AI1443+AI1434*AI$201+AI1452*$D1515)</f>
        <v/>
      </c>
      <c r="AJ1515" s="40">
        <f>AJ1479*Settings!$C$13*(AJ1425+AJ1443+AJ1434*AJ$201+AJ1452*$D1515)</f>
        <v/>
      </c>
      <c r="AK1515" s="40">
        <f>AK1479*Settings!$C$13*(AK1425+AK1443+AK1434*AK$201+AK1452*$D1515)</f>
        <v/>
      </c>
      <c r="AL1515" s="40">
        <f>AL1479*Settings!$C$13*(AL1425+AL1443+AL1434*AL$201+AL1452*$D1515)</f>
        <v/>
      </c>
      <c r="AM1515" s="40">
        <f>AM1479*Settings!$C$13*(AM1425+AM1443+AM1434*AM$201+AM1452*$D1515)</f>
        <v/>
      </c>
      <c r="AN1515" s="40">
        <f>AN1479*Settings!$C$13*(AN1425+AN1443+AN1434*AN$201+AN1452*$D1515)</f>
        <v/>
      </c>
      <c r="AO1515" s="40">
        <f>AO1479*Settings!$C$13*(AO1425+AO1443+AO1434*AO$201+AO1452*$D1515)</f>
        <v/>
      </c>
      <c r="AP1515" s="40">
        <f>AP1479*Settings!$C$13*(AP1425+AP1443+AP1434*AP$201+AP1452*$D1515)</f>
        <v/>
      </c>
      <c r="AQ1515" s="40">
        <f>AQ1479*Settings!$C$13*(AQ1425+AQ1443+AQ1434*AQ$201+AQ1452*$D1515)</f>
        <v/>
      </c>
      <c r="AR1515" s="40">
        <f>AR1479*Settings!$C$13*(AR1425+AR1443+AR1434*AR$201+AR1452*$D1515)</f>
        <v/>
      </c>
      <c r="AS1515" s="40">
        <f>AS1479*Settings!$C$13*(AS1425+AS1443+AS1434*AS$201+AS1452*$D1515)</f>
        <v/>
      </c>
      <c r="AT1515" s="40">
        <f>AT1479*Settings!$C$13*(AT1425+AT1443+AT1434*AT$201+AT1452*$D1515)</f>
        <v/>
      </c>
      <c r="AU1515" s="40">
        <f>AU1479*Settings!$C$13*(AU1425+AU1443+AU1434*AU$201+AU1452*$D1515)</f>
        <v/>
      </c>
      <c r="AV1515" s="40">
        <f>AV1479*Settings!$C$13*(AV1425+AV1443+AV1434*AV$201+AV1452*$D1515)</f>
        <v/>
      </c>
      <c r="AW1515" s="40">
        <f>AW1479*Settings!$C$13*(AW1425+AW1443+AW1434*AW$201+AW1452*$D1515)</f>
        <v/>
      </c>
      <c r="AX1515" s="40">
        <f>AX1479*Settings!$C$13*(AX1425+AX1443+AX1434*AX$201+AX1452*$D1515)</f>
        <v/>
      </c>
      <c r="AY1515" s="40">
        <f>AY1479*Settings!$C$13*(AY1425+AY1443+AY1434*AY$201+AY1452*$D1515)</f>
        <v/>
      </c>
    </row>
    <row r="1516" hidden="1" outlineLevel="2">
      <c r="A1516" s="14" t="inlineStr">
        <is>
          <t>rnew</t>
        </is>
      </c>
      <c r="B1516" s="14" t="inlineStr">
        <is>
          <t>bio</t>
        </is>
      </c>
      <c r="C1516" s="14" t="inlineStr">
        <is>
          <t>foo</t>
        </is>
      </c>
      <c r="D1516" s="36">
        <f>INDEX(Inputs!$V$5:$V$132,MATCH($B1516&amp;"|"&amp;$C1516,Inputs!$A$5:$A$132,0))</f>
        <v/>
      </c>
      <c r="E1516" s="35" t="n"/>
      <c r="F1516" s="35" t="n"/>
      <c r="G1516" s="35" t="n"/>
      <c r="H1516" s="14">
        <f>INDEX(VarLab,MATCH($A1516,VarKey,0))&amp;INDEX(MemLab,MATCH($C1516&amp;"|"&amp;$B1516,MemKey,0))</f>
        <v/>
      </c>
      <c r="I1516" s="14">
        <f>INDEX(VarUnit,MATCH($A1516,VarKey,0))</f>
        <v/>
      </c>
      <c r="J1516" s="14">
        <f>INDEX(VarSrc,MATCH($A1516,VarKey,0))</f>
        <v/>
      </c>
      <c r="K1516" s="11">
        <f>CodePrefix&amp;$A1516&amp;IF($C1516="","","."&amp;$C1516&amp;"."&amp;$B1516)&amp;INDEX(VarEnd,MATCH($A1516,VarKey,0))&amp;K$5</f>
        <v/>
      </c>
      <c r="L1516" s="39">
        <f>L1480*Settings!$C$13*(L1426+L1444+L1435*L$201+L1453*$D1516)</f>
        <v/>
      </c>
      <c r="M1516" s="40">
        <f>M1480*Settings!$C$13*(M1426+M1444+M1435*M$201+M1453*$D1516)</f>
        <v/>
      </c>
      <c r="N1516" s="40">
        <f>N1480*Settings!$C$13*(N1426+N1444+N1435*N$201+N1453*$D1516)</f>
        <v/>
      </c>
      <c r="O1516" s="40">
        <f>O1480*Settings!$C$13*(O1426+O1444+O1435*O$201+O1453*$D1516)</f>
        <v/>
      </c>
      <c r="P1516" s="40">
        <f>P1480*Settings!$C$13*(P1426+P1444+P1435*P$201+P1453*$D1516)</f>
        <v/>
      </c>
      <c r="Q1516" s="40">
        <f>Q1480*Settings!$C$13*(Q1426+Q1444+Q1435*Q$201+Q1453*$D1516)</f>
        <v/>
      </c>
      <c r="R1516" s="40">
        <f>R1480*Settings!$C$13*(R1426+R1444+R1435*R$201+R1453*$D1516)</f>
        <v/>
      </c>
      <c r="S1516" s="40">
        <f>S1480*Settings!$C$13*(S1426+S1444+S1435*S$201+S1453*$D1516)</f>
        <v/>
      </c>
      <c r="T1516" s="40">
        <f>T1480*Settings!$C$13*(T1426+T1444+T1435*T$201+T1453*$D1516)</f>
        <v/>
      </c>
      <c r="U1516" s="40">
        <f>U1480*Settings!$C$13*(U1426+U1444+U1435*U$201+U1453*$D1516)</f>
        <v/>
      </c>
      <c r="V1516" s="40">
        <f>V1480*Settings!$C$13*(V1426+V1444+V1435*V$201+V1453*$D1516)</f>
        <v/>
      </c>
      <c r="W1516" s="40">
        <f>W1480*Settings!$C$13*(W1426+W1444+W1435*W$201+W1453*$D1516)</f>
        <v/>
      </c>
      <c r="X1516" s="40">
        <f>X1480*Settings!$C$13*(X1426+X1444+X1435*X$201+X1453*$D1516)</f>
        <v/>
      </c>
      <c r="Y1516" s="40">
        <f>Y1480*Settings!$C$13*(Y1426+Y1444+Y1435*Y$201+Y1453*$D1516)</f>
        <v/>
      </c>
      <c r="Z1516" s="40">
        <f>Z1480*Settings!$C$13*(Z1426+Z1444+Z1435*Z$201+Z1453*$D1516)</f>
        <v/>
      </c>
      <c r="AA1516" s="40">
        <f>AA1480*Settings!$C$13*(AA1426+AA1444+AA1435*AA$201+AA1453*$D1516)</f>
        <v/>
      </c>
      <c r="AB1516" s="40">
        <f>AB1480*Settings!$C$13*(AB1426+AB1444+AB1435*AB$201+AB1453*$D1516)</f>
        <v/>
      </c>
      <c r="AC1516" s="40">
        <f>AC1480*Settings!$C$13*(AC1426+AC1444+AC1435*AC$201+AC1453*$D1516)</f>
        <v/>
      </c>
      <c r="AD1516" s="40">
        <f>AD1480*Settings!$C$13*(AD1426+AD1444+AD1435*AD$201+AD1453*$D1516)</f>
        <v/>
      </c>
      <c r="AF1516" s="11">
        <f>CodePrefix&amp;$A1516&amp;IF($C1516="","","."&amp;$C1516&amp;"."&amp;$B1516)&amp;INDEX(VarEnd,MATCH($A1516,VarKey,0))&amp;AF$5</f>
        <v/>
      </c>
      <c r="AG1516" s="39">
        <f>AG1480*Settings!$C$13*(AG1426+AG1444+AG1435*AG$201+AG1453*$D1516)</f>
        <v/>
      </c>
      <c r="AH1516" s="40">
        <f>AH1480*Settings!$C$13*(AH1426+AH1444+AH1435*AH$201+AH1453*$D1516)</f>
        <v/>
      </c>
      <c r="AI1516" s="40">
        <f>AI1480*Settings!$C$13*(AI1426+AI1444+AI1435*AI$201+AI1453*$D1516)</f>
        <v/>
      </c>
      <c r="AJ1516" s="40">
        <f>AJ1480*Settings!$C$13*(AJ1426+AJ1444+AJ1435*AJ$201+AJ1453*$D1516)</f>
        <v/>
      </c>
      <c r="AK1516" s="40">
        <f>AK1480*Settings!$C$13*(AK1426+AK1444+AK1435*AK$201+AK1453*$D1516)</f>
        <v/>
      </c>
      <c r="AL1516" s="40">
        <f>AL1480*Settings!$C$13*(AL1426+AL1444+AL1435*AL$201+AL1453*$D1516)</f>
        <v/>
      </c>
      <c r="AM1516" s="40">
        <f>AM1480*Settings!$C$13*(AM1426+AM1444+AM1435*AM$201+AM1453*$D1516)</f>
        <v/>
      </c>
      <c r="AN1516" s="40">
        <f>AN1480*Settings!$C$13*(AN1426+AN1444+AN1435*AN$201+AN1453*$D1516)</f>
        <v/>
      </c>
      <c r="AO1516" s="40">
        <f>AO1480*Settings!$C$13*(AO1426+AO1444+AO1435*AO$201+AO1453*$D1516)</f>
        <v/>
      </c>
      <c r="AP1516" s="40">
        <f>AP1480*Settings!$C$13*(AP1426+AP1444+AP1435*AP$201+AP1453*$D1516)</f>
        <v/>
      </c>
      <c r="AQ1516" s="40">
        <f>AQ1480*Settings!$C$13*(AQ1426+AQ1444+AQ1435*AQ$201+AQ1453*$D1516)</f>
        <v/>
      </c>
      <c r="AR1516" s="40">
        <f>AR1480*Settings!$C$13*(AR1426+AR1444+AR1435*AR$201+AR1453*$D1516)</f>
        <v/>
      </c>
      <c r="AS1516" s="40">
        <f>AS1480*Settings!$C$13*(AS1426+AS1444+AS1435*AS$201+AS1453*$D1516)</f>
        <v/>
      </c>
      <c r="AT1516" s="40">
        <f>AT1480*Settings!$C$13*(AT1426+AT1444+AT1435*AT$201+AT1453*$D1516)</f>
        <v/>
      </c>
      <c r="AU1516" s="40">
        <f>AU1480*Settings!$C$13*(AU1426+AU1444+AU1435*AU$201+AU1453*$D1516)</f>
        <v/>
      </c>
      <c r="AV1516" s="40">
        <f>AV1480*Settings!$C$13*(AV1426+AV1444+AV1435*AV$201+AV1453*$D1516)</f>
        <v/>
      </c>
      <c r="AW1516" s="40">
        <f>AW1480*Settings!$C$13*(AW1426+AW1444+AW1435*AW$201+AW1453*$D1516)</f>
        <v/>
      </c>
      <c r="AX1516" s="40">
        <f>AX1480*Settings!$C$13*(AX1426+AX1444+AX1435*AX$201+AX1453*$D1516)</f>
        <v/>
      </c>
      <c r="AY1516" s="40">
        <f>AY1480*Settings!$C$13*(AY1426+AY1444+AY1435*AY$201+AY1453*$D1516)</f>
        <v/>
      </c>
    </row>
    <row r="1517" hidden="1" outlineLevel="2"/>
    <row r="1518" hidden="1" outlineLevel="1" collapsed="1">
      <c r="A1518" s="1" t="inlineStr">
        <is>
          <t>ener</t>
        </is>
      </c>
      <c r="B1518" s="1" t="inlineStr">
        <is>
          <t>all</t>
        </is>
      </c>
      <c r="C1518" s="1" t="inlineStr">
        <is>
          <t>srv</t>
        </is>
      </c>
      <c r="H1518" s="1">
        <f>INDEX(VarLab,MATCH($A1518,VarKey,0))&amp;INDEX(MemLab,MATCH($C1518&amp;"|"&amp;$B1518,MemKey,0))</f>
        <v/>
      </c>
      <c r="I1518" s="1">
        <f>INDEX(VarUnit,MATCH($A1518,VarKey,0))</f>
        <v/>
      </c>
      <c r="J1518" s="1">
        <f>INDEX(VarSrc,MATCH($A1518,VarKey,0))</f>
        <v/>
      </c>
      <c r="K1518" s="17">
        <f>CodePrefix&amp;$A1518&amp;IF($C1518="","","."&amp;$C1518&amp;"."&amp;$B1518)&amp;INDEX(VarEnd,MATCH($A1518,VarKey,0))&amp;K$5</f>
        <v/>
      </c>
      <c r="L1518" s="55">
        <f>SUM(L1574:L1581)</f>
        <v/>
      </c>
      <c r="M1518" s="56">
        <f>SUM(M1574:M1581)</f>
        <v/>
      </c>
      <c r="N1518" s="56">
        <f>SUM(N1574:N1581)</f>
        <v/>
      </c>
      <c r="O1518" s="56">
        <f>SUM(O1574:O1581)</f>
        <v/>
      </c>
      <c r="P1518" s="56">
        <f>SUM(P1574:P1581)</f>
        <v/>
      </c>
      <c r="Q1518" s="56">
        <f>SUM(Q1574:Q1581)</f>
        <v/>
      </c>
      <c r="R1518" s="56">
        <f>SUM(R1574:R1581)</f>
        <v/>
      </c>
      <c r="S1518" s="56">
        <f>SUM(S1574:S1581)</f>
        <v/>
      </c>
      <c r="T1518" s="56">
        <f>SUM(T1574:T1581)</f>
        <v/>
      </c>
      <c r="U1518" s="56">
        <f>SUM(U1574:U1581)</f>
        <v/>
      </c>
      <c r="V1518" s="56">
        <f>SUM(V1574:V1581)</f>
        <v/>
      </c>
      <c r="W1518" s="56">
        <f>SUM(W1574:W1581)</f>
        <v/>
      </c>
      <c r="X1518" s="56">
        <f>SUM(X1574:X1581)</f>
        <v/>
      </c>
      <c r="Y1518" s="56">
        <f>SUM(Y1574:Y1581)</f>
        <v/>
      </c>
      <c r="Z1518" s="56">
        <f>SUM(Z1574:Z1581)</f>
        <v/>
      </c>
      <c r="AA1518" s="56">
        <f>SUM(AA1574:AA1581)</f>
        <v/>
      </c>
      <c r="AB1518" s="56">
        <f>SUM(AB1574:AB1581)</f>
        <v/>
      </c>
      <c r="AC1518" s="56">
        <f>SUM(AC1574:AC1581)</f>
        <v/>
      </c>
      <c r="AD1518" s="56">
        <f>SUM(AD1574:AD1581)</f>
        <v/>
      </c>
      <c r="AF1518" s="17">
        <f>CodePrefix&amp;$A1518&amp;IF($C1518="","","."&amp;$C1518&amp;"."&amp;$B1518)&amp;INDEX(VarEnd,MATCH($A1518,VarKey,0))&amp;AF$5</f>
        <v/>
      </c>
      <c r="AG1518" s="55">
        <f>SUM(AG1574:AG1581)</f>
        <v/>
      </c>
      <c r="AH1518" s="56">
        <f>SUM(AH1574:AH1581)</f>
        <v/>
      </c>
      <c r="AI1518" s="56">
        <f>SUM(AI1574:AI1581)</f>
        <v/>
      </c>
      <c r="AJ1518" s="56">
        <f>SUM(AJ1574:AJ1581)</f>
        <v/>
      </c>
      <c r="AK1518" s="56">
        <f>SUM(AK1574:AK1581)</f>
        <v/>
      </c>
      <c r="AL1518" s="56">
        <f>SUM(AL1574:AL1581)</f>
        <v/>
      </c>
      <c r="AM1518" s="56">
        <f>SUM(AM1574:AM1581)</f>
        <v/>
      </c>
      <c r="AN1518" s="56">
        <f>SUM(AN1574:AN1581)</f>
        <v/>
      </c>
      <c r="AO1518" s="56">
        <f>SUM(AO1574:AO1581)</f>
        <v/>
      </c>
      <c r="AP1518" s="56">
        <f>SUM(AP1574:AP1581)</f>
        <v/>
      </c>
      <c r="AQ1518" s="56">
        <f>SUM(AQ1574:AQ1581)</f>
        <v/>
      </c>
      <c r="AR1518" s="56">
        <f>SUM(AR1574:AR1581)</f>
        <v/>
      </c>
      <c r="AS1518" s="56">
        <f>SUM(AS1574:AS1581)</f>
        <v/>
      </c>
      <c r="AT1518" s="56">
        <f>SUM(AT1574:AT1581)</f>
        <v/>
      </c>
      <c r="AU1518" s="56">
        <f>SUM(AU1574:AU1581)</f>
        <v/>
      </c>
      <c r="AV1518" s="56">
        <f>SUM(AV1574:AV1581)</f>
        <v/>
      </c>
      <c r="AW1518" s="56">
        <f>SUM(AW1574:AW1581)</f>
        <v/>
      </c>
      <c r="AX1518" s="56">
        <f>SUM(AX1574:AX1581)</f>
        <v/>
      </c>
      <c r="AY1518" s="56">
        <f>SUM(AY1574:AY1581)</f>
        <v/>
      </c>
    </row>
    <row r="1519" hidden="1" outlineLevel="1">
      <c r="A1519" s="54" t="inlineStr">
        <is>
          <t>eldem</t>
        </is>
      </c>
      <c r="B1519" s="54" t="inlineStr">
        <is>
          <t>ecy</t>
        </is>
      </c>
      <c r="C1519" s="54" t="inlineStr">
        <is>
          <t>srv</t>
        </is>
      </c>
      <c r="H1519" s="54">
        <f>INDEX(VarLab,MATCH($A1519,VarKey,0))&amp;INDEX(MemLab,MATCH($C1519&amp;"|"&amp;$B1519,MemKey,0))</f>
        <v/>
      </c>
      <c r="I1519" s="54">
        <f>INDEX(VarUnit,MATCH($A1519,VarKey,0))</f>
        <v/>
      </c>
      <c r="J1519" s="54">
        <f>INDEX(VarSrc,MATCH($A1519,VarKey,0))</f>
        <v/>
      </c>
      <c r="K1519" s="57">
        <f>CodePrefix&amp;$A1519&amp;IF($C1519="","","."&amp;$C1519&amp;"."&amp;$B1519)&amp;INDEX(VarEnd,MATCH($A1519,VarKey,0))&amp;K$5</f>
        <v/>
      </c>
      <c r="L1519" s="58">
        <f>SUMIF($C$629:$C$643,$C1519,L$629:L$643)</f>
        <v/>
      </c>
      <c r="M1519" s="59">
        <f>SUMIF($C$629:$C$643,$C1519,M$629:M$643)</f>
        <v/>
      </c>
      <c r="N1519" s="59">
        <f>SUMIF($C$629:$C$643,$C1519,N$629:N$643)</f>
        <v/>
      </c>
      <c r="O1519" s="59">
        <f>SUMIF($C$629:$C$643,$C1519,O$629:O$643)</f>
        <v/>
      </c>
      <c r="P1519" s="59">
        <f>SUMIF($C$629:$C$643,$C1519,P$629:P$643)</f>
        <v/>
      </c>
      <c r="Q1519" s="59">
        <f>SUMIF($C$629:$C$643,$C1519,Q$629:Q$643)</f>
        <v/>
      </c>
      <c r="R1519" s="59">
        <f>SUMIF($C$629:$C$643,$C1519,R$629:R$643)</f>
        <v/>
      </c>
      <c r="S1519" s="59">
        <f>SUMIF($C$629:$C$643,$C1519,S$629:S$643)</f>
        <v/>
      </c>
      <c r="T1519" s="59">
        <f>SUMIF($C$629:$C$643,$C1519,T$629:T$643)</f>
        <v/>
      </c>
      <c r="U1519" s="59">
        <f>SUMIF($C$629:$C$643,$C1519,U$629:U$643)</f>
        <v/>
      </c>
      <c r="V1519" s="59">
        <f>SUMIF($C$629:$C$643,$C1519,V$629:V$643)</f>
        <v/>
      </c>
      <c r="W1519" s="59">
        <f>SUMIF($C$629:$C$643,$C1519,W$629:W$643)</f>
        <v/>
      </c>
      <c r="X1519" s="59">
        <f>SUMIF($C$629:$C$643,$C1519,X$629:X$643)</f>
        <v/>
      </c>
      <c r="Y1519" s="59">
        <f>SUMIF($C$629:$C$643,$C1519,Y$629:Y$643)</f>
        <v/>
      </c>
      <c r="Z1519" s="59">
        <f>SUMIF($C$629:$C$643,$C1519,Z$629:Z$643)</f>
        <v/>
      </c>
      <c r="AA1519" s="59">
        <f>SUMIF($C$629:$C$643,$C1519,AA$629:AA$643)</f>
        <v/>
      </c>
      <c r="AB1519" s="59">
        <f>SUMIF($C$629:$C$643,$C1519,AB$629:AB$643)</f>
        <v/>
      </c>
      <c r="AC1519" s="59">
        <f>SUMIF($C$629:$C$643,$C1519,AC$629:AC$643)</f>
        <v/>
      </c>
      <c r="AD1519" s="59">
        <f>SUMIF($C$629:$C$643,$C1519,AD$629:AD$643)</f>
        <v/>
      </c>
      <c r="AF1519" s="57">
        <f>CodePrefix&amp;$A1519&amp;IF($C1519="","","."&amp;$C1519&amp;"."&amp;$B1519)&amp;INDEX(VarEnd,MATCH($A1519,VarKey,0))&amp;AF$5</f>
        <v/>
      </c>
      <c r="AG1519" s="58">
        <f>SUMIF($C$629:$C$643,$C1519,AG$629:AG$643)</f>
        <v/>
      </c>
      <c r="AH1519" s="59">
        <f>SUMIF($C$629:$C$643,$C1519,AH$629:AH$643)</f>
        <v/>
      </c>
      <c r="AI1519" s="59">
        <f>SUMIF($C$629:$C$643,$C1519,AI$629:AI$643)</f>
        <v/>
      </c>
      <c r="AJ1519" s="59">
        <f>SUMIF($C$629:$C$643,$C1519,AJ$629:AJ$643)</f>
        <v/>
      </c>
      <c r="AK1519" s="59">
        <f>SUMIF($C$629:$C$643,$C1519,AK$629:AK$643)</f>
        <v/>
      </c>
      <c r="AL1519" s="59">
        <f>SUMIF($C$629:$C$643,$C1519,AL$629:AL$643)</f>
        <v/>
      </c>
      <c r="AM1519" s="59">
        <f>SUMIF($C$629:$C$643,$C1519,AM$629:AM$643)</f>
        <v/>
      </c>
      <c r="AN1519" s="59">
        <f>SUMIF($C$629:$C$643,$C1519,AN$629:AN$643)</f>
        <v/>
      </c>
      <c r="AO1519" s="59">
        <f>SUMIF($C$629:$C$643,$C1519,AO$629:AO$643)</f>
        <v/>
      </c>
      <c r="AP1519" s="59">
        <f>SUMIF($C$629:$C$643,$C1519,AP$629:AP$643)</f>
        <v/>
      </c>
      <c r="AQ1519" s="59">
        <f>SUMIF($C$629:$C$643,$C1519,AQ$629:AQ$643)</f>
        <v/>
      </c>
      <c r="AR1519" s="59">
        <f>SUMIF($C$629:$C$643,$C1519,AR$629:AR$643)</f>
        <v/>
      </c>
      <c r="AS1519" s="59">
        <f>SUMIF($C$629:$C$643,$C1519,AS$629:AS$643)</f>
        <v/>
      </c>
      <c r="AT1519" s="59">
        <f>SUMIF($C$629:$C$643,$C1519,AT$629:AT$643)</f>
        <v/>
      </c>
      <c r="AU1519" s="59">
        <f>SUMIF($C$629:$C$643,$C1519,AU$629:AU$643)</f>
        <v/>
      </c>
      <c r="AV1519" s="59">
        <f>SUMIF($C$629:$C$643,$C1519,AV$629:AV$643)</f>
        <v/>
      </c>
      <c r="AW1519" s="59">
        <f>SUMIF($C$629:$C$643,$C1519,AW$629:AW$643)</f>
        <v/>
      </c>
      <c r="AX1519" s="59">
        <f>SUMIF($C$629:$C$643,$C1519,AX$629:AX$643)</f>
        <v/>
      </c>
      <c r="AY1519" s="59">
        <f>SUMIF($C$629:$C$643,$C1519,AY$629:AY$643)</f>
        <v/>
      </c>
    </row>
    <row r="1520" hidden="1" outlineLevel="2">
      <c r="A1520" s="14" t="inlineStr">
        <is>
          <t>ctxnew</t>
        </is>
      </c>
      <c r="B1520" s="14" t="inlineStr">
        <is>
          <t>coa</t>
        </is>
      </c>
      <c r="C1520" s="14" t="inlineStr">
        <is>
          <t>srv</t>
        </is>
      </c>
      <c r="D1520" s="36">
        <f>INDEX(Inputs!$W$5:$W$132,MATCH($B1520&amp;"|"&amp;$C1520,Inputs!$A$5:$A$132,0))</f>
        <v/>
      </c>
      <c r="E1520" s="36">
        <f>INDEX(Inputs!$L$5:$L$132,MATCH($B1520&amp;"|"&amp;$C1520,Inputs!$A$5:$A$132,0))</f>
        <v/>
      </c>
      <c r="F1520" s="36">
        <f>INDEX(Inputs!$M$5:$M$132,MATCH($B1520&amp;"|"&amp;$C1520,Inputs!$A$5:$A$132,0))</f>
        <v/>
      </c>
      <c r="G1520" s="35" t="n"/>
      <c r="H1520" s="14">
        <f>INDEX(VarLab,MATCH($A1520,VarKey,0))&amp;INDEX(MemLab,MATCH($C1520&amp;"|"&amp;$B1520,MemKey,0))</f>
        <v/>
      </c>
      <c r="I1520" s="14">
        <f>INDEX(VarUnit,MATCH($A1520,VarKey,0))</f>
        <v/>
      </c>
      <c r="J1520" s="14">
        <f>INDEX(VarSrc,MATCH($A1520,VarKey,0))</f>
        <v/>
      </c>
      <c r="K1520" s="11">
        <f>CodePrefix&amp;$A1520&amp;IF($C1520="","","."&amp;$C1520&amp;"."&amp;$B1520)&amp;INDEX(VarEnd,MATCH($A1520,VarKey,0))&amp;K$5</f>
        <v/>
      </c>
      <c r="L1520" s="37">
        <f>INDEX(L$263:L$279,$F1520)*$D1520*INDEX(L$23:L$30,$E1520)</f>
        <v/>
      </c>
      <c r="M1520" s="36">
        <f>INDEX(M$263:M$279,$F1520)*$D1520*INDEX(M$23:M$30,$E1520)</f>
        <v/>
      </c>
      <c r="N1520" s="36">
        <f>INDEX(N$263:N$279,$F1520)*$D1520*INDEX(N$23:N$30,$E1520)</f>
        <v/>
      </c>
      <c r="O1520" s="36">
        <f>INDEX(O$263:O$279,$F1520)*$D1520*INDEX(O$23:O$30,$E1520)</f>
        <v/>
      </c>
      <c r="P1520" s="36">
        <f>INDEX(P$263:P$279,$F1520)*$D1520*INDEX(P$23:P$30,$E1520)</f>
        <v/>
      </c>
      <c r="Q1520" s="36">
        <f>INDEX(Q$263:Q$279,$F1520)*$D1520*INDEX(Q$23:Q$30,$E1520)</f>
        <v/>
      </c>
      <c r="R1520" s="36">
        <f>INDEX(R$263:R$279,$F1520)*$D1520*INDEX(R$23:R$30,$E1520)</f>
        <v/>
      </c>
      <c r="S1520" s="36">
        <f>INDEX(S$263:S$279,$F1520)*$D1520*INDEX(S$23:S$30,$E1520)</f>
        <v/>
      </c>
      <c r="T1520" s="36">
        <f>INDEX(T$263:T$279,$F1520)*$D1520*INDEX(T$23:T$30,$E1520)</f>
        <v/>
      </c>
      <c r="U1520" s="36">
        <f>INDEX(U$263:U$279,$F1520)*$D1520*INDEX(U$23:U$30,$E1520)</f>
        <v/>
      </c>
      <c r="V1520" s="36">
        <f>INDEX(V$263:V$279,$F1520)*$D1520*INDEX(V$23:V$30,$E1520)</f>
        <v/>
      </c>
      <c r="W1520" s="36">
        <f>INDEX(W$263:W$279,$F1520)*$D1520*INDEX(W$23:W$30,$E1520)</f>
        <v/>
      </c>
      <c r="X1520" s="36">
        <f>INDEX(X$263:X$279,$F1520)*$D1520*INDEX(X$23:X$30,$E1520)</f>
        <v/>
      </c>
      <c r="Y1520" s="36">
        <f>INDEX(Y$263:Y$279,$F1520)*$D1520*INDEX(Y$23:Y$30,$E1520)</f>
        <v/>
      </c>
      <c r="Z1520" s="36">
        <f>INDEX(Z$263:Z$279,$F1520)*$D1520*INDEX(Z$23:Z$30,$E1520)</f>
        <v/>
      </c>
      <c r="AA1520" s="36">
        <f>INDEX(AA$263:AA$279,$F1520)*$D1520*INDEX(AA$23:AA$30,$E1520)</f>
        <v/>
      </c>
      <c r="AB1520" s="36">
        <f>INDEX(AB$263:AB$279,$F1520)*$D1520*INDEX(AB$23:AB$30,$E1520)</f>
        <v/>
      </c>
      <c r="AC1520" s="36">
        <f>INDEX(AC$263:AC$279,$F1520)*$D1520*INDEX(AC$23:AC$30,$E1520)</f>
        <v/>
      </c>
      <c r="AD1520" s="36">
        <f>INDEX(AD$263:AD$279,$F1520)*$D1520*INDEX(AD$23:AD$30,$E1520)</f>
        <v/>
      </c>
      <c r="AF1520" s="11">
        <f>CodePrefix&amp;$A1520&amp;IF($C1520="","","."&amp;$C1520&amp;"."&amp;$B1520)&amp;INDEX(VarEnd,MATCH($A1520,VarKey,0))&amp;AF$5</f>
        <v/>
      </c>
      <c r="AG1520" s="37">
        <f>INDEX(AG$263:AG$279,$F1520)*$D1520*INDEX(AG$23:AG$30,$E1520)</f>
        <v/>
      </c>
      <c r="AH1520" s="36">
        <f>INDEX(AH$263:AH$279,$F1520)*$D1520*INDEX(AH$23:AH$30,$E1520)</f>
        <v/>
      </c>
      <c r="AI1520" s="36">
        <f>INDEX(AI$263:AI$279,$F1520)*$D1520*INDEX(AI$23:AI$30,$E1520)</f>
        <v/>
      </c>
      <c r="AJ1520" s="36">
        <f>INDEX(AJ$263:AJ$279,$F1520)*$D1520*INDEX(AJ$23:AJ$30,$E1520)</f>
        <v/>
      </c>
      <c r="AK1520" s="36">
        <f>INDEX(AK$263:AK$279,$F1520)*$D1520*INDEX(AK$23:AK$30,$E1520)</f>
        <v/>
      </c>
      <c r="AL1520" s="36">
        <f>INDEX(AL$263:AL$279,$F1520)*$D1520*INDEX(AL$23:AL$30,$E1520)</f>
        <v/>
      </c>
      <c r="AM1520" s="36">
        <f>INDEX(AM$263:AM$279,$F1520)*$D1520*INDEX(AM$23:AM$30,$E1520)</f>
        <v/>
      </c>
      <c r="AN1520" s="36">
        <f>INDEX(AN$263:AN$279,$F1520)*$D1520*INDEX(AN$23:AN$30,$E1520)</f>
        <v/>
      </c>
      <c r="AO1520" s="36">
        <f>INDEX(AO$263:AO$279,$F1520)*$D1520*INDEX(AO$23:AO$30,$E1520)</f>
        <v/>
      </c>
      <c r="AP1520" s="36">
        <f>INDEX(AP$263:AP$279,$F1520)*$D1520*INDEX(AP$23:AP$30,$E1520)</f>
        <v/>
      </c>
      <c r="AQ1520" s="36">
        <f>INDEX(AQ$263:AQ$279,$F1520)*$D1520*INDEX(AQ$23:AQ$30,$E1520)</f>
        <v/>
      </c>
      <c r="AR1520" s="36">
        <f>INDEX(AR$263:AR$279,$F1520)*$D1520*INDEX(AR$23:AR$30,$E1520)</f>
        <v/>
      </c>
      <c r="AS1520" s="36">
        <f>INDEX(AS$263:AS$279,$F1520)*$D1520*INDEX(AS$23:AS$30,$E1520)</f>
        <v/>
      </c>
      <c r="AT1520" s="36">
        <f>INDEX(AT$263:AT$279,$F1520)*$D1520*INDEX(AT$23:AT$30,$E1520)</f>
        <v/>
      </c>
      <c r="AU1520" s="36">
        <f>INDEX(AU$263:AU$279,$F1520)*$D1520*INDEX(AU$23:AU$30,$E1520)</f>
        <v/>
      </c>
      <c r="AV1520" s="36">
        <f>INDEX(AV$263:AV$279,$F1520)*$D1520*INDEX(AV$23:AV$30,$E1520)</f>
        <v/>
      </c>
      <c r="AW1520" s="36">
        <f>INDEX(AW$263:AW$279,$F1520)*$D1520*INDEX(AW$23:AW$30,$E1520)</f>
        <v/>
      </c>
      <c r="AX1520" s="36">
        <f>INDEX(AX$263:AX$279,$F1520)*$D1520*INDEX(AX$23:AX$30,$E1520)</f>
        <v/>
      </c>
      <c r="AY1520" s="36">
        <f>INDEX(AY$263:AY$279,$F1520)*$D1520*INDEX(AY$23:AY$30,$E1520)</f>
        <v/>
      </c>
    </row>
    <row r="1521" hidden="1" outlineLevel="2">
      <c r="A1521" s="14" t="inlineStr">
        <is>
          <t>ctxnew</t>
        </is>
      </c>
      <c r="B1521" s="14" t="inlineStr">
        <is>
          <t>nga</t>
        </is>
      </c>
      <c r="C1521" s="14" t="inlineStr">
        <is>
          <t>srv</t>
        </is>
      </c>
      <c r="D1521" s="36">
        <f>INDEX(Inputs!$W$5:$W$132,MATCH($B1521&amp;"|"&amp;$C1521,Inputs!$A$5:$A$132,0))</f>
        <v/>
      </c>
      <c r="E1521" s="36">
        <f>INDEX(Inputs!$L$5:$L$132,MATCH($B1521&amp;"|"&amp;$C1521,Inputs!$A$5:$A$132,0))</f>
        <v/>
      </c>
      <c r="F1521" s="36">
        <f>INDEX(Inputs!$M$5:$M$132,MATCH($B1521&amp;"|"&amp;$C1521,Inputs!$A$5:$A$132,0))</f>
        <v/>
      </c>
      <c r="G1521" s="35" t="n"/>
      <c r="H1521" s="14">
        <f>INDEX(VarLab,MATCH($A1521,VarKey,0))&amp;INDEX(MemLab,MATCH($C1521&amp;"|"&amp;$B1521,MemKey,0))</f>
        <v/>
      </c>
      <c r="I1521" s="14">
        <f>INDEX(VarUnit,MATCH($A1521,VarKey,0))</f>
        <v/>
      </c>
      <c r="J1521" s="14">
        <f>INDEX(VarSrc,MATCH($A1521,VarKey,0))</f>
        <v/>
      </c>
      <c r="K1521" s="11">
        <f>CodePrefix&amp;$A1521&amp;IF($C1521="","","."&amp;$C1521&amp;"."&amp;$B1521)&amp;INDEX(VarEnd,MATCH($A1521,VarKey,0))&amp;K$5</f>
        <v/>
      </c>
      <c r="L1521" s="37">
        <f>INDEX(L$263:L$279,$F1521)*$D1521*INDEX(L$23:L$30,$E1521)</f>
        <v/>
      </c>
      <c r="M1521" s="36">
        <f>INDEX(M$263:M$279,$F1521)*$D1521*INDEX(M$23:M$30,$E1521)</f>
        <v/>
      </c>
      <c r="N1521" s="36">
        <f>INDEX(N$263:N$279,$F1521)*$D1521*INDEX(N$23:N$30,$E1521)</f>
        <v/>
      </c>
      <c r="O1521" s="36">
        <f>INDEX(O$263:O$279,$F1521)*$D1521*INDEX(O$23:O$30,$E1521)</f>
        <v/>
      </c>
      <c r="P1521" s="36">
        <f>INDEX(P$263:P$279,$F1521)*$D1521*INDEX(P$23:P$30,$E1521)</f>
        <v/>
      </c>
      <c r="Q1521" s="36">
        <f>INDEX(Q$263:Q$279,$F1521)*$D1521*INDEX(Q$23:Q$30,$E1521)</f>
        <v/>
      </c>
      <c r="R1521" s="36">
        <f>INDEX(R$263:R$279,$F1521)*$D1521*INDEX(R$23:R$30,$E1521)</f>
        <v/>
      </c>
      <c r="S1521" s="36">
        <f>INDEX(S$263:S$279,$F1521)*$D1521*INDEX(S$23:S$30,$E1521)</f>
        <v/>
      </c>
      <c r="T1521" s="36">
        <f>INDEX(T$263:T$279,$F1521)*$D1521*INDEX(T$23:T$30,$E1521)</f>
        <v/>
      </c>
      <c r="U1521" s="36">
        <f>INDEX(U$263:U$279,$F1521)*$D1521*INDEX(U$23:U$30,$E1521)</f>
        <v/>
      </c>
      <c r="V1521" s="36">
        <f>INDEX(V$263:V$279,$F1521)*$D1521*INDEX(V$23:V$30,$E1521)</f>
        <v/>
      </c>
      <c r="W1521" s="36">
        <f>INDEX(W$263:W$279,$F1521)*$D1521*INDEX(W$23:W$30,$E1521)</f>
        <v/>
      </c>
      <c r="X1521" s="36">
        <f>INDEX(X$263:X$279,$F1521)*$D1521*INDEX(X$23:X$30,$E1521)</f>
        <v/>
      </c>
      <c r="Y1521" s="36">
        <f>INDEX(Y$263:Y$279,$F1521)*$D1521*INDEX(Y$23:Y$30,$E1521)</f>
        <v/>
      </c>
      <c r="Z1521" s="36">
        <f>INDEX(Z$263:Z$279,$F1521)*$D1521*INDEX(Z$23:Z$30,$E1521)</f>
        <v/>
      </c>
      <c r="AA1521" s="36">
        <f>INDEX(AA$263:AA$279,$F1521)*$D1521*INDEX(AA$23:AA$30,$E1521)</f>
        <v/>
      </c>
      <c r="AB1521" s="36">
        <f>INDEX(AB$263:AB$279,$F1521)*$D1521*INDEX(AB$23:AB$30,$E1521)</f>
        <v/>
      </c>
      <c r="AC1521" s="36">
        <f>INDEX(AC$263:AC$279,$F1521)*$D1521*INDEX(AC$23:AC$30,$E1521)</f>
        <v/>
      </c>
      <c r="AD1521" s="36">
        <f>INDEX(AD$263:AD$279,$F1521)*$D1521*INDEX(AD$23:AD$30,$E1521)</f>
        <v/>
      </c>
      <c r="AF1521" s="11">
        <f>CodePrefix&amp;$A1521&amp;IF($C1521="","","."&amp;$C1521&amp;"."&amp;$B1521)&amp;INDEX(VarEnd,MATCH($A1521,VarKey,0))&amp;AF$5</f>
        <v/>
      </c>
      <c r="AG1521" s="37">
        <f>INDEX(AG$263:AG$279,$F1521)*$D1521*INDEX(AG$23:AG$30,$E1521)</f>
        <v/>
      </c>
      <c r="AH1521" s="36">
        <f>INDEX(AH$263:AH$279,$F1521)*$D1521*INDEX(AH$23:AH$30,$E1521)</f>
        <v/>
      </c>
      <c r="AI1521" s="36">
        <f>INDEX(AI$263:AI$279,$F1521)*$D1521*INDEX(AI$23:AI$30,$E1521)</f>
        <v/>
      </c>
      <c r="AJ1521" s="36">
        <f>INDEX(AJ$263:AJ$279,$F1521)*$D1521*INDEX(AJ$23:AJ$30,$E1521)</f>
        <v/>
      </c>
      <c r="AK1521" s="36">
        <f>INDEX(AK$263:AK$279,$F1521)*$D1521*INDEX(AK$23:AK$30,$E1521)</f>
        <v/>
      </c>
      <c r="AL1521" s="36">
        <f>INDEX(AL$263:AL$279,$F1521)*$D1521*INDEX(AL$23:AL$30,$E1521)</f>
        <v/>
      </c>
      <c r="AM1521" s="36">
        <f>INDEX(AM$263:AM$279,$F1521)*$D1521*INDEX(AM$23:AM$30,$E1521)</f>
        <v/>
      </c>
      <c r="AN1521" s="36">
        <f>INDEX(AN$263:AN$279,$F1521)*$D1521*INDEX(AN$23:AN$30,$E1521)</f>
        <v/>
      </c>
      <c r="AO1521" s="36">
        <f>INDEX(AO$263:AO$279,$F1521)*$D1521*INDEX(AO$23:AO$30,$E1521)</f>
        <v/>
      </c>
      <c r="AP1521" s="36">
        <f>INDEX(AP$263:AP$279,$F1521)*$D1521*INDEX(AP$23:AP$30,$E1521)</f>
        <v/>
      </c>
      <c r="AQ1521" s="36">
        <f>INDEX(AQ$263:AQ$279,$F1521)*$D1521*INDEX(AQ$23:AQ$30,$E1521)</f>
        <v/>
      </c>
      <c r="AR1521" s="36">
        <f>INDEX(AR$263:AR$279,$F1521)*$D1521*INDEX(AR$23:AR$30,$E1521)</f>
        <v/>
      </c>
      <c r="AS1521" s="36">
        <f>INDEX(AS$263:AS$279,$F1521)*$D1521*INDEX(AS$23:AS$30,$E1521)</f>
        <v/>
      </c>
      <c r="AT1521" s="36">
        <f>INDEX(AT$263:AT$279,$F1521)*$D1521*INDEX(AT$23:AT$30,$E1521)</f>
        <v/>
      </c>
      <c r="AU1521" s="36">
        <f>INDEX(AU$263:AU$279,$F1521)*$D1521*INDEX(AU$23:AU$30,$E1521)</f>
        <v/>
      </c>
      <c r="AV1521" s="36">
        <f>INDEX(AV$263:AV$279,$F1521)*$D1521*INDEX(AV$23:AV$30,$E1521)</f>
        <v/>
      </c>
      <c r="AW1521" s="36">
        <f>INDEX(AW$263:AW$279,$F1521)*$D1521*INDEX(AW$23:AW$30,$E1521)</f>
        <v/>
      </c>
      <c r="AX1521" s="36">
        <f>INDEX(AX$263:AX$279,$F1521)*$D1521*INDEX(AX$23:AX$30,$E1521)</f>
        <v/>
      </c>
      <c r="AY1521" s="36">
        <f>INDEX(AY$263:AY$279,$F1521)*$D1521*INDEX(AY$23:AY$30,$E1521)</f>
        <v/>
      </c>
    </row>
    <row r="1522" hidden="1" outlineLevel="2">
      <c r="A1522" s="14" t="inlineStr">
        <is>
          <t>ctxnew</t>
        </is>
      </c>
      <c r="B1522" s="14" t="inlineStr">
        <is>
          <t>gso</t>
        </is>
      </c>
      <c r="C1522" s="14" t="inlineStr">
        <is>
          <t>srv</t>
        </is>
      </c>
      <c r="D1522" s="36">
        <f>INDEX(Inputs!$W$5:$W$132,MATCH($B1522&amp;"|"&amp;$C1522,Inputs!$A$5:$A$132,0))</f>
        <v/>
      </c>
      <c r="E1522" s="36">
        <f>INDEX(Inputs!$L$5:$L$132,MATCH($B1522&amp;"|"&amp;$C1522,Inputs!$A$5:$A$132,0))</f>
        <v/>
      </c>
      <c r="F1522" s="36">
        <f>INDEX(Inputs!$M$5:$M$132,MATCH($B1522&amp;"|"&amp;$C1522,Inputs!$A$5:$A$132,0))</f>
        <v/>
      </c>
      <c r="G1522" s="35" t="n"/>
      <c r="H1522" s="14">
        <f>INDEX(VarLab,MATCH($A1522,VarKey,0))&amp;INDEX(MemLab,MATCH($C1522&amp;"|"&amp;$B1522,MemKey,0))</f>
        <v/>
      </c>
      <c r="I1522" s="14">
        <f>INDEX(VarUnit,MATCH($A1522,VarKey,0))</f>
        <v/>
      </c>
      <c r="J1522" s="14">
        <f>INDEX(VarSrc,MATCH($A1522,VarKey,0))</f>
        <v/>
      </c>
      <c r="K1522" s="11">
        <f>CodePrefix&amp;$A1522&amp;IF($C1522="","","."&amp;$C1522&amp;"."&amp;$B1522)&amp;INDEX(VarEnd,MATCH($A1522,VarKey,0))&amp;K$5</f>
        <v/>
      </c>
      <c r="L1522" s="37">
        <f>INDEX(L$263:L$279,$F1522)*$D1522*INDEX(L$23:L$30,$E1522)</f>
        <v/>
      </c>
      <c r="M1522" s="36">
        <f>INDEX(M$263:M$279,$F1522)*$D1522*INDEX(M$23:M$30,$E1522)</f>
        <v/>
      </c>
      <c r="N1522" s="36">
        <f>INDEX(N$263:N$279,$F1522)*$D1522*INDEX(N$23:N$30,$E1522)</f>
        <v/>
      </c>
      <c r="O1522" s="36">
        <f>INDEX(O$263:O$279,$F1522)*$D1522*INDEX(O$23:O$30,$E1522)</f>
        <v/>
      </c>
      <c r="P1522" s="36">
        <f>INDEX(P$263:P$279,$F1522)*$D1522*INDEX(P$23:P$30,$E1522)</f>
        <v/>
      </c>
      <c r="Q1522" s="36">
        <f>INDEX(Q$263:Q$279,$F1522)*$D1522*INDEX(Q$23:Q$30,$E1522)</f>
        <v/>
      </c>
      <c r="R1522" s="36">
        <f>INDEX(R$263:R$279,$F1522)*$D1522*INDEX(R$23:R$30,$E1522)</f>
        <v/>
      </c>
      <c r="S1522" s="36">
        <f>INDEX(S$263:S$279,$F1522)*$D1522*INDEX(S$23:S$30,$E1522)</f>
        <v/>
      </c>
      <c r="T1522" s="36">
        <f>INDEX(T$263:T$279,$F1522)*$D1522*INDEX(T$23:T$30,$E1522)</f>
        <v/>
      </c>
      <c r="U1522" s="36">
        <f>INDEX(U$263:U$279,$F1522)*$D1522*INDEX(U$23:U$30,$E1522)</f>
        <v/>
      </c>
      <c r="V1522" s="36">
        <f>INDEX(V$263:V$279,$F1522)*$D1522*INDEX(V$23:V$30,$E1522)</f>
        <v/>
      </c>
      <c r="W1522" s="36">
        <f>INDEX(W$263:W$279,$F1522)*$D1522*INDEX(W$23:W$30,$E1522)</f>
        <v/>
      </c>
      <c r="X1522" s="36">
        <f>INDEX(X$263:X$279,$F1522)*$D1522*INDEX(X$23:X$30,$E1522)</f>
        <v/>
      </c>
      <c r="Y1522" s="36">
        <f>INDEX(Y$263:Y$279,$F1522)*$D1522*INDEX(Y$23:Y$30,$E1522)</f>
        <v/>
      </c>
      <c r="Z1522" s="36">
        <f>INDEX(Z$263:Z$279,$F1522)*$D1522*INDEX(Z$23:Z$30,$E1522)</f>
        <v/>
      </c>
      <c r="AA1522" s="36">
        <f>INDEX(AA$263:AA$279,$F1522)*$D1522*INDEX(AA$23:AA$30,$E1522)</f>
        <v/>
      </c>
      <c r="AB1522" s="36">
        <f>INDEX(AB$263:AB$279,$F1522)*$D1522*INDEX(AB$23:AB$30,$E1522)</f>
        <v/>
      </c>
      <c r="AC1522" s="36">
        <f>INDEX(AC$263:AC$279,$F1522)*$D1522*INDEX(AC$23:AC$30,$E1522)</f>
        <v/>
      </c>
      <c r="AD1522" s="36">
        <f>INDEX(AD$263:AD$279,$F1522)*$D1522*INDEX(AD$23:AD$30,$E1522)</f>
        <v/>
      </c>
      <c r="AF1522" s="11">
        <f>CodePrefix&amp;$A1522&amp;IF($C1522="","","."&amp;$C1522&amp;"."&amp;$B1522)&amp;INDEX(VarEnd,MATCH($A1522,VarKey,0))&amp;AF$5</f>
        <v/>
      </c>
      <c r="AG1522" s="37">
        <f>INDEX(AG$263:AG$279,$F1522)*$D1522*INDEX(AG$23:AG$30,$E1522)</f>
        <v/>
      </c>
      <c r="AH1522" s="36">
        <f>INDEX(AH$263:AH$279,$F1522)*$D1522*INDEX(AH$23:AH$30,$E1522)</f>
        <v/>
      </c>
      <c r="AI1522" s="36">
        <f>INDEX(AI$263:AI$279,$F1522)*$D1522*INDEX(AI$23:AI$30,$E1522)</f>
        <v/>
      </c>
      <c r="AJ1522" s="36">
        <f>INDEX(AJ$263:AJ$279,$F1522)*$D1522*INDEX(AJ$23:AJ$30,$E1522)</f>
        <v/>
      </c>
      <c r="AK1522" s="36">
        <f>INDEX(AK$263:AK$279,$F1522)*$D1522*INDEX(AK$23:AK$30,$E1522)</f>
        <v/>
      </c>
      <c r="AL1522" s="36">
        <f>INDEX(AL$263:AL$279,$F1522)*$D1522*INDEX(AL$23:AL$30,$E1522)</f>
        <v/>
      </c>
      <c r="AM1522" s="36">
        <f>INDEX(AM$263:AM$279,$F1522)*$D1522*INDEX(AM$23:AM$30,$E1522)</f>
        <v/>
      </c>
      <c r="AN1522" s="36">
        <f>INDEX(AN$263:AN$279,$F1522)*$D1522*INDEX(AN$23:AN$30,$E1522)</f>
        <v/>
      </c>
      <c r="AO1522" s="36">
        <f>INDEX(AO$263:AO$279,$F1522)*$D1522*INDEX(AO$23:AO$30,$E1522)</f>
        <v/>
      </c>
      <c r="AP1522" s="36">
        <f>INDEX(AP$263:AP$279,$F1522)*$D1522*INDEX(AP$23:AP$30,$E1522)</f>
        <v/>
      </c>
      <c r="AQ1522" s="36">
        <f>INDEX(AQ$263:AQ$279,$F1522)*$D1522*INDEX(AQ$23:AQ$30,$E1522)</f>
        <v/>
      </c>
      <c r="AR1522" s="36">
        <f>INDEX(AR$263:AR$279,$F1522)*$D1522*INDEX(AR$23:AR$30,$E1522)</f>
        <v/>
      </c>
      <c r="AS1522" s="36">
        <f>INDEX(AS$263:AS$279,$F1522)*$D1522*INDEX(AS$23:AS$30,$E1522)</f>
        <v/>
      </c>
      <c r="AT1522" s="36">
        <f>INDEX(AT$263:AT$279,$F1522)*$D1522*INDEX(AT$23:AT$30,$E1522)</f>
        <v/>
      </c>
      <c r="AU1522" s="36">
        <f>INDEX(AU$263:AU$279,$F1522)*$D1522*INDEX(AU$23:AU$30,$E1522)</f>
        <v/>
      </c>
      <c r="AV1522" s="36">
        <f>INDEX(AV$263:AV$279,$F1522)*$D1522*INDEX(AV$23:AV$30,$E1522)</f>
        <v/>
      </c>
      <c r="AW1522" s="36">
        <f>INDEX(AW$263:AW$279,$F1522)*$D1522*INDEX(AW$23:AW$30,$E1522)</f>
        <v/>
      </c>
      <c r="AX1522" s="36">
        <f>INDEX(AX$263:AX$279,$F1522)*$D1522*INDEX(AX$23:AX$30,$E1522)</f>
        <v/>
      </c>
      <c r="AY1522" s="36">
        <f>INDEX(AY$263:AY$279,$F1522)*$D1522*INDEX(AY$23:AY$30,$E1522)</f>
        <v/>
      </c>
    </row>
    <row r="1523" hidden="1" outlineLevel="2">
      <c r="A1523" s="14" t="inlineStr">
        <is>
          <t>ctxnew</t>
        </is>
      </c>
      <c r="B1523" s="14" t="inlineStr">
        <is>
          <t>die</t>
        </is>
      </c>
      <c r="C1523" s="14" t="inlineStr">
        <is>
          <t>srv</t>
        </is>
      </c>
      <c r="D1523" s="36">
        <f>INDEX(Inputs!$W$5:$W$132,MATCH($B1523&amp;"|"&amp;$C1523,Inputs!$A$5:$A$132,0))</f>
        <v/>
      </c>
      <c r="E1523" s="36">
        <f>INDEX(Inputs!$L$5:$L$132,MATCH($B1523&amp;"|"&amp;$C1523,Inputs!$A$5:$A$132,0))</f>
        <v/>
      </c>
      <c r="F1523" s="36">
        <f>INDEX(Inputs!$M$5:$M$132,MATCH($B1523&amp;"|"&amp;$C1523,Inputs!$A$5:$A$132,0))</f>
        <v/>
      </c>
      <c r="G1523" s="35" t="n"/>
      <c r="H1523" s="14">
        <f>INDEX(VarLab,MATCH($A1523,VarKey,0))&amp;INDEX(MemLab,MATCH($C1523&amp;"|"&amp;$B1523,MemKey,0))</f>
        <v/>
      </c>
      <c r="I1523" s="14">
        <f>INDEX(VarUnit,MATCH($A1523,VarKey,0))</f>
        <v/>
      </c>
      <c r="J1523" s="14">
        <f>INDEX(VarSrc,MATCH($A1523,VarKey,0))</f>
        <v/>
      </c>
      <c r="K1523" s="11">
        <f>CodePrefix&amp;$A1523&amp;IF($C1523="","","."&amp;$C1523&amp;"."&amp;$B1523)&amp;INDEX(VarEnd,MATCH($A1523,VarKey,0))&amp;K$5</f>
        <v/>
      </c>
      <c r="L1523" s="37">
        <f>INDEX(L$263:L$279,$F1523)*$D1523*INDEX(L$23:L$30,$E1523)</f>
        <v/>
      </c>
      <c r="M1523" s="36">
        <f>INDEX(M$263:M$279,$F1523)*$D1523*INDEX(M$23:M$30,$E1523)</f>
        <v/>
      </c>
      <c r="N1523" s="36">
        <f>INDEX(N$263:N$279,$F1523)*$D1523*INDEX(N$23:N$30,$E1523)</f>
        <v/>
      </c>
      <c r="O1523" s="36">
        <f>INDEX(O$263:O$279,$F1523)*$D1523*INDEX(O$23:O$30,$E1523)</f>
        <v/>
      </c>
      <c r="P1523" s="36">
        <f>INDEX(P$263:P$279,$F1523)*$D1523*INDEX(P$23:P$30,$E1523)</f>
        <v/>
      </c>
      <c r="Q1523" s="36">
        <f>INDEX(Q$263:Q$279,$F1523)*$D1523*INDEX(Q$23:Q$30,$E1523)</f>
        <v/>
      </c>
      <c r="R1523" s="36">
        <f>INDEX(R$263:R$279,$F1523)*$D1523*INDEX(R$23:R$30,$E1523)</f>
        <v/>
      </c>
      <c r="S1523" s="36">
        <f>INDEX(S$263:S$279,$F1523)*$D1523*INDEX(S$23:S$30,$E1523)</f>
        <v/>
      </c>
      <c r="T1523" s="36">
        <f>INDEX(T$263:T$279,$F1523)*$D1523*INDEX(T$23:T$30,$E1523)</f>
        <v/>
      </c>
      <c r="U1523" s="36">
        <f>INDEX(U$263:U$279,$F1523)*$D1523*INDEX(U$23:U$30,$E1523)</f>
        <v/>
      </c>
      <c r="V1523" s="36">
        <f>INDEX(V$263:V$279,$F1523)*$D1523*INDEX(V$23:V$30,$E1523)</f>
        <v/>
      </c>
      <c r="W1523" s="36">
        <f>INDEX(W$263:W$279,$F1523)*$D1523*INDEX(W$23:W$30,$E1523)</f>
        <v/>
      </c>
      <c r="X1523" s="36">
        <f>INDEX(X$263:X$279,$F1523)*$D1523*INDEX(X$23:X$30,$E1523)</f>
        <v/>
      </c>
      <c r="Y1523" s="36">
        <f>INDEX(Y$263:Y$279,$F1523)*$D1523*INDEX(Y$23:Y$30,$E1523)</f>
        <v/>
      </c>
      <c r="Z1523" s="36">
        <f>INDEX(Z$263:Z$279,$F1523)*$D1523*INDEX(Z$23:Z$30,$E1523)</f>
        <v/>
      </c>
      <c r="AA1523" s="36">
        <f>INDEX(AA$263:AA$279,$F1523)*$D1523*INDEX(AA$23:AA$30,$E1523)</f>
        <v/>
      </c>
      <c r="AB1523" s="36">
        <f>INDEX(AB$263:AB$279,$F1523)*$D1523*INDEX(AB$23:AB$30,$E1523)</f>
        <v/>
      </c>
      <c r="AC1523" s="36">
        <f>INDEX(AC$263:AC$279,$F1523)*$D1523*INDEX(AC$23:AC$30,$E1523)</f>
        <v/>
      </c>
      <c r="AD1523" s="36">
        <f>INDEX(AD$263:AD$279,$F1523)*$D1523*INDEX(AD$23:AD$30,$E1523)</f>
        <v/>
      </c>
      <c r="AF1523" s="11">
        <f>CodePrefix&amp;$A1523&amp;IF($C1523="","","."&amp;$C1523&amp;"."&amp;$B1523)&amp;INDEX(VarEnd,MATCH($A1523,VarKey,0))&amp;AF$5</f>
        <v/>
      </c>
      <c r="AG1523" s="37">
        <f>INDEX(AG$263:AG$279,$F1523)*$D1523*INDEX(AG$23:AG$30,$E1523)</f>
        <v/>
      </c>
      <c r="AH1523" s="36">
        <f>INDEX(AH$263:AH$279,$F1523)*$D1523*INDEX(AH$23:AH$30,$E1523)</f>
        <v/>
      </c>
      <c r="AI1523" s="36">
        <f>INDEX(AI$263:AI$279,$F1523)*$D1523*INDEX(AI$23:AI$30,$E1523)</f>
        <v/>
      </c>
      <c r="AJ1523" s="36">
        <f>INDEX(AJ$263:AJ$279,$F1523)*$D1523*INDEX(AJ$23:AJ$30,$E1523)</f>
        <v/>
      </c>
      <c r="AK1523" s="36">
        <f>INDEX(AK$263:AK$279,$F1523)*$D1523*INDEX(AK$23:AK$30,$E1523)</f>
        <v/>
      </c>
      <c r="AL1523" s="36">
        <f>INDEX(AL$263:AL$279,$F1523)*$D1523*INDEX(AL$23:AL$30,$E1523)</f>
        <v/>
      </c>
      <c r="AM1523" s="36">
        <f>INDEX(AM$263:AM$279,$F1523)*$D1523*INDEX(AM$23:AM$30,$E1523)</f>
        <v/>
      </c>
      <c r="AN1523" s="36">
        <f>INDEX(AN$263:AN$279,$F1523)*$D1523*INDEX(AN$23:AN$30,$E1523)</f>
        <v/>
      </c>
      <c r="AO1523" s="36">
        <f>INDEX(AO$263:AO$279,$F1523)*$D1523*INDEX(AO$23:AO$30,$E1523)</f>
        <v/>
      </c>
      <c r="AP1523" s="36">
        <f>INDEX(AP$263:AP$279,$F1523)*$D1523*INDEX(AP$23:AP$30,$E1523)</f>
        <v/>
      </c>
      <c r="AQ1523" s="36">
        <f>INDEX(AQ$263:AQ$279,$F1523)*$D1523*INDEX(AQ$23:AQ$30,$E1523)</f>
        <v/>
      </c>
      <c r="AR1523" s="36">
        <f>INDEX(AR$263:AR$279,$F1523)*$D1523*INDEX(AR$23:AR$30,$E1523)</f>
        <v/>
      </c>
      <c r="AS1523" s="36">
        <f>INDEX(AS$263:AS$279,$F1523)*$D1523*INDEX(AS$23:AS$30,$E1523)</f>
        <v/>
      </c>
      <c r="AT1523" s="36">
        <f>INDEX(AT$263:AT$279,$F1523)*$D1523*INDEX(AT$23:AT$30,$E1523)</f>
        <v/>
      </c>
      <c r="AU1523" s="36">
        <f>INDEX(AU$263:AU$279,$F1523)*$D1523*INDEX(AU$23:AU$30,$E1523)</f>
        <v/>
      </c>
      <c r="AV1523" s="36">
        <f>INDEX(AV$263:AV$279,$F1523)*$D1523*INDEX(AV$23:AV$30,$E1523)</f>
        <v/>
      </c>
      <c r="AW1523" s="36">
        <f>INDEX(AW$263:AW$279,$F1523)*$D1523*INDEX(AW$23:AW$30,$E1523)</f>
        <v/>
      </c>
      <c r="AX1523" s="36">
        <f>INDEX(AX$263:AX$279,$F1523)*$D1523*INDEX(AX$23:AX$30,$E1523)</f>
        <v/>
      </c>
      <c r="AY1523" s="36">
        <f>INDEX(AY$263:AY$279,$F1523)*$D1523*INDEX(AY$23:AY$30,$E1523)</f>
        <v/>
      </c>
    </row>
    <row r="1524" hidden="1" outlineLevel="2">
      <c r="A1524" s="14" t="inlineStr">
        <is>
          <t>ctxnew</t>
        </is>
      </c>
      <c r="B1524" s="14" t="inlineStr">
        <is>
          <t>lpg</t>
        </is>
      </c>
      <c r="C1524" s="14" t="inlineStr">
        <is>
          <t>srv</t>
        </is>
      </c>
      <c r="D1524" s="36">
        <f>INDEX(Inputs!$W$5:$W$132,MATCH($B1524&amp;"|"&amp;$C1524,Inputs!$A$5:$A$132,0))</f>
        <v/>
      </c>
      <c r="E1524" s="36">
        <f>INDEX(Inputs!$L$5:$L$132,MATCH($B1524&amp;"|"&amp;$C1524,Inputs!$A$5:$A$132,0))</f>
        <v/>
      </c>
      <c r="F1524" s="36">
        <f>INDEX(Inputs!$M$5:$M$132,MATCH($B1524&amp;"|"&amp;$C1524,Inputs!$A$5:$A$132,0))</f>
        <v/>
      </c>
      <c r="G1524" s="35" t="n"/>
      <c r="H1524" s="14">
        <f>INDEX(VarLab,MATCH($A1524,VarKey,0))&amp;INDEX(MemLab,MATCH($C1524&amp;"|"&amp;$B1524,MemKey,0))</f>
        <v/>
      </c>
      <c r="I1524" s="14">
        <f>INDEX(VarUnit,MATCH($A1524,VarKey,0))</f>
        <v/>
      </c>
      <c r="J1524" s="14">
        <f>INDEX(VarSrc,MATCH($A1524,VarKey,0))</f>
        <v/>
      </c>
      <c r="K1524" s="11">
        <f>CodePrefix&amp;$A1524&amp;IF($C1524="","","."&amp;$C1524&amp;"."&amp;$B1524)&amp;INDEX(VarEnd,MATCH($A1524,VarKey,0))&amp;K$5</f>
        <v/>
      </c>
      <c r="L1524" s="37">
        <f>INDEX(L$263:L$279,$F1524)*$D1524*INDEX(L$23:L$30,$E1524)</f>
        <v/>
      </c>
      <c r="M1524" s="36">
        <f>INDEX(M$263:M$279,$F1524)*$D1524*INDEX(M$23:M$30,$E1524)</f>
        <v/>
      </c>
      <c r="N1524" s="36">
        <f>INDEX(N$263:N$279,$F1524)*$D1524*INDEX(N$23:N$30,$E1524)</f>
        <v/>
      </c>
      <c r="O1524" s="36">
        <f>INDEX(O$263:O$279,$F1524)*$D1524*INDEX(O$23:O$30,$E1524)</f>
        <v/>
      </c>
      <c r="P1524" s="36">
        <f>INDEX(P$263:P$279,$F1524)*$D1524*INDEX(P$23:P$30,$E1524)</f>
        <v/>
      </c>
      <c r="Q1524" s="36">
        <f>INDEX(Q$263:Q$279,$F1524)*$D1524*INDEX(Q$23:Q$30,$E1524)</f>
        <v/>
      </c>
      <c r="R1524" s="36">
        <f>INDEX(R$263:R$279,$F1524)*$D1524*INDEX(R$23:R$30,$E1524)</f>
        <v/>
      </c>
      <c r="S1524" s="36">
        <f>INDEX(S$263:S$279,$F1524)*$D1524*INDEX(S$23:S$30,$E1524)</f>
        <v/>
      </c>
      <c r="T1524" s="36">
        <f>INDEX(T$263:T$279,$F1524)*$D1524*INDEX(T$23:T$30,$E1524)</f>
        <v/>
      </c>
      <c r="U1524" s="36">
        <f>INDEX(U$263:U$279,$F1524)*$D1524*INDEX(U$23:U$30,$E1524)</f>
        <v/>
      </c>
      <c r="V1524" s="36">
        <f>INDEX(V$263:V$279,$F1524)*$D1524*INDEX(V$23:V$30,$E1524)</f>
        <v/>
      </c>
      <c r="W1524" s="36">
        <f>INDEX(W$263:W$279,$F1524)*$D1524*INDEX(W$23:W$30,$E1524)</f>
        <v/>
      </c>
      <c r="X1524" s="36">
        <f>INDEX(X$263:X$279,$F1524)*$D1524*INDEX(X$23:X$30,$E1524)</f>
        <v/>
      </c>
      <c r="Y1524" s="36">
        <f>INDEX(Y$263:Y$279,$F1524)*$D1524*INDEX(Y$23:Y$30,$E1524)</f>
        <v/>
      </c>
      <c r="Z1524" s="36">
        <f>INDEX(Z$263:Z$279,$F1524)*$D1524*INDEX(Z$23:Z$30,$E1524)</f>
        <v/>
      </c>
      <c r="AA1524" s="36">
        <f>INDEX(AA$263:AA$279,$F1524)*$D1524*INDEX(AA$23:AA$30,$E1524)</f>
        <v/>
      </c>
      <c r="AB1524" s="36">
        <f>INDEX(AB$263:AB$279,$F1524)*$D1524*INDEX(AB$23:AB$30,$E1524)</f>
        <v/>
      </c>
      <c r="AC1524" s="36">
        <f>INDEX(AC$263:AC$279,$F1524)*$D1524*INDEX(AC$23:AC$30,$E1524)</f>
        <v/>
      </c>
      <c r="AD1524" s="36">
        <f>INDEX(AD$263:AD$279,$F1524)*$D1524*INDEX(AD$23:AD$30,$E1524)</f>
        <v/>
      </c>
      <c r="AF1524" s="11">
        <f>CodePrefix&amp;$A1524&amp;IF($C1524="","","."&amp;$C1524&amp;"."&amp;$B1524)&amp;INDEX(VarEnd,MATCH($A1524,VarKey,0))&amp;AF$5</f>
        <v/>
      </c>
      <c r="AG1524" s="37">
        <f>INDEX(AG$263:AG$279,$F1524)*$D1524*INDEX(AG$23:AG$30,$E1524)</f>
        <v/>
      </c>
      <c r="AH1524" s="36">
        <f>INDEX(AH$263:AH$279,$F1524)*$D1524*INDEX(AH$23:AH$30,$E1524)</f>
        <v/>
      </c>
      <c r="AI1524" s="36">
        <f>INDEX(AI$263:AI$279,$F1524)*$D1524*INDEX(AI$23:AI$30,$E1524)</f>
        <v/>
      </c>
      <c r="AJ1524" s="36">
        <f>INDEX(AJ$263:AJ$279,$F1524)*$D1524*INDEX(AJ$23:AJ$30,$E1524)</f>
        <v/>
      </c>
      <c r="AK1524" s="36">
        <f>INDEX(AK$263:AK$279,$F1524)*$D1524*INDEX(AK$23:AK$30,$E1524)</f>
        <v/>
      </c>
      <c r="AL1524" s="36">
        <f>INDEX(AL$263:AL$279,$F1524)*$D1524*INDEX(AL$23:AL$30,$E1524)</f>
        <v/>
      </c>
      <c r="AM1524" s="36">
        <f>INDEX(AM$263:AM$279,$F1524)*$D1524*INDEX(AM$23:AM$30,$E1524)</f>
        <v/>
      </c>
      <c r="AN1524" s="36">
        <f>INDEX(AN$263:AN$279,$F1524)*$D1524*INDEX(AN$23:AN$30,$E1524)</f>
        <v/>
      </c>
      <c r="AO1524" s="36">
        <f>INDEX(AO$263:AO$279,$F1524)*$D1524*INDEX(AO$23:AO$30,$E1524)</f>
        <v/>
      </c>
      <c r="AP1524" s="36">
        <f>INDEX(AP$263:AP$279,$F1524)*$D1524*INDEX(AP$23:AP$30,$E1524)</f>
        <v/>
      </c>
      <c r="AQ1524" s="36">
        <f>INDEX(AQ$263:AQ$279,$F1524)*$D1524*INDEX(AQ$23:AQ$30,$E1524)</f>
        <v/>
      </c>
      <c r="AR1524" s="36">
        <f>INDEX(AR$263:AR$279,$F1524)*$D1524*INDEX(AR$23:AR$30,$E1524)</f>
        <v/>
      </c>
      <c r="AS1524" s="36">
        <f>INDEX(AS$263:AS$279,$F1524)*$D1524*INDEX(AS$23:AS$30,$E1524)</f>
        <v/>
      </c>
      <c r="AT1524" s="36">
        <f>INDEX(AT$263:AT$279,$F1524)*$D1524*INDEX(AT$23:AT$30,$E1524)</f>
        <v/>
      </c>
      <c r="AU1524" s="36">
        <f>INDEX(AU$263:AU$279,$F1524)*$D1524*INDEX(AU$23:AU$30,$E1524)</f>
        <v/>
      </c>
      <c r="AV1524" s="36">
        <f>INDEX(AV$263:AV$279,$F1524)*$D1524*INDEX(AV$23:AV$30,$E1524)</f>
        <v/>
      </c>
      <c r="AW1524" s="36">
        <f>INDEX(AW$263:AW$279,$F1524)*$D1524*INDEX(AW$23:AW$30,$E1524)</f>
        <v/>
      </c>
      <c r="AX1524" s="36">
        <f>INDEX(AX$263:AX$279,$F1524)*$D1524*INDEX(AX$23:AX$30,$E1524)</f>
        <v/>
      </c>
      <c r="AY1524" s="36">
        <f>INDEX(AY$263:AY$279,$F1524)*$D1524*INDEX(AY$23:AY$30,$E1524)</f>
        <v/>
      </c>
    </row>
    <row r="1525" hidden="1" outlineLevel="2">
      <c r="A1525" s="14" t="inlineStr">
        <is>
          <t>ctxnew</t>
        </is>
      </c>
      <c r="B1525" s="14" t="inlineStr">
        <is>
          <t>ker</t>
        </is>
      </c>
      <c r="C1525" s="14" t="inlineStr">
        <is>
          <t>srv</t>
        </is>
      </c>
      <c r="D1525" s="36">
        <f>INDEX(Inputs!$W$5:$W$132,MATCH($B1525&amp;"|"&amp;$C1525,Inputs!$A$5:$A$132,0))</f>
        <v/>
      </c>
      <c r="E1525" s="36">
        <f>INDEX(Inputs!$L$5:$L$132,MATCH($B1525&amp;"|"&amp;$C1525,Inputs!$A$5:$A$132,0))</f>
        <v/>
      </c>
      <c r="F1525" s="36">
        <f>INDEX(Inputs!$M$5:$M$132,MATCH($B1525&amp;"|"&amp;$C1525,Inputs!$A$5:$A$132,0))</f>
        <v/>
      </c>
      <c r="G1525" s="35" t="n"/>
      <c r="H1525" s="14">
        <f>INDEX(VarLab,MATCH($A1525,VarKey,0))&amp;INDEX(MemLab,MATCH($C1525&amp;"|"&amp;$B1525,MemKey,0))</f>
        <v/>
      </c>
      <c r="I1525" s="14">
        <f>INDEX(VarUnit,MATCH($A1525,VarKey,0))</f>
        <v/>
      </c>
      <c r="J1525" s="14">
        <f>INDEX(VarSrc,MATCH($A1525,VarKey,0))</f>
        <v/>
      </c>
      <c r="K1525" s="11">
        <f>CodePrefix&amp;$A1525&amp;IF($C1525="","","."&amp;$C1525&amp;"."&amp;$B1525)&amp;INDEX(VarEnd,MATCH($A1525,VarKey,0))&amp;K$5</f>
        <v/>
      </c>
      <c r="L1525" s="37">
        <f>INDEX(L$263:L$279,$F1525)*$D1525*INDEX(L$23:L$30,$E1525)</f>
        <v/>
      </c>
      <c r="M1525" s="36">
        <f>INDEX(M$263:M$279,$F1525)*$D1525*INDEX(M$23:M$30,$E1525)</f>
        <v/>
      </c>
      <c r="N1525" s="36">
        <f>INDEX(N$263:N$279,$F1525)*$D1525*INDEX(N$23:N$30,$E1525)</f>
        <v/>
      </c>
      <c r="O1525" s="36">
        <f>INDEX(O$263:O$279,$F1525)*$D1525*INDEX(O$23:O$30,$E1525)</f>
        <v/>
      </c>
      <c r="P1525" s="36">
        <f>INDEX(P$263:P$279,$F1525)*$D1525*INDEX(P$23:P$30,$E1525)</f>
        <v/>
      </c>
      <c r="Q1525" s="36">
        <f>INDEX(Q$263:Q$279,$F1525)*$D1525*INDEX(Q$23:Q$30,$E1525)</f>
        <v/>
      </c>
      <c r="R1525" s="36">
        <f>INDEX(R$263:R$279,$F1525)*$D1525*INDEX(R$23:R$30,$E1525)</f>
        <v/>
      </c>
      <c r="S1525" s="36">
        <f>INDEX(S$263:S$279,$F1525)*$D1525*INDEX(S$23:S$30,$E1525)</f>
        <v/>
      </c>
      <c r="T1525" s="36">
        <f>INDEX(T$263:T$279,$F1525)*$D1525*INDEX(T$23:T$30,$E1525)</f>
        <v/>
      </c>
      <c r="U1525" s="36">
        <f>INDEX(U$263:U$279,$F1525)*$D1525*INDEX(U$23:U$30,$E1525)</f>
        <v/>
      </c>
      <c r="V1525" s="36">
        <f>INDEX(V$263:V$279,$F1525)*$D1525*INDEX(V$23:V$30,$E1525)</f>
        <v/>
      </c>
      <c r="W1525" s="36">
        <f>INDEX(W$263:W$279,$F1525)*$D1525*INDEX(W$23:W$30,$E1525)</f>
        <v/>
      </c>
      <c r="X1525" s="36">
        <f>INDEX(X$263:X$279,$F1525)*$D1525*INDEX(X$23:X$30,$E1525)</f>
        <v/>
      </c>
      <c r="Y1525" s="36">
        <f>INDEX(Y$263:Y$279,$F1525)*$D1525*INDEX(Y$23:Y$30,$E1525)</f>
        <v/>
      </c>
      <c r="Z1525" s="36">
        <f>INDEX(Z$263:Z$279,$F1525)*$D1525*INDEX(Z$23:Z$30,$E1525)</f>
        <v/>
      </c>
      <c r="AA1525" s="36">
        <f>INDEX(AA$263:AA$279,$F1525)*$D1525*INDEX(AA$23:AA$30,$E1525)</f>
        <v/>
      </c>
      <c r="AB1525" s="36">
        <f>INDEX(AB$263:AB$279,$F1525)*$D1525*INDEX(AB$23:AB$30,$E1525)</f>
        <v/>
      </c>
      <c r="AC1525" s="36">
        <f>INDEX(AC$263:AC$279,$F1525)*$D1525*INDEX(AC$23:AC$30,$E1525)</f>
        <v/>
      </c>
      <c r="AD1525" s="36">
        <f>INDEX(AD$263:AD$279,$F1525)*$D1525*INDEX(AD$23:AD$30,$E1525)</f>
        <v/>
      </c>
      <c r="AF1525" s="11">
        <f>CodePrefix&amp;$A1525&amp;IF($C1525="","","."&amp;$C1525&amp;"."&amp;$B1525)&amp;INDEX(VarEnd,MATCH($A1525,VarKey,0))&amp;AF$5</f>
        <v/>
      </c>
      <c r="AG1525" s="37">
        <f>INDEX(AG$263:AG$279,$F1525)*$D1525*INDEX(AG$23:AG$30,$E1525)</f>
        <v/>
      </c>
      <c r="AH1525" s="36">
        <f>INDEX(AH$263:AH$279,$F1525)*$D1525*INDEX(AH$23:AH$30,$E1525)</f>
        <v/>
      </c>
      <c r="AI1525" s="36">
        <f>INDEX(AI$263:AI$279,$F1525)*$D1525*INDEX(AI$23:AI$30,$E1525)</f>
        <v/>
      </c>
      <c r="AJ1525" s="36">
        <f>INDEX(AJ$263:AJ$279,$F1525)*$D1525*INDEX(AJ$23:AJ$30,$E1525)</f>
        <v/>
      </c>
      <c r="AK1525" s="36">
        <f>INDEX(AK$263:AK$279,$F1525)*$D1525*INDEX(AK$23:AK$30,$E1525)</f>
        <v/>
      </c>
      <c r="AL1525" s="36">
        <f>INDEX(AL$263:AL$279,$F1525)*$D1525*INDEX(AL$23:AL$30,$E1525)</f>
        <v/>
      </c>
      <c r="AM1525" s="36">
        <f>INDEX(AM$263:AM$279,$F1525)*$D1525*INDEX(AM$23:AM$30,$E1525)</f>
        <v/>
      </c>
      <c r="AN1525" s="36">
        <f>INDEX(AN$263:AN$279,$F1525)*$D1525*INDEX(AN$23:AN$30,$E1525)</f>
        <v/>
      </c>
      <c r="AO1525" s="36">
        <f>INDEX(AO$263:AO$279,$F1525)*$D1525*INDEX(AO$23:AO$30,$E1525)</f>
        <v/>
      </c>
      <c r="AP1525" s="36">
        <f>INDEX(AP$263:AP$279,$F1525)*$D1525*INDEX(AP$23:AP$30,$E1525)</f>
        <v/>
      </c>
      <c r="AQ1525" s="36">
        <f>INDEX(AQ$263:AQ$279,$F1525)*$D1525*INDEX(AQ$23:AQ$30,$E1525)</f>
        <v/>
      </c>
      <c r="AR1525" s="36">
        <f>INDEX(AR$263:AR$279,$F1525)*$D1525*INDEX(AR$23:AR$30,$E1525)</f>
        <v/>
      </c>
      <c r="AS1525" s="36">
        <f>INDEX(AS$263:AS$279,$F1525)*$D1525*INDEX(AS$23:AS$30,$E1525)</f>
        <v/>
      </c>
      <c r="AT1525" s="36">
        <f>INDEX(AT$263:AT$279,$F1525)*$D1525*INDEX(AT$23:AT$30,$E1525)</f>
        <v/>
      </c>
      <c r="AU1525" s="36">
        <f>INDEX(AU$263:AU$279,$F1525)*$D1525*INDEX(AU$23:AU$30,$E1525)</f>
        <v/>
      </c>
      <c r="AV1525" s="36">
        <f>INDEX(AV$263:AV$279,$F1525)*$D1525*INDEX(AV$23:AV$30,$E1525)</f>
        <v/>
      </c>
      <c r="AW1525" s="36">
        <f>INDEX(AW$263:AW$279,$F1525)*$D1525*INDEX(AW$23:AW$30,$E1525)</f>
        <v/>
      </c>
      <c r="AX1525" s="36">
        <f>INDEX(AX$263:AX$279,$F1525)*$D1525*INDEX(AX$23:AX$30,$E1525)</f>
        <v/>
      </c>
      <c r="AY1525" s="36">
        <f>INDEX(AY$263:AY$279,$F1525)*$D1525*INDEX(AY$23:AY$30,$E1525)</f>
        <v/>
      </c>
    </row>
    <row r="1526" hidden="1" outlineLevel="2">
      <c r="A1526" s="14" t="inlineStr">
        <is>
          <t>ctxnew</t>
        </is>
      </c>
      <c r="B1526" s="14" t="inlineStr">
        <is>
          <t>oop</t>
        </is>
      </c>
      <c r="C1526" s="14" t="inlineStr">
        <is>
          <t>srv</t>
        </is>
      </c>
      <c r="D1526" s="36">
        <f>INDEX(Inputs!$W$5:$W$132,MATCH($B1526&amp;"|"&amp;$C1526,Inputs!$A$5:$A$132,0))</f>
        <v/>
      </c>
      <c r="E1526" s="36">
        <f>INDEX(Inputs!$L$5:$L$132,MATCH($B1526&amp;"|"&amp;$C1526,Inputs!$A$5:$A$132,0))</f>
        <v/>
      </c>
      <c r="F1526" s="36">
        <f>INDEX(Inputs!$M$5:$M$132,MATCH($B1526&amp;"|"&amp;$C1526,Inputs!$A$5:$A$132,0))</f>
        <v/>
      </c>
      <c r="G1526" s="35" t="n"/>
      <c r="H1526" s="14">
        <f>INDEX(VarLab,MATCH($A1526,VarKey,0))&amp;INDEX(MemLab,MATCH($C1526&amp;"|"&amp;$B1526,MemKey,0))</f>
        <v/>
      </c>
      <c r="I1526" s="14">
        <f>INDEX(VarUnit,MATCH($A1526,VarKey,0))</f>
        <v/>
      </c>
      <c r="J1526" s="14">
        <f>INDEX(VarSrc,MATCH($A1526,VarKey,0))</f>
        <v/>
      </c>
      <c r="K1526" s="11">
        <f>CodePrefix&amp;$A1526&amp;IF($C1526="","","."&amp;$C1526&amp;"."&amp;$B1526)&amp;INDEX(VarEnd,MATCH($A1526,VarKey,0))&amp;K$5</f>
        <v/>
      </c>
      <c r="L1526" s="37">
        <f>INDEX(L$263:L$279,$F1526)*$D1526*INDEX(L$23:L$30,$E1526)</f>
        <v/>
      </c>
      <c r="M1526" s="36">
        <f>INDEX(M$263:M$279,$F1526)*$D1526*INDEX(M$23:M$30,$E1526)</f>
        <v/>
      </c>
      <c r="N1526" s="36">
        <f>INDEX(N$263:N$279,$F1526)*$D1526*INDEX(N$23:N$30,$E1526)</f>
        <v/>
      </c>
      <c r="O1526" s="36">
        <f>INDEX(O$263:O$279,$F1526)*$D1526*INDEX(O$23:O$30,$E1526)</f>
        <v/>
      </c>
      <c r="P1526" s="36">
        <f>INDEX(P$263:P$279,$F1526)*$D1526*INDEX(P$23:P$30,$E1526)</f>
        <v/>
      </c>
      <c r="Q1526" s="36">
        <f>INDEX(Q$263:Q$279,$F1526)*$D1526*INDEX(Q$23:Q$30,$E1526)</f>
        <v/>
      </c>
      <c r="R1526" s="36">
        <f>INDEX(R$263:R$279,$F1526)*$D1526*INDEX(R$23:R$30,$E1526)</f>
        <v/>
      </c>
      <c r="S1526" s="36">
        <f>INDEX(S$263:S$279,$F1526)*$D1526*INDEX(S$23:S$30,$E1526)</f>
        <v/>
      </c>
      <c r="T1526" s="36">
        <f>INDEX(T$263:T$279,$F1526)*$D1526*INDEX(T$23:T$30,$E1526)</f>
        <v/>
      </c>
      <c r="U1526" s="36">
        <f>INDEX(U$263:U$279,$F1526)*$D1526*INDEX(U$23:U$30,$E1526)</f>
        <v/>
      </c>
      <c r="V1526" s="36">
        <f>INDEX(V$263:V$279,$F1526)*$D1526*INDEX(V$23:V$30,$E1526)</f>
        <v/>
      </c>
      <c r="W1526" s="36">
        <f>INDEX(W$263:W$279,$F1526)*$D1526*INDEX(W$23:W$30,$E1526)</f>
        <v/>
      </c>
      <c r="X1526" s="36">
        <f>INDEX(X$263:X$279,$F1526)*$D1526*INDEX(X$23:X$30,$E1526)</f>
        <v/>
      </c>
      <c r="Y1526" s="36">
        <f>INDEX(Y$263:Y$279,$F1526)*$D1526*INDEX(Y$23:Y$30,$E1526)</f>
        <v/>
      </c>
      <c r="Z1526" s="36">
        <f>INDEX(Z$263:Z$279,$F1526)*$D1526*INDEX(Z$23:Z$30,$E1526)</f>
        <v/>
      </c>
      <c r="AA1526" s="36">
        <f>INDEX(AA$263:AA$279,$F1526)*$D1526*INDEX(AA$23:AA$30,$E1526)</f>
        <v/>
      </c>
      <c r="AB1526" s="36">
        <f>INDEX(AB$263:AB$279,$F1526)*$D1526*INDEX(AB$23:AB$30,$E1526)</f>
        <v/>
      </c>
      <c r="AC1526" s="36">
        <f>INDEX(AC$263:AC$279,$F1526)*$D1526*INDEX(AC$23:AC$30,$E1526)</f>
        <v/>
      </c>
      <c r="AD1526" s="36">
        <f>INDEX(AD$263:AD$279,$F1526)*$D1526*INDEX(AD$23:AD$30,$E1526)</f>
        <v/>
      </c>
      <c r="AF1526" s="11">
        <f>CodePrefix&amp;$A1526&amp;IF($C1526="","","."&amp;$C1526&amp;"."&amp;$B1526)&amp;INDEX(VarEnd,MATCH($A1526,VarKey,0))&amp;AF$5</f>
        <v/>
      </c>
      <c r="AG1526" s="37">
        <f>INDEX(AG$263:AG$279,$F1526)*$D1526*INDEX(AG$23:AG$30,$E1526)</f>
        <v/>
      </c>
      <c r="AH1526" s="36">
        <f>INDEX(AH$263:AH$279,$F1526)*$D1526*INDEX(AH$23:AH$30,$E1526)</f>
        <v/>
      </c>
      <c r="AI1526" s="36">
        <f>INDEX(AI$263:AI$279,$F1526)*$D1526*INDEX(AI$23:AI$30,$E1526)</f>
        <v/>
      </c>
      <c r="AJ1526" s="36">
        <f>INDEX(AJ$263:AJ$279,$F1526)*$D1526*INDEX(AJ$23:AJ$30,$E1526)</f>
        <v/>
      </c>
      <c r="AK1526" s="36">
        <f>INDEX(AK$263:AK$279,$F1526)*$D1526*INDEX(AK$23:AK$30,$E1526)</f>
        <v/>
      </c>
      <c r="AL1526" s="36">
        <f>INDEX(AL$263:AL$279,$F1526)*$D1526*INDEX(AL$23:AL$30,$E1526)</f>
        <v/>
      </c>
      <c r="AM1526" s="36">
        <f>INDEX(AM$263:AM$279,$F1526)*$D1526*INDEX(AM$23:AM$30,$E1526)</f>
        <v/>
      </c>
      <c r="AN1526" s="36">
        <f>INDEX(AN$263:AN$279,$F1526)*$D1526*INDEX(AN$23:AN$30,$E1526)</f>
        <v/>
      </c>
      <c r="AO1526" s="36">
        <f>INDEX(AO$263:AO$279,$F1526)*$D1526*INDEX(AO$23:AO$30,$E1526)</f>
        <v/>
      </c>
      <c r="AP1526" s="36">
        <f>INDEX(AP$263:AP$279,$F1526)*$D1526*INDEX(AP$23:AP$30,$E1526)</f>
        <v/>
      </c>
      <c r="AQ1526" s="36">
        <f>INDEX(AQ$263:AQ$279,$F1526)*$D1526*INDEX(AQ$23:AQ$30,$E1526)</f>
        <v/>
      </c>
      <c r="AR1526" s="36">
        <f>INDEX(AR$263:AR$279,$F1526)*$D1526*INDEX(AR$23:AR$30,$E1526)</f>
        <v/>
      </c>
      <c r="AS1526" s="36">
        <f>INDEX(AS$263:AS$279,$F1526)*$D1526*INDEX(AS$23:AS$30,$E1526)</f>
        <v/>
      </c>
      <c r="AT1526" s="36">
        <f>INDEX(AT$263:AT$279,$F1526)*$D1526*INDEX(AT$23:AT$30,$E1526)</f>
        <v/>
      </c>
      <c r="AU1526" s="36">
        <f>INDEX(AU$263:AU$279,$F1526)*$D1526*INDEX(AU$23:AU$30,$E1526)</f>
        <v/>
      </c>
      <c r="AV1526" s="36">
        <f>INDEX(AV$263:AV$279,$F1526)*$D1526*INDEX(AV$23:AV$30,$E1526)</f>
        <v/>
      </c>
      <c r="AW1526" s="36">
        <f>INDEX(AW$263:AW$279,$F1526)*$D1526*INDEX(AW$23:AW$30,$E1526)</f>
        <v/>
      </c>
      <c r="AX1526" s="36">
        <f>INDEX(AX$263:AX$279,$F1526)*$D1526*INDEX(AX$23:AX$30,$E1526)</f>
        <v/>
      </c>
      <c r="AY1526" s="36">
        <f>INDEX(AY$263:AY$279,$F1526)*$D1526*INDEX(AY$23:AY$30,$E1526)</f>
        <v/>
      </c>
    </row>
    <row r="1527" hidden="1" outlineLevel="2">
      <c r="A1527" s="14" t="inlineStr">
        <is>
          <t>ctxnew</t>
        </is>
      </c>
      <c r="B1527" s="14" t="inlineStr">
        <is>
          <t>bio</t>
        </is>
      </c>
      <c r="C1527" s="14" t="inlineStr">
        <is>
          <t>srv</t>
        </is>
      </c>
      <c r="D1527" s="36">
        <f>INDEX(Inputs!$W$5:$W$132,MATCH($B1527&amp;"|"&amp;$C1527,Inputs!$A$5:$A$132,0))</f>
        <v/>
      </c>
      <c r="E1527" s="36">
        <f>INDEX(Inputs!$L$5:$L$132,MATCH($B1527&amp;"|"&amp;$C1527,Inputs!$A$5:$A$132,0))</f>
        <v/>
      </c>
      <c r="F1527" s="36">
        <f>INDEX(Inputs!$M$5:$M$132,MATCH($B1527&amp;"|"&amp;$C1527,Inputs!$A$5:$A$132,0))</f>
        <v/>
      </c>
      <c r="G1527" s="35" t="n"/>
      <c r="H1527" s="14">
        <f>INDEX(VarLab,MATCH($A1527,VarKey,0))&amp;INDEX(MemLab,MATCH($C1527&amp;"|"&amp;$B1527,MemKey,0))</f>
        <v/>
      </c>
      <c r="I1527" s="14">
        <f>INDEX(VarUnit,MATCH($A1527,VarKey,0))</f>
        <v/>
      </c>
      <c r="J1527" s="14">
        <f>INDEX(VarSrc,MATCH($A1527,VarKey,0))</f>
        <v/>
      </c>
      <c r="K1527" s="11">
        <f>CodePrefix&amp;$A1527&amp;IF($C1527="","","."&amp;$C1527&amp;"."&amp;$B1527)&amp;INDEX(VarEnd,MATCH($A1527,VarKey,0))&amp;K$5</f>
        <v/>
      </c>
      <c r="L1527" s="37">
        <f>INDEX(L$263:L$279,$F1527)*$D1527*INDEX(L$23:L$30,$E1527)</f>
        <v/>
      </c>
      <c r="M1527" s="36">
        <f>INDEX(M$263:M$279,$F1527)*$D1527*INDEX(M$23:M$30,$E1527)</f>
        <v/>
      </c>
      <c r="N1527" s="36">
        <f>INDEX(N$263:N$279,$F1527)*$D1527*INDEX(N$23:N$30,$E1527)</f>
        <v/>
      </c>
      <c r="O1527" s="36">
        <f>INDEX(O$263:O$279,$F1527)*$D1527*INDEX(O$23:O$30,$E1527)</f>
        <v/>
      </c>
      <c r="P1527" s="36">
        <f>INDEX(P$263:P$279,$F1527)*$D1527*INDEX(P$23:P$30,$E1527)</f>
        <v/>
      </c>
      <c r="Q1527" s="36">
        <f>INDEX(Q$263:Q$279,$F1527)*$D1527*INDEX(Q$23:Q$30,$E1527)</f>
        <v/>
      </c>
      <c r="R1527" s="36">
        <f>INDEX(R$263:R$279,$F1527)*$D1527*INDEX(R$23:R$30,$E1527)</f>
        <v/>
      </c>
      <c r="S1527" s="36">
        <f>INDEX(S$263:S$279,$F1527)*$D1527*INDEX(S$23:S$30,$E1527)</f>
        <v/>
      </c>
      <c r="T1527" s="36">
        <f>INDEX(T$263:T$279,$F1527)*$D1527*INDEX(T$23:T$30,$E1527)</f>
        <v/>
      </c>
      <c r="U1527" s="36">
        <f>INDEX(U$263:U$279,$F1527)*$D1527*INDEX(U$23:U$30,$E1527)</f>
        <v/>
      </c>
      <c r="V1527" s="36">
        <f>INDEX(V$263:V$279,$F1527)*$D1527*INDEX(V$23:V$30,$E1527)</f>
        <v/>
      </c>
      <c r="W1527" s="36">
        <f>INDEX(W$263:W$279,$F1527)*$D1527*INDEX(W$23:W$30,$E1527)</f>
        <v/>
      </c>
      <c r="X1527" s="36">
        <f>INDEX(X$263:X$279,$F1527)*$D1527*INDEX(X$23:X$30,$E1527)</f>
        <v/>
      </c>
      <c r="Y1527" s="36">
        <f>INDEX(Y$263:Y$279,$F1527)*$D1527*INDEX(Y$23:Y$30,$E1527)</f>
        <v/>
      </c>
      <c r="Z1527" s="36">
        <f>INDEX(Z$263:Z$279,$F1527)*$D1527*INDEX(Z$23:Z$30,$E1527)</f>
        <v/>
      </c>
      <c r="AA1527" s="36">
        <f>INDEX(AA$263:AA$279,$F1527)*$D1527*INDEX(AA$23:AA$30,$E1527)</f>
        <v/>
      </c>
      <c r="AB1527" s="36">
        <f>INDEX(AB$263:AB$279,$F1527)*$D1527*INDEX(AB$23:AB$30,$E1527)</f>
        <v/>
      </c>
      <c r="AC1527" s="36">
        <f>INDEX(AC$263:AC$279,$F1527)*$D1527*INDEX(AC$23:AC$30,$E1527)</f>
        <v/>
      </c>
      <c r="AD1527" s="36">
        <f>INDEX(AD$263:AD$279,$F1527)*$D1527*INDEX(AD$23:AD$30,$E1527)</f>
        <v/>
      </c>
      <c r="AF1527" s="11">
        <f>CodePrefix&amp;$A1527&amp;IF($C1527="","","."&amp;$C1527&amp;"."&amp;$B1527)&amp;INDEX(VarEnd,MATCH($A1527,VarKey,0))&amp;AF$5</f>
        <v/>
      </c>
      <c r="AG1527" s="37">
        <f>INDEX(AG$263:AG$279,$F1527)*$D1527*INDEX(AG$23:AG$30,$E1527)</f>
        <v/>
      </c>
      <c r="AH1527" s="36">
        <f>INDEX(AH$263:AH$279,$F1527)*$D1527*INDEX(AH$23:AH$30,$E1527)</f>
        <v/>
      </c>
      <c r="AI1527" s="36">
        <f>INDEX(AI$263:AI$279,$F1527)*$D1527*INDEX(AI$23:AI$30,$E1527)</f>
        <v/>
      </c>
      <c r="AJ1527" s="36">
        <f>INDEX(AJ$263:AJ$279,$F1527)*$D1527*INDEX(AJ$23:AJ$30,$E1527)</f>
        <v/>
      </c>
      <c r="AK1527" s="36">
        <f>INDEX(AK$263:AK$279,$F1527)*$D1527*INDEX(AK$23:AK$30,$E1527)</f>
        <v/>
      </c>
      <c r="AL1527" s="36">
        <f>INDEX(AL$263:AL$279,$F1527)*$D1527*INDEX(AL$23:AL$30,$E1527)</f>
        <v/>
      </c>
      <c r="AM1527" s="36">
        <f>INDEX(AM$263:AM$279,$F1527)*$D1527*INDEX(AM$23:AM$30,$E1527)</f>
        <v/>
      </c>
      <c r="AN1527" s="36">
        <f>INDEX(AN$263:AN$279,$F1527)*$D1527*INDEX(AN$23:AN$30,$E1527)</f>
        <v/>
      </c>
      <c r="AO1527" s="36">
        <f>INDEX(AO$263:AO$279,$F1527)*$D1527*INDEX(AO$23:AO$30,$E1527)</f>
        <v/>
      </c>
      <c r="AP1527" s="36">
        <f>INDEX(AP$263:AP$279,$F1527)*$D1527*INDEX(AP$23:AP$30,$E1527)</f>
        <v/>
      </c>
      <c r="AQ1527" s="36">
        <f>INDEX(AQ$263:AQ$279,$F1527)*$D1527*INDEX(AQ$23:AQ$30,$E1527)</f>
        <v/>
      </c>
      <c r="AR1527" s="36">
        <f>INDEX(AR$263:AR$279,$F1527)*$D1527*INDEX(AR$23:AR$30,$E1527)</f>
        <v/>
      </c>
      <c r="AS1527" s="36">
        <f>INDEX(AS$263:AS$279,$F1527)*$D1527*INDEX(AS$23:AS$30,$E1527)</f>
        <v/>
      </c>
      <c r="AT1527" s="36">
        <f>INDEX(AT$263:AT$279,$F1527)*$D1527*INDEX(AT$23:AT$30,$E1527)</f>
        <v/>
      </c>
      <c r="AU1527" s="36">
        <f>INDEX(AU$263:AU$279,$F1527)*$D1527*INDEX(AU$23:AU$30,$E1527)</f>
        <v/>
      </c>
      <c r="AV1527" s="36">
        <f>INDEX(AV$263:AV$279,$F1527)*$D1527*INDEX(AV$23:AV$30,$E1527)</f>
        <v/>
      </c>
      <c r="AW1527" s="36">
        <f>INDEX(AW$263:AW$279,$F1527)*$D1527*INDEX(AW$23:AW$30,$E1527)</f>
        <v/>
      </c>
      <c r="AX1527" s="36">
        <f>INDEX(AX$263:AX$279,$F1527)*$D1527*INDEX(AX$23:AX$30,$E1527)</f>
        <v/>
      </c>
      <c r="AY1527" s="36">
        <f>INDEX(AY$263:AY$279,$F1527)*$D1527*INDEX(AY$23:AY$30,$E1527)</f>
        <v/>
      </c>
    </row>
    <row r="1528" hidden="1" outlineLevel="2"/>
    <row r="1529" hidden="1" outlineLevel="2">
      <c r="A1529" s="14" t="inlineStr">
        <is>
          <t>ets</t>
        </is>
      </c>
      <c r="B1529" s="14" t="inlineStr">
        <is>
          <t>coa</t>
        </is>
      </c>
      <c r="C1529" s="14" t="inlineStr">
        <is>
          <t>srv</t>
        </is>
      </c>
      <c r="D1529" s="36">
        <f>INDEX(Inputs!$W$5:$W$132,MATCH($B1529&amp;"|"&amp;$C1529,Inputs!$A$5:$A$132,0))</f>
        <v/>
      </c>
      <c r="E1529" s="36">
        <f>INDEX(Inputs!$M$5:$M$132,MATCH($B1529&amp;"|"&amp;$C1529,Inputs!$A$5:$A$132,0))</f>
        <v/>
      </c>
      <c r="F1529" s="35" t="n"/>
      <c r="G1529" s="35" t="n"/>
      <c r="H1529" s="14">
        <f>INDEX(VarLab,MATCH($A1529,VarKey,0))&amp;INDEX(MemLab,MATCH($C1529&amp;"|"&amp;$B1529,MemKey,0))</f>
        <v/>
      </c>
      <c r="I1529" s="14">
        <f>INDEX(VarUnit,MATCH($A1529,VarKey,0))</f>
        <v/>
      </c>
      <c r="J1529" s="14">
        <f>INDEX(VarSrc,MATCH($A1529,VarKey,0))</f>
        <v/>
      </c>
      <c r="K1529" s="11">
        <f>CodePrefix&amp;$A1529&amp;IF($C1529="","","."&amp;$C1529&amp;"."&amp;$B1529)&amp;INDEX(VarEnd,MATCH($A1529,VarKey,0))&amp;K$5</f>
        <v/>
      </c>
      <c r="L1529" s="37">
        <f>INDEX(L$280:L$296,$E1529)*$D1529</f>
        <v/>
      </c>
      <c r="M1529" s="36">
        <f>INDEX(M$280:M$296,$E1529)*$D1529</f>
        <v/>
      </c>
      <c r="N1529" s="36">
        <f>INDEX(N$280:N$296,$E1529)*$D1529</f>
        <v/>
      </c>
      <c r="O1529" s="36">
        <f>INDEX(O$280:O$296,$E1529)*$D1529</f>
        <v/>
      </c>
      <c r="P1529" s="36">
        <f>INDEX(P$280:P$296,$E1529)*$D1529</f>
        <v/>
      </c>
      <c r="Q1529" s="36">
        <f>INDEX(Q$280:Q$296,$E1529)*$D1529</f>
        <v/>
      </c>
      <c r="R1529" s="36">
        <f>INDEX(R$280:R$296,$E1529)*$D1529</f>
        <v/>
      </c>
      <c r="S1529" s="36">
        <f>INDEX(S$280:S$296,$E1529)*$D1529</f>
        <v/>
      </c>
      <c r="T1529" s="36">
        <f>INDEX(T$280:T$296,$E1529)*$D1529</f>
        <v/>
      </c>
      <c r="U1529" s="36">
        <f>INDEX(U$280:U$296,$E1529)*$D1529</f>
        <v/>
      </c>
      <c r="V1529" s="36">
        <f>INDEX(V$280:V$296,$E1529)*$D1529</f>
        <v/>
      </c>
      <c r="W1529" s="36">
        <f>INDEX(W$280:W$296,$E1529)*$D1529</f>
        <v/>
      </c>
      <c r="X1529" s="36">
        <f>INDEX(X$280:X$296,$E1529)*$D1529</f>
        <v/>
      </c>
      <c r="Y1529" s="36">
        <f>INDEX(Y$280:Y$296,$E1529)*$D1529</f>
        <v/>
      </c>
      <c r="Z1529" s="36">
        <f>INDEX(Z$280:Z$296,$E1529)*$D1529</f>
        <v/>
      </c>
      <c r="AA1529" s="36">
        <f>INDEX(AA$280:AA$296,$E1529)*$D1529</f>
        <v/>
      </c>
      <c r="AB1529" s="36">
        <f>INDEX(AB$280:AB$296,$E1529)*$D1529</f>
        <v/>
      </c>
      <c r="AC1529" s="36">
        <f>INDEX(AC$280:AC$296,$E1529)*$D1529</f>
        <v/>
      </c>
      <c r="AD1529" s="36">
        <f>INDEX(AD$280:AD$296,$E1529)*$D1529</f>
        <v/>
      </c>
      <c r="AF1529" s="11">
        <f>CodePrefix&amp;$A1529&amp;IF($C1529="","","."&amp;$C1529&amp;"."&amp;$B1529)&amp;INDEX(VarEnd,MATCH($A1529,VarKey,0))&amp;AF$5</f>
        <v/>
      </c>
      <c r="AG1529" s="37">
        <f>INDEX(AG$280:AG$296,$E1529)*$D1529</f>
        <v/>
      </c>
      <c r="AH1529" s="36">
        <f>INDEX(AH$280:AH$296,$E1529)*$D1529</f>
        <v/>
      </c>
      <c r="AI1529" s="36">
        <f>INDEX(AI$280:AI$296,$E1529)*$D1529</f>
        <v/>
      </c>
      <c r="AJ1529" s="36">
        <f>INDEX(AJ$280:AJ$296,$E1529)*$D1529</f>
        <v/>
      </c>
      <c r="AK1529" s="36">
        <f>INDEX(AK$280:AK$296,$E1529)*$D1529</f>
        <v/>
      </c>
      <c r="AL1529" s="36">
        <f>INDEX(AL$280:AL$296,$E1529)*$D1529</f>
        <v/>
      </c>
      <c r="AM1529" s="36">
        <f>INDEX(AM$280:AM$296,$E1529)*$D1529</f>
        <v/>
      </c>
      <c r="AN1529" s="36">
        <f>INDEX(AN$280:AN$296,$E1529)*$D1529</f>
        <v/>
      </c>
      <c r="AO1529" s="36">
        <f>INDEX(AO$280:AO$296,$E1529)*$D1529</f>
        <v/>
      </c>
      <c r="AP1529" s="36">
        <f>INDEX(AP$280:AP$296,$E1529)*$D1529</f>
        <v/>
      </c>
      <c r="AQ1529" s="36">
        <f>INDEX(AQ$280:AQ$296,$E1529)*$D1529</f>
        <v/>
      </c>
      <c r="AR1529" s="36">
        <f>INDEX(AR$280:AR$296,$E1529)*$D1529</f>
        <v/>
      </c>
      <c r="AS1529" s="36">
        <f>INDEX(AS$280:AS$296,$E1529)*$D1529</f>
        <v/>
      </c>
      <c r="AT1529" s="36">
        <f>INDEX(AT$280:AT$296,$E1529)*$D1529</f>
        <v/>
      </c>
      <c r="AU1529" s="36">
        <f>INDEX(AU$280:AU$296,$E1529)*$D1529</f>
        <v/>
      </c>
      <c r="AV1529" s="36">
        <f>INDEX(AV$280:AV$296,$E1529)*$D1529</f>
        <v/>
      </c>
      <c r="AW1529" s="36">
        <f>INDEX(AW$280:AW$296,$E1529)*$D1529</f>
        <v/>
      </c>
      <c r="AX1529" s="36">
        <f>INDEX(AX$280:AX$296,$E1529)*$D1529</f>
        <v/>
      </c>
      <c r="AY1529" s="36">
        <f>INDEX(AY$280:AY$296,$E1529)*$D1529</f>
        <v/>
      </c>
    </row>
    <row r="1530" hidden="1" outlineLevel="2">
      <c r="A1530" s="14" t="inlineStr">
        <is>
          <t>ets</t>
        </is>
      </c>
      <c r="B1530" s="14" t="inlineStr">
        <is>
          <t>nga</t>
        </is>
      </c>
      <c r="C1530" s="14" t="inlineStr">
        <is>
          <t>srv</t>
        </is>
      </c>
      <c r="D1530" s="36">
        <f>INDEX(Inputs!$W$5:$W$132,MATCH($B1530&amp;"|"&amp;$C1530,Inputs!$A$5:$A$132,0))</f>
        <v/>
      </c>
      <c r="E1530" s="36">
        <f>INDEX(Inputs!$M$5:$M$132,MATCH($B1530&amp;"|"&amp;$C1530,Inputs!$A$5:$A$132,0))</f>
        <v/>
      </c>
      <c r="F1530" s="35" t="n"/>
      <c r="G1530" s="35" t="n"/>
      <c r="H1530" s="14">
        <f>INDEX(VarLab,MATCH($A1530,VarKey,0))&amp;INDEX(MemLab,MATCH($C1530&amp;"|"&amp;$B1530,MemKey,0))</f>
        <v/>
      </c>
      <c r="I1530" s="14">
        <f>INDEX(VarUnit,MATCH($A1530,VarKey,0))</f>
        <v/>
      </c>
      <c r="J1530" s="14">
        <f>INDEX(VarSrc,MATCH($A1530,VarKey,0))</f>
        <v/>
      </c>
      <c r="K1530" s="11">
        <f>CodePrefix&amp;$A1530&amp;IF($C1530="","","."&amp;$C1530&amp;"."&amp;$B1530)&amp;INDEX(VarEnd,MATCH($A1530,VarKey,0))&amp;K$5</f>
        <v/>
      </c>
      <c r="L1530" s="37">
        <f>INDEX(L$280:L$296,$E1530)*$D1530</f>
        <v/>
      </c>
      <c r="M1530" s="36">
        <f>INDEX(M$280:M$296,$E1530)*$D1530</f>
        <v/>
      </c>
      <c r="N1530" s="36">
        <f>INDEX(N$280:N$296,$E1530)*$D1530</f>
        <v/>
      </c>
      <c r="O1530" s="36">
        <f>INDEX(O$280:O$296,$E1530)*$D1530</f>
        <v/>
      </c>
      <c r="P1530" s="36">
        <f>INDEX(P$280:P$296,$E1530)*$D1530</f>
        <v/>
      </c>
      <c r="Q1530" s="36">
        <f>INDEX(Q$280:Q$296,$E1530)*$D1530</f>
        <v/>
      </c>
      <c r="R1530" s="36">
        <f>INDEX(R$280:R$296,$E1530)*$D1530</f>
        <v/>
      </c>
      <c r="S1530" s="36">
        <f>INDEX(S$280:S$296,$E1530)*$D1530</f>
        <v/>
      </c>
      <c r="T1530" s="36">
        <f>INDEX(T$280:T$296,$E1530)*$D1530</f>
        <v/>
      </c>
      <c r="U1530" s="36">
        <f>INDEX(U$280:U$296,$E1530)*$D1530</f>
        <v/>
      </c>
      <c r="V1530" s="36">
        <f>INDEX(V$280:V$296,$E1530)*$D1530</f>
        <v/>
      </c>
      <c r="W1530" s="36">
        <f>INDEX(W$280:W$296,$E1530)*$D1530</f>
        <v/>
      </c>
      <c r="X1530" s="36">
        <f>INDEX(X$280:X$296,$E1530)*$D1530</f>
        <v/>
      </c>
      <c r="Y1530" s="36">
        <f>INDEX(Y$280:Y$296,$E1530)*$D1530</f>
        <v/>
      </c>
      <c r="Z1530" s="36">
        <f>INDEX(Z$280:Z$296,$E1530)*$D1530</f>
        <v/>
      </c>
      <c r="AA1530" s="36">
        <f>INDEX(AA$280:AA$296,$E1530)*$D1530</f>
        <v/>
      </c>
      <c r="AB1530" s="36">
        <f>INDEX(AB$280:AB$296,$E1530)*$D1530</f>
        <v/>
      </c>
      <c r="AC1530" s="36">
        <f>INDEX(AC$280:AC$296,$E1530)*$D1530</f>
        <v/>
      </c>
      <c r="AD1530" s="36">
        <f>INDEX(AD$280:AD$296,$E1530)*$D1530</f>
        <v/>
      </c>
      <c r="AF1530" s="11">
        <f>CodePrefix&amp;$A1530&amp;IF($C1530="","","."&amp;$C1530&amp;"."&amp;$B1530)&amp;INDEX(VarEnd,MATCH($A1530,VarKey,0))&amp;AF$5</f>
        <v/>
      </c>
      <c r="AG1530" s="37">
        <f>INDEX(AG$280:AG$296,$E1530)*$D1530</f>
        <v/>
      </c>
      <c r="AH1530" s="36">
        <f>INDEX(AH$280:AH$296,$E1530)*$D1530</f>
        <v/>
      </c>
      <c r="AI1530" s="36">
        <f>INDEX(AI$280:AI$296,$E1530)*$D1530</f>
        <v/>
      </c>
      <c r="AJ1530" s="36">
        <f>INDEX(AJ$280:AJ$296,$E1530)*$D1530</f>
        <v/>
      </c>
      <c r="AK1530" s="36">
        <f>INDEX(AK$280:AK$296,$E1530)*$D1530</f>
        <v/>
      </c>
      <c r="AL1530" s="36">
        <f>INDEX(AL$280:AL$296,$E1530)*$D1530</f>
        <v/>
      </c>
      <c r="AM1530" s="36">
        <f>INDEX(AM$280:AM$296,$E1530)*$D1530</f>
        <v/>
      </c>
      <c r="AN1530" s="36">
        <f>INDEX(AN$280:AN$296,$E1530)*$D1530</f>
        <v/>
      </c>
      <c r="AO1530" s="36">
        <f>INDEX(AO$280:AO$296,$E1530)*$D1530</f>
        <v/>
      </c>
      <c r="AP1530" s="36">
        <f>INDEX(AP$280:AP$296,$E1530)*$D1530</f>
        <v/>
      </c>
      <c r="AQ1530" s="36">
        <f>INDEX(AQ$280:AQ$296,$E1530)*$D1530</f>
        <v/>
      </c>
      <c r="AR1530" s="36">
        <f>INDEX(AR$280:AR$296,$E1530)*$D1530</f>
        <v/>
      </c>
      <c r="AS1530" s="36">
        <f>INDEX(AS$280:AS$296,$E1530)*$D1530</f>
        <v/>
      </c>
      <c r="AT1530" s="36">
        <f>INDEX(AT$280:AT$296,$E1530)*$D1530</f>
        <v/>
      </c>
      <c r="AU1530" s="36">
        <f>INDEX(AU$280:AU$296,$E1530)*$D1530</f>
        <v/>
      </c>
      <c r="AV1530" s="36">
        <f>INDEX(AV$280:AV$296,$E1530)*$D1530</f>
        <v/>
      </c>
      <c r="AW1530" s="36">
        <f>INDEX(AW$280:AW$296,$E1530)*$D1530</f>
        <v/>
      </c>
      <c r="AX1530" s="36">
        <f>INDEX(AX$280:AX$296,$E1530)*$D1530</f>
        <v/>
      </c>
      <c r="AY1530" s="36">
        <f>INDEX(AY$280:AY$296,$E1530)*$D1530</f>
        <v/>
      </c>
    </row>
    <row r="1531" hidden="1" outlineLevel="2">
      <c r="A1531" s="14" t="inlineStr">
        <is>
          <t>ets</t>
        </is>
      </c>
      <c r="B1531" s="14" t="inlineStr">
        <is>
          <t>gso</t>
        </is>
      </c>
      <c r="C1531" s="14" t="inlineStr">
        <is>
          <t>srv</t>
        </is>
      </c>
      <c r="D1531" s="36">
        <f>INDEX(Inputs!$W$5:$W$132,MATCH($B1531&amp;"|"&amp;$C1531,Inputs!$A$5:$A$132,0))</f>
        <v/>
      </c>
      <c r="E1531" s="36">
        <f>INDEX(Inputs!$M$5:$M$132,MATCH($B1531&amp;"|"&amp;$C1531,Inputs!$A$5:$A$132,0))</f>
        <v/>
      </c>
      <c r="F1531" s="35" t="n"/>
      <c r="G1531" s="35" t="n"/>
      <c r="H1531" s="14">
        <f>INDEX(VarLab,MATCH($A1531,VarKey,0))&amp;INDEX(MemLab,MATCH($C1531&amp;"|"&amp;$B1531,MemKey,0))</f>
        <v/>
      </c>
      <c r="I1531" s="14">
        <f>INDEX(VarUnit,MATCH($A1531,VarKey,0))</f>
        <v/>
      </c>
      <c r="J1531" s="14">
        <f>INDEX(VarSrc,MATCH($A1531,VarKey,0))</f>
        <v/>
      </c>
      <c r="K1531" s="11">
        <f>CodePrefix&amp;$A1531&amp;IF($C1531="","","."&amp;$C1531&amp;"."&amp;$B1531)&amp;INDEX(VarEnd,MATCH($A1531,VarKey,0))&amp;K$5</f>
        <v/>
      </c>
      <c r="L1531" s="37">
        <f>INDEX(L$280:L$296,$E1531)*$D1531</f>
        <v/>
      </c>
      <c r="M1531" s="36">
        <f>INDEX(M$280:M$296,$E1531)*$D1531</f>
        <v/>
      </c>
      <c r="N1531" s="36">
        <f>INDEX(N$280:N$296,$E1531)*$D1531</f>
        <v/>
      </c>
      <c r="O1531" s="36">
        <f>INDEX(O$280:O$296,$E1531)*$D1531</f>
        <v/>
      </c>
      <c r="P1531" s="36">
        <f>INDEX(P$280:P$296,$E1531)*$D1531</f>
        <v/>
      </c>
      <c r="Q1531" s="36">
        <f>INDEX(Q$280:Q$296,$E1531)*$D1531</f>
        <v/>
      </c>
      <c r="R1531" s="36">
        <f>INDEX(R$280:R$296,$E1531)*$D1531</f>
        <v/>
      </c>
      <c r="S1531" s="36">
        <f>INDEX(S$280:S$296,$E1531)*$D1531</f>
        <v/>
      </c>
      <c r="T1531" s="36">
        <f>INDEX(T$280:T$296,$E1531)*$D1531</f>
        <v/>
      </c>
      <c r="U1531" s="36">
        <f>INDEX(U$280:U$296,$E1531)*$D1531</f>
        <v/>
      </c>
      <c r="V1531" s="36">
        <f>INDEX(V$280:V$296,$E1531)*$D1531</f>
        <v/>
      </c>
      <c r="W1531" s="36">
        <f>INDEX(W$280:W$296,$E1531)*$D1531</f>
        <v/>
      </c>
      <c r="X1531" s="36">
        <f>INDEX(X$280:X$296,$E1531)*$D1531</f>
        <v/>
      </c>
      <c r="Y1531" s="36">
        <f>INDEX(Y$280:Y$296,$E1531)*$D1531</f>
        <v/>
      </c>
      <c r="Z1531" s="36">
        <f>INDEX(Z$280:Z$296,$E1531)*$D1531</f>
        <v/>
      </c>
      <c r="AA1531" s="36">
        <f>INDEX(AA$280:AA$296,$E1531)*$D1531</f>
        <v/>
      </c>
      <c r="AB1531" s="36">
        <f>INDEX(AB$280:AB$296,$E1531)*$D1531</f>
        <v/>
      </c>
      <c r="AC1531" s="36">
        <f>INDEX(AC$280:AC$296,$E1531)*$D1531</f>
        <v/>
      </c>
      <c r="AD1531" s="36">
        <f>INDEX(AD$280:AD$296,$E1531)*$D1531</f>
        <v/>
      </c>
      <c r="AF1531" s="11">
        <f>CodePrefix&amp;$A1531&amp;IF($C1531="","","."&amp;$C1531&amp;"."&amp;$B1531)&amp;INDEX(VarEnd,MATCH($A1531,VarKey,0))&amp;AF$5</f>
        <v/>
      </c>
      <c r="AG1531" s="37">
        <f>INDEX(AG$280:AG$296,$E1531)*$D1531</f>
        <v/>
      </c>
      <c r="AH1531" s="36">
        <f>INDEX(AH$280:AH$296,$E1531)*$D1531</f>
        <v/>
      </c>
      <c r="AI1531" s="36">
        <f>INDEX(AI$280:AI$296,$E1531)*$D1531</f>
        <v/>
      </c>
      <c r="AJ1531" s="36">
        <f>INDEX(AJ$280:AJ$296,$E1531)*$D1531</f>
        <v/>
      </c>
      <c r="AK1531" s="36">
        <f>INDEX(AK$280:AK$296,$E1531)*$D1531</f>
        <v/>
      </c>
      <c r="AL1531" s="36">
        <f>INDEX(AL$280:AL$296,$E1531)*$D1531</f>
        <v/>
      </c>
      <c r="AM1531" s="36">
        <f>INDEX(AM$280:AM$296,$E1531)*$D1531</f>
        <v/>
      </c>
      <c r="AN1531" s="36">
        <f>INDEX(AN$280:AN$296,$E1531)*$D1531</f>
        <v/>
      </c>
      <c r="AO1531" s="36">
        <f>INDEX(AO$280:AO$296,$E1531)*$D1531</f>
        <v/>
      </c>
      <c r="AP1531" s="36">
        <f>INDEX(AP$280:AP$296,$E1531)*$D1531</f>
        <v/>
      </c>
      <c r="AQ1531" s="36">
        <f>INDEX(AQ$280:AQ$296,$E1531)*$D1531</f>
        <v/>
      </c>
      <c r="AR1531" s="36">
        <f>INDEX(AR$280:AR$296,$E1531)*$D1531</f>
        <v/>
      </c>
      <c r="AS1531" s="36">
        <f>INDEX(AS$280:AS$296,$E1531)*$D1531</f>
        <v/>
      </c>
      <c r="AT1531" s="36">
        <f>INDEX(AT$280:AT$296,$E1531)*$D1531</f>
        <v/>
      </c>
      <c r="AU1531" s="36">
        <f>INDEX(AU$280:AU$296,$E1531)*$D1531</f>
        <v/>
      </c>
      <c r="AV1531" s="36">
        <f>INDEX(AV$280:AV$296,$E1531)*$D1531</f>
        <v/>
      </c>
      <c r="AW1531" s="36">
        <f>INDEX(AW$280:AW$296,$E1531)*$D1531</f>
        <v/>
      </c>
      <c r="AX1531" s="36">
        <f>INDEX(AX$280:AX$296,$E1531)*$D1531</f>
        <v/>
      </c>
      <c r="AY1531" s="36">
        <f>INDEX(AY$280:AY$296,$E1531)*$D1531</f>
        <v/>
      </c>
    </row>
    <row r="1532" hidden="1" outlineLevel="2">
      <c r="A1532" s="14" t="inlineStr">
        <is>
          <t>ets</t>
        </is>
      </c>
      <c r="B1532" s="14" t="inlineStr">
        <is>
          <t>die</t>
        </is>
      </c>
      <c r="C1532" s="14" t="inlineStr">
        <is>
          <t>srv</t>
        </is>
      </c>
      <c r="D1532" s="36">
        <f>INDEX(Inputs!$W$5:$W$132,MATCH($B1532&amp;"|"&amp;$C1532,Inputs!$A$5:$A$132,0))</f>
        <v/>
      </c>
      <c r="E1532" s="36">
        <f>INDEX(Inputs!$M$5:$M$132,MATCH($B1532&amp;"|"&amp;$C1532,Inputs!$A$5:$A$132,0))</f>
        <v/>
      </c>
      <c r="F1532" s="35" t="n"/>
      <c r="G1532" s="35" t="n"/>
      <c r="H1532" s="14">
        <f>INDEX(VarLab,MATCH($A1532,VarKey,0))&amp;INDEX(MemLab,MATCH($C1532&amp;"|"&amp;$B1532,MemKey,0))</f>
        <v/>
      </c>
      <c r="I1532" s="14">
        <f>INDEX(VarUnit,MATCH($A1532,VarKey,0))</f>
        <v/>
      </c>
      <c r="J1532" s="14">
        <f>INDEX(VarSrc,MATCH($A1532,VarKey,0))</f>
        <v/>
      </c>
      <c r="K1532" s="11">
        <f>CodePrefix&amp;$A1532&amp;IF($C1532="","","."&amp;$C1532&amp;"."&amp;$B1532)&amp;INDEX(VarEnd,MATCH($A1532,VarKey,0))&amp;K$5</f>
        <v/>
      </c>
      <c r="L1532" s="37">
        <f>INDEX(L$280:L$296,$E1532)*$D1532</f>
        <v/>
      </c>
      <c r="M1532" s="36">
        <f>INDEX(M$280:M$296,$E1532)*$D1532</f>
        <v/>
      </c>
      <c r="N1532" s="36">
        <f>INDEX(N$280:N$296,$E1532)*$D1532</f>
        <v/>
      </c>
      <c r="O1532" s="36">
        <f>INDEX(O$280:O$296,$E1532)*$D1532</f>
        <v/>
      </c>
      <c r="P1532" s="36">
        <f>INDEX(P$280:P$296,$E1532)*$D1532</f>
        <v/>
      </c>
      <c r="Q1532" s="36">
        <f>INDEX(Q$280:Q$296,$E1532)*$D1532</f>
        <v/>
      </c>
      <c r="R1532" s="36">
        <f>INDEX(R$280:R$296,$E1532)*$D1532</f>
        <v/>
      </c>
      <c r="S1532" s="36">
        <f>INDEX(S$280:S$296,$E1532)*$D1532</f>
        <v/>
      </c>
      <c r="T1532" s="36">
        <f>INDEX(T$280:T$296,$E1532)*$D1532</f>
        <v/>
      </c>
      <c r="U1532" s="36">
        <f>INDEX(U$280:U$296,$E1532)*$D1532</f>
        <v/>
      </c>
      <c r="V1532" s="36">
        <f>INDEX(V$280:V$296,$E1532)*$D1532</f>
        <v/>
      </c>
      <c r="W1532" s="36">
        <f>INDEX(W$280:W$296,$E1532)*$D1532</f>
        <v/>
      </c>
      <c r="X1532" s="36">
        <f>INDEX(X$280:X$296,$E1532)*$D1532</f>
        <v/>
      </c>
      <c r="Y1532" s="36">
        <f>INDEX(Y$280:Y$296,$E1532)*$D1532</f>
        <v/>
      </c>
      <c r="Z1532" s="36">
        <f>INDEX(Z$280:Z$296,$E1532)*$D1532</f>
        <v/>
      </c>
      <c r="AA1532" s="36">
        <f>INDEX(AA$280:AA$296,$E1532)*$D1532</f>
        <v/>
      </c>
      <c r="AB1532" s="36">
        <f>INDEX(AB$280:AB$296,$E1532)*$D1532</f>
        <v/>
      </c>
      <c r="AC1532" s="36">
        <f>INDEX(AC$280:AC$296,$E1532)*$D1532</f>
        <v/>
      </c>
      <c r="AD1532" s="36">
        <f>INDEX(AD$280:AD$296,$E1532)*$D1532</f>
        <v/>
      </c>
      <c r="AF1532" s="11">
        <f>CodePrefix&amp;$A1532&amp;IF($C1532="","","."&amp;$C1532&amp;"."&amp;$B1532)&amp;INDEX(VarEnd,MATCH($A1532,VarKey,0))&amp;AF$5</f>
        <v/>
      </c>
      <c r="AG1532" s="37">
        <f>INDEX(AG$280:AG$296,$E1532)*$D1532</f>
        <v/>
      </c>
      <c r="AH1532" s="36">
        <f>INDEX(AH$280:AH$296,$E1532)*$D1532</f>
        <v/>
      </c>
      <c r="AI1532" s="36">
        <f>INDEX(AI$280:AI$296,$E1532)*$D1532</f>
        <v/>
      </c>
      <c r="AJ1532" s="36">
        <f>INDEX(AJ$280:AJ$296,$E1532)*$D1532</f>
        <v/>
      </c>
      <c r="AK1532" s="36">
        <f>INDEX(AK$280:AK$296,$E1532)*$D1532</f>
        <v/>
      </c>
      <c r="AL1532" s="36">
        <f>INDEX(AL$280:AL$296,$E1532)*$D1532</f>
        <v/>
      </c>
      <c r="AM1532" s="36">
        <f>INDEX(AM$280:AM$296,$E1532)*$D1532</f>
        <v/>
      </c>
      <c r="AN1532" s="36">
        <f>INDEX(AN$280:AN$296,$E1532)*$D1532</f>
        <v/>
      </c>
      <c r="AO1532" s="36">
        <f>INDEX(AO$280:AO$296,$E1532)*$D1532</f>
        <v/>
      </c>
      <c r="AP1532" s="36">
        <f>INDEX(AP$280:AP$296,$E1532)*$D1532</f>
        <v/>
      </c>
      <c r="AQ1532" s="36">
        <f>INDEX(AQ$280:AQ$296,$E1532)*$D1532</f>
        <v/>
      </c>
      <c r="AR1532" s="36">
        <f>INDEX(AR$280:AR$296,$E1532)*$D1532</f>
        <v/>
      </c>
      <c r="AS1532" s="36">
        <f>INDEX(AS$280:AS$296,$E1532)*$D1532</f>
        <v/>
      </c>
      <c r="AT1532" s="36">
        <f>INDEX(AT$280:AT$296,$E1532)*$D1532</f>
        <v/>
      </c>
      <c r="AU1532" s="36">
        <f>INDEX(AU$280:AU$296,$E1532)*$D1532</f>
        <v/>
      </c>
      <c r="AV1532" s="36">
        <f>INDEX(AV$280:AV$296,$E1532)*$D1532</f>
        <v/>
      </c>
      <c r="AW1532" s="36">
        <f>INDEX(AW$280:AW$296,$E1532)*$D1532</f>
        <v/>
      </c>
      <c r="AX1532" s="36">
        <f>INDEX(AX$280:AX$296,$E1532)*$D1532</f>
        <v/>
      </c>
      <c r="AY1532" s="36">
        <f>INDEX(AY$280:AY$296,$E1532)*$D1532</f>
        <v/>
      </c>
    </row>
    <row r="1533" hidden="1" outlineLevel="2">
      <c r="A1533" s="14" t="inlineStr">
        <is>
          <t>ets</t>
        </is>
      </c>
      <c r="B1533" s="14" t="inlineStr">
        <is>
          <t>lpg</t>
        </is>
      </c>
      <c r="C1533" s="14" t="inlineStr">
        <is>
          <t>srv</t>
        </is>
      </c>
      <c r="D1533" s="36">
        <f>INDEX(Inputs!$W$5:$W$132,MATCH($B1533&amp;"|"&amp;$C1533,Inputs!$A$5:$A$132,0))</f>
        <v/>
      </c>
      <c r="E1533" s="36">
        <f>INDEX(Inputs!$M$5:$M$132,MATCH($B1533&amp;"|"&amp;$C1533,Inputs!$A$5:$A$132,0))</f>
        <v/>
      </c>
      <c r="F1533" s="35" t="n"/>
      <c r="G1533" s="35" t="n"/>
      <c r="H1533" s="14">
        <f>INDEX(VarLab,MATCH($A1533,VarKey,0))&amp;INDEX(MemLab,MATCH($C1533&amp;"|"&amp;$B1533,MemKey,0))</f>
        <v/>
      </c>
      <c r="I1533" s="14">
        <f>INDEX(VarUnit,MATCH($A1533,VarKey,0))</f>
        <v/>
      </c>
      <c r="J1533" s="14">
        <f>INDEX(VarSrc,MATCH($A1533,VarKey,0))</f>
        <v/>
      </c>
      <c r="K1533" s="11">
        <f>CodePrefix&amp;$A1533&amp;IF($C1533="","","."&amp;$C1533&amp;"."&amp;$B1533)&amp;INDEX(VarEnd,MATCH($A1533,VarKey,0))&amp;K$5</f>
        <v/>
      </c>
      <c r="L1533" s="37">
        <f>INDEX(L$280:L$296,$E1533)*$D1533</f>
        <v/>
      </c>
      <c r="M1533" s="36">
        <f>INDEX(M$280:M$296,$E1533)*$D1533</f>
        <v/>
      </c>
      <c r="N1533" s="36">
        <f>INDEX(N$280:N$296,$E1533)*$D1533</f>
        <v/>
      </c>
      <c r="O1533" s="36">
        <f>INDEX(O$280:O$296,$E1533)*$D1533</f>
        <v/>
      </c>
      <c r="P1533" s="36">
        <f>INDEX(P$280:P$296,$E1533)*$D1533</f>
        <v/>
      </c>
      <c r="Q1533" s="36">
        <f>INDEX(Q$280:Q$296,$E1533)*$D1533</f>
        <v/>
      </c>
      <c r="R1533" s="36">
        <f>INDEX(R$280:R$296,$E1533)*$D1533</f>
        <v/>
      </c>
      <c r="S1533" s="36">
        <f>INDEX(S$280:S$296,$E1533)*$D1533</f>
        <v/>
      </c>
      <c r="T1533" s="36">
        <f>INDEX(T$280:T$296,$E1533)*$D1533</f>
        <v/>
      </c>
      <c r="U1533" s="36">
        <f>INDEX(U$280:U$296,$E1533)*$D1533</f>
        <v/>
      </c>
      <c r="V1533" s="36">
        <f>INDEX(V$280:V$296,$E1533)*$D1533</f>
        <v/>
      </c>
      <c r="W1533" s="36">
        <f>INDEX(W$280:W$296,$E1533)*$D1533</f>
        <v/>
      </c>
      <c r="X1533" s="36">
        <f>INDEX(X$280:X$296,$E1533)*$D1533</f>
        <v/>
      </c>
      <c r="Y1533" s="36">
        <f>INDEX(Y$280:Y$296,$E1533)*$D1533</f>
        <v/>
      </c>
      <c r="Z1533" s="36">
        <f>INDEX(Z$280:Z$296,$E1533)*$D1533</f>
        <v/>
      </c>
      <c r="AA1533" s="36">
        <f>INDEX(AA$280:AA$296,$E1533)*$D1533</f>
        <v/>
      </c>
      <c r="AB1533" s="36">
        <f>INDEX(AB$280:AB$296,$E1533)*$D1533</f>
        <v/>
      </c>
      <c r="AC1533" s="36">
        <f>INDEX(AC$280:AC$296,$E1533)*$D1533</f>
        <v/>
      </c>
      <c r="AD1533" s="36">
        <f>INDEX(AD$280:AD$296,$E1533)*$D1533</f>
        <v/>
      </c>
      <c r="AF1533" s="11">
        <f>CodePrefix&amp;$A1533&amp;IF($C1533="","","."&amp;$C1533&amp;"."&amp;$B1533)&amp;INDEX(VarEnd,MATCH($A1533,VarKey,0))&amp;AF$5</f>
        <v/>
      </c>
      <c r="AG1533" s="37">
        <f>INDEX(AG$280:AG$296,$E1533)*$D1533</f>
        <v/>
      </c>
      <c r="AH1533" s="36">
        <f>INDEX(AH$280:AH$296,$E1533)*$D1533</f>
        <v/>
      </c>
      <c r="AI1533" s="36">
        <f>INDEX(AI$280:AI$296,$E1533)*$D1533</f>
        <v/>
      </c>
      <c r="AJ1533" s="36">
        <f>INDEX(AJ$280:AJ$296,$E1533)*$D1533</f>
        <v/>
      </c>
      <c r="AK1533" s="36">
        <f>INDEX(AK$280:AK$296,$E1533)*$D1533</f>
        <v/>
      </c>
      <c r="AL1533" s="36">
        <f>INDEX(AL$280:AL$296,$E1533)*$D1533</f>
        <v/>
      </c>
      <c r="AM1533" s="36">
        <f>INDEX(AM$280:AM$296,$E1533)*$D1533</f>
        <v/>
      </c>
      <c r="AN1533" s="36">
        <f>INDEX(AN$280:AN$296,$E1533)*$D1533</f>
        <v/>
      </c>
      <c r="AO1533" s="36">
        <f>INDEX(AO$280:AO$296,$E1533)*$D1533</f>
        <v/>
      </c>
      <c r="AP1533" s="36">
        <f>INDEX(AP$280:AP$296,$E1533)*$D1533</f>
        <v/>
      </c>
      <c r="AQ1533" s="36">
        <f>INDEX(AQ$280:AQ$296,$E1533)*$D1533</f>
        <v/>
      </c>
      <c r="AR1533" s="36">
        <f>INDEX(AR$280:AR$296,$E1533)*$D1533</f>
        <v/>
      </c>
      <c r="AS1533" s="36">
        <f>INDEX(AS$280:AS$296,$E1533)*$D1533</f>
        <v/>
      </c>
      <c r="AT1533" s="36">
        <f>INDEX(AT$280:AT$296,$E1533)*$D1533</f>
        <v/>
      </c>
      <c r="AU1533" s="36">
        <f>INDEX(AU$280:AU$296,$E1533)*$D1533</f>
        <v/>
      </c>
      <c r="AV1533" s="36">
        <f>INDEX(AV$280:AV$296,$E1533)*$D1533</f>
        <v/>
      </c>
      <c r="AW1533" s="36">
        <f>INDEX(AW$280:AW$296,$E1533)*$D1533</f>
        <v/>
      </c>
      <c r="AX1533" s="36">
        <f>INDEX(AX$280:AX$296,$E1533)*$D1533</f>
        <v/>
      </c>
      <c r="AY1533" s="36">
        <f>INDEX(AY$280:AY$296,$E1533)*$D1533</f>
        <v/>
      </c>
    </row>
    <row r="1534" hidden="1" outlineLevel="2">
      <c r="A1534" s="14" t="inlineStr">
        <is>
          <t>ets</t>
        </is>
      </c>
      <c r="B1534" s="14" t="inlineStr">
        <is>
          <t>ker</t>
        </is>
      </c>
      <c r="C1534" s="14" t="inlineStr">
        <is>
          <t>srv</t>
        </is>
      </c>
      <c r="D1534" s="36">
        <f>INDEX(Inputs!$W$5:$W$132,MATCH($B1534&amp;"|"&amp;$C1534,Inputs!$A$5:$A$132,0))</f>
        <v/>
      </c>
      <c r="E1534" s="36">
        <f>INDEX(Inputs!$M$5:$M$132,MATCH($B1534&amp;"|"&amp;$C1534,Inputs!$A$5:$A$132,0))</f>
        <v/>
      </c>
      <c r="F1534" s="35" t="n"/>
      <c r="G1534" s="35" t="n"/>
      <c r="H1534" s="14">
        <f>INDEX(VarLab,MATCH($A1534,VarKey,0))&amp;INDEX(MemLab,MATCH($C1534&amp;"|"&amp;$B1534,MemKey,0))</f>
        <v/>
      </c>
      <c r="I1534" s="14">
        <f>INDEX(VarUnit,MATCH($A1534,VarKey,0))</f>
        <v/>
      </c>
      <c r="J1534" s="14">
        <f>INDEX(VarSrc,MATCH($A1534,VarKey,0))</f>
        <v/>
      </c>
      <c r="K1534" s="11">
        <f>CodePrefix&amp;$A1534&amp;IF($C1534="","","."&amp;$C1534&amp;"."&amp;$B1534)&amp;INDEX(VarEnd,MATCH($A1534,VarKey,0))&amp;K$5</f>
        <v/>
      </c>
      <c r="L1534" s="37">
        <f>INDEX(L$280:L$296,$E1534)*$D1534</f>
        <v/>
      </c>
      <c r="M1534" s="36">
        <f>INDEX(M$280:M$296,$E1534)*$D1534</f>
        <v/>
      </c>
      <c r="N1534" s="36">
        <f>INDEX(N$280:N$296,$E1534)*$D1534</f>
        <v/>
      </c>
      <c r="O1534" s="36">
        <f>INDEX(O$280:O$296,$E1534)*$D1534</f>
        <v/>
      </c>
      <c r="P1534" s="36">
        <f>INDEX(P$280:P$296,$E1534)*$D1534</f>
        <v/>
      </c>
      <c r="Q1534" s="36">
        <f>INDEX(Q$280:Q$296,$E1534)*$D1534</f>
        <v/>
      </c>
      <c r="R1534" s="36">
        <f>INDEX(R$280:R$296,$E1534)*$D1534</f>
        <v/>
      </c>
      <c r="S1534" s="36">
        <f>INDEX(S$280:S$296,$E1534)*$D1534</f>
        <v/>
      </c>
      <c r="T1534" s="36">
        <f>INDEX(T$280:T$296,$E1534)*$D1534</f>
        <v/>
      </c>
      <c r="U1534" s="36">
        <f>INDEX(U$280:U$296,$E1534)*$D1534</f>
        <v/>
      </c>
      <c r="V1534" s="36">
        <f>INDEX(V$280:V$296,$E1534)*$D1534</f>
        <v/>
      </c>
      <c r="W1534" s="36">
        <f>INDEX(W$280:W$296,$E1534)*$D1534</f>
        <v/>
      </c>
      <c r="X1534" s="36">
        <f>INDEX(X$280:X$296,$E1534)*$D1534</f>
        <v/>
      </c>
      <c r="Y1534" s="36">
        <f>INDEX(Y$280:Y$296,$E1534)*$D1534</f>
        <v/>
      </c>
      <c r="Z1534" s="36">
        <f>INDEX(Z$280:Z$296,$E1534)*$D1534</f>
        <v/>
      </c>
      <c r="AA1534" s="36">
        <f>INDEX(AA$280:AA$296,$E1534)*$D1534</f>
        <v/>
      </c>
      <c r="AB1534" s="36">
        <f>INDEX(AB$280:AB$296,$E1534)*$D1534</f>
        <v/>
      </c>
      <c r="AC1534" s="36">
        <f>INDEX(AC$280:AC$296,$E1534)*$D1534</f>
        <v/>
      </c>
      <c r="AD1534" s="36">
        <f>INDEX(AD$280:AD$296,$E1534)*$D1534</f>
        <v/>
      </c>
      <c r="AF1534" s="11">
        <f>CodePrefix&amp;$A1534&amp;IF($C1534="","","."&amp;$C1534&amp;"."&amp;$B1534)&amp;INDEX(VarEnd,MATCH($A1534,VarKey,0))&amp;AF$5</f>
        <v/>
      </c>
      <c r="AG1534" s="37">
        <f>INDEX(AG$280:AG$296,$E1534)*$D1534</f>
        <v/>
      </c>
      <c r="AH1534" s="36">
        <f>INDEX(AH$280:AH$296,$E1534)*$D1534</f>
        <v/>
      </c>
      <c r="AI1534" s="36">
        <f>INDEX(AI$280:AI$296,$E1534)*$D1534</f>
        <v/>
      </c>
      <c r="AJ1534" s="36">
        <f>INDEX(AJ$280:AJ$296,$E1534)*$D1534</f>
        <v/>
      </c>
      <c r="AK1534" s="36">
        <f>INDEX(AK$280:AK$296,$E1534)*$D1534</f>
        <v/>
      </c>
      <c r="AL1534" s="36">
        <f>INDEX(AL$280:AL$296,$E1534)*$D1534</f>
        <v/>
      </c>
      <c r="AM1534" s="36">
        <f>INDEX(AM$280:AM$296,$E1534)*$D1534</f>
        <v/>
      </c>
      <c r="AN1534" s="36">
        <f>INDEX(AN$280:AN$296,$E1534)*$D1534</f>
        <v/>
      </c>
      <c r="AO1534" s="36">
        <f>INDEX(AO$280:AO$296,$E1534)*$D1534</f>
        <v/>
      </c>
      <c r="AP1534" s="36">
        <f>INDEX(AP$280:AP$296,$E1534)*$D1534</f>
        <v/>
      </c>
      <c r="AQ1534" s="36">
        <f>INDEX(AQ$280:AQ$296,$E1534)*$D1534</f>
        <v/>
      </c>
      <c r="AR1534" s="36">
        <f>INDEX(AR$280:AR$296,$E1534)*$D1534</f>
        <v/>
      </c>
      <c r="AS1534" s="36">
        <f>INDEX(AS$280:AS$296,$E1534)*$D1534</f>
        <v/>
      </c>
      <c r="AT1534" s="36">
        <f>INDEX(AT$280:AT$296,$E1534)*$D1534</f>
        <v/>
      </c>
      <c r="AU1534" s="36">
        <f>INDEX(AU$280:AU$296,$E1534)*$D1534</f>
        <v/>
      </c>
      <c r="AV1534" s="36">
        <f>INDEX(AV$280:AV$296,$E1534)*$D1534</f>
        <v/>
      </c>
      <c r="AW1534" s="36">
        <f>INDEX(AW$280:AW$296,$E1534)*$D1534</f>
        <v/>
      </c>
      <c r="AX1534" s="36">
        <f>INDEX(AX$280:AX$296,$E1534)*$D1534</f>
        <v/>
      </c>
      <c r="AY1534" s="36">
        <f>INDEX(AY$280:AY$296,$E1534)*$D1534</f>
        <v/>
      </c>
    </row>
    <row r="1535" hidden="1" outlineLevel="2">
      <c r="A1535" s="14" t="inlineStr">
        <is>
          <t>ets</t>
        </is>
      </c>
      <c r="B1535" s="14" t="inlineStr">
        <is>
          <t>oop</t>
        </is>
      </c>
      <c r="C1535" s="14" t="inlineStr">
        <is>
          <t>srv</t>
        </is>
      </c>
      <c r="D1535" s="36">
        <f>INDEX(Inputs!$W$5:$W$132,MATCH($B1535&amp;"|"&amp;$C1535,Inputs!$A$5:$A$132,0))</f>
        <v/>
      </c>
      <c r="E1535" s="36">
        <f>INDEX(Inputs!$M$5:$M$132,MATCH($B1535&amp;"|"&amp;$C1535,Inputs!$A$5:$A$132,0))</f>
        <v/>
      </c>
      <c r="F1535" s="35" t="n"/>
      <c r="G1535" s="35" t="n"/>
      <c r="H1535" s="14">
        <f>INDEX(VarLab,MATCH($A1535,VarKey,0))&amp;INDEX(MemLab,MATCH($C1535&amp;"|"&amp;$B1535,MemKey,0))</f>
        <v/>
      </c>
      <c r="I1535" s="14">
        <f>INDEX(VarUnit,MATCH($A1535,VarKey,0))</f>
        <v/>
      </c>
      <c r="J1535" s="14">
        <f>INDEX(VarSrc,MATCH($A1535,VarKey,0))</f>
        <v/>
      </c>
      <c r="K1535" s="11">
        <f>CodePrefix&amp;$A1535&amp;IF($C1535="","","."&amp;$C1535&amp;"."&amp;$B1535)&amp;INDEX(VarEnd,MATCH($A1535,VarKey,0))&amp;K$5</f>
        <v/>
      </c>
      <c r="L1535" s="37">
        <f>INDEX(L$280:L$296,$E1535)*$D1535</f>
        <v/>
      </c>
      <c r="M1535" s="36">
        <f>INDEX(M$280:M$296,$E1535)*$D1535</f>
        <v/>
      </c>
      <c r="N1535" s="36">
        <f>INDEX(N$280:N$296,$E1535)*$D1535</f>
        <v/>
      </c>
      <c r="O1535" s="36">
        <f>INDEX(O$280:O$296,$E1535)*$D1535</f>
        <v/>
      </c>
      <c r="P1535" s="36">
        <f>INDEX(P$280:P$296,$E1535)*$D1535</f>
        <v/>
      </c>
      <c r="Q1535" s="36">
        <f>INDEX(Q$280:Q$296,$E1535)*$D1535</f>
        <v/>
      </c>
      <c r="R1535" s="36">
        <f>INDEX(R$280:R$296,$E1535)*$D1535</f>
        <v/>
      </c>
      <c r="S1535" s="36">
        <f>INDEX(S$280:S$296,$E1535)*$D1535</f>
        <v/>
      </c>
      <c r="T1535" s="36">
        <f>INDEX(T$280:T$296,$E1535)*$D1535</f>
        <v/>
      </c>
      <c r="U1535" s="36">
        <f>INDEX(U$280:U$296,$E1535)*$D1535</f>
        <v/>
      </c>
      <c r="V1535" s="36">
        <f>INDEX(V$280:V$296,$E1535)*$D1535</f>
        <v/>
      </c>
      <c r="W1535" s="36">
        <f>INDEX(W$280:W$296,$E1535)*$D1535</f>
        <v/>
      </c>
      <c r="X1535" s="36">
        <f>INDEX(X$280:X$296,$E1535)*$D1535</f>
        <v/>
      </c>
      <c r="Y1535" s="36">
        <f>INDEX(Y$280:Y$296,$E1535)*$D1535</f>
        <v/>
      </c>
      <c r="Z1535" s="36">
        <f>INDEX(Z$280:Z$296,$E1535)*$D1535</f>
        <v/>
      </c>
      <c r="AA1535" s="36">
        <f>INDEX(AA$280:AA$296,$E1535)*$D1535</f>
        <v/>
      </c>
      <c r="AB1535" s="36">
        <f>INDEX(AB$280:AB$296,$E1535)*$D1535</f>
        <v/>
      </c>
      <c r="AC1535" s="36">
        <f>INDEX(AC$280:AC$296,$E1535)*$D1535</f>
        <v/>
      </c>
      <c r="AD1535" s="36">
        <f>INDEX(AD$280:AD$296,$E1535)*$D1535</f>
        <v/>
      </c>
      <c r="AF1535" s="11">
        <f>CodePrefix&amp;$A1535&amp;IF($C1535="","","."&amp;$C1535&amp;"."&amp;$B1535)&amp;INDEX(VarEnd,MATCH($A1535,VarKey,0))&amp;AF$5</f>
        <v/>
      </c>
      <c r="AG1535" s="37">
        <f>INDEX(AG$280:AG$296,$E1535)*$D1535</f>
        <v/>
      </c>
      <c r="AH1535" s="36">
        <f>INDEX(AH$280:AH$296,$E1535)*$D1535</f>
        <v/>
      </c>
      <c r="AI1535" s="36">
        <f>INDEX(AI$280:AI$296,$E1535)*$D1535</f>
        <v/>
      </c>
      <c r="AJ1535" s="36">
        <f>INDEX(AJ$280:AJ$296,$E1535)*$D1535</f>
        <v/>
      </c>
      <c r="AK1535" s="36">
        <f>INDEX(AK$280:AK$296,$E1535)*$D1535</f>
        <v/>
      </c>
      <c r="AL1535" s="36">
        <f>INDEX(AL$280:AL$296,$E1535)*$D1535</f>
        <v/>
      </c>
      <c r="AM1535" s="36">
        <f>INDEX(AM$280:AM$296,$E1535)*$D1535</f>
        <v/>
      </c>
      <c r="AN1535" s="36">
        <f>INDEX(AN$280:AN$296,$E1535)*$D1535</f>
        <v/>
      </c>
      <c r="AO1535" s="36">
        <f>INDEX(AO$280:AO$296,$E1535)*$D1535</f>
        <v/>
      </c>
      <c r="AP1535" s="36">
        <f>INDEX(AP$280:AP$296,$E1535)*$D1535</f>
        <v/>
      </c>
      <c r="AQ1535" s="36">
        <f>INDEX(AQ$280:AQ$296,$E1535)*$D1535</f>
        <v/>
      </c>
      <c r="AR1535" s="36">
        <f>INDEX(AR$280:AR$296,$E1535)*$D1535</f>
        <v/>
      </c>
      <c r="AS1535" s="36">
        <f>INDEX(AS$280:AS$296,$E1535)*$D1535</f>
        <v/>
      </c>
      <c r="AT1535" s="36">
        <f>INDEX(AT$280:AT$296,$E1535)*$D1535</f>
        <v/>
      </c>
      <c r="AU1535" s="36">
        <f>INDEX(AU$280:AU$296,$E1535)*$D1535</f>
        <v/>
      </c>
      <c r="AV1535" s="36">
        <f>INDEX(AV$280:AV$296,$E1535)*$D1535</f>
        <v/>
      </c>
      <c r="AW1535" s="36">
        <f>INDEX(AW$280:AW$296,$E1535)*$D1535</f>
        <v/>
      </c>
      <c r="AX1535" s="36">
        <f>INDEX(AX$280:AX$296,$E1535)*$D1535</f>
        <v/>
      </c>
      <c r="AY1535" s="36">
        <f>INDEX(AY$280:AY$296,$E1535)*$D1535</f>
        <v/>
      </c>
    </row>
    <row r="1536" hidden="1" outlineLevel="2">
      <c r="A1536" s="14" t="inlineStr">
        <is>
          <t>ets</t>
        </is>
      </c>
      <c r="B1536" s="14" t="inlineStr">
        <is>
          <t>bio</t>
        </is>
      </c>
      <c r="C1536" s="14" t="inlineStr">
        <is>
          <t>srv</t>
        </is>
      </c>
      <c r="D1536" s="36">
        <f>INDEX(Inputs!$W$5:$W$132,MATCH($B1536&amp;"|"&amp;$C1536,Inputs!$A$5:$A$132,0))</f>
        <v/>
      </c>
      <c r="E1536" s="36">
        <f>INDEX(Inputs!$M$5:$M$132,MATCH($B1536&amp;"|"&amp;$C1536,Inputs!$A$5:$A$132,0))</f>
        <v/>
      </c>
      <c r="F1536" s="35" t="n"/>
      <c r="G1536" s="35" t="n"/>
      <c r="H1536" s="14">
        <f>INDEX(VarLab,MATCH($A1536,VarKey,0))&amp;INDEX(MemLab,MATCH($C1536&amp;"|"&amp;$B1536,MemKey,0))</f>
        <v/>
      </c>
      <c r="I1536" s="14">
        <f>INDEX(VarUnit,MATCH($A1536,VarKey,0))</f>
        <v/>
      </c>
      <c r="J1536" s="14">
        <f>INDEX(VarSrc,MATCH($A1536,VarKey,0))</f>
        <v/>
      </c>
      <c r="K1536" s="11">
        <f>CodePrefix&amp;$A1536&amp;IF($C1536="","","."&amp;$C1536&amp;"."&amp;$B1536)&amp;INDEX(VarEnd,MATCH($A1536,VarKey,0))&amp;K$5</f>
        <v/>
      </c>
      <c r="L1536" s="37">
        <f>INDEX(L$280:L$296,$E1536)*$D1536</f>
        <v/>
      </c>
      <c r="M1536" s="36">
        <f>INDEX(M$280:M$296,$E1536)*$D1536</f>
        <v/>
      </c>
      <c r="N1536" s="36">
        <f>INDEX(N$280:N$296,$E1536)*$D1536</f>
        <v/>
      </c>
      <c r="O1536" s="36">
        <f>INDEX(O$280:O$296,$E1536)*$D1536</f>
        <v/>
      </c>
      <c r="P1536" s="36">
        <f>INDEX(P$280:P$296,$E1536)*$D1536</f>
        <v/>
      </c>
      <c r="Q1536" s="36">
        <f>INDEX(Q$280:Q$296,$E1536)*$D1536</f>
        <v/>
      </c>
      <c r="R1536" s="36">
        <f>INDEX(R$280:R$296,$E1536)*$D1536</f>
        <v/>
      </c>
      <c r="S1536" s="36">
        <f>INDEX(S$280:S$296,$E1536)*$D1536</f>
        <v/>
      </c>
      <c r="T1536" s="36">
        <f>INDEX(T$280:T$296,$E1536)*$D1536</f>
        <v/>
      </c>
      <c r="U1536" s="36">
        <f>INDEX(U$280:U$296,$E1536)*$D1536</f>
        <v/>
      </c>
      <c r="V1536" s="36">
        <f>INDEX(V$280:V$296,$E1536)*$D1536</f>
        <v/>
      </c>
      <c r="W1536" s="36">
        <f>INDEX(W$280:W$296,$E1536)*$D1536</f>
        <v/>
      </c>
      <c r="X1536" s="36">
        <f>INDEX(X$280:X$296,$E1536)*$D1536</f>
        <v/>
      </c>
      <c r="Y1536" s="36">
        <f>INDEX(Y$280:Y$296,$E1536)*$D1536</f>
        <v/>
      </c>
      <c r="Z1536" s="36">
        <f>INDEX(Z$280:Z$296,$E1536)*$D1536</f>
        <v/>
      </c>
      <c r="AA1536" s="36">
        <f>INDEX(AA$280:AA$296,$E1536)*$D1536</f>
        <v/>
      </c>
      <c r="AB1536" s="36">
        <f>INDEX(AB$280:AB$296,$E1536)*$D1536</f>
        <v/>
      </c>
      <c r="AC1536" s="36">
        <f>INDEX(AC$280:AC$296,$E1536)*$D1536</f>
        <v/>
      </c>
      <c r="AD1536" s="36">
        <f>INDEX(AD$280:AD$296,$E1536)*$D1536</f>
        <v/>
      </c>
      <c r="AF1536" s="11">
        <f>CodePrefix&amp;$A1536&amp;IF($C1536="","","."&amp;$C1536&amp;"."&amp;$B1536)&amp;INDEX(VarEnd,MATCH($A1536,VarKey,0))&amp;AF$5</f>
        <v/>
      </c>
      <c r="AG1536" s="37">
        <f>INDEX(AG$280:AG$296,$E1536)*$D1536</f>
        <v/>
      </c>
      <c r="AH1536" s="36">
        <f>INDEX(AH$280:AH$296,$E1536)*$D1536</f>
        <v/>
      </c>
      <c r="AI1536" s="36">
        <f>INDEX(AI$280:AI$296,$E1536)*$D1536</f>
        <v/>
      </c>
      <c r="AJ1536" s="36">
        <f>INDEX(AJ$280:AJ$296,$E1536)*$D1536</f>
        <v/>
      </c>
      <c r="AK1536" s="36">
        <f>INDEX(AK$280:AK$296,$E1536)*$D1536</f>
        <v/>
      </c>
      <c r="AL1536" s="36">
        <f>INDEX(AL$280:AL$296,$E1536)*$D1536</f>
        <v/>
      </c>
      <c r="AM1536" s="36">
        <f>INDEX(AM$280:AM$296,$E1536)*$D1536</f>
        <v/>
      </c>
      <c r="AN1536" s="36">
        <f>INDEX(AN$280:AN$296,$E1536)*$D1536</f>
        <v/>
      </c>
      <c r="AO1536" s="36">
        <f>INDEX(AO$280:AO$296,$E1536)*$D1536</f>
        <v/>
      </c>
      <c r="AP1536" s="36">
        <f>INDEX(AP$280:AP$296,$E1536)*$D1536</f>
        <v/>
      </c>
      <c r="AQ1536" s="36">
        <f>INDEX(AQ$280:AQ$296,$E1536)*$D1536</f>
        <v/>
      </c>
      <c r="AR1536" s="36">
        <f>INDEX(AR$280:AR$296,$E1536)*$D1536</f>
        <v/>
      </c>
      <c r="AS1536" s="36">
        <f>INDEX(AS$280:AS$296,$E1536)*$D1536</f>
        <v/>
      </c>
      <c r="AT1536" s="36">
        <f>INDEX(AT$280:AT$296,$E1536)*$D1536</f>
        <v/>
      </c>
      <c r="AU1536" s="36">
        <f>INDEX(AU$280:AU$296,$E1536)*$D1536</f>
        <v/>
      </c>
      <c r="AV1536" s="36">
        <f>INDEX(AV$280:AV$296,$E1536)*$D1536</f>
        <v/>
      </c>
      <c r="AW1536" s="36">
        <f>INDEX(AW$280:AW$296,$E1536)*$D1536</f>
        <v/>
      </c>
      <c r="AX1536" s="36">
        <f>INDEX(AX$280:AX$296,$E1536)*$D1536</f>
        <v/>
      </c>
      <c r="AY1536" s="36">
        <f>INDEX(AY$280:AY$296,$E1536)*$D1536</f>
        <v/>
      </c>
    </row>
    <row r="1537" hidden="1" outlineLevel="2"/>
    <row r="1538" hidden="1" outlineLevel="2">
      <c r="A1538" s="14" t="inlineStr">
        <is>
          <t>ntx</t>
        </is>
      </c>
      <c r="B1538" s="14" t="inlineStr">
        <is>
          <t>coa</t>
        </is>
      </c>
      <c r="C1538" s="14" t="inlineStr">
        <is>
          <t>srv</t>
        </is>
      </c>
      <c r="D1538" s="36">
        <f>INDEX(Inputs!$N$5:$N$132,MATCH($B1538&amp;"|"&amp;$C1538,Inputs!$A$5:$A$132,0))</f>
        <v/>
      </c>
      <c r="E1538" s="36">
        <f>INDEX(Inputs!$K$5:$K$132,MATCH($B1538&amp;"|"&amp;$C1538,Inputs!$A$5:$A$132,0))</f>
        <v/>
      </c>
      <c r="F1538" s="35" t="n"/>
      <c r="G1538" s="35" t="n"/>
      <c r="H1538" s="14">
        <f>INDEX(VarLab,MATCH($A1538,VarKey,0))&amp;INDEX(MemLab,MATCH($C1538&amp;"|"&amp;$B1538,MemKey,0))</f>
        <v/>
      </c>
      <c r="I1538" s="14">
        <f>INDEX(VarUnit,MATCH($A1538,VarKey,0))</f>
        <v/>
      </c>
      <c r="J1538" s="14">
        <f>INDEX(VarSrc,MATCH($A1538,VarKey,0))</f>
        <v/>
      </c>
      <c r="K1538" s="11">
        <f>CodePrefix&amp;$A1538&amp;IF($C1538="","","."&amp;$C1538&amp;"."&amp;$B1538)&amp;INDEX(VarEnd,MATCH($A1538,VarKey,0))&amp;K$5</f>
        <v/>
      </c>
      <c r="L1538" s="37">
        <f>INDEX(L$80:L$93,$D1538)/$E1538</f>
        <v/>
      </c>
      <c r="M1538" s="36">
        <f>INDEX(M$80:M$93,$D1538)/$E1538</f>
        <v/>
      </c>
      <c r="N1538" s="36">
        <f>INDEX(N$80:N$93,$D1538)/$E1538</f>
        <v/>
      </c>
      <c r="O1538" s="36">
        <f>INDEX(O$80:O$93,$D1538)/$E1538</f>
        <v/>
      </c>
      <c r="P1538" s="36">
        <f>INDEX(P$80:P$93,$D1538)/$E1538</f>
        <v/>
      </c>
      <c r="Q1538" s="36">
        <f>INDEX(Q$80:Q$93,$D1538)/$E1538</f>
        <v/>
      </c>
      <c r="R1538" s="36">
        <f>INDEX(R$80:R$93,$D1538)/$E1538</f>
        <v/>
      </c>
      <c r="S1538" s="36">
        <f>INDEX(S$80:S$93,$D1538)/$E1538</f>
        <v/>
      </c>
      <c r="T1538" s="36">
        <f>INDEX(T$80:T$93,$D1538)/$E1538</f>
        <v/>
      </c>
      <c r="U1538" s="36">
        <f>INDEX(U$80:U$93,$D1538)/$E1538</f>
        <v/>
      </c>
      <c r="V1538" s="36">
        <f>INDEX(V$80:V$93,$D1538)/$E1538</f>
        <v/>
      </c>
      <c r="W1538" s="36">
        <f>INDEX(W$80:W$93,$D1538)/$E1538</f>
        <v/>
      </c>
      <c r="X1538" s="36">
        <f>INDEX(X$80:X$93,$D1538)/$E1538</f>
        <v/>
      </c>
      <c r="Y1538" s="36">
        <f>INDEX(Y$80:Y$93,$D1538)/$E1538</f>
        <v/>
      </c>
      <c r="Z1538" s="36">
        <f>INDEX(Z$80:Z$93,$D1538)/$E1538</f>
        <v/>
      </c>
      <c r="AA1538" s="36">
        <f>INDEX(AA$80:AA$93,$D1538)/$E1538</f>
        <v/>
      </c>
      <c r="AB1538" s="36">
        <f>INDEX(AB$80:AB$93,$D1538)/$E1538</f>
        <v/>
      </c>
      <c r="AC1538" s="36">
        <f>INDEX(AC$80:AC$93,$D1538)/$E1538</f>
        <v/>
      </c>
      <c r="AD1538" s="36">
        <f>INDEX(AD$80:AD$93,$D1538)/$E1538</f>
        <v/>
      </c>
      <c r="AF1538" s="11">
        <f>CodePrefix&amp;$A1538&amp;IF($C1538="","","."&amp;$C1538&amp;"."&amp;$B1538)&amp;INDEX(VarEnd,MATCH($A1538,VarKey,0))&amp;AF$5</f>
        <v/>
      </c>
      <c r="AG1538" s="37">
        <f>INDEX(AG$80:AG$93,$D1538)/$E1538</f>
        <v/>
      </c>
      <c r="AH1538" s="36">
        <f>INDEX(AH$80:AH$93,$D1538)/$E1538</f>
        <v/>
      </c>
      <c r="AI1538" s="36">
        <f>INDEX(AI$80:AI$93,$D1538)/$E1538</f>
        <v/>
      </c>
      <c r="AJ1538" s="36">
        <f>INDEX(AJ$80:AJ$93,$D1538)/$E1538</f>
        <v/>
      </c>
      <c r="AK1538" s="36">
        <f>INDEX(AK$80:AK$93,$D1538)/$E1538</f>
        <v/>
      </c>
      <c r="AL1538" s="36">
        <f>INDEX(AL$80:AL$93,$D1538)/$E1538</f>
        <v/>
      </c>
      <c r="AM1538" s="36">
        <f>INDEX(AM$80:AM$93,$D1538)/$E1538</f>
        <v/>
      </c>
      <c r="AN1538" s="36">
        <f>INDEX(AN$80:AN$93,$D1538)/$E1538</f>
        <v/>
      </c>
      <c r="AO1538" s="36">
        <f>INDEX(AO$80:AO$93,$D1538)/$E1538</f>
        <v/>
      </c>
      <c r="AP1538" s="36">
        <f>INDEX(AP$80:AP$93,$D1538)/$E1538</f>
        <v/>
      </c>
      <c r="AQ1538" s="36">
        <f>INDEX(AQ$80:AQ$93,$D1538)/$E1538</f>
        <v/>
      </c>
      <c r="AR1538" s="36">
        <f>INDEX(AR$80:AR$93,$D1538)/$E1538</f>
        <v/>
      </c>
      <c r="AS1538" s="36">
        <f>INDEX(AS$80:AS$93,$D1538)/$E1538</f>
        <v/>
      </c>
      <c r="AT1538" s="36">
        <f>INDEX(AT$80:AT$93,$D1538)/$E1538</f>
        <v/>
      </c>
      <c r="AU1538" s="36">
        <f>INDEX(AU$80:AU$93,$D1538)/$E1538</f>
        <v/>
      </c>
      <c r="AV1538" s="36">
        <f>INDEX(AV$80:AV$93,$D1538)/$E1538</f>
        <v/>
      </c>
      <c r="AW1538" s="36">
        <f>INDEX(AW$80:AW$93,$D1538)/$E1538</f>
        <v/>
      </c>
      <c r="AX1538" s="36">
        <f>INDEX(AX$80:AX$93,$D1538)/$E1538</f>
        <v/>
      </c>
      <c r="AY1538" s="36">
        <f>INDEX(AY$80:AY$93,$D1538)/$E1538</f>
        <v/>
      </c>
    </row>
    <row r="1539" hidden="1" outlineLevel="2">
      <c r="A1539" s="14" t="inlineStr">
        <is>
          <t>ntx</t>
        </is>
      </c>
      <c r="B1539" s="14" t="inlineStr">
        <is>
          <t>nga</t>
        </is>
      </c>
      <c r="C1539" s="14" t="inlineStr">
        <is>
          <t>srv</t>
        </is>
      </c>
      <c r="D1539" s="36">
        <f>INDEX(Inputs!$N$5:$N$132,MATCH($B1539&amp;"|"&amp;$C1539,Inputs!$A$5:$A$132,0))</f>
        <v/>
      </c>
      <c r="E1539" s="36">
        <f>INDEX(Inputs!$K$5:$K$132,MATCH($B1539&amp;"|"&amp;$C1539,Inputs!$A$5:$A$132,0))</f>
        <v/>
      </c>
      <c r="F1539" s="35" t="n"/>
      <c r="G1539" s="35" t="n"/>
      <c r="H1539" s="14">
        <f>INDEX(VarLab,MATCH($A1539,VarKey,0))&amp;INDEX(MemLab,MATCH($C1539&amp;"|"&amp;$B1539,MemKey,0))</f>
        <v/>
      </c>
      <c r="I1539" s="14">
        <f>INDEX(VarUnit,MATCH($A1539,VarKey,0))</f>
        <v/>
      </c>
      <c r="J1539" s="14">
        <f>INDEX(VarSrc,MATCH($A1539,VarKey,0))</f>
        <v/>
      </c>
      <c r="K1539" s="11">
        <f>CodePrefix&amp;$A1539&amp;IF($C1539="","","."&amp;$C1539&amp;"."&amp;$B1539)&amp;INDEX(VarEnd,MATCH($A1539,VarKey,0))&amp;K$5</f>
        <v/>
      </c>
      <c r="L1539" s="37">
        <f>INDEX(L$80:L$93,$D1539)/$E1539</f>
        <v/>
      </c>
      <c r="M1539" s="36">
        <f>INDEX(M$80:M$93,$D1539)/$E1539</f>
        <v/>
      </c>
      <c r="N1539" s="36">
        <f>INDEX(N$80:N$93,$D1539)/$E1539</f>
        <v/>
      </c>
      <c r="O1539" s="36">
        <f>INDEX(O$80:O$93,$D1539)/$E1539</f>
        <v/>
      </c>
      <c r="P1539" s="36">
        <f>INDEX(P$80:P$93,$D1539)/$E1539</f>
        <v/>
      </c>
      <c r="Q1539" s="36">
        <f>INDEX(Q$80:Q$93,$D1539)/$E1539</f>
        <v/>
      </c>
      <c r="R1539" s="36">
        <f>INDEX(R$80:R$93,$D1539)/$E1539</f>
        <v/>
      </c>
      <c r="S1539" s="36">
        <f>INDEX(S$80:S$93,$D1539)/$E1539</f>
        <v/>
      </c>
      <c r="T1539" s="36">
        <f>INDEX(T$80:T$93,$D1539)/$E1539</f>
        <v/>
      </c>
      <c r="U1539" s="36">
        <f>INDEX(U$80:U$93,$D1539)/$E1539</f>
        <v/>
      </c>
      <c r="V1539" s="36">
        <f>INDEX(V$80:V$93,$D1539)/$E1539</f>
        <v/>
      </c>
      <c r="W1539" s="36">
        <f>INDEX(W$80:W$93,$D1539)/$E1539</f>
        <v/>
      </c>
      <c r="X1539" s="36">
        <f>INDEX(X$80:X$93,$D1539)/$E1539</f>
        <v/>
      </c>
      <c r="Y1539" s="36">
        <f>INDEX(Y$80:Y$93,$D1539)/$E1539</f>
        <v/>
      </c>
      <c r="Z1539" s="36">
        <f>INDEX(Z$80:Z$93,$D1539)/$E1539</f>
        <v/>
      </c>
      <c r="AA1539" s="36">
        <f>INDEX(AA$80:AA$93,$D1539)/$E1539</f>
        <v/>
      </c>
      <c r="AB1539" s="36">
        <f>INDEX(AB$80:AB$93,$D1539)/$E1539</f>
        <v/>
      </c>
      <c r="AC1539" s="36">
        <f>INDEX(AC$80:AC$93,$D1539)/$E1539</f>
        <v/>
      </c>
      <c r="AD1539" s="36">
        <f>INDEX(AD$80:AD$93,$D1539)/$E1539</f>
        <v/>
      </c>
      <c r="AF1539" s="11">
        <f>CodePrefix&amp;$A1539&amp;IF($C1539="","","."&amp;$C1539&amp;"."&amp;$B1539)&amp;INDEX(VarEnd,MATCH($A1539,VarKey,0))&amp;AF$5</f>
        <v/>
      </c>
      <c r="AG1539" s="37">
        <f>INDEX(AG$80:AG$93,$D1539)/$E1539</f>
        <v/>
      </c>
      <c r="AH1539" s="36">
        <f>INDEX(AH$80:AH$93,$D1539)/$E1539</f>
        <v/>
      </c>
      <c r="AI1539" s="36">
        <f>INDEX(AI$80:AI$93,$D1539)/$E1539</f>
        <v/>
      </c>
      <c r="AJ1539" s="36">
        <f>INDEX(AJ$80:AJ$93,$D1539)/$E1539</f>
        <v/>
      </c>
      <c r="AK1539" s="36">
        <f>INDEX(AK$80:AK$93,$D1539)/$E1539</f>
        <v/>
      </c>
      <c r="AL1539" s="36">
        <f>INDEX(AL$80:AL$93,$D1539)/$E1539</f>
        <v/>
      </c>
      <c r="AM1539" s="36">
        <f>INDEX(AM$80:AM$93,$D1539)/$E1539</f>
        <v/>
      </c>
      <c r="AN1539" s="36">
        <f>INDEX(AN$80:AN$93,$D1539)/$E1539</f>
        <v/>
      </c>
      <c r="AO1539" s="36">
        <f>INDEX(AO$80:AO$93,$D1539)/$E1539</f>
        <v/>
      </c>
      <c r="AP1539" s="36">
        <f>INDEX(AP$80:AP$93,$D1539)/$E1539</f>
        <v/>
      </c>
      <c r="AQ1539" s="36">
        <f>INDEX(AQ$80:AQ$93,$D1539)/$E1539</f>
        <v/>
      </c>
      <c r="AR1539" s="36">
        <f>INDEX(AR$80:AR$93,$D1539)/$E1539</f>
        <v/>
      </c>
      <c r="AS1539" s="36">
        <f>INDEX(AS$80:AS$93,$D1539)/$E1539</f>
        <v/>
      </c>
      <c r="AT1539" s="36">
        <f>INDEX(AT$80:AT$93,$D1539)/$E1539</f>
        <v/>
      </c>
      <c r="AU1539" s="36">
        <f>INDEX(AU$80:AU$93,$D1539)/$E1539</f>
        <v/>
      </c>
      <c r="AV1539" s="36">
        <f>INDEX(AV$80:AV$93,$D1539)/$E1539</f>
        <v/>
      </c>
      <c r="AW1539" s="36">
        <f>INDEX(AW$80:AW$93,$D1539)/$E1539</f>
        <v/>
      </c>
      <c r="AX1539" s="36">
        <f>INDEX(AX$80:AX$93,$D1539)/$E1539</f>
        <v/>
      </c>
      <c r="AY1539" s="36">
        <f>INDEX(AY$80:AY$93,$D1539)/$E1539</f>
        <v/>
      </c>
    </row>
    <row r="1540" hidden="1" outlineLevel="2">
      <c r="A1540" s="14" t="inlineStr">
        <is>
          <t>ntx</t>
        </is>
      </c>
      <c r="B1540" s="14" t="inlineStr">
        <is>
          <t>gso</t>
        </is>
      </c>
      <c r="C1540" s="14" t="inlineStr">
        <is>
          <t>srv</t>
        </is>
      </c>
      <c r="D1540" s="36">
        <f>INDEX(Inputs!$N$5:$N$132,MATCH($B1540&amp;"|"&amp;$C1540,Inputs!$A$5:$A$132,0))</f>
        <v/>
      </c>
      <c r="E1540" s="36">
        <f>INDEX(Inputs!$K$5:$K$132,MATCH($B1540&amp;"|"&amp;$C1540,Inputs!$A$5:$A$132,0))</f>
        <v/>
      </c>
      <c r="F1540" s="35" t="n"/>
      <c r="G1540" s="35" t="n"/>
      <c r="H1540" s="14">
        <f>INDEX(VarLab,MATCH($A1540,VarKey,0))&amp;INDEX(MemLab,MATCH($C1540&amp;"|"&amp;$B1540,MemKey,0))</f>
        <v/>
      </c>
      <c r="I1540" s="14">
        <f>INDEX(VarUnit,MATCH($A1540,VarKey,0))</f>
        <v/>
      </c>
      <c r="J1540" s="14">
        <f>INDEX(VarSrc,MATCH($A1540,VarKey,0))</f>
        <v/>
      </c>
      <c r="K1540" s="11">
        <f>CodePrefix&amp;$A1540&amp;IF($C1540="","","."&amp;$C1540&amp;"."&amp;$B1540)&amp;INDEX(VarEnd,MATCH($A1540,VarKey,0))&amp;K$5</f>
        <v/>
      </c>
      <c r="L1540" s="37">
        <f>INDEX(L$80:L$93,$D1540)/$E1540</f>
        <v/>
      </c>
      <c r="M1540" s="36">
        <f>INDEX(M$80:M$93,$D1540)/$E1540</f>
        <v/>
      </c>
      <c r="N1540" s="36">
        <f>INDEX(N$80:N$93,$D1540)/$E1540</f>
        <v/>
      </c>
      <c r="O1540" s="36">
        <f>INDEX(O$80:O$93,$D1540)/$E1540</f>
        <v/>
      </c>
      <c r="P1540" s="36">
        <f>INDEX(P$80:P$93,$D1540)/$E1540</f>
        <v/>
      </c>
      <c r="Q1540" s="36">
        <f>INDEX(Q$80:Q$93,$D1540)/$E1540</f>
        <v/>
      </c>
      <c r="R1540" s="36">
        <f>INDEX(R$80:R$93,$D1540)/$E1540</f>
        <v/>
      </c>
      <c r="S1540" s="36">
        <f>INDEX(S$80:S$93,$D1540)/$E1540</f>
        <v/>
      </c>
      <c r="T1540" s="36">
        <f>INDEX(T$80:T$93,$D1540)/$E1540</f>
        <v/>
      </c>
      <c r="U1540" s="36">
        <f>INDEX(U$80:U$93,$D1540)/$E1540</f>
        <v/>
      </c>
      <c r="V1540" s="36">
        <f>INDEX(V$80:V$93,$D1540)/$E1540</f>
        <v/>
      </c>
      <c r="W1540" s="36">
        <f>INDEX(W$80:W$93,$D1540)/$E1540</f>
        <v/>
      </c>
      <c r="X1540" s="36">
        <f>INDEX(X$80:X$93,$D1540)/$E1540</f>
        <v/>
      </c>
      <c r="Y1540" s="36">
        <f>INDEX(Y$80:Y$93,$D1540)/$E1540</f>
        <v/>
      </c>
      <c r="Z1540" s="36">
        <f>INDEX(Z$80:Z$93,$D1540)/$E1540</f>
        <v/>
      </c>
      <c r="AA1540" s="36">
        <f>INDEX(AA$80:AA$93,$D1540)/$E1540</f>
        <v/>
      </c>
      <c r="AB1540" s="36">
        <f>INDEX(AB$80:AB$93,$D1540)/$E1540</f>
        <v/>
      </c>
      <c r="AC1540" s="36">
        <f>INDEX(AC$80:AC$93,$D1540)/$E1540</f>
        <v/>
      </c>
      <c r="AD1540" s="36">
        <f>INDEX(AD$80:AD$93,$D1540)/$E1540</f>
        <v/>
      </c>
      <c r="AF1540" s="11">
        <f>CodePrefix&amp;$A1540&amp;IF($C1540="","","."&amp;$C1540&amp;"."&amp;$B1540)&amp;INDEX(VarEnd,MATCH($A1540,VarKey,0))&amp;AF$5</f>
        <v/>
      </c>
      <c r="AG1540" s="37">
        <f>INDEX(AG$80:AG$93,$D1540)/$E1540</f>
        <v/>
      </c>
      <c r="AH1540" s="36">
        <f>INDEX(AH$80:AH$93,$D1540)/$E1540</f>
        <v/>
      </c>
      <c r="AI1540" s="36">
        <f>INDEX(AI$80:AI$93,$D1540)/$E1540</f>
        <v/>
      </c>
      <c r="AJ1540" s="36">
        <f>INDEX(AJ$80:AJ$93,$D1540)/$E1540</f>
        <v/>
      </c>
      <c r="AK1540" s="36">
        <f>INDEX(AK$80:AK$93,$D1540)/$E1540</f>
        <v/>
      </c>
      <c r="AL1540" s="36">
        <f>INDEX(AL$80:AL$93,$D1540)/$E1540</f>
        <v/>
      </c>
      <c r="AM1540" s="36">
        <f>INDEX(AM$80:AM$93,$D1540)/$E1540</f>
        <v/>
      </c>
      <c r="AN1540" s="36">
        <f>INDEX(AN$80:AN$93,$D1540)/$E1540</f>
        <v/>
      </c>
      <c r="AO1540" s="36">
        <f>INDEX(AO$80:AO$93,$D1540)/$E1540</f>
        <v/>
      </c>
      <c r="AP1540" s="36">
        <f>INDEX(AP$80:AP$93,$D1540)/$E1540</f>
        <v/>
      </c>
      <c r="AQ1540" s="36">
        <f>INDEX(AQ$80:AQ$93,$D1540)/$E1540</f>
        <v/>
      </c>
      <c r="AR1540" s="36">
        <f>INDEX(AR$80:AR$93,$D1540)/$E1540</f>
        <v/>
      </c>
      <c r="AS1540" s="36">
        <f>INDEX(AS$80:AS$93,$D1540)/$E1540</f>
        <v/>
      </c>
      <c r="AT1540" s="36">
        <f>INDEX(AT$80:AT$93,$D1540)/$E1540</f>
        <v/>
      </c>
      <c r="AU1540" s="36">
        <f>INDEX(AU$80:AU$93,$D1540)/$E1540</f>
        <v/>
      </c>
      <c r="AV1540" s="36">
        <f>INDEX(AV$80:AV$93,$D1540)/$E1540</f>
        <v/>
      </c>
      <c r="AW1540" s="36">
        <f>INDEX(AW$80:AW$93,$D1540)/$E1540</f>
        <v/>
      </c>
      <c r="AX1540" s="36">
        <f>INDEX(AX$80:AX$93,$D1540)/$E1540</f>
        <v/>
      </c>
      <c r="AY1540" s="36">
        <f>INDEX(AY$80:AY$93,$D1540)/$E1540</f>
        <v/>
      </c>
    </row>
    <row r="1541" hidden="1" outlineLevel="2">
      <c r="A1541" s="14" t="inlineStr">
        <is>
          <t>ntx</t>
        </is>
      </c>
      <c r="B1541" s="14" t="inlineStr">
        <is>
          <t>die</t>
        </is>
      </c>
      <c r="C1541" s="14" t="inlineStr">
        <is>
          <t>srv</t>
        </is>
      </c>
      <c r="D1541" s="36">
        <f>INDEX(Inputs!$N$5:$N$132,MATCH($B1541&amp;"|"&amp;$C1541,Inputs!$A$5:$A$132,0))</f>
        <v/>
      </c>
      <c r="E1541" s="36">
        <f>INDEX(Inputs!$K$5:$K$132,MATCH($B1541&amp;"|"&amp;$C1541,Inputs!$A$5:$A$132,0))</f>
        <v/>
      </c>
      <c r="F1541" s="35" t="n"/>
      <c r="G1541" s="35" t="n"/>
      <c r="H1541" s="14">
        <f>INDEX(VarLab,MATCH($A1541,VarKey,0))&amp;INDEX(MemLab,MATCH($C1541&amp;"|"&amp;$B1541,MemKey,0))</f>
        <v/>
      </c>
      <c r="I1541" s="14">
        <f>INDEX(VarUnit,MATCH($A1541,VarKey,0))</f>
        <v/>
      </c>
      <c r="J1541" s="14">
        <f>INDEX(VarSrc,MATCH($A1541,VarKey,0))</f>
        <v/>
      </c>
      <c r="K1541" s="11">
        <f>CodePrefix&amp;$A1541&amp;IF($C1541="","","."&amp;$C1541&amp;"."&amp;$B1541)&amp;INDEX(VarEnd,MATCH($A1541,VarKey,0))&amp;K$5</f>
        <v/>
      </c>
      <c r="L1541" s="37">
        <f>INDEX(L$80:L$93,$D1541)/$E1541</f>
        <v/>
      </c>
      <c r="M1541" s="36">
        <f>INDEX(M$80:M$93,$D1541)/$E1541</f>
        <v/>
      </c>
      <c r="N1541" s="36">
        <f>INDEX(N$80:N$93,$D1541)/$E1541</f>
        <v/>
      </c>
      <c r="O1541" s="36">
        <f>INDEX(O$80:O$93,$D1541)/$E1541</f>
        <v/>
      </c>
      <c r="P1541" s="36">
        <f>INDEX(P$80:P$93,$D1541)/$E1541</f>
        <v/>
      </c>
      <c r="Q1541" s="36">
        <f>INDEX(Q$80:Q$93,$D1541)/$E1541</f>
        <v/>
      </c>
      <c r="R1541" s="36">
        <f>INDEX(R$80:R$93,$D1541)/$E1541</f>
        <v/>
      </c>
      <c r="S1541" s="36">
        <f>INDEX(S$80:S$93,$D1541)/$E1541</f>
        <v/>
      </c>
      <c r="T1541" s="36">
        <f>INDEX(T$80:T$93,$D1541)/$E1541</f>
        <v/>
      </c>
      <c r="U1541" s="36">
        <f>INDEX(U$80:U$93,$D1541)/$E1541</f>
        <v/>
      </c>
      <c r="V1541" s="36">
        <f>INDEX(V$80:V$93,$D1541)/$E1541</f>
        <v/>
      </c>
      <c r="W1541" s="36">
        <f>INDEX(W$80:W$93,$D1541)/$E1541</f>
        <v/>
      </c>
      <c r="X1541" s="36">
        <f>INDEX(X$80:X$93,$D1541)/$E1541</f>
        <v/>
      </c>
      <c r="Y1541" s="36">
        <f>INDEX(Y$80:Y$93,$D1541)/$E1541</f>
        <v/>
      </c>
      <c r="Z1541" s="36">
        <f>INDEX(Z$80:Z$93,$D1541)/$E1541</f>
        <v/>
      </c>
      <c r="AA1541" s="36">
        <f>INDEX(AA$80:AA$93,$D1541)/$E1541</f>
        <v/>
      </c>
      <c r="AB1541" s="36">
        <f>INDEX(AB$80:AB$93,$D1541)/$E1541</f>
        <v/>
      </c>
      <c r="AC1541" s="36">
        <f>INDEX(AC$80:AC$93,$D1541)/$E1541</f>
        <v/>
      </c>
      <c r="AD1541" s="36">
        <f>INDEX(AD$80:AD$93,$D1541)/$E1541</f>
        <v/>
      </c>
      <c r="AF1541" s="11">
        <f>CodePrefix&amp;$A1541&amp;IF($C1541="","","."&amp;$C1541&amp;"."&amp;$B1541)&amp;INDEX(VarEnd,MATCH($A1541,VarKey,0))&amp;AF$5</f>
        <v/>
      </c>
      <c r="AG1541" s="37">
        <f>INDEX(AG$80:AG$93,$D1541)/$E1541</f>
        <v/>
      </c>
      <c r="AH1541" s="36">
        <f>INDEX(AH$80:AH$93,$D1541)/$E1541</f>
        <v/>
      </c>
      <c r="AI1541" s="36">
        <f>INDEX(AI$80:AI$93,$D1541)/$E1541</f>
        <v/>
      </c>
      <c r="AJ1541" s="36">
        <f>INDEX(AJ$80:AJ$93,$D1541)/$E1541</f>
        <v/>
      </c>
      <c r="AK1541" s="36">
        <f>INDEX(AK$80:AK$93,$D1541)/$E1541</f>
        <v/>
      </c>
      <c r="AL1541" s="36">
        <f>INDEX(AL$80:AL$93,$D1541)/$E1541</f>
        <v/>
      </c>
      <c r="AM1541" s="36">
        <f>INDEX(AM$80:AM$93,$D1541)/$E1541</f>
        <v/>
      </c>
      <c r="AN1541" s="36">
        <f>INDEX(AN$80:AN$93,$D1541)/$E1541</f>
        <v/>
      </c>
      <c r="AO1541" s="36">
        <f>INDEX(AO$80:AO$93,$D1541)/$E1541</f>
        <v/>
      </c>
      <c r="AP1541" s="36">
        <f>INDEX(AP$80:AP$93,$D1541)/$E1541</f>
        <v/>
      </c>
      <c r="AQ1541" s="36">
        <f>INDEX(AQ$80:AQ$93,$D1541)/$E1541</f>
        <v/>
      </c>
      <c r="AR1541" s="36">
        <f>INDEX(AR$80:AR$93,$D1541)/$E1541</f>
        <v/>
      </c>
      <c r="AS1541" s="36">
        <f>INDEX(AS$80:AS$93,$D1541)/$E1541</f>
        <v/>
      </c>
      <c r="AT1541" s="36">
        <f>INDEX(AT$80:AT$93,$D1541)/$E1541</f>
        <v/>
      </c>
      <c r="AU1541" s="36">
        <f>INDEX(AU$80:AU$93,$D1541)/$E1541</f>
        <v/>
      </c>
      <c r="AV1541" s="36">
        <f>INDEX(AV$80:AV$93,$D1541)/$E1541</f>
        <v/>
      </c>
      <c r="AW1541" s="36">
        <f>INDEX(AW$80:AW$93,$D1541)/$E1541</f>
        <v/>
      </c>
      <c r="AX1541" s="36">
        <f>INDEX(AX$80:AX$93,$D1541)/$E1541</f>
        <v/>
      </c>
      <c r="AY1541" s="36">
        <f>INDEX(AY$80:AY$93,$D1541)/$E1541</f>
        <v/>
      </c>
    </row>
    <row r="1542" hidden="1" outlineLevel="2">
      <c r="A1542" s="14" t="inlineStr">
        <is>
          <t>ntx</t>
        </is>
      </c>
      <c r="B1542" s="14" t="inlineStr">
        <is>
          <t>lpg</t>
        </is>
      </c>
      <c r="C1542" s="14" t="inlineStr">
        <is>
          <t>srv</t>
        </is>
      </c>
      <c r="D1542" s="36">
        <f>INDEX(Inputs!$N$5:$N$132,MATCH($B1542&amp;"|"&amp;$C1542,Inputs!$A$5:$A$132,0))</f>
        <v/>
      </c>
      <c r="E1542" s="36">
        <f>INDEX(Inputs!$K$5:$K$132,MATCH($B1542&amp;"|"&amp;$C1542,Inputs!$A$5:$A$132,0))</f>
        <v/>
      </c>
      <c r="F1542" s="35" t="n"/>
      <c r="G1542" s="35" t="n"/>
      <c r="H1542" s="14">
        <f>INDEX(VarLab,MATCH($A1542,VarKey,0))&amp;INDEX(MemLab,MATCH($C1542&amp;"|"&amp;$B1542,MemKey,0))</f>
        <v/>
      </c>
      <c r="I1542" s="14">
        <f>INDEX(VarUnit,MATCH($A1542,VarKey,0))</f>
        <v/>
      </c>
      <c r="J1542" s="14">
        <f>INDEX(VarSrc,MATCH($A1542,VarKey,0))</f>
        <v/>
      </c>
      <c r="K1542" s="11">
        <f>CodePrefix&amp;$A1542&amp;IF($C1542="","","."&amp;$C1542&amp;"."&amp;$B1542)&amp;INDEX(VarEnd,MATCH($A1542,VarKey,0))&amp;K$5</f>
        <v/>
      </c>
      <c r="L1542" s="37">
        <f>INDEX(L$80:L$93,$D1542)/$E1542</f>
        <v/>
      </c>
      <c r="M1542" s="36">
        <f>INDEX(M$80:M$93,$D1542)/$E1542</f>
        <v/>
      </c>
      <c r="N1542" s="36">
        <f>INDEX(N$80:N$93,$D1542)/$E1542</f>
        <v/>
      </c>
      <c r="O1542" s="36">
        <f>INDEX(O$80:O$93,$D1542)/$E1542</f>
        <v/>
      </c>
      <c r="P1542" s="36">
        <f>INDEX(P$80:P$93,$D1542)/$E1542</f>
        <v/>
      </c>
      <c r="Q1542" s="36">
        <f>INDEX(Q$80:Q$93,$D1542)/$E1542</f>
        <v/>
      </c>
      <c r="R1542" s="36">
        <f>INDEX(R$80:R$93,$D1542)/$E1542</f>
        <v/>
      </c>
      <c r="S1542" s="36">
        <f>INDEX(S$80:S$93,$D1542)/$E1542</f>
        <v/>
      </c>
      <c r="T1542" s="36">
        <f>INDEX(T$80:T$93,$D1542)/$E1542</f>
        <v/>
      </c>
      <c r="U1542" s="36">
        <f>INDEX(U$80:U$93,$D1542)/$E1542</f>
        <v/>
      </c>
      <c r="V1542" s="36">
        <f>INDEX(V$80:V$93,$D1542)/$E1542</f>
        <v/>
      </c>
      <c r="W1542" s="36">
        <f>INDEX(W$80:W$93,$D1542)/$E1542</f>
        <v/>
      </c>
      <c r="X1542" s="36">
        <f>INDEX(X$80:X$93,$D1542)/$E1542</f>
        <v/>
      </c>
      <c r="Y1542" s="36">
        <f>INDEX(Y$80:Y$93,$D1542)/$E1542</f>
        <v/>
      </c>
      <c r="Z1542" s="36">
        <f>INDEX(Z$80:Z$93,$D1542)/$E1542</f>
        <v/>
      </c>
      <c r="AA1542" s="36">
        <f>INDEX(AA$80:AA$93,$D1542)/$E1542</f>
        <v/>
      </c>
      <c r="AB1542" s="36">
        <f>INDEX(AB$80:AB$93,$D1542)/$E1542</f>
        <v/>
      </c>
      <c r="AC1542" s="36">
        <f>INDEX(AC$80:AC$93,$D1542)/$E1542</f>
        <v/>
      </c>
      <c r="AD1542" s="36">
        <f>INDEX(AD$80:AD$93,$D1542)/$E1542</f>
        <v/>
      </c>
      <c r="AF1542" s="11">
        <f>CodePrefix&amp;$A1542&amp;IF($C1542="","","."&amp;$C1542&amp;"."&amp;$B1542)&amp;INDEX(VarEnd,MATCH($A1542,VarKey,0))&amp;AF$5</f>
        <v/>
      </c>
      <c r="AG1542" s="37">
        <f>INDEX(AG$80:AG$93,$D1542)/$E1542</f>
        <v/>
      </c>
      <c r="AH1542" s="36">
        <f>INDEX(AH$80:AH$93,$D1542)/$E1542</f>
        <v/>
      </c>
      <c r="AI1542" s="36">
        <f>INDEX(AI$80:AI$93,$D1542)/$E1542</f>
        <v/>
      </c>
      <c r="AJ1542" s="36">
        <f>INDEX(AJ$80:AJ$93,$D1542)/$E1542</f>
        <v/>
      </c>
      <c r="AK1542" s="36">
        <f>INDEX(AK$80:AK$93,$D1542)/$E1542</f>
        <v/>
      </c>
      <c r="AL1542" s="36">
        <f>INDEX(AL$80:AL$93,$D1542)/$E1542</f>
        <v/>
      </c>
      <c r="AM1542" s="36">
        <f>INDEX(AM$80:AM$93,$D1542)/$E1542</f>
        <v/>
      </c>
      <c r="AN1542" s="36">
        <f>INDEX(AN$80:AN$93,$D1542)/$E1542</f>
        <v/>
      </c>
      <c r="AO1542" s="36">
        <f>INDEX(AO$80:AO$93,$D1542)/$E1542</f>
        <v/>
      </c>
      <c r="AP1542" s="36">
        <f>INDEX(AP$80:AP$93,$D1542)/$E1542</f>
        <v/>
      </c>
      <c r="AQ1542" s="36">
        <f>INDEX(AQ$80:AQ$93,$D1542)/$E1542</f>
        <v/>
      </c>
      <c r="AR1542" s="36">
        <f>INDEX(AR$80:AR$93,$D1542)/$E1542</f>
        <v/>
      </c>
      <c r="AS1542" s="36">
        <f>INDEX(AS$80:AS$93,$D1542)/$E1542</f>
        <v/>
      </c>
      <c r="AT1542" s="36">
        <f>INDEX(AT$80:AT$93,$D1542)/$E1542</f>
        <v/>
      </c>
      <c r="AU1542" s="36">
        <f>INDEX(AU$80:AU$93,$D1542)/$E1542</f>
        <v/>
      </c>
      <c r="AV1542" s="36">
        <f>INDEX(AV$80:AV$93,$D1542)/$E1542</f>
        <v/>
      </c>
      <c r="AW1542" s="36">
        <f>INDEX(AW$80:AW$93,$D1542)/$E1542</f>
        <v/>
      </c>
      <c r="AX1542" s="36">
        <f>INDEX(AX$80:AX$93,$D1542)/$E1542</f>
        <v/>
      </c>
      <c r="AY1542" s="36">
        <f>INDEX(AY$80:AY$93,$D1542)/$E1542</f>
        <v/>
      </c>
    </row>
    <row r="1543" hidden="1" outlineLevel="2">
      <c r="A1543" s="14" t="inlineStr">
        <is>
          <t>ntx</t>
        </is>
      </c>
      <c r="B1543" s="14" t="inlineStr">
        <is>
          <t>ker</t>
        </is>
      </c>
      <c r="C1543" s="14" t="inlineStr">
        <is>
          <t>srv</t>
        </is>
      </c>
      <c r="D1543" s="36">
        <f>INDEX(Inputs!$N$5:$N$132,MATCH($B1543&amp;"|"&amp;$C1543,Inputs!$A$5:$A$132,0))</f>
        <v/>
      </c>
      <c r="E1543" s="36">
        <f>INDEX(Inputs!$K$5:$K$132,MATCH($B1543&amp;"|"&amp;$C1543,Inputs!$A$5:$A$132,0))</f>
        <v/>
      </c>
      <c r="F1543" s="35" t="n"/>
      <c r="G1543" s="35" t="n"/>
      <c r="H1543" s="14">
        <f>INDEX(VarLab,MATCH($A1543,VarKey,0))&amp;INDEX(MemLab,MATCH($C1543&amp;"|"&amp;$B1543,MemKey,0))</f>
        <v/>
      </c>
      <c r="I1543" s="14">
        <f>INDEX(VarUnit,MATCH($A1543,VarKey,0))</f>
        <v/>
      </c>
      <c r="J1543" s="14">
        <f>INDEX(VarSrc,MATCH($A1543,VarKey,0))</f>
        <v/>
      </c>
      <c r="K1543" s="11">
        <f>CodePrefix&amp;$A1543&amp;IF($C1543="","","."&amp;$C1543&amp;"."&amp;$B1543)&amp;INDEX(VarEnd,MATCH($A1543,VarKey,0))&amp;K$5</f>
        <v/>
      </c>
      <c r="L1543" s="37">
        <f>INDEX(L$80:L$93,$D1543)/$E1543</f>
        <v/>
      </c>
      <c r="M1543" s="36">
        <f>INDEX(M$80:M$93,$D1543)/$E1543</f>
        <v/>
      </c>
      <c r="N1543" s="36">
        <f>INDEX(N$80:N$93,$D1543)/$E1543</f>
        <v/>
      </c>
      <c r="O1543" s="36">
        <f>INDEX(O$80:O$93,$D1543)/$E1543</f>
        <v/>
      </c>
      <c r="P1543" s="36">
        <f>INDEX(P$80:P$93,$D1543)/$E1543</f>
        <v/>
      </c>
      <c r="Q1543" s="36">
        <f>INDEX(Q$80:Q$93,$D1543)/$E1543</f>
        <v/>
      </c>
      <c r="R1543" s="36">
        <f>INDEX(R$80:R$93,$D1543)/$E1543</f>
        <v/>
      </c>
      <c r="S1543" s="36">
        <f>INDEX(S$80:S$93,$D1543)/$E1543</f>
        <v/>
      </c>
      <c r="T1543" s="36">
        <f>INDEX(T$80:T$93,$D1543)/$E1543</f>
        <v/>
      </c>
      <c r="U1543" s="36">
        <f>INDEX(U$80:U$93,$D1543)/$E1543</f>
        <v/>
      </c>
      <c r="V1543" s="36">
        <f>INDEX(V$80:V$93,$D1543)/$E1543</f>
        <v/>
      </c>
      <c r="W1543" s="36">
        <f>INDEX(W$80:W$93,$D1543)/$E1543</f>
        <v/>
      </c>
      <c r="X1543" s="36">
        <f>INDEX(X$80:X$93,$D1543)/$E1543</f>
        <v/>
      </c>
      <c r="Y1543" s="36">
        <f>INDEX(Y$80:Y$93,$D1543)/$E1543</f>
        <v/>
      </c>
      <c r="Z1543" s="36">
        <f>INDEX(Z$80:Z$93,$D1543)/$E1543</f>
        <v/>
      </c>
      <c r="AA1543" s="36">
        <f>INDEX(AA$80:AA$93,$D1543)/$E1543</f>
        <v/>
      </c>
      <c r="AB1543" s="36">
        <f>INDEX(AB$80:AB$93,$D1543)/$E1543</f>
        <v/>
      </c>
      <c r="AC1543" s="36">
        <f>INDEX(AC$80:AC$93,$D1543)/$E1543</f>
        <v/>
      </c>
      <c r="AD1543" s="36">
        <f>INDEX(AD$80:AD$93,$D1543)/$E1543</f>
        <v/>
      </c>
      <c r="AF1543" s="11">
        <f>CodePrefix&amp;$A1543&amp;IF($C1543="","","."&amp;$C1543&amp;"."&amp;$B1543)&amp;INDEX(VarEnd,MATCH($A1543,VarKey,0))&amp;AF$5</f>
        <v/>
      </c>
      <c r="AG1543" s="37">
        <f>INDEX(AG$80:AG$93,$D1543)/$E1543</f>
        <v/>
      </c>
      <c r="AH1543" s="36">
        <f>INDEX(AH$80:AH$93,$D1543)/$E1543</f>
        <v/>
      </c>
      <c r="AI1543" s="36">
        <f>INDEX(AI$80:AI$93,$D1543)/$E1543</f>
        <v/>
      </c>
      <c r="AJ1543" s="36">
        <f>INDEX(AJ$80:AJ$93,$D1543)/$E1543</f>
        <v/>
      </c>
      <c r="AK1543" s="36">
        <f>INDEX(AK$80:AK$93,$D1543)/$E1543</f>
        <v/>
      </c>
      <c r="AL1543" s="36">
        <f>INDEX(AL$80:AL$93,$D1543)/$E1543</f>
        <v/>
      </c>
      <c r="AM1543" s="36">
        <f>INDEX(AM$80:AM$93,$D1543)/$E1543</f>
        <v/>
      </c>
      <c r="AN1543" s="36">
        <f>INDEX(AN$80:AN$93,$D1543)/$E1543</f>
        <v/>
      </c>
      <c r="AO1543" s="36">
        <f>INDEX(AO$80:AO$93,$D1543)/$E1543</f>
        <v/>
      </c>
      <c r="AP1543" s="36">
        <f>INDEX(AP$80:AP$93,$D1543)/$E1543</f>
        <v/>
      </c>
      <c r="AQ1543" s="36">
        <f>INDEX(AQ$80:AQ$93,$D1543)/$E1543</f>
        <v/>
      </c>
      <c r="AR1543" s="36">
        <f>INDEX(AR$80:AR$93,$D1543)/$E1543</f>
        <v/>
      </c>
      <c r="AS1543" s="36">
        <f>INDEX(AS$80:AS$93,$D1543)/$E1543</f>
        <v/>
      </c>
      <c r="AT1543" s="36">
        <f>INDEX(AT$80:AT$93,$D1543)/$E1543</f>
        <v/>
      </c>
      <c r="AU1543" s="36">
        <f>INDEX(AU$80:AU$93,$D1543)/$E1543</f>
        <v/>
      </c>
      <c r="AV1543" s="36">
        <f>INDEX(AV$80:AV$93,$D1543)/$E1543</f>
        <v/>
      </c>
      <c r="AW1543" s="36">
        <f>INDEX(AW$80:AW$93,$D1543)/$E1543</f>
        <v/>
      </c>
      <c r="AX1543" s="36">
        <f>INDEX(AX$80:AX$93,$D1543)/$E1543</f>
        <v/>
      </c>
      <c r="AY1543" s="36">
        <f>INDEX(AY$80:AY$93,$D1543)/$E1543</f>
        <v/>
      </c>
    </row>
    <row r="1544" hidden="1" outlineLevel="2">
      <c r="A1544" s="14" t="inlineStr">
        <is>
          <t>ntx</t>
        </is>
      </c>
      <c r="B1544" s="14" t="inlineStr">
        <is>
          <t>oop</t>
        </is>
      </c>
      <c r="C1544" s="14" t="inlineStr">
        <is>
          <t>srv</t>
        </is>
      </c>
      <c r="D1544" s="36">
        <f>INDEX(Inputs!$N$5:$N$132,MATCH($B1544&amp;"|"&amp;$C1544,Inputs!$A$5:$A$132,0))</f>
        <v/>
      </c>
      <c r="E1544" s="36">
        <f>INDEX(Inputs!$K$5:$K$132,MATCH($B1544&amp;"|"&amp;$C1544,Inputs!$A$5:$A$132,0))</f>
        <v/>
      </c>
      <c r="F1544" s="35" t="n"/>
      <c r="G1544" s="35" t="n"/>
      <c r="H1544" s="14">
        <f>INDEX(VarLab,MATCH($A1544,VarKey,0))&amp;INDEX(MemLab,MATCH($C1544&amp;"|"&amp;$B1544,MemKey,0))</f>
        <v/>
      </c>
      <c r="I1544" s="14">
        <f>INDEX(VarUnit,MATCH($A1544,VarKey,0))</f>
        <v/>
      </c>
      <c r="J1544" s="14">
        <f>INDEX(VarSrc,MATCH($A1544,VarKey,0))</f>
        <v/>
      </c>
      <c r="K1544" s="11">
        <f>CodePrefix&amp;$A1544&amp;IF($C1544="","","."&amp;$C1544&amp;"."&amp;$B1544)&amp;INDEX(VarEnd,MATCH($A1544,VarKey,0))&amp;K$5</f>
        <v/>
      </c>
      <c r="L1544" s="37">
        <f>INDEX(L$80:L$93,$D1544)/$E1544</f>
        <v/>
      </c>
      <c r="M1544" s="36">
        <f>INDEX(M$80:M$93,$D1544)/$E1544</f>
        <v/>
      </c>
      <c r="N1544" s="36">
        <f>INDEX(N$80:N$93,$D1544)/$E1544</f>
        <v/>
      </c>
      <c r="O1544" s="36">
        <f>INDEX(O$80:O$93,$D1544)/$E1544</f>
        <v/>
      </c>
      <c r="P1544" s="36">
        <f>INDEX(P$80:P$93,$D1544)/$E1544</f>
        <v/>
      </c>
      <c r="Q1544" s="36">
        <f>INDEX(Q$80:Q$93,$D1544)/$E1544</f>
        <v/>
      </c>
      <c r="R1544" s="36">
        <f>INDEX(R$80:R$93,$D1544)/$E1544</f>
        <v/>
      </c>
      <c r="S1544" s="36">
        <f>INDEX(S$80:S$93,$D1544)/$E1544</f>
        <v/>
      </c>
      <c r="T1544" s="36">
        <f>INDEX(T$80:T$93,$D1544)/$E1544</f>
        <v/>
      </c>
      <c r="U1544" s="36">
        <f>INDEX(U$80:U$93,$D1544)/$E1544</f>
        <v/>
      </c>
      <c r="V1544" s="36">
        <f>INDEX(V$80:V$93,$D1544)/$E1544</f>
        <v/>
      </c>
      <c r="W1544" s="36">
        <f>INDEX(W$80:W$93,$D1544)/$E1544</f>
        <v/>
      </c>
      <c r="X1544" s="36">
        <f>INDEX(X$80:X$93,$D1544)/$E1544</f>
        <v/>
      </c>
      <c r="Y1544" s="36">
        <f>INDEX(Y$80:Y$93,$D1544)/$E1544</f>
        <v/>
      </c>
      <c r="Z1544" s="36">
        <f>INDEX(Z$80:Z$93,$D1544)/$E1544</f>
        <v/>
      </c>
      <c r="AA1544" s="36">
        <f>INDEX(AA$80:AA$93,$D1544)/$E1544</f>
        <v/>
      </c>
      <c r="AB1544" s="36">
        <f>INDEX(AB$80:AB$93,$D1544)/$E1544</f>
        <v/>
      </c>
      <c r="AC1544" s="36">
        <f>INDEX(AC$80:AC$93,$D1544)/$E1544</f>
        <v/>
      </c>
      <c r="AD1544" s="36">
        <f>INDEX(AD$80:AD$93,$D1544)/$E1544</f>
        <v/>
      </c>
      <c r="AF1544" s="11">
        <f>CodePrefix&amp;$A1544&amp;IF($C1544="","","."&amp;$C1544&amp;"."&amp;$B1544)&amp;INDEX(VarEnd,MATCH($A1544,VarKey,0))&amp;AF$5</f>
        <v/>
      </c>
      <c r="AG1544" s="37">
        <f>INDEX(AG$80:AG$93,$D1544)/$E1544</f>
        <v/>
      </c>
      <c r="AH1544" s="36">
        <f>INDEX(AH$80:AH$93,$D1544)/$E1544</f>
        <v/>
      </c>
      <c r="AI1544" s="36">
        <f>INDEX(AI$80:AI$93,$D1544)/$E1544</f>
        <v/>
      </c>
      <c r="AJ1544" s="36">
        <f>INDEX(AJ$80:AJ$93,$D1544)/$E1544</f>
        <v/>
      </c>
      <c r="AK1544" s="36">
        <f>INDEX(AK$80:AK$93,$D1544)/$E1544</f>
        <v/>
      </c>
      <c r="AL1544" s="36">
        <f>INDEX(AL$80:AL$93,$D1544)/$E1544</f>
        <v/>
      </c>
      <c r="AM1544" s="36">
        <f>INDEX(AM$80:AM$93,$D1544)/$E1544</f>
        <v/>
      </c>
      <c r="AN1544" s="36">
        <f>INDEX(AN$80:AN$93,$D1544)/$E1544</f>
        <v/>
      </c>
      <c r="AO1544" s="36">
        <f>INDEX(AO$80:AO$93,$D1544)/$E1544</f>
        <v/>
      </c>
      <c r="AP1544" s="36">
        <f>INDEX(AP$80:AP$93,$D1544)/$E1544</f>
        <v/>
      </c>
      <c r="AQ1544" s="36">
        <f>INDEX(AQ$80:AQ$93,$D1544)/$E1544</f>
        <v/>
      </c>
      <c r="AR1544" s="36">
        <f>INDEX(AR$80:AR$93,$D1544)/$E1544</f>
        <v/>
      </c>
      <c r="AS1544" s="36">
        <f>INDEX(AS$80:AS$93,$D1544)/$E1544</f>
        <v/>
      </c>
      <c r="AT1544" s="36">
        <f>INDEX(AT$80:AT$93,$D1544)/$E1544</f>
        <v/>
      </c>
      <c r="AU1544" s="36">
        <f>INDEX(AU$80:AU$93,$D1544)/$E1544</f>
        <v/>
      </c>
      <c r="AV1544" s="36">
        <f>INDEX(AV$80:AV$93,$D1544)/$E1544</f>
        <v/>
      </c>
      <c r="AW1544" s="36">
        <f>INDEX(AW$80:AW$93,$D1544)/$E1544</f>
        <v/>
      </c>
      <c r="AX1544" s="36">
        <f>INDEX(AX$80:AX$93,$D1544)/$E1544</f>
        <v/>
      </c>
      <c r="AY1544" s="36">
        <f>INDEX(AY$80:AY$93,$D1544)/$E1544</f>
        <v/>
      </c>
    </row>
    <row r="1545" hidden="1" outlineLevel="2">
      <c r="A1545" s="14" t="inlineStr">
        <is>
          <t>ntx</t>
        </is>
      </c>
      <c r="B1545" s="14" t="inlineStr">
        <is>
          <t>bio</t>
        </is>
      </c>
      <c r="C1545" s="14" t="inlineStr">
        <is>
          <t>srv</t>
        </is>
      </c>
      <c r="D1545" s="36">
        <f>INDEX(Inputs!$N$5:$N$132,MATCH($B1545&amp;"|"&amp;$C1545,Inputs!$A$5:$A$132,0))</f>
        <v/>
      </c>
      <c r="E1545" s="36">
        <f>INDEX(Inputs!$K$5:$K$132,MATCH($B1545&amp;"|"&amp;$C1545,Inputs!$A$5:$A$132,0))</f>
        <v/>
      </c>
      <c r="F1545" s="35" t="n"/>
      <c r="G1545" s="35" t="n"/>
      <c r="H1545" s="14">
        <f>INDEX(VarLab,MATCH($A1545,VarKey,0))&amp;INDEX(MemLab,MATCH($C1545&amp;"|"&amp;$B1545,MemKey,0))</f>
        <v/>
      </c>
      <c r="I1545" s="14">
        <f>INDEX(VarUnit,MATCH($A1545,VarKey,0))</f>
        <v/>
      </c>
      <c r="J1545" s="14">
        <f>INDEX(VarSrc,MATCH($A1545,VarKey,0))</f>
        <v/>
      </c>
      <c r="K1545" s="11">
        <f>CodePrefix&amp;$A1545&amp;IF($C1545="","","."&amp;$C1545&amp;"."&amp;$B1545)&amp;INDEX(VarEnd,MATCH($A1545,VarKey,0))&amp;K$5</f>
        <v/>
      </c>
      <c r="L1545" s="37">
        <f>INDEX(L$80:L$93,$D1545)/$E1545</f>
        <v/>
      </c>
      <c r="M1545" s="36">
        <f>INDEX(M$80:M$93,$D1545)/$E1545</f>
        <v/>
      </c>
      <c r="N1545" s="36">
        <f>INDEX(N$80:N$93,$D1545)/$E1545</f>
        <v/>
      </c>
      <c r="O1545" s="36">
        <f>INDEX(O$80:O$93,$D1545)/$E1545</f>
        <v/>
      </c>
      <c r="P1545" s="36">
        <f>INDEX(P$80:P$93,$D1545)/$E1545</f>
        <v/>
      </c>
      <c r="Q1545" s="36">
        <f>INDEX(Q$80:Q$93,$D1545)/$E1545</f>
        <v/>
      </c>
      <c r="R1545" s="36">
        <f>INDEX(R$80:R$93,$D1545)/$E1545</f>
        <v/>
      </c>
      <c r="S1545" s="36">
        <f>INDEX(S$80:S$93,$D1545)/$E1545</f>
        <v/>
      </c>
      <c r="T1545" s="36">
        <f>INDEX(T$80:T$93,$D1545)/$E1545</f>
        <v/>
      </c>
      <c r="U1545" s="36">
        <f>INDEX(U$80:U$93,$D1545)/$E1545</f>
        <v/>
      </c>
      <c r="V1545" s="36">
        <f>INDEX(V$80:V$93,$D1545)/$E1545</f>
        <v/>
      </c>
      <c r="W1545" s="36">
        <f>INDEX(W$80:W$93,$D1545)/$E1545</f>
        <v/>
      </c>
      <c r="X1545" s="36">
        <f>INDEX(X$80:X$93,$D1545)/$E1545</f>
        <v/>
      </c>
      <c r="Y1545" s="36">
        <f>INDEX(Y$80:Y$93,$D1545)/$E1545</f>
        <v/>
      </c>
      <c r="Z1545" s="36">
        <f>INDEX(Z$80:Z$93,$D1545)/$E1545</f>
        <v/>
      </c>
      <c r="AA1545" s="36">
        <f>INDEX(AA$80:AA$93,$D1545)/$E1545</f>
        <v/>
      </c>
      <c r="AB1545" s="36">
        <f>INDEX(AB$80:AB$93,$D1545)/$E1545</f>
        <v/>
      </c>
      <c r="AC1545" s="36">
        <f>INDEX(AC$80:AC$93,$D1545)/$E1545</f>
        <v/>
      </c>
      <c r="AD1545" s="36">
        <f>INDEX(AD$80:AD$93,$D1545)/$E1545</f>
        <v/>
      </c>
      <c r="AF1545" s="11">
        <f>CodePrefix&amp;$A1545&amp;IF($C1545="","","."&amp;$C1545&amp;"."&amp;$B1545)&amp;INDEX(VarEnd,MATCH($A1545,VarKey,0))&amp;AF$5</f>
        <v/>
      </c>
      <c r="AG1545" s="37">
        <f>INDEX(AG$80:AG$93,$D1545)/$E1545</f>
        <v/>
      </c>
      <c r="AH1545" s="36">
        <f>INDEX(AH$80:AH$93,$D1545)/$E1545</f>
        <v/>
      </c>
      <c r="AI1545" s="36">
        <f>INDEX(AI$80:AI$93,$D1545)/$E1545</f>
        <v/>
      </c>
      <c r="AJ1545" s="36">
        <f>INDEX(AJ$80:AJ$93,$D1545)/$E1545</f>
        <v/>
      </c>
      <c r="AK1545" s="36">
        <f>INDEX(AK$80:AK$93,$D1545)/$E1545</f>
        <v/>
      </c>
      <c r="AL1545" s="36">
        <f>INDEX(AL$80:AL$93,$D1545)/$E1545</f>
        <v/>
      </c>
      <c r="AM1545" s="36">
        <f>INDEX(AM$80:AM$93,$D1545)/$E1545</f>
        <v/>
      </c>
      <c r="AN1545" s="36">
        <f>INDEX(AN$80:AN$93,$D1545)/$E1545</f>
        <v/>
      </c>
      <c r="AO1545" s="36">
        <f>INDEX(AO$80:AO$93,$D1545)/$E1545</f>
        <v/>
      </c>
      <c r="AP1545" s="36">
        <f>INDEX(AP$80:AP$93,$D1545)/$E1545</f>
        <v/>
      </c>
      <c r="AQ1545" s="36">
        <f>INDEX(AQ$80:AQ$93,$D1545)/$E1545</f>
        <v/>
      </c>
      <c r="AR1545" s="36">
        <f>INDEX(AR$80:AR$93,$D1545)/$E1545</f>
        <v/>
      </c>
      <c r="AS1545" s="36">
        <f>INDEX(AS$80:AS$93,$D1545)/$E1545</f>
        <v/>
      </c>
      <c r="AT1545" s="36">
        <f>INDEX(AT$80:AT$93,$D1545)/$E1545</f>
        <v/>
      </c>
      <c r="AU1545" s="36">
        <f>INDEX(AU$80:AU$93,$D1545)/$E1545</f>
        <v/>
      </c>
      <c r="AV1545" s="36">
        <f>INDEX(AV$80:AV$93,$D1545)/$E1545</f>
        <v/>
      </c>
      <c r="AW1545" s="36">
        <f>INDEX(AW$80:AW$93,$D1545)/$E1545</f>
        <v/>
      </c>
      <c r="AX1545" s="36">
        <f>INDEX(AX$80:AX$93,$D1545)/$E1545</f>
        <v/>
      </c>
      <c r="AY1545" s="36">
        <f>INDEX(AY$80:AY$93,$D1545)/$E1545</f>
        <v/>
      </c>
    </row>
    <row r="1546" hidden="1" outlineLevel="2"/>
    <row r="1547" hidden="1" outlineLevel="2">
      <c r="A1547" s="14" t="inlineStr">
        <is>
          <t>nce</t>
        </is>
      </c>
      <c r="B1547" s="14" t="inlineStr">
        <is>
          <t>coa</t>
        </is>
      </c>
      <c r="C1547" s="14" t="inlineStr">
        <is>
          <t>srv</t>
        </is>
      </c>
      <c r="D1547" s="35" t="n"/>
      <c r="E1547" s="35" t="n"/>
      <c r="F1547" s="35" t="n"/>
      <c r="G1547" s="35" t="n"/>
      <c r="H1547" s="14">
        <f>INDEX(VarLab,MATCH($A1547,VarKey,0))&amp;INDEX(MemLab,MATCH($C1547&amp;"|"&amp;$B1547,MemKey,0))</f>
        <v/>
      </c>
      <c r="I1547" s="14">
        <f>INDEX(VarUnit,MATCH($A1547,VarKey,0))</f>
        <v/>
      </c>
      <c r="J1547" s="14">
        <f>INDEX(VarSrc,MATCH($A1547,VarKey,0))</f>
        <v/>
      </c>
      <c r="K1547" s="11">
        <f>CodePrefix&amp;$A1547&amp;IF($C1547="","","."&amp;$C1547&amp;"."&amp;$B1547)&amp;INDEX(VarEnd,MATCH($A1547,VarKey,0))&amp;K$5</f>
        <v/>
      </c>
      <c r="L1547" s="37">
        <f>L1520+L1529+L1538</f>
        <v/>
      </c>
      <c r="M1547" s="36">
        <f>M1520+M1529+M1538</f>
        <v/>
      </c>
      <c r="N1547" s="36">
        <f>N1520+N1529+N1538</f>
        <v/>
      </c>
      <c r="O1547" s="36">
        <f>O1520+O1529+O1538</f>
        <v/>
      </c>
      <c r="P1547" s="36">
        <f>P1520+P1529+P1538</f>
        <v/>
      </c>
      <c r="Q1547" s="36">
        <f>Q1520+Q1529+Q1538</f>
        <v/>
      </c>
      <c r="R1547" s="36">
        <f>R1520+R1529+R1538</f>
        <v/>
      </c>
      <c r="S1547" s="36">
        <f>S1520+S1529+S1538</f>
        <v/>
      </c>
      <c r="T1547" s="36">
        <f>T1520+T1529+T1538</f>
        <v/>
      </c>
      <c r="U1547" s="36">
        <f>U1520+U1529+U1538</f>
        <v/>
      </c>
      <c r="V1547" s="36">
        <f>V1520+V1529+V1538</f>
        <v/>
      </c>
      <c r="W1547" s="36">
        <f>W1520+W1529+W1538</f>
        <v/>
      </c>
      <c r="X1547" s="36">
        <f>X1520+X1529+X1538</f>
        <v/>
      </c>
      <c r="Y1547" s="36">
        <f>Y1520+Y1529+Y1538</f>
        <v/>
      </c>
      <c r="Z1547" s="36">
        <f>Z1520+Z1529+Z1538</f>
        <v/>
      </c>
      <c r="AA1547" s="36">
        <f>AA1520+AA1529+AA1538</f>
        <v/>
      </c>
      <c r="AB1547" s="36">
        <f>AB1520+AB1529+AB1538</f>
        <v/>
      </c>
      <c r="AC1547" s="36">
        <f>AC1520+AC1529+AC1538</f>
        <v/>
      </c>
      <c r="AD1547" s="36">
        <f>AD1520+AD1529+AD1538</f>
        <v/>
      </c>
      <c r="AF1547" s="11">
        <f>CodePrefix&amp;$A1547&amp;IF($C1547="","","."&amp;$C1547&amp;"."&amp;$B1547)&amp;INDEX(VarEnd,MATCH($A1547,VarKey,0))&amp;AF$5</f>
        <v/>
      </c>
      <c r="AG1547" s="37">
        <f>AG1520+AG1529+AG1538</f>
        <v/>
      </c>
      <c r="AH1547" s="36">
        <f>AH1520+AH1529+AH1538</f>
        <v/>
      </c>
      <c r="AI1547" s="36">
        <f>AI1520+AI1529+AI1538</f>
        <v/>
      </c>
      <c r="AJ1547" s="36">
        <f>AJ1520+AJ1529+AJ1538</f>
        <v/>
      </c>
      <c r="AK1547" s="36">
        <f>AK1520+AK1529+AK1538</f>
        <v/>
      </c>
      <c r="AL1547" s="36">
        <f>AL1520+AL1529+AL1538</f>
        <v/>
      </c>
      <c r="AM1547" s="36">
        <f>AM1520+AM1529+AM1538</f>
        <v/>
      </c>
      <c r="AN1547" s="36">
        <f>AN1520+AN1529+AN1538</f>
        <v/>
      </c>
      <c r="AO1547" s="36">
        <f>AO1520+AO1529+AO1538</f>
        <v/>
      </c>
      <c r="AP1547" s="36">
        <f>AP1520+AP1529+AP1538</f>
        <v/>
      </c>
      <c r="AQ1547" s="36">
        <f>AQ1520+AQ1529+AQ1538</f>
        <v/>
      </c>
      <c r="AR1547" s="36">
        <f>AR1520+AR1529+AR1538</f>
        <v/>
      </c>
      <c r="AS1547" s="36">
        <f>AS1520+AS1529+AS1538</f>
        <v/>
      </c>
      <c r="AT1547" s="36">
        <f>AT1520+AT1529+AT1538</f>
        <v/>
      </c>
      <c r="AU1547" s="36">
        <f>AU1520+AU1529+AU1538</f>
        <v/>
      </c>
      <c r="AV1547" s="36">
        <f>AV1520+AV1529+AV1538</f>
        <v/>
      </c>
      <c r="AW1547" s="36">
        <f>AW1520+AW1529+AW1538</f>
        <v/>
      </c>
      <c r="AX1547" s="36">
        <f>AX1520+AX1529+AX1538</f>
        <v/>
      </c>
      <c r="AY1547" s="36">
        <f>AY1520+AY1529+AY1538</f>
        <v/>
      </c>
    </row>
    <row r="1548" hidden="1" outlineLevel="2">
      <c r="A1548" s="14" t="inlineStr">
        <is>
          <t>nce</t>
        </is>
      </c>
      <c r="B1548" s="14" t="inlineStr">
        <is>
          <t>nga</t>
        </is>
      </c>
      <c r="C1548" s="14" t="inlineStr">
        <is>
          <t>srv</t>
        </is>
      </c>
      <c r="D1548" s="35" t="n"/>
      <c r="E1548" s="35" t="n"/>
      <c r="F1548" s="35" t="n"/>
      <c r="G1548" s="35" t="n"/>
      <c r="H1548" s="14">
        <f>INDEX(VarLab,MATCH($A1548,VarKey,0))&amp;INDEX(MemLab,MATCH($C1548&amp;"|"&amp;$B1548,MemKey,0))</f>
        <v/>
      </c>
      <c r="I1548" s="14">
        <f>INDEX(VarUnit,MATCH($A1548,VarKey,0))</f>
        <v/>
      </c>
      <c r="J1548" s="14">
        <f>INDEX(VarSrc,MATCH($A1548,VarKey,0))</f>
        <v/>
      </c>
      <c r="K1548" s="11">
        <f>CodePrefix&amp;$A1548&amp;IF($C1548="","","."&amp;$C1548&amp;"."&amp;$B1548)&amp;INDEX(VarEnd,MATCH($A1548,VarKey,0))&amp;K$5</f>
        <v/>
      </c>
      <c r="L1548" s="37">
        <f>L1521+L1530+L1539</f>
        <v/>
      </c>
      <c r="M1548" s="36">
        <f>M1521+M1530+M1539</f>
        <v/>
      </c>
      <c r="N1548" s="36">
        <f>N1521+N1530+N1539</f>
        <v/>
      </c>
      <c r="O1548" s="36">
        <f>O1521+O1530+O1539</f>
        <v/>
      </c>
      <c r="P1548" s="36">
        <f>P1521+P1530+P1539</f>
        <v/>
      </c>
      <c r="Q1548" s="36">
        <f>Q1521+Q1530+Q1539</f>
        <v/>
      </c>
      <c r="R1548" s="36">
        <f>R1521+R1530+R1539</f>
        <v/>
      </c>
      <c r="S1548" s="36">
        <f>S1521+S1530+S1539</f>
        <v/>
      </c>
      <c r="T1548" s="36">
        <f>T1521+T1530+T1539</f>
        <v/>
      </c>
      <c r="U1548" s="36">
        <f>U1521+U1530+U1539</f>
        <v/>
      </c>
      <c r="V1548" s="36">
        <f>V1521+V1530+V1539</f>
        <v/>
      </c>
      <c r="W1548" s="36">
        <f>W1521+W1530+W1539</f>
        <v/>
      </c>
      <c r="X1548" s="36">
        <f>X1521+X1530+X1539</f>
        <v/>
      </c>
      <c r="Y1548" s="36">
        <f>Y1521+Y1530+Y1539</f>
        <v/>
      </c>
      <c r="Z1548" s="36">
        <f>Z1521+Z1530+Z1539</f>
        <v/>
      </c>
      <c r="AA1548" s="36">
        <f>AA1521+AA1530+AA1539</f>
        <v/>
      </c>
      <c r="AB1548" s="36">
        <f>AB1521+AB1530+AB1539</f>
        <v/>
      </c>
      <c r="AC1548" s="36">
        <f>AC1521+AC1530+AC1539</f>
        <v/>
      </c>
      <c r="AD1548" s="36">
        <f>AD1521+AD1530+AD1539</f>
        <v/>
      </c>
      <c r="AF1548" s="11">
        <f>CodePrefix&amp;$A1548&amp;IF($C1548="","","."&amp;$C1548&amp;"."&amp;$B1548)&amp;INDEX(VarEnd,MATCH($A1548,VarKey,0))&amp;AF$5</f>
        <v/>
      </c>
      <c r="AG1548" s="37">
        <f>AG1521+AG1530+AG1539</f>
        <v/>
      </c>
      <c r="AH1548" s="36">
        <f>AH1521+AH1530+AH1539</f>
        <v/>
      </c>
      <c r="AI1548" s="36">
        <f>AI1521+AI1530+AI1539</f>
        <v/>
      </c>
      <c r="AJ1548" s="36">
        <f>AJ1521+AJ1530+AJ1539</f>
        <v/>
      </c>
      <c r="AK1548" s="36">
        <f>AK1521+AK1530+AK1539</f>
        <v/>
      </c>
      <c r="AL1548" s="36">
        <f>AL1521+AL1530+AL1539</f>
        <v/>
      </c>
      <c r="AM1548" s="36">
        <f>AM1521+AM1530+AM1539</f>
        <v/>
      </c>
      <c r="AN1548" s="36">
        <f>AN1521+AN1530+AN1539</f>
        <v/>
      </c>
      <c r="AO1548" s="36">
        <f>AO1521+AO1530+AO1539</f>
        <v/>
      </c>
      <c r="AP1548" s="36">
        <f>AP1521+AP1530+AP1539</f>
        <v/>
      </c>
      <c r="AQ1548" s="36">
        <f>AQ1521+AQ1530+AQ1539</f>
        <v/>
      </c>
      <c r="AR1548" s="36">
        <f>AR1521+AR1530+AR1539</f>
        <v/>
      </c>
      <c r="AS1548" s="36">
        <f>AS1521+AS1530+AS1539</f>
        <v/>
      </c>
      <c r="AT1548" s="36">
        <f>AT1521+AT1530+AT1539</f>
        <v/>
      </c>
      <c r="AU1548" s="36">
        <f>AU1521+AU1530+AU1539</f>
        <v/>
      </c>
      <c r="AV1548" s="36">
        <f>AV1521+AV1530+AV1539</f>
        <v/>
      </c>
      <c r="AW1548" s="36">
        <f>AW1521+AW1530+AW1539</f>
        <v/>
      </c>
      <c r="AX1548" s="36">
        <f>AX1521+AX1530+AX1539</f>
        <v/>
      </c>
      <c r="AY1548" s="36">
        <f>AY1521+AY1530+AY1539</f>
        <v/>
      </c>
    </row>
    <row r="1549" hidden="1" outlineLevel="2">
      <c r="A1549" s="14" t="inlineStr">
        <is>
          <t>nce</t>
        </is>
      </c>
      <c r="B1549" s="14" t="inlineStr">
        <is>
          <t>gso</t>
        </is>
      </c>
      <c r="C1549" s="14" t="inlineStr">
        <is>
          <t>srv</t>
        </is>
      </c>
      <c r="D1549" s="35" t="n"/>
      <c r="E1549" s="35" t="n"/>
      <c r="F1549" s="35" t="n"/>
      <c r="G1549" s="35" t="n"/>
      <c r="H1549" s="14">
        <f>INDEX(VarLab,MATCH($A1549,VarKey,0))&amp;INDEX(MemLab,MATCH($C1549&amp;"|"&amp;$B1549,MemKey,0))</f>
        <v/>
      </c>
      <c r="I1549" s="14">
        <f>INDEX(VarUnit,MATCH($A1549,VarKey,0))</f>
        <v/>
      </c>
      <c r="J1549" s="14">
        <f>INDEX(VarSrc,MATCH($A1549,VarKey,0))</f>
        <v/>
      </c>
      <c r="K1549" s="11">
        <f>CodePrefix&amp;$A1549&amp;IF($C1549="","","."&amp;$C1549&amp;"."&amp;$B1549)&amp;INDEX(VarEnd,MATCH($A1549,VarKey,0))&amp;K$5</f>
        <v/>
      </c>
      <c r="L1549" s="37">
        <f>L1522+L1531+L1540</f>
        <v/>
      </c>
      <c r="M1549" s="36">
        <f>M1522+M1531+M1540</f>
        <v/>
      </c>
      <c r="N1549" s="36">
        <f>N1522+N1531+N1540</f>
        <v/>
      </c>
      <c r="O1549" s="36">
        <f>O1522+O1531+O1540</f>
        <v/>
      </c>
      <c r="P1549" s="36">
        <f>P1522+P1531+P1540</f>
        <v/>
      </c>
      <c r="Q1549" s="36">
        <f>Q1522+Q1531+Q1540</f>
        <v/>
      </c>
      <c r="R1549" s="36">
        <f>R1522+R1531+R1540</f>
        <v/>
      </c>
      <c r="S1549" s="36">
        <f>S1522+S1531+S1540</f>
        <v/>
      </c>
      <c r="T1549" s="36">
        <f>T1522+T1531+T1540</f>
        <v/>
      </c>
      <c r="U1549" s="36">
        <f>U1522+U1531+U1540</f>
        <v/>
      </c>
      <c r="V1549" s="36">
        <f>V1522+V1531+V1540</f>
        <v/>
      </c>
      <c r="W1549" s="36">
        <f>W1522+W1531+W1540</f>
        <v/>
      </c>
      <c r="X1549" s="36">
        <f>X1522+X1531+X1540</f>
        <v/>
      </c>
      <c r="Y1549" s="36">
        <f>Y1522+Y1531+Y1540</f>
        <v/>
      </c>
      <c r="Z1549" s="36">
        <f>Z1522+Z1531+Z1540</f>
        <v/>
      </c>
      <c r="AA1549" s="36">
        <f>AA1522+AA1531+AA1540</f>
        <v/>
      </c>
      <c r="AB1549" s="36">
        <f>AB1522+AB1531+AB1540</f>
        <v/>
      </c>
      <c r="AC1549" s="36">
        <f>AC1522+AC1531+AC1540</f>
        <v/>
      </c>
      <c r="AD1549" s="36">
        <f>AD1522+AD1531+AD1540</f>
        <v/>
      </c>
      <c r="AF1549" s="11">
        <f>CodePrefix&amp;$A1549&amp;IF($C1549="","","."&amp;$C1549&amp;"."&amp;$B1549)&amp;INDEX(VarEnd,MATCH($A1549,VarKey,0))&amp;AF$5</f>
        <v/>
      </c>
      <c r="AG1549" s="37">
        <f>AG1522+AG1531+AG1540</f>
        <v/>
      </c>
      <c r="AH1549" s="36">
        <f>AH1522+AH1531+AH1540</f>
        <v/>
      </c>
      <c r="AI1549" s="36">
        <f>AI1522+AI1531+AI1540</f>
        <v/>
      </c>
      <c r="AJ1549" s="36">
        <f>AJ1522+AJ1531+AJ1540</f>
        <v/>
      </c>
      <c r="AK1549" s="36">
        <f>AK1522+AK1531+AK1540</f>
        <v/>
      </c>
      <c r="AL1549" s="36">
        <f>AL1522+AL1531+AL1540</f>
        <v/>
      </c>
      <c r="AM1549" s="36">
        <f>AM1522+AM1531+AM1540</f>
        <v/>
      </c>
      <c r="AN1549" s="36">
        <f>AN1522+AN1531+AN1540</f>
        <v/>
      </c>
      <c r="AO1549" s="36">
        <f>AO1522+AO1531+AO1540</f>
        <v/>
      </c>
      <c r="AP1549" s="36">
        <f>AP1522+AP1531+AP1540</f>
        <v/>
      </c>
      <c r="AQ1549" s="36">
        <f>AQ1522+AQ1531+AQ1540</f>
        <v/>
      </c>
      <c r="AR1549" s="36">
        <f>AR1522+AR1531+AR1540</f>
        <v/>
      </c>
      <c r="AS1549" s="36">
        <f>AS1522+AS1531+AS1540</f>
        <v/>
      </c>
      <c r="AT1549" s="36">
        <f>AT1522+AT1531+AT1540</f>
        <v/>
      </c>
      <c r="AU1549" s="36">
        <f>AU1522+AU1531+AU1540</f>
        <v/>
      </c>
      <c r="AV1549" s="36">
        <f>AV1522+AV1531+AV1540</f>
        <v/>
      </c>
      <c r="AW1549" s="36">
        <f>AW1522+AW1531+AW1540</f>
        <v/>
      </c>
      <c r="AX1549" s="36">
        <f>AX1522+AX1531+AX1540</f>
        <v/>
      </c>
      <c r="AY1549" s="36">
        <f>AY1522+AY1531+AY1540</f>
        <v/>
      </c>
    </row>
    <row r="1550" hidden="1" outlineLevel="2">
      <c r="A1550" s="14" t="inlineStr">
        <is>
          <t>nce</t>
        </is>
      </c>
      <c r="B1550" s="14" t="inlineStr">
        <is>
          <t>die</t>
        </is>
      </c>
      <c r="C1550" s="14" t="inlineStr">
        <is>
          <t>srv</t>
        </is>
      </c>
      <c r="D1550" s="35" t="n"/>
      <c r="E1550" s="35" t="n"/>
      <c r="F1550" s="35" t="n"/>
      <c r="G1550" s="35" t="n"/>
      <c r="H1550" s="14">
        <f>INDEX(VarLab,MATCH($A1550,VarKey,0))&amp;INDEX(MemLab,MATCH($C1550&amp;"|"&amp;$B1550,MemKey,0))</f>
        <v/>
      </c>
      <c r="I1550" s="14">
        <f>INDEX(VarUnit,MATCH($A1550,VarKey,0))</f>
        <v/>
      </c>
      <c r="J1550" s="14">
        <f>INDEX(VarSrc,MATCH($A1550,VarKey,0))</f>
        <v/>
      </c>
      <c r="K1550" s="11">
        <f>CodePrefix&amp;$A1550&amp;IF($C1550="","","."&amp;$C1550&amp;"."&amp;$B1550)&amp;INDEX(VarEnd,MATCH($A1550,VarKey,0))&amp;K$5</f>
        <v/>
      </c>
      <c r="L1550" s="37">
        <f>L1523+L1532+L1541</f>
        <v/>
      </c>
      <c r="M1550" s="36">
        <f>M1523+M1532+M1541</f>
        <v/>
      </c>
      <c r="N1550" s="36">
        <f>N1523+N1532+N1541</f>
        <v/>
      </c>
      <c r="O1550" s="36">
        <f>O1523+O1532+O1541</f>
        <v/>
      </c>
      <c r="P1550" s="36">
        <f>P1523+P1532+P1541</f>
        <v/>
      </c>
      <c r="Q1550" s="36">
        <f>Q1523+Q1532+Q1541</f>
        <v/>
      </c>
      <c r="R1550" s="36">
        <f>R1523+R1532+R1541</f>
        <v/>
      </c>
      <c r="S1550" s="36">
        <f>S1523+S1532+S1541</f>
        <v/>
      </c>
      <c r="T1550" s="36">
        <f>T1523+T1532+T1541</f>
        <v/>
      </c>
      <c r="U1550" s="36">
        <f>U1523+U1532+U1541</f>
        <v/>
      </c>
      <c r="V1550" s="36">
        <f>V1523+V1532+V1541</f>
        <v/>
      </c>
      <c r="W1550" s="36">
        <f>W1523+W1532+W1541</f>
        <v/>
      </c>
      <c r="X1550" s="36">
        <f>X1523+X1532+X1541</f>
        <v/>
      </c>
      <c r="Y1550" s="36">
        <f>Y1523+Y1532+Y1541</f>
        <v/>
      </c>
      <c r="Z1550" s="36">
        <f>Z1523+Z1532+Z1541</f>
        <v/>
      </c>
      <c r="AA1550" s="36">
        <f>AA1523+AA1532+AA1541</f>
        <v/>
      </c>
      <c r="AB1550" s="36">
        <f>AB1523+AB1532+AB1541</f>
        <v/>
      </c>
      <c r="AC1550" s="36">
        <f>AC1523+AC1532+AC1541</f>
        <v/>
      </c>
      <c r="AD1550" s="36">
        <f>AD1523+AD1532+AD1541</f>
        <v/>
      </c>
      <c r="AF1550" s="11">
        <f>CodePrefix&amp;$A1550&amp;IF($C1550="","","."&amp;$C1550&amp;"."&amp;$B1550)&amp;INDEX(VarEnd,MATCH($A1550,VarKey,0))&amp;AF$5</f>
        <v/>
      </c>
      <c r="AG1550" s="37">
        <f>AG1523+AG1532+AG1541</f>
        <v/>
      </c>
      <c r="AH1550" s="36">
        <f>AH1523+AH1532+AH1541</f>
        <v/>
      </c>
      <c r="AI1550" s="36">
        <f>AI1523+AI1532+AI1541</f>
        <v/>
      </c>
      <c r="AJ1550" s="36">
        <f>AJ1523+AJ1532+AJ1541</f>
        <v/>
      </c>
      <c r="AK1550" s="36">
        <f>AK1523+AK1532+AK1541</f>
        <v/>
      </c>
      <c r="AL1550" s="36">
        <f>AL1523+AL1532+AL1541</f>
        <v/>
      </c>
      <c r="AM1550" s="36">
        <f>AM1523+AM1532+AM1541</f>
        <v/>
      </c>
      <c r="AN1550" s="36">
        <f>AN1523+AN1532+AN1541</f>
        <v/>
      </c>
      <c r="AO1550" s="36">
        <f>AO1523+AO1532+AO1541</f>
        <v/>
      </c>
      <c r="AP1550" s="36">
        <f>AP1523+AP1532+AP1541</f>
        <v/>
      </c>
      <c r="AQ1550" s="36">
        <f>AQ1523+AQ1532+AQ1541</f>
        <v/>
      </c>
      <c r="AR1550" s="36">
        <f>AR1523+AR1532+AR1541</f>
        <v/>
      </c>
      <c r="AS1550" s="36">
        <f>AS1523+AS1532+AS1541</f>
        <v/>
      </c>
      <c r="AT1550" s="36">
        <f>AT1523+AT1532+AT1541</f>
        <v/>
      </c>
      <c r="AU1550" s="36">
        <f>AU1523+AU1532+AU1541</f>
        <v/>
      </c>
      <c r="AV1550" s="36">
        <f>AV1523+AV1532+AV1541</f>
        <v/>
      </c>
      <c r="AW1550" s="36">
        <f>AW1523+AW1532+AW1541</f>
        <v/>
      </c>
      <c r="AX1550" s="36">
        <f>AX1523+AX1532+AX1541</f>
        <v/>
      </c>
      <c r="AY1550" s="36">
        <f>AY1523+AY1532+AY1541</f>
        <v/>
      </c>
    </row>
    <row r="1551" hidden="1" outlineLevel="2">
      <c r="A1551" s="14" t="inlineStr">
        <is>
          <t>nce</t>
        </is>
      </c>
      <c r="B1551" s="14" t="inlineStr">
        <is>
          <t>lpg</t>
        </is>
      </c>
      <c r="C1551" s="14" t="inlineStr">
        <is>
          <t>srv</t>
        </is>
      </c>
      <c r="D1551" s="35" t="n"/>
      <c r="E1551" s="35" t="n"/>
      <c r="F1551" s="35" t="n"/>
      <c r="G1551" s="35" t="n"/>
      <c r="H1551" s="14">
        <f>INDEX(VarLab,MATCH($A1551,VarKey,0))&amp;INDEX(MemLab,MATCH($C1551&amp;"|"&amp;$B1551,MemKey,0))</f>
        <v/>
      </c>
      <c r="I1551" s="14">
        <f>INDEX(VarUnit,MATCH($A1551,VarKey,0))</f>
        <v/>
      </c>
      <c r="J1551" s="14">
        <f>INDEX(VarSrc,MATCH($A1551,VarKey,0))</f>
        <v/>
      </c>
      <c r="K1551" s="11">
        <f>CodePrefix&amp;$A1551&amp;IF($C1551="","","."&amp;$C1551&amp;"."&amp;$B1551)&amp;INDEX(VarEnd,MATCH($A1551,VarKey,0))&amp;K$5</f>
        <v/>
      </c>
      <c r="L1551" s="37">
        <f>L1524+L1533+L1542</f>
        <v/>
      </c>
      <c r="M1551" s="36">
        <f>M1524+M1533+M1542</f>
        <v/>
      </c>
      <c r="N1551" s="36">
        <f>N1524+N1533+N1542</f>
        <v/>
      </c>
      <c r="O1551" s="36">
        <f>O1524+O1533+O1542</f>
        <v/>
      </c>
      <c r="P1551" s="36">
        <f>P1524+P1533+P1542</f>
        <v/>
      </c>
      <c r="Q1551" s="36">
        <f>Q1524+Q1533+Q1542</f>
        <v/>
      </c>
      <c r="R1551" s="36">
        <f>R1524+R1533+R1542</f>
        <v/>
      </c>
      <c r="S1551" s="36">
        <f>S1524+S1533+S1542</f>
        <v/>
      </c>
      <c r="T1551" s="36">
        <f>T1524+T1533+T1542</f>
        <v/>
      </c>
      <c r="U1551" s="36">
        <f>U1524+U1533+U1542</f>
        <v/>
      </c>
      <c r="V1551" s="36">
        <f>V1524+V1533+V1542</f>
        <v/>
      </c>
      <c r="W1551" s="36">
        <f>W1524+W1533+W1542</f>
        <v/>
      </c>
      <c r="X1551" s="36">
        <f>X1524+X1533+X1542</f>
        <v/>
      </c>
      <c r="Y1551" s="36">
        <f>Y1524+Y1533+Y1542</f>
        <v/>
      </c>
      <c r="Z1551" s="36">
        <f>Z1524+Z1533+Z1542</f>
        <v/>
      </c>
      <c r="AA1551" s="36">
        <f>AA1524+AA1533+AA1542</f>
        <v/>
      </c>
      <c r="AB1551" s="36">
        <f>AB1524+AB1533+AB1542</f>
        <v/>
      </c>
      <c r="AC1551" s="36">
        <f>AC1524+AC1533+AC1542</f>
        <v/>
      </c>
      <c r="AD1551" s="36">
        <f>AD1524+AD1533+AD1542</f>
        <v/>
      </c>
      <c r="AF1551" s="11">
        <f>CodePrefix&amp;$A1551&amp;IF($C1551="","","."&amp;$C1551&amp;"."&amp;$B1551)&amp;INDEX(VarEnd,MATCH($A1551,VarKey,0))&amp;AF$5</f>
        <v/>
      </c>
      <c r="AG1551" s="37">
        <f>AG1524+AG1533+AG1542</f>
        <v/>
      </c>
      <c r="AH1551" s="36">
        <f>AH1524+AH1533+AH1542</f>
        <v/>
      </c>
      <c r="AI1551" s="36">
        <f>AI1524+AI1533+AI1542</f>
        <v/>
      </c>
      <c r="AJ1551" s="36">
        <f>AJ1524+AJ1533+AJ1542</f>
        <v/>
      </c>
      <c r="AK1551" s="36">
        <f>AK1524+AK1533+AK1542</f>
        <v/>
      </c>
      <c r="AL1551" s="36">
        <f>AL1524+AL1533+AL1542</f>
        <v/>
      </c>
      <c r="AM1551" s="36">
        <f>AM1524+AM1533+AM1542</f>
        <v/>
      </c>
      <c r="AN1551" s="36">
        <f>AN1524+AN1533+AN1542</f>
        <v/>
      </c>
      <c r="AO1551" s="36">
        <f>AO1524+AO1533+AO1542</f>
        <v/>
      </c>
      <c r="AP1551" s="36">
        <f>AP1524+AP1533+AP1542</f>
        <v/>
      </c>
      <c r="AQ1551" s="36">
        <f>AQ1524+AQ1533+AQ1542</f>
        <v/>
      </c>
      <c r="AR1551" s="36">
        <f>AR1524+AR1533+AR1542</f>
        <v/>
      </c>
      <c r="AS1551" s="36">
        <f>AS1524+AS1533+AS1542</f>
        <v/>
      </c>
      <c r="AT1551" s="36">
        <f>AT1524+AT1533+AT1542</f>
        <v/>
      </c>
      <c r="AU1551" s="36">
        <f>AU1524+AU1533+AU1542</f>
        <v/>
      </c>
      <c r="AV1551" s="36">
        <f>AV1524+AV1533+AV1542</f>
        <v/>
      </c>
      <c r="AW1551" s="36">
        <f>AW1524+AW1533+AW1542</f>
        <v/>
      </c>
      <c r="AX1551" s="36">
        <f>AX1524+AX1533+AX1542</f>
        <v/>
      </c>
      <c r="AY1551" s="36">
        <f>AY1524+AY1533+AY1542</f>
        <v/>
      </c>
    </row>
    <row r="1552" hidden="1" outlineLevel="2">
      <c r="A1552" s="14" t="inlineStr">
        <is>
          <t>nce</t>
        </is>
      </c>
      <c r="B1552" s="14" t="inlineStr">
        <is>
          <t>ker</t>
        </is>
      </c>
      <c r="C1552" s="14" t="inlineStr">
        <is>
          <t>srv</t>
        </is>
      </c>
      <c r="D1552" s="35" t="n"/>
      <c r="E1552" s="35" t="n"/>
      <c r="F1552" s="35" t="n"/>
      <c r="G1552" s="35" t="n"/>
      <c r="H1552" s="14">
        <f>INDEX(VarLab,MATCH($A1552,VarKey,0))&amp;INDEX(MemLab,MATCH($C1552&amp;"|"&amp;$B1552,MemKey,0))</f>
        <v/>
      </c>
      <c r="I1552" s="14">
        <f>INDEX(VarUnit,MATCH($A1552,VarKey,0))</f>
        <v/>
      </c>
      <c r="J1552" s="14">
        <f>INDEX(VarSrc,MATCH($A1552,VarKey,0))</f>
        <v/>
      </c>
      <c r="K1552" s="11">
        <f>CodePrefix&amp;$A1552&amp;IF($C1552="","","."&amp;$C1552&amp;"."&amp;$B1552)&amp;INDEX(VarEnd,MATCH($A1552,VarKey,0))&amp;K$5</f>
        <v/>
      </c>
      <c r="L1552" s="37">
        <f>L1525+L1534+L1543</f>
        <v/>
      </c>
      <c r="M1552" s="36">
        <f>M1525+M1534+M1543</f>
        <v/>
      </c>
      <c r="N1552" s="36">
        <f>N1525+N1534+N1543</f>
        <v/>
      </c>
      <c r="O1552" s="36">
        <f>O1525+O1534+O1543</f>
        <v/>
      </c>
      <c r="P1552" s="36">
        <f>P1525+P1534+P1543</f>
        <v/>
      </c>
      <c r="Q1552" s="36">
        <f>Q1525+Q1534+Q1543</f>
        <v/>
      </c>
      <c r="R1552" s="36">
        <f>R1525+R1534+R1543</f>
        <v/>
      </c>
      <c r="S1552" s="36">
        <f>S1525+S1534+S1543</f>
        <v/>
      </c>
      <c r="T1552" s="36">
        <f>T1525+T1534+T1543</f>
        <v/>
      </c>
      <c r="U1552" s="36">
        <f>U1525+U1534+U1543</f>
        <v/>
      </c>
      <c r="V1552" s="36">
        <f>V1525+V1534+V1543</f>
        <v/>
      </c>
      <c r="W1552" s="36">
        <f>W1525+W1534+W1543</f>
        <v/>
      </c>
      <c r="X1552" s="36">
        <f>X1525+X1534+X1543</f>
        <v/>
      </c>
      <c r="Y1552" s="36">
        <f>Y1525+Y1534+Y1543</f>
        <v/>
      </c>
      <c r="Z1552" s="36">
        <f>Z1525+Z1534+Z1543</f>
        <v/>
      </c>
      <c r="AA1552" s="36">
        <f>AA1525+AA1534+AA1543</f>
        <v/>
      </c>
      <c r="AB1552" s="36">
        <f>AB1525+AB1534+AB1543</f>
        <v/>
      </c>
      <c r="AC1552" s="36">
        <f>AC1525+AC1534+AC1543</f>
        <v/>
      </c>
      <c r="AD1552" s="36">
        <f>AD1525+AD1534+AD1543</f>
        <v/>
      </c>
      <c r="AF1552" s="11">
        <f>CodePrefix&amp;$A1552&amp;IF($C1552="","","."&amp;$C1552&amp;"."&amp;$B1552)&amp;INDEX(VarEnd,MATCH($A1552,VarKey,0))&amp;AF$5</f>
        <v/>
      </c>
      <c r="AG1552" s="37">
        <f>AG1525+AG1534+AG1543</f>
        <v/>
      </c>
      <c r="AH1552" s="36">
        <f>AH1525+AH1534+AH1543</f>
        <v/>
      </c>
      <c r="AI1552" s="36">
        <f>AI1525+AI1534+AI1543</f>
        <v/>
      </c>
      <c r="AJ1552" s="36">
        <f>AJ1525+AJ1534+AJ1543</f>
        <v/>
      </c>
      <c r="AK1552" s="36">
        <f>AK1525+AK1534+AK1543</f>
        <v/>
      </c>
      <c r="AL1552" s="36">
        <f>AL1525+AL1534+AL1543</f>
        <v/>
      </c>
      <c r="AM1552" s="36">
        <f>AM1525+AM1534+AM1543</f>
        <v/>
      </c>
      <c r="AN1552" s="36">
        <f>AN1525+AN1534+AN1543</f>
        <v/>
      </c>
      <c r="AO1552" s="36">
        <f>AO1525+AO1534+AO1543</f>
        <v/>
      </c>
      <c r="AP1552" s="36">
        <f>AP1525+AP1534+AP1543</f>
        <v/>
      </c>
      <c r="AQ1552" s="36">
        <f>AQ1525+AQ1534+AQ1543</f>
        <v/>
      </c>
      <c r="AR1552" s="36">
        <f>AR1525+AR1534+AR1543</f>
        <v/>
      </c>
      <c r="AS1552" s="36">
        <f>AS1525+AS1534+AS1543</f>
        <v/>
      </c>
      <c r="AT1552" s="36">
        <f>AT1525+AT1534+AT1543</f>
        <v/>
      </c>
      <c r="AU1552" s="36">
        <f>AU1525+AU1534+AU1543</f>
        <v/>
      </c>
      <c r="AV1552" s="36">
        <f>AV1525+AV1534+AV1543</f>
        <v/>
      </c>
      <c r="AW1552" s="36">
        <f>AW1525+AW1534+AW1543</f>
        <v/>
      </c>
      <c r="AX1552" s="36">
        <f>AX1525+AX1534+AX1543</f>
        <v/>
      </c>
      <c r="AY1552" s="36">
        <f>AY1525+AY1534+AY1543</f>
        <v/>
      </c>
    </row>
    <row r="1553" hidden="1" outlineLevel="2">
      <c r="A1553" s="14" t="inlineStr">
        <is>
          <t>nce</t>
        </is>
      </c>
      <c r="B1553" s="14" t="inlineStr">
        <is>
          <t>oop</t>
        </is>
      </c>
      <c r="C1553" s="14" t="inlineStr">
        <is>
          <t>srv</t>
        </is>
      </c>
      <c r="D1553" s="35" t="n"/>
      <c r="E1553" s="35" t="n"/>
      <c r="F1553" s="35" t="n"/>
      <c r="G1553" s="35" t="n"/>
      <c r="H1553" s="14">
        <f>INDEX(VarLab,MATCH($A1553,VarKey,0))&amp;INDEX(MemLab,MATCH($C1553&amp;"|"&amp;$B1553,MemKey,0))</f>
        <v/>
      </c>
      <c r="I1553" s="14">
        <f>INDEX(VarUnit,MATCH($A1553,VarKey,0))</f>
        <v/>
      </c>
      <c r="J1553" s="14">
        <f>INDEX(VarSrc,MATCH($A1553,VarKey,0))</f>
        <v/>
      </c>
      <c r="K1553" s="11">
        <f>CodePrefix&amp;$A1553&amp;IF($C1553="","","."&amp;$C1553&amp;"."&amp;$B1553)&amp;INDEX(VarEnd,MATCH($A1553,VarKey,0))&amp;K$5</f>
        <v/>
      </c>
      <c r="L1553" s="37">
        <f>L1526+L1535+L1544</f>
        <v/>
      </c>
      <c r="M1553" s="36">
        <f>M1526+M1535+M1544</f>
        <v/>
      </c>
      <c r="N1553" s="36">
        <f>N1526+N1535+N1544</f>
        <v/>
      </c>
      <c r="O1553" s="36">
        <f>O1526+O1535+O1544</f>
        <v/>
      </c>
      <c r="P1553" s="36">
        <f>P1526+P1535+P1544</f>
        <v/>
      </c>
      <c r="Q1553" s="36">
        <f>Q1526+Q1535+Q1544</f>
        <v/>
      </c>
      <c r="R1553" s="36">
        <f>R1526+R1535+R1544</f>
        <v/>
      </c>
      <c r="S1553" s="36">
        <f>S1526+S1535+S1544</f>
        <v/>
      </c>
      <c r="T1553" s="36">
        <f>T1526+T1535+T1544</f>
        <v/>
      </c>
      <c r="U1553" s="36">
        <f>U1526+U1535+U1544</f>
        <v/>
      </c>
      <c r="V1553" s="36">
        <f>V1526+V1535+V1544</f>
        <v/>
      </c>
      <c r="W1553" s="36">
        <f>W1526+W1535+W1544</f>
        <v/>
      </c>
      <c r="X1553" s="36">
        <f>X1526+X1535+X1544</f>
        <v/>
      </c>
      <c r="Y1553" s="36">
        <f>Y1526+Y1535+Y1544</f>
        <v/>
      </c>
      <c r="Z1553" s="36">
        <f>Z1526+Z1535+Z1544</f>
        <v/>
      </c>
      <c r="AA1553" s="36">
        <f>AA1526+AA1535+AA1544</f>
        <v/>
      </c>
      <c r="AB1553" s="36">
        <f>AB1526+AB1535+AB1544</f>
        <v/>
      </c>
      <c r="AC1553" s="36">
        <f>AC1526+AC1535+AC1544</f>
        <v/>
      </c>
      <c r="AD1553" s="36">
        <f>AD1526+AD1535+AD1544</f>
        <v/>
      </c>
      <c r="AF1553" s="11">
        <f>CodePrefix&amp;$A1553&amp;IF($C1553="","","."&amp;$C1553&amp;"."&amp;$B1553)&amp;INDEX(VarEnd,MATCH($A1553,VarKey,0))&amp;AF$5</f>
        <v/>
      </c>
      <c r="AG1553" s="37">
        <f>AG1526+AG1535+AG1544</f>
        <v/>
      </c>
      <c r="AH1553" s="36">
        <f>AH1526+AH1535+AH1544</f>
        <v/>
      </c>
      <c r="AI1553" s="36">
        <f>AI1526+AI1535+AI1544</f>
        <v/>
      </c>
      <c r="AJ1553" s="36">
        <f>AJ1526+AJ1535+AJ1544</f>
        <v/>
      </c>
      <c r="AK1553" s="36">
        <f>AK1526+AK1535+AK1544</f>
        <v/>
      </c>
      <c r="AL1553" s="36">
        <f>AL1526+AL1535+AL1544</f>
        <v/>
      </c>
      <c r="AM1553" s="36">
        <f>AM1526+AM1535+AM1544</f>
        <v/>
      </c>
      <c r="AN1553" s="36">
        <f>AN1526+AN1535+AN1544</f>
        <v/>
      </c>
      <c r="AO1553" s="36">
        <f>AO1526+AO1535+AO1544</f>
        <v/>
      </c>
      <c r="AP1553" s="36">
        <f>AP1526+AP1535+AP1544</f>
        <v/>
      </c>
      <c r="AQ1553" s="36">
        <f>AQ1526+AQ1535+AQ1544</f>
        <v/>
      </c>
      <c r="AR1553" s="36">
        <f>AR1526+AR1535+AR1544</f>
        <v/>
      </c>
      <c r="AS1553" s="36">
        <f>AS1526+AS1535+AS1544</f>
        <v/>
      </c>
      <c r="AT1553" s="36">
        <f>AT1526+AT1535+AT1544</f>
        <v/>
      </c>
      <c r="AU1553" s="36">
        <f>AU1526+AU1535+AU1544</f>
        <v/>
      </c>
      <c r="AV1553" s="36">
        <f>AV1526+AV1535+AV1544</f>
        <v/>
      </c>
      <c r="AW1553" s="36">
        <f>AW1526+AW1535+AW1544</f>
        <v/>
      </c>
      <c r="AX1553" s="36">
        <f>AX1526+AX1535+AX1544</f>
        <v/>
      </c>
      <c r="AY1553" s="36">
        <f>AY1526+AY1535+AY1544</f>
        <v/>
      </c>
    </row>
    <row r="1554" hidden="1" outlineLevel="2">
      <c r="A1554" s="14" t="inlineStr">
        <is>
          <t>nce</t>
        </is>
      </c>
      <c r="B1554" s="14" t="inlineStr">
        <is>
          <t>bio</t>
        </is>
      </c>
      <c r="C1554" s="14" t="inlineStr">
        <is>
          <t>srv</t>
        </is>
      </c>
      <c r="D1554" s="35" t="n"/>
      <c r="E1554" s="35" t="n"/>
      <c r="F1554" s="35" t="n"/>
      <c r="G1554" s="35" t="n"/>
      <c r="H1554" s="14">
        <f>INDEX(VarLab,MATCH($A1554,VarKey,0))&amp;INDEX(MemLab,MATCH($C1554&amp;"|"&amp;$B1554,MemKey,0))</f>
        <v/>
      </c>
      <c r="I1554" s="14">
        <f>INDEX(VarUnit,MATCH($A1554,VarKey,0))</f>
        <v/>
      </c>
      <c r="J1554" s="14">
        <f>INDEX(VarSrc,MATCH($A1554,VarKey,0))</f>
        <v/>
      </c>
      <c r="K1554" s="11">
        <f>CodePrefix&amp;$A1554&amp;IF($C1554="","","."&amp;$C1554&amp;"."&amp;$B1554)&amp;INDEX(VarEnd,MATCH($A1554,VarKey,0))&amp;K$5</f>
        <v/>
      </c>
      <c r="L1554" s="37">
        <f>L1527+L1536+L1545</f>
        <v/>
      </c>
      <c r="M1554" s="36">
        <f>M1527+M1536+M1545</f>
        <v/>
      </c>
      <c r="N1554" s="36">
        <f>N1527+N1536+N1545</f>
        <v/>
      </c>
      <c r="O1554" s="36">
        <f>O1527+O1536+O1545</f>
        <v/>
      </c>
      <c r="P1554" s="36">
        <f>P1527+P1536+P1545</f>
        <v/>
      </c>
      <c r="Q1554" s="36">
        <f>Q1527+Q1536+Q1545</f>
        <v/>
      </c>
      <c r="R1554" s="36">
        <f>R1527+R1536+R1545</f>
        <v/>
      </c>
      <c r="S1554" s="36">
        <f>S1527+S1536+S1545</f>
        <v/>
      </c>
      <c r="T1554" s="36">
        <f>T1527+T1536+T1545</f>
        <v/>
      </c>
      <c r="U1554" s="36">
        <f>U1527+U1536+U1545</f>
        <v/>
      </c>
      <c r="V1554" s="36">
        <f>V1527+V1536+V1545</f>
        <v/>
      </c>
      <c r="W1554" s="36">
        <f>W1527+W1536+W1545</f>
        <v/>
      </c>
      <c r="X1554" s="36">
        <f>X1527+X1536+X1545</f>
        <v/>
      </c>
      <c r="Y1554" s="36">
        <f>Y1527+Y1536+Y1545</f>
        <v/>
      </c>
      <c r="Z1554" s="36">
        <f>Z1527+Z1536+Z1545</f>
        <v/>
      </c>
      <c r="AA1554" s="36">
        <f>AA1527+AA1536+AA1545</f>
        <v/>
      </c>
      <c r="AB1554" s="36">
        <f>AB1527+AB1536+AB1545</f>
        <v/>
      </c>
      <c r="AC1554" s="36">
        <f>AC1527+AC1536+AC1545</f>
        <v/>
      </c>
      <c r="AD1554" s="36">
        <f>AD1527+AD1536+AD1545</f>
        <v/>
      </c>
      <c r="AF1554" s="11">
        <f>CodePrefix&amp;$A1554&amp;IF($C1554="","","."&amp;$C1554&amp;"."&amp;$B1554)&amp;INDEX(VarEnd,MATCH($A1554,VarKey,0))&amp;AF$5</f>
        <v/>
      </c>
      <c r="AG1554" s="37">
        <f>AG1527+AG1536+AG1545</f>
        <v/>
      </c>
      <c r="AH1554" s="36">
        <f>AH1527+AH1536+AH1545</f>
        <v/>
      </c>
      <c r="AI1554" s="36">
        <f>AI1527+AI1536+AI1545</f>
        <v/>
      </c>
      <c r="AJ1554" s="36">
        <f>AJ1527+AJ1536+AJ1545</f>
        <v/>
      </c>
      <c r="AK1554" s="36">
        <f>AK1527+AK1536+AK1545</f>
        <v/>
      </c>
      <c r="AL1554" s="36">
        <f>AL1527+AL1536+AL1545</f>
        <v/>
      </c>
      <c r="AM1554" s="36">
        <f>AM1527+AM1536+AM1545</f>
        <v/>
      </c>
      <c r="AN1554" s="36">
        <f>AN1527+AN1536+AN1545</f>
        <v/>
      </c>
      <c r="AO1554" s="36">
        <f>AO1527+AO1536+AO1545</f>
        <v/>
      </c>
      <c r="AP1554" s="36">
        <f>AP1527+AP1536+AP1545</f>
        <v/>
      </c>
      <c r="AQ1554" s="36">
        <f>AQ1527+AQ1536+AQ1545</f>
        <v/>
      </c>
      <c r="AR1554" s="36">
        <f>AR1527+AR1536+AR1545</f>
        <v/>
      </c>
      <c r="AS1554" s="36">
        <f>AS1527+AS1536+AS1545</f>
        <v/>
      </c>
      <c r="AT1554" s="36">
        <f>AT1527+AT1536+AT1545</f>
        <v/>
      </c>
      <c r="AU1554" s="36">
        <f>AU1527+AU1536+AU1545</f>
        <v/>
      </c>
      <c r="AV1554" s="36">
        <f>AV1527+AV1536+AV1545</f>
        <v/>
      </c>
      <c r="AW1554" s="36">
        <f>AW1527+AW1536+AW1545</f>
        <v/>
      </c>
      <c r="AX1554" s="36">
        <f>AX1527+AX1536+AX1545</f>
        <v/>
      </c>
      <c r="AY1554" s="36">
        <f>AY1527+AY1536+AY1545</f>
        <v/>
      </c>
    </row>
    <row r="1555" hidden="1" outlineLevel="2"/>
    <row r="1556" hidden="1" outlineLevel="2">
      <c r="A1556" s="14" t="inlineStr">
        <is>
          <t>atp</t>
        </is>
      </c>
      <c r="B1556" s="14" t="inlineStr">
        <is>
          <t>coa</t>
        </is>
      </c>
      <c r="C1556" s="14" t="inlineStr">
        <is>
          <t>srv</t>
        </is>
      </c>
      <c r="D1556" s="36">
        <f>INDEX(Inputs!$U$5:$U$132,MATCH($B1556&amp;"|"&amp;$C1556,Inputs!$A$5:$A$132,0))</f>
        <v/>
      </c>
      <c r="E1556" s="36">
        <f>INDEX(Inputs!$V$5:$V$132,MATCH($B1556&amp;"|"&amp;$C1556,Inputs!$A$5:$A$132,0))</f>
        <v/>
      </c>
      <c r="F1556" s="35" t="n"/>
      <c r="G1556" s="35" t="n"/>
      <c r="H1556" s="14">
        <f>INDEX(VarLab,MATCH($A1556,VarKey,0))&amp;INDEX(MemLab,MATCH($C1556&amp;"|"&amp;$B1556,MemKey,0))</f>
        <v/>
      </c>
      <c r="I1556" s="14">
        <f>INDEX(VarUnit,MATCH($A1556,VarKey,0))</f>
        <v/>
      </c>
      <c r="J1556" s="14">
        <f>INDEX(VarSrc,MATCH($A1556,VarKey,0))</f>
        <v/>
      </c>
      <c r="K1556" s="11">
        <f>CodePrefix&amp;$A1556&amp;IF($C1556="","","."&amp;$C1556&amp;"."&amp;$B1556)&amp;INDEX(VarEnd,MATCH($A1556,VarKey,0))&amp;K$5</f>
        <v/>
      </c>
      <c r="L1556" s="37">
        <f>MAX(INDEX(L$369:L$380,$D1556)+L1547*(1+$E1556),0.01)</f>
        <v/>
      </c>
      <c r="M1556" s="36">
        <f>MAX(INDEX(M$369:M$380,$D1556)+M1547*(1+$E1556),0.01)</f>
        <v/>
      </c>
      <c r="N1556" s="36">
        <f>MAX(INDEX(N$369:N$380,$D1556)+N1547*(1+$E1556),0.01)</f>
        <v/>
      </c>
      <c r="O1556" s="36">
        <f>MAX(INDEX(O$369:O$380,$D1556)+O1547*(1+$E1556),0.01)</f>
        <v/>
      </c>
      <c r="P1556" s="36">
        <f>MAX(INDEX(P$369:P$380,$D1556)+P1547*(1+$E1556),0.01)</f>
        <v/>
      </c>
      <c r="Q1556" s="36">
        <f>MAX(INDEX(Q$369:Q$380,$D1556)+Q1547*(1+$E1556),0.01)</f>
        <v/>
      </c>
      <c r="R1556" s="36">
        <f>MAX(INDEX(R$369:R$380,$D1556)+R1547*(1+$E1556),0.01)</f>
        <v/>
      </c>
      <c r="S1556" s="36">
        <f>MAX(INDEX(S$369:S$380,$D1556)+S1547*(1+$E1556),0.01)</f>
        <v/>
      </c>
      <c r="T1556" s="36">
        <f>MAX(INDEX(T$369:T$380,$D1556)+T1547*(1+$E1556),0.01)</f>
        <v/>
      </c>
      <c r="U1556" s="36">
        <f>MAX(INDEX(U$369:U$380,$D1556)+U1547*(1+$E1556),0.01)</f>
        <v/>
      </c>
      <c r="V1556" s="36">
        <f>MAX(INDEX(V$369:V$380,$D1556)+V1547*(1+$E1556),0.01)</f>
        <v/>
      </c>
      <c r="W1556" s="36">
        <f>MAX(INDEX(W$369:W$380,$D1556)+W1547*(1+$E1556),0.01)</f>
        <v/>
      </c>
      <c r="X1556" s="36">
        <f>MAX(INDEX(X$369:X$380,$D1556)+X1547*(1+$E1556),0.01)</f>
        <v/>
      </c>
      <c r="Y1556" s="36">
        <f>MAX(INDEX(Y$369:Y$380,$D1556)+Y1547*(1+$E1556),0.01)</f>
        <v/>
      </c>
      <c r="Z1556" s="36">
        <f>MAX(INDEX(Z$369:Z$380,$D1556)+Z1547*(1+$E1556),0.01)</f>
        <v/>
      </c>
      <c r="AA1556" s="36">
        <f>MAX(INDEX(AA$369:AA$380,$D1556)+AA1547*(1+$E1556),0.01)</f>
        <v/>
      </c>
      <c r="AB1556" s="36">
        <f>MAX(INDEX(AB$369:AB$380,$D1556)+AB1547*(1+$E1556),0.01)</f>
        <v/>
      </c>
      <c r="AC1556" s="36">
        <f>MAX(INDEX(AC$369:AC$380,$D1556)+AC1547*(1+$E1556),0.01)</f>
        <v/>
      </c>
      <c r="AD1556" s="36">
        <f>MAX(INDEX(AD$369:AD$380,$D1556)+AD1547*(1+$E1556),0.01)</f>
        <v/>
      </c>
      <c r="AF1556" s="11">
        <f>CodePrefix&amp;$A1556&amp;IF($C1556="","","."&amp;$C1556&amp;"."&amp;$B1556)&amp;INDEX(VarEnd,MATCH($A1556,VarKey,0))&amp;AF$5</f>
        <v/>
      </c>
      <c r="AG1556" s="37">
        <f>MAX(INDEX(AG$369:AG$380,$D1556)+AG1547*(1+$E1556),0.01)</f>
        <v/>
      </c>
      <c r="AH1556" s="36">
        <f>MAX(INDEX(AH$369:AH$380,$D1556)+AH1547*(1+$E1556),0.01)</f>
        <v/>
      </c>
      <c r="AI1556" s="36">
        <f>MAX(INDEX(AI$369:AI$380,$D1556)+AI1547*(1+$E1556),0.01)</f>
        <v/>
      </c>
      <c r="AJ1556" s="36">
        <f>MAX(INDEX(AJ$369:AJ$380,$D1556)+AJ1547*(1+$E1556),0.01)</f>
        <v/>
      </c>
      <c r="AK1556" s="36">
        <f>MAX(INDEX(AK$369:AK$380,$D1556)+AK1547*(1+$E1556),0.01)</f>
        <v/>
      </c>
      <c r="AL1556" s="36">
        <f>MAX(INDEX(AL$369:AL$380,$D1556)+AL1547*(1+$E1556),0.01)</f>
        <v/>
      </c>
      <c r="AM1556" s="36">
        <f>MAX(INDEX(AM$369:AM$380,$D1556)+AM1547*(1+$E1556),0.01)</f>
        <v/>
      </c>
      <c r="AN1556" s="36">
        <f>MAX(INDEX(AN$369:AN$380,$D1556)+AN1547*(1+$E1556),0.01)</f>
        <v/>
      </c>
      <c r="AO1556" s="36">
        <f>MAX(INDEX(AO$369:AO$380,$D1556)+AO1547*(1+$E1556),0.01)</f>
        <v/>
      </c>
      <c r="AP1556" s="36">
        <f>MAX(INDEX(AP$369:AP$380,$D1556)+AP1547*(1+$E1556),0.01)</f>
        <v/>
      </c>
      <c r="AQ1556" s="36">
        <f>MAX(INDEX(AQ$369:AQ$380,$D1556)+AQ1547*(1+$E1556),0.01)</f>
        <v/>
      </c>
      <c r="AR1556" s="36">
        <f>MAX(INDEX(AR$369:AR$380,$D1556)+AR1547*(1+$E1556),0.01)</f>
        <v/>
      </c>
      <c r="AS1556" s="36">
        <f>MAX(INDEX(AS$369:AS$380,$D1556)+AS1547*(1+$E1556),0.01)</f>
        <v/>
      </c>
      <c r="AT1556" s="36">
        <f>MAX(INDEX(AT$369:AT$380,$D1556)+AT1547*(1+$E1556),0.01)</f>
        <v/>
      </c>
      <c r="AU1556" s="36">
        <f>MAX(INDEX(AU$369:AU$380,$D1556)+AU1547*(1+$E1556),0.01)</f>
        <v/>
      </c>
      <c r="AV1556" s="36">
        <f>MAX(INDEX(AV$369:AV$380,$D1556)+AV1547*(1+$E1556),0.01)</f>
        <v/>
      </c>
      <c r="AW1556" s="36">
        <f>MAX(INDEX(AW$369:AW$380,$D1556)+AW1547*(1+$E1556),0.01)</f>
        <v/>
      </c>
      <c r="AX1556" s="36">
        <f>MAX(INDEX(AX$369:AX$380,$D1556)+AX1547*(1+$E1556),0.01)</f>
        <v/>
      </c>
      <c r="AY1556" s="36">
        <f>MAX(INDEX(AY$369:AY$380,$D1556)+AY1547*(1+$E1556),0.01)</f>
        <v/>
      </c>
    </row>
    <row r="1557" hidden="1" outlineLevel="2">
      <c r="A1557" s="14" t="inlineStr">
        <is>
          <t>atp</t>
        </is>
      </c>
      <c r="B1557" s="14" t="inlineStr">
        <is>
          <t>nga</t>
        </is>
      </c>
      <c r="C1557" s="14" t="inlineStr">
        <is>
          <t>srv</t>
        </is>
      </c>
      <c r="D1557" s="36">
        <f>INDEX(Inputs!$U$5:$U$132,MATCH($B1557&amp;"|"&amp;$C1557,Inputs!$A$5:$A$132,0))</f>
        <v/>
      </c>
      <c r="E1557" s="36">
        <f>INDEX(Inputs!$V$5:$V$132,MATCH($B1557&amp;"|"&amp;$C1557,Inputs!$A$5:$A$132,0))</f>
        <v/>
      </c>
      <c r="F1557" s="35" t="n"/>
      <c r="G1557" s="35" t="n"/>
      <c r="H1557" s="14">
        <f>INDEX(VarLab,MATCH($A1557,VarKey,0))&amp;INDEX(MemLab,MATCH($C1557&amp;"|"&amp;$B1557,MemKey,0))</f>
        <v/>
      </c>
      <c r="I1557" s="14">
        <f>INDEX(VarUnit,MATCH($A1557,VarKey,0))</f>
        <v/>
      </c>
      <c r="J1557" s="14">
        <f>INDEX(VarSrc,MATCH($A1557,VarKey,0))</f>
        <v/>
      </c>
      <c r="K1557" s="11">
        <f>CodePrefix&amp;$A1557&amp;IF($C1557="","","."&amp;$C1557&amp;"."&amp;$B1557)&amp;INDEX(VarEnd,MATCH($A1557,VarKey,0))&amp;K$5</f>
        <v/>
      </c>
      <c r="L1557" s="37">
        <f>MAX(INDEX(L$369:L$380,$D1557)+L1548*(1+$E1557),0.01)</f>
        <v/>
      </c>
      <c r="M1557" s="36">
        <f>MAX(INDEX(M$369:M$380,$D1557)+M1548*(1+$E1557),0.01)</f>
        <v/>
      </c>
      <c r="N1557" s="36">
        <f>MAX(INDEX(N$369:N$380,$D1557)+N1548*(1+$E1557),0.01)</f>
        <v/>
      </c>
      <c r="O1557" s="36">
        <f>MAX(INDEX(O$369:O$380,$D1557)+O1548*(1+$E1557),0.01)</f>
        <v/>
      </c>
      <c r="P1557" s="36">
        <f>MAX(INDEX(P$369:P$380,$D1557)+P1548*(1+$E1557),0.01)</f>
        <v/>
      </c>
      <c r="Q1557" s="36">
        <f>MAX(INDEX(Q$369:Q$380,$D1557)+Q1548*(1+$E1557),0.01)</f>
        <v/>
      </c>
      <c r="R1557" s="36">
        <f>MAX(INDEX(R$369:R$380,$D1557)+R1548*(1+$E1557),0.01)</f>
        <v/>
      </c>
      <c r="S1557" s="36">
        <f>MAX(INDEX(S$369:S$380,$D1557)+S1548*(1+$E1557),0.01)</f>
        <v/>
      </c>
      <c r="T1557" s="36">
        <f>MAX(INDEX(T$369:T$380,$D1557)+T1548*(1+$E1557),0.01)</f>
        <v/>
      </c>
      <c r="U1557" s="36">
        <f>MAX(INDEX(U$369:U$380,$D1557)+U1548*(1+$E1557),0.01)</f>
        <v/>
      </c>
      <c r="V1557" s="36">
        <f>MAX(INDEX(V$369:V$380,$D1557)+V1548*(1+$E1557),0.01)</f>
        <v/>
      </c>
      <c r="W1557" s="36">
        <f>MAX(INDEX(W$369:W$380,$D1557)+W1548*(1+$E1557),0.01)</f>
        <v/>
      </c>
      <c r="X1557" s="36">
        <f>MAX(INDEX(X$369:X$380,$D1557)+X1548*(1+$E1557),0.01)</f>
        <v/>
      </c>
      <c r="Y1557" s="36">
        <f>MAX(INDEX(Y$369:Y$380,$D1557)+Y1548*(1+$E1557),0.01)</f>
        <v/>
      </c>
      <c r="Z1557" s="36">
        <f>MAX(INDEX(Z$369:Z$380,$D1557)+Z1548*(1+$E1557),0.01)</f>
        <v/>
      </c>
      <c r="AA1557" s="36">
        <f>MAX(INDEX(AA$369:AA$380,$D1557)+AA1548*(1+$E1557),0.01)</f>
        <v/>
      </c>
      <c r="AB1557" s="36">
        <f>MAX(INDEX(AB$369:AB$380,$D1557)+AB1548*(1+$E1557),0.01)</f>
        <v/>
      </c>
      <c r="AC1557" s="36">
        <f>MAX(INDEX(AC$369:AC$380,$D1557)+AC1548*(1+$E1557),0.01)</f>
        <v/>
      </c>
      <c r="AD1557" s="36">
        <f>MAX(INDEX(AD$369:AD$380,$D1557)+AD1548*(1+$E1557),0.01)</f>
        <v/>
      </c>
      <c r="AF1557" s="11">
        <f>CodePrefix&amp;$A1557&amp;IF($C1557="","","."&amp;$C1557&amp;"."&amp;$B1557)&amp;INDEX(VarEnd,MATCH($A1557,VarKey,0))&amp;AF$5</f>
        <v/>
      </c>
      <c r="AG1557" s="37">
        <f>MAX(INDEX(AG$369:AG$380,$D1557)+AG1548*(1+$E1557),0.01)</f>
        <v/>
      </c>
      <c r="AH1557" s="36">
        <f>MAX(INDEX(AH$369:AH$380,$D1557)+AH1548*(1+$E1557),0.01)</f>
        <v/>
      </c>
      <c r="AI1557" s="36">
        <f>MAX(INDEX(AI$369:AI$380,$D1557)+AI1548*(1+$E1557),0.01)</f>
        <v/>
      </c>
      <c r="AJ1557" s="36">
        <f>MAX(INDEX(AJ$369:AJ$380,$D1557)+AJ1548*(1+$E1557),0.01)</f>
        <v/>
      </c>
      <c r="AK1557" s="36">
        <f>MAX(INDEX(AK$369:AK$380,$D1557)+AK1548*(1+$E1557),0.01)</f>
        <v/>
      </c>
      <c r="AL1557" s="36">
        <f>MAX(INDEX(AL$369:AL$380,$D1557)+AL1548*(1+$E1557),0.01)</f>
        <v/>
      </c>
      <c r="AM1557" s="36">
        <f>MAX(INDEX(AM$369:AM$380,$D1557)+AM1548*(1+$E1557),0.01)</f>
        <v/>
      </c>
      <c r="AN1557" s="36">
        <f>MAX(INDEX(AN$369:AN$380,$D1557)+AN1548*(1+$E1557),0.01)</f>
        <v/>
      </c>
      <c r="AO1557" s="36">
        <f>MAX(INDEX(AO$369:AO$380,$D1557)+AO1548*(1+$E1557),0.01)</f>
        <v/>
      </c>
      <c r="AP1557" s="36">
        <f>MAX(INDEX(AP$369:AP$380,$D1557)+AP1548*(1+$E1557),0.01)</f>
        <v/>
      </c>
      <c r="AQ1557" s="36">
        <f>MAX(INDEX(AQ$369:AQ$380,$D1557)+AQ1548*(1+$E1557),0.01)</f>
        <v/>
      </c>
      <c r="AR1557" s="36">
        <f>MAX(INDEX(AR$369:AR$380,$D1557)+AR1548*(1+$E1557),0.01)</f>
        <v/>
      </c>
      <c r="AS1557" s="36">
        <f>MAX(INDEX(AS$369:AS$380,$D1557)+AS1548*(1+$E1557),0.01)</f>
        <v/>
      </c>
      <c r="AT1557" s="36">
        <f>MAX(INDEX(AT$369:AT$380,$D1557)+AT1548*(1+$E1557),0.01)</f>
        <v/>
      </c>
      <c r="AU1557" s="36">
        <f>MAX(INDEX(AU$369:AU$380,$D1557)+AU1548*(1+$E1557),0.01)</f>
        <v/>
      </c>
      <c r="AV1557" s="36">
        <f>MAX(INDEX(AV$369:AV$380,$D1557)+AV1548*(1+$E1557),0.01)</f>
        <v/>
      </c>
      <c r="AW1557" s="36">
        <f>MAX(INDEX(AW$369:AW$380,$D1557)+AW1548*(1+$E1557),0.01)</f>
        <v/>
      </c>
      <c r="AX1557" s="36">
        <f>MAX(INDEX(AX$369:AX$380,$D1557)+AX1548*(1+$E1557),0.01)</f>
        <v/>
      </c>
      <c r="AY1557" s="36">
        <f>MAX(INDEX(AY$369:AY$380,$D1557)+AY1548*(1+$E1557),0.01)</f>
        <v/>
      </c>
    </row>
    <row r="1558" hidden="1" outlineLevel="2">
      <c r="A1558" s="14" t="inlineStr">
        <is>
          <t>atp</t>
        </is>
      </c>
      <c r="B1558" s="14" t="inlineStr">
        <is>
          <t>gso</t>
        </is>
      </c>
      <c r="C1558" s="14" t="inlineStr">
        <is>
          <t>srv</t>
        </is>
      </c>
      <c r="D1558" s="36">
        <f>INDEX(Inputs!$U$5:$U$132,MATCH($B1558&amp;"|"&amp;$C1558,Inputs!$A$5:$A$132,0))</f>
        <v/>
      </c>
      <c r="E1558" s="36">
        <f>INDEX(Inputs!$V$5:$V$132,MATCH($B1558&amp;"|"&amp;$C1558,Inputs!$A$5:$A$132,0))</f>
        <v/>
      </c>
      <c r="F1558" s="35" t="n"/>
      <c r="G1558" s="35" t="n"/>
      <c r="H1558" s="14">
        <f>INDEX(VarLab,MATCH($A1558,VarKey,0))&amp;INDEX(MemLab,MATCH($C1558&amp;"|"&amp;$B1558,MemKey,0))</f>
        <v/>
      </c>
      <c r="I1558" s="14">
        <f>INDEX(VarUnit,MATCH($A1558,VarKey,0))</f>
        <v/>
      </c>
      <c r="J1558" s="14">
        <f>INDEX(VarSrc,MATCH($A1558,VarKey,0))</f>
        <v/>
      </c>
      <c r="K1558" s="11">
        <f>CodePrefix&amp;$A1558&amp;IF($C1558="","","."&amp;$C1558&amp;"."&amp;$B1558)&amp;INDEX(VarEnd,MATCH($A1558,VarKey,0))&amp;K$5</f>
        <v/>
      </c>
      <c r="L1558" s="37">
        <f>MAX(INDEX(L$369:L$380,$D1558)+L1549*(1+$E1558),0.01)</f>
        <v/>
      </c>
      <c r="M1558" s="36">
        <f>MAX(INDEX(M$369:M$380,$D1558)+M1549*(1+$E1558),0.01)</f>
        <v/>
      </c>
      <c r="N1558" s="36">
        <f>MAX(INDEX(N$369:N$380,$D1558)+N1549*(1+$E1558),0.01)</f>
        <v/>
      </c>
      <c r="O1558" s="36">
        <f>MAX(INDEX(O$369:O$380,$D1558)+O1549*(1+$E1558),0.01)</f>
        <v/>
      </c>
      <c r="P1558" s="36">
        <f>MAX(INDEX(P$369:P$380,$D1558)+P1549*(1+$E1558),0.01)</f>
        <v/>
      </c>
      <c r="Q1558" s="36">
        <f>MAX(INDEX(Q$369:Q$380,$D1558)+Q1549*(1+$E1558),0.01)</f>
        <v/>
      </c>
      <c r="R1558" s="36">
        <f>MAX(INDEX(R$369:R$380,$D1558)+R1549*(1+$E1558),0.01)</f>
        <v/>
      </c>
      <c r="S1558" s="36">
        <f>MAX(INDEX(S$369:S$380,$D1558)+S1549*(1+$E1558),0.01)</f>
        <v/>
      </c>
      <c r="T1558" s="36">
        <f>MAX(INDEX(T$369:T$380,$D1558)+T1549*(1+$E1558),0.01)</f>
        <v/>
      </c>
      <c r="U1558" s="36">
        <f>MAX(INDEX(U$369:U$380,$D1558)+U1549*(1+$E1558),0.01)</f>
        <v/>
      </c>
      <c r="V1558" s="36">
        <f>MAX(INDEX(V$369:V$380,$D1558)+V1549*(1+$E1558),0.01)</f>
        <v/>
      </c>
      <c r="W1558" s="36">
        <f>MAX(INDEX(W$369:W$380,$D1558)+W1549*(1+$E1558),0.01)</f>
        <v/>
      </c>
      <c r="X1558" s="36">
        <f>MAX(INDEX(X$369:X$380,$D1558)+X1549*(1+$E1558),0.01)</f>
        <v/>
      </c>
      <c r="Y1558" s="36">
        <f>MAX(INDEX(Y$369:Y$380,$D1558)+Y1549*(1+$E1558),0.01)</f>
        <v/>
      </c>
      <c r="Z1558" s="36">
        <f>MAX(INDEX(Z$369:Z$380,$D1558)+Z1549*(1+$E1558),0.01)</f>
        <v/>
      </c>
      <c r="AA1558" s="36">
        <f>MAX(INDEX(AA$369:AA$380,$D1558)+AA1549*(1+$E1558),0.01)</f>
        <v/>
      </c>
      <c r="AB1558" s="36">
        <f>MAX(INDEX(AB$369:AB$380,$D1558)+AB1549*(1+$E1558),0.01)</f>
        <v/>
      </c>
      <c r="AC1558" s="36">
        <f>MAX(INDEX(AC$369:AC$380,$D1558)+AC1549*(1+$E1558),0.01)</f>
        <v/>
      </c>
      <c r="AD1558" s="36">
        <f>MAX(INDEX(AD$369:AD$380,$D1558)+AD1549*(1+$E1558),0.01)</f>
        <v/>
      </c>
      <c r="AF1558" s="11">
        <f>CodePrefix&amp;$A1558&amp;IF($C1558="","","."&amp;$C1558&amp;"."&amp;$B1558)&amp;INDEX(VarEnd,MATCH($A1558,VarKey,0))&amp;AF$5</f>
        <v/>
      </c>
      <c r="AG1558" s="37">
        <f>MAX(INDEX(AG$369:AG$380,$D1558)+AG1549*(1+$E1558),0.01)</f>
        <v/>
      </c>
      <c r="AH1558" s="36">
        <f>MAX(INDEX(AH$369:AH$380,$D1558)+AH1549*(1+$E1558),0.01)</f>
        <v/>
      </c>
      <c r="AI1558" s="36">
        <f>MAX(INDEX(AI$369:AI$380,$D1558)+AI1549*(1+$E1558),0.01)</f>
        <v/>
      </c>
      <c r="AJ1558" s="36">
        <f>MAX(INDEX(AJ$369:AJ$380,$D1558)+AJ1549*(1+$E1558),0.01)</f>
        <v/>
      </c>
      <c r="AK1558" s="36">
        <f>MAX(INDEX(AK$369:AK$380,$D1558)+AK1549*(1+$E1558),0.01)</f>
        <v/>
      </c>
      <c r="AL1558" s="36">
        <f>MAX(INDEX(AL$369:AL$380,$D1558)+AL1549*(1+$E1558),0.01)</f>
        <v/>
      </c>
      <c r="AM1558" s="36">
        <f>MAX(INDEX(AM$369:AM$380,$D1558)+AM1549*(1+$E1558),0.01)</f>
        <v/>
      </c>
      <c r="AN1558" s="36">
        <f>MAX(INDEX(AN$369:AN$380,$D1558)+AN1549*(1+$E1558),0.01)</f>
        <v/>
      </c>
      <c r="AO1558" s="36">
        <f>MAX(INDEX(AO$369:AO$380,$D1558)+AO1549*(1+$E1558),0.01)</f>
        <v/>
      </c>
      <c r="AP1558" s="36">
        <f>MAX(INDEX(AP$369:AP$380,$D1558)+AP1549*(1+$E1558),0.01)</f>
        <v/>
      </c>
      <c r="AQ1558" s="36">
        <f>MAX(INDEX(AQ$369:AQ$380,$D1558)+AQ1549*(1+$E1558),0.01)</f>
        <v/>
      </c>
      <c r="AR1558" s="36">
        <f>MAX(INDEX(AR$369:AR$380,$D1558)+AR1549*(1+$E1558),0.01)</f>
        <v/>
      </c>
      <c r="AS1558" s="36">
        <f>MAX(INDEX(AS$369:AS$380,$D1558)+AS1549*(1+$E1558),0.01)</f>
        <v/>
      </c>
      <c r="AT1558" s="36">
        <f>MAX(INDEX(AT$369:AT$380,$D1558)+AT1549*(1+$E1558),0.01)</f>
        <v/>
      </c>
      <c r="AU1558" s="36">
        <f>MAX(INDEX(AU$369:AU$380,$D1558)+AU1549*(1+$E1558),0.01)</f>
        <v/>
      </c>
      <c r="AV1558" s="36">
        <f>MAX(INDEX(AV$369:AV$380,$D1558)+AV1549*(1+$E1558),0.01)</f>
        <v/>
      </c>
      <c r="AW1558" s="36">
        <f>MAX(INDEX(AW$369:AW$380,$D1558)+AW1549*(1+$E1558),0.01)</f>
        <v/>
      </c>
      <c r="AX1558" s="36">
        <f>MAX(INDEX(AX$369:AX$380,$D1558)+AX1549*(1+$E1558),0.01)</f>
        <v/>
      </c>
      <c r="AY1558" s="36">
        <f>MAX(INDEX(AY$369:AY$380,$D1558)+AY1549*(1+$E1558),0.01)</f>
        <v/>
      </c>
    </row>
    <row r="1559" hidden="1" outlineLevel="2">
      <c r="A1559" s="14" t="inlineStr">
        <is>
          <t>atp</t>
        </is>
      </c>
      <c r="B1559" s="14" t="inlineStr">
        <is>
          <t>die</t>
        </is>
      </c>
      <c r="C1559" s="14" t="inlineStr">
        <is>
          <t>srv</t>
        </is>
      </c>
      <c r="D1559" s="36">
        <f>INDEX(Inputs!$U$5:$U$132,MATCH($B1559&amp;"|"&amp;$C1559,Inputs!$A$5:$A$132,0))</f>
        <v/>
      </c>
      <c r="E1559" s="36">
        <f>INDEX(Inputs!$V$5:$V$132,MATCH($B1559&amp;"|"&amp;$C1559,Inputs!$A$5:$A$132,0))</f>
        <v/>
      </c>
      <c r="F1559" s="35" t="n"/>
      <c r="G1559" s="35" t="n"/>
      <c r="H1559" s="14">
        <f>INDEX(VarLab,MATCH($A1559,VarKey,0))&amp;INDEX(MemLab,MATCH($C1559&amp;"|"&amp;$B1559,MemKey,0))</f>
        <v/>
      </c>
      <c r="I1559" s="14">
        <f>INDEX(VarUnit,MATCH($A1559,VarKey,0))</f>
        <v/>
      </c>
      <c r="J1559" s="14">
        <f>INDEX(VarSrc,MATCH($A1559,VarKey,0))</f>
        <v/>
      </c>
      <c r="K1559" s="11">
        <f>CodePrefix&amp;$A1559&amp;IF($C1559="","","."&amp;$C1559&amp;"."&amp;$B1559)&amp;INDEX(VarEnd,MATCH($A1559,VarKey,0))&amp;K$5</f>
        <v/>
      </c>
      <c r="L1559" s="37">
        <f>MAX(INDEX(L$369:L$380,$D1559)+L1550*(1+$E1559),0.01)</f>
        <v/>
      </c>
      <c r="M1559" s="36">
        <f>MAX(INDEX(M$369:M$380,$D1559)+M1550*(1+$E1559),0.01)</f>
        <v/>
      </c>
      <c r="N1559" s="36">
        <f>MAX(INDEX(N$369:N$380,$D1559)+N1550*(1+$E1559),0.01)</f>
        <v/>
      </c>
      <c r="O1559" s="36">
        <f>MAX(INDEX(O$369:O$380,$D1559)+O1550*(1+$E1559),0.01)</f>
        <v/>
      </c>
      <c r="P1559" s="36">
        <f>MAX(INDEX(P$369:P$380,$D1559)+P1550*(1+$E1559),0.01)</f>
        <v/>
      </c>
      <c r="Q1559" s="36">
        <f>MAX(INDEX(Q$369:Q$380,$D1559)+Q1550*(1+$E1559),0.01)</f>
        <v/>
      </c>
      <c r="R1559" s="36">
        <f>MAX(INDEX(R$369:R$380,$D1559)+R1550*(1+$E1559),0.01)</f>
        <v/>
      </c>
      <c r="S1559" s="36">
        <f>MAX(INDEX(S$369:S$380,$D1559)+S1550*(1+$E1559),0.01)</f>
        <v/>
      </c>
      <c r="T1559" s="36">
        <f>MAX(INDEX(T$369:T$380,$D1559)+T1550*(1+$E1559),0.01)</f>
        <v/>
      </c>
      <c r="U1559" s="36">
        <f>MAX(INDEX(U$369:U$380,$D1559)+U1550*(1+$E1559),0.01)</f>
        <v/>
      </c>
      <c r="V1559" s="36">
        <f>MAX(INDEX(V$369:V$380,$D1559)+V1550*(1+$E1559),0.01)</f>
        <v/>
      </c>
      <c r="W1559" s="36">
        <f>MAX(INDEX(W$369:W$380,$D1559)+W1550*(1+$E1559),0.01)</f>
        <v/>
      </c>
      <c r="X1559" s="36">
        <f>MAX(INDEX(X$369:X$380,$D1559)+X1550*(1+$E1559),0.01)</f>
        <v/>
      </c>
      <c r="Y1559" s="36">
        <f>MAX(INDEX(Y$369:Y$380,$D1559)+Y1550*(1+$E1559),0.01)</f>
        <v/>
      </c>
      <c r="Z1559" s="36">
        <f>MAX(INDEX(Z$369:Z$380,$D1559)+Z1550*(1+$E1559),0.01)</f>
        <v/>
      </c>
      <c r="AA1559" s="36">
        <f>MAX(INDEX(AA$369:AA$380,$D1559)+AA1550*(1+$E1559),0.01)</f>
        <v/>
      </c>
      <c r="AB1559" s="36">
        <f>MAX(INDEX(AB$369:AB$380,$D1559)+AB1550*(1+$E1559),0.01)</f>
        <v/>
      </c>
      <c r="AC1559" s="36">
        <f>MAX(INDEX(AC$369:AC$380,$D1559)+AC1550*(1+$E1559),0.01)</f>
        <v/>
      </c>
      <c r="AD1559" s="36">
        <f>MAX(INDEX(AD$369:AD$380,$D1559)+AD1550*(1+$E1559),0.01)</f>
        <v/>
      </c>
      <c r="AF1559" s="11">
        <f>CodePrefix&amp;$A1559&amp;IF($C1559="","","."&amp;$C1559&amp;"."&amp;$B1559)&amp;INDEX(VarEnd,MATCH($A1559,VarKey,0))&amp;AF$5</f>
        <v/>
      </c>
      <c r="AG1559" s="37">
        <f>MAX(INDEX(AG$369:AG$380,$D1559)+AG1550*(1+$E1559),0.01)</f>
        <v/>
      </c>
      <c r="AH1559" s="36">
        <f>MAX(INDEX(AH$369:AH$380,$D1559)+AH1550*(1+$E1559),0.01)</f>
        <v/>
      </c>
      <c r="AI1559" s="36">
        <f>MAX(INDEX(AI$369:AI$380,$D1559)+AI1550*(1+$E1559),0.01)</f>
        <v/>
      </c>
      <c r="AJ1559" s="36">
        <f>MAX(INDEX(AJ$369:AJ$380,$D1559)+AJ1550*(1+$E1559),0.01)</f>
        <v/>
      </c>
      <c r="AK1559" s="36">
        <f>MAX(INDEX(AK$369:AK$380,$D1559)+AK1550*(1+$E1559),0.01)</f>
        <v/>
      </c>
      <c r="AL1559" s="36">
        <f>MAX(INDEX(AL$369:AL$380,$D1559)+AL1550*(1+$E1559),0.01)</f>
        <v/>
      </c>
      <c r="AM1559" s="36">
        <f>MAX(INDEX(AM$369:AM$380,$D1559)+AM1550*(1+$E1559),0.01)</f>
        <v/>
      </c>
      <c r="AN1559" s="36">
        <f>MAX(INDEX(AN$369:AN$380,$D1559)+AN1550*(1+$E1559),0.01)</f>
        <v/>
      </c>
      <c r="AO1559" s="36">
        <f>MAX(INDEX(AO$369:AO$380,$D1559)+AO1550*(1+$E1559),0.01)</f>
        <v/>
      </c>
      <c r="AP1559" s="36">
        <f>MAX(INDEX(AP$369:AP$380,$D1559)+AP1550*(1+$E1559),0.01)</f>
        <v/>
      </c>
      <c r="AQ1559" s="36">
        <f>MAX(INDEX(AQ$369:AQ$380,$D1559)+AQ1550*(1+$E1559),0.01)</f>
        <v/>
      </c>
      <c r="AR1559" s="36">
        <f>MAX(INDEX(AR$369:AR$380,$D1559)+AR1550*(1+$E1559),0.01)</f>
        <v/>
      </c>
      <c r="AS1559" s="36">
        <f>MAX(INDEX(AS$369:AS$380,$D1559)+AS1550*(1+$E1559),0.01)</f>
        <v/>
      </c>
      <c r="AT1559" s="36">
        <f>MAX(INDEX(AT$369:AT$380,$D1559)+AT1550*(1+$E1559),0.01)</f>
        <v/>
      </c>
      <c r="AU1559" s="36">
        <f>MAX(INDEX(AU$369:AU$380,$D1559)+AU1550*(1+$E1559),0.01)</f>
        <v/>
      </c>
      <c r="AV1559" s="36">
        <f>MAX(INDEX(AV$369:AV$380,$D1559)+AV1550*(1+$E1559),0.01)</f>
        <v/>
      </c>
      <c r="AW1559" s="36">
        <f>MAX(INDEX(AW$369:AW$380,$D1559)+AW1550*(1+$E1559),0.01)</f>
        <v/>
      </c>
      <c r="AX1559" s="36">
        <f>MAX(INDEX(AX$369:AX$380,$D1559)+AX1550*(1+$E1559),0.01)</f>
        <v/>
      </c>
      <c r="AY1559" s="36">
        <f>MAX(INDEX(AY$369:AY$380,$D1559)+AY1550*(1+$E1559),0.01)</f>
        <v/>
      </c>
    </row>
    <row r="1560" hidden="1" outlineLevel="2">
      <c r="A1560" s="14" t="inlineStr">
        <is>
          <t>atp</t>
        </is>
      </c>
      <c r="B1560" s="14" t="inlineStr">
        <is>
          <t>lpg</t>
        </is>
      </c>
      <c r="C1560" s="14" t="inlineStr">
        <is>
          <t>srv</t>
        </is>
      </c>
      <c r="D1560" s="36">
        <f>INDEX(Inputs!$U$5:$U$132,MATCH($B1560&amp;"|"&amp;$C1560,Inputs!$A$5:$A$132,0))</f>
        <v/>
      </c>
      <c r="E1560" s="36">
        <f>INDEX(Inputs!$V$5:$V$132,MATCH($B1560&amp;"|"&amp;$C1560,Inputs!$A$5:$A$132,0))</f>
        <v/>
      </c>
      <c r="F1560" s="35" t="n"/>
      <c r="G1560" s="35" t="n"/>
      <c r="H1560" s="14">
        <f>INDEX(VarLab,MATCH($A1560,VarKey,0))&amp;INDEX(MemLab,MATCH($C1560&amp;"|"&amp;$B1560,MemKey,0))</f>
        <v/>
      </c>
      <c r="I1560" s="14">
        <f>INDEX(VarUnit,MATCH($A1560,VarKey,0))</f>
        <v/>
      </c>
      <c r="J1560" s="14">
        <f>INDEX(VarSrc,MATCH($A1560,VarKey,0))</f>
        <v/>
      </c>
      <c r="K1560" s="11">
        <f>CodePrefix&amp;$A1560&amp;IF($C1560="","","."&amp;$C1560&amp;"."&amp;$B1560)&amp;INDEX(VarEnd,MATCH($A1560,VarKey,0))&amp;K$5</f>
        <v/>
      </c>
      <c r="L1560" s="37">
        <f>MAX(INDEX(L$369:L$380,$D1560)+L1551*(1+$E1560),0.01)</f>
        <v/>
      </c>
      <c r="M1560" s="36">
        <f>MAX(INDEX(M$369:M$380,$D1560)+M1551*(1+$E1560),0.01)</f>
        <v/>
      </c>
      <c r="N1560" s="36">
        <f>MAX(INDEX(N$369:N$380,$D1560)+N1551*(1+$E1560),0.01)</f>
        <v/>
      </c>
      <c r="O1560" s="36">
        <f>MAX(INDEX(O$369:O$380,$D1560)+O1551*(1+$E1560),0.01)</f>
        <v/>
      </c>
      <c r="P1560" s="36">
        <f>MAX(INDEX(P$369:P$380,$D1560)+P1551*(1+$E1560),0.01)</f>
        <v/>
      </c>
      <c r="Q1560" s="36">
        <f>MAX(INDEX(Q$369:Q$380,$D1560)+Q1551*(1+$E1560),0.01)</f>
        <v/>
      </c>
      <c r="R1560" s="36">
        <f>MAX(INDEX(R$369:R$380,$D1560)+R1551*(1+$E1560),0.01)</f>
        <v/>
      </c>
      <c r="S1560" s="36">
        <f>MAX(INDEX(S$369:S$380,$D1560)+S1551*(1+$E1560),0.01)</f>
        <v/>
      </c>
      <c r="T1560" s="36">
        <f>MAX(INDEX(T$369:T$380,$D1560)+T1551*(1+$E1560),0.01)</f>
        <v/>
      </c>
      <c r="U1560" s="36">
        <f>MAX(INDEX(U$369:U$380,$D1560)+U1551*(1+$E1560),0.01)</f>
        <v/>
      </c>
      <c r="V1560" s="36">
        <f>MAX(INDEX(V$369:V$380,$D1560)+V1551*(1+$E1560),0.01)</f>
        <v/>
      </c>
      <c r="W1560" s="36">
        <f>MAX(INDEX(W$369:W$380,$D1560)+W1551*(1+$E1560),0.01)</f>
        <v/>
      </c>
      <c r="X1560" s="36">
        <f>MAX(INDEX(X$369:X$380,$D1560)+X1551*(1+$E1560),0.01)</f>
        <v/>
      </c>
      <c r="Y1560" s="36">
        <f>MAX(INDEX(Y$369:Y$380,$D1560)+Y1551*(1+$E1560),0.01)</f>
        <v/>
      </c>
      <c r="Z1560" s="36">
        <f>MAX(INDEX(Z$369:Z$380,$D1560)+Z1551*(1+$E1560),0.01)</f>
        <v/>
      </c>
      <c r="AA1560" s="36">
        <f>MAX(INDEX(AA$369:AA$380,$D1560)+AA1551*(1+$E1560),0.01)</f>
        <v/>
      </c>
      <c r="AB1560" s="36">
        <f>MAX(INDEX(AB$369:AB$380,$D1560)+AB1551*(1+$E1560),0.01)</f>
        <v/>
      </c>
      <c r="AC1560" s="36">
        <f>MAX(INDEX(AC$369:AC$380,$D1560)+AC1551*(1+$E1560),0.01)</f>
        <v/>
      </c>
      <c r="AD1560" s="36">
        <f>MAX(INDEX(AD$369:AD$380,$D1560)+AD1551*(1+$E1560),0.01)</f>
        <v/>
      </c>
      <c r="AF1560" s="11">
        <f>CodePrefix&amp;$A1560&amp;IF($C1560="","","."&amp;$C1560&amp;"."&amp;$B1560)&amp;INDEX(VarEnd,MATCH($A1560,VarKey,0))&amp;AF$5</f>
        <v/>
      </c>
      <c r="AG1560" s="37">
        <f>MAX(INDEX(AG$369:AG$380,$D1560)+AG1551*(1+$E1560),0.01)</f>
        <v/>
      </c>
      <c r="AH1560" s="36">
        <f>MAX(INDEX(AH$369:AH$380,$D1560)+AH1551*(1+$E1560),0.01)</f>
        <v/>
      </c>
      <c r="AI1560" s="36">
        <f>MAX(INDEX(AI$369:AI$380,$D1560)+AI1551*(1+$E1560),0.01)</f>
        <v/>
      </c>
      <c r="AJ1560" s="36">
        <f>MAX(INDEX(AJ$369:AJ$380,$D1560)+AJ1551*(1+$E1560),0.01)</f>
        <v/>
      </c>
      <c r="AK1560" s="36">
        <f>MAX(INDEX(AK$369:AK$380,$D1560)+AK1551*(1+$E1560),0.01)</f>
        <v/>
      </c>
      <c r="AL1560" s="36">
        <f>MAX(INDEX(AL$369:AL$380,$D1560)+AL1551*(1+$E1560),0.01)</f>
        <v/>
      </c>
      <c r="AM1560" s="36">
        <f>MAX(INDEX(AM$369:AM$380,$D1560)+AM1551*(1+$E1560),0.01)</f>
        <v/>
      </c>
      <c r="AN1560" s="36">
        <f>MAX(INDEX(AN$369:AN$380,$D1560)+AN1551*(1+$E1560),0.01)</f>
        <v/>
      </c>
      <c r="AO1560" s="36">
        <f>MAX(INDEX(AO$369:AO$380,$D1560)+AO1551*(1+$E1560),0.01)</f>
        <v/>
      </c>
      <c r="AP1560" s="36">
        <f>MAX(INDEX(AP$369:AP$380,$D1560)+AP1551*(1+$E1560),0.01)</f>
        <v/>
      </c>
      <c r="AQ1560" s="36">
        <f>MAX(INDEX(AQ$369:AQ$380,$D1560)+AQ1551*(1+$E1560),0.01)</f>
        <v/>
      </c>
      <c r="AR1560" s="36">
        <f>MAX(INDEX(AR$369:AR$380,$D1560)+AR1551*(1+$E1560),0.01)</f>
        <v/>
      </c>
      <c r="AS1560" s="36">
        <f>MAX(INDEX(AS$369:AS$380,$D1560)+AS1551*(1+$E1560),0.01)</f>
        <v/>
      </c>
      <c r="AT1560" s="36">
        <f>MAX(INDEX(AT$369:AT$380,$D1560)+AT1551*(1+$E1560),0.01)</f>
        <v/>
      </c>
      <c r="AU1560" s="36">
        <f>MAX(INDEX(AU$369:AU$380,$D1560)+AU1551*(1+$E1560),0.01)</f>
        <v/>
      </c>
      <c r="AV1560" s="36">
        <f>MAX(INDEX(AV$369:AV$380,$D1560)+AV1551*(1+$E1560),0.01)</f>
        <v/>
      </c>
      <c r="AW1560" s="36">
        <f>MAX(INDEX(AW$369:AW$380,$D1560)+AW1551*(1+$E1560),0.01)</f>
        <v/>
      </c>
      <c r="AX1560" s="36">
        <f>MAX(INDEX(AX$369:AX$380,$D1560)+AX1551*(1+$E1560),0.01)</f>
        <v/>
      </c>
      <c r="AY1560" s="36">
        <f>MAX(INDEX(AY$369:AY$380,$D1560)+AY1551*(1+$E1560),0.01)</f>
        <v/>
      </c>
    </row>
    <row r="1561" hidden="1" outlineLevel="2">
      <c r="A1561" s="14" t="inlineStr">
        <is>
          <t>atp</t>
        </is>
      </c>
      <c r="B1561" s="14" t="inlineStr">
        <is>
          <t>ker</t>
        </is>
      </c>
      <c r="C1561" s="14" t="inlineStr">
        <is>
          <t>srv</t>
        </is>
      </c>
      <c r="D1561" s="36">
        <f>INDEX(Inputs!$U$5:$U$132,MATCH($B1561&amp;"|"&amp;$C1561,Inputs!$A$5:$A$132,0))</f>
        <v/>
      </c>
      <c r="E1561" s="36">
        <f>INDEX(Inputs!$V$5:$V$132,MATCH($B1561&amp;"|"&amp;$C1561,Inputs!$A$5:$A$132,0))</f>
        <v/>
      </c>
      <c r="F1561" s="35" t="n"/>
      <c r="G1561" s="35" t="n"/>
      <c r="H1561" s="14">
        <f>INDEX(VarLab,MATCH($A1561,VarKey,0))&amp;INDEX(MemLab,MATCH($C1561&amp;"|"&amp;$B1561,MemKey,0))</f>
        <v/>
      </c>
      <c r="I1561" s="14">
        <f>INDEX(VarUnit,MATCH($A1561,VarKey,0))</f>
        <v/>
      </c>
      <c r="J1561" s="14">
        <f>INDEX(VarSrc,MATCH($A1561,VarKey,0))</f>
        <v/>
      </c>
      <c r="K1561" s="11">
        <f>CodePrefix&amp;$A1561&amp;IF($C1561="","","."&amp;$C1561&amp;"."&amp;$B1561)&amp;INDEX(VarEnd,MATCH($A1561,VarKey,0))&amp;K$5</f>
        <v/>
      </c>
      <c r="L1561" s="37">
        <f>MAX(INDEX(L$369:L$380,$D1561)+L1552*(1+$E1561),0.01)</f>
        <v/>
      </c>
      <c r="M1561" s="36">
        <f>MAX(INDEX(M$369:M$380,$D1561)+M1552*(1+$E1561),0.01)</f>
        <v/>
      </c>
      <c r="N1561" s="36">
        <f>MAX(INDEX(N$369:N$380,$D1561)+N1552*(1+$E1561),0.01)</f>
        <v/>
      </c>
      <c r="O1561" s="36">
        <f>MAX(INDEX(O$369:O$380,$D1561)+O1552*(1+$E1561),0.01)</f>
        <v/>
      </c>
      <c r="P1561" s="36">
        <f>MAX(INDEX(P$369:P$380,$D1561)+P1552*(1+$E1561),0.01)</f>
        <v/>
      </c>
      <c r="Q1561" s="36">
        <f>MAX(INDEX(Q$369:Q$380,$D1561)+Q1552*(1+$E1561),0.01)</f>
        <v/>
      </c>
      <c r="R1561" s="36">
        <f>MAX(INDEX(R$369:R$380,$D1561)+R1552*(1+$E1561),0.01)</f>
        <v/>
      </c>
      <c r="S1561" s="36">
        <f>MAX(INDEX(S$369:S$380,$D1561)+S1552*(1+$E1561),0.01)</f>
        <v/>
      </c>
      <c r="T1561" s="36">
        <f>MAX(INDEX(T$369:T$380,$D1561)+T1552*(1+$E1561),0.01)</f>
        <v/>
      </c>
      <c r="U1561" s="36">
        <f>MAX(INDEX(U$369:U$380,$D1561)+U1552*(1+$E1561),0.01)</f>
        <v/>
      </c>
      <c r="V1561" s="36">
        <f>MAX(INDEX(V$369:V$380,$D1561)+V1552*(1+$E1561),0.01)</f>
        <v/>
      </c>
      <c r="W1561" s="36">
        <f>MAX(INDEX(W$369:W$380,$D1561)+W1552*(1+$E1561),0.01)</f>
        <v/>
      </c>
      <c r="X1561" s="36">
        <f>MAX(INDEX(X$369:X$380,$D1561)+X1552*(1+$E1561),0.01)</f>
        <v/>
      </c>
      <c r="Y1561" s="36">
        <f>MAX(INDEX(Y$369:Y$380,$D1561)+Y1552*(1+$E1561),0.01)</f>
        <v/>
      </c>
      <c r="Z1561" s="36">
        <f>MAX(INDEX(Z$369:Z$380,$D1561)+Z1552*(1+$E1561),0.01)</f>
        <v/>
      </c>
      <c r="AA1561" s="36">
        <f>MAX(INDEX(AA$369:AA$380,$D1561)+AA1552*(1+$E1561),0.01)</f>
        <v/>
      </c>
      <c r="AB1561" s="36">
        <f>MAX(INDEX(AB$369:AB$380,$D1561)+AB1552*(1+$E1561),0.01)</f>
        <v/>
      </c>
      <c r="AC1561" s="36">
        <f>MAX(INDEX(AC$369:AC$380,$D1561)+AC1552*(1+$E1561),0.01)</f>
        <v/>
      </c>
      <c r="AD1561" s="36">
        <f>MAX(INDEX(AD$369:AD$380,$D1561)+AD1552*(1+$E1561),0.01)</f>
        <v/>
      </c>
      <c r="AF1561" s="11">
        <f>CodePrefix&amp;$A1561&amp;IF($C1561="","","."&amp;$C1561&amp;"."&amp;$B1561)&amp;INDEX(VarEnd,MATCH($A1561,VarKey,0))&amp;AF$5</f>
        <v/>
      </c>
      <c r="AG1561" s="37">
        <f>MAX(INDEX(AG$369:AG$380,$D1561)+AG1552*(1+$E1561),0.01)</f>
        <v/>
      </c>
      <c r="AH1561" s="36">
        <f>MAX(INDEX(AH$369:AH$380,$D1561)+AH1552*(1+$E1561),0.01)</f>
        <v/>
      </c>
      <c r="AI1561" s="36">
        <f>MAX(INDEX(AI$369:AI$380,$D1561)+AI1552*(1+$E1561),0.01)</f>
        <v/>
      </c>
      <c r="AJ1561" s="36">
        <f>MAX(INDEX(AJ$369:AJ$380,$D1561)+AJ1552*(1+$E1561),0.01)</f>
        <v/>
      </c>
      <c r="AK1561" s="36">
        <f>MAX(INDEX(AK$369:AK$380,$D1561)+AK1552*(1+$E1561),0.01)</f>
        <v/>
      </c>
      <c r="AL1561" s="36">
        <f>MAX(INDEX(AL$369:AL$380,$D1561)+AL1552*(1+$E1561),0.01)</f>
        <v/>
      </c>
      <c r="AM1561" s="36">
        <f>MAX(INDEX(AM$369:AM$380,$D1561)+AM1552*(1+$E1561),0.01)</f>
        <v/>
      </c>
      <c r="AN1561" s="36">
        <f>MAX(INDEX(AN$369:AN$380,$D1561)+AN1552*(1+$E1561),0.01)</f>
        <v/>
      </c>
      <c r="AO1561" s="36">
        <f>MAX(INDEX(AO$369:AO$380,$D1561)+AO1552*(1+$E1561),0.01)</f>
        <v/>
      </c>
      <c r="AP1561" s="36">
        <f>MAX(INDEX(AP$369:AP$380,$D1561)+AP1552*(1+$E1561),0.01)</f>
        <v/>
      </c>
      <c r="AQ1561" s="36">
        <f>MAX(INDEX(AQ$369:AQ$380,$D1561)+AQ1552*(1+$E1561),0.01)</f>
        <v/>
      </c>
      <c r="AR1561" s="36">
        <f>MAX(INDEX(AR$369:AR$380,$D1561)+AR1552*(1+$E1561),0.01)</f>
        <v/>
      </c>
      <c r="AS1561" s="36">
        <f>MAX(INDEX(AS$369:AS$380,$D1561)+AS1552*(1+$E1561),0.01)</f>
        <v/>
      </c>
      <c r="AT1561" s="36">
        <f>MAX(INDEX(AT$369:AT$380,$D1561)+AT1552*(1+$E1561),0.01)</f>
        <v/>
      </c>
      <c r="AU1561" s="36">
        <f>MAX(INDEX(AU$369:AU$380,$D1561)+AU1552*(1+$E1561),0.01)</f>
        <v/>
      </c>
      <c r="AV1561" s="36">
        <f>MAX(INDEX(AV$369:AV$380,$D1561)+AV1552*(1+$E1561),0.01)</f>
        <v/>
      </c>
      <c r="AW1561" s="36">
        <f>MAX(INDEX(AW$369:AW$380,$D1561)+AW1552*(1+$E1561),0.01)</f>
        <v/>
      </c>
      <c r="AX1561" s="36">
        <f>MAX(INDEX(AX$369:AX$380,$D1561)+AX1552*(1+$E1561),0.01)</f>
        <v/>
      </c>
      <c r="AY1561" s="36">
        <f>MAX(INDEX(AY$369:AY$380,$D1561)+AY1552*(1+$E1561),0.01)</f>
        <v/>
      </c>
    </row>
    <row r="1562" hidden="1" outlineLevel="2">
      <c r="A1562" s="14" t="inlineStr">
        <is>
          <t>atp</t>
        </is>
      </c>
      <c r="B1562" s="14" t="inlineStr">
        <is>
          <t>oop</t>
        </is>
      </c>
      <c r="C1562" s="14" t="inlineStr">
        <is>
          <t>srv</t>
        </is>
      </c>
      <c r="D1562" s="36">
        <f>INDEX(Inputs!$U$5:$U$132,MATCH($B1562&amp;"|"&amp;$C1562,Inputs!$A$5:$A$132,0))</f>
        <v/>
      </c>
      <c r="E1562" s="36">
        <f>INDEX(Inputs!$V$5:$V$132,MATCH($B1562&amp;"|"&amp;$C1562,Inputs!$A$5:$A$132,0))</f>
        <v/>
      </c>
      <c r="F1562" s="35" t="n"/>
      <c r="G1562" s="35" t="n"/>
      <c r="H1562" s="14">
        <f>INDEX(VarLab,MATCH($A1562,VarKey,0))&amp;INDEX(MemLab,MATCH($C1562&amp;"|"&amp;$B1562,MemKey,0))</f>
        <v/>
      </c>
      <c r="I1562" s="14">
        <f>INDEX(VarUnit,MATCH($A1562,VarKey,0))</f>
        <v/>
      </c>
      <c r="J1562" s="14">
        <f>INDEX(VarSrc,MATCH($A1562,VarKey,0))</f>
        <v/>
      </c>
      <c r="K1562" s="11">
        <f>CodePrefix&amp;$A1562&amp;IF($C1562="","","."&amp;$C1562&amp;"."&amp;$B1562)&amp;INDEX(VarEnd,MATCH($A1562,VarKey,0))&amp;K$5</f>
        <v/>
      </c>
      <c r="L1562" s="37">
        <f>MAX(INDEX(L$369:L$380,$D1562)+L1553*(1+$E1562),0.01)</f>
        <v/>
      </c>
      <c r="M1562" s="36">
        <f>MAX(INDEX(M$369:M$380,$D1562)+M1553*(1+$E1562),0.01)</f>
        <v/>
      </c>
      <c r="N1562" s="36">
        <f>MAX(INDEX(N$369:N$380,$D1562)+N1553*(1+$E1562),0.01)</f>
        <v/>
      </c>
      <c r="O1562" s="36">
        <f>MAX(INDEX(O$369:O$380,$D1562)+O1553*(1+$E1562),0.01)</f>
        <v/>
      </c>
      <c r="P1562" s="36">
        <f>MAX(INDEX(P$369:P$380,$D1562)+P1553*(1+$E1562),0.01)</f>
        <v/>
      </c>
      <c r="Q1562" s="36">
        <f>MAX(INDEX(Q$369:Q$380,$D1562)+Q1553*(1+$E1562),0.01)</f>
        <v/>
      </c>
      <c r="R1562" s="36">
        <f>MAX(INDEX(R$369:R$380,$D1562)+R1553*(1+$E1562),0.01)</f>
        <v/>
      </c>
      <c r="S1562" s="36">
        <f>MAX(INDEX(S$369:S$380,$D1562)+S1553*(1+$E1562),0.01)</f>
        <v/>
      </c>
      <c r="T1562" s="36">
        <f>MAX(INDEX(T$369:T$380,$D1562)+T1553*(1+$E1562),0.01)</f>
        <v/>
      </c>
      <c r="U1562" s="36">
        <f>MAX(INDEX(U$369:U$380,$D1562)+U1553*(1+$E1562),0.01)</f>
        <v/>
      </c>
      <c r="V1562" s="36">
        <f>MAX(INDEX(V$369:V$380,$D1562)+V1553*(1+$E1562),0.01)</f>
        <v/>
      </c>
      <c r="W1562" s="36">
        <f>MAX(INDEX(W$369:W$380,$D1562)+W1553*(1+$E1562),0.01)</f>
        <v/>
      </c>
      <c r="X1562" s="36">
        <f>MAX(INDEX(X$369:X$380,$D1562)+X1553*(1+$E1562),0.01)</f>
        <v/>
      </c>
      <c r="Y1562" s="36">
        <f>MAX(INDEX(Y$369:Y$380,$D1562)+Y1553*(1+$E1562),0.01)</f>
        <v/>
      </c>
      <c r="Z1562" s="36">
        <f>MAX(INDEX(Z$369:Z$380,$D1562)+Z1553*(1+$E1562),0.01)</f>
        <v/>
      </c>
      <c r="AA1562" s="36">
        <f>MAX(INDEX(AA$369:AA$380,$D1562)+AA1553*(1+$E1562),0.01)</f>
        <v/>
      </c>
      <c r="AB1562" s="36">
        <f>MAX(INDEX(AB$369:AB$380,$D1562)+AB1553*(1+$E1562),0.01)</f>
        <v/>
      </c>
      <c r="AC1562" s="36">
        <f>MAX(INDEX(AC$369:AC$380,$D1562)+AC1553*(1+$E1562),0.01)</f>
        <v/>
      </c>
      <c r="AD1562" s="36">
        <f>MAX(INDEX(AD$369:AD$380,$D1562)+AD1553*(1+$E1562),0.01)</f>
        <v/>
      </c>
      <c r="AF1562" s="11">
        <f>CodePrefix&amp;$A1562&amp;IF($C1562="","","."&amp;$C1562&amp;"."&amp;$B1562)&amp;INDEX(VarEnd,MATCH($A1562,VarKey,0))&amp;AF$5</f>
        <v/>
      </c>
      <c r="AG1562" s="37">
        <f>MAX(INDEX(AG$369:AG$380,$D1562)+AG1553*(1+$E1562),0.01)</f>
        <v/>
      </c>
      <c r="AH1562" s="36">
        <f>MAX(INDEX(AH$369:AH$380,$D1562)+AH1553*(1+$E1562),0.01)</f>
        <v/>
      </c>
      <c r="AI1562" s="36">
        <f>MAX(INDEX(AI$369:AI$380,$D1562)+AI1553*(1+$E1562),0.01)</f>
        <v/>
      </c>
      <c r="AJ1562" s="36">
        <f>MAX(INDEX(AJ$369:AJ$380,$D1562)+AJ1553*(1+$E1562),0.01)</f>
        <v/>
      </c>
      <c r="AK1562" s="36">
        <f>MAX(INDEX(AK$369:AK$380,$D1562)+AK1553*(1+$E1562),0.01)</f>
        <v/>
      </c>
      <c r="AL1562" s="36">
        <f>MAX(INDEX(AL$369:AL$380,$D1562)+AL1553*(1+$E1562),0.01)</f>
        <v/>
      </c>
      <c r="AM1562" s="36">
        <f>MAX(INDEX(AM$369:AM$380,$D1562)+AM1553*(1+$E1562),0.01)</f>
        <v/>
      </c>
      <c r="AN1562" s="36">
        <f>MAX(INDEX(AN$369:AN$380,$D1562)+AN1553*(1+$E1562),0.01)</f>
        <v/>
      </c>
      <c r="AO1562" s="36">
        <f>MAX(INDEX(AO$369:AO$380,$D1562)+AO1553*(1+$E1562),0.01)</f>
        <v/>
      </c>
      <c r="AP1562" s="36">
        <f>MAX(INDEX(AP$369:AP$380,$D1562)+AP1553*(1+$E1562),0.01)</f>
        <v/>
      </c>
      <c r="AQ1562" s="36">
        <f>MAX(INDEX(AQ$369:AQ$380,$D1562)+AQ1553*(1+$E1562),0.01)</f>
        <v/>
      </c>
      <c r="AR1562" s="36">
        <f>MAX(INDEX(AR$369:AR$380,$D1562)+AR1553*(1+$E1562),0.01)</f>
        <v/>
      </c>
      <c r="AS1562" s="36">
        <f>MAX(INDEX(AS$369:AS$380,$D1562)+AS1553*(1+$E1562),0.01)</f>
        <v/>
      </c>
      <c r="AT1562" s="36">
        <f>MAX(INDEX(AT$369:AT$380,$D1562)+AT1553*(1+$E1562),0.01)</f>
        <v/>
      </c>
      <c r="AU1562" s="36">
        <f>MAX(INDEX(AU$369:AU$380,$D1562)+AU1553*(1+$E1562),0.01)</f>
        <v/>
      </c>
      <c r="AV1562" s="36">
        <f>MAX(INDEX(AV$369:AV$380,$D1562)+AV1553*(1+$E1562),0.01)</f>
        <v/>
      </c>
      <c r="AW1562" s="36">
        <f>MAX(INDEX(AW$369:AW$380,$D1562)+AW1553*(1+$E1562),0.01)</f>
        <v/>
      </c>
      <c r="AX1562" s="36">
        <f>MAX(INDEX(AX$369:AX$380,$D1562)+AX1553*(1+$E1562),0.01)</f>
        <v/>
      </c>
      <c r="AY1562" s="36">
        <f>MAX(INDEX(AY$369:AY$380,$D1562)+AY1553*(1+$E1562),0.01)</f>
        <v/>
      </c>
    </row>
    <row r="1563" hidden="1" outlineLevel="2">
      <c r="A1563" s="14" t="inlineStr">
        <is>
          <t>atp</t>
        </is>
      </c>
      <c r="B1563" s="14" t="inlineStr">
        <is>
          <t>bio</t>
        </is>
      </c>
      <c r="C1563" s="14" t="inlineStr">
        <is>
          <t>srv</t>
        </is>
      </c>
      <c r="D1563" s="36">
        <f>INDEX(Inputs!$U$5:$U$132,MATCH($B1563&amp;"|"&amp;$C1563,Inputs!$A$5:$A$132,0))</f>
        <v/>
      </c>
      <c r="E1563" s="36">
        <f>INDEX(Inputs!$V$5:$V$132,MATCH($B1563&amp;"|"&amp;$C1563,Inputs!$A$5:$A$132,0))</f>
        <v/>
      </c>
      <c r="F1563" s="35" t="n"/>
      <c r="G1563" s="35" t="n"/>
      <c r="H1563" s="14">
        <f>INDEX(VarLab,MATCH($A1563,VarKey,0))&amp;INDEX(MemLab,MATCH($C1563&amp;"|"&amp;$B1563,MemKey,0))</f>
        <v/>
      </c>
      <c r="I1563" s="14">
        <f>INDEX(VarUnit,MATCH($A1563,VarKey,0))</f>
        <v/>
      </c>
      <c r="J1563" s="14">
        <f>INDEX(VarSrc,MATCH($A1563,VarKey,0))</f>
        <v/>
      </c>
      <c r="K1563" s="11">
        <f>CodePrefix&amp;$A1563&amp;IF($C1563="","","."&amp;$C1563&amp;"."&amp;$B1563)&amp;INDEX(VarEnd,MATCH($A1563,VarKey,0))&amp;K$5</f>
        <v/>
      </c>
      <c r="L1563" s="37">
        <f>MAX(INDEX(L$369:L$380,$D1563)+L1554*(1+$E1563),0.01)</f>
        <v/>
      </c>
      <c r="M1563" s="36">
        <f>MAX(INDEX(M$369:M$380,$D1563)+M1554*(1+$E1563),0.01)</f>
        <v/>
      </c>
      <c r="N1563" s="36">
        <f>MAX(INDEX(N$369:N$380,$D1563)+N1554*(1+$E1563),0.01)</f>
        <v/>
      </c>
      <c r="O1563" s="36">
        <f>MAX(INDEX(O$369:O$380,$D1563)+O1554*(1+$E1563),0.01)</f>
        <v/>
      </c>
      <c r="P1563" s="36">
        <f>MAX(INDEX(P$369:P$380,$D1563)+P1554*(1+$E1563),0.01)</f>
        <v/>
      </c>
      <c r="Q1563" s="36">
        <f>MAX(INDEX(Q$369:Q$380,$D1563)+Q1554*(1+$E1563),0.01)</f>
        <v/>
      </c>
      <c r="R1563" s="36">
        <f>MAX(INDEX(R$369:R$380,$D1563)+R1554*(1+$E1563),0.01)</f>
        <v/>
      </c>
      <c r="S1563" s="36">
        <f>MAX(INDEX(S$369:S$380,$D1563)+S1554*(1+$E1563),0.01)</f>
        <v/>
      </c>
      <c r="T1563" s="36">
        <f>MAX(INDEX(T$369:T$380,$D1563)+T1554*(1+$E1563),0.01)</f>
        <v/>
      </c>
      <c r="U1563" s="36">
        <f>MAX(INDEX(U$369:U$380,$D1563)+U1554*(1+$E1563),0.01)</f>
        <v/>
      </c>
      <c r="V1563" s="36">
        <f>MAX(INDEX(V$369:V$380,$D1563)+V1554*(1+$E1563),0.01)</f>
        <v/>
      </c>
      <c r="W1563" s="36">
        <f>MAX(INDEX(W$369:W$380,$D1563)+W1554*(1+$E1563),0.01)</f>
        <v/>
      </c>
      <c r="X1563" s="36">
        <f>MAX(INDEX(X$369:X$380,$D1563)+X1554*(1+$E1563),0.01)</f>
        <v/>
      </c>
      <c r="Y1563" s="36">
        <f>MAX(INDEX(Y$369:Y$380,$D1563)+Y1554*(1+$E1563),0.01)</f>
        <v/>
      </c>
      <c r="Z1563" s="36">
        <f>MAX(INDEX(Z$369:Z$380,$D1563)+Z1554*(1+$E1563),0.01)</f>
        <v/>
      </c>
      <c r="AA1563" s="36">
        <f>MAX(INDEX(AA$369:AA$380,$D1563)+AA1554*(1+$E1563),0.01)</f>
        <v/>
      </c>
      <c r="AB1563" s="36">
        <f>MAX(INDEX(AB$369:AB$380,$D1563)+AB1554*(1+$E1563),0.01)</f>
        <v/>
      </c>
      <c r="AC1563" s="36">
        <f>MAX(INDEX(AC$369:AC$380,$D1563)+AC1554*(1+$E1563),0.01)</f>
        <v/>
      </c>
      <c r="AD1563" s="36">
        <f>MAX(INDEX(AD$369:AD$380,$D1563)+AD1554*(1+$E1563),0.01)</f>
        <v/>
      </c>
      <c r="AF1563" s="11">
        <f>CodePrefix&amp;$A1563&amp;IF($C1563="","","."&amp;$C1563&amp;"."&amp;$B1563)&amp;INDEX(VarEnd,MATCH($A1563,VarKey,0))&amp;AF$5</f>
        <v/>
      </c>
      <c r="AG1563" s="37">
        <f>MAX(INDEX(AG$369:AG$380,$D1563)+AG1554*(1+$E1563),0.01)</f>
        <v/>
      </c>
      <c r="AH1563" s="36">
        <f>MAX(INDEX(AH$369:AH$380,$D1563)+AH1554*(1+$E1563),0.01)</f>
        <v/>
      </c>
      <c r="AI1563" s="36">
        <f>MAX(INDEX(AI$369:AI$380,$D1563)+AI1554*(1+$E1563),0.01)</f>
        <v/>
      </c>
      <c r="AJ1563" s="36">
        <f>MAX(INDEX(AJ$369:AJ$380,$D1563)+AJ1554*(1+$E1563),0.01)</f>
        <v/>
      </c>
      <c r="AK1563" s="36">
        <f>MAX(INDEX(AK$369:AK$380,$D1563)+AK1554*(1+$E1563),0.01)</f>
        <v/>
      </c>
      <c r="AL1563" s="36">
        <f>MAX(INDEX(AL$369:AL$380,$D1563)+AL1554*(1+$E1563),0.01)</f>
        <v/>
      </c>
      <c r="AM1563" s="36">
        <f>MAX(INDEX(AM$369:AM$380,$D1563)+AM1554*(1+$E1563),0.01)</f>
        <v/>
      </c>
      <c r="AN1563" s="36">
        <f>MAX(INDEX(AN$369:AN$380,$D1563)+AN1554*(1+$E1563),0.01)</f>
        <v/>
      </c>
      <c r="AO1563" s="36">
        <f>MAX(INDEX(AO$369:AO$380,$D1563)+AO1554*(1+$E1563),0.01)</f>
        <v/>
      </c>
      <c r="AP1563" s="36">
        <f>MAX(INDEX(AP$369:AP$380,$D1563)+AP1554*(1+$E1563),0.01)</f>
        <v/>
      </c>
      <c r="AQ1563" s="36">
        <f>MAX(INDEX(AQ$369:AQ$380,$D1563)+AQ1554*(1+$E1563),0.01)</f>
        <v/>
      </c>
      <c r="AR1563" s="36">
        <f>MAX(INDEX(AR$369:AR$380,$D1563)+AR1554*(1+$E1563),0.01)</f>
        <v/>
      </c>
      <c r="AS1563" s="36">
        <f>MAX(INDEX(AS$369:AS$380,$D1563)+AS1554*(1+$E1563),0.01)</f>
        <v/>
      </c>
      <c r="AT1563" s="36">
        <f>MAX(INDEX(AT$369:AT$380,$D1563)+AT1554*(1+$E1563),0.01)</f>
        <v/>
      </c>
      <c r="AU1563" s="36">
        <f>MAX(INDEX(AU$369:AU$380,$D1563)+AU1554*(1+$E1563),0.01)</f>
        <v/>
      </c>
      <c r="AV1563" s="36">
        <f>MAX(INDEX(AV$369:AV$380,$D1563)+AV1554*(1+$E1563),0.01)</f>
        <v/>
      </c>
      <c r="AW1563" s="36">
        <f>MAX(INDEX(AW$369:AW$380,$D1563)+AW1554*(1+$E1563),0.01)</f>
        <v/>
      </c>
      <c r="AX1563" s="36">
        <f>MAX(INDEX(AX$369:AX$380,$D1563)+AX1554*(1+$E1563),0.01)</f>
        <v/>
      </c>
      <c r="AY1563" s="36">
        <f>MAX(INDEX(AY$369:AY$380,$D1563)+AY1554*(1+$E1563),0.01)</f>
        <v/>
      </c>
    </row>
    <row r="1564" hidden="1" outlineLevel="2"/>
    <row r="1565" hidden="1" outlineLevel="2">
      <c r="A1565" s="14" t="inlineStr">
        <is>
          <t>shp</t>
        </is>
      </c>
      <c r="B1565" s="14" t="inlineStr">
        <is>
          <t>coa</t>
        </is>
      </c>
      <c r="C1565" s="14" t="inlineStr">
        <is>
          <t>srv</t>
        </is>
      </c>
      <c r="D1565" s="36">
        <f>INDEX(Inputs!$W$5:$W$132,MATCH($B1565&amp;"|"&amp;$C1565,Inputs!$A$5:$A$132,0))</f>
        <v/>
      </c>
      <c r="E1565" s="36">
        <f>INDEX(Inputs!$M$5:$M$132,MATCH($B1565&amp;"|"&amp;$C1565,Inputs!$A$5:$A$132,0))</f>
        <v/>
      </c>
      <c r="F1565" s="35" t="n"/>
      <c r="G1565" s="35" t="n"/>
      <c r="H1565" s="14">
        <f>INDEX(VarLab,MATCH($A1565,VarKey,0))&amp;INDEX(MemLab,MATCH($C1565&amp;"|"&amp;$B1565,MemKey,0))</f>
        <v/>
      </c>
      <c r="I1565" s="14">
        <f>INDEX(VarUnit,MATCH($A1565,VarKey,0))</f>
        <v/>
      </c>
      <c r="J1565" s="14">
        <f>INDEX(VarSrc,MATCH($A1565,VarKey,0))</f>
        <v/>
      </c>
      <c r="K1565" s="11">
        <f>CodePrefix&amp;$A1565&amp;IF($C1565="","","."&amp;$C1565&amp;"."&amp;$B1565)&amp;INDEX(VarEnd,MATCH($A1565,VarKey,0))&amp;K$5</f>
        <v/>
      </c>
      <c r="L1565" s="37">
        <f>INDEX(L$297:L$313,$E1565)*$D1565</f>
        <v/>
      </c>
      <c r="M1565" s="36">
        <f>INDEX(M$297:M$313,$E1565)*$D1565</f>
        <v/>
      </c>
      <c r="N1565" s="36">
        <f>INDEX(N$297:N$313,$E1565)*$D1565</f>
        <v/>
      </c>
      <c r="O1565" s="36">
        <f>INDEX(O$297:O$313,$E1565)*$D1565</f>
        <v/>
      </c>
      <c r="P1565" s="36">
        <f>INDEX(P$297:P$313,$E1565)*$D1565</f>
        <v/>
      </c>
      <c r="Q1565" s="36">
        <f>INDEX(Q$297:Q$313,$E1565)*$D1565</f>
        <v/>
      </c>
      <c r="R1565" s="36">
        <f>INDEX(R$297:R$313,$E1565)*$D1565</f>
        <v/>
      </c>
      <c r="S1565" s="36">
        <f>INDEX(S$297:S$313,$E1565)*$D1565</f>
        <v/>
      </c>
      <c r="T1565" s="36">
        <f>INDEX(T$297:T$313,$E1565)*$D1565</f>
        <v/>
      </c>
      <c r="U1565" s="36">
        <f>INDEX(U$297:U$313,$E1565)*$D1565</f>
        <v/>
      </c>
      <c r="V1565" s="36">
        <f>INDEX(V$297:V$313,$E1565)*$D1565</f>
        <v/>
      </c>
      <c r="W1565" s="36">
        <f>INDEX(W$297:W$313,$E1565)*$D1565</f>
        <v/>
      </c>
      <c r="X1565" s="36">
        <f>INDEX(X$297:X$313,$E1565)*$D1565</f>
        <v/>
      </c>
      <c r="Y1565" s="36">
        <f>INDEX(Y$297:Y$313,$E1565)*$D1565</f>
        <v/>
      </c>
      <c r="Z1565" s="36">
        <f>INDEX(Z$297:Z$313,$E1565)*$D1565</f>
        <v/>
      </c>
      <c r="AA1565" s="36">
        <f>INDEX(AA$297:AA$313,$E1565)*$D1565</f>
        <v/>
      </c>
      <c r="AB1565" s="36">
        <f>INDEX(AB$297:AB$313,$E1565)*$D1565</f>
        <v/>
      </c>
      <c r="AC1565" s="36">
        <f>INDEX(AC$297:AC$313,$E1565)*$D1565</f>
        <v/>
      </c>
      <c r="AD1565" s="36">
        <f>INDEX(AD$297:AD$313,$E1565)*$D1565</f>
        <v/>
      </c>
      <c r="AF1565" s="11">
        <f>CodePrefix&amp;$A1565&amp;IF($C1565="","","."&amp;$C1565&amp;"."&amp;$B1565)&amp;INDEX(VarEnd,MATCH($A1565,VarKey,0))&amp;AF$5</f>
        <v/>
      </c>
      <c r="AG1565" s="37">
        <f>INDEX(AG$297:AG$313,$E1565)*$D1565</f>
        <v/>
      </c>
      <c r="AH1565" s="36">
        <f>INDEX(AH$297:AH$313,$E1565)*$D1565</f>
        <v/>
      </c>
      <c r="AI1565" s="36">
        <f>INDEX(AI$297:AI$313,$E1565)*$D1565</f>
        <v/>
      </c>
      <c r="AJ1565" s="36">
        <f>INDEX(AJ$297:AJ$313,$E1565)*$D1565</f>
        <v/>
      </c>
      <c r="AK1565" s="36">
        <f>INDEX(AK$297:AK$313,$E1565)*$D1565</f>
        <v/>
      </c>
      <c r="AL1565" s="36">
        <f>INDEX(AL$297:AL$313,$E1565)*$D1565</f>
        <v/>
      </c>
      <c r="AM1565" s="36">
        <f>INDEX(AM$297:AM$313,$E1565)*$D1565</f>
        <v/>
      </c>
      <c r="AN1565" s="36">
        <f>INDEX(AN$297:AN$313,$E1565)*$D1565</f>
        <v/>
      </c>
      <c r="AO1565" s="36">
        <f>INDEX(AO$297:AO$313,$E1565)*$D1565</f>
        <v/>
      </c>
      <c r="AP1565" s="36">
        <f>INDEX(AP$297:AP$313,$E1565)*$D1565</f>
        <v/>
      </c>
      <c r="AQ1565" s="36">
        <f>INDEX(AQ$297:AQ$313,$E1565)*$D1565</f>
        <v/>
      </c>
      <c r="AR1565" s="36">
        <f>INDEX(AR$297:AR$313,$E1565)*$D1565</f>
        <v/>
      </c>
      <c r="AS1565" s="36">
        <f>INDEX(AS$297:AS$313,$E1565)*$D1565</f>
        <v/>
      </c>
      <c r="AT1565" s="36">
        <f>INDEX(AT$297:AT$313,$E1565)*$D1565</f>
        <v/>
      </c>
      <c r="AU1565" s="36">
        <f>INDEX(AU$297:AU$313,$E1565)*$D1565</f>
        <v/>
      </c>
      <c r="AV1565" s="36">
        <f>INDEX(AV$297:AV$313,$E1565)*$D1565</f>
        <v/>
      </c>
      <c r="AW1565" s="36">
        <f>INDEX(AW$297:AW$313,$E1565)*$D1565</f>
        <v/>
      </c>
      <c r="AX1565" s="36">
        <f>INDEX(AX$297:AX$313,$E1565)*$D1565</f>
        <v/>
      </c>
      <c r="AY1565" s="36">
        <f>INDEX(AY$297:AY$313,$E1565)*$D1565</f>
        <v/>
      </c>
    </row>
    <row r="1566" hidden="1" outlineLevel="2">
      <c r="A1566" s="14" t="inlineStr">
        <is>
          <t>shp</t>
        </is>
      </c>
      <c r="B1566" s="14" t="inlineStr">
        <is>
          <t>nga</t>
        </is>
      </c>
      <c r="C1566" s="14" t="inlineStr">
        <is>
          <t>srv</t>
        </is>
      </c>
      <c r="D1566" s="36">
        <f>INDEX(Inputs!$W$5:$W$132,MATCH($B1566&amp;"|"&amp;$C1566,Inputs!$A$5:$A$132,0))</f>
        <v/>
      </c>
      <c r="E1566" s="36">
        <f>INDEX(Inputs!$M$5:$M$132,MATCH($B1566&amp;"|"&amp;$C1566,Inputs!$A$5:$A$132,0))</f>
        <v/>
      </c>
      <c r="F1566" s="35" t="n"/>
      <c r="G1566" s="35" t="n"/>
      <c r="H1566" s="14">
        <f>INDEX(VarLab,MATCH($A1566,VarKey,0))&amp;INDEX(MemLab,MATCH($C1566&amp;"|"&amp;$B1566,MemKey,0))</f>
        <v/>
      </c>
      <c r="I1566" s="14">
        <f>INDEX(VarUnit,MATCH($A1566,VarKey,0))</f>
        <v/>
      </c>
      <c r="J1566" s="14">
        <f>INDEX(VarSrc,MATCH($A1566,VarKey,0))</f>
        <v/>
      </c>
      <c r="K1566" s="11">
        <f>CodePrefix&amp;$A1566&amp;IF($C1566="","","."&amp;$C1566&amp;"."&amp;$B1566)&amp;INDEX(VarEnd,MATCH($A1566,VarKey,0))&amp;K$5</f>
        <v/>
      </c>
      <c r="L1566" s="37">
        <f>INDEX(L$297:L$313,$E1566)*$D1566</f>
        <v/>
      </c>
      <c r="M1566" s="36">
        <f>INDEX(M$297:M$313,$E1566)*$D1566</f>
        <v/>
      </c>
      <c r="N1566" s="36">
        <f>INDEX(N$297:N$313,$E1566)*$D1566</f>
        <v/>
      </c>
      <c r="O1566" s="36">
        <f>INDEX(O$297:O$313,$E1566)*$D1566</f>
        <v/>
      </c>
      <c r="P1566" s="36">
        <f>INDEX(P$297:P$313,$E1566)*$D1566</f>
        <v/>
      </c>
      <c r="Q1566" s="36">
        <f>INDEX(Q$297:Q$313,$E1566)*$D1566</f>
        <v/>
      </c>
      <c r="R1566" s="36">
        <f>INDEX(R$297:R$313,$E1566)*$D1566</f>
        <v/>
      </c>
      <c r="S1566" s="36">
        <f>INDEX(S$297:S$313,$E1566)*$D1566</f>
        <v/>
      </c>
      <c r="T1566" s="36">
        <f>INDEX(T$297:T$313,$E1566)*$D1566</f>
        <v/>
      </c>
      <c r="U1566" s="36">
        <f>INDEX(U$297:U$313,$E1566)*$D1566</f>
        <v/>
      </c>
      <c r="V1566" s="36">
        <f>INDEX(V$297:V$313,$E1566)*$D1566</f>
        <v/>
      </c>
      <c r="W1566" s="36">
        <f>INDEX(W$297:W$313,$E1566)*$D1566</f>
        <v/>
      </c>
      <c r="X1566" s="36">
        <f>INDEX(X$297:X$313,$E1566)*$D1566</f>
        <v/>
      </c>
      <c r="Y1566" s="36">
        <f>INDEX(Y$297:Y$313,$E1566)*$D1566</f>
        <v/>
      </c>
      <c r="Z1566" s="36">
        <f>INDEX(Z$297:Z$313,$E1566)*$D1566</f>
        <v/>
      </c>
      <c r="AA1566" s="36">
        <f>INDEX(AA$297:AA$313,$E1566)*$D1566</f>
        <v/>
      </c>
      <c r="AB1566" s="36">
        <f>INDEX(AB$297:AB$313,$E1566)*$D1566</f>
        <v/>
      </c>
      <c r="AC1566" s="36">
        <f>INDEX(AC$297:AC$313,$E1566)*$D1566</f>
        <v/>
      </c>
      <c r="AD1566" s="36">
        <f>INDEX(AD$297:AD$313,$E1566)*$D1566</f>
        <v/>
      </c>
      <c r="AF1566" s="11">
        <f>CodePrefix&amp;$A1566&amp;IF($C1566="","","."&amp;$C1566&amp;"."&amp;$B1566)&amp;INDEX(VarEnd,MATCH($A1566,VarKey,0))&amp;AF$5</f>
        <v/>
      </c>
      <c r="AG1566" s="37">
        <f>INDEX(AG$297:AG$313,$E1566)*$D1566</f>
        <v/>
      </c>
      <c r="AH1566" s="36">
        <f>INDEX(AH$297:AH$313,$E1566)*$D1566</f>
        <v/>
      </c>
      <c r="AI1566" s="36">
        <f>INDEX(AI$297:AI$313,$E1566)*$D1566</f>
        <v/>
      </c>
      <c r="AJ1566" s="36">
        <f>INDEX(AJ$297:AJ$313,$E1566)*$D1566</f>
        <v/>
      </c>
      <c r="AK1566" s="36">
        <f>INDEX(AK$297:AK$313,$E1566)*$D1566</f>
        <v/>
      </c>
      <c r="AL1566" s="36">
        <f>INDEX(AL$297:AL$313,$E1566)*$D1566</f>
        <v/>
      </c>
      <c r="AM1566" s="36">
        <f>INDEX(AM$297:AM$313,$E1566)*$D1566</f>
        <v/>
      </c>
      <c r="AN1566" s="36">
        <f>INDEX(AN$297:AN$313,$E1566)*$D1566</f>
        <v/>
      </c>
      <c r="AO1566" s="36">
        <f>INDEX(AO$297:AO$313,$E1566)*$D1566</f>
        <v/>
      </c>
      <c r="AP1566" s="36">
        <f>INDEX(AP$297:AP$313,$E1566)*$D1566</f>
        <v/>
      </c>
      <c r="AQ1566" s="36">
        <f>INDEX(AQ$297:AQ$313,$E1566)*$D1566</f>
        <v/>
      </c>
      <c r="AR1566" s="36">
        <f>INDEX(AR$297:AR$313,$E1566)*$D1566</f>
        <v/>
      </c>
      <c r="AS1566" s="36">
        <f>INDEX(AS$297:AS$313,$E1566)*$D1566</f>
        <v/>
      </c>
      <c r="AT1566" s="36">
        <f>INDEX(AT$297:AT$313,$E1566)*$D1566</f>
        <v/>
      </c>
      <c r="AU1566" s="36">
        <f>INDEX(AU$297:AU$313,$E1566)*$D1566</f>
        <v/>
      </c>
      <c r="AV1566" s="36">
        <f>INDEX(AV$297:AV$313,$E1566)*$D1566</f>
        <v/>
      </c>
      <c r="AW1566" s="36">
        <f>INDEX(AW$297:AW$313,$E1566)*$D1566</f>
        <v/>
      </c>
      <c r="AX1566" s="36">
        <f>INDEX(AX$297:AX$313,$E1566)*$D1566</f>
        <v/>
      </c>
      <c r="AY1566" s="36">
        <f>INDEX(AY$297:AY$313,$E1566)*$D1566</f>
        <v/>
      </c>
    </row>
    <row r="1567" hidden="1" outlineLevel="2">
      <c r="A1567" s="14" t="inlineStr">
        <is>
          <t>shp</t>
        </is>
      </c>
      <c r="B1567" s="14" t="inlineStr">
        <is>
          <t>gso</t>
        </is>
      </c>
      <c r="C1567" s="14" t="inlineStr">
        <is>
          <t>srv</t>
        </is>
      </c>
      <c r="D1567" s="36">
        <f>INDEX(Inputs!$W$5:$W$132,MATCH($B1567&amp;"|"&amp;$C1567,Inputs!$A$5:$A$132,0))</f>
        <v/>
      </c>
      <c r="E1567" s="36">
        <f>INDEX(Inputs!$M$5:$M$132,MATCH($B1567&amp;"|"&amp;$C1567,Inputs!$A$5:$A$132,0))</f>
        <v/>
      </c>
      <c r="F1567" s="35" t="n"/>
      <c r="G1567" s="35" t="n"/>
      <c r="H1567" s="14">
        <f>INDEX(VarLab,MATCH($A1567,VarKey,0))&amp;INDEX(MemLab,MATCH($C1567&amp;"|"&amp;$B1567,MemKey,0))</f>
        <v/>
      </c>
      <c r="I1567" s="14">
        <f>INDEX(VarUnit,MATCH($A1567,VarKey,0))</f>
        <v/>
      </c>
      <c r="J1567" s="14">
        <f>INDEX(VarSrc,MATCH($A1567,VarKey,0))</f>
        <v/>
      </c>
      <c r="K1567" s="11">
        <f>CodePrefix&amp;$A1567&amp;IF($C1567="","","."&amp;$C1567&amp;"."&amp;$B1567)&amp;INDEX(VarEnd,MATCH($A1567,VarKey,0))&amp;K$5</f>
        <v/>
      </c>
      <c r="L1567" s="37">
        <f>INDEX(L$297:L$313,$E1567)*$D1567</f>
        <v/>
      </c>
      <c r="M1567" s="36">
        <f>INDEX(M$297:M$313,$E1567)*$D1567</f>
        <v/>
      </c>
      <c r="N1567" s="36">
        <f>INDEX(N$297:N$313,$E1567)*$D1567</f>
        <v/>
      </c>
      <c r="O1567" s="36">
        <f>INDEX(O$297:O$313,$E1567)*$D1567</f>
        <v/>
      </c>
      <c r="P1567" s="36">
        <f>INDEX(P$297:P$313,$E1567)*$D1567</f>
        <v/>
      </c>
      <c r="Q1567" s="36">
        <f>INDEX(Q$297:Q$313,$E1567)*$D1567</f>
        <v/>
      </c>
      <c r="R1567" s="36">
        <f>INDEX(R$297:R$313,$E1567)*$D1567</f>
        <v/>
      </c>
      <c r="S1567" s="36">
        <f>INDEX(S$297:S$313,$E1567)*$D1567</f>
        <v/>
      </c>
      <c r="T1567" s="36">
        <f>INDEX(T$297:T$313,$E1567)*$D1567</f>
        <v/>
      </c>
      <c r="U1567" s="36">
        <f>INDEX(U$297:U$313,$E1567)*$D1567</f>
        <v/>
      </c>
      <c r="V1567" s="36">
        <f>INDEX(V$297:V$313,$E1567)*$D1567</f>
        <v/>
      </c>
      <c r="W1567" s="36">
        <f>INDEX(W$297:W$313,$E1567)*$D1567</f>
        <v/>
      </c>
      <c r="X1567" s="36">
        <f>INDEX(X$297:X$313,$E1567)*$D1567</f>
        <v/>
      </c>
      <c r="Y1567" s="36">
        <f>INDEX(Y$297:Y$313,$E1567)*$D1567</f>
        <v/>
      </c>
      <c r="Z1567" s="36">
        <f>INDEX(Z$297:Z$313,$E1567)*$D1567</f>
        <v/>
      </c>
      <c r="AA1567" s="36">
        <f>INDEX(AA$297:AA$313,$E1567)*$D1567</f>
        <v/>
      </c>
      <c r="AB1567" s="36">
        <f>INDEX(AB$297:AB$313,$E1567)*$D1567</f>
        <v/>
      </c>
      <c r="AC1567" s="36">
        <f>INDEX(AC$297:AC$313,$E1567)*$D1567</f>
        <v/>
      </c>
      <c r="AD1567" s="36">
        <f>INDEX(AD$297:AD$313,$E1567)*$D1567</f>
        <v/>
      </c>
      <c r="AF1567" s="11">
        <f>CodePrefix&amp;$A1567&amp;IF($C1567="","","."&amp;$C1567&amp;"."&amp;$B1567)&amp;INDEX(VarEnd,MATCH($A1567,VarKey,0))&amp;AF$5</f>
        <v/>
      </c>
      <c r="AG1567" s="37">
        <f>INDEX(AG$297:AG$313,$E1567)*$D1567</f>
        <v/>
      </c>
      <c r="AH1567" s="36">
        <f>INDEX(AH$297:AH$313,$E1567)*$D1567</f>
        <v/>
      </c>
      <c r="AI1567" s="36">
        <f>INDEX(AI$297:AI$313,$E1567)*$D1567</f>
        <v/>
      </c>
      <c r="AJ1567" s="36">
        <f>INDEX(AJ$297:AJ$313,$E1567)*$D1567</f>
        <v/>
      </c>
      <c r="AK1567" s="36">
        <f>INDEX(AK$297:AK$313,$E1567)*$D1567</f>
        <v/>
      </c>
      <c r="AL1567" s="36">
        <f>INDEX(AL$297:AL$313,$E1567)*$D1567</f>
        <v/>
      </c>
      <c r="AM1567" s="36">
        <f>INDEX(AM$297:AM$313,$E1567)*$D1567</f>
        <v/>
      </c>
      <c r="AN1567" s="36">
        <f>INDEX(AN$297:AN$313,$E1567)*$D1567</f>
        <v/>
      </c>
      <c r="AO1567" s="36">
        <f>INDEX(AO$297:AO$313,$E1567)*$D1567</f>
        <v/>
      </c>
      <c r="AP1567" s="36">
        <f>INDEX(AP$297:AP$313,$E1567)*$D1567</f>
        <v/>
      </c>
      <c r="AQ1567" s="36">
        <f>INDEX(AQ$297:AQ$313,$E1567)*$D1567</f>
        <v/>
      </c>
      <c r="AR1567" s="36">
        <f>INDEX(AR$297:AR$313,$E1567)*$D1567</f>
        <v/>
      </c>
      <c r="AS1567" s="36">
        <f>INDEX(AS$297:AS$313,$E1567)*$D1567</f>
        <v/>
      </c>
      <c r="AT1567" s="36">
        <f>INDEX(AT$297:AT$313,$E1567)*$D1567</f>
        <v/>
      </c>
      <c r="AU1567" s="36">
        <f>INDEX(AU$297:AU$313,$E1567)*$D1567</f>
        <v/>
      </c>
      <c r="AV1567" s="36">
        <f>INDEX(AV$297:AV$313,$E1567)*$D1567</f>
        <v/>
      </c>
      <c r="AW1567" s="36">
        <f>INDEX(AW$297:AW$313,$E1567)*$D1567</f>
        <v/>
      </c>
      <c r="AX1567" s="36">
        <f>INDEX(AX$297:AX$313,$E1567)*$D1567</f>
        <v/>
      </c>
      <c r="AY1567" s="36">
        <f>INDEX(AY$297:AY$313,$E1567)*$D1567</f>
        <v/>
      </c>
    </row>
    <row r="1568" hidden="1" outlineLevel="2">
      <c r="A1568" s="14" t="inlineStr">
        <is>
          <t>shp</t>
        </is>
      </c>
      <c r="B1568" s="14" t="inlineStr">
        <is>
          <t>die</t>
        </is>
      </c>
      <c r="C1568" s="14" t="inlineStr">
        <is>
          <t>srv</t>
        </is>
      </c>
      <c r="D1568" s="36">
        <f>INDEX(Inputs!$W$5:$W$132,MATCH($B1568&amp;"|"&amp;$C1568,Inputs!$A$5:$A$132,0))</f>
        <v/>
      </c>
      <c r="E1568" s="36">
        <f>INDEX(Inputs!$M$5:$M$132,MATCH($B1568&amp;"|"&amp;$C1568,Inputs!$A$5:$A$132,0))</f>
        <v/>
      </c>
      <c r="F1568" s="35" t="n"/>
      <c r="G1568" s="35" t="n"/>
      <c r="H1568" s="14">
        <f>INDEX(VarLab,MATCH($A1568,VarKey,0))&amp;INDEX(MemLab,MATCH($C1568&amp;"|"&amp;$B1568,MemKey,0))</f>
        <v/>
      </c>
      <c r="I1568" s="14">
        <f>INDEX(VarUnit,MATCH($A1568,VarKey,0))</f>
        <v/>
      </c>
      <c r="J1568" s="14">
        <f>INDEX(VarSrc,MATCH($A1568,VarKey,0))</f>
        <v/>
      </c>
      <c r="K1568" s="11">
        <f>CodePrefix&amp;$A1568&amp;IF($C1568="","","."&amp;$C1568&amp;"."&amp;$B1568)&amp;INDEX(VarEnd,MATCH($A1568,VarKey,0))&amp;K$5</f>
        <v/>
      </c>
      <c r="L1568" s="37">
        <f>INDEX(L$297:L$313,$E1568)*$D1568</f>
        <v/>
      </c>
      <c r="M1568" s="36">
        <f>INDEX(M$297:M$313,$E1568)*$D1568</f>
        <v/>
      </c>
      <c r="N1568" s="36">
        <f>INDEX(N$297:N$313,$E1568)*$D1568</f>
        <v/>
      </c>
      <c r="O1568" s="36">
        <f>INDEX(O$297:O$313,$E1568)*$D1568</f>
        <v/>
      </c>
      <c r="P1568" s="36">
        <f>INDEX(P$297:P$313,$E1568)*$D1568</f>
        <v/>
      </c>
      <c r="Q1568" s="36">
        <f>INDEX(Q$297:Q$313,$E1568)*$D1568</f>
        <v/>
      </c>
      <c r="R1568" s="36">
        <f>INDEX(R$297:R$313,$E1568)*$D1568</f>
        <v/>
      </c>
      <c r="S1568" s="36">
        <f>INDEX(S$297:S$313,$E1568)*$D1568</f>
        <v/>
      </c>
      <c r="T1568" s="36">
        <f>INDEX(T$297:T$313,$E1568)*$D1568</f>
        <v/>
      </c>
      <c r="U1568" s="36">
        <f>INDEX(U$297:U$313,$E1568)*$D1568</f>
        <v/>
      </c>
      <c r="V1568" s="36">
        <f>INDEX(V$297:V$313,$E1568)*$D1568</f>
        <v/>
      </c>
      <c r="W1568" s="36">
        <f>INDEX(W$297:W$313,$E1568)*$D1568</f>
        <v/>
      </c>
      <c r="X1568" s="36">
        <f>INDEX(X$297:X$313,$E1568)*$D1568</f>
        <v/>
      </c>
      <c r="Y1568" s="36">
        <f>INDEX(Y$297:Y$313,$E1568)*$D1568</f>
        <v/>
      </c>
      <c r="Z1568" s="36">
        <f>INDEX(Z$297:Z$313,$E1568)*$D1568</f>
        <v/>
      </c>
      <c r="AA1568" s="36">
        <f>INDEX(AA$297:AA$313,$E1568)*$D1568</f>
        <v/>
      </c>
      <c r="AB1568" s="36">
        <f>INDEX(AB$297:AB$313,$E1568)*$D1568</f>
        <v/>
      </c>
      <c r="AC1568" s="36">
        <f>INDEX(AC$297:AC$313,$E1568)*$D1568</f>
        <v/>
      </c>
      <c r="AD1568" s="36">
        <f>INDEX(AD$297:AD$313,$E1568)*$D1568</f>
        <v/>
      </c>
      <c r="AF1568" s="11">
        <f>CodePrefix&amp;$A1568&amp;IF($C1568="","","."&amp;$C1568&amp;"."&amp;$B1568)&amp;INDEX(VarEnd,MATCH($A1568,VarKey,0))&amp;AF$5</f>
        <v/>
      </c>
      <c r="AG1568" s="37">
        <f>INDEX(AG$297:AG$313,$E1568)*$D1568</f>
        <v/>
      </c>
      <c r="AH1568" s="36">
        <f>INDEX(AH$297:AH$313,$E1568)*$D1568</f>
        <v/>
      </c>
      <c r="AI1568" s="36">
        <f>INDEX(AI$297:AI$313,$E1568)*$D1568</f>
        <v/>
      </c>
      <c r="AJ1568" s="36">
        <f>INDEX(AJ$297:AJ$313,$E1568)*$D1568</f>
        <v/>
      </c>
      <c r="AK1568" s="36">
        <f>INDEX(AK$297:AK$313,$E1568)*$D1568</f>
        <v/>
      </c>
      <c r="AL1568" s="36">
        <f>INDEX(AL$297:AL$313,$E1568)*$D1568</f>
        <v/>
      </c>
      <c r="AM1568" s="36">
        <f>INDEX(AM$297:AM$313,$E1568)*$D1568</f>
        <v/>
      </c>
      <c r="AN1568" s="36">
        <f>INDEX(AN$297:AN$313,$E1568)*$D1568</f>
        <v/>
      </c>
      <c r="AO1568" s="36">
        <f>INDEX(AO$297:AO$313,$E1568)*$D1568</f>
        <v/>
      </c>
      <c r="AP1568" s="36">
        <f>INDEX(AP$297:AP$313,$E1568)*$D1568</f>
        <v/>
      </c>
      <c r="AQ1568" s="36">
        <f>INDEX(AQ$297:AQ$313,$E1568)*$D1568</f>
        <v/>
      </c>
      <c r="AR1568" s="36">
        <f>INDEX(AR$297:AR$313,$E1568)*$D1568</f>
        <v/>
      </c>
      <c r="AS1568" s="36">
        <f>INDEX(AS$297:AS$313,$E1568)*$D1568</f>
        <v/>
      </c>
      <c r="AT1568" s="36">
        <f>INDEX(AT$297:AT$313,$E1568)*$D1568</f>
        <v/>
      </c>
      <c r="AU1568" s="36">
        <f>INDEX(AU$297:AU$313,$E1568)*$D1568</f>
        <v/>
      </c>
      <c r="AV1568" s="36">
        <f>INDEX(AV$297:AV$313,$E1568)*$D1568</f>
        <v/>
      </c>
      <c r="AW1568" s="36">
        <f>INDEX(AW$297:AW$313,$E1568)*$D1568</f>
        <v/>
      </c>
      <c r="AX1568" s="36">
        <f>INDEX(AX$297:AX$313,$E1568)*$D1568</f>
        <v/>
      </c>
      <c r="AY1568" s="36">
        <f>INDEX(AY$297:AY$313,$E1568)*$D1568</f>
        <v/>
      </c>
    </row>
    <row r="1569" hidden="1" outlineLevel="2">
      <c r="A1569" s="14" t="inlineStr">
        <is>
          <t>shp</t>
        </is>
      </c>
      <c r="B1569" s="14" t="inlineStr">
        <is>
          <t>lpg</t>
        </is>
      </c>
      <c r="C1569" s="14" t="inlineStr">
        <is>
          <t>srv</t>
        </is>
      </c>
      <c r="D1569" s="36">
        <f>INDEX(Inputs!$W$5:$W$132,MATCH($B1569&amp;"|"&amp;$C1569,Inputs!$A$5:$A$132,0))</f>
        <v/>
      </c>
      <c r="E1569" s="36">
        <f>INDEX(Inputs!$M$5:$M$132,MATCH($B1569&amp;"|"&amp;$C1569,Inputs!$A$5:$A$132,0))</f>
        <v/>
      </c>
      <c r="F1569" s="35" t="n"/>
      <c r="G1569" s="35" t="n"/>
      <c r="H1569" s="14">
        <f>INDEX(VarLab,MATCH($A1569,VarKey,0))&amp;INDEX(MemLab,MATCH($C1569&amp;"|"&amp;$B1569,MemKey,0))</f>
        <v/>
      </c>
      <c r="I1569" s="14">
        <f>INDEX(VarUnit,MATCH($A1569,VarKey,0))</f>
        <v/>
      </c>
      <c r="J1569" s="14">
        <f>INDEX(VarSrc,MATCH($A1569,VarKey,0))</f>
        <v/>
      </c>
      <c r="K1569" s="11">
        <f>CodePrefix&amp;$A1569&amp;IF($C1569="","","."&amp;$C1569&amp;"."&amp;$B1569)&amp;INDEX(VarEnd,MATCH($A1569,VarKey,0))&amp;K$5</f>
        <v/>
      </c>
      <c r="L1569" s="37">
        <f>INDEX(L$297:L$313,$E1569)*$D1569</f>
        <v/>
      </c>
      <c r="M1569" s="36">
        <f>INDEX(M$297:M$313,$E1569)*$D1569</f>
        <v/>
      </c>
      <c r="N1569" s="36">
        <f>INDEX(N$297:N$313,$E1569)*$D1569</f>
        <v/>
      </c>
      <c r="O1569" s="36">
        <f>INDEX(O$297:O$313,$E1569)*$D1569</f>
        <v/>
      </c>
      <c r="P1569" s="36">
        <f>INDEX(P$297:P$313,$E1569)*$D1569</f>
        <v/>
      </c>
      <c r="Q1569" s="36">
        <f>INDEX(Q$297:Q$313,$E1569)*$D1569</f>
        <v/>
      </c>
      <c r="R1569" s="36">
        <f>INDEX(R$297:R$313,$E1569)*$D1569</f>
        <v/>
      </c>
      <c r="S1569" s="36">
        <f>INDEX(S$297:S$313,$E1569)*$D1569</f>
        <v/>
      </c>
      <c r="T1569" s="36">
        <f>INDEX(T$297:T$313,$E1569)*$D1569</f>
        <v/>
      </c>
      <c r="U1569" s="36">
        <f>INDEX(U$297:U$313,$E1569)*$D1569</f>
        <v/>
      </c>
      <c r="V1569" s="36">
        <f>INDEX(V$297:V$313,$E1569)*$D1569</f>
        <v/>
      </c>
      <c r="W1569" s="36">
        <f>INDEX(W$297:W$313,$E1569)*$D1569</f>
        <v/>
      </c>
      <c r="X1569" s="36">
        <f>INDEX(X$297:X$313,$E1569)*$D1569</f>
        <v/>
      </c>
      <c r="Y1569" s="36">
        <f>INDEX(Y$297:Y$313,$E1569)*$D1569</f>
        <v/>
      </c>
      <c r="Z1569" s="36">
        <f>INDEX(Z$297:Z$313,$E1569)*$D1569</f>
        <v/>
      </c>
      <c r="AA1569" s="36">
        <f>INDEX(AA$297:AA$313,$E1569)*$D1569</f>
        <v/>
      </c>
      <c r="AB1569" s="36">
        <f>INDEX(AB$297:AB$313,$E1569)*$D1569</f>
        <v/>
      </c>
      <c r="AC1569" s="36">
        <f>INDEX(AC$297:AC$313,$E1569)*$D1569</f>
        <v/>
      </c>
      <c r="AD1569" s="36">
        <f>INDEX(AD$297:AD$313,$E1569)*$D1569</f>
        <v/>
      </c>
      <c r="AF1569" s="11">
        <f>CodePrefix&amp;$A1569&amp;IF($C1569="","","."&amp;$C1569&amp;"."&amp;$B1569)&amp;INDEX(VarEnd,MATCH($A1569,VarKey,0))&amp;AF$5</f>
        <v/>
      </c>
      <c r="AG1569" s="37">
        <f>INDEX(AG$297:AG$313,$E1569)*$D1569</f>
        <v/>
      </c>
      <c r="AH1569" s="36">
        <f>INDEX(AH$297:AH$313,$E1569)*$D1569</f>
        <v/>
      </c>
      <c r="AI1569" s="36">
        <f>INDEX(AI$297:AI$313,$E1569)*$D1569</f>
        <v/>
      </c>
      <c r="AJ1569" s="36">
        <f>INDEX(AJ$297:AJ$313,$E1569)*$D1569</f>
        <v/>
      </c>
      <c r="AK1569" s="36">
        <f>INDEX(AK$297:AK$313,$E1569)*$D1569</f>
        <v/>
      </c>
      <c r="AL1569" s="36">
        <f>INDEX(AL$297:AL$313,$E1569)*$D1569</f>
        <v/>
      </c>
      <c r="AM1569" s="36">
        <f>INDEX(AM$297:AM$313,$E1569)*$D1569</f>
        <v/>
      </c>
      <c r="AN1569" s="36">
        <f>INDEX(AN$297:AN$313,$E1569)*$D1569</f>
        <v/>
      </c>
      <c r="AO1569" s="36">
        <f>INDEX(AO$297:AO$313,$E1569)*$D1569</f>
        <v/>
      </c>
      <c r="AP1569" s="36">
        <f>INDEX(AP$297:AP$313,$E1569)*$D1569</f>
        <v/>
      </c>
      <c r="AQ1569" s="36">
        <f>INDEX(AQ$297:AQ$313,$E1569)*$D1569</f>
        <v/>
      </c>
      <c r="AR1569" s="36">
        <f>INDEX(AR$297:AR$313,$E1569)*$D1569</f>
        <v/>
      </c>
      <c r="AS1569" s="36">
        <f>INDEX(AS$297:AS$313,$E1569)*$D1569</f>
        <v/>
      </c>
      <c r="AT1569" s="36">
        <f>INDEX(AT$297:AT$313,$E1569)*$D1569</f>
        <v/>
      </c>
      <c r="AU1569" s="36">
        <f>INDEX(AU$297:AU$313,$E1569)*$D1569</f>
        <v/>
      </c>
      <c r="AV1569" s="36">
        <f>INDEX(AV$297:AV$313,$E1569)*$D1569</f>
        <v/>
      </c>
      <c r="AW1569" s="36">
        <f>INDEX(AW$297:AW$313,$E1569)*$D1569</f>
        <v/>
      </c>
      <c r="AX1569" s="36">
        <f>INDEX(AX$297:AX$313,$E1569)*$D1569</f>
        <v/>
      </c>
      <c r="AY1569" s="36">
        <f>INDEX(AY$297:AY$313,$E1569)*$D1569</f>
        <v/>
      </c>
    </row>
    <row r="1570" hidden="1" outlineLevel="2">
      <c r="A1570" s="14" t="inlineStr">
        <is>
          <t>shp</t>
        </is>
      </c>
      <c r="B1570" s="14" t="inlineStr">
        <is>
          <t>ker</t>
        </is>
      </c>
      <c r="C1570" s="14" t="inlineStr">
        <is>
          <t>srv</t>
        </is>
      </c>
      <c r="D1570" s="36">
        <f>INDEX(Inputs!$W$5:$W$132,MATCH($B1570&amp;"|"&amp;$C1570,Inputs!$A$5:$A$132,0))</f>
        <v/>
      </c>
      <c r="E1570" s="36">
        <f>INDEX(Inputs!$M$5:$M$132,MATCH($B1570&amp;"|"&amp;$C1570,Inputs!$A$5:$A$132,0))</f>
        <v/>
      </c>
      <c r="F1570" s="35" t="n"/>
      <c r="G1570" s="35" t="n"/>
      <c r="H1570" s="14">
        <f>INDEX(VarLab,MATCH($A1570,VarKey,0))&amp;INDEX(MemLab,MATCH($C1570&amp;"|"&amp;$B1570,MemKey,0))</f>
        <v/>
      </c>
      <c r="I1570" s="14">
        <f>INDEX(VarUnit,MATCH($A1570,VarKey,0))</f>
        <v/>
      </c>
      <c r="J1570" s="14">
        <f>INDEX(VarSrc,MATCH($A1570,VarKey,0))</f>
        <v/>
      </c>
      <c r="K1570" s="11">
        <f>CodePrefix&amp;$A1570&amp;IF($C1570="","","."&amp;$C1570&amp;"."&amp;$B1570)&amp;INDEX(VarEnd,MATCH($A1570,VarKey,0))&amp;K$5</f>
        <v/>
      </c>
      <c r="L1570" s="37">
        <f>INDEX(L$297:L$313,$E1570)*$D1570</f>
        <v/>
      </c>
      <c r="M1570" s="36">
        <f>INDEX(M$297:M$313,$E1570)*$D1570</f>
        <v/>
      </c>
      <c r="N1570" s="36">
        <f>INDEX(N$297:N$313,$E1570)*$D1570</f>
        <v/>
      </c>
      <c r="O1570" s="36">
        <f>INDEX(O$297:O$313,$E1570)*$D1570</f>
        <v/>
      </c>
      <c r="P1570" s="36">
        <f>INDEX(P$297:P$313,$E1570)*$D1570</f>
        <v/>
      </c>
      <c r="Q1570" s="36">
        <f>INDEX(Q$297:Q$313,$E1570)*$D1570</f>
        <v/>
      </c>
      <c r="R1570" s="36">
        <f>INDEX(R$297:R$313,$E1570)*$D1570</f>
        <v/>
      </c>
      <c r="S1570" s="36">
        <f>INDEX(S$297:S$313,$E1570)*$D1570</f>
        <v/>
      </c>
      <c r="T1570" s="36">
        <f>INDEX(T$297:T$313,$E1570)*$D1570</f>
        <v/>
      </c>
      <c r="U1570" s="36">
        <f>INDEX(U$297:U$313,$E1570)*$D1570</f>
        <v/>
      </c>
      <c r="V1570" s="36">
        <f>INDEX(V$297:V$313,$E1570)*$D1570</f>
        <v/>
      </c>
      <c r="W1570" s="36">
        <f>INDEX(W$297:W$313,$E1570)*$D1570</f>
        <v/>
      </c>
      <c r="X1570" s="36">
        <f>INDEX(X$297:X$313,$E1570)*$D1570</f>
        <v/>
      </c>
      <c r="Y1570" s="36">
        <f>INDEX(Y$297:Y$313,$E1570)*$D1570</f>
        <v/>
      </c>
      <c r="Z1570" s="36">
        <f>INDEX(Z$297:Z$313,$E1570)*$D1570</f>
        <v/>
      </c>
      <c r="AA1570" s="36">
        <f>INDEX(AA$297:AA$313,$E1570)*$D1570</f>
        <v/>
      </c>
      <c r="AB1570" s="36">
        <f>INDEX(AB$297:AB$313,$E1570)*$D1570</f>
        <v/>
      </c>
      <c r="AC1570" s="36">
        <f>INDEX(AC$297:AC$313,$E1570)*$D1570</f>
        <v/>
      </c>
      <c r="AD1570" s="36">
        <f>INDEX(AD$297:AD$313,$E1570)*$D1570</f>
        <v/>
      </c>
      <c r="AF1570" s="11">
        <f>CodePrefix&amp;$A1570&amp;IF($C1570="","","."&amp;$C1570&amp;"."&amp;$B1570)&amp;INDEX(VarEnd,MATCH($A1570,VarKey,0))&amp;AF$5</f>
        <v/>
      </c>
      <c r="AG1570" s="37">
        <f>INDEX(AG$297:AG$313,$E1570)*$D1570</f>
        <v/>
      </c>
      <c r="AH1570" s="36">
        <f>INDEX(AH$297:AH$313,$E1570)*$D1570</f>
        <v/>
      </c>
      <c r="AI1570" s="36">
        <f>INDEX(AI$297:AI$313,$E1570)*$D1570</f>
        <v/>
      </c>
      <c r="AJ1570" s="36">
        <f>INDEX(AJ$297:AJ$313,$E1570)*$D1570</f>
        <v/>
      </c>
      <c r="AK1570" s="36">
        <f>INDEX(AK$297:AK$313,$E1570)*$D1570</f>
        <v/>
      </c>
      <c r="AL1570" s="36">
        <f>INDEX(AL$297:AL$313,$E1570)*$D1570</f>
        <v/>
      </c>
      <c r="AM1570" s="36">
        <f>INDEX(AM$297:AM$313,$E1570)*$D1570</f>
        <v/>
      </c>
      <c r="AN1570" s="36">
        <f>INDEX(AN$297:AN$313,$E1570)*$D1570</f>
        <v/>
      </c>
      <c r="AO1570" s="36">
        <f>INDEX(AO$297:AO$313,$E1570)*$D1570</f>
        <v/>
      </c>
      <c r="AP1570" s="36">
        <f>INDEX(AP$297:AP$313,$E1570)*$D1570</f>
        <v/>
      </c>
      <c r="AQ1570" s="36">
        <f>INDEX(AQ$297:AQ$313,$E1570)*$D1570</f>
        <v/>
      </c>
      <c r="AR1570" s="36">
        <f>INDEX(AR$297:AR$313,$E1570)*$D1570</f>
        <v/>
      </c>
      <c r="AS1570" s="36">
        <f>INDEX(AS$297:AS$313,$E1570)*$D1570</f>
        <v/>
      </c>
      <c r="AT1570" s="36">
        <f>INDEX(AT$297:AT$313,$E1570)*$D1570</f>
        <v/>
      </c>
      <c r="AU1570" s="36">
        <f>INDEX(AU$297:AU$313,$E1570)*$D1570</f>
        <v/>
      </c>
      <c r="AV1570" s="36">
        <f>INDEX(AV$297:AV$313,$E1570)*$D1570</f>
        <v/>
      </c>
      <c r="AW1570" s="36">
        <f>INDEX(AW$297:AW$313,$E1570)*$D1570</f>
        <v/>
      </c>
      <c r="AX1570" s="36">
        <f>INDEX(AX$297:AX$313,$E1570)*$D1570</f>
        <v/>
      </c>
      <c r="AY1570" s="36">
        <f>INDEX(AY$297:AY$313,$E1570)*$D1570</f>
        <v/>
      </c>
    </row>
    <row r="1571" hidden="1" outlineLevel="2">
      <c r="A1571" s="14" t="inlineStr">
        <is>
          <t>shp</t>
        </is>
      </c>
      <c r="B1571" s="14" t="inlineStr">
        <is>
          <t>oop</t>
        </is>
      </c>
      <c r="C1571" s="14" t="inlineStr">
        <is>
          <t>srv</t>
        </is>
      </c>
      <c r="D1571" s="36">
        <f>INDEX(Inputs!$W$5:$W$132,MATCH($B1571&amp;"|"&amp;$C1571,Inputs!$A$5:$A$132,0))</f>
        <v/>
      </c>
      <c r="E1571" s="36">
        <f>INDEX(Inputs!$M$5:$M$132,MATCH($B1571&amp;"|"&amp;$C1571,Inputs!$A$5:$A$132,0))</f>
        <v/>
      </c>
      <c r="F1571" s="35" t="n"/>
      <c r="G1571" s="35" t="n"/>
      <c r="H1571" s="14">
        <f>INDEX(VarLab,MATCH($A1571,VarKey,0))&amp;INDEX(MemLab,MATCH($C1571&amp;"|"&amp;$B1571,MemKey,0))</f>
        <v/>
      </c>
      <c r="I1571" s="14">
        <f>INDEX(VarUnit,MATCH($A1571,VarKey,0))</f>
        <v/>
      </c>
      <c r="J1571" s="14">
        <f>INDEX(VarSrc,MATCH($A1571,VarKey,0))</f>
        <v/>
      </c>
      <c r="K1571" s="11">
        <f>CodePrefix&amp;$A1571&amp;IF($C1571="","","."&amp;$C1571&amp;"."&amp;$B1571)&amp;INDEX(VarEnd,MATCH($A1571,VarKey,0))&amp;K$5</f>
        <v/>
      </c>
      <c r="L1571" s="37">
        <f>INDEX(L$297:L$313,$E1571)*$D1571</f>
        <v/>
      </c>
      <c r="M1571" s="36">
        <f>INDEX(M$297:M$313,$E1571)*$D1571</f>
        <v/>
      </c>
      <c r="N1571" s="36">
        <f>INDEX(N$297:N$313,$E1571)*$D1571</f>
        <v/>
      </c>
      <c r="O1571" s="36">
        <f>INDEX(O$297:O$313,$E1571)*$D1571</f>
        <v/>
      </c>
      <c r="P1571" s="36">
        <f>INDEX(P$297:P$313,$E1571)*$D1571</f>
        <v/>
      </c>
      <c r="Q1571" s="36">
        <f>INDEX(Q$297:Q$313,$E1571)*$D1571</f>
        <v/>
      </c>
      <c r="R1571" s="36">
        <f>INDEX(R$297:R$313,$E1571)*$D1571</f>
        <v/>
      </c>
      <c r="S1571" s="36">
        <f>INDEX(S$297:S$313,$E1571)*$D1571</f>
        <v/>
      </c>
      <c r="T1571" s="36">
        <f>INDEX(T$297:T$313,$E1571)*$D1571</f>
        <v/>
      </c>
      <c r="U1571" s="36">
        <f>INDEX(U$297:U$313,$E1571)*$D1571</f>
        <v/>
      </c>
      <c r="V1571" s="36">
        <f>INDEX(V$297:V$313,$E1571)*$D1571</f>
        <v/>
      </c>
      <c r="W1571" s="36">
        <f>INDEX(W$297:W$313,$E1571)*$D1571</f>
        <v/>
      </c>
      <c r="X1571" s="36">
        <f>INDEX(X$297:X$313,$E1571)*$D1571</f>
        <v/>
      </c>
      <c r="Y1571" s="36">
        <f>INDEX(Y$297:Y$313,$E1571)*$D1571</f>
        <v/>
      </c>
      <c r="Z1571" s="36">
        <f>INDEX(Z$297:Z$313,$E1571)*$D1571</f>
        <v/>
      </c>
      <c r="AA1571" s="36">
        <f>INDEX(AA$297:AA$313,$E1571)*$D1571</f>
        <v/>
      </c>
      <c r="AB1571" s="36">
        <f>INDEX(AB$297:AB$313,$E1571)*$D1571</f>
        <v/>
      </c>
      <c r="AC1571" s="36">
        <f>INDEX(AC$297:AC$313,$E1571)*$D1571</f>
        <v/>
      </c>
      <c r="AD1571" s="36">
        <f>INDEX(AD$297:AD$313,$E1571)*$D1571</f>
        <v/>
      </c>
      <c r="AF1571" s="11">
        <f>CodePrefix&amp;$A1571&amp;IF($C1571="","","."&amp;$C1571&amp;"."&amp;$B1571)&amp;INDEX(VarEnd,MATCH($A1571,VarKey,0))&amp;AF$5</f>
        <v/>
      </c>
      <c r="AG1571" s="37">
        <f>INDEX(AG$297:AG$313,$E1571)*$D1571</f>
        <v/>
      </c>
      <c r="AH1571" s="36">
        <f>INDEX(AH$297:AH$313,$E1571)*$D1571</f>
        <v/>
      </c>
      <c r="AI1571" s="36">
        <f>INDEX(AI$297:AI$313,$E1571)*$D1571</f>
        <v/>
      </c>
      <c r="AJ1571" s="36">
        <f>INDEX(AJ$297:AJ$313,$E1571)*$D1571</f>
        <v/>
      </c>
      <c r="AK1571" s="36">
        <f>INDEX(AK$297:AK$313,$E1571)*$D1571</f>
        <v/>
      </c>
      <c r="AL1571" s="36">
        <f>INDEX(AL$297:AL$313,$E1571)*$D1571</f>
        <v/>
      </c>
      <c r="AM1571" s="36">
        <f>INDEX(AM$297:AM$313,$E1571)*$D1571</f>
        <v/>
      </c>
      <c r="AN1571" s="36">
        <f>INDEX(AN$297:AN$313,$E1571)*$D1571</f>
        <v/>
      </c>
      <c r="AO1571" s="36">
        <f>INDEX(AO$297:AO$313,$E1571)*$D1571</f>
        <v/>
      </c>
      <c r="AP1571" s="36">
        <f>INDEX(AP$297:AP$313,$E1571)*$D1571</f>
        <v/>
      </c>
      <c r="AQ1571" s="36">
        <f>INDEX(AQ$297:AQ$313,$E1571)*$D1571</f>
        <v/>
      </c>
      <c r="AR1571" s="36">
        <f>INDEX(AR$297:AR$313,$E1571)*$D1571</f>
        <v/>
      </c>
      <c r="AS1571" s="36">
        <f>INDEX(AS$297:AS$313,$E1571)*$D1571</f>
        <v/>
      </c>
      <c r="AT1571" s="36">
        <f>INDEX(AT$297:AT$313,$E1571)*$D1571</f>
        <v/>
      </c>
      <c r="AU1571" s="36">
        <f>INDEX(AU$297:AU$313,$E1571)*$D1571</f>
        <v/>
      </c>
      <c r="AV1571" s="36">
        <f>INDEX(AV$297:AV$313,$E1571)*$D1571</f>
        <v/>
      </c>
      <c r="AW1571" s="36">
        <f>INDEX(AW$297:AW$313,$E1571)*$D1571</f>
        <v/>
      </c>
      <c r="AX1571" s="36">
        <f>INDEX(AX$297:AX$313,$E1571)*$D1571</f>
        <v/>
      </c>
      <c r="AY1571" s="36">
        <f>INDEX(AY$297:AY$313,$E1571)*$D1571</f>
        <v/>
      </c>
    </row>
    <row r="1572" hidden="1" outlineLevel="2">
      <c r="A1572" s="14" t="inlineStr">
        <is>
          <t>shp</t>
        </is>
      </c>
      <c r="B1572" s="14" t="inlineStr">
        <is>
          <t>bio</t>
        </is>
      </c>
      <c r="C1572" s="14" t="inlineStr">
        <is>
          <t>srv</t>
        </is>
      </c>
      <c r="D1572" s="36">
        <f>INDEX(Inputs!$W$5:$W$132,MATCH($B1572&amp;"|"&amp;$C1572,Inputs!$A$5:$A$132,0))</f>
        <v/>
      </c>
      <c r="E1572" s="36">
        <f>INDEX(Inputs!$M$5:$M$132,MATCH($B1572&amp;"|"&amp;$C1572,Inputs!$A$5:$A$132,0))</f>
        <v/>
      </c>
      <c r="F1572" s="35" t="n"/>
      <c r="G1572" s="35" t="n"/>
      <c r="H1572" s="14">
        <f>INDEX(VarLab,MATCH($A1572,VarKey,0))&amp;INDEX(MemLab,MATCH($C1572&amp;"|"&amp;$B1572,MemKey,0))</f>
        <v/>
      </c>
      <c r="I1572" s="14">
        <f>INDEX(VarUnit,MATCH($A1572,VarKey,0))</f>
        <v/>
      </c>
      <c r="J1572" s="14">
        <f>INDEX(VarSrc,MATCH($A1572,VarKey,0))</f>
        <v/>
      </c>
      <c r="K1572" s="11">
        <f>CodePrefix&amp;$A1572&amp;IF($C1572="","","."&amp;$C1572&amp;"."&amp;$B1572)&amp;INDEX(VarEnd,MATCH($A1572,VarKey,0))&amp;K$5</f>
        <v/>
      </c>
      <c r="L1572" s="37">
        <f>INDEX(L$297:L$313,$E1572)*$D1572</f>
        <v/>
      </c>
      <c r="M1572" s="36">
        <f>INDEX(M$297:M$313,$E1572)*$D1572</f>
        <v/>
      </c>
      <c r="N1572" s="36">
        <f>INDEX(N$297:N$313,$E1572)*$D1572</f>
        <v/>
      </c>
      <c r="O1572" s="36">
        <f>INDEX(O$297:O$313,$E1572)*$D1572</f>
        <v/>
      </c>
      <c r="P1572" s="36">
        <f>INDEX(P$297:P$313,$E1572)*$D1572</f>
        <v/>
      </c>
      <c r="Q1572" s="36">
        <f>INDEX(Q$297:Q$313,$E1572)*$D1572</f>
        <v/>
      </c>
      <c r="R1572" s="36">
        <f>INDEX(R$297:R$313,$E1572)*$D1572</f>
        <v/>
      </c>
      <c r="S1572" s="36">
        <f>INDEX(S$297:S$313,$E1572)*$D1572</f>
        <v/>
      </c>
      <c r="T1572" s="36">
        <f>INDEX(T$297:T$313,$E1572)*$D1572</f>
        <v/>
      </c>
      <c r="U1572" s="36">
        <f>INDEX(U$297:U$313,$E1572)*$D1572</f>
        <v/>
      </c>
      <c r="V1572" s="36">
        <f>INDEX(V$297:V$313,$E1572)*$D1572</f>
        <v/>
      </c>
      <c r="W1572" s="36">
        <f>INDEX(W$297:W$313,$E1572)*$D1572</f>
        <v/>
      </c>
      <c r="X1572" s="36">
        <f>INDEX(X$297:X$313,$E1572)*$D1572</f>
        <v/>
      </c>
      <c r="Y1572" s="36">
        <f>INDEX(Y$297:Y$313,$E1572)*$D1572</f>
        <v/>
      </c>
      <c r="Z1572" s="36">
        <f>INDEX(Z$297:Z$313,$E1572)*$D1572</f>
        <v/>
      </c>
      <c r="AA1572" s="36">
        <f>INDEX(AA$297:AA$313,$E1572)*$D1572</f>
        <v/>
      </c>
      <c r="AB1572" s="36">
        <f>INDEX(AB$297:AB$313,$E1572)*$D1572</f>
        <v/>
      </c>
      <c r="AC1572" s="36">
        <f>INDEX(AC$297:AC$313,$E1572)*$D1572</f>
        <v/>
      </c>
      <c r="AD1572" s="36">
        <f>INDEX(AD$297:AD$313,$E1572)*$D1572</f>
        <v/>
      </c>
      <c r="AF1572" s="11">
        <f>CodePrefix&amp;$A1572&amp;IF($C1572="","","."&amp;$C1572&amp;"."&amp;$B1572)&amp;INDEX(VarEnd,MATCH($A1572,VarKey,0))&amp;AF$5</f>
        <v/>
      </c>
      <c r="AG1572" s="37">
        <f>INDEX(AG$297:AG$313,$E1572)*$D1572</f>
        <v/>
      </c>
      <c r="AH1572" s="36">
        <f>INDEX(AH$297:AH$313,$E1572)*$D1572</f>
        <v/>
      </c>
      <c r="AI1572" s="36">
        <f>INDEX(AI$297:AI$313,$E1572)*$D1572</f>
        <v/>
      </c>
      <c r="AJ1572" s="36">
        <f>INDEX(AJ$297:AJ$313,$E1572)*$D1572</f>
        <v/>
      </c>
      <c r="AK1572" s="36">
        <f>INDEX(AK$297:AK$313,$E1572)*$D1572</f>
        <v/>
      </c>
      <c r="AL1572" s="36">
        <f>INDEX(AL$297:AL$313,$E1572)*$D1572</f>
        <v/>
      </c>
      <c r="AM1572" s="36">
        <f>INDEX(AM$297:AM$313,$E1572)*$D1572</f>
        <v/>
      </c>
      <c r="AN1572" s="36">
        <f>INDEX(AN$297:AN$313,$E1572)*$D1572</f>
        <v/>
      </c>
      <c r="AO1572" s="36">
        <f>INDEX(AO$297:AO$313,$E1572)*$D1572</f>
        <v/>
      </c>
      <c r="AP1572" s="36">
        <f>INDEX(AP$297:AP$313,$E1572)*$D1572</f>
        <v/>
      </c>
      <c r="AQ1572" s="36">
        <f>INDEX(AQ$297:AQ$313,$E1572)*$D1572</f>
        <v/>
      </c>
      <c r="AR1572" s="36">
        <f>INDEX(AR$297:AR$313,$E1572)*$D1572</f>
        <v/>
      </c>
      <c r="AS1572" s="36">
        <f>INDEX(AS$297:AS$313,$E1572)*$D1572</f>
        <v/>
      </c>
      <c r="AT1572" s="36">
        <f>INDEX(AT$297:AT$313,$E1572)*$D1572</f>
        <v/>
      </c>
      <c r="AU1572" s="36">
        <f>INDEX(AU$297:AU$313,$E1572)*$D1572</f>
        <v/>
      </c>
      <c r="AV1572" s="36">
        <f>INDEX(AV$297:AV$313,$E1572)*$D1572</f>
        <v/>
      </c>
      <c r="AW1572" s="36">
        <f>INDEX(AW$297:AW$313,$E1572)*$D1572</f>
        <v/>
      </c>
      <c r="AX1572" s="36">
        <f>INDEX(AX$297:AX$313,$E1572)*$D1572</f>
        <v/>
      </c>
      <c r="AY1572" s="36">
        <f>INDEX(AY$297:AY$313,$E1572)*$D1572</f>
        <v/>
      </c>
    </row>
    <row r="1573" hidden="1" outlineLevel="2"/>
    <row r="1574" hidden="1" outlineLevel="2">
      <c r="A1574" s="14" t="inlineStr">
        <is>
          <t>ener</t>
        </is>
      </c>
      <c r="B1574" s="14" t="inlineStr">
        <is>
          <t>coa</t>
        </is>
      </c>
      <c r="C1574" s="14" t="inlineStr">
        <is>
          <t>srv</t>
        </is>
      </c>
      <c r="D1574" s="36">
        <f>INDEX(Inputs!$O$5:$O$132,MATCH($B1574&amp;"|"&amp;$C1574,Inputs!$A$5:$A$132,0))</f>
        <v/>
      </c>
      <c r="E1574" s="36">
        <f>INDEX(Inputs!$P$5:$P$132,MATCH($B1574&amp;"|"&amp;$C1574,Inputs!$A$5:$A$132,0))</f>
        <v/>
      </c>
      <c r="F1574" s="36">
        <f>INDEX(Inputs!$T$5:$T$132,MATCH($B1574&amp;"|"&amp;$C1574,Inputs!$A$5:$A$132,0))</f>
        <v/>
      </c>
      <c r="G1574" s="36">
        <f>INDEX(Inputs!$S$5:$S$132,MATCH($B1574&amp;"|"&amp;$C1574,Inputs!$A$5:$A$132,0))</f>
        <v/>
      </c>
      <c r="H1574" s="14">
        <f>INDEX(VarLab,MATCH($A1574,VarKey,0))&amp;INDEX(MemLab,MATCH($C1574&amp;"|"&amp;$B1574,MemKey,0))</f>
        <v/>
      </c>
      <c r="I1574" s="14">
        <f>INDEX(VarUnit,MATCH($A1574,VarKey,0))</f>
        <v/>
      </c>
      <c r="J1574" s="14">
        <f>INDEX(VarSrc,MATCH($A1574,VarKey,0))</f>
        <v/>
      </c>
      <c r="K1574" s="11">
        <f>CodePrefix&amp;$A1574&amp;IF($C1574="","","."&amp;$C1574&amp;"."&amp;$B1574)&amp;INDEX(VarEnd,MATCH($A1574,VarKey,0))&amp;K$5</f>
        <v/>
      </c>
      <c r="L1574" s="39">
        <f>INDEX(Inputs!$X$5:$X$132,MATCH($B1574&amp;"|"&amp;$C1574,Inputs!$A$5:$A$132,0))</f>
        <v/>
      </c>
      <c r="M1574" s="40">
        <f>L1574*$G1574*(1+M$7)^$D1574*(M1556/L1556)^$E1574*((M1556+M1565)/(L1556+L1565))^$F1574</f>
        <v/>
      </c>
      <c r="N1574" s="40">
        <f>M1574*$G1574*(1+N$7)^$D1574*(N1556/M1556)^$E1574*((N1556+N1565)/(M1556+M1565))^$F1574</f>
        <v/>
      </c>
      <c r="O1574" s="40">
        <f>N1574*$G1574*(1+O$7)^$D1574*(O1556/N1556)^$E1574*((O1556+O1565)/(N1556+N1565))^$F1574</f>
        <v/>
      </c>
      <c r="P1574" s="40">
        <f>O1574*$G1574*(1+P$7)^$D1574*(P1556/O1556)^$E1574*((P1556+P1565)/(O1556+O1565))^$F1574</f>
        <v/>
      </c>
      <c r="Q1574" s="40">
        <f>P1574*$G1574*(1+Q$7)^$D1574*(Q1556/P1556)^$E1574*((Q1556+Q1565)/(P1556+P1565))^$F1574</f>
        <v/>
      </c>
      <c r="R1574" s="40">
        <f>Q1574*$G1574*(1+R$7)^$D1574*(R1556/Q1556)^$E1574*((R1556+R1565)/(Q1556+Q1565))^$F1574</f>
        <v/>
      </c>
      <c r="S1574" s="40">
        <f>R1574*$G1574*(1+S$7)^$D1574*(S1556/R1556)^$E1574*((S1556+S1565)/(R1556+R1565))^$F1574</f>
        <v/>
      </c>
      <c r="T1574" s="40">
        <f>S1574*$G1574*(1+T$7)^$D1574*(T1556/S1556)^$E1574*((T1556+T1565)/(S1556+S1565))^$F1574</f>
        <v/>
      </c>
      <c r="U1574" s="40">
        <f>T1574*$G1574*(1+U$7)^$D1574*(U1556/T1556)^$E1574*((U1556+U1565)/(T1556+T1565))^$F1574</f>
        <v/>
      </c>
      <c r="V1574" s="40">
        <f>U1574*$G1574*(1+V$7)^$D1574*(V1556/U1556)^$E1574*((V1556+V1565)/(U1556+U1565))^$F1574</f>
        <v/>
      </c>
      <c r="W1574" s="40">
        <f>V1574*$G1574*(1+W$7)^$D1574*(W1556/V1556)^$E1574*((W1556+W1565)/(V1556+V1565))^$F1574</f>
        <v/>
      </c>
      <c r="X1574" s="40">
        <f>W1574*$G1574*(1+X$7)^$D1574*(X1556/W1556)^$E1574*((X1556+X1565)/(W1556+W1565))^$F1574</f>
        <v/>
      </c>
      <c r="Y1574" s="40">
        <f>X1574*$G1574*(1+Y$7)^$D1574*(Y1556/X1556)^$E1574*((Y1556+Y1565)/(X1556+X1565))^$F1574</f>
        <v/>
      </c>
      <c r="Z1574" s="40">
        <f>Y1574*$G1574*(1+Z$7)^$D1574*(Z1556/Y1556)^$E1574*((Z1556+Z1565)/(Y1556+Y1565))^$F1574</f>
        <v/>
      </c>
      <c r="AA1574" s="40">
        <f>Z1574*$G1574*(1+AA$7)^$D1574*(AA1556/Z1556)^$E1574*((AA1556+AA1565)/(Z1556+Z1565))^$F1574</f>
        <v/>
      </c>
      <c r="AB1574" s="40">
        <f>AA1574*$G1574*(1+AB$7)^$D1574*(AB1556/AA1556)^$E1574*((AB1556+AB1565)/(AA1556+AA1565))^$F1574</f>
        <v/>
      </c>
      <c r="AC1574" s="40">
        <f>AB1574*$G1574*(1+AC$7)^$D1574*(AC1556/AB1556)^$E1574*((AC1556+AC1565)/(AB1556+AB1565))^$F1574</f>
        <v/>
      </c>
      <c r="AD1574" s="40">
        <f>AC1574*$G1574*(1+AD$7)^$D1574*(AD1556/AC1556)^$E1574*((AD1556+AD1565)/(AC1556+AC1565))^$F1574</f>
        <v/>
      </c>
      <c r="AF1574" s="11">
        <f>CodePrefix&amp;$A1574&amp;IF($C1574="","","."&amp;$C1574&amp;"."&amp;$B1574)&amp;INDEX(VarEnd,MATCH($A1574,VarKey,0))&amp;AF$5</f>
        <v/>
      </c>
      <c r="AG1574" s="39">
        <f>INDEX(Inputs!$X$5:$X$132,MATCH($B1574&amp;"|"&amp;$C1574,Inputs!$A$5:$A$132,0))</f>
        <v/>
      </c>
      <c r="AH1574" s="40">
        <f>AG1574*$G1574*(1+AH$7)^$D1574*(AH1556/AG1556)^$E1574*((AH1556+AH1565)/(AG1556+AG1565))^$F1574</f>
        <v/>
      </c>
      <c r="AI1574" s="40">
        <f>AH1574*$G1574*(1+AI$7)^$D1574*(AI1556/AH1556)^$E1574*((AI1556+AI1565)/(AH1556+AH1565))^$F1574</f>
        <v/>
      </c>
      <c r="AJ1574" s="40">
        <f>AI1574*$G1574*(1+AJ$7)^$D1574*(AJ1556/AI1556)^$E1574*((AJ1556+AJ1565)/(AI1556+AI1565))^$F1574</f>
        <v/>
      </c>
      <c r="AK1574" s="40">
        <f>AJ1574*$G1574*(1+AK$7)^$D1574*(AK1556/AJ1556)^$E1574*((AK1556+AK1565)/(AJ1556+AJ1565))^$F1574</f>
        <v/>
      </c>
      <c r="AL1574" s="40">
        <f>AK1574*$G1574*(1+AL$7)^$D1574*(AL1556/AK1556)^$E1574*((AL1556+AL1565)/(AK1556+AK1565))^$F1574</f>
        <v/>
      </c>
      <c r="AM1574" s="40">
        <f>AL1574*$G1574*(1+AM$7)^$D1574*(AM1556/AL1556)^$E1574*((AM1556+AM1565)/(AL1556+AL1565))^$F1574</f>
        <v/>
      </c>
      <c r="AN1574" s="40">
        <f>AM1574*$G1574*(1+AN$7)^$D1574*(AN1556/AM1556)^$E1574*((AN1556+AN1565)/(AM1556+AM1565))^$F1574</f>
        <v/>
      </c>
      <c r="AO1574" s="40">
        <f>AN1574*$G1574*(1+AO$7)^$D1574*(AO1556/AN1556)^$E1574*((AO1556+AO1565)/(AN1556+AN1565))^$F1574</f>
        <v/>
      </c>
      <c r="AP1574" s="40">
        <f>AO1574*$G1574*(1+AP$7)^$D1574*(AP1556/AO1556)^$E1574*((AP1556+AP1565)/(AO1556+AO1565))^$F1574</f>
        <v/>
      </c>
      <c r="AQ1574" s="40">
        <f>AP1574*$G1574*(1+AQ$7)^$D1574*(AQ1556/AP1556)^$E1574*((AQ1556+AQ1565)/(AP1556+AP1565))^$F1574</f>
        <v/>
      </c>
      <c r="AR1574" s="40">
        <f>AQ1574*$G1574*(1+AR$7)^$D1574*(AR1556/AQ1556)^$E1574*((AR1556+AR1565)/(AQ1556+AQ1565))^$F1574</f>
        <v/>
      </c>
      <c r="AS1574" s="40">
        <f>AR1574*$G1574*(1+AS$7)^$D1574*(AS1556/AR1556)^$E1574*((AS1556+AS1565)/(AR1556+AR1565))^$F1574</f>
        <v/>
      </c>
      <c r="AT1574" s="40">
        <f>AS1574*$G1574*(1+AT$7)^$D1574*(AT1556/AS1556)^$E1574*((AT1556+AT1565)/(AS1556+AS1565))^$F1574</f>
        <v/>
      </c>
      <c r="AU1574" s="40">
        <f>AT1574*$G1574*(1+AU$7)^$D1574*(AU1556/AT1556)^$E1574*((AU1556+AU1565)/(AT1556+AT1565))^$F1574</f>
        <v/>
      </c>
      <c r="AV1574" s="40">
        <f>AU1574*$G1574*(1+AV$7)^$D1574*(AV1556/AU1556)^$E1574*((AV1556+AV1565)/(AU1556+AU1565))^$F1574</f>
        <v/>
      </c>
      <c r="AW1574" s="40">
        <f>AV1574*$G1574*(1+AW$7)^$D1574*(AW1556/AV1556)^$E1574*((AW1556+AW1565)/(AV1556+AV1565))^$F1574</f>
        <v/>
      </c>
      <c r="AX1574" s="40">
        <f>AW1574*$G1574*(1+AX$7)^$D1574*(AX1556/AW1556)^$E1574*((AX1556+AX1565)/(AW1556+AW1565))^$F1574</f>
        <v/>
      </c>
      <c r="AY1574" s="40">
        <f>AX1574*$G1574*(1+AY$7)^$D1574*(AY1556/AX1556)^$E1574*((AY1556+AY1565)/(AX1556+AX1565))^$F1574</f>
        <v/>
      </c>
    </row>
    <row r="1575" hidden="1" outlineLevel="2">
      <c r="A1575" s="14" t="inlineStr">
        <is>
          <t>ener</t>
        </is>
      </c>
      <c r="B1575" s="14" t="inlineStr">
        <is>
          <t>nga</t>
        </is>
      </c>
      <c r="C1575" s="14" t="inlineStr">
        <is>
          <t>srv</t>
        </is>
      </c>
      <c r="D1575" s="36">
        <f>INDEX(Inputs!$O$5:$O$132,MATCH($B1575&amp;"|"&amp;$C1575,Inputs!$A$5:$A$132,0))</f>
        <v/>
      </c>
      <c r="E1575" s="36">
        <f>INDEX(Inputs!$P$5:$P$132,MATCH($B1575&amp;"|"&amp;$C1575,Inputs!$A$5:$A$132,0))</f>
        <v/>
      </c>
      <c r="F1575" s="36">
        <f>INDEX(Inputs!$T$5:$T$132,MATCH($B1575&amp;"|"&amp;$C1575,Inputs!$A$5:$A$132,0))</f>
        <v/>
      </c>
      <c r="G1575" s="36">
        <f>INDEX(Inputs!$S$5:$S$132,MATCH($B1575&amp;"|"&amp;$C1575,Inputs!$A$5:$A$132,0))</f>
        <v/>
      </c>
      <c r="H1575" s="14">
        <f>INDEX(VarLab,MATCH($A1575,VarKey,0))&amp;INDEX(MemLab,MATCH($C1575&amp;"|"&amp;$B1575,MemKey,0))</f>
        <v/>
      </c>
      <c r="I1575" s="14">
        <f>INDEX(VarUnit,MATCH($A1575,VarKey,0))</f>
        <v/>
      </c>
      <c r="J1575" s="14">
        <f>INDEX(VarSrc,MATCH($A1575,VarKey,0))</f>
        <v/>
      </c>
      <c r="K1575" s="11">
        <f>CodePrefix&amp;$A1575&amp;IF($C1575="","","."&amp;$C1575&amp;"."&amp;$B1575)&amp;INDEX(VarEnd,MATCH($A1575,VarKey,0))&amp;K$5</f>
        <v/>
      </c>
      <c r="L1575" s="39">
        <f>INDEX(Inputs!$X$5:$X$132,MATCH($B1575&amp;"|"&amp;$C1575,Inputs!$A$5:$A$132,0))</f>
        <v/>
      </c>
      <c r="M1575" s="40">
        <f>L1575*$G1575*(1+M$7)^$D1575*(M1557/L1557)^$E1575*((M1557+M1566)/(L1557+L1566))^$F1575</f>
        <v/>
      </c>
      <c r="N1575" s="40">
        <f>M1575*$G1575*(1+N$7)^$D1575*(N1557/M1557)^$E1575*((N1557+N1566)/(M1557+M1566))^$F1575</f>
        <v/>
      </c>
      <c r="O1575" s="40">
        <f>N1575*$G1575*(1+O$7)^$D1575*(O1557/N1557)^$E1575*((O1557+O1566)/(N1557+N1566))^$F1575</f>
        <v/>
      </c>
      <c r="P1575" s="40">
        <f>O1575*$G1575*(1+P$7)^$D1575*(P1557/O1557)^$E1575*((P1557+P1566)/(O1557+O1566))^$F1575</f>
        <v/>
      </c>
      <c r="Q1575" s="40">
        <f>P1575*$G1575*(1+Q$7)^$D1575*(Q1557/P1557)^$E1575*((Q1557+Q1566)/(P1557+P1566))^$F1575</f>
        <v/>
      </c>
      <c r="R1575" s="40">
        <f>Q1575*$G1575*(1+R$7)^$D1575*(R1557/Q1557)^$E1575*((R1557+R1566)/(Q1557+Q1566))^$F1575</f>
        <v/>
      </c>
      <c r="S1575" s="40">
        <f>R1575*$G1575*(1+S$7)^$D1575*(S1557/R1557)^$E1575*((S1557+S1566)/(R1557+R1566))^$F1575</f>
        <v/>
      </c>
      <c r="T1575" s="40">
        <f>S1575*$G1575*(1+T$7)^$D1575*(T1557/S1557)^$E1575*((T1557+T1566)/(S1557+S1566))^$F1575</f>
        <v/>
      </c>
      <c r="U1575" s="40">
        <f>T1575*$G1575*(1+U$7)^$D1575*(U1557/T1557)^$E1575*((U1557+U1566)/(T1557+T1566))^$F1575</f>
        <v/>
      </c>
      <c r="V1575" s="40">
        <f>U1575*$G1575*(1+V$7)^$D1575*(V1557/U1557)^$E1575*((V1557+V1566)/(U1557+U1566))^$F1575</f>
        <v/>
      </c>
      <c r="W1575" s="40">
        <f>V1575*$G1575*(1+W$7)^$D1575*(W1557/V1557)^$E1575*((W1557+W1566)/(V1557+V1566))^$F1575</f>
        <v/>
      </c>
      <c r="X1575" s="40">
        <f>W1575*$G1575*(1+X$7)^$D1575*(X1557/W1557)^$E1575*((X1557+X1566)/(W1557+W1566))^$F1575</f>
        <v/>
      </c>
      <c r="Y1575" s="40">
        <f>X1575*$G1575*(1+Y$7)^$D1575*(Y1557/X1557)^$E1575*((Y1557+Y1566)/(X1557+X1566))^$F1575</f>
        <v/>
      </c>
      <c r="Z1575" s="40">
        <f>Y1575*$G1575*(1+Z$7)^$D1575*(Z1557/Y1557)^$E1575*((Z1557+Z1566)/(Y1557+Y1566))^$F1575</f>
        <v/>
      </c>
      <c r="AA1575" s="40">
        <f>Z1575*$G1575*(1+AA$7)^$D1575*(AA1557/Z1557)^$E1575*((AA1557+AA1566)/(Z1557+Z1566))^$F1575</f>
        <v/>
      </c>
      <c r="AB1575" s="40">
        <f>AA1575*$G1575*(1+AB$7)^$D1575*(AB1557/AA1557)^$E1575*((AB1557+AB1566)/(AA1557+AA1566))^$F1575</f>
        <v/>
      </c>
      <c r="AC1575" s="40">
        <f>AB1575*$G1575*(1+AC$7)^$D1575*(AC1557/AB1557)^$E1575*((AC1557+AC1566)/(AB1557+AB1566))^$F1575</f>
        <v/>
      </c>
      <c r="AD1575" s="40">
        <f>AC1575*$G1575*(1+AD$7)^$D1575*(AD1557/AC1557)^$E1575*((AD1557+AD1566)/(AC1557+AC1566))^$F1575</f>
        <v/>
      </c>
      <c r="AF1575" s="11">
        <f>CodePrefix&amp;$A1575&amp;IF($C1575="","","."&amp;$C1575&amp;"."&amp;$B1575)&amp;INDEX(VarEnd,MATCH($A1575,VarKey,0))&amp;AF$5</f>
        <v/>
      </c>
      <c r="AG1575" s="39">
        <f>INDEX(Inputs!$X$5:$X$132,MATCH($B1575&amp;"|"&amp;$C1575,Inputs!$A$5:$A$132,0))</f>
        <v/>
      </c>
      <c r="AH1575" s="40">
        <f>AG1575*$G1575*(1+AH$7)^$D1575*(AH1557/AG1557)^$E1575*((AH1557+AH1566)/(AG1557+AG1566))^$F1575</f>
        <v/>
      </c>
      <c r="AI1575" s="40">
        <f>AH1575*$G1575*(1+AI$7)^$D1575*(AI1557/AH1557)^$E1575*((AI1557+AI1566)/(AH1557+AH1566))^$F1575</f>
        <v/>
      </c>
      <c r="AJ1575" s="40">
        <f>AI1575*$G1575*(1+AJ$7)^$D1575*(AJ1557/AI1557)^$E1575*((AJ1557+AJ1566)/(AI1557+AI1566))^$F1575</f>
        <v/>
      </c>
      <c r="AK1575" s="40">
        <f>AJ1575*$G1575*(1+AK$7)^$D1575*(AK1557/AJ1557)^$E1575*((AK1557+AK1566)/(AJ1557+AJ1566))^$F1575</f>
        <v/>
      </c>
      <c r="AL1575" s="40">
        <f>AK1575*$G1575*(1+AL$7)^$D1575*(AL1557/AK1557)^$E1575*((AL1557+AL1566)/(AK1557+AK1566))^$F1575</f>
        <v/>
      </c>
      <c r="AM1575" s="40">
        <f>AL1575*$G1575*(1+AM$7)^$D1575*(AM1557/AL1557)^$E1575*((AM1557+AM1566)/(AL1557+AL1566))^$F1575</f>
        <v/>
      </c>
      <c r="AN1575" s="40">
        <f>AM1575*$G1575*(1+AN$7)^$D1575*(AN1557/AM1557)^$E1575*((AN1557+AN1566)/(AM1557+AM1566))^$F1575</f>
        <v/>
      </c>
      <c r="AO1575" s="40">
        <f>AN1575*$G1575*(1+AO$7)^$D1575*(AO1557/AN1557)^$E1575*((AO1557+AO1566)/(AN1557+AN1566))^$F1575</f>
        <v/>
      </c>
      <c r="AP1575" s="40">
        <f>AO1575*$G1575*(1+AP$7)^$D1575*(AP1557/AO1557)^$E1575*((AP1557+AP1566)/(AO1557+AO1566))^$F1575</f>
        <v/>
      </c>
      <c r="AQ1575" s="40">
        <f>AP1575*$G1575*(1+AQ$7)^$D1575*(AQ1557/AP1557)^$E1575*((AQ1557+AQ1566)/(AP1557+AP1566))^$F1575</f>
        <v/>
      </c>
      <c r="AR1575" s="40">
        <f>AQ1575*$G1575*(1+AR$7)^$D1575*(AR1557/AQ1557)^$E1575*((AR1557+AR1566)/(AQ1557+AQ1566))^$F1575</f>
        <v/>
      </c>
      <c r="AS1575" s="40">
        <f>AR1575*$G1575*(1+AS$7)^$D1575*(AS1557/AR1557)^$E1575*((AS1557+AS1566)/(AR1557+AR1566))^$F1575</f>
        <v/>
      </c>
      <c r="AT1575" s="40">
        <f>AS1575*$G1575*(1+AT$7)^$D1575*(AT1557/AS1557)^$E1575*((AT1557+AT1566)/(AS1557+AS1566))^$F1575</f>
        <v/>
      </c>
      <c r="AU1575" s="40">
        <f>AT1575*$G1575*(1+AU$7)^$D1575*(AU1557/AT1557)^$E1575*((AU1557+AU1566)/(AT1557+AT1566))^$F1575</f>
        <v/>
      </c>
      <c r="AV1575" s="40">
        <f>AU1575*$G1575*(1+AV$7)^$D1575*(AV1557/AU1557)^$E1575*((AV1557+AV1566)/(AU1557+AU1566))^$F1575</f>
        <v/>
      </c>
      <c r="AW1575" s="40">
        <f>AV1575*$G1575*(1+AW$7)^$D1575*(AW1557/AV1557)^$E1575*((AW1557+AW1566)/(AV1557+AV1566))^$F1575</f>
        <v/>
      </c>
      <c r="AX1575" s="40">
        <f>AW1575*$G1575*(1+AX$7)^$D1575*(AX1557/AW1557)^$E1575*((AX1557+AX1566)/(AW1557+AW1566))^$F1575</f>
        <v/>
      </c>
      <c r="AY1575" s="40">
        <f>AX1575*$G1575*(1+AY$7)^$D1575*(AY1557/AX1557)^$E1575*((AY1557+AY1566)/(AX1557+AX1566))^$F1575</f>
        <v/>
      </c>
    </row>
    <row r="1576" hidden="1" outlineLevel="2">
      <c r="A1576" s="14" t="inlineStr">
        <is>
          <t>ener</t>
        </is>
      </c>
      <c r="B1576" s="14" t="inlineStr">
        <is>
          <t>gso</t>
        </is>
      </c>
      <c r="C1576" s="14" t="inlineStr">
        <is>
          <t>srv</t>
        </is>
      </c>
      <c r="D1576" s="36">
        <f>INDEX(Inputs!$O$5:$O$132,MATCH($B1576&amp;"|"&amp;$C1576,Inputs!$A$5:$A$132,0))</f>
        <v/>
      </c>
      <c r="E1576" s="36">
        <f>INDEX(Inputs!$P$5:$P$132,MATCH($B1576&amp;"|"&amp;$C1576,Inputs!$A$5:$A$132,0))</f>
        <v/>
      </c>
      <c r="F1576" s="36">
        <f>INDEX(Inputs!$T$5:$T$132,MATCH($B1576&amp;"|"&amp;$C1576,Inputs!$A$5:$A$132,0))</f>
        <v/>
      </c>
      <c r="G1576" s="36">
        <f>INDEX(Inputs!$S$5:$S$132,MATCH($B1576&amp;"|"&amp;$C1576,Inputs!$A$5:$A$132,0))</f>
        <v/>
      </c>
      <c r="H1576" s="14">
        <f>INDEX(VarLab,MATCH($A1576,VarKey,0))&amp;INDEX(MemLab,MATCH($C1576&amp;"|"&amp;$B1576,MemKey,0))</f>
        <v/>
      </c>
      <c r="I1576" s="14">
        <f>INDEX(VarUnit,MATCH($A1576,VarKey,0))</f>
        <v/>
      </c>
      <c r="J1576" s="14">
        <f>INDEX(VarSrc,MATCH($A1576,VarKey,0))</f>
        <v/>
      </c>
      <c r="K1576" s="11">
        <f>CodePrefix&amp;$A1576&amp;IF($C1576="","","."&amp;$C1576&amp;"."&amp;$B1576)&amp;INDEX(VarEnd,MATCH($A1576,VarKey,0))&amp;K$5</f>
        <v/>
      </c>
      <c r="L1576" s="39">
        <f>INDEX(Inputs!$X$5:$X$132,MATCH($B1576&amp;"|"&amp;$C1576,Inputs!$A$5:$A$132,0))</f>
        <v/>
      </c>
      <c r="M1576" s="40">
        <f>L1576*$G1576*(1+M$7)^$D1576*(M1558/L1558)^$E1576*((M1558+M1567)/(L1558+L1567))^$F1576</f>
        <v/>
      </c>
      <c r="N1576" s="40">
        <f>M1576*$G1576*(1+N$7)^$D1576*(N1558/M1558)^$E1576*((N1558+N1567)/(M1558+M1567))^$F1576</f>
        <v/>
      </c>
      <c r="O1576" s="40">
        <f>N1576*$G1576*(1+O$7)^$D1576*(O1558/N1558)^$E1576*((O1558+O1567)/(N1558+N1567))^$F1576</f>
        <v/>
      </c>
      <c r="P1576" s="40">
        <f>O1576*$G1576*(1+P$7)^$D1576*(P1558/O1558)^$E1576*((P1558+P1567)/(O1558+O1567))^$F1576</f>
        <v/>
      </c>
      <c r="Q1576" s="40">
        <f>P1576*$G1576*(1+Q$7)^$D1576*(Q1558/P1558)^$E1576*((Q1558+Q1567)/(P1558+P1567))^$F1576</f>
        <v/>
      </c>
      <c r="R1576" s="40">
        <f>Q1576*$G1576*(1+R$7)^$D1576*(R1558/Q1558)^$E1576*((R1558+R1567)/(Q1558+Q1567))^$F1576</f>
        <v/>
      </c>
      <c r="S1576" s="40">
        <f>R1576*$G1576*(1+S$7)^$D1576*(S1558/R1558)^$E1576*((S1558+S1567)/(R1558+R1567))^$F1576</f>
        <v/>
      </c>
      <c r="T1576" s="40">
        <f>S1576*$G1576*(1+T$7)^$D1576*(T1558/S1558)^$E1576*((T1558+T1567)/(S1558+S1567))^$F1576</f>
        <v/>
      </c>
      <c r="U1576" s="40">
        <f>T1576*$G1576*(1+U$7)^$D1576*(U1558/T1558)^$E1576*((U1558+U1567)/(T1558+T1567))^$F1576</f>
        <v/>
      </c>
      <c r="V1576" s="40">
        <f>U1576*$G1576*(1+V$7)^$D1576*(V1558/U1558)^$E1576*((V1558+V1567)/(U1558+U1567))^$F1576</f>
        <v/>
      </c>
      <c r="W1576" s="40">
        <f>V1576*$G1576*(1+W$7)^$D1576*(W1558/V1558)^$E1576*((W1558+W1567)/(V1558+V1567))^$F1576</f>
        <v/>
      </c>
      <c r="X1576" s="40">
        <f>W1576*$G1576*(1+X$7)^$D1576*(X1558/W1558)^$E1576*((X1558+X1567)/(W1558+W1567))^$F1576</f>
        <v/>
      </c>
      <c r="Y1576" s="40">
        <f>X1576*$G1576*(1+Y$7)^$D1576*(Y1558/X1558)^$E1576*((Y1558+Y1567)/(X1558+X1567))^$F1576</f>
        <v/>
      </c>
      <c r="Z1576" s="40">
        <f>Y1576*$G1576*(1+Z$7)^$D1576*(Z1558/Y1558)^$E1576*((Z1558+Z1567)/(Y1558+Y1567))^$F1576</f>
        <v/>
      </c>
      <c r="AA1576" s="40">
        <f>Z1576*$G1576*(1+AA$7)^$D1576*(AA1558/Z1558)^$E1576*((AA1558+AA1567)/(Z1558+Z1567))^$F1576</f>
        <v/>
      </c>
      <c r="AB1576" s="40">
        <f>AA1576*$G1576*(1+AB$7)^$D1576*(AB1558/AA1558)^$E1576*((AB1558+AB1567)/(AA1558+AA1567))^$F1576</f>
        <v/>
      </c>
      <c r="AC1576" s="40">
        <f>AB1576*$G1576*(1+AC$7)^$D1576*(AC1558/AB1558)^$E1576*((AC1558+AC1567)/(AB1558+AB1567))^$F1576</f>
        <v/>
      </c>
      <c r="AD1576" s="40">
        <f>AC1576*$G1576*(1+AD$7)^$D1576*(AD1558/AC1558)^$E1576*((AD1558+AD1567)/(AC1558+AC1567))^$F1576</f>
        <v/>
      </c>
      <c r="AF1576" s="11">
        <f>CodePrefix&amp;$A1576&amp;IF($C1576="","","."&amp;$C1576&amp;"."&amp;$B1576)&amp;INDEX(VarEnd,MATCH($A1576,VarKey,0))&amp;AF$5</f>
        <v/>
      </c>
      <c r="AG1576" s="39">
        <f>INDEX(Inputs!$X$5:$X$132,MATCH($B1576&amp;"|"&amp;$C1576,Inputs!$A$5:$A$132,0))</f>
        <v/>
      </c>
      <c r="AH1576" s="40">
        <f>AG1576*$G1576*(1+AH$7)^$D1576*(AH1558/AG1558)^$E1576*((AH1558+AH1567)/(AG1558+AG1567))^$F1576</f>
        <v/>
      </c>
      <c r="AI1576" s="40">
        <f>AH1576*$G1576*(1+AI$7)^$D1576*(AI1558/AH1558)^$E1576*((AI1558+AI1567)/(AH1558+AH1567))^$F1576</f>
        <v/>
      </c>
      <c r="AJ1576" s="40">
        <f>AI1576*$G1576*(1+AJ$7)^$D1576*(AJ1558/AI1558)^$E1576*((AJ1558+AJ1567)/(AI1558+AI1567))^$F1576</f>
        <v/>
      </c>
      <c r="AK1576" s="40">
        <f>AJ1576*$G1576*(1+AK$7)^$D1576*(AK1558/AJ1558)^$E1576*((AK1558+AK1567)/(AJ1558+AJ1567))^$F1576</f>
        <v/>
      </c>
      <c r="AL1576" s="40">
        <f>AK1576*$G1576*(1+AL$7)^$D1576*(AL1558/AK1558)^$E1576*((AL1558+AL1567)/(AK1558+AK1567))^$F1576</f>
        <v/>
      </c>
      <c r="AM1576" s="40">
        <f>AL1576*$G1576*(1+AM$7)^$D1576*(AM1558/AL1558)^$E1576*((AM1558+AM1567)/(AL1558+AL1567))^$F1576</f>
        <v/>
      </c>
      <c r="AN1576" s="40">
        <f>AM1576*$G1576*(1+AN$7)^$D1576*(AN1558/AM1558)^$E1576*((AN1558+AN1567)/(AM1558+AM1567))^$F1576</f>
        <v/>
      </c>
      <c r="AO1576" s="40">
        <f>AN1576*$G1576*(1+AO$7)^$D1576*(AO1558/AN1558)^$E1576*((AO1558+AO1567)/(AN1558+AN1567))^$F1576</f>
        <v/>
      </c>
      <c r="AP1576" s="40">
        <f>AO1576*$G1576*(1+AP$7)^$D1576*(AP1558/AO1558)^$E1576*((AP1558+AP1567)/(AO1558+AO1567))^$F1576</f>
        <v/>
      </c>
      <c r="AQ1576" s="40">
        <f>AP1576*$G1576*(1+AQ$7)^$D1576*(AQ1558/AP1558)^$E1576*((AQ1558+AQ1567)/(AP1558+AP1567))^$F1576</f>
        <v/>
      </c>
      <c r="AR1576" s="40">
        <f>AQ1576*$G1576*(1+AR$7)^$D1576*(AR1558/AQ1558)^$E1576*((AR1558+AR1567)/(AQ1558+AQ1567))^$F1576</f>
        <v/>
      </c>
      <c r="AS1576" s="40">
        <f>AR1576*$G1576*(1+AS$7)^$D1576*(AS1558/AR1558)^$E1576*((AS1558+AS1567)/(AR1558+AR1567))^$F1576</f>
        <v/>
      </c>
      <c r="AT1576" s="40">
        <f>AS1576*$G1576*(1+AT$7)^$D1576*(AT1558/AS1558)^$E1576*((AT1558+AT1567)/(AS1558+AS1567))^$F1576</f>
        <v/>
      </c>
      <c r="AU1576" s="40">
        <f>AT1576*$G1576*(1+AU$7)^$D1576*(AU1558/AT1558)^$E1576*((AU1558+AU1567)/(AT1558+AT1567))^$F1576</f>
        <v/>
      </c>
      <c r="AV1576" s="40">
        <f>AU1576*$G1576*(1+AV$7)^$D1576*(AV1558/AU1558)^$E1576*((AV1558+AV1567)/(AU1558+AU1567))^$F1576</f>
        <v/>
      </c>
      <c r="AW1576" s="40">
        <f>AV1576*$G1576*(1+AW$7)^$D1576*(AW1558/AV1558)^$E1576*((AW1558+AW1567)/(AV1558+AV1567))^$F1576</f>
        <v/>
      </c>
      <c r="AX1576" s="40">
        <f>AW1576*$G1576*(1+AX$7)^$D1576*(AX1558/AW1558)^$E1576*((AX1558+AX1567)/(AW1558+AW1567))^$F1576</f>
        <v/>
      </c>
      <c r="AY1576" s="40">
        <f>AX1576*$G1576*(1+AY$7)^$D1576*(AY1558/AX1558)^$E1576*((AY1558+AY1567)/(AX1558+AX1567))^$F1576</f>
        <v/>
      </c>
    </row>
    <row r="1577" hidden="1" outlineLevel="2">
      <c r="A1577" s="14" t="inlineStr">
        <is>
          <t>ener</t>
        </is>
      </c>
      <c r="B1577" s="14" t="inlineStr">
        <is>
          <t>die</t>
        </is>
      </c>
      <c r="C1577" s="14" t="inlineStr">
        <is>
          <t>srv</t>
        </is>
      </c>
      <c r="D1577" s="36">
        <f>INDEX(Inputs!$O$5:$O$132,MATCH($B1577&amp;"|"&amp;$C1577,Inputs!$A$5:$A$132,0))</f>
        <v/>
      </c>
      <c r="E1577" s="36">
        <f>INDEX(Inputs!$P$5:$P$132,MATCH($B1577&amp;"|"&amp;$C1577,Inputs!$A$5:$A$132,0))</f>
        <v/>
      </c>
      <c r="F1577" s="36">
        <f>INDEX(Inputs!$T$5:$T$132,MATCH($B1577&amp;"|"&amp;$C1577,Inputs!$A$5:$A$132,0))</f>
        <v/>
      </c>
      <c r="G1577" s="36">
        <f>INDEX(Inputs!$S$5:$S$132,MATCH($B1577&amp;"|"&amp;$C1577,Inputs!$A$5:$A$132,0))</f>
        <v/>
      </c>
      <c r="H1577" s="14">
        <f>INDEX(VarLab,MATCH($A1577,VarKey,0))&amp;INDEX(MemLab,MATCH($C1577&amp;"|"&amp;$B1577,MemKey,0))</f>
        <v/>
      </c>
      <c r="I1577" s="14">
        <f>INDEX(VarUnit,MATCH($A1577,VarKey,0))</f>
        <v/>
      </c>
      <c r="J1577" s="14">
        <f>INDEX(VarSrc,MATCH($A1577,VarKey,0))</f>
        <v/>
      </c>
      <c r="K1577" s="11">
        <f>CodePrefix&amp;$A1577&amp;IF($C1577="","","."&amp;$C1577&amp;"."&amp;$B1577)&amp;INDEX(VarEnd,MATCH($A1577,VarKey,0))&amp;K$5</f>
        <v/>
      </c>
      <c r="L1577" s="39">
        <f>INDEX(Inputs!$X$5:$X$132,MATCH($B1577&amp;"|"&amp;$C1577,Inputs!$A$5:$A$132,0))</f>
        <v/>
      </c>
      <c r="M1577" s="40">
        <f>L1577*$G1577*(1+M$7)^$D1577*(M1559/L1559)^$E1577*((M1559+M1568)/(L1559+L1568))^$F1577</f>
        <v/>
      </c>
      <c r="N1577" s="40">
        <f>M1577*$G1577*(1+N$7)^$D1577*(N1559/M1559)^$E1577*((N1559+N1568)/(M1559+M1568))^$F1577</f>
        <v/>
      </c>
      <c r="O1577" s="40">
        <f>N1577*$G1577*(1+O$7)^$D1577*(O1559/N1559)^$E1577*((O1559+O1568)/(N1559+N1568))^$F1577</f>
        <v/>
      </c>
      <c r="P1577" s="40">
        <f>O1577*$G1577*(1+P$7)^$D1577*(P1559/O1559)^$E1577*((P1559+P1568)/(O1559+O1568))^$F1577</f>
        <v/>
      </c>
      <c r="Q1577" s="40">
        <f>P1577*$G1577*(1+Q$7)^$D1577*(Q1559/P1559)^$E1577*((Q1559+Q1568)/(P1559+P1568))^$F1577</f>
        <v/>
      </c>
      <c r="R1577" s="40">
        <f>Q1577*$G1577*(1+R$7)^$D1577*(R1559/Q1559)^$E1577*((R1559+R1568)/(Q1559+Q1568))^$F1577</f>
        <v/>
      </c>
      <c r="S1577" s="40">
        <f>R1577*$G1577*(1+S$7)^$D1577*(S1559/R1559)^$E1577*((S1559+S1568)/(R1559+R1568))^$F1577</f>
        <v/>
      </c>
      <c r="T1577" s="40">
        <f>S1577*$G1577*(1+T$7)^$D1577*(T1559/S1559)^$E1577*((T1559+T1568)/(S1559+S1568))^$F1577</f>
        <v/>
      </c>
      <c r="U1577" s="40">
        <f>T1577*$G1577*(1+U$7)^$D1577*(U1559/T1559)^$E1577*((U1559+U1568)/(T1559+T1568))^$F1577</f>
        <v/>
      </c>
      <c r="V1577" s="40">
        <f>U1577*$G1577*(1+V$7)^$D1577*(V1559/U1559)^$E1577*((V1559+V1568)/(U1559+U1568))^$F1577</f>
        <v/>
      </c>
      <c r="W1577" s="40">
        <f>V1577*$G1577*(1+W$7)^$D1577*(W1559/V1559)^$E1577*((W1559+W1568)/(V1559+V1568))^$F1577</f>
        <v/>
      </c>
      <c r="X1577" s="40">
        <f>W1577*$G1577*(1+X$7)^$D1577*(X1559/W1559)^$E1577*((X1559+X1568)/(W1559+W1568))^$F1577</f>
        <v/>
      </c>
      <c r="Y1577" s="40">
        <f>X1577*$G1577*(1+Y$7)^$D1577*(Y1559/X1559)^$E1577*((Y1559+Y1568)/(X1559+X1568))^$F1577</f>
        <v/>
      </c>
      <c r="Z1577" s="40">
        <f>Y1577*$G1577*(1+Z$7)^$D1577*(Z1559/Y1559)^$E1577*((Z1559+Z1568)/(Y1559+Y1568))^$F1577</f>
        <v/>
      </c>
      <c r="AA1577" s="40">
        <f>Z1577*$G1577*(1+AA$7)^$D1577*(AA1559/Z1559)^$E1577*((AA1559+AA1568)/(Z1559+Z1568))^$F1577</f>
        <v/>
      </c>
      <c r="AB1577" s="40">
        <f>AA1577*$G1577*(1+AB$7)^$D1577*(AB1559/AA1559)^$E1577*((AB1559+AB1568)/(AA1559+AA1568))^$F1577</f>
        <v/>
      </c>
      <c r="AC1577" s="40">
        <f>AB1577*$G1577*(1+AC$7)^$D1577*(AC1559/AB1559)^$E1577*((AC1559+AC1568)/(AB1559+AB1568))^$F1577</f>
        <v/>
      </c>
      <c r="AD1577" s="40">
        <f>AC1577*$G1577*(1+AD$7)^$D1577*(AD1559/AC1559)^$E1577*((AD1559+AD1568)/(AC1559+AC1568))^$F1577</f>
        <v/>
      </c>
      <c r="AF1577" s="11">
        <f>CodePrefix&amp;$A1577&amp;IF($C1577="","","."&amp;$C1577&amp;"."&amp;$B1577)&amp;INDEX(VarEnd,MATCH($A1577,VarKey,0))&amp;AF$5</f>
        <v/>
      </c>
      <c r="AG1577" s="39">
        <f>INDEX(Inputs!$X$5:$X$132,MATCH($B1577&amp;"|"&amp;$C1577,Inputs!$A$5:$A$132,0))</f>
        <v/>
      </c>
      <c r="AH1577" s="40">
        <f>AG1577*$G1577*(1+AH$7)^$D1577*(AH1559/AG1559)^$E1577*((AH1559+AH1568)/(AG1559+AG1568))^$F1577</f>
        <v/>
      </c>
      <c r="AI1577" s="40">
        <f>AH1577*$G1577*(1+AI$7)^$D1577*(AI1559/AH1559)^$E1577*((AI1559+AI1568)/(AH1559+AH1568))^$F1577</f>
        <v/>
      </c>
      <c r="AJ1577" s="40">
        <f>AI1577*$G1577*(1+AJ$7)^$D1577*(AJ1559/AI1559)^$E1577*((AJ1559+AJ1568)/(AI1559+AI1568))^$F1577</f>
        <v/>
      </c>
      <c r="AK1577" s="40">
        <f>AJ1577*$G1577*(1+AK$7)^$D1577*(AK1559/AJ1559)^$E1577*((AK1559+AK1568)/(AJ1559+AJ1568))^$F1577</f>
        <v/>
      </c>
      <c r="AL1577" s="40">
        <f>AK1577*$G1577*(1+AL$7)^$D1577*(AL1559/AK1559)^$E1577*((AL1559+AL1568)/(AK1559+AK1568))^$F1577</f>
        <v/>
      </c>
      <c r="AM1577" s="40">
        <f>AL1577*$G1577*(1+AM$7)^$D1577*(AM1559/AL1559)^$E1577*((AM1559+AM1568)/(AL1559+AL1568))^$F1577</f>
        <v/>
      </c>
      <c r="AN1577" s="40">
        <f>AM1577*$G1577*(1+AN$7)^$D1577*(AN1559/AM1559)^$E1577*((AN1559+AN1568)/(AM1559+AM1568))^$F1577</f>
        <v/>
      </c>
      <c r="AO1577" s="40">
        <f>AN1577*$G1577*(1+AO$7)^$D1577*(AO1559/AN1559)^$E1577*((AO1559+AO1568)/(AN1559+AN1568))^$F1577</f>
        <v/>
      </c>
      <c r="AP1577" s="40">
        <f>AO1577*$G1577*(1+AP$7)^$D1577*(AP1559/AO1559)^$E1577*((AP1559+AP1568)/(AO1559+AO1568))^$F1577</f>
        <v/>
      </c>
      <c r="AQ1577" s="40">
        <f>AP1577*$G1577*(1+AQ$7)^$D1577*(AQ1559/AP1559)^$E1577*((AQ1559+AQ1568)/(AP1559+AP1568))^$F1577</f>
        <v/>
      </c>
      <c r="AR1577" s="40">
        <f>AQ1577*$G1577*(1+AR$7)^$D1577*(AR1559/AQ1559)^$E1577*((AR1559+AR1568)/(AQ1559+AQ1568))^$F1577</f>
        <v/>
      </c>
      <c r="AS1577" s="40">
        <f>AR1577*$G1577*(1+AS$7)^$D1577*(AS1559/AR1559)^$E1577*((AS1559+AS1568)/(AR1559+AR1568))^$F1577</f>
        <v/>
      </c>
      <c r="AT1577" s="40">
        <f>AS1577*$G1577*(1+AT$7)^$D1577*(AT1559/AS1559)^$E1577*((AT1559+AT1568)/(AS1559+AS1568))^$F1577</f>
        <v/>
      </c>
      <c r="AU1577" s="40">
        <f>AT1577*$G1577*(1+AU$7)^$D1577*(AU1559/AT1559)^$E1577*((AU1559+AU1568)/(AT1559+AT1568))^$F1577</f>
        <v/>
      </c>
      <c r="AV1577" s="40">
        <f>AU1577*$G1577*(1+AV$7)^$D1577*(AV1559/AU1559)^$E1577*((AV1559+AV1568)/(AU1559+AU1568))^$F1577</f>
        <v/>
      </c>
      <c r="AW1577" s="40">
        <f>AV1577*$G1577*(1+AW$7)^$D1577*(AW1559/AV1559)^$E1577*((AW1559+AW1568)/(AV1559+AV1568))^$F1577</f>
        <v/>
      </c>
      <c r="AX1577" s="40">
        <f>AW1577*$G1577*(1+AX$7)^$D1577*(AX1559/AW1559)^$E1577*((AX1559+AX1568)/(AW1559+AW1568))^$F1577</f>
        <v/>
      </c>
      <c r="AY1577" s="40">
        <f>AX1577*$G1577*(1+AY$7)^$D1577*(AY1559/AX1559)^$E1577*((AY1559+AY1568)/(AX1559+AX1568))^$F1577</f>
        <v/>
      </c>
    </row>
    <row r="1578" hidden="1" outlineLevel="2">
      <c r="A1578" s="14" t="inlineStr">
        <is>
          <t>ener</t>
        </is>
      </c>
      <c r="B1578" s="14" t="inlineStr">
        <is>
          <t>lpg</t>
        </is>
      </c>
      <c r="C1578" s="14" t="inlineStr">
        <is>
          <t>srv</t>
        </is>
      </c>
      <c r="D1578" s="36">
        <f>INDEX(Inputs!$O$5:$O$132,MATCH($B1578&amp;"|"&amp;$C1578,Inputs!$A$5:$A$132,0))</f>
        <v/>
      </c>
      <c r="E1578" s="36">
        <f>INDEX(Inputs!$P$5:$P$132,MATCH($B1578&amp;"|"&amp;$C1578,Inputs!$A$5:$A$132,0))</f>
        <v/>
      </c>
      <c r="F1578" s="36">
        <f>INDEX(Inputs!$T$5:$T$132,MATCH($B1578&amp;"|"&amp;$C1578,Inputs!$A$5:$A$132,0))</f>
        <v/>
      </c>
      <c r="G1578" s="36">
        <f>INDEX(Inputs!$S$5:$S$132,MATCH($B1578&amp;"|"&amp;$C1578,Inputs!$A$5:$A$132,0))</f>
        <v/>
      </c>
      <c r="H1578" s="14">
        <f>INDEX(VarLab,MATCH($A1578,VarKey,0))&amp;INDEX(MemLab,MATCH($C1578&amp;"|"&amp;$B1578,MemKey,0))</f>
        <v/>
      </c>
      <c r="I1578" s="14">
        <f>INDEX(VarUnit,MATCH($A1578,VarKey,0))</f>
        <v/>
      </c>
      <c r="J1578" s="14">
        <f>INDEX(VarSrc,MATCH($A1578,VarKey,0))</f>
        <v/>
      </c>
      <c r="K1578" s="11">
        <f>CodePrefix&amp;$A1578&amp;IF($C1578="","","."&amp;$C1578&amp;"."&amp;$B1578)&amp;INDEX(VarEnd,MATCH($A1578,VarKey,0))&amp;K$5</f>
        <v/>
      </c>
      <c r="L1578" s="39">
        <f>INDEX(Inputs!$X$5:$X$132,MATCH($B1578&amp;"|"&amp;$C1578,Inputs!$A$5:$A$132,0))</f>
        <v/>
      </c>
      <c r="M1578" s="40">
        <f>L1578*$G1578*(1+M$7)^$D1578*(M1560/L1560)^$E1578*((M1560+M1569)/(L1560+L1569))^$F1578</f>
        <v/>
      </c>
      <c r="N1578" s="40">
        <f>M1578*$G1578*(1+N$7)^$D1578*(N1560/M1560)^$E1578*((N1560+N1569)/(M1560+M1569))^$F1578</f>
        <v/>
      </c>
      <c r="O1578" s="40">
        <f>N1578*$G1578*(1+O$7)^$D1578*(O1560/N1560)^$E1578*((O1560+O1569)/(N1560+N1569))^$F1578</f>
        <v/>
      </c>
      <c r="P1578" s="40">
        <f>O1578*$G1578*(1+P$7)^$D1578*(P1560/O1560)^$E1578*((P1560+P1569)/(O1560+O1569))^$F1578</f>
        <v/>
      </c>
      <c r="Q1578" s="40">
        <f>P1578*$G1578*(1+Q$7)^$D1578*(Q1560/P1560)^$E1578*((Q1560+Q1569)/(P1560+P1569))^$F1578</f>
        <v/>
      </c>
      <c r="R1578" s="40">
        <f>Q1578*$G1578*(1+R$7)^$D1578*(R1560/Q1560)^$E1578*((R1560+R1569)/(Q1560+Q1569))^$F1578</f>
        <v/>
      </c>
      <c r="S1578" s="40">
        <f>R1578*$G1578*(1+S$7)^$D1578*(S1560/R1560)^$E1578*((S1560+S1569)/(R1560+R1569))^$F1578</f>
        <v/>
      </c>
      <c r="T1578" s="40">
        <f>S1578*$G1578*(1+T$7)^$D1578*(T1560/S1560)^$E1578*((T1560+T1569)/(S1560+S1569))^$F1578</f>
        <v/>
      </c>
      <c r="U1578" s="40">
        <f>T1578*$G1578*(1+U$7)^$D1578*(U1560/T1560)^$E1578*((U1560+U1569)/(T1560+T1569))^$F1578</f>
        <v/>
      </c>
      <c r="V1578" s="40">
        <f>U1578*$G1578*(1+V$7)^$D1578*(V1560/U1560)^$E1578*((V1560+V1569)/(U1560+U1569))^$F1578</f>
        <v/>
      </c>
      <c r="W1578" s="40">
        <f>V1578*$G1578*(1+W$7)^$D1578*(W1560/V1560)^$E1578*((W1560+W1569)/(V1560+V1569))^$F1578</f>
        <v/>
      </c>
      <c r="X1578" s="40">
        <f>W1578*$G1578*(1+X$7)^$D1578*(X1560/W1560)^$E1578*((X1560+X1569)/(W1560+W1569))^$F1578</f>
        <v/>
      </c>
      <c r="Y1578" s="40">
        <f>X1578*$G1578*(1+Y$7)^$D1578*(Y1560/X1560)^$E1578*((Y1560+Y1569)/(X1560+X1569))^$F1578</f>
        <v/>
      </c>
      <c r="Z1578" s="40">
        <f>Y1578*$G1578*(1+Z$7)^$D1578*(Z1560/Y1560)^$E1578*((Z1560+Z1569)/(Y1560+Y1569))^$F1578</f>
        <v/>
      </c>
      <c r="AA1578" s="40">
        <f>Z1578*$G1578*(1+AA$7)^$D1578*(AA1560/Z1560)^$E1578*((AA1560+AA1569)/(Z1560+Z1569))^$F1578</f>
        <v/>
      </c>
      <c r="AB1578" s="40">
        <f>AA1578*$G1578*(1+AB$7)^$D1578*(AB1560/AA1560)^$E1578*((AB1560+AB1569)/(AA1560+AA1569))^$F1578</f>
        <v/>
      </c>
      <c r="AC1578" s="40">
        <f>AB1578*$G1578*(1+AC$7)^$D1578*(AC1560/AB1560)^$E1578*((AC1560+AC1569)/(AB1560+AB1569))^$F1578</f>
        <v/>
      </c>
      <c r="AD1578" s="40">
        <f>AC1578*$G1578*(1+AD$7)^$D1578*(AD1560/AC1560)^$E1578*((AD1560+AD1569)/(AC1560+AC1569))^$F1578</f>
        <v/>
      </c>
      <c r="AF1578" s="11">
        <f>CodePrefix&amp;$A1578&amp;IF($C1578="","","."&amp;$C1578&amp;"."&amp;$B1578)&amp;INDEX(VarEnd,MATCH($A1578,VarKey,0))&amp;AF$5</f>
        <v/>
      </c>
      <c r="AG1578" s="39">
        <f>INDEX(Inputs!$X$5:$X$132,MATCH($B1578&amp;"|"&amp;$C1578,Inputs!$A$5:$A$132,0))</f>
        <v/>
      </c>
      <c r="AH1578" s="40">
        <f>AG1578*$G1578*(1+AH$7)^$D1578*(AH1560/AG1560)^$E1578*((AH1560+AH1569)/(AG1560+AG1569))^$F1578</f>
        <v/>
      </c>
      <c r="AI1578" s="40">
        <f>AH1578*$G1578*(1+AI$7)^$D1578*(AI1560/AH1560)^$E1578*((AI1560+AI1569)/(AH1560+AH1569))^$F1578</f>
        <v/>
      </c>
      <c r="AJ1578" s="40">
        <f>AI1578*$G1578*(1+AJ$7)^$D1578*(AJ1560/AI1560)^$E1578*((AJ1560+AJ1569)/(AI1560+AI1569))^$F1578</f>
        <v/>
      </c>
      <c r="AK1578" s="40">
        <f>AJ1578*$G1578*(1+AK$7)^$D1578*(AK1560/AJ1560)^$E1578*((AK1560+AK1569)/(AJ1560+AJ1569))^$F1578</f>
        <v/>
      </c>
      <c r="AL1578" s="40">
        <f>AK1578*$G1578*(1+AL$7)^$D1578*(AL1560/AK1560)^$E1578*((AL1560+AL1569)/(AK1560+AK1569))^$F1578</f>
        <v/>
      </c>
      <c r="AM1578" s="40">
        <f>AL1578*$G1578*(1+AM$7)^$D1578*(AM1560/AL1560)^$E1578*((AM1560+AM1569)/(AL1560+AL1569))^$F1578</f>
        <v/>
      </c>
      <c r="AN1578" s="40">
        <f>AM1578*$G1578*(1+AN$7)^$D1578*(AN1560/AM1560)^$E1578*((AN1560+AN1569)/(AM1560+AM1569))^$F1578</f>
        <v/>
      </c>
      <c r="AO1578" s="40">
        <f>AN1578*$G1578*(1+AO$7)^$D1578*(AO1560/AN1560)^$E1578*((AO1560+AO1569)/(AN1560+AN1569))^$F1578</f>
        <v/>
      </c>
      <c r="AP1578" s="40">
        <f>AO1578*$G1578*(1+AP$7)^$D1578*(AP1560/AO1560)^$E1578*((AP1560+AP1569)/(AO1560+AO1569))^$F1578</f>
        <v/>
      </c>
      <c r="AQ1578" s="40">
        <f>AP1578*$G1578*(1+AQ$7)^$D1578*(AQ1560/AP1560)^$E1578*((AQ1560+AQ1569)/(AP1560+AP1569))^$F1578</f>
        <v/>
      </c>
      <c r="AR1578" s="40">
        <f>AQ1578*$G1578*(1+AR$7)^$D1578*(AR1560/AQ1560)^$E1578*((AR1560+AR1569)/(AQ1560+AQ1569))^$F1578</f>
        <v/>
      </c>
      <c r="AS1578" s="40">
        <f>AR1578*$G1578*(1+AS$7)^$D1578*(AS1560/AR1560)^$E1578*((AS1560+AS1569)/(AR1560+AR1569))^$F1578</f>
        <v/>
      </c>
      <c r="AT1578" s="40">
        <f>AS1578*$G1578*(1+AT$7)^$D1578*(AT1560/AS1560)^$E1578*((AT1560+AT1569)/(AS1560+AS1569))^$F1578</f>
        <v/>
      </c>
      <c r="AU1578" s="40">
        <f>AT1578*$G1578*(1+AU$7)^$D1578*(AU1560/AT1560)^$E1578*((AU1560+AU1569)/(AT1560+AT1569))^$F1578</f>
        <v/>
      </c>
      <c r="AV1578" s="40">
        <f>AU1578*$G1578*(1+AV$7)^$D1578*(AV1560/AU1560)^$E1578*((AV1560+AV1569)/(AU1560+AU1569))^$F1578</f>
        <v/>
      </c>
      <c r="AW1578" s="40">
        <f>AV1578*$G1578*(1+AW$7)^$D1578*(AW1560/AV1560)^$E1578*((AW1560+AW1569)/(AV1560+AV1569))^$F1578</f>
        <v/>
      </c>
      <c r="AX1578" s="40">
        <f>AW1578*$G1578*(1+AX$7)^$D1578*(AX1560/AW1560)^$E1578*((AX1560+AX1569)/(AW1560+AW1569))^$F1578</f>
        <v/>
      </c>
      <c r="AY1578" s="40">
        <f>AX1578*$G1578*(1+AY$7)^$D1578*(AY1560/AX1560)^$E1578*((AY1560+AY1569)/(AX1560+AX1569))^$F1578</f>
        <v/>
      </c>
    </row>
    <row r="1579" hidden="1" outlineLevel="2">
      <c r="A1579" s="14" t="inlineStr">
        <is>
          <t>ener</t>
        </is>
      </c>
      <c r="B1579" s="14" t="inlineStr">
        <is>
          <t>ker</t>
        </is>
      </c>
      <c r="C1579" s="14" t="inlineStr">
        <is>
          <t>srv</t>
        </is>
      </c>
      <c r="D1579" s="36">
        <f>INDEX(Inputs!$O$5:$O$132,MATCH($B1579&amp;"|"&amp;$C1579,Inputs!$A$5:$A$132,0))</f>
        <v/>
      </c>
      <c r="E1579" s="36">
        <f>INDEX(Inputs!$P$5:$P$132,MATCH($B1579&amp;"|"&amp;$C1579,Inputs!$A$5:$A$132,0))</f>
        <v/>
      </c>
      <c r="F1579" s="36">
        <f>INDEX(Inputs!$T$5:$T$132,MATCH($B1579&amp;"|"&amp;$C1579,Inputs!$A$5:$A$132,0))</f>
        <v/>
      </c>
      <c r="G1579" s="36">
        <f>INDEX(Inputs!$S$5:$S$132,MATCH($B1579&amp;"|"&amp;$C1579,Inputs!$A$5:$A$132,0))</f>
        <v/>
      </c>
      <c r="H1579" s="14">
        <f>INDEX(VarLab,MATCH($A1579,VarKey,0))&amp;INDEX(MemLab,MATCH($C1579&amp;"|"&amp;$B1579,MemKey,0))</f>
        <v/>
      </c>
      <c r="I1579" s="14">
        <f>INDEX(VarUnit,MATCH($A1579,VarKey,0))</f>
        <v/>
      </c>
      <c r="J1579" s="14">
        <f>INDEX(VarSrc,MATCH($A1579,VarKey,0))</f>
        <v/>
      </c>
      <c r="K1579" s="11">
        <f>CodePrefix&amp;$A1579&amp;IF($C1579="","","."&amp;$C1579&amp;"."&amp;$B1579)&amp;INDEX(VarEnd,MATCH($A1579,VarKey,0))&amp;K$5</f>
        <v/>
      </c>
      <c r="L1579" s="39">
        <f>INDEX(Inputs!$X$5:$X$132,MATCH($B1579&amp;"|"&amp;$C1579,Inputs!$A$5:$A$132,0))</f>
        <v/>
      </c>
      <c r="M1579" s="40">
        <f>L1579*$G1579*(1+M$7)^$D1579*(M1561/L1561)^$E1579*((M1561+M1570)/(L1561+L1570))^$F1579</f>
        <v/>
      </c>
      <c r="N1579" s="40">
        <f>M1579*$G1579*(1+N$7)^$D1579*(N1561/M1561)^$E1579*((N1561+N1570)/(M1561+M1570))^$F1579</f>
        <v/>
      </c>
      <c r="O1579" s="40">
        <f>N1579*$G1579*(1+O$7)^$D1579*(O1561/N1561)^$E1579*((O1561+O1570)/(N1561+N1570))^$F1579</f>
        <v/>
      </c>
      <c r="P1579" s="40">
        <f>O1579*$G1579*(1+P$7)^$D1579*(P1561/O1561)^$E1579*((P1561+P1570)/(O1561+O1570))^$F1579</f>
        <v/>
      </c>
      <c r="Q1579" s="40">
        <f>P1579*$G1579*(1+Q$7)^$D1579*(Q1561/P1561)^$E1579*((Q1561+Q1570)/(P1561+P1570))^$F1579</f>
        <v/>
      </c>
      <c r="R1579" s="40">
        <f>Q1579*$G1579*(1+R$7)^$D1579*(R1561/Q1561)^$E1579*((R1561+R1570)/(Q1561+Q1570))^$F1579</f>
        <v/>
      </c>
      <c r="S1579" s="40">
        <f>R1579*$G1579*(1+S$7)^$D1579*(S1561/R1561)^$E1579*((S1561+S1570)/(R1561+R1570))^$F1579</f>
        <v/>
      </c>
      <c r="T1579" s="40">
        <f>S1579*$G1579*(1+T$7)^$D1579*(T1561/S1561)^$E1579*((T1561+T1570)/(S1561+S1570))^$F1579</f>
        <v/>
      </c>
      <c r="U1579" s="40">
        <f>T1579*$G1579*(1+U$7)^$D1579*(U1561/T1561)^$E1579*((U1561+U1570)/(T1561+T1570))^$F1579</f>
        <v/>
      </c>
      <c r="V1579" s="40">
        <f>U1579*$G1579*(1+V$7)^$D1579*(V1561/U1561)^$E1579*((V1561+V1570)/(U1561+U1570))^$F1579</f>
        <v/>
      </c>
      <c r="W1579" s="40">
        <f>V1579*$G1579*(1+W$7)^$D1579*(W1561/V1561)^$E1579*((W1561+W1570)/(V1561+V1570))^$F1579</f>
        <v/>
      </c>
      <c r="X1579" s="40">
        <f>W1579*$G1579*(1+X$7)^$D1579*(X1561/W1561)^$E1579*((X1561+X1570)/(W1561+W1570))^$F1579</f>
        <v/>
      </c>
      <c r="Y1579" s="40">
        <f>X1579*$G1579*(1+Y$7)^$D1579*(Y1561/X1561)^$E1579*((Y1561+Y1570)/(X1561+X1570))^$F1579</f>
        <v/>
      </c>
      <c r="Z1579" s="40">
        <f>Y1579*$G1579*(1+Z$7)^$D1579*(Z1561/Y1561)^$E1579*((Z1561+Z1570)/(Y1561+Y1570))^$F1579</f>
        <v/>
      </c>
      <c r="AA1579" s="40">
        <f>Z1579*$G1579*(1+AA$7)^$D1579*(AA1561/Z1561)^$E1579*((AA1561+AA1570)/(Z1561+Z1570))^$F1579</f>
        <v/>
      </c>
      <c r="AB1579" s="40">
        <f>AA1579*$G1579*(1+AB$7)^$D1579*(AB1561/AA1561)^$E1579*((AB1561+AB1570)/(AA1561+AA1570))^$F1579</f>
        <v/>
      </c>
      <c r="AC1579" s="40">
        <f>AB1579*$G1579*(1+AC$7)^$D1579*(AC1561/AB1561)^$E1579*((AC1561+AC1570)/(AB1561+AB1570))^$F1579</f>
        <v/>
      </c>
      <c r="AD1579" s="40">
        <f>AC1579*$G1579*(1+AD$7)^$D1579*(AD1561/AC1561)^$E1579*((AD1561+AD1570)/(AC1561+AC1570))^$F1579</f>
        <v/>
      </c>
      <c r="AF1579" s="11">
        <f>CodePrefix&amp;$A1579&amp;IF($C1579="","","."&amp;$C1579&amp;"."&amp;$B1579)&amp;INDEX(VarEnd,MATCH($A1579,VarKey,0))&amp;AF$5</f>
        <v/>
      </c>
      <c r="AG1579" s="39">
        <f>INDEX(Inputs!$X$5:$X$132,MATCH($B1579&amp;"|"&amp;$C1579,Inputs!$A$5:$A$132,0))</f>
        <v/>
      </c>
      <c r="AH1579" s="40">
        <f>AG1579*$G1579*(1+AH$7)^$D1579*(AH1561/AG1561)^$E1579*((AH1561+AH1570)/(AG1561+AG1570))^$F1579</f>
        <v/>
      </c>
      <c r="AI1579" s="40">
        <f>AH1579*$G1579*(1+AI$7)^$D1579*(AI1561/AH1561)^$E1579*((AI1561+AI1570)/(AH1561+AH1570))^$F1579</f>
        <v/>
      </c>
      <c r="AJ1579" s="40">
        <f>AI1579*$G1579*(1+AJ$7)^$D1579*(AJ1561/AI1561)^$E1579*((AJ1561+AJ1570)/(AI1561+AI1570))^$F1579</f>
        <v/>
      </c>
      <c r="AK1579" s="40">
        <f>AJ1579*$G1579*(1+AK$7)^$D1579*(AK1561/AJ1561)^$E1579*((AK1561+AK1570)/(AJ1561+AJ1570))^$F1579</f>
        <v/>
      </c>
      <c r="AL1579" s="40">
        <f>AK1579*$G1579*(1+AL$7)^$D1579*(AL1561/AK1561)^$E1579*((AL1561+AL1570)/(AK1561+AK1570))^$F1579</f>
        <v/>
      </c>
      <c r="AM1579" s="40">
        <f>AL1579*$G1579*(1+AM$7)^$D1579*(AM1561/AL1561)^$E1579*((AM1561+AM1570)/(AL1561+AL1570))^$F1579</f>
        <v/>
      </c>
      <c r="AN1579" s="40">
        <f>AM1579*$G1579*(1+AN$7)^$D1579*(AN1561/AM1561)^$E1579*((AN1561+AN1570)/(AM1561+AM1570))^$F1579</f>
        <v/>
      </c>
      <c r="AO1579" s="40">
        <f>AN1579*$G1579*(1+AO$7)^$D1579*(AO1561/AN1561)^$E1579*((AO1561+AO1570)/(AN1561+AN1570))^$F1579</f>
        <v/>
      </c>
      <c r="AP1579" s="40">
        <f>AO1579*$G1579*(1+AP$7)^$D1579*(AP1561/AO1561)^$E1579*((AP1561+AP1570)/(AO1561+AO1570))^$F1579</f>
        <v/>
      </c>
      <c r="AQ1579" s="40">
        <f>AP1579*$G1579*(1+AQ$7)^$D1579*(AQ1561/AP1561)^$E1579*((AQ1561+AQ1570)/(AP1561+AP1570))^$F1579</f>
        <v/>
      </c>
      <c r="AR1579" s="40">
        <f>AQ1579*$G1579*(1+AR$7)^$D1579*(AR1561/AQ1561)^$E1579*((AR1561+AR1570)/(AQ1561+AQ1570))^$F1579</f>
        <v/>
      </c>
      <c r="AS1579" s="40">
        <f>AR1579*$G1579*(1+AS$7)^$D1579*(AS1561/AR1561)^$E1579*((AS1561+AS1570)/(AR1561+AR1570))^$F1579</f>
        <v/>
      </c>
      <c r="AT1579" s="40">
        <f>AS1579*$G1579*(1+AT$7)^$D1579*(AT1561/AS1561)^$E1579*((AT1561+AT1570)/(AS1561+AS1570))^$F1579</f>
        <v/>
      </c>
      <c r="AU1579" s="40">
        <f>AT1579*$G1579*(1+AU$7)^$D1579*(AU1561/AT1561)^$E1579*((AU1561+AU1570)/(AT1561+AT1570))^$F1579</f>
        <v/>
      </c>
      <c r="AV1579" s="40">
        <f>AU1579*$G1579*(1+AV$7)^$D1579*(AV1561/AU1561)^$E1579*((AV1561+AV1570)/(AU1561+AU1570))^$F1579</f>
        <v/>
      </c>
      <c r="AW1579" s="40">
        <f>AV1579*$G1579*(1+AW$7)^$D1579*(AW1561/AV1561)^$E1579*((AW1561+AW1570)/(AV1561+AV1570))^$F1579</f>
        <v/>
      </c>
      <c r="AX1579" s="40">
        <f>AW1579*$G1579*(1+AX$7)^$D1579*(AX1561/AW1561)^$E1579*((AX1561+AX1570)/(AW1561+AW1570))^$F1579</f>
        <v/>
      </c>
      <c r="AY1579" s="40">
        <f>AX1579*$G1579*(1+AY$7)^$D1579*(AY1561/AX1561)^$E1579*((AY1561+AY1570)/(AX1561+AX1570))^$F1579</f>
        <v/>
      </c>
    </row>
    <row r="1580" hidden="1" outlineLevel="2">
      <c r="A1580" s="14" t="inlineStr">
        <is>
          <t>ener</t>
        </is>
      </c>
      <c r="B1580" s="14" t="inlineStr">
        <is>
          <t>oop</t>
        </is>
      </c>
      <c r="C1580" s="14" t="inlineStr">
        <is>
          <t>srv</t>
        </is>
      </c>
      <c r="D1580" s="36">
        <f>INDEX(Inputs!$O$5:$O$132,MATCH($B1580&amp;"|"&amp;$C1580,Inputs!$A$5:$A$132,0))</f>
        <v/>
      </c>
      <c r="E1580" s="36">
        <f>INDEX(Inputs!$P$5:$P$132,MATCH($B1580&amp;"|"&amp;$C1580,Inputs!$A$5:$A$132,0))</f>
        <v/>
      </c>
      <c r="F1580" s="36">
        <f>INDEX(Inputs!$T$5:$T$132,MATCH($B1580&amp;"|"&amp;$C1580,Inputs!$A$5:$A$132,0))</f>
        <v/>
      </c>
      <c r="G1580" s="36">
        <f>INDEX(Inputs!$S$5:$S$132,MATCH($B1580&amp;"|"&amp;$C1580,Inputs!$A$5:$A$132,0))</f>
        <v/>
      </c>
      <c r="H1580" s="14">
        <f>INDEX(VarLab,MATCH($A1580,VarKey,0))&amp;INDEX(MemLab,MATCH($C1580&amp;"|"&amp;$B1580,MemKey,0))</f>
        <v/>
      </c>
      <c r="I1580" s="14">
        <f>INDEX(VarUnit,MATCH($A1580,VarKey,0))</f>
        <v/>
      </c>
      <c r="J1580" s="14">
        <f>INDEX(VarSrc,MATCH($A1580,VarKey,0))</f>
        <v/>
      </c>
      <c r="K1580" s="11">
        <f>CodePrefix&amp;$A1580&amp;IF($C1580="","","."&amp;$C1580&amp;"."&amp;$B1580)&amp;INDEX(VarEnd,MATCH($A1580,VarKey,0))&amp;K$5</f>
        <v/>
      </c>
      <c r="L1580" s="39">
        <f>INDEX(Inputs!$X$5:$X$132,MATCH($B1580&amp;"|"&amp;$C1580,Inputs!$A$5:$A$132,0))</f>
        <v/>
      </c>
      <c r="M1580" s="40">
        <f>L1580*$G1580*(1+M$7)^$D1580*(M1562/L1562)^$E1580*((M1562+M1571)/(L1562+L1571))^$F1580</f>
        <v/>
      </c>
      <c r="N1580" s="40">
        <f>M1580*$G1580*(1+N$7)^$D1580*(N1562/M1562)^$E1580*((N1562+N1571)/(M1562+M1571))^$F1580</f>
        <v/>
      </c>
      <c r="O1580" s="40">
        <f>N1580*$G1580*(1+O$7)^$D1580*(O1562/N1562)^$E1580*((O1562+O1571)/(N1562+N1571))^$F1580</f>
        <v/>
      </c>
      <c r="P1580" s="40">
        <f>O1580*$G1580*(1+P$7)^$D1580*(P1562/O1562)^$E1580*((P1562+P1571)/(O1562+O1571))^$F1580</f>
        <v/>
      </c>
      <c r="Q1580" s="40">
        <f>P1580*$G1580*(1+Q$7)^$D1580*(Q1562/P1562)^$E1580*((Q1562+Q1571)/(P1562+P1571))^$F1580</f>
        <v/>
      </c>
      <c r="R1580" s="40">
        <f>Q1580*$G1580*(1+R$7)^$D1580*(R1562/Q1562)^$E1580*((R1562+R1571)/(Q1562+Q1571))^$F1580</f>
        <v/>
      </c>
      <c r="S1580" s="40">
        <f>R1580*$G1580*(1+S$7)^$D1580*(S1562/R1562)^$E1580*((S1562+S1571)/(R1562+R1571))^$F1580</f>
        <v/>
      </c>
      <c r="T1580" s="40">
        <f>S1580*$G1580*(1+T$7)^$D1580*(T1562/S1562)^$E1580*((T1562+T1571)/(S1562+S1571))^$F1580</f>
        <v/>
      </c>
      <c r="U1580" s="40">
        <f>T1580*$G1580*(1+U$7)^$D1580*(U1562/T1562)^$E1580*((U1562+U1571)/(T1562+T1571))^$F1580</f>
        <v/>
      </c>
      <c r="V1580" s="40">
        <f>U1580*$G1580*(1+V$7)^$D1580*(V1562/U1562)^$E1580*((V1562+V1571)/(U1562+U1571))^$F1580</f>
        <v/>
      </c>
      <c r="W1580" s="40">
        <f>V1580*$G1580*(1+W$7)^$D1580*(W1562/V1562)^$E1580*((W1562+W1571)/(V1562+V1571))^$F1580</f>
        <v/>
      </c>
      <c r="X1580" s="40">
        <f>W1580*$G1580*(1+X$7)^$D1580*(X1562/W1562)^$E1580*((X1562+X1571)/(W1562+W1571))^$F1580</f>
        <v/>
      </c>
      <c r="Y1580" s="40">
        <f>X1580*$G1580*(1+Y$7)^$D1580*(Y1562/X1562)^$E1580*((Y1562+Y1571)/(X1562+X1571))^$F1580</f>
        <v/>
      </c>
      <c r="Z1580" s="40">
        <f>Y1580*$G1580*(1+Z$7)^$D1580*(Z1562/Y1562)^$E1580*((Z1562+Z1571)/(Y1562+Y1571))^$F1580</f>
        <v/>
      </c>
      <c r="AA1580" s="40">
        <f>Z1580*$G1580*(1+AA$7)^$D1580*(AA1562/Z1562)^$E1580*((AA1562+AA1571)/(Z1562+Z1571))^$F1580</f>
        <v/>
      </c>
      <c r="AB1580" s="40">
        <f>AA1580*$G1580*(1+AB$7)^$D1580*(AB1562/AA1562)^$E1580*((AB1562+AB1571)/(AA1562+AA1571))^$F1580</f>
        <v/>
      </c>
      <c r="AC1580" s="40">
        <f>AB1580*$G1580*(1+AC$7)^$D1580*(AC1562/AB1562)^$E1580*((AC1562+AC1571)/(AB1562+AB1571))^$F1580</f>
        <v/>
      </c>
      <c r="AD1580" s="40">
        <f>AC1580*$G1580*(1+AD$7)^$D1580*(AD1562/AC1562)^$E1580*((AD1562+AD1571)/(AC1562+AC1571))^$F1580</f>
        <v/>
      </c>
      <c r="AF1580" s="11">
        <f>CodePrefix&amp;$A1580&amp;IF($C1580="","","."&amp;$C1580&amp;"."&amp;$B1580)&amp;INDEX(VarEnd,MATCH($A1580,VarKey,0))&amp;AF$5</f>
        <v/>
      </c>
      <c r="AG1580" s="39">
        <f>INDEX(Inputs!$X$5:$X$132,MATCH($B1580&amp;"|"&amp;$C1580,Inputs!$A$5:$A$132,0))</f>
        <v/>
      </c>
      <c r="AH1580" s="40">
        <f>AG1580*$G1580*(1+AH$7)^$D1580*(AH1562/AG1562)^$E1580*((AH1562+AH1571)/(AG1562+AG1571))^$F1580</f>
        <v/>
      </c>
      <c r="AI1580" s="40">
        <f>AH1580*$G1580*(1+AI$7)^$D1580*(AI1562/AH1562)^$E1580*((AI1562+AI1571)/(AH1562+AH1571))^$F1580</f>
        <v/>
      </c>
      <c r="AJ1580" s="40">
        <f>AI1580*$G1580*(1+AJ$7)^$D1580*(AJ1562/AI1562)^$E1580*((AJ1562+AJ1571)/(AI1562+AI1571))^$F1580</f>
        <v/>
      </c>
      <c r="AK1580" s="40">
        <f>AJ1580*$G1580*(1+AK$7)^$D1580*(AK1562/AJ1562)^$E1580*((AK1562+AK1571)/(AJ1562+AJ1571))^$F1580</f>
        <v/>
      </c>
      <c r="AL1580" s="40">
        <f>AK1580*$G1580*(1+AL$7)^$D1580*(AL1562/AK1562)^$E1580*((AL1562+AL1571)/(AK1562+AK1571))^$F1580</f>
        <v/>
      </c>
      <c r="AM1580" s="40">
        <f>AL1580*$G1580*(1+AM$7)^$D1580*(AM1562/AL1562)^$E1580*((AM1562+AM1571)/(AL1562+AL1571))^$F1580</f>
        <v/>
      </c>
      <c r="AN1580" s="40">
        <f>AM1580*$G1580*(1+AN$7)^$D1580*(AN1562/AM1562)^$E1580*((AN1562+AN1571)/(AM1562+AM1571))^$F1580</f>
        <v/>
      </c>
      <c r="AO1580" s="40">
        <f>AN1580*$G1580*(1+AO$7)^$D1580*(AO1562/AN1562)^$E1580*((AO1562+AO1571)/(AN1562+AN1571))^$F1580</f>
        <v/>
      </c>
      <c r="AP1580" s="40">
        <f>AO1580*$G1580*(1+AP$7)^$D1580*(AP1562/AO1562)^$E1580*((AP1562+AP1571)/(AO1562+AO1571))^$F1580</f>
        <v/>
      </c>
      <c r="AQ1580" s="40">
        <f>AP1580*$G1580*(1+AQ$7)^$D1580*(AQ1562/AP1562)^$E1580*((AQ1562+AQ1571)/(AP1562+AP1571))^$F1580</f>
        <v/>
      </c>
      <c r="AR1580" s="40">
        <f>AQ1580*$G1580*(1+AR$7)^$D1580*(AR1562/AQ1562)^$E1580*((AR1562+AR1571)/(AQ1562+AQ1571))^$F1580</f>
        <v/>
      </c>
      <c r="AS1580" s="40">
        <f>AR1580*$G1580*(1+AS$7)^$D1580*(AS1562/AR1562)^$E1580*((AS1562+AS1571)/(AR1562+AR1571))^$F1580</f>
        <v/>
      </c>
      <c r="AT1580" s="40">
        <f>AS1580*$G1580*(1+AT$7)^$D1580*(AT1562/AS1562)^$E1580*((AT1562+AT1571)/(AS1562+AS1571))^$F1580</f>
        <v/>
      </c>
      <c r="AU1580" s="40">
        <f>AT1580*$G1580*(1+AU$7)^$D1580*(AU1562/AT1562)^$E1580*((AU1562+AU1571)/(AT1562+AT1571))^$F1580</f>
        <v/>
      </c>
      <c r="AV1580" s="40">
        <f>AU1580*$G1580*(1+AV$7)^$D1580*(AV1562/AU1562)^$E1580*((AV1562+AV1571)/(AU1562+AU1571))^$F1580</f>
        <v/>
      </c>
      <c r="AW1580" s="40">
        <f>AV1580*$G1580*(1+AW$7)^$D1580*(AW1562/AV1562)^$E1580*((AW1562+AW1571)/(AV1562+AV1571))^$F1580</f>
        <v/>
      </c>
      <c r="AX1580" s="40">
        <f>AW1580*$G1580*(1+AX$7)^$D1580*(AX1562/AW1562)^$E1580*((AX1562+AX1571)/(AW1562+AW1571))^$F1580</f>
        <v/>
      </c>
      <c r="AY1580" s="40">
        <f>AX1580*$G1580*(1+AY$7)^$D1580*(AY1562/AX1562)^$E1580*((AY1562+AY1571)/(AX1562+AX1571))^$F1580</f>
        <v/>
      </c>
    </row>
    <row r="1581" hidden="1" outlineLevel="2">
      <c r="A1581" s="14" t="inlineStr">
        <is>
          <t>ener</t>
        </is>
      </c>
      <c r="B1581" s="14" t="inlineStr">
        <is>
          <t>bio</t>
        </is>
      </c>
      <c r="C1581" s="14" t="inlineStr">
        <is>
          <t>srv</t>
        </is>
      </c>
      <c r="D1581" s="36">
        <f>INDEX(Inputs!$O$5:$O$132,MATCH($B1581&amp;"|"&amp;$C1581,Inputs!$A$5:$A$132,0))</f>
        <v/>
      </c>
      <c r="E1581" s="36">
        <f>INDEX(Inputs!$P$5:$P$132,MATCH($B1581&amp;"|"&amp;$C1581,Inputs!$A$5:$A$132,0))</f>
        <v/>
      </c>
      <c r="F1581" s="36">
        <f>INDEX(Inputs!$T$5:$T$132,MATCH($B1581&amp;"|"&amp;$C1581,Inputs!$A$5:$A$132,0))</f>
        <v/>
      </c>
      <c r="G1581" s="36">
        <f>INDEX(Inputs!$S$5:$S$132,MATCH($B1581&amp;"|"&amp;$C1581,Inputs!$A$5:$A$132,0))</f>
        <v/>
      </c>
      <c r="H1581" s="14">
        <f>INDEX(VarLab,MATCH($A1581,VarKey,0))&amp;INDEX(MemLab,MATCH($C1581&amp;"|"&amp;$B1581,MemKey,0))</f>
        <v/>
      </c>
      <c r="I1581" s="14">
        <f>INDEX(VarUnit,MATCH($A1581,VarKey,0))</f>
        <v/>
      </c>
      <c r="J1581" s="14">
        <f>INDEX(VarSrc,MATCH($A1581,VarKey,0))</f>
        <v/>
      </c>
      <c r="K1581" s="11">
        <f>CodePrefix&amp;$A1581&amp;IF($C1581="","","."&amp;$C1581&amp;"."&amp;$B1581)&amp;INDEX(VarEnd,MATCH($A1581,VarKey,0))&amp;K$5</f>
        <v/>
      </c>
      <c r="L1581" s="39">
        <f>INDEX(Inputs!$X$5:$X$132,MATCH($B1581&amp;"|"&amp;$C1581,Inputs!$A$5:$A$132,0))</f>
        <v/>
      </c>
      <c r="M1581" s="40">
        <f>L1581*$G1581*(1+M$7)^$D1581*(M1563/L1563)^$E1581*((M1563+M1572)/(L1563+L1572))^$F1581</f>
        <v/>
      </c>
      <c r="N1581" s="40">
        <f>M1581*$G1581*(1+N$7)^$D1581*(N1563/M1563)^$E1581*((N1563+N1572)/(M1563+M1572))^$F1581</f>
        <v/>
      </c>
      <c r="O1581" s="40">
        <f>N1581*$G1581*(1+O$7)^$D1581*(O1563/N1563)^$E1581*((O1563+O1572)/(N1563+N1572))^$F1581</f>
        <v/>
      </c>
      <c r="P1581" s="40">
        <f>O1581*$G1581*(1+P$7)^$D1581*(P1563/O1563)^$E1581*((P1563+P1572)/(O1563+O1572))^$F1581</f>
        <v/>
      </c>
      <c r="Q1581" s="40">
        <f>P1581*$G1581*(1+Q$7)^$D1581*(Q1563/P1563)^$E1581*((Q1563+Q1572)/(P1563+P1572))^$F1581</f>
        <v/>
      </c>
      <c r="R1581" s="40">
        <f>Q1581*$G1581*(1+R$7)^$D1581*(R1563/Q1563)^$E1581*((R1563+R1572)/(Q1563+Q1572))^$F1581</f>
        <v/>
      </c>
      <c r="S1581" s="40">
        <f>R1581*$G1581*(1+S$7)^$D1581*(S1563/R1563)^$E1581*((S1563+S1572)/(R1563+R1572))^$F1581</f>
        <v/>
      </c>
      <c r="T1581" s="40">
        <f>S1581*$G1581*(1+T$7)^$D1581*(T1563/S1563)^$E1581*((T1563+T1572)/(S1563+S1572))^$F1581</f>
        <v/>
      </c>
      <c r="U1581" s="40">
        <f>T1581*$G1581*(1+U$7)^$D1581*(U1563/T1563)^$E1581*((U1563+U1572)/(T1563+T1572))^$F1581</f>
        <v/>
      </c>
      <c r="V1581" s="40">
        <f>U1581*$G1581*(1+V$7)^$D1581*(V1563/U1563)^$E1581*((V1563+V1572)/(U1563+U1572))^$F1581</f>
        <v/>
      </c>
      <c r="W1581" s="40">
        <f>V1581*$G1581*(1+W$7)^$D1581*(W1563/V1563)^$E1581*((W1563+W1572)/(V1563+V1572))^$F1581</f>
        <v/>
      </c>
      <c r="X1581" s="40">
        <f>W1581*$G1581*(1+X$7)^$D1581*(X1563/W1563)^$E1581*((X1563+X1572)/(W1563+W1572))^$F1581</f>
        <v/>
      </c>
      <c r="Y1581" s="40">
        <f>X1581*$G1581*(1+Y$7)^$D1581*(Y1563/X1563)^$E1581*((Y1563+Y1572)/(X1563+X1572))^$F1581</f>
        <v/>
      </c>
      <c r="Z1581" s="40">
        <f>Y1581*$G1581*(1+Z$7)^$D1581*(Z1563/Y1563)^$E1581*((Z1563+Z1572)/(Y1563+Y1572))^$F1581</f>
        <v/>
      </c>
      <c r="AA1581" s="40">
        <f>Z1581*$G1581*(1+AA$7)^$D1581*(AA1563/Z1563)^$E1581*((AA1563+AA1572)/(Z1563+Z1572))^$F1581</f>
        <v/>
      </c>
      <c r="AB1581" s="40">
        <f>AA1581*$G1581*(1+AB$7)^$D1581*(AB1563/AA1563)^$E1581*((AB1563+AB1572)/(AA1563+AA1572))^$F1581</f>
        <v/>
      </c>
      <c r="AC1581" s="40">
        <f>AB1581*$G1581*(1+AC$7)^$D1581*(AC1563/AB1563)^$E1581*((AC1563+AC1572)/(AB1563+AB1572))^$F1581</f>
        <v/>
      </c>
      <c r="AD1581" s="40">
        <f>AC1581*$G1581*(1+AD$7)^$D1581*(AD1563/AC1563)^$E1581*((AD1563+AD1572)/(AC1563+AC1572))^$F1581</f>
        <v/>
      </c>
      <c r="AF1581" s="11">
        <f>CodePrefix&amp;$A1581&amp;IF($C1581="","","."&amp;$C1581&amp;"."&amp;$B1581)&amp;INDEX(VarEnd,MATCH($A1581,VarKey,0))&amp;AF$5</f>
        <v/>
      </c>
      <c r="AG1581" s="39">
        <f>INDEX(Inputs!$X$5:$X$132,MATCH($B1581&amp;"|"&amp;$C1581,Inputs!$A$5:$A$132,0))</f>
        <v/>
      </c>
      <c r="AH1581" s="40">
        <f>AG1581*$G1581*(1+AH$7)^$D1581*(AH1563/AG1563)^$E1581*((AH1563+AH1572)/(AG1563+AG1572))^$F1581</f>
        <v/>
      </c>
      <c r="AI1581" s="40">
        <f>AH1581*$G1581*(1+AI$7)^$D1581*(AI1563/AH1563)^$E1581*((AI1563+AI1572)/(AH1563+AH1572))^$F1581</f>
        <v/>
      </c>
      <c r="AJ1581" s="40">
        <f>AI1581*$G1581*(1+AJ$7)^$D1581*(AJ1563/AI1563)^$E1581*((AJ1563+AJ1572)/(AI1563+AI1572))^$F1581</f>
        <v/>
      </c>
      <c r="AK1581" s="40">
        <f>AJ1581*$G1581*(1+AK$7)^$D1581*(AK1563/AJ1563)^$E1581*((AK1563+AK1572)/(AJ1563+AJ1572))^$F1581</f>
        <v/>
      </c>
      <c r="AL1581" s="40">
        <f>AK1581*$G1581*(1+AL$7)^$D1581*(AL1563/AK1563)^$E1581*((AL1563+AL1572)/(AK1563+AK1572))^$F1581</f>
        <v/>
      </c>
      <c r="AM1581" s="40">
        <f>AL1581*$G1581*(1+AM$7)^$D1581*(AM1563/AL1563)^$E1581*((AM1563+AM1572)/(AL1563+AL1572))^$F1581</f>
        <v/>
      </c>
      <c r="AN1581" s="40">
        <f>AM1581*$G1581*(1+AN$7)^$D1581*(AN1563/AM1563)^$E1581*((AN1563+AN1572)/(AM1563+AM1572))^$F1581</f>
        <v/>
      </c>
      <c r="AO1581" s="40">
        <f>AN1581*$G1581*(1+AO$7)^$D1581*(AO1563/AN1563)^$E1581*((AO1563+AO1572)/(AN1563+AN1572))^$F1581</f>
        <v/>
      </c>
      <c r="AP1581" s="40">
        <f>AO1581*$G1581*(1+AP$7)^$D1581*(AP1563/AO1563)^$E1581*((AP1563+AP1572)/(AO1563+AO1572))^$F1581</f>
        <v/>
      </c>
      <c r="AQ1581" s="40">
        <f>AP1581*$G1581*(1+AQ$7)^$D1581*(AQ1563/AP1563)^$E1581*((AQ1563+AQ1572)/(AP1563+AP1572))^$F1581</f>
        <v/>
      </c>
      <c r="AR1581" s="40">
        <f>AQ1581*$G1581*(1+AR$7)^$D1581*(AR1563/AQ1563)^$E1581*((AR1563+AR1572)/(AQ1563+AQ1572))^$F1581</f>
        <v/>
      </c>
      <c r="AS1581" s="40">
        <f>AR1581*$G1581*(1+AS$7)^$D1581*(AS1563/AR1563)^$E1581*((AS1563+AS1572)/(AR1563+AR1572))^$F1581</f>
        <v/>
      </c>
      <c r="AT1581" s="40">
        <f>AS1581*$G1581*(1+AT$7)^$D1581*(AT1563/AS1563)^$E1581*((AT1563+AT1572)/(AS1563+AS1572))^$F1581</f>
        <v/>
      </c>
      <c r="AU1581" s="40">
        <f>AT1581*$G1581*(1+AU$7)^$D1581*(AU1563/AT1563)^$E1581*((AU1563+AU1572)/(AT1563+AT1572))^$F1581</f>
        <v/>
      </c>
      <c r="AV1581" s="40">
        <f>AU1581*$G1581*(1+AV$7)^$D1581*(AV1563/AU1563)^$E1581*((AV1563+AV1572)/(AU1563+AU1572))^$F1581</f>
        <v/>
      </c>
      <c r="AW1581" s="40">
        <f>AV1581*$G1581*(1+AW$7)^$D1581*(AW1563/AV1563)^$E1581*((AW1563+AW1572)/(AV1563+AV1572))^$F1581</f>
        <v/>
      </c>
      <c r="AX1581" s="40">
        <f>AW1581*$G1581*(1+AX$7)^$D1581*(AX1563/AW1563)^$E1581*((AX1563+AX1572)/(AW1563+AW1572))^$F1581</f>
        <v/>
      </c>
      <c r="AY1581" s="40">
        <f>AX1581*$G1581*(1+AY$7)^$D1581*(AY1563/AX1563)^$E1581*((AY1563+AY1572)/(AX1563+AX1572))^$F1581</f>
        <v/>
      </c>
    </row>
    <row r="1582" hidden="1" outlineLevel="2"/>
    <row r="1583" hidden="1" outlineLevel="2">
      <c r="A1583" s="14" t="inlineStr">
        <is>
          <t>co2</t>
        </is>
      </c>
      <c r="B1583" s="14" t="inlineStr">
        <is>
          <t>coa</t>
        </is>
      </c>
      <c r="C1583" s="14" t="inlineStr">
        <is>
          <t>srv</t>
        </is>
      </c>
      <c r="D1583" s="36">
        <f>INDEX(Inputs!$W$5:$W$132,MATCH($B1583&amp;"|"&amp;$C1583,Inputs!$A$5:$A$132,0))</f>
        <v/>
      </c>
      <c r="E1583" s="35" t="n"/>
      <c r="F1583" s="35" t="n"/>
      <c r="G1583" s="35" t="n"/>
      <c r="H1583" s="14">
        <f>INDEX(VarLab,MATCH($A1583,VarKey,0))&amp;INDEX(MemLab,MATCH($C1583&amp;"|"&amp;$B1583,MemKey,0))</f>
        <v/>
      </c>
      <c r="I1583" s="14">
        <f>INDEX(VarUnit,MATCH($A1583,VarKey,0))</f>
        <v/>
      </c>
      <c r="J1583" s="14">
        <f>INDEX(VarSrc,MATCH($A1583,VarKey,0))</f>
        <v/>
      </c>
      <c r="K1583" s="11">
        <f>CodePrefix&amp;$A1583&amp;IF($C1583="","","."&amp;$C1583&amp;"."&amp;$B1583)&amp;INDEX(VarEnd,MATCH($A1583,VarKey,0))&amp;K$5</f>
        <v/>
      </c>
      <c r="L1583" s="15">
        <f>L1574*Settings!$C$13*$D1583</f>
        <v/>
      </c>
      <c r="M1583" s="16">
        <f>M1574*Settings!$C$13*$D1583</f>
        <v/>
      </c>
      <c r="N1583" s="16">
        <f>N1574*Settings!$C$13*$D1583</f>
        <v/>
      </c>
      <c r="O1583" s="16">
        <f>O1574*Settings!$C$13*$D1583</f>
        <v/>
      </c>
      <c r="P1583" s="16">
        <f>P1574*Settings!$C$13*$D1583</f>
        <v/>
      </c>
      <c r="Q1583" s="16">
        <f>Q1574*Settings!$C$13*$D1583</f>
        <v/>
      </c>
      <c r="R1583" s="16">
        <f>R1574*Settings!$C$13*$D1583</f>
        <v/>
      </c>
      <c r="S1583" s="16">
        <f>S1574*Settings!$C$13*$D1583</f>
        <v/>
      </c>
      <c r="T1583" s="16">
        <f>T1574*Settings!$C$13*$D1583</f>
        <v/>
      </c>
      <c r="U1583" s="16">
        <f>U1574*Settings!$C$13*$D1583</f>
        <v/>
      </c>
      <c r="V1583" s="16">
        <f>V1574*Settings!$C$13*$D1583</f>
        <v/>
      </c>
      <c r="W1583" s="16">
        <f>W1574*Settings!$C$13*$D1583</f>
        <v/>
      </c>
      <c r="X1583" s="16">
        <f>X1574*Settings!$C$13*$D1583</f>
        <v/>
      </c>
      <c r="Y1583" s="16">
        <f>Y1574*Settings!$C$13*$D1583</f>
        <v/>
      </c>
      <c r="Z1583" s="16">
        <f>Z1574*Settings!$C$13*$D1583</f>
        <v/>
      </c>
      <c r="AA1583" s="16">
        <f>AA1574*Settings!$C$13*$D1583</f>
        <v/>
      </c>
      <c r="AB1583" s="16">
        <f>AB1574*Settings!$C$13*$D1583</f>
        <v/>
      </c>
      <c r="AC1583" s="16">
        <f>AC1574*Settings!$C$13*$D1583</f>
        <v/>
      </c>
      <c r="AD1583" s="16">
        <f>AD1574*Settings!$C$13*$D1583</f>
        <v/>
      </c>
      <c r="AF1583" s="11">
        <f>CodePrefix&amp;$A1583&amp;IF($C1583="","","."&amp;$C1583&amp;"."&amp;$B1583)&amp;INDEX(VarEnd,MATCH($A1583,VarKey,0))&amp;AF$5</f>
        <v/>
      </c>
      <c r="AG1583" s="15">
        <f>AG1574*Settings!$C$13*$D1583</f>
        <v/>
      </c>
      <c r="AH1583" s="16">
        <f>AH1574*Settings!$C$13*$D1583</f>
        <v/>
      </c>
      <c r="AI1583" s="16">
        <f>AI1574*Settings!$C$13*$D1583</f>
        <v/>
      </c>
      <c r="AJ1583" s="16">
        <f>AJ1574*Settings!$C$13*$D1583</f>
        <v/>
      </c>
      <c r="AK1583" s="16">
        <f>AK1574*Settings!$C$13*$D1583</f>
        <v/>
      </c>
      <c r="AL1583" s="16">
        <f>AL1574*Settings!$C$13*$D1583</f>
        <v/>
      </c>
      <c r="AM1583" s="16">
        <f>AM1574*Settings!$C$13*$D1583</f>
        <v/>
      </c>
      <c r="AN1583" s="16">
        <f>AN1574*Settings!$C$13*$D1583</f>
        <v/>
      </c>
      <c r="AO1583" s="16">
        <f>AO1574*Settings!$C$13*$D1583</f>
        <v/>
      </c>
      <c r="AP1583" s="16">
        <f>AP1574*Settings!$C$13*$D1583</f>
        <v/>
      </c>
      <c r="AQ1583" s="16">
        <f>AQ1574*Settings!$C$13*$D1583</f>
        <v/>
      </c>
      <c r="AR1583" s="16">
        <f>AR1574*Settings!$C$13*$D1583</f>
        <v/>
      </c>
      <c r="AS1583" s="16">
        <f>AS1574*Settings!$C$13*$D1583</f>
        <v/>
      </c>
      <c r="AT1583" s="16">
        <f>AT1574*Settings!$C$13*$D1583</f>
        <v/>
      </c>
      <c r="AU1583" s="16">
        <f>AU1574*Settings!$C$13*$D1583</f>
        <v/>
      </c>
      <c r="AV1583" s="16">
        <f>AV1574*Settings!$C$13*$D1583</f>
        <v/>
      </c>
      <c r="AW1583" s="16">
        <f>AW1574*Settings!$C$13*$D1583</f>
        <v/>
      </c>
      <c r="AX1583" s="16">
        <f>AX1574*Settings!$C$13*$D1583</f>
        <v/>
      </c>
      <c r="AY1583" s="16">
        <f>AY1574*Settings!$C$13*$D1583</f>
        <v/>
      </c>
    </row>
    <row r="1584" hidden="1" outlineLevel="2">
      <c r="A1584" s="14" t="inlineStr">
        <is>
          <t>co2</t>
        </is>
      </c>
      <c r="B1584" s="14" t="inlineStr">
        <is>
          <t>nga</t>
        </is>
      </c>
      <c r="C1584" s="14" t="inlineStr">
        <is>
          <t>srv</t>
        </is>
      </c>
      <c r="D1584" s="36">
        <f>INDEX(Inputs!$W$5:$W$132,MATCH($B1584&amp;"|"&amp;$C1584,Inputs!$A$5:$A$132,0))</f>
        <v/>
      </c>
      <c r="E1584" s="35" t="n"/>
      <c r="F1584" s="35" t="n"/>
      <c r="G1584" s="35" t="n"/>
      <c r="H1584" s="14">
        <f>INDEX(VarLab,MATCH($A1584,VarKey,0))&amp;INDEX(MemLab,MATCH($C1584&amp;"|"&amp;$B1584,MemKey,0))</f>
        <v/>
      </c>
      <c r="I1584" s="14">
        <f>INDEX(VarUnit,MATCH($A1584,VarKey,0))</f>
        <v/>
      </c>
      <c r="J1584" s="14">
        <f>INDEX(VarSrc,MATCH($A1584,VarKey,0))</f>
        <v/>
      </c>
      <c r="K1584" s="11">
        <f>CodePrefix&amp;$A1584&amp;IF($C1584="","","."&amp;$C1584&amp;"."&amp;$B1584)&amp;INDEX(VarEnd,MATCH($A1584,VarKey,0))&amp;K$5</f>
        <v/>
      </c>
      <c r="L1584" s="15">
        <f>L1575*Settings!$C$13*$D1584</f>
        <v/>
      </c>
      <c r="M1584" s="16">
        <f>M1575*Settings!$C$13*$D1584</f>
        <v/>
      </c>
      <c r="N1584" s="16">
        <f>N1575*Settings!$C$13*$D1584</f>
        <v/>
      </c>
      <c r="O1584" s="16">
        <f>O1575*Settings!$C$13*$D1584</f>
        <v/>
      </c>
      <c r="P1584" s="16">
        <f>P1575*Settings!$C$13*$D1584</f>
        <v/>
      </c>
      <c r="Q1584" s="16">
        <f>Q1575*Settings!$C$13*$D1584</f>
        <v/>
      </c>
      <c r="R1584" s="16">
        <f>R1575*Settings!$C$13*$D1584</f>
        <v/>
      </c>
      <c r="S1584" s="16">
        <f>S1575*Settings!$C$13*$D1584</f>
        <v/>
      </c>
      <c r="T1584" s="16">
        <f>T1575*Settings!$C$13*$D1584</f>
        <v/>
      </c>
      <c r="U1584" s="16">
        <f>U1575*Settings!$C$13*$D1584</f>
        <v/>
      </c>
      <c r="V1584" s="16">
        <f>V1575*Settings!$C$13*$D1584</f>
        <v/>
      </c>
      <c r="W1584" s="16">
        <f>W1575*Settings!$C$13*$D1584</f>
        <v/>
      </c>
      <c r="X1584" s="16">
        <f>X1575*Settings!$C$13*$D1584</f>
        <v/>
      </c>
      <c r="Y1584" s="16">
        <f>Y1575*Settings!$C$13*$D1584</f>
        <v/>
      </c>
      <c r="Z1584" s="16">
        <f>Z1575*Settings!$C$13*$D1584</f>
        <v/>
      </c>
      <c r="AA1584" s="16">
        <f>AA1575*Settings!$C$13*$D1584</f>
        <v/>
      </c>
      <c r="AB1584" s="16">
        <f>AB1575*Settings!$C$13*$D1584</f>
        <v/>
      </c>
      <c r="AC1584" s="16">
        <f>AC1575*Settings!$C$13*$D1584</f>
        <v/>
      </c>
      <c r="AD1584" s="16">
        <f>AD1575*Settings!$C$13*$D1584</f>
        <v/>
      </c>
      <c r="AF1584" s="11">
        <f>CodePrefix&amp;$A1584&amp;IF($C1584="","","."&amp;$C1584&amp;"."&amp;$B1584)&amp;INDEX(VarEnd,MATCH($A1584,VarKey,0))&amp;AF$5</f>
        <v/>
      </c>
      <c r="AG1584" s="15">
        <f>AG1575*Settings!$C$13*$D1584</f>
        <v/>
      </c>
      <c r="AH1584" s="16">
        <f>AH1575*Settings!$C$13*$D1584</f>
        <v/>
      </c>
      <c r="AI1584" s="16">
        <f>AI1575*Settings!$C$13*$D1584</f>
        <v/>
      </c>
      <c r="AJ1584" s="16">
        <f>AJ1575*Settings!$C$13*$D1584</f>
        <v/>
      </c>
      <c r="AK1584" s="16">
        <f>AK1575*Settings!$C$13*$D1584</f>
        <v/>
      </c>
      <c r="AL1584" s="16">
        <f>AL1575*Settings!$C$13*$D1584</f>
        <v/>
      </c>
      <c r="AM1584" s="16">
        <f>AM1575*Settings!$C$13*$D1584</f>
        <v/>
      </c>
      <c r="AN1584" s="16">
        <f>AN1575*Settings!$C$13*$D1584</f>
        <v/>
      </c>
      <c r="AO1584" s="16">
        <f>AO1575*Settings!$C$13*$D1584</f>
        <v/>
      </c>
      <c r="AP1584" s="16">
        <f>AP1575*Settings!$C$13*$D1584</f>
        <v/>
      </c>
      <c r="AQ1584" s="16">
        <f>AQ1575*Settings!$C$13*$D1584</f>
        <v/>
      </c>
      <c r="AR1584" s="16">
        <f>AR1575*Settings!$C$13*$D1584</f>
        <v/>
      </c>
      <c r="AS1584" s="16">
        <f>AS1575*Settings!$C$13*$D1584</f>
        <v/>
      </c>
      <c r="AT1584" s="16">
        <f>AT1575*Settings!$C$13*$D1584</f>
        <v/>
      </c>
      <c r="AU1584" s="16">
        <f>AU1575*Settings!$C$13*$D1584</f>
        <v/>
      </c>
      <c r="AV1584" s="16">
        <f>AV1575*Settings!$C$13*$D1584</f>
        <v/>
      </c>
      <c r="AW1584" s="16">
        <f>AW1575*Settings!$C$13*$D1584</f>
        <v/>
      </c>
      <c r="AX1584" s="16">
        <f>AX1575*Settings!$C$13*$D1584</f>
        <v/>
      </c>
      <c r="AY1584" s="16">
        <f>AY1575*Settings!$C$13*$D1584</f>
        <v/>
      </c>
    </row>
    <row r="1585" hidden="1" outlineLevel="2">
      <c r="A1585" s="14" t="inlineStr">
        <is>
          <t>co2</t>
        </is>
      </c>
      <c r="B1585" s="14" t="inlineStr">
        <is>
          <t>gso</t>
        </is>
      </c>
      <c r="C1585" s="14" t="inlineStr">
        <is>
          <t>srv</t>
        </is>
      </c>
      <c r="D1585" s="36">
        <f>INDEX(Inputs!$W$5:$W$132,MATCH($B1585&amp;"|"&amp;$C1585,Inputs!$A$5:$A$132,0))</f>
        <v/>
      </c>
      <c r="E1585" s="35" t="n"/>
      <c r="F1585" s="35" t="n"/>
      <c r="G1585" s="35" t="n"/>
      <c r="H1585" s="14">
        <f>INDEX(VarLab,MATCH($A1585,VarKey,0))&amp;INDEX(MemLab,MATCH($C1585&amp;"|"&amp;$B1585,MemKey,0))</f>
        <v/>
      </c>
      <c r="I1585" s="14">
        <f>INDEX(VarUnit,MATCH($A1585,VarKey,0))</f>
        <v/>
      </c>
      <c r="J1585" s="14">
        <f>INDEX(VarSrc,MATCH($A1585,VarKey,0))</f>
        <v/>
      </c>
      <c r="K1585" s="11">
        <f>CodePrefix&amp;$A1585&amp;IF($C1585="","","."&amp;$C1585&amp;"."&amp;$B1585)&amp;INDEX(VarEnd,MATCH($A1585,VarKey,0))&amp;K$5</f>
        <v/>
      </c>
      <c r="L1585" s="15">
        <f>L1576*Settings!$C$13*$D1585</f>
        <v/>
      </c>
      <c r="M1585" s="16">
        <f>M1576*Settings!$C$13*$D1585</f>
        <v/>
      </c>
      <c r="N1585" s="16">
        <f>N1576*Settings!$C$13*$D1585</f>
        <v/>
      </c>
      <c r="O1585" s="16">
        <f>O1576*Settings!$C$13*$D1585</f>
        <v/>
      </c>
      <c r="P1585" s="16">
        <f>P1576*Settings!$C$13*$D1585</f>
        <v/>
      </c>
      <c r="Q1585" s="16">
        <f>Q1576*Settings!$C$13*$D1585</f>
        <v/>
      </c>
      <c r="R1585" s="16">
        <f>R1576*Settings!$C$13*$D1585</f>
        <v/>
      </c>
      <c r="S1585" s="16">
        <f>S1576*Settings!$C$13*$D1585</f>
        <v/>
      </c>
      <c r="T1585" s="16">
        <f>T1576*Settings!$C$13*$D1585</f>
        <v/>
      </c>
      <c r="U1585" s="16">
        <f>U1576*Settings!$C$13*$D1585</f>
        <v/>
      </c>
      <c r="V1585" s="16">
        <f>V1576*Settings!$C$13*$D1585</f>
        <v/>
      </c>
      <c r="W1585" s="16">
        <f>W1576*Settings!$C$13*$D1585</f>
        <v/>
      </c>
      <c r="X1585" s="16">
        <f>X1576*Settings!$C$13*$D1585</f>
        <v/>
      </c>
      <c r="Y1585" s="16">
        <f>Y1576*Settings!$C$13*$D1585</f>
        <v/>
      </c>
      <c r="Z1585" s="16">
        <f>Z1576*Settings!$C$13*$D1585</f>
        <v/>
      </c>
      <c r="AA1585" s="16">
        <f>AA1576*Settings!$C$13*$D1585</f>
        <v/>
      </c>
      <c r="AB1585" s="16">
        <f>AB1576*Settings!$C$13*$D1585</f>
        <v/>
      </c>
      <c r="AC1585" s="16">
        <f>AC1576*Settings!$C$13*$D1585</f>
        <v/>
      </c>
      <c r="AD1585" s="16">
        <f>AD1576*Settings!$C$13*$D1585</f>
        <v/>
      </c>
      <c r="AF1585" s="11">
        <f>CodePrefix&amp;$A1585&amp;IF($C1585="","","."&amp;$C1585&amp;"."&amp;$B1585)&amp;INDEX(VarEnd,MATCH($A1585,VarKey,0))&amp;AF$5</f>
        <v/>
      </c>
      <c r="AG1585" s="15">
        <f>AG1576*Settings!$C$13*$D1585</f>
        <v/>
      </c>
      <c r="AH1585" s="16">
        <f>AH1576*Settings!$C$13*$D1585</f>
        <v/>
      </c>
      <c r="AI1585" s="16">
        <f>AI1576*Settings!$C$13*$D1585</f>
        <v/>
      </c>
      <c r="AJ1585" s="16">
        <f>AJ1576*Settings!$C$13*$D1585</f>
        <v/>
      </c>
      <c r="AK1585" s="16">
        <f>AK1576*Settings!$C$13*$D1585</f>
        <v/>
      </c>
      <c r="AL1585" s="16">
        <f>AL1576*Settings!$C$13*$D1585</f>
        <v/>
      </c>
      <c r="AM1585" s="16">
        <f>AM1576*Settings!$C$13*$D1585</f>
        <v/>
      </c>
      <c r="AN1585" s="16">
        <f>AN1576*Settings!$C$13*$D1585</f>
        <v/>
      </c>
      <c r="AO1585" s="16">
        <f>AO1576*Settings!$C$13*$D1585</f>
        <v/>
      </c>
      <c r="AP1585" s="16">
        <f>AP1576*Settings!$C$13*$D1585</f>
        <v/>
      </c>
      <c r="AQ1585" s="16">
        <f>AQ1576*Settings!$C$13*$D1585</f>
        <v/>
      </c>
      <c r="AR1585" s="16">
        <f>AR1576*Settings!$C$13*$D1585</f>
        <v/>
      </c>
      <c r="AS1585" s="16">
        <f>AS1576*Settings!$C$13*$D1585</f>
        <v/>
      </c>
      <c r="AT1585" s="16">
        <f>AT1576*Settings!$C$13*$D1585</f>
        <v/>
      </c>
      <c r="AU1585" s="16">
        <f>AU1576*Settings!$C$13*$D1585</f>
        <v/>
      </c>
      <c r="AV1585" s="16">
        <f>AV1576*Settings!$C$13*$D1585</f>
        <v/>
      </c>
      <c r="AW1585" s="16">
        <f>AW1576*Settings!$C$13*$D1585</f>
        <v/>
      </c>
      <c r="AX1585" s="16">
        <f>AX1576*Settings!$C$13*$D1585</f>
        <v/>
      </c>
      <c r="AY1585" s="16">
        <f>AY1576*Settings!$C$13*$D1585</f>
        <v/>
      </c>
    </row>
    <row r="1586" hidden="1" outlineLevel="2">
      <c r="A1586" s="14" t="inlineStr">
        <is>
          <t>co2</t>
        </is>
      </c>
      <c r="B1586" s="14" t="inlineStr">
        <is>
          <t>die</t>
        </is>
      </c>
      <c r="C1586" s="14" t="inlineStr">
        <is>
          <t>srv</t>
        </is>
      </c>
      <c r="D1586" s="36">
        <f>INDEX(Inputs!$W$5:$W$132,MATCH($B1586&amp;"|"&amp;$C1586,Inputs!$A$5:$A$132,0))</f>
        <v/>
      </c>
      <c r="E1586" s="35" t="n"/>
      <c r="F1586" s="35" t="n"/>
      <c r="G1586" s="35" t="n"/>
      <c r="H1586" s="14">
        <f>INDEX(VarLab,MATCH($A1586,VarKey,0))&amp;INDEX(MemLab,MATCH($C1586&amp;"|"&amp;$B1586,MemKey,0))</f>
        <v/>
      </c>
      <c r="I1586" s="14">
        <f>INDEX(VarUnit,MATCH($A1586,VarKey,0))</f>
        <v/>
      </c>
      <c r="J1586" s="14">
        <f>INDEX(VarSrc,MATCH($A1586,VarKey,0))</f>
        <v/>
      </c>
      <c r="K1586" s="11">
        <f>CodePrefix&amp;$A1586&amp;IF($C1586="","","."&amp;$C1586&amp;"."&amp;$B1586)&amp;INDEX(VarEnd,MATCH($A1586,VarKey,0))&amp;K$5</f>
        <v/>
      </c>
      <c r="L1586" s="15">
        <f>L1577*Settings!$C$13*$D1586</f>
        <v/>
      </c>
      <c r="M1586" s="16">
        <f>M1577*Settings!$C$13*$D1586</f>
        <v/>
      </c>
      <c r="N1586" s="16">
        <f>N1577*Settings!$C$13*$D1586</f>
        <v/>
      </c>
      <c r="O1586" s="16">
        <f>O1577*Settings!$C$13*$D1586</f>
        <v/>
      </c>
      <c r="P1586" s="16">
        <f>P1577*Settings!$C$13*$D1586</f>
        <v/>
      </c>
      <c r="Q1586" s="16">
        <f>Q1577*Settings!$C$13*$D1586</f>
        <v/>
      </c>
      <c r="R1586" s="16">
        <f>R1577*Settings!$C$13*$D1586</f>
        <v/>
      </c>
      <c r="S1586" s="16">
        <f>S1577*Settings!$C$13*$D1586</f>
        <v/>
      </c>
      <c r="T1586" s="16">
        <f>T1577*Settings!$C$13*$D1586</f>
        <v/>
      </c>
      <c r="U1586" s="16">
        <f>U1577*Settings!$C$13*$D1586</f>
        <v/>
      </c>
      <c r="V1586" s="16">
        <f>V1577*Settings!$C$13*$D1586</f>
        <v/>
      </c>
      <c r="W1586" s="16">
        <f>W1577*Settings!$C$13*$D1586</f>
        <v/>
      </c>
      <c r="X1586" s="16">
        <f>X1577*Settings!$C$13*$D1586</f>
        <v/>
      </c>
      <c r="Y1586" s="16">
        <f>Y1577*Settings!$C$13*$D1586</f>
        <v/>
      </c>
      <c r="Z1586" s="16">
        <f>Z1577*Settings!$C$13*$D1586</f>
        <v/>
      </c>
      <c r="AA1586" s="16">
        <f>AA1577*Settings!$C$13*$D1586</f>
        <v/>
      </c>
      <c r="AB1586" s="16">
        <f>AB1577*Settings!$C$13*$D1586</f>
        <v/>
      </c>
      <c r="AC1586" s="16">
        <f>AC1577*Settings!$C$13*$D1586</f>
        <v/>
      </c>
      <c r="AD1586" s="16">
        <f>AD1577*Settings!$C$13*$D1586</f>
        <v/>
      </c>
      <c r="AF1586" s="11">
        <f>CodePrefix&amp;$A1586&amp;IF($C1586="","","."&amp;$C1586&amp;"."&amp;$B1586)&amp;INDEX(VarEnd,MATCH($A1586,VarKey,0))&amp;AF$5</f>
        <v/>
      </c>
      <c r="AG1586" s="15">
        <f>AG1577*Settings!$C$13*$D1586</f>
        <v/>
      </c>
      <c r="AH1586" s="16">
        <f>AH1577*Settings!$C$13*$D1586</f>
        <v/>
      </c>
      <c r="AI1586" s="16">
        <f>AI1577*Settings!$C$13*$D1586</f>
        <v/>
      </c>
      <c r="AJ1586" s="16">
        <f>AJ1577*Settings!$C$13*$D1586</f>
        <v/>
      </c>
      <c r="AK1586" s="16">
        <f>AK1577*Settings!$C$13*$D1586</f>
        <v/>
      </c>
      <c r="AL1586" s="16">
        <f>AL1577*Settings!$C$13*$D1586</f>
        <v/>
      </c>
      <c r="AM1586" s="16">
        <f>AM1577*Settings!$C$13*$D1586</f>
        <v/>
      </c>
      <c r="AN1586" s="16">
        <f>AN1577*Settings!$C$13*$D1586</f>
        <v/>
      </c>
      <c r="AO1586" s="16">
        <f>AO1577*Settings!$C$13*$D1586</f>
        <v/>
      </c>
      <c r="AP1586" s="16">
        <f>AP1577*Settings!$C$13*$D1586</f>
        <v/>
      </c>
      <c r="AQ1586" s="16">
        <f>AQ1577*Settings!$C$13*$D1586</f>
        <v/>
      </c>
      <c r="AR1586" s="16">
        <f>AR1577*Settings!$C$13*$D1586</f>
        <v/>
      </c>
      <c r="AS1586" s="16">
        <f>AS1577*Settings!$C$13*$D1586</f>
        <v/>
      </c>
      <c r="AT1586" s="16">
        <f>AT1577*Settings!$C$13*$D1586</f>
        <v/>
      </c>
      <c r="AU1586" s="16">
        <f>AU1577*Settings!$C$13*$D1586</f>
        <v/>
      </c>
      <c r="AV1586" s="16">
        <f>AV1577*Settings!$C$13*$D1586</f>
        <v/>
      </c>
      <c r="AW1586" s="16">
        <f>AW1577*Settings!$C$13*$D1586</f>
        <v/>
      </c>
      <c r="AX1586" s="16">
        <f>AX1577*Settings!$C$13*$D1586</f>
        <v/>
      </c>
      <c r="AY1586" s="16">
        <f>AY1577*Settings!$C$13*$D1586</f>
        <v/>
      </c>
    </row>
    <row r="1587" hidden="1" outlineLevel="2">
      <c r="A1587" s="14" t="inlineStr">
        <is>
          <t>co2</t>
        </is>
      </c>
      <c r="B1587" s="14" t="inlineStr">
        <is>
          <t>lpg</t>
        </is>
      </c>
      <c r="C1587" s="14" t="inlineStr">
        <is>
          <t>srv</t>
        </is>
      </c>
      <c r="D1587" s="36">
        <f>INDEX(Inputs!$W$5:$W$132,MATCH($B1587&amp;"|"&amp;$C1587,Inputs!$A$5:$A$132,0))</f>
        <v/>
      </c>
      <c r="E1587" s="35" t="n"/>
      <c r="F1587" s="35" t="n"/>
      <c r="G1587" s="35" t="n"/>
      <c r="H1587" s="14">
        <f>INDEX(VarLab,MATCH($A1587,VarKey,0))&amp;INDEX(MemLab,MATCH($C1587&amp;"|"&amp;$B1587,MemKey,0))</f>
        <v/>
      </c>
      <c r="I1587" s="14">
        <f>INDEX(VarUnit,MATCH($A1587,VarKey,0))</f>
        <v/>
      </c>
      <c r="J1587" s="14">
        <f>INDEX(VarSrc,MATCH($A1587,VarKey,0))</f>
        <v/>
      </c>
      <c r="K1587" s="11">
        <f>CodePrefix&amp;$A1587&amp;IF($C1587="","","."&amp;$C1587&amp;"."&amp;$B1587)&amp;INDEX(VarEnd,MATCH($A1587,VarKey,0))&amp;K$5</f>
        <v/>
      </c>
      <c r="L1587" s="15">
        <f>L1578*Settings!$C$13*$D1587</f>
        <v/>
      </c>
      <c r="M1587" s="16">
        <f>M1578*Settings!$C$13*$D1587</f>
        <v/>
      </c>
      <c r="N1587" s="16">
        <f>N1578*Settings!$C$13*$D1587</f>
        <v/>
      </c>
      <c r="O1587" s="16">
        <f>O1578*Settings!$C$13*$D1587</f>
        <v/>
      </c>
      <c r="P1587" s="16">
        <f>P1578*Settings!$C$13*$D1587</f>
        <v/>
      </c>
      <c r="Q1587" s="16">
        <f>Q1578*Settings!$C$13*$D1587</f>
        <v/>
      </c>
      <c r="R1587" s="16">
        <f>R1578*Settings!$C$13*$D1587</f>
        <v/>
      </c>
      <c r="S1587" s="16">
        <f>S1578*Settings!$C$13*$D1587</f>
        <v/>
      </c>
      <c r="T1587" s="16">
        <f>T1578*Settings!$C$13*$D1587</f>
        <v/>
      </c>
      <c r="U1587" s="16">
        <f>U1578*Settings!$C$13*$D1587</f>
        <v/>
      </c>
      <c r="V1587" s="16">
        <f>V1578*Settings!$C$13*$D1587</f>
        <v/>
      </c>
      <c r="W1587" s="16">
        <f>W1578*Settings!$C$13*$D1587</f>
        <v/>
      </c>
      <c r="X1587" s="16">
        <f>X1578*Settings!$C$13*$D1587</f>
        <v/>
      </c>
      <c r="Y1587" s="16">
        <f>Y1578*Settings!$C$13*$D1587</f>
        <v/>
      </c>
      <c r="Z1587" s="16">
        <f>Z1578*Settings!$C$13*$D1587</f>
        <v/>
      </c>
      <c r="AA1587" s="16">
        <f>AA1578*Settings!$C$13*$D1587</f>
        <v/>
      </c>
      <c r="AB1587" s="16">
        <f>AB1578*Settings!$C$13*$D1587</f>
        <v/>
      </c>
      <c r="AC1587" s="16">
        <f>AC1578*Settings!$C$13*$D1587</f>
        <v/>
      </c>
      <c r="AD1587" s="16">
        <f>AD1578*Settings!$C$13*$D1587</f>
        <v/>
      </c>
      <c r="AF1587" s="11">
        <f>CodePrefix&amp;$A1587&amp;IF($C1587="","","."&amp;$C1587&amp;"."&amp;$B1587)&amp;INDEX(VarEnd,MATCH($A1587,VarKey,0))&amp;AF$5</f>
        <v/>
      </c>
      <c r="AG1587" s="15">
        <f>AG1578*Settings!$C$13*$D1587</f>
        <v/>
      </c>
      <c r="AH1587" s="16">
        <f>AH1578*Settings!$C$13*$D1587</f>
        <v/>
      </c>
      <c r="AI1587" s="16">
        <f>AI1578*Settings!$C$13*$D1587</f>
        <v/>
      </c>
      <c r="AJ1587" s="16">
        <f>AJ1578*Settings!$C$13*$D1587</f>
        <v/>
      </c>
      <c r="AK1587" s="16">
        <f>AK1578*Settings!$C$13*$D1587</f>
        <v/>
      </c>
      <c r="AL1587" s="16">
        <f>AL1578*Settings!$C$13*$D1587</f>
        <v/>
      </c>
      <c r="AM1587" s="16">
        <f>AM1578*Settings!$C$13*$D1587</f>
        <v/>
      </c>
      <c r="AN1587" s="16">
        <f>AN1578*Settings!$C$13*$D1587</f>
        <v/>
      </c>
      <c r="AO1587" s="16">
        <f>AO1578*Settings!$C$13*$D1587</f>
        <v/>
      </c>
      <c r="AP1587" s="16">
        <f>AP1578*Settings!$C$13*$D1587</f>
        <v/>
      </c>
      <c r="AQ1587" s="16">
        <f>AQ1578*Settings!$C$13*$D1587</f>
        <v/>
      </c>
      <c r="AR1587" s="16">
        <f>AR1578*Settings!$C$13*$D1587</f>
        <v/>
      </c>
      <c r="AS1587" s="16">
        <f>AS1578*Settings!$C$13*$D1587</f>
        <v/>
      </c>
      <c r="AT1587" s="16">
        <f>AT1578*Settings!$C$13*$D1587</f>
        <v/>
      </c>
      <c r="AU1587" s="16">
        <f>AU1578*Settings!$C$13*$D1587</f>
        <v/>
      </c>
      <c r="AV1587" s="16">
        <f>AV1578*Settings!$C$13*$D1587</f>
        <v/>
      </c>
      <c r="AW1587" s="16">
        <f>AW1578*Settings!$C$13*$D1587</f>
        <v/>
      </c>
      <c r="AX1587" s="16">
        <f>AX1578*Settings!$C$13*$D1587</f>
        <v/>
      </c>
      <c r="AY1587" s="16">
        <f>AY1578*Settings!$C$13*$D1587</f>
        <v/>
      </c>
    </row>
    <row r="1588" hidden="1" outlineLevel="2">
      <c r="A1588" s="14" t="inlineStr">
        <is>
          <t>co2</t>
        </is>
      </c>
      <c r="B1588" s="14" t="inlineStr">
        <is>
          <t>ker</t>
        </is>
      </c>
      <c r="C1588" s="14" t="inlineStr">
        <is>
          <t>srv</t>
        </is>
      </c>
      <c r="D1588" s="36">
        <f>INDEX(Inputs!$W$5:$W$132,MATCH($B1588&amp;"|"&amp;$C1588,Inputs!$A$5:$A$132,0))</f>
        <v/>
      </c>
      <c r="E1588" s="35" t="n"/>
      <c r="F1588" s="35" t="n"/>
      <c r="G1588" s="35" t="n"/>
      <c r="H1588" s="14">
        <f>INDEX(VarLab,MATCH($A1588,VarKey,0))&amp;INDEX(MemLab,MATCH($C1588&amp;"|"&amp;$B1588,MemKey,0))</f>
        <v/>
      </c>
      <c r="I1588" s="14">
        <f>INDEX(VarUnit,MATCH($A1588,VarKey,0))</f>
        <v/>
      </c>
      <c r="J1588" s="14">
        <f>INDEX(VarSrc,MATCH($A1588,VarKey,0))</f>
        <v/>
      </c>
      <c r="K1588" s="11">
        <f>CodePrefix&amp;$A1588&amp;IF($C1588="","","."&amp;$C1588&amp;"."&amp;$B1588)&amp;INDEX(VarEnd,MATCH($A1588,VarKey,0))&amp;K$5</f>
        <v/>
      </c>
      <c r="L1588" s="15">
        <f>L1579*Settings!$C$13*$D1588</f>
        <v/>
      </c>
      <c r="M1588" s="16">
        <f>M1579*Settings!$C$13*$D1588</f>
        <v/>
      </c>
      <c r="N1588" s="16">
        <f>N1579*Settings!$C$13*$D1588</f>
        <v/>
      </c>
      <c r="O1588" s="16">
        <f>O1579*Settings!$C$13*$D1588</f>
        <v/>
      </c>
      <c r="P1588" s="16">
        <f>P1579*Settings!$C$13*$D1588</f>
        <v/>
      </c>
      <c r="Q1588" s="16">
        <f>Q1579*Settings!$C$13*$D1588</f>
        <v/>
      </c>
      <c r="R1588" s="16">
        <f>R1579*Settings!$C$13*$D1588</f>
        <v/>
      </c>
      <c r="S1588" s="16">
        <f>S1579*Settings!$C$13*$D1588</f>
        <v/>
      </c>
      <c r="T1588" s="16">
        <f>T1579*Settings!$C$13*$D1588</f>
        <v/>
      </c>
      <c r="U1588" s="16">
        <f>U1579*Settings!$C$13*$D1588</f>
        <v/>
      </c>
      <c r="V1588" s="16">
        <f>V1579*Settings!$C$13*$D1588</f>
        <v/>
      </c>
      <c r="W1588" s="16">
        <f>W1579*Settings!$C$13*$D1588</f>
        <v/>
      </c>
      <c r="X1588" s="16">
        <f>X1579*Settings!$C$13*$D1588</f>
        <v/>
      </c>
      <c r="Y1588" s="16">
        <f>Y1579*Settings!$C$13*$D1588</f>
        <v/>
      </c>
      <c r="Z1588" s="16">
        <f>Z1579*Settings!$C$13*$D1588</f>
        <v/>
      </c>
      <c r="AA1588" s="16">
        <f>AA1579*Settings!$C$13*$D1588</f>
        <v/>
      </c>
      <c r="AB1588" s="16">
        <f>AB1579*Settings!$C$13*$D1588</f>
        <v/>
      </c>
      <c r="AC1588" s="16">
        <f>AC1579*Settings!$C$13*$D1588</f>
        <v/>
      </c>
      <c r="AD1588" s="16">
        <f>AD1579*Settings!$C$13*$D1588</f>
        <v/>
      </c>
      <c r="AF1588" s="11">
        <f>CodePrefix&amp;$A1588&amp;IF($C1588="","","."&amp;$C1588&amp;"."&amp;$B1588)&amp;INDEX(VarEnd,MATCH($A1588,VarKey,0))&amp;AF$5</f>
        <v/>
      </c>
      <c r="AG1588" s="15">
        <f>AG1579*Settings!$C$13*$D1588</f>
        <v/>
      </c>
      <c r="AH1588" s="16">
        <f>AH1579*Settings!$C$13*$D1588</f>
        <v/>
      </c>
      <c r="AI1588" s="16">
        <f>AI1579*Settings!$C$13*$D1588</f>
        <v/>
      </c>
      <c r="AJ1588" s="16">
        <f>AJ1579*Settings!$C$13*$D1588</f>
        <v/>
      </c>
      <c r="AK1588" s="16">
        <f>AK1579*Settings!$C$13*$D1588</f>
        <v/>
      </c>
      <c r="AL1588" s="16">
        <f>AL1579*Settings!$C$13*$D1588</f>
        <v/>
      </c>
      <c r="AM1588" s="16">
        <f>AM1579*Settings!$C$13*$D1588</f>
        <v/>
      </c>
      <c r="AN1588" s="16">
        <f>AN1579*Settings!$C$13*$D1588</f>
        <v/>
      </c>
      <c r="AO1588" s="16">
        <f>AO1579*Settings!$C$13*$D1588</f>
        <v/>
      </c>
      <c r="AP1588" s="16">
        <f>AP1579*Settings!$C$13*$D1588</f>
        <v/>
      </c>
      <c r="AQ1588" s="16">
        <f>AQ1579*Settings!$C$13*$D1588</f>
        <v/>
      </c>
      <c r="AR1588" s="16">
        <f>AR1579*Settings!$C$13*$D1588</f>
        <v/>
      </c>
      <c r="AS1588" s="16">
        <f>AS1579*Settings!$C$13*$D1588</f>
        <v/>
      </c>
      <c r="AT1588" s="16">
        <f>AT1579*Settings!$C$13*$D1588</f>
        <v/>
      </c>
      <c r="AU1588" s="16">
        <f>AU1579*Settings!$C$13*$D1588</f>
        <v/>
      </c>
      <c r="AV1588" s="16">
        <f>AV1579*Settings!$C$13*$D1588</f>
        <v/>
      </c>
      <c r="AW1588" s="16">
        <f>AW1579*Settings!$C$13*$D1588</f>
        <v/>
      </c>
      <c r="AX1588" s="16">
        <f>AX1579*Settings!$C$13*$D1588</f>
        <v/>
      </c>
      <c r="AY1588" s="16">
        <f>AY1579*Settings!$C$13*$D1588</f>
        <v/>
      </c>
    </row>
    <row r="1589" hidden="1" outlineLevel="2">
      <c r="A1589" s="14" t="inlineStr">
        <is>
          <t>co2</t>
        </is>
      </c>
      <c r="B1589" s="14" t="inlineStr">
        <is>
          <t>oop</t>
        </is>
      </c>
      <c r="C1589" s="14" t="inlineStr">
        <is>
          <t>srv</t>
        </is>
      </c>
      <c r="D1589" s="36">
        <f>INDEX(Inputs!$W$5:$W$132,MATCH($B1589&amp;"|"&amp;$C1589,Inputs!$A$5:$A$132,0))</f>
        <v/>
      </c>
      <c r="E1589" s="35" t="n"/>
      <c r="F1589" s="35" t="n"/>
      <c r="G1589" s="35" t="n"/>
      <c r="H1589" s="14">
        <f>INDEX(VarLab,MATCH($A1589,VarKey,0))&amp;INDEX(MemLab,MATCH($C1589&amp;"|"&amp;$B1589,MemKey,0))</f>
        <v/>
      </c>
      <c r="I1589" s="14">
        <f>INDEX(VarUnit,MATCH($A1589,VarKey,0))</f>
        <v/>
      </c>
      <c r="J1589" s="14">
        <f>INDEX(VarSrc,MATCH($A1589,VarKey,0))</f>
        <v/>
      </c>
      <c r="K1589" s="11">
        <f>CodePrefix&amp;$A1589&amp;IF($C1589="","","."&amp;$C1589&amp;"."&amp;$B1589)&amp;INDEX(VarEnd,MATCH($A1589,VarKey,0))&amp;K$5</f>
        <v/>
      </c>
      <c r="L1589" s="15">
        <f>L1580*Settings!$C$13*$D1589</f>
        <v/>
      </c>
      <c r="M1589" s="16">
        <f>M1580*Settings!$C$13*$D1589</f>
        <v/>
      </c>
      <c r="N1589" s="16">
        <f>N1580*Settings!$C$13*$D1589</f>
        <v/>
      </c>
      <c r="O1589" s="16">
        <f>O1580*Settings!$C$13*$D1589</f>
        <v/>
      </c>
      <c r="P1589" s="16">
        <f>P1580*Settings!$C$13*$D1589</f>
        <v/>
      </c>
      <c r="Q1589" s="16">
        <f>Q1580*Settings!$C$13*$D1589</f>
        <v/>
      </c>
      <c r="R1589" s="16">
        <f>R1580*Settings!$C$13*$D1589</f>
        <v/>
      </c>
      <c r="S1589" s="16">
        <f>S1580*Settings!$C$13*$D1589</f>
        <v/>
      </c>
      <c r="T1589" s="16">
        <f>T1580*Settings!$C$13*$D1589</f>
        <v/>
      </c>
      <c r="U1589" s="16">
        <f>U1580*Settings!$C$13*$D1589</f>
        <v/>
      </c>
      <c r="V1589" s="16">
        <f>V1580*Settings!$C$13*$D1589</f>
        <v/>
      </c>
      <c r="W1589" s="16">
        <f>W1580*Settings!$C$13*$D1589</f>
        <v/>
      </c>
      <c r="X1589" s="16">
        <f>X1580*Settings!$C$13*$D1589</f>
        <v/>
      </c>
      <c r="Y1589" s="16">
        <f>Y1580*Settings!$C$13*$D1589</f>
        <v/>
      </c>
      <c r="Z1589" s="16">
        <f>Z1580*Settings!$C$13*$D1589</f>
        <v/>
      </c>
      <c r="AA1589" s="16">
        <f>AA1580*Settings!$C$13*$D1589</f>
        <v/>
      </c>
      <c r="AB1589" s="16">
        <f>AB1580*Settings!$C$13*$D1589</f>
        <v/>
      </c>
      <c r="AC1589" s="16">
        <f>AC1580*Settings!$C$13*$D1589</f>
        <v/>
      </c>
      <c r="AD1589" s="16">
        <f>AD1580*Settings!$C$13*$D1589</f>
        <v/>
      </c>
      <c r="AF1589" s="11">
        <f>CodePrefix&amp;$A1589&amp;IF($C1589="","","."&amp;$C1589&amp;"."&amp;$B1589)&amp;INDEX(VarEnd,MATCH($A1589,VarKey,0))&amp;AF$5</f>
        <v/>
      </c>
      <c r="AG1589" s="15">
        <f>AG1580*Settings!$C$13*$D1589</f>
        <v/>
      </c>
      <c r="AH1589" s="16">
        <f>AH1580*Settings!$C$13*$D1589</f>
        <v/>
      </c>
      <c r="AI1589" s="16">
        <f>AI1580*Settings!$C$13*$D1589</f>
        <v/>
      </c>
      <c r="AJ1589" s="16">
        <f>AJ1580*Settings!$C$13*$D1589</f>
        <v/>
      </c>
      <c r="AK1589" s="16">
        <f>AK1580*Settings!$C$13*$D1589</f>
        <v/>
      </c>
      <c r="AL1589" s="16">
        <f>AL1580*Settings!$C$13*$D1589</f>
        <v/>
      </c>
      <c r="AM1589" s="16">
        <f>AM1580*Settings!$C$13*$D1589</f>
        <v/>
      </c>
      <c r="AN1589" s="16">
        <f>AN1580*Settings!$C$13*$D1589</f>
        <v/>
      </c>
      <c r="AO1589" s="16">
        <f>AO1580*Settings!$C$13*$D1589</f>
        <v/>
      </c>
      <c r="AP1589" s="16">
        <f>AP1580*Settings!$C$13*$D1589</f>
        <v/>
      </c>
      <c r="AQ1589" s="16">
        <f>AQ1580*Settings!$C$13*$D1589</f>
        <v/>
      </c>
      <c r="AR1589" s="16">
        <f>AR1580*Settings!$C$13*$D1589</f>
        <v/>
      </c>
      <c r="AS1589" s="16">
        <f>AS1580*Settings!$C$13*$D1589</f>
        <v/>
      </c>
      <c r="AT1589" s="16">
        <f>AT1580*Settings!$C$13*$D1589</f>
        <v/>
      </c>
      <c r="AU1589" s="16">
        <f>AU1580*Settings!$C$13*$D1589</f>
        <v/>
      </c>
      <c r="AV1589" s="16">
        <f>AV1580*Settings!$C$13*$D1589</f>
        <v/>
      </c>
      <c r="AW1589" s="16">
        <f>AW1580*Settings!$C$13*$D1589</f>
        <v/>
      </c>
      <c r="AX1589" s="16">
        <f>AX1580*Settings!$C$13*$D1589</f>
        <v/>
      </c>
      <c r="AY1589" s="16">
        <f>AY1580*Settings!$C$13*$D1589</f>
        <v/>
      </c>
    </row>
    <row r="1590" hidden="1" outlineLevel="2">
      <c r="A1590" s="14" t="inlineStr">
        <is>
          <t>co2</t>
        </is>
      </c>
      <c r="B1590" s="14" t="inlineStr">
        <is>
          <t>bio</t>
        </is>
      </c>
      <c r="C1590" s="14" t="inlineStr">
        <is>
          <t>srv</t>
        </is>
      </c>
      <c r="D1590" s="36">
        <f>INDEX(Inputs!$W$5:$W$132,MATCH($B1590&amp;"|"&amp;$C1590,Inputs!$A$5:$A$132,0))</f>
        <v/>
      </c>
      <c r="E1590" s="35" t="n"/>
      <c r="F1590" s="35" t="n"/>
      <c r="G1590" s="35" t="n"/>
      <c r="H1590" s="14">
        <f>INDEX(VarLab,MATCH($A1590,VarKey,0))&amp;INDEX(MemLab,MATCH($C1590&amp;"|"&amp;$B1590,MemKey,0))</f>
        <v/>
      </c>
      <c r="I1590" s="14">
        <f>INDEX(VarUnit,MATCH($A1590,VarKey,0))</f>
        <v/>
      </c>
      <c r="J1590" s="14">
        <f>INDEX(VarSrc,MATCH($A1590,VarKey,0))</f>
        <v/>
      </c>
      <c r="K1590" s="11">
        <f>CodePrefix&amp;$A1590&amp;IF($C1590="","","."&amp;$C1590&amp;"."&amp;$B1590)&amp;INDEX(VarEnd,MATCH($A1590,VarKey,0))&amp;K$5</f>
        <v/>
      </c>
      <c r="L1590" s="15">
        <f>L1581*Settings!$C$13*$D1590</f>
        <v/>
      </c>
      <c r="M1590" s="16">
        <f>M1581*Settings!$C$13*$D1590</f>
        <v/>
      </c>
      <c r="N1590" s="16">
        <f>N1581*Settings!$C$13*$D1590</f>
        <v/>
      </c>
      <c r="O1590" s="16">
        <f>O1581*Settings!$C$13*$D1590</f>
        <v/>
      </c>
      <c r="P1590" s="16">
        <f>P1581*Settings!$C$13*$D1590</f>
        <v/>
      </c>
      <c r="Q1590" s="16">
        <f>Q1581*Settings!$C$13*$D1590</f>
        <v/>
      </c>
      <c r="R1590" s="16">
        <f>R1581*Settings!$C$13*$D1590</f>
        <v/>
      </c>
      <c r="S1590" s="16">
        <f>S1581*Settings!$C$13*$D1590</f>
        <v/>
      </c>
      <c r="T1590" s="16">
        <f>T1581*Settings!$C$13*$D1590</f>
        <v/>
      </c>
      <c r="U1590" s="16">
        <f>U1581*Settings!$C$13*$D1590</f>
        <v/>
      </c>
      <c r="V1590" s="16">
        <f>V1581*Settings!$C$13*$D1590</f>
        <v/>
      </c>
      <c r="W1590" s="16">
        <f>W1581*Settings!$C$13*$D1590</f>
        <v/>
      </c>
      <c r="X1590" s="16">
        <f>X1581*Settings!$C$13*$D1590</f>
        <v/>
      </c>
      <c r="Y1590" s="16">
        <f>Y1581*Settings!$C$13*$D1590</f>
        <v/>
      </c>
      <c r="Z1590" s="16">
        <f>Z1581*Settings!$C$13*$D1590</f>
        <v/>
      </c>
      <c r="AA1590" s="16">
        <f>AA1581*Settings!$C$13*$D1590</f>
        <v/>
      </c>
      <c r="AB1590" s="16">
        <f>AB1581*Settings!$C$13*$D1590</f>
        <v/>
      </c>
      <c r="AC1590" s="16">
        <f>AC1581*Settings!$C$13*$D1590</f>
        <v/>
      </c>
      <c r="AD1590" s="16">
        <f>AD1581*Settings!$C$13*$D1590</f>
        <v/>
      </c>
      <c r="AF1590" s="11">
        <f>CodePrefix&amp;$A1590&amp;IF($C1590="","","."&amp;$C1590&amp;"."&amp;$B1590)&amp;INDEX(VarEnd,MATCH($A1590,VarKey,0))&amp;AF$5</f>
        <v/>
      </c>
      <c r="AG1590" s="15">
        <f>AG1581*Settings!$C$13*$D1590</f>
        <v/>
      </c>
      <c r="AH1590" s="16">
        <f>AH1581*Settings!$C$13*$D1590</f>
        <v/>
      </c>
      <c r="AI1590" s="16">
        <f>AI1581*Settings!$C$13*$D1590</f>
        <v/>
      </c>
      <c r="AJ1590" s="16">
        <f>AJ1581*Settings!$C$13*$D1590</f>
        <v/>
      </c>
      <c r="AK1590" s="16">
        <f>AK1581*Settings!$C$13*$D1590</f>
        <v/>
      </c>
      <c r="AL1590" s="16">
        <f>AL1581*Settings!$C$13*$D1590</f>
        <v/>
      </c>
      <c r="AM1590" s="16">
        <f>AM1581*Settings!$C$13*$D1590</f>
        <v/>
      </c>
      <c r="AN1590" s="16">
        <f>AN1581*Settings!$C$13*$D1590</f>
        <v/>
      </c>
      <c r="AO1590" s="16">
        <f>AO1581*Settings!$C$13*$D1590</f>
        <v/>
      </c>
      <c r="AP1590" s="16">
        <f>AP1581*Settings!$C$13*$D1590</f>
        <v/>
      </c>
      <c r="AQ1590" s="16">
        <f>AQ1581*Settings!$C$13*$D1590</f>
        <v/>
      </c>
      <c r="AR1590" s="16">
        <f>AR1581*Settings!$C$13*$D1590</f>
        <v/>
      </c>
      <c r="AS1590" s="16">
        <f>AS1581*Settings!$C$13*$D1590</f>
        <v/>
      </c>
      <c r="AT1590" s="16">
        <f>AT1581*Settings!$C$13*$D1590</f>
        <v/>
      </c>
      <c r="AU1590" s="16">
        <f>AU1581*Settings!$C$13*$D1590</f>
        <v/>
      </c>
      <c r="AV1590" s="16">
        <f>AV1581*Settings!$C$13*$D1590</f>
        <v/>
      </c>
      <c r="AW1590" s="16">
        <f>AW1581*Settings!$C$13*$D1590</f>
        <v/>
      </c>
      <c r="AX1590" s="16">
        <f>AX1581*Settings!$C$13*$D1590</f>
        <v/>
      </c>
      <c r="AY1590" s="16">
        <f>AY1581*Settings!$C$13*$D1590</f>
        <v/>
      </c>
    </row>
    <row r="1591" hidden="1" outlineLevel="2"/>
    <row r="1592" hidden="1" outlineLevel="2">
      <c r="A1592" s="14" t="inlineStr">
        <is>
          <t>rtx</t>
        </is>
      </c>
      <c r="B1592" s="14" t="inlineStr">
        <is>
          <t>coa</t>
        </is>
      </c>
      <c r="C1592" s="14" t="inlineStr">
        <is>
          <t>srv</t>
        </is>
      </c>
      <c r="D1592" s="36">
        <f>INDEX(Inputs!$U$5:$U$132,MATCH($B1592&amp;"|"&amp;$C1592,Inputs!$A$5:$A$132,0))</f>
        <v/>
      </c>
      <c r="E1592" s="35" t="n"/>
      <c r="F1592" s="35" t="n"/>
      <c r="G1592" s="35" t="n"/>
      <c r="H1592" s="14">
        <f>INDEX(VarLab,MATCH($A1592,VarKey,0))&amp;INDEX(MemLab,MATCH($C1592&amp;"|"&amp;$B1592,MemKey,0))</f>
        <v/>
      </c>
      <c r="I1592" s="14">
        <f>INDEX(VarUnit,MATCH($A1592,VarKey,0))</f>
        <v/>
      </c>
      <c r="J1592" s="14">
        <f>INDEX(VarSrc,MATCH($A1592,VarKey,0))</f>
        <v/>
      </c>
      <c r="K1592" s="11">
        <f>CodePrefix&amp;$A1592&amp;IF($C1592="","","."&amp;$C1592&amp;"."&amp;$B1592)&amp;INDEX(VarEnd,MATCH($A1592,VarKey,0))&amp;K$5</f>
        <v/>
      </c>
      <c r="L1592" s="39">
        <f>L1574*Settings!$C$13*(INDEX(L$395:L$406,$D1592)+INDEX(L$382:L$393,$D1592))</f>
        <v/>
      </c>
      <c r="M1592" s="40">
        <f>M1574*Settings!$C$13*(INDEX(M$395:M$406,$D1592)+INDEX(M$382:M$393,$D1592))</f>
        <v/>
      </c>
      <c r="N1592" s="40">
        <f>N1574*Settings!$C$13*(INDEX(N$395:N$406,$D1592)+INDEX(N$382:N$393,$D1592))</f>
        <v/>
      </c>
      <c r="O1592" s="40">
        <f>O1574*Settings!$C$13*(INDEX(O$395:O$406,$D1592)+INDEX(O$382:O$393,$D1592))</f>
        <v/>
      </c>
      <c r="P1592" s="40">
        <f>P1574*Settings!$C$13*(INDEX(P$395:P$406,$D1592)+INDEX(P$382:P$393,$D1592))</f>
        <v/>
      </c>
      <c r="Q1592" s="40">
        <f>Q1574*Settings!$C$13*(INDEX(Q$395:Q$406,$D1592)+INDEX(Q$382:Q$393,$D1592))</f>
        <v/>
      </c>
      <c r="R1592" s="40">
        <f>R1574*Settings!$C$13*(INDEX(R$395:R$406,$D1592)+INDEX(R$382:R$393,$D1592))</f>
        <v/>
      </c>
      <c r="S1592" s="40">
        <f>S1574*Settings!$C$13*(INDEX(S$395:S$406,$D1592)+INDEX(S$382:S$393,$D1592))</f>
        <v/>
      </c>
      <c r="T1592" s="40">
        <f>T1574*Settings!$C$13*(INDEX(T$395:T$406,$D1592)+INDEX(T$382:T$393,$D1592))</f>
        <v/>
      </c>
      <c r="U1592" s="40">
        <f>U1574*Settings!$C$13*(INDEX(U$395:U$406,$D1592)+INDEX(U$382:U$393,$D1592))</f>
        <v/>
      </c>
      <c r="V1592" s="40">
        <f>V1574*Settings!$C$13*(INDEX(V$395:V$406,$D1592)+INDEX(V$382:V$393,$D1592))</f>
        <v/>
      </c>
      <c r="W1592" s="40">
        <f>W1574*Settings!$C$13*(INDEX(W$395:W$406,$D1592)+INDEX(W$382:W$393,$D1592))</f>
        <v/>
      </c>
      <c r="X1592" s="40">
        <f>X1574*Settings!$C$13*(INDEX(X$395:X$406,$D1592)+INDEX(X$382:X$393,$D1592))</f>
        <v/>
      </c>
      <c r="Y1592" s="40">
        <f>Y1574*Settings!$C$13*(INDEX(Y$395:Y$406,$D1592)+INDEX(Y$382:Y$393,$D1592))</f>
        <v/>
      </c>
      <c r="Z1592" s="40">
        <f>Z1574*Settings!$C$13*(INDEX(Z$395:Z$406,$D1592)+INDEX(Z$382:Z$393,$D1592))</f>
        <v/>
      </c>
      <c r="AA1592" s="40">
        <f>AA1574*Settings!$C$13*(INDEX(AA$395:AA$406,$D1592)+INDEX(AA$382:AA$393,$D1592))</f>
        <v/>
      </c>
      <c r="AB1592" s="40">
        <f>AB1574*Settings!$C$13*(INDEX(AB$395:AB$406,$D1592)+INDEX(AB$382:AB$393,$D1592))</f>
        <v/>
      </c>
      <c r="AC1592" s="40">
        <f>AC1574*Settings!$C$13*(INDEX(AC$395:AC$406,$D1592)+INDEX(AC$382:AC$393,$D1592))</f>
        <v/>
      </c>
      <c r="AD1592" s="40">
        <f>AD1574*Settings!$C$13*(INDEX(AD$395:AD$406,$D1592)+INDEX(AD$382:AD$393,$D1592))</f>
        <v/>
      </c>
      <c r="AF1592" s="11">
        <f>CodePrefix&amp;$A1592&amp;IF($C1592="","","."&amp;$C1592&amp;"."&amp;$B1592)&amp;INDEX(VarEnd,MATCH($A1592,VarKey,0))&amp;AF$5</f>
        <v/>
      </c>
      <c r="AG1592" s="39">
        <f>AG1574*Settings!$C$13*(INDEX(AG$395:AG$406,$D1592)+INDEX(AG$382:AG$393,$D1592))</f>
        <v/>
      </c>
      <c r="AH1592" s="40">
        <f>AH1574*Settings!$C$13*(INDEX(AH$395:AH$406,$D1592)+INDEX(AH$382:AH$393,$D1592))</f>
        <v/>
      </c>
      <c r="AI1592" s="40">
        <f>AI1574*Settings!$C$13*(INDEX(AI$395:AI$406,$D1592)+INDEX(AI$382:AI$393,$D1592))</f>
        <v/>
      </c>
      <c r="AJ1592" s="40">
        <f>AJ1574*Settings!$C$13*(INDEX(AJ$395:AJ$406,$D1592)+INDEX(AJ$382:AJ$393,$D1592))</f>
        <v/>
      </c>
      <c r="AK1592" s="40">
        <f>AK1574*Settings!$C$13*(INDEX(AK$395:AK$406,$D1592)+INDEX(AK$382:AK$393,$D1592))</f>
        <v/>
      </c>
      <c r="AL1592" s="40">
        <f>AL1574*Settings!$C$13*(INDEX(AL$395:AL$406,$D1592)+INDEX(AL$382:AL$393,$D1592))</f>
        <v/>
      </c>
      <c r="AM1592" s="40">
        <f>AM1574*Settings!$C$13*(INDEX(AM$395:AM$406,$D1592)+INDEX(AM$382:AM$393,$D1592))</f>
        <v/>
      </c>
      <c r="AN1592" s="40">
        <f>AN1574*Settings!$C$13*(INDEX(AN$395:AN$406,$D1592)+INDEX(AN$382:AN$393,$D1592))</f>
        <v/>
      </c>
      <c r="AO1592" s="40">
        <f>AO1574*Settings!$C$13*(INDEX(AO$395:AO$406,$D1592)+INDEX(AO$382:AO$393,$D1592))</f>
        <v/>
      </c>
      <c r="AP1592" s="40">
        <f>AP1574*Settings!$C$13*(INDEX(AP$395:AP$406,$D1592)+INDEX(AP$382:AP$393,$D1592))</f>
        <v/>
      </c>
      <c r="AQ1592" s="40">
        <f>AQ1574*Settings!$C$13*(INDEX(AQ$395:AQ$406,$D1592)+INDEX(AQ$382:AQ$393,$D1592))</f>
        <v/>
      </c>
      <c r="AR1592" s="40">
        <f>AR1574*Settings!$C$13*(INDEX(AR$395:AR$406,$D1592)+INDEX(AR$382:AR$393,$D1592))</f>
        <v/>
      </c>
      <c r="AS1592" s="40">
        <f>AS1574*Settings!$C$13*(INDEX(AS$395:AS$406,$D1592)+INDEX(AS$382:AS$393,$D1592))</f>
        <v/>
      </c>
      <c r="AT1592" s="40">
        <f>AT1574*Settings!$C$13*(INDEX(AT$395:AT$406,$D1592)+INDEX(AT$382:AT$393,$D1592))</f>
        <v/>
      </c>
      <c r="AU1592" s="40">
        <f>AU1574*Settings!$C$13*(INDEX(AU$395:AU$406,$D1592)+INDEX(AU$382:AU$393,$D1592))</f>
        <v/>
      </c>
      <c r="AV1592" s="40">
        <f>AV1574*Settings!$C$13*(INDEX(AV$395:AV$406,$D1592)+INDEX(AV$382:AV$393,$D1592))</f>
        <v/>
      </c>
      <c r="AW1592" s="40">
        <f>AW1574*Settings!$C$13*(INDEX(AW$395:AW$406,$D1592)+INDEX(AW$382:AW$393,$D1592))</f>
        <v/>
      </c>
      <c r="AX1592" s="40">
        <f>AX1574*Settings!$C$13*(INDEX(AX$395:AX$406,$D1592)+INDEX(AX$382:AX$393,$D1592))</f>
        <v/>
      </c>
      <c r="AY1592" s="40">
        <f>AY1574*Settings!$C$13*(INDEX(AY$395:AY$406,$D1592)+INDEX(AY$382:AY$393,$D1592))</f>
        <v/>
      </c>
    </row>
    <row r="1593" hidden="1" outlineLevel="2">
      <c r="A1593" s="14" t="inlineStr">
        <is>
          <t>rtx</t>
        </is>
      </c>
      <c r="B1593" s="14" t="inlineStr">
        <is>
          <t>nga</t>
        </is>
      </c>
      <c r="C1593" s="14" t="inlineStr">
        <is>
          <t>srv</t>
        </is>
      </c>
      <c r="D1593" s="36">
        <f>INDEX(Inputs!$U$5:$U$132,MATCH($B1593&amp;"|"&amp;$C1593,Inputs!$A$5:$A$132,0))</f>
        <v/>
      </c>
      <c r="E1593" s="35" t="n"/>
      <c r="F1593" s="35" t="n"/>
      <c r="G1593" s="35" t="n"/>
      <c r="H1593" s="14">
        <f>INDEX(VarLab,MATCH($A1593,VarKey,0))&amp;INDEX(MemLab,MATCH($C1593&amp;"|"&amp;$B1593,MemKey,0))</f>
        <v/>
      </c>
      <c r="I1593" s="14">
        <f>INDEX(VarUnit,MATCH($A1593,VarKey,0))</f>
        <v/>
      </c>
      <c r="J1593" s="14">
        <f>INDEX(VarSrc,MATCH($A1593,VarKey,0))</f>
        <v/>
      </c>
      <c r="K1593" s="11">
        <f>CodePrefix&amp;$A1593&amp;IF($C1593="","","."&amp;$C1593&amp;"."&amp;$B1593)&amp;INDEX(VarEnd,MATCH($A1593,VarKey,0))&amp;K$5</f>
        <v/>
      </c>
      <c r="L1593" s="39">
        <f>L1575*Settings!$C$13*(INDEX(L$395:L$406,$D1593)+INDEX(L$382:L$393,$D1593))</f>
        <v/>
      </c>
      <c r="M1593" s="40">
        <f>M1575*Settings!$C$13*(INDEX(M$395:M$406,$D1593)+INDEX(M$382:M$393,$D1593))</f>
        <v/>
      </c>
      <c r="N1593" s="40">
        <f>N1575*Settings!$C$13*(INDEX(N$395:N$406,$D1593)+INDEX(N$382:N$393,$D1593))</f>
        <v/>
      </c>
      <c r="O1593" s="40">
        <f>O1575*Settings!$C$13*(INDEX(O$395:O$406,$D1593)+INDEX(O$382:O$393,$D1593))</f>
        <v/>
      </c>
      <c r="P1593" s="40">
        <f>P1575*Settings!$C$13*(INDEX(P$395:P$406,$D1593)+INDEX(P$382:P$393,$D1593))</f>
        <v/>
      </c>
      <c r="Q1593" s="40">
        <f>Q1575*Settings!$C$13*(INDEX(Q$395:Q$406,$D1593)+INDEX(Q$382:Q$393,$D1593))</f>
        <v/>
      </c>
      <c r="R1593" s="40">
        <f>R1575*Settings!$C$13*(INDEX(R$395:R$406,$D1593)+INDEX(R$382:R$393,$D1593))</f>
        <v/>
      </c>
      <c r="S1593" s="40">
        <f>S1575*Settings!$C$13*(INDEX(S$395:S$406,$D1593)+INDEX(S$382:S$393,$D1593))</f>
        <v/>
      </c>
      <c r="T1593" s="40">
        <f>T1575*Settings!$C$13*(INDEX(T$395:T$406,$D1593)+INDEX(T$382:T$393,$D1593))</f>
        <v/>
      </c>
      <c r="U1593" s="40">
        <f>U1575*Settings!$C$13*(INDEX(U$395:U$406,$D1593)+INDEX(U$382:U$393,$D1593))</f>
        <v/>
      </c>
      <c r="V1593" s="40">
        <f>V1575*Settings!$C$13*(INDEX(V$395:V$406,$D1593)+INDEX(V$382:V$393,$D1593))</f>
        <v/>
      </c>
      <c r="W1593" s="40">
        <f>W1575*Settings!$C$13*(INDEX(W$395:W$406,$D1593)+INDEX(W$382:W$393,$D1593))</f>
        <v/>
      </c>
      <c r="X1593" s="40">
        <f>X1575*Settings!$C$13*(INDEX(X$395:X$406,$D1593)+INDEX(X$382:X$393,$D1593))</f>
        <v/>
      </c>
      <c r="Y1593" s="40">
        <f>Y1575*Settings!$C$13*(INDEX(Y$395:Y$406,$D1593)+INDEX(Y$382:Y$393,$D1593))</f>
        <v/>
      </c>
      <c r="Z1593" s="40">
        <f>Z1575*Settings!$C$13*(INDEX(Z$395:Z$406,$D1593)+INDEX(Z$382:Z$393,$D1593))</f>
        <v/>
      </c>
      <c r="AA1593" s="40">
        <f>AA1575*Settings!$C$13*(INDEX(AA$395:AA$406,$D1593)+INDEX(AA$382:AA$393,$D1593))</f>
        <v/>
      </c>
      <c r="AB1593" s="40">
        <f>AB1575*Settings!$C$13*(INDEX(AB$395:AB$406,$D1593)+INDEX(AB$382:AB$393,$D1593))</f>
        <v/>
      </c>
      <c r="AC1593" s="40">
        <f>AC1575*Settings!$C$13*(INDEX(AC$395:AC$406,$D1593)+INDEX(AC$382:AC$393,$D1593))</f>
        <v/>
      </c>
      <c r="AD1593" s="40">
        <f>AD1575*Settings!$C$13*(INDEX(AD$395:AD$406,$D1593)+INDEX(AD$382:AD$393,$D1593))</f>
        <v/>
      </c>
      <c r="AF1593" s="11">
        <f>CodePrefix&amp;$A1593&amp;IF($C1593="","","."&amp;$C1593&amp;"."&amp;$B1593)&amp;INDEX(VarEnd,MATCH($A1593,VarKey,0))&amp;AF$5</f>
        <v/>
      </c>
      <c r="AG1593" s="39">
        <f>AG1575*Settings!$C$13*(INDEX(AG$395:AG$406,$D1593)+INDEX(AG$382:AG$393,$D1593))</f>
        <v/>
      </c>
      <c r="AH1593" s="40">
        <f>AH1575*Settings!$C$13*(INDEX(AH$395:AH$406,$D1593)+INDEX(AH$382:AH$393,$D1593))</f>
        <v/>
      </c>
      <c r="AI1593" s="40">
        <f>AI1575*Settings!$C$13*(INDEX(AI$395:AI$406,$D1593)+INDEX(AI$382:AI$393,$D1593))</f>
        <v/>
      </c>
      <c r="AJ1593" s="40">
        <f>AJ1575*Settings!$C$13*(INDEX(AJ$395:AJ$406,$D1593)+INDEX(AJ$382:AJ$393,$D1593))</f>
        <v/>
      </c>
      <c r="AK1593" s="40">
        <f>AK1575*Settings!$C$13*(INDEX(AK$395:AK$406,$D1593)+INDEX(AK$382:AK$393,$D1593))</f>
        <v/>
      </c>
      <c r="AL1593" s="40">
        <f>AL1575*Settings!$C$13*(INDEX(AL$395:AL$406,$D1593)+INDEX(AL$382:AL$393,$D1593))</f>
        <v/>
      </c>
      <c r="AM1593" s="40">
        <f>AM1575*Settings!$C$13*(INDEX(AM$395:AM$406,$D1593)+INDEX(AM$382:AM$393,$D1593))</f>
        <v/>
      </c>
      <c r="AN1593" s="40">
        <f>AN1575*Settings!$C$13*(INDEX(AN$395:AN$406,$D1593)+INDEX(AN$382:AN$393,$D1593))</f>
        <v/>
      </c>
      <c r="AO1593" s="40">
        <f>AO1575*Settings!$C$13*(INDEX(AO$395:AO$406,$D1593)+INDEX(AO$382:AO$393,$D1593))</f>
        <v/>
      </c>
      <c r="AP1593" s="40">
        <f>AP1575*Settings!$C$13*(INDEX(AP$395:AP$406,$D1593)+INDEX(AP$382:AP$393,$D1593))</f>
        <v/>
      </c>
      <c r="AQ1593" s="40">
        <f>AQ1575*Settings!$C$13*(INDEX(AQ$395:AQ$406,$D1593)+INDEX(AQ$382:AQ$393,$D1593))</f>
        <v/>
      </c>
      <c r="AR1593" s="40">
        <f>AR1575*Settings!$C$13*(INDEX(AR$395:AR$406,$D1593)+INDEX(AR$382:AR$393,$D1593))</f>
        <v/>
      </c>
      <c r="AS1593" s="40">
        <f>AS1575*Settings!$C$13*(INDEX(AS$395:AS$406,$D1593)+INDEX(AS$382:AS$393,$D1593))</f>
        <v/>
      </c>
      <c r="AT1593" s="40">
        <f>AT1575*Settings!$C$13*(INDEX(AT$395:AT$406,$D1593)+INDEX(AT$382:AT$393,$D1593))</f>
        <v/>
      </c>
      <c r="AU1593" s="40">
        <f>AU1575*Settings!$C$13*(INDEX(AU$395:AU$406,$D1593)+INDEX(AU$382:AU$393,$D1593))</f>
        <v/>
      </c>
      <c r="AV1593" s="40">
        <f>AV1575*Settings!$C$13*(INDEX(AV$395:AV$406,$D1593)+INDEX(AV$382:AV$393,$D1593))</f>
        <v/>
      </c>
      <c r="AW1593" s="40">
        <f>AW1575*Settings!$C$13*(INDEX(AW$395:AW$406,$D1593)+INDEX(AW$382:AW$393,$D1593))</f>
        <v/>
      </c>
      <c r="AX1593" s="40">
        <f>AX1575*Settings!$C$13*(INDEX(AX$395:AX$406,$D1593)+INDEX(AX$382:AX$393,$D1593))</f>
        <v/>
      </c>
      <c r="AY1593" s="40">
        <f>AY1575*Settings!$C$13*(INDEX(AY$395:AY$406,$D1593)+INDEX(AY$382:AY$393,$D1593))</f>
        <v/>
      </c>
    </row>
    <row r="1594" hidden="1" outlineLevel="2">
      <c r="A1594" s="14" t="inlineStr">
        <is>
          <t>rtx</t>
        </is>
      </c>
      <c r="B1594" s="14" t="inlineStr">
        <is>
          <t>gso</t>
        </is>
      </c>
      <c r="C1594" s="14" t="inlineStr">
        <is>
          <t>srv</t>
        </is>
      </c>
      <c r="D1594" s="36">
        <f>INDEX(Inputs!$U$5:$U$132,MATCH($B1594&amp;"|"&amp;$C1594,Inputs!$A$5:$A$132,0))</f>
        <v/>
      </c>
      <c r="E1594" s="35" t="n"/>
      <c r="F1594" s="35" t="n"/>
      <c r="G1594" s="35" t="n"/>
      <c r="H1594" s="14">
        <f>INDEX(VarLab,MATCH($A1594,VarKey,0))&amp;INDEX(MemLab,MATCH($C1594&amp;"|"&amp;$B1594,MemKey,0))</f>
        <v/>
      </c>
      <c r="I1594" s="14">
        <f>INDEX(VarUnit,MATCH($A1594,VarKey,0))</f>
        <v/>
      </c>
      <c r="J1594" s="14">
        <f>INDEX(VarSrc,MATCH($A1594,VarKey,0))</f>
        <v/>
      </c>
      <c r="K1594" s="11">
        <f>CodePrefix&amp;$A1594&amp;IF($C1594="","","."&amp;$C1594&amp;"."&amp;$B1594)&amp;INDEX(VarEnd,MATCH($A1594,VarKey,0))&amp;K$5</f>
        <v/>
      </c>
      <c r="L1594" s="39">
        <f>L1576*Settings!$C$13*(INDEX(L$395:L$406,$D1594)+INDEX(L$382:L$393,$D1594))</f>
        <v/>
      </c>
      <c r="M1594" s="40">
        <f>M1576*Settings!$C$13*(INDEX(M$395:M$406,$D1594)+INDEX(M$382:M$393,$D1594))</f>
        <v/>
      </c>
      <c r="N1594" s="40">
        <f>N1576*Settings!$C$13*(INDEX(N$395:N$406,$D1594)+INDEX(N$382:N$393,$D1594))</f>
        <v/>
      </c>
      <c r="O1594" s="40">
        <f>O1576*Settings!$C$13*(INDEX(O$395:O$406,$D1594)+INDEX(O$382:O$393,$D1594))</f>
        <v/>
      </c>
      <c r="P1594" s="40">
        <f>P1576*Settings!$C$13*(INDEX(P$395:P$406,$D1594)+INDEX(P$382:P$393,$D1594))</f>
        <v/>
      </c>
      <c r="Q1594" s="40">
        <f>Q1576*Settings!$C$13*(INDEX(Q$395:Q$406,$D1594)+INDEX(Q$382:Q$393,$D1594))</f>
        <v/>
      </c>
      <c r="R1594" s="40">
        <f>R1576*Settings!$C$13*(INDEX(R$395:R$406,$D1594)+INDEX(R$382:R$393,$D1594))</f>
        <v/>
      </c>
      <c r="S1594" s="40">
        <f>S1576*Settings!$C$13*(INDEX(S$395:S$406,$D1594)+INDEX(S$382:S$393,$D1594))</f>
        <v/>
      </c>
      <c r="T1594" s="40">
        <f>T1576*Settings!$C$13*(INDEX(T$395:T$406,$D1594)+INDEX(T$382:T$393,$D1594))</f>
        <v/>
      </c>
      <c r="U1594" s="40">
        <f>U1576*Settings!$C$13*(INDEX(U$395:U$406,$D1594)+INDEX(U$382:U$393,$D1594))</f>
        <v/>
      </c>
      <c r="V1594" s="40">
        <f>V1576*Settings!$C$13*(INDEX(V$395:V$406,$D1594)+INDEX(V$382:V$393,$D1594))</f>
        <v/>
      </c>
      <c r="W1594" s="40">
        <f>W1576*Settings!$C$13*(INDEX(W$395:W$406,$D1594)+INDEX(W$382:W$393,$D1594))</f>
        <v/>
      </c>
      <c r="X1594" s="40">
        <f>X1576*Settings!$C$13*(INDEX(X$395:X$406,$D1594)+INDEX(X$382:X$393,$D1594))</f>
        <v/>
      </c>
      <c r="Y1594" s="40">
        <f>Y1576*Settings!$C$13*(INDEX(Y$395:Y$406,$D1594)+INDEX(Y$382:Y$393,$D1594))</f>
        <v/>
      </c>
      <c r="Z1594" s="40">
        <f>Z1576*Settings!$C$13*(INDEX(Z$395:Z$406,$D1594)+INDEX(Z$382:Z$393,$D1594))</f>
        <v/>
      </c>
      <c r="AA1594" s="40">
        <f>AA1576*Settings!$C$13*(INDEX(AA$395:AA$406,$D1594)+INDEX(AA$382:AA$393,$D1594))</f>
        <v/>
      </c>
      <c r="AB1594" s="40">
        <f>AB1576*Settings!$C$13*(INDEX(AB$395:AB$406,$D1594)+INDEX(AB$382:AB$393,$D1594))</f>
        <v/>
      </c>
      <c r="AC1594" s="40">
        <f>AC1576*Settings!$C$13*(INDEX(AC$395:AC$406,$D1594)+INDEX(AC$382:AC$393,$D1594))</f>
        <v/>
      </c>
      <c r="AD1594" s="40">
        <f>AD1576*Settings!$C$13*(INDEX(AD$395:AD$406,$D1594)+INDEX(AD$382:AD$393,$D1594))</f>
        <v/>
      </c>
      <c r="AF1594" s="11">
        <f>CodePrefix&amp;$A1594&amp;IF($C1594="","","."&amp;$C1594&amp;"."&amp;$B1594)&amp;INDEX(VarEnd,MATCH($A1594,VarKey,0))&amp;AF$5</f>
        <v/>
      </c>
      <c r="AG1594" s="39">
        <f>AG1576*Settings!$C$13*(INDEX(AG$395:AG$406,$D1594)+INDEX(AG$382:AG$393,$D1594))</f>
        <v/>
      </c>
      <c r="AH1594" s="40">
        <f>AH1576*Settings!$C$13*(INDEX(AH$395:AH$406,$D1594)+INDEX(AH$382:AH$393,$D1594))</f>
        <v/>
      </c>
      <c r="AI1594" s="40">
        <f>AI1576*Settings!$C$13*(INDEX(AI$395:AI$406,$D1594)+INDEX(AI$382:AI$393,$D1594))</f>
        <v/>
      </c>
      <c r="AJ1594" s="40">
        <f>AJ1576*Settings!$C$13*(INDEX(AJ$395:AJ$406,$D1594)+INDEX(AJ$382:AJ$393,$D1594))</f>
        <v/>
      </c>
      <c r="AK1594" s="40">
        <f>AK1576*Settings!$C$13*(INDEX(AK$395:AK$406,$D1594)+INDEX(AK$382:AK$393,$D1594))</f>
        <v/>
      </c>
      <c r="AL1594" s="40">
        <f>AL1576*Settings!$C$13*(INDEX(AL$395:AL$406,$D1594)+INDEX(AL$382:AL$393,$D1594))</f>
        <v/>
      </c>
      <c r="AM1594" s="40">
        <f>AM1576*Settings!$C$13*(INDEX(AM$395:AM$406,$D1594)+INDEX(AM$382:AM$393,$D1594))</f>
        <v/>
      </c>
      <c r="AN1594" s="40">
        <f>AN1576*Settings!$C$13*(INDEX(AN$395:AN$406,$D1594)+INDEX(AN$382:AN$393,$D1594))</f>
        <v/>
      </c>
      <c r="AO1594" s="40">
        <f>AO1576*Settings!$C$13*(INDEX(AO$395:AO$406,$D1594)+INDEX(AO$382:AO$393,$D1594))</f>
        <v/>
      </c>
      <c r="AP1594" s="40">
        <f>AP1576*Settings!$C$13*(INDEX(AP$395:AP$406,$D1594)+INDEX(AP$382:AP$393,$D1594))</f>
        <v/>
      </c>
      <c r="AQ1594" s="40">
        <f>AQ1576*Settings!$C$13*(INDEX(AQ$395:AQ$406,$D1594)+INDEX(AQ$382:AQ$393,$D1594))</f>
        <v/>
      </c>
      <c r="AR1594" s="40">
        <f>AR1576*Settings!$C$13*(INDEX(AR$395:AR$406,$D1594)+INDEX(AR$382:AR$393,$D1594))</f>
        <v/>
      </c>
      <c r="AS1594" s="40">
        <f>AS1576*Settings!$C$13*(INDEX(AS$395:AS$406,$D1594)+INDEX(AS$382:AS$393,$D1594))</f>
        <v/>
      </c>
      <c r="AT1594" s="40">
        <f>AT1576*Settings!$C$13*(INDEX(AT$395:AT$406,$D1594)+INDEX(AT$382:AT$393,$D1594))</f>
        <v/>
      </c>
      <c r="AU1594" s="40">
        <f>AU1576*Settings!$C$13*(INDEX(AU$395:AU$406,$D1594)+INDEX(AU$382:AU$393,$D1594))</f>
        <v/>
      </c>
      <c r="AV1594" s="40">
        <f>AV1576*Settings!$C$13*(INDEX(AV$395:AV$406,$D1594)+INDEX(AV$382:AV$393,$D1594))</f>
        <v/>
      </c>
      <c r="AW1594" s="40">
        <f>AW1576*Settings!$C$13*(INDEX(AW$395:AW$406,$D1594)+INDEX(AW$382:AW$393,$D1594))</f>
        <v/>
      </c>
      <c r="AX1594" s="40">
        <f>AX1576*Settings!$C$13*(INDEX(AX$395:AX$406,$D1594)+INDEX(AX$382:AX$393,$D1594))</f>
        <v/>
      </c>
      <c r="AY1594" s="40">
        <f>AY1576*Settings!$C$13*(INDEX(AY$395:AY$406,$D1594)+INDEX(AY$382:AY$393,$D1594))</f>
        <v/>
      </c>
    </row>
    <row r="1595" hidden="1" outlineLevel="2">
      <c r="A1595" s="14" t="inlineStr">
        <is>
          <t>rtx</t>
        </is>
      </c>
      <c r="B1595" s="14" t="inlineStr">
        <is>
          <t>die</t>
        </is>
      </c>
      <c r="C1595" s="14" t="inlineStr">
        <is>
          <t>srv</t>
        </is>
      </c>
      <c r="D1595" s="36">
        <f>INDEX(Inputs!$U$5:$U$132,MATCH($B1595&amp;"|"&amp;$C1595,Inputs!$A$5:$A$132,0))</f>
        <v/>
      </c>
      <c r="E1595" s="35" t="n"/>
      <c r="F1595" s="35" t="n"/>
      <c r="G1595" s="35" t="n"/>
      <c r="H1595" s="14">
        <f>INDEX(VarLab,MATCH($A1595,VarKey,0))&amp;INDEX(MemLab,MATCH($C1595&amp;"|"&amp;$B1595,MemKey,0))</f>
        <v/>
      </c>
      <c r="I1595" s="14">
        <f>INDEX(VarUnit,MATCH($A1595,VarKey,0))</f>
        <v/>
      </c>
      <c r="J1595" s="14">
        <f>INDEX(VarSrc,MATCH($A1595,VarKey,0))</f>
        <v/>
      </c>
      <c r="K1595" s="11">
        <f>CodePrefix&amp;$A1595&amp;IF($C1595="","","."&amp;$C1595&amp;"."&amp;$B1595)&amp;INDEX(VarEnd,MATCH($A1595,VarKey,0))&amp;K$5</f>
        <v/>
      </c>
      <c r="L1595" s="39">
        <f>L1577*Settings!$C$13*(INDEX(L$395:L$406,$D1595)+INDEX(L$382:L$393,$D1595))</f>
        <v/>
      </c>
      <c r="M1595" s="40">
        <f>M1577*Settings!$C$13*(INDEX(M$395:M$406,$D1595)+INDEX(M$382:M$393,$D1595))</f>
        <v/>
      </c>
      <c r="N1595" s="40">
        <f>N1577*Settings!$C$13*(INDEX(N$395:N$406,$D1595)+INDEX(N$382:N$393,$D1595))</f>
        <v/>
      </c>
      <c r="O1595" s="40">
        <f>O1577*Settings!$C$13*(INDEX(O$395:O$406,$D1595)+INDEX(O$382:O$393,$D1595))</f>
        <v/>
      </c>
      <c r="P1595" s="40">
        <f>P1577*Settings!$C$13*(INDEX(P$395:P$406,$D1595)+INDEX(P$382:P$393,$D1595))</f>
        <v/>
      </c>
      <c r="Q1595" s="40">
        <f>Q1577*Settings!$C$13*(INDEX(Q$395:Q$406,$D1595)+INDEX(Q$382:Q$393,$D1595))</f>
        <v/>
      </c>
      <c r="R1595" s="40">
        <f>R1577*Settings!$C$13*(INDEX(R$395:R$406,$D1595)+INDEX(R$382:R$393,$D1595))</f>
        <v/>
      </c>
      <c r="S1595" s="40">
        <f>S1577*Settings!$C$13*(INDEX(S$395:S$406,$D1595)+INDEX(S$382:S$393,$D1595))</f>
        <v/>
      </c>
      <c r="T1595" s="40">
        <f>T1577*Settings!$C$13*(INDEX(T$395:T$406,$D1595)+INDEX(T$382:T$393,$D1595))</f>
        <v/>
      </c>
      <c r="U1595" s="40">
        <f>U1577*Settings!$C$13*(INDEX(U$395:U$406,$D1595)+INDEX(U$382:U$393,$D1595))</f>
        <v/>
      </c>
      <c r="V1595" s="40">
        <f>V1577*Settings!$C$13*(INDEX(V$395:V$406,$D1595)+INDEX(V$382:V$393,$D1595))</f>
        <v/>
      </c>
      <c r="W1595" s="40">
        <f>W1577*Settings!$C$13*(INDEX(W$395:W$406,$D1595)+INDEX(W$382:W$393,$D1595))</f>
        <v/>
      </c>
      <c r="X1595" s="40">
        <f>X1577*Settings!$C$13*(INDEX(X$395:X$406,$D1595)+INDEX(X$382:X$393,$D1595))</f>
        <v/>
      </c>
      <c r="Y1595" s="40">
        <f>Y1577*Settings!$C$13*(INDEX(Y$395:Y$406,$D1595)+INDEX(Y$382:Y$393,$D1595))</f>
        <v/>
      </c>
      <c r="Z1595" s="40">
        <f>Z1577*Settings!$C$13*(INDEX(Z$395:Z$406,$D1595)+INDEX(Z$382:Z$393,$D1595))</f>
        <v/>
      </c>
      <c r="AA1595" s="40">
        <f>AA1577*Settings!$C$13*(INDEX(AA$395:AA$406,$D1595)+INDEX(AA$382:AA$393,$D1595))</f>
        <v/>
      </c>
      <c r="AB1595" s="40">
        <f>AB1577*Settings!$C$13*(INDEX(AB$395:AB$406,$D1595)+INDEX(AB$382:AB$393,$D1595))</f>
        <v/>
      </c>
      <c r="AC1595" s="40">
        <f>AC1577*Settings!$C$13*(INDEX(AC$395:AC$406,$D1595)+INDEX(AC$382:AC$393,$D1595))</f>
        <v/>
      </c>
      <c r="AD1595" s="40">
        <f>AD1577*Settings!$C$13*(INDEX(AD$395:AD$406,$D1595)+INDEX(AD$382:AD$393,$D1595))</f>
        <v/>
      </c>
      <c r="AF1595" s="11">
        <f>CodePrefix&amp;$A1595&amp;IF($C1595="","","."&amp;$C1595&amp;"."&amp;$B1595)&amp;INDEX(VarEnd,MATCH($A1595,VarKey,0))&amp;AF$5</f>
        <v/>
      </c>
      <c r="AG1595" s="39">
        <f>AG1577*Settings!$C$13*(INDEX(AG$395:AG$406,$D1595)+INDEX(AG$382:AG$393,$D1595))</f>
        <v/>
      </c>
      <c r="AH1595" s="40">
        <f>AH1577*Settings!$C$13*(INDEX(AH$395:AH$406,$D1595)+INDEX(AH$382:AH$393,$D1595))</f>
        <v/>
      </c>
      <c r="AI1595" s="40">
        <f>AI1577*Settings!$C$13*(INDEX(AI$395:AI$406,$D1595)+INDEX(AI$382:AI$393,$D1595))</f>
        <v/>
      </c>
      <c r="AJ1595" s="40">
        <f>AJ1577*Settings!$C$13*(INDEX(AJ$395:AJ$406,$D1595)+INDEX(AJ$382:AJ$393,$D1595))</f>
        <v/>
      </c>
      <c r="AK1595" s="40">
        <f>AK1577*Settings!$C$13*(INDEX(AK$395:AK$406,$D1595)+INDEX(AK$382:AK$393,$D1595))</f>
        <v/>
      </c>
      <c r="AL1595" s="40">
        <f>AL1577*Settings!$C$13*(INDEX(AL$395:AL$406,$D1595)+INDEX(AL$382:AL$393,$D1595))</f>
        <v/>
      </c>
      <c r="AM1595" s="40">
        <f>AM1577*Settings!$C$13*(INDEX(AM$395:AM$406,$D1595)+INDEX(AM$382:AM$393,$D1595))</f>
        <v/>
      </c>
      <c r="AN1595" s="40">
        <f>AN1577*Settings!$C$13*(INDEX(AN$395:AN$406,$D1595)+INDEX(AN$382:AN$393,$D1595))</f>
        <v/>
      </c>
      <c r="AO1595" s="40">
        <f>AO1577*Settings!$C$13*(INDEX(AO$395:AO$406,$D1595)+INDEX(AO$382:AO$393,$D1595))</f>
        <v/>
      </c>
      <c r="AP1595" s="40">
        <f>AP1577*Settings!$C$13*(INDEX(AP$395:AP$406,$D1595)+INDEX(AP$382:AP$393,$D1595))</f>
        <v/>
      </c>
      <c r="AQ1595" s="40">
        <f>AQ1577*Settings!$C$13*(INDEX(AQ$395:AQ$406,$D1595)+INDEX(AQ$382:AQ$393,$D1595))</f>
        <v/>
      </c>
      <c r="AR1595" s="40">
        <f>AR1577*Settings!$C$13*(INDEX(AR$395:AR$406,$D1595)+INDEX(AR$382:AR$393,$D1595))</f>
        <v/>
      </c>
      <c r="AS1595" s="40">
        <f>AS1577*Settings!$C$13*(INDEX(AS$395:AS$406,$D1595)+INDEX(AS$382:AS$393,$D1595))</f>
        <v/>
      </c>
      <c r="AT1595" s="40">
        <f>AT1577*Settings!$C$13*(INDEX(AT$395:AT$406,$D1595)+INDEX(AT$382:AT$393,$D1595))</f>
        <v/>
      </c>
      <c r="AU1595" s="40">
        <f>AU1577*Settings!$C$13*(INDEX(AU$395:AU$406,$D1595)+INDEX(AU$382:AU$393,$D1595))</f>
        <v/>
      </c>
      <c r="AV1595" s="40">
        <f>AV1577*Settings!$C$13*(INDEX(AV$395:AV$406,$D1595)+INDEX(AV$382:AV$393,$D1595))</f>
        <v/>
      </c>
      <c r="AW1595" s="40">
        <f>AW1577*Settings!$C$13*(INDEX(AW$395:AW$406,$D1595)+INDEX(AW$382:AW$393,$D1595))</f>
        <v/>
      </c>
      <c r="AX1595" s="40">
        <f>AX1577*Settings!$C$13*(INDEX(AX$395:AX$406,$D1595)+INDEX(AX$382:AX$393,$D1595))</f>
        <v/>
      </c>
      <c r="AY1595" s="40">
        <f>AY1577*Settings!$C$13*(INDEX(AY$395:AY$406,$D1595)+INDEX(AY$382:AY$393,$D1595))</f>
        <v/>
      </c>
    </row>
    <row r="1596" hidden="1" outlineLevel="2">
      <c r="A1596" s="14" t="inlineStr">
        <is>
          <t>rtx</t>
        </is>
      </c>
      <c r="B1596" s="14" t="inlineStr">
        <is>
          <t>lpg</t>
        </is>
      </c>
      <c r="C1596" s="14" t="inlineStr">
        <is>
          <t>srv</t>
        </is>
      </c>
      <c r="D1596" s="36">
        <f>INDEX(Inputs!$U$5:$U$132,MATCH($B1596&amp;"|"&amp;$C1596,Inputs!$A$5:$A$132,0))</f>
        <v/>
      </c>
      <c r="E1596" s="35" t="n"/>
      <c r="F1596" s="35" t="n"/>
      <c r="G1596" s="35" t="n"/>
      <c r="H1596" s="14">
        <f>INDEX(VarLab,MATCH($A1596,VarKey,0))&amp;INDEX(MemLab,MATCH($C1596&amp;"|"&amp;$B1596,MemKey,0))</f>
        <v/>
      </c>
      <c r="I1596" s="14">
        <f>INDEX(VarUnit,MATCH($A1596,VarKey,0))</f>
        <v/>
      </c>
      <c r="J1596" s="14">
        <f>INDEX(VarSrc,MATCH($A1596,VarKey,0))</f>
        <v/>
      </c>
      <c r="K1596" s="11">
        <f>CodePrefix&amp;$A1596&amp;IF($C1596="","","."&amp;$C1596&amp;"."&amp;$B1596)&amp;INDEX(VarEnd,MATCH($A1596,VarKey,0))&amp;K$5</f>
        <v/>
      </c>
      <c r="L1596" s="39">
        <f>L1578*Settings!$C$13*(INDEX(L$395:L$406,$D1596)+INDEX(L$382:L$393,$D1596))</f>
        <v/>
      </c>
      <c r="M1596" s="40">
        <f>M1578*Settings!$C$13*(INDEX(M$395:M$406,$D1596)+INDEX(M$382:M$393,$D1596))</f>
        <v/>
      </c>
      <c r="N1596" s="40">
        <f>N1578*Settings!$C$13*(INDEX(N$395:N$406,$D1596)+INDEX(N$382:N$393,$D1596))</f>
        <v/>
      </c>
      <c r="O1596" s="40">
        <f>O1578*Settings!$C$13*(INDEX(O$395:O$406,$D1596)+INDEX(O$382:O$393,$D1596))</f>
        <v/>
      </c>
      <c r="P1596" s="40">
        <f>P1578*Settings!$C$13*(INDEX(P$395:P$406,$D1596)+INDEX(P$382:P$393,$D1596))</f>
        <v/>
      </c>
      <c r="Q1596" s="40">
        <f>Q1578*Settings!$C$13*(INDEX(Q$395:Q$406,$D1596)+INDEX(Q$382:Q$393,$D1596))</f>
        <v/>
      </c>
      <c r="R1596" s="40">
        <f>R1578*Settings!$C$13*(INDEX(R$395:R$406,$D1596)+INDEX(R$382:R$393,$D1596))</f>
        <v/>
      </c>
      <c r="S1596" s="40">
        <f>S1578*Settings!$C$13*(INDEX(S$395:S$406,$D1596)+INDEX(S$382:S$393,$D1596))</f>
        <v/>
      </c>
      <c r="T1596" s="40">
        <f>T1578*Settings!$C$13*(INDEX(T$395:T$406,$D1596)+INDEX(T$382:T$393,$D1596))</f>
        <v/>
      </c>
      <c r="U1596" s="40">
        <f>U1578*Settings!$C$13*(INDEX(U$395:U$406,$D1596)+INDEX(U$382:U$393,$D1596))</f>
        <v/>
      </c>
      <c r="V1596" s="40">
        <f>V1578*Settings!$C$13*(INDEX(V$395:V$406,$D1596)+INDEX(V$382:V$393,$D1596))</f>
        <v/>
      </c>
      <c r="W1596" s="40">
        <f>W1578*Settings!$C$13*(INDEX(W$395:W$406,$D1596)+INDEX(W$382:W$393,$D1596))</f>
        <v/>
      </c>
      <c r="X1596" s="40">
        <f>X1578*Settings!$C$13*(INDEX(X$395:X$406,$D1596)+INDEX(X$382:X$393,$D1596))</f>
        <v/>
      </c>
      <c r="Y1596" s="40">
        <f>Y1578*Settings!$C$13*(INDEX(Y$395:Y$406,$D1596)+INDEX(Y$382:Y$393,$D1596))</f>
        <v/>
      </c>
      <c r="Z1596" s="40">
        <f>Z1578*Settings!$C$13*(INDEX(Z$395:Z$406,$D1596)+INDEX(Z$382:Z$393,$D1596))</f>
        <v/>
      </c>
      <c r="AA1596" s="40">
        <f>AA1578*Settings!$C$13*(INDEX(AA$395:AA$406,$D1596)+INDEX(AA$382:AA$393,$D1596))</f>
        <v/>
      </c>
      <c r="AB1596" s="40">
        <f>AB1578*Settings!$C$13*(INDEX(AB$395:AB$406,$D1596)+INDEX(AB$382:AB$393,$D1596))</f>
        <v/>
      </c>
      <c r="AC1596" s="40">
        <f>AC1578*Settings!$C$13*(INDEX(AC$395:AC$406,$D1596)+INDEX(AC$382:AC$393,$D1596))</f>
        <v/>
      </c>
      <c r="AD1596" s="40">
        <f>AD1578*Settings!$C$13*(INDEX(AD$395:AD$406,$D1596)+INDEX(AD$382:AD$393,$D1596))</f>
        <v/>
      </c>
      <c r="AF1596" s="11">
        <f>CodePrefix&amp;$A1596&amp;IF($C1596="","","."&amp;$C1596&amp;"."&amp;$B1596)&amp;INDEX(VarEnd,MATCH($A1596,VarKey,0))&amp;AF$5</f>
        <v/>
      </c>
      <c r="AG1596" s="39">
        <f>AG1578*Settings!$C$13*(INDEX(AG$395:AG$406,$D1596)+INDEX(AG$382:AG$393,$D1596))</f>
        <v/>
      </c>
      <c r="AH1596" s="40">
        <f>AH1578*Settings!$C$13*(INDEX(AH$395:AH$406,$D1596)+INDEX(AH$382:AH$393,$D1596))</f>
        <v/>
      </c>
      <c r="AI1596" s="40">
        <f>AI1578*Settings!$C$13*(INDEX(AI$395:AI$406,$D1596)+INDEX(AI$382:AI$393,$D1596))</f>
        <v/>
      </c>
      <c r="AJ1596" s="40">
        <f>AJ1578*Settings!$C$13*(INDEX(AJ$395:AJ$406,$D1596)+INDEX(AJ$382:AJ$393,$D1596))</f>
        <v/>
      </c>
      <c r="AK1596" s="40">
        <f>AK1578*Settings!$C$13*(INDEX(AK$395:AK$406,$D1596)+INDEX(AK$382:AK$393,$D1596))</f>
        <v/>
      </c>
      <c r="AL1596" s="40">
        <f>AL1578*Settings!$C$13*(INDEX(AL$395:AL$406,$D1596)+INDEX(AL$382:AL$393,$D1596))</f>
        <v/>
      </c>
      <c r="AM1596" s="40">
        <f>AM1578*Settings!$C$13*(INDEX(AM$395:AM$406,$D1596)+INDEX(AM$382:AM$393,$D1596))</f>
        <v/>
      </c>
      <c r="AN1596" s="40">
        <f>AN1578*Settings!$C$13*(INDEX(AN$395:AN$406,$D1596)+INDEX(AN$382:AN$393,$D1596))</f>
        <v/>
      </c>
      <c r="AO1596" s="40">
        <f>AO1578*Settings!$C$13*(INDEX(AO$395:AO$406,$D1596)+INDEX(AO$382:AO$393,$D1596))</f>
        <v/>
      </c>
      <c r="AP1596" s="40">
        <f>AP1578*Settings!$C$13*(INDEX(AP$395:AP$406,$D1596)+INDEX(AP$382:AP$393,$D1596))</f>
        <v/>
      </c>
      <c r="AQ1596" s="40">
        <f>AQ1578*Settings!$C$13*(INDEX(AQ$395:AQ$406,$D1596)+INDEX(AQ$382:AQ$393,$D1596))</f>
        <v/>
      </c>
      <c r="AR1596" s="40">
        <f>AR1578*Settings!$C$13*(INDEX(AR$395:AR$406,$D1596)+INDEX(AR$382:AR$393,$D1596))</f>
        <v/>
      </c>
      <c r="AS1596" s="40">
        <f>AS1578*Settings!$C$13*(INDEX(AS$395:AS$406,$D1596)+INDEX(AS$382:AS$393,$D1596))</f>
        <v/>
      </c>
      <c r="AT1596" s="40">
        <f>AT1578*Settings!$C$13*(INDEX(AT$395:AT$406,$D1596)+INDEX(AT$382:AT$393,$D1596))</f>
        <v/>
      </c>
      <c r="AU1596" s="40">
        <f>AU1578*Settings!$C$13*(INDEX(AU$395:AU$406,$D1596)+INDEX(AU$382:AU$393,$D1596))</f>
        <v/>
      </c>
      <c r="AV1596" s="40">
        <f>AV1578*Settings!$C$13*(INDEX(AV$395:AV$406,$D1596)+INDEX(AV$382:AV$393,$D1596))</f>
        <v/>
      </c>
      <c r="AW1596" s="40">
        <f>AW1578*Settings!$C$13*(INDEX(AW$395:AW$406,$D1596)+INDEX(AW$382:AW$393,$D1596))</f>
        <v/>
      </c>
      <c r="AX1596" s="40">
        <f>AX1578*Settings!$C$13*(INDEX(AX$395:AX$406,$D1596)+INDEX(AX$382:AX$393,$D1596))</f>
        <v/>
      </c>
      <c r="AY1596" s="40">
        <f>AY1578*Settings!$C$13*(INDEX(AY$395:AY$406,$D1596)+INDEX(AY$382:AY$393,$D1596))</f>
        <v/>
      </c>
    </row>
    <row r="1597" hidden="1" outlineLevel="2">
      <c r="A1597" s="14" t="inlineStr">
        <is>
          <t>rtx</t>
        </is>
      </c>
      <c r="B1597" s="14" t="inlineStr">
        <is>
          <t>ker</t>
        </is>
      </c>
      <c r="C1597" s="14" t="inlineStr">
        <is>
          <t>srv</t>
        </is>
      </c>
      <c r="D1597" s="36">
        <f>INDEX(Inputs!$U$5:$U$132,MATCH($B1597&amp;"|"&amp;$C1597,Inputs!$A$5:$A$132,0))</f>
        <v/>
      </c>
      <c r="E1597" s="35" t="n"/>
      <c r="F1597" s="35" t="n"/>
      <c r="G1597" s="35" t="n"/>
      <c r="H1597" s="14">
        <f>INDEX(VarLab,MATCH($A1597,VarKey,0))&amp;INDEX(MemLab,MATCH($C1597&amp;"|"&amp;$B1597,MemKey,0))</f>
        <v/>
      </c>
      <c r="I1597" s="14">
        <f>INDEX(VarUnit,MATCH($A1597,VarKey,0))</f>
        <v/>
      </c>
      <c r="J1597" s="14">
        <f>INDEX(VarSrc,MATCH($A1597,VarKey,0))</f>
        <v/>
      </c>
      <c r="K1597" s="11">
        <f>CodePrefix&amp;$A1597&amp;IF($C1597="","","."&amp;$C1597&amp;"."&amp;$B1597)&amp;INDEX(VarEnd,MATCH($A1597,VarKey,0))&amp;K$5</f>
        <v/>
      </c>
      <c r="L1597" s="39">
        <f>L1579*Settings!$C$13*(INDEX(L$395:L$406,$D1597)+INDEX(L$382:L$393,$D1597))</f>
        <v/>
      </c>
      <c r="M1597" s="40">
        <f>M1579*Settings!$C$13*(INDEX(M$395:M$406,$D1597)+INDEX(M$382:M$393,$D1597))</f>
        <v/>
      </c>
      <c r="N1597" s="40">
        <f>N1579*Settings!$C$13*(INDEX(N$395:N$406,$D1597)+INDEX(N$382:N$393,$D1597))</f>
        <v/>
      </c>
      <c r="O1597" s="40">
        <f>O1579*Settings!$C$13*(INDEX(O$395:O$406,$D1597)+INDEX(O$382:O$393,$D1597))</f>
        <v/>
      </c>
      <c r="P1597" s="40">
        <f>P1579*Settings!$C$13*(INDEX(P$395:P$406,$D1597)+INDEX(P$382:P$393,$D1597))</f>
        <v/>
      </c>
      <c r="Q1597" s="40">
        <f>Q1579*Settings!$C$13*(INDEX(Q$395:Q$406,$D1597)+INDEX(Q$382:Q$393,$D1597))</f>
        <v/>
      </c>
      <c r="R1597" s="40">
        <f>R1579*Settings!$C$13*(INDEX(R$395:R$406,$D1597)+INDEX(R$382:R$393,$D1597))</f>
        <v/>
      </c>
      <c r="S1597" s="40">
        <f>S1579*Settings!$C$13*(INDEX(S$395:S$406,$D1597)+INDEX(S$382:S$393,$D1597))</f>
        <v/>
      </c>
      <c r="T1597" s="40">
        <f>T1579*Settings!$C$13*(INDEX(T$395:T$406,$D1597)+INDEX(T$382:T$393,$D1597))</f>
        <v/>
      </c>
      <c r="U1597" s="40">
        <f>U1579*Settings!$C$13*(INDEX(U$395:U$406,$D1597)+INDEX(U$382:U$393,$D1597))</f>
        <v/>
      </c>
      <c r="V1597" s="40">
        <f>V1579*Settings!$C$13*(INDEX(V$395:V$406,$D1597)+INDEX(V$382:V$393,$D1597))</f>
        <v/>
      </c>
      <c r="W1597" s="40">
        <f>W1579*Settings!$C$13*(INDEX(W$395:W$406,$D1597)+INDEX(W$382:W$393,$D1597))</f>
        <v/>
      </c>
      <c r="X1597" s="40">
        <f>X1579*Settings!$C$13*(INDEX(X$395:X$406,$D1597)+INDEX(X$382:X$393,$D1597))</f>
        <v/>
      </c>
      <c r="Y1597" s="40">
        <f>Y1579*Settings!$C$13*(INDEX(Y$395:Y$406,$D1597)+INDEX(Y$382:Y$393,$D1597))</f>
        <v/>
      </c>
      <c r="Z1597" s="40">
        <f>Z1579*Settings!$C$13*(INDEX(Z$395:Z$406,$D1597)+INDEX(Z$382:Z$393,$D1597))</f>
        <v/>
      </c>
      <c r="AA1597" s="40">
        <f>AA1579*Settings!$C$13*(INDEX(AA$395:AA$406,$D1597)+INDEX(AA$382:AA$393,$D1597))</f>
        <v/>
      </c>
      <c r="AB1597" s="40">
        <f>AB1579*Settings!$C$13*(INDEX(AB$395:AB$406,$D1597)+INDEX(AB$382:AB$393,$D1597))</f>
        <v/>
      </c>
      <c r="AC1597" s="40">
        <f>AC1579*Settings!$C$13*(INDEX(AC$395:AC$406,$D1597)+INDEX(AC$382:AC$393,$D1597))</f>
        <v/>
      </c>
      <c r="AD1597" s="40">
        <f>AD1579*Settings!$C$13*(INDEX(AD$395:AD$406,$D1597)+INDEX(AD$382:AD$393,$D1597))</f>
        <v/>
      </c>
      <c r="AF1597" s="11">
        <f>CodePrefix&amp;$A1597&amp;IF($C1597="","","."&amp;$C1597&amp;"."&amp;$B1597)&amp;INDEX(VarEnd,MATCH($A1597,VarKey,0))&amp;AF$5</f>
        <v/>
      </c>
      <c r="AG1597" s="39">
        <f>AG1579*Settings!$C$13*(INDEX(AG$395:AG$406,$D1597)+INDEX(AG$382:AG$393,$D1597))</f>
        <v/>
      </c>
      <c r="AH1597" s="40">
        <f>AH1579*Settings!$C$13*(INDEX(AH$395:AH$406,$D1597)+INDEX(AH$382:AH$393,$D1597))</f>
        <v/>
      </c>
      <c r="AI1597" s="40">
        <f>AI1579*Settings!$C$13*(INDEX(AI$395:AI$406,$D1597)+INDEX(AI$382:AI$393,$D1597))</f>
        <v/>
      </c>
      <c r="AJ1597" s="40">
        <f>AJ1579*Settings!$C$13*(INDEX(AJ$395:AJ$406,$D1597)+INDEX(AJ$382:AJ$393,$D1597))</f>
        <v/>
      </c>
      <c r="AK1597" s="40">
        <f>AK1579*Settings!$C$13*(INDEX(AK$395:AK$406,$D1597)+INDEX(AK$382:AK$393,$D1597))</f>
        <v/>
      </c>
      <c r="AL1597" s="40">
        <f>AL1579*Settings!$C$13*(INDEX(AL$395:AL$406,$D1597)+INDEX(AL$382:AL$393,$D1597))</f>
        <v/>
      </c>
      <c r="AM1597" s="40">
        <f>AM1579*Settings!$C$13*(INDEX(AM$395:AM$406,$D1597)+INDEX(AM$382:AM$393,$D1597))</f>
        <v/>
      </c>
      <c r="AN1597" s="40">
        <f>AN1579*Settings!$C$13*(INDEX(AN$395:AN$406,$D1597)+INDEX(AN$382:AN$393,$D1597))</f>
        <v/>
      </c>
      <c r="AO1597" s="40">
        <f>AO1579*Settings!$C$13*(INDEX(AO$395:AO$406,$D1597)+INDEX(AO$382:AO$393,$D1597))</f>
        <v/>
      </c>
      <c r="AP1597" s="40">
        <f>AP1579*Settings!$C$13*(INDEX(AP$395:AP$406,$D1597)+INDEX(AP$382:AP$393,$D1597))</f>
        <v/>
      </c>
      <c r="AQ1597" s="40">
        <f>AQ1579*Settings!$C$13*(INDEX(AQ$395:AQ$406,$D1597)+INDEX(AQ$382:AQ$393,$D1597))</f>
        <v/>
      </c>
      <c r="AR1597" s="40">
        <f>AR1579*Settings!$C$13*(INDEX(AR$395:AR$406,$D1597)+INDEX(AR$382:AR$393,$D1597))</f>
        <v/>
      </c>
      <c r="AS1597" s="40">
        <f>AS1579*Settings!$C$13*(INDEX(AS$395:AS$406,$D1597)+INDEX(AS$382:AS$393,$D1597))</f>
        <v/>
      </c>
      <c r="AT1597" s="40">
        <f>AT1579*Settings!$C$13*(INDEX(AT$395:AT$406,$D1597)+INDEX(AT$382:AT$393,$D1597))</f>
        <v/>
      </c>
      <c r="AU1597" s="40">
        <f>AU1579*Settings!$C$13*(INDEX(AU$395:AU$406,$D1597)+INDEX(AU$382:AU$393,$D1597))</f>
        <v/>
      </c>
      <c r="AV1597" s="40">
        <f>AV1579*Settings!$C$13*(INDEX(AV$395:AV$406,$D1597)+INDEX(AV$382:AV$393,$D1597))</f>
        <v/>
      </c>
      <c r="AW1597" s="40">
        <f>AW1579*Settings!$C$13*(INDEX(AW$395:AW$406,$D1597)+INDEX(AW$382:AW$393,$D1597))</f>
        <v/>
      </c>
      <c r="AX1597" s="40">
        <f>AX1579*Settings!$C$13*(INDEX(AX$395:AX$406,$D1597)+INDEX(AX$382:AX$393,$D1597))</f>
        <v/>
      </c>
      <c r="AY1597" s="40">
        <f>AY1579*Settings!$C$13*(INDEX(AY$395:AY$406,$D1597)+INDEX(AY$382:AY$393,$D1597))</f>
        <v/>
      </c>
    </row>
    <row r="1598" hidden="1" outlineLevel="2">
      <c r="A1598" s="14" t="inlineStr">
        <is>
          <t>rtx</t>
        </is>
      </c>
      <c r="B1598" s="14" t="inlineStr">
        <is>
          <t>oop</t>
        </is>
      </c>
      <c r="C1598" s="14" t="inlineStr">
        <is>
          <t>srv</t>
        </is>
      </c>
      <c r="D1598" s="36">
        <f>INDEX(Inputs!$U$5:$U$132,MATCH($B1598&amp;"|"&amp;$C1598,Inputs!$A$5:$A$132,0))</f>
        <v/>
      </c>
      <c r="E1598" s="35" t="n"/>
      <c r="F1598" s="35" t="n"/>
      <c r="G1598" s="35" t="n"/>
      <c r="H1598" s="14">
        <f>INDEX(VarLab,MATCH($A1598,VarKey,0))&amp;INDEX(MemLab,MATCH($C1598&amp;"|"&amp;$B1598,MemKey,0))</f>
        <v/>
      </c>
      <c r="I1598" s="14">
        <f>INDEX(VarUnit,MATCH($A1598,VarKey,0))</f>
        <v/>
      </c>
      <c r="J1598" s="14">
        <f>INDEX(VarSrc,MATCH($A1598,VarKey,0))</f>
        <v/>
      </c>
      <c r="K1598" s="11">
        <f>CodePrefix&amp;$A1598&amp;IF($C1598="","","."&amp;$C1598&amp;"."&amp;$B1598)&amp;INDEX(VarEnd,MATCH($A1598,VarKey,0))&amp;K$5</f>
        <v/>
      </c>
      <c r="L1598" s="39">
        <f>L1580*Settings!$C$13*(INDEX(L$395:L$406,$D1598)+INDEX(L$382:L$393,$D1598))</f>
        <v/>
      </c>
      <c r="M1598" s="40">
        <f>M1580*Settings!$C$13*(INDEX(M$395:M$406,$D1598)+INDEX(M$382:M$393,$D1598))</f>
        <v/>
      </c>
      <c r="N1598" s="40">
        <f>N1580*Settings!$C$13*(INDEX(N$395:N$406,$D1598)+INDEX(N$382:N$393,$D1598))</f>
        <v/>
      </c>
      <c r="O1598" s="40">
        <f>O1580*Settings!$C$13*(INDEX(O$395:O$406,$D1598)+INDEX(O$382:O$393,$D1598))</f>
        <v/>
      </c>
      <c r="P1598" s="40">
        <f>P1580*Settings!$C$13*(INDEX(P$395:P$406,$D1598)+INDEX(P$382:P$393,$D1598))</f>
        <v/>
      </c>
      <c r="Q1598" s="40">
        <f>Q1580*Settings!$C$13*(INDEX(Q$395:Q$406,$D1598)+INDEX(Q$382:Q$393,$D1598))</f>
        <v/>
      </c>
      <c r="R1598" s="40">
        <f>R1580*Settings!$C$13*(INDEX(R$395:R$406,$D1598)+INDEX(R$382:R$393,$D1598))</f>
        <v/>
      </c>
      <c r="S1598" s="40">
        <f>S1580*Settings!$C$13*(INDEX(S$395:S$406,$D1598)+INDEX(S$382:S$393,$D1598))</f>
        <v/>
      </c>
      <c r="T1598" s="40">
        <f>T1580*Settings!$C$13*(INDEX(T$395:T$406,$D1598)+INDEX(T$382:T$393,$D1598))</f>
        <v/>
      </c>
      <c r="U1598" s="40">
        <f>U1580*Settings!$C$13*(INDEX(U$395:U$406,$D1598)+INDEX(U$382:U$393,$D1598))</f>
        <v/>
      </c>
      <c r="V1598" s="40">
        <f>V1580*Settings!$C$13*(INDEX(V$395:V$406,$D1598)+INDEX(V$382:V$393,$D1598))</f>
        <v/>
      </c>
      <c r="W1598" s="40">
        <f>W1580*Settings!$C$13*(INDEX(W$395:W$406,$D1598)+INDEX(W$382:W$393,$D1598))</f>
        <v/>
      </c>
      <c r="X1598" s="40">
        <f>X1580*Settings!$C$13*(INDEX(X$395:X$406,$D1598)+INDEX(X$382:X$393,$D1598))</f>
        <v/>
      </c>
      <c r="Y1598" s="40">
        <f>Y1580*Settings!$C$13*(INDEX(Y$395:Y$406,$D1598)+INDEX(Y$382:Y$393,$D1598))</f>
        <v/>
      </c>
      <c r="Z1598" s="40">
        <f>Z1580*Settings!$C$13*(INDEX(Z$395:Z$406,$D1598)+INDEX(Z$382:Z$393,$D1598))</f>
        <v/>
      </c>
      <c r="AA1598" s="40">
        <f>AA1580*Settings!$C$13*(INDEX(AA$395:AA$406,$D1598)+INDEX(AA$382:AA$393,$D1598))</f>
        <v/>
      </c>
      <c r="AB1598" s="40">
        <f>AB1580*Settings!$C$13*(INDEX(AB$395:AB$406,$D1598)+INDEX(AB$382:AB$393,$D1598))</f>
        <v/>
      </c>
      <c r="AC1598" s="40">
        <f>AC1580*Settings!$C$13*(INDEX(AC$395:AC$406,$D1598)+INDEX(AC$382:AC$393,$D1598))</f>
        <v/>
      </c>
      <c r="AD1598" s="40">
        <f>AD1580*Settings!$C$13*(INDEX(AD$395:AD$406,$D1598)+INDEX(AD$382:AD$393,$D1598))</f>
        <v/>
      </c>
      <c r="AF1598" s="11">
        <f>CodePrefix&amp;$A1598&amp;IF($C1598="","","."&amp;$C1598&amp;"."&amp;$B1598)&amp;INDEX(VarEnd,MATCH($A1598,VarKey,0))&amp;AF$5</f>
        <v/>
      </c>
      <c r="AG1598" s="39">
        <f>AG1580*Settings!$C$13*(INDEX(AG$395:AG$406,$D1598)+INDEX(AG$382:AG$393,$D1598))</f>
        <v/>
      </c>
      <c r="AH1598" s="40">
        <f>AH1580*Settings!$C$13*(INDEX(AH$395:AH$406,$D1598)+INDEX(AH$382:AH$393,$D1598))</f>
        <v/>
      </c>
      <c r="AI1598" s="40">
        <f>AI1580*Settings!$C$13*(INDEX(AI$395:AI$406,$D1598)+INDEX(AI$382:AI$393,$D1598))</f>
        <v/>
      </c>
      <c r="AJ1598" s="40">
        <f>AJ1580*Settings!$C$13*(INDEX(AJ$395:AJ$406,$D1598)+INDEX(AJ$382:AJ$393,$D1598))</f>
        <v/>
      </c>
      <c r="AK1598" s="40">
        <f>AK1580*Settings!$C$13*(INDEX(AK$395:AK$406,$D1598)+INDEX(AK$382:AK$393,$D1598))</f>
        <v/>
      </c>
      <c r="AL1598" s="40">
        <f>AL1580*Settings!$C$13*(INDEX(AL$395:AL$406,$D1598)+INDEX(AL$382:AL$393,$D1598))</f>
        <v/>
      </c>
      <c r="AM1598" s="40">
        <f>AM1580*Settings!$C$13*(INDEX(AM$395:AM$406,$D1598)+INDEX(AM$382:AM$393,$D1598))</f>
        <v/>
      </c>
      <c r="AN1598" s="40">
        <f>AN1580*Settings!$C$13*(INDEX(AN$395:AN$406,$D1598)+INDEX(AN$382:AN$393,$D1598))</f>
        <v/>
      </c>
      <c r="AO1598" s="40">
        <f>AO1580*Settings!$C$13*(INDEX(AO$395:AO$406,$D1598)+INDEX(AO$382:AO$393,$D1598))</f>
        <v/>
      </c>
      <c r="AP1598" s="40">
        <f>AP1580*Settings!$C$13*(INDEX(AP$395:AP$406,$D1598)+INDEX(AP$382:AP$393,$D1598))</f>
        <v/>
      </c>
      <c r="AQ1598" s="40">
        <f>AQ1580*Settings!$C$13*(INDEX(AQ$395:AQ$406,$D1598)+INDEX(AQ$382:AQ$393,$D1598))</f>
        <v/>
      </c>
      <c r="AR1598" s="40">
        <f>AR1580*Settings!$C$13*(INDEX(AR$395:AR$406,$D1598)+INDEX(AR$382:AR$393,$D1598))</f>
        <v/>
      </c>
      <c r="AS1598" s="40">
        <f>AS1580*Settings!$C$13*(INDEX(AS$395:AS$406,$D1598)+INDEX(AS$382:AS$393,$D1598))</f>
        <v/>
      </c>
      <c r="AT1598" s="40">
        <f>AT1580*Settings!$C$13*(INDEX(AT$395:AT$406,$D1598)+INDEX(AT$382:AT$393,$D1598))</f>
        <v/>
      </c>
      <c r="AU1598" s="40">
        <f>AU1580*Settings!$C$13*(INDEX(AU$395:AU$406,$D1598)+INDEX(AU$382:AU$393,$D1598))</f>
        <v/>
      </c>
      <c r="AV1598" s="40">
        <f>AV1580*Settings!$C$13*(INDEX(AV$395:AV$406,$D1598)+INDEX(AV$382:AV$393,$D1598))</f>
        <v/>
      </c>
      <c r="AW1598" s="40">
        <f>AW1580*Settings!$C$13*(INDEX(AW$395:AW$406,$D1598)+INDEX(AW$382:AW$393,$D1598))</f>
        <v/>
      </c>
      <c r="AX1598" s="40">
        <f>AX1580*Settings!$C$13*(INDEX(AX$395:AX$406,$D1598)+INDEX(AX$382:AX$393,$D1598))</f>
        <v/>
      </c>
      <c r="AY1598" s="40">
        <f>AY1580*Settings!$C$13*(INDEX(AY$395:AY$406,$D1598)+INDEX(AY$382:AY$393,$D1598))</f>
        <v/>
      </c>
    </row>
    <row r="1599" hidden="1" outlineLevel="2">
      <c r="A1599" s="14" t="inlineStr">
        <is>
          <t>rtx</t>
        </is>
      </c>
      <c r="B1599" s="14" t="inlineStr">
        <is>
          <t>bio</t>
        </is>
      </c>
      <c r="C1599" s="14" t="inlineStr">
        <is>
          <t>srv</t>
        </is>
      </c>
      <c r="D1599" s="36">
        <f>INDEX(Inputs!$U$5:$U$132,MATCH($B1599&amp;"|"&amp;$C1599,Inputs!$A$5:$A$132,0))</f>
        <v/>
      </c>
      <c r="E1599" s="35" t="n"/>
      <c r="F1599" s="35" t="n"/>
      <c r="G1599" s="35" t="n"/>
      <c r="H1599" s="14">
        <f>INDEX(VarLab,MATCH($A1599,VarKey,0))&amp;INDEX(MemLab,MATCH($C1599&amp;"|"&amp;$B1599,MemKey,0))</f>
        <v/>
      </c>
      <c r="I1599" s="14">
        <f>INDEX(VarUnit,MATCH($A1599,VarKey,0))</f>
        <v/>
      </c>
      <c r="J1599" s="14">
        <f>INDEX(VarSrc,MATCH($A1599,VarKey,0))</f>
        <v/>
      </c>
      <c r="K1599" s="11">
        <f>CodePrefix&amp;$A1599&amp;IF($C1599="","","."&amp;$C1599&amp;"."&amp;$B1599)&amp;INDEX(VarEnd,MATCH($A1599,VarKey,0))&amp;K$5</f>
        <v/>
      </c>
      <c r="L1599" s="39">
        <f>L1581*Settings!$C$13*(INDEX(L$395:L$406,$D1599)+INDEX(L$382:L$393,$D1599))</f>
        <v/>
      </c>
      <c r="M1599" s="40">
        <f>M1581*Settings!$C$13*(INDEX(M$395:M$406,$D1599)+INDEX(M$382:M$393,$D1599))</f>
        <v/>
      </c>
      <c r="N1599" s="40">
        <f>N1581*Settings!$C$13*(INDEX(N$395:N$406,$D1599)+INDEX(N$382:N$393,$D1599))</f>
        <v/>
      </c>
      <c r="O1599" s="40">
        <f>O1581*Settings!$C$13*(INDEX(O$395:O$406,$D1599)+INDEX(O$382:O$393,$D1599))</f>
        <v/>
      </c>
      <c r="P1599" s="40">
        <f>P1581*Settings!$C$13*(INDEX(P$395:P$406,$D1599)+INDEX(P$382:P$393,$D1599))</f>
        <v/>
      </c>
      <c r="Q1599" s="40">
        <f>Q1581*Settings!$C$13*(INDEX(Q$395:Q$406,$D1599)+INDEX(Q$382:Q$393,$D1599))</f>
        <v/>
      </c>
      <c r="R1599" s="40">
        <f>R1581*Settings!$C$13*(INDEX(R$395:R$406,$D1599)+INDEX(R$382:R$393,$D1599))</f>
        <v/>
      </c>
      <c r="S1599" s="40">
        <f>S1581*Settings!$C$13*(INDEX(S$395:S$406,$D1599)+INDEX(S$382:S$393,$D1599))</f>
        <v/>
      </c>
      <c r="T1599" s="40">
        <f>T1581*Settings!$C$13*(INDEX(T$395:T$406,$D1599)+INDEX(T$382:T$393,$D1599))</f>
        <v/>
      </c>
      <c r="U1599" s="40">
        <f>U1581*Settings!$C$13*(INDEX(U$395:U$406,$D1599)+INDEX(U$382:U$393,$D1599))</f>
        <v/>
      </c>
      <c r="V1599" s="40">
        <f>V1581*Settings!$C$13*(INDEX(V$395:V$406,$D1599)+INDEX(V$382:V$393,$D1599))</f>
        <v/>
      </c>
      <c r="W1599" s="40">
        <f>W1581*Settings!$C$13*(INDEX(W$395:W$406,$D1599)+INDEX(W$382:W$393,$D1599))</f>
        <v/>
      </c>
      <c r="X1599" s="40">
        <f>X1581*Settings!$C$13*(INDEX(X$395:X$406,$D1599)+INDEX(X$382:X$393,$D1599))</f>
        <v/>
      </c>
      <c r="Y1599" s="40">
        <f>Y1581*Settings!$C$13*(INDEX(Y$395:Y$406,$D1599)+INDEX(Y$382:Y$393,$D1599))</f>
        <v/>
      </c>
      <c r="Z1599" s="40">
        <f>Z1581*Settings!$C$13*(INDEX(Z$395:Z$406,$D1599)+INDEX(Z$382:Z$393,$D1599))</f>
        <v/>
      </c>
      <c r="AA1599" s="40">
        <f>AA1581*Settings!$C$13*(INDEX(AA$395:AA$406,$D1599)+INDEX(AA$382:AA$393,$D1599))</f>
        <v/>
      </c>
      <c r="AB1599" s="40">
        <f>AB1581*Settings!$C$13*(INDEX(AB$395:AB$406,$D1599)+INDEX(AB$382:AB$393,$D1599))</f>
        <v/>
      </c>
      <c r="AC1599" s="40">
        <f>AC1581*Settings!$C$13*(INDEX(AC$395:AC$406,$D1599)+INDEX(AC$382:AC$393,$D1599))</f>
        <v/>
      </c>
      <c r="AD1599" s="40">
        <f>AD1581*Settings!$C$13*(INDEX(AD$395:AD$406,$D1599)+INDEX(AD$382:AD$393,$D1599))</f>
        <v/>
      </c>
      <c r="AF1599" s="11">
        <f>CodePrefix&amp;$A1599&amp;IF($C1599="","","."&amp;$C1599&amp;"."&amp;$B1599)&amp;INDEX(VarEnd,MATCH($A1599,VarKey,0))&amp;AF$5</f>
        <v/>
      </c>
      <c r="AG1599" s="39">
        <f>AG1581*Settings!$C$13*(INDEX(AG$395:AG$406,$D1599)+INDEX(AG$382:AG$393,$D1599))</f>
        <v/>
      </c>
      <c r="AH1599" s="40">
        <f>AH1581*Settings!$C$13*(INDEX(AH$395:AH$406,$D1599)+INDEX(AH$382:AH$393,$D1599))</f>
        <v/>
      </c>
      <c r="AI1599" s="40">
        <f>AI1581*Settings!$C$13*(INDEX(AI$395:AI$406,$D1599)+INDEX(AI$382:AI$393,$D1599))</f>
        <v/>
      </c>
      <c r="AJ1599" s="40">
        <f>AJ1581*Settings!$C$13*(INDEX(AJ$395:AJ$406,$D1599)+INDEX(AJ$382:AJ$393,$D1599))</f>
        <v/>
      </c>
      <c r="AK1599" s="40">
        <f>AK1581*Settings!$C$13*(INDEX(AK$395:AK$406,$D1599)+INDEX(AK$382:AK$393,$D1599))</f>
        <v/>
      </c>
      <c r="AL1599" s="40">
        <f>AL1581*Settings!$C$13*(INDEX(AL$395:AL$406,$D1599)+INDEX(AL$382:AL$393,$D1599))</f>
        <v/>
      </c>
      <c r="AM1599" s="40">
        <f>AM1581*Settings!$C$13*(INDEX(AM$395:AM$406,$D1599)+INDEX(AM$382:AM$393,$D1599))</f>
        <v/>
      </c>
      <c r="AN1599" s="40">
        <f>AN1581*Settings!$C$13*(INDEX(AN$395:AN$406,$D1599)+INDEX(AN$382:AN$393,$D1599))</f>
        <v/>
      </c>
      <c r="AO1599" s="40">
        <f>AO1581*Settings!$C$13*(INDEX(AO$395:AO$406,$D1599)+INDEX(AO$382:AO$393,$D1599))</f>
        <v/>
      </c>
      <c r="AP1599" s="40">
        <f>AP1581*Settings!$C$13*(INDEX(AP$395:AP$406,$D1599)+INDEX(AP$382:AP$393,$D1599))</f>
        <v/>
      </c>
      <c r="AQ1599" s="40">
        <f>AQ1581*Settings!$C$13*(INDEX(AQ$395:AQ$406,$D1599)+INDEX(AQ$382:AQ$393,$D1599))</f>
        <v/>
      </c>
      <c r="AR1599" s="40">
        <f>AR1581*Settings!$C$13*(INDEX(AR$395:AR$406,$D1599)+INDEX(AR$382:AR$393,$D1599))</f>
        <v/>
      </c>
      <c r="AS1599" s="40">
        <f>AS1581*Settings!$C$13*(INDEX(AS$395:AS$406,$D1599)+INDEX(AS$382:AS$393,$D1599))</f>
        <v/>
      </c>
      <c r="AT1599" s="40">
        <f>AT1581*Settings!$C$13*(INDEX(AT$395:AT$406,$D1599)+INDEX(AT$382:AT$393,$D1599))</f>
        <v/>
      </c>
      <c r="AU1599" s="40">
        <f>AU1581*Settings!$C$13*(INDEX(AU$395:AU$406,$D1599)+INDEX(AU$382:AU$393,$D1599))</f>
        <v/>
      </c>
      <c r="AV1599" s="40">
        <f>AV1581*Settings!$C$13*(INDEX(AV$395:AV$406,$D1599)+INDEX(AV$382:AV$393,$D1599))</f>
        <v/>
      </c>
      <c r="AW1599" s="40">
        <f>AW1581*Settings!$C$13*(INDEX(AW$395:AW$406,$D1599)+INDEX(AW$382:AW$393,$D1599))</f>
        <v/>
      </c>
      <c r="AX1599" s="40">
        <f>AX1581*Settings!$C$13*(INDEX(AX$395:AX$406,$D1599)+INDEX(AX$382:AX$393,$D1599))</f>
        <v/>
      </c>
      <c r="AY1599" s="40">
        <f>AY1581*Settings!$C$13*(INDEX(AY$395:AY$406,$D1599)+INDEX(AY$382:AY$393,$D1599))</f>
        <v/>
      </c>
    </row>
    <row r="1600" hidden="1" outlineLevel="2"/>
    <row r="1601" hidden="1" outlineLevel="2">
      <c r="A1601" s="14" t="inlineStr">
        <is>
          <t>rsub</t>
        </is>
      </c>
      <c r="B1601" s="14" t="inlineStr">
        <is>
          <t>coa</t>
        </is>
      </c>
      <c r="C1601" s="14" t="inlineStr">
        <is>
          <t>srv</t>
        </is>
      </c>
      <c r="D1601" s="36">
        <f>INDEX(Inputs!$U$5:$U$132,MATCH($B1601&amp;"|"&amp;$C1601,Inputs!$A$5:$A$132,0))</f>
        <v/>
      </c>
      <c r="E1601" s="35" t="n"/>
      <c r="F1601" s="35" t="n"/>
      <c r="G1601" s="35" t="n"/>
      <c r="H1601" s="14">
        <f>INDEX(VarLab,MATCH($A1601,VarKey,0))&amp;INDEX(MemLab,MATCH($C1601&amp;"|"&amp;$B1601,MemKey,0))</f>
        <v/>
      </c>
      <c r="I1601" s="14">
        <f>INDEX(VarUnit,MATCH($A1601,VarKey,0))</f>
        <v/>
      </c>
      <c r="J1601" s="14">
        <f>INDEX(VarSrc,MATCH($A1601,VarKey,0))</f>
        <v/>
      </c>
      <c r="K1601" s="11">
        <f>CodePrefix&amp;$A1601&amp;IF($C1601="","","."&amp;$C1601&amp;"."&amp;$B1601)&amp;INDEX(VarEnd,MATCH($A1601,VarKey,0))&amp;K$5</f>
        <v/>
      </c>
      <c r="L1601" s="39">
        <f>L1574*Settings!$C$13*(INDEX(L$408:L$419,$D1601))</f>
        <v/>
      </c>
      <c r="M1601" s="40">
        <f>M1574*Settings!$C$13*(INDEX(M$408:M$419,$D1601))</f>
        <v/>
      </c>
      <c r="N1601" s="40">
        <f>N1574*Settings!$C$13*(INDEX(N$408:N$419,$D1601))</f>
        <v/>
      </c>
      <c r="O1601" s="40">
        <f>O1574*Settings!$C$13*(INDEX(O$408:O$419,$D1601))</f>
        <v/>
      </c>
      <c r="P1601" s="40">
        <f>P1574*Settings!$C$13*(INDEX(P$408:P$419,$D1601))</f>
        <v/>
      </c>
      <c r="Q1601" s="40">
        <f>Q1574*Settings!$C$13*(INDEX(Q$408:Q$419,$D1601))</f>
        <v/>
      </c>
      <c r="R1601" s="40">
        <f>R1574*Settings!$C$13*(INDEX(R$408:R$419,$D1601))</f>
        <v/>
      </c>
      <c r="S1601" s="40">
        <f>S1574*Settings!$C$13*(INDEX(S$408:S$419,$D1601))</f>
        <v/>
      </c>
      <c r="T1601" s="40">
        <f>T1574*Settings!$C$13*(INDEX(T$408:T$419,$D1601))</f>
        <v/>
      </c>
      <c r="U1601" s="40">
        <f>U1574*Settings!$C$13*(INDEX(U$408:U$419,$D1601))</f>
        <v/>
      </c>
      <c r="V1601" s="40">
        <f>V1574*Settings!$C$13*(INDEX(V$408:V$419,$D1601))</f>
        <v/>
      </c>
      <c r="W1601" s="40">
        <f>W1574*Settings!$C$13*(INDEX(W$408:W$419,$D1601))</f>
        <v/>
      </c>
      <c r="X1601" s="40">
        <f>X1574*Settings!$C$13*(INDEX(X$408:X$419,$D1601))</f>
        <v/>
      </c>
      <c r="Y1601" s="40">
        <f>Y1574*Settings!$C$13*(INDEX(Y$408:Y$419,$D1601))</f>
        <v/>
      </c>
      <c r="Z1601" s="40">
        <f>Z1574*Settings!$C$13*(INDEX(Z$408:Z$419,$D1601))</f>
        <v/>
      </c>
      <c r="AA1601" s="40">
        <f>AA1574*Settings!$C$13*(INDEX(AA$408:AA$419,$D1601))</f>
        <v/>
      </c>
      <c r="AB1601" s="40">
        <f>AB1574*Settings!$C$13*(INDEX(AB$408:AB$419,$D1601))</f>
        <v/>
      </c>
      <c r="AC1601" s="40">
        <f>AC1574*Settings!$C$13*(INDEX(AC$408:AC$419,$D1601))</f>
        <v/>
      </c>
      <c r="AD1601" s="40">
        <f>AD1574*Settings!$C$13*(INDEX(AD$408:AD$419,$D1601))</f>
        <v/>
      </c>
      <c r="AF1601" s="11">
        <f>CodePrefix&amp;$A1601&amp;IF($C1601="","","."&amp;$C1601&amp;"."&amp;$B1601)&amp;INDEX(VarEnd,MATCH($A1601,VarKey,0))&amp;AF$5</f>
        <v/>
      </c>
      <c r="AG1601" s="39">
        <f>AG1574*Settings!$C$13*(INDEX(AG$408:AG$419,$D1601))</f>
        <v/>
      </c>
      <c r="AH1601" s="40">
        <f>AH1574*Settings!$C$13*(INDEX(AH$408:AH$419,$D1601))</f>
        <v/>
      </c>
      <c r="AI1601" s="40">
        <f>AI1574*Settings!$C$13*(INDEX(AI$408:AI$419,$D1601))</f>
        <v/>
      </c>
      <c r="AJ1601" s="40">
        <f>AJ1574*Settings!$C$13*(INDEX(AJ$408:AJ$419,$D1601))</f>
        <v/>
      </c>
      <c r="AK1601" s="40">
        <f>AK1574*Settings!$C$13*(INDEX(AK$408:AK$419,$D1601))</f>
        <v/>
      </c>
      <c r="AL1601" s="40">
        <f>AL1574*Settings!$C$13*(INDEX(AL$408:AL$419,$D1601))</f>
        <v/>
      </c>
      <c r="AM1601" s="40">
        <f>AM1574*Settings!$C$13*(INDEX(AM$408:AM$419,$D1601))</f>
        <v/>
      </c>
      <c r="AN1601" s="40">
        <f>AN1574*Settings!$C$13*(INDEX(AN$408:AN$419,$D1601))</f>
        <v/>
      </c>
      <c r="AO1601" s="40">
        <f>AO1574*Settings!$C$13*(INDEX(AO$408:AO$419,$D1601))</f>
        <v/>
      </c>
      <c r="AP1601" s="40">
        <f>AP1574*Settings!$C$13*(INDEX(AP$408:AP$419,$D1601))</f>
        <v/>
      </c>
      <c r="AQ1601" s="40">
        <f>AQ1574*Settings!$C$13*(INDEX(AQ$408:AQ$419,$D1601))</f>
        <v/>
      </c>
      <c r="AR1601" s="40">
        <f>AR1574*Settings!$C$13*(INDEX(AR$408:AR$419,$D1601))</f>
        <v/>
      </c>
      <c r="AS1601" s="40">
        <f>AS1574*Settings!$C$13*(INDEX(AS$408:AS$419,$D1601))</f>
        <v/>
      </c>
      <c r="AT1601" s="40">
        <f>AT1574*Settings!$C$13*(INDEX(AT$408:AT$419,$D1601))</f>
        <v/>
      </c>
      <c r="AU1601" s="40">
        <f>AU1574*Settings!$C$13*(INDEX(AU$408:AU$419,$D1601))</f>
        <v/>
      </c>
      <c r="AV1601" s="40">
        <f>AV1574*Settings!$C$13*(INDEX(AV$408:AV$419,$D1601))</f>
        <v/>
      </c>
      <c r="AW1601" s="40">
        <f>AW1574*Settings!$C$13*(INDEX(AW$408:AW$419,$D1601))</f>
        <v/>
      </c>
      <c r="AX1601" s="40">
        <f>AX1574*Settings!$C$13*(INDEX(AX$408:AX$419,$D1601))</f>
        <v/>
      </c>
      <c r="AY1601" s="40">
        <f>AY1574*Settings!$C$13*(INDEX(AY$408:AY$419,$D1601))</f>
        <v/>
      </c>
    </row>
    <row r="1602" hidden="1" outlineLevel="2">
      <c r="A1602" s="14" t="inlineStr">
        <is>
          <t>rsub</t>
        </is>
      </c>
      <c r="B1602" s="14" t="inlineStr">
        <is>
          <t>nga</t>
        </is>
      </c>
      <c r="C1602" s="14" t="inlineStr">
        <is>
          <t>srv</t>
        </is>
      </c>
      <c r="D1602" s="36">
        <f>INDEX(Inputs!$U$5:$U$132,MATCH($B1602&amp;"|"&amp;$C1602,Inputs!$A$5:$A$132,0))</f>
        <v/>
      </c>
      <c r="E1602" s="35" t="n"/>
      <c r="F1602" s="35" t="n"/>
      <c r="G1602" s="35" t="n"/>
      <c r="H1602" s="14">
        <f>INDEX(VarLab,MATCH($A1602,VarKey,0))&amp;INDEX(MemLab,MATCH($C1602&amp;"|"&amp;$B1602,MemKey,0))</f>
        <v/>
      </c>
      <c r="I1602" s="14">
        <f>INDEX(VarUnit,MATCH($A1602,VarKey,0))</f>
        <v/>
      </c>
      <c r="J1602" s="14">
        <f>INDEX(VarSrc,MATCH($A1602,VarKey,0))</f>
        <v/>
      </c>
      <c r="K1602" s="11">
        <f>CodePrefix&amp;$A1602&amp;IF($C1602="","","."&amp;$C1602&amp;"."&amp;$B1602)&amp;INDEX(VarEnd,MATCH($A1602,VarKey,0))&amp;K$5</f>
        <v/>
      </c>
      <c r="L1602" s="39">
        <f>L1575*Settings!$C$13*(INDEX(L$408:L$419,$D1602))</f>
        <v/>
      </c>
      <c r="M1602" s="40">
        <f>M1575*Settings!$C$13*(INDEX(M$408:M$419,$D1602))</f>
        <v/>
      </c>
      <c r="N1602" s="40">
        <f>N1575*Settings!$C$13*(INDEX(N$408:N$419,$D1602))</f>
        <v/>
      </c>
      <c r="O1602" s="40">
        <f>O1575*Settings!$C$13*(INDEX(O$408:O$419,$D1602))</f>
        <v/>
      </c>
      <c r="P1602" s="40">
        <f>P1575*Settings!$C$13*(INDEX(P$408:P$419,$D1602))</f>
        <v/>
      </c>
      <c r="Q1602" s="40">
        <f>Q1575*Settings!$C$13*(INDEX(Q$408:Q$419,$D1602))</f>
        <v/>
      </c>
      <c r="R1602" s="40">
        <f>R1575*Settings!$C$13*(INDEX(R$408:R$419,$D1602))</f>
        <v/>
      </c>
      <c r="S1602" s="40">
        <f>S1575*Settings!$C$13*(INDEX(S$408:S$419,$D1602))</f>
        <v/>
      </c>
      <c r="T1602" s="40">
        <f>T1575*Settings!$C$13*(INDEX(T$408:T$419,$D1602))</f>
        <v/>
      </c>
      <c r="U1602" s="40">
        <f>U1575*Settings!$C$13*(INDEX(U$408:U$419,$D1602))</f>
        <v/>
      </c>
      <c r="V1602" s="40">
        <f>V1575*Settings!$C$13*(INDEX(V$408:V$419,$D1602))</f>
        <v/>
      </c>
      <c r="W1602" s="40">
        <f>W1575*Settings!$C$13*(INDEX(W$408:W$419,$D1602))</f>
        <v/>
      </c>
      <c r="X1602" s="40">
        <f>X1575*Settings!$C$13*(INDEX(X$408:X$419,$D1602))</f>
        <v/>
      </c>
      <c r="Y1602" s="40">
        <f>Y1575*Settings!$C$13*(INDEX(Y$408:Y$419,$D1602))</f>
        <v/>
      </c>
      <c r="Z1602" s="40">
        <f>Z1575*Settings!$C$13*(INDEX(Z$408:Z$419,$D1602))</f>
        <v/>
      </c>
      <c r="AA1602" s="40">
        <f>AA1575*Settings!$C$13*(INDEX(AA$408:AA$419,$D1602))</f>
        <v/>
      </c>
      <c r="AB1602" s="40">
        <f>AB1575*Settings!$C$13*(INDEX(AB$408:AB$419,$D1602))</f>
        <v/>
      </c>
      <c r="AC1602" s="40">
        <f>AC1575*Settings!$C$13*(INDEX(AC$408:AC$419,$D1602))</f>
        <v/>
      </c>
      <c r="AD1602" s="40">
        <f>AD1575*Settings!$C$13*(INDEX(AD$408:AD$419,$D1602))</f>
        <v/>
      </c>
      <c r="AF1602" s="11">
        <f>CodePrefix&amp;$A1602&amp;IF($C1602="","","."&amp;$C1602&amp;"."&amp;$B1602)&amp;INDEX(VarEnd,MATCH($A1602,VarKey,0))&amp;AF$5</f>
        <v/>
      </c>
      <c r="AG1602" s="39">
        <f>AG1575*Settings!$C$13*(INDEX(AG$408:AG$419,$D1602))</f>
        <v/>
      </c>
      <c r="AH1602" s="40">
        <f>AH1575*Settings!$C$13*(INDEX(AH$408:AH$419,$D1602))</f>
        <v/>
      </c>
      <c r="AI1602" s="40">
        <f>AI1575*Settings!$C$13*(INDEX(AI$408:AI$419,$D1602))</f>
        <v/>
      </c>
      <c r="AJ1602" s="40">
        <f>AJ1575*Settings!$C$13*(INDEX(AJ$408:AJ$419,$D1602))</f>
        <v/>
      </c>
      <c r="AK1602" s="40">
        <f>AK1575*Settings!$C$13*(INDEX(AK$408:AK$419,$D1602))</f>
        <v/>
      </c>
      <c r="AL1602" s="40">
        <f>AL1575*Settings!$C$13*(INDEX(AL$408:AL$419,$D1602))</f>
        <v/>
      </c>
      <c r="AM1602" s="40">
        <f>AM1575*Settings!$C$13*(INDEX(AM$408:AM$419,$D1602))</f>
        <v/>
      </c>
      <c r="AN1602" s="40">
        <f>AN1575*Settings!$C$13*(INDEX(AN$408:AN$419,$D1602))</f>
        <v/>
      </c>
      <c r="AO1602" s="40">
        <f>AO1575*Settings!$C$13*(INDEX(AO$408:AO$419,$D1602))</f>
        <v/>
      </c>
      <c r="AP1602" s="40">
        <f>AP1575*Settings!$C$13*(INDEX(AP$408:AP$419,$D1602))</f>
        <v/>
      </c>
      <c r="AQ1602" s="40">
        <f>AQ1575*Settings!$C$13*(INDEX(AQ$408:AQ$419,$D1602))</f>
        <v/>
      </c>
      <c r="AR1602" s="40">
        <f>AR1575*Settings!$C$13*(INDEX(AR$408:AR$419,$D1602))</f>
        <v/>
      </c>
      <c r="AS1602" s="40">
        <f>AS1575*Settings!$C$13*(INDEX(AS$408:AS$419,$D1602))</f>
        <v/>
      </c>
      <c r="AT1602" s="40">
        <f>AT1575*Settings!$C$13*(INDEX(AT$408:AT$419,$D1602))</f>
        <v/>
      </c>
      <c r="AU1602" s="40">
        <f>AU1575*Settings!$C$13*(INDEX(AU$408:AU$419,$D1602))</f>
        <v/>
      </c>
      <c r="AV1602" s="40">
        <f>AV1575*Settings!$C$13*(INDEX(AV$408:AV$419,$D1602))</f>
        <v/>
      </c>
      <c r="AW1602" s="40">
        <f>AW1575*Settings!$C$13*(INDEX(AW$408:AW$419,$D1602))</f>
        <v/>
      </c>
      <c r="AX1602" s="40">
        <f>AX1575*Settings!$C$13*(INDEX(AX$408:AX$419,$D1602))</f>
        <v/>
      </c>
      <c r="AY1602" s="40">
        <f>AY1575*Settings!$C$13*(INDEX(AY$408:AY$419,$D1602))</f>
        <v/>
      </c>
    </row>
    <row r="1603" hidden="1" outlineLevel="2">
      <c r="A1603" s="14" t="inlineStr">
        <is>
          <t>rsub</t>
        </is>
      </c>
      <c r="B1603" s="14" t="inlineStr">
        <is>
          <t>gso</t>
        </is>
      </c>
      <c r="C1603" s="14" t="inlineStr">
        <is>
          <t>srv</t>
        </is>
      </c>
      <c r="D1603" s="36">
        <f>INDEX(Inputs!$U$5:$U$132,MATCH($B1603&amp;"|"&amp;$C1603,Inputs!$A$5:$A$132,0))</f>
        <v/>
      </c>
      <c r="E1603" s="35" t="n"/>
      <c r="F1603" s="35" t="n"/>
      <c r="G1603" s="35" t="n"/>
      <c r="H1603" s="14">
        <f>INDEX(VarLab,MATCH($A1603,VarKey,0))&amp;INDEX(MemLab,MATCH($C1603&amp;"|"&amp;$B1603,MemKey,0))</f>
        <v/>
      </c>
      <c r="I1603" s="14">
        <f>INDEX(VarUnit,MATCH($A1603,VarKey,0))</f>
        <v/>
      </c>
      <c r="J1603" s="14">
        <f>INDEX(VarSrc,MATCH($A1603,VarKey,0))</f>
        <v/>
      </c>
      <c r="K1603" s="11">
        <f>CodePrefix&amp;$A1603&amp;IF($C1603="","","."&amp;$C1603&amp;"."&amp;$B1603)&amp;INDEX(VarEnd,MATCH($A1603,VarKey,0))&amp;K$5</f>
        <v/>
      </c>
      <c r="L1603" s="39">
        <f>L1576*Settings!$C$13*(INDEX(L$408:L$419,$D1603))</f>
        <v/>
      </c>
      <c r="M1603" s="40">
        <f>M1576*Settings!$C$13*(INDEX(M$408:M$419,$D1603))</f>
        <v/>
      </c>
      <c r="N1603" s="40">
        <f>N1576*Settings!$C$13*(INDEX(N$408:N$419,$D1603))</f>
        <v/>
      </c>
      <c r="O1603" s="40">
        <f>O1576*Settings!$C$13*(INDEX(O$408:O$419,$D1603))</f>
        <v/>
      </c>
      <c r="P1603" s="40">
        <f>P1576*Settings!$C$13*(INDEX(P$408:P$419,$D1603))</f>
        <v/>
      </c>
      <c r="Q1603" s="40">
        <f>Q1576*Settings!$C$13*(INDEX(Q$408:Q$419,$D1603))</f>
        <v/>
      </c>
      <c r="R1603" s="40">
        <f>R1576*Settings!$C$13*(INDEX(R$408:R$419,$D1603))</f>
        <v/>
      </c>
      <c r="S1603" s="40">
        <f>S1576*Settings!$C$13*(INDEX(S$408:S$419,$D1603))</f>
        <v/>
      </c>
      <c r="T1603" s="40">
        <f>T1576*Settings!$C$13*(INDEX(T$408:T$419,$D1603))</f>
        <v/>
      </c>
      <c r="U1603" s="40">
        <f>U1576*Settings!$C$13*(INDEX(U$408:U$419,$D1603))</f>
        <v/>
      </c>
      <c r="V1603" s="40">
        <f>V1576*Settings!$C$13*(INDEX(V$408:V$419,$D1603))</f>
        <v/>
      </c>
      <c r="W1603" s="40">
        <f>W1576*Settings!$C$13*(INDEX(W$408:W$419,$D1603))</f>
        <v/>
      </c>
      <c r="X1603" s="40">
        <f>X1576*Settings!$C$13*(INDEX(X$408:X$419,$D1603))</f>
        <v/>
      </c>
      <c r="Y1603" s="40">
        <f>Y1576*Settings!$C$13*(INDEX(Y$408:Y$419,$D1603))</f>
        <v/>
      </c>
      <c r="Z1603" s="40">
        <f>Z1576*Settings!$C$13*(INDEX(Z$408:Z$419,$D1603))</f>
        <v/>
      </c>
      <c r="AA1603" s="40">
        <f>AA1576*Settings!$C$13*(INDEX(AA$408:AA$419,$D1603))</f>
        <v/>
      </c>
      <c r="AB1603" s="40">
        <f>AB1576*Settings!$C$13*(INDEX(AB$408:AB$419,$D1603))</f>
        <v/>
      </c>
      <c r="AC1603" s="40">
        <f>AC1576*Settings!$C$13*(INDEX(AC$408:AC$419,$D1603))</f>
        <v/>
      </c>
      <c r="AD1603" s="40">
        <f>AD1576*Settings!$C$13*(INDEX(AD$408:AD$419,$D1603))</f>
        <v/>
      </c>
      <c r="AF1603" s="11">
        <f>CodePrefix&amp;$A1603&amp;IF($C1603="","","."&amp;$C1603&amp;"."&amp;$B1603)&amp;INDEX(VarEnd,MATCH($A1603,VarKey,0))&amp;AF$5</f>
        <v/>
      </c>
      <c r="AG1603" s="39">
        <f>AG1576*Settings!$C$13*(INDEX(AG$408:AG$419,$D1603))</f>
        <v/>
      </c>
      <c r="AH1603" s="40">
        <f>AH1576*Settings!$C$13*(INDEX(AH$408:AH$419,$D1603))</f>
        <v/>
      </c>
      <c r="AI1603" s="40">
        <f>AI1576*Settings!$C$13*(INDEX(AI$408:AI$419,$D1603))</f>
        <v/>
      </c>
      <c r="AJ1603" s="40">
        <f>AJ1576*Settings!$C$13*(INDEX(AJ$408:AJ$419,$D1603))</f>
        <v/>
      </c>
      <c r="AK1603" s="40">
        <f>AK1576*Settings!$C$13*(INDEX(AK$408:AK$419,$D1603))</f>
        <v/>
      </c>
      <c r="AL1603" s="40">
        <f>AL1576*Settings!$C$13*(INDEX(AL$408:AL$419,$D1603))</f>
        <v/>
      </c>
      <c r="AM1603" s="40">
        <f>AM1576*Settings!$C$13*(INDEX(AM$408:AM$419,$D1603))</f>
        <v/>
      </c>
      <c r="AN1603" s="40">
        <f>AN1576*Settings!$C$13*(INDEX(AN$408:AN$419,$D1603))</f>
        <v/>
      </c>
      <c r="AO1603" s="40">
        <f>AO1576*Settings!$C$13*(INDEX(AO$408:AO$419,$D1603))</f>
        <v/>
      </c>
      <c r="AP1603" s="40">
        <f>AP1576*Settings!$C$13*(INDEX(AP$408:AP$419,$D1603))</f>
        <v/>
      </c>
      <c r="AQ1603" s="40">
        <f>AQ1576*Settings!$C$13*(INDEX(AQ$408:AQ$419,$D1603))</f>
        <v/>
      </c>
      <c r="AR1603" s="40">
        <f>AR1576*Settings!$C$13*(INDEX(AR$408:AR$419,$D1603))</f>
        <v/>
      </c>
      <c r="AS1603" s="40">
        <f>AS1576*Settings!$C$13*(INDEX(AS$408:AS$419,$D1603))</f>
        <v/>
      </c>
      <c r="AT1603" s="40">
        <f>AT1576*Settings!$C$13*(INDEX(AT$408:AT$419,$D1603))</f>
        <v/>
      </c>
      <c r="AU1603" s="40">
        <f>AU1576*Settings!$C$13*(INDEX(AU$408:AU$419,$D1603))</f>
        <v/>
      </c>
      <c r="AV1603" s="40">
        <f>AV1576*Settings!$C$13*(INDEX(AV$408:AV$419,$D1603))</f>
        <v/>
      </c>
      <c r="AW1603" s="40">
        <f>AW1576*Settings!$C$13*(INDEX(AW$408:AW$419,$D1603))</f>
        <v/>
      </c>
      <c r="AX1603" s="40">
        <f>AX1576*Settings!$C$13*(INDEX(AX$408:AX$419,$D1603))</f>
        <v/>
      </c>
      <c r="AY1603" s="40">
        <f>AY1576*Settings!$C$13*(INDEX(AY$408:AY$419,$D1603))</f>
        <v/>
      </c>
    </row>
    <row r="1604" hidden="1" outlineLevel="2">
      <c r="A1604" s="14" t="inlineStr">
        <is>
          <t>rsub</t>
        </is>
      </c>
      <c r="B1604" s="14" t="inlineStr">
        <is>
          <t>die</t>
        </is>
      </c>
      <c r="C1604" s="14" t="inlineStr">
        <is>
          <t>srv</t>
        </is>
      </c>
      <c r="D1604" s="36">
        <f>INDEX(Inputs!$U$5:$U$132,MATCH($B1604&amp;"|"&amp;$C1604,Inputs!$A$5:$A$132,0))</f>
        <v/>
      </c>
      <c r="E1604" s="35" t="n"/>
      <c r="F1604" s="35" t="n"/>
      <c r="G1604" s="35" t="n"/>
      <c r="H1604" s="14">
        <f>INDEX(VarLab,MATCH($A1604,VarKey,0))&amp;INDEX(MemLab,MATCH($C1604&amp;"|"&amp;$B1604,MemKey,0))</f>
        <v/>
      </c>
      <c r="I1604" s="14">
        <f>INDEX(VarUnit,MATCH($A1604,VarKey,0))</f>
        <v/>
      </c>
      <c r="J1604" s="14">
        <f>INDEX(VarSrc,MATCH($A1604,VarKey,0))</f>
        <v/>
      </c>
      <c r="K1604" s="11">
        <f>CodePrefix&amp;$A1604&amp;IF($C1604="","","."&amp;$C1604&amp;"."&amp;$B1604)&amp;INDEX(VarEnd,MATCH($A1604,VarKey,0))&amp;K$5</f>
        <v/>
      </c>
      <c r="L1604" s="39">
        <f>L1577*Settings!$C$13*(INDEX(L$408:L$419,$D1604))</f>
        <v/>
      </c>
      <c r="M1604" s="40">
        <f>M1577*Settings!$C$13*(INDEX(M$408:M$419,$D1604))</f>
        <v/>
      </c>
      <c r="N1604" s="40">
        <f>N1577*Settings!$C$13*(INDEX(N$408:N$419,$D1604))</f>
        <v/>
      </c>
      <c r="O1604" s="40">
        <f>O1577*Settings!$C$13*(INDEX(O$408:O$419,$D1604))</f>
        <v/>
      </c>
      <c r="P1604" s="40">
        <f>P1577*Settings!$C$13*(INDEX(P$408:P$419,$D1604))</f>
        <v/>
      </c>
      <c r="Q1604" s="40">
        <f>Q1577*Settings!$C$13*(INDEX(Q$408:Q$419,$D1604))</f>
        <v/>
      </c>
      <c r="R1604" s="40">
        <f>R1577*Settings!$C$13*(INDEX(R$408:R$419,$D1604))</f>
        <v/>
      </c>
      <c r="S1604" s="40">
        <f>S1577*Settings!$C$13*(INDEX(S$408:S$419,$D1604))</f>
        <v/>
      </c>
      <c r="T1604" s="40">
        <f>T1577*Settings!$C$13*(INDEX(T$408:T$419,$D1604))</f>
        <v/>
      </c>
      <c r="U1604" s="40">
        <f>U1577*Settings!$C$13*(INDEX(U$408:U$419,$D1604))</f>
        <v/>
      </c>
      <c r="V1604" s="40">
        <f>V1577*Settings!$C$13*(INDEX(V$408:V$419,$D1604))</f>
        <v/>
      </c>
      <c r="W1604" s="40">
        <f>W1577*Settings!$C$13*(INDEX(W$408:W$419,$D1604))</f>
        <v/>
      </c>
      <c r="X1604" s="40">
        <f>X1577*Settings!$C$13*(INDEX(X$408:X$419,$D1604))</f>
        <v/>
      </c>
      <c r="Y1604" s="40">
        <f>Y1577*Settings!$C$13*(INDEX(Y$408:Y$419,$D1604))</f>
        <v/>
      </c>
      <c r="Z1604" s="40">
        <f>Z1577*Settings!$C$13*(INDEX(Z$408:Z$419,$D1604))</f>
        <v/>
      </c>
      <c r="AA1604" s="40">
        <f>AA1577*Settings!$C$13*(INDEX(AA$408:AA$419,$D1604))</f>
        <v/>
      </c>
      <c r="AB1604" s="40">
        <f>AB1577*Settings!$C$13*(INDEX(AB$408:AB$419,$D1604))</f>
        <v/>
      </c>
      <c r="AC1604" s="40">
        <f>AC1577*Settings!$C$13*(INDEX(AC$408:AC$419,$D1604))</f>
        <v/>
      </c>
      <c r="AD1604" s="40">
        <f>AD1577*Settings!$C$13*(INDEX(AD$408:AD$419,$D1604))</f>
        <v/>
      </c>
      <c r="AF1604" s="11">
        <f>CodePrefix&amp;$A1604&amp;IF($C1604="","","."&amp;$C1604&amp;"."&amp;$B1604)&amp;INDEX(VarEnd,MATCH($A1604,VarKey,0))&amp;AF$5</f>
        <v/>
      </c>
      <c r="AG1604" s="39">
        <f>AG1577*Settings!$C$13*(INDEX(AG$408:AG$419,$D1604))</f>
        <v/>
      </c>
      <c r="AH1604" s="40">
        <f>AH1577*Settings!$C$13*(INDEX(AH$408:AH$419,$D1604))</f>
        <v/>
      </c>
      <c r="AI1604" s="40">
        <f>AI1577*Settings!$C$13*(INDEX(AI$408:AI$419,$D1604))</f>
        <v/>
      </c>
      <c r="AJ1604" s="40">
        <f>AJ1577*Settings!$C$13*(INDEX(AJ$408:AJ$419,$D1604))</f>
        <v/>
      </c>
      <c r="AK1604" s="40">
        <f>AK1577*Settings!$C$13*(INDEX(AK$408:AK$419,$D1604))</f>
        <v/>
      </c>
      <c r="AL1604" s="40">
        <f>AL1577*Settings!$C$13*(INDEX(AL$408:AL$419,$D1604))</f>
        <v/>
      </c>
      <c r="AM1604" s="40">
        <f>AM1577*Settings!$C$13*(INDEX(AM$408:AM$419,$D1604))</f>
        <v/>
      </c>
      <c r="AN1604" s="40">
        <f>AN1577*Settings!$C$13*(INDEX(AN$408:AN$419,$D1604))</f>
        <v/>
      </c>
      <c r="AO1604" s="40">
        <f>AO1577*Settings!$C$13*(INDEX(AO$408:AO$419,$D1604))</f>
        <v/>
      </c>
      <c r="AP1604" s="40">
        <f>AP1577*Settings!$C$13*(INDEX(AP$408:AP$419,$D1604))</f>
        <v/>
      </c>
      <c r="AQ1604" s="40">
        <f>AQ1577*Settings!$C$13*(INDEX(AQ$408:AQ$419,$D1604))</f>
        <v/>
      </c>
      <c r="AR1604" s="40">
        <f>AR1577*Settings!$C$13*(INDEX(AR$408:AR$419,$D1604))</f>
        <v/>
      </c>
      <c r="AS1604" s="40">
        <f>AS1577*Settings!$C$13*(INDEX(AS$408:AS$419,$D1604))</f>
        <v/>
      </c>
      <c r="AT1604" s="40">
        <f>AT1577*Settings!$C$13*(INDEX(AT$408:AT$419,$D1604))</f>
        <v/>
      </c>
      <c r="AU1604" s="40">
        <f>AU1577*Settings!$C$13*(INDEX(AU$408:AU$419,$D1604))</f>
        <v/>
      </c>
      <c r="AV1604" s="40">
        <f>AV1577*Settings!$C$13*(INDEX(AV$408:AV$419,$D1604))</f>
        <v/>
      </c>
      <c r="AW1604" s="40">
        <f>AW1577*Settings!$C$13*(INDEX(AW$408:AW$419,$D1604))</f>
        <v/>
      </c>
      <c r="AX1604" s="40">
        <f>AX1577*Settings!$C$13*(INDEX(AX$408:AX$419,$D1604))</f>
        <v/>
      </c>
      <c r="AY1604" s="40">
        <f>AY1577*Settings!$C$13*(INDEX(AY$408:AY$419,$D1604))</f>
        <v/>
      </c>
    </row>
    <row r="1605" hidden="1" outlineLevel="2">
      <c r="A1605" s="14" t="inlineStr">
        <is>
          <t>rsub</t>
        </is>
      </c>
      <c r="B1605" s="14" t="inlineStr">
        <is>
          <t>lpg</t>
        </is>
      </c>
      <c r="C1605" s="14" t="inlineStr">
        <is>
          <t>srv</t>
        </is>
      </c>
      <c r="D1605" s="36">
        <f>INDEX(Inputs!$U$5:$U$132,MATCH($B1605&amp;"|"&amp;$C1605,Inputs!$A$5:$A$132,0))</f>
        <v/>
      </c>
      <c r="E1605" s="35" t="n"/>
      <c r="F1605" s="35" t="n"/>
      <c r="G1605" s="35" t="n"/>
      <c r="H1605" s="14">
        <f>INDEX(VarLab,MATCH($A1605,VarKey,0))&amp;INDEX(MemLab,MATCH($C1605&amp;"|"&amp;$B1605,MemKey,0))</f>
        <v/>
      </c>
      <c r="I1605" s="14">
        <f>INDEX(VarUnit,MATCH($A1605,VarKey,0))</f>
        <v/>
      </c>
      <c r="J1605" s="14">
        <f>INDEX(VarSrc,MATCH($A1605,VarKey,0))</f>
        <v/>
      </c>
      <c r="K1605" s="11">
        <f>CodePrefix&amp;$A1605&amp;IF($C1605="","","."&amp;$C1605&amp;"."&amp;$B1605)&amp;INDEX(VarEnd,MATCH($A1605,VarKey,0))&amp;K$5</f>
        <v/>
      </c>
      <c r="L1605" s="39">
        <f>L1578*Settings!$C$13*(INDEX(L$408:L$419,$D1605))</f>
        <v/>
      </c>
      <c r="M1605" s="40">
        <f>M1578*Settings!$C$13*(INDEX(M$408:M$419,$D1605))</f>
        <v/>
      </c>
      <c r="N1605" s="40">
        <f>N1578*Settings!$C$13*(INDEX(N$408:N$419,$D1605))</f>
        <v/>
      </c>
      <c r="O1605" s="40">
        <f>O1578*Settings!$C$13*(INDEX(O$408:O$419,$D1605))</f>
        <v/>
      </c>
      <c r="P1605" s="40">
        <f>P1578*Settings!$C$13*(INDEX(P$408:P$419,$D1605))</f>
        <v/>
      </c>
      <c r="Q1605" s="40">
        <f>Q1578*Settings!$C$13*(INDEX(Q$408:Q$419,$D1605))</f>
        <v/>
      </c>
      <c r="R1605" s="40">
        <f>R1578*Settings!$C$13*(INDEX(R$408:R$419,$D1605))</f>
        <v/>
      </c>
      <c r="S1605" s="40">
        <f>S1578*Settings!$C$13*(INDEX(S$408:S$419,$D1605))</f>
        <v/>
      </c>
      <c r="T1605" s="40">
        <f>T1578*Settings!$C$13*(INDEX(T$408:T$419,$D1605))</f>
        <v/>
      </c>
      <c r="U1605" s="40">
        <f>U1578*Settings!$C$13*(INDEX(U$408:U$419,$D1605))</f>
        <v/>
      </c>
      <c r="V1605" s="40">
        <f>V1578*Settings!$C$13*(INDEX(V$408:V$419,$D1605))</f>
        <v/>
      </c>
      <c r="W1605" s="40">
        <f>W1578*Settings!$C$13*(INDEX(W$408:W$419,$D1605))</f>
        <v/>
      </c>
      <c r="X1605" s="40">
        <f>X1578*Settings!$C$13*(INDEX(X$408:X$419,$D1605))</f>
        <v/>
      </c>
      <c r="Y1605" s="40">
        <f>Y1578*Settings!$C$13*(INDEX(Y$408:Y$419,$D1605))</f>
        <v/>
      </c>
      <c r="Z1605" s="40">
        <f>Z1578*Settings!$C$13*(INDEX(Z$408:Z$419,$D1605))</f>
        <v/>
      </c>
      <c r="AA1605" s="40">
        <f>AA1578*Settings!$C$13*(INDEX(AA$408:AA$419,$D1605))</f>
        <v/>
      </c>
      <c r="AB1605" s="40">
        <f>AB1578*Settings!$C$13*(INDEX(AB$408:AB$419,$D1605))</f>
        <v/>
      </c>
      <c r="AC1605" s="40">
        <f>AC1578*Settings!$C$13*(INDEX(AC$408:AC$419,$D1605))</f>
        <v/>
      </c>
      <c r="AD1605" s="40">
        <f>AD1578*Settings!$C$13*(INDEX(AD$408:AD$419,$D1605))</f>
        <v/>
      </c>
      <c r="AF1605" s="11">
        <f>CodePrefix&amp;$A1605&amp;IF($C1605="","","."&amp;$C1605&amp;"."&amp;$B1605)&amp;INDEX(VarEnd,MATCH($A1605,VarKey,0))&amp;AF$5</f>
        <v/>
      </c>
      <c r="AG1605" s="39">
        <f>AG1578*Settings!$C$13*(INDEX(AG$408:AG$419,$D1605))</f>
        <v/>
      </c>
      <c r="AH1605" s="40">
        <f>AH1578*Settings!$C$13*(INDEX(AH$408:AH$419,$D1605))</f>
        <v/>
      </c>
      <c r="AI1605" s="40">
        <f>AI1578*Settings!$C$13*(INDEX(AI$408:AI$419,$D1605))</f>
        <v/>
      </c>
      <c r="AJ1605" s="40">
        <f>AJ1578*Settings!$C$13*(INDEX(AJ$408:AJ$419,$D1605))</f>
        <v/>
      </c>
      <c r="AK1605" s="40">
        <f>AK1578*Settings!$C$13*(INDEX(AK$408:AK$419,$D1605))</f>
        <v/>
      </c>
      <c r="AL1605" s="40">
        <f>AL1578*Settings!$C$13*(INDEX(AL$408:AL$419,$D1605))</f>
        <v/>
      </c>
      <c r="AM1605" s="40">
        <f>AM1578*Settings!$C$13*(INDEX(AM$408:AM$419,$D1605))</f>
        <v/>
      </c>
      <c r="AN1605" s="40">
        <f>AN1578*Settings!$C$13*(INDEX(AN$408:AN$419,$D1605))</f>
        <v/>
      </c>
      <c r="AO1605" s="40">
        <f>AO1578*Settings!$C$13*(INDEX(AO$408:AO$419,$D1605))</f>
        <v/>
      </c>
      <c r="AP1605" s="40">
        <f>AP1578*Settings!$C$13*(INDEX(AP$408:AP$419,$D1605))</f>
        <v/>
      </c>
      <c r="AQ1605" s="40">
        <f>AQ1578*Settings!$C$13*(INDEX(AQ$408:AQ$419,$D1605))</f>
        <v/>
      </c>
      <c r="AR1605" s="40">
        <f>AR1578*Settings!$C$13*(INDEX(AR$408:AR$419,$D1605))</f>
        <v/>
      </c>
      <c r="AS1605" s="40">
        <f>AS1578*Settings!$C$13*(INDEX(AS$408:AS$419,$D1605))</f>
        <v/>
      </c>
      <c r="AT1605" s="40">
        <f>AT1578*Settings!$C$13*(INDEX(AT$408:AT$419,$D1605))</f>
        <v/>
      </c>
      <c r="AU1605" s="40">
        <f>AU1578*Settings!$C$13*(INDEX(AU$408:AU$419,$D1605))</f>
        <v/>
      </c>
      <c r="AV1605" s="40">
        <f>AV1578*Settings!$C$13*(INDEX(AV$408:AV$419,$D1605))</f>
        <v/>
      </c>
      <c r="AW1605" s="40">
        <f>AW1578*Settings!$C$13*(INDEX(AW$408:AW$419,$D1605))</f>
        <v/>
      </c>
      <c r="AX1605" s="40">
        <f>AX1578*Settings!$C$13*(INDEX(AX$408:AX$419,$D1605))</f>
        <v/>
      </c>
      <c r="AY1605" s="40">
        <f>AY1578*Settings!$C$13*(INDEX(AY$408:AY$419,$D1605))</f>
        <v/>
      </c>
    </row>
    <row r="1606" hidden="1" outlineLevel="2">
      <c r="A1606" s="14" t="inlineStr">
        <is>
          <t>rsub</t>
        </is>
      </c>
      <c r="B1606" s="14" t="inlineStr">
        <is>
          <t>ker</t>
        </is>
      </c>
      <c r="C1606" s="14" t="inlineStr">
        <is>
          <t>srv</t>
        </is>
      </c>
      <c r="D1606" s="36">
        <f>INDEX(Inputs!$U$5:$U$132,MATCH($B1606&amp;"|"&amp;$C1606,Inputs!$A$5:$A$132,0))</f>
        <v/>
      </c>
      <c r="E1606" s="35" t="n"/>
      <c r="F1606" s="35" t="n"/>
      <c r="G1606" s="35" t="n"/>
      <c r="H1606" s="14">
        <f>INDEX(VarLab,MATCH($A1606,VarKey,0))&amp;INDEX(MemLab,MATCH($C1606&amp;"|"&amp;$B1606,MemKey,0))</f>
        <v/>
      </c>
      <c r="I1606" s="14">
        <f>INDEX(VarUnit,MATCH($A1606,VarKey,0))</f>
        <v/>
      </c>
      <c r="J1606" s="14">
        <f>INDEX(VarSrc,MATCH($A1606,VarKey,0))</f>
        <v/>
      </c>
      <c r="K1606" s="11">
        <f>CodePrefix&amp;$A1606&amp;IF($C1606="","","."&amp;$C1606&amp;"."&amp;$B1606)&amp;INDEX(VarEnd,MATCH($A1606,VarKey,0))&amp;K$5</f>
        <v/>
      </c>
      <c r="L1606" s="39">
        <f>L1579*Settings!$C$13*(INDEX(L$408:L$419,$D1606))</f>
        <v/>
      </c>
      <c r="M1606" s="40">
        <f>M1579*Settings!$C$13*(INDEX(M$408:M$419,$D1606))</f>
        <v/>
      </c>
      <c r="N1606" s="40">
        <f>N1579*Settings!$C$13*(INDEX(N$408:N$419,$D1606))</f>
        <v/>
      </c>
      <c r="O1606" s="40">
        <f>O1579*Settings!$C$13*(INDEX(O$408:O$419,$D1606))</f>
        <v/>
      </c>
      <c r="P1606" s="40">
        <f>P1579*Settings!$C$13*(INDEX(P$408:P$419,$D1606))</f>
        <v/>
      </c>
      <c r="Q1606" s="40">
        <f>Q1579*Settings!$C$13*(INDEX(Q$408:Q$419,$D1606))</f>
        <v/>
      </c>
      <c r="R1606" s="40">
        <f>R1579*Settings!$C$13*(INDEX(R$408:R$419,$D1606))</f>
        <v/>
      </c>
      <c r="S1606" s="40">
        <f>S1579*Settings!$C$13*(INDEX(S$408:S$419,$D1606))</f>
        <v/>
      </c>
      <c r="T1606" s="40">
        <f>T1579*Settings!$C$13*(INDEX(T$408:T$419,$D1606))</f>
        <v/>
      </c>
      <c r="U1606" s="40">
        <f>U1579*Settings!$C$13*(INDEX(U$408:U$419,$D1606))</f>
        <v/>
      </c>
      <c r="V1606" s="40">
        <f>V1579*Settings!$C$13*(INDEX(V$408:V$419,$D1606))</f>
        <v/>
      </c>
      <c r="W1606" s="40">
        <f>W1579*Settings!$C$13*(INDEX(W$408:W$419,$D1606))</f>
        <v/>
      </c>
      <c r="X1606" s="40">
        <f>X1579*Settings!$C$13*(INDEX(X$408:X$419,$D1606))</f>
        <v/>
      </c>
      <c r="Y1606" s="40">
        <f>Y1579*Settings!$C$13*(INDEX(Y$408:Y$419,$D1606))</f>
        <v/>
      </c>
      <c r="Z1606" s="40">
        <f>Z1579*Settings!$C$13*(INDEX(Z$408:Z$419,$D1606))</f>
        <v/>
      </c>
      <c r="AA1606" s="40">
        <f>AA1579*Settings!$C$13*(INDEX(AA$408:AA$419,$D1606))</f>
        <v/>
      </c>
      <c r="AB1606" s="40">
        <f>AB1579*Settings!$C$13*(INDEX(AB$408:AB$419,$D1606))</f>
        <v/>
      </c>
      <c r="AC1606" s="40">
        <f>AC1579*Settings!$C$13*(INDEX(AC$408:AC$419,$D1606))</f>
        <v/>
      </c>
      <c r="AD1606" s="40">
        <f>AD1579*Settings!$C$13*(INDEX(AD$408:AD$419,$D1606))</f>
        <v/>
      </c>
      <c r="AF1606" s="11">
        <f>CodePrefix&amp;$A1606&amp;IF($C1606="","","."&amp;$C1606&amp;"."&amp;$B1606)&amp;INDEX(VarEnd,MATCH($A1606,VarKey,0))&amp;AF$5</f>
        <v/>
      </c>
      <c r="AG1606" s="39">
        <f>AG1579*Settings!$C$13*(INDEX(AG$408:AG$419,$D1606))</f>
        <v/>
      </c>
      <c r="AH1606" s="40">
        <f>AH1579*Settings!$C$13*(INDEX(AH$408:AH$419,$D1606))</f>
        <v/>
      </c>
      <c r="AI1606" s="40">
        <f>AI1579*Settings!$C$13*(INDEX(AI$408:AI$419,$D1606))</f>
        <v/>
      </c>
      <c r="AJ1606" s="40">
        <f>AJ1579*Settings!$C$13*(INDEX(AJ$408:AJ$419,$D1606))</f>
        <v/>
      </c>
      <c r="AK1606" s="40">
        <f>AK1579*Settings!$C$13*(INDEX(AK$408:AK$419,$D1606))</f>
        <v/>
      </c>
      <c r="AL1606" s="40">
        <f>AL1579*Settings!$C$13*(INDEX(AL$408:AL$419,$D1606))</f>
        <v/>
      </c>
      <c r="AM1606" s="40">
        <f>AM1579*Settings!$C$13*(INDEX(AM$408:AM$419,$D1606))</f>
        <v/>
      </c>
      <c r="AN1606" s="40">
        <f>AN1579*Settings!$C$13*(INDEX(AN$408:AN$419,$D1606))</f>
        <v/>
      </c>
      <c r="AO1606" s="40">
        <f>AO1579*Settings!$C$13*(INDEX(AO$408:AO$419,$D1606))</f>
        <v/>
      </c>
      <c r="AP1606" s="40">
        <f>AP1579*Settings!$C$13*(INDEX(AP$408:AP$419,$D1606))</f>
        <v/>
      </c>
      <c r="AQ1606" s="40">
        <f>AQ1579*Settings!$C$13*(INDEX(AQ$408:AQ$419,$D1606))</f>
        <v/>
      </c>
      <c r="AR1606" s="40">
        <f>AR1579*Settings!$C$13*(INDEX(AR$408:AR$419,$D1606))</f>
        <v/>
      </c>
      <c r="AS1606" s="40">
        <f>AS1579*Settings!$C$13*(INDEX(AS$408:AS$419,$D1606))</f>
        <v/>
      </c>
      <c r="AT1606" s="40">
        <f>AT1579*Settings!$C$13*(INDEX(AT$408:AT$419,$D1606))</f>
        <v/>
      </c>
      <c r="AU1606" s="40">
        <f>AU1579*Settings!$C$13*(INDEX(AU$408:AU$419,$D1606))</f>
        <v/>
      </c>
      <c r="AV1606" s="40">
        <f>AV1579*Settings!$C$13*(INDEX(AV$408:AV$419,$D1606))</f>
        <v/>
      </c>
      <c r="AW1606" s="40">
        <f>AW1579*Settings!$C$13*(INDEX(AW$408:AW$419,$D1606))</f>
        <v/>
      </c>
      <c r="AX1606" s="40">
        <f>AX1579*Settings!$C$13*(INDEX(AX$408:AX$419,$D1606))</f>
        <v/>
      </c>
      <c r="AY1606" s="40">
        <f>AY1579*Settings!$C$13*(INDEX(AY$408:AY$419,$D1606))</f>
        <v/>
      </c>
    </row>
    <row r="1607" hidden="1" outlineLevel="2">
      <c r="A1607" s="14" t="inlineStr">
        <is>
          <t>rsub</t>
        </is>
      </c>
      <c r="B1607" s="14" t="inlineStr">
        <is>
          <t>oop</t>
        </is>
      </c>
      <c r="C1607" s="14" t="inlineStr">
        <is>
          <t>srv</t>
        </is>
      </c>
      <c r="D1607" s="36">
        <f>INDEX(Inputs!$U$5:$U$132,MATCH($B1607&amp;"|"&amp;$C1607,Inputs!$A$5:$A$132,0))</f>
        <v/>
      </c>
      <c r="E1607" s="35" t="n"/>
      <c r="F1607" s="35" t="n"/>
      <c r="G1607" s="35" t="n"/>
      <c r="H1607" s="14">
        <f>INDEX(VarLab,MATCH($A1607,VarKey,0))&amp;INDEX(MemLab,MATCH($C1607&amp;"|"&amp;$B1607,MemKey,0))</f>
        <v/>
      </c>
      <c r="I1607" s="14">
        <f>INDEX(VarUnit,MATCH($A1607,VarKey,0))</f>
        <v/>
      </c>
      <c r="J1607" s="14">
        <f>INDEX(VarSrc,MATCH($A1607,VarKey,0))</f>
        <v/>
      </c>
      <c r="K1607" s="11">
        <f>CodePrefix&amp;$A1607&amp;IF($C1607="","","."&amp;$C1607&amp;"."&amp;$B1607)&amp;INDEX(VarEnd,MATCH($A1607,VarKey,0))&amp;K$5</f>
        <v/>
      </c>
      <c r="L1607" s="39">
        <f>L1580*Settings!$C$13*(INDEX(L$408:L$419,$D1607))</f>
        <v/>
      </c>
      <c r="M1607" s="40">
        <f>M1580*Settings!$C$13*(INDEX(M$408:M$419,$D1607))</f>
        <v/>
      </c>
      <c r="N1607" s="40">
        <f>N1580*Settings!$C$13*(INDEX(N$408:N$419,$D1607))</f>
        <v/>
      </c>
      <c r="O1607" s="40">
        <f>O1580*Settings!$C$13*(INDEX(O$408:O$419,$D1607))</f>
        <v/>
      </c>
      <c r="P1607" s="40">
        <f>P1580*Settings!$C$13*(INDEX(P$408:P$419,$D1607))</f>
        <v/>
      </c>
      <c r="Q1607" s="40">
        <f>Q1580*Settings!$C$13*(INDEX(Q$408:Q$419,$D1607))</f>
        <v/>
      </c>
      <c r="R1607" s="40">
        <f>R1580*Settings!$C$13*(INDEX(R$408:R$419,$D1607))</f>
        <v/>
      </c>
      <c r="S1607" s="40">
        <f>S1580*Settings!$C$13*(INDEX(S$408:S$419,$D1607))</f>
        <v/>
      </c>
      <c r="T1607" s="40">
        <f>T1580*Settings!$C$13*(INDEX(T$408:T$419,$D1607))</f>
        <v/>
      </c>
      <c r="U1607" s="40">
        <f>U1580*Settings!$C$13*(INDEX(U$408:U$419,$D1607))</f>
        <v/>
      </c>
      <c r="V1607" s="40">
        <f>V1580*Settings!$C$13*(INDEX(V$408:V$419,$D1607))</f>
        <v/>
      </c>
      <c r="W1607" s="40">
        <f>W1580*Settings!$C$13*(INDEX(W$408:W$419,$D1607))</f>
        <v/>
      </c>
      <c r="X1607" s="40">
        <f>X1580*Settings!$C$13*(INDEX(X$408:X$419,$D1607))</f>
        <v/>
      </c>
      <c r="Y1607" s="40">
        <f>Y1580*Settings!$C$13*(INDEX(Y$408:Y$419,$D1607))</f>
        <v/>
      </c>
      <c r="Z1607" s="40">
        <f>Z1580*Settings!$C$13*(INDEX(Z$408:Z$419,$D1607))</f>
        <v/>
      </c>
      <c r="AA1607" s="40">
        <f>AA1580*Settings!$C$13*(INDEX(AA$408:AA$419,$D1607))</f>
        <v/>
      </c>
      <c r="AB1607" s="40">
        <f>AB1580*Settings!$C$13*(INDEX(AB$408:AB$419,$D1607))</f>
        <v/>
      </c>
      <c r="AC1607" s="40">
        <f>AC1580*Settings!$C$13*(INDEX(AC$408:AC$419,$D1607))</f>
        <v/>
      </c>
      <c r="AD1607" s="40">
        <f>AD1580*Settings!$C$13*(INDEX(AD$408:AD$419,$D1607))</f>
        <v/>
      </c>
      <c r="AF1607" s="11">
        <f>CodePrefix&amp;$A1607&amp;IF($C1607="","","."&amp;$C1607&amp;"."&amp;$B1607)&amp;INDEX(VarEnd,MATCH($A1607,VarKey,0))&amp;AF$5</f>
        <v/>
      </c>
      <c r="AG1607" s="39">
        <f>AG1580*Settings!$C$13*(INDEX(AG$408:AG$419,$D1607))</f>
        <v/>
      </c>
      <c r="AH1607" s="40">
        <f>AH1580*Settings!$C$13*(INDEX(AH$408:AH$419,$D1607))</f>
        <v/>
      </c>
      <c r="AI1607" s="40">
        <f>AI1580*Settings!$C$13*(INDEX(AI$408:AI$419,$D1607))</f>
        <v/>
      </c>
      <c r="AJ1607" s="40">
        <f>AJ1580*Settings!$C$13*(INDEX(AJ$408:AJ$419,$D1607))</f>
        <v/>
      </c>
      <c r="AK1607" s="40">
        <f>AK1580*Settings!$C$13*(INDEX(AK$408:AK$419,$D1607))</f>
        <v/>
      </c>
      <c r="AL1607" s="40">
        <f>AL1580*Settings!$C$13*(INDEX(AL$408:AL$419,$D1607))</f>
        <v/>
      </c>
      <c r="AM1607" s="40">
        <f>AM1580*Settings!$C$13*(INDEX(AM$408:AM$419,$D1607))</f>
        <v/>
      </c>
      <c r="AN1607" s="40">
        <f>AN1580*Settings!$C$13*(INDEX(AN$408:AN$419,$D1607))</f>
        <v/>
      </c>
      <c r="AO1607" s="40">
        <f>AO1580*Settings!$C$13*(INDEX(AO$408:AO$419,$D1607))</f>
        <v/>
      </c>
      <c r="AP1607" s="40">
        <f>AP1580*Settings!$C$13*(INDEX(AP$408:AP$419,$D1607))</f>
        <v/>
      </c>
      <c r="AQ1607" s="40">
        <f>AQ1580*Settings!$C$13*(INDEX(AQ$408:AQ$419,$D1607))</f>
        <v/>
      </c>
      <c r="AR1607" s="40">
        <f>AR1580*Settings!$C$13*(INDEX(AR$408:AR$419,$D1607))</f>
        <v/>
      </c>
      <c r="AS1607" s="40">
        <f>AS1580*Settings!$C$13*(INDEX(AS$408:AS$419,$D1607))</f>
        <v/>
      </c>
      <c r="AT1607" s="40">
        <f>AT1580*Settings!$C$13*(INDEX(AT$408:AT$419,$D1607))</f>
        <v/>
      </c>
      <c r="AU1607" s="40">
        <f>AU1580*Settings!$C$13*(INDEX(AU$408:AU$419,$D1607))</f>
        <v/>
      </c>
      <c r="AV1607" s="40">
        <f>AV1580*Settings!$C$13*(INDEX(AV$408:AV$419,$D1607))</f>
        <v/>
      </c>
      <c r="AW1607" s="40">
        <f>AW1580*Settings!$C$13*(INDEX(AW$408:AW$419,$D1607))</f>
        <v/>
      </c>
      <c r="AX1607" s="40">
        <f>AX1580*Settings!$C$13*(INDEX(AX$408:AX$419,$D1607))</f>
        <v/>
      </c>
      <c r="AY1607" s="40">
        <f>AY1580*Settings!$C$13*(INDEX(AY$408:AY$419,$D1607))</f>
        <v/>
      </c>
    </row>
    <row r="1608" hidden="1" outlineLevel="2">
      <c r="A1608" s="14" t="inlineStr">
        <is>
          <t>rsub</t>
        </is>
      </c>
      <c r="B1608" s="14" t="inlineStr">
        <is>
          <t>bio</t>
        </is>
      </c>
      <c r="C1608" s="14" t="inlineStr">
        <is>
          <t>srv</t>
        </is>
      </c>
      <c r="D1608" s="36">
        <f>INDEX(Inputs!$U$5:$U$132,MATCH($B1608&amp;"|"&amp;$C1608,Inputs!$A$5:$A$132,0))</f>
        <v/>
      </c>
      <c r="E1608" s="35" t="n"/>
      <c r="F1608" s="35" t="n"/>
      <c r="G1608" s="35" t="n"/>
      <c r="H1608" s="14">
        <f>INDEX(VarLab,MATCH($A1608,VarKey,0))&amp;INDEX(MemLab,MATCH($C1608&amp;"|"&amp;$B1608,MemKey,0))</f>
        <v/>
      </c>
      <c r="I1608" s="14">
        <f>INDEX(VarUnit,MATCH($A1608,VarKey,0))</f>
        <v/>
      </c>
      <c r="J1608" s="14">
        <f>INDEX(VarSrc,MATCH($A1608,VarKey,0))</f>
        <v/>
      </c>
      <c r="K1608" s="11">
        <f>CodePrefix&amp;$A1608&amp;IF($C1608="","","."&amp;$C1608&amp;"."&amp;$B1608)&amp;INDEX(VarEnd,MATCH($A1608,VarKey,0))&amp;K$5</f>
        <v/>
      </c>
      <c r="L1608" s="39">
        <f>L1581*Settings!$C$13*(INDEX(L$408:L$419,$D1608))</f>
        <v/>
      </c>
      <c r="M1608" s="40">
        <f>M1581*Settings!$C$13*(INDEX(M$408:M$419,$D1608))</f>
        <v/>
      </c>
      <c r="N1608" s="40">
        <f>N1581*Settings!$C$13*(INDEX(N$408:N$419,$D1608))</f>
        <v/>
      </c>
      <c r="O1608" s="40">
        <f>O1581*Settings!$C$13*(INDEX(O$408:O$419,$D1608))</f>
        <v/>
      </c>
      <c r="P1608" s="40">
        <f>P1581*Settings!$C$13*(INDEX(P$408:P$419,$D1608))</f>
        <v/>
      </c>
      <c r="Q1608" s="40">
        <f>Q1581*Settings!$C$13*(INDEX(Q$408:Q$419,$D1608))</f>
        <v/>
      </c>
      <c r="R1608" s="40">
        <f>R1581*Settings!$C$13*(INDEX(R$408:R$419,$D1608))</f>
        <v/>
      </c>
      <c r="S1608" s="40">
        <f>S1581*Settings!$C$13*(INDEX(S$408:S$419,$D1608))</f>
        <v/>
      </c>
      <c r="T1608" s="40">
        <f>T1581*Settings!$C$13*(INDEX(T$408:T$419,$D1608))</f>
        <v/>
      </c>
      <c r="U1608" s="40">
        <f>U1581*Settings!$C$13*(INDEX(U$408:U$419,$D1608))</f>
        <v/>
      </c>
      <c r="V1608" s="40">
        <f>V1581*Settings!$C$13*(INDEX(V$408:V$419,$D1608))</f>
        <v/>
      </c>
      <c r="W1608" s="40">
        <f>W1581*Settings!$C$13*(INDEX(W$408:W$419,$D1608))</f>
        <v/>
      </c>
      <c r="X1608" s="40">
        <f>X1581*Settings!$C$13*(INDEX(X$408:X$419,$D1608))</f>
        <v/>
      </c>
      <c r="Y1608" s="40">
        <f>Y1581*Settings!$C$13*(INDEX(Y$408:Y$419,$D1608))</f>
        <v/>
      </c>
      <c r="Z1608" s="40">
        <f>Z1581*Settings!$C$13*(INDEX(Z$408:Z$419,$D1608))</f>
        <v/>
      </c>
      <c r="AA1608" s="40">
        <f>AA1581*Settings!$C$13*(INDEX(AA$408:AA$419,$D1608))</f>
        <v/>
      </c>
      <c r="AB1608" s="40">
        <f>AB1581*Settings!$C$13*(INDEX(AB$408:AB$419,$D1608))</f>
        <v/>
      </c>
      <c r="AC1608" s="40">
        <f>AC1581*Settings!$C$13*(INDEX(AC$408:AC$419,$D1608))</f>
        <v/>
      </c>
      <c r="AD1608" s="40">
        <f>AD1581*Settings!$C$13*(INDEX(AD$408:AD$419,$D1608))</f>
        <v/>
      </c>
      <c r="AF1608" s="11">
        <f>CodePrefix&amp;$A1608&amp;IF($C1608="","","."&amp;$C1608&amp;"."&amp;$B1608)&amp;INDEX(VarEnd,MATCH($A1608,VarKey,0))&amp;AF$5</f>
        <v/>
      </c>
      <c r="AG1608" s="39">
        <f>AG1581*Settings!$C$13*(INDEX(AG$408:AG$419,$D1608))</f>
        <v/>
      </c>
      <c r="AH1608" s="40">
        <f>AH1581*Settings!$C$13*(INDEX(AH$408:AH$419,$D1608))</f>
        <v/>
      </c>
      <c r="AI1608" s="40">
        <f>AI1581*Settings!$C$13*(INDEX(AI$408:AI$419,$D1608))</f>
        <v/>
      </c>
      <c r="AJ1608" s="40">
        <f>AJ1581*Settings!$C$13*(INDEX(AJ$408:AJ$419,$D1608))</f>
        <v/>
      </c>
      <c r="AK1608" s="40">
        <f>AK1581*Settings!$C$13*(INDEX(AK$408:AK$419,$D1608))</f>
        <v/>
      </c>
      <c r="AL1608" s="40">
        <f>AL1581*Settings!$C$13*(INDEX(AL$408:AL$419,$D1608))</f>
        <v/>
      </c>
      <c r="AM1608" s="40">
        <f>AM1581*Settings!$C$13*(INDEX(AM$408:AM$419,$D1608))</f>
        <v/>
      </c>
      <c r="AN1608" s="40">
        <f>AN1581*Settings!$C$13*(INDEX(AN$408:AN$419,$D1608))</f>
        <v/>
      </c>
      <c r="AO1608" s="40">
        <f>AO1581*Settings!$C$13*(INDEX(AO$408:AO$419,$D1608))</f>
        <v/>
      </c>
      <c r="AP1608" s="40">
        <f>AP1581*Settings!$C$13*(INDEX(AP$408:AP$419,$D1608))</f>
        <v/>
      </c>
      <c r="AQ1608" s="40">
        <f>AQ1581*Settings!$C$13*(INDEX(AQ$408:AQ$419,$D1608))</f>
        <v/>
      </c>
      <c r="AR1608" s="40">
        <f>AR1581*Settings!$C$13*(INDEX(AR$408:AR$419,$D1608))</f>
        <v/>
      </c>
      <c r="AS1608" s="40">
        <f>AS1581*Settings!$C$13*(INDEX(AS$408:AS$419,$D1608))</f>
        <v/>
      </c>
      <c r="AT1608" s="40">
        <f>AT1581*Settings!$C$13*(INDEX(AT$408:AT$419,$D1608))</f>
        <v/>
      </c>
      <c r="AU1608" s="40">
        <f>AU1581*Settings!$C$13*(INDEX(AU$408:AU$419,$D1608))</f>
        <v/>
      </c>
      <c r="AV1608" s="40">
        <f>AV1581*Settings!$C$13*(INDEX(AV$408:AV$419,$D1608))</f>
        <v/>
      </c>
      <c r="AW1608" s="40">
        <f>AW1581*Settings!$C$13*(INDEX(AW$408:AW$419,$D1608))</f>
        <v/>
      </c>
      <c r="AX1608" s="40">
        <f>AX1581*Settings!$C$13*(INDEX(AX$408:AX$419,$D1608))</f>
        <v/>
      </c>
      <c r="AY1608" s="40">
        <f>AY1581*Settings!$C$13*(INDEX(AY$408:AY$419,$D1608))</f>
        <v/>
      </c>
    </row>
    <row r="1609" hidden="1" outlineLevel="2"/>
    <row r="1610" hidden="1" outlineLevel="2">
      <c r="A1610" s="14" t="inlineStr">
        <is>
          <t>rnew</t>
        </is>
      </c>
      <c r="B1610" s="14" t="inlineStr">
        <is>
          <t>coa</t>
        </is>
      </c>
      <c r="C1610" s="14" t="inlineStr">
        <is>
          <t>srv</t>
        </is>
      </c>
      <c r="D1610" s="36">
        <f>INDEX(Inputs!$V$5:$V$132,MATCH($B1610&amp;"|"&amp;$C1610,Inputs!$A$5:$A$132,0))</f>
        <v/>
      </c>
      <c r="E1610" s="35" t="n"/>
      <c r="F1610" s="35" t="n"/>
      <c r="G1610" s="35" t="n"/>
      <c r="H1610" s="14">
        <f>INDEX(VarLab,MATCH($A1610,VarKey,0))&amp;INDEX(MemLab,MATCH($C1610&amp;"|"&amp;$B1610,MemKey,0))</f>
        <v/>
      </c>
      <c r="I1610" s="14">
        <f>INDEX(VarUnit,MATCH($A1610,VarKey,0))</f>
        <v/>
      </c>
      <c r="J1610" s="14">
        <f>INDEX(VarSrc,MATCH($A1610,VarKey,0))</f>
        <v/>
      </c>
      <c r="K1610" s="11">
        <f>CodePrefix&amp;$A1610&amp;IF($C1610="","","."&amp;$C1610&amp;"."&amp;$B1610)&amp;INDEX(VarEnd,MATCH($A1610,VarKey,0))&amp;K$5</f>
        <v/>
      </c>
      <c r="L1610" s="39">
        <f>L1574*Settings!$C$13*(L1520+L1538+L1529*L$201+L1547*$D1610)</f>
        <v/>
      </c>
      <c r="M1610" s="40">
        <f>M1574*Settings!$C$13*(M1520+M1538+M1529*M$201+M1547*$D1610)</f>
        <v/>
      </c>
      <c r="N1610" s="40">
        <f>N1574*Settings!$C$13*(N1520+N1538+N1529*N$201+N1547*$D1610)</f>
        <v/>
      </c>
      <c r="O1610" s="40">
        <f>O1574*Settings!$C$13*(O1520+O1538+O1529*O$201+O1547*$D1610)</f>
        <v/>
      </c>
      <c r="P1610" s="40">
        <f>P1574*Settings!$C$13*(P1520+P1538+P1529*P$201+P1547*$D1610)</f>
        <v/>
      </c>
      <c r="Q1610" s="40">
        <f>Q1574*Settings!$C$13*(Q1520+Q1538+Q1529*Q$201+Q1547*$D1610)</f>
        <v/>
      </c>
      <c r="R1610" s="40">
        <f>R1574*Settings!$C$13*(R1520+R1538+R1529*R$201+R1547*$D1610)</f>
        <v/>
      </c>
      <c r="S1610" s="40">
        <f>S1574*Settings!$C$13*(S1520+S1538+S1529*S$201+S1547*$D1610)</f>
        <v/>
      </c>
      <c r="T1610" s="40">
        <f>T1574*Settings!$C$13*(T1520+T1538+T1529*T$201+T1547*$D1610)</f>
        <v/>
      </c>
      <c r="U1610" s="40">
        <f>U1574*Settings!$C$13*(U1520+U1538+U1529*U$201+U1547*$D1610)</f>
        <v/>
      </c>
      <c r="V1610" s="40">
        <f>V1574*Settings!$C$13*(V1520+V1538+V1529*V$201+V1547*$D1610)</f>
        <v/>
      </c>
      <c r="W1610" s="40">
        <f>W1574*Settings!$C$13*(W1520+W1538+W1529*W$201+W1547*$D1610)</f>
        <v/>
      </c>
      <c r="X1610" s="40">
        <f>X1574*Settings!$C$13*(X1520+X1538+X1529*X$201+X1547*$D1610)</f>
        <v/>
      </c>
      <c r="Y1610" s="40">
        <f>Y1574*Settings!$C$13*(Y1520+Y1538+Y1529*Y$201+Y1547*$D1610)</f>
        <v/>
      </c>
      <c r="Z1610" s="40">
        <f>Z1574*Settings!$C$13*(Z1520+Z1538+Z1529*Z$201+Z1547*$D1610)</f>
        <v/>
      </c>
      <c r="AA1610" s="40">
        <f>AA1574*Settings!$C$13*(AA1520+AA1538+AA1529*AA$201+AA1547*$D1610)</f>
        <v/>
      </c>
      <c r="AB1610" s="40">
        <f>AB1574*Settings!$C$13*(AB1520+AB1538+AB1529*AB$201+AB1547*$D1610)</f>
        <v/>
      </c>
      <c r="AC1610" s="40">
        <f>AC1574*Settings!$C$13*(AC1520+AC1538+AC1529*AC$201+AC1547*$D1610)</f>
        <v/>
      </c>
      <c r="AD1610" s="40">
        <f>AD1574*Settings!$C$13*(AD1520+AD1538+AD1529*AD$201+AD1547*$D1610)</f>
        <v/>
      </c>
      <c r="AF1610" s="11">
        <f>CodePrefix&amp;$A1610&amp;IF($C1610="","","."&amp;$C1610&amp;"."&amp;$B1610)&amp;INDEX(VarEnd,MATCH($A1610,VarKey,0))&amp;AF$5</f>
        <v/>
      </c>
      <c r="AG1610" s="39">
        <f>AG1574*Settings!$C$13*(AG1520+AG1538+AG1529*AG$201+AG1547*$D1610)</f>
        <v/>
      </c>
      <c r="AH1610" s="40">
        <f>AH1574*Settings!$C$13*(AH1520+AH1538+AH1529*AH$201+AH1547*$D1610)</f>
        <v/>
      </c>
      <c r="AI1610" s="40">
        <f>AI1574*Settings!$C$13*(AI1520+AI1538+AI1529*AI$201+AI1547*$D1610)</f>
        <v/>
      </c>
      <c r="AJ1610" s="40">
        <f>AJ1574*Settings!$C$13*(AJ1520+AJ1538+AJ1529*AJ$201+AJ1547*$D1610)</f>
        <v/>
      </c>
      <c r="AK1610" s="40">
        <f>AK1574*Settings!$C$13*(AK1520+AK1538+AK1529*AK$201+AK1547*$D1610)</f>
        <v/>
      </c>
      <c r="AL1610" s="40">
        <f>AL1574*Settings!$C$13*(AL1520+AL1538+AL1529*AL$201+AL1547*$D1610)</f>
        <v/>
      </c>
      <c r="AM1610" s="40">
        <f>AM1574*Settings!$C$13*(AM1520+AM1538+AM1529*AM$201+AM1547*$D1610)</f>
        <v/>
      </c>
      <c r="AN1610" s="40">
        <f>AN1574*Settings!$C$13*(AN1520+AN1538+AN1529*AN$201+AN1547*$D1610)</f>
        <v/>
      </c>
      <c r="AO1610" s="40">
        <f>AO1574*Settings!$C$13*(AO1520+AO1538+AO1529*AO$201+AO1547*$D1610)</f>
        <v/>
      </c>
      <c r="AP1610" s="40">
        <f>AP1574*Settings!$C$13*(AP1520+AP1538+AP1529*AP$201+AP1547*$D1610)</f>
        <v/>
      </c>
      <c r="AQ1610" s="40">
        <f>AQ1574*Settings!$C$13*(AQ1520+AQ1538+AQ1529*AQ$201+AQ1547*$D1610)</f>
        <v/>
      </c>
      <c r="AR1610" s="40">
        <f>AR1574*Settings!$C$13*(AR1520+AR1538+AR1529*AR$201+AR1547*$D1610)</f>
        <v/>
      </c>
      <c r="AS1610" s="40">
        <f>AS1574*Settings!$C$13*(AS1520+AS1538+AS1529*AS$201+AS1547*$D1610)</f>
        <v/>
      </c>
      <c r="AT1610" s="40">
        <f>AT1574*Settings!$C$13*(AT1520+AT1538+AT1529*AT$201+AT1547*$D1610)</f>
        <v/>
      </c>
      <c r="AU1610" s="40">
        <f>AU1574*Settings!$C$13*(AU1520+AU1538+AU1529*AU$201+AU1547*$D1610)</f>
        <v/>
      </c>
      <c r="AV1610" s="40">
        <f>AV1574*Settings!$C$13*(AV1520+AV1538+AV1529*AV$201+AV1547*$D1610)</f>
        <v/>
      </c>
      <c r="AW1610" s="40">
        <f>AW1574*Settings!$C$13*(AW1520+AW1538+AW1529*AW$201+AW1547*$D1610)</f>
        <v/>
      </c>
      <c r="AX1610" s="40">
        <f>AX1574*Settings!$C$13*(AX1520+AX1538+AX1529*AX$201+AX1547*$D1610)</f>
        <v/>
      </c>
      <c r="AY1610" s="40">
        <f>AY1574*Settings!$C$13*(AY1520+AY1538+AY1529*AY$201+AY1547*$D1610)</f>
        <v/>
      </c>
    </row>
    <row r="1611" hidden="1" outlineLevel="2">
      <c r="A1611" s="14" t="inlineStr">
        <is>
          <t>rnew</t>
        </is>
      </c>
      <c r="B1611" s="14" t="inlineStr">
        <is>
          <t>nga</t>
        </is>
      </c>
      <c r="C1611" s="14" t="inlineStr">
        <is>
          <t>srv</t>
        </is>
      </c>
      <c r="D1611" s="36">
        <f>INDEX(Inputs!$V$5:$V$132,MATCH($B1611&amp;"|"&amp;$C1611,Inputs!$A$5:$A$132,0))</f>
        <v/>
      </c>
      <c r="E1611" s="35" t="n"/>
      <c r="F1611" s="35" t="n"/>
      <c r="G1611" s="35" t="n"/>
      <c r="H1611" s="14">
        <f>INDEX(VarLab,MATCH($A1611,VarKey,0))&amp;INDEX(MemLab,MATCH($C1611&amp;"|"&amp;$B1611,MemKey,0))</f>
        <v/>
      </c>
      <c r="I1611" s="14">
        <f>INDEX(VarUnit,MATCH($A1611,VarKey,0))</f>
        <v/>
      </c>
      <c r="J1611" s="14">
        <f>INDEX(VarSrc,MATCH($A1611,VarKey,0))</f>
        <v/>
      </c>
      <c r="K1611" s="11">
        <f>CodePrefix&amp;$A1611&amp;IF($C1611="","","."&amp;$C1611&amp;"."&amp;$B1611)&amp;INDEX(VarEnd,MATCH($A1611,VarKey,0))&amp;K$5</f>
        <v/>
      </c>
      <c r="L1611" s="39">
        <f>L1575*Settings!$C$13*(L1521+L1539+L1530*L$201+L1548*$D1611)</f>
        <v/>
      </c>
      <c r="M1611" s="40">
        <f>M1575*Settings!$C$13*(M1521+M1539+M1530*M$201+M1548*$D1611)</f>
        <v/>
      </c>
      <c r="N1611" s="40">
        <f>N1575*Settings!$C$13*(N1521+N1539+N1530*N$201+N1548*$D1611)</f>
        <v/>
      </c>
      <c r="O1611" s="40">
        <f>O1575*Settings!$C$13*(O1521+O1539+O1530*O$201+O1548*$D1611)</f>
        <v/>
      </c>
      <c r="P1611" s="40">
        <f>P1575*Settings!$C$13*(P1521+P1539+P1530*P$201+P1548*$D1611)</f>
        <v/>
      </c>
      <c r="Q1611" s="40">
        <f>Q1575*Settings!$C$13*(Q1521+Q1539+Q1530*Q$201+Q1548*$D1611)</f>
        <v/>
      </c>
      <c r="R1611" s="40">
        <f>R1575*Settings!$C$13*(R1521+R1539+R1530*R$201+R1548*$D1611)</f>
        <v/>
      </c>
      <c r="S1611" s="40">
        <f>S1575*Settings!$C$13*(S1521+S1539+S1530*S$201+S1548*$D1611)</f>
        <v/>
      </c>
      <c r="T1611" s="40">
        <f>T1575*Settings!$C$13*(T1521+T1539+T1530*T$201+T1548*$D1611)</f>
        <v/>
      </c>
      <c r="U1611" s="40">
        <f>U1575*Settings!$C$13*(U1521+U1539+U1530*U$201+U1548*$D1611)</f>
        <v/>
      </c>
      <c r="V1611" s="40">
        <f>V1575*Settings!$C$13*(V1521+V1539+V1530*V$201+V1548*$D1611)</f>
        <v/>
      </c>
      <c r="W1611" s="40">
        <f>W1575*Settings!$C$13*(W1521+W1539+W1530*W$201+W1548*$D1611)</f>
        <v/>
      </c>
      <c r="X1611" s="40">
        <f>X1575*Settings!$C$13*(X1521+X1539+X1530*X$201+X1548*$D1611)</f>
        <v/>
      </c>
      <c r="Y1611" s="40">
        <f>Y1575*Settings!$C$13*(Y1521+Y1539+Y1530*Y$201+Y1548*$D1611)</f>
        <v/>
      </c>
      <c r="Z1611" s="40">
        <f>Z1575*Settings!$C$13*(Z1521+Z1539+Z1530*Z$201+Z1548*$D1611)</f>
        <v/>
      </c>
      <c r="AA1611" s="40">
        <f>AA1575*Settings!$C$13*(AA1521+AA1539+AA1530*AA$201+AA1548*$D1611)</f>
        <v/>
      </c>
      <c r="AB1611" s="40">
        <f>AB1575*Settings!$C$13*(AB1521+AB1539+AB1530*AB$201+AB1548*$D1611)</f>
        <v/>
      </c>
      <c r="AC1611" s="40">
        <f>AC1575*Settings!$C$13*(AC1521+AC1539+AC1530*AC$201+AC1548*$D1611)</f>
        <v/>
      </c>
      <c r="AD1611" s="40">
        <f>AD1575*Settings!$C$13*(AD1521+AD1539+AD1530*AD$201+AD1548*$D1611)</f>
        <v/>
      </c>
      <c r="AF1611" s="11">
        <f>CodePrefix&amp;$A1611&amp;IF($C1611="","","."&amp;$C1611&amp;"."&amp;$B1611)&amp;INDEX(VarEnd,MATCH($A1611,VarKey,0))&amp;AF$5</f>
        <v/>
      </c>
      <c r="AG1611" s="39">
        <f>AG1575*Settings!$C$13*(AG1521+AG1539+AG1530*AG$201+AG1548*$D1611)</f>
        <v/>
      </c>
      <c r="AH1611" s="40">
        <f>AH1575*Settings!$C$13*(AH1521+AH1539+AH1530*AH$201+AH1548*$D1611)</f>
        <v/>
      </c>
      <c r="AI1611" s="40">
        <f>AI1575*Settings!$C$13*(AI1521+AI1539+AI1530*AI$201+AI1548*$D1611)</f>
        <v/>
      </c>
      <c r="AJ1611" s="40">
        <f>AJ1575*Settings!$C$13*(AJ1521+AJ1539+AJ1530*AJ$201+AJ1548*$D1611)</f>
        <v/>
      </c>
      <c r="AK1611" s="40">
        <f>AK1575*Settings!$C$13*(AK1521+AK1539+AK1530*AK$201+AK1548*$D1611)</f>
        <v/>
      </c>
      <c r="AL1611" s="40">
        <f>AL1575*Settings!$C$13*(AL1521+AL1539+AL1530*AL$201+AL1548*$D1611)</f>
        <v/>
      </c>
      <c r="AM1611" s="40">
        <f>AM1575*Settings!$C$13*(AM1521+AM1539+AM1530*AM$201+AM1548*$D1611)</f>
        <v/>
      </c>
      <c r="AN1611" s="40">
        <f>AN1575*Settings!$C$13*(AN1521+AN1539+AN1530*AN$201+AN1548*$D1611)</f>
        <v/>
      </c>
      <c r="AO1611" s="40">
        <f>AO1575*Settings!$C$13*(AO1521+AO1539+AO1530*AO$201+AO1548*$D1611)</f>
        <v/>
      </c>
      <c r="AP1611" s="40">
        <f>AP1575*Settings!$C$13*(AP1521+AP1539+AP1530*AP$201+AP1548*$D1611)</f>
        <v/>
      </c>
      <c r="AQ1611" s="40">
        <f>AQ1575*Settings!$C$13*(AQ1521+AQ1539+AQ1530*AQ$201+AQ1548*$D1611)</f>
        <v/>
      </c>
      <c r="AR1611" s="40">
        <f>AR1575*Settings!$C$13*(AR1521+AR1539+AR1530*AR$201+AR1548*$D1611)</f>
        <v/>
      </c>
      <c r="AS1611" s="40">
        <f>AS1575*Settings!$C$13*(AS1521+AS1539+AS1530*AS$201+AS1548*$D1611)</f>
        <v/>
      </c>
      <c r="AT1611" s="40">
        <f>AT1575*Settings!$C$13*(AT1521+AT1539+AT1530*AT$201+AT1548*$D1611)</f>
        <v/>
      </c>
      <c r="AU1611" s="40">
        <f>AU1575*Settings!$C$13*(AU1521+AU1539+AU1530*AU$201+AU1548*$D1611)</f>
        <v/>
      </c>
      <c r="AV1611" s="40">
        <f>AV1575*Settings!$C$13*(AV1521+AV1539+AV1530*AV$201+AV1548*$D1611)</f>
        <v/>
      </c>
      <c r="AW1611" s="40">
        <f>AW1575*Settings!$C$13*(AW1521+AW1539+AW1530*AW$201+AW1548*$D1611)</f>
        <v/>
      </c>
      <c r="AX1611" s="40">
        <f>AX1575*Settings!$C$13*(AX1521+AX1539+AX1530*AX$201+AX1548*$D1611)</f>
        <v/>
      </c>
      <c r="AY1611" s="40">
        <f>AY1575*Settings!$C$13*(AY1521+AY1539+AY1530*AY$201+AY1548*$D1611)</f>
        <v/>
      </c>
    </row>
    <row r="1612" hidden="1" outlineLevel="2">
      <c r="A1612" s="14" t="inlineStr">
        <is>
          <t>rnew</t>
        </is>
      </c>
      <c r="B1612" s="14" t="inlineStr">
        <is>
          <t>gso</t>
        </is>
      </c>
      <c r="C1612" s="14" t="inlineStr">
        <is>
          <t>srv</t>
        </is>
      </c>
      <c r="D1612" s="36">
        <f>INDEX(Inputs!$V$5:$V$132,MATCH($B1612&amp;"|"&amp;$C1612,Inputs!$A$5:$A$132,0))</f>
        <v/>
      </c>
      <c r="E1612" s="35" t="n"/>
      <c r="F1612" s="35" t="n"/>
      <c r="G1612" s="35" t="n"/>
      <c r="H1612" s="14">
        <f>INDEX(VarLab,MATCH($A1612,VarKey,0))&amp;INDEX(MemLab,MATCH($C1612&amp;"|"&amp;$B1612,MemKey,0))</f>
        <v/>
      </c>
      <c r="I1612" s="14">
        <f>INDEX(VarUnit,MATCH($A1612,VarKey,0))</f>
        <v/>
      </c>
      <c r="J1612" s="14">
        <f>INDEX(VarSrc,MATCH($A1612,VarKey,0))</f>
        <v/>
      </c>
      <c r="K1612" s="11">
        <f>CodePrefix&amp;$A1612&amp;IF($C1612="","","."&amp;$C1612&amp;"."&amp;$B1612)&amp;INDEX(VarEnd,MATCH($A1612,VarKey,0))&amp;K$5</f>
        <v/>
      </c>
      <c r="L1612" s="39">
        <f>L1576*Settings!$C$13*(L1522+L1540+L1531*L$201+L1549*$D1612)</f>
        <v/>
      </c>
      <c r="M1612" s="40">
        <f>M1576*Settings!$C$13*(M1522+M1540+M1531*M$201+M1549*$D1612)</f>
        <v/>
      </c>
      <c r="N1612" s="40">
        <f>N1576*Settings!$C$13*(N1522+N1540+N1531*N$201+N1549*$D1612)</f>
        <v/>
      </c>
      <c r="O1612" s="40">
        <f>O1576*Settings!$C$13*(O1522+O1540+O1531*O$201+O1549*$D1612)</f>
        <v/>
      </c>
      <c r="P1612" s="40">
        <f>P1576*Settings!$C$13*(P1522+P1540+P1531*P$201+P1549*$D1612)</f>
        <v/>
      </c>
      <c r="Q1612" s="40">
        <f>Q1576*Settings!$C$13*(Q1522+Q1540+Q1531*Q$201+Q1549*$D1612)</f>
        <v/>
      </c>
      <c r="R1612" s="40">
        <f>R1576*Settings!$C$13*(R1522+R1540+R1531*R$201+R1549*$D1612)</f>
        <v/>
      </c>
      <c r="S1612" s="40">
        <f>S1576*Settings!$C$13*(S1522+S1540+S1531*S$201+S1549*$D1612)</f>
        <v/>
      </c>
      <c r="T1612" s="40">
        <f>T1576*Settings!$C$13*(T1522+T1540+T1531*T$201+T1549*$D1612)</f>
        <v/>
      </c>
      <c r="U1612" s="40">
        <f>U1576*Settings!$C$13*(U1522+U1540+U1531*U$201+U1549*$D1612)</f>
        <v/>
      </c>
      <c r="V1612" s="40">
        <f>V1576*Settings!$C$13*(V1522+V1540+V1531*V$201+V1549*$D1612)</f>
        <v/>
      </c>
      <c r="W1612" s="40">
        <f>W1576*Settings!$C$13*(W1522+W1540+W1531*W$201+W1549*$D1612)</f>
        <v/>
      </c>
      <c r="X1612" s="40">
        <f>X1576*Settings!$C$13*(X1522+X1540+X1531*X$201+X1549*$D1612)</f>
        <v/>
      </c>
      <c r="Y1612" s="40">
        <f>Y1576*Settings!$C$13*(Y1522+Y1540+Y1531*Y$201+Y1549*$D1612)</f>
        <v/>
      </c>
      <c r="Z1612" s="40">
        <f>Z1576*Settings!$C$13*(Z1522+Z1540+Z1531*Z$201+Z1549*$D1612)</f>
        <v/>
      </c>
      <c r="AA1612" s="40">
        <f>AA1576*Settings!$C$13*(AA1522+AA1540+AA1531*AA$201+AA1549*$D1612)</f>
        <v/>
      </c>
      <c r="AB1612" s="40">
        <f>AB1576*Settings!$C$13*(AB1522+AB1540+AB1531*AB$201+AB1549*$D1612)</f>
        <v/>
      </c>
      <c r="AC1612" s="40">
        <f>AC1576*Settings!$C$13*(AC1522+AC1540+AC1531*AC$201+AC1549*$D1612)</f>
        <v/>
      </c>
      <c r="AD1612" s="40">
        <f>AD1576*Settings!$C$13*(AD1522+AD1540+AD1531*AD$201+AD1549*$D1612)</f>
        <v/>
      </c>
      <c r="AF1612" s="11">
        <f>CodePrefix&amp;$A1612&amp;IF($C1612="","","."&amp;$C1612&amp;"."&amp;$B1612)&amp;INDEX(VarEnd,MATCH($A1612,VarKey,0))&amp;AF$5</f>
        <v/>
      </c>
      <c r="AG1612" s="39">
        <f>AG1576*Settings!$C$13*(AG1522+AG1540+AG1531*AG$201+AG1549*$D1612)</f>
        <v/>
      </c>
      <c r="AH1612" s="40">
        <f>AH1576*Settings!$C$13*(AH1522+AH1540+AH1531*AH$201+AH1549*$D1612)</f>
        <v/>
      </c>
      <c r="AI1612" s="40">
        <f>AI1576*Settings!$C$13*(AI1522+AI1540+AI1531*AI$201+AI1549*$D1612)</f>
        <v/>
      </c>
      <c r="AJ1612" s="40">
        <f>AJ1576*Settings!$C$13*(AJ1522+AJ1540+AJ1531*AJ$201+AJ1549*$D1612)</f>
        <v/>
      </c>
      <c r="AK1612" s="40">
        <f>AK1576*Settings!$C$13*(AK1522+AK1540+AK1531*AK$201+AK1549*$D1612)</f>
        <v/>
      </c>
      <c r="AL1612" s="40">
        <f>AL1576*Settings!$C$13*(AL1522+AL1540+AL1531*AL$201+AL1549*$D1612)</f>
        <v/>
      </c>
      <c r="AM1612" s="40">
        <f>AM1576*Settings!$C$13*(AM1522+AM1540+AM1531*AM$201+AM1549*$D1612)</f>
        <v/>
      </c>
      <c r="AN1612" s="40">
        <f>AN1576*Settings!$C$13*(AN1522+AN1540+AN1531*AN$201+AN1549*$D1612)</f>
        <v/>
      </c>
      <c r="AO1612" s="40">
        <f>AO1576*Settings!$C$13*(AO1522+AO1540+AO1531*AO$201+AO1549*$D1612)</f>
        <v/>
      </c>
      <c r="AP1612" s="40">
        <f>AP1576*Settings!$C$13*(AP1522+AP1540+AP1531*AP$201+AP1549*$D1612)</f>
        <v/>
      </c>
      <c r="AQ1612" s="40">
        <f>AQ1576*Settings!$C$13*(AQ1522+AQ1540+AQ1531*AQ$201+AQ1549*$D1612)</f>
        <v/>
      </c>
      <c r="AR1612" s="40">
        <f>AR1576*Settings!$C$13*(AR1522+AR1540+AR1531*AR$201+AR1549*$D1612)</f>
        <v/>
      </c>
      <c r="AS1612" s="40">
        <f>AS1576*Settings!$C$13*(AS1522+AS1540+AS1531*AS$201+AS1549*$D1612)</f>
        <v/>
      </c>
      <c r="AT1612" s="40">
        <f>AT1576*Settings!$C$13*(AT1522+AT1540+AT1531*AT$201+AT1549*$D1612)</f>
        <v/>
      </c>
      <c r="AU1612" s="40">
        <f>AU1576*Settings!$C$13*(AU1522+AU1540+AU1531*AU$201+AU1549*$D1612)</f>
        <v/>
      </c>
      <c r="AV1612" s="40">
        <f>AV1576*Settings!$C$13*(AV1522+AV1540+AV1531*AV$201+AV1549*$D1612)</f>
        <v/>
      </c>
      <c r="AW1612" s="40">
        <f>AW1576*Settings!$C$13*(AW1522+AW1540+AW1531*AW$201+AW1549*$D1612)</f>
        <v/>
      </c>
      <c r="AX1612" s="40">
        <f>AX1576*Settings!$C$13*(AX1522+AX1540+AX1531*AX$201+AX1549*$D1612)</f>
        <v/>
      </c>
      <c r="AY1612" s="40">
        <f>AY1576*Settings!$C$13*(AY1522+AY1540+AY1531*AY$201+AY1549*$D1612)</f>
        <v/>
      </c>
    </row>
    <row r="1613" hidden="1" outlineLevel="2">
      <c r="A1613" s="14" t="inlineStr">
        <is>
          <t>rnew</t>
        </is>
      </c>
      <c r="B1613" s="14" t="inlineStr">
        <is>
          <t>die</t>
        </is>
      </c>
      <c r="C1613" s="14" t="inlineStr">
        <is>
          <t>srv</t>
        </is>
      </c>
      <c r="D1613" s="36">
        <f>INDEX(Inputs!$V$5:$V$132,MATCH($B1613&amp;"|"&amp;$C1613,Inputs!$A$5:$A$132,0))</f>
        <v/>
      </c>
      <c r="E1613" s="35" t="n"/>
      <c r="F1613" s="35" t="n"/>
      <c r="G1613" s="35" t="n"/>
      <c r="H1613" s="14">
        <f>INDEX(VarLab,MATCH($A1613,VarKey,0))&amp;INDEX(MemLab,MATCH($C1613&amp;"|"&amp;$B1613,MemKey,0))</f>
        <v/>
      </c>
      <c r="I1613" s="14">
        <f>INDEX(VarUnit,MATCH($A1613,VarKey,0))</f>
        <v/>
      </c>
      <c r="J1613" s="14">
        <f>INDEX(VarSrc,MATCH($A1613,VarKey,0))</f>
        <v/>
      </c>
      <c r="K1613" s="11">
        <f>CodePrefix&amp;$A1613&amp;IF($C1613="","","."&amp;$C1613&amp;"."&amp;$B1613)&amp;INDEX(VarEnd,MATCH($A1613,VarKey,0))&amp;K$5</f>
        <v/>
      </c>
      <c r="L1613" s="39">
        <f>L1577*Settings!$C$13*(L1523+L1541+L1532*L$201+L1550*$D1613)</f>
        <v/>
      </c>
      <c r="M1613" s="40">
        <f>M1577*Settings!$C$13*(M1523+M1541+M1532*M$201+M1550*$D1613)</f>
        <v/>
      </c>
      <c r="N1613" s="40">
        <f>N1577*Settings!$C$13*(N1523+N1541+N1532*N$201+N1550*$D1613)</f>
        <v/>
      </c>
      <c r="O1613" s="40">
        <f>O1577*Settings!$C$13*(O1523+O1541+O1532*O$201+O1550*$D1613)</f>
        <v/>
      </c>
      <c r="P1613" s="40">
        <f>P1577*Settings!$C$13*(P1523+P1541+P1532*P$201+P1550*$D1613)</f>
        <v/>
      </c>
      <c r="Q1613" s="40">
        <f>Q1577*Settings!$C$13*(Q1523+Q1541+Q1532*Q$201+Q1550*$D1613)</f>
        <v/>
      </c>
      <c r="R1613" s="40">
        <f>R1577*Settings!$C$13*(R1523+R1541+R1532*R$201+R1550*$D1613)</f>
        <v/>
      </c>
      <c r="S1613" s="40">
        <f>S1577*Settings!$C$13*(S1523+S1541+S1532*S$201+S1550*$D1613)</f>
        <v/>
      </c>
      <c r="T1613" s="40">
        <f>T1577*Settings!$C$13*(T1523+T1541+T1532*T$201+T1550*$D1613)</f>
        <v/>
      </c>
      <c r="U1613" s="40">
        <f>U1577*Settings!$C$13*(U1523+U1541+U1532*U$201+U1550*$D1613)</f>
        <v/>
      </c>
      <c r="V1613" s="40">
        <f>V1577*Settings!$C$13*(V1523+V1541+V1532*V$201+V1550*$D1613)</f>
        <v/>
      </c>
      <c r="W1613" s="40">
        <f>W1577*Settings!$C$13*(W1523+W1541+W1532*W$201+W1550*$D1613)</f>
        <v/>
      </c>
      <c r="X1613" s="40">
        <f>X1577*Settings!$C$13*(X1523+X1541+X1532*X$201+X1550*$D1613)</f>
        <v/>
      </c>
      <c r="Y1613" s="40">
        <f>Y1577*Settings!$C$13*(Y1523+Y1541+Y1532*Y$201+Y1550*$D1613)</f>
        <v/>
      </c>
      <c r="Z1613" s="40">
        <f>Z1577*Settings!$C$13*(Z1523+Z1541+Z1532*Z$201+Z1550*$D1613)</f>
        <v/>
      </c>
      <c r="AA1613" s="40">
        <f>AA1577*Settings!$C$13*(AA1523+AA1541+AA1532*AA$201+AA1550*$D1613)</f>
        <v/>
      </c>
      <c r="AB1613" s="40">
        <f>AB1577*Settings!$C$13*(AB1523+AB1541+AB1532*AB$201+AB1550*$D1613)</f>
        <v/>
      </c>
      <c r="AC1613" s="40">
        <f>AC1577*Settings!$C$13*(AC1523+AC1541+AC1532*AC$201+AC1550*$D1613)</f>
        <v/>
      </c>
      <c r="AD1613" s="40">
        <f>AD1577*Settings!$C$13*(AD1523+AD1541+AD1532*AD$201+AD1550*$D1613)</f>
        <v/>
      </c>
      <c r="AF1613" s="11">
        <f>CodePrefix&amp;$A1613&amp;IF($C1613="","","."&amp;$C1613&amp;"."&amp;$B1613)&amp;INDEX(VarEnd,MATCH($A1613,VarKey,0))&amp;AF$5</f>
        <v/>
      </c>
      <c r="AG1613" s="39">
        <f>AG1577*Settings!$C$13*(AG1523+AG1541+AG1532*AG$201+AG1550*$D1613)</f>
        <v/>
      </c>
      <c r="AH1613" s="40">
        <f>AH1577*Settings!$C$13*(AH1523+AH1541+AH1532*AH$201+AH1550*$D1613)</f>
        <v/>
      </c>
      <c r="AI1613" s="40">
        <f>AI1577*Settings!$C$13*(AI1523+AI1541+AI1532*AI$201+AI1550*$D1613)</f>
        <v/>
      </c>
      <c r="AJ1613" s="40">
        <f>AJ1577*Settings!$C$13*(AJ1523+AJ1541+AJ1532*AJ$201+AJ1550*$D1613)</f>
        <v/>
      </c>
      <c r="AK1613" s="40">
        <f>AK1577*Settings!$C$13*(AK1523+AK1541+AK1532*AK$201+AK1550*$D1613)</f>
        <v/>
      </c>
      <c r="AL1613" s="40">
        <f>AL1577*Settings!$C$13*(AL1523+AL1541+AL1532*AL$201+AL1550*$D1613)</f>
        <v/>
      </c>
      <c r="AM1613" s="40">
        <f>AM1577*Settings!$C$13*(AM1523+AM1541+AM1532*AM$201+AM1550*$D1613)</f>
        <v/>
      </c>
      <c r="AN1613" s="40">
        <f>AN1577*Settings!$C$13*(AN1523+AN1541+AN1532*AN$201+AN1550*$D1613)</f>
        <v/>
      </c>
      <c r="AO1613" s="40">
        <f>AO1577*Settings!$C$13*(AO1523+AO1541+AO1532*AO$201+AO1550*$D1613)</f>
        <v/>
      </c>
      <c r="AP1613" s="40">
        <f>AP1577*Settings!$C$13*(AP1523+AP1541+AP1532*AP$201+AP1550*$D1613)</f>
        <v/>
      </c>
      <c r="AQ1613" s="40">
        <f>AQ1577*Settings!$C$13*(AQ1523+AQ1541+AQ1532*AQ$201+AQ1550*$D1613)</f>
        <v/>
      </c>
      <c r="AR1613" s="40">
        <f>AR1577*Settings!$C$13*(AR1523+AR1541+AR1532*AR$201+AR1550*$D1613)</f>
        <v/>
      </c>
      <c r="AS1613" s="40">
        <f>AS1577*Settings!$C$13*(AS1523+AS1541+AS1532*AS$201+AS1550*$D1613)</f>
        <v/>
      </c>
      <c r="AT1613" s="40">
        <f>AT1577*Settings!$C$13*(AT1523+AT1541+AT1532*AT$201+AT1550*$D1613)</f>
        <v/>
      </c>
      <c r="AU1613" s="40">
        <f>AU1577*Settings!$C$13*(AU1523+AU1541+AU1532*AU$201+AU1550*$D1613)</f>
        <v/>
      </c>
      <c r="AV1613" s="40">
        <f>AV1577*Settings!$C$13*(AV1523+AV1541+AV1532*AV$201+AV1550*$D1613)</f>
        <v/>
      </c>
      <c r="AW1613" s="40">
        <f>AW1577*Settings!$C$13*(AW1523+AW1541+AW1532*AW$201+AW1550*$D1613)</f>
        <v/>
      </c>
      <c r="AX1613" s="40">
        <f>AX1577*Settings!$C$13*(AX1523+AX1541+AX1532*AX$201+AX1550*$D1613)</f>
        <v/>
      </c>
      <c r="AY1613" s="40">
        <f>AY1577*Settings!$C$13*(AY1523+AY1541+AY1532*AY$201+AY1550*$D1613)</f>
        <v/>
      </c>
    </row>
    <row r="1614" hidden="1" outlineLevel="2">
      <c r="A1614" s="14" t="inlineStr">
        <is>
          <t>rnew</t>
        </is>
      </c>
      <c r="B1614" s="14" t="inlineStr">
        <is>
          <t>lpg</t>
        </is>
      </c>
      <c r="C1614" s="14" t="inlineStr">
        <is>
          <t>srv</t>
        </is>
      </c>
      <c r="D1614" s="36">
        <f>INDEX(Inputs!$V$5:$V$132,MATCH($B1614&amp;"|"&amp;$C1614,Inputs!$A$5:$A$132,0))</f>
        <v/>
      </c>
      <c r="E1614" s="35" t="n"/>
      <c r="F1614" s="35" t="n"/>
      <c r="G1614" s="35" t="n"/>
      <c r="H1614" s="14">
        <f>INDEX(VarLab,MATCH($A1614,VarKey,0))&amp;INDEX(MemLab,MATCH($C1614&amp;"|"&amp;$B1614,MemKey,0))</f>
        <v/>
      </c>
      <c r="I1614" s="14">
        <f>INDEX(VarUnit,MATCH($A1614,VarKey,0))</f>
        <v/>
      </c>
      <c r="J1614" s="14">
        <f>INDEX(VarSrc,MATCH($A1614,VarKey,0))</f>
        <v/>
      </c>
      <c r="K1614" s="11">
        <f>CodePrefix&amp;$A1614&amp;IF($C1614="","","."&amp;$C1614&amp;"."&amp;$B1614)&amp;INDEX(VarEnd,MATCH($A1614,VarKey,0))&amp;K$5</f>
        <v/>
      </c>
      <c r="L1614" s="39">
        <f>L1578*Settings!$C$13*(L1524+L1542+L1533*L$201+L1551*$D1614)</f>
        <v/>
      </c>
      <c r="M1614" s="40">
        <f>M1578*Settings!$C$13*(M1524+M1542+M1533*M$201+M1551*$D1614)</f>
        <v/>
      </c>
      <c r="N1614" s="40">
        <f>N1578*Settings!$C$13*(N1524+N1542+N1533*N$201+N1551*$D1614)</f>
        <v/>
      </c>
      <c r="O1614" s="40">
        <f>O1578*Settings!$C$13*(O1524+O1542+O1533*O$201+O1551*$D1614)</f>
        <v/>
      </c>
      <c r="P1614" s="40">
        <f>P1578*Settings!$C$13*(P1524+P1542+P1533*P$201+P1551*$D1614)</f>
        <v/>
      </c>
      <c r="Q1614" s="40">
        <f>Q1578*Settings!$C$13*(Q1524+Q1542+Q1533*Q$201+Q1551*$D1614)</f>
        <v/>
      </c>
      <c r="R1614" s="40">
        <f>R1578*Settings!$C$13*(R1524+R1542+R1533*R$201+R1551*$D1614)</f>
        <v/>
      </c>
      <c r="S1614" s="40">
        <f>S1578*Settings!$C$13*(S1524+S1542+S1533*S$201+S1551*$D1614)</f>
        <v/>
      </c>
      <c r="T1614" s="40">
        <f>T1578*Settings!$C$13*(T1524+T1542+T1533*T$201+T1551*$D1614)</f>
        <v/>
      </c>
      <c r="U1614" s="40">
        <f>U1578*Settings!$C$13*(U1524+U1542+U1533*U$201+U1551*$D1614)</f>
        <v/>
      </c>
      <c r="V1614" s="40">
        <f>V1578*Settings!$C$13*(V1524+V1542+V1533*V$201+V1551*$D1614)</f>
        <v/>
      </c>
      <c r="W1614" s="40">
        <f>W1578*Settings!$C$13*(W1524+W1542+W1533*W$201+W1551*$D1614)</f>
        <v/>
      </c>
      <c r="X1614" s="40">
        <f>X1578*Settings!$C$13*(X1524+X1542+X1533*X$201+X1551*$D1614)</f>
        <v/>
      </c>
      <c r="Y1614" s="40">
        <f>Y1578*Settings!$C$13*(Y1524+Y1542+Y1533*Y$201+Y1551*$D1614)</f>
        <v/>
      </c>
      <c r="Z1614" s="40">
        <f>Z1578*Settings!$C$13*(Z1524+Z1542+Z1533*Z$201+Z1551*$D1614)</f>
        <v/>
      </c>
      <c r="AA1614" s="40">
        <f>AA1578*Settings!$C$13*(AA1524+AA1542+AA1533*AA$201+AA1551*$D1614)</f>
        <v/>
      </c>
      <c r="AB1614" s="40">
        <f>AB1578*Settings!$C$13*(AB1524+AB1542+AB1533*AB$201+AB1551*$D1614)</f>
        <v/>
      </c>
      <c r="AC1614" s="40">
        <f>AC1578*Settings!$C$13*(AC1524+AC1542+AC1533*AC$201+AC1551*$D1614)</f>
        <v/>
      </c>
      <c r="AD1614" s="40">
        <f>AD1578*Settings!$C$13*(AD1524+AD1542+AD1533*AD$201+AD1551*$D1614)</f>
        <v/>
      </c>
      <c r="AF1614" s="11">
        <f>CodePrefix&amp;$A1614&amp;IF($C1614="","","."&amp;$C1614&amp;"."&amp;$B1614)&amp;INDEX(VarEnd,MATCH($A1614,VarKey,0))&amp;AF$5</f>
        <v/>
      </c>
      <c r="AG1614" s="39">
        <f>AG1578*Settings!$C$13*(AG1524+AG1542+AG1533*AG$201+AG1551*$D1614)</f>
        <v/>
      </c>
      <c r="AH1614" s="40">
        <f>AH1578*Settings!$C$13*(AH1524+AH1542+AH1533*AH$201+AH1551*$D1614)</f>
        <v/>
      </c>
      <c r="AI1614" s="40">
        <f>AI1578*Settings!$C$13*(AI1524+AI1542+AI1533*AI$201+AI1551*$D1614)</f>
        <v/>
      </c>
      <c r="AJ1614" s="40">
        <f>AJ1578*Settings!$C$13*(AJ1524+AJ1542+AJ1533*AJ$201+AJ1551*$D1614)</f>
        <v/>
      </c>
      <c r="AK1614" s="40">
        <f>AK1578*Settings!$C$13*(AK1524+AK1542+AK1533*AK$201+AK1551*$D1614)</f>
        <v/>
      </c>
      <c r="AL1614" s="40">
        <f>AL1578*Settings!$C$13*(AL1524+AL1542+AL1533*AL$201+AL1551*$D1614)</f>
        <v/>
      </c>
      <c r="AM1614" s="40">
        <f>AM1578*Settings!$C$13*(AM1524+AM1542+AM1533*AM$201+AM1551*$D1614)</f>
        <v/>
      </c>
      <c r="AN1614" s="40">
        <f>AN1578*Settings!$C$13*(AN1524+AN1542+AN1533*AN$201+AN1551*$D1614)</f>
        <v/>
      </c>
      <c r="AO1614" s="40">
        <f>AO1578*Settings!$C$13*(AO1524+AO1542+AO1533*AO$201+AO1551*$D1614)</f>
        <v/>
      </c>
      <c r="AP1614" s="40">
        <f>AP1578*Settings!$C$13*(AP1524+AP1542+AP1533*AP$201+AP1551*$D1614)</f>
        <v/>
      </c>
      <c r="AQ1614" s="40">
        <f>AQ1578*Settings!$C$13*(AQ1524+AQ1542+AQ1533*AQ$201+AQ1551*$D1614)</f>
        <v/>
      </c>
      <c r="AR1614" s="40">
        <f>AR1578*Settings!$C$13*(AR1524+AR1542+AR1533*AR$201+AR1551*$D1614)</f>
        <v/>
      </c>
      <c r="AS1614" s="40">
        <f>AS1578*Settings!$C$13*(AS1524+AS1542+AS1533*AS$201+AS1551*$D1614)</f>
        <v/>
      </c>
      <c r="AT1614" s="40">
        <f>AT1578*Settings!$C$13*(AT1524+AT1542+AT1533*AT$201+AT1551*$D1614)</f>
        <v/>
      </c>
      <c r="AU1614" s="40">
        <f>AU1578*Settings!$C$13*(AU1524+AU1542+AU1533*AU$201+AU1551*$D1614)</f>
        <v/>
      </c>
      <c r="AV1614" s="40">
        <f>AV1578*Settings!$C$13*(AV1524+AV1542+AV1533*AV$201+AV1551*$D1614)</f>
        <v/>
      </c>
      <c r="AW1614" s="40">
        <f>AW1578*Settings!$C$13*(AW1524+AW1542+AW1533*AW$201+AW1551*$D1614)</f>
        <v/>
      </c>
      <c r="AX1614" s="40">
        <f>AX1578*Settings!$C$13*(AX1524+AX1542+AX1533*AX$201+AX1551*$D1614)</f>
        <v/>
      </c>
      <c r="AY1614" s="40">
        <f>AY1578*Settings!$C$13*(AY1524+AY1542+AY1533*AY$201+AY1551*$D1614)</f>
        <v/>
      </c>
    </row>
    <row r="1615" hidden="1" outlineLevel="2">
      <c r="A1615" s="14" t="inlineStr">
        <is>
          <t>rnew</t>
        </is>
      </c>
      <c r="B1615" s="14" t="inlineStr">
        <is>
          <t>ker</t>
        </is>
      </c>
      <c r="C1615" s="14" t="inlineStr">
        <is>
          <t>srv</t>
        </is>
      </c>
      <c r="D1615" s="36">
        <f>INDEX(Inputs!$V$5:$V$132,MATCH($B1615&amp;"|"&amp;$C1615,Inputs!$A$5:$A$132,0))</f>
        <v/>
      </c>
      <c r="E1615" s="35" t="n"/>
      <c r="F1615" s="35" t="n"/>
      <c r="G1615" s="35" t="n"/>
      <c r="H1615" s="14">
        <f>INDEX(VarLab,MATCH($A1615,VarKey,0))&amp;INDEX(MemLab,MATCH($C1615&amp;"|"&amp;$B1615,MemKey,0))</f>
        <v/>
      </c>
      <c r="I1615" s="14">
        <f>INDEX(VarUnit,MATCH($A1615,VarKey,0))</f>
        <v/>
      </c>
      <c r="J1615" s="14">
        <f>INDEX(VarSrc,MATCH($A1615,VarKey,0))</f>
        <v/>
      </c>
      <c r="K1615" s="11">
        <f>CodePrefix&amp;$A1615&amp;IF($C1615="","","."&amp;$C1615&amp;"."&amp;$B1615)&amp;INDEX(VarEnd,MATCH($A1615,VarKey,0))&amp;K$5</f>
        <v/>
      </c>
      <c r="L1615" s="39">
        <f>L1579*Settings!$C$13*(L1525+L1543+L1534*L$201+L1552*$D1615)</f>
        <v/>
      </c>
      <c r="M1615" s="40">
        <f>M1579*Settings!$C$13*(M1525+M1543+M1534*M$201+M1552*$D1615)</f>
        <v/>
      </c>
      <c r="N1615" s="40">
        <f>N1579*Settings!$C$13*(N1525+N1543+N1534*N$201+N1552*$D1615)</f>
        <v/>
      </c>
      <c r="O1615" s="40">
        <f>O1579*Settings!$C$13*(O1525+O1543+O1534*O$201+O1552*$D1615)</f>
        <v/>
      </c>
      <c r="P1615" s="40">
        <f>P1579*Settings!$C$13*(P1525+P1543+P1534*P$201+P1552*$D1615)</f>
        <v/>
      </c>
      <c r="Q1615" s="40">
        <f>Q1579*Settings!$C$13*(Q1525+Q1543+Q1534*Q$201+Q1552*$D1615)</f>
        <v/>
      </c>
      <c r="R1615" s="40">
        <f>R1579*Settings!$C$13*(R1525+R1543+R1534*R$201+R1552*$D1615)</f>
        <v/>
      </c>
      <c r="S1615" s="40">
        <f>S1579*Settings!$C$13*(S1525+S1543+S1534*S$201+S1552*$D1615)</f>
        <v/>
      </c>
      <c r="T1615" s="40">
        <f>T1579*Settings!$C$13*(T1525+T1543+T1534*T$201+T1552*$D1615)</f>
        <v/>
      </c>
      <c r="U1615" s="40">
        <f>U1579*Settings!$C$13*(U1525+U1543+U1534*U$201+U1552*$D1615)</f>
        <v/>
      </c>
      <c r="V1615" s="40">
        <f>V1579*Settings!$C$13*(V1525+V1543+V1534*V$201+V1552*$D1615)</f>
        <v/>
      </c>
      <c r="W1615" s="40">
        <f>W1579*Settings!$C$13*(W1525+W1543+W1534*W$201+W1552*$D1615)</f>
        <v/>
      </c>
      <c r="X1615" s="40">
        <f>X1579*Settings!$C$13*(X1525+X1543+X1534*X$201+X1552*$D1615)</f>
        <v/>
      </c>
      <c r="Y1615" s="40">
        <f>Y1579*Settings!$C$13*(Y1525+Y1543+Y1534*Y$201+Y1552*$D1615)</f>
        <v/>
      </c>
      <c r="Z1615" s="40">
        <f>Z1579*Settings!$C$13*(Z1525+Z1543+Z1534*Z$201+Z1552*$D1615)</f>
        <v/>
      </c>
      <c r="AA1615" s="40">
        <f>AA1579*Settings!$C$13*(AA1525+AA1543+AA1534*AA$201+AA1552*$D1615)</f>
        <v/>
      </c>
      <c r="AB1615" s="40">
        <f>AB1579*Settings!$C$13*(AB1525+AB1543+AB1534*AB$201+AB1552*$D1615)</f>
        <v/>
      </c>
      <c r="AC1615" s="40">
        <f>AC1579*Settings!$C$13*(AC1525+AC1543+AC1534*AC$201+AC1552*$D1615)</f>
        <v/>
      </c>
      <c r="AD1615" s="40">
        <f>AD1579*Settings!$C$13*(AD1525+AD1543+AD1534*AD$201+AD1552*$D1615)</f>
        <v/>
      </c>
      <c r="AF1615" s="11">
        <f>CodePrefix&amp;$A1615&amp;IF($C1615="","","."&amp;$C1615&amp;"."&amp;$B1615)&amp;INDEX(VarEnd,MATCH($A1615,VarKey,0))&amp;AF$5</f>
        <v/>
      </c>
      <c r="AG1615" s="39">
        <f>AG1579*Settings!$C$13*(AG1525+AG1543+AG1534*AG$201+AG1552*$D1615)</f>
        <v/>
      </c>
      <c r="AH1615" s="40">
        <f>AH1579*Settings!$C$13*(AH1525+AH1543+AH1534*AH$201+AH1552*$D1615)</f>
        <v/>
      </c>
      <c r="AI1615" s="40">
        <f>AI1579*Settings!$C$13*(AI1525+AI1543+AI1534*AI$201+AI1552*$D1615)</f>
        <v/>
      </c>
      <c r="AJ1615" s="40">
        <f>AJ1579*Settings!$C$13*(AJ1525+AJ1543+AJ1534*AJ$201+AJ1552*$D1615)</f>
        <v/>
      </c>
      <c r="AK1615" s="40">
        <f>AK1579*Settings!$C$13*(AK1525+AK1543+AK1534*AK$201+AK1552*$D1615)</f>
        <v/>
      </c>
      <c r="AL1615" s="40">
        <f>AL1579*Settings!$C$13*(AL1525+AL1543+AL1534*AL$201+AL1552*$D1615)</f>
        <v/>
      </c>
      <c r="AM1615" s="40">
        <f>AM1579*Settings!$C$13*(AM1525+AM1543+AM1534*AM$201+AM1552*$D1615)</f>
        <v/>
      </c>
      <c r="AN1615" s="40">
        <f>AN1579*Settings!$C$13*(AN1525+AN1543+AN1534*AN$201+AN1552*$D1615)</f>
        <v/>
      </c>
      <c r="AO1615" s="40">
        <f>AO1579*Settings!$C$13*(AO1525+AO1543+AO1534*AO$201+AO1552*$D1615)</f>
        <v/>
      </c>
      <c r="AP1615" s="40">
        <f>AP1579*Settings!$C$13*(AP1525+AP1543+AP1534*AP$201+AP1552*$D1615)</f>
        <v/>
      </c>
      <c r="AQ1615" s="40">
        <f>AQ1579*Settings!$C$13*(AQ1525+AQ1543+AQ1534*AQ$201+AQ1552*$D1615)</f>
        <v/>
      </c>
      <c r="AR1615" s="40">
        <f>AR1579*Settings!$C$13*(AR1525+AR1543+AR1534*AR$201+AR1552*$D1615)</f>
        <v/>
      </c>
      <c r="AS1615" s="40">
        <f>AS1579*Settings!$C$13*(AS1525+AS1543+AS1534*AS$201+AS1552*$D1615)</f>
        <v/>
      </c>
      <c r="AT1615" s="40">
        <f>AT1579*Settings!$C$13*(AT1525+AT1543+AT1534*AT$201+AT1552*$D1615)</f>
        <v/>
      </c>
      <c r="AU1615" s="40">
        <f>AU1579*Settings!$C$13*(AU1525+AU1543+AU1534*AU$201+AU1552*$D1615)</f>
        <v/>
      </c>
      <c r="AV1615" s="40">
        <f>AV1579*Settings!$C$13*(AV1525+AV1543+AV1534*AV$201+AV1552*$D1615)</f>
        <v/>
      </c>
      <c r="AW1615" s="40">
        <f>AW1579*Settings!$C$13*(AW1525+AW1543+AW1534*AW$201+AW1552*$D1615)</f>
        <v/>
      </c>
      <c r="AX1615" s="40">
        <f>AX1579*Settings!$C$13*(AX1525+AX1543+AX1534*AX$201+AX1552*$D1615)</f>
        <v/>
      </c>
      <c r="AY1615" s="40">
        <f>AY1579*Settings!$C$13*(AY1525+AY1543+AY1534*AY$201+AY1552*$D1615)</f>
        <v/>
      </c>
    </row>
    <row r="1616" hidden="1" outlineLevel="2">
      <c r="A1616" s="14" t="inlineStr">
        <is>
          <t>rnew</t>
        </is>
      </c>
      <c r="B1616" s="14" t="inlineStr">
        <is>
          <t>oop</t>
        </is>
      </c>
      <c r="C1616" s="14" t="inlineStr">
        <is>
          <t>srv</t>
        </is>
      </c>
      <c r="D1616" s="36">
        <f>INDEX(Inputs!$V$5:$V$132,MATCH($B1616&amp;"|"&amp;$C1616,Inputs!$A$5:$A$132,0))</f>
        <v/>
      </c>
      <c r="E1616" s="35" t="n"/>
      <c r="F1616" s="35" t="n"/>
      <c r="G1616" s="35" t="n"/>
      <c r="H1616" s="14">
        <f>INDEX(VarLab,MATCH($A1616,VarKey,0))&amp;INDEX(MemLab,MATCH($C1616&amp;"|"&amp;$B1616,MemKey,0))</f>
        <v/>
      </c>
      <c r="I1616" s="14">
        <f>INDEX(VarUnit,MATCH($A1616,VarKey,0))</f>
        <v/>
      </c>
      <c r="J1616" s="14">
        <f>INDEX(VarSrc,MATCH($A1616,VarKey,0))</f>
        <v/>
      </c>
      <c r="K1616" s="11">
        <f>CodePrefix&amp;$A1616&amp;IF($C1616="","","."&amp;$C1616&amp;"."&amp;$B1616)&amp;INDEX(VarEnd,MATCH($A1616,VarKey,0))&amp;K$5</f>
        <v/>
      </c>
      <c r="L1616" s="39">
        <f>L1580*Settings!$C$13*(L1526+L1544+L1535*L$201+L1553*$D1616)</f>
        <v/>
      </c>
      <c r="M1616" s="40">
        <f>M1580*Settings!$C$13*(M1526+M1544+M1535*M$201+M1553*$D1616)</f>
        <v/>
      </c>
      <c r="N1616" s="40">
        <f>N1580*Settings!$C$13*(N1526+N1544+N1535*N$201+N1553*$D1616)</f>
        <v/>
      </c>
      <c r="O1616" s="40">
        <f>O1580*Settings!$C$13*(O1526+O1544+O1535*O$201+O1553*$D1616)</f>
        <v/>
      </c>
      <c r="P1616" s="40">
        <f>P1580*Settings!$C$13*(P1526+P1544+P1535*P$201+P1553*$D1616)</f>
        <v/>
      </c>
      <c r="Q1616" s="40">
        <f>Q1580*Settings!$C$13*(Q1526+Q1544+Q1535*Q$201+Q1553*$D1616)</f>
        <v/>
      </c>
      <c r="R1616" s="40">
        <f>R1580*Settings!$C$13*(R1526+R1544+R1535*R$201+R1553*$D1616)</f>
        <v/>
      </c>
      <c r="S1616" s="40">
        <f>S1580*Settings!$C$13*(S1526+S1544+S1535*S$201+S1553*$D1616)</f>
        <v/>
      </c>
      <c r="T1616" s="40">
        <f>T1580*Settings!$C$13*(T1526+T1544+T1535*T$201+T1553*$D1616)</f>
        <v/>
      </c>
      <c r="U1616" s="40">
        <f>U1580*Settings!$C$13*(U1526+U1544+U1535*U$201+U1553*$D1616)</f>
        <v/>
      </c>
      <c r="V1616" s="40">
        <f>V1580*Settings!$C$13*(V1526+V1544+V1535*V$201+V1553*$D1616)</f>
        <v/>
      </c>
      <c r="W1616" s="40">
        <f>W1580*Settings!$C$13*(W1526+W1544+W1535*W$201+W1553*$D1616)</f>
        <v/>
      </c>
      <c r="X1616" s="40">
        <f>X1580*Settings!$C$13*(X1526+X1544+X1535*X$201+X1553*$D1616)</f>
        <v/>
      </c>
      <c r="Y1616" s="40">
        <f>Y1580*Settings!$C$13*(Y1526+Y1544+Y1535*Y$201+Y1553*$D1616)</f>
        <v/>
      </c>
      <c r="Z1616" s="40">
        <f>Z1580*Settings!$C$13*(Z1526+Z1544+Z1535*Z$201+Z1553*$D1616)</f>
        <v/>
      </c>
      <c r="AA1616" s="40">
        <f>AA1580*Settings!$C$13*(AA1526+AA1544+AA1535*AA$201+AA1553*$D1616)</f>
        <v/>
      </c>
      <c r="AB1616" s="40">
        <f>AB1580*Settings!$C$13*(AB1526+AB1544+AB1535*AB$201+AB1553*$D1616)</f>
        <v/>
      </c>
      <c r="AC1616" s="40">
        <f>AC1580*Settings!$C$13*(AC1526+AC1544+AC1535*AC$201+AC1553*$D1616)</f>
        <v/>
      </c>
      <c r="AD1616" s="40">
        <f>AD1580*Settings!$C$13*(AD1526+AD1544+AD1535*AD$201+AD1553*$D1616)</f>
        <v/>
      </c>
      <c r="AF1616" s="11">
        <f>CodePrefix&amp;$A1616&amp;IF($C1616="","","."&amp;$C1616&amp;"."&amp;$B1616)&amp;INDEX(VarEnd,MATCH($A1616,VarKey,0))&amp;AF$5</f>
        <v/>
      </c>
      <c r="AG1616" s="39">
        <f>AG1580*Settings!$C$13*(AG1526+AG1544+AG1535*AG$201+AG1553*$D1616)</f>
        <v/>
      </c>
      <c r="AH1616" s="40">
        <f>AH1580*Settings!$C$13*(AH1526+AH1544+AH1535*AH$201+AH1553*$D1616)</f>
        <v/>
      </c>
      <c r="AI1616" s="40">
        <f>AI1580*Settings!$C$13*(AI1526+AI1544+AI1535*AI$201+AI1553*$D1616)</f>
        <v/>
      </c>
      <c r="AJ1616" s="40">
        <f>AJ1580*Settings!$C$13*(AJ1526+AJ1544+AJ1535*AJ$201+AJ1553*$D1616)</f>
        <v/>
      </c>
      <c r="AK1616" s="40">
        <f>AK1580*Settings!$C$13*(AK1526+AK1544+AK1535*AK$201+AK1553*$D1616)</f>
        <v/>
      </c>
      <c r="AL1616" s="40">
        <f>AL1580*Settings!$C$13*(AL1526+AL1544+AL1535*AL$201+AL1553*$D1616)</f>
        <v/>
      </c>
      <c r="AM1616" s="40">
        <f>AM1580*Settings!$C$13*(AM1526+AM1544+AM1535*AM$201+AM1553*$D1616)</f>
        <v/>
      </c>
      <c r="AN1616" s="40">
        <f>AN1580*Settings!$C$13*(AN1526+AN1544+AN1535*AN$201+AN1553*$D1616)</f>
        <v/>
      </c>
      <c r="AO1616" s="40">
        <f>AO1580*Settings!$C$13*(AO1526+AO1544+AO1535*AO$201+AO1553*$D1616)</f>
        <v/>
      </c>
      <c r="AP1616" s="40">
        <f>AP1580*Settings!$C$13*(AP1526+AP1544+AP1535*AP$201+AP1553*$D1616)</f>
        <v/>
      </c>
      <c r="AQ1616" s="40">
        <f>AQ1580*Settings!$C$13*(AQ1526+AQ1544+AQ1535*AQ$201+AQ1553*$D1616)</f>
        <v/>
      </c>
      <c r="AR1616" s="40">
        <f>AR1580*Settings!$C$13*(AR1526+AR1544+AR1535*AR$201+AR1553*$D1616)</f>
        <v/>
      </c>
      <c r="AS1616" s="40">
        <f>AS1580*Settings!$C$13*(AS1526+AS1544+AS1535*AS$201+AS1553*$D1616)</f>
        <v/>
      </c>
      <c r="AT1616" s="40">
        <f>AT1580*Settings!$C$13*(AT1526+AT1544+AT1535*AT$201+AT1553*$D1616)</f>
        <v/>
      </c>
      <c r="AU1616" s="40">
        <f>AU1580*Settings!$C$13*(AU1526+AU1544+AU1535*AU$201+AU1553*$D1616)</f>
        <v/>
      </c>
      <c r="AV1616" s="40">
        <f>AV1580*Settings!$C$13*(AV1526+AV1544+AV1535*AV$201+AV1553*$D1616)</f>
        <v/>
      </c>
      <c r="AW1616" s="40">
        <f>AW1580*Settings!$C$13*(AW1526+AW1544+AW1535*AW$201+AW1553*$D1616)</f>
        <v/>
      </c>
      <c r="AX1616" s="40">
        <f>AX1580*Settings!$C$13*(AX1526+AX1544+AX1535*AX$201+AX1553*$D1616)</f>
        <v/>
      </c>
      <c r="AY1616" s="40">
        <f>AY1580*Settings!$C$13*(AY1526+AY1544+AY1535*AY$201+AY1553*$D1616)</f>
        <v/>
      </c>
    </row>
    <row r="1617" hidden="1" outlineLevel="2">
      <c r="A1617" s="14" t="inlineStr">
        <is>
          <t>rnew</t>
        </is>
      </c>
      <c r="B1617" s="14" t="inlineStr">
        <is>
          <t>bio</t>
        </is>
      </c>
      <c r="C1617" s="14" t="inlineStr">
        <is>
          <t>srv</t>
        </is>
      </c>
      <c r="D1617" s="36">
        <f>INDEX(Inputs!$V$5:$V$132,MATCH($B1617&amp;"|"&amp;$C1617,Inputs!$A$5:$A$132,0))</f>
        <v/>
      </c>
      <c r="E1617" s="35" t="n"/>
      <c r="F1617" s="35" t="n"/>
      <c r="G1617" s="35" t="n"/>
      <c r="H1617" s="14">
        <f>INDEX(VarLab,MATCH($A1617,VarKey,0))&amp;INDEX(MemLab,MATCH($C1617&amp;"|"&amp;$B1617,MemKey,0))</f>
        <v/>
      </c>
      <c r="I1617" s="14">
        <f>INDEX(VarUnit,MATCH($A1617,VarKey,0))</f>
        <v/>
      </c>
      <c r="J1617" s="14">
        <f>INDEX(VarSrc,MATCH($A1617,VarKey,0))</f>
        <v/>
      </c>
      <c r="K1617" s="11">
        <f>CodePrefix&amp;$A1617&amp;IF($C1617="","","."&amp;$C1617&amp;"."&amp;$B1617)&amp;INDEX(VarEnd,MATCH($A1617,VarKey,0))&amp;K$5</f>
        <v/>
      </c>
      <c r="L1617" s="39">
        <f>L1581*Settings!$C$13*(L1527+L1545+L1536*L$201+L1554*$D1617)</f>
        <v/>
      </c>
      <c r="M1617" s="40">
        <f>M1581*Settings!$C$13*(M1527+M1545+M1536*M$201+M1554*$D1617)</f>
        <v/>
      </c>
      <c r="N1617" s="40">
        <f>N1581*Settings!$C$13*(N1527+N1545+N1536*N$201+N1554*$D1617)</f>
        <v/>
      </c>
      <c r="O1617" s="40">
        <f>O1581*Settings!$C$13*(O1527+O1545+O1536*O$201+O1554*$D1617)</f>
        <v/>
      </c>
      <c r="P1617" s="40">
        <f>P1581*Settings!$C$13*(P1527+P1545+P1536*P$201+P1554*$D1617)</f>
        <v/>
      </c>
      <c r="Q1617" s="40">
        <f>Q1581*Settings!$C$13*(Q1527+Q1545+Q1536*Q$201+Q1554*$D1617)</f>
        <v/>
      </c>
      <c r="R1617" s="40">
        <f>R1581*Settings!$C$13*(R1527+R1545+R1536*R$201+R1554*$D1617)</f>
        <v/>
      </c>
      <c r="S1617" s="40">
        <f>S1581*Settings!$C$13*(S1527+S1545+S1536*S$201+S1554*$D1617)</f>
        <v/>
      </c>
      <c r="T1617" s="40">
        <f>T1581*Settings!$C$13*(T1527+T1545+T1536*T$201+T1554*$D1617)</f>
        <v/>
      </c>
      <c r="U1617" s="40">
        <f>U1581*Settings!$C$13*(U1527+U1545+U1536*U$201+U1554*$D1617)</f>
        <v/>
      </c>
      <c r="V1617" s="40">
        <f>V1581*Settings!$C$13*(V1527+V1545+V1536*V$201+V1554*$D1617)</f>
        <v/>
      </c>
      <c r="W1617" s="40">
        <f>W1581*Settings!$C$13*(W1527+W1545+W1536*W$201+W1554*$D1617)</f>
        <v/>
      </c>
      <c r="X1617" s="40">
        <f>X1581*Settings!$C$13*(X1527+X1545+X1536*X$201+X1554*$D1617)</f>
        <v/>
      </c>
      <c r="Y1617" s="40">
        <f>Y1581*Settings!$C$13*(Y1527+Y1545+Y1536*Y$201+Y1554*$D1617)</f>
        <v/>
      </c>
      <c r="Z1617" s="40">
        <f>Z1581*Settings!$C$13*(Z1527+Z1545+Z1536*Z$201+Z1554*$D1617)</f>
        <v/>
      </c>
      <c r="AA1617" s="40">
        <f>AA1581*Settings!$C$13*(AA1527+AA1545+AA1536*AA$201+AA1554*$D1617)</f>
        <v/>
      </c>
      <c r="AB1617" s="40">
        <f>AB1581*Settings!$C$13*(AB1527+AB1545+AB1536*AB$201+AB1554*$D1617)</f>
        <v/>
      </c>
      <c r="AC1617" s="40">
        <f>AC1581*Settings!$C$13*(AC1527+AC1545+AC1536*AC$201+AC1554*$D1617)</f>
        <v/>
      </c>
      <c r="AD1617" s="40">
        <f>AD1581*Settings!$C$13*(AD1527+AD1545+AD1536*AD$201+AD1554*$D1617)</f>
        <v/>
      </c>
      <c r="AF1617" s="11">
        <f>CodePrefix&amp;$A1617&amp;IF($C1617="","","."&amp;$C1617&amp;"."&amp;$B1617)&amp;INDEX(VarEnd,MATCH($A1617,VarKey,0))&amp;AF$5</f>
        <v/>
      </c>
      <c r="AG1617" s="39">
        <f>AG1581*Settings!$C$13*(AG1527+AG1545+AG1536*AG$201+AG1554*$D1617)</f>
        <v/>
      </c>
      <c r="AH1617" s="40">
        <f>AH1581*Settings!$C$13*(AH1527+AH1545+AH1536*AH$201+AH1554*$D1617)</f>
        <v/>
      </c>
      <c r="AI1617" s="40">
        <f>AI1581*Settings!$C$13*(AI1527+AI1545+AI1536*AI$201+AI1554*$D1617)</f>
        <v/>
      </c>
      <c r="AJ1617" s="40">
        <f>AJ1581*Settings!$C$13*(AJ1527+AJ1545+AJ1536*AJ$201+AJ1554*$D1617)</f>
        <v/>
      </c>
      <c r="AK1617" s="40">
        <f>AK1581*Settings!$C$13*(AK1527+AK1545+AK1536*AK$201+AK1554*$D1617)</f>
        <v/>
      </c>
      <c r="AL1617" s="40">
        <f>AL1581*Settings!$C$13*(AL1527+AL1545+AL1536*AL$201+AL1554*$D1617)</f>
        <v/>
      </c>
      <c r="AM1617" s="40">
        <f>AM1581*Settings!$C$13*(AM1527+AM1545+AM1536*AM$201+AM1554*$D1617)</f>
        <v/>
      </c>
      <c r="AN1617" s="40">
        <f>AN1581*Settings!$C$13*(AN1527+AN1545+AN1536*AN$201+AN1554*$D1617)</f>
        <v/>
      </c>
      <c r="AO1617" s="40">
        <f>AO1581*Settings!$C$13*(AO1527+AO1545+AO1536*AO$201+AO1554*$D1617)</f>
        <v/>
      </c>
      <c r="AP1617" s="40">
        <f>AP1581*Settings!$C$13*(AP1527+AP1545+AP1536*AP$201+AP1554*$D1617)</f>
        <v/>
      </c>
      <c r="AQ1617" s="40">
        <f>AQ1581*Settings!$C$13*(AQ1527+AQ1545+AQ1536*AQ$201+AQ1554*$D1617)</f>
        <v/>
      </c>
      <c r="AR1617" s="40">
        <f>AR1581*Settings!$C$13*(AR1527+AR1545+AR1536*AR$201+AR1554*$D1617)</f>
        <v/>
      </c>
      <c r="AS1617" s="40">
        <f>AS1581*Settings!$C$13*(AS1527+AS1545+AS1536*AS$201+AS1554*$D1617)</f>
        <v/>
      </c>
      <c r="AT1617" s="40">
        <f>AT1581*Settings!$C$13*(AT1527+AT1545+AT1536*AT$201+AT1554*$D1617)</f>
        <v/>
      </c>
      <c r="AU1617" s="40">
        <f>AU1581*Settings!$C$13*(AU1527+AU1545+AU1536*AU$201+AU1554*$D1617)</f>
        <v/>
      </c>
      <c r="AV1617" s="40">
        <f>AV1581*Settings!$C$13*(AV1527+AV1545+AV1536*AV$201+AV1554*$D1617)</f>
        <v/>
      </c>
      <c r="AW1617" s="40">
        <f>AW1581*Settings!$C$13*(AW1527+AW1545+AW1536*AW$201+AW1554*$D1617)</f>
        <v/>
      </c>
      <c r="AX1617" s="40">
        <f>AX1581*Settings!$C$13*(AX1527+AX1545+AX1536*AX$201+AX1554*$D1617)</f>
        <v/>
      </c>
      <c r="AY1617" s="40">
        <f>AY1581*Settings!$C$13*(AY1527+AY1545+AY1536*AY$201+AY1554*$D1617)</f>
        <v/>
      </c>
    </row>
    <row r="1618" hidden="1" outlineLevel="2"/>
    <row r="1619" collapsed="1"/>
    <row r="1620">
      <c r="A1620" s="4" t="inlineStr">
        <is>
          <t>7. Industrial sector</t>
        </is>
      </c>
      <c r="B1620" s="5" t="n"/>
      <c r="C1620" s="5" t="n"/>
      <c r="D1620" s="5" t="n"/>
      <c r="E1620" s="5" t="n"/>
      <c r="F1620" s="5" t="n"/>
      <c r="G1620" s="5" t="n"/>
      <c r="H1620" s="5" t="n"/>
      <c r="I1620" s="5" t="n"/>
      <c r="J1620" s="5" t="n"/>
      <c r="K1620" s="5" t="n"/>
      <c r="L1620" s="5" t="n"/>
      <c r="M1620" s="5" t="n"/>
      <c r="N1620" s="5" t="n"/>
      <c r="O1620" s="5" t="n"/>
      <c r="P1620" s="5" t="n"/>
      <c r="Q1620" s="5" t="n"/>
      <c r="R1620" s="5" t="n"/>
      <c r="S1620" s="5" t="n"/>
      <c r="T1620" s="5" t="n"/>
      <c r="U1620" s="5" t="n"/>
      <c r="V1620" s="5" t="n"/>
      <c r="W1620" s="5" t="n"/>
      <c r="X1620" s="5" t="n"/>
      <c r="Y1620" s="5" t="n"/>
      <c r="Z1620" s="5" t="n"/>
      <c r="AA1620" s="5" t="n"/>
      <c r="AB1620" s="5" t="n"/>
      <c r="AC1620" s="5" t="n"/>
      <c r="AD1620" s="5" t="n"/>
      <c r="AE1620" s="5" t="n"/>
      <c r="AF1620" s="5" t="n"/>
      <c r="AG1620" s="5" t="n"/>
      <c r="AH1620" s="5" t="n"/>
      <c r="AI1620" s="5" t="n"/>
      <c r="AJ1620" s="5" t="n"/>
      <c r="AK1620" s="5" t="n"/>
      <c r="AL1620" s="5" t="n"/>
      <c r="AM1620" s="5" t="n"/>
      <c r="AN1620" s="5" t="n"/>
      <c r="AO1620" s="5" t="n"/>
      <c r="AP1620" s="5" t="n"/>
      <c r="AQ1620" s="5" t="n"/>
      <c r="AR1620" s="5" t="n"/>
      <c r="AS1620" s="5" t="n"/>
      <c r="AT1620" s="5" t="n"/>
      <c r="AU1620" s="5" t="n"/>
      <c r="AV1620" s="5" t="n"/>
      <c r="AW1620" s="5" t="n"/>
      <c r="AX1620" s="5" t="n"/>
      <c r="AY1620" s="5" t="n"/>
      <c r="AZ1620" s="5" t="n"/>
    </row>
    <row r="1621">
      <c r="A1621" s="1" t="inlineStr">
        <is>
          <t>ener</t>
        </is>
      </c>
      <c r="B1621" s="1" t="inlineStr">
        <is>
          <t>all</t>
        </is>
      </c>
      <c r="C1621" s="1" t="inlineStr">
        <is>
          <t>ind</t>
        </is>
      </c>
      <c r="H1621" s="1">
        <f>INDEX(VarLab,MATCH($A1621,VarKey,0))&amp;INDEX(MemLab,MATCH($C1621&amp;"|"&amp;$B1621,MemKey,0))</f>
        <v/>
      </c>
      <c r="I1621" s="1">
        <f>INDEX(VarUnit,MATCH($A1621,VarKey,0))</f>
        <v/>
      </c>
      <c r="J1621" s="1">
        <f>INDEX(VarSrc,MATCH($A1621,VarKey,0))</f>
        <v/>
      </c>
      <c r="K1621" s="17">
        <f>CodePrefix&amp;$A1621&amp;IF($C1621="","","."&amp;$C1621&amp;"."&amp;$B1621)&amp;INDEX(VarEnd,MATCH($A1621,VarKey,0))&amp;K$5</f>
        <v/>
      </c>
      <c r="L1621" s="55">
        <f>SUMIFS(L1622:L2429,$A1622:$A2429,"ener",$B1622:$B2429,"&lt;&gt;all")</f>
        <v/>
      </c>
      <c r="M1621" s="56">
        <f>SUMIFS(M1622:M2429,$A1622:$A2429,"ener",$B1622:$B2429,"&lt;&gt;all")</f>
        <v/>
      </c>
      <c r="N1621" s="56">
        <f>SUMIFS(N1622:N2429,$A1622:$A2429,"ener",$B1622:$B2429,"&lt;&gt;all")</f>
        <v/>
      </c>
      <c r="O1621" s="56">
        <f>SUMIFS(O1622:O2429,$A1622:$A2429,"ener",$B1622:$B2429,"&lt;&gt;all")</f>
        <v/>
      </c>
      <c r="P1621" s="56">
        <f>SUMIFS(P1622:P2429,$A1622:$A2429,"ener",$B1622:$B2429,"&lt;&gt;all")</f>
        <v/>
      </c>
      <c r="Q1621" s="56">
        <f>SUMIFS(Q1622:Q2429,$A1622:$A2429,"ener",$B1622:$B2429,"&lt;&gt;all")</f>
        <v/>
      </c>
      <c r="R1621" s="56">
        <f>SUMIFS(R1622:R2429,$A1622:$A2429,"ener",$B1622:$B2429,"&lt;&gt;all")</f>
        <v/>
      </c>
      <c r="S1621" s="56">
        <f>SUMIFS(S1622:S2429,$A1622:$A2429,"ener",$B1622:$B2429,"&lt;&gt;all")</f>
        <v/>
      </c>
      <c r="T1621" s="56">
        <f>SUMIFS(T1622:T2429,$A1622:$A2429,"ener",$B1622:$B2429,"&lt;&gt;all")</f>
        <v/>
      </c>
      <c r="U1621" s="56">
        <f>SUMIFS(U1622:U2429,$A1622:$A2429,"ener",$B1622:$B2429,"&lt;&gt;all")</f>
        <v/>
      </c>
      <c r="V1621" s="56">
        <f>SUMIFS(V1622:V2429,$A1622:$A2429,"ener",$B1622:$B2429,"&lt;&gt;all")</f>
        <v/>
      </c>
      <c r="W1621" s="56">
        <f>SUMIFS(W1622:W2429,$A1622:$A2429,"ener",$B1622:$B2429,"&lt;&gt;all")</f>
        <v/>
      </c>
      <c r="X1621" s="56">
        <f>SUMIFS(X1622:X2429,$A1622:$A2429,"ener",$B1622:$B2429,"&lt;&gt;all")</f>
        <v/>
      </c>
      <c r="Y1621" s="56">
        <f>SUMIFS(Y1622:Y2429,$A1622:$A2429,"ener",$B1622:$B2429,"&lt;&gt;all")</f>
        <v/>
      </c>
      <c r="Z1621" s="56">
        <f>SUMIFS(Z1622:Z2429,$A1622:$A2429,"ener",$B1622:$B2429,"&lt;&gt;all")</f>
        <v/>
      </c>
      <c r="AA1621" s="56">
        <f>SUMIFS(AA1622:AA2429,$A1622:$A2429,"ener",$B1622:$B2429,"&lt;&gt;all")</f>
        <v/>
      </c>
      <c r="AB1621" s="56">
        <f>SUMIFS(AB1622:AB2429,$A1622:$A2429,"ener",$B1622:$B2429,"&lt;&gt;all")</f>
        <v/>
      </c>
      <c r="AC1621" s="56">
        <f>SUMIFS(AC1622:AC2429,$A1622:$A2429,"ener",$B1622:$B2429,"&lt;&gt;all")</f>
        <v/>
      </c>
      <c r="AD1621" s="56">
        <f>SUMIFS(AD1622:AD2429,$A1622:$A2429,"ener",$B1622:$B2429,"&lt;&gt;all")</f>
        <v/>
      </c>
      <c r="AF1621" s="17">
        <f>CodePrefix&amp;$A1621&amp;IF($C1621="","","."&amp;$C1621&amp;"."&amp;$B1621)&amp;INDEX(VarEnd,MATCH($A1621,VarKey,0))&amp;AF$5</f>
        <v/>
      </c>
      <c r="AG1621" s="55">
        <f>SUMIFS(AG1622:AG2429,$A1622:$A2429,"ener",$B1622:$B2429,"&lt;&gt;all")</f>
        <v/>
      </c>
      <c r="AH1621" s="56">
        <f>SUMIFS(AH1622:AH2429,$A1622:$A2429,"ener",$B1622:$B2429,"&lt;&gt;all")</f>
        <v/>
      </c>
      <c r="AI1621" s="56">
        <f>SUMIFS(AI1622:AI2429,$A1622:$A2429,"ener",$B1622:$B2429,"&lt;&gt;all")</f>
        <v/>
      </c>
      <c r="AJ1621" s="56">
        <f>SUMIFS(AJ1622:AJ2429,$A1622:$A2429,"ener",$B1622:$B2429,"&lt;&gt;all")</f>
        <v/>
      </c>
      <c r="AK1621" s="56">
        <f>SUMIFS(AK1622:AK2429,$A1622:$A2429,"ener",$B1622:$B2429,"&lt;&gt;all")</f>
        <v/>
      </c>
      <c r="AL1621" s="56">
        <f>SUMIFS(AL1622:AL2429,$A1622:$A2429,"ener",$B1622:$B2429,"&lt;&gt;all")</f>
        <v/>
      </c>
      <c r="AM1621" s="56">
        <f>SUMIFS(AM1622:AM2429,$A1622:$A2429,"ener",$B1622:$B2429,"&lt;&gt;all")</f>
        <v/>
      </c>
      <c r="AN1621" s="56">
        <f>SUMIFS(AN1622:AN2429,$A1622:$A2429,"ener",$B1622:$B2429,"&lt;&gt;all")</f>
        <v/>
      </c>
      <c r="AO1621" s="56">
        <f>SUMIFS(AO1622:AO2429,$A1622:$A2429,"ener",$B1622:$B2429,"&lt;&gt;all")</f>
        <v/>
      </c>
      <c r="AP1621" s="56">
        <f>SUMIFS(AP1622:AP2429,$A1622:$A2429,"ener",$B1622:$B2429,"&lt;&gt;all")</f>
        <v/>
      </c>
      <c r="AQ1621" s="56">
        <f>SUMIFS(AQ1622:AQ2429,$A1622:$A2429,"ener",$B1622:$B2429,"&lt;&gt;all")</f>
        <v/>
      </c>
      <c r="AR1621" s="56">
        <f>SUMIFS(AR1622:AR2429,$A1622:$A2429,"ener",$B1622:$B2429,"&lt;&gt;all")</f>
        <v/>
      </c>
      <c r="AS1621" s="56">
        <f>SUMIFS(AS1622:AS2429,$A1622:$A2429,"ener",$B1622:$B2429,"&lt;&gt;all")</f>
        <v/>
      </c>
      <c r="AT1621" s="56">
        <f>SUMIFS(AT1622:AT2429,$A1622:$A2429,"ener",$B1622:$B2429,"&lt;&gt;all")</f>
        <v/>
      </c>
      <c r="AU1621" s="56">
        <f>SUMIFS(AU1622:AU2429,$A1622:$A2429,"ener",$B1622:$B2429,"&lt;&gt;all")</f>
        <v/>
      </c>
      <c r="AV1621" s="56">
        <f>SUMIFS(AV1622:AV2429,$A1622:$A2429,"ener",$B1622:$B2429,"&lt;&gt;all")</f>
        <v/>
      </c>
      <c r="AW1621" s="56">
        <f>SUMIFS(AW1622:AW2429,$A1622:$A2429,"ener",$B1622:$B2429,"&lt;&gt;all")</f>
        <v/>
      </c>
      <c r="AX1621" s="56">
        <f>SUMIFS(AX1622:AX2429,$A1622:$A2429,"ener",$B1622:$B2429,"&lt;&gt;all")</f>
        <v/>
      </c>
      <c r="AY1621" s="56">
        <f>SUMIFS(AY1622:AY2429,$A1622:$A2429,"ener",$B1622:$B2429,"&lt;&gt;all")</f>
        <v/>
      </c>
    </row>
    <row r="1622" hidden="1" outlineLevel="1">
      <c r="A1622" s="1" t="inlineStr">
        <is>
          <t>ener</t>
        </is>
      </c>
      <c r="B1622" s="1" t="inlineStr">
        <is>
          <t>all</t>
        </is>
      </c>
      <c r="C1622" s="1" t="inlineStr">
        <is>
          <t>mch</t>
        </is>
      </c>
      <c r="H1622" s="1">
        <f>INDEX(VarLab,MATCH($A1622,VarKey,0))&amp;INDEX(MemLab,MATCH($C1622&amp;"|"&amp;$B1622,MemKey,0))</f>
        <v/>
      </c>
      <c r="I1622" s="1">
        <f>INDEX(VarUnit,MATCH($A1622,VarKey,0))</f>
        <v/>
      </c>
      <c r="J1622" s="1">
        <f>INDEX(VarSrc,MATCH($A1622,VarKey,0))</f>
        <v/>
      </c>
      <c r="K1622" s="17">
        <f>CodePrefix&amp;$A1622&amp;IF($C1622="","","."&amp;$C1622&amp;"."&amp;$B1622)&amp;INDEX(VarEnd,MATCH($A1622,VarKey,0))&amp;K$5</f>
        <v/>
      </c>
      <c r="L1622" s="55">
        <f>SUM(L1678:L1685)</f>
        <v/>
      </c>
      <c r="M1622" s="56">
        <f>SUM(M1678:M1685)</f>
        <v/>
      </c>
      <c r="N1622" s="56">
        <f>SUM(N1678:N1685)</f>
        <v/>
      </c>
      <c r="O1622" s="56">
        <f>SUM(O1678:O1685)</f>
        <v/>
      </c>
      <c r="P1622" s="56">
        <f>SUM(P1678:P1685)</f>
        <v/>
      </c>
      <c r="Q1622" s="56">
        <f>SUM(Q1678:Q1685)</f>
        <v/>
      </c>
      <c r="R1622" s="56">
        <f>SUM(R1678:R1685)</f>
        <v/>
      </c>
      <c r="S1622" s="56">
        <f>SUM(S1678:S1685)</f>
        <v/>
      </c>
      <c r="T1622" s="56">
        <f>SUM(T1678:T1685)</f>
        <v/>
      </c>
      <c r="U1622" s="56">
        <f>SUM(U1678:U1685)</f>
        <v/>
      </c>
      <c r="V1622" s="56">
        <f>SUM(V1678:V1685)</f>
        <v/>
      </c>
      <c r="W1622" s="56">
        <f>SUM(W1678:W1685)</f>
        <v/>
      </c>
      <c r="X1622" s="56">
        <f>SUM(X1678:X1685)</f>
        <v/>
      </c>
      <c r="Y1622" s="56">
        <f>SUM(Y1678:Y1685)</f>
        <v/>
      </c>
      <c r="Z1622" s="56">
        <f>SUM(Z1678:Z1685)</f>
        <v/>
      </c>
      <c r="AA1622" s="56">
        <f>SUM(AA1678:AA1685)</f>
        <v/>
      </c>
      <c r="AB1622" s="56">
        <f>SUM(AB1678:AB1685)</f>
        <v/>
      </c>
      <c r="AC1622" s="56">
        <f>SUM(AC1678:AC1685)</f>
        <v/>
      </c>
      <c r="AD1622" s="56">
        <f>SUM(AD1678:AD1685)</f>
        <v/>
      </c>
      <c r="AF1622" s="17">
        <f>CodePrefix&amp;$A1622&amp;IF($C1622="","","."&amp;$C1622&amp;"."&amp;$B1622)&amp;INDEX(VarEnd,MATCH($A1622,VarKey,0))&amp;AF$5</f>
        <v/>
      </c>
      <c r="AG1622" s="55">
        <f>SUM(AG1678:AG1685)</f>
        <v/>
      </c>
      <c r="AH1622" s="56">
        <f>SUM(AH1678:AH1685)</f>
        <v/>
      </c>
      <c r="AI1622" s="56">
        <f>SUM(AI1678:AI1685)</f>
        <v/>
      </c>
      <c r="AJ1622" s="56">
        <f>SUM(AJ1678:AJ1685)</f>
        <v/>
      </c>
      <c r="AK1622" s="56">
        <f>SUM(AK1678:AK1685)</f>
        <v/>
      </c>
      <c r="AL1622" s="56">
        <f>SUM(AL1678:AL1685)</f>
        <v/>
      </c>
      <c r="AM1622" s="56">
        <f>SUM(AM1678:AM1685)</f>
        <v/>
      </c>
      <c r="AN1622" s="56">
        <f>SUM(AN1678:AN1685)</f>
        <v/>
      </c>
      <c r="AO1622" s="56">
        <f>SUM(AO1678:AO1685)</f>
        <v/>
      </c>
      <c r="AP1622" s="56">
        <f>SUM(AP1678:AP1685)</f>
        <v/>
      </c>
      <c r="AQ1622" s="56">
        <f>SUM(AQ1678:AQ1685)</f>
        <v/>
      </c>
      <c r="AR1622" s="56">
        <f>SUM(AR1678:AR1685)</f>
        <v/>
      </c>
      <c r="AS1622" s="56">
        <f>SUM(AS1678:AS1685)</f>
        <v/>
      </c>
      <c r="AT1622" s="56">
        <f>SUM(AT1678:AT1685)</f>
        <v/>
      </c>
      <c r="AU1622" s="56">
        <f>SUM(AU1678:AU1685)</f>
        <v/>
      </c>
      <c r="AV1622" s="56">
        <f>SUM(AV1678:AV1685)</f>
        <v/>
      </c>
      <c r="AW1622" s="56">
        <f>SUM(AW1678:AW1685)</f>
        <v/>
      </c>
      <c r="AX1622" s="56">
        <f>SUM(AX1678:AX1685)</f>
        <v/>
      </c>
      <c r="AY1622" s="56">
        <f>SUM(AY1678:AY1685)</f>
        <v/>
      </c>
    </row>
    <row r="1623" hidden="1" outlineLevel="1">
      <c r="A1623" s="54" t="inlineStr">
        <is>
          <t>eldem</t>
        </is>
      </c>
      <c r="B1623" s="54" t="inlineStr">
        <is>
          <t>ecy</t>
        </is>
      </c>
      <c r="C1623" s="54" t="inlineStr">
        <is>
          <t>mch</t>
        </is>
      </c>
      <c r="H1623" s="54">
        <f>INDEX(VarLab,MATCH($A1623,VarKey,0))&amp;INDEX(MemLab,MATCH($C1623&amp;"|"&amp;$B1623,MemKey,0))</f>
        <v/>
      </c>
      <c r="I1623" s="54">
        <f>INDEX(VarUnit,MATCH($A1623,VarKey,0))</f>
        <v/>
      </c>
      <c r="J1623" s="54">
        <f>INDEX(VarSrc,MATCH($A1623,VarKey,0))</f>
        <v/>
      </c>
      <c r="K1623" s="57">
        <f>CodePrefix&amp;$A1623&amp;IF($C1623="","","."&amp;$C1623&amp;"."&amp;$B1623)&amp;INDEX(VarEnd,MATCH($A1623,VarKey,0))&amp;K$5</f>
        <v/>
      </c>
      <c r="L1623" s="58">
        <f>SUMIF($C$629:$C$643,$C1623,L$629:L$643)</f>
        <v/>
      </c>
      <c r="M1623" s="59">
        <f>SUMIF($C$629:$C$643,$C1623,M$629:M$643)</f>
        <v/>
      </c>
      <c r="N1623" s="59">
        <f>SUMIF($C$629:$C$643,$C1623,N$629:N$643)</f>
        <v/>
      </c>
      <c r="O1623" s="59">
        <f>SUMIF($C$629:$C$643,$C1623,O$629:O$643)</f>
        <v/>
      </c>
      <c r="P1623" s="59">
        <f>SUMIF($C$629:$C$643,$C1623,P$629:P$643)</f>
        <v/>
      </c>
      <c r="Q1623" s="59">
        <f>SUMIF($C$629:$C$643,$C1623,Q$629:Q$643)</f>
        <v/>
      </c>
      <c r="R1623" s="59">
        <f>SUMIF($C$629:$C$643,$C1623,R$629:R$643)</f>
        <v/>
      </c>
      <c r="S1623" s="59">
        <f>SUMIF($C$629:$C$643,$C1623,S$629:S$643)</f>
        <v/>
      </c>
      <c r="T1623" s="59">
        <f>SUMIF($C$629:$C$643,$C1623,T$629:T$643)</f>
        <v/>
      </c>
      <c r="U1623" s="59">
        <f>SUMIF($C$629:$C$643,$C1623,U$629:U$643)</f>
        <v/>
      </c>
      <c r="V1623" s="59">
        <f>SUMIF($C$629:$C$643,$C1623,V$629:V$643)</f>
        <v/>
      </c>
      <c r="W1623" s="59">
        <f>SUMIF($C$629:$C$643,$C1623,W$629:W$643)</f>
        <v/>
      </c>
      <c r="X1623" s="59">
        <f>SUMIF($C$629:$C$643,$C1623,X$629:X$643)</f>
        <v/>
      </c>
      <c r="Y1623" s="59">
        <f>SUMIF($C$629:$C$643,$C1623,Y$629:Y$643)</f>
        <v/>
      </c>
      <c r="Z1623" s="59">
        <f>SUMIF($C$629:$C$643,$C1623,Z$629:Z$643)</f>
        <v/>
      </c>
      <c r="AA1623" s="59">
        <f>SUMIF($C$629:$C$643,$C1623,AA$629:AA$643)</f>
        <v/>
      </c>
      <c r="AB1623" s="59">
        <f>SUMIF($C$629:$C$643,$C1623,AB$629:AB$643)</f>
        <v/>
      </c>
      <c r="AC1623" s="59">
        <f>SUMIF($C$629:$C$643,$C1623,AC$629:AC$643)</f>
        <v/>
      </c>
      <c r="AD1623" s="59">
        <f>SUMIF($C$629:$C$643,$C1623,AD$629:AD$643)</f>
        <v/>
      </c>
      <c r="AF1623" s="57">
        <f>CodePrefix&amp;$A1623&amp;IF($C1623="","","."&amp;$C1623&amp;"."&amp;$B1623)&amp;INDEX(VarEnd,MATCH($A1623,VarKey,0))&amp;AF$5</f>
        <v/>
      </c>
      <c r="AG1623" s="58">
        <f>SUMIF($C$629:$C$643,$C1623,AG$629:AG$643)</f>
        <v/>
      </c>
      <c r="AH1623" s="59">
        <f>SUMIF($C$629:$C$643,$C1623,AH$629:AH$643)</f>
        <v/>
      </c>
      <c r="AI1623" s="59">
        <f>SUMIF($C$629:$C$643,$C1623,AI$629:AI$643)</f>
        <v/>
      </c>
      <c r="AJ1623" s="59">
        <f>SUMIF($C$629:$C$643,$C1623,AJ$629:AJ$643)</f>
        <v/>
      </c>
      <c r="AK1623" s="59">
        <f>SUMIF($C$629:$C$643,$C1623,AK$629:AK$643)</f>
        <v/>
      </c>
      <c r="AL1623" s="59">
        <f>SUMIF($C$629:$C$643,$C1623,AL$629:AL$643)</f>
        <v/>
      </c>
      <c r="AM1623" s="59">
        <f>SUMIF($C$629:$C$643,$C1623,AM$629:AM$643)</f>
        <v/>
      </c>
      <c r="AN1623" s="59">
        <f>SUMIF($C$629:$C$643,$C1623,AN$629:AN$643)</f>
        <v/>
      </c>
      <c r="AO1623" s="59">
        <f>SUMIF($C$629:$C$643,$C1623,AO$629:AO$643)</f>
        <v/>
      </c>
      <c r="AP1623" s="59">
        <f>SUMIF($C$629:$C$643,$C1623,AP$629:AP$643)</f>
        <v/>
      </c>
      <c r="AQ1623" s="59">
        <f>SUMIF($C$629:$C$643,$C1623,AQ$629:AQ$643)</f>
        <v/>
      </c>
      <c r="AR1623" s="59">
        <f>SUMIF($C$629:$C$643,$C1623,AR$629:AR$643)</f>
        <v/>
      </c>
      <c r="AS1623" s="59">
        <f>SUMIF($C$629:$C$643,$C1623,AS$629:AS$643)</f>
        <v/>
      </c>
      <c r="AT1623" s="59">
        <f>SUMIF($C$629:$C$643,$C1623,AT$629:AT$643)</f>
        <v/>
      </c>
      <c r="AU1623" s="59">
        <f>SUMIF($C$629:$C$643,$C1623,AU$629:AU$643)</f>
        <v/>
      </c>
      <c r="AV1623" s="59">
        <f>SUMIF($C$629:$C$643,$C1623,AV$629:AV$643)</f>
        <v/>
      </c>
      <c r="AW1623" s="59">
        <f>SUMIF($C$629:$C$643,$C1623,AW$629:AW$643)</f>
        <v/>
      </c>
      <c r="AX1623" s="59">
        <f>SUMIF($C$629:$C$643,$C1623,AX$629:AX$643)</f>
        <v/>
      </c>
      <c r="AY1623" s="59">
        <f>SUMIF($C$629:$C$643,$C1623,AY$629:AY$643)</f>
        <v/>
      </c>
    </row>
    <row r="1624" hidden="1" outlineLevel="2">
      <c r="A1624" s="14" t="inlineStr">
        <is>
          <t>ctxnew</t>
        </is>
      </c>
      <c r="B1624" s="14" t="inlineStr">
        <is>
          <t>coa</t>
        </is>
      </c>
      <c r="C1624" s="14" t="inlineStr">
        <is>
          <t>mch</t>
        </is>
      </c>
      <c r="D1624" s="36">
        <f>INDEX(Inputs!$W$5:$W$132,MATCH($B1624&amp;"|"&amp;$C1624,Inputs!$A$5:$A$132,0))</f>
        <v/>
      </c>
      <c r="E1624" s="36">
        <f>INDEX(Inputs!$L$5:$L$132,MATCH($B1624&amp;"|"&amp;$C1624,Inputs!$A$5:$A$132,0))</f>
        <v/>
      </c>
      <c r="F1624" s="36">
        <f>INDEX(Inputs!$M$5:$M$132,MATCH($B1624&amp;"|"&amp;$C1624,Inputs!$A$5:$A$132,0))</f>
        <v/>
      </c>
      <c r="G1624" s="35" t="n"/>
      <c r="H1624" s="14">
        <f>INDEX(VarLab,MATCH($A1624,VarKey,0))&amp;INDEX(MemLab,MATCH($C1624&amp;"|"&amp;$B1624,MemKey,0))</f>
        <v/>
      </c>
      <c r="I1624" s="14">
        <f>INDEX(VarUnit,MATCH($A1624,VarKey,0))</f>
        <v/>
      </c>
      <c r="J1624" s="14">
        <f>INDEX(VarSrc,MATCH($A1624,VarKey,0))</f>
        <v/>
      </c>
      <c r="K1624" s="11">
        <f>CodePrefix&amp;$A1624&amp;IF($C1624="","","."&amp;$C1624&amp;"."&amp;$B1624)&amp;INDEX(VarEnd,MATCH($A1624,VarKey,0))&amp;K$5</f>
        <v/>
      </c>
      <c r="L1624" s="37">
        <f>INDEX(L$263:L$279,$F1624)*$D1624*INDEX(L$23:L$30,$E1624)</f>
        <v/>
      </c>
      <c r="M1624" s="36">
        <f>INDEX(M$263:M$279,$F1624)*$D1624*INDEX(M$23:M$30,$E1624)</f>
        <v/>
      </c>
      <c r="N1624" s="36">
        <f>INDEX(N$263:N$279,$F1624)*$D1624*INDEX(N$23:N$30,$E1624)</f>
        <v/>
      </c>
      <c r="O1624" s="36">
        <f>INDEX(O$263:O$279,$F1624)*$D1624*INDEX(O$23:O$30,$E1624)</f>
        <v/>
      </c>
      <c r="P1624" s="36">
        <f>INDEX(P$263:P$279,$F1624)*$D1624*INDEX(P$23:P$30,$E1624)</f>
        <v/>
      </c>
      <c r="Q1624" s="36">
        <f>INDEX(Q$263:Q$279,$F1624)*$D1624*INDEX(Q$23:Q$30,$E1624)</f>
        <v/>
      </c>
      <c r="R1624" s="36">
        <f>INDEX(R$263:R$279,$F1624)*$D1624*INDEX(R$23:R$30,$E1624)</f>
        <v/>
      </c>
      <c r="S1624" s="36">
        <f>INDEX(S$263:S$279,$F1624)*$D1624*INDEX(S$23:S$30,$E1624)</f>
        <v/>
      </c>
      <c r="T1624" s="36">
        <f>INDEX(T$263:T$279,$F1624)*$D1624*INDEX(T$23:T$30,$E1624)</f>
        <v/>
      </c>
      <c r="U1624" s="36">
        <f>INDEX(U$263:U$279,$F1624)*$D1624*INDEX(U$23:U$30,$E1624)</f>
        <v/>
      </c>
      <c r="V1624" s="36">
        <f>INDEX(V$263:V$279,$F1624)*$D1624*INDEX(V$23:V$30,$E1624)</f>
        <v/>
      </c>
      <c r="W1624" s="36">
        <f>INDEX(W$263:W$279,$F1624)*$D1624*INDEX(W$23:W$30,$E1624)</f>
        <v/>
      </c>
      <c r="X1624" s="36">
        <f>INDEX(X$263:X$279,$F1624)*$D1624*INDEX(X$23:X$30,$E1624)</f>
        <v/>
      </c>
      <c r="Y1624" s="36">
        <f>INDEX(Y$263:Y$279,$F1624)*$D1624*INDEX(Y$23:Y$30,$E1624)</f>
        <v/>
      </c>
      <c r="Z1624" s="36">
        <f>INDEX(Z$263:Z$279,$F1624)*$D1624*INDEX(Z$23:Z$30,$E1624)</f>
        <v/>
      </c>
      <c r="AA1624" s="36">
        <f>INDEX(AA$263:AA$279,$F1624)*$D1624*INDEX(AA$23:AA$30,$E1624)</f>
        <v/>
      </c>
      <c r="AB1624" s="36">
        <f>INDEX(AB$263:AB$279,$F1624)*$D1624*INDEX(AB$23:AB$30,$E1624)</f>
        <v/>
      </c>
      <c r="AC1624" s="36">
        <f>INDEX(AC$263:AC$279,$F1624)*$D1624*INDEX(AC$23:AC$30,$E1624)</f>
        <v/>
      </c>
      <c r="AD1624" s="36">
        <f>INDEX(AD$263:AD$279,$F1624)*$D1624*INDEX(AD$23:AD$30,$E1624)</f>
        <v/>
      </c>
      <c r="AF1624" s="11">
        <f>CodePrefix&amp;$A1624&amp;IF($C1624="","","."&amp;$C1624&amp;"."&amp;$B1624)&amp;INDEX(VarEnd,MATCH($A1624,VarKey,0))&amp;AF$5</f>
        <v/>
      </c>
      <c r="AG1624" s="37">
        <f>INDEX(AG$263:AG$279,$F1624)*$D1624*INDEX(AG$23:AG$30,$E1624)</f>
        <v/>
      </c>
      <c r="AH1624" s="36">
        <f>INDEX(AH$263:AH$279,$F1624)*$D1624*INDEX(AH$23:AH$30,$E1624)</f>
        <v/>
      </c>
      <c r="AI1624" s="36">
        <f>INDEX(AI$263:AI$279,$F1624)*$D1624*INDEX(AI$23:AI$30,$E1624)</f>
        <v/>
      </c>
      <c r="AJ1624" s="36">
        <f>INDEX(AJ$263:AJ$279,$F1624)*$D1624*INDEX(AJ$23:AJ$30,$E1624)</f>
        <v/>
      </c>
      <c r="AK1624" s="36">
        <f>INDEX(AK$263:AK$279,$F1624)*$D1624*INDEX(AK$23:AK$30,$E1624)</f>
        <v/>
      </c>
      <c r="AL1624" s="36">
        <f>INDEX(AL$263:AL$279,$F1624)*$D1624*INDEX(AL$23:AL$30,$E1624)</f>
        <v/>
      </c>
      <c r="AM1624" s="36">
        <f>INDEX(AM$263:AM$279,$F1624)*$D1624*INDEX(AM$23:AM$30,$E1624)</f>
        <v/>
      </c>
      <c r="AN1624" s="36">
        <f>INDEX(AN$263:AN$279,$F1624)*$D1624*INDEX(AN$23:AN$30,$E1624)</f>
        <v/>
      </c>
      <c r="AO1624" s="36">
        <f>INDEX(AO$263:AO$279,$F1624)*$D1624*INDEX(AO$23:AO$30,$E1624)</f>
        <v/>
      </c>
      <c r="AP1624" s="36">
        <f>INDEX(AP$263:AP$279,$F1624)*$D1624*INDEX(AP$23:AP$30,$E1624)</f>
        <v/>
      </c>
      <c r="AQ1624" s="36">
        <f>INDEX(AQ$263:AQ$279,$F1624)*$D1624*INDEX(AQ$23:AQ$30,$E1624)</f>
        <v/>
      </c>
      <c r="AR1624" s="36">
        <f>INDEX(AR$263:AR$279,$F1624)*$D1624*INDEX(AR$23:AR$30,$E1624)</f>
        <v/>
      </c>
      <c r="AS1624" s="36">
        <f>INDEX(AS$263:AS$279,$F1624)*$D1624*INDEX(AS$23:AS$30,$E1624)</f>
        <v/>
      </c>
      <c r="AT1624" s="36">
        <f>INDEX(AT$263:AT$279,$F1624)*$D1624*INDEX(AT$23:AT$30,$E1624)</f>
        <v/>
      </c>
      <c r="AU1624" s="36">
        <f>INDEX(AU$263:AU$279,$F1624)*$D1624*INDEX(AU$23:AU$30,$E1624)</f>
        <v/>
      </c>
      <c r="AV1624" s="36">
        <f>INDEX(AV$263:AV$279,$F1624)*$D1624*INDEX(AV$23:AV$30,$E1624)</f>
        <v/>
      </c>
      <c r="AW1624" s="36">
        <f>INDEX(AW$263:AW$279,$F1624)*$D1624*INDEX(AW$23:AW$30,$E1624)</f>
        <v/>
      </c>
      <c r="AX1624" s="36">
        <f>INDEX(AX$263:AX$279,$F1624)*$D1624*INDEX(AX$23:AX$30,$E1624)</f>
        <v/>
      </c>
      <c r="AY1624" s="36">
        <f>INDEX(AY$263:AY$279,$F1624)*$D1624*INDEX(AY$23:AY$30,$E1624)</f>
        <v/>
      </c>
    </row>
    <row r="1625" hidden="1" outlineLevel="2">
      <c r="A1625" s="14" t="inlineStr">
        <is>
          <t>ctxnew</t>
        </is>
      </c>
      <c r="B1625" s="14" t="inlineStr">
        <is>
          <t>nga</t>
        </is>
      </c>
      <c r="C1625" s="14" t="inlineStr">
        <is>
          <t>mch</t>
        </is>
      </c>
      <c r="D1625" s="36">
        <f>INDEX(Inputs!$W$5:$W$132,MATCH($B1625&amp;"|"&amp;$C1625,Inputs!$A$5:$A$132,0))</f>
        <v/>
      </c>
      <c r="E1625" s="36">
        <f>INDEX(Inputs!$L$5:$L$132,MATCH($B1625&amp;"|"&amp;$C1625,Inputs!$A$5:$A$132,0))</f>
        <v/>
      </c>
      <c r="F1625" s="36">
        <f>INDEX(Inputs!$M$5:$M$132,MATCH($B1625&amp;"|"&amp;$C1625,Inputs!$A$5:$A$132,0))</f>
        <v/>
      </c>
      <c r="G1625" s="35" t="n"/>
      <c r="H1625" s="14">
        <f>INDEX(VarLab,MATCH($A1625,VarKey,0))&amp;INDEX(MemLab,MATCH($C1625&amp;"|"&amp;$B1625,MemKey,0))</f>
        <v/>
      </c>
      <c r="I1625" s="14">
        <f>INDEX(VarUnit,MATCH($A1625,VarKey,0))</f>
        <v/>
      </c>
      <c r="J1625" s="14">
        <f>INDEX(VarSrc,MATCH($A1625,VarKey,0))</f>
        <v/>
      </c>
      <c r="K1625" s="11">
        <f>CodePrefix&amp;$A1625&amp;IF($C1625="","","."&amp;$C1625&amp;"."&amp;$B1625)&amp;INDEX(VarEnd,MATCH($A1625,VarKey,0))&amp;K$5</f>
        <v/>
      </c>
      <c r="L1625" s="37">
        <f>INDEX(L$263:L$279,$F1625)*$D1625*INDEX(L$23:L$30,$E1625)</f>
        <v/>
      </c>
      <c r="M1625" s="36">
        <f>INDEX(M$263:M$279,$F1625)*$D1625*INDEX(M$23:M$30,$E1625)</f>
        <v/>
      </c>
      <c r="N1625" s="36">
        <f>INDEX(N$263:N$279,$F1625)*$D1625*INDEX(N$23:N$30,$E1625)</f>
        <v/>
      </c>
      <c r="O1625" s="36">
        <f>INDEX(O$263:O$279,$F1625)*$D1625*INDEX(O$23:O$30,$E1625)</f>
        <v/>
      </c>
      <c r="P1625" s="36">
        <f>INDEX(P$263:P$279,$F1625)*$D1625*INDEX(P$23:P$30,$E1625)</f>
        <v/>
      </c>
      <c r="Q1625" s="36">
        <f>INDEX(Q$263:Q$279,$F1625)*$D1625*INDEX(Q$23:Q$30,$E1625)</f>
        <v/>
      </c>
      <c r="R1625" s="36">
        <f>INDEX(R$263:R$279,$F1625)*$D1625*INDEX(R$23:R$30,$E1625)</f>
        <v/>
      </c>
      <c r="S1625" s="36">
        <f>INDEX(S$263:S$279,$F1625)*$D1625*INDEX(S$23:S$30,$E1625)</f>
        <v/>
      </c>
      <c r="T1625" s="36">
        <f>INDEX(T$263:T$279,$F1625)*$D1625*INDEX(T$23:T$30,$E1625)</f>
        <v/>
      </c>
      <c r="U1625" s="36">
        <f>INDEX(U$263:U$279,$F1625)*$D1625*INDEX(U$23:U$30,$E1625)</f>
        <v/>
      </c>
      <c r="V1625" s="36">
        <f>INDEX(V$263:V$279,$F1625)*$D1625*INDEX(V$23:V$30,$E1625)</f>
        <v/>
      </c>
      <c r="W1625" s="36">
        <f>INDEX(W$263:W$279,$F1625)*$D1625*INDEX(W$23:W$30,$E1625)</f>
        <v/>
      </c>
      <c r="X1625" s="36">
        <f>INDEX(X$263:X$279,$F1625)*$D1625*INDEX(X$23:X$30,$E1625)</f>
        <v/>
      </c>
      <c r="Y1625" s="36">
        <f>INDEX(Y$263:Y$279,$F1625)*$D1625*INDEX(Y$23:Y$30,$E1625)</f>
        <v/>
      </c>
      <c r="Z1625" s="36">
        <f>INDEX(Z$263:Z$279,$F1625)*$D1625*INDEX(Z$23:Z$30,$E1625)</f>
        <v/>
      </c>
      <c r="AA1625" s="36">
        <f>INDEX(AA$263:AA$279,$F1625)*$D1625*INDEX(AA$23:AA$30,$E1625)</f>
        <v/>
      </c>
      <c r="AB1625" s="36">
        <f>INDEX(AB$263:AB$279,$F1625)*$D1625*INDEX(AB$23:AB$30,$E1625)</f>
        <v/>
      </c>
      <c r="AC1625" s="36">
        <f>INDEX(AC$263:AC$279,$F1625)*$D1625*INDEX(AC$23:AC$30,$E1625)</f>
        <v/>
      </c>
      <c r="AD1625" s="36">
        <f>INDEX(AD$263:AD$279,$F1625)*$D1625*INDEX(AD$23:AD$30,$E1625)</f>
        <v/>
      </c>
      <c r="AF1625" s="11">
        <f>CodePrefix&amp;$A1625&amp;IF($C1625="","","."&amp;$C1625&amp;"."&amp;$B1625)&amp;INDEX(VarEnd,MATCH($A1625,VarKey,0))&amp;AF$5</f>
        <v/>
      </c>
      <c r="AG1625" s="37">
        <f>INDEX(AG$263:AG$279,$F1625)*$D1625*INDEX(AG$23:AG$30,$E1625)</f>
        <v/>
      </c>
      <c r="AH1625" s="36">
        <f>INDEX(AH$263:AH$279,$F1625)*$D1625*INDEX(AH$23:AH$30,$E1625)</f>
        <v/>
      </c>
      <c r="AI1625" s="36">
        <f>INDEX(AI$263:AI$279,$F1625)*$D1625*INDEX(AI$23:AI$30,$E1625)</f>
        <v/>
      </c>
      <c r="AJ1625" s="36">
        <f>INDEX(AJ$263:AJ$279,$F1625)*$D1625*INDEX(AJ$23:AJ$30,$E1625)</f>
        <v/>
      </c>
      <c r="AK1625" s="36">
        <f>INDEX(AK$263:AK$279,$F1625)*$D1625*INDEX(AK$23:AK$30,$E1625)</f>
        <v/>
      </c>
      <c r="AL1625" s="36">
        <f>INDEX(AL$263:AL$279,$F1625)*$D1625*INDEX(AL$23:AL$30,$E1625)</f>
        <v/>
      </c>
      <c r="AM1625" s="36">
        <f>INDEX(AM$263:AM$279,$F1625)*$D1625*INDEX(AM$23:AM$30,$E1625)</f>
        <v/>
      </c>
      <c r="AN1625" s="36">
        <f>INDEX(AN$263:AN$279,$F1625)*$D1625*INDEX(AN$23:AN$30,$E1625)</f>
        <v/>
      </c>
      <c r="AO1625" s="36">
        <f>INDEX(AO$263:AO$279,$F1625)*$D1625*INDEX(AO$23:AO$30,$E1625)</f>
        <v/>
      </c>
      <c r="AP1625" s="36">
        <f>INDEX(AP$263:AP$279,$F1625)*$D1625*INDEX(AP$23:AP$30,$E1625)</f>
        <v/>
      </c>
      <c r="AQ1625" s="36">
        <f>INDEX(AQ$263:AQ$279,$F1625)*$D1625*INDEX(AQ$23:AQ$30,$E1625)</f>
        <v/>
      </c>
      <c r="AR1625" s="36">
        <f>INDEX(AR$263:AR$279,$F1625)*$D1625*INDEX(AR$23:AR$30,$E1625)</f>
        <v/>
      </c>
      <c r="AS1625" s="36">
        <f>INDEX(AS$263:AS$279,$F1625)*$D1625*INDEX(AS$23:AS$30,$E1625)</f>
        <v/>
      </c>
      <c r="AT1625" s="36">
        <f>INDEX(AT$263:AT$279,$F1625)*$D1625*INDEX(AT$23:AT$30,$E1625)</f>
        <v/>
      </c>
      <c r="AU1625" s="36">
        <f>INDEX(AU$263:AU$279,$F1625)*$D1625*INDEX(AU$23:AU$30,$E1625)</f>
        <v/>
      </c>
      <c r="AV1625" s="36">
        <f>INDEX(AV$263:AV$279,$F1625)*$D1625*INDEX(AV$23:AV$30,$E1625)</f>
        <v/>
      </c>
      <c r="AW1625" s="36">
        <f>INDEX(AW$263:AW$279,$F1625)*$D1625*INDEX(AW$23:AW$30,$E1625)</f>
        <v/>
      </c>
      <c r="AX1625" s="36">
        <f>INDEX(AX$263:AX$279,$F1625)*$D1625*INDEX(AX$23:AX$30,$E1625)</f>
        <v/>
      </c>
      <c r="AY1625" s="36">
        <f>INDEX(AY$263:AY$279,$F1625)*$D1625*INDEX(AY$23:AY$30,$E1625)</f>
        <v/>
      </c>
    </row>
    <row r="1626" hidden="1" outlineLevel="2">
      <c r="A1626" s="14" t="inlineStr">
        <is>
          <t>ctxnew</t>
        </is>
      </c>
      <c r="B1626" s="14" t="inlineStr">
        <is>
          <t>gso</t>
        </is>
      </c>
      <c r="C1626" s="14" t="inlineStr">
        <is>
          <t>mch</t>
        </is>
      </c>
      <c r="D1626" s="36">
        <f>INDEX(Inputs!$W$5:$W$132,MATCH($B1626&amp;"|"&amp;$C1626,Inputs!$A$5:$A$132,0))</f>
        <v/>
      </c>
      <c r="E1626" s="36">
        <f>INDEX(Inputs!$L$5:$L$132,MATCH($B1626&amp;"|"&amp;$C1626,Inputs!$A$5:$A$132,0))</f>
        <v/>
      </c>
      <c r="F1626" s="36">
        <f>INDEX(Inputs!$M$5:$M$132,MATCH($B1626&amp;"|"&amp;$C1626,Inputs!$A$5:$A$132,0))</f>
        <v/>
      </c>
      <c r="G1626" s="35" t="n"/>
      <c r="H1626" s="14">
        <f>INDEX(VarLab,MATCH($A1626,VarKey,0))&amp;INDEX(MemLab,MATCH($C1626&amp;"|"&amp;$B1626,MemKey,0))</f>
        <v/>
      </c>
      <c r="I1626" s="14">
        <f>INDEX(VarUnit,MATCH($A1626,VarKey,0))</f>
        <v/>
      </c>
      <c r="J1626" s="14">
        <f>INDEX(VarSrc,MATCH($A1626,VarKey,0))</f>
        <v/>
      </c>
      <c r="K1626" s="11">
        <f>CodePrefix&amp;$A1626&amp;IF($C1626="","","."&amp;$C1626&amp;"."&amp;$B1626)&amp;INDEX(VarEnd,MATCH($A1626,VarKey,0))&amp;K$5</f>
        <v/>
      </c>
      <c r="L1626" s="37">
        <f>INDEX(L$263:L$279,$F1626)*$D1626*INDEX(L$23:L$30,$E1626)</f>
        <v/>
      </c>
      <c r="M1626" s="36">
        <f>INDEX(M$263:M$279,$F1626)*$D1626*INDEX(M$23:M$30,$E1626)</f>
        <v/>
      </c>
      <c r="N1626" s="36">
        <f>INDEX(N$263:N$279,$F1626)*$D1626*INDEX(N$23:N$30,$E1626)</f>
        <v/>
      </c>
      <c r="O1626" s="36">
        <f>INDEX(O$263:O$279,$F1626)*$D1626*INDEX(O$23:O$30,$E1626)</f>
        <v/>
      </c>
      <c r="P1626" s="36">
        <f>INDEX(P$263:P$279,$F1626)*$D1626*INDEX(P$23:P$30,$E1626)</f>
        <v/>
      </c>
      <c r="Q1626" s="36">
        <f>INDEX(Q$263:Q$279,$F1626)*$D1626*INDEX(Q$23:Q$30,$E1626)</f>
        <v/>
      </c>
      <c r="R1626" s="36">
        <f>INDEX(R$263:R$279,$F1626)*$D1626*INDEX(R$23:R$30,$E1626)</f>
        <v/>
      </c>
      <c r="S1626" s="36">
        <f>INDEX(S$263:S$279,$F1626)*$D1626*INDEX(S$23:S$30,$E1626)</f>
        <v/>
      </c>
      <c r="T1626" s="36">
        <f>INDEX(T$263:T$279,$F1626)*$D1626*INDEX(T$23:T$30,$E1626)</f>
        <v/>
      </c>
      <c r="U1626" s="36">
        <f>INDEX(U$263:U$279,$F1626)*$D1626*INDEX(U$23:U$30,$E1626)</f>
        <v/>
      </c>
      <c r="V1626" s="36">
        <f>INDEX(V$263:V$279,$F1626)*$D1626*INDEX(V$23:V$30,$E1626)</f>
        <v/>
      </c>
      <c r="W1626" s="36">
        <f>INDEX(W$263:W$279,$F1626)*$D1626*INDEX(W$23:W$30,$E1626)</f>
        <v/>
      </c>
      <c r="X1626" s="36">
        <f>INDEX(X$263:X$279,$F1626)*$D1626*INDEX(X$23:X$30,$E1626)</f>
        <v/>
      </c>
      <c r="Y1626" s="36">
        <f>INDEX(Y$263:Y$279,$F1626)*$D1626*INDEX(Y$23:Y$30,$E1626)</f>
        <v/>
      </c>
      <c r="Z1626" s="36">
        <f>INDEX(Z$263:Z$279,$F1626)*$D1626*INDEX(Z$23:Z$30,$E1626)</f>
        <v/>
      </c>
      <c r="AA1626" s="36">
        <f>INDEX(AA$263:AA$279,$F1626)*$D1626*INDEX(AA$23:AA$30,$E1626)</f>
        <v/>
      </c>
      <c r="AB1626" s="36">
        <f>INDEX(AB$263:AB$279,$F1626)*$D1626*INDEX(AB$23:AB$30,$E1626)</f>
        <v/>
      </c>
      <c r="AC1626" s="36">
        <f>INDEX(AC$263:AC$279,$F1626)*$D1626*INDEX(AC$23:AC$30,$E1626)</f>
        <v/>
      </c>
      <c r="AD1626" s="36">
        <f>INDEX(AD$263:AD$279,$F1626)*$D1626*INDEX(AD$23:AD$30,$E1626)</f>
        <v/>
      </c>
      <c r="AF1626" s="11">
        <f>CodePrefix&amp;$A1626&amp;IF($C1626="","","."&amp;$C1626&amp;"."&amp;$B1626)&amp;INDEX(VarEnd,MATCH($A1626,VarKey,0))&amp;AF$5</f>
        <v/>
      </c>
      <c r="AG1626" s="37">
        <f>INDEX(AG$263:AG$279,$F1626)*$D1626*INDEX(AG$23:AG$30,$E1626)</f>
        <v/>
      </c>
      <c r="AH1626" s="36">
        <f>INDEX(AH$263:AH$279,$F1626)*$D1626*INDEX(AH$23:AH$30,$E1626)</f>
        <v/>
      </c>
      <c r="AI1626" s="36">
        <f>INDEX(AI$263:AI$279,$F1626)*$D1626*INDEX(AI$23:AI$30,$E1626)</f>
        <v/>
      </c>
      <c r="AJ1626" s="36">
        <f>INDEX(AJ$263:AJ$279,$F1626)*$D1626*INDEX(AJ$23:AJ$30,$E1626)</f>
        <v/>
      </c>
      <c r="AK1626" s="36">
        <f>INDEX(AK$263:AK$279,$F1626)*$D1626*INDEX(AK$23:AK$30,$E1626)</f>
        <v/>
      </c>
      <c r="AL1626" s="36">
        <f>INDEX(AL$263:AL$279,$F1626)*$D1626*INDEX(AL$23:AL$30,$E1626)</f>
        <v/>
      </c>
      <c r="AM1626" s="36">
        <f>INDEX(AM$263:AM$279,$F1626)*$D1626*INDEX(AM$23:AM$30,$E1626)</f>
        <v/>
      </c>
      <c r="AN1626" s="36">
        <f>INDEX(AN$263:AN$279,$F1626)*$D1626*INDEX(AN$23:AN$30,$E1626)</f>
        <v/>
      </c>
      <c r="AO1626" s="36">
        <f>INDEX(AO$263:AO$279,$F1626)*$D1626*INDEX(AO$23:AO$30,$E1626)</f>
        <v/>
      </c>
      <c r="AP1626" s="36">
        <f>INDEX(AP$263:AP$279,$F1626)*$D1626*INDEX(AP$23:AP$30,$E1626)</f>
        <v/>
      </c>
      <c r="AQ1626" s="36">
        <f>INDEX(AQ$263:AQ$279,$F1626)*$D1626*INDEX(AQ$23:AQ$30,$E1626)</f>
        <v/>
      </c>
      <c r="AR1626" s="36">
        <f>INDEX(AR$263:AR$279,$F1626)*$D1626*INDEX(AR$23:AR$30,$E1626)</f>
        <v/>
      </c>
      <c r="AS1626" s="36">
        <f>INDEX(AS$263:AS$279,$F1626)*$D1626*INDEX(AS$23:AS$30,$E1626)</f>
        <v/>
      </c>
      <c r="AT1626" s="36">
        <f>INDEX(AT$263:AT$279,$F1626)*$D1626*INDEX(AT$23:AT$30,$E1626)</f>
        <v/>
      </c>
      <c r="AU1626" s="36">
        <f>INDEX(AU$263:AU$279,$F1626)*$D1626*INDEX(AU$23:AU$30,$E1626)</f>
        <v/>
      </c>
      <c r="AV1626" s="36">
        <f>INDEX(AV$263:AV$279,$F1626)*$D1626*INDEX(AV$23:AV$30,$E1626)</f>
        <v/>
      </c>
      <c r="AW1626" s="36">
        <f>INDEX(AW$263:AW$279,$F1626)*$D1626*INDEX(AW$23:AW$30,$E1626)</f>
        <v/>
      </c>
      <c r="AX1626" s="36">
        <f>INDEX(AX$263:AX$279,$F1626)*$D1626*INDEX(AX$23:AX$30,$E1626)</f>
        <v/>
      </c>
      <c r="AY1626" s="36">
        <f>INDEX(AY$263:AY$279,$F1626)*$D1626*INDEX(AY$23:AY$30,$E1626)</f>
        <v/>
      </c>
    </row>
    <row r="1627" hidden="1" outlineLevel="2">
      <c r="A1627" s="14" t="inlineStr">
        <is>
          <t>ctxnew</t>
        </is>
      </c>
      <c r="B1627" s="14" t="inlineStr">
        <is>
          <t>die</t>
        </is>
      </c>
      <c r="C1627" s="14" t="inlineStr">
        <is>
          <t>mch</t>
        </is>
      </c>
      <c r="D1627" s="36">
        <f>INDEX(Inputs!$W$5:$W$132,MATCH($B1627&amp;"|"&amp;$C1627,Inputs!$A$5:$A$132,0))</f>
        <v/>
      </c>
      <c r="E1627" s="36">
        <f>INDEX(Inputs!$L$5:$L$132,MATCH($B1627&amp;"|"&amp;$C1627,Inputs!$A$5:$A$132,0))</f>
        <v/>
      </c>
      <c r="F1627" s="36">
        <f>INDEX(Inputs!$M$5:$M$132,MATCH($B1627&amp;"|"&amp;$C1627,Inputs!$A$5:$A$132,0))</f>
        <v/>
      </c>
      <c r="G1627" s="35" t="n"/>
      <c r="H1627" s="14">
        <f>INDEX(VarLab,MATCH($A1627,VarKey,0))&amp;INDEX(MemLab,MATCH($C1627&amp;"|"&amp;$B1627,MemKey,0))</f>
        <v/>
      </c>
      <c r="I1627" s="14">
        <f>INDEX(VarUnit,MATCH($A1627,VarKey,0))</f>
        <v/>
      </c>
      <c r="J1627" s="14">
        <f>INDEX(VarSrc,MATCH($A1627,VarKey,0))</f>
        <v/>
      </c>
      <c r="K1627" s="11">
        <f>CodePrefix&amp;$A1627&amp;IF($C1627="","","."&amp;$C1627&amp;"."&amp;$B1627)&amp;INDEX(VarEnd,MATCH($A1627,VarKey,0))&amp;K$5</f>
        <v/>
      </c>
      <c r="L1627" s="37">
        <f>INDEX(L$263:L$279,$F1627)*$D1627*INDEX(L$23:L$30,$E1627)</f>
        <v/>
      </c>
      <c r="M1627" s="36">
        <f>INDEX(M$263:M$279,$F1627)*$D1627*INDEX(M$23:M$30,$E1627)</f>
        <v/>
      </c>
      <c r="N1627" s="36">
        <f>INDEX(N$263:N$279,$F1627)*$D1627*INDEX(N$23:N$30,$E1627)</f>
        <v/>
      </c>
      <c r="O1627" s="36">
        <f>INDEX(O$263:O$279,$F1627)*$D1627*INDEX(O$23:O$30,$E1627)</f>
        <v/>
      </c>
      <c r="P1627" s="36">
        <f>INDEX(P$263:P$279,$F1627)*$D1627*INDEX(P$23:P$30,$E1627)</f>
        <v/>
      </c>
      <c r="Q1627" s="36">
        <f>INDEX(Q$263:Q$279,$F1627)*$D1627*INDEX(Q$23:Q$30,$E1627)</f>
        <v/>
      </c>
      <c r="R1627" s="36">
        <f>INDEX(R$263:R$279,$F1627)*$D1627*INDEX(R$23:R$30,$E1627)</f>
        <v/>
      </c>
      <c r="S1627" s="36">
        <f>INDEX(S$263:S$279,$F1627)*$D1627*INDEX(S$23:S$30,$E1627)</f>
        <v/>
      </c>
      <c r="T1627" s="36">
        <f>INDEX(T$263:T$279,$F1627)*$D1627*INDEX(T$23:T$30,$E1627)</f>
        <v/>
      </c>
      <c r="U1627" s="36">
        <f>INDEX(U$263:U$279,$F1627)*$D1627*INDEX(U$23:U$30,$E1627)</f>
        <v/>
      </c>
      <c r="V1627" s="36">
        <f>INDEX(V$263:V$279,$F1627)*$D1627*INDEX(V$23:V$30,$E1627)</f>
        <v/>
      </c>
      <c r="W1627" s="36">
        <f>INDEX(W$263:W$279,$F1627)*$D1627*INDEX(W$23:W$30,$E1627)</f>
        <v/>
      </c>
      <c r="X1627" s="36">
        <f>INDEX(X$263:X$279,$F1627)*$D1627*INDEX(X$23:X$30,$E1627)</f>
        <v/>
      </c>
      <c r="Y1627" s="36">
        <f>INDEX(Y$263:Y$279,$F1627)*$D1627*INDEX(Y$23:Y$30,$E1627)</f>
        <v/>
      </c>
      <c r="Z1627" s="36">
        <f>INDEX(Z$263:Z$279,$F1627)*$D1627*INDEX(Z$23:Z$30,$E1627)</f>
        <v/>
      </c>
      <c r="AA1627" s="36">
        <f>INDEX(AA$263:AA$279,$F1627)*$D1627*INDEX(AA$23:AA$30,$E1627)</f>
        <v/>
      </c>
      <c r="AB1627" s="36">
        <f>INDEX(AB$263:AB$279,$F1627)*$D1627*INDEX(AB$23:AB$30,$E1627)</f>
        <v/>
      </c>
      <c r="AC1627" s="36">
        <f>INDEX(AC$263:AC$279,$F1627)*$D1627*INDEX(AC$23:AC$30,$E1627)</f>
        <v/>
      </c>
      <c r="AD1627" s="36">
        <f>INDEX(AD$263:AD$279,$F1627)*$D1627*INDEX(AD$23:AD$30,$E1627)</f>
        <v/>
      </c>
      <c r="AF1627" s="11">
        <f>CodePrefix&amp;$A1627&amp;IF($C1627="","","."&amp;$C1627&amp;"."&amp;$B1627)&amp;INDEX(VarEnd,MATCH($A1627,VarKey,0))&amp;AF$5</f>
        <v/>
      </c>
      <c r="AG1627" s="37">
        <f>INDEX(AG$263:AG$279,$F1627)*$D1627*INDEX(AG$23:AG$30,$E1627)</f>
        <v/>
      </c>
      <c r="AH1627" s="36">
        <f>INDEX(AH$263:AH$279,$F1627)*$D1627*INDEX(AH$23:AH$30,$E1627)</f>
        <v/>
      </c>
      <c r="AI1627" s="36">
        <f>INDEX(AI$263:AI$279,$F1627)*$D1627*INDEX(AI$23:AI$30,$E1627)</f>
        <v/>
      </c>
      <c r="AJ1627" s="36">
        <f>INDEX(AJ$263:AJ$279,$F1627)*$D1627*INDEX(AJ$23:AJ$30,$E1627)</f>
        <v/>
      </c>
      <c r="AK1627" s="36">
        <f>INDEX(AK$263:AK$279,$F1627)*$D1627*INDEX(AK$23:AK$30,$E1627)</f>
        <v/>
      </c>
      <c r="AL1627" s="36">
        <f>INDEX(AL$263:AL$279,$F1627)*$D1627*INDEX(AL$23:AL$30,$E1627)</f>
        <v/>
      </c>
      <c r="AM1627" s="36">
        <f>INDEX(AM$263:AM$279,$F1627)*$D1627*INDEX(AM$23:AM$30,$E1627)</f>
        <v/>
      </c>
      <c r="AN1627" s="36">
        <f>INDEX(AN$263:AN$279,$F1627)*$D1627*INDEX(AN$23:AN$30,$E1627)</f>
        <v/>
      </c>
      <c r="AO1627" s="36">
        <f>INDEX(AO$263:AO$279,$F1627)*$D1627*INDEX(AO$23:AO$30,$E1627)</f>
        <v/>
      </c>
      <c r="AP1627" s="36">
        <f>INDEX(AP$263:AP$279,$F1627)*$D1627*INDEX(AP$23:AP$30,$E1627)</f>
        <v/>
      </c>
      <c r="AQ1627" s="36">
        <f>INDEX(AQ$263:AQ$279,$F1627)*$D1627*INDEX(AQ$23:AQ$30,$E1627)</f>
        <v/>
      </c>
      <c r="AR1627" s="36">
        <f>INDEX(AR$263:AR$279,$F1627)*$D1627*INDEX(AR$23:AR$30,$E1627)</f>
        <v/>
      </c>
      <c r="AS1627" s="36">
        <f>INDEX(AS$263:AS$279,$F1627)*$D1627*INDEX(AS$23:AS$30,$E1627)</f>
        <v/>
      </c>
      <c r="AT1627" s="36">
        <f>INDEX(AT$263:AT$279,$F1627)*$D1627*INDEX(AT$23:AT$30,$E1627)</f>
        <v/>
      </c>
      <c r="AU1627" s="36">
        <f>INDEX(AU$263:AU$279,$F1627)*$D1627*INDEX(AU$23:AU$30,$E1627)</f>
        <v/>
      </c>
      <c r="AV1627" s="36">
        <f>INDEX(AV$263:AV$279,$F1627)*$D1627*INDEX(AV$23:AV$30,$E1627)</f>
        <v/>
      </c>
      <c r="AW1627" s="36">
        <f>INDEX(AW$263:AW$279,$F1627)*$D1627*INDEX(AW$23:AW$30,$E1627)</f>
        <v/>
      </c>
      <c r="AX1627" s="36">
        <f>INDEX(AX$263:AX$279,$F1627)*$D1627*INDEX(AX$23:AX$30,$E1627)</f>
        <v/>
      </c>
      <c r="AY1627" s="36">
        <f>INDEX(AY$263:AY$279,$F1627)*$D1627*INDEX(AY$23:AY$30,$E1627)</f>
        <v/>
      </c>
    </row>
    <row r="1628" hidden="1" outlineLevel="2">
      <c r="A1628" s="14" t="inlineStr">
        <is>
          <t>ctxnew</t>
        </is>
      </c>
      <c r="B1628" s="14" t="inlineStr">
        <is>
          <t>lpg</t>
        </is>
      </c>
      <c r="C1628" s="14" t="inlineStr">
        <is>
          <t>mch</t>
        </is>
      </c>
      <c r="D1628" s="36">
        <f>INDEX(Inputs!$W$5:$W$132,MATCH($B1628&amp;"|"&amp;$C1628,Inputs!$A$5:$A$132,0))</f>
        <v/>
      </c>
      <c r="E1628" s="36">
        <f>INDEX(Inputs!$L$5:$L$132,MATCH($B1628&amp;"|"&amp;$C1628,Inputs!$A$5:$A$132,0))</f>
        <v/>
      </c>
      <c r="F1628" s="36">
        <f>INDEX(Inputs!$M$5:$M$132,MATCH($B1628&amp;"|"&amp;$C1628,Inputs!$A$5:$A$132,0))</f>
        <v/>
      </c>
      <c r="G1628" s="35" t="n"/>
      <c r="H1628" s="14">
        <f>INDEX(VarLab,MATCH($A1628,VarKey,0))&amp;INDEX(MemLab,MATCH($C1628&amp;"|"&amp;$B1628,MemKey,0))</f>
        <v/>
      </c>
      <c r="I1628" s="14">
        <f>INDEX(VarUnit,MATCH($A1628,VarKey,0))</f>
        <v/>
      </c>
      <c r="J1628" s="14">
        <f>INDEX(VarSrc,MATCH($A1628,VarKey,0))</f>
        <v/>
      </c>
      <c r="K1628" s="11">
        <f>CodePrefix&amp;$A1628&amp;IF($C1628="","","."&amp;$C1628&amp;"."&amp;$B1628)&amp;INDEX(VarEnd,MATCH($A1628,VarKey,0))&amp;K$5</f>
        <v/>
      </c>
      <c r="L1628" s="37">
        <f>INDEX(L$263:L$279,$F1628)*$D1628*INDEX(L$23:L$30,$E1628)</f>
        <v/>
      </c>
      <c r="M1628" s="36">
        <f>INDEX(M$263:M$279,$F1628)*$D1628*INDEX(M$23:M$30,$E1628)</f>
        <v/>
      </c>
      <c r="N1628" s="36">
        <f>INDEX(N$263:N$279,$F1628)*$D1628*INDEX(N$23:N$30,$E1628)</f>
        <v/>
      </c>
      <c r="O1628" s="36">
        <f>INDEX(O$263:O$279,$F1628)*$D1628*INDEX(O$23:O$30,$E1628)</f>
        <v/>
      </c>
      <c r="P1628" s="36">
        <f>INDEX(P$263:P$279,$F1628)*$D1628*INDEX(P$23:P$30,$E1628)</f>
        <v/>
      </c>
      <c r="Q1628" s="36">
        <f>INDEX(Q$263:Q$279,$F1628)*$D1628*INDEX(Q$23:Q$30,$E1628)</f>
        <v/>
      </c>
      <c r="R1628" s="36">
        <f>INDEX(R$263:R$279,$F1628)*$D1628*INDEX(R$23:R$30,$E1628)</f>
        <v/>
      </c>
      <c r="S1628" s="36">
        <f>INDEX(S$263:S$279,$F1628)*$D1628*INDEX(S$23:S$30,$E1628)</f>
        <v/>
      </c>
      <c r="T1628" s="36">
        <f>INDEX(T$263:T$279,$F1628)*$D1628*INDEX(T$23:T$30,$E1628)</f>
        <v/>
      </c>
      <c r="U1628" s="36">
        <f>INDEX(U$263:U$279,$F1628)*$D1628*INDEX(U$23:U$30,$E1628)</f>
        <v/>
      </c>
      <c r="V1628" s="36">
        <f>INDEX(V$263:V$279,$F1628)*$D1628*INDEX(V$23:V$30,$E1628)</f>
        <v/>
      </c>
      <c r="W1628" s="36">
        <f>INDEX(W$263:W$279,$F1628)*$D1628*INDEX(W$23:W$30,$E1628)</f>
        <v/>
      </c>
      <c r="X1628" s="36">
        <f>INDEX(X$263:X$279,$F1628)*$D1628*INDEX(X$23:X$30,$E1628)</f>
        <v/>
      </c>
      <c r="Y1628" s="36">
        <f>INDEX(Y$263:Y$279,$F1628)*$D1628*INDEX(Y$23:Y$30,$E1628)</f>
        <v/>
      </c>
      <c r="Z1628" s="36">
        <f>INDEX(Z$263:Z$279,$F1628)*$D1628*INDEX(Z$23:Z$30,$E1628)</f>
        <v/>
      </c>
      <c r="AA1628" s="36">
        <f>INDEX(AA$263:AA$279,$F1628)*$D1628*INDEX(AA$23:AA$30,$E1628)</f>
        <v/>
      </c>
      <c r="AB1628" s="36">
        <f>INDEX(AB$263:AB$279,$F1628)*$D1628*INDEX(AB$23:AB$30,$E1628)</f>
        <v/>
      </c>
      <c r="AC1628" s="36">
        <f>INDEX(AC$263:AC$279,$F1628)*$D1628*INDEX(AC$23:AC$30,$E1628)</f>
        <v/>
      </c>
      <c r="AD1628" s="36">
        <f>INDEX(AD$263:AD$279,$F1628)*$D1628*INDEX(AD$23:AD$30,$E1628)</f>
        <v/>
      </c>
      <c r="AF1628" s="11">
        <f>CodePrefix&amp;$A1628&amp;IF($C1628="","","."&amp;$C1628&amp;"."&amp;$B1628)&amp;INDEX(VarEnd,MATCH($A1628,VarKey,0))&amp;AF$5</f>
        <v/>
      </c>
      <c r="AG1628" s="37">
        <f>INDEX(AG$263:AG$279,$F1628)*$D1628*INDEX(AG$23:AG$30,$E1628)</f>
        <v/>
      </c>
      <c r="AH1628" s="36">
        <f>INDEX(AH$263:AH$279,$F1628)*$D1628*INDEX(AH$23:AH$30,$E1628)</f>
        <v/>
      </c>
      <c r="AI1628" s="36">
        <f>INDEX(AI$263:AI$279,$F1628)*$D1628*INDEX(AI$23:AI$30,$E1628)</f>
        <v/>
      </c>
      <c r="AJ1628" s="36">
        <f>INDEX(AJ$263:AJ$279,$F1628)*$D1628*INDEX(AJ$23:AJ$30,$E1628)</f>
        <v/>
      </c>
      <c r="AK1628" s="36">
        <f>INDEX(AK$263:AK$279,$F1628)*$D1628*INDEX(AK$23:AK$30,$E1628)</f>
        <v/>
      </c>
      <c r="AL1628" s="36">
        <f>INDEX(AL$263:AL$279,$F1628)*$D1628*INDEX(AL$23:AL$30,$E1628)</f>
        <v/>
      </c>
      <c r="AM1628" s="36">
        <f>INDEX(AM$263:AM$279,$F1628)*$D1628*INDEX(AM$23:AM$30,$E1628)</f>
        <v/>
      </c>
      <c r="AN1628" s="36">
        <f>INDEX(AN$263:AN$279,$F1628)*$D1628*INDEX(AN$23:AN$30,$E1628)</f>
        <v/>
      </c>
      <c r="AO1628" s="36">
        <f>INDEX(AO$263:AO$279,$F1628)*$D1628*INDEX(AO$23:AO$30,$E1628)</f>
        <v/>
      </c>
      <c r="AP1628" s="36">
        <f>INDEX(AP$263:AP$279,$F1628)*$D1628*INDEX(AP$23:AP$30,$E1628)</f>
        <v/>
      </c>
      <c r="AQ1628" s="36">
        <f>INDEX(AQ$263:AQ$279,$F1628)*$D1628*INDEX(AQ$23:AQ$30,$E1628)</f>
        <v/>
      </c>
      <c r="AR1628" s="36">
        <f>INDEX(AR$263:AR$279,$F1628)*$D1628*INDEX(AR$23:AR$30,$E1628)</f>
        <v/>
      </c>
      <c r="AS1628" s="36">
        <f>INDEX(AS$263:AS$279,$F1628)*$D1628*INDEX(AS$23:AS$30,$E1628)</f>
        <v/>
      </c>
      <c r="AT1628" s="36">
        <f>INDEX(AT$263:AT$279,$F1628)*$D1628*INDEX(AT$23:AT$30,$E1628)</f>
        <v/>
      </c>
      <c r="AU1628" s="36">
        <f>INDEX(AU$263:AU$279,$F1628)*$D1628*INDEX(AU$23:AU$30,$E1628)</f>
        <v/>
      </c>
      <c r="AV1628" s="36">
        <f>INDEX(AV$263:AV$279,$F1628)*$D1628*INDEX(AV$23:AV$30,$E1628)</f>
        <v/>
      </c>
      <c r="AW1628" s="36">
        <f>INDEX(AW$263:AW$279,$F1628)*$D1628*INDEX(AW$23:AW$30,$E1628)</f>
        <v/>
      </c>
      <c r="AX1628" s="36">
        <f>INDEX(AX$263:AX$279,$F1628)*$D1628*INDEX(AX$23:AX$30,$E1628)</f>
        <v/>
      </c>
      <c r="AY1628" s="36">
        <f>INDEX(AY$263:AY$279,$F1628)*$D1628*INDEX(AY$23:AY$30,$E1628)</f>
        <v/>
      </c>
    </row>
    <row r="1629" hidden="1" outlineLevel="2">
      <c r="A1629" s="14" t="inlineStr">
        <is>
          <t>ctxnew</t>
        </is>
      </c>
      <c r="B1629" s="14" t="inlineStr">
        <is>
          <t>ker</t>
        </is>
      </c>
      <c r="C1629" s="14" t="inlineStr">
        <is>
          <t>mch</t>
        </is>
      </c>
      <c r="D1629" s="36">
        <f>INDEX(Inputs!$W$5:$W$132,MATCH($B1629&amp;"|"&amp;$C1629,Inputs!$A$5:$A$132,0))</f>
        <v/>
      </c>
      <c r="E1629" s="36">
        <f>INDEX(Inputs!$L$5:$L$132,MATCH($B1629&amp;"|"&amp;$C1629,Inputs!$A$5:$A$132,0))</f>
        <v/>
      </c>
      <c r="F1629" s="36">
        <f>INDEX(Inputs!$M$5:$M$132,MATCH($B1629&amp;"|"&amp;$C1629,Inputs!$A$5:$A$132,0))</f>
        <v/>
      </c>
      <c r="G1629" s="35" t="n"/>
      <c r="H1629" s="14">
        <f>INDEX(VarLab,MATCH($A1629,VarKey,0))&amp;INDEX(MemLab,MATCH($C1629&amp;"|"&amp;$B1629,MemKey,0))</f>
        <v/>
      </c>
      <c r="I1629" s="14">
        <f>INDEX(VarUnit,MATCH($A1629,VarKey,0))</f>
        <v/>
      </c>
      <c r="J1629" s="14">
        <f>INDEX(VarSrc,MATCH($A1629,VarKey,0))</f>
        <v/>
      </c>
      <c r="K1629" s="11">
        <f>CodePrefix&amp;$A1629&amp;IF($C1629="","","."&amp;$C1629&amp;"."&amp;$B1629)&amp;INDEX(VarEnd,MATCH($A1629,VarKey,0))&amp;K$5</f>
        <v/>
      </c>
      <c r="L1629" s="37">
        <f>INDEX(L$263:L$279,$F1629)*$D1629*INDEX(L$23:L$30,$E1629)</f>
        <v/>
      </c>
      <c r="M1629" s="36">
        <f>INDEX(M$263:M$279,$F1629)*$D1629*INDEX(M$23:M$30,$E1629)</f>
        <v/>
      </c>
      <c r="N1629" s="36">
        <f>INDEX(N$263:N$279,$F1629)*$D1629*INDEX(N$23:N$30,$E1629)</f>
        <v/>
      </c>
      <c r="O1629" s="36">
        <f>INDEX(O$263:O$279,$F1629)*$D1629*INDEX(O$23:O$30,$E1629)</f>
        <v/>
      </c>
      <c r="P1629" s="36">
        <f>INDEX(P$263:P$279,$F1629)*$D1629*INDEX(P$23:P$30,$E1629)</f>
        <v/>
      </c>
      <c r="Q1629" s="36">
        <f>INDEX(Q$263:Q$279,$F1629)*$D1629*INDEX(Q$23:Q$30,$E1629)</f>
        <v/>
      </c>
      <c r="R1629" s="36">
        <f>INDEX(R$263:R$279,$F1629)*$D1629*INDEX(R$23:R$30,$E1629)</f>
        <v/>
      </c>
      <c r="S1629" s="36">
        <f>INDEX(S$263:S$279,$F1629)*$D1629*INDEX(S$23:S$30,$E1629)</f>
        <v/>
      </c>
      <c r="T1629" s="36">
        <f>INDEX(T$263:T$279,$F1629)*$D1629*INDEX(T$23:T$30,$E1629)</f>
        <v/>
      </c>
      <c r="U1629" s="36">
        <f>INDEX(U$263:U$279,$F1629)*$D1629*INDEX(U$23:U$30,$E1629)</f>
        <v/>
      </c>
      <c r="V1629" s="36">
        <f>INDEX(V$263:V$279,$F1629)*$D1629*INDEX(V$23:V$30,$E1629)</f>
        <v/>
      </c>
      <c r="W1629" s="36">
        <f>INDEX(W$263:W$279,$F1629)*$D1629*INDEX(W$23:W$30,$E1629)</f>
        <v/>
      </c>
      <c r="X1629" s="36">
        <f>INDEX(X$263:X$279,$F1629)*$D1629*INDEX(X$23:X$30,$E1629)</f>
        <v/>
      </c>
      <c r="Y1629" s="36">
        <f>INDEX(Y$263:Y$279,$F1629)*$D1629*INDEX(Y$23:Y$30,$E1629)</f>
        <v/>
      </c>
      <c r="Z1629" s="36">
        <f>INDEX(Z$263:Z$279,$F1629)*$D1629*INDEX(Z$23:Z$30,$E1629)</f>
        <v/>
      </c>
      <c r="AA1629" s="36">
        <f>INDEX(AA$263:AA$279,$F1629)*$D1629*INDEX(AA$23:AA$30,$E1629)</f>
        <v/>
      </c>
      <c r="AB1629" s="36">
        <f>INDEX(AB$263:AB$279,$F1629)*$D1629*INDEX(AB$23:AB$30,$E1629)</f>
        <v/>
      </c>
      <c r="AC1629" s="36">
        <f>INDEX(AC$263:AC$279,$F1629)*$D1629*INDEX(AC$23:AC$30,$E1629)</f>
        <v/>
      </c>
      <c r="AD1629" s="36">
        <f>INDEX(AD$263:AD$279,$F1629)*$D1629*INDEX(AD$23:AD$30,$E1629)</f>
        <v/>
      </c>
      <c r="AF1629" s="11">
        <f>CodePrefix&amp;$A1629&amp;IF($C1629="","","."&amp;$C1629&amp;"."&amp;$B1629)&amp;INDEX(VarEnd,MATCH($A1629,VarKey,0))&amp;AF$5</f>
        <v/>
      </c>
      <c r="AG1629" s="37">
        <f>INDEX(AG$263:AG$279,$F1629)*$D1629*INDEX(AG$23:AG$30,$E1629)</f>
        <v/>
      </c>
      <c r="AH1629" s="36">
        <f>INDEX(AH$263:AH$279,$F1629)*$D1629*INDEX(AH$23:AH$30,$E1629)</f>
        <v/>
      </c>
      <c r="AI1629" s="36">
        <f>INDEX(AI$263:AI$279,$F1629)*$D1629*INDEX(AI$23:AI$30,$E1629)</f>
        <v/>
      </c>
      <c r="AJ1629" s="36">
        <f>INDEX(AJ$263:AJ$279,$F1629)*$D1629*INDEX(AJ$23:AJ$30,$E1629)</f>
        <v/>
      </c>
      <c r="AK1629" s="36">
        <f>INDEX(AK$263:AK$279,$F1629)*$D1629*INDEX(AK$23:AK$30,$E1629)</f>
        <v/>
      </c>
      <c r="AL1629" s="36">
        <f>INDEX(AL$263:AL$279,$F1629)*$D1629*INDEX(AL$23:AL$30,$E1629)</f>
        <v/>
      </c>
      <c r="AM1629" s="36">
        <f>INDEX(AM$263:AM$279,$F1629)*$D1629*INDEX(AM$23:AM$30,$E1629)</f>
        <v/>
      </c>
      <c r="AN1629" s="36">
        <f>INDEX(AN$263:AN$279,$F1629)*$D1629*INDEX(AN$23:AN$30,$E1629)</f>
        <v/>
      </c>
      <c r="AO1629" s="36">
        <f>INDEX(AO$263:AO$279,$F1629)*$D1629*INDEX(AO$23:AO$30,$E1629)</f>
        <v/>
      </c>
      <c r="AP1629" s="36">
        <f>INDEX(AP$263:AP$279,$F1629)*$D1629*INDEX(AP$23:AP$30,$E1629)</f>
        <v/>
      </c>
      <c r="AQ1629" s="36">
        <f>INDEX(AQ$263:AQ$279,$F1629)*$D1629*INDEX(AQ$23:AQ$30,$E1629)</f>
        <v/>
      </c>
      <c r="AR1629" s="36">
        <f>INDEX(AR$263:AR$279,$F1629)*$D1629*INDEX(AR$23:AR$30,$E1629)</f>
        <v/>
      </c>
      <c r="AS1629" s="36">
        <f>INDEX(AS$263:AS$279,$F1629)*$D1629*INDEX(AS$23:AS$30,$E1629)</f>
        <v/>
      </c>
      <c r="AT1629" s="36">
        <f>INDEX(AT$263:AT$279,$F1629)*$D1629*INDEX(AT$23:AT$30,$E1629)</f>
        <v/>
      </c>
      <c r="AU1629" s="36">
        <f>INDEX(AU$263:AU$279,$F1629)*$D1629*INDEX(AU$23:AU$30,$E1629)</f>
        <v/>
      </c>
      <c r="AV1629" s="36">
        <f>INDEX(AV$263:AV$279,$F1629)*$D1629*INDEX(AV$23:AV$30,$E1629)</f>
        <v/>
      </c>
      <c r="AW1629" s="36">
        <f>INDEX(AW$263:AW$279,$F1629)*$D1629*INDEX(AW$23:AW$30,$E1629)</f>
        <v/>
      </c>
      <c r="AX1629" s="36">
        <f>INDEX(AX$263:AX$279,$F1629)*$D1629*INDEX(AX$23:AX$30,$E1629)</f>
        <v/>
      </c>
      <c r="AY1629" s="36">
        <f>INDEX(AY$263:AY$279,$F1629)*$D1629*INDEX(AY$23:AY$30,$E1629)</f>
        <v/>
      </c>
    </row>
    <row r="1630" hidden="1" outlineLevel="2">
      <c r="A1630" s="14" t="inlineStr">
        <is>
          <t>ctxnew</t>
        </is>
      </c>
      <c r="B1630" s="14" t="inlineStr">
        <is>
          <t>oop</t>
        </is>
      </c>
      <c r="C1630" s="14" t="inlineStr">
        <is>
          <t>mch</t>
        </is>
      </c>
      <c r="D1630" s="36">
        <f>INDEX(Inputs!$W$5:$W$132,MATCH($B1630&amp;"|"&amp;$C1630,Inputs!$A$5:$A$132,0))</f>
        <v/>
      </c>
      <c r="E1630" s="36">
        <f>INDEX(Inputs!$L$5:$L$132,MATCH($B1630&amp;"|"&amp;$C1630,Inputs!$A$5:$A$132,0))</f>
        <v/>
      </c>
      <c r="F1630" s="36">
        <f>INDEX(Inputs!$M$5:$M$132,MATCH($B1630&amp;"|"&amp;$C1630,Inputs!$A$5:$A$132,0))</f>
        <v/>
      </c>
      <c r="G1630" s="35" t="n"/>
      <c r="H1630" s="14">
        <f>INDEX(VarLab,MATCH($A1630,VarKey,0))&amp;INDEX(MemLab,MATCH($C1630&amp;"|"&amp;$B1630,MemKey,0))</f>
        <v/>
      </c>
      <c r="I1630" s="14">
        <f>INDEX(VarUnit,MATCH($A1630,VarKey,0))</f>
        <v/>
      </c>
      <c r="J1630" s="14">
        <f>INDEX(VarSrc,MATCH($A1630,VarKey,0))</f>
        <v/>
      </c>
      <c r="K1630" s="11">
        <f>CodePrefix&amp;$A1630&amp;IF($C1630="","","."&amp;$C1630&amp;"."&amp;$B1630)&amp;INDEX(VarEnd,MATCH($A1630,VarKey,0))&amp;K$5</f>
        <v/>
      </c>
      <c r="L1630" s="37">
        <f>INDEX(L$263:L$279,$F1630)*$D1630*INDEX(L$23:L$30,$E1630)</f>
        <v/>
      </c>
      <c r="M1630" s="36">
        <f>INDEX(M$263:M$279,$F1630)*$D1630*INDEX(M$23:M$30,$E1630)</f>
        <v/>
      </c>
      <c r="N1630" s="36">
        <f>INDEX(N$263:N$279,$F1630)*$D1630*INDEX(N$23:N$30,$E1630)</f>
        <v/>
      </c>
      <c r="O1630" s="36">
        <f>INDEX(O$263:O$279,$F1630)*$D1630*INDEX(O$23:O$30,$E1630)</f>
        <v/>
      </c>
      <c r="P1630" s="36">
        <f>INDEX(P$263:P$279,$F1630)*$D1630*INDEX(P$23:P$30,$E1630)</f>
        <v/>
      </c>
      <c r="Q1630" s="36">
        <f>INDEX(Q$263:Q$279,$F1630)*$D1630*INDEX(Q$23:Q$30,$E1630)</f>
        <v/>
      </c>
      <c r="R1630" s="36">
        <f>INDEX(R$263:R$279,$F1630)*$D1630*INDEX(R$23:R$30,$E1630)</f>
        <v/>
      </c>
      <c r="S1630" s="36">
        <f>INDEX(S$263:S$279,$F1630)*$D1630*INDEX(S$23:S$30,$E1630)</f>
        <v/>
      </c>
      <c r="T1630" s="36">
        <f>INDEX(T$263:T$279,$F1630)*$D1630*INDEX(T$23:T$30,$E1630)</f>
        <v/>
      </c>
      <c r="U1630" s="36">
        <f>INDEX(U$263:U$279,$F1630)*$D1630*INDEX(U$23:U$30,$E1630)</f>
        <v/>
      </c>
      <c r="V1630" s="36">
        <f>INDEX(V$263:V$279,$F1630)*$D1630*INDEX(V$23:V$30,$E1630)</f>
        <v/>
      </c>
      <c r="W1630" s="36">
        <f>INDEX(W$263:W$279,$F1630)*$D1630*INDEX(W$23:W$30,$E1630)</f>
        <v/>
      </c>
      <c r="X1630" s="36">
        <f>INDEX(X$263:X$279,$F1630)*$D1630*INDEX(X$23:X$30,$E1630)</f>
        <v/>
      </c>
      <c r="Y1630" s="36">
        <f>INDEX(Y$263:Y$279,$F1630)*$D1630*INDEX(Y$23:Y$30,$E1630)</f>
        <v/>
      </c>
      <c r="Z1630" s="36">
        <f>INDEX(Z$263:Z$279,$F1630)*$D1630*INDEX(Z$23:Z$30,$E1630)</f>
        <v/>
      </c>
      <c r="AA1630" s="36">
        <f>INDEX(AA$263:AA$279,$F1630)*$D1630*INDEX(AA$23:AA$30,$E1630)</f>
        <v/>
      </c>
      <c r="AB1630" s="36">
        <f>INDEX(AB$263:AB$279,$F1630)*$D1630*INDEX(AB$23:AB$30,$E1630)</f>
        <v/>
      </c>
      <c r="AC1630" s="36">
        <f>INDEX(AC$263:AC$279,$F1630)*$D1630*INDEX(AC$23:AC$30,$E1630)</f>
        <v/>
      </c>
      <c r="AD1630" s="36">
        <f>INDEX(AD$263:AD$279,$F1630)*$D1630*INDEX(AD$23:AD$30,$E1630)</f>
        <v/>
      </c>
      <c r="AF1630" s="11">
        <f>CodePrefix&amp;$A1630&amp;IF($C1630="","","."&amp;$C1630&amp;"."&amp;$B1630)&amp;INDEX(VarEnd,MATCH($A1630,VarKey,0))&amp;AF$5</f>
        <v/>
      </c>
      <c r="AG1630" s="37">
        <f>INDEX(AG$263:AG$279,$F1630)*$D1630*INDEX(AG$23:AG$30,$E1630)</f>
        <v/>
      </c>
      <c r="AH1630" s="36">
        <f>INDEX(AH$263:AH$279,$F1630)*$D1630*INDEX(AH$23:AH$30,$E1630)</f>
        <v/>
      </c>
      <c r="AI1630" s="36">
        <f>INDEX(AI$263:AI$279,$F1630)*$D1630*INDEX(AI$23:AI$30,$E1630)</f>
        <v/>
      </c>
      <c r="AJ1630" s="36">
        <f>INDEX(AJ$263:AJ$279,$F1630)*$D1630*INDEX(AJ$23:AJ$30,$E1630)</f>
        <v/>
      </c>
      <c r="AK1630" s="36">
        <f>INDEX(AK$263:AK$279,$F1630)*$D1630*INDEX(AK$23:AK$30,$E1630)</f>
        <v/>
      </c>
      <c r="AL1630" s="36">
        <f>INDEX(AL$263:AL$279,$F1630)*$D1630*INDEX(AL$23:AL$30,$E1630)</f>
        <v/>
      </c>
      <c r="AM1630" s="36">
        <f>INDEX(AM$263:AM$279,$F1630)*$D1630*INDEX(AM$23:AM$30,$E1630)</f>
        <v/>
      </c>
      <c r="AN1630" s="36">
        <f>INDEX(AN$263:AN$279,$F1630)*$D1630*INDEX(AN$23:AN$30,$E1630)</f>
        <v/>
      </c>
      <c r="AO1630" s="36">
        <f>INDEX(AO$263:AO$279,$F1630)*$D1630*INDEX(AO$23:AO$30,$E1630)</f>
        <v/>
      </c>
      <c r="AP1630" s="36">
        <f>INDEX(AP$263:AP$279,$F1630)*$D1630*INDEX(AP$23:AP$30,$E1630)</f>
        <v/>
      </c>
      <c r="AQ1630" s="36">
        <f>INDEX(AQ$263:AQ$279,$F1630)*$D1630*INDEX(AQ$23:AQ$30,$E1630)</f>
        <v/>
      </c>
      <c r="AR1630" s="36">
        <f>INDEX(AR$263:AR$279,$F1630)*$D1630*INDEX(AR$23:AR$30,$E1630)</f>
        <v/>
      </c>
      <c r="AS1630" s="36">
        <f>INDEX(AS$263:AS$279,$F1630)*$D1630*INDEX(AS$23:AS$30,$E1630)</f>
        <v/>
      </c>
      <c r="AT1630" s="36">
        <f>INDEX(AT$263:AT$279,$F1630)*$D1630*INDEX(AT$23:AT$30,$E1630)</f>
        <v/>
      </c>
      <c r="AU1630" s="36">
        <f>INDEX(AU$263:AU$279,$F1630)*$D1630*INDEX(AU$23:AU$30,$E1630)</f>
        <v/>
      </c>
      <c r="AV1630" s="36">
        <f>INDEX(AV$263:AV$279,$F1630)*$D1630*INDEX(AV$23:AV$30,$E1630)</f>
        <v/>
      </c>
      <c r="AW1630" s="36">
        <f>INDEX(AW$263:AW$279,$F1630)*$D1630*INDEX(AW$23:AW$30,$E1630)</f>
        <v/>
      </c>
      <c r="AX1630" s="36">
        <f>INDEX(AX$263:AX$279,$F1630)*$D1630*INDEX(AX$23:AX$30,$E1630)</f>
        <v/>
      </c>
      <c r="AY1630" s="36">
        <f>INDEX(AY$263:AY$279,$F1630)*$D1630*INDEX(AY$23:AY$30,$E1630)</f>
        <v/>
      </c>
    </row>
    <row r="1631" hidden="1" outlineLevel="2">
      <c r="A1631" s="14" t="inlineStr">
        <is>
          <t>ctxnew</t>
        </is>
      </c>
      <c r="B1631" s="14" t="inlineStr">
        <is>
          <t>bio</t>
        </is>
      </c>
      <c r="C1631" s="14" t="inlineStr">
        <is>
          <t>mch</t>
        </is>
      </c>
      <c r="D1631" s="36">
        <f>INDEX(Inputs!$W$5:$W$132,MATCH($B1631&amp;"|"&amp;$C1631,Inputs!$A$5:$A$132,0))</f>
        <v/>
      </c>
      <c r="E1631" s="36">
        <f>INDEX(Inputs!$L$5:$L$132,MATCH($B1631&amp;"|"&amp;$C1631,Inputs!$A$5:$A$132,0))</f>
        <v/>
      </c>
      <c r="F1631" s="36">
        <f>INDEX(Inputs!$M$5:$M$132,MATCH($B1631&amp;"|"&amp;$C1631,Inputs!$A$5:$A$132,0))</f>
        <v/>
      </c>
      <c r="G1631" s="35" t="n"/>
      <c r="H1631" s="14">
        <f>INDEX(VarLab,MATCH($A1631,VarKey,0))&amp;INDEX(MemLab,MATCH($C1631&amp;"|"&amp;$B1631,MemKey,0))</f>
        <v/>
      </c>
      <c r="I1631" s="14">
        <f>INDEX(VarUnit,MATCH($A1631,VarKey,0))</f>
        <v/>
      </c>
      <c r="J1631" s="14">
        <f>INDEX(VarSrc,MATCH($A1631,VarKey,0))</f>
        <v/>
      </c>
      <c r="K1631" s="11">
        <f>CodePrefix&amp;$A1631&amp;IF($C1631="","","."&amp;$C1631&amp;"."&amp;$B1631)&amp;INDEX(VarEnd,MATCH($A1631,VarKey,0))&amp;K$5</f>
        <v/>
      </c>
      <c r="L1631" s="37">
        <f>INDEX(L$263:L$279,$F1631)*$D1631*INDEX(L$23:L$30,$E1631)</f>
        <v/>
      </c>
      <c r="M1631" s="36">
        <f>INDEX(M$263:M$279,$F1631)*$D1631*INDEX(M$23:M$30,$E1631)</f>
        <v/>
      </c>
      <c r="N1631" s="36">
        <f>INDEX(N$263:N$279,$F1631)*$D1631*INDEX(N$23:N$30,$E1631)</f>
        <v/>
      </c>
      <c r="O1631" s="36">
        <f>INDEX(O$263:O$279,$F1631)*$D1631*INDEX(O$23:O$30,$E1631)</f>
        <v/>
      </c>
      <c r="P1631" s="36">
        <f>INDEX(P$263:P$279,$F1631)*$D1631*INDEX(P$23:P$30,$E1631)</f>
        <v/>
      </c>
      <c r="Q1631" s="36">
        <f>INDEX(Q$263:Q$279,$F1631)*$D1631*INDEX(Q$23:Q$30,$E1631)</f>
        <v/>
      </c>
      <c r="R1631" s="36">
        <f>INDEX(R$263:R$279,$F1631)*$D1631*INDEX(R$23:R$30,$E1631)</f>
        <v/>
      </c>
      <c r="S1631" s="36">
        <f>INDEX(S$263:S$279,$F1631)*$D1631*INDEX(S$23:S$30,$E1631)</f>
        <v/>
      </c>
      <c r="T1631" s="36">
        <f>INDEX(T$263:T$279,$F1631)*$D1631*INDEX(T$23:T$30,$E1631)</f>
        <v/>
      </c>
      <c r="U1631" s="36">
        <f>INDEX(U$263:U$279,$F1631)*$D1631*INDEX(U$23:U$30,$E1631)</f>
        <v/>
      </c>
      <c r="V1631" s="36">
        <f>INDEX(V$263:V$279,$F1631)*$D1631*INDEX(V$23:V$30,$E1631)</f>
        <v/>
      </c>
      <c r="W1631" s="36">
        <f>INDEX(W$263:W$279,$F1631)*$D1631*INDEX(W$23:W$30,$E1631)</f>
        <v/>
      </c>
      <c r="X1631" s="36">
        <f>INDEX(X$263:X$279,$F1631)*$D1631*INDEX(X$23:X$30,$E1631)</f>
        <v/>
      </c>
      <c r="Y1631" s="36">
        <f>INDEX(Y$263:Y$279,$F1631)*$D1631*INDEX(Y$23:Y$30,$E1631)</f>
        <v/>
      </c>
      <c r="Z1631" s="36">
        <f>INDEX(Z$263:Z$279,$F1631)*$D1631*INDEX(Z$23:Z$30,$E1631)</f>
        <v/>
      </c>
      <c r="AA1631" s="36">
        <f>INDEX(AA$263:AA$279,$F1631)*$D1631*INDEX(AA$23:AA$30,$E1631)</f>
        <v/>
      </c>
      <c r="AB1631" s="36">
        <f>INDEX(AB$263:AB$279,$F1631)*$D1631*INDEX(AB$23:AB$30,$E1631)</f>
        <v/>
      </c>
      <c r="AC1631" s="36">
        <f>INDEX(AC$263:AC$279,$F1631)*$D1631*INDEX(AC$23:AC$30,$E1631)</f>
        <v/>
      </c>
      <c r="AD1631" s="36">
        <f>INDEX(AD$263:AD$279,$F1631)*$D1631*INDEX(AD$23:AD$30,$E1631)</f>
        <v/>
      </c>
      <c r="AF1631" s="11">
        <f>CodePrefix&amp;$A1631&amp;IF($C1631="","","."&amp;$C1631&amp;"."&amp;$B1631)&amp;INDEX(VarEnd,MATCH($A1631,VarKey,0))&amp;AF$5</f>
        <v/>
      </c>
      <c r="AG1631" s="37">
        <f>INDEX(AG$263:AG$279,$F1631)*$D1631*INDEX(AG$23:AG$30,$E1631)</f>
        <v/>
      </c>
      <c r="AH1631" s="36">
        <f>INDEX(AH$263:AH$279,$F1631)*$D1631*INDEX(AH$23:AH$30,$E1631)</f>
        <v/>
      </c>
      <c r="AI1631" s="36">
        <f>INDEX(AI$263:AI$279,$F1631)*$D1631*INDEX(AI$23:AI$30,$E1631)</f>
        <v/>
      </c>
      <c r="AJ1631" s="36">
        <f>INDEX(AJ$263:AJ$279,$F1631)*$D1631*INDEX(AJ$23:AJ$30,$E1631)</f>
        <v/>
      </c>
      <c r="AK1631" s="36">
        <f>INDEX(AK$263:AK$279,$F1631)*$D1631*INDEX(AK$23:AK$30,$E1631)</f>
        <v/>
      </c>
      <c r="AL1631" s="36">
        <f>INDEX(AL$263:AL$279,$F1631)*$D1631*INDEX(AL$23:AL$30,$E1631)</f>
        <v/>
      </c>
      <c r="AM1631" s="36">
        <f>INDEX(AM$263:AM$279,$F1631)*$D1631*INDEX(AM$23:AM$30,$E1631)</f>
        <v/>
      </c>
      <c r="AN1631" s="36">
        <f>INDEX(AN$263:AN$279,$F1631)*$D1631*INDEX(AN$23:AN$30,$E1631)</f>
        <v/>
      </c>
      <c r="AO1631" s="36">
        <f>INDEX(AO$263:AO$279,$F1631)*$D1631*INDEX(AO$23:AO$30,$E1631)</f>
        <v/>
      </c>
      <c r="AP1631" s="36">
        <f>INDEX(AP$263:AP$279,$F1631)*$D1631*INDEX(AP$23:AP$30,$E1631)</f>
        <v/>
      </c>
      <c r="AQ1631" s="36">
        <f>INDEX(AQ$263:AQ$279,$F1631)*$D1631*INDEX(AQ$23:AQ$30,$E1631)</f>
        <v/>
      </c>
      <c r="AR1631" s="36">
        <f>INDEX(AR$263:AR$279,$F1631)*$D1631*INDEX(AR$23:AR$30,$E1631)</f>
        <v/>
      </c>
      <c r="AS1631" s="36">
        <f>INDEX(AS$263:AS$279,$F1631)*$D1631*INDEX(AS$23:AS$30,$E1631)</f>
        <v/>
      </c>
      <c r="AT1631" s="36">
        <f>INDEX(AT$263:AT$279,$F1631)*$D1631*INDEX(AT$23:AT$30,$E1631)</f>
        <v/>
      </c>
      <c r="AU1631" s="36">
        <f>INDEX(AU$263:AU$279,$F1631)*$D1631*INDEX(AU$23:AU$30,$E1631)</f>
        <v/>
      </c>
      <c r="AV1631" s="36">
        <f>INDEX(AV$263:AV$279,$F1631)*$D1631*INDEX(AV$23:AV$30,$E1631)</f>
        <v/>
      </c>
      <c r="AW1631" s="36">
        <f>INDEX(AW$263:AW$279,$F1631)*$D1631*INDEX(AW$23:AW$30,$E1631)</f>
        <v/>
      </c>
      <c r="AX1631" s="36">
        <f>INDEX(AX$263:AX$279,$F1631)*$D1631*INDEX(AX$23:AX$30,$E1631)</f>
        <v/>
      </c>
      <c r="AY1631" s="36">
        <f>INDEX(AY$263:AY$279,$F1631)*$D1631*INDEX(AY$23:AY$30,$E1631)</f>
        <v/>
      </c>
    </row>
    <row r="1632" hidden="1" outlineLevel="2"/>
    <row r="1633" hidden="1" outlineLevel="2">
      <c r="A1633" s="14" t="inlineStr">
        <is>
          <t>ets</t>
        </is>
      </c>
      <c r="B1633" s="14" t="inlineStr">
        <is>
          <t>coa</t>
        </is>
      </c>
      <c r="C1633" s="14" t="inlineStr">
        <is>
          <t>mch</t>
        </is>
      </c>
      <c r="D1633" s="36">
        <f>INDEX(Inputs!$W$5:$W$132,MATCH($B1633&amp;"|"&amp;$C1633,Inputs!$A$5:$A$132,0))</f>
        <v/>
      </c>
      <c r="E1633" s="36">
        <f>INDEX(Inputs!$M$5:$M$132,MATCH($B1633&amp;"|"&amp;$C1633,Inputs!$A$5:$A$132,0))</f>
        <v/>
      </c>
      <c r="F1633" s="35" t="n"/>
      <c r="G1633" s="35" t="n"/>
      <c r="H1633" s="14">
        <f>INDEX(VarLab,MATCH($A1633,VarKey,0))&amp;INDEX(MemLab,MATCH($C1633&amp;"|"&amp;$B1633,MemKey,0))</f>
        <v/>
      </c>
      <c r="I1633" s="14">
        <f>INDEX(VarUnit,MATCH($A1633,VarKey,0))</f>
        <v/>
      </c>
      <c r="J1633" s="14">
        <f>INDEX(VarSrc,MATCH($A1633,VarKey,0))</f>
        <v/>
      </c>
      <c r="K1633" s="11">
        <f>CodePrefix&amp;$A1633&amp;IF($C1633="","","."&amp;$C1633&amp;"."&amp;$B1633)&amp;INDEX(VarEnd,MATCH($A1633,VarKey,0))&amp;K$5</f>
        <v/>
      </c>
      <c r="L1633" s="37">
        <f>INDEX(L$280:L$296,$E1633)*$D1633</f>
        <v/>
      </c>
      <c r="M1633" s="36">
        <f>INDEX(M$280:M$296,$E1633)*$D1633</f>
        <v/>
      </c>
      <c r="N1633" s="36">
        <f>INDEX(N$280:N$296,$E1633)*$D1633</f>
        <v/>
      </c>
      <c r="O1633" s="36">
        <f>INDEX(O$280:O$296,$E1633)*$D1633</f>
        <v/>
      </c>
      <c r="P1633" s="36">
        <f>INDEX(P$280:P$296,$E1633)*$D1633</f>
        <v/>
      </c>
      <c r="Q1633" s="36">
        <f>INDEX(Q$280:Q$296,$E1633)*$D1633</f>
        <v/>
      </c>
      <c r="R1633" s="36">
        <f>INDEX(R$280:R$296,$E1633)*$D1633</f>
        <v/>
      </c>
      <c r="S1633" s="36">
        <f>INDEX(S$280:S$296,$E1633)*$D1633</f>
        <v/>
      </c>
      <c r="T1633" s="36">
        <f>INDEX(T$280:T$296,$E1633)*$D1633</f>
        <v/>
      </c>
      <c r="U1633" s="36">
        <f>INDEX(U$280:U$296,$E1633)*$D1633</f>
        <v/>
      </c>
      <c r="V1633" s="36">
        <f>INDEX(V$280:V$296,$E1633)*$D1633</f>
        <v/>
      </c>
      <c r="W1633" s="36">
        <f>INDEX(W$280:W$296,$E1633)*$D1633</f>
        <v/>
      </c>
      <c r="X1633" s="36">
        <f>INDEX(X$280:X$296,$E1633)*$D1633</f>
        <v/>
      </c>
      <c r="Y1633" s="36">
        <f>INDEX(Y$280:Y$296,$E1633)*$D1633</f>
        <v/>
      </c>
      <c r="Z1633" s="36">
        <f>INDEX(Z$280:Z$296,$E1633)*$D1633</f>
        <v/>
      </c>
      <c r="AA1633" s="36">
        <f>INDEX(AA$280:AA$296,$E1633)*$D1633</f>
        <v/>
      </c>
      <c r="AB1633" s="36">
        <f>INDEX(AB$280:AB$296,$E1633)*$D1633</f>
        <v/>
      </c>
      <c r="AC1633" s="36">
        <f>INDEX(AC$280:AC$296,$E1633)*$D1633</f>
        <v/>
      </c>
      <c r="AD1633" s="36">
        <f>INDEX(AD$280:AD$296,$E1633)*$D1633</f>
        <v/>
      </c>
      <c r="AF1633" s="11">
        <f>CodePrefix&amp;$A1633&amp;IF($C1633="","","."&amp;$C1633&amp;"."&amp;$B1633)&amp;INDEX(VarEnd,MATCH($A1633,VarKey,0))&amp;AF$5</f>
        <v/>
      </c>
      <c r="AG1633" s="37">
        <f>INDEX(AG$280:AG$296,$E1633)*$D1633</f>
        <v/>
      </c>
      <c r="AH1633" s="36">
        <f>INDEX(AH$280:AH$296,$E1633)*$D1633</f>
        <v/>
      </c>
      <c r="AI1633" s="36">
        <f>INDEX(AI$280:AI$296,$E1633)*$D1633</f>
        <v/>
      </c>
      <c r="AJ1633" s="36">
        <f>INDEX(AJ$280:AJ$296,$E1633)*$D1633</f>
        <v/>
      </c>
      <c r="AK1633" s="36">
        <f>INDEX(AK$280:AK$296,$E1633)*$D1633</f>
        <v/>
      </c>
      <c r="AL1633" s="36">
        <f>INDEX(AL$280:AL$296,$E1633)*$D1633</f>
        <v/>
      </c>
      <c r="AM1633" s="36">
        <f>INDEX(AM$280:AM$296,$E1633)*$D1633</f>
        <v/>
      </c>
      <c r="AN1633" s="36">
        <f>INDEX(AN$280:AN$296,$E1633)*$D1633</f>
        <v/>
      </c>
      <c r="AO1633" s="36">
        <f>INDEX(AO$280:AO$296,$E1633)*$D1633</f>
        <v/>
      </c>
      <c r="AP1633" s="36">
        <f>INDEX(AP$280:AP$296,$E1633)*$D1633</f>
        <v/>
      </c>
      <c r="AQ1633" s="36">
        <f>INDEX(AQ$280:AQ$296,$E1633)*$D1633</f>
        <v/>
      </c>
      <c r="AR1633" s="36">
        <f>INDEX(AR$280:AR$296,$E1633)*$D1633</f>
        <v/>
      </c>
      <c r="AS1633" s="36">
        <f>INDEX(AS$280:AS$296,$E1633)*$D1633</f>
        <v/>
      </c>
      <c r="AT1633" s="36">
        <f>INDEX(AT$280:AT$296,$E1633)*$D1633</f>
        <v/>
      </c>
      <c r="AU1633" s="36">
        <f>INDEX(AU$280:AU$296,$E1633)*$D1633</f>
        <v/>
      </c>
      <c r="AV1633" s="36">
        <f>INDEX(AV$280:AV$296,$E1633)*$D1633</f>
        <v/>
      </c>
      <c r="AW1633" s="36">
        <f>INDEX(AW$280:AW$296,$E1633)*$D1633</f>
        <v/>
      </c>
      <c r="AX1633" s="36">
        <f>INDEX(AX$280:AX$296,$E1633)*$D1633</f>
        <v/>
      </c>
      <c r="AY1633" s="36">
        <f>INDEX(AY$280:AY$296,$E1633)*$D1633</f>
        <v/>
      </c>
    </row>
    <row r="1634" hidden="1" outlineLevel="2">
      <c r="A1634" s="14" t="inlineStr">
        <is>
          <t>ets</t>
        </is>
      </c>
      <c r="B1634" s="14" t="inlineStr">
        <is>
          <t>nga</t>
        </is>
      </c>
      <c r="C1634" s="14" t="inlineStr">
        <is>
          <t>mch</t>
        </is>
      </c>
      <c r="D1634" s="36">
        <f>INDEX(Inputs!$W$5:$W$132,MATCH($B1634&amp;"|"&amp;$C1634,Inputs!$A$5:$A$132,0))</f>
        <v/>
      </c>
      <c r="E1634" s="36">
        <f>INDEX(Inputs!$M$5:$M$132,MATCH($B1634&amp;"|"&amp;$C1634,Inputs!$A$5:$A$132,0))</f>
        <v/>
      </c>
      <c r="F1634" s="35" t="n"/>
      <c r="G1634" s="35" t="n"/>
      <c r="H1634" s="14">
        <f>INDEX(VarLab,MATCH($A1634,VarKey,0))&amp;INDEX(MemLab,MATCH($C1634&amp;"|"&amp;$B1634,MemKey,0))</f>
        <v/>
      </c>
      <c r="I1634" s="14">
        <f>INDEX(VarUnit,MATCH($A1634,VarKey,0))</f>
        <v/>
      </c>
      <c r="J1634" s="14">
        <f>INDEX(VarSrc,MATCH($A1634,VarKey,0))</f>
        <v/>
      </c>
      <c r="K1634" s="11">
        <f>CodePrefix&amp;$A1634&amp;IF($C1634="","","."&amp;$C1634&amp;"."&amp;$B1634)&amp;INDEX(VarEnd,MATCH($A1634,VarKey,0))&amp;K$5</f>
        <v/>
      </c>
      <c r="L1634" s="37">
        <f>INDEX(L$280:L$296,$E1634)*$D1634</f>
        <v/>
      </c>
      <c r="M1634" s="36">
        <f>INDEX(M$280:M$296,$E1634)*$D1634</f>
        <v/>
      </c>
      <c r="N1634" s="36">
        <f>INDEX(N$280:N$296,$E1634)*$D1634</f>
        <v/>
      </c>
      <c r="O1634" s="36">
        <f>INDEX(O$280:O$296,$E1634)*$D1634</f>
        <v/>
      </c>
      <c r="P1634" s="36">
        <f>INDEX(P$280:P$296,$E1634)*$D1634</f>
        <v/>
      </c>
      <c r="Q1634" s="36">
        <f>INDEX(Q$280:Q$296,$E1634)*$D1634</f>
        <v/>
      </c>
      <c r="R1634" s="36">
        <f>INDEX(R$280:R$296,$E1634)*$D1634</f>
        <v/>
      </c>
      <c r="S1634" s="36">
        <f>INDEX(S$280:S$296,$E1634)*$D1634</f>
        <v/>
      </c>
      <c r="T1634" s="36">
        <f>INDEX(T$280:T$296,$E1634)*$D1634</f>
        <v/>
      </c>
      <c r="U1634" s="36">
        <f>INDEX(U$280:U$296,$E1634)*$D1634</f>
        <v/>
      </c>
      <c r="V1634" s="36">
        <f>INDEX(V$280:V$296,$E1634)*$D1634</f>
        <v/>
      </c>
      <c r="W1634" s="36">
        <f>INDEX(W$280:W$296,$E1634)*$D1634</f>
        <v/>
      </c>
      <c r="X1634" s="36">
        <f>INDEX(X$280:X$296,$E1634)*$D1634</f>
        <v/>
      </c>
      <c r="Y1634" s="36">
        <f>INDEX(Y$280:Y$296,$E1634)*$D1634</f>
        <v/>
      </c>
      <c r="Z1634" s="36">
        <f>INDEX(Z$280:Z$296,$E1634)*$D1634</f>
        <v/>
      </c>
      <c r="AA1634" s="36">
        <f>INDEX(AA$280:AA$296,$E1634)*$D1634</f>
        <v/>
      </c>
      <c r="AB1634" s="36">
        <f>INDEX(AB$280:AB$296,$E1634)*$D1634</f>
        <v/>
      </c>
      <c r="AC1634" s="36">
        <f>INDEX(AC$280:AC$296,$E1634)*$D1634</f>
        <v/>
      </c>
      <c r="AD1634" s="36">
        <f>INDEX(AD$280:AD$296,$E1634)*$D1634</f>
        <v/>
      </c>
      <c r="AF1634" s="11">
        <f>CodePrefix&amp;$A1634&amp;IF($C1634="","","."&amp;$C1634&amp;"."&amp;$B1634)&amp;INDEX(VarEnd,MATCH($A1634,VarKey,0))&amp;AF$5</f>
        <v/>
      </c>
      <c r="AG1634" s="37">
        <f>INDEX(AG$280:AG$296,$E1634)*$D1634</f>
        <v/>
      </c>
      <c r="AH1634" s="36">
        <f>INDEX(AH$280:AH$296,$E1634)*$D1634</f>
        <v/>
      </c>
      <c r="AI1634" s="36">
        <f>INDEX(AI$280:AI$296,$E1634)*$D1634</f>
        <v/>
      </c>
      <c r="AJ1634" s="36">
        <f>INDEX(AJ$280:AJ$296,$E1634)*$D1634</f>
        <v/>
      </c>
      <c r="AK1634" s="36">
        <f>INDEX(AK$280:AK$296,$E1634)*$D1634</f>
        <v/>
      </c>
      <c r="AL1634" s="36">
        <f>INDEX(AL$280:AL$296,$E1634)*$D1634</f>
        <v/>
      </c>
      <c r="AM1634" s="36">
        <f>INDEX(AM$280:AM$296,$E1634)*$D1634</f>
        <v/>
      </c>
      <c r="AN1634" s="36">
        <f>INDEX(AN$280:AN$296,$E1634)*$D1634</f>
        <v/>
      </c>
      <c r="AO1634" s="36">
        <f>INDEX(AO$280:AO$296,$E1634)*$D1634</f>
        <v/>
      </c>
      <c r="AP1634" s="36">
        <f>INDEX(AP$280:AP$296,$E1634)*$D1634</f>
        <v/>
      </c>
      <c r="AQ1634" s="36">
        <f>INDEX(AQ$280:AQ$296,$E1634)*$D1634</f>
        <v/>
      </c>
      <c r="AR1634" s="36">
        <f>INDEX(AR$280:AR$296,$E1634)*$D1634</f>
        <v/>
      </c>
      <c r="AS1634" s="36">
        <f>INDEX(AS$280:AS$296,$E1634)*$D1634</f>
        <v/>
      </c>
      <c r="AT1634" s="36">
        <f>INDEX(AT$280:AT$296,$E1634)*$D1634</f>
        <v/>
      </c>
      <c r="AU1634" s="36">
        <f>INDEX(AU$280:AU$296,$E1634)*$D1634</f>
        <v/>
      </c>
      <c r="AV1634" s="36">
        <f>INDEX(AV$280:AV$296,$E1634)*$D1634</f>
        <v/>
      </c>
      <c r="AW1634" s="36">
        <f>INDEX(AW$280:AW$296,$E1634)*$D1634</f>
        <v/>
      </c>
      <c r="AX1634" s="36">
        <f>INDEX(AX$280:AX$296,$E1634)*$D1634</f>
        <v/>
      </c>
      <c r="AY1634" s="36">
        <f>INDEX(AY$280:AY$296,$E1634)*$D1634</f>
        <v/>
      </c>
    </row>
    <row r="1635" hidden="1" outlineLevel="2">
      <c r="A1635" s="14" t="inlineStr">
        <is>
          <t>ets</t>
        </is>
      </c>
      <c r="B1635" s="14" t="inlineStr">
        <is>
          <t>gso</t>
        </is>
      </c>
      <c r="C1635" s="14" t="inlineStr">
        <is>
          <t>mch</t>
        </is>
      </c>
      <c r="D1635" s="36">
        <f>INDEX(Inputs!$W$5:$W$132,MATCH($B1635&amp;"|"&amp;$C1635,Inputs!$A$5:$A$132,0))</f>
        <v/>
      </c>
      <c r="E1635" s="36">
        <f>INDEX(Inputs!$M$5:$M$132,MATCH($B1635&amp;"|"&amp;$C1635,Inputs!$A$5:$A$132,0))</f>
        <v/>
      </c>
      <c r="F1635" s="35" t="n"/>
      <c r="G1635" s="35" t="n"/>
      <c r="H1635" s="14">
        <f>INDEX(VarLab,MATCH($A1635,VarKey,0))&amp;INDEX(MemLab,MATCH($C1635&amp;"|"&amp;$B1635,MemKey,0))</f>
        <v/>
      </c>
      <c r="I1635" s="14">
        <f>INDEX(VarUnit,MATCH($A1635,VarKey,0))</f>
        <v/>
      </c>
      <c r="J1635" s="14">
        <f>INDEX(VarSrc,MATCH($A1635,VarKey,0))</f>
        <v/>
      </c>
      <c r="K1635" s="11">
        <f>CodePrefix&amp;$A1635&amp;IF($C1635="","","."&amp;$C1635&amp;"."&amp;$B1635)&amp;INDEX(VarEnd,MATCH($A1635,VarKey,0))&amp;K$5</f>
        <v/>
      </c>
      <c r="L1635" s="37">
        <f>INDEX(L$280:L$296,$E1635)*$D1635</f>
        <v/>
      </c>
      <c r="M1635" s="36">
        <f>INDEX(M$280:M$296,$E1635)*$D1635</f>
        <v/>
      </c>
      <c r="N1635" s="36">
        <f>INDEX(N$280:N$296,$E1635)*$D1635</f>
        <v/>
      </c>
      <c r="O1635" s="36">
        <f>INDEX(O$280:O$296,$E1635)*$D1635</f>
        <v/>
      </c>
      <c r="P1635" s="36">
        <f>INDEX(P$280:P$296,$E1635)*$D1635</f>
        <v/>
      </c>
      <c r="Q1635" s="36">
        <f>INDEX(Q$280:Q$296,$E1635)*$D1635</f>
        <v/>
      </c>
      <c r="R1635" s="36">
        <f>INDEX(R$280:R$296,$E1635)*$D1635</f>
        <v/>
      </c>
      <c r="S1635" s="36">
        <f>INDEX(S$280:S$296,$E1635)*$D1635</f>
        <v/>
      </c>
      <c r="T1635" s="36">
        <f>INDEX(T$280:T$296,$E1635)*$D1635</f>
        <v/>
      </c>
      <c r="U1635" s="36">
        <f>INDEX(U$280:U$296,$E1635)*$D1635</f>
        <v/>
      </c>
      <c r="V1635" s="36">
        <f>INDEX(V$280:V$296,$E1635)*$D1635</f>
        <v/>
      </c>
      <c r="W1635" s="36">
        <f>INDEX(W$280:W$296,$E1635)*$D1635</f>
        <v/>
      </c>
      <c r="X1635" s="36">
        <f>INDEX(X$280:X$296,$E1635)*$D1635</f>
        <v/>
      </c>
      <c r="Y1635" s="36">
        <f>INDEX(Y$280:Y$296,$E1635)*$D1635</f>
        <v/>
      </c>
      <c r="Z1635" s="36">
        <f>INDEX(Z$280:Z$296,$E1635)*$D1635</f>
        <v/>
      </c>
      <c r="AA1635" s="36">
        <f>INDEX(AA$280:AA$296,$E1635)*$D1635</f>
        <v/>
      </c>
      <c r="AB1635" s="36">
        <f>INDEX(AB$280:AB$296,$E1635)*$D1635</f>
        <v/>
      </c>
      <c r="AC1635" s="36">
        <f>INDEX(AC$280:AC$296,$E1635)*$D1635</f>
        <v/>
      </c>
      <c r="AD1635" s="36">
        <f>INDEX(AD$280:AD$296,$E1635)*$D1635</f>
        <v/>
      </c>
      <c r="AF1635" s="11">
        <f>CodePrefix&amp;$A1635&amp;IF($C1635="","","."&amp;$C1635&amp;"."&amp;$B1635)&amp;INDEX(VarEnd,MATCH($A1635,VarKey,0))&amp;AF$5</f>
        <v/>
      </c>
      <c r="AG1635" s="37">
        <f>INDEX(AG$280:AG$296,$E1635)*$D1635</f>
        <v/>
      </c>
      <c r="AH1635" s="36">
        <f>INDEX(AH$280:AH$296,$E1635)*$D1635</f>
        <v/>
      </c>
      <c r="AI1635" s="36">
        <f>INDEX(AI$280:AI$296,$E1635)*$D1635</f>
        <v/>
      </c>
      <c r="AJ1635" s="36">
        <f>INDEX(AJ$280:AJ$296,$E1635)*$D1635</f>
        <v/>
      </c>
      <c r="AK1635" s="36">
        <f>INDEX(AK$280:AK$296,$E1635)*$D1635</f>
        <v/>
      </c>
      <c r="AL1635" s="36">
        <f>INDEX(AL$280:AL$296,$E1635)*$D1635</f>
        <v/>
      </c>
      <c r="AM1635" s="36">
        <f>INDEX(AM$280:AM$296,$E1635)*$D1635</f>
        <v/>
      </c>
      <c r="AN1635" s="36">
        <f>INDEX(AN$280:AN$296,$E1635)*$D1635</f>
        <v/>
      </c>
      <c r="AO1635" s="36">
        <f>INDEX(AO$280:AO$296,$E1635)*$D1635</f>
        <v/>
      </c>
      <c r="AP1635" s="36">
        <f>INDEX(AP$280:AP$296,$E1635)*$D1635</f>
        <v/>
      </c>
      <c r="AQ1635" s="36">
        <f>INDEX(AQ$280:AQ$296,$E1635)*$D1635</f>
        <v/>
      </c>
      <c r="AR1635" s="36">
        <f>INDEX(AR$280:AR$296,$E1635)*$D1635</f>
        <v/>
      </c>
      <c r="AS1635" s="36">
        <f>INDEX(AS$280:AS$296,$E1635)*$D1635</f>
        <v/>
      </c>
      <c r="AT1635" s="36">
        <f>INDEX(AT$280:AT$296,$E1635)*$D1635</f>
        <v/>
      </c>
      <c r="AU1635" s="36">
        <f>INDEX(AU$280:AU$296,$E1635)*$D1635</f>
        <v/>
      </c>
      <c r="AV1635" s="36">
        <f>INDEX(AV$280:AV$296,$E1635)*$D1635</f>
        <v/>
      </c>
      <c r="AW1635" s="36">
        <f>INDEX(AW$280:AW$296,$E1635)*$D1635</f>
        <v/>
      </c>
      <c r="AX1635" s="36">
        <f>INDEX(AX$280:AX$296,$E1635)*$D1635</f>
        <v/>
      </c>
      <c r="AY1635" s="36">
        <f>INDEX(AY$280:AY$296,$E1635)*$D1635</f>
        <v/>
      </c>
    </row>
    <row r="1636" hidden="1" outlineLevel="2">
      <c r="A1636" s="14" t="inlineStr">
        <is>
          <t>ets</t>
        </is>
      </c>
      <c r="B1636" s="14" t="inlineStr">
        <is>
          <t>die</t>
        </is>
      </c>
      <c r="C1636" s="14" t="inlineStr">
        <is>
          <t>mch</t>
        </is>
      </c>
      <c r="D1636" s="36">
        <f>INDEX(Inputs!$W$5:$W$132,MATCH($B1636&amp;"|"&amp;$C1636,Inputs!$A$5:$A$132,0))</f>
        <v/>
      </c>
      <c r="E1636" s="36">
        <f>INDEX(Inputs!$M$5:$M$132,MATCH($B1636&amp;"|"&amp;$C1636,Inputs!$A$5:$A$132,0))</f>
        <v/>
      </c>
      <c r="F1636" s="35" t="n"/>
      <c r="G1636" s="35" t="n"/>
      <c r="H1636" s="14">
        <f>INDEX(VarLab,MATCH($A1636,VarKey,0))&amp;INDEX(MemLab,MATCH($C1636&amp;"|"&amp;$B1636,MemKey,0))</f>
        <v/>
      </c>
      <c r="I1636" s="14">
        <f>INDEX(VarUnit,MATCH($A1636,VarKey,0))</f>
        <v/>
      </c>
      <c r="J1636" s="14">
        <f>INDEX(VarSrc,MATCH($A1636,VarKey,0))</f>
        <v/>
      </c>
      <c r="K1636" s="11">
        <f>CodePrefix&amp;$A1636&amp;IF($C1636="","","."&amp;$C1636&amp;"."&amp;$B1636)&amp;INDEX(VarEnd,MATCH($A1636,VarKey,0))&amp;K$5</f>
        <v/>
      </c>
      <c r="L1636" s="37">
        <f>INDEX(L$280:L$296,$E1636)*$D1636</f>
        <v/>
      </c>
      <c r="M1636" s="36">
        <f>INDEX(M$280:M$296,$E1636)*$D1636</f>
        <v/>
      </c>
      <c r="N1636" s="36">
        <f>INDEX(N$280:N$296,$E1636)*$D1636</f>
        <v/>
      </c>
      <c r="O1636" s="36">
        <f>INDEX(O$280:O$296,$E1636)*$D1636</f>
        <v/>
      </c>
      <c r="P1636" s="36">
        <f>INDEX(P$280:P$296,$E1636)*$D1636</f>
        <v/>
      </c>
      <c r="Q1636" s="36">
        <f>INDEX(Q$280:Q$296,$E1636)*$D1636</f>
        <v/>
      </c>
      <c r="R1636" s="36">
        <f>INDEX(R$280:R$296,$E1636)*$D1636</f>
        <v/>
      </c>
      <c r="S1636" s="36">
        <f>INDEX(S$280:S$296,$E1636)*$D1636</f>
        <v/>
      </c>
      <c r="T1636" s="36">
        <f>INDEX(T$280:T$296,$E1636)*$D1636</f>
        <v/>
      </c>
      <c r="U1636" s="36">
        <f>INDEX(U$280:U$296,$E1636)*$D1636</f>
        <v/>
      </c>
      <c r="V1636" s="36">
        <f>INDEX(V$280:V$296,$E1636)*$D1636</f>
        <v/>
      </c>
      <c r="W1636" s="36">
        <f>INDEX(W$280:W$296,$E1636)*$D1636</f>
        <v/>
      </c>
      <c r="X1636" s="36">
        <f>INDEX(X$280:X$296,$E1636)*$D1636</f>
        <v/>
      </c>
      <c r="Y1636" s="36">
        <f>INDEX(Y$280:Y$296,$E1636)*$D1636</f>
        <v/>
      </c>
      <c r="Z1636" s="36">
        <f>INDEX(Z$280:Z$296,$E1636)*$D1636</f>
        <v/>
      </c>
      <c r="AA1636" s="36">
        <f>INDEX(AA$280:AA$296,$E1636)*$D1636</f>
        <v/>
      </c>
      <c r="AB1636" s="36">
        <f>INDEX(AB$280:AB$296,$E1636)*$D1636</f>
        <v/>
      </c>
      <c r="AC1636" s="36">
        <f>INDEX(AC$280:AC$296,$E1636)*$D1636</f>
        <v/>
      </c>
      <c r="AD1636" s="36">
        <f>INDEX(AD$280:AD$296,$E1636)*$D1636</f>
        <v/>
      </c>
      <c r="AF1636" s="11">
        <f>CodePrefix&amp;$A1636&amp;IF($C1636="","","."&amp;$C1636&amp;"."&amp;$B1636)&amp;INDEX(VarEnd,MATCH($A1636,VarKey,0))&amp;AF$5</f>
        <v/>
      </c>
      <c r="AG1636" s="37">
        <f>INDEX(AG$280:AG$296,$E1636)*$D1636</f>
        <v/>
      </c>
      <c r="AH1636" s="36">
        <f>INDEX(AH$280:AH$296,$E1636)*$D1636</f>
        <v/>
      </c>
      <c r="AI1636" s="36">
        <f>INDEX(AI$280:AI$296,$E1636)*$D1636</f>
        <v/>
      </c>
      <c r="AJ1636" s="36">
        <f>INDEX(AJ$280:AJ$296,$E1636)*$D1636</f>
        <v/>
      </c>
      <c r="AK1636" s="36">
        <f>INDEX(AK$280:AK$296,$E1636)*$D1636</f>
        <v/>
      </c>
      <c r="AL1636" s="36">
        <f>INDEX(AL$280:AL$296,$E1636)*$D1636</f>
        <v/>
      </c>
      <c r="AM1636" s="36">
        <f>INDEX(AM$280:AM$296,$E1636)*$D1636</f>
        <v/>
      </c>
      <c r="AN1636" s="36">
        <f>INDEX(AN$280:AN$296,$E1636)*$D1636</f>
        <v/>
      </c>
      <c r="AO1636" s="36">
        <f>INDEX(AO$280:AO$296,$E1636)*$D1636</f>
        <v/>
      </c>
      <c r="AP1636" s="36">
        <f>INDEX(AP$280:AP$296,$E1636)*$D1636</f>
        <v/>
      </c>
      <c r="AQ1636" s="36">
        <f>INDEX(AQ$280:AQ$296,$E1636)*$D1636</f>
        <v/>
      </c>
      <c r="AR1636" s="36">
        <f>INDEX(AR$280:AR$296,$E1636)*$D1636</f>
        <v/>
      </c>
      <c r="AS1636" s="36">
        <f>INDEX(AS$280:AS$296,$E1636)*$D1636</f>
        <v/>
      </c>
      <c r="AT1636" s="36">
        <f>INDEX(AT$280:AT$296,$E1636)*$D1636</f>
        <v/>
      </c>
      <c r="AU1636" s="36">
        <f>INDEX(AU$280:AU$296,$E1636)*$D1636</f>
        <v/>
      </c>
      <c r="AV1636" s="36">
        <f>INDEX(AV$280:AV$296,$E1636)*$D1636</f>
        <v/>
      </c>
      <c r="AW1636" s="36">
        <f>INDEX(AW$280:AW$296,$E1636)*$D1636</f>
        <v/>
      </c>
      <c r="AX1636" s="36">
        <f>INDEX(AX$280:AX$296,$E1636)*$D1636</f>
        <v/>
      </c>
      <c r="AY1636" s="36">
        <f>INDEX(AY$280:AY$296,$E1636)*$D1636</f>
        <v/>
      </c>
    </row>
    <row r="1637" hidden="1" outlineLevel="2">
      <c r="A1637" s="14" t="inlineStr">
        <is>
          <t>ets</t>
        </is>
      </c>
      <c r="B1637" s="14" t="inlineStr">
        <is>
          <t>lpg</t>
        </is>
      </c>
      <c r="C1637" s="14" t="inlineStr">
        <is>
          <t>mch</t>
        </is>
      </c>
      <c r="D1637" s="36">
        <f>INDEX(Inputs!$W$5:$W$132,MATCH($B1637&amp;"|"&amp;$C1637,Inputs!$A$5:$A$132,0))</f>
        <v/>
      </c>
      <c r="E1637" s="36">
        <f>INDEX(Inputs!$M$5:$M$132,MATCH($B1637&amp;"|"&amp;$C1637,Inputs!$A$5:$A$132,0))</f>
        <v/>
      </c>
      <c r="F1637" s="35" t="n"/>
      <c r="G1637" s="35" t="n"/>
      <c r="H1637" s="14">
        <f>INDEX(VarLab,MATCH($A1637,VarKey,0))&amp;INDEX(MemLab,MATCH($C1637&amp;"|"&amp;$B1637,MemKey,0))</f>
        <v/>
      </c>
      <c r="I1637" s="14">
        <f>INDEX(VarUnit,MATCH($A1637,VarKey,0))</f>
        <v/>
      </c>
      <c r="J1637" s="14">
        <f>INDEX(VarSrc,MATCH($A1637,VarKey,0))</f>
        <v/>
      </c>
      <c r="K1637" s="11">
        <f>CodePrefix&amp;$A1637&amp;IF($C1637="","","."&amp;$C1637&amp;"."&amp;$B1637)&amp;INDEX(VarEnd,MATCH($A1637,VarKey,0))&amp;K$5</f>
        <v/>
      </c>
      <c r="L1637" s="37">
        <f>INDEX(L$280:L$296,$E1637)*$D1637</f>
        <v/>
      </c>
      <c r="M1637" s="36">
        <f>INDEX(M$280:M$296,$E1637)*$D1637</f>
        <v/>
      </c>
      <c r="N1637" s="36">
        <f>INDEX(N$280:N$296,$E1637)*$D1637</f>
        <v/>
      </c>
      <c r="O1637" s="36">
        <f>INDEX(O$280:O$296,$E1637)*$D1637</f>
        <v/>
      </c>
      <c r="P1637" s="36">
        <f>INDEX(P$280:P$296,$E1637)*$D1637</f>
        <v/>
      </c>
      <c r="Q1637" s="36">
        <f>INDEX(Q$280:Q$296,$E1637)*$D1637</f>
        <v/>
      </c>
      <c r="R1637" s="36">
        <f>INDEX(R$280:R$296,$E1637)*$D1637</f>
        <v/>
      </c>
      <c r="S1637" s="36">
        <f>INDEX(S$280:S$296,$E1637)*$D1637</f>
        <v/>
      </c>
      <c r="T1637" s="36">
        <f>INDEX(T$280:T$296,$E1637)*$D1637</f>
        <v/>
      </c>
      <c r="U1637" s="36">
        <f>INDEX(U$280:U$296,$E1637)*$D1637</f>
        <v/>
      </c>
      <c r="V1637" s="36">
        <f>INDEX(V$280:V$296,$E1637)*$D1637</f>
        <v/>
      </c>
      <c r="W1637" s="36">
        <f>INDEX(W$280:W$296,$E1637)*$D1637</f>
        <v/>
      </c>
      <c r="X1637" s="36">
        <f>INDEX(X$280:X$296,$E1637)*$D1637</f>
        <v/>
      </c>
      <c r="Y1637" s="36">
        <f>INDEX(Y$280:Y$296,$E1637)*$D1637</f>
        <v/>
      </c>
      <c r="Z1637" s="36">
        <f>INDEX(Z$280:Z$296,$E1637)*$D1637</f>
        <v/>
      </c>
      <c r="AA1637" s="36">
        <f>INDEX(AA$280:AA$296,$E1637)*$D1637</f>
        <v/>
      </c>
      <c r="AB1637" s="36">
        <f>INDEX(AB$280:AB$296,$E1637)*$D1637</f>
        <v/>
      </c>
      <c r="AC1637" s="36">
        <f>INDEX(AC$280:AC$296,$E1637)*$D1637</f>
        <v/>
      </c>
      <c r="AD1637" s="36">
        <f>INDEX(AD$280:AD$296,$E1637)*$D1637</f>
        <v/>
      </c>
      <c r="AF1637" s="11">
        <f>CodePrefix&amp;$A1637&amp;IF($C1637="","","."&amp;$C1637&amp;"."&amp;$B1637)&amp;INDEX(VarEnd,MATCH($A1637,VarKey,0))&amp;AF$5</f>
        <v/>
      </c>
      <c r="AG1637" s="37">
        <f>INDEX(AG$280:AG$296,$E1637)*$D1637</f>
        <v/>
      </c>
      <c r="AH1637" s="36">
        <f>INDEX(AH$280:AH$296,$E1637)*$D1637</f>
        <v/>
      </c>
      <c r="AI1637" s="36">
        <f>INDEX(AI$280:AI$296,$E1637)*$D1637</f>
        <v/>
      </c>
      <c r="AJ1637" s="36">
        <f>INDEX(AJ$280:AJ$296,$E1637)*$D1637</f>
        <v/>
      </c>
      <c r="AK1637" s="36">
        <f>INDEX(AK$280:AK$296,$E1637)*$D1637</f>
        <v/>
      </c>
      <c r="AL1637" s="36">
        <f>INDEX(AL$280:AL$296,$E1637)*$D1637</f>
        <v/>
      </c>
      <c r="AM1637" s="36">
        <f>INDEX(AM$280:AM$296,$E1637)*$D1637</f>
        <v/>
      </c>
      <c r="AN1637" s="36">
        <f>INDEX(AN$280:AN$296,$E1637)*$D1637</f>
        <v/>
      </c>
      <c r="AO1637" s="36">
        <f>INDEX(AO$280:AO$296,$E1637)*$D1637</f>
        <v/>
      </c>
      <c r="AP1637" s="36">
        <f>INDEX(AP$280:AP$296,$E1637)*$D1637</f>
        <v/>
      </c>
      <c r="AQ1637" s="36">
        <f>INDEX(AQ$280:AQ$296,$E1637)*$D1637</f>
        <v/>
      </c>
      <c r="AR1637" s="36">
        <f>INDEX(AR$280:AR$296,$E1637)*$D1637</f>
        <v/>
      </c>
      <c r="AS1637" s="36">
        <f>INDEX(AS$280:AS$296,$E1637)*$D1637</f>
        <v/>
      </c>
      <c r="AT1637" s="36">
        <f>INDEX(AT$280:AT$296,$E1637)*$D1637</f>
        <v/>
      </c>
      <c r="AU1637" s="36">
        <f>INDEX(AU$280:AU$296,$E1637)*$D1637</f>
        <v/>
      </c>
      <c r="AV1637" s="36">
        <f>INDEX(AV$280:AV$296,$E1637)*$D1637</f>
        <v/>
      </c>
      <c r="AW1637" s="36">
        <f>INDEX(AW$280:AW$296,$E1637)*$D1637</f>
        <v/>
      </c>
      <c r="AX1637" s="36">
        <f>INDEX(AX$280:AX$296,$E1637)*$D1637</f>
        <v/>
      </c>
      <c r="AY1637" s="36">
        <f>INDEX(AY$280:AY$296,$E1637)*$D1637</f>
        <v/>
      </c>
    </row>
    <row r="1638" hidden="1" outlineLevel="2">
      <c r="A1638" s="14" t="inlineStr">
        <is>
          <t>ets</t>
        </is>
      </c>
      <c r="B1638" s="14" t="inlineStr">
        <is>
          <t>ker</t>
        </is>
      </c>
      <c r="C1638" s="14" t="inlineStr">
        <is>
          <t>mch</t>
        </is>
      </c>
      <c r="D1638" s="36">
        <f>INDEX(Inputs!$W$5:$W$132,MATCH($B1638&amp;"|"&amp;$C1638,Inputs!$A$5:$A$132,0))</f>
        <v/>
      </c>
      <c r="E1638" s="36">
        <f>INDEX(Inputs!$M$5:$M$132,MATCH($B1638&amp;"|"&amp;$C1638,Inputs!$A$5:$A$132,0))</f>
        <v/>
      </c>
      <c r="F1638" s="35" t="n"/>
      <c r="G1638" s="35" t="n"/>
      <c r="H1638" s="14">
        <f>INDEX(VarLab,MATCH($A1638,VarKey,0))&amp;INDEX(MemLab,MATCH($C1638&amp;"|"&amp;$B1638,MemKey,0))</f>
        <v/>
      </c>
      <c r="I1638" s="14">
        <f>INDEX(VarUnit,MATCH($A1638,VarKey,0))</f>
        <v/>
      </c>
      <c r="J1638" s="14">
        <f>INDEX(VarSrc,MATCH($A1638,VarKey,0))</f>
        <v/>
      </c>
      <c r="K1638" s="11">
        <f>CodePrefix&amp;$A1638&amp;IF($C1638="","","."&amp;$C1638&amp;"."&amp;$B1638)&amp;INDEX(VarEnd,MATCH($A1638,VarKey,0))&amp;K$5</f>
        <v/>
      </c>
      <c r="L1638" s="37">
        <f>INDEX(L$280:L$296,$E1638)*$D1638</f>
        <v/>
      </c>
      <c r="M1638" s="36">
        <f>INDEX(M$280:M$296,$E1638)*$D1638</f>
        <v/>
      </c>
      <c r="N1638" s="36">
        <f>INDEX(N$280:N$296,$E1638)*$D1638</f>
        <v/>
      </c>
      <c r="O1638" s="36">
        <f>INDEX(O$280:O$296,$E1638)*$D1638</f>
        <v/>
      </c>
      <c r="P1638" s="36">
        <f>INDEX(P$280:P$296,$E1638)*$D1638</f>
        <v/>
      </c>
      <c r="Q1638" s="36">
        <f>INDEX(Q$280:Q$296,$E1638)*$D1638</f>
        <v/>
      </c>
      <c r="R1638" s="36">
        <f>INDEX(R$280:R$296,$E1638)*$D1638</f>
        <v/>
      </c>
      <c r="S1638" s="36">
        <f>INDEX(S$280:S$296,$E1638)*$D1638</f>
        <v/>
      </c>
      <c r="T1638" s="36">
        <f>INDEX(T$280:T$296,$E1638)*$D1638</f>
        <v/>
      </c>
      <c r="U1638" s="36">
        <f>INDEX(U$280:U$296,$E1638)*$D1638</f>
        <v/>
      </c>
      <c r="V1638" s="36">
        <f>INDEX(V$280:V$296,$E1638)*$D1638</f>
        <v/>
      </c>
      <c r="W1638" s="36">
        <f>INDEX(W$280:W$296,$E1638)*$D1638</f>
        <v/>
      </c>
      <c r="X1638" s="36">
        <f>INDEX(X$280:X$296,$E1638)*$D1638</f>
        <v/>
      </c>
      <c r="Y1638" s="36">
        <f>INDEX(Y$280:Y$296,$E1638)*$D1638</f>
        <v/>
      </c>
      <c r="Z1638" s="36">
        <f>INDEX(Z$280:Z$296,$E1638)*$D1638</f>
        <v/>
      </c>
      <c r="AA1638" s="36">
        <f>INDEX(AA$280:AA$296,$E1638)*$D1638</f>
        <v/>
      </c>
      <c r="AB1638" s="36">
        <f>INDEX(AB$280:AB$296,$E1638)*$D1638</f>
        <v/>
      </c>
      <c r="AC1638" s="36">
        <f>INDEX(AC$280:AC$296,$E1638)*$D1638</f>
        <v/>
      </c>
      <c r="AD1638" s="36">
        <f>INDEX(AD$280:AD$296,$E1638)*$D1638</f>
        <v/>
      </c>
      <c r="AF1638" s="11">
        <f>CodePrefix&amp;$A1638&amp;IF($C1638="","","."&amp;$C1638&amp;"."&amp;$B1638)&amp;INDEX(VarEnd,MATCH($A1638,VarKey,0))&amp;AF$5</f>
        <v/>
      </c>
      <c r="AG1638" s="37">
        <f>INDEX(AG$280:AG$296,$E1638)*$D1638</f>
        <v/>
      </c>
      <c r="AH1638" s="36">
        <f>INDEX(AH$280:AH$296,$E1638)*$D1638</f>
        <v/>
      </c>
      <c r="AI1638" s="36">
        <f>INDEX(AI$280:AI$296,$E1638)*$D1638</f>
        <v/>
      </c>
      <c r="AJ1638" s="36">
        <f>INDEX(AJ$280:AJ$296,$E1638)*$D1638</f>
        <v/>
      </c>
      <c r="AK1638" s="36">
        <f>INDEX(AK$280:AK$296,$E1638)*$D1638</f>
        <v/>
      </c>
      <c r="AL1638" s="36">
        <f>INDEX(AL$280:AL$296,$E1638)*$D1638</f>
        <v/>
      </c>
      <c r="AM1638" s="36">
        <f>INDEX(AM$280:AM$296,$E1638)*$D1638</f>
        <v/>
      </c>
      <c r="AN1638" s="36">
        <f>INDEX(AN$280:AN$296,$E1638)*$D1638</f>
        <v/>
      </c>
      <c r="AO1638" s="36">
        <f>INDEX(AO$280:AO$296,$E1638)*$D1638</f>
        <v/>
      </c>
      <c r="AP1638" s="36">
        <f>INDEX(AP$280:AP$296,$E1638)*$D1638</f>
        <v/>
      </c>
      <c r="AQ1638" s="36">
        <f>INDEX(AQ$280:AQ$296,$E1638)*$D1638</f>
        <v/>
      </c>
      <c r="AR1638" s="36">
        <f>INDEX(AR$280:AR$296,$E1638)*$D1638</f>
        <v/>
      </c>
      <c r="AS1638" s="36">
        <f>INDEX(AS$280:AS$296,$E1638)*$D1638</f>
        <v/>
      </c>
      <c r="AT1638" s="36">
        <f>INDEX(AT$280:AT$296,$E1638)*$D1638</f>
        <v/>
      </c>
      <c r="AU1638" s="36">
        <f>INDEX(AU$280:AU$296,$E1638)*$D1638</f>
        <v/>
      </c>
      <c r="AV1638" s="36">
        <f>INDEX(AV$280:AV$296,$E1638)*$D1638</f>
        <v/>
      </c>
      <c r="AW1638" s="36">
        <f>INDEX(AW$280:AW$296,$E1638)*$D1638</f>
        <v/>
      </c>
      <c r="AX1638" s="36">
        <f>INDEX(AX$280:AX$296,$E1638)*$D1638</f>
        <v/>
      </c>
      <c r="AY1638" s="36">
        <f>INDEX(AY$280:AY$296,$E1638)*$D1638</f>
        <v/>
      </c>
    </row>
    <row r="1639" hidden="1" outlineLevel="2">
      <c r="A1639" s="14" t="inlineStr">
        <is>
          <t>ets</t>
        </is>
      </c>
      <c r="B1639" s="14" t="inlineStr">
        <is>
          <t>oop</t>
        </is>
      </c>
      <c r="C1639" s="14" t="inlineStr">
        <is>
          <t>mch</t>
        </is>
      </c>
      <c r="D1639" s="36">
        <f>INDEX(Inputs!$W$5:$W$132,MATCH($B1639&amp;"|"&amp;$C1639,Inputs!$A$5:$A$132,0))</f>
        <v/>
      </c>
      <c r="E1639" s="36">
        <f>INDEX(Inputs!$M$5:$M$132,MATCH($B1639&amp;"|"&amp;$C1639,Inputs!$A$5:$A$132,0))</f>
        <v/>
      </c>
      <c r="F1639" s="35" t="n"/>
      <c r="G1639" s="35" t="n"/>
      <c r="H1639" s="14">
        <f>INDEX(VarLab,MATCH($A1639,VarKey,0))&amp;INDEX(MemLab,MATCH($C1639&amp;"|"&amp;$B1639,MemKey,0))</f>
        <v/>
      </c>
      <c r="I1639" s="14">
        <f>INDEX(VarUnit,MATCH($A1639,VarKey,0))</f>
        <v/>
      </c>
      <c r="J1639" s="14">
        <f>INDEX(VarSrc,MATCH($A1639,VarKey,0))</f>
        <v/>
      </c>
      <c r="K1639" s="11">
        <f>CodePrefix&amp;$A1639&amp;IF($C1639="","","."&amp;$C1639&amp;"."&amp;$B1639)&amp;INDEX(VarEnd,MATCH($A1639,VarKey,0))&amp;K$5</f>
        <v/>
      </c>
      <c r="L1639" s="37">
        <f>INDEX(L$280:L$296,$E1639)*$D1639</f>
        <v/>
      </c>
      <c r="M1639" s="36">
        <f>INDEX(M$280:M$296,$E1639)*$D1639</f>
        <v/>
      </c>
      <c r="N1639" s="36">
        <f>INDEX(N$280:N$296,$E1639)*$D1639</f>
        <v/>
      </c>
      <c r="O1639" s="36">
        <f>INDEX(O$280:O$296,$E1639)*$D1639</f>
        <v/>
      </c>
      <c r="P1639" s="36">
        <f>INDEX(P$280:P$296,$E1639)*$D1639</f>
        <v/>
      </c>
      <c r="Q1639" s="36">
        <f>INDEX(Q$280:Q$296,$E1639)*$D1639</f>
        <v/>
      </c>
      <c r="R1639" s="36">
        <f>INDEX(R$280:R$296,$E1639)*$D1639</f>
        <v/>
      </c>
      <c r="S1639" s="36">
        <f>INDEX(S$280:S$296,$E1639)*$D1639</f>
        <v/>
      </c>
      <c r="T1639" s="36">
        <f>INDEX(T$280:T$296,$E1639)*$D1639</f>
        <v/>
      </c>
      <c r="U1639" s="36">
        <f>INDEX(U$280:U$296,$E1639)*$D1639</f>
        <v/>
      </c>
      <c r="V1639" s="36">
        <f>INDEX(V$280:V$296,$E1639)*$D1639</f>
        <v/>
      </c>
      <c r="W1639" s="36">
        <f>INDEX(W$280:W$296,$E1639)*$D1639</f>
        <v/>
      </c>
      <c r="X1639" s="36">
        <f>INDEX(X$280:X$296,$E1639)*$D1639</f>
        <v/>
      </c>
      <c r="Y1639" s="36">
        <f>INDEX(Y$280:Y$296,$E1639)*$D1639</f>
        <v/>
      </c>
      <c r="Z1639" s="36">
        <f>INDEX(Z$280:Z$296,$E1639)*$D1639</f>
        <v/>
      </c>
      <c r="AA1639" s="36">
        <f>INDEX(AA$280:AA$296,$E1639)*$D1639</f>
        <v/>
      </c>
      <c r="AB1639" s="36">
        <f>INDEX(AB$280:AB$296,$E1639)*$D1639</f>
        <v/>
      </c>
      <c r="AC1639" s="36">
        <f>INDEX(AC$280:AC$296,$E1639)*$D1639</f>
        <v/>
      </c>
      <c r="AD1639" s="36">
        <f>INDEX(AD$280:AD$296,$E1639)*$D1639</f>
        <v/>
      </c>
      <c r="AF1639" s="11">
        <f>CodePrefix&amp;$A1639&amp;IF($C1639="","","."&amp;$C1639&amp;"."&amp;$B1639)&amp;INDEX(VarEnd,MATCH($A1639,VarKey,0))&amp;AF$5</f>
        <v/>
      </c>
      <c r="AG1639" s="37">
        <f>INDEX(AG$280:AG$296,$E1639)*$D1639</f>
        <v/>
      </c>
      <c r="AH1639" s="36">
        <f>INDEX(AH$280:AH$296,$E1639)*$D1639</f>
        <v/>
      </c>
      <c r="AI1639" s="36">
        <f>INDEX(AI$280:AI$296,$E1639)*$D1639</f>
        <v/>
      </c>
      <c r="AJ1639" s="36">
        <f>INDEX(AJ$280:AJ$296,$E1639)*$D1639</f>
        <v/>
      </c>
      <c r="AK1639" s="36">
        <f>INDEX(AK$280:AK$296,$E1639)*$D1639</f>
        <v/>
      </c>
      <c r="AL1639" s="36">
        <f>INDEX(AL$280:AL$296,$E1639)*$D1639</f>
        <v/>
      </c>
      <c r="AM1639" s="36">
        <f>INDEX(AM$280:AM$296,$E1639)*$D1639</f>
        <v/>
      </c>
      <c r="AN1639" s="36">
        <f>INDEX(AN$280:AN$296,$E1639)*$D1639</f>
        <v/>
      </c>
      <c r="AO1639" s="36">
        <f>INDEX(AO$280:AO$296,$E1639)*$D1639</f>
        <v/>
      </c>
      <c r="AP1639" s="36">
        <f>INDEX(AP$280:AP$296,$E1639)*$D1639</f>
        <v/>
      </c>
      <c r="AQ1639" s="36">
        <f>INDEX(AQ$280:AQ$296,$E1639)*$D1639</f>
        <v/>
      </c>
      <c r="AR1639" s="36">
        <f>INDEX(AR$280:AR$296,$E1639)*$D1639</f>
        <v/>
      </c>
      <c r="AS1639" s="36">
        <f>INDEX(AS$280:AS$296,$E1639)*$D1639</f>
        <v/>
      </c>
      <c r="AT1639" s="36">
        <f>INDEX(AT$280:AT$296,$E1639)*$D1639</f>
        <v/>
      </c>
      <c r="AU1639" s="36">
        <f>INDEX(AU$280:AU$296,$E1639)*$D1639</f>
        <v/>
      </c>
      <c r="AV1639" s="36">
        <f>INDEX(AV$280:AV$296,$E1639)*$D1639</f>
        <v/>
      </c>
      <c r="AW1639" s="36">
        <f>INDEX(AW$280:AW$296,$E1639)*$D1639</f>
        <v/>
      </c>
      <c r="AX1639" s="36">
        <f>INDEX(AX$280:AX$296,$E1639)*$D1639</f>
        <v/>
      </c>
      <c r="AY1639" s="36">
        <f>INDEX(AY$280:AY$296,$E1639)*$D1639</f>
        <v/>
      </c>
    </row>
    <row r="1640" hidden="1" outlineLevel="2">
      <c r="A1640" s="14" t="inlineStr">
        <is>
          <t>ets</t>
        </is>
      </c>
      <c r="B1640" s="14" t="inlineStr">
        <is>
          <t>bio</t>
        </is>
      </c>
      <c r="C1640" s="14" t="inlineStr">
        <is>
          <t>mch</t>
        </is>
      </c>
      <c r="D1640" s="36">
        <f>INDEX(Inputs!$W$5:$W$132,MATCH($B1640&amp;"|"&amp;$C1640,Inputs!$A$5:$A$132,0))</f>
        <v/>
      </c>
      <c r="E1640" s="36">
        <f>INDEX(Inputs!$M$5:$M$132,MATCH($B1640&amp;"|"&amp;$C1640,Inputs!$A$5:$A$132,0))</f>
        <v/>
      </c>
      <c r="F1640" s="35" t="n"/>
      <c r="G1640" s="35" t="n"/>
      <c r="H1640" s="14">
        <f>INDEX(VarLab,MATCH($A1640,VarKey,0))&amp;INDEX(MemLab,MATCH($C1640&amp;"|"&amp;$B1640,MemKey,0))</f>
        <v/>
      </c>
      <c r="I1640" s="14">
        <f>INDEX(VarUnit,MATCH($A1640,VarKey,0))</f>
        <v/>
      </c>
      <c r="J1640" s="14">
        <f>INDEX(VarSrc,MATCH($A1640,VarKey,0))</f>
        <v/>
      </c>
      <c r="K1640" s="11">
        <f>CodePrefix&amp;$A1640&amp;IF($C1640="","","."&amp;$C1640&amp;"."&amp;$B1640)&amp;INDEX(VarEnd,MATCH($A1640,VarKey,0))&amp;K$5</f>
        <v/>
      </c>
      <c r="L1640" s="37">
        <f>INDEX(L$280:L$296,$E1640)*$D1640</f>
        <v/>
      </c>
      <c r="M1640" s="36">
        <f>INDEX(M$280:M$296,$E1640)*$D1640</f>
        <v/>
      </c>
      <c r="N1640" s="36">
        <f>INDEX(N$280:N$296,$E1640)*$D1640</f>
        <v/>
      </c>
      <c r="O1640" s="36">
        <f>INDEX(O$280:O$296,$E1640)*$D1640</f>
        <v/>
      </c>
      <c r="P1640" s="36">
        <f>INDEX(P$280:P$296,$E1640)*$D1640</f>
        <v/>
      </c>
      <c r="Q1640" s="36">
        <f>INDEX(Q$280:Q$296,$E1640)*$D1640</f>
        <v/>
      </c>
      <c r="R1640" s="36">
        <f>INDEX(R$280:R$296,$E1640)*$D1640</f>
        <v/>
      </c>
      <c r="S1640" s="36">
        <f>INDEX(S$280:S$296,$E1640)*$D1640</f>
        <v/>
      </c>
      <c r="T1640" s="36">
        <f>INDEX(T$280:T$296,$E1640)*$D1640</f>
        <v/>
      </c>
      <c r="U1640" s="36">
        <f>INDEX(U$280:U$296,$E1640)*$D1640</f>
        <v/>
      </c>
      <c r="V1640" s="36">
        <f>INDEX(V$280:V$296,$E1640)*$D1640</f>
        <v/>
      </c>
      <c r="W1640" s="36">
        <f>INDEX(W$280:W$296,$E1640)*$D1640</f>
        <v/>
      </c>
      <c r="X1640" s="36">
        <f>INDEX(X$280:X$296,$E1640)*$D1640</f>
        <v/>
      </c>
      <c r="Y1640" s="36">
        <f>INDEX(Y$280:Y$296,$E1640)*$D1640</f>
        <v/>
      </c>
      <c r="Z1640" s="36">
        <f>INDEX(Z$280:Z$296,$E1640)*$D1640</f>
        <v/>
      </c>
      <c r="AA1640" s="36">
        <f>INDEX(AA$280:AA$296,$E1640)*$D1640</f>
        <v/>
      </c>
      <c r="AB1640" s="36">
        <f>INDEX(AB$280:AB$296,$E1640)*$D1640</f>
        <v/>
      </c>
      <c r="AC1640" s="36">
        <f>INDEX(AC$280:AC$296,$E1640)*$D1640</f>
        <v/>
      </c>
      <c r="AD1640" s="36">
        <f>INDEX(AD$280:AD$296,$E1640)*$D1640</f>
        <v/>
      </c>
      <c r="AF1640" s="11">
        <f>CodePrefix&amp;$A1640&amp;IF($C1640="","","."&amp;$C1640&amp;"."&amp;$B1640)&amp;INDEX(VarEnd,MATCH($A1640,VarKey,0))&amp;AF$5</f>
        <v/>
      </c>
      <c r="AG1640" s="37">
        <f>INDEX(AG$280:AG$296,$E1640)*$D1640</f>
        <v/>
      </c>
      <c r="AH1640" s="36">
        <f>INDEX(AH$280:AH$296,$E1640)*$D1640</f>
        <v/>
      </c>
      <c r="AI1640" s="36">
        <f>INDEX(AI$280:AI$296,$E1640)*$D1640</f>
        <v/>
      </c>
      <c r="AJ1640" s="36">
        <f>INDEX(AJ$280:AJ$296,$E1640)*$D1640</f>
        <v/>
      </c>
      <c r="AK1640" s="36">
        <f>INDEX(AK$280:AK$296,$E1640)*$D1640</f>
        <v/>
      </c>
      <c r="AL1640" s="36">
        <f>INDEX(AL$280:AL$296,$E1640)*$D1640</f>
        <v/>
      </c>
      <c r="AM1640" s="36">
        <f>INDEX(AM$280:AM$296,$E1640)*$D1640</f>
        <v/>
      </c>
      <c r="AN1640" s="36">
        <f>INDEX(AN$280:AN$296,$E1640)*$D1640</f>
        <v/>
      </c>
      <c r="AO1640" s="36">
        <f>INDEX(AO$280:AO$296,$E1640)*$D1640</f>
        <v/>
      </c>
      <c r="AP1640" s="36">
        <f>INDEX(AP$280:AP$296,$E1640)*$D1640</f>
        <v/>
      </c>
      <c r="AQ1640" s="36">
        <f>INDEX(AQ$280:AQ$296,$E1640)*$D1640</f>
        <v/>
      </c>
      <c r="AR1640" s="36">
        <f>INDEX(AR$280:AR$296,$E1640)*$D1640</f>
        <v/>
      </c>
      <c r="AS1640" s="36">
        <f>INDEX(AS$280:AS$296,$E1640)*$D1640</f>
        <v/>
      </c>
      <c r="AT1640" s="36">
        <f>INDEX(AT$280:AT$296,$E1640)*$D1640</f>
        <v/>
      </c>
      <c r="AU1640" s="36">
        <f>INDEX(AU$280:AU$296,$E1640)*$D1640</f>
        <v/>
      </c>
      <c r="AV1640" s="36">
        <f>INDEX(AV$280:AV$296,$E1640)*$D1640</f>
        <v/>
      </c>
      <c r="AW1640" s="36">
        <f>INDEX(AW$280:AW$296,$E1640)*$D1640</f>
        <v/>
      </c>
      <c r="AX1640" s="36">
        <f>INDEX(AX$280:AX$296,$E1640)*$D1640</f>
        <v/>
      </c>
      <c r="AY1640" s="36">
        <f>INDEX(AY$280:AY$296,$E1640)*$D1640</f>
        <v/>
      </c>
    </row>
    <row r="1641" hidden="1" outlineLevel="2"/>
    <row r="1642" hidden="1" outlineLevel="2">
      <c r="A1642" s="14" t="inlineStr">
        <is>
          <t>ntx</t>
        </is>
      </c>
      <c r="B1642" s="14" t="inlineStr">
        <is>
          <t>coa</t>
        </is>
      </c>
      <c r="C1642" s="14" t="inlineStr">
        <is>
          <t>mch</t>
        </is>
      </c>
      <c r="D1642" s="36">
        <f>INDEX(Inputs!$N$5:$N$132,MATCH($B1642&amp;"|"&amp;$C1642,Inputs!$A$5:$A$132,0))</f>
        <v/>
      </c>
      <c r="E1642" s="36">
        <f>INDEX(Inputs!$K$5:$K$132,MATCH($B1642&amp;"|"&amp;$C1642,Inputs!$A$5:$A$132,0))</f>
        <v/>
      </c>
      <c r="F1642" s="35" t="n"/>
      <c r="G1642" s="35" t="n"/>
      <c r="H1642" s="14">
        <f>INDEX(VarLab,MATCH($A1642,VarKey,0))&amp;INDEX(MemLab,MATCH($C1642&amp;"|"&amp;$B1642,MemKey,0))</f>
        <v/>
      </c>
      <c r="I1642" s="14">
        <f>INDEX(VarUnit,MATCH($A1642,VarKey,0))</f>
        <v/>
      </c>
      <c r="J1642" s="14">
        <f>INDEX(VarSrc,MATCH($A1642,VarKey,0))</f>
        <v/>
      </c>
      <c r="K1642" s="11">
        <f>CodePrefix&amp;$A1642&amp;IF($C1642="","","."&amp;$C1642&amp;"."&amp;$B1642)&amp;INDEX(VarEnd,MATCH($A1642,VarKey,0))&amp;K$5</f>
        <v/>
      </c>
      <c r="L1642" s="37">
        <f>INDEX(L$80:L$93,$D1642)/$E1642</f>
        <v/>
      </c>
      <c r="M1642" s="36">
        <f>INDEX(M$80:M$93,$D1642)/$E1642</f>
        <v/>
      </c>
      <c r="N1642" s="36">
        <f>INDEX(N$80:N$93,$D1642)/$E1642</f>
        <v/>
      </c>
      <c r="O1642" s="36">
        <f>INDEX(O$80:O$93,$D1642)/$E1642</f>
        <v/>
      </c>
      <c r="P1642" s="36">
        <f>INDEX(P$80:P$93,$D1642)/$E1642</f>
        <v/>
      </c>
      <c r="Q1642" s="36">
        <f>INDEX(Q$80:Q$93,$D1642)/$E1642</f>
        <v/>
      </c>
      <c r="R1642" s="36">
        <f>INDEX(R$80:R$93,$D1642)/$E1642</f>
        <v/>
      </c>
      <c r="S1642" s="36">
        <f>INDEX(S$80:S$93,$D1642)/$E1642</f>
        <v/>
      </c>
      <c r="T1642" s="36">
        <f>INDEX(T$80:T$93,$D1642)/$E1642</f>
        <v/>
      </c>
      <c r="U1642" s="36">
        <f>INDEX(U$80:U$93,$D1642)/$E1642</f>
        <v/>
      </c>
      <c r="V1642" s="36">
        <f>INDEX(V$80:V$93,$D1642)/$E1642</f>
        <v/>
      </c>
      <c r="W1642" s="36">
        <f>INDEX(W$80:W$93,$D1642)/$E1642</f>
        <v/>
      </c>
      <c r="X1642" s="36">
        <f>INDEX(X$80:X$93,$D1642)/$E1642</f>
        <v/>
      </c>
      <c r="Y1642" s="36">
        <f>INDEX(Y$80:Y$93,$D1642)/$E1642</f>
        <v/>
      </c>
      <c r="Z1642" s="36">
        <f>INDEX(Z$80:Z$93,$D1642)/$E1642</f>
        <v/>
      </c>
      <c r="AA1642" s="36">
        <f>INDEX(AA$80:AA$93,$D1642)/$E1642</f>
        <v/>
      </c>
      <c r="AB1642" s="36">
        <f>INDEX(AB$80:AB$93,$D1642)/$E1642</f>
        <v/>
      </c>
      <c r="AC1642" s="36">
        <f>INDEX(AC$80:AC$93,$D1642)/$E1642</f>
        <v/>
      </c>
      <c r="AD1642" s="36">
        <f>INDEX(AD$80:AD$93,$D1642)/$E1642</f>
        <v/>
      </c>
      <c r="AF1642" s="11">
        <f>CodePrefix&amp;$A1642&amp;IF($C1642="","","."&amp;$C1642&amp;"."&amp;$B1642)&amp;INDEX(VarEnd,MATCH($A1642,VarKey,0))&amp;AF$5</f>
        <v/>
      </c>
      <c r="AG1642" s="37">
        <f>INDEX(AG$80:AG$93,$D1642)/$E1642</f>
        <v/>
      </c>
      <c r="AH1642" s="36">
        <f>INDEX(AH$80:AH$93,$D1642)/$E1642</f>
        <v/>
      </c>
      <c r="AI1642" s="36">
        <f>INDEX(AI$80:AI$93,$D1642)/$E1642</f>
        <v/>
      </c>
      <c r="AJ1642" s="36">
        <f>INDEX(AJ$80:AJ$93,$D1642)/$E1642</f>
        <v/>
      </c>
      <c r="AK1642" s="36">
        <f>INDEX(AK$80:AK$93,$D1642)/$E1642</f>
        <v/>
      </c>
      <c r="AL1642" s="36">
        <f>INDEX(AL$80:AL$93,$D1642)/$E1642</f>
        <v/>
      </c>
      <c r="AM1642" s="36">
        <f>INDEX(AM$80:AM$93,$D1642)/$E1642</f>
        <v/>
      </c>
      <c r="AN1642" s="36">
        <f>INDEX(AN$80:AN$93,$D1642)/$E1642</f>
        <v/>
      </c>
      <c r="AO1642" s="36">
        <f>INDEX(AO$80:AO$93,$D1642)/$E1642</f>
        <v/>
      </c>
      <c r="AP1642" s="36">
        <f>INDEX(AP$80:AP$93,$D1642)/$E1642</f>
        <v/>
      </c>
      <c r="AQ1642" s="36">
        <f>INDEX(AQ$80:AQ$93,$D1642)/$E1642</f>
        <v/>
      </c>
      <c r="AR1642" s="36">
        <f>INDEX(AR$80:AR$93,$D1642)/$E1642</f>
        <v/>
      </c>
      <c r="AS1642" s="36">
        <f>INDEX(AS$80:AS$93,$D1642)/$E1642</f>
        <v/>
      </c>
      <c r="AT1642" s="36">
        <f>INDEX(AT$80:AT$93,$D1642)/$E1642</f>
        <v/>
      </c>
      <c r="AU1642" s="36">
        <f>INDEX(AU$80:AU$93,$D1642)/$E1642</f>
        <v/>
      </c>
      <c r="AV1642" s="36">
        <f>INDEX(AV$80:AV$93,$D1642)/$E1642</f>
        <v/>
      </c>
      <c r="AW1642" s="36">
        <f>INDEX(AW$80:AW$93,$D1642)/$E1642</f>
        <v/>
      </c>
      <c r="AX1642" s="36">
        <f>INDEX(AX$80:AX$93,$D1642)/$E1642</f>
        <v/>
      </c>
      <c r="AY1642" s="36">
        <f>INDEX(AY$80:AY$93,$D1642)/$E1642</f>
        <v/>
      </c>
    </row>
    <row r="1643" hidden="1" outlineLevel="2">
      <c r="A1643" s="14" t="inlineStr">
        <is>
          <t>ntx</t>
        </is>
      </c>
      <c r="B1643" s="14" t="inlineStr">
        <is>
          <t>nga</t>
        </is>
      </c>
      <c r="C1643" s="14" t="inlineStr">
        <is>
          <t>mch</t>
        </is>
      </c>
      <c r="D1643" s="36">
        <f>INDEX(Inputs!$N$5:$N$132,MATCH($B1643&amp;"|"&amp;$C1643,Inputs!$A$5:$A$132,0))</f>
        <v/>
      </c>
      <c r="E1643" s="36">
        <f>INDEX(Inputs!$K$5:$K$132,MATCH($B1643&amp;"|"&amp;$C1643,Inputs!$A$5:$A$132,0))</f>
        <v/>
      </c>
      <c r="F1643" s="35" t="n"/>
      <c r="G1643" s="35" t="n"/>
      <c r="H1643" s="14">
        <f>INDEX(VarLab,MATCH($A1643,VarKey,0))&amp;INDEX(MemLab,MATCH($C1643&amp;"|"&amp;$B1643,MemKey,0))</f>
        <v/>
      </c>
      <c r="I1643" s="14">
        <f>INDEX(VarUnit,MATCH($A1643,VarKey,0))</f>
        <v/>
      </c>
      <c r="J1643" s="14">
        <f>INDEX(VarSrc,MATCH($A1643,VarKey,0))</f>
        <v/>
      </c>
      <c r="K1643" s="11">
        <f>CodePrefix&amp;$A1643&amp;IF($C1643="","","."&amp;$C1643&amp;"."&amp;$B1643)&amp;INDEX(VarEnd,MATCH($A1643,VarKey,0))&amp;K$5</f>
        <v/>
      </c>
      <c r="L1643" s="37">
        <f>INDEX(L$80:L$93,$D1643)/$E1643</f>
        <v/>
      </c>
      <c r="M1643" s="36">
        <f>INDEX(M$80:M$93,$D1643)/$E1643</f>
        <v/>
      </c>
      <c r="N1643" s="36">
        <f>INDEX(N$80:N$93,$D1643)/$E1643</f>
        <v/>
      </c>
      <c r="O1643" s="36">
        <f>INDEX(O$80:O$93,$D1643)/$E1643</f>
        <v/>
      </c>
      <c r="P1643" s="36">
        <f>INDEX(P$80:P$93,$D1643)/$E1643</f>
        <v/>
      </c>
      <c r="Q1643" s="36">
        <f>INDEX(Q$80:Q$93,$D1643)/$E1643</f>
        <v/>
      </c>
      <c r="R1643" s="36">
        <f>INDEX(R$80:R$93,$D1643)/$E1643</f>
        <v/>
      </c>
      <c r="S1643" s="36">
        <f>INDEX(S$80:S$93,$D1643)/$E1643</f>
        <v/>
      </c>
      <c r="T1643" s="36">
        <f>INDEX(T$80:T$93,$D1643)/$E1643</f>
        <v/>
      </c>
      <c r="U1643" s="36">
        <f>INDEX(U$80:U$93,$D1643)/$E1643</f>
        <v/>
      </c>
      <c r="V1643" s="36">
        <f>INDEX(V$80:V$93,$D1643)/$E1643</f>
        <v/>
      </c>
      <c r="W1643" s="36">
        <f>INDEX(W$80:W$93,$D1643)/$E1643</f>
        <v/>
      </c>
      <c r="X1643" s="36">
        <f>INDEX(X$80:X$93,$D1643)/$E1643</f>
        <v/>
      </c>
      <c r="Y1643" s="36">
        <f>INDEX(Y$80:Y$93,$D1643)/$E1643</f>
        <v/>
      </c>
      <c r="Z1643" s="36">
        <f>INDEX(Z$80:Z$93,$D1643)/$E1643</f>
        <v/>
      </c>
      <c r="AA1643" s="36">
        <f>INDEX(AA$80:AA$93,$D1643)/$E1643</f>
        <v/>
      </c>
      <c r="AB1643" s="36">
        <f>INDEX(AB$80:AB$93,$D1643)/$E1643</f>
        <v/>
      </c>
      <c r="AC1643" s="36">
        <f>INDEX(AC$80:AC$93,$D1643)/$E1643</f>
        <v/>
      </c>
      <c r="AD1643" s="36">
        <f>INDEX(AD$80:AD$93,$D1643)/$E1643</f>
        <v/>
      </c>
      <c r="AF1643" s="11">
        <f>CodePrefix&amp;$A1643&amp;IF($C1643="","","."&amp;$C1643&amp;"."&amp;$B1643)&amp;INDEX(VarEnd,MATCH($A1643,VarKey,0))&amp;AF$5</f>
        <v/>
      </c>
      <c r="AG1643" s="37">
        <f>INDEX(AG$80:AG$93,$D1643)/$E1643</f>
        <v/>
      </c>
      <c r="AH1643" s="36">
        <f>INDEX(AH$80:AH$93,$D1643)/$E1643</f>
        <v/>
      </c>
      <c r="AI1643" s="36">
        <f>INDEX(AI$80:AI$93,$D1643)/$E1643</f>
        <v/>
      </c>
      <c r="AJ1643" s="36">
        <f>INDEX(AJ$80:AJ$93,$D1643)/$E1643</f>
        <v/>
      </c>
      <c r="AK1643" s="36">
        <f>INDEX(AK$80:AK$93,$D1643)/$E1643</f>
        <v/>
      </c>
      <c r="AL1643" s="36">
        <f>INDEX(AL$80:AL$93,$D1643)/$E1643</f>
        <v/>
      </c>
      <c r="AM1643" s="36">
        <f>INDEX(AM$80:AM$93,$D1643)/$E1643</f>
        <v/>
      </c>
      <c r="AN1643" s="36">
        <f>INDEX(AN$80:AN$93,$D1643)/$E1643</f>
        <v/>
      </c>
      <c r="AO1643" s="36">
        <f>INDEX(AO$80:AO$93,$D1643)/$E1643</f>
        <v/>
      </c>
      <c r="AP1643" s="36">
        <f>INDEX(AP$80:AP$93,$D1643)/$E1643</f>
        <v/>
      </c>
      <c r="AQ1643" s="36">
        <f>INDEX(AQ$80:AQ$93,$D1643)/$E1643</f>
        <v/>
      </c>
      <c r="AR1643" s="36">
        <f>INDEX(AR$80:AR$93,$D1643)/$E1643</f>
        <v/>
      </c>
      <c r="AS1643" s="36">
        <f>INDEX(AS$80:AS$93,$D1643)/$E1643</f>
        <v/>
      </c>
      <c r="AT1643" s="36">
        <f>INDEX(AT$80:AT$93,$D1643)/$E1643</f>
        <v/>
      </c>
      <c r="AU1643" s="36">
        <f>INDEX(AU$80:AU$93,$D1643)/$E1643</f>
        <v/>
      </c>
      <c r="AV1643" s="36">
        <f>INDEX(AV$80:AV$93,$D1643)/$E1643</f>
        <v/>
      </c>
      <c r="AW1643" s="36">
        <f>INDEX(AW$80:AW$93,$D1643)/$E1643</f>
        <v/>
      </c>
      <c r="AX1643" s="36">
        <f>INDEX(AX$80:AX$93,$D1643)/$E1643</f>
        <v/>
      </c>
      <c r="AY1643" s="36">
        <f>INDEX(AY$80:AY$93,$D1643)/$E1643</f>
        <v/>
      </c>
    </row>
    <row r="1644" hidden="1" outlineLevel="2">
      <c r="A1644" s="14" t="inlineStr">
        <is>
          <t>ntx</t>
        </is>
      </c>
      <c r="B1644" s="14" t="inlineStr">
        <is>
          <t>gso</t>
        </is>
      </c>
      <c r="C1644" s="14" t="inlineStr">
        <is>
          <t>mch</t>
        </is>
      </c>
      <c r="D1644" s="36">
        <f>INDEX(Inputs!$N$5:$N$132,MATCH($B1644&amp;"|"&amp;$C1644,Inputs!$A$5:$A$132,0))</f>
        <v/>
      </c>
      <c r="E1644" s="36">
        <f>INDEX(Inputs!$K$5:$K$132,MATCH($B1644&amp;"|"&amp;$C1644,Inputs!$A$5:$A$132,0))</f>
        <v/>
      </c>
      <c r="F1644" s="35" t="n"/>
      <c r="G1644" s="35" t="n"/>
      <c r="H1644" s="14">
        <f>INDEX(VarLab,MATCH($A1644,VarKey,0))&amp;INDEX(MemLab,MATCH($C1644&amp;"|"&amp;$B1644,MemKey,0))</f>
        <v/>
      </c>
      <c r="I1644" s="14">
        <f>INDEX(VarUnit,MATCH($A1644,VarKey,0))</f>
        <v/>
      </c>
      <c r="J1644" s="14">
        <f>INDEX(VarSrc,MATCH($A1644,VarKey,0))</f>
        <v/>
      </c>
      <c r="K1644" s="11">
        <f>CodePrefix&amp;$A1644&amp;IF($C1644="","","."&amp;$C1644&amp;"."&amp;$B1644)&amp;INDEX(VarEnd,MATCH($A1644,VarKey,0))&amp;K$5</f>
        <v/>
      </c>
      <c r="L1644" s="37">
        <f>INDEX(L$80:L$93,$D1644)/$E1644</f>
        <v/>
      </c>
      <c r="M1644" s="36">
        <f>INDEX(M$80:M$93,$D1644)/$E1644</f>
        <v/>
      </c>
      <c r="N1644" s="36">
        <f>INDEX(N$80:N$93,$D1644)/$E1644</f>
        <v/>
      </c>
      <c r="O1644" s="36">
        <f>INDEX(O$80:O$93,$D1644)/$E1644</f>
        <v/>
      </c>
      <c r="P1644" s="36">
        <f>INDEX(P$80:P$93,$D1644)/$E1644</f>
        <v/>
      </c>
      <c r="Q1644" s="36">
        <f>INDEX(Q$80:Q$93,$D1644)/$E1644</f>
        <v/>
      </c>
      <c r="R1644" s="36">
        <f>INDEX(R$80:R$93,$D1644)/$E1644</f>
        <v/>
      </c>
      <c r="S1644" s="36">
        <f>INDEX(S$80:S$93,$D1644)/$E1644</f>
        <v/>
      </c>
      <c r="T1644" s="36">
        <f>INDEX(T$80:T$93,$D1644)/$E1644</f>
        <v/>
      </c>
      <c r="U1644" s="36">
        <f>INDEX(U$80:U$93,$D1644)/$E1644</f>
        <v/>
      </c>
      <c r="V1644" s="36">
        <f>INDEX(V$80:V$93,$D1644)/$E1644</f>
        <v/>
      </c>
      <c r="W1644" s="36">
        <f>INDEX(W$80:W$93,$D1644)/$E1644</f>
        <v/>
      </c>
      <c r="X1644" s="36">
        <f>INDEX(X$80:X$93,$D1644)/$E1644</f>
        <v/>
      </c>
      <c r="Y1644" s="36">
        <f>INDEX(Y$80:Y$93,$D1644)/$E1644</f>
        <v/>
      </c>
      <c r="Z1644" s="36">
        <f>INDEX(Z$80:Z$93,$D1644)/$E1644</f>
        <v/>
      </c>
      <c r="AA1644" s="36">
        <f>INDEX(AA$80:AA$93,$D1644)/$E1644</f>
        <v/>
      </c>
      <c r="AB1644" s="36">
        <f>INDEX(AB$80:AB$93,$D1644)/$E1644</f>
        <v/>
      </c>
      <c r="AC1644" s="36">
        <f>INDEX(AC$80:AC$93,$D1644)/$E1644</f>
        <v/>
      </c>
      <c r="AD1644" s="36">
        <f>INDEX(AD$80:AD$93,$D1644)/$E1644</f>
        <v/>
      </c>
      <c r="AF1644" s="11">
        <f>CodePrefix&amp;$A1644&amp;IF($C1644="","","."&amp;$C1644&amp;"."&amp;$B1644)&amp;INDEX(VarEnd,MATCH($A1644,VarKey,0))&amp;AF$5</f>
        <v/>
      </c>
      <c r="AG1644" s="37">
        <f>INDEX(AG$80:AG$93,$D1644)/$E1644</f>
        <v/>
      </c>
      <c r="AH1644" s="36">
        <f>INDEX(AH$80:AH$93,$D1644)/$E1644</f>
        <v/>
      </c>
      <c r="AI1644" s="36">
        <f>INDEX(AI$80:AI$93,$D1644)/$E1644</f>
        <v/>
      </c>
      <c r="AJ1644" s="36">
        <f>INDEX(AJ$80:AJ$93,$D1644)/$E1644</f>
        <v/>
      </c>
      <c r="AK1644" s="36">
        <f>INDEX(AK$80:AK$93,$D1644)/$E1644</f>
        <v/>
      </c>
      <c r="AL1644" s="36">
        <f>INDEX(AL$80:AL$93,$D1644)/$E1644</f>
        <v/>
      </c>
      <c r="AM1644" s="36">
        <f>INDEX(AM$80:AM$93,$D1644)/$E1644</f>
        <v/>
      </c>
      <c r="AN1644" s="36">
        <f>INDEX(AN$80:AN$93,$D1644)/$E1644</f>
        <v/>
      </c>
      <c r="AO1644" s="36">
        <f>INDEX(AO$80:AO$93,$D1644)/$E1644</f>
        <v/>
      </c>
      <c r="AP1644" s="36">
        <f>INDEX(AP$80:AP$93,$D1644)/$E1644</f>
        <v/>
      </c>
      <c r="AQ1644" s="36">
        <f>INDEX(AQ$80:AQ$93,$D1644)/$E1644</f>
        <v/>
      </c>
      <c r="AR1644" s="36">
        <f>INDEX(AR$80:AR$93,$D1644)/$E1644</f>
        <v/>
      </c>
      <c r="AS1644" s="36">
        <f>INDEX(AS$80:AS$93,$D1644)/$E1644</f>
        <v/>
      </c>
      <c r="AT1644" s="36">
        <f>INDEX(AT$80:AT$93,$D1644)/$E1644</f>
        <v/>
      </c>
      <c r="AU1644" s="36">
        <f>INDEX(AU$80:AU$93,$D1644)/$E1644</f>
        <v/>
      </c>
      <c r="AV1644" s="36">
        <f>INDEX(AV$80:AV$93,$D1644)/$E1644</f>
        <v/>
      </c>
      <c r="AW1644" s="36">
        <f>INDEX(AW$80:AW$93,$D1644)/$E1644</f>
        <v/>
      </c>
      <c r="AX1644" s="36">
        <f>INDEX(AX$80:AX$93,$D1644)/$E1644</f>
        <v/>
      </c>
      <c r="AY1644" s="36">
        <f>INDEX(AY$80:AY$93,$D1644)/$E1644</f>
        <v/>
      </c>
    </row>
    <row r="1645" hidden="1" outlineLevel="2">
      <c r="A1645" s="14" t="inlineStr">
        <is>
          <t>ntx</t>
        </is>
      </c>
      <c r="B1645" s="14" t="inlineStr">
        <is>
          <t>die</t>
        </is>
      </c>
      <c r="C1645" s="14" t="inlineStr">
        <is>
          <t>mch</t>
        </is>
      </c>
      <c r="D1645" s="36">
        <f>INDEX(Inputs!$N$5:$N$132,MATCH($B1645&amp;"|"&amp;$C1645,Inputs!$A$5:$A$132,0))</f>
        <v/>
      </c>
      <c r="E1645" s="36">
        <f>INDEX(Inputs!$K$5:$K$132,MATCH($B1645&amp;"|"&amp;$C1645,Inputs!$A$5:$A$132,0))</f>
        <v/>
      </c>
      <c r="F1645" s="35" t="n"/>
      <c r="G1645" s="35" t="n"/>
      <c r="H1645" s="14">
        <f>INDEX(VarLab,MATCH($A1645,VarKey,0))&amp;INDEX(MemLab,MATCH($C1645&amp;"|"&amp;$B1645,MemKey,0))</f>
        <v/>
      </c>
      <c r="I1645" s="14">
        <f>INDEX(VarUnit,MATCH($A1645,VarKey,0))</f>
        <v/>
      </c>
      <c r="J1645" s="14">
        <f>INDEX(VarSrc,MATCH($A1645,VarKey,0))</f>
        <v/>
      </c>
      <c r="K1645" s="11">
        <f>CodePrefix&amp;$A1645&amp;IF($C1645="","","."&amp;$C1645&amp;"."&amp;$B1645)&amp;INDEX(VarEnd,MATCH($A1645,VarKey,0))&amp;K$5</f>
        <v/>
      </c>
      <c r="L1645" s="37">
        <f>INDEX(L$80:L$93,$D1645)/$E1645</f>
        <v/>
      </c>
      <c r="M1645" s="36">
        <f>INDEX(M$80:M$93,$D1645)/$E1645</f>
        <v/>
      </c>
      <c r="N1645" s="36">
        <f>INDEX(N$80:N$93,$D1645)/$E1645</f>
        <v/>
      </c>
      <c r="O1645" s="36">
        <f>INDEX(O$80:O$93,$D1645)/$E1645</f>
        <v/>
      </c>
      <c r="P1645" s="36">
        <f>INDEX(P$80:P$93,$D1645)/$E1645</f>
        <v/>
      </c>
      <c r="Q1645" s="36">
        <f>INDEX(Q$80:Q$93,$D1645)/$E1645</f>
        <v/>
      </c>
      <c r="R1645" s="36">
        <f>INDEX(R$80:R$93,$D1645)/$E1645</f>
        <v/>
      </c>
      <c r="S1645" s="36">
        <f>INDEX(S$80:S$93,$D1645)/$E1645</f>
        <v/>
      </c>
      <c r="T1645" s="36">
        <f>INDEX(T$80:T$93,$D1645)/$E1645</f>
        <v/>
      </c>
      <c r="U1645" s="36">
        <f>INDEX(U$80:U$93,$D1645)/$E1645</f>
        <v/>
      </c>
      <c r="V1645" s="36">
        <f>INDEX(V$80:V$93,$D1645)/$E1645</f>
        <v/>
      </c>
      <c r="W1645" s="36">
        <f>INDEX(W$80:W$93,$D1645)/$E1645</f>
        <v/>
      </c>
      <c r="X1645" s="36">
        <f>INDEX(X$80:X$93,$D1645)/$E1645</f>
        <v/>
      </c>
      <c r="Y1645" s="36">
        <f>INDEX(Y$80:Y$93,$D1645)/$E1645</f>
        <v/>
      </c>
      <c r="Z1645" s="36">
        <f>INDEX(Z$80:Z$93,$D1645)/$E1645</f>
        <v/>
      </c>
      <c r="AA1645" s="36">
        <f>INDEX(AA$80:AA$93,$D1645)/$E1645</f>
        <v/>
      </c>
      <c r="AB1645" s="36">
        <f>INDEX(AB$80:AB$93,$D1645)/$E1645</f>
        <v/>
      </c>
      <c r="AC1645" s="36">
        <f>INDEX(AC$80:AC$93,$D1645)/$E1645</f>
        <v/>
      </c>
      <c r="AD1645" s="36">
        <f>INDEX(AD$80:AD$93,$D1645)/$E1645</f>
        <v/>
      </c>
      <c r="AF1645" s="11">
        <f>CodePrefix&amp;$A1645&amp;IF($C1645="","","."&amp;$C1645&amp;"."&amp;$B1645)&amp;INDEX(VarEnd,MATCH($A1645,VarKey,0))&amp;AF$5</f>
        <v/>
      </c>
      <c r="AG1645" s="37">
        <f>INDEX(AG$80:AG$93,$D1645)/$E1645</f>
        <v/>
      </c>
      <c r="AH1645" s="36">
        <f>INDEX(AH$80:AH$93,$D1645)/$E1645</f>
        <v/>
      </c>
      <c r="AI1645" s="36">
        <f>INDEX(AI$80:AI$93,$D1645)/$E1645</f>
        <v/>
      </c>
      <c r="AJ1645" s="36">
        <f>INDEX(AJ$80:AJ$93,$D1645)/$E1645</f>
        <v/>
      </c>
      <c r="AK1645" s="36">
        <f>INDEX(AK$80:AK$93,$D1645)/$E1645</f>
        <v/>
      </c>
      <c r="AL1645" s="36">
        <f>INDEX(AL$80:AL$93,$D1645)/$E1645</f>
        <v/>
      </c>
      <c r="AM1645" s="36">
        <f>INDEX(AM$80:AM$93,$D1645)/$E1645</f>
        <v/>
      </c>
      <c r="AN1645" s="36">
        <f>INDEX(AN$80:AN$93,$D1645)/$E1645</f>
        <v/>
      </c>
      <c r="AO1645" s="36">
        <f>INDEX(AO$80:AO$93,$D1645)/$E1645</f>
        <v/>
      </c>
      <c r="AP1645" s="36">
        <f>INDEX(AP$80:AP$93,$D1645)/$E1645</f>
        <v/>
      </c>
      <c r="AQ1645" s="36">
        <f>INDEX(AQ$80:AQ$93,$D1645)/$E1645</f>
        <v/>
      </c>
      <c r="AR1645" s="36">
        <f>INDEX(AR$80:AR$93,$D1645)/$E1645</f>
        <v/>
      </c>
      <c r="AS1645" s="36">
        <f>INDEX(AS$80:AS$93,$D1645)/$E1645</f>
        <v/>
      </c>
      <c r="AT1645" s="36">
        <f>INDEX(AT$80:AT$93,$D1645)/$E1645</f>
        <v/>
      </c>
      <c r="AU1645" s="36">
        <f>INDEX(AU$80:AU$93,$D1645)/$E1645</f>
        <v/>
      </c>
      <c r="AV1645" s="36">
        <f>INDEX(AV$80:AV$93,$D1645)/$E1645</f>
        <v/>
      </c>
      <c r="AW1645" s="36">
        <f>INDEX(AW$80:AW$93,$D1645)/$E1645</f>
        <v/>
      </c>
      <c r="AX1645" s="36">
        <f>INDEX(AX$80:AX$93,$D1645)/$E1645</f>
        <v/>
      </c>
      <c r="AY1645" s="36">
        <f>INDEX(AY$80:AY$93,$D1645)/$E1645</f>
        <v/>
      </c>
    </row>
    <row r="1646" hidden="1" outlineLevel="2">
      <c r="A1646" s="14" t="inlineStr">
        <is>
          <t>ntx</t>
        </is>
      </c>
      <c r="B1646" s="14" t="inlineStr">
        <is>
          <t>lpg</t>
        </is>
      </c>
      <c r="C1646" s="14" t="inlineStr">
        <is>
          <t>mch</t>
        </is>
      </c>
      <c r="D1646" s="36">
        <f>INDEX(Inputs!$N$5:$N$132,MATCH($B1646&amp;"|"&amp;$C1646,Inputs!$A$5:$A$132,0))</f>
        <v/>
      </c>
      <c r="E1646" s="36">
        <f>INDEX(Inputs!$K$5:$K$132,MATCH($B1646&amp;"|"&amp;$C1646,Inputs!$A$5:$A$132,0))</f>
        <v/>
      </c>
      <c r="F1646" s="35" t="n"/>
      <c r="G1646" s="35" t="n"/>
      <c r="H1646" s="14">
        <f>INDEX(VarLab,MATCH($A1646,VarKey,0))&amp;INDEX(MemLab,MATCH($C1646&amp;"|"&amp;$B1646,MemKey,0))</f>
        <v/>
      </c>
      <c r="I1646" s="14">
        <f>INDEX(VarUnit,MATCH($A1646,VarKey,0))</f>
        <v/>
      </c>
      <c r="J1646" s="14">
        <f>INDEX(VarSrc,MATCH($A1646,VarKey,0))</f>
        <v/>
      </c>
      <c r="K1646" s="11">
        <f>CodePrefix&amp;$A1646&amp;IF($C1646="","","."&amp;$C1646&amp;"."&amp;$B1646)&amp;INDEX(VarEnd,MATCH($A1646,VarKey,0))&amp;K$5</f>
        <v/>
      </c>
      <c r="L1646" s="37">
        <f>INDEX(L$80:L$93,$D1646)/$E1646</f>
        <v/>
      </c>
      <c r="M1646" s="36">
        <f>INDEX(M$80:M$93,$D1646)/$E1646</f>
        <v/>
      </c>
      <c r="N1646" s="36">
        <f>INDEX(N$80:N$93,$D1646)/$E1646</f>
        <v/>
      </c>
      <c r="O1646" s="36">
        <f>INDEX(O$80:O$93,$D1646)/$E1646</f>
        <v/>
      </c>
      <c r="P1646" s="36">
        <f>INDEX(P$80:P$93,$D1646)/$E1646</f>
        <v/>
      </c>
      <c r="Q1646" s="36">
        <f>INDEX(Q$80:Q$93,$D1646)/$E1646</f>
        <v/>
      </c>
      <c r="R1646" s="36">
        <f>INDEX(R$80:R$93,$D1646)/$E1646</f>
        <v/>
      </c>
      <c r="S1646" s="36">
        <f>INDEX(S$80:S$93,$D1646)/$E1646</f>
        <v/>
      </c>
      <c r="T1646" s="36">
        <f>INDEX(T$80:T$93,$D1646)/$E1646</f>
        <v/>
      </c>
      <c r="U1646" s="36">
        <f>INDEX(U$80:U$93,$D1646)/$E1646</f>
        <v/>
      </c>
      <c r="V1646" s="36">
        <f>INDEX(V$80:V$93,$D1646)/$E1646</f>
        <v/>
      </c>
      <c r="W1646" s="36">
        <f>INDEX(W$80:W$93,$D1646)/$E1646</f>
        <v/>
      </c>
      <c r="X1646" s="36">
        <f>INDEX(X$80:X$93,$D1646)/$E1646</f>
        <v/>
      </c>
      <c r="Y1646" s="36">
        <f>INDEX(Y$80:Y$93,$D1646)/$E1646</f>
        <v/>
      </c>
      <c r="Z1646" s="36">
        <f>INDEX(Z$80:Z$93,$D1646)/$E1646</f>
        <v/>
      </c>
      <c r="AA1646" s="36">
        <f>INDEX(AA$80:AA$93,$D1646)/$E1646</f>
        <v/>
      </c>
      <c r="AB1646" s="36">
        <f>INDEX(AB$80:AB$93,$D1646)/$E1646</f>
        <v/>
      </c>
      <c r="AC1646" s="36">
        <f>INDEX(AC$80:AC$93,$D1646)/$E1646</f>
        <v/>
      </c>
      <c r="AD1646" s="36">
        <f>INDEX(AD$80:AD$93,$D1646)/$E1646</f>
        <v/>
      </c>
      <c r="AF1646" s="11">
        <f>CodePrefix&amp;$A1646&amp;IF($C1646="","","."&amp;$C1646&amp;"."&amp;$B1646)&amp;INDEX(VarEnd,MATCH($A1646,VarKey,0))&amp;AF$5</f>
        <v/>
      </c>
      <c r="AG1646" s="37">
        <f>INDEX(AG$80:AG$93,$D1646)/$E1646</f>
        <v/>
      </c>
      <c r="AH1646" s="36">
        <f>INDEX(AH$80:AH$93,$D1646)/$E1646</f>
        <v/>
      </c>
      <c r="AI1646" s="36">
        <f>INDEX(AI$80:AI$93,$D1646)/$E1646</f>
        <v/>
      </c>
      <c r="AJ1646" s="36">
        <f>INDEX(AJ$80:AJ$93,$D1646)/$E1646</f>
        <v/>
      </c>
      <c r="AK1646" s="36">
        <f>INDEX(AK$80:AK$93,$D1646)/$E1646</f>
        <v/>
      </c>
      <c r="AL1646" s="36">
        <f>INDEX(AL$80:AL$93,$D1646)/$E1646</f>
        <v/>
      </c>
      <c r="AM1646" s="36">
        <f>INDEX(AM$80:AM$93,$D1646)/$E1646</f>
        <v/>
      </c>
      <c r="AN1646" s="36">
        <f>INDEX(AN$80:AN$93,$D1646)/$E1646</f>
        <v/>
      </c>
      <c r="AO1646" s="36">
        <f>INDEX(AO$80:AO$93,$D1646)/$E1646</f>
        <v/>
      </c>
      <c r="AP1646" s="36">
        <f>INDEX(AP$80:AP$93,$D1646)/$E1646</f>
        <v/>
      </c>
      <c r="AQ1646" s="36">
        <f>INDEX(AQ$80:AQ$93,$D1646)/$E1646</f>
        <v/>
      </c>
      <c r="AR1646" s="36">
        <f>INDEX(AR$80:AR$93,$D1646)/$E1646</f>
        <v/>
      </c>
      <c r="AS1646" s="36">
        <f>INDEX(AS$80:AS$93,$D1646)/$E1646</f>
        <v/>
      </c>
      <c r="AT1646" s="36">
        <f>INDEX(AT$80:AT$93,$D1646)/$E1646</f>
        <v/>
      </c>
      <c r="AU1646" s="36">
        <f>INDEX(AU$80:AU$93,$D1646)/$E1646</f>
        <v/>
      </c>
      <c r="AV1646" s="36">
        <f>INDEX(AV$80:AV$93,$D1646)/$E1646</f>
        <v/>
      </c>
      <c r="AW1646" s="36">
        <f>INDEX(AW$80:AW$93,$D1646)/$E1646</f>
        <v/>
      </c>
      <c r="AX1646" s="36">
        <f>INDEX(AX$80:AX$93,$D1646)/$E1646</f>
        <v/>
      </c>
      <c r="AY1646" s="36">
        <f>INDEX(AY$80:AY$93,$D1646)/$E1646</f>
        <v/>
      </c>
    </row>
    <row r="1647" hidden="1" outlineLevel="2">
      <c r="A1647" s="14" t="inlineStr">
        <is>
          <t>ntx</t>
        </is>
      </c>
      <c r="B1647" s="14" t="inlineStr">
        <is>
          <t>ker</t>
        </is>
      </c>
      <c r="C1647" s="14" t="inlineStr">
        <is>
          <t>mch</t>
        </is>
      </c>
      <c r="D1647" s="36">
        <f>INDEX(Inputs!$N$5:$N$132,MATCH($B1647&amp;"|"&amp;$C1647,Inputs!$A$5:$A$132,0))</f>
        <v/>
      </c>
      <c r="E1647" s="36">
        <f>INDEX(Inputs!$K$5:$K$132,MATCH($B1647&amp;"|"&amp;$C1647,Inputs!$A$5:$A$132,0))</f>
        <v/>
      </c>
      <c r="F1647" s="35" t="n"/>
      <c r="G1647" s="35" t="n"/>
      <c r="H1647" s="14">
        <f>INDEX(VarLab,MATCH($A1647,VarKey,0))&amp;INDEX(MemLab,MATCH($C1647&amp;"|"&amp;$B1647,MemKey,0))</f>
        <v/>
      </c>
      <c r="I1647" s="14">
        <f>INDEX(VarUnit,MATCH($A1647,VarKey,0))</f>
        <v/>
      </c>
      <c r="J1647" s="14">
        <f>INDEX(VarSrc,MATCH($A1647,VarKey,0))</f>
        <v/>
      </c>
      <c r="K1647" s="11">
        <f>CodePrefix&amp;$A1647&amp;IF($C1647="","","."&amp;$C1647&amp;"."&amp;$B1647)&amp;INDEX(VarEnd,MATCH($A1647,VarKey,0))&amp;K$5</f>
        <v/>
      </c>
      <c r="L1647" s="37">
        <f>INDEX(L$80:L$93,$D1647)/$E1647</f>
        <v/>
      </c>
      <c r="M1647" s="36">
        <f>INDEX(M$80:M$93,$D1647)/$E1647</f>
        <v/>
      </c>
      <c r="N1647" s="36">
        <f>INDEX(N$80:N$93,$D1647)/$E1647</f>
        <v/>
      </c>
      <c r="O1647" s="36">
        <f>INDEX(O$80:O$93,$D1647)/$E1647</f>
        <v/>
      </c>
      <c r="P1647" s="36">
        <f>INDEX(P$80:P$93,$D1647)/$E1647</f>
        <v/>
      </c>
      <c r="Q1647" s="36">
        <f>INDEX(Q$80:Q$93,$D1647)/$E1647</f>
        <v/>
      </c>
      <c r="R1647" s="36">
        <f>INDEX(R$80:R$93,$D1647)/$E1647</f>
        <v/>
      </c>
      <c r="S1647" s="36">
        <f>INDEX(S$80:S$93,$D1647)/$E1647</f>
        <v/>
      </c>
      <c r="T1647" s="36">
        <f>INDEX(T$80:T$93,$D1647)/$E1647</f>
        <v/>
      </c>
      <c r="U1647" s="36">
        <f>INDEX(U$80:U$93,$D1647)/$E1647</f>
        <v/>
      </c>
      <c r="V1647" s="36">
        <f>INDEX(V$80:V$93,$D1647)/$E1647</f>
        <v/>
      </c>
      <c r="W1647" s="36">
        <f>INDEX(W$80:W$93,$D1647)/$E1647</f>
        <v/>
      </c>
      <c r="X1647" s="36">
        <f>INDEX(X$80:X$93,$D1647)/$E1647</f>
        <v/>
      </c>
      <c r="Y1647" s="36">
        <f>INDEX(Y$80:Y$93,$D1647)/$E1647</f>
        <v/>
      </c>
      <c r="Z1647" s="36">
        <f>INDEX(Z$80:Z$93,$D1647)/$E1647</f>
        <v/>
      </c>
      <c r="AA1647" s="36">
        <f>INDEX(AA$80:AA$93,$D1647)/$E1647</f>
        <v/>
      </c>
      <c r="AB1647" s="36">
        <f>INDEX(AB$80:AB$93,$D1647)/$E1647</f>
        <v/>
      </c>
      <c r="AC1647" s="36">
        <f>INDEX(AC$80:AC$93,$D1647)/$E1647</f>
        <v/>
      </c>
      <c r="AD1647" s="36">
        <f>INDEX(AD$80:AD$93,$D1647)/$E1647</f>
        <v/>
      </c>
      <c r="AF1647" s="11">
        <f>CodePrefix&amp;$A1647&amp;IF($C1647="","","."&amp;$C1647&amp;"."&amp;$B1647)&amp;INDEX(VarEnd,MATCH($A1647,VarKey,0))&amp;AF$5</f>
        <v/>
      </c>
      <c r="AG1647" s="37">
        <f>INDEX(AG$80:AG$93,$D1647)/$E1647</f>
        <v/>
      </c>
      <c r="AH1647" s="36">
        <f>INDEX(AH$80:AH$93,$D1647)/$E1647</f>
        <v/>
      </c>
      <c r="AI1647" s="36">
        <f>INDEX(AI$80:AI$93,$D1647)/$E1647</f>
        <v/>
      </c>
      <c r="AJ1647" s="36">
        <f>INDEX(AJ$80:AJ$93,$D1647)/$E1647</f>
        <v/>
      </c>
      <c r="AK1647" s="36">
        <f>INDEX(AK$80:AK$93,$D1647)/$E1647</f>
        <v/>
      </c>
      <c r="AL1647" s="36">
        <f>INDEX(AL$80:AL$93,$D1647)/$E1647</f>
        <v/>
      </c>
      <c r="AM1647" s="36">
        <f>INDEX(AM$80:AM$93,$D1647)/$E1647</f>
        <v/>
      </c>
      <c r="AN1647" s="36">
        <f>INDEX(AN$80:AN$93,$D1647)/$E1647</f>
        <v/>
      </c>
      <c r="AO1647" s="36">
        <f>INDEX(AO$80:AO$93,$D1647)/$E1647</f>
        <v/>
      </c>
      <c r="AP1647" s="36">
        <f>INDEX(AP$80:AP$93,$D1647)/$E1647</f>
        <v/>
      </c>
      <c r="AQ1647" s="36">
        <f>INDEX(AQ$80:AQ$93,$D1647)/$E1647</f>
        <v/>
      </c>
      <c r="AR1647" s="36">
        <f>INDEX(AR$80:AR$93,$D1647)/$E1647</f>
        <v/>
      </c>
      <c r="AS1647" s="36">
        <f>INDEX(AS$80:AS$93,$D1647)/$E1647</f>
        <v/>
      </c>
      <c r="AT1647" s="36">
        <f>INDEX(AT$80:AT$93,$D1647)/$E1647</f>
        <v/>
      </c>
      <c r="AU1647" s="36">
        <f>INDEX(AU$80:AU$93,$D1647)/$E1647</f>
        <v/>
      </c>
      <c r="AV1647" s="36">
        <f>INDEX(AV$80:AV$93,$D1647)/$E1647</f>
        <v/>
      </c>
      <c r="AW1647" s="36">
        <f>INDEX(AW$80:AW$93,$D1647)/$E1647</f>
        <v/>
      </c>
      <c r="AX1647" s="36">
        <f>INDEX(AX$80:AX$93,$D1647)/$E1647</f>
        <v/>
      </c>
      <c r="AY1647" s="36">
        <f>INDEX(AY$80:AY$93,$D1647)/$E1647</f>
        <v/>
      </c>
    </row>
    <row r="1648" hidden="1" outlineLevel="2">
      <c r="A1648" s="14" t="inlineStr">
        <is>
          <t>ntx</t>
        </is>
      </c>
      <c r="B1648" s="14" t="inlineStr">
        <is>
          <t>oop</t>
        </is>
      </c>
      <c r="C1648" s="14" t="inlineStr">
        <is>
          <t>mch</t>
        </is>
      </c>
      <c r="D1648" s="36">
        <f>INDEX(Inputs!$N$5:$N$132,MATCH($B1648&amp;"|"&amp;$C1648,Inputs!$A$5:$A$132,0))</f>
        <v/>
      </c>
      <c r="E1648" s="36">
        <f>INDEX(Inputs!$K$5:$K$132,MATCH($B1648&amp;"|"&amp;$C1648,Inputs!$A$5:$A$132,0))</f>
        <v/>
      </c>
      <c r="F1648" s="35" t="n"/>
      <c r="G1648" s="35" t="n"/>
      <c r="H1648" s="14">
        <f>INDEX(VarLab,MATCH($A1648,VarKey,0))&amp;INDEX(MemLab,MATCH($C1648&amp;"|"&amp;$B1648,MemKey,0))</f>
        <v/>
      </c>
      <c r="I1648" s="14">
        <f>INDEX(VarUnit,MATCH($A1648,VarKey,0))</f>
        <v/>
      </c>
      <c r="J1648" s="14">
        <f>INDEX(VarSrc,MATCH($A1648,VarKey,0))</f>
        <v/>
      </c>
      <c r="K1648" s="11">
        <f>CodePrefix&amp;$A1648&amp;IF($C1648="","","."&amp;$C1648&amp;"."&amp;$B1648)&amp;INDEX(VarEnd,MATCH($A1648,VarKey,0))&amp;K$5</f>
        <v/>
      </c>
      <c r="L1648" s="37">
        <f>INDEX(L$80:L$93,$D1648)/$E1648</f>
        <v/>
      </c>
      <c r="M1648" s="36">
        <f>INDEX(M$80:M$93,$D1648)/$E1648</f>
        <v/>
      </c>
      <c r="N1648" s="36">
        <f>INDEX(N$80:N$93,$D1648)/$E1648</f>
        <v/>
      </c>
      <c r="O1648" s="36">
        <f>INDEX(O$80:O$93,$D1648)/$E1648</f>
        <v/>
      </c>
      <c r="P1648" s="36">
        <f>INDEX(P$80:P$93,$D1648)/$E1648</f>
        <v/>
      </c>
      <c r="Q1648" s="36">
        <f>INDEX(Q$80:Q$93,$D1648)/$E1648</f>
        <v/>
      </c>
      <c r="R1648" s="36">
        <f>INDEX(R$80:R$93,$D1648)/$E1648</f>
        <v/>
      </c>
      <c r="S1648" s="36">
        <f>INDEX(S$80:S$93,$D1648)/$E1648</f>
        <v/>
      </c>
      <c r="T1648" s="36">
        <f>INDEX(T$80:T$93,$D1648)/$E1648</f>
        <v/>
      </c>
      <c r="U1648" s="36">
        <f>INDEX(U$80:U$93,$D1648)/$E1648</f>
        <v/>
      </c>
      <c r="V1648" s="36">
        <f>INDEX(V$80:V$93,$D1648)/$E1648</f>
        <v/>
      </c>
      <c r="W1648" s="36">
        <f>INDEX(W$80:W$93,$D1648)/$E1648</f>
        <v/>
      </c>
      <c r="X1648" s="36">
        <f>INDEX(X$80:X$93,$D1648)/$E1648</f>
        <v/>
      </c>
      <c r="Y1648" s="36">
        <f>INDEX(Y$80:Y$93,$D1648)/$E1648</f>
        <v/>
      </c>
      <c r="Z1648" s="36">
        <f>INDEX(Z$80:Z$93,$D1648)/$E1648</f>
        <v/>
      </c>
      <c r="AA1648" s="36">
        <f>INDEX(AA$80:AA$93,$D1648)/$E1648</f>
        <v/>
      </c>
      <c r="AB1648" s="36">
        <f>INDEX(AB$80:AB$93,$D1648)/$E1648</f>
        <v/>
      </c>
      <c r="AC1648" s="36">
        <f>INDEX(AC$80:AC$93,$D1648)/$E1648</f>
        <v/>
      </c>
      <c r="AD1648" s="36">
        <f>INDEX(AD$80:AD$93,$D1648)/$E1648</f>
        <v/>
      </c>
      <c r="AF1648" s="11">
        <f>CodePrefix&amp;$A1648&amp;IF($C1648="","","."&amp;$C1648&amp;"."&amp;$B1648)&amp;INDEX(VarEnd,MATCH($A1648,VarKey,0))&amp;AF$5</f>
        <v/>
      </c>
      <c r="AG1648" s="37">
        <f>INDEX(AG$80:AG$93,$D1648)/$E1648</f>
        <v/>
      </c>
      <c r="AH1648" s="36">
        <f>INDEX(AH$80:AH$93,$D1648)/$E1648</f>
        <v/>
      </c>
      <c r="AI1648" s="36">
        <f>INDEX(AI$80:AI$93,$D1648)/$E1648</f>
        <v/>
      </c>
      <c r="AJ1648" s="36">
        <f>INDEX(AJ$80:AJ$93,$D1648)/$E1648</f>
        <v/>
      </c>
      <c r="AK1648" s="36">
        <f>INDEX(AK$80:AK$93,$D1648)/$E1648</f>
        <v/>
      </c>
      <c r="AL1648" s="36">
        <f>INDEX(AL$80:AL$93,$D1648)/$E1648</f>
        <v/>
      </c>
      <c r="AM1648" s="36">
        <f>INDEX(AM$80:AM$93,$D1648)/$E1648</f>
        <v/>
      </c>
      <c r="AN1648" s="36">
        <f>INDEX(AN$80:AN$93,$D1648)/$E1648</f>
        <v/>
      </c>
      <c r="AO1648" s="36">
        <f>INDEX(AO$80:AO$93,$D1648)/$E1648</f>
        <v/>
      </c>
      <c r="AP1648" s="36">
        <f>INDEX(AP$80:AP$93,$D1648)/$E1648</f>
        <v/>
      </c>
      <c r="AQ1648" s="36">
        <f>INDEX(AQ$80:AQ$93,$D1648)/$E1648</f>
        <v/>
      </c>
      <c r="AR1648" s="36">
        <f>INDEX(AR$80:AR$93,$D1648)/$E1648</f>
        <v/>
      </c>
      <c r="AS1648" s="36">
        <f>INDEX(AS$80:AS$93,$D1648)/$E1648</f>
        <v/>
      </c>
      <c r="AT1648" s="36">
        <f>INDEX(AT$80:AT$93,$D1648)/$E1648</f>
        <v/>
      </c>
      <c r="AU1648" s="36">
        <f>INDEX(AU$80:AU$93,$D1648)/$E1648</f>
        <v/>
      </c>
      <c r="AV1648" s="36">
        <f>INDEX(AV$80:AV$93,$D1648)/$E1648</f>
        <v/>
      </c>
      <c r="AW1648" s="36">
        <f>INDEX(AW$80:AW$93,$D1648)/$E1648</f>
        <v/>
      </c>
      <c r="AX1648" s="36">
        <f>INDEX(AX$80:AX$93,$D1648)/$E1648</f>
        <v/>
      </c>
      <c r="AY1648" s="36">
        <f>INDEX(AY$80:AY$93,$D1648)/$E1648</f>
        <v/>
      </c>
    </row>
    <row r="1649" hidden="1" outlineLevel="2">
      <c r="A1649" s="14" t="inlineStr">
        <is>
          <t>ntx</t>
        </is>
      </c>
      <c r="B1649" s="14" t="inlineStr">
        <is>
          <t>bio</t>
        </is>
      </c>
      <c r="C1649" s="14" t="inlineStr">
        <is>
          <t>mch</t>
        </is>
      </c>
      <c r="D1649" s="36">
        <f>INDEX(Inputs!$N$5:$N$132,MATCH($B1649&amp;"|"&amp;$C1649,Inputs!$A$5:$A$132,0))</f>
        <v/>
      </c>
      <c r="E1649" s="36">
        <f>INDEX(Inputs!$K$5:$K$132,MATCH($B1649&amp;"|"&amp;$C1649,Inputs!$A$5:$A$132,0))</f>
        <v/>
      </c>
      <c r="F1649" s="35" t="n"/>
      <c r="G1649" s="35" t="n"/>
      <c r="H1649" s="14">
        <f>INDEX(VarLab,MATCH($A1649,VarKey,0))&amp;INDEX(MemLab,MATCH($C1649&amp;"|"&amp;$B1649,MemKey,0))</f>
        <v/>
      </c>
      <c r="I1649" s="14">
        <f>INDEX(VarUnit,MATCH($A1649,VarKey,0))</f>
        <v/>
      </c>
      <c r="J1649" s="14">
        <f>INDEX(VarSrc,MATCH($A1649,VarKey,0))</f>
        <v/>
      </c>
      <c r="K1649" s="11">
        <f>CodePrefix&amp;$A1649&amp;IF($C1649="","","."&amp;$C1649&amp;"."&amp;$B1649)&amp;INDEX(VarEnd,MATCH($A1649,VarKey,0))&amp;K$5</f>
        <v/>
      </c>
      <c r="L1649" s="37">
        <f>INDEX(L$80:L$93,$D1649)/$E1649</f>
        <v/>
      </c>
      <c r="M1649" s="36">
        <f>INDEX(M$80:M$93,$D1649)/$E1649</f>
        <v/>
      </c>
      <c r="N1649" s="36">
        <f>INDEX(N$80:N$93,$D1649)/$E1649</f>
        <v/>
      </c>
      <c r="O1649" s="36">
        <f>INDEX(O$80:O$93,$D1649)/$E1649</f>
        <v/>
      </c>
      <c r="P1649" s="36">
        <f>INDEX(P$80:P$93,$D1649)/$E1649</f>
        <v/>
      </c>
      <c r="Q1649" s="36">
        <f>INDEX(Q$80:Q$93,$D1649)/$E1649</f>
        <v/>
      </c>
      <c r="R1649" s="36">
        <f>INDEX(R$80:R$93,$D1649)/$E1649</f>
        <v/>
      </c>
      <c r="S1649" s="36">
        <f>INDEX(S$80:S$93,$D1649)/$E1649</f>
        <v/>
      </c>
      <c r="T1649" s="36">
        <f>INDEX(T$80:T$93,$D1649)/$E1649</f>
        <v/>
      </c>
      <c r="U1649" s="36">
        <f>INDEX(U$80:U$93,$D1649)/$E1649</f>
        <v/>
      </c>
      <c r="V1649" s="36">
        <f>INDEX(V$80:V$93,$D1649)/$E1649</f>
        <v/>
      </c>
      <c r="W1649" s="36">
        <f>INDEX(W$80:W$93,$D1649)/$E1649</f>
        <v/>
      </c>
      <c r="X1649" s="36">
        <f>INDEX(X$80:X$93,$D1649)/$E1649</f>
        <v/>
      </c>
      <c r="Y1649" s="36">
        <f>INDEX(Y$80:Y$93,$D1649)/$E1649</f>
        <v/>
      </c>
      <c r="Z1649" s="36">
        <f>INDEX(Z$80:Z$93,$D1649)/$E1649</f>
        <v/>
      </c>
      <c r="AA1649" s="36">
        <f>INDEX(AA$80:AA$93,$D1649)/$E1649</f>
        <v/>
      </c>
      <c r="AB1649" s="36">
        <f>INDEX(AB$80:AB$93,$D1649)/$E1649</f>
        <v/>
      </c>
      <c r="AC1649" s="36">
        <f>INDEX(AC$80:AC$93,$D1649)/$E1649</f>
        <v/>
      </c>
      <c r="AD1649" s="36">
        <f>INDEX(AD$80:AD$93,$D1649)/$E1649</f>
        <v/>
      </c>
      <c r="AF1649" s="11">
        <f>CodePrefix&amp;$A1649&amp;IF($C1649="","","."&amp;$C1649&amp;"."&amp;$B1649)&amp;INDEX(VarEnd,MATCH($A1649,VarKey,0))&amp;AF$5</f>
        <v/>
      </c>
      <c r="AG1649" s="37">
        <f>INDEX(AG$80:AG$93,$D1649)/$E1649</f>
        <v/>
      </c>
      <c r="AH1649" s="36">
        <f>INDEX(AH$80:AH$93,$D1649)/$E1649</f>
        <v/>
      </c>
      <c r="AI1649" s="36">
        <f>INDEX(AI$80:AI$93,$D1649)/$E1649</f>
        <v/>
      </c>
      <c r="AJ1649" s="36">
        <f>INDEX(AJ$80:AJ$93,$D1649)/$E1649</f>
        <v/>
      </c>
      <c r="AK1649" s="36">
        <f>INDEX(AK$80:AK$93,$D1649)/$E1649</f>
        <v/>
      </c>
      <c r="AL1649" s="36">
        <f>INDEX(AL$80:AL$93,$D1649)/$E1649</f>
        <v/>
      </c>
      <c r="AM1649" s="36">
        <f>INDEX(AM$80:AM$93,$D1649)/$E1649</f>
        <v/>
      </c>
      <c r="AN1649" s="36">
        <f>INDEX(AN$80:AN$93,$D1649)/$E1649</f>
        <v/>
      </c>
      <c r="AO1649" s="36">
        <f>INDEX(AO$80:AO$93,$D1649)/$E1649</f>
        <v/>
      </c>
      <c r="AP1649" s="36">
        <f>INDEX(AP$80:AP$93,$D1649)/$E1649</f>
        <v/>
      </c>
      <c r="AQ1649" s="36">
        <f>INDEX(AQ$80:AQ$93,$D1649)/$E1649</f>
        <v/>
      </c>
      <c r="AR1649" s="36">
        <f>INDEX(AR$80:AR$93,$D1649)/$E1649</f>
        <v/>
      </c>
      <c r="AS1649" s="36">
        <f>INDEX(AS$80:AS$93,$D1649)/$E1649</f>
        <v/>
      </c>
      <c r="AT1649" s="36">
        <f>INDEX(AT$80:AT$93,$D1649)/$E1649</f>
        <v/>
      </c>
      <c r="AU1649" s="36">
        <f>INDEX(AU$80:AU$93,$D1649)/$E1649</f>
        <v/>
      </c>
      <c r="AV1649" s="36">
        <f>INDEX(AV$80:AV$93,$D1649)/$E1649</f>
        <v/>
      </c>
      <c r="AW1649" s="36">
        <f>INDEX(AW$80:AW$93,$D1649)/$E1649</f>
        <v/>
      </c>
      <c r="AX1649" s="36">
        <f>INDEX(AX$80:AX$93,$D1649)/$E1649</f>
        <v/>
      </c>
      <c r="AY1649" s="36">
        <f>INDEX(AY$80:AY$93,$D1649)/$E1649</f>
        <v/>
      </c>
    </row>
    <row r="1650" hidden="1" outlineLevel="2"/>
    <row r="1651" hidden="1" outlineLevel="2">
      <c r="A1651" s="14" t="inlineStr">
        <is>
          <t>nce</t>
        </is>
      </c>
      <c r="B1651" s="14" t="inlineStr">
        <is>
          <t>coa</t>
        </is>
      </c>
      <c r="C1651" s="14" t="inlineStr">
        <is>
          <t>mch</t>
        </is>
      </c>
      <c r="D1651" s="35" t="n"/>
      <c r="E1651" s="35" t="n"/>
      <c r="F1651" s="35" t="n"/>
      <c r="G1651" s="35" t="n"/>
      <c r="H1651" s="14">
        <f>INDEX(VarLab,MATCH($A1651,VarKey,0))&amp;INDEX(MemLab,MATCH($C1651&amp;"|"&amp;$B1651,MemKey,0))</f>
        <v/>
      </c>
      <c r="I1651" s="14">
        <f>INDEX(VarUnit,MATCH($A1651,VarKey,0))</f>
        <v/>
      </c>
      <c r="J1651" s="14">
        <f>INDEX(VarSrc,MATCH($A1651,VarKey,0))</f>
        <v/>
      </c>
      <c r="K1651" s="11">
        <f>CodePrefix&amp;$A1651&amp;IF($C1651="","","."&amp;$C1651&amp;"."&amp;$B1651)&amp;INDEX(VarEnd,MATCH($A1651,VarKey,0))&amp;K$5</f>
        <v/>
      </c>
      <c r="L1651" s="37">
        <f>L1624+L1633+L1642</f>
        <v/>
      </c>
      <c r="M1651" s="36">
        <f>M1624+M1633+M1642</f>
        <v/>
      </c>
      <c r="N1651" s="36">
        <f>N1624+N1633+N1642</f>
        <v/>
      </c>
      <c r="O1651" s="36">
        <f>O1624+O1633+O1642</f>
        <v/>
      </c>
      <c r="P1651" s="36">
        <f>P1624+P1633+P1642</f>
        <v/>
      </c>
      <c r="Q1651" s="36">
        <f>Q1624+Q1633+Q1642</f>
        <v/>
      </c>
      <c r="R1651" s="36">
        <f>R1624+R1633+R1642</f>
        <v/>
      </c>
      <c r="S1651" s="36">
        <f>S1624+S1633+S1642</f>
        <v/>
      </c>
      <c r="T1651" s="36">
        <f>T1624+T1633+T1642</f>
        <v/>
      </c>
      <c r="U1651" s="36">
        <f>U1624+U1633+U1642</f>
        <v/>
      </c>
      <c r="V1651" s="36">
        <f>V1624+V1633+V1642</f>
        <v/>
      </c>
      <c r="W1651" s="36">
        <f>W1624+W1633+W1642</f>
        <v/>
      </c>
      <c r="X1651" s="36">
        <f>X1624+X1633+X1642</f>
        <v/>
      </c>
      <c r="Y1651" s="36">
        <f>Y1624+Y1633+Y1642</f>
        <v/>
      </c>
      <c r="Z1651" s="36">
        <f>Z1624+Z1633+Z1642</f>
        <v/>
      </c>
      <c r="AA1651" s="36">
        <f>AA1624+AA1633+AA1642</f>
        <v/>
      </c>
      <c r="AB1651" s="36">
        <f>AB1624+AB1633+AB1642</f>
        <v/>
      </c>
      <c r="AC1651" s="36">
        <f>AC1624+AC1633+AC1642</f>
        <v/>
      </c>
      <c r="AD1651" s="36">
        <f>AD1624+AD1633+AD1642</f>
        <v/>
      </c>
      <c r="AF1651" s="11">
        <f>CodePrefix&amp;$A1651&amp;IF($C1651="","","."&amp;$C1651&amp;"."&amp;$B1651)&amp;INDEX(VarEnd,MATCH($A1651,VarKey,0))&amp;AF$5</f>
        <v/>
      </c>
      <c r="AG1651" s="37">
        <f>AG1624+AG1633+AG1642</f>
        <v/>
      </c>
      <c r="AH1651" s="36">
        <f>AH1624+AH1633+AH1642</f>
        <v/>
      </c>
      <c r="AI1651" s="36">
        <f>AI1624+AI1633+AI1642</f>
        <v/>
      </c>
      <c r="AJ1651" s="36">
        <f>AJ1624+AJ1633+AJ1642</f>
        <v/>
      </c>
      <c r="AK1651" s="36">
        <f>AK1624+AK1633+AK1642</f>
        <v/>
      </c>
      <c r="AL1651" s="36">
        <f>AL1624+AL1633+AL1642</f>
        <v/>
      </c>
      <c r="AM1651" s="36">
        <f>AM1624+AM1633+AM1642</f>
        <v/>
      </c>
      <c r="AN1651" s="36">
        <f>AN1624+AN1633+AN1642</f>
        <v/>
      </c>
      <c r="AO1651" s="36">
        <f>AO1624+AO1633+AO1642</f>
        <v/>
      </c>
      <c r="AP1651" s="36">
        <f>AP1624+AP1633+AP1642</f>
        <v/>
      </c>
      <c r="AQ1651" s="36">
        <f>AQ1624+AQ1633+AQ1642</f>
        <v/>
      </c>
      <c r="AR1651" s="36">
        <f>AR1624+AR1633+AR1642</f>
        <v/>
      </c>
      <c r="AS1651" s="36">
        <f>AS1624+AS1633+AS1642</f>
        <v/>
      </c>
      <c r="AT1651" s="36">
        <f>AT1624+AT1633+AT1642</f>
        <v/>
      </c>
      <c r="AU1651" s="36">
        <f>AU1624+AU1633+AU1642</f>
        <v/>
      </c>
      <c r="AV1651" s="36">
        <f>AV1624+AV1633+AV1642</f>
        <v/>
      </c>
      <c r="AW1651" s="36">
        <f>AW1624+AW1633+AW1642</f>
        <v/>
      </c>
      <c r="AX1651" s="36">
        <f>AX1624+AX1633+AX1642</f>
        <v/>
      </c>
      <c r="AY1651" s="36">
        <f>AY1624+AY1633+AY1642</f>
        <v/>
      </c>
    </row>
    <row r="1652" hidden="1" outlineLevel="2">
      <c r="A1652" s="14" t="inlineStr">
        <is>
          <t>nce</t>
        </is>
      </c>
      <c r="B1652" s="14" t="inlineStr">
        <is>
          <t>nga</t>
        </is>
      </c>
      <c r="C1652" s="14" t="inlineStr">
        <is>
          <t>mch</t>
        </is>
      </c>
      <c r="D1652" s="35" t="n"/>
      <c r="E1652" s="35" t="n"/>
      <c r="F1652" s="35" t="n"/>
      <c r="G1652" s="35" t="n"/>
      <c r="H1652" s="14">
        <f>INDEX(VarLab,MATCH($A1652,VarKey,0))&amp;INDEX(MemLab,MATCH($C1652&amp;"|"&amp;$B1652,MemKey,0))</f>
        <v/>
      </c>
      <c r="I1652" s="14">
        <f>INDEX(VarUnit,MATCH($A1652,VarKey,0))</f>
        <v/>
      </c>
      <c r="J1652" s="14">
        <f>INDEX(VarSrc,MATCH($A1652,VarKey,0))</f>
        <v/>
      </c>
      <c r="K1652" s="11">
        <f>CodePrefix&amp;$A1652&amp;IF($C1652="","","."&amp;$C1652&amp;"."&amp;$B1652)&amp;INDEX(VarEnd,MATCH($A1652,VarKey,0))&amp;K$5</f>
        <v/>
      </c>
      <c r="L1652" s="37">
        <f>L1625+L1634+L1643</f>
        <v/>
      </c>
      <c r="M1652" s="36">
        <f>M1625+M1634+M1643</f>
        <v/>
      </c>
      <c r="N1652" s="36">
        <f>N1625+N1634+N1643</f>
        <v/>
      </c>
      <c r="O1652" s="36">
        <f>O1625+O1634+O1643</f>
        <v/>
      </c>
      <c r="P1652" s="36">
        <f>P1625+P1634+P1643</f>
        <v/>
      </c>
      <c r="Q1652" s="36">
        <f>Q1625+Q1634+Q1643</f>
        <v/>
      </c>
      <c r="R1652" s="36">
        <f>R1625+R1634+R1643</f>
        <v/>
      </c>
      <c r="S1652" s="36">
        <f>S1625+S1634+S1643</f>
        <v/>
      </c>
      <c r="T1652" s="36">
        <f>T1625+T1634+T1643</f>
        <v/>
      </c>
      <c r="U1652" s="36">
        <f>U1625+U1634+U1643</f>
        <v/>
      </c>
      <c r="V1652" s="36">
        <f>V1625+V1634+V1643</f>
        <v/>
      </c>
      <c r="W1652" s="36">
        <f>W1625+W1634+W1643</f>
        <v/>
      </c>
      <c r="X1652" s="36">
        <f>X1625+X1634+X1643</f>
        <v/>
      </c>
      <c r="Y1652" s="36">
        <f>Y1625+Y1634+Y1643</f>
        <v/>
      </c>
      <c r="Z1652" s="36">
        <f>Z1625+Z1634+Z1643</f>
        <v/>
      </c>
      <c r="AA1652" s="36">
        <f>AA1625+AA1634+AA1643</f>
        <v/>
      </c>
      <c r="AB1652" s="36">
        <f>AB1625+AB1634+AB1643</f>
        <v/>
      </c>
      <c r="AC1652" s="36">
        <f>AC1625+AC1634+AC1643</f>
        <v/>
      </c>
      <c r="AD1652" s="36">
        <f>AD1625+AD1634+AD1643</f>
        <v/>
      </c>
      <c r="AF1652" s="11">
        <f>CodePrefix&amp;$A1652&amp;IF($C1652="","","."&amp;$C1652&amp;"."&amp;$B1652)&amp;INDEX(VarEnd,MATCH($A1652,VarKey,0))&amp;AF$5</f>
        <v/>
      </c>
      <c r="AG1652" s="37">
        <f>AG1625+AG1634+AG1643</f>
        <v/>
      </c>
      <c r="AH1652" s="36">
        <f>AH1625+AH1634+AH1643</f>
        <v/>
      </c>
      <c r="AI1652" s="36">
        <f>AI1625+AI1634+AI1643</f>
        <v/>
      </c>
      <c r="AJ1652" s="36">
        <f>AJ1625+AJ1634+AJ1643</f>
        <v/>
      </c>
      <c r="AK1652" s="36">
        <f>AK1625+AK1634+AK1643</f>
        <v/>
      </c>
      <c r="AL1652" s="36">
        <f>AL1625+AL1634+AL1643</f>
        <v/>
      </c>
      <c r="AM1652" s="36">
        <f>AM1625+AM1634+AM1643</f>
        <v/>
      </c>
      <c r="AN1652" s="36">
        <f>AN1625+AN1634+AN1643</f>
        <v/>
      </c>
      <c r="AO1652" s="36">
        <f>AO1625+AO1634+AO1643</f>
        <v/>
      </c>
      <c r="AP1652" s="36">
        <f>AP1625+AP1634+AP1643</f>
        <v/>
      </c>
      <c r="AQ1652" s="36">
        <f>AQ1625+AQ1634+AQ1643</f>
        <v/>
      </c>
      <c r="AR1652" s="36">
        <f>AR1625+AR1634+AR1643</f>
        <v/>
      </c>
      <c r="AS1652" s="36">
        <f>AS1625+AS1634+AS1643</f>
        <v/>
      </c>
      <c r="AT1652" s="36">
        <f>AT1625+AT1634+AT1643</f>
        <v/>
      </c>
      <c r="AU1652" s="36">
        <f>AU1625+AU1634+AU1643</f>
        <v/>
      </c>
      <c r="AV1652" s="36">
        <f>AV1625+AV1634+AV1643</f>
        <v/>
      </c>
      <c r="AW1652" s="36">
        <f>AW1625+AW1634+AW1643</f>
        <v/>
      </c>
      <c r="AX1652" s="36">
        <f>AX1625+AX1634+AX1643</f>
        <v/>
      </c>
      <c r="AY1652" s="36">
        <f>AY1625+AY1634+AY1643</f>
        <v/>
      </c>
    </row>
    <row r="1653" hidden="1" outlineLevel="2">
      <c r="A1653" s="14" t="inlineStr">
        <is>
          <t>nce</t>
        </is>
      </c>
      <c r="B1653" s="14" t="inlineStr">
        <is>
          <t>gso</t>
        </is>
      </c>
      <c r="C1653" s="14" t="inlineStr">
        <is>
          <t>mch</t>
        </is>
      </c>
      <c r="D1653" s="35" t="n"/>
      <c r="E1653" s="35" t="n"/>
      <c r="F1653" s="35" t="n"/>
      <c r="G1653" s="35" t="n"/>
      <c r="H1653" s="14">
        <f>INDEX(VarLab,MATCH($A1653,VarKey,0))&amp;INDEX(MemLab,MATCH($C1653&amp;"|"&amp;$B1653,MemKey,0))</f>
        <v/>
      </c>
      <c r="I1653" s="14">
        <f>INDEX(VarUnit,MATCH($A1653,VarKey,0))</f>
        <v/>
      </c>
      <c r="J1653" s="14">
        <f>INDEX(VarSrc,MATCH($A1653,VarKey,0))</f>
        <v/>
      </c>
      <c r="K1653" s="11">
        <f>CodePrefix&amp;$A1653&amp;IF($C1653="","","."&amp;$C1653&amp;"."&amp;$B1653)&amp;INDEX(VarEnd,MATCH($A1653,VarKey,0))&amp;K$5</f>
        <v/>
      </c>
      <c r="L1653" s="37">
        <f>L1626+L1635+L1644</f>
        <v/>
      </c>
      <c r="M1653" s="36">
        <f>M1626+M1635+M1644</f>
        <v/>
      </c>
      <c r="N1653" s="36">
        <f>N1626+N1635+N1644</f>
        <v/>
      </c>
      <c r="O1653" s="36">
        <f>O1626+O1635+O1644</f>
        <v/>
      </c>
      <c r="P1653" s="36">
        <f>P1626+P1635+P1644</f>
        <v/>
      </c>
      <c r="Q1653" s="36">
        <f>Q1626+Q1635+Q1644</f>
        <v/>
      </c>
      <c r="R1653" s="36">
        <f>R1626+R1635+R1644</f>
        <v/>
      </c>
      <c r="S1653" s="36">
        <f>S1626+S1635+S1644</f>
        <v/>
      </c>
      <c r="T1653" s="36">
        <f>T1626+T1635+T1644</f>
        <v/>
      </c>
      <c r="U1653" s="36">
        <f>U1626+U1635+U1644</f>
        <v/>
      </c>
      <c r="V1653" s="36">
        <f>V1626+V1635+V1644</f>
        <v/>
      </c>
      <c r="W1653" s="36">
        <f>W1626+W1635+W1644</f>
        <v/>
      </c>
      <c r="X1653" s="36">
        <f>X1626+X1635+X1644</f>
        <v/>
      </c>
      <c r="Y1653" s="36">
        <f>Y1626+Y1635+Y1644</f>
        <v/>
      </c>
      <c r="Z1653" s="36">
        <f>Z1626+Z1635+Z1644</f>
        <v/>
      </c>
      <c r="AA1653" s="36">
        <f>AA1626+AA1635+AA1644</f>
        <v/>
      </c>
      <c r="AB1653" s="36">
        <f>AB1626+AB1635+AB1644</f>
        <v/>
      </c>
      <c r="AC1653" s="36">
        <f>AC1626+AC1635+AC1644</f>
        <v/>
      </c>
      <c r="AD1653" s="36">
        <f>AD1626+AD1635+AD1644</f>
        <v/>
      </c>
      <c r="AF1653" s="11">
        <f>CodePrefix&amp;$A1653&amp;IF($C1653="","","."&amp;$C1653&amp;"."&amp;$B1653)&amp;INDEX(VarEnd,MATCH($A1653,VarKey,0))&amp;AF$5</f>
        <v/>
      </c>
      <c r="AG1653" s="37">
        <f>AG1626+AG1635+AG1644</f>
        <v/>
      </c>
      <c r="AH1653" s="36">
        <f>AH1626+AH1635+AH1644</f>
        <v/>
      </c>
      <c r="AI1653" s="36">
        <f>AI1626+AI1635+AI1644</f>
        <v/>
      </c>
      <c r="AJ1653" s="36">
        <f>AJ1626+AJ1635+AJ1644</f>
        <v/>
      </c>
      <c r="AK1653" s="36">
        <f>AK1626+AK1635+AK1644</f>
        <v/>
      </c>
      <c r="AL1653" s="36">
        <f>AL1626+AL1635+AL1644</f>
        <v/>
      </c>
      <c r="AM1653" s="36">
        <f>AM1626+AM1635+AM1644</f>
        <v/>
      </c>
      <c r="AN1653" s="36">
        <f>AN1626+AN1635+AN1644</f>
        <v/>
      </c>
      <c r="AO1653" s="36">
        <f>AO1626+AO1635+AO1644</f>
        <v/>
      </c>
      <c r="AP1653" s="36">
        <f>AP1626+AP1635+AP1644</f>
        <v/>
      </c>
      <c r="AQ1653" s="36">
        <f>AQ1626+AQ1635+AQ1644</f>
        <v/>
      </c>
      <c r="AR1653" s="36">
        <f>AR1626+AR1635+AR1644</f>
        <v/>
      </c>
      <c r="AS1653" s="36">
        <f>AS1626+AS1635+AS1644</f>
        <v/>
      </c>
      <c r="AT1653" s="36">
        <f>AT1626+AT1635+AT1644</f>
        <v/>
      </c>
      <c r="AU1653" s="36">
        <f>AU1626+AU1635+AU1644</f>
        <v/>
      </c>
      <c r="AV1653" s="36">
        <f>AV1626+AV1635+AV1644</f>
        <v/>
      </c>
      <c r="AW1653" s="36">
        <f>AW1626+AW1635+AW1644</f>
        <v/>
      </c>
      <c r="AX1653" s="36">
        <f>AX1626+AX1635+AX1644</f>
        <v/>
      </c>
      <c r="AY1653" s="36">
        <f>AY1626+AY1635+AY1644</f>
        <v/>
      </c>
    </row>
    <row r="1654" hidden="1" outlineLevel="2">
      <c r="A1654" s="14" t="inlineStr">
        <is>
          <t>nce</t>
        </is>
      </c>
      <c r="B1654" s="14" t="inlineStr">
        <is>
          <t>die</t>
        </is>
      </c>
      <c r="C1654" s="14" t="inlineStr">
        <is>
          <t>mch</t>
        </is>
      </c>
      <c r="D1654" s="35" t="n"/>
      <c r="E1654" s="35" t="n"/>
      <c r="F1654" s="35" t="n"/>
      <c r="G1654" s="35" t="n"/>
      <c r="H1654" s="14">
        <f>INDEX(VarLab,MATCH($A1654,VarKey,0))&amp;INDEX(MemLab,MATCH($C1654&amp;"|"&amp;$B1654,MemKey,0))</f>
        <v/>
      </c>
      <c r="I1654" s="14">
        <f>INDEX(VarUnit,MATCH($A1654,VarKey,0))</f>
        <v/>
      </c>
      <c r="J1654" s="14">
        <f>INDEX(VarSrc,MATCH($A1654,VarKey,0))</f>
        <v/>
      </c>
      <c r="K1654" s="11">
        <f>CodePrefix&amp;$A1654&amp;IF($C1654="","","."&amp;$C1654&amp;"."&amp;$B1654)&amp;INDEX(VarEnd,MATCH($A1654,VarKey,0))&amp;K$5</f>
        <v/>
      </c>
      <c r="L1654" s="37">
        <f>L1627+L1636+L1645</f>
        <v/>
      </c>
      <c r="M1654" s="36">
        <f>M1627+M1636+M1645</f>
        <v/>
      </c>
      <c r="N1654" s="36">
        <f>N1627+N1636+N1645</f>
        <v/>
      </c>
      <c r="O1654" s="36">
        <f>O1627+O1636+O1645</f>
        <v/>
      </c>
      <c r="P1654" s="36">
        <f>P1627+P1636+P1645</f>
        <v/>
      </c>
      <c r="Q1654" s="36">
        <f>Q1627+Q1636+Q1645</f>
        <v/>
      </c>
      <c r="R1654" s="36">
        <f>R1627+R1636+R1645</f>
        <v/>
      </c>
      <c r="S1654" s="36">
        <f>S1627+S1636+S1645</f>
        <v/>
      </c>
      <c r="T1654" s="36">
        <f>T1627+T1636+T1645</f>
        <v/>
      </c>
      <c r="U1654" s="36">
        <f>U1627+U1636+U1645</f>
        <v/>
      </c>
      <c r="V1654" s="36">
        <f>V1627+V1636+V1645</f>
        <v/>
      </c>
      <c r="W1654" s="36">
        <f>W1627+W1636+W1645</f>
        <v/>
      </c>
      <c r="X1654" s="36">
        <f>X1627+X1636+X1645</f>
        <v/>
      </c>
      <c r="Y1654" s="36">
        <f>Y1627+Y1636+Y1645</f>
        <v/>
      </c>
      <c r="Z1654" s="36">
        <f>Z1627+Z1636+Z1645</f>
        <v/>
      </c>
      <c r="AA1654" s="36">
        <f>AA1627+AA1636+AA1645</f>
        <v/>
      </c>
      <c r="AB1654" s="36">
        <f>AB1627+AB1636+AB1645</f>
        <v/>
      </c>
      <c r="AC1654" s="36">
        <f>AC1627+AC1636+AC1645</f>
        <v/>
      </c>
      <c r="AD1654" s="36">
        <f>AD1627+AD1636+AD1645</f>
        <v/>
      </c>
      <c r="AF1654" s="11">
        <f>CodePrefix&amp;$A1654&amp;IF($C1654="","","."&amp;$C1654&amp;"."&amp;$B1654)&amp;INDEX(VarEnd,MATCH($A1654,VarKey,0))&amp;AF$5</f>
        <v/>
      </c>
      <c r="AG1654" s="37">
        <f>AG1627+AG1636+AG1645</f>
        <v/>
      </c>
      <c r="AH1654" s="36">
        <f>AH1627+AH1636+AH1645</f>
        <v/>
      </c>
      <c r="AI1654" s="36">
        <f>AI1627+AI1636+AI1645</f>
        <v/>
      </c>
      <c r="AJ1654" s="36">
        <f>AJ1627+AJ1636+AJ1645</f>
        <v/>
      </c>
      <c r="AK1654" s="36">
        <f>AK1627+AK1636+AK1645</f>
        <v/>
      </c>
      <c r="AL1654" s="36">
        <f>AL1627+AL1636+AL1645</f>
        <v/>
      </c>
      <c r="AM1654" s="36">
        <f>AM1627+AM1636+AM1645</f>
        <v/>
      </c>
      <c r="AN1654" s="36">
        <f>AN1627+AN1636+AN1645</f>
        <v/>
      </c>
      <c r="AO1654" s="36">
        <f>AO1627+AO1636+AO1645</f>
        <v/>
      </c>
      <c r="AP1654" s="36">
        <f>AP1627+AP1636+AP1645</f>
        <v/>
      </c>
      <c r="AQ1654" s="36">
        <f>AQ1627+AQ1636+AQ1645</f>
        <v/>
      </c>
      <c r="AR1654" s="36">
        <f>AR1627+AR1636+AR1645</f>
        <v/>
      </c>
      <c r="AS1654" s="36">
        <f>AS1627+AS1636+AS1645</f>
        <v/>
      </c>
      <c r="AT1654" s="36">
        <f>AT1627+AT1636+AT1645</f>
        <v/>
      </c>
      <c r="AU1654" s="36">
        <f>AU1627+AU1636+AU1645</f>
        <v/>
      </c>
      <c r="AV1654" s="36">
        <f>AV1627+AV1636+AV1645</f>
        <v/>
      </c>
      <c r="AW1654" s="36">
        <f>AW1627+AW1636+AW1645</f>
        <v/>
      </c>
      <c r="AX1654" s="36">
        <f>AX1627+AX1636+AX1645</f>
        <v/>
      </c>
      <c r="AY1654" s="36">
        <f>AY1627+AY1636+AY1645</f>
        <v/>
      </c>
    </row>
    <row r="1655" hidden="1" outlineLevel="2">
      <c r="A1655" s="14" t="inlineStr">
        <is>
          <t>nce</t>
        </is>
      </c>
      <c r="B1655" s="14" t="inlineStr">
        <is>
          <t>lpg</t>
        </is>
      </c>
      <c r="C1655" s="14" t="inlineStr">
        <is>
          <t>mch</t>
        </is>
      </c>
      <c r="D1655" s="35" t="n"/>
      <c r="E1655" s="35" t="n"/>
      <c r="F1655" s="35" t="n"/>
      <c r="G1655" s="35" t="n"/>
      <c r="H1655" s="14">
        <f>INDEX(VarLab,MATCH($A1655,VarKey,0))&amp;INDEX(MemLab,MATCH($C1655&amp;"|"&amp;$B1655,MemKey,0))</f>
        <v/>
      </c>
      <c r="I1655" s="14">
        <f>INDEX(VarUnit,MATCH($A1655,VarKey,0))</f>
        <v/>
      </c>
      <c r="J1655" s="14">
        <f>INDEX(VarSrc,MATCH($A1655,VarKey,0))</f>
        <v/>
      </c>
      <c r="K1655" s="11">
        <f>CodePrefix&amp;$A1655&amp;IF($C1655="","","."&amp;$C1655&amp;"."&amp;$B1655)&amp;INDEX(VarEnd,MATCH($A1655,VarKey,0))&amp;K$5</f>
        <v/>
      </c>
      <c r="L1655" s="37">
        <f>L1628+L1637+L1646</f>
        <v/>
      </c>
      <c r="M1655" s="36">
        <f>M1628+M1637+M1646</f>
        <v/>
      </c>
      <c r="N1655" s="36">
        <f>N1628+N1637+N1646</f>
        <v/>
      </c>
      <c r="O1655" s="36">
        <f>O1628+O1637+O1646</f>
        <v/>
      </c>
      <c r="P1655" s="36">
        <f>P1628+P1637+P1646</f>
        <v/>
      </c>
      <c r="Q1655" s="36">
        <f>Q1628+Q1637+Q1646</f>
        <v/>
      </c>
      <c r="R1655" s="36">
        <f>R1628+R1637+R1646</f>
        <v/>
      </c>
      <c r="S1655" s="36">
        <f>S1628+S1637+S1646</f>
        <v/>
      </c>
      <c r="T1655" s="36">
        <f>T1628+T1637+T1646</f>
        <v/>
      </c>
      <c r="U1655" s="36">
        <f>U1628+U1637+U1646</f>
        <v/>
      </c>
      <c r="V1655" s="36">
        <f>V1628+V1637+V1646</f>
        <v/>
      </c>
      <c r="W1655" s="36">
        <f>W1628+W1637+W1646</f>
        <v/>
      </c>
      <c r="X1655" s="36">
        <f>X1628+X1637+X1646</f>
        <v/>
      </c>
      <c r="Y1655" s="36">
        <f>Y1628+Y1637+Y1646</f>
        <v/>
      </c>
      <c r="Z1655" s="36">
        <f>Z1628+Z1637+Z1646</f>
        <v/>
      </c>
      <c r="AA1655" s="36">
        <f>AA1628+AA1637+AA1646</f>
        <v/>
      </c>
      <c r="AB1655" s="36">
        <f>AB1628+AB1637+AB1646</f>
        <v/>
      </c>
      <c r="AC1655" s="36">
        <f>AC1628+AC1637+AC1646</f>
        <v/>
      </c>
      <c r="AD1655" s="36">
        <f>AD1628+AD1637+AD1646</f>
        <v/>
      </c>
      <c r="AF1655" s="11">
        <f>CodePrefix&amp;$A1655&amp;IF($C1655="","","."&amp;$C1655&amp;"."&amp;$B1655)&amp;INDEX(VarEnd,MATCH($A1655,VarKey,0))&amp;AF$5</f>
        <v/>
      </c>
      <c r="AG1655" s="37">
        <f>AG1628+AG1637+AG1646</f>
        <v/>
      </c>
      <c r="AH1655" s="36">
        <f>AH1628+AH1637+AH1646</f>
        <v/>
      </c>
      <c r="AI1655" s="36">
        <f>AI1628+AI1637+AI1646</f>
        <v/>
      </c>
      <c r="AJ1655" s="36">
        <f>AJ1628+AJ1637+AJ1646</f>
        <v/>
      </c>
      <c r="AK1655" s="36">
        <f>AK1628+AK1637+AK1646</f>
        <v/>
      </c>
      <c r="AL1655" s="36">
        <f>AL1628+AL1637+AL1646</f>
        <v/>
      </c>
      <c r="AM1655" s="36">
        <f>AM1628+AM1637+AM1646</f>
        <v/>
      </c>
      <c r="AN1655" s="36">
        <f>AN1628+AN1637+AN1646</f>
        <v/>
      </c>
      <c r="AO1655" s="36">
        <f>AO1628+AO1637+AO1646</f>
        <v/>
      </c>
      <c r="AP1655" s="36">
        <f>AP1628+AP1637+AP1646</f>
        <v/>
      </c>
      <c r="AQ1655" s="36">
        <f>AQ1628+AQ1637+AQ1646</f>
        <v/>
      </c>
      <c r="AR1655" s="36">
        <f>AR1628+AR1637+AR1646</f>
        <v/>
      </c>
      <c r="AS1655" s="36">
        <f>AS1628+AS1637+AS1646</f>
        <v/>
      </c>
      <c r="AT1655" s="36">
        <f>AT1628+AT1637+AT1646</f>
        <v/>
      </c>
      <c r="AU1655" s="36">
        <f>AU1628+AU1637+AU1646</f>
        <v/>
      </c>
      <c r="AV1655" s="36">
        <f>AV1628+AV1637+AV1646</f>
        <v/>
      </c>
      <c r="AW1655" s="36">
        <f>AW1628+AW1637+AW1646</f>
        <v/>
      </c>
      <c r="AX1655" s="36">
        <f>AX1628+AX1637+AX1646</f>
        <v/>
      </c>
      <c r="AY1655" s="36">
        <f>AY1628+AY1637+AY1646</f>
        <v/>
      </c>
    </row>
    <row r="1656" hidden="1" outlineLevel="2">
      <c r="A1656" s="14" t="inlineStr">
        <is>
          <t>nce</t>
        </is>
      </c>
      <c r="B1656" s="14" t="inlineStr">
        <is>
          <t>ker</t>
        </is>
      </c>
      <c r="C1656" s="14" t="inlineStr">
        <is>
          <t>mch</t>
        </is>
      </c>
      <c r="D1656" s="35" t="n"/>
      <c r="E1656" s="35" t="n"/>
      <c r="F1656" s="35" t="n"/>
      <c r="G1656" s="35" t="n"/>
      <c r="H1656" s="14">
        <f>INDEX(VarLab,MATCH($A1656,VarKey,0))&amp;INDEX(MemLab,MATCH($C1656&amp;"|"&amp;$B1656,MemKey,0))</f>
        <v/>
      </c>
      <c r="I1656" s="14">
        <f>INDEX(VarUnit,MATCH($A1656,VarKey,0))</f>
        <v/>
      </c>
      <c r="J1656" s="14">
        <f>INDEX(VarSrc,MATCH($A1656,VarKey,0))</f>
        <v/>
      </c>
      <c r="K1656" s="11">
        <f>CodePrefix&amp;$A1656&amp;IF($C1656="","","."&amp;$C1656&amp;"."&amp;$B1656)&amp;INDEX(VarEnd,MATCH($A1656,VarKey,0))&amp;K$5</f>
        <v/>
      </c>
      <c r="L1656" s="37">
        <f>L1629+L1638+L1647</f>
        <v/>
      </c>
      <c r="M1656" s="36">
        <f>M1629+M1638+M1647</f>
        <v/>
      </c>
      <c r="N1656" s="36">
        <f>N1629+N1638+N1647</f>
        <v/>
      </c>
      <c r="O1656" s="36">
        <f>O1629+O1638+O1647</f>
        <v/>
      </c>
      <c r="P1656" s="36">
        <f>P1629+P1638+P1647</f>
        <v/>
      </c>
      <c r="Q1656" s="36">
        <f>Q1629+Q1638+Q1647</f>
        <v/>
      </c>
      <c r="R1656" s="36">
        <f>R1629+R1638+R1647</f>
        <v/>
      </c>
      <c r="S1656" s="36">
        <f>S1629+S1638+S1647</f>
        <v/>
      </c>
      <c r="T1656" s="36">
        <f>T1629+T1638+T1647</f>
        <v/>
      </c>
      <c r="U1656" s="36">
        <f>U1629+U1638+U1647</f>
        <v/>
      </c>
      <c r="V1656" s="36">
        <f>V1629+V1638+V1647</f>
        <v/>
      </c>
      <c r="W1656" s="36">
        <f>W1629+W1638+W1647</f>
        <v/>
      </c>
      <c r="X1656" s="36">
        <f>X1629+X1638+X1647</f>
        <v/>
      </c>
      <c r="Y1656" s="36">
        <f>Y1629+Y1638+Y1647</f>
        <v/>
      </c>
      <c r="Z1656" s="36">
        <f>Z1629+Z1638+Z1647</f>
        <v/>
      </c>
      <c r="AA1656" s="36">
        <f>AA1629+AA1638+AA1647</f>
        <v/>
      </c>
      <c r="AB1656" s="36">
        <f>AB1629+AB1638+AB1647</f>
        <v/>
      </c>
      <c r="AC1656" s="36">
        <f>AC1629+AC1638+AC1647</f>
        <v/>
      </c>
      <c r="AD1656" s="36">
        <f>AD1629+AD1638+AD1647</f>
        <v/>
      </c>
      <c r="AF1656" s="11">
        <f>CodePrefix&amp;$A1656&amp;IF($C1656="","","."&amp;$C1656&amp;"."&amp;$B1656)&amp;INDEX(VarEnd,MATCH($A1656,VarKey,0))&amp;AF$5</f>
        <v/>
      </c>
      <c r="AG1656" s="37">
        <f>AG1629+AG1638+AG1647</f>
        <v/>
      </c>
      <c r="AH1656" s="36">
        <f>AH1629+AH1638+AH1647</f>
        <v/>
      </c>
      <c r="AI1656" s="36">
        <f>AI1629+AI1638+AI1647</f>
        <v/>
      </c>
      <c r="AJ1656" s="36">
        <f>AJ1629+AJ1638+AJ1647</f>
        <v/>
      </c>
      <c r="AK1656" s="36">
        <f>AK1629+AK1638+AK1647</f>
        <v/>
      </c>
      <c r="AL1656" s="36">
        <f>AL1629+AL1638+AL1647</f>
        <v/>
      </c>
      <c r="AM1656" s="36">
        <f>AM1629+AM1638+AM1647</f>
        <v/>
      </c>
      <c r="AN1656" s="36">
        <f>AN1629+AN1638+AN1647</f>
        <v/>
      </c>
      <c r="AO1656" s="36">
        <f>AO1629+AO1638+AO1647</f>
        <v/>
      </c>
      <c r="AP1656" s="36">
        <f>AP1629+AP1638+AP1647</f>
        <v/>
      </c>
      <c r="AQ1656" s="36">
        <f>AQ1629+AQ1638+AQ1647</f>
        <v/>
      </c>
      <c r="AR1656" s="36">
        <f>AR1629+AR1638+AR1647</f>
        <v/>
      </c>
      <c r="AS1656" s="36">
        <f>AS1629+AS1638+AS1647</f>
        <v/>
      </c>
      <c r="AT1656" s="36">
        <f>AT1629+AT1638+AT1647</f>
        <v/>
      </c>
      <c r="AU1656" s="36">
        <f>AU1629+AU1638+AU1647</f>
        <v/>
      </c>
      <c r="AV1656" s="36">
        <f>AV1629+AV1638+AV1647</f>
        <v/>
      </c>
      <c r="AW1656" s="36">
        <f>AW1629+AW1638+AW1647</f>
        <v/>
      </c>
      <c r="AX1656" s="36">
        <f>AX1629+AX1638+AX1647</f>
        <v/>
      </c>
      <c r="AY1656" s="36">
        <f>AY1629+AY1638+AY1647</f>
        <v/>
      </c>
    </row>
    <row r="1657" hidden="1" outlineLevel="2">
      <c r="A1657" s="14" t="inlineStr">
        <is>
          <t>nce</t>
        </is>
      </c>
      <c r="B1657" s="14" t="inlineStr">
        <is>
          <t>oop</t>
        </is>
      </c>
      <c r="C1657" s="14" t="inlineStr">
        <is>
          <t>mch</t>
        </is>
      </c>
      <c r="D1657" s="35" t="n"/>
      <c r="E1657" s="35" t="n"/>
      <c r="F1657" s="35" t="n"/>
      <c r="G1657" s="35" t="n"/>
      <c r="H1657" s="14">
        <f>INDEX(VarLab,MATCH($A1657,VarKey,0))&amp;INDEX(MemLab,MATCH($C1657&amp;"|"&amp;$B1657,MemKey,0))</f>
        <v/>
      </c>
      <c r="I1657" s="14">
        <f>INDEX(VarUnit,MATCH($A1657,VarKey,0))</f>
        <v/>
      </c>
      <c r="J1657" s="14">
        <f>INDEX(VarSrc,MATCH($A1657,VarKey,0))</f>
        <v/>
      </c>
      <c r="K1657" s="11">
        <f>CodePrefix&amp;$A1657&amp;IF($C1657="","","."&amp;$C1657&amp;"."&amp;$B1657)&amp;INDEX(VarEnd,MATCH($A1657,VarKey,0))&amp;K$5</f>
        <v/>
      </c>
      <c r="L1657" s="37">
        <f>L1630+L1639+L1648</f>
        <v/>
      </c>
      <c r="M1657" s="36">
        <f>M1630+M1639+M1648</f>
        <v/>
      </c>
      <c r="N1657" s="36">
        <f>N1630+N1639+N1648</f>
        <v/>
      </c>
      <c r="O1657" s="36">
        <f>O1630+O1639+O1648</f>
        <v/>
      </c>
      <c r="P1657" s="36">
        <f>P1630+P1639+P1648</f>
        <v/>
      </c>
      <c r="Q1657" s="36">
        <f>Q1630+Q1639+Q1648</f>
        <v/>
      </c>
      <c r="R1657" s="36">
        <f>R1630+R1639+R1648</f>
        <v/>
      </c>
      <c r="S1657" s="36">
        <f>S1630+S1639+S1648</f>
        <v/>
      </c>
      <c r="T1657" s="36">
        <f>T1630+T1639+T1648</f>
        <v/>
      </c>
      <c r="U1657" s="36">
        <f>U1630+U1639+U1648</f>
        <v/>
      </c>
      <c r="V1657" s="36">
        <f>V1630+V1639+V1648</f>
        <v/>
      </c>
      <c r="W1657" s="36">
        <f>W1630+W1639+W1648</f>
        <v/>
      </c>
      <c r="X1657" s="36">
        <f>X1630+X1639+X1648</f>
        <v/>
      </c>
      <c r="Y1657" s="36">
        <f>Y1630+Y1639+Y1648</f>
        <v/>
      </c>
      <c r="Z1657" s="36">
        <f>Z1630+Z1639+Z1648</f>
        <v/>
      </c>
      <c r="AA1657" s="36">
        <f>AA1630+AA1639+AA1648</f>
        <v/>
      </c>
      <c r="AB1657" s="36">
        <f>AB1630+AB1639+AB1648</f>
        <v/>
      </c>
      <c r="AC1657" s="36">
        <f>AC1630+AC1639+AC1648</f>
        <v/>
      </c>
      <c r="AD1657" s="36">
        <f>AD1630+AD1639+AD1648</f>
        <v/>
      </c>
      <c r="AF1657" s="11">
        <f>CodePrefix&amp;$A1657&amp;IF($C1657="","","."&amp;$C1657&amp;"."&amp;$B1657)&amp;INDEX(VarEnd,MATCH($A1657,VarKey,0))&amp;AF$5</f>
        <v/>
      </c>
      <c r="AG1657" s="37">
        <f>AG1630+AG1639+AG1648</f>
        <v/>
      </c>
      <c r="AH1657" s="36">
        <f>AH1630+AH1639+AH1648</f>
        <v/>
      </c>
      <c r="AI1657" s="36">
        <f>AI1630+AI1639+AI1648</f>
        <v/>
      </c>
      <c r="AJ1657" s="36">
        <f>AJ1630+AJ1639+AJ1648</f>
        <v/>
      </c>
      <c r="AK1657" s="36">
        <f>AK1630+AK1639+AK1648</f>
        <v/>
      </c>
      <c r="AL1657" s="36">
        <f>AL1630+AL1639+AL1648</f>
        <v/>
      </c>
      <c r="AM1657" s="36">
        <f>AM1630+AM1639+AM1648</f>
        <v/>
      </c>
      <c r="AN1657" s="36">
        <f>AN1630+AN1639+AN1648</f>
        <v/>
      </c>
      <c r="AO1657" s="36">
        <f>AO1630+AO1639+AO1648</f>
        <v/>
      </c>
      <c r="AP1657" s="36">
        <f>AP1630+AP1639+AP1648</f>
        <v/>
      </c>
      <c r="AQ1657" s="36">
        <f>AQ1630+AQ1639+AQ1648</f>
        <v/>
      </c>
      <c r="AR1657" s="36">
        <f>AR1630+AR1639+AR1648</f>
        <v/>
      </c>
      <c r="AS1657" s="36">
        <f>AS1630+AS1639+AS1648</f>
        <v/>
      </c>
      <c r="AT1657" s="36">
        <f>AT1630+AT1639+AT1648</f>
        <v/>
      </c>
      <c r="AU1657" s="36">
        <f>AU1630+AU1639+AU1648</f>
        <v/>
      </c>
      <c r="AV1657" s="36">
        <f>AV1630+AV1639+AV1648</f>
        <v/>
      </c>
      <c r="AW1657" s="36">
        <f>AW1630+AW1639+AW1648</f>
        <v/>
      </c>
      <c r="AX1657" s="36">
        <f>AX1630+AX1639+AX1648</f>
        <v/>
      </c>
      <c r="AY1657" s="36">
        <f>AY1630+AY1639+AY1648</f>
        <v/>
      </c>
    </row>
    <row r="1658" hidden="1" outlineLevel="2">
      <c r="A1658" s="14" t="inlineStr">
        <is>
          <t>nce</t>
        </is>
      </c>
      <c r="B1658" s="14" t="inlineStr">
        <is>
          <t>bio</t>
        </is>
      </c>
      <c r="C1658" s="14" t="inlineStr">
        <is>
          <t>mch</t>
        </is>
      </c>
      <c r="D1658" s="35" t="n"/>
      <c r="E1658" s="35" t="n"/>
      <c r="F1658" s="35" t="n"/>
      <c r="G1658" s="35" t="n"/>
      <c r="H1658" s="14">
        <f>INDEX(VarLab,MATCH($A1658,VarKey,0))&amp;INDEX(MemLab,MATCH($C1658&amp;"|"&amp;$B1658,MemKey,0))</f>
        <v/>
      </c>
      <c r="I1658" s="14">
        <f>INDEX(VarUnit,MATCH($A1658,VarKey,0))</f>
        <v/>
      </c>
      <c r="J1658" s="14">
        <f>INDEX(VarSrc,MATCH($A1658,VarKey,0))</f>
        <v/>
      </c>
      <c r="K1658" s="11">
        <f>CodePrefix&amp;$A1658&amp;IF($C1658="","","."&amp;$C1658&amp;"."&amp;$B1658)&amp;INDEX(VarEnd,MATCH($A1658,VarKey,0))&amp;K$5</f>
        <v/>
      </c>
      <c r="L1658" s="37">
        <f>L1631+L1640+L1649</f>
        <v/>
      </c>
      <c r="M1658" s="36">
        <f>M1631+M1640+M1649</f>
        <v/>
      </c>
      <c r="N1658" s="36">
        <f>N1631+N1640+N1649</f>
        <v/>
      </c>
      <c r="O1658" s="36">
        <f>O1631+O1640+O1649</f>
        <v/>
      </c>
      <c r="P1658" s="36">
        <f>P1631+P1640+P1649</f>
        <v/>
      </c>
      <c r="Q1658" s="36">
        <f>Q1631+Q1640+Q1649</f>
        <v/>
      </c>
      <c r="R1658" s="36">
        <f>R1631+R1640+R1649</f>
        <v/>
      </c>
      <c r="S1658" s="36">
        <f>S1631+S1640+S1649</f>
        <v/>
      </c>
      <c r="T1658" s="36">
        <f>T1631+T1640+T1649</f>
        <v/>
      </c>
      <c r="U1658" s="36">
        <f>U1631+U1640+U1649</f>
        <v/>
      </c>
      <c r="V1658" s="36">
        <f>V1631+V1640+V1649</f>
        <v/>
      </c>
      <c r="W1658" s="36">
        <f>W1631+W1640+W1649</f>
        <v/>
      </c>
      <c r="X1658" s="36">
        <f>X1631+X1640+X1649</f>
        <v/>
      </c>
      <c r="Y1658" s="36">
        <f>Y1631+Y1640+Y1649</f>
        <v/>
      </c>
      <c r="Z1658" s="36">
        <f>Z1631+Z1640+Z1649</f>
        <v/>
      </c>
      <c r="AA1658" s="36">
        <f>AA1631+AA1640+AA1649</f>
        <v/>
      </c>
      <c r="AB1658" s="36">
        <f>AB1631+AB1640+AB1649</f>
        <v/>
      </c>
      <c r="AC1658" s="36">
        <f>AC1631+AC1640+AC1649</f>
        <v/>
      </c>
      <c r="AD1658" s="36">
        <f>AD1631+AD1640+AD1649</f>
        <v/>
      </c>
      <c r="AF1658" s="11">
        <f>CodePrefix&amp;$A1658&amp;IF($C1658="","","."&amp;$C1658&amp;"."&amp;$B1658)&amp;INDEX(VarEnd,MATCH($A1658,VarKey,0))&amp;AF$5</f>
        <v/>
      </c>
      <c r="AG1658" s="37">
        <f>AG1631+AG1640+AG1649</f>
        <v/>
      </c>
      <c r="AH1658" s="36">
        <f>AH1631+AH1640+AH1649</f>
        <v/>
      </c>
      <c r="AI1658" s="36">
        <f>AI1631+AI1640+AI1649</f>
        <v/>
      </c>
      <c r="AJ1658" s="36">
        <f>AJ1631+AJ1640+AJ1649</f>
        <v/>
      </c>
      <c r="AK1658" s="36">
        <f>AK1631+AK1640+AK1649</f>
        <v/>
      </c>
      <c r="AL1658" s="36">
        <f>AL1631+AL1640+AL1649</f>
        <v/>
      </c>
      <c r="AM1658" s="36">
        <f>AM1631+AM1640+AM1649</f>
        <v/>
      </c>
      <c r="AN1658" s="36">
        <f>AN1631+AN1640+AN1649</f>
        <v/>
      </c>
      <c r="AO1658" s="36">
        <f>AO1631+AO1640+AO1649</f>
        <v/>
      </c>
      <c r="AP1658" s="36">
        <f>AP1631+AP1640+AP1649</f>
        <v/>
      </c>
      <c r="AQ1658" s="36">
        <f>AQ1631+AQ1640+AQ1649</f>
        <v/>
      </c>
      <c r="AR1658" s="36">
        <f>AR1631+AR1640+AR1649</f>
        <v/>
      </c>
      <c r="AS1658" s="36">
        <f>AS1631+AS1640+AS1649</f>
        <v/>
      </c>
      <c r="AT1658" s="36">
        <f>AT1631+AT1640+AT1649</f>
        <v/>
      </c>
      <c r="AU1658" s="36">
        <f>AU1631+AU1640+AU1649</f>
        <v/>
      </c>
      <c r="AV1658" s="36">
        <f>AV1631+AV1640+AV1649</f>
        <v/>
      </c>
      <c r="AW1658" s="36">
        <f>AW1631+AW1640+AW1649</f>
        <v/>
      </c>
      <c r="AX1658" s="36">
        <f>AX1631+AX1640+AX1649</f>
        <v/>
      </c>
      <c r="AY1658" s="36">
        <f>AY1631+AY1640+AY1649</f>
        <v/>
      </c>
    </row>
    <row r="1659" hidden="1" outlineLevel="2"/>
    <row r="1660" hidden="1" outlineLevel="2">
      <c r="A1660" s="14" t="inlineStr">
        <is>
          <t>atp</t>
        </is>
      </c>
      <c r="B1660" s="14" t="inlineStr">
        <is>
          <t>coa</t>
        </is>
      </c>
      <c r="C1660" s="14" t="inlineStr">
        <is>
          <t>mch</t>
        </is>
      </c>
      <c r="D1660" s="36">
        <f>INDEX(Inputs!$U$5:$U$132,MATCH($B1660&amp;"|"&amp;$C1660,Inputs!$A$5:$A$132,0))</f>
        <v/>
      </c>
      <c r="E1660" s="36">
        <f>INDEX(Inputs!$V$5:$V$132,MATCH($B1660&amp;"|"&amp;$C1660,Inputs!$A$5:$A$132,0))</f>
        <v/>
      </c>
      <c r="F1660" s="35" t="n"/>
      <c r="G1660" s="35" t="n"/>
      <c r="H1660" s="14">
        <f>INDEX(VarLab,MATCH($A1660,VarKey,0))&amp;INDEX(MemLab,MATCH($C1660&amp;"|"&amp;$B1660,MemKey,0))</f>
        <v/>
      </c>
      <c r="I1660" s="14">
        <f>INDEX(VarUnit,MATCH($A1660,VarKey,0))</f>
        <v/>
      </c>
      <c r="J1660" s="14">
        <f>INDEX(VarSrc,MATCH($A1660,VarKey,0))</f>
        <v/>
      </c>
      <c r="K1660" s="11">
        <f>CodePrefix&amp;$A1660&amp;IF($C1660="","","."&amp;$C1660&amp;"."&amp;$B1660)&amp;INDEX(VarEnd,MATCH($A1660,VarKey,0))&amp;K$5</f>
        <v/>
      </c>
      <c r="L1660" s="37">
        <f>MAX(INDEX(L$369:L$380,$D1660)+L1651*(1+$E1660),0.01)</f>
        <v/>
      </c>
      <c r="M1660" s="36">
        <f>MAX(INDEX(M$369:M$380,$D1660)+M1651*(1+$E1660),0.01)</f>
        <v/>
      </c>
      <c r="N1660" s="36">
        <f>MAX(INDEX(N$369:N$380,$D1660)+N1651*(1+$E1660),0.01)</f>
        <v/>
      </c>
      <c r="O1660" s="36">
        <f>MAX(INDEX(O$369:O$380,$D1660)+O1651*(1+$E1660),0.01)</f>
        <v/>
      </c>
      <c r="P1660" s="36">
        <f>MAX(INDEX(P$369:P$380,$D1660)+P1651*(1+$E1660),0.01)</f>
        <v/>
      </c>
      <c r="Q1660" s="36">
        <f>MAX(INDEX(Q$369:Q$380,$D1660)+Q1651*(1+$E1660),0.01)</f>
        <v/>
      </c>
      <c r="R1660" s="36">
        <f>MAX(INDEX(R$369:R$380,$D1660)+R1651*(1+$E1660),0.01)</f>
        <v/>
      </c>
      <c r="S1660" s="36">
        <f>MAX(INDEX(S$369:S$380,$D1660)+S1651*(1+$E1660),0.01)</f>
        <v/>
      </c>
      <c r="T1660" s="36">
        <f>MAX(INDEX(T$369:T$380,$D1660)+T1651*(1+$E1660),0.01)</f>
        <v/>
      </c>
      <c r="U1660" s="36">
        <f>MAX(INDEX(U$369:U$380,$D1660)+U1651*(1+$E1660),0.01)</f>
        <v/>
      </c>
      <c r="V1660" s="36">
        <f>MAX(INDEX(V$369:V$380,$D1660)+V1651*(1+$E1660),0.01)</f>
        <v/>
      </c>
      <c r="W1660" s="36">
        <f>MAX(INDEX(W$369:W$380,$D1660)+W1651*(1+$E1660),0.01)</f>
        <v/>
      </c>
      <c r="X1660" s="36">
        <f>MAX(INDEX(X$369:X$380,$D1660)+X1651*(1+$E1660),0.01)</f>
        <v/>
      </c>
      <c r="Y1660" s="36">
        <f>MAX(INDEX(Y$369:Y$380,$D1660)+Y1651*(1+$E1660),0.01)</f>
        <v/>
      </c>
      <c r="Z1660" s="36">
        <f>MAX(INDEX(Z$369:Z$380,$D1660)+Z1651*(1+$E1660),0.01)</f>
        <v/>
      </c>
      <c r="AA1660" s="36">
        <f>MAX(INDEX(AA$369:AA$380,$D1660)+AA1651*(1+$E1660),0.01)</f>
        <v/>
      </c>
      <c r="AB1660" s="36">
        <f>MAX(INDEX(AB$369:AB$380,$D1660)+AB1651*(1+$E1660),0.01)</f>
        <v/>
      </c>
      <c r="AC1660" s="36">
        <f>MAX(INDEX(AC$369:AC$380,$D1660)+AC1651*(1+$E1660),0.01)</f>
        <v/>
      </c>
      <c r="AD1660" s="36">
        <f>MAX(INDEX(AD$369:AD$380,$D1660)+AD1651*(1+$E1660),0.01)</f>
        <v/>
      </c>
      <c r="AF1660" s="11">
        <f>CodePrefix&amp;$A1660&amp;IF($C1660="","","."&amp;$C1660&amp;"."&amp;$B1660)&amp;INDEX(VarEnd,MATCH($A1660,VarKey,0))&amp;AF$5</f>
        <v/>
      </c>
      <c r="AG1660" s="37">
        <f>MAX(INDEX(AG$369:AG$380,$D1660)+AG1651*(1+$E1660),0.01)</f>
        <v/>
      </c>
      <c r="AH1660" s="36">
        <f>MAX(INDEX(AH$369:AH$380,$D1660)+AH1651*(1+$E1660),0.01)</f>
        <v/>
      </c>
      <c r="AI1660" s="36">
        <f>MAX(INDEX(AI$369:AI$380,$D1660)+AI1651*(1+$E1660),0.01)</f>
        <v/>
      </c>
      <c r="AJ1660" s="36">
        <f>MAX(INDEX(AJ$369:AJ$380,$D1660)+AJ1651*(1+$E1660),0.01)</f>
        <v/>
      </c>
      <c r="AK1660" s="36">
        <f>MAX(INDEX(AK$369:AK$380,$D1660)+AK1651*(1+$E1660),0.01)</f>
        <v/>
      </c>
      <c r="AL1660" s="36">
        <f>MAX(INDEX(AL$369:AL$380,$D1660)+AL1651*(1+$E1660),0.01)</f>
        <v/>
      </c>
      <c r="AM1660" s="36">
        <f>MAX(INDEX(AM$369:AM$380,$D1660)+AM1651*(1+$E1660),0.01)</f>
        <v/>
      </c>
      <c r="AN1660" s="36">
        <f>MAX(INDEX(AN$369:AN$380,$D1660)+AN1651*(1+$E1660),0.01)</f>
        <v/>
      </c>
      <c r="AO1660" s="36">
        <f>MAX(INDEX(AO$369:AO$380,$D1660)+AO1651*(1+$E1660),0.01)</f>
        <v/>
      </c>
      <c r="AP1660" s="36">
        <f>MAX(INDEX(AP$369:AP$380,$D1660)+AP1651*(1+$E1660),0.01)</f>
        <v/>
      </c>
      <c r="AQ1660" s="36">
        <f>MAX(INDEX(AQ$369:AQ$380,$D1660)+AQ1651*(1+$E1660),0.01)</f>
        <v/>
      </c>
      <c r="AR1660" s="36">
        <f>MAX(INDEX(AR$369:AR$380,$D1660)+AR1651*(1+$E1660),0.01)</f>
        <v/>
      </c>
      <c r="AS1660" s="36">
        <f>MAX(INDEX(AS$369:AS$380,$D1660)+AS1651*(1+$E1660),0.01)</f>
        <v/>
      </c>
      <c r="AT1660" s="36">
        <f>MAX(INDEX(AT$369:AT$380,$D1660)+AT1651*(1+$E1660),0.01)</f>
        <v/>
      </c>
      <c r="AU1660" s="36">
        <f>MAX(INDEX(AU$369:AU$380,$D1660)+AU1651*(1+$E1660),0.01)</f>
        <v/>
      </c>
      <c r="AV1660" s="36">
        <f>MAX(INDEX(AV$369:AV$380,$D1660)+AV1651*(1+$E1660),0.01)</f>
        <v/>
      </c>
      <c r="AW1660" s="36">
        <f>MAX(INDEX(AW$369:AW$380,$D1660)+AW1651*(1+$E1660),0.01)</f>
        <v/>
      </c>
      <c r="AX1660" s="36">
        <f>MAX(INDEX(AX$369:AX$380,$D1660)+AX1651*(1+$E1660),0.01)</f>
        <v/>
      </c>
      <c r="AY1660" s="36">
        <f>MAX(INDEX(AY$369:AY$380,$D1660)+AY1651*(1+$E1660),0.01)</f>
        <v/>
      </c>
    </row>
    <row r="1661" hidden="1" outlineLevel="2">
      <c r="A1661" s="14" t="inlineStr">
        <is>
          <t>atp</t>
        </is>
      </c>
      <c r="B1661" s="14" t="inlineStr">
        <is>
          <t>nga</t>
        </is>
      </c>
      <c r="C1661" s="14" t="inlineStr">
        <is>
          <t>mch</t>
        </is>
      </c>
      <c r="D1661" s="36">
        <f>INDEX(Inputs!$U$5:$U$132,MATCH($B1661&amp;"|"&amp;$C1661,Inputs!$A$5:$A$132,0))</f>
        <v/>
      </c>
      <c r="E1661" s="36">
        <f>INDEX(Inputs!$V$5:$V$132,MATCH($B1661&amp;"|"&amp;$C1661,Inputs!$A$5:$A$132,0))</f>
        <v/>
      </c>
      <c r="F1661" s="35" t="n"/>
      <c r="G1661" s="35" t="n"/>
      <c r="H1661" s="14">
        <f>INDEX(VarLab,MATCH($A1661,VarKey,0))&amp;INDEX(MemLab,MATCH($C1661&amp;"|"&amp;$B1661,MemKey,0))</f>
        <v/>
      </c>
      <c r="I1661" s="14">
        <f>INDEX(VarUnit,MATCH($A1661,VarKey,0))</f>
        <v/>
      </c>
      <c r="J1661" s="14">
        <f>INDEX(VarSrc,MATCH($A1661,VarKey,0))</f>
        <v/>
      </c>
      <c r="K1661" s="11">
        <f>CodePrefix&amp;$A1661&amp;IF($C1661="","","."&amp;$C1661&amp;"."&amp;$B1661)&amp;INDEX(VarEnd,MATCH($A1661,VarKey,0))&amp;K$5</f>
        <v/>
      </c>
      <c r="L1661" s="37">
        <f>MAX(INDEX(L$369:L$380,$D1661)+L1652*(1+$E1661),0.01)</f>
        <v/>
      </c>
      <c r="M1661" s="36">
        <f>MAX(INDEX(M$369:M$380,$D1661)+M1652*(1+$E1661),0.01)</f>
        <v/>
      </c>
      <c r="N1661" s="36">
        <f>MAX(INDEX(N$369:N$380,$D1661)+N1652*(1+$E1661),0.01)</f>
        <v/>
      </c>
      <c r="O1661" s="36">
        <f>MAX(INDEX(O$369:O$380,$D1661)+O1652*(1+$E1661),0.01)</f>
        <v/>
      </c>
      <c r="P1661" s="36">
        <f>MAX(INDEX(P$369:P$380,$D1661)+P1652*(1+$E1661),0.01)</f>
        <v/>
      </c>
      <c r="Q1661" s="36">
        <f>MAX(INDEX(Q$369:Q$380,$D1661)+Q1652*(1+$E1661),0.01)</f>
        <v/>
      </c>
      <c r="R1661" s="36">
        <f>MAX(INDEX(R$369:R$380,$D1661)+R1652*(1+$E1661),0.01)</f>
        <v/>
      </c>
      <c r="S1661" s="36">
        <f>MAX(INDEX(S$369:S$380,$D1661)+S1652*(1+$E1661),0.01)</f>
        <v/>
      </c>
      <c r="T1661" s="36">
        <f>MAX(INDEX(T$369:T$380,$D1661)+T1652*(1+$E1661),0.01)</f>
        <v/>
      </c>
      <c r="U1661" s="36">
        <f>MAX(INDEX(U$369:U$380,$D1661)+U1652*(1+$E1661),0.01)</f>
        <v/>
      </c>
      <c r="V1661" s="36">
        <f>MAX(INDEX(V$369:V$380,$D1661)+V1652*(1+$E1661),0.01)</f>
        <v/>
      </c>
      <c r="W1661" s="36">
        <f>MAX(INDEX(W$369:W$380,$D1661)+W1652*(1+$E1661),0.01)</f>
        <v/>
      </c>
      <c r="X1661" s="36">
        <f>MAX(INDEX(X$369:X$380,$D1661)+X1652*(1+$E1661),0.01)</f>
        <v/>
      </c>
      <c r="Y1661" s="36">
        <f>MAX(INDEX(Y$369:Y$380,$D1661)+Y1652*(1+$E1661),0.01)</f>
        <v/>
      </c>
      <c r="Z1661" s="36">
        <f>MAX(INDEX(Z$369:Z$380,$D1661)+Z1652*(1+$E1661),0.01)</f>
        <v/>
      </c>
      <c r="AA1661" s="36">
        <f>MAX(INDEX(AA$369:AA$380,$D1661)+AA1652*(1+$E1661),0.01)</f>
        <v/>
      </c>
      <c r="AB1661" s="36">
        <f>MAX(INDEX(AB$369:AB$380,$D1661)+AB1652*(1+$E1661),0.01)</f>
        <v/>
      </c>
      <c r="AC1661" s="36">
        <f>MAX(INDEX(AC$369:AC$380,$D1661)+AC1652*(1+$E1661),0.01)</f>
        <v/>
      </c>
      <c r="AD1661" s="36">
        <f>MAX(INDEX(AD$369:AD$380,$D1661)+AD1652*(1+$E1661),0.01)</f>
        <v/>
      </c>
      <c r="AF1661" s="11">
        <f>CodePrefix&amp;$A1661&amp;IF($C1661="","","."&amp;$C1661&amp;"."&amp;$B1661)&amp;INDEX(VarEnd,MATCH($A1661,VarKey,0))&amp;AF$5</f>
        <v/>
      </c>
      <c r="AG1661" s="37">
        <f>MAX(INDEX(AG$369:AG$380,$D1661)+AG1652*(1+$E1661),0.01)</f>
        <v/>
      </c>
      <c r="AH1661" s="36">
        <f>MAX(INDEX(AH$369:AH$380,$D1661)+AH1652*(1+$E1661),0.01)</f>
        <v/>
      </c>
      <c r="AI1661" s="36">
        <f>MAX(INDEX(AI$369:AI$380,$D1661)+AI1652*(1+$E1661),0.01)</f>
        <v/>
      </c>
      <c r="AJ1661" s="36">
        <f>MAX(INDEX(AJ$369:AJ$380,$D1661)+AJ1652*(1+$E1661),0.01)</f>
        <v/>
      </c>
      <c r="AK1661" s="36">
        <f>MAX(INDEX(AK$369:AK$380,$D1661)+AK1652*(1+$E1661),0.01)</f>
        <v/>
      </c>
      <c r="AL1661" s="36">
        <f>MAX(INDEX(AL$369:AL$380,$D1661)+AL1652*(1+$E1661),0.01)</f>
        <v/>
      </c>
      <c r="AM1661" s="36">
        <f>MAX(INDEX(AM$369:AM$380,$D1661)+AM1652*(1+$E1661),0.01)</f>
        <v/>
      </c>
      <c r="AN1661" s="36">
        <f>MAX(INDEX(AN$369:AN$380,$D1661)+AN1652*(1+$E1661),0.01)</f>
        <v/>
      </c>
      <c r="AO1661" s="36">
        <f>MAX(INDEX(AO$369:AO$380,$D1661)+AO1652*(1+$E1661),0.01)</f>
        <v/>
      </c>
      <c r="AP1661" s="36">
        <f>MAX(INDEX(AP$369:AP$380,$D1661)+AP1652*(1+$E1661),0.01)</f>
        <v/>
      </c>
      <c r="AQ1661" s="36">
        <f>MAX(INDEX(AQ$369:AQ$380,$D1661)+AQ1652*(1+$E1661),0.01)</f>
        <v/>
      </c>
      <c r="AR1661" s="36">
        <f>MAX(INDEX(AR$369:AR$380,$D1661)+AR1652*(1+$E1661),0.01)</f>
        <v/>
      </c>
      <c r="AS1661" s="36">
        <f>MAX(INDEX(AS$369:AS$380,$D1661)+AS1652*(1+$E1661),0.01)</f>
        <v/>
      </c>
      <c r="AT1661" s="36">
        <f>MAX(INDEX(AT$369:AT$380,$D1661)+AT1652*(1+$E1661),0.01)</f>
        <v/>
      </c>
      <c r="AU1661" s="36">
        <f>MAX(INDEX(AU$369:AU$380,$D1661)+AU1652*(1+$E1661),0.01)</f>
        <v/>
      </c>
      <c r="AV1661" s="36">
        <f>MAX(INDEX(AV$369:AV$380,$D1661)+AV1652*(1+$E1661),0.01)</f>
        <v/>
      </c>
      <c r="AW1661" s="36">
        <f>MAX(INDEX(AW$369:AW$380,$D1661)+AW1652*(1+$E1661),0.01)</f>
        <v/>
      </c>
      <c r="AX1661" s="36">
        <f>MAX(INDEX(AX$369:AX$380,$D1661)+AX1652*(1+$E1661),0.01)</f>
        <v/>
      </c>
      <c r="AY1661" s="36">
        <f>MAX(INDEX(AY$369:AY$380,$D1661)+AY1652*(1+$E1661),0.01)</f>
        <v/>
      </c>
    </row>
    <row r="1662" hidden="1" outlineLevel="2">
      <c r="A1662" s="14" t="inlineStr">
        <is>
          <t>atp</t>
        </is>
      </c>
      <c r="B1662" s="14" t="inlineStr">
        <is>
          <t>gso</t>
        </is>
      </c>
      <c r="C1662" s="14" t="inlineStr">
        <is>
          <t>mch</t>
        </is>
      </c>
      <c r="D1662" s="36">
        <f>INDEX(Inputs!$U$5:$U$132,MATCH($B1662&amp;"|"&amp;$C1662,Inputs!$A$5:$A$132,0))</f>
        <v/>
      </c>
      <c r="E1662" s="36">
        <f>INDEX(Inputs!$V$5:$V$132,MATCH($B1662&amp;"|"&amp;$C1662,Inputs!$A$5:$A$132,0))</f>
        <v/>
      </c>
      <c r="F1662" s="35" t="n"/>
      <c r="G1662" s="35" t="n"/>
      <c r="H1662" s="14">
        <f>INDEX(VarLab,MATCH($A1662,VarKey,0))&amp;INDEX(MemLab,MATCH($C1662&amp;"|"&amp;$B1662,MemKey,0))</f>
        <v/>
      </c>
      <c r="I1662" s="14">
        <f>INDEX(VarUnit,MATCH($A1662,VarKey,0))</f>
        <v/>
      </c>
      <c r="J1662" s="14">
        <f>INDEX(VarSrc,MATCH($A1662,VarKey,0))</f>
        <v/>
      </c>
      <c r="K1662" s="11">
        <f>CodePrefix&amp;$A1662&amp;IF($C1662="","","."&amp;$C1662&amp;"."&amp;$B1662)&amp;INDEX(VarEnd,MATCH($A1662,VarKey,0))&amp;K$5</f>
        <v/>
      </c>
      <c r="L1662" s="37">
        <f>MAX(INDEX(L$369:L$380,$D1662)+L1653*(1+$E1662),0.01)</f>
        <v/>
      </c>
      <c r="M1662" s="36">
        <f>MAX(INDEX(M$369:M$380,$D1662)+M1653*(1+$E1662),0.01)</f>
        <v/>
      </c>
      <c r="N1662" s="36">
        <f>MAX(INDEX(N$369:N$380,$D1662)+N1653*(1+$E1662),0.01)</f>
        <v/>
      </c>
      <c r="O1662" s="36">
        <f>MAX(INDEX(O$369:O$380,$D1662)+O1653*(1+$E1662),0.01)</f>
        <v/>
      </c>
      <c r="P1662" s="36">
        <f>MAX(INDEX(P$369:P$380,$D1662)+P1653*(1+$E1662),0.01)</f>
        <v/>
      </c>
      <c r="Q1662" s="36">
        <f>MAX(INDEX(Q$369:Q$380,$D1662)+Q1653*(1+$E1662),0.01)</f>
        <v/>
      </c>
      <c r="R1662" s="36">
        <f>MAX(INDEX(R$369:R$380,$D1662)+R1653*(1+$E1662),0.01)</f>
        <v/>
      </c>
      <c r="S1662" s="36">
        <f>MAX(INDEX(S$369:S$380,$D1662)+S1653*(1+$E1662),0.01)</f>
        <v/>
      </c>
      <c r="T1662" s="36">
        <f>MAX(INDEX(T$369:T$380,$D1662)+T1653*(1+$E1662),0.01)</f>
        <v/>
      </c>
      <c r="U1662" s="36">
        <f>MAX(INDEX(U$369:U$380,$D1662)+U1653*(1+$E1662),0.01)</f>
        <v/>
      </c>
      <c r="V1662" s="36">
        <f>MAX(INDEX(V$369:V$380,$D1662)+V1653*(1+$E1662),0.01)</f>
        <v/>
      </c>
      <c r="W1662" s="36">
        <f>MAX(INDEX(W$369:W$380,$D1662)+W1653*(1+$E1662),0.01)</f>
        <v/>
      </c>
      <c r="X1662" s="36">
        <f>MAX(INDEX(X$369:X$380,$D1662)+X1653*(1+$E1662),0.01)</f>
        <v/>
      </c>
      <c r="Y1662" s="36">
        <f>MAX(INDEX(Y$369:Y$380,$D1662)+Y1653*(1+$E1662),0.01)</f>
        <v/>
      </c>
      <c r="Z1662" s="36">
        <f>MAX(INDEX(Z$369:Z$380,$D1662)+Z1653*(1+$E1662),0.01)</f>
        <v/>
      </c>
      <c r="AA1662" s="36">
        <f>MAX(INDEX(AA$369:AA$380,$D1662)+AA1653*(1+$E1662),0.01)</f>
        <v/>
      </c>
      <c r="AB1662" s="36">
        <f>MAX(INDEX(AB$369:AB$380,$D1662)+AB1653*(1+$E1662),0.01)</f>
        <v/>
      </c>
      <c r="AC1662" s="36">
        <f>MAX(INDEX(AC$369:AC$380,$D1662)+AC1653*(1+$E1662),0.01)</f>
        <v/>
      </c>
      <c r="AD1662" s="36">
        <f>MAX(INDEX(AD$369:AD$380,$D1662)+AD1653*(1+$E1662),0.01)</f>
        <v/>
      </c>
      <c r="AF1662" s="11">
        <f>CodePrefix&amp;$A1662&amp;IF($C1662="","","."&amp;$C1662&amp;"."&amp;$B1662)&amp;INDEX(VarEnd,MATCH($A1662,VarKey,0))&amp;AF$5</f>
        <v/>
      </c>
      <c r="AG1662" s="37">
        <f>MAX(INDEX(AG$369:AG$380,$D1662)+AG1653*(1+$E1662),0.01)</f>
        <v/>
      </c>
      <c r="AH1662" s="36">
        <f>MAX(INDEX(AH$369:AH$380,$D1662)+AH1653*(1+$E1662),0.01)</f>
        <v/>
      </c>
      <c r="AI1662" s="36">
        <f>MAX(INDEX(AI$369:AI$380,$D1662)+AI1653*(1+$E1662),0.01)</f>
        <v/>
      </c>
      <c r="AJ1662" s="36">
        <f>MAX(INDEX(AJ$369:AJ$380,$D1662)+AJ1653*(1+$E1662),0.01)</f>
        <v/>
      </c>
      <c r="AK1662" s="36">
        <f>MAX(INDEX(AK$369:AK$380,$D1662)+AK1653*(1+$E1662),0.01)</f>
        <v/>
      </c>
      <c r="AL1662" s="36">
        <f>MAX(INDEX(AL$369:AL$380,$D1662)+AL1653*(1+$E1662),0.01)</f>
        <v/>
      </c>
      <c r="AM1662" s="36">
        <f>MAX(INDEX(AM$369:AM$380,$D1662)+AM1653*(1+$E1662),0.01)</f>
        <v/>
      </c>
      <c r="AN1662" s="36">
        <f>MAX(INDEX(AN$369:AN$380,$D1662)+AN1653*(1+$E1662),0.01)</f>
        <v/>
      </c>
      <c r="AO1662" s="36">
        <f>MAX(INDEX(AO$369:AO$380,$D1662)+AO1653*(1+$E1662),0.01)</f>
        <v/>
      </c>
      <c r="AP1662" s="36">
        <f>MAX(INDEX(AP$369:AP$380,$D1662)+AP1653*(1+$E1662),0.01)</f>
        <v/>
      </c>
      <c r="AQ1662" s="36">
        <f>MAX(INDEX(AQ$369:AQ$380,$D1662)+AQ1653*(1+$E1662),0.01)</f>
        <v/>
      </c>
      <c r="AR1662" s="36">
        <f>MAX(INDEX(AR$369:AR$380,$D1662)+AR1653*(1+$E1662),0.01)</f>
        <v/>
      </c>
      <c r="AS1662" s="36">
        <f>MAX(INDEX(AS$369:AS$380,$D1662)+AS1653*(1+$E1662),0.01)</f>
        <v/>
      </c>
      <c r="AT1662" s="36">
        <f>MAX(INDEX(AT$369:AT$380,$D1662)+AT1653*(1+$E1662),0.01)</f>
        <v/>
      </c>
      <c r="AU1662" s="36">
        <f>MAX(INDEX(AU$369:AU$380,$D1662)+AU1653*(1+$E1662),0.01)</f>
        <v/>
      </c>
      <c r="AV1662" s="36">
        <f>MAX(INDEX(AV$369:AV$380,$D1662)+AV1653*(1+$E1662),0.01)</f>
        <v/>
      </c>
      <c r="AW1662" s="36">
        <f>MAX(INDEX(AW$369:AW$380,$D1662)+AW1653*(1+$E1662),0.01)</f>
        <v/>
      </c>
      <c r="AX1662" s="36">
        <f>MAX(INDEX(AX$369:AX$380,$D1662)+AX1653*(1+$E1662),0.01)</f>
        <v/>
      </c>
      <c r="AY1662" s="36">
        <f>MAX(INDEX(AY$369:AY$380,$D1662)+AY1653*(1+$E1662),0.01)</f>
        <v/>
      </c>
    </row>
    <row r="1663" hidden="1" outlineLevel="2">
      <c r="A1663" s="14" t="inlineStr">
        <is>
          <t>atp</t>
        </is>
      </c>
      <c r="B1663" s="14" t="inlineStr">
        <is>
          <t>die</t>
        </is>
      </c>
      <c r="C1663" s="14" t="inlineStr">
        <is>
          <t>mch</t>
        </is>
      </c>
      <c r="D1663" s="36">
        <f>INDEX(Inputs!$U$5:$U$132,MATCH($B1663&amp;"|"&amp;$C1663,Inputs!$A$5:$A$132,0))</f>
        <v/>
      </c>
      <c r="E1663" s="36">
        <f>INDEX(Inputs!$V$5:$V$132,MATCH($B1663&amp;"|"&amp;$C1663,Inputs!$A$5:$A$132,0))</f>
        <v/>
      </c>
      <c r="F1663" s="35" t="n"/>
      <c r="G1663" s="35" t="n"/>
      <c r="H1663" s="14">
        <f>INDEX(VarLab,MATCH($A1663,VarKey,0))&amp;INDEX(MemLab,MATCH($C1663&amp;"|"&amp;$B1663,MemKey,0))</f>
        <v/>
      </c>
      <c r="I1663" s="14">
        <f>INDEX(VarUnit,MATCH($A1663,VarKey,0))</f>
        <v/>
      </c>
      <c r="J1663" s="14">
        <f>INDEX(VarSrc,MATCH($A1663,VarKey,0))</f>
        <v/>
      </c>
      <c r="K1663" s="11">
        <f>CodePrefix&amp;$A1663&amp;IF($C1663="","","."&amp;$C1663&amp;"."&amp;$B1663)&amp;INDEX(VarEnd,MATCH($A1663,VarKey,0))&amp;K$5</f>
        <v/>
      </c>
      <c r="L1663" s="37">
        <f>MAX(INDEX(L$369:L$380,$D1663)+L1654*(1+$E1663),0.01)</f>
        <v/>
      </c>
      <c r="M1663" s="36">
        <f>MAX(INDEX(M$369:M$380,$D1663)+M1654*(1+$E1663),0.01)</f>
        <v/>
      </c>
      <c r="N1663" s="36">
        <f>MAX(INDEX(N$369:N$380,$D1663)+N1654*(1+$E1663),0.01)</f>
        <v/>
      </c>
      <c r="O1663" s="36">
        <f>MAX(INDEX(O$369:O$380,$D1663)+O1654*(1+$E1663),0.01)</f>
        <v/>
      </c>
      <c r="P1663" s="36">
        <f>MAX(INDEX(P$369:P$380,$D1663)+P1654*(1+$E1663),0.01)</f>
        <v/>
      </c>
      <c r="Q1663" s="36">
        <f>MAX(INDEX(Q$369:Q$380,$D1663)+Q1654*(1+$E1663),0.01)</f>
        <v/>
      </c>
      <c r="R1663" s="36">
        <f>MAX(INDEX(R$369:R$380,$D1663)+R1654*(1+$E1663),0.01)</f>
        <v/>
      </c>
      <c r="S1663" s="36">
        <f>MAX(INDEX(S$369:S$380,$D1663)+S1654*(1+$E1663),0.01)</f>
        <v/>
      </c>
      <c r="T1663" s="36">
        <f>MAX(INDEX(T$369:T$380,$D1663)+T1654*(1+$E1663),0.01)</f>
        <v/>
      </c>
      <c r="U1663" s="36">
        <f>MAX(INDEX(U$369:U$380,$D1663)+U1654*(1+$E1663),0.01)</f>
        <v/>
      </c>
      <c r="V1663" s="36">
        <f>MAX(INDEX(V$369:V$380,$D1663)+V1654*(1+$E1663),0.01)</f>
        <v/>
      </c>
      <c r="W1663" s="36">
        <f>MAX(INDEX(W$369:W$380,$D1663)+W1654*(1+$E1663),0.01)</f>
        <v/>
      </c>
      <c r="X1663" s="36">
        <f>MAX(INDEX(X$369:X$380,$D1663)+X1654*(1+$E1663),0.01)</f>
        <v/>
      </c>
      <c r="Y1663" s="36">
        <f>MAX(INDEX(Y$369:Y$380,$D1663)+Y1654*(1+$E1663),0.01)</f>
        <v/>
      </c>
      <c r="Z1663" s="36">
        <f>MAX(INDEX(Z$369:Z$380,$D1663)+Z1654*(1+$E1663),0.01)</f>
        <v/>
      </c>
      <c r="AA1663" s="36">
        <f>MAX(INDEX(AA$369:AA$380,$D1663)+AA1654*(1+$E1663),0.01)</f>
        <v/>
      </c>
      <c r="AB1663" s="36">
        <f>MAX(INDEX(AB$369:AB$380,$D1663)+AB1654*(1+$E1663),0.01)</f>
        <v/>
      </c>
      <c r="AC1663" s="36">
        <f>MAX(INDEX(AC$369:AC$380,$D1663)+AC1654*(1+$E1663),0.01)</f>
        <v/>
      </c>
      <c r="AD1663" s="36">
        <f>MAX(INDEX(AD$369:AD$380,$D1663)+AD1654*(1+$E1663),0.01)</f>
        <v/>
      </c>
      <c r="AF1663" s="11">
        <f>CodePrefix&amp;$A1663&amp;IF($C1663="","","."&amp;$C1663&amp;"."&amp;$B1663)&amp;INDEX(VarEnd,MATCH($A1663,VarKey,0))&amp;AF$5</f>
        <v/>
      </c>
      <c r="AG1663" s="37">
        <f>MAX(INDEX(AG$369:AG$380,$D1663)+AG1654*(1+$E1663),0.01)</f>
        <v/>
      </c>
      <c r="AH1663" s="36">
        <f>MAX(INDEX(AH$369:AH$380,$D1663)+AH1654*(1+$E1663),0.01)</f>
        <v/>
      </c>
      <c r="AI1663" s="36">
        <f>MAX(INDEX(AI$369:AI$380,$D1663)+AI1654*(1+$E1663),0.01)</f>
        <v/>
      </c>
      <c r="AJ1663" s="36">
        <f>MAX(INDEX(AJ$369:AJ$380,$D1663)+AJ1654*(1+$E1663),0.01)</f>
        <v/>
      </c>
      <c r="AK1663" s="36">
        <f>MAX(INDEX(AK$369:AK$380,$D1663)+AK1654*(1+$E1663),0.01)</f>
        <v/>
      </c>
      <c r="AL1663" s="36">
        <f>MAX(INDEX(AL$369:AL$380,$D1663)+AL1654*(1+$E1663),0.01)</f>
        <v/>
      </c>
      <c r="AM1663" s="36">
        <f>MAX(INDEX(AM$369:AM$380,$D1663)+AM1654*(1+$E1663),0.01)</f>
        <v/>
      </c>
      <c r="AN1663" s="36">
        <f>MAX(INDEX(AN$369:AN$380,$D1663)+AN1654*(1+$E1663),0.01)</f>
        <v/>
      </c>
      <c r="AO1663" s="36">
        <f>MAX(INDEX(AO$369:AO$380,$D1663)+AO1654*(1+$E1663),0.01)</f>
        <v/>
      </c>
      <c r="AP1663" s="36">
        <f>MAX(INDEX(AP$369:AP$380,$D1663)+AP1654*(1+$E1663),0.01)</f>
        <v/>
      </c>
      <c r="AQ1663" s="36">
        <f>MAX(INDEX(AQ$369:AQ$380,$D1663)+AQ1654*(1+$E1663),0.01)</f>
        <v/>
      </c>
      <c r="AR1663" s="36">
        <f>MAX(INDEX(AR$369:AR$380,$D1663)+AR1654*(1+$E1663),0.01)</f>
        <v/>
      </c>
      <c r="AS1663" s="36">
        <f>MAX(INDEX(AS$369:AS$380,$D1663)+AS1654*(1+$E1663),0.01)</f>
        <v/>
      </c>
      <c r="AT1663" s="36">
        <f>MAX(INDEX(AT$369:AT$380,$D1663)+AT1654*(1+$E1663),0.01)</f>
        <v/>
      </c>
      <c r="AU1663" s="36">
        <f>MAX(INDEX(AU$369:AU$380,$D1663)+AU1654*(1+$E1663),0.01)</f>
        <v/>
      </c>
      <c r="AV1663" s="36">
        <f>MAX(INDEX(AV$369:AV$380,$D1663)+AV1654*(1+$E1663),0.01)</f>
        <v/>
      </c>
      <c r="AW1663" s="36">
        <f>MAX(INDEX(AW$369:AW$380,$D1663)+AW1654*(1+$E1663),0.01)</f>
        <v/>
      </c>
      <c r="AX1663" s="36">
        <f>MAX(INDEX(AX$369:AX$380,$D1663)+AX1654*(1+$E1663),0.01)</f>
        <v/>
      </c>
      <c r="AY1663" s="36">
        <f>MAX(INDEX(AY$369:AY$380,$D1663)+AY1654*(1+$E1663),0.01)</f>
        <v/>
      </c>
    </row>
    <row r="1664" hidden="1" outlineLevel="2">
      <c r="A1664" s="14" t="inlineStr">
        <is>
          <t>atp</t>
        </is>
      </c>
      <c r="B1664" s="14" t="inlineStr">
        <is>
          <t>lpg</t>
        </is>
      </c>
      <c r="C1664" s="14" t="inlineStr">
        <is>
          <t>mch</t>
        </is>
      </c>
      <c r="D1664" s="36">
        <f>INDEX(Inputs!$U$5:$U$132,MATCH($B1664&amp;"|"&amp;$C1664,Inputs!$A$5:$A$132,0))</f>
        <v/>
      </c>
      <c r="E1664" s="36">
        <f>INDEX(Inputs!$V$5:$V$132,MATCH($B1664&amp;"|"&amp;$C1664,Inputs!$A$5:$A$132,0))</f>
        <v/>
      </c>
      <c r="F1664" s="35" t="n"/>
      <c r="G1664" s="35" t="n"/>
      <c r="H1664" s="14">
        <f>INDEX(VarLab,MATCH($A1664,VarKey,0))&amp;INDEX(MemLab,MATCH($C1664&amp;"|"&amp;$B1664,MemKey,0))</f>
        <v/>
      </c>
      <c r="I1664" s="14">
        <f>INDEX(VarUnit,MATCH($A1664,VarKey,0))</f>
        <v/>
      </c>
      <c r="J1664" s="14">
        <f>INDEX(VarSrc,MATCH($A1664,VarKey,0))</f>
        <v/>
      </c>
      <c r="K1664" s="11">
        <f>CodePrefix&amp;$A1664&amp;IF($C1664="","","."&amp;$C1664&amp;"."&amp;$B1664)&amp;INDEX(VarEnd,MATCH($A1664,VarKey,0))&amp;K$5</f>
        <v/>
      </c>
      <c r="L1664" s="37">
        <f>MAX(INDEX(L$369:L$380,$D1664)+L1655*(1+$E1664),0.01)</f>
        <v/>
      </c>
      <c r="M1664" s="36">
        <f>MAX(INDEX(M$369:M$380,$D1664)+M1655*(1+$E1664),0.01)</f>
        <v/>
      </c>
      <c r="N1664" s="36">
        <f>MAX(INDEX(N$369:N$380,$D1664)+N1655*(1+$E1664),0.01)</f>
        <v/>
      </c>
      <c r="O1664" s="36">
        <f>MAX(INDEX(O$369:O$380,$D1664)+O1655*(1+$E1664),0.01)</f>
        <v/>
      </c>
      <c r="P1664" s="36">
        <f>MAX(INDEX(P$369:P$380,$D1664)+P1655*(1+$E1664),0.01)</f>
        <v/>
      </c>
      <c r="Q1664" s="36">
        <f>MAX(INDEX(Q$369:Q$380,$D1664)+Q1655*(1+$E1664),0.01)</f>
        <v/>
      </c>
      <c r="R1664" s="36">
        <f>MAX(INDEX(R$369:R$380,$D1664)+R1655*(1+$E1664),0.01)</f>
        <v/>
      </c>
      <c r="S1664" s="36">
        <f>MAX(INDEX(S$369:S$380,$D1664)+S1655*(1+$E1664),0.01)</f>
        <v/>
      </c>
      <c r="T1664" s="36">
        <f>MAX(INDEX(T$369:T$380,$D1664)+T1655*(1+$E1664),0.01)</f>
        <v/>
      </c>
      <c r="U1664" s="36">
        <f>MAX(INDEX(U$369:U$380,$D1664)+U1655*(1+$E1664),0.01)</f>
        <v/>
      </c>
      <c r="V1664" s="36">
        <f>MAX(INDEX(V$369:V$380,$D1664)+V1655*(1+$E1664),0.01)</f>
        <v/>
      </c>
      <c r="W1664" s="36">
        <f>MAX(INDEX(W$369:W$380,$D1664)+W1655*(1+$E1664),0.01)</f>
        <v/>
      </c>
      <c r="X1664" s="36">
        <f>MAX(INDEX(X$369:X$380,$D1664)+X1655*(1+$E1664),0.01)</f>
        <v/>
      </c>
      <c r="Y1664" s="36">
        <f>MAX(INDEX(Y$369:Y$380,$D1664)+Y1655*(1+$E1664),0.01)</f>
        <v/>
      </c>
      <c r="Z1664" s="36">
        <f>MAX(INDEX(Z$369:Z$380,$D1664)+Z1655*(1+$E1664),0.01)</f>
        <v/>
      </c>
      <c r="AA1664" s="36">
        <f>MAX(INDEX(AA$369:AA$380,$D1664)+AA1655*(1+$E1664),0.01)</f>
        <v/>
      </c>
      <c r="AB1664" s="36">
        <f>MAX(INDEX(AB$369:AB$380,$D1664)+AB1655*(1+$E1664),0.01)</f>
        <v/>
      </c>
      <c r="AC1664" s="36">
        <f>MAX(INDEX(AC$369:AC$380,$D1664)+AC1655*(1+$E1664),0.01)</f>
        <v/>
      </c>
      <c r="AD1664" s="36">
        <f>MAX(INDEX(AD$369:AD$380,$D1664)+AD1655*(1+$E1664),0.01)</f>
        <v/>
      </c>
      <c r="AF1664" s="11">
        <f>CodePrefix&amp;$A1664&amp;IF($C1664="","","."&amp;$C1664&amp;"."&amp;$B1664)&amp;INDEX(VarEnd,MATCH($A1664,VarKey,0))&amp;AF$5</f>
        <v/>
      </c>
      <c r="AG1664" s="37">
        <f>MAX(INDEX(AG$369:AG$380,$D1664)+AG1655*(1+$E1664),0.01)</f>
        <v/>
      </c>
      <c r="AH1664" s="36">
        <f>MAX(INDEX(AH$369:AH$380,$D1664)+AH1655*(1+$E1664),0.01)</f>
        <v/>
      </c>
      <c r="AI1664" s="36">
        <f>MAX(INDEX(AI$369:AI$380,$D1664)+AI1655*(1+$E1664),0.01)</f>
        <v/>
      </c>
      <c r="AJ1664" s="36">
        <f>MAX(INDEX(AJ$369:AJ$380,$D1664)+AJ1655*(1+$E1664),0.01)</f>
        <v/>
      </c>
      <c r="AK1664" s="36">
        <f>MAX(INDEX(AK$369:AK$380,$D1664)+AK1655*(1+$E1664),0.01)</f>
        <v/>
      </c>
      <c r="AL1664" s="36">
        <f>MAX(INDEX(AL$369:AL$380,$D1664)+AL1655*(1+$E1664),0.01)</f>
        <v/>
      </c>
      <c r="AM1664" s="36">
        <f>MAX(INDEX(AM$369:AM$380,$D1664)+AM1655*(1+$E1664),0.01)</f>
        <v/>
      </c>
      <c r="AN1664" s="36">
        <f>MAX(INDEX(AN$369:AN$380,$D1664)+AN1655*(1+$E1664),0.01)</f>
        <v/>
      </c>
      <c r="AO1664" s="36">
        <f>MAX(INDEX(AO$369:AO$380,$D1664)+AO1655*(1+$E1664),0.01)</f>
        <v/>
      </c>
      <c r="AP1664" s="36">
        <f>MAX(INDEX(AP$369:AP$380,$D1664)+AP1655*(1+$E1664),0.01)</f>
        <v/>
      </c>
      <c r="AQ1664" s="36">
        <f>MAX(INDEX(AQ$369:AQ$380,$D1664)+AQ1655*(1+$E1664),0.01)</f>
        <v/>
      </c>
      <c r="AR1664" s="36">
        <f>MAX(INDEX(AR$369:AR$380,$D1664)+AR1655*(1+$E1664),0.01)</f>
        <v/>
      </c>
      <c r="AS1664" s="36">
        <f>MAX(INDEX(AS$369:AS$380,$D1664)+AS1655*(1+$E1664),0.01)</f>
        <v/>
      </c>
      <c r="AT1664" s="36">
        <f>MAX(INDEX(AT$369:AT$380,$D1664)+AT1655*(1+$E1664),0.01)</f>
        <v/>
      </c>
      <c r="AU1664" s="36">
        <f>MAX(INDEX(AU$369:AU$380,$D1664)+AU1655*(1+$E1664),0.01)</f>
        <v/>
      </c>
      <c r="AV1664" s="36">
        <f>MAX(INDEX(AV$369:AV$380,$D1664)+AV1655*(1+$E1664),0.01)</f>
        <v/>
      </c>
      <c r="AW1664" s="36">
        <f>MAX(INDEX(AW$369:AW$380,$D1664)+AW1655*(1+$E1664),0.01)</f>
        <v/>
      </c>
      <c r="AX1664" s="36">
        <f>MAX(INDEX(AX$369:AX$380,$D1664)+AX1655*(1+$E1664),0.01)</f>
        <v/>
      </c>
      <c r="AY1664" s="36">
        <f>MAX(INDEX(AY$369:AY$380,$D1664)+AY1655*(1+$E1664),0.01)</f>
        <v/>
      </c>
    </row>
    <row r="1665" hidden="1" outlineLevel="2">
      <c r="A1665" s="14" t="inlineStr">
        <is>
          <t>atp</t>
        </is>
      </c>
      <c r="B1665" s="14" t="inlineStr">
        <is>
          <t>ker</t>
        </is>
      </c>
      <c r="C1665" s="14" t="inlineStr">
        <is>
          <t>mch</t>
        </is>
      </c>
      <c r="D1665" s="36">
        <f>INDEX(Inputs!$U$5:$U$132,MATCH($B1665&amp;"|"&amp;$C1665,Inputs!$A$5:$A$132,0))</f>
        <v/>
      </c>
      <c r="E1665" s="36">
        <f>INDEX(Inputs!$V$5:$V$132,MATCH($B1665&amp;"|"&amp;$C1665,Inputs!$A$5:$A$132,0))</f>
        <v/>
      </c>
      <c r="F1665" s="35" t="n"/>
      <c r="G1665" s="35" t="n"/>
      <c r="H1665" s="14">
        <f>INDEX(VarLab,MATCH($A1665,VarKey,0))&amp;INDEX(MemLab,MATCH($C1665&amp;"|"&amp;$B1665,MemKey,0))</f>
        <v/>
      </c>
      <c r="I1665" s="14">
        <f>INDEX(VarUnit,MATCH($A1665,VarKey,0))</f>
        <v/>
      </c>
      <c r="J1665" s="14">
        <f>INDEX(VarSrc,MATCH($A1665,VarKey,0))</f>
        <v/>
      </c>
      <c r="K1665" s="11">
        <f>CodePrefix&amp;$A1665&amp;IF($C1665="","","."&amp;$C1665&amp;"."&amp;$B1665)&amp;INDEX(VarEnd,MATCH($A1665,VarKey,0))&amp;K$5</f>
        <v/>
      </c>
      <c r="L1665" s="37">
        <f>MAX(INDEX(L$369:L$380,$D1665)+L1656*(1+$E1665),0.01)</f>
        <v/>
      </c>
      <c r="M1665" s="36">
        <f>MAX(INDEX(M$369:M$380,$D1665)+M1656*(1+$E1665),0.01)</f>
        <v/>
      </c>
      <c r="N1665" s="36">
        <f>MAX(INDEX(N$369:N$380,$D1665)+N1656*(1+$E1665),0.01)</f>
        <v/>
      </c>
      <c r="O1665" s="36">
        <f>MAX(INDEX(O$369:O$380,$D1665)+O1656*(1+$E1665),0.01)</f>
        <v/>
      </c>
      <c r="P1665" s="36">
        <f>MAX(INDEX(P$369:P$380,$D1665)+P1656*(1+$E1665),0.01)</f>
        <v/>
      </c>
      <c r="Q1665" s="36">
        <f>MAX(INDEX(Q$369:Q$380,$D1665)+Q1656*(1+$E1665),0.01)</f>
        <v/>
      </c>
      <c r="R1665" s="36">
        <f>MAX(INDEX(R$369:R$380,$D1665)+R1656*(1+$E1665),0.01)</f>
        <v/>
      </c>
      <c r="S1665" s="36">
        <f>MAX(INDEX(S$369:S$380,$D1665)+S1656*(1+$E1665),0.01)</f>
        <v/>
      </c>
      <c r="T1665" s="36">
        <f>MAX(INDEX(T$369:T$380,$D1665)+T1656*(1+$E1665),0.01)</f>
        <v/>
      </c>
      <c r="U1665" s="36">
        <f>MAX(INDEX(U$369:U$380,$D1665)+U1656*(1+$E1665),0.01)</f>
        <v/>
      </c>
      <c r="V1665" s="36">
        <f>MAX(INDEX(V$369:V$380,$D1665)+V1656*(1+$E1665),0.01)</f>
        <v/>
      </c>
      <c r="W1665" s="36">
        <f>MAX(INDEX(W$369:W$380,$D1665)+W1656*(1+$E1665),0.01)</f>
        <v/>
      </c>
      <c r="X1665" s="36">
        <f>MAX(INDEX(X$369:X$380,$D1665)+X1656*(1+$E1665),0.01)</f>
        <v/>
      </c>
      <c r="Y1665" s="36">
        <f>MAX(INDEX(Y$369:Y$380,$D1665)+Y1656*(1+$E1665),0.01)</f>
        <v/>
      </c>
      <c r="Z1665" s="36">
        <f>MAX(INDEX(Z$369:Z$380,$D1665)+Z1656*(1+$E1665),0.01)</f>
        <v/>
      </c>
      <c r="AA1665" s="36">
        <f>MAX(INDEX(AA$369:AA$380,$D1665)+AA1656*(1+$E1665),0.01)</f>
        <v/>
      </c>
      <c r="AB1665" s="36">
        <f>MAX(INDEX(AB$369:AB$380,$D1665)+AB1656*(1+$E1665),0.01)</f>
        <v/>
      </c>
      <c r="AC1665" s="36">
        <f>MAX(INDEX(AC$369:AC$380,$D1665)+AC1656*(1+$E1665),0.01)</f>
        <v/>
      </c>
      <c r="AD1665" s="36">
        <f>MAX(INDEX(AD$369:AD$380,$D1665)+AD1656*(1+$E1665),0.01)</f>
        <v/>
      </c>
      <c r="AF1665" s="11">
        <f>CodePrefix&amp;$A1665&amp;IF($C1665="","","."&amp;$C1665&amp;"."&amp;$B1665)&amp;INDEX(VarEnd,MATCH($A1665,VarKey,0))&amp;AF$5</f>
        <v/>
      </c>
      <c r="AG1665" s="37">
        <f>MAX(INDEX(AG$369:AG$380,$D1665)+AG1656*(1+$E1665),0.01)</f>
        <v/>
      </c>
      <c r="AH1665" s="36">
        <f>MAX(INDEX(AH$369:AH$380,$D1665)+AH1656*(1+$E1665),0.01)</f>
        <v/>
      </c>
      <c r="AI1665" s="36">
        <f>MAX(INDEX(AI$369:AI$380,$D1665)+AI1656*(1+$E1665),0.01)</f>
        <v/>
      </c>
      <c r="AJ1665" s="36">
        <f>MAX(INDEX(AJ$369:AJ$380,$D1665)+AJ1656*(1+$E1665),0.01)</f>
        <v/>
      </c>
      <c r="AK1665" s="36">
        <f>MAX(INDEX(AK$369:AK$380,$D1665)+AK1656*(1+$E1665),0.01)</f>
        <v/>
      </c>
      <c r="AL1665" s="36">
        <f>MAX(INDEX(AL$369:AL$380,$D1665)+AL1656*(1+$E1665),0.01)</f>
        <v/>
      </c>
      <c r="AM1665" s="36">
        <f>MAX(INDEX(AM$369:AM$380,$D1665)+AM1656*(1+$E1665),0.01)</f>
        <v/>
      </c>
      <c r="AN1665" s="36">
        <f>MAX(INDEX(AN$369:AN$380,$D1665)+AN1656*(1+$E1665),0.01)</f>
        <v/>
      </c>
      <c r="AO1665" s="36">
        <f>MAX(INDEX(AO$369:AO$380,$D1665)+AO1656*(1+$E1665),0.01)</f>
        <v/>
      </c>
      <c r="AP1665" s="36">
        <f>MAX(INDEX(AP$369:AP$380,$D1665)+AP1656*(1+$E1665),0.01)</f>
        <v/>
      </c>
      <c r="AQ1665" s="36">
        <f>MAX(INDEX(AQ$369:AQ$380,$D1665)+AQ1656*(1+$E1665),0.01)</f>
        <v/>
      </c>
      <c r="AR1665" s="36">
        <f>MAX(INDEX(AR$369:AR$380,$D1665)+AR1656*(1+$E1665),0.01)</f>
        <v/>
      </c>
      <c r="AS1665" s="36">
        <f>MAX(INDEX(AS$369:AS$380,$D1665)+AS1656*(1+$E1665),0.01)</f>
        <v/>
      </c>
      <c r="AT1665" s="36">
        <f>MAX(INDEX(AT$369:AT$380,$D1665)+AT1656*(1+$E1665),0.01)</f>
        <v/>
      </c>
      <c r="AU1665" s="36">
        <f>MAX(INDEX(AU$369:AU$380,$D1665)+AU1656*(1+$E1665),0.01)</f>
        <v/>
      </c>
      <c r="AV1665" s="36">
        <f>MAX(INDEX(AV$369:AV$380,$D1665)+AV1656*(1+$E1665),0.01)</f>
        <v/>
      </c>
      <c r="AW1665" s="36">
        <f>MAX(INDEX(AW$369:AW$380,$D1665)+AW1656*(1+$E1665),0.01)</f>
        <v/>
      </c>
      <c r="AX1665" s="36">
        <f>MAX(INDEX(AX$369:AX$380,$D1665)+AX1656*(1+$E1665),0.01)</f>
        <v/>
      </c>
      <c r="AY1665" s="36">
        <f>MAX(INDEX(AY$369:AY$380,$D1665)+AY1656*(1+$E1665),0.01)</f>
        <v/>
      </c>
    </row>
    <row r="1666" hidden="1" outlineLevel="2">
      <c r="A1666" s="14" t="inlineStr">
        <is>
          <t>atp</t>
        </is>
      </c>
      <c r="B1666" s="14" t="inlineStr">
        <is>
          <t>oop</t>
        </is>
      </c>
      <c r="C1666" s="14" t="inlineStr">
        <is>
          <t>mch</t>
        </is>
      </c>
      <c r="D1666" s="36">
        <f>INDEX(Inputs!$U$5:$U$132,MATCH($B1666&amp;"|"&amp;$C1666,Inputs!$A$5:$A$132,0))</f>
        <v/>
      </c>
      <c r="E1666" s="36">
        <f>INDEX(Inputs!$V$5:$V$132,MATCH($B1666&amp;"|"&amp;$C1666,Inputs!$A$5:$A$132,0))</f>
        <v/>
      </c>
      <c r="F1666" s="35" t="n"/>
      <c r="G1666" s="35" t="n"/>
      <c r="H1666" s="14">
        <f>INDEX(VarLab,MATCH($A1666,VarKey,0))&amp;INDEX(MemLab,MATCH($C1666&amp;"|"&amp;$B1666,MemKey,0))</f>
        <v/>
      </c>
      <c r="I1666" s="14">
        <f>INDEX(VarUnit,MATCH($A1666,VarKey,0))</f>
        <v/>
      </c>
      <c r="J1666" s="14">
        <f>INDEX(VarSrc,MATCH($A1666,VarKey,0))</f>
        <v/>
      </c>
      <c r="K1666" s="11">
        <f>CodePrefix&amp;$A1666&amp;IF($C1666="","","."&amp;$C1666&amp;"."&amp;$B1666)&amp;INDEX(VarEnd,MATCH($A1666,VarKey,0))&amp;K$5</f>
        <v/>
      </c>
      <c r="L1666" s="37">
        <f>MAX(INDEX(L$369:L$380,$D1666)+L1657*(1+$E1666),0.01)</f>
        <v/>
      </c>
      <c r="M1666" s="36">
        <f>MAX(INDEX(M$369:M$380,$D1666)+M1657*(1+$E1666),0.01)</f>
        <v/>
      </c>
      <c r="N1666" s="36">
        <f>MAX(INDEX(N$369:N$380,$D1666)+N1657*(1+$E1666),0.01)</f>
        <v/>
      </c>
      <c r="O1666" s="36">
        <f>MAX(INDEX(O$369:O$380,$D1666)+O1657*(1+$E1666),0.01)</f>
        <v/>
      </c>
      <c r="P1666" s="36">
        <f>MAX(INDEX(P$369:P$380,$D1666)+P1657*(1+$E1666),0.01)</f>
        <v/>
      </c>
      <c r="Q1666" s="36">
        <f>MAX(INDEX(Q$369:Q$380,$D1666)+Q1657*(1+$E1666),0.01)</f>
        <v/>
      </c>
      <c r="R1666" s="36">
        <f>MAX(INDEX(R$369:R$380,$D1666)+R1657*(1+$E1666),0.01)</f>
        <v/>
      </c>
      <c r="S1666" s="36">
        <f>MAX(INDEX(S$369:S$380,$D1666)+S1657*(1+$E1666),0.01)</f>
        <v/>
      </c>
      <c r="T1666" s="36">
        <f>MAX(INDEX(T$369:T$380,$D1666)+T1657*(1+$E1666),0.01)</f>
        <v/>
      </c>
      <c r="U1666" s="36">
        <f>MAX(INDEX(U$369:U$380,$D1666)+U1657*(1+$E1666),0.01)</f>
        <v/>
      </c>
      <c r="V1666" s="36">
        <f>MAX(INDEX(V$369:V$380,$D1666)+V1657*(1+$E1666),0.01)</f>
        <v/>
      </c>
      <c r="W1666" s="36">
        <f>MAX(INDEX(W$369:W$380,$D1666)+W1657*(1+$E1666),0.01)</f>
        <v/>
      </c>
      <c r="X1666" s="36">
        <f>MAX(INDEX(X$369:X$380,$D1666)+X1657*(1+$E1666),0.01)</f>
        <v/>
      </c>
      <c r="Y1666" s="36">
        <f>MAX(INDEX(Y$369:Y$380,$D1666)+Y1657*(1+$E1666),0.01)</f>
        <v/>
      </c>
      <c r="Z1666" s="36">
        <f>MAX(INDEX(Z$369:Z$380,$D1666)+Z1657*(1+$E1666),0.01)</f>
        <v/>
      </c>
      <c r="AA1666" s="36">
        <f>MAX(INDEX(AA$369:AA$380,$D1666)+AA1657*(1+$E1666),0.01)</f>
        <v/>
      </c>
      <c r="AB1666" s="36">
        <f>MAX(INDEX(AB$369:AB$380,$D1666)+AB1657*(1+$E1666),0.01)</f>
        <v/>
      </c>
      <c r="AC1666" s="36">
        <f>MAX(INDEX(AC$369:AC$380,$D1666)+AC1657*(1+$E1666),0.01)</f>
        <v/>
      </c>
      <c r="AD1666" s="36">
        <f>MAX(INDEX(AD$369:AD$380,$D1666)+AD1657*(1+$E1666),0.01)</f>
        <v/>
      </c>
      <c r="AF1666" s="11">
        <f>CodePrefix&amp;$A1666&amp;IF($C1666="","","."&amp;$C1666&amp;"."&amp;$B1666)&amp;INDEX(VarEnd,MATCH($A1666,VarKey,0))&amp;AF$5</f>
        <v/>
      </c>
      <c r="AG1666" s="37">
        <f>MAX(INDEX(AG$369:AG$380,$D1666)+AG1657*(1+$E1666),0.01)</f>
        <v/>
      </c>
      <c r="AH1666" s="36">
        <f>MAX(INDEX(AH$369:AH$380,$D1666)+AH1657*(1+$E1666),0.01)</f>
        <v/>
      </c>
      <c r="AI1666" s="36">
        <f>MAX(INDEX(AI$369:AI$380,$D1666)+AI1657*(1+$E1666),0.01)</f>
        <v/>
      </c>
      <c r="AJ1666" s="36">
        <f>MAX(INDEX(AJ$369:AJ$380,$D1666)+AJ1657*(1+$E1666),0.01)</f>
        <v/>
      </c>
      <c r="AK1666" s="36">
        <f>MAX(INDEX(AK$369:AK$380,$D1666)+AK1657*(1+$E1666),0.01)</f>
        <v/>
      </c>
      <c r="AL1666" s="36">
        <f>MAX(INDEX(AL$369:AL$380,$D1666)+AL1657*(1+$E1666),0.01)</f>
        <v/>
      </c>
      <c r="AM1666" s="36">
        <f>MAX(INDEX(AM$369:AM$380,$D1666)+AM1657*(1+$E1666),0.01)</f>
        <v/>
      </c>
      <c r="AN1666" s="36">
        <f>MAX(INDEX(AN$369:AN$380,$D1666)+AN1657*(1+$E1666),0.01)</f>
        <v/>
      </c>
      <c r="AO1666" s="36">
        <f>MAX(INDEX(AO$369:AO$380,$D1666)+AO1657*(1+$E1666),0.01)</f>
        <v/>
      </c>
      <c r="AP1666" s="36">
        <f>MAX(INDEX(AP$369:AP$380,$D1666)+AP1657*(1+$E1666),0.01)</f>
        <v/>
      </c>
      <c r="AQ1666" s="36">
        <f>MAX(INDEX(AQ$369:AQ$380,$D1666)+AQ1657*(1+$E1666),0.01)</f>
        <v/>
      </c>
      <c r="AR1666" s="36">
        <f>MAX(INDEX(AR$369:AR$380,$D1666)+AR1657*(1+$E1666),0.01)</f>
        <v/>
      </c>
      <c r="AS1666" s="36">
        <f>MAX(INDEX(AS$369:AS$380,$D1666)+AS1657*(1+$E1666),0.01)</f>
        <v/>
      </c>
      <c r="AT1666" s="36">
        <f>MAX(INDEX(AT$369:AT$380,$D1666)+AT1657*(1+$E1666),0.01)</f>
        <v/>
      </c>
      <c r="AU1666" s="36">
        <f>MAX(INDEX(AU$369:AU$380,$D1666)+AU1657*(1+$E1666),0.01)</f>
        <v/>
      </c>
      <c r="AV1666" s="36">
        <f>MAX(INDEX(AV$369:AV$380,$D1666)+AV1657*(1+$E1666),0.01)</f>
        <v/>
      </c>
      <c r="AW1666" s="36">
        <f>MAX(INDEX(AW$369:AW$380,$D1666)+AW1657*(1+$E1666),0.01)</f>
        <v/>
      </c>
      <c r="AX1666" s="36">
        <f>MAX(INDEX(AX$369:AX$380,$D1666)+AX1657*(1+$E1666),0.01)</f>
        <v/>
      </c>
      <c r="AY1666" s="36">
        <f>MAX(INDEX(AY$369:AY$380,$D1666)+AY1657*(1+$E1666),0.01)</f>
        <v/>
      </c>
    </row>
    <row r="1667" hidden="1" outlineLevel="2">
      <c r="A1667" s="14" t="inlineStr">
        <is>
          <t>atp</t>
        </is>
      </c>
      <c r="B1667" s="14" t="inlineStr">
        <is>
          <t>bio</t>
        </is>
      </c>
      <c r="C1667" s="14" t="inlineStr">
        <is>
          <t>mch</t>
        </is>
      </c>
      <c r="D1667" s="36">
        <f>INDEX(Inputs!$U$5:$U$132,MATCH($B1667&amp;"|"&amp;$C1667,Inputs!$A$5:$A$132,0))</f>
        <v/>
      </c>
      <c r="E1667" s="36">
        <f>INDEX(Inputs!$V$5:$V$132,MATCH($B1667&amp;"|"&amp;$C1667,Inputs!$A$5:$A$132,0))</f>
        <v/>
      </c>
      <c r="F1667" s="35" t="n"/>
      <c r="G1667" s="35" t="n"/>
      <c r="H1667" s="14">
        <f>INDEX(VarLab,MATCH($A1667,VarKey,0))&amp;INDEX(MemLab,MATCH($C1667&amp;"|"&amp;$B1667,MemKey,0))</f>
        <v/>
      </c>
      <c r="I1667" s="14">
        <f>INDEX(VarUnit,MATCH($A1667,VarKey,0))</f>
        <v/>
      </c>
      <c r="J1667" s="14">
        <f>INDEX(VarSrc,MATCH($A1667,VarKey,0))</f>
        <v/>
      </c>
      <c r="K1667" s="11">
        <f>CodePrefix&amp;$A1667&amp;IF($C1667="","","."&amp;$C1667&amp;"."&amp;$B1667)&amp;INDEX(VarEnd,MATCH($A1667,VarKey,0))&amp;K$5</f>
        <v/>
      </c>
      <c r="L1667" s="37">
        <f>MAX(INDEX(L$369:L$380,$D1667)+L1658*(1+$E1667),0.01)</f>
        <v/>
      </c>
      <c r="M1667" s="36">
        <f>MAX(INDEX(M$369:M$380,$D1667)+M1658*(1+$E1667),0.01)</f>
        <v/>
      </c>
      <c r="N1667" s="36">
        <f>MAX(INDEX(N$369:N$380,$D1667)+N1658*(1+$E1667),0.01)</f>
        <v/>
      </c>
      <c r="O1667" s="36">
        <f>MAX(INDEX(O$369:O$380,$D1667)+O1658*(1+$E1667),0.01)</f>
        <v/>
      </c>
      <c r="P1667" s="36">
        <f>MAX(INDEX(P$369:P$380,$D1667)+P1658*(1+$E1667),0.01)</f>
        <v/>
      </c>
      <c r="Q1667" s="36">
        <f>MAX(INDEX(Q$369:Q$380,$D1667)+Q1658*(1+$E1667),0.01)</f>
        <v/>
      </c>
      <c r="R1667" s="36">
        <f>MAX(INDEX(R$369:R$380,$D1667)+R1658*(1+$E1667),0.01)</f>
        <v/>
      </c>
      <c r="S1667" s="36">
        <f>MAX(INDEX(S$369:S$380,$D1667)+S1658*(1+$E1667),0.01)</f>
        <v/>
      </c>
      <c r="T1667" s="36">
        <f>MAX(INDEX(T$369:T$380,$D1667)+T1658*(1+$E1667),0.01)</f>
        <v/>
      </c>
      <c r="U1667" s="36">
        <f>MAX(INDEX(U$369:U$380,$D1667)+U1658*(1+$E1667),0.01)</f>
        <v/>
      </c>
      <c r="V1667" s="36">
        <f>MAX(INDEX(V$369:V$380,$D1667)+V1658*(1+$E1667),0.01)</f>
        <v/>
      </c>
      <c r="W1667" s="36">
        <f>MAX(INDEX(W$369:W$380,$D1667)+W1658*(1+$E1667),0.01)</f>
        <v/>
      </c>
      <c r="X1667" s="36">
        <f>MAX(INDEX(X$369:X$380,$D1667)+X1658*(1+$E1667),0.01)</f>
        <v/>
      </c>
      <c r="Y1667" s="36">
        <f>MAX(INDEX(Y$369:Y$380,$D1667)+Y1658*(1+$E1667),0.01)</f>
        <v/>
      </c>
      <c r="Z1667" s="36">
        <f>MAX(INDEX(Z$369:Z$380,$D1667)+Z1658*(1+$E1667),0.01)</f>
        <v/>
      </c>
      <c r="AA1667" s="36">
        <f>MAX(INDEX(AA$369:AA$380,$D1667)+AA1658*(1+$E1667),0.01)</f>
        <v/>
      </c>
      <c r="AB1667" s="36">
        <f>MAX(INDEX(AB$369:AB$380,$D1667)+AB1658*(1+$E1667),0.01)</f>
        <v/>
      </c>
      <c r="AC1667" s="36">
        <f>MAX(INDEX(AC$369:AC$380,$D1667)+AC1658*(1+$E1667),0.01)</f>
        <v/>
      </c>
      <c r="AD1667" s="36">
        <f>MAX(INDEX(AD$369:AD$380,$D1667)+AD1658*(1+$E1667),0.01)</f>
        <v/>
      </c>
      <c r="AF1667" s="11">
        <f>CodePrefix&amp;$A1667&amp;IF($C1667="","","."&amp;$C1667&amp;"."&amp;$B1667)&amp;INDEX(VarEnd,MATCH($A1667,VarKey,0))&amp;AF$5</f>
        <v/>
      </c>
      <c r="AG1667" s="37">
        <f>MAX(INDEX(AG$369:AG$380,$D1667)+AG1658*(1+$E1667),0.01)</f>
        <v/>
      </c>
      <c r="AH1667" s="36">
        <f>MAX(INDEX(AH$369:AH$380,$D1667)+AH1658*(1+$E1667),0.01)</f>
        <v/>
      </c>
      <c r="AI1667" s="36">
        <f>MAX(INDEX(AI$369:AI$380,$D1667)+AI1658*(1+$E1667),0.01)</f>
        <v/>
      </c>
      <c r="AJ1667" s="36">
        <f>MAX(INDEX(AJ$369:AJ$380,$D1667)+AJ1658*(1+$E1667),0.01)</f>
        <v/>
      </c>
      <c r="AK1667" s="36">
        <f>MAX(INDEX(AK$369:AK$380,$D1667)+AK1658*(1+$E1667),0.01)</f>
        <v/>
      </c>
      <c r="AL1667" s="36">
        <f>MAX(INDEX(AL$369:AL$380,$D1667)+AL1658*(1+$E1667),0.01)</f>
        <v/>
      </c>
      <c r="AM1667" s="36">
        <f>MAX(INDEX(AM$369:AM$380,$D1667)+AM1658*(1+$E1667),0.01)</f>
        <v/>
      </c>
      <c r="AN1667" s="36">
        <f>MAX(INDEX(AN$369:AN$380,$D1667)+AN1658*(1+$E1667),0.01)</f>
        <v/>
      </c>
      <c r="AO1667" s="36">
        <f>MAX(INDEX(AO$369:AO$380,$D1667)+AO1658*(1+$E1667),0.01)</f>
        <v/>
      </c>
      <c r="AP1667" s="36">
        <f>MAX(INDEX(AP$369:AP$380,$D1667)+AP1658*(1+$E1667),0.01)</f>
        <v/>
      </c>
      <c r="AQ1667" s="36">
        <f>MAX(INDEX(AQ$369:AQ$380,$D1667)+AQ1658*(1+$E1667),0.01)</f>
        <v/>
      </c>
      <c r="AR1667" s="36">
        <f>MAX(INDEX(AR$369:AR$380,$D1667)+AR1658*(1+$E1667),0.01)</f>
        <v/>
      </c>
      <c r="AS1667" s="36">
        <f>MAX(INDEX(AS$369:AS$380,$D1667)+AS1658*(1+$E1667),0.01)</f>
        <v/>
      </c>
      <c r="AT1667" s="36">
        <f>MAX(INDEX(AT$369:AT$380,$D1667)+AT1658*(1+$E1667),0.01)</f>
        <v/>
      </c>
      <c r="AU1667" s="36">
        <f>MAX(INDEX(AU$369:AU$380,$D1667)+AU1658*(1+$E1667),0.01)</f>
        <v/>
      </c>
      <c r="AV1667" s="36">
        <f>MAX(INDEX(AV$369:AV$380,$D1667)+AV1658*(1+$E1667),0.01)</f>
        <v/>
      </c>
      <c r="AW1667" s="36">
        <f>MAX(INDEX(AW$369:AW$380,$D1667)+AW1658*(1+$E1667),0.01)</f>
        <v/>
      </c>
      <c r="AX1667" s="36">
        <f>MAX(INDEX(AX$369:AX$380,$D1667)+AX1658*(1+$E1667),0.01)</f>
        <v/>
      </c>
      <c r="AY1667" s="36">
        <f>MAX(INDEX(AY$369:AY$380,$D1667)+AY1658*(1+$E1667),0.01)</f>
        <v/>
      </c>
    </row>
    <row r="1668" hidden="1" outlineLevel="2"/>
    <row r="1669" hidden="1" outlineLevel="2">
      <c r="A1669" s="14" t="inlineStr">
        <is>
          <t>shp</t>
        </is>
      </c>
      <c r="B1669" s="14" t="inlineStr">
        <is>
          <t>coa</t>
        </is>
      </c>
      <c r="C1669" s="14" t="inlineStr">
        <is>
          <t>mch</t>
        </is>
      </c>
      <c r="D1669" s="36">
        <f>INDEX(Inputs!$W$5:$W$132,MATCH($B1669&amp;"|"&amp;$C1669,Inputs!$A$5:$A$132,0))</f>
        <v/>
      </c>
      <c r="E1669" s="36">
        <f>INDEX(Inputs!$M$5:$M$132,MATCH($B1669&amp;"|"&amp;$C1669,Inputs!$A$5:$A$132,0))</f>
        <v/>
      </c>
      <c r="F1669" s="35" t="n"/>
      <c r="G1669" s="35" t="n"/>
      <c r="H1669" s="14">
        <f>INDEX(VarLab,MATCH($A1669,VarKey,0))&amp;INDEX(MemLab,MATCH($C1669&amp;"|"&amp;$B1669,MemKey,0))</f>
        <v/>
      </c>
      <c r="I1669" s="14">
        <f>INDEX(VarUnit,MATCH($A1669,VarKey,0))</f>
        <v/>
      </c>
      <c r="J1669" s="14">
        <f>INDEX(VarSrc,MATCH($A1669,VarKey,0))</f>
        <v/>
      </c>
      <c r="K1669" s="11">
        <f>CodePrefix&amp;$A1669&amp;IF($C1669="","","."&amp;$C1669&amp;"."&amp;$B1669)&amp;INDEX(VarEnd,MATCH($A1669,VarKey,0))&amp;K$5</f>
        <v/>
      </c>
      <c r="L1669" s="37">
        <f>INDEX(L$297:L$313,$E1669)*$D1669</f>
        <v/>
      </c>
      <c r="M1669" s="36">
        <f>INDEX(M$297:M$313,$E1669)*$D1669</f>
        <v/>
      </c>
      <c r="N1669" s="36">
        <f>INDEX(N$297:N$313,$E1669)*$D1669</f>
        <v/>
      </c>
      <c r="O1669" s="36">
        <f>INDEX(O$297:O$313,$E1669)*$D1669</f>
        <v/>
      </c>
      <c r="P1669" s="36">
        <f>INDEX(P$297:P$313,$E1669)*$D1669</f>
        <v/>
      </c>
      <c r="Q1669" s="36">
        <f>INDEX(Q$297:Q$313,$E1669)*$D1669</f>
        <v/>
      </c>
      <c r="R1669" s="36">
        <f>INDEX(R$297:R$313,$E1669)*$D1669</f>
        <v/>
      </c>
      <c r="S1669" s="36">
        <f>INDEX(S$297:S$313,$E1669)*$D1669</f>
        <v/>
      </c>
      <c r="T1669" s="36">
        <f>INDEX(T$297:T$313,$E1669)*$D1669</f>
        <v/>
      </c>
      <c r="U1669" s="36">
        <f>INDEX(U$297:U$313,$E1669)*$D1669</f>
        <v/>
      </c>
      <c r="V1669" s="36">
        <f>INDEX(V$297:V$313,$E1669)*$D1669</f>
        <v/>
      </c>
      <c r="W1669" s="36">
        <f>INDEX(W$297:W$313,$E1669)*$D1669</f>
        <v/>
      </c>
      <c r="X1669" s="36">
        <f>INDEX(X$297:X$313,$E1669)*$D1669</f>
        <v/>
      </c>
      <c r="Y1669" s="36">
        <f>INDEX(Y$297:Y$313,$E1669)*$D1669</f>
        <v/>
      </c>
      <c r="Z1669" s="36">
        <f>INDEX(Z$297:Z$313,$E1669)*$D1669</f>
        <v/>
      </c>
      <c r="AA1669" s="36">
        <f>INDEX(AA$297:AA$313,$E1669)*$D1669</f>
        <v/>
      </c>
      <c r="AB1669" s="36">
        <f>INDEX(AB$297:AB$313,$E1669)*$D1669</f>
        <v/>
      </c>
      <c r="AC1669" s="36">
        <f>INDEX(AC$297:AC$313,$E1669)*$D1669</f>
        <v/>
      </c>
      <c r="AD1669" s="36">
        <f>INDEX(AD$297:AD$313,$E1669)*$D1669</f>
        <v/>
      </c>
      <c r="AF1669" s="11">
        <f>CodePrefix&amp;$A1669&amp;IF($C1669="","","."&amp;$C1669&amp;"."&amp;$B1669)&amp;INDEX(VarEnd,MATCH($A1669,VarKey,0))&amp;AF$5</f>
        <v/>
      </c>
      <c r="AG1669" s="37">
        <f>INDEX(AG$297:AG$313,$E1669)*$D1669</f>
        <v/>
      </c>
      <c r="AH1669" s="36">
        <f>INDEX(AH$297:AH$313,$E1669)*$D1669</f>
        <v/>
      </c>
      <c r="AI1669" s="36">
        <f>INDEX(AI$297:AI$313,$E1669)*$D1669</f>
        <v/>
      </c>
      <c r="AJ1669" s="36">
        <f>INDEX(AJ$297:AJ$313,$E1669)*$D1669</f>
        <v/>
      </c>
      <c r="AK1669" s="36">
        <f>INDEX(AK$297:AK$313,$E1669)*$D1669</f>
        <v/>
      </c>
      <c r="AL1669" s="36">
        <f>INDEX(AL$297:AL$313,$E1669)*$D1669</f>
        <v/>
      </c>
      <c r="AM1669" s="36">
        <f>INDEX(AM$297:AM$313,$E1669)*$D1669</f>
        <v/>
      </c>
      <c r="AN1669" s="36">
        <f>INDEX(AN$297:AN$313,$E1669)*$D1669</f>
        <v/>
      </c>
      <c r="AO1669" s="36">
        <f>INDEX(AO$297:AO$313,$E1669)*$D1669</f>
        <v/>
      </c>
      <c r="AP1669" s="36">
        <f>INDEX(AP$297:AP$313,$E1669)*$D1669</f>
        <v/>
      </c>
      <c r="AQ1669" s="36">
        <f>INDEX(AQ$297:AQ$313,$E1669)*$D1669</f>
        <v/>
      </c>
      <c r="AR1669" s="36">
        <f>INDEX(AR$297:AR$313,$E1669)*$D1669</f>
        <v/>
      </c>
      <c r="AS1669" s="36">
        <f>INDEX(AS$297:AS$313,$E1669)*$D1669</f>
        <v/>
      </c>
      <c r="AT1669" s="36">
        <f>INDEX(AT$297:AT$313,$E1669)*$D1669</f>
        <v/>
      </c>
      <c r="AU1669" s="36">
        <f>INDEX(AU$297:AU$313,$E1669)*$D1669</f>
        <v/>
      </c>
      <c r="AV1669" s="36">
        <f>INDEX(AV$297:AV$313,$E1669)*$D1669</f>
        <v/>
      </c>
      <c r="AW1669" s="36">
        <f>INDEX(AW$297:AW$313,$E1669)*$D1669</f>
        <v/>
      </c>
      <c r="AX1669" s="36">
        <f>INDEX(AX$297:AX$313,$E1669)*$D1669</f>
        <v/>
      </c>
      <c r="AY1669" s="36">
        <f>INDEX(AY$297:AY$313,$E1669)*$D1669</f>
        <v/>
      </c>
    </row>
    <row r="1670" hidden="1" outlineLevel="2">
      <c r="A1670" s="14" t="inlineStr">
        <is>
          <t>shp</t>
        </is>
      </c>
      <c r="B1670" s="14" t="inlineStr">
        <is>
          <t>nga</t>
        </is>
      </c>
      <c r="C1670" s="14" t="inlineStr">
        <is>
          <t>mch</t>
        </is>
      </c>
      <c r="D1670" s="36">
        <f>INDEX(Inputs!$W$5:$W$132,MATCH($B1670&amp;"|"&amp;$C1670,Inputs!$A$5:$A$132,0))</f>
        <v/>
      </c>
      <c r="E1670" s="36">
        <f>INDEX(Inputs!$M$5:$M$132,MATCH($B1670&amp;"|"&amp;$C1670,Inputs!$A$5:$A$132,0))</f>
        <v/>
      </c>
      <c r="F1670" s="35" t="n"/>
      <c r="G1670" s="35" t="n"/>
      <c r="H1670" s="14">
        <f>INDEX(VarLab,MATCH($A1670,VarKey,0))&amp;INDEX(MemLab,MATCH($C1670&amp;"|"&amp;$B1670,MemKey,0))</f>
        <v/>
      </c>
      <c r="I1670" s="14">
        <f>INDEX(VarUnit,MATCH($A1670,VarKey,0))</f>
        <v/>
      </c>
      <c r="J1670" s="14">
        <f>INDEX(VarSrc,MATCH($A1670,VarKey,0))</f>
        <v/>
      </c>
      <c r="K1670" s="11">
        <f>CodePrefix&amp;$A1670&amp;IF($C1670="","","."&amp;$C1670&amp;"."&amp;$B1670)&amp;INDEX(VarEnd,MATCH($A1670,VarKey,0))&amp;K$5</f>
        <v/>
      </c>
      <c r="L1670" s="37">
        <f>INDEX(L$297:L$313,$E1670)*$D1670</f>
        <v/>
      </c>
      <c r="M1670" s="36">
        <f>INDEX(M$297:M$313,$E1670)*$D1670</f>
        <v/>
      </c>
      <c r="N1670" s="36">
        <f>INDEX(N$297:N$313,$E1670)*$D1670</f>
        <v/>
      </c>
      <c r="O1670" s="36">
        <f>INDEX(O$297:O$313,$E1670)*$D1670</f>
        <v/>
      </c>
      <c r="P1670" s="36">
        <f>INDEX(P$297:P$313,$E1670)*$D1670</f>
        <v/>
      </c>
      <c r="Q1670" s="36">
        <f>INDEX(Q$297:Q$313,$E1670)*$D1670</f>
        <v/>
      </c>
      <c r="R1670" s="36">
        <f>INDEX(R$297:R$313,$E1670)*$D1670</f>
        <v/>
      </c>
      <c r="S1670" s="36">
        <f>INDEX(S$297:S$313,$E1670)*$D1670</f>
        <v/>
      </c>
      <c r="T1670" s="36">
        <f>INDEX(T$297:T$313,$E1670)*$D1670</f>
        <v/>
      </c>
      <c r="U1670" s="36">
        <f>INDEX(U$297:U$313,$E1670)*$D1670</f>
        <v/>
      </c>
      <c r="V1670" s="36">
        <f>INDEX(V$297:V$313,$E1670)*$D1670</f>
        <v/>
      </c>
      <c r="W1670" s="36">
        <f>INDEX(W$297:W$313,$E1670)*$D1670</f>
        <v/>
      </c>
      <c r="X1670" s="36">
        <f>INDEX(X$297:X$313,$E1670)*$D1670</f>
        <v/>
      </c>
      <c r="Y1670" s="36">
        <f>INDEX(Y$297:Y$313,$E1670)*$D1670</f>
        <v/>
      </c>
      <c r="Z1670" s="36">
        <f>INDEX(Z$297:Z$313,$E1670)*$D1670</f>
        <v/>
      </c>
      <c r="AA1670" s="36">
        <f>INDEX(AA$297:AA$313,$E1670)*$D1670</f>
        <v/>
      </c>
      <c r="AB1670" s="36">
        <f>INDEX(AB$297:AB$313,$E1670)*$D1670</f>
        <v/>
      </c>
      <c r="AC1670" s="36">
        <f>INDEX(AC$297:AC$313,$E1670)*$D1670</f>
        <v/>
      </c>
      <c r="AD1670" s="36">
        <f>INDEX(AD$297:AD$313,$E1670)*$D1670</f>
        <v/>
      </c>
      <c r="AF1670" s="11">
        <f>CodePrefix&amp;$A1670&amp;IF($C1670="","","."&amp;$C1670&amp;"."&amp;$B1670)&amp;INDEX(VarEnd,MATCH($A1670,VarKey,0))&amp;AF$5</f>
        <v/>
      </c>
      <c r="AG1670" s="37">
        <f>INDEX(AG$297:AG$313,$E1670)*$D1670</f>
        <v/>
      </c>
      <c r="AH1670" s="36">
        <f>INDEX(AH$297:AH$313,$E1670)*$D1670</f>
        <v/>
      </c>
      <c r="AI1670" s="36">
        <f>INDEX(AI$297:AI$313,$E1670)*$D1670</f>
        <v/>
      </c>
      <c r="AJ1670" s="36">
        <f>INDEX(AJ$297:AJ$313,$E1670)*$D1670</f>
        <v/>
      </c>
      <c r="AK1670" s="36">
        <f>INDEX(AK$297:AK$313,$E1670)*$D1670</f>
        <v/>
      </c>
      <c r="AL1670" s="36">
        <f>INDEX(AL$297:AL$313,$E1670)*$D1670</f>
        <v/>
      </c>
      <c r="AM1670" s="36">
        <f>INDEX(AM$297:AM$313,$E1670)*$D1670</f>
        <v/>
      </c>
      <c r="AN1670" s="36">
        <f>INDEX(AN$297:AN$313,$E1670)*$D1670</f>
        <v/>
      </c>
      <c r="AO1670" s="36">
        <f>INDEX(AO$297:AO$313,$E1670)*$D1670</f>
        <v/>
      </c>
      <c r="AP1670" s="36">
        <f>INDEX(AP$297:AP$313,$E1670)*$D1670</f>
        <v/>
      </c>
      <c r="AQ1670" s="36">
        <f>INDEX(AQ$297:AQ$313,$E1670)*$D1670</f>
        <v/>
      </c>
      <c r="AR1670" s="36">
        <f>INDEX(AR$297:AR$313,$E1670)*$D1670</f>
        <v/>
      </c>
      <c r="AS1670" s="36">
        <f>INDEX(AS$297:AS$313,$E1670)*$D1670</f>
        <v/>
      </c>
      <c r="AT1670" s="36">
        <f>INDEX(AT$297:AT$313,$E1670)*$D1670</f>
        <v/>
      </c>
      <c r="AU1670" s="36">
        <f>INDEX(AU$297:AU$313,$E1670)*$D1670</f>
        <v/>
      </c>
      <c r="AV1670" s="36">
        <f>INDEX(AV$297:AV$313,$E1670)*$D1670</f>
        <v/>
      </c>
      <c r="AW1670" s="36">
        <f>INDEX(AW$297:AW$313,$E1670)*$D1670</f>
        <v/>
      </c>
      <c r="AX1670" s="36">
        <f>INDEX(AX$297:AX$313,$E1670)*$D1670</f>
        <v/>
      </c>
      <c r="AY1670" s="36">
        <f>INDEX(AY$297:AY$313,$E1670)*$D1670</f>
        <v/>
      </c>
    </row>
    <row r="1671" hidden="1" outlineLevel="2">
      <c r="A1671" s="14" t="inlineStr">
        <is>
          <t>shp</t>
        </is>
      </c>
      <c r="B1671" s="14" t="inlineStr">
        <is>
          <t>gso</t>
        </is>
      </c>
      <c r="C1671" s="14" t="inlineStr">
        <is>
          <t>mch</t>
        </is>
      </c>
      <c r="D1671" s="36">
        <f>INDEX(Inputs!$W$5:$W$132,MATCH($B1671&amp;"|"&amp;$C1671,Inputs!$A$5:$A$132,0))</f>
        <v/>
      </c>
      <c r="E1671" s="36">
        <f>INDEX(Inputs!$M$5:$M$132,MATCH($B1671&amp;"|"&amp;$C1671,Inputs!$A$5:$A$132,0))</f>
        <v/>
      </c>
      <c r="F1671" s="35" t="n"/>
      <c r="G1671" s="35" t="n"/>
      <c r="H1671" s="14">
        <f>INDEX(VarLab,MATCH($A1671,VarKey,0))&amp;INDEX(MemLab,MATCH($C1671&amp;"|"&amp;$B1671,MemKey,0))</f>
        <v/>
      </c>
      <c r="I1671" s="14">
        <f>INDEX(VarUnit,MATCH($A1671,VarKey,0))</f>
        <v/>
      </c>
      <c r="J1671" s="14">
        <f>INDEX(VarSrc,MATCH($A1671,VarKey,0))</f>
        <v/>
      </c>
      <c r="K1671" s="11">
        <f>CodePrefix&amp;$A1671&amp;IF($C1671="","","."&amp;$C1671&amp;"."&amp;$B1671)&amp;INDEX(VarEnd,MATCH($A1671,VarKey,0))&amp;K$5</f>
        <v/>
      </c>
      <c r="L1671" s="37">
        <f>INDEX(L$297:L$313,$E1671)*$D1671</f>
        <v/>
      </c>
      <c r="M1671" s="36">
        <f>INDEX(M$297:M$313,$E1671)*$D1671</f>
        <v/>
      </c>
      <c r="N1671" s="36">
        <f>INDEX(N$297:N$313,$E1671)*$D1671</f>
        <v/>
      </c>
      <c r="O1671" s="36">
        <f>INDEX(O$297:O$313,$E1671)*$D1671</f>
        <v/>
      </c>
      <c r="P1671" s="36">
        <f>INDEX(P$297:P$313,$E1671)*$D1671</f>
        <v/>
      </c>
      <c r="Q1671" s="36">
        <f>INDEX(Q$297:Q$313,$E1671)*$D1671</f>
        <v/>
      </c>
      <c r="R1671" s="36">
        <f>INDEX(R$297:R$313,$E1671)*$D1671</f>
        <v/>
      </c>
      <c r="S1671" s="36">
        <f>INDEX(S$297:S$313,$E1671)*$D1671</f>
        <v/>
      </c>
      <c r="T1671" s="36">
        <f>INDEX(T$297:T$313,$E1671)*$D1671</f>
        <v/>
      </c>
      <c r="U1671" s="36">
        <f>INDEX(U$297:U$313,$E1671)*$D1671</f>
        <v/>
      </c>
      <c r="V1671" s="36">
        <f>INDEX(V$297:V$313,$E1671)*$D1671</f>
        <v/>
      </c>
      <c r="W1671" s="36">
        <f>INDEX(W$297:W$313,$E1671)*$D1671</f>
        <v/>
      </c>
      <c r="X1671" s="36">
        <f>INDEX(X$297:X$313,$E1671)*$D1671</f>
        <v/>
      </c>
      <c r="Y1671" s="36">
        <f>INDEX(Y$297:Y$313,$E1671)*$D1671</f>
        <v/>
      </c>
      <c r="Z1671" s="36">
        <f>INDEX(Z$297:Z$313,$E1671)*$D1671</f>
        <v/>
      </c>
      <c r="AA1671" s="36">
        <f>INDEX(AA$297:AA$313,$E1671)*$D1671</f>
        <v/>
      </c>
      <c r="AB1671" s="36">
        <f>INDEX(AB$297:AB$313,$E1671)*$D1671</f>
        <v/>
      </c>
      <c r="AC1671" s="36">
        <f>INDEX(AC$297:AC$313,$E1671)*$D1671</f>
        <v/>
      </c>
      <c r="AD1671" s="36">
        <f>INDEX(AD$297:AD$313,$E1671)*$D1671</f>
        <v/>
      </c>
      <c r="AF1671" s="11">
        <f>CodePrefix&amp;$A1671&amp;IF($C1671="","","."&amp;$C1671&amp;"."&amp;$B1671)&amp;INDEX(VarEnd,MATCH($A1671,VarKey,0))&amp;AF$5</f>
        <v/>
      </c>
      <c r="AG1671" s="37">
        <f>INDEX(AG$297:AG$313,$E1671)*$D1671</f>
        <v/>
      </c>
      <c r="AH1671" s="36">
        <f>INDEX(AH$297:AH$313,$E1671)*$D1671</f>
        <v/>
      </c>
      <c r="AI1671" s="36">
        <f>INDEX(AI$297:AI$313,$E1671)*$D1671</f>
        <v/>
      </c>
      <c r="AJ1671" s="36">
        <f>INDEX(AJ$297:AJ$313,$E1671)*$D1671</f>
        <v/>
      </c>
      <c r="AK1671" s="36">
        <f>INDEX(AK$297:AK$313,$E1671)*$D1671</f>
        <v/>
      </c>
      <c r="AL1671" s="36">
        <f>INDEX(AL$297:AL$313,$E1671)*$D1671</f>
        <v/>
      </c>
      <c r="AM1671" s="36">
        <f>INDEX(AM$297:AM$313,$E1671)*$D1671</f>
        <v/>
      </c>
      <c r="AN1671" s="36">
        <f>INDEX(AN$297:AN$313,$E1671)*$D1671</f>
        <v/>
      </c>
      <c r="AO1671" s="36">
        <f>INDEX(AO$297:AO$313,$E1671)*$D1671</f>
        <v/>
      </c>
      <c r="AP1671" s="36">
        <f>INDEX(AP$297:AP$313,$E1671)*$D1671</f>
        <v/>
      </c>
      <c r="AQ1671" s="36">
        <f>INDEX(AQ$297:AQ$313,$E1671)*$D1671</f>
        <v/>
      </c>
      <c r="AR1671" s="36">
        <f>INDEX(AR$297:AR$313,$E1671)*$D1671</f>
        <v/>
      </c>
      <c r="AS1671" s="36">
        <f>INDEX(AS$297:AS$313,$E1671)*$D1671</f>
        <v/>
      </c>
      <c r="AT1671" s="36">
        <f>INDEX(AT$297:AT$313,$E1671)*$D1671</f>
        <v/>
      </c>
      <c r="AU1671" s="36">
        <f>INDEX(AU$297:AU$313,$E1671)*$D1671</f>
        <v/>
      </c>
      <c r="AV1671" s="36">
        <f>INDEX(AV$297:AV$313,$E1671)*$D1671</f>
        <v/>
      </c>
      <c r="AW1671" s="36">
        <f>INDEX(AW$297:AW$313,$E1671)*$D1671</f>
        <v/>
      </c>
      <c r="AX1671" s="36">
        <f>INDEX(AX$297:AX$313,$E1671)*$D1671</f>
        <v/>
      </c>
      <c r="AY1671" s="36">
        <f>INDEX(AY$297:AY$313,$E1671)*$D1671</f>
        <v/>
      </c>
    </row>
    <row r="1672" hidden="1" outlineLevel="2">
      <c r="A1672" s="14" t="inlineStr">
        <is>
          <t>shp</t>
        </is>
      </c>
      <c r="B1672" s="14" t="inlineStr">
        <is>
          <t>die</t>
        </is>
      </c>
      <c r="C1672" s="14" t="inlineStr">
        <is>
          <t>mch</t>
        </is>
      </c>
      <c r="D1672" s="36">
        <f>INDEX(Inputs!$W$5:$W$132,MATCH($B1672&amp;"|"&amp;$C1672,Inputs!$A$5:$A$132,0))</f>
        <v/>
      </c>
      <c r="E1672" s="36">
        <f>INDEX(Inputs!$M$5:$M$132,MATCH($B1672&amp;"|"&amp;$C1672,Inputs!$A$5:$A$132,0))</f>
        <v/>
      </c>
      <c r="F1672" s="35" t="n"/>
      <c r="G1672" s="35" t="n"/>
      <c r="H1672" s="14">
        <f>INDEX(VarLab,MATCH($A1672,VarKey,0))&amp;INDEX(MemLab,MATCH($C1672&amp;"|"&amp;$B1672,MemKey,0))</f>
        <v/>
      </c>
      <c r="I1672" s="14">
        <f>INDEX(VarUnit,MATCH($A1672,VarKey,0))</f>
        <v/>
      </c>
      <c r="J1672" s="14">
        <f>INDEX(VarSrc,MATCH($A1672,VarKey,0))</f>
        <v/>
      </c>
      <c r="K1672" s="11">
        <f>CodePrefix&amp;$A1672&amp;IF($C1672="","","."&amp;$C1672&amp;"."&amp;$B1672)&amp;INDEX(VarEnd,MATCH($A1672,VarKey,0))&amp;K$5</f>
        <v/>
      </c>
      <c r="L1672" s="37">
        <f>INDEX(L$297:L$313,$E1672)*$D1672</f>
        <v/>
      </c>
      <c r="M1672" s="36">
        <f>INDEX(M$297:M$313,$E1672)*$D1672</f>
        <v/>
      </c>
      <c r="N1672" s="36">
        <f>INDEX(N$297:N$313,$E1672)*$D1672</f>
        <v/>
      </c>
      <c r="O1672" s="36">
        <f>INDEX(O$297:O$313,$E1672)*$D1672</f>
        <v/>
      </c>
      <c r="P1672" s="36">
        <f>INDEX(P$297:P$313,$E1672)*$D1672</f>
        <v/>
      </c>
      <c r="Q1672" s="36">
        <f>INDEX(Q$297:Q$313,$E1672)*$D1672</f>
        <v/>
      </c>
      <c r="R1672" s="36">
        <f>INDEX(R$297:R$313,$E1672)*$D1672</f>
        <v/>
      </c>
      <c r="S1672" s="36">
        <f>INDEX(S$297:S$313,$E1672)*$D1672</f>
        <v/>
      </c>
      <c r="T1672" s="36">
        <f>INDEX(T$297:T$313,$E1672)*$D1672</f>
        <v/>
      </c>
      <c r="U1672" s="36">
        <f>INDEX(U$297:U$313,$E1672)*$D1672</f>
        <v/>
      </c>
      <c r="V1672" s="36">
        <f>INDEX(V$297:V$313,$E1672)*$D1672</f>
        <v/>
      </c>
      <c r="W1672" s="36">
        <f>INDEX(W$297:W$313,$E1672)*$D1672</f>
        <v/>
      </c>
      <c r="X1672" s="36">
        <f>INDEX(X$297:X$313,$E1672)*$D1672</f>
        <v/>
      </c>
      <c r="Y1672" s="36">
        <f>INDEX(Y$297:Y$313,$E1672)*$D1672</f>
        <v/>
      </c>
      <c r="Z1672" s="36">
        <f>INDEX(Z$297:Z$313,$E1672)*$D1672</f>
        <v/>
      </c>
      <c r="AA1672" s="36">
        <f>INDEX(AA$297:AA$313,$E1672)*$D1672</f>
        <v/>
      </c>
      <c r="AB1672" s="36">
        <f>INDEX(AB$297:AB$313,$E1672)*$D1672</f>
        <v/>
      </c>
      <c r="AC1672" s="36">
        <f>INDEX(AC$297:AC$313,$E1672)*$D1672</f>
        <v/>
      </c>
      <c r="AD1672" s="36">
        <f>INDEX(AD$297:AD$313,$E1672)*$D1672</f>
        <v/>
      </c>
      <c r="AF1672" s="11">
        <f>CodePrefix&amp;$A1672&amp;IF($C1672="","","."&amp;$C1672&amp;"."&amp;$B1672)&amp;INDEX(VarEnd,MATCH($A1672,VarKey,0))&amp;AF$5</f>
        <v/>
      </c>
      <c r="AG1672" s="37">
        <f>INDEX(AG$297:AG$313,$E1672)*$D1672</f>
        <v/>
      </c>
      <c r="AH1672" s="36">
        <f>INDEX(AH$297:AH$313,$E1672)*$D1672</f>
        <v/>
      </c>
      <c r="AI1672" s="36">
        <f>INDEX(AI$297:AI$313,$E1672)*$D1672</f>
        <v/>
      </c>
      <c r="AJ1672" s="36">
        <f>INDEX(AJ$297:AJ$313,$E1672)*$D1672</f>
        <v/>
      </c>
      <c r="AK1672" s="36">
        <f>INDEX(AK$297:AK$313,$E1672)*$D1672</f>
        <v/>
      </c>
      <c r="AL1672" s="36">
        <f>INDEX(AL$297:AL$313,$E1672)*$D1672</f>
        <v/>
      </c>
      <c r="AM1672" s="36">
        <f>INDEX(AM$297:AM$313,$E1672)*$D1672</f>
        <v/>
      </c>
      <c r="AN1672" s="36">
        <f>INDEX(AN$297:AN$313,$E1672)*$D1672</f>
        <v/>
      </c>
      <c r="AO1672" s="36">
        <f>INDEX(AO$297:AO$313,$E1672)*$D1672</f>
        <v/>
      </c>
      <c r="AP1672" s="36">
        <f>INDEX(AP$297:AP$313,$E1672)*$D1672</f>
        <v/>
      </c>
      <c r="AQ1672" s="36">
        <f>INDEX(AQ$297:AQ$313,$E1672)*$D1672</f>
        <v/>
      </c>
      <c r="AR1672" s="36">
        <f>INDEX(AR$297:AR$313,$E1672)*$D1672</f>
        <v/>
      </c>
      <c r="AS1672" s="36">
        <f>INDEX(AS$297:AS$313,$E1672)*$D1672</f>
        <v/>
      </c>
      <c r="AT1672" s="36">
        <f>INDEX(AT$297:AT$313,$E1672)*$D1672</f>
        <v/>
      </c>
      <c r="AU1672" s="36">
        <f>INDEX(AU$297:AU$313,$E1672)*$D1672</f>
        <v/>
      </c>
      <c r="AV1672" s="36">
        <f>INDEX(AV$297:AV$313,$E1672)*$D1672</f>
        <v/>
      </c>
      <c r="AW1672" s="36">
        <f>INDEX(AW$297:AW$313,$E1672)*$D1672</f>
        <v/>
      </c>
      <c r="AX1672" s="36">
        <f>INDEX(AX$297:AX$313,$E1672)*$D1672</f>
        <v/>
      </c>
      <c r="AY1672" s="36">
        <f>INDEX(AY$297:AY$313,$E1672)*$D1672</f>
        <v/>
      </c>
    </row>
    <row r="1673" hidden="1" outlineLevel="2">
      <c r="A1673" s="14" t="inlineStr">
        <is>
          <t>shp</t>
        </is>
      </c>
      <c r="B1673" s="14" t="inlineStr">
        <is>
          <t>lpg</t>
        </is>
      </c>
      <c r="C1673" s="14" t="inlineStr">
        <is>
          <t>mch</t>
        </is>
      </c>
      <c r="D1673" s="36">
        <f>INDEX(Inputs!$W$5:$W$132,MATCH($B1673&amp;"|"&amp;$C1673,Inputs!$A$5:$A$132,0))</f>
        <v/>
      </c>
      <c r="E1673" s="36">
        <f>INDEX(Inputs!$M$5:$M$132,MATCH($B1673&amp;"|"&amp;$C1673,Inputs!$A$5:$A$132,0))</f>
        <v/>
      </c>
      <c r="F1673" s="35" t="n"/>
      <c r="G1673" s="35" t="n"/>
      <c r="H1673" s="14">
        <f>INDEX(VarLab,MATCH($A1673,VarKey,0))&amp;INDEX(MemLab,MATCH($C1673&amp;"|"&amp;$B1673,MemKey,0))</f>
        <v/>
      </c>
      <c r="I1673" s="14">
        <f>INDEX(VarUnit,MATCH($A1673,VarKey,0))</f>
        <v/>
      </c>
      <c r="J1673" s="14">
        <f>INDEX(VarSrc,MATCH($A1673,VarKey,0))</f>
        <v/>
      </c>
      <c r="K1673" s="11">
        <f>CodePrefix&amp;$A1673&amp;IF($C1673="","","."&amp;$C1673&amp;"."&amp;$B1673)&amp;INDEX(VarEnd,MATCH($A1673,VarKey,0))&amp;K$5</f>
        <v/>
      </c>
      <c r="L1673" s="37">
        <f>INDEX(L$297:L$313,$E1673)*$D1673</f>
        <v/>
      </c>
      <c r="M1673" s="36">
        <f>INDEX(M$297:M$313,$E1673)*$D1673</f>
        <v/>
      </c>
      <c r="N1673" s="36">
        <f>INDEX(N$297:N$313,$E1673)*$D1673</f>
        <v/>
      </c>
      <c r="O1673" s="36">
        <f>INDEX(O$297:O$313,$E1673)*$D1673</f>
        <v/>
      </c>
      <c r="P1673" s="36">
        <f>INDEX(P$297:P$313,$E1673)*$D1673</f>
        <v/>
      </c>
      <c r="Q1673" s="36">
        <f>INDEX(Q$297:Q$313,$E1673)*$D1673</f>
        <v/>
      </c>
      <c r="R1673" s="36">
        <f>INDEX(R$297:R$313,$E1673)*$D1673</f>
        <v/>
      </c>
      <c r="S1673" s="36">
        <f>INDEX(S$297:S$313,$E1673)*$D1673</f>
        <v/>
      </c>
      <c r="T1673" s="36">
        <f>INDEX(T$297:T$313,$E1673)*$D1673</f>
        <v/>
      </c>
      <c r="U1673" s="36">
        <f>INDEX(U$297:U$313,$E1673)*$D1673</f>
        <v/>
      </c>
      <c r="V1673" s="36">
        <f>INDEX(V$297:V$313,$E1673)*$D1673</f>
        <v/>
      </c>
      <c r="W1673" s="36">
        <f>INDEX(W$297:W$313,$E1673)*$D1673</f>
        <v/>
      </c>
      <c r="X1673" s="36">
        <f>INDEX(X$297:X$313,$E1673)*$D1673</f>
        <v/>
      </c>
      <c r="Y1673" s="36">
        <f>INDEX(Y$297:Y$313,$E1673)*$D1673</f>
        <v/>
      </c>
      <c r="Z1673" s="36">
        <f>INDEX(Z$297:Z$313,$E1673)*$D1673</f>
        <v/>
      </c>
      <c r="AA1673" s="36">
        <f>INDEX(AA$297:AA$313,$E1673)*$D1673</f>
        <v/>
      </c>
      <c r="AB1673" s="36">
        <f>INDEX(AB$297:AB$313,$E1673)*$D1673</f>
        <v/>
      </c>
      <c r="AC1673" s="36">
        <f>INDEX(AC$297:AC$313,$E1673)*$D1673</f>
        <v/>
      </c>
      <c r="AD1673" s="36">
        <f>INDEX(AD$297:AD$313,$E1673)*$D1673</f>
        <v/>
      </c>
      <c r="AF1673" s="11">
        <f>CodePrefix&amp;$A1673&amp;IF($C1673="","","."&amp;$C1673&amp;"."&amp;$B1673)&amp;INDEX(VarEnd,MATCH($A1673,VarKey,0))&amp;AF$5</f>
        <v/>
      </c>
      <c r="AG1673" s="37">
        <f>INDEX(AG$297:AG$313,$E1673)*$D1673</f>
        <v/>
      </c>
      <c r="AH1673" s="36">
        <f>INDEX(AH$297:AH$313,$E1673)*$D1673</f>
        <v/>
      </c>
      <c r="AI1673" s="36">
        <f>INDEX(AI$297:AI$313,$E1673)*$D1673</f>
        <v/>
      </c>
      <c r="AJ1673" s="36">
        <f>INDEX(AJ$297:AJ$313,$E1673)*$D1673</f>
        <v/>
      </c>
      <c r="AK1673" s="36">
        <f>INDEX(AK$297:AK$313,$E1673)*$D1673</f>
        <v/>
      </c>
      <c r="AL1673" s="36">
        <f>INDEX(AL$297:AL$313,$E1673)*$D1673</f>
        <v/>
      </c>
      <c r="AM1673" s="36">
        <f>INDEX(AM$297:AM$313,$E1673)*$D1673</f>
        <v/>
      </c>
      <c r="AN1673" s="36">
        <f>INDEX(AN$297:AN$313,$E1673)*$D1673</f>
        <v/>
      </c>
      <c r="AO1673" s="36">
        <f>INDEX(AO$297:AO$313,$E1673)*$D1673</f>
        <v/>
      </c>
      <c r="AP1673" s="36">
        <f>INDEX(AP$297:AP$313,$E1673)*$D1673</f>
        <v/>
      </c>
      <c r="AQ1673" s="36">
        <f>INDEX(AQ$297:AQ$313,$E1673)*$D1673</f>
        <v/>
      </c>
      <c r="AR1673" s="36">
        <f>INDEX(AR$297:AR$313,$E1673)*$D1673</f>
        <v/>
      </c>
      <c r="AS1673" s="36">
        <f>INDEX(AS$297:AS$313,$E1673)*$D1673</f>
        <v/>
      </c>
      <c r="AT1673" s="36">
        <f>INDEX(AT$297:AT$313,$E1673)*$D1673</f>
        <v/>
      </c>
      <c r="AU1673" s="36">
        <f>INDEX(AU$297:AU$313,$E1673)*$D1673</f>
        <v/>
      </c>
      <c r="AV1673" s="36">
        <f>INDEX(AV$297:AV$313,$E1673)*$D1673</f>
        <v/>
      </c>
      <c r="AW1673" s="36">
        <f>INDEX(AW$297:AW$313,$E1673)*$D1673</f>
        <v/>
      </c>
      <c r="AX1673" s="36">
        <f>INDEX(AX$297:AX$313,$E1673)*$D1673</f>
        <v/>
      </c>
      <c r="AY1673" s="36">
        <f>INDEX(AY$297:AY$313,$E1673)*$D1673</f>
        <v/>
      </c>
    </row>
    <row r="1674" hidden="1" outlineLevel="2">
      <c r="A1674" s="14" t="inlineStr">
        <is>
          <t>shp</t>
        </is>
      </c>
      <c r="B1674" s="14" t="inlineStr">
        <is>
          <t>ker</t>
        </is>
      </c>
      <c r="C1674" s="14" t="inlineStr">
        <is>
          <t>mch</t>
        </is>
      </c>
      <c r="D1674" s="36">
        <f>INDEX(Inputs!$W$5:$W$132,MATCH($B1674&amp;"|"&amp;$C1674,Inputs!$A$5:$A$132,0))</f>
        <v/>
      </c>
      <c r="E1674" s="36">
        <f>INDEX(Inputs!$M$5:$M$132,MATCH($B1674&amp;"|"&amp;$C1674,Inputs!$A$5:$A$132,0))</f>
        <v/>
      </c>
      <c r="F1674" s="35" t="n"/>
      <c r="G1674" s="35" t="n"/>
      <c r="H1674" s="14">
        <f>INDEX(VarLab,MATCH($A1674,VarKey,0))&amp;INDEX(MemLab,MATCH($C1674&amp;"|"&amp;$B1674,MemKey,0))</f>
        <v/>
      </c>
      <c r="I1674" s="14">
        <f>INDEX(VarUnit,MATCH($A1674,VarKey,0))</f>
        <v/>
      </c>
      <c r="J1674" s="14">
        <f>INDEX(VarSrc,MATCH($A1674,VarKey,0))</f>
        <v/>
      </c>
      <c r="K1674" s="11">
        <f>CodePrefix&amp;$A1674&amp;IF($C1674="","","."&amp;$C1674&amp;"."&amp;$B1674)&amp;INDEX(VarEnd,MATCH($A1674,VarKey,0))&amp;K$5</f>
        <v/>
      </c>
      <c r="L1674" s="37">
        <f>INDEX(L$297:L$313,$E1674)*$D1674</f>
        <v/>
      </c>
      <c r="M1674" s="36">
        <f>INDEX(M$297:M$313,$E1674)*$D1674</f>
        <v/>
      </c>
      <c r="N1674" s="36">
        <f>INDEX(N$297:N$313,$E1674)*$D1674</f>
        <v/>
      </c>
      <c r="O1674" s="36">
        <f>INDEX(O$297:O$313,$E1674)*$D1674</f>
        <v/>
      </c>
      <c r="P1674" s="36">
        <f>INDEX(P$297:P$313,$E1674)*$D1674</f>
        <v/>
      </c>
      <c r="Q1674" s="36">
        <f>INDEX(Q$297:Q$313,$E1674)*$D1674</f>
        <v/>
      </c>
      <c r="R1674" s="36">
        <f>INDEX(R$297:R$313,$E1674)*$D1674</f>
        <v/>
      </c>
      <c r="S1674" s="36">
        <f>INDEX(S$297:S$313,$E1674)*$D1674</f>
        <v/>
      </c>
      <c r="T1674" s="36">
        <f>INDEX(T$297:T$313,$E1674)*$D1674</f>
        <v/>
      </c>
      <c r="U1674" s="36">
        <f>INDEX(U$297:U$313,$E1674)*$D1674</f>
        <v/>
      </c>
      <c r="V1674" s="36">
        <f>INDEX(V$297:V$313,$E1674)*$D1674</f>
        <v/>
      </c>
      <c r="W1674" s="36">
        <f>INDEX(W$297:W$313,$E1674)*$D1674</f>
        <v/>
      </c>
      <c r="X1674" s="36">
        <f>INDEX(X$297:X$313,$E1674)*$D1674</f>
        <v/>
      </c>
      <c r="Y1674" s="36">
        <f>INDEX(Y$297:Y$313,$E1674)*$D1674</f>
        <v/>
      </c>
      <c r="Z1674" s="36">
        <f>INDEX(Z$297:Z$313,$E1674)*$D1674</f>
        <v/>
      </c>
      <c r="AA1674" s="36">
        <f>INDEX(AA$297:AA$313,$E1674)*$D1674</f>
        <v/>
      </c>
      <c r="AB1674" s="36">
        <f>INDEX(AB$297:AB$313,$E1674)*$D1674</f>
        <v/>
      </c>
      <c r="AC1674" s="36">
        <f>INDEX(AC$297:AC$313,$E1674)*$D1674</f>
        <v/>
      </c>
      <c r="AD1674" s="36">
        <f>INDEX(AD$297:AD$313,$E1674)*$D1674</f>
        <v/>
      </c>
      <c r="AF1674" s="11">
        <f>CodePrefix&amp;$A1674&amp;IF($C1674="","","."&amp;$C1674&amp;"."&amp;$B1674)&amp;INDEX(VarEnd,MATCH($A1674,VarKey,0))&amp;AF$5</f>
        <v/>
      </c>
      <c r="AG1674" s="37">
        <f>INDEX(AG$297:AG$313,$E1674)*$D1674</f>
        <v/>
      </c>
      <c r="AH1674" s="36">
        <f>INDEX(AH$297:AH$313,$E1674)*$D1674</f>
        <v/>
      </c>
      <c r="AI1674" s="36">
        <f>INDEX(AI$297:AI$313,$E1674)*$D1674</f>
        <v/>
      </c>
      <c r="AJ1674" s="36">
        <f>INDEX(AJ$297:AJ$313,$E1674)*$D1674</f>
        <v/>
      </c>
      <c r="AK1674" s="36">
        <f>INDEX(AK$297:AK$313,$E1674)*$D1674</f>
        <v/>
      </c>
      <c r="AL1674" s="36">
        <f>INDEX(AL$297:AL$313,$E1674)*$D1674</f>
        <v/>
      </c>
      <c r="AM1674" s="36">
        <f>INDEX(AM$297:AM$313,$E1674)*$D1674</f>
        <v/>
      </c>
      <c r="AN1674" s="36">
        <f>INDEX(AN$297:AN$313,$E1674)*$D1674</f>
        <v/>
      </c>
      <c r="AO1674" s="36">
        <f>INDEX(AO$297:AO$313,$E1674)*$D1674</f>
        <v/>
      </c>
      <c r="AP1674" s="36">
        <f>INDEX(AP$297:AP$313,$E1674)*$D1674</f>
        <v/>
      </c>
      <c r="AQ1674" s="36">
        <f>INDEX(AQ$297:AQ$313,$E1674)*$D1674</f>
        <v/>
      </c>
      <c r="AR1674" s="36">
        <f>INDEX(AR$297:AR$313,$E1674)*$D1674</f>
        <v/>
      </c>
      <c r="AS1674" s="36">
        <f>INDEX(AS$297:AS$313,$E1674)*$D1674</f>
        <v/>
      </c>
      <c r="AT1674" s="36">
        <f>INDEX(AT$297:AT$313,$E1674)*$D1674</f>
        <v/>
      </c>
      <c r="AU1674" s="36">
        <f>INDEX(AU$297:AU$313,$E1674)*$D1674</f>
        <v/>
      </c>
      <c r="AV1674" s="36">
        <f>INDEX(AV$297:AV$313,$E1674)*$D1674</f>
        <v/>
      </c>
      <c r="AW1674" s="36">
        <f>INDEX(AW$297:AW$313,$E1674)*$D1674</f>
        <v/>
      </c>
      <c r="AX1674" s="36">
        <f>INDEX(AX$297:AX$313,$E1674)*$D1674</f>
        <v/>
      </c>
      <c r="AY1674" s="36">
        <f>INDEX(AY$297:AY$313,$E1674)*$D1674</f>
        <v/>
      </c>
    </row>
    <row r="1675" hidden="1" outlineLevel="2">
      <c r="A1675" s="14" t="inlineStr">
        <is>
          <t>shp</t>
        </is>
      </c>
      <c r="B1675" s="14" t="inlineStr">
        <is>
          <t>oop</t>
        </is>
      </c>
      <c r="C1675" s="14" t="inlineStr">
        <is>
          <t>mch</t>
        </is>
      </c>
      <c r="D1675" s="36">
        <f>INDEX(Inputs!$W$5:$W$132,MATCH($B1675&amp;"|"&amp;$C1675,Inputs!$A$5:$A$132,0))</f>
        <v/>
      </c>
      <c r="E1675" s="36">
        <f>INDEX(Inputs!$M$5:$M$132,MATCH($B1675&amp;"|"&amp;$C1675,Inputs!$A$5:$A$132,0))</f>
        <v/>
      </c>
      <c r="F1675" s="35" t="n"/>
      <c r="G1675" s="35" t="n"/>
      <c r="H1675" s="14">
        <f>INDEX(VarLab,MATCH($A1675,VarKey,0))&amp;INDEX(MemLab,MATCH($C1675&amp;"|"&amp;$B1675,MemKey,0))</f>
        <v/>
      </c>
      <c r="I1675" s="14">
        <f>INDEX(VarUnit,MATCH($A1675,VarKey,0))</f>
        <v/>
      </c>
      <c r="J1675" s="14">
        <f>INDEX(VarSrc,MATCH($A1675,VarKey,0))</f>
        <v/>
      </c>
      <c r="K1675" s="11">
        <f>CodePrefix&amp;$A1675&amp;IF($C1675="","","."&amp;$C1675&amp;"."&amp;$B1675)&amp;INDEX(VarEnd,MATCH($A1675,VarKey,0))&amp;K$5</f>
        <v/>
      </c>
      <c r="L1675" s="37">
        <f>INDEX(L$297:L$313,$E1675)*$D1675</f>
        <v/>
      </c>
      <c r="M1675" s="36">
        <f>INDEX(M$297:M$313,$E1675)*$D1675</f>
        <v/>
      </c>
      <c r="N1675" s="36">
        <f>INDEX(N$297:N$313,$E1675)*$D1675</f>
        <v/>
      </c>
      <c r="O1675" s="36">
        <f>INDEX(O$297:O$313,$E1675)*$D1675</f>
        <v/>
      </c>
      <c r="P1675" s="36">
        <f>INDEX(P$297:P$313,$E1675)*$D1675</f>
        <v/>
      </c>
      <c r="Q1675" s="36">
        <f>INDEX(Q$297:Q$313,$E1675)*$D1675</f>
        <v/>
      </c>
      <c r="R1675" s="36">
        <f>INDEX(R$297:R$313,$E1675)*$D1675</f>
        <v/>
      </c>
      <c r="S1675" s="36">
        <f>INDEX(S$297:S$313,$E1675)*$D1675</f>
        <v/>
      </c>
      <c r="T1675" s="36">
        <f>INDEX(T$297:T$313,$E1675)*$D1675</f>
        <v/>
      </c>
      <c r="U1675" s="36">
        <f>INDEX(U$297:U$313,$E1675)*$D1675</f>
        <v/>
      </c>
      <c r="V1675" s="36">
        <f>INDEX(V$297:V$313,$E1675)*$D1675</f>
        <v/>
      </c>
      <c r="W1675" s="36">
        <f>INDEX(W$297:W$313,$E1675)*$D1675</f>
        <v/>
      </c>
      <c r="X1675" s="36">
        <f>INDEX(X$297:X$313,$E1675)*$D1675</f>
        <v/>
      </c>
      <c r="Y1675" s="36">
        <f>INDEX(Y$297:Y$313,$E1675)*$D1675</f>
        <v/>
      </c>
      <c r="Z1675" s="36">
        <f>INDEX(Z$297:Z$313,$E1675)*$D1675</f>
        <v/>
      </c>
      <c r="AA1675" s="36">
        <f>INDEX(AA$297:AA$313,$E1675)*$D1675</f>
        <v/>
      </c>
      <c r="AB1675" s="36">
        <f>INDEX(AB$297:AB$313,$E1675)*$D1675</f>
        <v/>
      </c>
      <c r="AC1675" s="36">
        <f>INDEX(AC$297:AC$313,$E1675)*$D1675</f>
        <v/>
      </c>
      <c r="AD1675" s="36">
        <f>INDEX(AD$297:AD$313,$E1675)*$D1675</f>
        <v/>
      </c>
      <c r="AF1675" s="11">
        <f>CodePrefix&amp;$A1675&amp;IF($C1675="","","."&amp;$C1675&amp;"."&amp;$B1675)&amp;INDEX(VarEnd,MATCH($A1675,VarKey,0))&amp;AF$5</f>
        <v/>
      </c>
      <c r="AG1675" s="37">
        <f>INDEX(AG$297:AG$313,$E1675)*$D1675</f>
        <v/>
      </c>
      <c r="AH1675" s="36">
        <f>INDEX(AH$297:AH$313,$E1675)*$D1675</f>
        <v/>
      </c>
      <c r="AI1675" s="36">
        <f>INDEX(AI$297:AI$313,$E1675)*$D1675</f>
        <v/>
      </c>
      <c r="AJ1675" s="36">
        <f>INDEX(AJ$297:AJ$313,$E1675)*$D1675</f>
        <v/>
      </c>
      <c r="AK1675" s="36">
        <f>INDEX(AK$297:AK$313,$E1675)*$D1675</f>
        <v/>
      </c>
      <c r="AL1675" s="36">
        <f>INDEX(AL$297:AL$313,$E1675)*$D1675</f>
        <v/>
      </c>
      <c r="AM1675" s="36">
        <f>INDEX(AM$297:AM$313,$E1675)*$D1675</f>
        <v/>
      </c>
      <c r="AN1675" s="36">
        <f>INDEX(AN$297:AN$313,$E1675)*$D1675</f>
        <v/>
      </c>
      <c r="AO1675" s="36">
        <f>INDEX(AO$297:AO$313,$E1675)*$D1675</f>
        <v/>
      </c>
      <c r="AP1675" s="36">
        <f>INDEX(AP$297:AP$313,$E1675)*$D1675</f>
        <v/>
      </c>
      <c r="AQ1675" s="36">
        <f>INDEX(AQ$297:AQ$313,$E1675)*$D1675</f>
        <v/>
      </c>
      <c r="AR1675" s="36">
        <f>INDEX(AR$297:AR$313,$E1675)*$D1675</f>
        <v/>
      </c>
      <c r="AS1675" s="36">
        <f>INDEX(AS$297:AS$313,$E1675)*$D1675</f>
        <v/>
      </c>
      <c r="AT1675" s="36">
        <f>INDEX(AT$297:AT$313,$E1675)*$D1675</f>
        <v/>
      </c>
      <c r="AU1675" s="36">
        <f>INDEX(AU$297:AU$313,$E1675)*$D1675</f>
        <v/>
      </c>
      <c r="AV1675" s="36">
        <f>INDEX(AV$297:AV$313,$E1675)*$D1675</f>
        <v/>
      </c>
      <c r="AW1675" s="36">
        <f>INDEX(AW$297:AW$313,$E1675)*$D1675</f>
        <v/>
      </c>
      <c r="AX1675" s="36">
        <f>INDEX(AX$297:AX$313,$E1675)*$D1675</f>
        <v/>
      </c>
      <c r="AY1675" s="36">
        <f>INDEX(AY$297:AY$313,$E1675)*$D1675</f>
        <v/>
      </c>
    </row>
    <row r="1676" hidden="1" outlineLevel="2">
      <c r="A1676" s="14" t="inlineStr">
        <is>
          <t>shp</t>
        </is>
      </c>
      <c r="B1676" s="14" t="inlineStr">
        <is>
          <t>bio</t>
        </is>
      </c>
      <c r="C1676" s="14" t="inlineStr">
        <is>
          <t>mch</t>
        </is>
      </c>
      <c r="D1676" s="36">
        <f>INDEX(Inputs!$W$5:$W$132,MATCH($B1676&amp;"|"&amp;$C1676,Inputs!$A$5:$A$132,0))</f>
        <v/>
      </c>
      <c r="E1676" s="36">
        <f>INDEX(Inputs!$M$5:$M$132,MATCH($B1676&amp;"|"&amp;$C1676,Inputs!$A$5:$A$132,0))</f>
        <v/>
      </c>
      <c r="F1676" s="35" t="n"/>
      <c r="G1676" s="35" t="n"/>
      <c r="H1676" s="14">
        <f>INDEX(VarLab,MATCH($A1676,VarKey,0))&amp;INDEX(MemLab,MATCH($C1676&amp;"|"&amp;$B1676,MemKey,0))</f>
        <v/>
      </c>
      <c r="I1676" s="14">
        <f>INDEX(VarUnit,MATCH($A1676,VarKey,0))</f>
        <v/>
      </c>
      <c r="J1676" s="14">
        <f>INDEX(VarSrc,MATCH($A1676,VarKey,0))</f>
        <v/>
      </c>
      <c r="K1676" s="11">
        <f>CodePrefix&amp;$A1676&amp;IF($C1676="","","."&amp;$C1676&amp;"."&amp;$B1676)&amp;INDEX(VarEnd,MATCH($A1676,VarKey,0))&amp;K$5</f>
        <v/>
      </c>
      <c r="L1676" s="37">
        <f>INDEX(L$297:L$313,$E1676)*$D1676</f>
        <v/>
      </c>
      <c r="M1676" s="36">
        <f>INDEX(M$297:M$313,$E1676)*$D1676</f>
        <v/>
      </c>
      <c r="N1676" s="36">
        <f>INDEX(N$297:N$313,$E1676)*$D1676</f>
        <v/>
      </c>
      <c r="O1676" s="36">
        <f>INDEX(O$297:O$313,$E1676)*$D1676</f>
        <v/>
      </c>
      <c r="P1676" s="36">
        <f>INDEX(P$297:P$313,$E1676)*$D1676</f>
        <v/>
      </c>
      <c r="Q1676" s="36">
        <f>INDEX(Q$297:Q$313,$E1676)*$D1676</f>
        <v/>
      </c>
      <c r="R1676" s="36">
        <f>INDEX(R$297:R$313,$E1676)*$D1676</f>
        <v/>
      </c>
      <c r="S1676" s="36">
        <f>INDEX(S$297:S$313,$E1676)*$D1676</f>
        <v/>
      </c>
      <c r="T1676" s="36">
        <f>INDEX(T$297:T$313,$E1676)*$D1676</f>
        <v/>
      </c>
      <c r="U1676" s="36">
        <f>INDEX(U$297:U$313,$E1676)*$D1676</f>
        <v/>
      </c>
      <c r="V1676" s="36">
        <f>INDEX(V$297:V$313,$E1676)*$D1676</f>
        <v/>
      </c>
      <c r="W1676" s="36">
        <f>INDEX(W$297:W$313,$E1676)*$D1676</f>
        <v/>
      </c>
      <c r="X1676" s="36">
        <f>INDEX(X$297:X$313,$E1676)*$D1676</f>
        <v/>
      </c>
      <c r="Y1676" s="36">
        <f>INDEX(Y$297:Y$313,$E1676)*$D1676</f>
        <v/>
      </c>
      <c r="Z1676" s="36">
        <f>INDEX(Z$297:Z$313,$E1676)*$D1676</f>
        <v/>
      </c>
      <c r="AA1676" s="36">
        <f>INDEX(AA$297:AA$313,$E1676)*$D1676</f>
        <v/>
      </c>
      <c r="AB1676" s="36">
        <f>INDEX(AB$297:AB$313,$E1676)*$D1676</f>
        <v/>
      </c>
      <c r="AC1676" s="36">
        <f>INDEX(AC$297:AC$313,$E1676)*$D1676</f>
        <v/>
      </c>
      <c r="AD1676" s="36">
        <f>INDEX(AD$297:AD$313,$E1676)*$D1676</f>
        <v/>
      </c>
      <c r="AF1676" s="11">
        <f>CodePrefix&amp;$A1676&amp;IF($C1676="","","."&amp;$C1676&amp;"."&amp;$B1676)&amp;INDEX(VarEnd,MATCH($A1676,VarKey,0))&amp;AF$5</f>
        <v/>
      </c>
      <c r="AG1676" s="37">
        <f>INDEX(AG$297:AG$313,$E1676)*$D1676</f>
        <v/>
      </c>
      <c r="AH1676" s="36">
        <f>INDEX(AH$297:AH$313,$E1676)*$D1676</f>
        <v/>
      </c>
      <c r="AI1676" s="36">
        <f>INDEX(AI$297:AI$313,$E1676)*$D1676</f>
        <v/>
      </c>
      <c r="AJ1676" s="36">
        <f>INDEX(AJ$297:AJ$313,$E1676)*$D1676</f>
        <v/>
      </c>
      <c r="AK1676" s="36">
        <f>INDEX(AK$297:AK$313,$E1676)*$D1676</f>
        <v/>
      </c>
      <c r="AL1676" s="36">
        <f>INDEX(AL$297:AL$313,$E1676)*$D1676</f>
        <v/>
      </c>
      <c r="AM1676" s="36">
        <f>INDEX(AM$297:AM$313,$E1676)*$D1676</f>
        <v/>
      </c>
      <c r="AN1676" s="36">
        <f>INDEX(AN$297:AN$313,$E1676)*$D1676</f>
        <v/>
      </c>
      <c r="AO1676" s="36">
        <f>INDEX(AO$297:AO$313,$E1676)*$D1676</f>
        <v/>
      </c>
      <c r="AP1676" s="36">
        <f>INDEX(AP$297:AP$313,$E1676)*$D1676</f>
        <v/>
      </c>
      <c r="AQ1676" s="36">
        <f>INDEX(AQ$297:AQ$313,$E1676)*$D1676</f>
        <v/>
      </c>
      <c r="AR1676" s="36">
        <f>INDEX(AR$297:AR$313,$E1676)*$D1676</f>
        <v/>
      </c>
      <c r="AS1676" s="36">
        <f>INDEX(AS$297:AS$313,$E1676)*$D1676</f>
        <v/>
      </c>
      <c r="AT1676" s="36">
        <f>INDEX(AT$297:AT$313,$E1676)*$D1676</f>
        <v/>
      </c>
      <c r="AU1676" s="36">
        <f>INDEX(AU$297:AU$313,$E1676)*$D1676</f>
        <v/>
      </c>
      <c r="AV1676" s="36">
        <f>INDEX(AV$297:AV$313,$E1676)*$D1676</f>
        <v/>
      </c>
      <c r="AW1676" s="36">
        <f>INDEX(AW$297:AW$313,$E1676)*$D1676</f>
        <v/>
      </c>
      <c r="AX1676" s="36">
        <f>INDEX(AX$297:AX$313,$E1676)*$D1676</f>
        <v/>
      </c>
      <c r="AY1676" s="36">
        <f>INDEX(AY$297:AY$313,$E1676)*$D1676</f>
        <v/>
      </c>
    </row>
    <row r="1677" hidden="1" outlineLevel="2"/>
    <row r="1678" hidden="1" outlineLevel="2">
      <c r="A1678" s="14" t="inlineStr">
        <is>
          <t>ener</t>
        </is>
      </c>
      <c r="B1678" s="14" t="inlineStr">
        <is>
          <t>coa</t>
        </is>
      </c>
      <c r="C1678" s="14" t="inlineStr">
        <is>
          <t>mch</t>
        </is>
      </c>
      <c r="D1678" s="36">
        <f>INDEX(Inputs!$O$5:$O$132,MATCH($B1678&amp;"|"&amp;$C1678,Inputs!$A$5:$A$132,0))</f>
        <v/>
      </c>
      <c r="E1678" s="36">
        <f>INDEX(Inputs!$P$5:$P$132,MATCH($B1678&amp;"|"&amp;$C1678,Inputs!$A$5:$A$132,0))</f>
        <v/>
      </c>
      <c r="F1678" s="36">
        <f>INDEX(Inputs!$T$5:$T$132,MATCH($B1678&amp;"|"&amp;$C1678,Inputs!$A$5:$A$132,0))</f>
        <v/>
      </c>
      <c r="G1678" s="36">
        <f>INDEX(Inputs!$S$5:$S$132,MATCH($B1678&amp;"|"&amp;$C1678,Inputs!$A$5:$A$132,0))</f>
        <v/>
      </c>
      <c r="H1678" s="14">
        <f>INDEX(VarLab,MATCH($A1678,VarKey,0))&amp;INDEX(MemLab,MATCH($C1678&amp;"|"&amp;$B1678,MemKey,0))</f>
        <v/>
      </c>
      <c r="I1678" s="14">
        <f>INDEX(VarUnit,MATCH($A1678,VarKey,0))</f>
        <v/>
      </c>
      <c r="J1678" s="14">
        <f>INDEX(VarSrc,MATCH($A1678,VarKey,0))</f>
        <v/>
      </c>
      <c r="K1678" s="11">
        <f>CodePrefix&amp;$A1678&amp;IF($C1678="","","."&amp;$C1678&amp;"."&amp;$B1678)&amp;INDEX(VarEnd,MATCH($A1678,VarKey,0))&amp;K$5</f>
        <v/>
      </c>
      <c r="L1678" s="39">
        <f>INDEX(Inputs!$X$5:$X$132,MATCH($B1678&amp;"|"&amp;$C1678,Inputs!$A$5:$A$132,0))</f>
        <v/>
      </c>
      <c r="M1678" s="40">
        <f>L1678*$G1678*(1+M$7)^$D1678*(M1660/L1660)^$E1678*((M1660+M1669)/(L1660+L1669))^$F1678</f>
        <v/>
      </c>
      <c r="N1678" s="40">
        <f>M1678*$G1678*(1+N$7)^$D1678*(N1660/M1660)^$E1678*((N1660+N1669)/(M1660+M1669))^$F1678</f>
        <v/>
      </c>
      <c r="O1678" s="40">
        <f>N1678*$G1678*(1+O$7)^$D1678*(O1660/N1660)^$E1678*((O1660+O1669)/(N1660+N1669))^$F1678</f>
        <v/>
      </c>
      <c r="P1678" s="40">
        <f>O1678*$G1678*(1+P$7)^$D1678*(P1660/O1660)^$E1678*((P1660+P1669)/(O1660+O1669))^$F1678</f>
        <v/>
      </c>
      <c r="Q1678" s="40">
        <f>P1678*$G1678*(1+Q$7)^$D1678*(Q1660/P1660)^$E1678*((Q1660+Q1669)/(P1660+P1669))^$F1678</f>
        <v/>
      </c>
      <c r="R1678" s="40">
        <f>Q1678*$G1678*(1+R$7)^$D1678*(R1660/Q1660)^$E1678*((R1660+R1669)/(Q1660+Q1669))^$F1678</f>
        <v/>
      </c>
      <c r="S1678" s="40">
        <f>R1678*$G1678*(1+S$7)^$D1678*(S1660/R1660)^$E1678*((S1660+S1669)/(R1660+R1669))^$F1678</f>
        <v/>
      </c>
      <c r="T1678" s="40">
        <f>S1678*$G1678*(1+T$7)^$D1678*(T1660/S1660)^$E1678*((T1660+T1669)/(S1660+S1669))^$F1678</f>
        <v/>
      </c>
      <c r="U1678" s="40">
        <f>T1678*$G1678*(1+U$7)^$D1678*(U1660/T1660)^$E1678*((U1660+U1669)/(T1660+T1669))^$F1678</f>
        <v/>
      </c>
      <c r="V1678" s="40">
        <f>U1678*$G1678*(1+V$7)^$D1678*(V1660/U1660)^$E1678*((V1660+V1669)/(U1660+U1669))^$F1678</f>
        <v/>
      </c>
      <c r="W1678" s="40">
        <f>V1678*$G1678*(1+W$7)^$D1678*(W1660/V1660)^$E1678*((W1660+W1669)/(V1660+V1669))^$F1678</f>
        <v/>
      </c>
      <c r="X1678" s="40">
        <f>W1678*$G1678*(1+X$7)^$D1678*(X1660/W1660)^$E1678*((X1660+X1669)/(W1660+W1669))^$F1678</f>
        <v/>
      </c>
      <c r="Y1678" s="40">
        <f>X1678*$G1678*(1+Y$7)^$D1678*(Y1660/X1660)^$E1678*((Y1660+Y1669)/(X1660+X1669))^$F1678</f>
        <v/>
      </c>
      <c r="Z1678" s="40">
        <f>Y1678*$G1678*(1+Z$7)^$D1678*(Z1660/Y1660)^$E1678*((Z1660+Z1669)/(Y1660+Y1669))^$F1678</f>
        <v/>
      </c>
      <c r="AA1678" s="40">
        <f>Z1678*$G1678*(1+AA$7)^$D1678*(AA1660/Z1660)^$E1678*((AA1660+AA1669)/(Z1660+Z1669))^$F1678</f>
        <v/>
      </c>
      <c r="AB1678" s="40">
        <f>AA1678*$G1678*(1+AB$7)^$D1678*(AB1660/AA1660)^$E1678*((AB1660+AB1669)/(AA1660+AA1669))^$F1678</f>
        <v/>
      </c>
      <c r="AC1678" s="40">
        <f>AB1678*$G1678*(1+AC$7)^$D1678*(AC1660/AB1660)^$E1678*((AC1660+AC1669)/(AB1660+AB1669))^$F1678</f>
        <v/>
      </c>
      <c r="AD1678" s="40">
        <f>AC1678*$G1678*(1+AD$7)^$D1678*(AD1660/AC1660)^$E1678*((AD1660+AD1669)/(AC1660+AC1669))^$F1678</f>
        <v/>
      </c>
      <c r="AF1678" s="11">
        <f>CodePrefix&amp;$A1678&amp;IF($C1678="","","."&amp;$C1678&amp;"."&amp;$B1678)&amp;INDEX(VarEnd,MATCH($A1678,VarKey,0))&amp;AF$5</f>
        <v/>
      </c>
      <c r="AG1678" s="39">
        <f>INDEX(Inputs!$X$5:$X$132,MATCH($B1678&amp;"|"&amp;$C1678,Inputs!$A$5:$A$132,0))</f>
        <v/>
      </c>
      <c r="AH1678" s="40">
        <f>AG1678*$G1678*(1+AH$7)^$D1678*(AH1660/AG1660)^$E1678*((AH1660+AH1669)/(AG1660+AG1669))^$F1678</f>
        <v/>
      </c>
      <c r="AI1678" s="40">
        <f>AH1678*$G1678*(1+AI$7)^$D1678*(AI1660/AH1660)^$E1678*((AI1660+AI1669)/(AH1660+AH1669))^$F1678</f>
        <v/>
      </c>
      <c r="AJ1678" s="40">
        <f>AI1678*$G1678*(1+AJ$7)^$D1678*(AJ1660/AI1660)^$E1678*((AJ1660+AJ1669)/(AI1660+AI1669))^$F1678</f>
        <v/>
      </c>
      <c r="AK1678" s="40">
        <f>AJ1678*$G1678*(1+AK$7)^$D1678*(AK1660/AJ1660)^$E1678*((AK1660+AK1669)/(AJ1660+AJ1669))^$F1678</f>
        <v/>
      </c>
      <c r="AL1678" s="40">
        <f>AK1678*$G1678*(1+AL$7)^$D1678*(AL1660/AK1660)^$E1678*((AL1660+AL1669)/(AK1660+AK1669))^$F1678</f>
        <v/>
      </c>
      <c r="AM1678" s="40">
        <f>AL1678*$G1678*(1+AM$7)^$D1678*(AM1660/AL1660)^$E1678*((AM1660+AM1669)/(AL1660+AL1669))^$F1678</f>
        <v/>
      </c>
      <c r="AN1678" s="40">
        <f>AM1678*$G1678*(1+AN$7)^$D1678*(AN1660/AM1660)^$E1678*((AN1660+AN1669)/(AM1660+AM1669))^$F1678</f>
        <v/>
      </c>
      <c r="AO1678" s="40">
        <f>AN1678*$G1678*(1+AO$7)^$D1678*(AO1660/AN1660)^$E1678*((AO1660+AO1669)/(AN1660+AN1669))^$F1678</f>
        <v/>
      </c>
      <c r="AP1678" s="40">
        <f>AO1678*$G1678*(1+AP$7)^$D1678*(AP1660/AO1660)^$E1678*((AP1660+AP1669)/(AO1660+AO1669))^$F1678</f>
        <v/>
      </c>
      <c r="AQ1678" s="40">
        <f>AP1678*$G1678*(1+AQ$7)^$D1678*(AQ1660/AP1660)^$E1678*((AQ1660+AQ1669)/(AP1660+AP1669))^$F1678</f>
        <v/>
      </c>
      <c r="AR1678" s="40">
        <f>AQ1678*$G1678*(1+AR$7)^$D1678*(AR1660/AQ1660)^$E1678*((AR1660+AR1669)/(AQ1660+AQ1669))^$F1678</f>
        <v/>
      </c>
      <c r="AS1678" s="40">
        <f>AR1678*$G1678*(1+AS$7)^$D1678*(AS1660/AR1660)^$E1678*((AS1660+AS1669)/(AR1660+AR1669))^$F1678</f>
        <v/>
      </c>
      <c r="AT1678" s="40">
        <f>AS1678*$G1678*(1+AT$7)^$D1678*(AT1660/AS1660)^$E1678*((AT1660+AT1669)/(AS1660+AS1669))^$F1678</f>
        <v/>
      </c>
      <c r="AU1678" s="40">
        <f>AT1678*$G1678*(1+AU$7)^$D1678*(AU1660/AT1660)^$E1678*((AU1660+AU1669)/(AT1660+AT1669))^$F1678</f>
        <v/>
      </c>
      <c r="AV1678" s="40">
        <f>AU1678*$G1678*(1+AV$7)^$D1678*(AV1660/AU1660)^$E1678*((AV1660+AV1669)/(AU1660+AU1669))^$F1678</f>
        <v/>
      </c>
      <c r="AW1678" s="40">
        <f>AV1678*$G1678*(1+AW$7)^$D1678*(AW1660/AV1660)^$E1678*((AW1660+AW1669)/(AV1660+AV1669))^$F1678</f>
        <v/>
      </c>
      <c r="AX1678" s="40">
        <f>AW1678*$G1678*(1+AX$7)^$D1678*(AX1660/AW1660)^$E1678*((AX1660+AX1669)/(AW1660+AW1669))^$F1678</f>
        <v/>
      </c>
      <c r="AY1678" s="40">
        <f>AX1678*$G1678*(1+AY$7)^$D1678*(AY1660/AX1660)^$E1678*((AY1660+AY1669)/(AX1660+AX1669))^$F1678</f>
        <v/>
      </c>
    </row>
    <row r="1679" hidden="1" outlineLevel="2">
      <c r="A1679" s="14" t="inlineStr">
        <is>
          <t>ener</t>
        </is>
      </c>
      <c r="B1679" s="14" t="inlineStr">
        <is>
          <t>nga</t>
        </is>
      </c>
      <c r="C1679" s="14" t="inlineStr">
        <is>
          <t>mch</t>
        </is>
      </c>
      <c r="D1679" s="36">
        <f>INDEX(Inputs!$O$5:$O$132,MATCH($B1679&amp;"|"&amp;$C1679,Inputs!$A$5:$A$132,0))</f>
        <v/>
      </c>
      <c r="E1679" s="36">
        <f>INDEX(Inputs!$P$5:$P$132,MATCH($B1679&amp;"|"&amp;$C1679,Inputs!$A$5:$A$132,0))</f>
        <v/>
      </c>
      <c r="F1679" s="36">
        <f>INDEX(Inputs!$T$5:$T$132,MATCH($B1679&amp;"|"&amp;$C1679,Inputs!$A$5:$A$132,0))</f>
        <v/>
      </c>
      <c r="G1679" s="36">
        <f>INDEX(Inputs!$S$5:$S$132,MATCH($B1679&amp;"|"&amp;$C1679,Inputs!$A$5:$A$132,0))</f>
        <v/>
      </c>
      <c r="H1679" s="14">
        <f>INDEX(VarLab,MATCH($A1679,VarKey,0))&amp;INDEX(MemLab,MATCH($C1679&amp;"|"&amp;$B1679,MemKey,0))</f>
        <v/>
      </c>
      <c r="I1679" s="14">
        <f>INDEX(VarUnit,MATCH($A1679,VarKey,0))</f>
        <v/>
      </c>
      <c r="J1679" s="14">
        <f>INDEX(VarSrc,MATCH($A1679,VarKey,0))</f>
        <v/>
      </c>
      <c r="K1679" s="11">
        <f>CodePrefix&amp;$A1679&amp;IF($C1679="","","."&amp;$C1679&amp;"."&amp;$B1679)&amp;INDEX(VarEnd,MATCH($A1679,VarKey,0))&amp;K$5</f>
        <v/>
      </c>
      <c r="L1679" s="39">
        <f>INDEX(Inputs!$X$5:$X$132,MATCH($B1679&amp;"|"&amp;$C1679,Inputs!$A$5:$A$132,0))</f>
        <v/>
      </c>
      <c r="M1679" s="40">
        <f>L1679*$G1679*(1+M$7)^$D1679*(M1661/L1661)^$E1679*((M1661+M1670)/(L1661+L1670))^$F1679</f>
        <v/>
      </c>
      <c r="N1679" s="40">
        <f>M1679*$G1679*(1+N$7)^$D1679*(N1661/M1661)^$E1679*((N1661+N1670)/(M1661+M1670))^$F1679</f>
        <v/>
      </c>
      <c r="O1679" s="40">
        <f>N1679*$G1679*(1+O$7)^$D1679*(O1661/N1661)^$E1679*((O1661+O1670)/(N1661+N1670))^$F1679</f>
        <v/>
      </c>
      <c r="P1679" s="40">
        <f>O1679*$G1679*(1+P$7)^$D1679*(P1661/O1661)^$E1679*((P1661+P1670)/(O1661+O1670))^$F1679</f>
        <v/>
      </c>
      <c r="Q1679" s="40">
        <f>P1679*$G1679*(1+Q$7)^$D1679*(Q1661/P1661)^$E1679*((Q1661+Q1670)/(P1661+P1670))^$F1679</f>
        <v/>
      </c>
      <c r="R1679" s="40">
        <f>Q1679*$G1679*(1+R$7)^$D1679*(R1661/Q1661)^$E1679*((R1661+R1670)/(Q1661+Q1670))^$F1679</f>
        <v/>
      </c>
      <c r="S1679" s="40">
        <f>R1679*$G1679*(1+S$7)^$D1679*(S1661/R1661)^$E1679*((S1661+S1670)/(R1661+R1670))^$F1679</f>
        <v/>
      </c>
      <c r="T1679" s="40">
        <f>S1679*$G1679*(1+T$7)^$D1679*(T1661/S1661)^$E1679*((T1661+T1670)/(S1661+S1670))^$F1679</f>
        <v/>
      </c>
      <c r="U1679" s="40">
        <f>T1679*$G1679*(1+U$7)^$D1679*(U1661/T1661)^$E1679*((U1661+U1670)/(T1661+T1670))^$F1679</f>
        <v/>
      </c>
      <c r="V1679" s="40">
        <f>U1679*$G1679*(1+V$7)^$D1679*(V1661/U1661)^$E1679*((V1661+V1670)/(U1661+U1670))^$F1679</f>
        <v/>
      </c>
      <c r="W1679" s="40">
        <f>V1679*$G1679*(1+W$7)^$D1679*(W1661/V1661)^$E1679*((W1661+W1670)/(V1661+V1670))^$F1679</f>
        <v/>
      </c>
      <c r="X1679" s="40">
        <f>W1679*$G1679*(1+X$7)^$D1679*(X1661/W1661)^$E1679*((X1661+X1670)/(W1661+W1670))^$F1679</f>
        <v/>
      </c>
      <c r="Y1679" s="40">
        <f>X1679*$G1679*(1+Y$7)^$D1679*(Y1661/X1661)^$E1679*((Y1661+Y1670)/(X1661+X1670))^$F1679</f>
        <v/>
      </c>
      <c r="Z1679" s="40">
        <f>Y1679*$G1679*(1+Z$7)^$D1679*(Z1661/Y1661)^$E1679*((Z1661+Z1670)/(Y1661+Y1670))^$F1679</f>
        <v/>
      </c>
      <c r="AA1679" s="40">
        <f>Z1679*$G1679*(1+AA$7)^$D1679*(AA1661/Z1661)^$E1679*((AA1661+AA1670)/(Z1661+Z1670))^$F1679</f>
        <v/>
      </c>
      <c r="AB1679" s="40">
        <f>AA1679*$G1679*(1+AB$7)^$D1679*(AB1661/AA1661)^$E1679*((AB1661+AB1670)/(AA1661+AA1670))^$F1679</f>
        <v/>
      </c>
      <c r="AC1679" s="40">
        <f>AB1679*$G1679*(1+AC$7)^$D1679*(AC1661/AB1661)^$E1679*((AC1661+AC1670)/(AB1661+AB1670))^$F1679</f>
        <v/>
      </c>
      <c r="AD1679" s="40">
        <f>AC1679*$G1679*(1+AD$7)^$D1679*(AD1661/AC1661)^$E1679*((AD1661+AD1670)/(AC1661+AC1670))^$F1679</f>
        <v/>
      </c>
      <c r="AF1679" s="11">
        <f>CodePrefix&amp;$A1679&amp;IF($C1679="","","."&amp;$C1679&amp;"."&amp;$B1679)&amp;INDEX(VarEnd,MATCH($A1679,VarKey,0))&amp;AF$5</f>
        <v/>
      </c>
      <c r="AG1679" s="39">
        <f>INDEX(Inputs!$X$5:$X$132,MATCH($B1679&amp;"|"&amp;$C1679,Inputs!$A$5:$A$132,0))</f>
        <v/>
      </c>
      <c r="AH1679" s="40">
        <f>AG1679*$G1679*(1+AH$7)^$D1679*(AH1661/AG1661)^$E1679*((AH1661+AH1670)/(AG1661+AG1670))^$F1679</f>
        <v/>
      </c>
      <c r="AI1679" s="40">
        <f>AH1679*$G1679*(1+AI$7)^$D1679*(AI1661/AH1661)^$E1679*((AI1661+AI1670)/(AH1661+AH1670))^$F1679</f>
        <v/>
      </c>
      <c r="AJ1679" s="40">
        <f>AI1679*$G1679*(1+AJ$7)^$D1679*(AJ1661/AI1661)^$E1679*((AJ1661+AJ1670)/(AI1661+AI1670))^$F1679</f>
        <v/>
      </c>
      <c r="AK1679" s="40">
        <f>AJ1679*$G1679*(1+AK$7)^$D1679*(AK1661/AJ1661)^$E1679*((AK1661+AK1670)/(AJ1661+AJ1670))^$F1679</f>
        <v/>
      </c>
      <c r="AL1679" s="40">
        <f>AK1679*$G1679*(1+AL$7)^$D1679*(AL1661/AK1661)^$E1679*((AL1661+AL1670)/(AK1661+AK1670))^$F1679</f>
        <v/>
      </c>
      <c r="AM1679" s="40">
        <f>AL1679*$G1679*(1+AM$7)^$D1679*(AM1661/AL1661)^$E1679*((AM1661+AM1670)/(AL1661+AL1670))^$F1679</f>
        <v/>
      </c>
      <c r="AN1679" s="40">
        <f>AM1679*$G1679*(1+AN$7)^$D1679*(AN1661/AM1661)^$E1679*((AN1661+AN1670)/(AM1661+AM1670))^$F1679</f>
        <v/>
      </c>
      <c r="AO1679" s="40">
        <f>AN1679*$G1679*(1+AO$7)^$D1679*(AO1661/AN1661)^$E1679*((AO1661+AO1670)/(AN1661+AN1670))^$F1679</f>
        <v/>
      </c>
      <c r="AP1679" s="40">
        <f>AO1679*$G1679*(1+AP$7)^$D1679*(AP1661/AO1661)^$E1679*((AP1661+AP1670)/(AO1661+AO1670))^$F1679</f>
        <v/>
      </c>
      <c r="AQ1679" s="40">
        <f>AP1679*$G1679*(1+AQ$7)^$D1679*(AQ1661/AP1661)^$E1679*((AQ1661+AQ1670)/(AP1661+AP1670))^$F1679</f>
        <v/>
      </c>
      <c r="AR1679" s="40">
        <f>AQ1679*$G1679*(1+AR$7)^$D1679*(AR1661/AQ1661)^$E1679*((AR1661+AR1670)/(AQ1661+AQ1670))^$F1679</f>
        <v/>
      </c>
      <c r="AS1679" s="40">
        <f>AR1679*$G1679*(1+AS$7)^$D1679*(AS1661/AR1661)^$E1679*((AS1661+AS1670)/(AR1661+AR1670))^$F1679</f>
        <v/>
      </c>
      <c r="AT1679" s="40">
        <f>AS1679*$G1679*(1+AT$7)^$D1679*(AT1661/AS1661)^$E1679*((AT1661+AT1670)/(AS1661+AS1670))^$F1679</f>
        <v/>
      </c>
      <c r="AU1679" s="40">
        <f>AT1679*$G1679*(1+AU$7)^$D1679*(AU1661/AT1661)^$E1679*((AU1661+AU1670)/(AT1661+AT1670))^$F1679</f>
        <v/>
      </c>
      <c r="AV1679" s="40">
        <f>AU1679*$G1679*(1+AV$7)^$D1679*(AV1661/AU1661)^$E1679*((AV1661+AV1670)/(AU1661+AU1670))^$F1679</f>
        <v/>
      </c>
      <c r="AW1679" s="40">
        <f>AV1679*$G1679*(1+AW$7)^$D1679*(AW1661/AV1661)^$E1679*((AW1661+AW1670)/(AV1661+AV1670))^$F1679</f>
        <v/>
      </c>
      <c r="AX1679" s="40">
        <f>AW1679*$G1679*(1+AX$7)^$D1679*(AX1661/AW1661)^$E1679*((AX1661+AX1670)/(AW1661+AW1670))^$F1679</f>
        <v/>
      </c>
      <c r="AY1679" s="40">
        <f>AX1679*$G1679*(1+AY$7)^$D1679*(AY1661/AX1661)^$E1679*((AY1661+AY1670)/(AX1661+AX1670))^$F1679</f>
        <v/>
      </c>
    </row>
    <row r="1680" hidden="1" outlineLevel="2">
      <c r="A1680" s="14" t="inlineStr">
        <is>
          <t>ener</t>
        </is>
      </c>
      <c r="B1680" s="14" t="inlineStr">
        <is>
          <t>gso</t>
        </is>
      </c>
      <c r="C1680" s="14" t="inlineStr">
        <is>
          <t>mch</t>
        </is>
      </c>
      <c r="D1680" s="36">
        <f>INDEX(Inputs!$O$5:$O$132,MATCH($B1680&amp;"|"&amp;$C1680,Inputs!$A$5:$A$132,0))</f>
        <v/>
      </c>
      <c r="E1680" s="36">
        <f>INDEX(Inputs!$P$5:$P$132,MATCH($B1680&amp;"|"&amp;$C1680,Inputs!$A$5:$A$132,0))</f>
        <v/>
      </c>
      <c r="F1680" s="36">
        <f>INDEX(Inputs!$T$5:$T$132,MATCH($B1680&amp;"|"&amp;$C1680,Inputs!$A$5:$A$132,0))</f>
        <v/>
      </c>
      <c r="G1680" s="36">
        <f>INDEX(Inputs!$S$5:$S$132,MATCH($B1680&amp;"|"&amp;$C1680,Inputs!$A$5:$A$132,0))</f>
        <v/>
      </c>
      <c r="H1680" s="14">
        <f>INDEX(VarLab,MATCH($A1680,VarKey,0))&amp;INDEX(MemLab,MATCH($C1680&amp;"|"&amp;$B1680,MemKey,0))</f>
        <v/>
      </c>
      <c r="I1680" s="14">
        <f>INDEX(VarUnit,MATCH($A1680,VarKey,0))</f>
        <v/>
      </c>
      <c r="J1680" s="14">
        <f>INDEX(VarSrc,MATCH($A1680,VarKey,0))</f>
        <v/>
      </c>
      <c r="K1680" s="11">
        <f>CodePrefix&amp;$A1680&amp;IF($C1680="","","."&amp;$C1680&amp;"."&amp;$B1680)&amp;INDEX(VarEnd,MATCH($A1680,VarKey,0))&amp;K$5</f>
        <v/>
      </c>
      <c r="L1680" s="39">
        <f>INDEX(Inputs!$X$5:$X$132,MATCH($B1680&amp;"|"&amp;$C1680,Inputs!$A$5:$A$132,0))</f>
        <v/>
      </c>
      <c r="M1680" s="40">
        <f>L1680*$G1680*(1+M$7)^$D1680*(M1662/L1662)^$E1680*((M1662+M1671)/(L1662+L1671))^$F1680</f>
        <v/>
      </c>
      <c r="N1680" s="40">
        <f>M1680*$G1680*(1+N$7)^$D1680*(N1662/M1662)^$E1680*((N1662+N1671)/(M1662+M1671))^$F1680</f>
        <v/>
      </c>
      <c r="O1680" s="40">
        <f>N1680*$G1680*(1+O$7)^$D1680*(O1662/N1662)^$E1680*((O1662+O1671)/(N1662+N1671))^$F1680</f>
        <v/>
      </c>
      <c r="P1680" s="40">
        <f>O1680*$G1680*(1+P$7)^$D1680*(P1662/O1662)^$E1680*((P1662+P1671)/(O1662+O1671))^$F1680</f>
        <v/>
      </c>
      <c r="Q1680" s="40">
        <f>P1680*$G1680*(1+Q$7)^$D1680*(Q1662/P1662)^$E1680*((Q1662+Q1671)/(P1662+P1671))^$F1680</f>
        <v/>
      </c>
      <c r="R1680" s="40">
        <f>Q1680*$G1680*(1+R$7)^$D1680*(R1662/Q1662)^$E1680*((R1662+R1671)/(Q1662+Q1671))^$F1680</f>
        <v/>
      </c>
      <c r="S1680" s="40">
        <f>R1680*$G1680*(1+S$7)^$D1680*(S1662/R1662)^$E1680*((S1662+S1671)/(R1662+R1671))^$F1680</f>
        <v/>
      </c>
      <c r="T1680" s="40">
        <f>S1680*$G1680*(1+T$7)^$D1680*(T1662/S1662)^$E1680*((T1662+T1671)/(S1662+S1671))^$F1680</f>
        <v/>
      </c>
      <c r="U1680" s="40">
        <f>T1680*$G1680*(1+U$7)^$D1680*(U1662/T1662)^$E1680*((U1662+U1671)/(T1662+T1671))^$F1680</f>
        <v/>
      </c>
      <c r="V1680" s="40">
        <f>U1680*$G1680*(1+V$7)^$D1680*(V1662/U1662)^$E1680*((V1662+V1671)/(U1662+U1671))^$F1680</f>
        <v/>
      </c>
      <c r="W1680" s="40">
        <f>V1680*$G1680*(1+W$7)^$D1680*(W1662/V1662)^$E1680*((W1662+W1671)/(V1662+V1671))^$F1680</f>
        <v/>
      </c>
      <c r="X1680" s="40">
        <f>W1680*$G1680*(1+X$7)^$D1680*(X1662/W1662)^$E1680*((X1662+X1671)/(W1662+W1671))^$F1680</f>
        <v/>
      </c>
      <c r="Y1680" s="40">
        <f>X1680*$G1680*(1+Y$7)^$D1680*(Y1662/X1662)^$E1680*((Y1662+Y1671)/(X1662+X1671))^$F1680</f>
        <v/>
      </c>
      <c r="Z1680" s="40">
        <f>Y1680*$G1680*(1+Z$7)^$D1680*(Z1662/Y1662)^$E1680*((Z1662+Z1671)/(Y1662+Y1671))^$F1680</f>
        <v/>
      </c>
      <c r="AA1680" s="40">
        <f>Z1680*$G1680*(1+AA$7)^$D1680*(AA1662/Z1662)^$E1680*((AA1662+AA1671)/(Z1662+Z1671))^$F1680</f>
        <v/>
      </c>
      <c r="AB1680" s="40">
        <f>AA1680*$G1680*(1+AB$7)^$D1680*(AB1662/AA1662)^$E1680*((AB1662+AB1671)/(AA1662+AA1671))^$F1680</f>
        <v/>
      </c>
      <c r="AC1680" s="40">
        <f>AB1680*$G1680*(1+AC$7)^$D1680*(AC1662/AB1662)^$E1680*((AC1662+AC1671)/(AB1662+AB1671))^$F1680</f>
        <v/>
      </c>
      <c r="AD1680" s="40">
        <f>AC1680*$G1680*(1+AD$7)^$D1680*(AD1662/AC1662)^$E1680*((AD1662+AD1671)/(AC1662+AC1671))^$F1680</f>
        <v/>
      </c>
      <c r="AF1680" s="11">
        <f>CodePrefix&amp;$A1680&amp;IF($C1680="","","."&amp;$C1680&amp;"."&amp;$B1680)&amp;INDEX(VarEnd,MATCH($A1680,VarKey,0))&amp;AF$5</f>
        <v/>
      </c>
      <c r="AG1680" s="39">
        <f>INDEX(Inputs!$X$5:$X$132,MATCH($B1680&amp;"|"&amp;$C1680,Inputs!$A$5:$A$132,0))</f>
        <v/>
      </c>
      <c r="AH1680" s="40">
        <f>AG1680*$G1680*(1+AH$7)^$D1680*(AH1662/AG1662)^$E1680*((AH1662+AH1671)/(AG1662+AG1671))^$F1680</f>
        <v/>
      </c>
      <c r="AI1680" s="40">
        <f>AH1680*$G1680*(1+AI$7)^$D1680*(AI1662/AH1662)^$E1680*((AI1662+AI1671)/(AH1662+AH1671))^$F1680</f>
        <v/>
      </c>
      <c r="AJ1680" s="40">
        <f>AI1680*$G1680*(1+AJ$7)^$D1680*(AJ1662/AI1662)^$E1680*((AJ1662+AJ1671)/(AI1662+AI1671))^$F1680</f>
        <v/>
      </c>
      <c r="AK1680" s="40">
        <f>AJ1680*$G1680*(1+AK$7)^$D1680*(AK1662/AJ1662)^$E1680*((AK1662+AK1671)/(AJ1662+AJ1671))^$F1680</f>
        <v/>
      </c>
      <c r="AL1680" s="40">
        <f>AK1680*$G1680*(1+AL$7)^$D1680*(AL1662/AK1662)^$E1680*((AL1662+AL1671)/(AK1662+AK1671))^$F1680</f>
        <v/>
      </c>
      <c r="AM1680" s="40">
        <f>AL1680*$G1680*(1+AM$7)^$D1680*(AM1662/AL1662)^$E1680*((AM1662+AM1671)/(AL1662+AL1671))^$F1680</f>
        <v/>
      </c>
      <c r="AN1680" s="40">
        <f>AM1680*$G1680*(1+AN$7)^$D1680*(AN1662/AM1662)^$E1680*((AN1662+AN1671)/(AM1662+AM1671))^$F1680</f>
        <v/>
      </c>
      <c r="AO1680" s="40">
        <f>AN1680*$G1680*(1+AO$7)^$D1680*(AO1662/AN1662)^$E1680*((AO1662+AO1671)/(AN1662+AN1671))^$F1680</f>
        <v/>
      </c>
      <c r="AP1680" s="40">
        <f>AO1680*$G1680*(1+AP$7)^$D1680*(AP1662/AO1662)^$E1680*((AP1662+AP1671)/(AO1662+AO1671))^$F1680</f>
        <v/>
      </c>
      <c r="AQ1680" s="40">
        <f>AP1680*$G1680*(1+AQ$7)^$D1680*(AQ1662/AP1662)^$E1680*((AQ1662+AQ1671)/(AP1662+AP1671))^$F1680</f>
        <v/>
      </c>
      <c r="AR1680" s="40">
        <f>AQ1680*$G1680*(1+AR$7)^$D1680*(AR1662/AQ1662)^$E1680*((AR1662+AR1671)/(AQ1662+AQ1671))^$F1680</f>
        <v/>
      </c>
      <c r="AS1680" s="40">
        <f>AR1680*$G1680*(1+AS$7)^$D1680*(AS1662/AR1662)^$E1680*((AS1662+AS1671)/(AR1662+AR1671))^$F1680</f>
        <v/>
      </c>
      <c r="AT1680" s="40">
        <f>AS1680*$G1680*(1+AT$7)^$D1680*(AT1662/AS1662)^$E1680*((AT1662+AT1671)/(AS1662+AS1671))^$F1680</f>
        <v/>
      </c>
      <c r="AU1680" s="40">
        <f>AT1680*$G1680*(1+AU$7)^$D1680*(AU1662/AT1662)^$E1680*((AU1662+AU1671)/(AT1662+AT1671))^$F1680</f>
        <v/>
      </c>
      <c r="AV1680" s="40">
        <f>AU1680*$G1680*(1+AV$7)^$D1680*(AV1662/AU1662)^$E1680*((AV1662+AV1671)/(AU1662+AU1671))^$F1680</f>
        <v/>
      </c>
      <c r="AW1680" s="40">
        <f>AV1680*$G1680*(1+AW$7)^$D1680*(AW1662/AV1662)^$E1680*((AW1662+AW1671)/(AV1662+AV1671))^$F1680</f>
        <v/>
      </c>
      <c r="AX1680" s="40">
        <f>AW1680*$G1680*(1+AX$7)^$D1680*(AX1662/AW1662)^$E1680*((AX1662+AX1671)/(AW1662+AW1671))^$F1680</f>
        <v/>
      </c>
      <c r="AY1680" s="40">
        <f>AX1680*$G1680*(1+AY$7)^$D1680*(AY1662/AX1662)^$E1680*((AY1662+AY1671)/(AX1662+AX1671))^$F1680</f>
        <v/>
      </c>
    </row>
    <row r="1681" hidden="1" outlineLevel="2">
      <c r="A1681" s="14" t="inlineStr">
        <is>
          <t>ener</t>
        </is>
      </c>
      <c r="B1681" s="14" t="inlineStr">
        <is>
          <t>die</t>
        </is>
      </c>
      <c r="C1681" s="14" t="inlineStr">
        <is>
          <t>mch</t>
        </is>
      </c>
      <c r="D1681" s="36">
        <f>INDEX(Inputs!$O$5:$O$132,MATCH($B1681&amp;"|"&amp;$C1681,Inputs!$A$5:$A$132,0))</f>
        <v/>
      </c>
      <c r="E1681" s="36">
        <f>INDEX(Inputs!$P$5:$P$132,MATCH($B1681&amp;"|"&amp;$C1681,Inputs!$A$5:$A$132,0))</f>
        <v/>
      </c>
      <c r="F1681" s="36">
        <f>INDEX(Inputs!$T$5:$T$132,MATCH($B1681&amp;"|"&amp;$C1681,Inputs!$A$5:$A$132,0))</f>
        <v/>
      </c>
      <c r="G1681" s="36">
        <f>INDEX(Inputs!$S$5:$S$132,MATCH($B1681&amp;"|"&amp;$C1681,Inputs!$A$5:$A$132,0))</f>
        <v/>
      </c>
      <c r="H1681" s="14">
        <f>INDEX(VarLab,MATCH($A1681,VarKey,0))&amp;INDEX(MemLab,MATCH($C1681&amp;"|"&amp;$B1681,MemKey,0))</f>
        <v/>
      </c>
      <c r="I1681" s="14">
        <f>INDEX(VarUnit,MATCH($A1681,VarKey,0))</f>
        <v/>
      </c>
      <c r="J1681" s="14">
        <f>INDEX(VarSrc,MATCH($A1681,VarKey,0))</f>
        <v/>
      </c>
      <c r="K1681" s="11">
        <f>CodePrefix&amp;$A1681&amp;IF($C1681="","","."&amp;$C1681&amp;"."&amp;$B1681)&amp;INDEX(VarEnd,MATCH($A1681,VarKey,0))&amp;K$5</f>
        <v/>
      </c>
      <c r="L1681" s="39">
        <f>INDEX(Inputs!$X$5:$X$132,MATCH($B1681&amp;"|"&amp;$C1681,Inputs!$A$5:$A$132,0))</f>
        <v/>
      </c>
      <c r="M1681" s="40">
        <f>L1681*$G1681*(1+M$7)^$D1681*(M1663/L1663)^$E1681*((M1663+M1672)/(L1663+L1672))^$F1681</f>
        <v/>
      </c>
      <c r="N1681" s="40">
        <f>M1681*$G1681*(1+N$7)^$D1681*(N1663/M1663)^$E1681*((N1663+N1672)/(M1663+M1672))^$F1681</f>
        <v/>
      </c>
      <c r="O1681" s="40">
        <f>N1681*$G1681*(1+O$7)^$D1681*(O1663/N1663)^$E1681*((O1663+O1672)/(N1663+N1672))^$F1681</f>
        <v/>
      </c>
      <c r="P1681" s="40">
        <f>O1681*$G1681*(1+P$7)^$D1681*(P1663/O1663)^$E1681*((P1663+P1672)/(O1663+O1672))^$F1681</f>
        <v/>
      </c>
      <c r="Q1681" s="40">
        <f>P1681*$G1681*(1+Q$7)^$D1681*(Q1663/P1663)^$E1681*((Q1663+Q1672)/(P1663+P1672))^$F1681</f>
        <v/>
      </c>
      <c r="R1681" s="40">
        <f>Q1681*$G1681*(1+R$7)^$D1681*(R1663/Q1663)^$E1681*((R1663+R1672)/(Q1663+Q1672))^$F1681</f>
        <v/>
      </c>
      <c r="S1681" s="40">
        <f>R1681*$G1681*(1+S$7)^$D1681*(S1663/R1663)^$E1681*((S1663+S1672)/(R1663+R1672))^$F1681</f>
        <v/>
      </c>
      <c r="T1681" s="40">
        <f>S1681*$G1681*(1+T$7)^$D1681*(T1663/S1663)^$E1681*((T1663+T1672)/(S1663+S1672))^$F1681</f>
        <v/>
      </c>
      <c r="U1681" s="40">
        <f>T1681*$G1681*(1+U$7)^$D1681*(U1663/T1663)^$E1681*((U1663+U1672)/(T1663+T1672))^$F1681</f>
        <v/>
      </c>
      <c r="V1681" s="40">
        <f>U1681*$G1681*(1+V$7)^$D1681*(V1663/U1663)^$E1681*((V1663+V1672)/(U1663+U1672))^$F1681</f>
        <v/>
      </c>
      <c r="W1681" s="40">
        <f>V1681*$G1681*(1+W$7)^$D1681*(W1663/V1663)^$E1681*((W1663+W1672)/(V1663+V1672))^$F1681</f>
        <v/>
      </c>
      <c r="X1681" s="40">
        <f>W1681*$G1681*(1+X$7)^$D1681*(X1663/W1663)^$E1681*((X1663+X1672)/(W1663+W1672))^$F1681</f>
        <v/>
      </c>
      <c r="Y1681" s="40">
        <f>X1681*$G1681*(1+Y$7)^$D1681*(Y1663/X1663)^$E1681*((Y1663+Y1672)/(X1663+X1672))^$F1681</f>
        <v/>
      </c>
      <c r="Z1681" s="40">
        <f>Y1681*$G1681*(1+Z$7)^$D1681*(Z1663/Y1663)^$E1681*((Z1663+Z1672)/(Y1663+Y1672))^$F1681</f>
        <v/>
      </c>
      <c r="AA1681" s="40">
        <f>Z1681*$G1681*(1+AA$7)^$D1681*(AA1663/Z1663)^$E1681*((AA1663+AA1672)/(Z1663+Z1672))^$F1681</f>
        <v/>
      </c>
      <c r="AB1681" s="40">
        <f>AA1681*$G1681*(1+AB$7)^$D1681*(AB1663/AA1663)^$E1681*((AB1663+AB1672)/(AA1663+AA1672))^$F1681</f>
        <v/>
      </c>
      <c r="AC1681" s="40">
        <f>AB1681*$G1681*(1+AC$7)^$D1681*(AC1663/AB1663)^$E1681*((AC1663+AC1672)/(AB1663+AB1672))^$F1681</f>
        <v/>
      </c>
      <c r="AD1681" s="40">
        <f>AC1681*$G1681*(1+AD$7)^$D1681*(AD1663/AC1663)^$E1681*((AD1663+AD1672)/(AC1663+AC1672))^$F1681</f>
        <v/>
      </c>
      <c r="AF1681" s="11">
        <f>CodePrefix&amp;$A1681&amp;IF($C1681="","","."&amp;$C1681&amp;"."&amp;$B1681)&amp;INDEX(VarEnd,MATCH($A1681,VarKey,0))&amp;AF$5</f>
        <v/>
      </c>
      <c r="AG1681" s="39">
        <f>INDEX(Inputs!$X$5:$X$132,MATCH($B1681&amp;"|"&amp;$C1681,Inputs!$A$5:$A$132,0))</f>
        <v/>
      </c>
      <c r="AH1681" s="40">
        <f>AG1681*$G1681*(1+AH$7)^$D1681*(AH1663/AG1663)^$E1681*((AH1663+AH1672)/(AG1663+AG1672))^$F1681</f>
        <v/>
      </c>
      <c r="AI1681" s="40">
        <f>AH1681*$G1681*(1+AI$7)^$D1681*(AI1663/AH1663)^$E1681*((AI1663+AI1672)/(AH1663+AH1672))^$F1681</f>
        <v/>
      </c>
      <c r="AJ1681" s="40">
        <f>AI1681*$G1681*(1+AJ$7)^$D1681*(AJ1663/AI1663)^$E1681*((AJ1663+AJ1672)/(AI1663+AI1672))^$F1681</f>
        <v/>
      </c>
      <c r="AK1681" s="40">
        <f>AJ1681*$G1681*(1+AK$7)^$D1681*(AK1663/AJ1663)^$E1681*((AK1663+AK1672)/(AJ1663+AJ1672))^$F1681</f>
        <v/>
      </c>
      <c r="AL1681" s="40">
        <f>AK1681*$G1681*(1+AL$7)^$D1681*(AL1663/AK1663)^$E1681*((AL1663+AL1672)/(AK1663+AK1672))^$F1681</f>
        <v/>
      </c>
      <c r="AM1681" s="40">
        <f>AL1681*$G1681*(1+AM$7)^$D1681*(AM1663/AL1663)^$E1681*((AM1663+AM1672)/(AL1663+AL1672))^$F1681</f>
        <v/>
      </c>
      <c r="AN1681" s="40">
        <f>AM1681*$G1681*(1+AN$7)^$D1681*(AN1663/AM1663)^$E1681*((AN1663+AN1672)/(AM1663+AM1672))^$F1681</f>
        <v/>
      </c>
      <c r="AO1681" s="40">
        <f>AN1681*$G1681*(1+AO$7)^$D1681*(AO1663/AN1663)^$E1681*((AO1663+AO1672)/(AN1663+AN1672))^$F1681</f>
        <v/>
      </c>
      <c r="AP1681" s="40">
        <f>AO1681*$G1681*(1+AP$7)^$D1681*(AP1663/AO1663)^$E1681*((AP1663+AP1672)/(AO1663+AO1672))^$F1681</f>
        <v/>
      </c>
      <c r="AQ1681" s="40">
        <f>AP1681*$G1681*(1+AQ$7)^$D1681*(AQ1663/AP1663)^$E1681*((AQ1663+AQ1672)/(AP1663+AP1672))^$F1681</f>
        <v/>
      </c>
      <c r="AR1681" s="40">
        <f>AQ1681*$G1681*(1+AR$7)^$D1681*(AR1663/AQ1663)^$E1681*((AR1663+AR1672)/(AQ1663+AQ1672))^$F1681</f>
        <v/>
      </c>
      <c r="AS1681" s="40">
        <f>AR1681*$G1681*(1+AS$7)^$D1681*(AS1663/AR1663)^$E1681*((AS1663+AS1672)/(AR1663+AR1672))^$F1681</f>
        <v/>
      </c>
      <c r="AT1681" s="40">
        <f>AS1681*$G1681*(1+AT$7)^$D1681*(AT1663/AS1663)^$E1681*((AT1663+AT1672)/(AS1663+AS1672))^$F1681</f>
        <v/>
      </c>
      <c r="AU1681" s="40">
        <f>AT1681*$G1681*(1+AU$7)^$D1681*(AU1663/AT1663)^$E1681*((AU1663+AU1672)/(AT1663+AT1672))^$F1681</f>
        <v/>
      </c>
      <c r="AV1681" s="40">
        <f>AU1681*$G1681*(1+AV$7)^$D1681*(AV1663/AU1663)^$E1681*((AV1663+AV1672)/(AU1663+AU1672))^$F1681</f>
        <v/>
      </c>
      <c r="AW1681" s="40">
        <f>AV1681*$G1681*(1+AW$7)^$D1681*(AW1663/AV1663)^$E1681*((AW1663+AW1672)/(AV1663+AV1672))^$F1681</f>
        <v/>
      </c>
      <c r="AX1681" s="40">
        <f>AW1681*$G1681*(1+AX$7)^$D1681*(AX1663/AW1663)^$E1681*((AX1663+AX1672)/(AW1663+AW1672))^$F1681</f>
        <v/>
      </c>
      <c r="AY1681" s="40">
        <f>AX1681*$G1681*(1+AY$7)^$D1681*(AY1663/AX1663)^$E1681*((AY1663+AY1672)/(AX1663+AX1672))^$F1681</f>
        <v/>
      </c>
    </row>
    <row r="1682" hidden="1" outlineLevel="2">
      <c r="A1682" s="14" t="inlineStr">
        <is>
          <t>ener</t>
        </is>
      </c>
      <c r="B1682" s="14" t="inlineStr">
        <is>
          <t>lpg</t>
        </is>
      </c>
      <c r="C1682" s="14" t="inlineStr">
        <is>
          <t>mch</t>
        </is>
      </c>
      <c r="D1682" s="36">
        <f>INDEX(Inputs!$O$5:$O$132,MATCH($B1682&amp;"|"&amp;$C1682,Inputs!$A$5:$A$132,0))</f>
        <v/>
      </c>
      <c r="E1682" s="36">
        <f>INDEX(Inputs!$P$5:$P$132,MATCH($B1682&amp;"|"&amp;$C1682,Inputs!$A$5:$A$132,0))</f>
        <v/>
      </c>
      <c r="F1682" s="36">
        <f>INDEX(Inputs!$T$5:$T$132,MATCH($B1682&amp;"|"&amp;$C1682,Inputs!$A$5:$A$132,0))</f>
        <v/>
      </c>
      <c r="G1682" s="36">
        <f>INDEX(Inputs!$S$5:$S$132,MATCH($B1682&amp;"|"&amp;$C1682,Inputs!$A$5:$A$132,0))</f>
        <v/>
      </c>
      <c r="H1682" s="14">
        <f>INDEX(VarLab,MATCH($A1682,VarKey,0))&amp;INDEX(MemLab,MATCH($C1682&amp;"|"&amp;$B1682,MemKey,0))</f>
        <v/>
      </c>
      <c r="I1682" s="14">
        <f>INDEX(VarUnit,MATCH($A1682,VarKey,0))</f>
        <v/>
      </c>
      <c r="J1682" s="14">
        <f>INDEX(VarSrc,MATCH($A1682,VarKey,0))</f>
        <v/>
      </c>
      <c r="K1682" s="11">
        <f>CodePrefix&amp;$A1682&amp;IF($C1682="","","."&amp;$C1682&amp;"."&amp;$B1682)&amp;INDEX(VarEnd,MATCH($A1682,VarKey,0))&amp;K$5</f>
        <v/>
      </c>
      <c r="L1682" s="39">
        <f>INDEX(Inputs!$X$5:$X$132,MATCH($B1682&amp;"|"&amp;$C1682,Inputs!$A$5:$A$132,0))</f>
        <v/>
      </c>
      <c r="M1682" s="40">
        <f>L1682*$G1682*(1+M$7)^$D1682*(M1664/L1664)^$E1682*((M1664+M1673)/(L1664+L1673))^$F1682</f>
        <v/>
      </c>
      <c r="N1682" s="40">
        <f>M1682*$G1682*(1+N$7)^$D1682*(N1664/M1664)^$E1682*((N1664+N1673)/(M1664+M1673))^$F1682</f>
        <v/>
      </c>
      <c r="O1682" s="40">
        <f>N1682*$G1682*(1+O$7)^$D1682*(O1664/N1664)^$E1682*((O1664+O1673)/(N1664+N1673))^$F1682</f>
        <v/>
      </c>
      <c r="P1682" s="40">
        <f>O1682*$G1682*(1+P$7)^$D1682*(P1664/O1664)^$E1682*((P1664+P1673)/(O1664+O1673))^$F1682</f>
        <v/>
      </c>
      <c r="Q1682" s="40">
        <f>P1682*$G1682*(1+Q$7)^$D1682*(Q1664/P1664)^$E1682*((Q1664+Q1673)/(P1664+P1673))^$F1682</f>
        <v/>
      </c>
      <c r="R1682" s="40">
        <f>Q1682*$G1682*(1+R$7)^$D1682*(R1664/Q1664)^$E1682*((R1664+R1673)/(Q1664+Q1673))^$F1682</f>
        <v/>
      </c>
      <c r="S1682" s="40">
        <f>R1682*$G1682*(1+S$7)^$D1682*(S1664/R1664)^$E1682*((S1664+S1673)/(R1664+R1673))^$F1682</f>
        <v/>
      </c>
      <c r="T1682" s="40">
        <f>S1682*$G1682*(1+T$7)^$D1682*(T1664/S1664)^$E1682*((T1664+T1673)/(S1664+S1673))^$F1682</f>
        <v/>
      </c>
      <c r="U1682" s="40">
        <f>T1682*$G1682*(1+U$7)^$D1682*(U1664/T1664)^$E1682*((U1664+U1673)/(T1664+T1673))^$F1682</f>
        <v/>
      </c>
      <c r="V1682" s="40">
        <f>U1682*$G1682*(1+V$7)^$D1682*(V1664/U1664)^$E1682*((V1664+V1673)/(U1664+U1673))^$F1682</f>
        <v/>
      </c>
      <c r="W1682" s="40">
        <f>V1682*$G1682*(1+W$7)^$D1682*(W1664/V1664)^$E1682*((W1664+W1673)/(V1664+V1673))^$F1682</f>
        <v/>
      </c>
      <c r="X1682" s="40">
        <f>W1682*$G1682*(1+X$7)^$D1682*(X1664/W1664)^$E1682*((X1664+X1673)/(W1664+W1673))^$F1682</f>
        <v/>
      </c>
      <c r="Y1682" s="40">
        <f>X1682*$G1682*(1+Y$7)^$D1682*(Y1664/X1664)^$E1682*((Y1664+Y1673)/(X1664+X1673))^$F1682</f>
        <v/>
      </c>
      <c r="Z1682" s="40">
        <f>Y1682*$G1682*(1+Z$7)^$D1682*(Z1664/Y1664)^$E1682*((Z1664+Z1673)/(Y1664+Y1673))^$F1682</f>
        <v/>
      </c>
      <c r="AA1682" s="40">
        <f>Z1682*$G1682*(1+AA$7)^$D1682*(AA1664/Z1664)^$E1682*((AA1664+AA1673)/(Z1664+Z1673))^$F1682</f>
        <v/>
      </c>
      <c r="AB1682" s="40">
        <f>AA1682*$G1682*(1+AB$7)^$D1682*(AB1664/AA1664)^$E1682*((AB1664+AB1673)/(AA1664+AA1673))^$F1682</f>
        <v/>
      </c>
      <c r="AC1682" s="40">
        <f>AB1682*$G1682*(1+AC$7)^$D1682*(AC1664/AB1664)^$E1682*((AC1664+AC1673)/(AB1664+AB1673))^$F1682</f>
        <v/>
      </c>
      <c r="AD1682" s="40">
        <f>AC1682*$G1682*(1+AD$7)^$D1682*(AD1664/AC1664)^$E1682*((AD1664+AD1673)/(AC1664+AC1673))^$F1682</f>
        <v/>
      </c>
      <c r="AF1682" s="11">
        <f>CodePrefix&amp;$A1682&amp;IF($C1682="","","."&amp;$C1682&amp;"."&amp;$B1682)&amp;INDEX(VarEnd,MATCH($A1682,VarKey,0))&amp;AF$5</f>
        <v/>
      </c>
      <c r="AG1682" s="39">
        <f>INDEX(Inputs!$X$5:$X$132,MATCH($B1682&amp;"|"&amp;$C1682,Inputs!$A$5:$A$132,0))</f>
        <v/>
      </c>
      <c r="AH1682" s="40">
        <f>AG1682*$G1682*(1+AH$7)^$D1682*(AH1664/AG1664)^$E1682*((AH1664+AH1673)/(AG1664+AG1673))^$F1682</f>
        <v/>
      </c>
      <c r="AI1682" s="40">
        <f>AH1682*$G1682*(1+AI$7)^$D1682*(AI1664/AH1664)^$E1682*((AI1664+AI1673)/(AH1664+AH1673))^$F1682</f>
        <v/>
      </c>
      <c r="AJ1682" s="40">
        <f>AI1682*$G1682*(1+AJ$7)^$D1682*(AJ1664/AI1664)^$E1682*((AJ1664+AJ1673)/(AI1664+AI1673))^$F1682</f>
        <v/>
      </c>
      <c r="AK1682" s="40">
        <f>AJ1682*$G1682*(1+AK$7)^$D1682*(AK1664/AJ1664)^$E1682*((AK1664+AK1673)/(AJ1664+AJ1673))^$F1682</f>
        <v/>
      </c>
      <c r="AL1682" s="40">
        <f>AK1682*$G1682*(1+AL$7)^$D1682*(AL1664/AK1664)^$E1682*((AL1664+AL1673)/(AK1664+AK1673))^$F1682</f>
        <v/>
      </c>
      <c r="AM1682" s="40">
        <f>AL1682*$G1682*(1+AM$7)^$D1682*(AM1664/AL1664)^$E1682*((AM1664+AM1673)/(AL1664+AL1673))^$F1682</f>
        <v/>
      </c>
      <c r="AN1682" s="40">
        <f>AM1682*$G1682*(1+AN$7)^$D1682*(AN1664/AM1664)^$E1682*((AN1664+AN1673)/(AM1664+AM1673))^$F1682</f>
        <v/>
      </c>
      <c r="AO1682" s="40">
        <f>AN1682*$G1682*(1+AO$7)^$D1682*(AO1664/AN1664)^$E1682*((AO1664+AO1673)/(AN1664+AN1673))^$F1682</f>
        <v/>
      </c>
      <c r="AP1682" s="40">
        <f>AO1682*$G1682*(1+AP$7)^$D1682*(AP1664/AO1664)^$E1682*((AP1664+AP1673)/(AO1664+AO1673))^$F1682</f>
        <v/>
      </c>
      <c r="AQ1682" s="40">
        <f>AP1682*$G1682*(1+AQ$7)^$D1682*(AQ1664/AP1664)^$E1682*((AQ1664+AQ1673)/(AP1664+AP1673))^$F1682</f>
        <v/>
      </c>
      <c r="AR1682" s="40">
        <f>AQ1682*$G1682*(1+AR$7)^$D1682*(AR1664/AQ1664)^$E1682*((AR1664+AR1673)/(AQ1664+AQ1673))^$F1682</f>
        <v/>
      </c>
      <c r="AS1682" s="40">
        <f>AR1682*$G1682*(1+AS$7)^$D1682*(AS1664/AR1664)^$E1682*((AS1664+AS1673)/(AR1664+AR1673))^$F1682</f>
        <v/>
      </c>
      <c r="AT1682" s="40">
        <f>AS1682*$G1682*(1+AT$7)^$D1682*(AT1664/AS1664)^$E1682*((AT1664+AT1673)/(AS1664+AS1673))^$F1682</f>
        <v/>
      </c>
      <c r="AU1682" s="40">
        <f>AT1682*$G1682*(1+AU$7)^$D1682*(AU1664/AT1664)^$E1682*((AU1664+AU1673)/(AT1664+AT1673))^$F1682</f>
        <v/>
      </c>
      <c r="AV1682" s="40">
        <f>AU1682*$G1682*(1+AV$7)^$D1682*(AV1664/AU1664)^$E1682*((AV1664+AV1673)/(AU1664+AU1673))^$F1682</f>
        <v/>
      </c>
      <c r="AW1682" s="40">
        <f>AV1682*$G1682*(1+AW$7)^$D1682*(AW1664/AV1664)^$E1682*((AW1664+AW1673)/(AV1664+AV1673))^$F1682</f>
        <v/>
      </c>
      <c r="AX1682" s="40">
        <f>AW1682*$G1682*(1+AX$7)^$D1682*(AX1664/AW1664)^$E1682*((AX1664+AX1673)/(AW1664+AW1673))^$F1682</f>
        <v/>
      </c>
      <c r="AY1682" s="40">
        <f>AX1682*$G1682*(1+AY$7)^$D1682*(AY1664/AX1664)^$E1682*((AY1664+AY1673)/(AX1664+AX1673))^$F1682</f>
        <v/>
      </c>
    </row>
    <row r="1683" hidden="1" outlineLevel="2">
      <c r="A1683" s="14" t="inlineStr">
        <is>
          <t>ener</t>
        </is>
      </c>
      <c r="B1683" s="14" t="inlineStr">
        <is>
          <t>ker</t>
        </is>
      </c>
      <c r="C1683" s="14" t="inlineStr">
        <is>
          <t>mch</t>
        </is>
      </c>
      <c r="D1683" s="36">
        <f>INDEX(Inputs!$O$5:$O$132,MATCH($B1683&amp;"|"&amp;$C1683,Inputs!$A$5:$A$132,0))</f>
        <v/>
      </c>
      <c r="E1683" s="36">
        <f>INDEX(Inputs!$P$5:$P$132,MATCH($B1683&amp;"|"&amp;$C1683,Inputs!$A$5:$A$132,0))</f>
        <v/>
      </c>
      <c r="F1683" s="36">
        <f>INDEX(Inputs!$T$5:$T$132,MATCH($B1683&amp;"|"&amp;$C1683,Inputs!$A$5:$A$132,0))</f>
        <v/>
      </c>
      <c r="G1683" s="36">
        <f>INDEX(Inputs!$S$5:$S$132,MATCH($B1683&amp;"|"&amp;$C1683,Inputs!$A$5:$A$132,0))</f>
        <v/>
      </c>
      <c r="H1683" s="14">
        <f>INDEX(VarLab,MATCH($A1683,VarKey,0))&amp;INDEX(MemLab,MATCH($C1683&amp;"|"&amp;$B1683,MemKey,0))</f>
        <v/>
      </c>
      <c r="I1683" s="14">
        <f>INDEX(VarUnit,MATCH($A1683,VarKey,0))</f>
        <v/>
      </c>
      <c r="J1683" s="14">
        <f>INDEX(VarSrc,MATCH($A1683,VarKey,0))</f>
        <v/>
      </c>
      <c r="K1683" s="11">
        <f>CodePrefix&amp;$A1683&amp;IF($C1683="","","."&amp;$C1683&amp;"."&amp;$B1683)&amp;INDEX(VarEnd,MATCH($A1683,VarKey,0))&amp;K$5</f>
        <v/>
      </c>
      <c r="L1683" s="39">
        <f>INDEX(Inputs!$X$5:$X$132,MATCH($B1683&amp;"|"&amp;$C1683,Inputs!$A$5:$A$132,0))</f>
        <v/>
      </c>
      <c r="M1683" s="40">
        <f>L1683*$G1683*(1+M$7)^$D1683*(M1665/L1665)^$E1683*((M1665+M1674)/(L1665+L1674))^$F1683</f>
        <v/>
      </c>
      <c r="N1683" s="40">
        <f>M1683*$G1683*(1+N$7)^$D1683*(N1665/M1665)^$E1683*((N1665+N1674)/(M1665+M1674))^$F1683</f>
        <v/>
      </c>
      <c r="O1683" s="40">
        <f>N1683*$G1683*(1+O$7)^$D1683*(O1665/N1665)^$E1683*((O1665+O1674)/(N1665+N1674))^$F1683</f>
        <v/>
      </c>
      <c r="P1683" s="40">
        <f>O1683*$G1683*(1+P$7)^$D1683*(P1665/O1665)^$E1683*((P1665+P1674)/(O1665+O1674))^$F1683</f>
        <v/>
      </c>
      <c r="Q1683" s="40">
        <f>P1683*$G1683*(1+Q$7)^$D1683*(Q1665/P1665)^$E1683*((Q1665+Q1674)/(P1665+P1674))^$F1683</f>
        <v/>
      </c>
      <c r="R1683" s="40">
        <f>Q1683*$G1683*(1+R$7)^$D1683*(R1665/Q1665)^$E1683*((R1665+R1674)/(Q1665+Q1674))^$F1683</f>
        <v/>
      </c>
      <c r="S1683" s="40">
        <f>R1683*$G1683*(1+S$7)^$D1683*(S1665/R1665)^$E1683*((S1665+S1674)/(R1665+R1674))^$F1683</f>
        <v/>
      </c>
      <c r="T1683" s="40">
        <f>S1683*$G1683*(1+T$7)^$D1683*(T1665/S1665)^$E1683*((T1665+T1674)/(S1665+S1674))^$F1683</f>
        <v/>
      </c>
      <c r="U1683" s="40">
        <f>T1683*$G1683*(1+U$7)^$D1683*(U1665/T1665)^$E1683*((U1665+U1674)/(T1665+T1674))^$F1683</f>
        <v/>
      </c>
      <c r="V1683" s="40">
        <f>U1683*$G1683*(1+V$7)^$D1683*(V1665/U1665)^$E1683*((V1665+V1674)/(U1665+U1674))^$F1683</f>
        <v/>
      </c>
      <c r="W1683" s="40">
        <f>V1683*$G1683*(1+W$7)^$D1683*(W1665/V1665)^$E1683*((W1665+W1674)/(V1665+V1674))^$F1683</f>
        <v/>
      </c>
      <c r="X1683" s="40">
        <f>W1683*$G1683*(1+X$7)^$D1683*(X1665/W1665)^$E1683*((X1665+X1674)/(W1665+W1674))^$F1683</f>
        <v/>
      </c>
      <c r="Y1683" s="40">
        <f>X1683*$G1683*(1+Y$7)^$D1683*(Y1665/X1665)^$E1683*((Y1665+Y1674)/(X1665+X1674))^$F1683</f>
        <v/>
      </c>
      <c r="Z1683" s="40">
        <f>Y1683*$G1683*(1+Z$7)^$D1683*(Z1665/Y1665)^$E1683*((Z1665+Z1674)/(Y1665+Y1674))^$F1683</f>
        <v/>
      </c>
      <c r="AA1683" s="40">
        <f>Z1683*$G1683*(1+AA$7)^$D1683*(AA1665/Z1665)^$E1683*((AA1665+AA1674)/(Z1665+Z1674))^$F1683</f>
        <v/>
      </c>
      <c r="AB1683" s="40">
        <f>AA1683*$G1683*(1+AB$7)^$D1683*(AB1665/AA1665)^$E1683*((AB1665+AB1674)/(AA1665+AA1674))^$F1683</f>
        <v/>
      </c>
      <c r="AC1683" s="40">
        <f>AB1683*$G1683*(1+AC$7)^$D1683*(AC1665/AB1665)^$E1683*((AC1665+AC1674)/(AB1665+AB1674))^$F1683</f>
        <v/>
      </c>
      <c r="AD1683" s="40">
        <f>AC1683*$G1683*(1+AD$7)^$D1683*(AD1665/AC1665)^$E1683*((AD1665+AD1674)/(AC1665+AC1674))^$F1683</f>
        <v/>
      </c>
      <c r="AF1683" s="11">
        <f>CodePrefix&amp;$A1683&amp;IF($C1683="","","."&amp;$C1683&amp;"."&amp;$B1683)&amp;INDEX(VarEnd,MATCH($A1683,VarKey,0))&amp;AF$5</f>
        <v/>
      </c>
      <c r="AG1683" s="39">
        <f>INDEX(Inputs!$X$5:$X$132,MATCH($B1683&amp;"|"&amp;$C1683,Inputs!$A$5:$A$132,0))</f>
        <v/>
      </c>
      <c r="AH1683" s="40">
        <f>AG1683*$G1683*(1+AH$7)^$D1683*(AH1665/AG1665)^$E1683*((AH1665+AH1674)/(AG1665+AG1674))^$F1683</f>
        <v/>
      </c>
      <c r="AI1683" s="40">
        <f>AH1683*$G1683*(1+AI$7)^$D1683*(AI1665/AH1665)^$E1683*((AI1665+AI1674)/(AH1665+AH1674))^$F1683</f>
        <v/>
      </c>
      <c r="AJ1683" s="40">
        <f>AI1683*$G1683*(1+AJ$7)^$D1683*(AJ1665/AI1665)^$E1683*((AJ1665+AJ1674)/(AI1665+AI1674))^$F1683</f>
        <v/>
      </c>
      <c r="AK1683" s="40">
        <f>AJ1683*$G1683*(1+AK$7)^$D1683*(AK1665/AJ1665)^$E1683*((AK1665+AK1674)/(AJ1665+AJ1674))^$F1683</f>
        <v/>
      </c>
      <c r="AL1683" s="40">
        <f>AK1683*$G1683*(1+AL$7)^$D1683*(AL1665/AK1665)^$E1683*((AL1665+AL1674)/(AK1665+AK1674))^$F1683</f>
        <v/>
      </c>
      <c r="AM1683" s="40">
        <f>AL1683*$G1683*(1+AM$7)^$D1683*(AM1665/AL1665)^$E1683*((AM1665+AM1674)/(AL1665+AL1674))^$F1683</f>
        <v/>
      </c>
      <c r="AN1683" s="40">
        <f>AM1683*$G1683*(1+AN$7)^$D1683*(AN1665/AM1665)^$E1683*((AN1665+AN1674)/(AM1665+AM1674))^$F1683</f>
        <v/>
      </c>
      <c r="AO1683" s="40">
        <f>AN1683*$G1683*(1+AO$7)^$D1683*(AO1665/AN1665)^$E1683*((AO1665+AO1674)/(AN1665+AN1674))^$F1683</f>
        <v/>
      </c>
      <c r="AP1683" s="40">
        <f>AO1683*$G1683*(1+AP$7)^$D1683*(AP1665/AO1665)^$E1683*((AP1665+AP1674)/(AO1665+AO1674))^$F1683</f>
        <v/>
      </c>
      <c r="AQ1683" s="40">
        <f>AP1683*$G1683*(1+AQ$7)^$D1683*(AQ1665/AP1665)^$E1683*((AQ1665+AQ1674)/(AP1665+AP1674))^$F1683</f>
        <v/>
      </c>
      <c r="AR1683" s="40">
        <f>AQ1683*$G1683*(1+AR$7)^$D1683*(AR1665/AQ1665)^$E1683*((AR1665+AR1674)/(AQ1665+AQ1674))^$F1683</f>
        <v/>
      </c>
      <c r="AS1683" s="40">
        <f>AR1683*$G1683*(1+AS$7)^$D1683*(AS1665/AR1665)^$E1683*((AS1665+AS1674)/(AR1665+AR1674))^$F1683</f>
        <v/>
      </c>
      <c r="AT1683" s="40">
        <f>AS1683*$G1683*(1+AT$7)^$D1683*(AT1665/AS1665)^$E1683*((AT1665+AT1674)/(AS1665+AS1674))^$F1683</f>
        <v/>
      </c>
      <c r="AU1683" s="40">
        <f>AT1683*$G1683*(1+AU$7)^$D1683*(AU1665/AT1665)^$E1683*((AU1665+AU1674)/(AT1665+AT1674))^$F1683</f>
        <v/>
      </c>
      <c r="AV1683" s="40">
        <f>AU1683*$G1683*(1+AV$7)^$D1683*(AV1665/AU1665)^$E1683*((AV1665+AV1674)/(AU1665+AU1674))^$F1683</f>
        <v/>
      </c>
      <c r="AW1683" s="40">
        <f>AV1683*$G1683*(1+AW$7)^$D1683*(AW1665/AV1665)^$E1683*((AW1665+AW1674)/(AV1665+AV1674))^$F1683</f>
        <v/>
      </c>
      <c r="AX1683" s="40">
        <f>AW1683*$G1683*(1+AX$7)^$D1683*(AX1665/AW1665)^$E1683*((AX1665+AX1674)/(AW1665+AW1674))^$F1683</f>
        <v/>
      </c>
      <c r="AY1683" s="40">
        <f>AX1683*$G1683*(1+AY$7)^$D1683*(AY1665/AX1665)^$E1683*((AY1665+AY1674)/(AX1665+AX1674))^$F1683</f>
        <v/>
      </c>
    </row>
    <row r="1684" hidden="1" outlineLevel="2">
      <c r="A1684" s="14" t="inlineStr">
        <is>
          <t>ener</t>
        </is>
      </c>
      <c r="B1684" s="14" t="inlineStr">
        <is>
          <t>oop</t>
        </is>
      </c>
      <c r="C1684" s="14" t="inlineStr">
        <is>
          <t>mch</t>
        </is>
      </c>
      <c r="D1684" s="36">
        <f>INDEX(Inputs!$O$5:$O$132,MATCH($B1684&amp;"|"&amp;$C1684,Inputs!$A$5:$A$132,0))</f>
        <v/>
      </c>
      <c r="E1684" s="36">
        <f>INDEX(Inputs!$P$5:$P$132,MATCH($B1684&amp;"|"&amp;$C1684,Inputs!$A$5:$A$132,0))</f>
        <v/>
      </c>
      <c r="F1684" s="36">
        <f>INDEX(Inputs!$T$5:$T$132,MATCH($B1684&amp;"|"&amp;$C1684,Inputs!$A$5:$A$132,0))</f>
        <v/>
      </c>
      <c r="G1684" s="36">
        <f>INDEX(Inputs!$S$5:$S$132,MATCH($B1684&amp;"|"&amp;$C1684,Inputs!$A$5:$A$132,0))</f>
        <v/>
      </c>
      <c r="H1684" s="14">
        <f>INDEX(VarLab,MATCH($A1684,VarKey,0))&amp;INDEX(MemLab,MATCH($C1684&amp;"|"&amp;$B1684,MemKey,0))</f>
        <v/>
      </c>
      <c r="I1684" s="14">
        <f>INDEX(VarUnit,MATCH($A1684,VarKey,0))</f>
        <v/>
      </c>
      <c r="J1684" s="14">
        <f>INDEX(VarSrc,MATCH($A1684,VarKey,0))</f>
        <v/>
      </c>
      <c r="K1684" s="11">
        <f>CodePrefix&amp;$A1684&amp;IF($C1684="","","."&amp;$C1684&amp;"."&amp;$B1684)&amp;INDEX(VarEnd,MATCH($A1684,VarKey,0))&amp;K$5</f>
        <v/>
      </c>
      <c r="L1684" s="39">
        <f>INDEX(Inputs!$X$5:$X$132,MATCH($B1684&amp;"|"&amp;$C1684,Inputs!$A$5:$A$132,0))</f>
        <v/>
      </c>
      <c r="M1684" s="40">
        <f>L1684*$G1684*(1+M$7)^$D1684*(M1666/L1666)^$E1684*((M1666+M1675)/(L1666+L1675))^$F1684</f>
        <v/>
      </c>
      <c r="N1684" s="40">
        <f>M1684*$G1684*(1+N$7)^$D1684*(N1666/M1666)^$E1684*((N1666+N1675)/(M1666+M1675))^$F1684</f>
        <v/>
      </c>
      <c r="O1684" s="40">
        <f>N1684*$G1684*(1+O$7)^$D1684*(O1666/N1666)^$E1684*((O1666+O1675)/(N1666+N1675))^$F1684</f>
        <v/>
      </c>
      <c r="P1684" s="40">
        <f>O1684*$G1684*(1+P$7)^$D1684*(P1666/O1666)^$E1684*((P1666+P1675)/(O1666+O1675))^$F1684</f>
        <v/>
      </c>
      <c r="Q1684" s="40">
        <f>P1684*$G1684*(1+Q$7)^$D1684*(Q1666/P1666)^$E1684*((Q1666+Q1675)/(P1666+P1675))^$F1684</f>
        <v/>
      </c>
      <c r="R1684" s="40">
        <f>Q1684*$G1684*(1+R$7)^$D1684*(R1666/Q1666)^$E1684*((R1666+R1675)/(Q1666+Q1675))^$F1684</f>
        <v/>
      </c>
      <c r="S1684" s="40">
        <f>R1684*$G1684*(1+S$7)^$D1684*(S1666/R1666)^$E1684*((S1666+S1675)/(R1666+R1675))^$F1684</f>
        <v/>
      </c>
      <c r="T1684" s="40">
        <f>S1684*$G1684*(1+T$7)^$D1684*(T1666/S1666)^$E1684*((T1666+T1675)/(S1666+S1675))^$F1684</f>
        <v/>
      </c>
      <c r="U1684" s="40">
        <f>T1684*$G1684*(1+U$7)^$D1684*(U1666/T1666)^$E1684*((U1666+U1675)/(T1666+T1675))^$F1684</f>
        <v/>
      </c>
      <c r="V1684" s="40">
        <f>U1684*$G1684*(1+V$7)^$D1684*(V1666/U1666)^$E1684*((V1666+V1675)/(U1666+U1675))^$F1684</f>
        <v/>
      </c>
      <c r="W1684" s="40">
        <f>V1684*$G1684*(1+W$7)^$D1684*(W1666/V1666)^$E1684*((W1666+W1675)/(V1666+V1675))^$F1684</f>
        <v/>
      </c>
      <c r="X1684" s="40">
        <f>W1684*$G1684*(1+X$7)^$D1684*(X1666/W1666)^$E1684*((X1666+X1675)/(W1666+W1675))^$F1684</f>
        <v/>
      </c>
      <c r="Y1684" s="40">
        <f>X1684*$G1684*(1+Y$7)^$D1684*(Y1666/X1666)^$E1684*((Y1666+Y1675)/(X1666+X1675))^$F1684</f>
        <v/>
      </c>
      <c r="Z1684" s="40">
        <f>Y1684*$G1684*(1+Z$7)^$D1684*(Z1666/Y1666)^$E1684*((Z1666+Z1675)/(Y1666+Y1675))^$F1684</f>
        <v/>
      </c>
      <c r="AA1684" s="40">
        <f>Z1684*$G1684*(1+AA$7)^$D1684*(AA1666/Z1666)^$E1684*((AA1666+AA1675)/(Z1666+Z1675))^$F1684</f>
        <v/>
      </c>
      <c r="AB1684" s="40">
        <f>AA1684*$G1684*(1+AB$7)^$D1684*(AB1666/AA1666)^$E1684*((AB1666+AB1675)/(AA1666+AA1675))^$F1684</f>
        <v/>
      </c>
      <c r="AC1684" s="40">
        <f>AB1684*$G1684*(1+AC$7)^$D1684*(AC1666/AB1666)^$E1684*((AC1666+AC1675)/(AB1666+AB1675))^$F1684</f>
        <v/>
      </c>
      <c r="AD1684" s="40">
        <f>AC1684*$G1684*(1+AD$7)^$D1684*(AD1666/AC1666)^$E1684*((AD1666+AD1675)/(AC1666+AC1675))^$F1684</f>
        <v/>
      </c>
      <c r="AF1684" s="11">
        <f>CodePrefix&amp;$A1684&amp;IF($C1684="","","."&amp;$C1684&amp;"."&amp;$B1684)&amp;INDEX(VarEnd,MATCH($A1684,VarKey,0))&amp;AF$5</f>
        <v/>
      </c>
      <c r="AG1684" s="39">
        <f>INDEX(Inputs!$X$5:$X$132,MATCH($B1684&amp;"|"&amp;$C1684,Inputs!$A$5:$A$132,0))</f>
        <v/>
      </c>
      <c r="AH1684" s="40">
        <f>AG1684*$G1684*(1+AH$7)^$D1684*(AH1666/AG1666)^$E1684*((AH1666+AH1675)/(AG1666+AG1675))^$F1684</f>
        <v/>
      </c>
      <c r="AI1684" s="40">
        <f>AH1684*$G1684*(1+AI$7)^$D1684*(AI1666/AH1666)^$E1684*((AI1666+AI1675)/(AH1666+AH1675))^$F1684</f>
        <v/>
      </c>
      <c r="AJ1684" s="40">
        <f>AI1684*$G1684*(1+AJ$7)^$D1684*(AJ1666/AI1666)^$E1684*((AJ1666+AJ1675)/(AI1666+AI1675))^$F1684</f>
        <v/>
      </c>
      <c r="AK1684" s="40">
        <f>AJ1684*$G1684*(1+AK$7)^$D1684*(AK1666/AJ1666)^$E1684*((AK1666+AK1675)/(AJ1666+AJ1675))^$F1684</f>
        <v/>
      </c>
      <c r="AL1684" s="40">
        <f>AK1684*$G1684*(1+AL$7)^$D1684*(AL1666/AK1666)^$E1684*((AL1666+AL1675)/(AK1666+AK1675))^$F1684</f>
        <v/>
      </c>
      <c r="AM1684" s="40">
        <f>AL1684*$G1684*(1+AM$7)^$D1684*(AM1666/AL1666)^$E1684*((AM1666+AM1675)/(AL1666+AL1675))^$F1684</f>
        <v/>
      </c>
      <c r="AN1684" s="40">
        <f>AM1684*$G1684*(1+AN$7)^$D1684*(AN1666/AM1666)^$E1684*((AN1666+AN1675)/(AM1666+AM1675))^$F1684</f>
        <v/>
      </c>
      <c r="AO1684" s="40">
        <f>AN1684*$G1684*(1+AO$7)^$D1684*(AO1666/AN1666)^$E1684*((AO1666+AO1675)/(AN1666+AN1675))^$F1684</f>
        <v/>
      </c>
      <c r="AP1684" s="40">
        <f>AO1684*$G1684*(1+AP$7)^$D1684*(AP1666/AO1666)^$E1684*((AP1666+AP1675)/(AO1666+AO1675))^$F1684</f>
        <v/>
      </c>
      <c r="AQ1684" s="40">
        <f>AP1684*$G1684*(1+AQ$7)^$D1684*(AQ1666/AP1666)^$E1684*((AQ1666+AQ1675)/(AP1666+AP1675))^$F1684</f>
        <v/>
      </c>
      <c r="AR1684" s="40">
        <f>AQ1684*$G1684*(1+AR$7)^$D1684*(AR1666/AQ1666)^$E1684*((AR1666+AR1675)/(AQ1666+AQ1675))^$F1684</f>
        <v/>
      </c>
      <c r="AS1684" s="40">
        <f>AR1684*$G1684*(1+AS$7)^$D1684*(AS1666/AR1666)^$E1684*((AS1666+AS1675)/(AR1666+AR1675))^$F1684</f>
        <v/>
      </c>
      <c r="AT1684" s="40">
        <f>AS1684*$G1684*(1+AT$7)^$D1684*(AT1666/AS1666)^$E1684*((AT1666+AT1675)/(AS1666+AS1675))^$F1684</f>
        <v/>
      </c>
      <c r="AU1684" s="40">
        <f>AT1684*$G1684*(1+AU$7)^$D1684*(AU1666/AT1666)^$E1684*((AU1666+AU1675)/(AT1666+AT1675))^$F1684</f>
        <v/>
      </c>
      <c r="AV1684" s="40">
        <f>AU1684*$G1684*(1+AV$7)^$D1684*(AV1666/AU1666)^$E1684*((AV1666+AV1675)/(AU1666+AU1675))^$F1684</f>
        <v/>
      </c>
      <c r="AW1684" s="40">
        <f>AV1684*$G1684*(1+AW$7)^$D1684*(AW1666/AV1666)^$E1684*((AW1666+AW1675)/(AV1666+AV1675))^$F1684</f>
        <v/>
      </c>
      <c r="AX1684" s="40">
        <f>AW1684*$G1684*(1+AX$7)^$D1684*(AX1666/AW1666)^$E1684*((AX1666+AX1675)/(AW1666+AW1675))^$F1684</f>
        <v/>
      </c>
      <c r="AY1684" s="40">
        <f>AX1684*$G1684*(1+AY$7)^$D1684*(AY1666/AX1666)^$E1684*((AY1666+AY1675)/(AX1666+AX1675))^$F1684</f>
        <v/>
      </c>
    </row>
    <row r="1685" hidden="1" outlineLevel="2">
      <c r="A1685" s="14" t="inlineStr">
        <is>
          <t>ener</t>
        </is>
      </c>
      <c r="B1685" s="14" t="inlineStr">
        <is>
          <t>bio</t>
        </is>
      </c>
      <c r="C1685" s="14" t="inlineStr">
        <is>
          <t>mch</t>
        </is>
      </c>
      <c r="D1685" s="36">
        <f>INDEX(Inputs!$O$5:$O$132,MATCH($B1685&amp;"|"&amp;$C1685,Inputs!$A$5:$A$132,0))</f>
        <v/>
      </c>
      <c r="E1685" s="36">
        <f>INDEX(Inputs!$P$5:$P$132,MATCH($B1685&amp;"|"&amp;$C1685,Inputs!$A$5:$A$132,0))</f>
        <v/>
      </c>
      <c r="F1685" s="36">
        <f>INDEX(Inputs!$T$5:$T$132,MATCH($B1685&amp;"|"&amp;$C1685,Inputs!$A$5:$A$132,0))</f>
        <v/>
      </c>
      <c r="G1685" s="36">
        <f>INDEX(Inputs!$S$5:$S$132,MATCH($B1685&amp;"|"&amp;$C1685,Inputs!$A$5:$A$132,0))</f>
        <v/>
      </c>
      <c r="H1685" s="14">
        <f>INDEX(VarLab,MATCH($A1685,VarKey,0))&amp;INDEX(MemLab,MATCH($C1685&amp;"|"&amp;$B1685,MemKey,0))</f>
        <v/>
      </c>
      <c r="I1685" s="14">
        <f>INDEX(VarUnit,MATCH($A1685,VarKey,0))</f>
        <v/>
      </c>
      <c r="J1685" s="14">
        <f>INDEX(VarSrc,MATCH($A1685,VarKey,0))</f>
        <v/>
      </c>
      <c r="K1685" s="11">
        <f>CodePrefix&amp;$A1685&amp;IF($C1685="","","."&amp;$C1685&amp;"."&amp;$B1685)&amp;INDEX(VarEnd,MATCH($A1685,VarKey,0))&amp;K$5</f>
        <v/>
      </c>
      <c r="L1685" s="39">
        <f>INDEX(Inputs!$X$5:$X$132,MATCH($B1685&amp;"|"&amp;$C1685,Inputs!$A$5:$A$132,0))</f>
        <v/>
      </c>
      <c r="M1685" s="40">
        <f>L1685*$G1685*(1+M$7)^$D1685*(M1667/L1667)^$E1685*((M1667+M1676)/(L1667+L1676))^$F1685</f>
        <v/>
      </c>
      <c r="N1685" s="40">
        <f>M1685*$G1685*(1+N$7)^$D1685*(N1667/M1667)^$E1685*((N1667+N1676)/(M1667+M1676))^$F1685</f>
        <v/>
      </c>
      <c r="O1685" s="40">
        <f>N1685*$G1685*(1+O$7)^$D1685*(O1667/N1667)^$E1685*((O1667+O1676)/(N1667+N1676))^$F1685</f>
        <v/>
      </c>
      <c r="P1685" s="40">
        <f>O1685*$G1685*(1+P$7)^$D1685*(P1667/O1667)^$E1685*((P1667+P1676)/(O1667+O1676))^$F1685</f>
        <v/>
      </c>
      <c r="Q1685" s="40">
        <f>P1685*$G1685*(1+Q$7)^$D1685*(Q1667/P1667)^$E1685*((Q1667+Q1676)/(P1667+P1676))^$F1685</f>
        <v/>
      </c>
      <c r="R1685" s="40">
        <f>Q1685*$G1685*(1+R$7)^$D1685*(R1667/Q1667)^$E1685*((R1667+R1676)/(Q1667+Q1676))^$F1685</f>
        <v/>
      </c>
      <c r="S1685" s="40">
        <f>R1685*$G1685*(1+S$7)^$D1685*(S1667/R1667)^$E1685*((S1667+S1676)/(R1667+R1676))^$F1685</f>
        <v/>
      </c>
      <c r="T1685" s="40">
        <f>S1685*$G1685*(1+T$7)^$D1685*(T1667/S1667)^$E1685*((T1667+T1676)/(S1667+S1676))^$F1685</f>
        <v/>
      </c>
      <c r="U1685" s="40">
        <f>T1685*$G1685*(1+U$7)^$D1685*(U1667/T1667)^$E1685*((U1667+U1676)/(T1667+T1676))^$F1685</f>
        <v/>
      </c>
      <c r="V1685" s="40">
        <f>U1685*$G1685*(1+V$7)^$D1685*(V1667/U1667)^$E1685*((V1667+V1676)/(U1667+U1676))^$F1685</f>
        <v/>
      </c>
      <c r="W1685" s="40">
        <f>V1685*$G1685*(1+W$7)^$D1685*(W1667/V1667)^$E1685*((W1667+W1676)/(V1667+V1676))^$F1685</f>
        <v/>
      </c>
      <c r="X1685" s="40">
        <f>W1685*$G1685*(1+X$7)^$D1685*(X1667/W1667)^$E1685*((X1667+X1676)/(W1667+W1676))^$F1685</f>
        <v/>
      </c>
      <c r="Y1685" s="40">
        <f>X1685*$G1685*(1+Y$7)^$D1685*(Y1667/X1667)^$E1685*((Y1667+Y1676)/(X1667+X1676))^$F1685</f>
        <v/>
      </c>
      <c r="Z1685" s="40">
        <f>Y1685*$G1685*(1+Z$7)^$D1685*(Z1667/Y1667)^$E1685*((Z1667+Z1676)/(Y1667+Y1676))^$F1685</f>
        <v/>
      </c>
      <c r="AA1685" s="40">
        <f>Z1685*$G1685*(1+AA$7)^$D1685*(AA1667/Z1667)^$E1685*((AA1667+AA1676)/(Z1667+Z1676))^$F1685</f>
        <v/>
      </c>
      <c r="AB1685" s="40">
        <f>AA1685*$G1685*(1+AB$7)^$D1685*(AB1667/AA1667)^$E1685*((AB1667+AB1676)/(AA1667+AA1676))^$F1685</f>
        <v/>
      </c>
      <c r="AC1685" s="40">
        <f>AB1685*$G1685*(1+AC$7)^$D1685*(AC1667/AB1667)^$E1685*((AC1667+AC1676)/(AB1667+AB1676))^$F1685</f>
        <v/>
      </c>
      <c r="AD1685" s="40">
        <f>AC1685*$G1685*(1+AD$7)^$D1685*(AD1667/AC1667)^$E1685*((AD1667+AD1676)/(AC1667+AC1676))^$F1685</f>
        <v/>
      </c>
      <c r="AF1685" s="11">
        <f>CodePrefix&amp;$A1685&amp;IF($C1685="","","."&amp;$C1685&amp;"."&amp;$B1685)&amp;INDEX(VarEnd,MATCH($A1685,VarKey,0))&amp;AF$5</f>
        <v/>
      </c>
      <c r="AG1685" s="39">
        <f>INDEX(Inputs!$X$5:$X$132,MATCH($B1685&amp;"|"&amp;$C1685,Inputs!$A$5:$A$132,0))</f>
        <v/>
      </c>
      <c r="AH1685" s="40">
        <f>AG1685*$G1685*(1+AH$7)^$D1685*(AH1667/AG1667)^$E1685*((AH1667+AH1676)/(AG1667+AG1676))^$F1685</f>
        <v/>
      </c>
      <c r="AI1685" s="40">
        <f>AH1685*$G1685*(1+AI$7)^$D1685*(AI1667/AH1667)^$E1685*((AI1667+AI1676)/(AH1667+AH1676))^$F1685</f>
        <v/>
      </c>
      <c r="AJ1685" s="40">
        <f>AI1685*$G1685*(1+AJ$7)^$D1685*(AJ1667/AI1667)^$E1685*((AJ1667+AJ1676)/(AI1667+AI1676))^$F1685</f>
        <v/>
      </c>
      <c r="AK1685" s="40">
        <f>AJ1685*$G1685*(1+AK$7)^$D1685*(AK1667/AJ1667)^$E1685*((AK1667+AK1676)/(AJ1667+AJ1676))^$F1685</f>
        <v/>
      </c>
      <c r="AL1685" s="40">
        <f>AK1685*$G1685*(1+AL$7)^$D1685*(AL1667/AK1667)^$E1685*((AL1667+AL1676)/(AK1667+AK1676))^$F1685</f>
        <v/>
      </c>
      <c r="AM1685" s="40">
        <f>AL1685*$G1685*(1+AM$7)^$D1685*(AM1667/AL1667)^$E1685*((AM1667+AM1676)/(AL1667+AL1676))^$F1685</f>
        <v/>
      </c>
      <c r="AN1685" s="40">
        <f>AM1685*$G1685*(1+AN$7)^$D1685*(AN1667/AM1667)^$E1685*((AN1667+AN1676)/(AM1667+AM1676))^$F1685</f>
        <v/>
      </c>
      <c r="AO1685" s="40">
        <f>AN1685*$G1685*(1+AO$7)^$D1685*(AO1667/AN1667)^$E1685*((AO1667+AO1676)/(AN1667+AN1676))^$F1685</f>
        <v/>
      </c>
      <c r="AP1685" s="40">
        <f>AO1685*$G1685*(1+AP$7)^$D1685*(AP1667/AO1667)^$E1685*((AP1667+AP1676)/(AO1667+AO1676))^$F1685</f>
        <v/>
      </c>
      <c r="AQ1685" s="40">
        <f>AP1685*$G1685*(1+AQ$7)^$D1685*(AQ1667/AP1667)^$E1685*((AQ1667+AQ1676)/(AP1667+AP1676))^$F1685</f>
        <v/>
      </c>
      <c r="AR1685" s="40">
        <f>AQ1685*$G1685*(1+AR$7)^$D1685*(AR1667/AQ1667)^$E1685*((AR1667+AR1676)/(AQ1667+AQ1676))^$F1685</f>
        <v/>
      </c>
      <c r="AS1685" s="40">
        <f>AR1685*$G1685*(1+AS$7)^$D1685*(AS1667/AR1667)^$E1685*((AS1667+AS1676)/(AR1667+AR1676))^$F1685</f>
        <v/>
      </c>
      <c r="AT1685" s="40">
        <f>AS1685*$G1685*(1+AT$7)^$D1685*(AT1667/AS1667)^$E1685*((AT1667+AT1676)/(AS1667+AS1676))^$F1685</f>
        <v/>
      </c>
      <c r="AU1685" s="40">
        <f>AT1685*$G1685*(1+AU$7)^$D1685*(AU1667/AT1667)^$E1685*((AU1667+AU1676)/(AT1667+AT1676))^$F1685</f>
        <v/>
      </c>
      <c r="AV1685" s="40">
        <f>AU1685*$G1685*(1+AV$7)^$D1685*(AV1667/AU1667)^$E1685*((AV1667+AV1676)/(AU1667+AU1676))^$F1685</f>
        <v/>
      </c>
      <c r="AW1685" s="40">
        <f>AV1685*$G1685*(1+AW$7)^$D1685*(AW1667/AV1667)^$E1685*((AW1667+AW1676)/(AV1667+AV1676))^$F1685</f>
        <v/>
      </c>
      <c r="AX1685" s="40">
        <f>AW1685*$G1685*(1+AX$7)^$D1685*(AX1667/AW1667)^$E1685*((AX1667+AX1676)/(AW1667+AW1676))^$F1685</f>
        <v/>
      </c>
      <c r="AY1685" s="40">
        <f>AX1685*$G1685*(1+AY$7)^$D1685*(AY1667/AX1667)^$E1685*((AY1667+AY1676)/(AX1667+AX1676))^$F1685</f>
        <v/>
      </c>
    </row>
    <row r="1686" hidden="1" outlineLevel="2"/>
    <row r="1687" hidden="1" outlineLevel="2">
      <c r="A1687" s="14" t="inlineStr">
        <is>
          <t>co2</t>
        </is>
      </c>
      <c r="B1687" s="14" t="inlineStr">
        <is>
          <t>coa</t>
        </is>
      </c>
      <c r="C1687" s="14" t="inlineStr">
        <is>
          <t>mch</t>
        </is>
      </c>
      <c r="D1687" s="36">
        <f>INDEX(Inputs!$W$5:$W$132,MATCH($B1687&amp;"|"&amp;$C1687,Inputs!$A$5:$A$132,0))</f>
        <v/>
      </c>
      <c r="E1687" s="35" t="n"/>
      <c r="F1687" s="35" t="n"/>
      <c r="G1687" s="35" t="n"/>
      <c r="H1687" s="14">
        <f>INDEX(VarLab,MATCH($A1687,VarKey,0))&amp;INDEX(MemLab,MATCH($C1687&amp;"|"&amp;$B1687,MemKey,0))</f>
        <v/>
      </c>
      <c r="I1687" s="14">
        <f>INDEX(VarUnit,MATCH($A1687,VarKey,0))</f>
        <v/>
      </c>
      <c r="J1687" s="14">
        <f>INDEX(VarSrc,MATCH($A1687,VarKey,0))</f>
        <v/>
      </c>
      <c r="K1687" s="11">
        <f>CodePrefix&amp;$A1687&amp;IF($C1687="","","."&amp;$C1687&amp;"."&amp;$B1687)&amp;INDEX(VarEnd,MATCH($A1687,VarKey,0))&amp;K$5</f>
        <v/>
      </c>
      <c r="L1687" s="15">
        <f>L1678*Settings!$C$13*$D1687</f>
        <v/>
      </c>
      <c r="M1687" s="16">
        <f>M1678*Settings!$C$13*$D1687</f>
        <v/>
      </c>
      <c r="N1687" s="16">
        <f>N1678*Settings!$C$13*$D1687</f>
        <v/>
      </c>
      <c r="O1687" s="16">
        <f>O1678*Settings!$C$13*$D1687</f>
        <v/>
      </c>
      <c r="P1687" s="16">
        <f>P1678*Settings!$C$13*$D1687</f>
        <v/>
      </c>
      <c r="Q1687" s="16">
        <f>Q1678*Settings!$C$13*$D1687</f>
        <v/>
      </c>
      <c r="R1687" s="16">
        <f>R1678*Settings!$C$13*$D1687</f>
        <v/>
      </c>
      <c r="S1687" s="16">
        <f>S1678*Settings!$C$13*$D1687</f>
        <v/>
      </c>
      <c r="T1687" s="16">
        <f>T1678*Settings!$C$13*$D1687</f>
        <v/>
      </c>
      <c r="U1687" s="16">
        <f>U1678*Settings!$C$13*$D1687</f>
        <v/>
      </c>
      <c r="V1687" s="16">
        <f>V1678*Settings!$C$13*$D1687</f>
        <v/>
      </c>
      <c r="W1687" s="16">
        <f>W1678*Settings!$C$13*$D1687</f>
        <v/>
      </c>
      <c r="X1687" s="16">
        <f>X1678*Settings!$C$13*$D1687</f>
        <v/>
      </c>
      <c r="Y1687" s="16">
        <f>Y1678*Settings!$C$13*$D1687</f>
        <v/>
      </c>
      <c r="Z1687" s="16">
        <f>Z1678*Settings!$C$13*$D1687</f>
        <v/>
      </c>
      <c r="AA1687" s="16">
        <f>AA1678*Settings!$C$13*$D1687</f>
        <v/>
      </c>
      <c r="AB1687" s="16">
        <f>AB1678*Settings!$C$13*$D1687</f>
        <v/>
      </c>
      <c r="AC1687" s="16">
        <f>AC1678*Settings!$C$13*$D1687</f>
        <v/>
      </c>
      <c r="AD1687" s="16">
        <f>AD1678*Settings!$C$13*$D1687</f>
        <v/>
      </c>
      <c r="AF1687" s="11">
        <f>CodePrefix&amp;$A1687&amp;IF($C1687="","","."&amp;$C1687&amp;"."&amp;$B1687)&amp;INDEX(VarEnd,MATCH($A1687,VarKey,0))&amp;AF$5</f>
        <v/>
      </c>
      <c r="AG1687" s="15">
        <f>AG1678*Settings!$C$13*$D1687</f>
        <v/>
      </c>
      <c r="AH1687" s="16">
        <f>AH1678*Settings!$C$13*$D1687</f>
        <v/>
      </c>
      <c r="AI1687" s="16">
        <f>AI1678*Settings!$C$13*$D1687</f>
        <v/>
      </c>
      <c r="AJ1687" s="16">
        <f>AJ1678*Settings!$C$13*$D1687</f>
        <v/>
      </c>
      <c r="AK1687" s="16">
        <f>AK1678*Settings!$C$13*$D1687</f>
        <v/>
      </c>
      <c r="AL1687" s="16">
        <f>AL1678*Settings!$C$13*$D1687</f>
        <v/>
      </c>
      <c r="AM1687" s="16">
        <f>AM1678*Settings!$C$13*$D1687</f>
        <v/>
      </c>
      <c r="AN1687" s="16">
        <f>AN1678*Settings!$C$13*$D1687</f>
        <v/>
      </c>
      <c r="AO1687" s="16">
        <f>AO1678*Settings!$C$13*$D1687</f>
        <v/>
      </c>
      <c r="AP1687" s="16">
        <f>AP1678*Settings!$C$13*$D1687</f>
        <v/>
      </c>
      <c r="AQ1687" s="16">
        <f>AQ1678*Settings!$C$13*$D1687</f>
        <v/>
      </c>
      <c r="AR1687" s="16">
        <f>AR1678*Settings!$C$13*$D1687</f>
        <v/>
      </c>
      <c r="AS1687" s="16">
        <f>AS1678*Settings!$C$13*$D1687</f>
        <v/>
      </c>
      <c r="AT1687" s="16">
        <f>AT1678*Settings!$C$13*$D1687</f>
        <v/>
      </c>
      <c r="AU1687" s="16">
        <f>AU1678*Settings!$C$13*$D1687</f>
        <v/>
      </c>
      <c r="AV1687" s="16">
        <f>AV1678*Settings!$C$13*$D1687</f>
        <v/>
      </c>
      <c r="AW1687" s="16">
        <f>AW1678*Settings!$C$13*$D1687</f>
        <v/>
      </c>
      <c r="AX1687" s="16">
        <f>AX1678*Settings!$C$13*$D1687</f>
        <v/>
      </c>
      <c r="AY1687" s="16">
        <f>AY1678*Settings!$C$13*$D1687</f>
        <v/>
      </c>
    </row>
    <row r="1688" hidden="1" outlineLevel="2">
      <c r="A1688" s="14" t="inlineStr">
        <is>
          <t>co2</t>
        </is>
      </c>
      <c r="B1688" s="14" t="inlineStr">
        <is>
          <t>nga</t>
        </is>
      </c>
      <c r="C1688" s="14" t="inlineStr">
        <is>
          <t>mch</t>
        </is>
      </c>
      <c r="D1688" s="36">
        <f>INDEX(Inputs!$W$5:$W$132,MATCH($B1688&amp;"|"&amp;$C1688,Inputs!$A$5:$A$132,0))</f>
        <v/>
      </c>
      <c r="E1688" s="35" t="n"/>
      <c r="F1688" s="35" t="n"/>
      <c r="G1688" s="35" t="n"/>
      <c r="H1688" s="14">
        <f>INDEX(VarLab,MATCH($A1688,VarKey,0))&amp;INDEX(MemLab,MATCH($C1688&amp;"|"&amp;$B1688,MemKey,0))</f>
        <v/>
      </c>
      <c r="I1688" s="14">
        <f>INDEX(VarUnit,MATCH($A1688,VarKey,0))</f>
        <v/>
      </c>
      <c r="J1688" s="14">
        <f>INDEX(VarSrc,MATCH($A1688,VarKey,0))</f>
        <v/>
      </c>
      <c r="K1688" s="11">
        <f>CodePrefix&amp;$A1688&amp;IF($C1688="","","."&amp;$C1688&amp;"."&amp;$B1688)&amp;INDEX(VarEnd,MATCH($A1688,VarKey,0))&amp;K$5</f>
        <v/>
      </c>
      <c r="L1688" s="15">
        <f>L1679*Settings!$C$13*$D1688</f>
        <v/>
      </c>
      <c r="M1688" s="16">
        <f>M1679*Settings!$C$13*$D1688</f>
        <v/>
      </c>
      <c r="N1688" s="16">
        <f>N1679*Settings!$C$13*$D1688</f>
        <v/>
      </c>
      <c r="O1688" s="16">
        <f>O1679*Settings!$C$13*$D1688</f>
        <v/>
      </c>
      <c r="P1688" s="16">
        <f>P1679*Settings!$C$13*$D1688</f>
        <v/>
      </c>
      <c r="Q1688" s="16">
        <f>Q1679*Settings!$C$13*$D1688</f>
        <v/>
      </c>
      <c r="R1688" s="16">
        <f>R1679*Settings!$C$13*$D1688</f>
        <v/>
      </c>
      <c r="S1688" s="16">
        <f>S1679*Settings!$C$13*$D1688</f>
        <v/>
      </c>
      <c r="T1688" s="16">
        <f>T1679*Settings!$C$13*$D1688</f>
        <v/>
      </c>
      <c r="U1688" s="16">
        <f>U1679*Settings!$C$13*$D1688</f>
        <v/>
      </c>
      <c r="V1688" s="16">
        <f>V1679*Settings!$C$13*$D1688</f>
        <v/>
      </c>
      <c r="W1688" s="16">
        <f>W1679*Settings!$C$13*$D1688</f>
        <v/>
      </c>
      <c r="X1688" s="16">
        <f>X1679*Settings!$C$13*$D1688</f>
        <v/>
      </c>
      <c r="Y1688" s="16">
        <f>Y1679*Settings!$C$13*$D1688</f>
        <v/>
      </c>
      <c r="Z1688" s="16">
        <f>Z1679*Settings!$C$13*$D1688</f>
        <v/>
      </c>
      <c r="AA1688" s="16">
        <f>AA1679*Settings!$C$13*$D1688</f>
        <v/>
      </c>
      <c r="AB1688" s="16">
        <f>AB1679*Settings!$C$13*$D1688</f>
        <v/>
      </c>
      <c r="AC1688" s="16">
        <f>AC1679*Settings!$C$13*$D1688</f>
        <v/>
      </c>
      <c r="AD1688" s="16">
        <f>AD1679*Settings!$C$13*$D1688</f>
        <v/>
      </c>
      <c r="AF1688" s="11">
        <f>CodePrefix&amp;$A1688&amp;IF($C1688="","","."&amp;$C1688&amp;"."&amp;$B1688)&amp;INDEX(VarEnd,MATCH($A1688,VarKey,0))&amp;AF$5</f>
        <v/>
      </c>
      <c r="AG1688" s="15">
        <f>AG1679*Settings!$C$13*$D1688</f>
        <v/>
      </c>
      <c r="AH1688" s="16">
        <f>AH1679*Settings!$C$13*$D1688</f>
        <v/>
      </c>
      <c r="AI1688" s="16">
        <f>AI1679*Settings!$C$13*$D1688</f>
        <v/>
      </c>
      <c r="AJ1688" s="16">
        <f>AJ1679*Settings!$C$13*$D1688</f>
        <v/>
      </c>
      <c r="AK1688" s="16">
        <f>AK1679*Settings!$C$13*$D1688</f>
        <v/>
      </c>
      <c r="AL1688" s="16">
        <f>AL1679*Settings!$C$13*$D1688</f>
        <v/>
      </c>
      <c r="AM1688" s="16">
        <f>AM1679*Settings!$C$13*$D1688</f>
        <v/>
      </c>
      <c r="AN1688" s="16">
        <f>AN1679*Settings!$C$13*$D1688</f>
        <v/>
      </c>
      <c r="AO1688" s="16">
        <f>AO1679*Settings!$C$13*$D1688</f>
        <v/>
      </c>
      <c r="AP1688" s="16">
        <f>AP1679*Settings!$C$13*$D1688</f>
        <v/>
      </c>
      <c r="AQ1688" s="16">
        <f>AQ1679*Settings!$C$13*$D1688</f>
        <v/>
      </c>
      <c r="AR1688" s="16">
        <f>AR1679*Settings!$C$13*$D1688</f>
        <v/>
      </c>
      <c r="AS1688" s="16">
        <f>AS1679*Settings!$C$13*$D1688</f>
        <v/>
      </c>
      <c r="AT1688" s="16">
        <f>AT1679*Settings!$C$13*$D1688</f>
        <v/>
      </c>
      <c r="AU1688" s="16">
        <f>AU1679*Settings!$C$13*$D1688</f>
        <v/>
      </c>
      <c r="AV1688" s="16">
        <f>AV1679*Settings!$C$13*$D1688</f>
        <v/>
      </c>
      <c r="AW1688" s="16">
        <f>AW1679*Settings!$C$13*$D1688</f>
        <v/>
      </c>
      <c r="AX1688" s="16">
        <f>AX1679*Settings!$C$13*$D1688</f>
        <v/>
      </c>
      <c r="AY1688" s="16">
        <f>AY1679*Settings!$C$13*$D1688</f>
        <v/>
      </c>
    </row>
    <row r="1689" hidden="1" outlineLevel="2">
      <c r="A1689" s="14" t="inlineStr">
        <is>
          <t>co2</t>
        </is>
      </c>
      <c r="B1689" s="14" t="inlineStr">
        <is>
          <t>gso</t>
        </is>
      </c>
      <c r="C1689" s="14" t="inlineStr">
        <is>
          <t>mch</t>
        </is>
      </c>
      <c r="D1689" s="36">
        <f>INDEX(Inputs!$W$5:$W$132,MATCH($B1689&amp;"|"&amp;$C1689,Inputs!$A$5:$A$132,0))</f>
        <v/>
      </c>
      <c r="E1689" s="35" t="n"/>
      <c r="F1689" s="35" t="n"/>
      <c r="G1689" s="35" t="n"/>
      <c r="H1689" s="14">
        <f>INDEX(VarLab,MATCH($A1689,VarKey,0))&amp;INDEX(MemLab,MATCH($C1689&amp;"|"&amp;$B1689,MemKey,0))</f>
        <v/>
      </c>
      <c r="I1689" s="14">
        <f>INDEX(VarUnit,MATCH($A1689,VarKey,0))</f>
        <v/>
      </c>
      <c r="J1689" s="14">
        <f>INDEX(VarSrc,MATCH($A1689,VarKey,0))</f>
        <v/>
      </c>
      <c r="K1689" s="11">
        <f>CodePrefix&amp;$A1689&amp;IF($C1689="","","."&amp;$C1689&amp;"."&amp;$B1689)&amp;INDEX(VarEnd,MATCH($A1689,VarKey,0))&amp;K$5</f>
        <v/>
      </c>
      <c r="L1689" s="15">
        <f>L1680*Settings!$C$13*$D1689</f>
        <v/>
      </c>
      <c r="M1689" s="16">
        <f>M1680*Settings!$C$13*$D1689</f>
        <v/>
      </c>
      <c r="N1689" s="16">
        <f>N1680*Settings!$C$13*$D1689</f>
        <v/>
      </c>
      <c r="O1689" s="16">
        <f>O1680*Settings!$C$13*$D1689</f>
        <v/>
      </c>
      <c r="P1689" s="16">
        <f>P1680*Settings!$C$13*$D1689</f>
        <v/>
      </c>
      <c r="Q1689" s="16">
        <f>Q1680*Settings!$C$13*$D1689</f>
        <v/>
      </c>
      <c r="R1689" s="16">
        <f>R1680*Settings!$C$13*$D1689</f>
        <v/>
      </c>
      <c r="S1689" s="16">
        <f>S1680*Settings!$C$13*$D1689</f>
        <v/>
      </c>
      <c r="T1689" s="16">
        <f>T1680*Settings!$C$13*$D1689</f>
        <v/>
      </c>
      <c r="U1689" s="16">
        <f>U1680*Settings!$C$13*$D1689</f>
        <v/>
      </c>
      <c r="V1689" s="16">
        <f>V1680*Settings!$C$13*$D1689</f>
        <v/>
      </c>
      <c r="W1689" s="16">
        <f>W1680*Settings!$C$13*$D1689</f>
        <v/>
      </c>
      <c r="X1689" s="16">
        <f>X1680*Settings!$C$13*$D1689</f>
        <v/>
      </c>
      <c r="Y1689" s="16">
        <f>Y1680*Settings!$C$13*$D1689</f>
        <v/>
      </c>
      <c r="Z1689" s="16">
        <f>Z1680*Settings!$C$13*$D1689</f>
        <v/>
      </c>
      <c r="AA1689" s="16">
        <f>AA1680*Settings!$C$13*$D1689</f>
        <v/>
      </c>
      <c r="AB1689" s="16">
        <f>AB1680*Settings!$C$13*$D1689</f>
        <v/>
      </c>
      <c r="AC1689" s="16">
        <f>AC1680*Settings!$C$13*$D1689</f>
        <v/>
      </c>
      <c r="AD1689" s="16">
        <f>AD1680*Settings!$C$13*$D1689</f>
        <v/>
      </c>
      <c r="AF1689" s="11">
        <f>CodePrefix&amp;$A1689&amp;IF($C1689="","","."&amp;$C1689&amp;"."&amp;$B1689)&amp;INDEX(VarEnd,MATCH($A1689,VarKey,0))&amp;AF$5</f>
        <v/>
      </c>
      <c r="AG1689" s="15">
        <f>AG1680*Settings!$C$13*$D1689</f>
        <v/>
      </c>
      <c r="AH1689" s="16">
        <f>AH1680*Settings!$C$13*$D1689</f>
        <v/>
      </c>
      <c r="AI1689" s="16">
        <f>AI1680*Settings!$C$13*$D1689</f>
        <v/>
      </c>
      <c r="AJ1689" s="16">
        <f>AJ1680*Settings!$C$13*$D1689</f>
        <v/>
      </c>
      <c r="AK1689" s="16">
        <f>AK1680*Settings!$C$13*$D1689</f>
        <v/>
      </c>
      <c r="AL1689" s="16">
        <f>AL1680*Settings!$C$13*$D1689</f>
        <v/>
      </c>
      <c r="AM1689" s="16">
        <f>AM1680*Settings!$C$13*$D1689</f>
        <v/>
      </c>
      <c r="AN1689" s="16">
        <f>AN1680*Settings!$C$13*$D1689</f>
        <v/>
      </c>
      <c r="AO1689" s="16">
        <f>AO1680*Settings!$C$13*$D1689</f>
        <v/>
      </c>
      <c r="AP1689" s="16">
        <f>AP1680*Settings!$C$13*$D1689</f>
        <v/>
      </c>
      <c r="AQ1689" s="16">
        <f>AQ1680*Settings!$C$13*$D1689</f>
        <v/>
      </c>
      <c r="AR1689" s="16">
        <f>AR1680*Settings!$C$13*$D1689</f>
        <v/>
      </c>
      <c r="AS1689" s="16">
        <f>AS1680*Settings!$C$13*$D1689</f>
        <v/>
      </c>
      <c r="AT1689" s="16">
        <f>AT1680*Settings!$C$13*$D1689</f>
        <v/>
      </c>
      <c r="AU1689" s="16">
        <f>AU1680*Settings!$C$13*$D1689</f>
        <v/>
      </c>
      <c r="AV1689" s="16">
        <f>AV1680*Settings!$C$13*$D1689</f>
        <v/>
      </c>
      <c r="AW1689" s="16">
        <f>AW1680*Settings!$C$13*$D1689</f>
        <v/>
      </c>
      <c r="AX1689" s="16">
        <f>AX1680*Settings!$C$13*$D1689</f>
        <v/>
      </c>
      <c r="AY1689" s="16">
        <f>AY1680*Settings!$C$13*$D1689</f>
        <v/>
      </c>
    </row>
    <row r="1690" hidden="1" outlineLevel="2">
      <c r="A1690" s="14" t="inlineStr">
        <is>
          <t>co2</t>
        </is>
      </c>
      <c r="B1690" s="14" t="inlineStr">
        <is>
          <t>die</t>
        </is>
      </c>
      <c r="C1690" s="14" t="inlineStr">
        <is>
          <t>mch</t>
        </is>
      </c>
      <c r="D1690" s="36">
        <f>INDEX(Inputs!$W$5:$W$132,MATCH($B1690&amp;"|"&amp;$C1690,Inputs!$A$5:$A$132,0))</f>
        <v/>
      </c>
      <c r="E1690" s="35" t="n"/>
      <c r="F1690" s="35" t="n"/>
      <c r="G1690" s="35" t="n"/>
      <c r="H1690" s="14">
        <f>INDEX(VarLab,MATCH($A1690,VarKey,0))&amp;INDEX(MemLab,MATCH($C1690&amp;"|"&amp;$B1690,MemKey,0))</f>
        <v/>
      </c>
      <c r="I1690" s="14">
        <f>INDEX(VarUnit,MATCH($A1690,VarKey,0))</f>
        <v/>
      </c>
      <c r="J1690" s="14">
        <f>INDEX(VarSrc,MATCH($A1690,VarKey,0))</f>
        <v/>
      </c>
      <c r="K1690" s="11">
        <f>CodePrefix&amp;$A1690&amp;IF($C1690="","","."&amp;$C1690&amp;"."&amp;$B1690)&amp;INDEX(VarEnd,MATCH($A1690,VarKey,0))&amp;K$5</f>
        <v/>
      </c>
      <c r="L1690" s="15">
        <f>L1681*Settings!$C$13*$D1690</f>
        <v/>
      </c>
      <c r="M1690" s="16">
        <f>M1681*Settings!$C$13*$D1690</f>
        <v/>
      </c>
      <c r="N1690" s="16">
        <f>N1681*Settings!$C$13*$D1690</f>
        <v/>
      </c>
      <c r="O1690" s="16">
        <f>O1681*Settings!$C$13*$D1690</f>
        <v/>
      </c>
      <c r="P1690" s="16">
        <f>P1681*Settings!$C$13*$D1690</f>
        <v/>
      </c>
      <c r="Q1690" s="16">
        <f>Q1681*Settings!$C$13*$D1690</f>
        <v/>
      </c>
      <c r="R1690" s="16">
        <f>R1681*Settings!$C$13*$D1690</f>
        <v/>
      </c>
      <c r="S1690" s="16">
        <f>S1681*Settings!$C$13*$D1690</f>
        <v/>
      </c>
      <c r="T1690" s="16">
        <f>T1681*Settings!$C$13*$D1690</f>
        <v/>
      </c>
      <c r="U1690" s="16">
        <f>U1681*Settings!$C$13*$D1690</f>
        <v/>
      </c>
      <c r="V1690" s="16">
        <f>V1681*Settings!$C$13*$D1690</f>
        <v/>
      </c>
      <c r="W1690" s="16">
        <f>W1681*Settings!$C$13*$D1690</f>
        <v/>
      </c>
      <c r="X1690" s="16">
        <f>X1681*Settings!$C$13*$D1690</f>
        <v/>
      </c>
      <c r="Y1690" s="16">
        <f>Y1681*Settings!$C$13*$D1690</f>
        <v/>
      </c>
      <c r="Z1690" s="16">
        <f>Z1681*Settings!$C$13*$D1690</f>
        <v/>
      </c>
      <c r="AA1690" s="16">
        <f>AA1681*Settings!$C$13*$D1690</f>
        <v/>
      </c>
      <c r="AB1690" s="16">
        <f>AB1681*Settings!$C$13*$D1690</f>
        <v/>
      </c>
      <c r="AC1690" s="16">
        <f>AC1681*Settings!$C$13*$D1690</f>
        <v/>
      </c>
      <c r="AD1690" s="16">
        <f>AD1681*Settings!$C$13*$D1690</f>
        <v/>
      </c>
      <c r="AF1690" s="11">
        <f>CodePrefix&amp;$A1690&amp;IF($C1690="","","."&amp;$C1690&amp;"."&amp;$B1690)&amp;INDEX(VarEnd,MATCH($A1690,VarKey,0))&amp;AF$5</f>
        <v/>
      </c>
      <c r="AG1690" s="15">
        <f>AG1681*Settings!$C$13*$D1690</f>
        <v/>
      </c>
      <c r="AH1690" s="16">
        <f>AH1681*Settings!$C$13*$D1690</f>
        <v/>
      </c>
      <c r="AI1690" s="16">
        <f>AI1681*Settings!$C$13*$D1690</f>
        <v/>
      </c>
      <c r="AJ1690" s="16">
        <f>AJ1681*Settings!$C$13*$D1690</f>
        <v/>
      </c>
      <c r="AK1690" s="16">
        <f>AK1681*Settings!$C$13*$D1690</f>
        <v/>
      </c>
      <c r="AL1690" s="16">
        <f>AL1681*Settings!$C$13*$D1690</f>
        <v/>
      </c>
      <c r="AM1690" s="16">
        <f>AM1681*Settings!$C$13*$D1690</f>
        <v/>
      </c>
      <c r="AN1690" s="16">
        <f>AN1681*Settings!$C$13*$D1690</f>
        <v/>
      </c>
      <c r="AO1690" s="16">
        <f>AO1681*Settings!$C$13*$D1690</f>
        <v/>
      </c>
      <c r="AP1690" s="16">
        <f>AP1681*Settings!$C$13*$D1690</f>
        <v/>
      </c>
      <c r="AQ1690" s="16">
        <f>AQ1681*Settings!$C$13*$D1690</f>
        <v/>
      </c>
      <c r="AR1690" s="16">
        <f>AR1681*Settings!$C$13*$D1690</f>
        <v/>
      </c>
      <c r="AS1690" s="16">
        <f>AS1681*Settings!$C$13*$D1690</f>
        <v/>
      </c>
      <c r="AT1690" s="16">
        <f>AT1681*Settings!$C$13*$D1690</f>
        <v/>
      </c>
      <c r="AU1690" s="16">
        <f>AU1681*Settings!$C$13*$D1690</f>
        <v/>
      </c>
      <c r="AV1690" s="16">
        <f>AV1681*Settings!$C$13*$D1690</f>
        <v/>
      </c>
      <c r="AW1690" s="16">
        <f>AW1681*Settings!$C$13*$D1690</f>
        <v/>
      </c>
      <c r="AX1690" s="16">
        <f>AX1681*Settings!$C$13*$D1690</f>
        <v/>
      </c>
      <c r="AY1690" s="16">
        <f>AY1681*Settings!$C$13*$D1690</f>
        <v/>
      </c>
    </row>
    <row r="1691" hidden="1" outlineLevel="2">
      <c r="A1691" s="14" t="inlineStr">
        <is>
          <t>co2</t>
        </is>
      </c>
      <c r="B1691" s="14" t="inlineStr">
        <is>
          <t>lpg</t>
        </is>
      </c>
      <c r="C1691" s="14" t="inlineStr">
        <is>
          <t>mch</t>
        </is>
      </c>
      <c r="D1691" s="36">
        <f>INDEX(Inputs!$W$5:$W$132,MATCH($B1691&amp;"|"&amp;$C1691,Inputs!$A$5:$A$132,0))</f>
        <v/>
      </c>
      <c r="E1691" s="35" t="n"/>
      <c r="F1691" s="35" t="n"/>
      <c r="G1691" s="35" t="n"/>
      <c r="H1691" s="14">
        <f>INDEX(VarLab,MATCH($A1691,VarKey,0))&amp;INDEX(MemLab,MATCH($C1691&amp;"|"&amp;$B1691,MemKey,0))</f>
        <v/>
      </c>
      <c r="I1691" s="14">
        <f>INDEX(VarUnit,MATCH($A1691,VarKey,0))</f>
        <v/>
      </c>
      <c r="J1691" s="14">
        <f>INDEX(VarSrc,MATCH($A1691,VarKey,0))</f>
        <v/>
      </c>
      <c r="K1691" s="11">
        <f>CodePrefix&amp;$A1691&amp;IF($C1691="","","."&amp;$C1691&amp;"."&amp;$B1691)&amp;INDEX(VarEnd,MATCH($A1691,VarKey,0))&amp;K$5</f>
        <v/>
      </c>
      <c r="L1691" s="15">
        <f>L1682*Settings!$C$13*$D1691</f>
        <v/>
      </c>
      <c r="M1691" s="16">
        <f>M1682*Settings!$C$13*$D1691</f>
        <v/>
      </c>
      <c r="N1691" s="16">
        <f>N1682*Settings!$C$13*$D1691</f>
        <v/>
      </c>
      <c r="O1691" s="16">
        <f>O1682*Settings!$C$13*$D1691</f>
        <v/>
      </c>
      <c r="P1691" s="16">
        <f>P1682*Settings!$C$13*$D1691</f>
        <v/>
      </c>
      <c r="Q1691" s="16">
        <f>Q1682*Settings!$C$13*$D1691</f>
        <v/>
      </c>
      <c r="R1691" s="16">
        <f>R1682*Settings!$C$13*$D1691</f>
        <v/>
      </c>
      <c r="S1691" s="16">
        <f>S1682*Settings!$C$13*$D1691</f>
        <v/>
      </c>
      <c r="T1691" s="16">
        <f>T1682*Settings!$C$13*$D1691</f>
        <v/>
      </c>
      <c r="U1691" s="16">
        <f>U1682*Settings!$C$13*$D1691</f>
        <v/>
      </c>
      <c r="V1691" s="16">
        <f>V1682*Settings!$C$13*$D1691</f>
        <v/>
      </c>
      <c r="W1691" s="16">
        <f>W1682*Settings!$C$13*$D1691</f>
        <v/>
      </c>
      <c r="X1691" s="16">
        <f>X1682*Settings!$C$13*$D1691</f>
        <v/>
      </c>
      <c r="Y1691" s="16">
        <f>Y1682*Settings!$C$13*$D1691</f>
        <v/>
      </c>
      <c r="Z1691" s="16">
        <f>Z1682*Settings!$C$13*$D1691</f>
        <v/>
      </c>
      <c r="AA1691" s="16">
        <f>AA1682*Settings!$C$13*$D1691</f>
        <v/>
      </c>
      <c r="AB1691" s="16">
        <f>AB1682*Settings!$C$13*$D1691</f>
        <v/>
      </c>
      <c r="AC1691" s="16">
        <f>AC1682*Settings!$C$13*$D1691</f>
        <v/>
      </c>
      <c r="AD1691" s="16">
        <f>AD1682*Settings!$C$13*$D1691</f>
        <v/>
      </c>
      <c r="AF1691" s="11">
        <f>CodePrefix&amp;$A1691&amp;IF($C1691="","","."&amp;$C1691&amp;"."&amp;$B1691)&amp;INDEX(VarEnd,MATCH($A1691,VarKey,0))&amp;AF$5</f>
        <v/>
      </c>
      <c r="AG1691" s="15">
        <f>AG1682*Settings!$C$13*$D1691</f>
        <v/>
      </c>
      <c r="AH1691" s="16">
        <f>AH1682*Settings!$C$13*$D1691</f>
        <v/>
      </c>
      <c r="AI1691" s="16">
        <f>AI1682*Settings!$C$13*$D1691</f>
        <v/>
      </c>
      <c r="AJ1691" s="16">
        <f>AJ1682*Settings!$C$13*$D1691</f>
        <v/>
      </c>
      <c r="AK1691" s="16">
        <f>AK1682*Settings!$C$13*$D1691</f>
        <v/>
      </c>
      <c r="AL1691" s="16">
        <f>AL1682*Settings!$C$13*$D1691</f>
        <v/>
      </c>
      <c r="AM1691" s="16">
        <f>AM1682*Settings!$C$13*$D1691</f>
        <v/>
      </c>
      <c r="AN1691" s="16">
        <f>AN1682*Settings!$C$13*$D1691</f>
        <v/>
      </c>
      <c r="AO1691" s="16">
        <f>AO1682*Settings!$C$13*$D1691</f>
        <v/>
      </c>
      <c r="AP1691" s="16">
        <f>AP1682*Settings!$C$13*$D1691</f>
        <v/>
      </c>
      <c r="AQ1691" s="16">
        <f>AQ1682*Settings!$C$13*$D1691</f>
        <v/>
      </c>
      <c r="AR1691" s="16">
        <f>AR1682*Settings!$C$13*$D1691</f>
        <v/>
      </c>
      <c r="AS1691" s="16">
        <f>AS1682*Settings!$C$13*$D1691</f>
        <v/>
      </c>
      <c r="AT1691" s="16">
        <f>AT1682*Settings!$C$13*$D1691</f>
        <v/>
      </c>
      <c r="AU1691" s="16">
        <f>AU1682*Settings!$C$13*$D1691</f>
        <v/>
      </c>
      <c r="AV1691" s="16">
        <f>AV1682*Settings!$C$13*$D1691</f>
        <v/>
      </c>
      <c r="AW1691" s="16">
        <f>AW1682*Settings!$C$13*$D1691</f>
        <v/>
      </c>
      <c r="AX1691" s="16">
        <f>AX1682*Settings!$C$13*$D1691</f>
        <v/>
      </c>
      <c r="AY1691" s="16">
        <f>AY1682*Settings!$C$13*$D1691</f>
        <v/>
      </c>
    </row>
    <row r="1692" hidden="1" outlineLevel="2">
      <c r="A1692" s="14" t="inlineStr">
        <is>
          <t>co2</t>
        </is>
      </c>
      <c r="B1692" s="14" t="inlineStr">
        <is>
          <t>ker</t>
        </is>
      </c>
      <c r="C1692" s="14" t="inlineStr">
        <is>
          <t>mch</t>
        </is>
      </c>
      <c r="D1692" s="36">
        <f>INDEX(Inputs!$W$5:$W$132,MATCH($B1692&amp;"|"&amp;$C1692,Inputs!$A$5:$A$132,0))</f>
        <v/>
      </c>
      <c r="E1692" s="35" t="n"/>
      <c r="F1692" s="35" t="n"/>
      <c r="G1692" s="35" t="n"/>
      <c r="H1692" s="14">
        <f>INDEX(VarLab,MATCH($A1692,VarKey,0))&amp;INDEX(MemLab,MATCH($C1692&amp;"|"&amp;$B1692,MemKey,0))</f>
        <v/>
      </c>
      <c r="I1692" s="14">
        <f>INDEX(VarUnit,MATCH($A1692,VarKey,0))</f>
        <v/>
      </c>
      <c r="J1692" s="14">
        <f>INDEX(VarSrc,MATCH($A1692,VarKey,0))</f>
        <v/>
      </c>
      <c r="K1692" s="11">
        <f>CodePrefix&amp;$A1692&amp;IF($C1692="","","."&amp;$C1692&amp;"."&amp;$B1692)&amp;INDEX(VarEnd,MATCH($A1692,VarKey,0))&amp;K$5</f>
        <v/>
      </c>
      <c r="L1692" s="15">
        <f>L1683*Settings!$C$13*$D1692</f>
        <v/>
      </c>
      <c r="M1692" s="16">
        <f>M1683*Settings!$C$13*$D1692</f>
        <v/>
      </c>
      <c r="N1692" s="16">
        <f>N1683*Settings!$C$13*$D1692</f>
        <v/>
      </c>
      <c r="O1692" s="16">
        <f>O1683*Settings!$C$13*$D1692</f>
        <v/>
      </c>
      <c r="P1692" s="16">
        <f>P1683*Settings!$C$13*$D1692</f>
        <v/>
      </c>
      <c r="Q1692" s="16">
        <f>Q1683*Settings!$C$13*$D1692</f>
        <v/>
      </c>
      <c r="R1692" s="16">
        <f>R1683*Settings!$C$13*$D1692</f>
        <v/>
      </c>
      <c r="S1692" s="16">
        <f>S1683*Settings!$C$13*$D1692</f>
        <v/>
      </c>
      <c r="T1692" s="16">
        <f>T1683*Settings!$C$13*$D1692</f>
        <v/>
      </c>
      <c r="U1692" s="16">
        <f>U1683*Settings!$C$13*$D1692</f>
        <v/>
      </c>
      <c r="V1692" s="16">
        <f>V1683*Settings!$C$13*$D1692</f>
        <v/>
      </c>
      <c r="W1692" s="16">
        <f>W1683*Settings!$C$13*$D1692</f>
        <v/>
      </c>
      <c r="X1692" s="16">
        <f>X1683*Settings!$C$13*$D1692</f>
        <v/>
      </c>
      <c r="Y1692" s="16">
        <f>Y1683*Settings!$C$13*$D1692</f>
        <v/>
      </c>
      <c r="Z1692" s="16">
        <f>Z1683*Settings!$C$13*$D1692</f>
        <v/>
      </c>
      <c r="AA1692" s="16">
        <f>AA1683*Settings!$C$13*$D1692</f>
        <v/>
      </c>
      <c r="AB1692" s="16">
        <f>AB1683*Settings!$C$13*$D1692</f>
        <v/>
      </c>
      <c r="AC1692" s="16">
        <f>AC1683*Settings!$C$13*$D1692</f>
        <v/>
      </c>
      <c r="AD1692" s="16">
        <f>AD1683*Settings!$C$13*$D1692</f>
        <v/>
      </c>
      <c r="AF1692" s="11">
        <f>CodePrefix&amp;$A1692&amp;IF($C1692="","","."&amp;$C1692&amp;"."&amp;$B1692)&amp;INDEX(VarEnd,MATCH($A1692,VarKey,0))&amp;AF$5</f>
        <v/>
      </c>
      <c r="AG1692" s="15">
        <f>AG1683*Settings!$C$13*$D1692</f>
        <v/>
      </c>
      <c r="AH1692" s="16">
        <f>AH1683*Settings!$C$13*$D1692</f>
        <v/>
      </c>
      <c r="AI1692" s="16">
        <f>AI1683*Settings!$C$13*$D1692</f>
        <v/>
      </c>
      <c r="AJ1692" s="16">
        <f>AJ1683*Settings!$C$13*$D1692</f>
        <v/>
      </c>
      <c r="AK1692" s="16">
        <f>AK1683*Settings!$C$13*$D1692</f>
        <v/>
      </c>
      <c r="AL1692" s="16">
        <f>AL1683*Settings!$C$13*$D1692</f>
        <v/>
      </c>
      <c r="AM1692" s="16">
        <f>AM1683*Settings!$C$13*$D1692</f>
        <v/>
      </c>
      <c r="AN1692" s="16">
        <f>AN1683*Settings!$C$13*$D1692</f>
        <v/>
      </c>
      <c r="AO1692" s="16">
        <f>AO1683*Settings!$C$13*$D1692</f>
        <v/>
      </c>
      <c r="AP1692" s="16">
        <f>AP1683*Settings!$C$13*$D1692</f>
        <v/>
      </c>
      <c r="AQ1692" s="16">
        <f>AQ1683*Settings!$C$13*$D1692</f>
        <v/>
      </c>
      <c r="AR1692" s="16">
        <f>AR1683*Settings!$C$13*$D1692</f>
        <v/>
      </c>
      <c r="AS1692" s="16">
        <f>AS1683*Settings!$C$13*$D1692</f>
        <v/>
      </c>
      <c r="AT1692" s="16">
        <f>AT1683*Settings!$C$13*$D1692</f>
        <v/>
      </c>
      <c r="AU1692" s="16">
        <f>AU1683*Settings!$C$13*$D1692</f>
        <v/>
      </c>
      <c r="AV1692" s="16">
        <f>AV1683*Settings!$C$13*$D1692</f>
        <v/>
      </c>
      <c r="AW1692" s="16">
        <f>AW1683*Settings!$C$13*$D1692</f>
        <v/>
      </c>
      <c r="AX1692" s="16">
        <f>AX1683*Settings!$C$13*$D1692</f>
        <v/>
      </c>
      <c r="AY1692" s="16">
        <f>AY1683*Settings!$C$13*$D1692</f>
        <v/>
      </c>
    </row>
    <row r="1693" hidden="1" outlineLevel="2">
      <c r="A1693" s="14" t="inlineStr">
        <is>
          <t>co2</t>
        </is>
      </c>
      <c r="B1693" s="14" t="inlineStr">
        <is>
          <t>oop</t>
        </is>
      </c>
      <c r="C1693" s="14" t="inlineStr">
        <is>
          <t>mch</t>
        </is>
      </c>
      <c r="D1693" s="36">
        <f>INDEX(Inputs!$W$5:$W$132,MATCH($B1693&amp;"|"&amp;$C1693,Inputs!$A$5:$A$132,0))</f>
        <v/>
      </c>
      <c r="E1693" s="35" t="n"/>
      <c r="F1693" s="35" t="n"/>
      <c r="G1693" s="35" t="n"/>
      <c r="H1693" s="14">
        <f>INDEX(VarLab,MATCH($A1693,VarKey,0))&amp;INDEX(MemLab,MATCH($C1693&amp;"|"&amp;$B1693,MemKey,0))</f>
        <v/>
      </c>
      <c r="I1693" s="14">
        <f>INDEX(VarUnit,MATCH($A1693,VarKey,0))</f>
        <v/>
      </c>
      <c r="J1693" s="14">
        <f>INDEX(VarSrc,MATCH($A1693,VarKey,0))</f>
        <v/>
      </c>
      <c r="K1693" s="11">
        <f>CodePrefix&amp;$A1693&amp;IF($C1693="","","."&amp;$C1693&amp;"."&amp;$B1693)&amp;INDEX(VarEnd,MATCH($A1693,VarKey,0))&amp;K$5</f>
        <v/>
      </c>
      <c r="L1693" s="15">
        <f>L1684*Settings!$C$13*$D1693</f>
        <v/>
      </c>
      <c r="M1693" s="16">
        <f>M1684*Settings!$C$13*$D1693</f>
        <v/>
      </c>
      <c r="N1693" s="16">
        <f>N1684*Settings!$C$13*$D1693</f>
        <v/>
      </c>
      <c r="O1693" s="16">
        <f>O1684*Settings!$C$13*$D1693</f>
        <v/>
      </c>
      <c r="P1693" s="16">
        <f>P1684*Settings!$C$13*$D1693</f>
        <v/>
      </c>
      <c r="Q1693" s="16">
        <f>Q1684*Settings!$C$13*$D1693</f>
        <v/>
      </c>
      <c r="R1693" s="16">
        <f>R1684*Settings!$C$13*$D1693</f>
        <v/>
      </c>
      <c r="S1693" s="16">
        <f>S1684*Settings!$C$13*$D1693</f>
        <v/>
      </c>
      <c r="T1693" s="16">
        <f>T1684*Settings!$C$13*$D1693</f>
        <v/>
      </c>
      <c r="U1693" s="16">
        <f>U1684*Settings!$C$13*$D1693</f>
        <v/>
      </c>
      <c r="V1693" s="16">
        <f>V1684*Settings!$C$13*$D1693</f>
        <v/>
      </c>
      <c r="W1693" s="16">
        <f>W1684*Settings!$C$13*$D1693</f>
        <v/>
      </c>
      <c r="X1693" s="16">
        <f>X1684*Settings!$C$13*$D1693</f>
        <v/>
      </c>
      <c r="Y1693" s="16">
        <f>Y1684*Settings!$C$13*$D1693</f>
        <v/>
      </c>
      <c r="Z1693" s="16">
        <f>Z1684*Settings!$C$13*$D1693</f>
        <v/>
      </c>
      <c r="AA1693" s="16">
        <f>AA1684*Settings!$C$13*$D1693</f>
        <v/>
      </c>
      <c r="AB1693" s="16">
        <f>AB1684*Settings!$C$13*$D1693</f>
        <v/>
      </c>
      <c r="AC1693" s="16">
        <f>AC1684*Settings!$C$13*$D1693</f>
        <v/>
      </c>
      <c r="AD1693" s="16">
        <f>AD1684*Settings!$C$13*$D1693</f>
        <v/>
      </c>
      <c r="AF1693" s="11">
        <f>CodePrefix&amp;$A1693&amp;IF($C1693="","","."&amp;$C1693&amp;"."&amp;$B1693)&amp;INDEX(VarEnd,MATCH($A1693,VarKey,0))&amp;AF$5</f>
        <v/>
      </c>
      <c r="AG1693" s="15">
        <f>AG1684*Settings!$C$13*$D1693</f>
        <v/>
      </c>
      <c r="AH1693" s="16">
        <f>AH1684*Settings!$C$13*$D1693</f>
        <v/>
      </c>
      <c r="AI1693" s="16">
        <f>AI1684*Settings!$C$13*$D1693</f>
        <v/>
      </c>
      <c r="AJ1693" s="16">
        <f>AJ1684*Settings!$C$13*$D1693</f>
        <v/>
      </c>
      <c r="AK1693" s="16">
        <f>AK1684*Settings!$C$13*$D1693</f>
        <v/>
      </c>
      <c r="AL1693" s="16">
        <f>AL1684*Settings!$C$13*$D1693</f>
        <v/>
      </c>
      <c r="AM1693" s="16">
        <f>AM1684*Settings!$C$13*$D1693</f>
        <v/>
      </c>
      <c r="AN1693" s="16">
        <f>AN1684*Settings!$C$13*$D1693</f>
        <v/>
      </c>
      <c r="AO1693" s="16">
        <f>AO1684*Settings!$C$13*$D1693</f>
        <v/>
      </c>
      <c r="AP1693" s="16">
        <f>AP1684*Settings!$C$13*$D1693</f>
        <v/>
      </c>
      <c r="AQ1693" s="16">
        <f>AQ1684*Settings!$C$13*$D1693</f>
        <v/>
      </c>
      <c r="AR1693" s="16">
        <f>AR1684*Settings!$C$13*$D1693</f>
        <v/>
      </c>
      <c r="AS1693" s="16">
        <f>AS1684*Settings!$C$13*$D1693</f>
        <v/>
      </c>
      <c r="AT1693" s="16">
        <f>AT1684*Settings!$C$13*$D1693</f>
        <v/>
      </c>
      <c r="AU1693" s="16">
        <f>AU1684*Settings!$C$13*$D1693</f>
        <v/>
      </c>
      <c r="AV1693" s="16">
        <f>AV1684*Settings!$C$13*$D1693</f>
        <v/>
      </c>
      <c r="AW1693" s="16">
        <f>AW1684*Settings!$C$13*$D1693</f>
        <v/>
      </c>
      <c r="AX1693" s="16">
        <f>AX1684*Settings!$C$13*$D1693</f>
        <v/>
      </c>
      <c r="AY1693" s="16">
        <f>AY1684*Settings!$C$13*$D1693</f>
        <v/>
      </c>
    </row>
    <row r="1694" hidden="1" outlineLevel="2">
      <c r="A1694" s="14" t="inlineStr">
        <is>
          <t>co2</t>
        </is>
      </c>
      <c r="B1694" s="14" t="inlineStr">
        <is>
          <t>bio</t>
        </is>
      </c>
      <c r="C1694" s="14" t="inlineStr">
        <is>
          <t>mch</t>
        </is>
      </c>
      <c r="D1694" s="36">
        <f>INDEX(Inputs!$W$5:$W$132,MATCH($B1694&amp;"|"&amp;$C1694,Inputs!$A$5:$A$132,0))</f>
        <v/>
      </c>
      <c r="E1694" s="35" t="n"/>
      <c r="F1694" s="35" t="n"/>
      <c r="G1694" s="35" t="n"/>
      <c r="H1694" s="14">
        <f>INDEX(VarLab,MATCH($A1694,VarKey,0))&amp;INDEX(MemLab,MATCH($C1694&amp;"|"&amp;$B1694,MemKey,0))</f>
        <v/>
      </c>
      <c r="I1694" s="14">
        <f>INDEX(VarUnit,MATCH($A1694,VarKey,0))</f>
        <v/>
      </c>
      <c r="J1694" s="14">
        <f>INDEX(VarSrc,MATCH($A1694,VarKey,0))</f>
        <v/>
      </c>
      <c r="K1694" s="11">
        <f>CodePrefix&amp;$A1694&amp;IF($C1694="","","."&amp;$C1694&amp;"."&amp;$B1694)&amp;INDEX(VarEnd,MATCH($A1694,VarKey,0))&amp;K$5</f>
        <v/>
      </c>
      <c r="L1694" s="15">
        <f>L1685*Settings!$C$13*$D1694</f>
        <v/>
      </c>
      <c r="M1694" s="16">
        <f>M1685*Settings!$C$13*$D1694</f>
        <v/>
      </c>
      <c r="N1694" s="16">
        <f>N1685*Settings!$C$13*$D1694</f>
        <v/>
      </c>
      <c r="O1694" s="16">
        <f>O1685*Settings!$C$13*$D1694</f>
        <v/>
      </c>
      <c r="P1694" s="16">
        <f>P1685*Settings!$C$13*$D1694</f>
        <v/>
      </c>
      <c r="Q1694" s="16">
        <f>Q1685*Settings!$C$13*$D1694</f>
        <v/>
      </c>
      <c r="R1694" s="16">
        <f>R1685*Settings!$C$13*$D1694</f>
        <v/>
      </c>
      <c r="S1694" s="16">
        <f>S1685*Settings!$C$13*$D1694</f>
        <v/>
      </c>
      <c r="T1694" s="16">
        <f>T1685*Settings!$C$13*$D1694</f>
        <v/>
      </c>
      <c r="U1694" s="16">
        <f>U1685*Settings!$C$13*$D1694</f>
        <v/>
      </c>
      <c r="V1694" s="16">
        <f>V1685*Settings!$C$13*$D1694</f>
        <v/>
      </c>
      <c r="W1694" s="16">
        <f>W1685*Settings!$C$13*$D1694</f>
        <v/>
      </c>
      <c r="X1694" s="16">
        <f>X1685*Settings!$C$13*$D1694</f>
        <v/>
      </c>
      <c r="Y1694" s="16">
        <f>Y1685*Settings!$C$13*$D1694</f>
        <v/>
      </c>
      <c r="Z1694" s="16">
        <f>Z1685*Settings!$C$13*$D1694</f>
        <v/>
      </c>
      <c r="AA1694" s="16">
        <f>AA1685*Settings!$C$13*$D1694</f>
        <v/>
      </c>
      <c r="AB1694" s="16">
        <f>AB1685*Settings!$C$13*$D1694</f>
        <v/>
      </c>
      <c r="AC1694" s="16">
        <f>AC1685*Settings!$C$13*$D1694</f>
        <v/>
      </c>
      <c r="AD1694" s="16">
        <f>AD1685*Settings!$C$13*$D1694</f>
        <v/>
      </c>
      <c r="AF1694" s="11">
        <f>CodePrefix&amp;$A1694&amp;IF($C1694="","","."&amp;$C1694&amp;"."&amp;$B1694)&amp;INDEX(VarEnd,MATCH($A1694,VarKey,0))&amp;AF$5</f>
        <v/>
      </c>
      <c r="AG1694" s="15">
        <f>AG1685*Settings!$C$13*$D1694</f>
        <v/>
      </c>
      <c r="AH1694" s="16">
        <f>AH1685*Settings!$C$13*$D1694</f>
        <v/>
      </c>
      <c r="AI1694" s="16">
        <f>AI1685*Settings!$C$13*$D1694</f>
        <v/>
      </c>
      <c r="AJ1694" s="16">
        <f>AJ1685*Settings!$C$13*$D1694</f>
        <v/>
      </c>
      <c r="AK1694" s="16">
        <f>AK1685*Settings!$C$13*$D1694</f>
        <v/>
      </c>
      <c r="AL1694" s="16">
        <f>AL1685*Settings!$C$13*$D1694</f>
        <v/>
      </c>
      <c r="AM1694" s="16">
        <f>AM1685*Settings!$C$13*$D1694</f>
        <v/>
      </c>
      <c r="AN1694" s="16">
        <f>AN1685*Settings!$C$13*$D1694</f>
        <v/>
      </c>
      <c r="AO1694" s="16">
        <f>AO1685*Settings!$C$13*$D1694</f>
        <v/>
      </c>
      <c r="AP1694" s="16">
        <f>AP1685*Settings!$C$13*$D1694</f>
        <v/>
      </c>
      <c r="AQ1694" s="16">
        <f>AQ1685*Settings!$C$13*$D1694</f>
        <v/>
      </c>
      <c r="AR1694" s="16">
        <f>AR1685*Settings!$C$13*$D1694</f>
        <v/>
      </c>
      <c r="AS1694" s="16">
        <f>AS1685*Settings!$C$13*$D1694</f>
        <v/>
      </c>
      <c r="AT1694" s="16">
        <f>AT1685*Settings!$C$13*$D1694</f>
        <v/>
      </c>
      <c r="AU1694" s="16">
        <f>AU1685*Settings!$C$13*$D1694</f>
        <v/>
      </c>
      <c r="AV1694" s="16">
        <f>AV1685*Settings!$C$13*$D1694</f>
        <v/>
      </c>
      <c r="AW1694" s="16">
        <f>AW1685*Settings!$C$13*$D1694</f>
        <v/>
      </c>
      <c r="AX1694" s="16">
        <f>AX1685*Settings!$C$13*$D1694</f>
        <v/>
      </c>
      <c r="AY1694" s="16">
        <f>AY1685*Settings!$C$13*$D1694</f>
        <v/>
      </c>
    </row>
    <row r="1695" hidden="1" outlineLevel="2"/>
    <row r="1696" hidden="1" outlineLevel="2">
      <c r="A1696" s="14" t="inlineStr">
        <is>
          <t>rtx</t>
        </is>
      </c>
      <c r="B1696" s="14" t="inlineStr">
        <is>
          <t>coa</t>
        </is>
      </c>
      <c r="C1696" s="14" t="inlineStr">
        <is>
          <t>mch</t>
        </is>
      </c>
      <c r="D1696" s="36">
        <f>INDEX(Inputs!$U$5:$U$132,MATCH($B1696&amp;"|"&amp;$C1696,Inputs!$A$5:$A$132,0))</f>
        <v/>
      </c>
      <c r="E1696" s="35" t="n"/>
      <c r="F1696" s="35" t="n"/>
      <c r="G1696" s="35" t="n"/>
      <c r="H1696" s="14">
        <f>INDEX(VarLab,MATCH($A1696,VarKey,0))&amp;INDEX(MemLab,MATCH($C1696&amp;"|"&amp;$B1696,MemKey,0))</f>
        <v/>
      </c>
      <c r="I1696" s="14">
        <f>INDEX(VarUnit,MATCH($A1696,VarKey,0))</f>
        <v/>
      </c>
      <c r="J1696" s="14">
        <f>INDEX(VarSrc,MATCH($A1696,VarKey,0))</f>
        <v/>
      </c>
      <c r="K1696" s="11">
        <f>CodePrefix&amp;$A1696&amp;IF($C1696="","","."&amp;$C1696&amp;"."&amp;$B1696)&amp;INDEX(VarEnd,MATCH($A1696,VarKey,0))&amp;K$5</f>
        <v/>
      </c>
      <c r="L1696" s="39">
        <f>L1678*Settings!$C$13*(INDEX(L$395:L$406,$D1696)+INDEX(L$382:L$393,$D1696))</f>
        <v/>
      </c>
      <c r="M1696" s="40">
        <f>M1678*Settings!$C$13*(INDEX(M$395:M$406,$D1696)+INDEX(M$382:M$393,$D1696))</f>
        <v/>
      </c>
      <c r="N1696" s="40">
        <f>N1678*Settings!$C$13*(INDEX(N$395:N$406,$D1696)+INDEX(N$382:N$393,$D1696))</f>
        <v/>
      </c>
      <c r="O1696" s="40">
        <f>O1678*Settings!$C$13*(INDEX(O$395:O$406,$D1696)+INDEX(O$382:O$393,$D1696))</f>
        <v/>
      </c>
      <c r="P1696" s="40">
        <f>P1678*Settings!$C$13*(INDEX(P$395:P$406,$D1696)+INDEX(P$382:P$393,$D1696))</f>
        <v/>
      </c>
      <c r="Q1696" s="40">
        <f>Q1678*Settings!$C$13*(INDEX(Q$395:Q$406,$D1696)+INDEX(Q$382:Q$393,$D1696))</f>
        <v/>
      </c>
      <c r="R1696" s="40">
        <f>R1678*Settings!$C$13*(INDEX(R$395:R$406,$D1696)+INDEX(R$382:R$393,$D1696))</f>
        <v/>
      </c>
      <c r="S1696" s="40">
        <f>S1678*Settings!$C$13*(INDEX(S$395:S$406,$D1696)+INDEX(S$382:S$393,$D1696))</f>
        <v/>
      </c>
      <c r="T1696" s="40">
        <f>T1678*Settings!$C$13*(INDEX(T$395:T$406,$D1696)+INDEX(T$382:T$393,$D1696))</f>
        <v/>
      </c>
      <c r="U1696" s="40">
        <f>U1678*Settings!$C$13*(INDEX(U$395:U$406,$D1696)+INDEX(U$382:U$393,$D1696))</f>
        <v/>
      </c>
      <c r="V1696" s="40">
        <f>V1678*Settings!$C$13*(INDEX(V$395:V$406,$D1696)+INDEX(V$382:V$393,$D1696))</f>
        <v/>
      </c>
      <c r="W1696" s="40">
        <f>W1678*Settings!$C$13*(INDEX(W$395:W$406,$D1696)+INDEX(W$382:W$393,$D1696))</f>
        <v/>
      </c>
      <c r="X1696" s="40">
        <f>X1678*Settings!$C$13*(INDEX(X$395:X$406,$D1696)+INDEX(X$382:X$393,$D1696))</f>
        <v/>
      </c>
      <c r="Y1696" s="40">
        <f>Y1678*Settings!$C$13*(INDEX(Y$395:Y$406,$D1696)+INDEX(Y$382:Y$393,$D1696))</f>
        <v/>
      </c>
      <c r="Z1696" s="40">
        <f>Z1678*Settings!$C$13*(INDEX(Z$395:Z$406,$D1696)+INDEX(Z$382:Z$393,$D1696))</f>
        <v/>
      </c>
      <c r="AA1696" s="40">
        <f>AA1678*Settings!$C$13*(INDEX(AA$395:AA$406,$D1696)+INDEX(AA$382:AA$393,$D1696))</f>
        <v/>
      </c>
      <c r="AB1696" s="40">
        <f>AB1678*Settings!$C$13*(INDEX(AB$395:AB$406,$D1696)+INDEX(AB$382:AB$393,$D1696))</f>
        <v/>
      </c>
      <c r="AC1696" s="40">
        <f>AC1678*Settings!$C$13*(INDEX(AC$395:AC$406,$D1696)+INDEX(AC$382:AC$393,$D1696))</f>
        <v/>
      </c>
      <c r="AD1696" s="40">
        <f>AD1678*Settings!$C$13*(INDEX(AD$395:AD$406,$D1696)+INDEX(AD$382:AD$393,$D1696))</f>
        <v/>
      </c>
      <c r="AF1696" s="11">
        <f>CodePrefix&amp;$A1696&amp;IF($C1696="","","."&amp;$C1696&amp;"."&amp;$B1696)&amp;INDEX(VarEnd,MATCH($A1696,VarKey,0))&amp;AF$5</f>
        <v/>
      </c>
      <c r="AG1696" s="39">
        <f>AG1678*Settings!$C$13*(INDEX(AG$395:AG$406,$D1696)+INDEX(AG$382:AG$393,$D1696))</f>
        <v/>
      </c>
      <c r="AH1696" s="40">
        <f>AH1678*Settings!$C$13*(INDEX(AH$395:AH$406,$D1696)+INDEX(AH$382:AH$393,$D1696))</f>
        <v/>
      </c>
      <c r="AI1696" s="40">
        <f>AI1678*Settings!$C$13*(INDEX(AI$395:AI$406,$D1696)+INDEX(AI$382:AI$393,$D1696))</f>
        <v/>
      </c>
      <c r="AJ1696" s="40">
        <f>AJ1678*Settings!$C$13*(INDEX(AJ$395:AJ$406,$D1696)+INDEX(AJ$382:AJ$393,$D1696))</f>
        <v/>
      </c>
      <c r="AK1696" s="40">
        <f>AK1678*Settings!$C$13*(INDEX(AK$395:AK$406,$D1696)+INDEX(AK$382:AK$393,$D1696))</f>
        <v/>
      </c>
      <c r="AL1696" s="40">
        <f>AL1678*Settings!$C$13*(INDEX(AL$395:AL$406,$D1696)+INDEX(AL$382:AL$393,$D1696))</f>
        <v/>
      </c>
      <c r="AM1696" s="40">
        <f>AM1678*Settings!$C$13*(INDEX(AM$395:AM$406,$D1696)+INDEX(AM$382:AM$393,$D1696))</f>
        <v/>
      </c>
      <c r="AN1696" s="40">
        <f>AN1678*Settings!$C$13*(INDEX(AN$395:AN$406,$D1696)+INDEX(AN$382:AN$393,$D1696))</f>
        <v/>
      </c>
      <c r="AO1696" s="40">
        <f>AO1678*Settings!$C$13*(INDEX(AO$395:AO$406,$D1696)+INDEX(AO$382:AO$393,$D1696))</f>
        <v/>
      </c>
      <c r="AP1696" s="40">
        <f>AP1678*Settings!$C$13*(INDEX(AP$395:AP$406,$D1696)+INDEX(AP$382:AP$393,$D1696))</f>
        <v/>
      </c>
      <c r="AQ1696" s="40">
        <f>AQ1678*Settings!$C$13*(INDEX(AQ$395:AQ$406,$D1696)+INDEX(AQ$382:AQ$393,$D1696))</f>
        <v/>
      </c>
      <c r="AR1696" s="40">
        <f>AR1678*Settings!$C$13*(INDEX(AR$395:AR$406,$D1696)+INDEX(AR$382:AR$393,$D1696))</f>
        <v/>
      </c>
      <c r="AS1696" s="40">
        <f>AS1678*Settings!$C$13*(INDEX(AS$395:AS$406,$D1696)+INDEX(AS$382:AS$393,$D1696))</f>
        <v/>
      </c>
      <c r="AT1696" s="40">
        <f>AT1678*Settings!$C$13*(INDEX(AT$395:AT$406,$D1696)+INDEX(AT$382:AT$393,$D1696))</f>
        <v/>
      </c>
      <c r="AU1696" s="40">
        <f>AU1678*Settings!$C$13*(INDEX(AU$395:AU$406,$D1696)+INDEX(AU$382:AU$393,$D1696))</f>
        <v/>
      </c>
      <c r="AV1696" s="40">
        <f>AV1678*Settings!$C$13*(INDEX(AV$395:AV$406,$D1696)+INDEX(AV$382:AV$393,$D1696))</f>
        <v/>
      </c>
      <c r="AW1696" s="40">
        <f>AW1678*Settings!$C$13*(INDEX(AW$395:AW$406,$D1696)+INDEX(AW$382:AW$393,$D1696))</f>
        <v/>
      </c>
      <c r="AX1696" s="40">
        <f>AX1678*Settings!$C$13*(INDEX(AX$395:AX$406,$D1696)+INDEX(AX$382:AX$393,$D1696))</f>
        <v/>
      </c>
      <c r="AY1696" s="40">
        <f>AY1678*Settings!$C$13*(INDEX(AY$395:AY$406,$D1696)+INDEX(AY$382:AY$393,$D1696))</f>
        <v/>
      </c>
    </row>
    <row r="1697" hidden="1" outlineLevel="2">
      <c r="A1697" s="14" t="inlineStr">
        <is>
          <t>rtx</t>
        </is>
      </c>
      <c r="B1697" s="14" t="inlineStr">
        <is>
          <t>nga</t>
        </is>
      </c>
      <c r="C1697" s="14" t="inlineStr">
        <is>
          <t>mch</t>
        </is>
      </c>
      <c r="D1697" s="36">
        <f>INDEX(Inputs!$U$5:$U$132,MATCH($B1697&amp;"|"&amp;$C1697,Inputs!$A$5:$A$132,0))</f>
        <v/>
      </c>
      <c r="E1697" s="35" t="n"/>
      <c r="F1697" s="35" t="n"/>
      <c r="G1697" s="35" t="n"/>
      <c r="H1697" s="14">
        <f>INDEX(VarLab,MATCH($A1697,VarKey,0))&amp;INDEX(MemLab,MATCH($C1697&amp;"|"&amp;$B1697,MemKey,0))</f>
        <v/>
      </c>
      <c r="I1697" s="14">
        <f>INDEX(VarUnit,MATCH($A1697,VarKey,0))</f>
        <v/>
      </c>
      <c r="J1697" s="14">
        <f>INDEX(VarSrc,MATCH($A1697,VarKey,0))</f>
        <v/>
      </c>
      <c r="K1697" s="11">
        <f>CodePrefix&amp;$A1697&amp;IF($C1697="","","."&amp;$C1697&amp;"."&amp;$B1697)&amp;INDEX(VarEnd,MATCH($A1697,VarKey,0))&amp;K$5</f>
        <v/>
      </c>
      <c r="L1697" s="39">
        <f>L1679*Settings!$C$13*(INDEX(L$395:L$406,$D1697)+INDEX(L$382:L$393,$D1697))</f>
        <v/>
      </c>
      <c r="M1697" s="40">
        <f>M1679*Settings!$C$13*(INDEX(M$395:M$406,$D1697)+INDEX(M$382:M$393,$D1697))</f>
        <v/>
      </c>
      <c r="N1697" s="40">
        <f>N1679*Settings!$C$13*(INDEX(N$395:N$406,$D1697)+INDEX(N$382:N$393,$D1697))</f>
        <v/>
      </c>
      <c r="O1697" s="40">
        <f>O1679*Settings!$C$13*(INDEX(O$395:O$406,$D1697)+INDEX(O$382:O$393,$D1697))</f>
        <v/>
      </c>
      <c r="P1697" s="40">
        <f>P1679*Settings!$C$13*(INDEX(P$395:P$406,$D1697)+INDEX(P$382:P$393,$D1697))</f>
        <v/>
      </c>
      <c r="Q1697" s="40">
        <f>Q1679*Settings!$C$13*(INDEX(Q$395:Q$406,$D1697)+INDEX(Q$382:Q$393,$D1697))</f>
        <v/>
      </c>
      <c r="R1697" s="40">
        <f>R1679*Settings!$C$13*(INDEX(R$395:R$406,$D1697)+INDEX(R$382:R$393,$D1697))</f>
        <v/>
      </c>
      <c r="S1697" s="40">
        <f>S1679*Settings!$C$13*(INDEX(S$395:S$406,$D1697)+INDEX(S$382:S$393,$D1697))</f>
        <v/>
      </c>
      <c r="T1697" s="40">
        <f>T1679*Settings!$C$13*(INDEX(T$395:T$406,$D1697)+INDEX(T$382:T$393,$D1697))</f>
        <v/>
      </c>
      <c r="U1697" s="40">
        <f>U1679*Settings!$C$13*(INDEX(U$395:U$406,$D1697)+INDEX(U$382:U$393,$D1697))</f>
        <v/>
      </c>
      <c r="V1697" s="40">
        <f>V1679*Settings!$C$13*(INDEX(V$395:V$406,$D1697)+INDEX(V$382:V$393,$D1697))</f>
        <v/>
      </c>
      <c r="W1697" s="40">
        <f>W1679*Settings!$C$13*(INDEX(W$395:W$406,$D1697)+INDEX(W$382:W$393,$D1697))</f>
        <v/>
      </c>
      <c r="X1697" s="40">
        <f>X1679*Settings!$C$13*(INDEX(X$395:X$406,$D1697)+INDEX(X$382:X$393,$D1697))</f>
        <v/>
      </c>
      <c r="Y1697" s="40">
        <f>Y1679*Settings!$C$13*(INDEX(Y$395:Y$406,$D1697)+INDEX(Y$382:Y$393,$D1697))</f>
        <v/>
      </c>
      <c r="Z1697" s="40">
        <f>Z1679*Settings!$C$13*(INDEX(Z$395:Z$406,$D1697)+INDEX(Z$382:Z$393,$D1697))</f>
        <v/>
      </c>
      <c r="AA1697" s="40">
        <f>AA1679*Settings!$C$13*(INDEX(AA$395:AA$406,$D1697)+INDEX(AA$382:AA$393,$D1697))</f>
        <v/>
      </c>
      <c r="AB1697" s="40">
        <f>AB1679*Settings!$C$13*(INDEX(AB$395:AB$406,$D1697)+INDEX(AB$382:AB$393,$D1697))</f>
        <v/>
      </c>
      <c r="AC1697" s="40">
        <f>AC1679*Settings!$C$13*(INDEX(AC$395:AC$406,$D1697)+INDEX(AC$382:AC$393,$D1697))</f>
        <v/>
      </c>
      <c r="AD1697" s="40">
        <f>AD1679*Settings!$C$13*(INDEX(AD$395:AD$406,$D1697)+INDEX(AD$382:AD$393,$D1697))</f>
        <v/>
      </c>
      <c r="AF1697" s="11">
        <f>CodePrefix&amp;$A1697&amp;IF($C1697="","","."&amp;$C1697&amp;"."&amp;$B1697)&amp;INDEX(VarEnd,MATCH($A1697,VarKey,0))&amp;AF$5</f>
        <v/>
      </c>
      <c r="AG1697" s="39">
        <f>AG1679*Settings!$C$13*(INDEX(AG$395:AG$406,$D1697)+INDEX(AG$382:AG$393,$D1697))</f>
        <v/>
      </c>
      <c r="AH1697" s="40">
        <f>AH1679*Settings!$C$13*(INDEX(AH$395:AH$406,$D1697)+INDEX(AH$382:AH$393,$D1697))</f>
        <v/>
      </c>
      <c r="AI1697" s="40">
        <f>AI1679*Settings!$C$13*(INDEX(AI$395:AI$406,$D1697)+INDEX(AI$382:AI$393,$D1697))</f>
        <v/>
      </c>
      <c r="AJ1697" s="40">
        <f>AJ1679*Settings!$C$13*(INDEX(AJ$395:AJ$406,$D1697)+INDEX(AJ$382:AJ$393,$D1697))</f>
        <v/>
      </c>
      <c r="AK1697" s="40">
        <f>AK1679*Settings!$C$13*(INDEX(AK$395:AK$406,$D1697)+INDEX(AK$382:AK$393,$D1697))</f>
        <v/>
      </c>
      <c r="AL1697" s="40">
        <f>AL1679*Settings!$C$13*(INDEX(AL$395:AL$406,$D1697)+INDEX(AL$382:AL$393,$D1697))</f>
        <v/>
      </c>
      <c r="AM1697" s="40">
        <f>AM1679*Settings!$C$13*(INDEX(AM$395:AM$406,$D1697)+INDEX(AM$382:AM$393,$D1697))</f>
        <v/>
      </c>
      <c r="AN1697" s="40">
        <f>AN1679*Settings!$C$13*(INDEX(AN$395:AN$406,$D1697)+INDEX(AN$382:AN$393,$D1697))</f>
        <v/>
      </c>
      <c r="AO1697" s="40">
        <f>AO1679*Settings!$C$13*(INDEX(AO$395:AO$406,$D1697)+INDEX(AO$382:AO$393,$D1697))</f>
        <v/>
      </c>
      <c r="AP1697" s="40">
        <f>AP1679*Settings!$C$13*(INDEX(AP$395:AP$406,$D1697)+INDEX(AP$382:AP$393,$D1697))</f>
        <v/>
      </c>
      <c r="AQ1697" s="40">
        <f>AQ1679*Settings!$C$13*(INDEX(AQ$395:AQ$406,$D1697)+INDEX(AQ$382:AQ$393,$D1697))</f>
        <v/>
      </c>
      <c r="AR1697" s="40">
        <f>AR1679*Settings!$C$13*(INDEX(AR$395:AR$406,$D1697)+INDEX(AR$382:AR$393,$D1697))</f>
        <v/>
      </c>
      <c r="AS1697" s="40">
        <f>AS1679*Settings!$C$13*(INDEX(AS$395:AS$406,$D1697)+INDEX(AS$382:AS$393,$D1697))</f>
        <v/>
      </c>
      <c r="AT1697" s="40">
        <f>AT1679*Settings!$C$13*(INDEX(AT$395:AT$406,$D1697)+INDEX(AT$382:AT$393,$D1697))</f>
        <v/>
      </c>
      <c r="AU1697" s="40">
        <f>AU1679*Settings!$C$13*(INDEX(AU$395:AU$406,$D1697)+INDEX(AU$382:AU$393,$D1697))</f>
        <v/>
      </c>
      <c r="AV1697" s="40">
        <f>AV1679*Settings!$C$13*(INDEX(AV$395:AV$406,$D1697)+INDEX(AV$382:AV$393,$D1697))</f>
        <v/>
      </c>
      <c r="AW1697" s="40">
        <f>AW1679*Settings!$C$13*(INDEX(AW$395:AW$406,$D1697)+INDEX(AW$382:AW$393,$D1697))</f>
        <v/>
      </c>
      <c r="AX1697" s="40">
        <f>AX1679*Settings!$C$13*(INDEX(AX$395:AX$406,$D1697)+INDEX(AX$382:AX$393,$D1697))</f>
        <v/>
      </c>
      <c r="AY1697" s="40">
        <f>AY1679*Settings!$C$13*(INDEX(AY$395:AY$406,$D1697)+INDEX(AY$382:AY$393,$D1697))</f>
        <v/>
      </c>
    </row>
    <row r="1698" hidden="1" outlineLevel="2">
      <c r="A1698" s="14" t="inlineStr">
        <is>
          <t>rtx</t>
        </is>
      </c>
      <c r="B1698" s="14" t="inlineStr">
        <is>
          <t>gso</t>
        </is>
      </c>
      <c r="C1698" s="14" t="inlineStr">
        <is>
          <t>mch</t>
        </is>
      </c>
      <c r="D1698" s="36">
        <f>INDEX(Inputs!$U$5:$U$132,MATCH($B1698&amp;"|"&amp;$C1698,Inputs!$A$5:$A$132,0))</f>
        <v/>
      </c>
      <c r="E1698" s="35" t="n"/>
      <c r="F1698" s="35" t="n"/>
      <c r="G1698" s="35" t="n"/>
      <c r="H1698" s="14">
        <f>INDEX(VarLab,MATCH($A1698,VarKey,0))&amp;INDEX(MemLab,MATCH($C1698&amp;"|"&amp;$B1698,MemKey,0))</f>
        <v/>
      </c>
      <c r="I1698" s="14">
        <f>INDEX(VarUnit,MATCH($A1698,VarKey,0))</f>
        <v/>
      </c>
      <c r="J1698" s="14">
        <f>INDEX(VarSrc,MATCH($A1698,VarKey,0))</f>
        <v/>
      </c>
      <c r="K1698" s="11">
        <f>CodePrefix&amp;$A1698&amp;IF($C1698="","","."&amp;$C1698&amp;"."&amp;$B1698)&amp;INDEX(VarEnd,MATCH($A1698,VarKey,0))&amp;K$5</f>
        <v/>
      </c>
      <c r="L1698" s="39">
        <f>L1680*Settings!$C$13*(INDEX(L$395:L$406,$D1698)+INDEX(L$382:L$393,$D1698))</f>
        <v/>
      </c>
      <c r="M1698" s="40">
        <f>M1680*Settings!$C$13*(INDEX(M$395:M$406,$D1698)+INDEX(M$382:M$393,$D1698))</f>
        <v/>
      </c>
      <c r="N1698" s="40">
        <f>N1680*Settings!$C$13*(INDEX(N$395:N$406,$D1698)+INDEX(N$382:N$393,$D1698))</f>
        <v/>
      </c>
      <c r="O1698" s="40">
        <f>O1680*Settings!$C$13*(INDEX(O$395:O$406,$D1698)+INDEX(O$382:O$393,$D1698))</f>
        <v/>
      </c>
      <c r="P1698" s="40">
        <f>P1680*Settings!$C$13*(INDEX(P$395:P$406,$D1698)+INDEX(P$382:P$393,$D1698))</f>
        <v/>
      </c>
      <c r="Q1698" s="40">
        <f>Q1680*Settings!$C$13*(INDEX(Q$395:Q$406,$D1698)+INDEX(Q$382:Q$393,$D1698))</f>
        <v/>
      </c>
      <c r="R1698" s="40">
        <f>R1680*Settings!$C$13*(INDEX(R$395:R$406,$D1698)+INDEX(R$382:R$393,$D1698))</f>
        <v/>
      </c>
      <c r="S1698" s="40">
        <f>S1680*Settings!$C$13*(INDEX(S$395:S$406,$D1698)+INDEX(S$382:S$393,$D1698))</f>
        <v/>
      </c>
      <c r="T1698" s="40">
        <f>T1680*Settings!$C$13*(INDEX(T$395:T$406,$D1698)+INDEX(T$382:T$393,$D1698))</f>
        <v/>
      </c>
      <c r="U1698" s="40">
        <f>U1680*Settings!$C$13*(INDEX(U$395:U$406,$D1698)+INDEX(U$382:U$393,$D1698))</f>
        <v/>
      </c>
      <c r="V1698" s="40">
        <f>V1680*Settings!$C$13*(INDEX(V$395:V$406,$D1698)+INDEX(V$382:V$393,$D1698))</f>
        <v/>
      </c>
      <c r="W1698" s="40">
        <f>W1680*Settings!$C$13*(INDEX(W$395:W$406,$D1698)+INDEX(W$382:W$393,$D1698))</f>
        <v/>
      </c>
      <c r="X1698" s="40">
        <f>X1680*Settings!$C$13*(INDEX(X$395:X$406,$D1698)+INDEX(X$382:X$393,$D1698))</f>
        <v/>
      </c>
      <c r="Y1698" s="40">
        <f>Y1680*Settings!$C$13*(INDEX(Y$395:Y$406,$D1698)+INDEX(Y$382:Y$393,$D1698))</f>
        <v/>
      </c>
      <c r="Z1698" s="40">
        <f>Z1680*Settings!$C$13*(INDEX(Z$395:Z$406,$D1698)+INDEX(Z$382:Z$393,$D1698))</f>
        <v/>
      </c>
      <c r="AA1698" s="40">
        <f>AA1680*Settings!$C$13*(INDEX(AA$395:AA$406,$D1698)+INDEX(AA$382:AA$393,$D1698))</f>
        <v/>
      </c>
      <c r="AB1698" s="40">
        <f>AB1680*Settings!$C$13*(INDEX(AB$395:AB$406,$D1698)+INDEX(AB$382:AB$393,$D1698))</f>
        <v/>
      </c>
      <c r="AC1698" s="40">
        <f>AC1680*Settings!$C$13*(INDEX(AC$395:AC$406,$D1698)+INDEX(AC$382:AC$393,$D1698))</f>
        <v/>
      </c>
      <c r="AD1698" s="40">
        <f>AD1680*Settings!$C$13*(INDEX(AD$395:AD$406,$D1698)+INDEX(AD$382:AD$393,$D1698))</f>
        <v/>
      </c>
      <c r="AF1698" s="11">
        <f>CodePrefix&amp;$A1698&amp;IF($C1698="","","."&amp;$C1698&amp;"."&amp;$B1698)&amp;INDEX(VarEnd,MATCH($A1698,VarKey,0))&amp;AF$5</f>
        <v/>
      </c>
      <c r="AG1698" s="39">
        <f>AG1680*Settings!$C$13*(INDEX(AG$395:AG$406,$D1698)+INDEX(AG$382:AG$393,$D1698))</f>
        <v/>
      </c>
      <c r="AH1698" s="40">
        <f>AH1680*Settings!$C$13*(INDEX(AH$395:AH$406,$D1698)+INDEX(AH$382:AH$393,$D1698))</f>
        <v/>
      </c>
      <c r="AI1698" s="40">
        <f>AI1680*Settings!$C$13*(INDEX(AI$395:AI$406,$D1698)+INDEX(AI$382:AI$393,$D1698))</f>
        <v/>
      </c>
      <c r="AJ1698" s="40">
        <f>AJ1680*Settings!$C$13*(INDEX(AJ$395:AJ$406,$D1698)+INDEX(AJ$382:AJ$393,$D1698))</f>
        <v/>
      </c>
      <c r="AK1698" s="40">
        <f>AK1680*Settings!$C$13*(INDEX(AK$395:AK$406,$D1698)+INDEX(AK$382:AK$393,$D1698))</f>
        <v/>
      </c>
      <c r="AL1698" s="40">
        <f>AL1680*Settings!$C$13*(INDEX(AL$395:AL$406,$D1698)+INDEX(AL$382:AL$393,$D1698))</f>
        <v/>
      </c>
      <c r="AM1698" s="40">
        <f>AM1680*Settings!$C$13*(INDEX(AM$395:AM$406,$D1698)+INDEX(AM$382:AM$393,$D1698))</f>
        <v/>
      </c>
      <c r="AN1698" s="40">
        <f>AN1680*Settings!$C$13*(INDEX(AN$395:AN$406,$D1698)+INDEX(AN$382:AN$393,$D1698))</f>
        <v/>
      </c>
      <c r="AO1698" s="40">
        <f>AO1680*Settings!$C$13*(INDEX(AO$395:AO$406,$D1698)+INDEX(AO$382:AO$393,$D1698))</f>
        <v/>
      </c>
      <c r="AP1698" s="40">
        <f>AP1680*Settings!$C$13*(INDEX(AP$395:AP$406,$D1698)+INDEX(AP$382:AP$393,$D1698))</f>
        <v/>
      </c>
      <c r="AQ1698" s="40">
        <f>AQ1680*Settings!$C$13*(INDEX(AQ$395:AQ$406,$D1698)+INDEX(AQ$382:AQ$393,$D1698))</f>
        <v/>
      </c>
      <c r="AR1698" s="40">
        <f>AR1680*Settings!$C$13*(INDEX(AR$395:AR$406,$D1698)+INDEX(AR$382:AR$393,$D1698))</f>
        <v/>
      </c>
      <c r="AS1698" s="40">
        <f>AS1680*Settings!$C$13*(INDEX(AS$395:AS$406,$D1698)+INDEX(AS$382:AS$393,$D1698))</f>
        <v/>
      </c>
      <c r="AT1698" s="40">
        <f>AT1680*Settings!$C$13*(INDEX(AT$395:AT$406,$D1698)+INDEX(AT$382:AT$393,$D1698))</f>
        <v/>
      </c>
      <c r="AU1698" s="40">
        <f>AU1680*Settings!$C$13*(INDEX(AU$395:AU$406,$D1698)+INDEX(AU$382:AU$393,$D1698))</f>
        <v/>
      </c>
      <c r="AV1698" s="40">
        <f>AV1680*Settings!$C$13*(INDEX(AV$395:AV$406,$D1698)+INDEX(AV$382:AV$393,$D1698))</f>
        <v/>
      </c>
      <c r="AW1698" s="40">
        <f>AW1680*Settings!$C$13*(INDEX(AW$395:AW$406,$D1698)+INDEX(AW$382:AW$393,$D1698))</f>
        <v/>
      </c>
      <c r="AX1698" s="40">
        <f>AX1680*Settings!$C$13*(INDEX(AX$395:AX$406,$D1698)+INDEX(AX$382:AX$393,$D1698))</f>
        <v/>
      </c>
      <c r="AY1698" s="40">
        <f>AY1680*Settings!$C$13*(INDEX(AY$395:AY$406,$D1698)+INDEX(AY$382:AY$393,$D1698))</f>
        <v/>
      </c>
    </row>
    <row r="1699" hidden="1" outlineLevel="2">
      <c r="A1699" s="14" t="inlineStr">
        <is>
          <t>rtx</t>
        </is>
      </c>
      <c r="B1699" s="14" t="inlineStr">
        <is>
          <t>die</t>
        </is>
      </c>
      <c r="C1699" s="14" t="inlineStr">
        <is>
          <t>mch</t>
        </is>
      </c>
      <c r="D1699" s="36">
        <f>INDEX(Inputs!$U$5:$U$132,MATCH($B1699&amp;"|"&amp;$C1699,Inputs!$A$5:$A$132,0))</f>
        <v/>
      </c>
      <c r="E1699" s="35" t="n"/>
      <c r="F1699" s="35" t="n"/>
      <c r="G1699" s="35" t="n"/>
      <c r="H1699" s="14">
        <f>INDEX(VarLab,MATCH($A1699,VarKey,0))&amp;INDEX(MemLab,MATCH($C1699&amp;"|"&amp;$B1699,MemKey,0))</f>
        <v/>
      </c>
      <c r="I1699" s="14">
        <f>INDEX(VarUnit,MATCH($A1699,VarKey,0))</f>
        <v/>
      </c>
      <c r="J1699" s="14">
        <f>INDEX(VarSrc,MATCH($A1699,VarKey,0))</f>
        <v/>
      </c>
      <c r="K1699" s="11">
        <f>CodePrefix&amp;$A1699&amp;IF($C1699="","","."&amp;$C1699&amp;"."&amp;$B1699)&amp;INDEX(VarEnd,MATCH($A1699,VarKey,0))&amp;K$5</f>
        <v/>
      </c>
      <c r="L1699" s="39">
        <f>L1681*Settings!$C$13*(INDEX(L$395:L$406,$D1699)+INDEX(L$382:L$393,$D1699))</f>
        <v/>
      </c>
      <c r="M1699" s="40">
        <f>M1681*Settings!$C$13*(INDEX(M$395:M$406,$D1699)+INDEX(M$382:M$393,$D1699))</f>
        <v/>
      </c>
      <c r="N1699" s="40">
        <f>N1681*Settings!$C$13*(INDEX(N$395:N$406,$D1699)+INDEX(N$382:N$393,$D1699))</f>
        <v/>
      </c>
      <c r="O1699" s="40">
        <f>O1681*Settings!$C$13*(INDEX(O$395:O$406,$D1699)+INDEX(O$382:O$393,$D1699))</f>
        <v/>
      </c>
      <c r="P1699" s="40">
        <f>P1681*Settings!$C$13*(INDEX(P$395:P$406,$D1699)+INDEX(P$382:P$393,$D1699))</f>
        <v/>
      </c>
      <c r="Q1699" s="40">
        <f>Q1681*Settings!$C$13*(INDEX(Q$395:Q$406,$D1699)+INDEX(Q$382:Q$393,$D1699))</f>
        <v/>
      </c>
      <c r="R1699" s="40">
        <f>R1681*Settings!$C$13*(INDEX(R$395:R$406,$D1699)+INDEX(R$382:R$393,$D1699))</f>
        <v/>
      </c>
      <c r="S1699" s="40">
        <f>S1681*Settings!$C$13*(INDEX(S$395:S$406,$D1699)+INDEX(S$382:S$393,$D1699))</f>
        <v/>
      </c>
      <c r="T1699" s="40">
        <f>T1681*Settings!$C$13*(INDEX(T$395:T$406,$D1699)+INDEX(T$382:T$393,$D1699))</f>
        <v/>
      </c>
      <c r="U1699" s="40">
        <f>U1681*Settings!$C$13*(INDEX(U$395:U$406,$D1699)+INDEX(U$382:U$393,$D1699))</f>
        <v/>
      </c>
      <c r="V1699" s="40">
        <f>V1681*Settings!$C$13*(INDEX(V$395:V$406,$D1699)+INDEX(V$382:V$393,$D1699))</f>
        <v/>
      </c>
      <c r="W1699" s="40">
        <f>W1681*Settings!$C$13*(INDEX(W$395:W$406,$D1699)+INDEX(W$382:W$393,$D1699))</f>
        <v/>
      </c>
      <c r="X1699" s="40">
        <f>X1681*Settings!$C$13*(INDEX(X$395:X$406,$D1699)+INDEX(X$382:X$393,$D1699))</f>
        <v/>
      </c>
      <c r="Y1699" s="40">
        <f>Y1681*Settings!$C$13*(INDEX(Y$395:Y$406,$D1699)+INDEX(Y$382:Y$393,$D1699))</f>
        <v/>
      </c>
      <c r="Z1699" s="40">
        <f>Z1681*Settings!$C$13*(INDEX(Z$395:Z$406,$D1699)+INDEX(Z$382:Z$393,$D1699))</f>
        <v/>
      </c>
      <c r="AA1699" s="40">
        <f>AA1681*Settings!$C$13*(INDEX(AA$395:AA$406,$D1699)+INDEX(AA$382:AA$393,$D1699))</f>
        <v/>
      </c>
      <c r="AB1699" s="40">
        <f>AB1681*Settings!$C$13*(INDEX(AB$395:AB$406,$D1699)+INDEX(AB$382:AB$393,$D1699))</f>
        <v/>
      </c>
      <c r="AC1699" s="40">
        <f>AC1681*Settings!$C$13*(INDEX(AC$395:AC$406,$D1699)+INDEX(AC$382:AC$393,$D1699))</f>
        <v/>
      </c>
      <c r="AD1699" s="40">
        <f>AD1681*Settings!$C$13*(INDEX(AD$395:AD$406,$D1699)+INDEX(AD$382:AD$393,$D1699))</f>
        <v/>
      </c>
      <c r="AF1699" s="11">
        <f>CodePrefix&amp;$A1699&amp;IF($C1699="","","."&amp;$C1699&amp;"."&amp;$B1699)&amp;INDEX(VarEnd,MATCH($A1699,VarKey,0))&amp;AF$5</f>
        <v/>
      </c>
      <c r="AG1699" s="39">
        <f>AG1681*Settings!$C$13*(INDEX(AG$395:AG$406,$D1699)+INDEX(AG$382:AG$393,$D1699))</f>
        <v/>
      </c>
      <c r="AH1699" s="40">
        <f>AH1681*Settings!$C$13*(INDEX(AH$395:AH$406,$D1699)+INDEX(AH$382:AH$393,$D1699))</f>
        <v/>
      </c>
      <c r="AI1699" s="40">
        <f>AI1681*Settings!$C$13*(INDEX(AI$395:AI$406,$D1699)+INDEX(AI$382:AI$393,$D1699))</f>
        <v/>
      </c>
      <c r="AJ1699" s="40">
        <f>AJ1681*Settings!$C$13*(INDEX(AJ$395:AJ$406,$D1699)+INDEX(AJ$382:AJ$393,$D1699))</f>
        <v/>
      </c>
      <c r="AK1699" s="40">
        <f>AK1681*Settings!$C$13*(INDEX(AK$395:AK$406,$D1699)+INDEX(AK$382:AK$393,$D1699))</f>
        <v/>
      </c>
      <c r="AL1699" s="40">
        <f>AL1681*Settings!$C$13*(INDEX(AL$395:AL$406,$D1699)+INDEX(AL$382:AL$393,$D1699))</f>
        <v/>
      </c>
      <c r="AM1699" s="40">
        <f>AM1681*Settings!$C$13*(INDEX(AM$395:AM$406,$D1699)+INDEX(AM$382:AM$393,$D1699))</f>
        <v/>
      </c>
      <c r="AN1699" s="40">
        <f>AN1681*Settings!$C$13*(INDEX(AN$395:AN$406,$D1699)+INDEX(AN$382:AN$393,$D1699))</f>
        <v/>
      </c>
      <c r="AO1699" s="40">
        <f>AO1681*Settings!$C$13*(INDEX(AO$395:AO$406,$D1699)+INDEX(AO$382:AO$393,$D1699))</f>
        <v/>
      </c>
      <c r="AP1699" s="40">
        <f>AP1681*Settings!$C$13*(INDEX(AP$395:AP$406,$D1699)+INDEX(AP$382:AP$393,$D1699))</f>
        <v/>
      </c>
      <c r="AQ1699" s="40">
        <f>AQ1681*Settings!$C$13*(INDEX(AQ$395:AQ$406,$D1699)+INDEX(AQ$382:AQ$393,$D1699))</f>
        <v/>
      </c>
      <c r="AR1699" s="40">
        <f>AR1681*Settings!$C$13*(INDEX(AR$395:AR$406,$D1699)+INDEX(AR$382:AR$393,$D1699))</f>
        <v/>
      </c>
      <c r="AS1699" s="40">
        <f>AS1681*Settings!$C$13*(INDEX(AS$395:AS$406,$D1699)+INDEX(AS$382:AS$393,$D1699))</f>
        <v/>
      </c>
      <c r="AT1699" s="40">
        <f>AT1681*Settings!$C$13*(INDEX(AT$395:AT$406,$D1699)+INDEX(AT$382:AT$393,$D1699))</f>
        <v/>
      </c>
      <c r="AU1699" s="40">
        <f>AU1681*Settings!$C$13*(INDEX(AU$395:AU$406,$D1699)+INDEX(AU$382:AU$393,$D1699))</f>
        <v/>
      </c>
      <c r="AV1699" s="40">
        <f>AV1681*Settings!$C$13*(INDEX(AV$395:AV$406,$D1699)+INDEX(AV$382:AV$393,$D1699))</f>
        <v/>
      </c>
      <c r="AW1699" s="40">
        <f>AW1681*Settings!$C$13*(INDEX(AW$395:AW$406,$D1699)+INDEX(AW$382:AW$393,$D1699))</f>
        <v/>
      </c>
      <c r="AX1699" s="40">
        <f>AX1681*Settings!$C$13*(INDEX(AX$395:AX$406,$D1699)+INDEX(AX$382:AX$393,$D1699))</f>
        <v/>
      </c>
      <c r="AY1699" s="40">
        <f>AY1681*Settings!$C$13*(INDEX(AY$395:AY$406,$D1699)+INDEX(AY$382:AY$393,$D1699))</f>
        <v/>
      </c>
    </row>
    <row r="1700" hidden="1" outlineLevel="2">
      <c r="A1700" s="14" t="inlineStr">
        <is>
          <t>rtx</t>
        </is>
      </c>
      <c r="B1700" s="14" t="inlineStr">
        <is>
          <t>lpg</t>
        </is>
      </c>
      <c r="C1700" s="14" t="inlineStr">
        <is>
          <t>mch</t>
        </is>
      </c>
      <c r="D1700" s="36">
        <f>INDEX(Inputs!$U$5:$U$132,MATCH($B1700&amp;"|"&amp;$C1700,Inputs!$A$5:$A$132,0))</f>
        <v/>
      </c>
      <c r="E1700" s="35" t="n"/>
      <c r="F1700" s="35" t="n"/>
      <c r="G1700" s="35" t="n"/>
      <c r="H1700" s="14">
        <f>INDEX(VarLab,MATCH($A1700,VarKey,0))&amp;INDEX(MemLab,MATCH($C1700&amp;"|"&amp;$B1700,MemKey,0))</f>
        <v/>
      </c>
      <c r="I1700" s="14">
        <f>INDEX(VarUnit,MATCH($A1700,VarKey,0))</f>
        <v/>
      </c>
      <c r="J1700" s="14">
        <f>INDEX(VarSrc,MATCH($A1700,VarKey,0))</f>
        <v/>
      </c>
      <c r="K1700" s="11">
        <f>CodePrefix&amp;$A1700&amp;IF($C1700="","","."&amp;$C1700&amp;"."&amp;$B1700)&amp;INDEX(VarEnd,MATCH($A1700,VarKey,0))&amp;K$5</f>
        <v/>
      </c>
      <c r="L1700" s="39">
        <f>L1682*Settings!$C$13*(INDEX(L$395:L$406,$D1700)+INDEX(L$382:L$393,$D1700))</f>
        <v/>
      </c>
      <c r="M1700" s="40">
        <f>M1682*Settings!$C$13*(INDEX(M$395:M$406,$D1700)+INDEX(M$382:M$393,$D1700))</f>
        <v/>
      </c>
      <c r="N1700" s="40">
        <f>N1682*Settings!$C$13*(INDEX(N$395:N$406,$D1700)+INDEX(N$382:N$393,$D1700))</f>
        <v/>
      </c>
      <c r="O1700" s="40">
        <f>O1682*Settings!$C$13*(INDEX(O$395:O$406,$D1700)+INDEX(O$382:O$393,$D1700))</f>
        <v/>
      </c>
      <c r="P1700" s="40">
        <f>P1682*Settings!$C$13*(INDEX(P$395:P$406,$D1700)+INDEX(P$382:P$393,$D1700))</f>
        <v/>
      </c>
      <c r="Q1700" s="40">
        <f>Q1682*Settings!$C$13*(INDEX(Q$395:Q$406,$D1700)+INDEX(Q$382:Q$393,$D1700))</f>
        <v/>
      </c>
      <c r="R1700" s="40">
        <f>R1682*Settings!$C$13*(INDEX(R$395:R$406,$D1700)+INDEX(R$382:R$393,$D1700))</f>
        <v/>
      </c>
      <c r="S1700" s="40">
        <f>S1682*Settings!$C$13*(INDEX(S$395:S$406,$D1700)+INDEX(S$382:S$393,$D1700))</f>
        <v/>
      </c>
      <c r="T1700" s="40">
        <f>T1682*Settings!$C$13*(INDEX(T$395:T$406,$D1700)+INDEX(T$382:T$393,$D1700))</f>
        <v/>
      </c>
      <c r="U1700" s="40">
        <f>U1682*Settings!$C$13*(INDEX(U$395:U$406,$D1700)+INDEX(U$382:U$393,$D1700))</f>
        <v/>
      </c>
      <c r="V1700" s="40">
        <f>V1682*Settings!$C$13*(INDEX(V$395:V$406,$D1700)+INDEX(V$382:V$393,$D1700))</f>
        <v/>
      </c>
      <c r="W1700" s="40">
        <f>W1682*Settings!$C$13*(INDEX(W$395:W$406,$D1700)+INDEX(W$382:W$393,$D1700))</f>
        <v/>
      </c>
      <c r="X1700" s="40">
        <f>X1682*Settings!$C$13*(INDEX(X$395:X$406,$D1700)+INDEX(X$382:X$393,$D1700))</f>
        <v/>
      </c>
      <c r="Y1700" s="40">
        <f>Y1682*Settings!$C$13*(INDEX(Y$395:Y$406,$D1700)+INDEX(Y$382:Y$393,$D1700))</f>
        <v/>
      </c>
      <c r="Z1700" s="40">
        <f>Z1682*Settings!$C$13*(INDEX(Z$395:Z$406,$D1700)+INDEX(Z$382:Z$393,$D1700))</f>
        <v/>
      </c>
      <c r="AA1700" s="40">
        <f>AA1682*Settings!$C$13*(INDEX(AA$395:AA$406,$D1700)+INDEX(AA$382:AA$393,$D1700))</f>
        <v/>
      </c>
      <c r="AB1700" s="40">
        <f>AB1682*Settings!$C$13*(INDEX(AB$395:AB$406,$D1700)+INDEX(AB$382:AB$393,$D1700))</f>
        <v/>
      </c>
      <c r="AC1700" s="40">
        <f>AC1682*Settings!$C$13*(INDEX(AC$395:AC$406,$D1700)+INDEX(AC$382:AC$393,$D1700))</f>
        <v/>
      </c>
      <c r="AD1700" s="40">
        <f>AD1682*Settings!$C$13*(INDEX(AD$395:AD$406,$D1700)+INDEX(AD$382:AD$393,$D1700))</f>
        <v/>
      </c>
      <c r="AF1700" s="11">
        <f>CodePrefix&amp;$A1700&amp;IF($C1700="","","."&amp;$C1700&amp;"."&amp;$B1700)&amp;INDEX(VarEnd,MATCH($A1700,VarKey,0))&amp;AF$5</f>
        <v/>
      </c>
      <c r="AG1700" s="39">
        <f>AG1682*Settings!$C$13*(INDEX(AG$395:AG$406,$D1700)+INDEX(AG$382:AG$393,$D1700))</f>
        <v/>
      </c>
      <c r="AH1700" s="40">
        <f>AH1682*Settings!$C$13*(INDEX(AH$395:AH$406,$D1700)+INDEX(AH$382:AH$393,$D1700))</f>
        <v/>
      </c>
      <c r="AI1700" s="40">
        <f>AI1682*Settings!$C$13*(INDEX(AI$395:AI$406,$D1700)+INDEX(AI$382:AI$393,$D1700))</f>
        <v/>
      </c>
      <c r="AJ1700" s="40">
        <f>AJ1682*Settings!$C$13*(INDEX(AJ$395:AJ$406,$D1700)+INDEX(AJ$382:AJ$393,$D1700))</f>
        <v/>
      </c>
      <c r="AK1700" s="40">
        <f>AK1682*Settings!$C$13*(INDEX(AK$395:AK$406,$D1700)+INDEX(AK$382:AK$393,$D1700))</f>
        <v/>
      </c>
      <c r="AL1700" s="40">
        <f>AL1682*Settings!$C$13*(INDEX(AL$395:AL$406,$D1700)+INDEX(AL$382:AL$393,$D1700))</f>
        <v/>
      </c>
      <c r="AM1700" s="40">
        <f>AM1682*Settings!$C$13*(INDEX(AM$395:AM$406,$D1700)+INDEX(AM$382:AM$393,$D1700))</f>
        <v/>
      </c>
      <c r="AN1700" s="40">
        <f>AN1682*Settings!$C$13*(INDEX(AN$395:AN$406,$D1700)+INDEX(AN$382:AN$393,$D1700))</f>
        <v/>
      </c>
      <c r="AO1700" s="40">
        <f>AO1682*Settings!$C$13*(INDEX(AO$395:AO$406,$D1700)+INDEX(AO$382:AO$393,$D1700))</f>
        <v/>
      </c>
      <c r="AP1700" s="40">
        <f>AP1682*Settings!$C$13*(INDEX(AP$395:AP$406,$D1700)+INDEX(AP$382:AP$393,$D1700))</f>
        <v/>
      </c>
      <c r="AQ1700" s="40">
        <f>AQ1682*Settings!$C$13*(INDEX(AQ$395:AQ$406,$D1700)+INDEX(AQ$382:AQ$393,$D1700))</f>
        <v/>
      </c>
      <c r="AR1700" s="40">
        <f>AR1682*Settings!$C$13*(INDEX(AR$395:AR$406,$D1700)+INDEX(AR$382:AR$393,$D1700))</f>
        <v/>
      </c>
      <c r="AS1700" s="40">
        <f>AS1682*Settings!$C$13*(INDEX(AS$395:AS$406,$D1700)+INDEX(AS$382:AS$393,$D1700))</f>
        <v/>
      </c>
      <c r="AT1700" s="40">
        <f>AT1682*Settings!$C$13*(INDEX(AT$395:AT$406,$D1700)+INDEX(AT$382:AT$393,$D1700))</f>
        <v/>
      </c>
      <c r="AU1700" s="40">
        <f>AU1682*Settings!$C$13*(INDEX(AU$395:AU$406,$D1700)+INDEX(AU$382:AU$393,$D1700))</f>
        <v/>
      </c>
      <c r="AV1700" s="40">
        <f>AV1682*Settings!$C$13*(INDEX(AV$395:AV$406,$D1700)+INDEX(AV$382:AV$393,$D1700))</f>
        <v/>
      </c>
      <c r="AW1700" s="40">
        <f>AW1682*Settings!$C$13*(INDEX(AW$395:AW$406,$D1700)+INDEX(AW$382:AW$393,$D1700))</f>
        <v/>
      </c>
      <c r="AX1700" s="40">
        <f>AX1682*Settings!$C$13*(INDEX(AX$395:AX$406,$D1700)+INDEX(AX$382:AX$393,$D1700))</f>
        <v/>
      </c>
      <c r="AY1700" s="40">
        <f>AY1682*Settings!$C$13*(INDEX(AY$395:AY$406,$D1700)+INDEX(AY$382:AY$393,$D1700))</f>
        <v/>
      </c>
    </row>
    <row r="1701" hidden="1" outlineLevel="2">
      <c r="A1701" s="14" t="inlineStr">
        <is>
          <t>rtx</t>
        </is>
      </c>
      <c r="B1701" s="14" t="inlineStr">
        <is>
          <t>ker</t>
        </is>
      </c>
      <c r="C1701" s="14" t="inlineStr">
        <is>
          <t>mch</t>
        </is>
      </c>
      <c r="D1701" s="36">
        <f>INDEX(Inputs!$U$5:$U$132,MATCH($B1701&amp;"|"&amp;$C1701,Inputs!$A$5:$A$132,0))</f>
        <v/>
      </c>
      <c r="E1701" s="35" t="n"/>
      <c r="F1701" s="35" t="n"/>
      <c r="G1701" s="35" t="n"/>
      <c r="H1701" s="14">
        <f>INDEX(VarLab,MATCH($A1701,VarKey,0))&amp;INDEX(MemLab,MATCH($C1701&amp;"|"&amp;$B1701,MemKey,0))</f>
        <v/>
      </c>
      <c r="I1701" s="14">
        <f>INDEX(VarUnit,MATCH($A1701,VarKey,0))</f>
        <v/>
      </c>
      <c r="J1701" s="14">
        <f>INDEX(VarSrc,MATCH($A1701,VarKey,0))</f>
        <v/>
      </c>
      <c r="K1701" s="11">
        <f>CodePrefix&amp;$A1701&amp;IF($C1701="","","."&amp;$C1701&amp;"."&amp;$B1701)&amp;INDEX(VarEnd,MATCH($A1701,VarKey,0))&amp;K$5</f>
        <v/>
      </c>
      <c r="L1701" s="39">
        <f>L1683*Settings!$C$13*(INDEX(L$395:L$406,$D1701)+INDEX(L$382:L$393,$D1701))</f>
        <v/>
      </c>
      <c r="M1701" s="40">
        <f>M1683*Settings!$C$13*(INDEX(M$395:M$406,$D1701)+INDEX(M$382:M$393,$D1701))</f>
        <v/>
      </c>
      <c r="N1701" s="40">
        <f>N1683*Settings!$C$13*(INDEX(N$395:N$406,$D1701)+INDEX(N$382:N$393,$D1701))</f>
        <v/>
      </c>
      <c r="O1701" s="40">
        <f>O1683*Settings!$C$13*(INDEX(O$395:O$406,$D1701)+INDEX(O$382:O$393,$D1701))</f>
        <v/>
      </c>
      <c r="P1701" s="40">
        <f>P1683*Settings!$C$13*(INDEX(P$395:P$406,$D1701)+INDEX(P$382:P$393,$D1701))</f>
        <v/>
      </c>
      <c r="Q1701" s="40">
        <f>Q1683*Settings!$C$13*(INDEX(Q$395:Q$406,$D1701)+INDEX(Q$382:Q$393,$D1701))</f>
        <v/>
      </c>
      <c r="R1701" s="40">
        <f>R1683*Settings!$C$13*(INDEX(R$395:R$406,$D1701)+INDEX(R$382:R$393,$D1701))</f>
        <v/>
      </c>
      <c r="S1701" s="40">
        <f>S1683*Settings!$C$13*(INDEX(S$395:S$406,$D1701)+INDEX(S$382:S$393,$D1701))</f>
        <v/>
      </c>
      <c r="T1701" s="40">
        <f>T1683*Settings!$C$13*(INDEX(T$395:T$406,$D1701)+INDEX(T$382:T$393,$D1701))</f>
        <v/>
      </c>
      <c r="U1701" s="40">
        <f>U1683*Settings!$C$13*(INDEX(U$395:U$406,$D1701)+INDEX(U$382:U$393,$D1701))</f>
        <v/>
      </c>
      <c r="V1701" s="40">
        <f>V1683*Settings!$C$13*(INDEX(V$395:V$406,$D1701)+INDEX(V$382:V$393,$D1701))</f>
        <v/>
      </c>
      <c r="W1701" s="40">
        <f>W1683*Settings!$C$13*(INDEX(W$395:W$406,$D1701)+INDEX(W$382:W$393,$D1701))</f>
        <v/>
      </c>
      <c r="X1701" s="40">
        <f>X1683*Settings!$C$13*(INDEX(X$395:X$406,$D1701)+INDEX(X$382:X$393,$D1701))</f>
        <v/>
      </c>
      <c r="Y1701" s="40">
        <f>Y1683*Settings!$C$13*(INDEX(Y$395:Y$406,$D1701)+INDEX(Y$382:Y$393,$D1701))</f>
        <v/>
      </c>
      <c r="Z1701" s="40">
        <f>Z1683*Settings!$C$13*(INDEX(Z$395:Z$406,$D1701)+INDEX(Z$382:Z$393,$D1701))</f>
        <v/>
      </c>
      <c r="AA1701" s="40">
        <f>AA1683*Settings!$C$13*(INDEX(AA$395:AA$406,$D1701)+INDEX(AA$382:AA$393,$D1701))</f>
        <v/>
      </c>
      <c r="AB1701" s="40">
        <f>AB1683*Settings!$C$13*(INDEX(AB$395:AB$406,$D1701)+INDEX(AB$382:AB$393,$D1701))</f>
        <v/>
      </c>
      <c r="AC1701" s="40">
        <f>AC1683*Settings!$C$13*(INDEX(AC$395:AC$406,$D1701)+INDEX(AC$382:AC$393,$D1701))</f>
        <v/>
      </c>
      <c r="AD1701" s="40">
        <f>AD1683*Settings!$C$13*(INDEX(AD$395:AD$406,$D1701)+INDEX(AD$382:AD$393,$D1701))</f>
        <v/>
      </c>
      <c r="AF1701" s="11">
        <f>CodePrefix&amp;$A1701&amp;IF($C1701="","","."&amp;$C1701&amp;"."&amp;$B1701)&amp;INDEX(VarEnd,MATCH($A1701,VarKey,0))&amp;AF$5</f>
        <v/>
      </c>
      <c r="AG1701" s="39">
        <f>AG1683*Settings!$C$13*(INDEX(AG$395:AG$406,$D1701)+INDEX(AG$382:AG$393,$D1701))</f>
        <v/>
      </c>
      <c r="AH1701" s="40">
        <f>AH1683*Settings!$C$13*(INDEX(AH$395:AH$406,$D1701)+INDEX(AH$382:AH$393,$D1701))</f>
        <v/>
      </c>
      <c r="AI1701" s="40">
        <f>AI1683*Settings!$C$13*(INDEX(AI$395:AI$406,$D1701)+INDEX(AI$382:AI$393,$D1701))</f>
        <v/>
      </c>
      <c r="AJ1701" s="40">
        <f>AJ1683*Settings!$C$13*(INDEX(AJ$395:AJ$406,$D1701)+INDEX(AJ$382:AJ$393,$D1701))</f>
        <v/>
      </c>
      <c r="AK1701" s="40">
        <f>AK1683*Settings!$C$13*(INDEX(AK$395:AK$406,$D1701)+INDEX(AK$382:AK$393,$D1701))</f>
        <v/>
      </c>
      <c r="AL1701" s="40">
        <f>AL1683*Settings!$C$13*(INDEX(AL$395:AL$406,$D1701)+INDEX(AL$382:AL$393,$D1701))</f>
        <v/>
      </c>
      <c r="AM1701" s="40">
        <f>AM1683*Settings!$C$13*(INDEX(AM$395:AM$406,$D1701)+INDEX(AM$382:AM$393,$D1701))</f>
        <v/>
      </c>
      <c r="AN1701" s="40">
        <f>AN1683*Settings!$C$13*(INDEX(AN$395:AN$406,$D1701)+INDEX(AN$382:AN$393,$D1701))</f>
        <v/>
      </c>
      <c r="AO1701" s="40">
        <f>AO1683*Settings!$C$13*(INDEX(AO$395:AO$406,$D1701)+INDEX(AO$382:AO$393,$D1701))</f>
        <v/>
      </c>
      <c r="AP1701" s="40">
        <f>AP1683*Settings!$C$13*(INDEX(AP$395:AP$406,$D1701)+INDEX(AP$382:AP$393,$D1701))</f>
        <v/>
      </c>
      <c r="AQ1701" s="40">
        <f>AQ1683*Settings!$C$13*(INDEX(AQ$395:AQ$406,$D1701)+INDEX(AQ$382:AQ$393,$D1701))</f>
        <v/>
      </c>
      <c r="AR1701" s="40">
        <f>AR1683*Settings!$C$13*(INDEX(AR$395:AR$406,$D1701)+INDEX(AR$382:AR$393,$D1701))</f>
        <v/>
      </c>
      <c r="AS1701" s="40">
        <f>AS1683*Settings!$C$13*(INDEX(AS$395:AS$406,$D1701)+INDEX(AS$382:AS$393,$D1701))</f>
        <v/>
      </c>
      <c r="AT1701" s="40">
        <f>AT1683*Settings!$C$13*(INDEX(AT$395:AT$406,$D1701)+INDEX(AT$382:AT$393,$D1701))</f>
        <v/>
      </c>
      <c r="AU1701" s="40">
        <f>AU1683*Settings!$C$13*(INDEX(AU$395:AU$406,$D1701)+INDEX(AU$382:AU$393,$D1701))</f>
        <v/>
      </c>
      <c r="AV1701" s="40">
        <f>AV1683*Settings!$C$13*(INDEX(AV$395:AV$406,$D1701)+INDEX(AV$382:AV$393,$D1701))</f>
        <v/>
      </c>
      <c r="AW1701" s="40">
        <f>AW1683*Settings!$C$13*(INDEX(AW$395:AW$406,$D1701)+INDEX(AW$382:AW$393,$D1701))</f>
        <v/>
      </c>
      <c r="AX1701" s="40">
        <f>AX1683*Settings!$C$13*(INDEX(AX$395:AX$406,$D1701)+INDEX(AX$382:AX$393,$D1701))</f>
        <v/>
      </c>
      <c r="AY1701" s="40">
        <f>AY1683*Settings!$C$13*(INDEX(AY$395:AY$406,$D1701)+INDEX(AY$382:AY$393,$D1701))</f>
        <v/>
      </c>
    </row>
    <row r="1702" hidden="1" outlineLevel="2">
      <c r="A1702" s="14" t="inlineStr">
        <is>
          <t>rtx</t>
        </is>
      </c>
      <c r="B1702" s="14" t="inlineStr">
        <is>
          <t>oop</t>
        </is>
      </c>
      <c r="C1702" s="14" t="inlineStr">
        <is>
          <t>mch</t>
        </is>
      </c>
      <c r="D1702" s="36">
        <f>INDEX(Inputs!$U$5:$U$132,MATCH($B1702&amp;"|"&amp;$C1702,Inputs!$A$5:$A$132,0))</f>
        <v/>
      </c>
      <c r="E1702" s="35" t="n"/>
      <c r="F1702" s="35" t="n"/>
      <c r="G1702" s="35" t="n"/>
      <c r="H1702" s="14">
        <f>INDEX(VarLab,MATCH($A1702,VarKey,0))&amp;INDEX(MemLab,MATCH($C1702&amp;"|"&amp;$B1702,MemKey,0))</f>
        <v/>
      </c>
      <c r="I1702" s="14">
        <f>INDEX(VarUnit,MATCH($A1702,VarKey,0))</f>
        <v/>
      </c>
      <c r="J1702" s="14">
        <f>INDEX(VarSrc,MATCH($A1702,VarKey,0))</f>
        <v/>
      </c>
      <c r="K1702" s="11">
        <f>CodePrefix&amp;$A1702&amp;IF($C1702="","","."&amp;$C1702&amp;"."&amp;$B1702)&amp;INDEX(VarEnd,MATCH($A1702,VarKey,0))&amp;K$5</f>
        <v/>
      </c>
      <c r="L1702" s="39">
        <f>L1684*Settings!$C$13*(INDEX(L$395:L$406,$D1702)+INDEX(L$382:L$393,$D1702))</f>
        <v/>
      </c>
      <c r="M1702" s="40">
        <f>M1684*Settings!$C$13*(INDEX(M$395:M$406,$D1702)+INDEX(M$382:M$393,$D1702))</f>
        <v/>
      </c>
      <c r="N1702" s="40">
        <f>N1684*Settings!$C$13*(INDEX(N$395:N$406,$D1702)+INDEX(N$382:N$393,$D1702))</f>
        <v/>
      </c>
      <c r="O1702" s="40">
        <f>O1684*Settings!$C$13*(INDEX(O$395:O$406,$D1702)+INDEX(O$382:O$393,$D1702))</f>
        <v/>
      </c>
      <c r="P1702" s="40">
        <f>P1684*Settings!$C$13*(INDEX(P$395:P$406,$D1702)+INDEX(P$382:P$393,$D1702))</f>
        <v/>
      </c>
      <c r="Q1702" s="40">
        <f>Q1684*Settings!$C$13*(INDEX(Q$395:Q$406,$D1702)+INDEX(Q$382:Q$393,$D1702))</f>
        <v/>
      </c>
      <c r="R1702" s="40">
        <f>R1684*Settings!$C$13*(INDEX(R$395:R$406,$D1702)+INDEX(R$382:R$393,$D1702))</f>
        <v/>
      </c>
      <c r="S1702" s="40">
        <f>S1684*Settings!$C$13*(INDEX(S$395:S$406,$D1702)+INDEX(S$382:S$393,$D1702))</f>
        <v/>
      </c>
      <c r="T1702" s="40">
        <f>T1684*Settings!$C$13*(INDEX(T$395:T$406,$D1702)+INDEX(T$382:T$393,$D1702))</f>
        <v/>
      </c>
      <c r="U1702" s="40">
        <f>U1684*Settings!$C$13*(INDEX(U$395:U$406,$D1702)+INDEX(U$382:U$393,$D1702))</f>
        <v/>
      </c>
      <c r="V1702" s="40">
        <f>V1684*Settings!$C$13*(INDEX(V$395:V$406,$D1702)+INDEX(V$382:V$393,$D1702))</f>
        <v/>
      </c>
      <c r="W1702" s="40">
        <f>W1684*Settings!$C$13*(INDEX(W$395:W$406,$D1702)+INDEX(W$382:W$393,$D1702))</f>
        <v/>
      </c>
      <c r="X1702" s="40">
        <f>X1684*Settings!$C$13*(INDEX(X$395:X$406,$D1702)+INDEX(X$382:X$393,$D1702))</f>
        <v/>
      </c>
      <c r="Y1702" s="40">
        <f>Y1684*Settings!$C$13*(INDEX(Y$395:Y$406,$D1702)+INDEX(Y$382:Y$393,$D1702))</f>
        <v/>
      </c>
      <c r="Z1702" s="40">
        <f>Z1684*Settings!$C$13*(INDEX(Z$395:Z$406,$D1702)+INDEX(Z$382:Z$393,$D1702))</f>
        <v/>
      </c>
      <c r="AA1702" s="40">
        <f>AA1684*Settings!$C$13*(INDEX(AA$395:AA$406,$D1702)+INDEX(AA$382:AA$393,$D1702))</f>
        <v/>
      </c>
      <c r="AB1702" s="40">
        <f>AB1684*Settings!$C$13*(INDEX(AB$395:AB$406,$D1702)+INDEX(AB$382:AB$393,$D1702))</f>
        <v/>
      </c>
      <c r="AC1702" s="40">
        <f>AC1684*Settings!$C$13*(INDEX(AC$395:AC$406,$D1702)+INDEX(AC$382:AC$393,$D1702))</f>
        <v/>
      </c>
      <c r="AD1702" s="40">
        <f>AD1684*Settings!$C$13*(INDEX(AD$395:AD$406,$D1702)+INDEX(AD$382:AD$393,$D1702))</f>
        <v/>
      </c>
      <c r="AF1702" s="11">
        <f>CodePrefix&amp;$A1702&amp;IF($C1702="","","."&amp;$C1702&amp;"."&amp;$B1702)&amp;INDEX(VarEnd,MATCH($A1702,VarKey,0))&amp;AF$5</f>
        <v/>
      </c>
      <c r="AG1702" s="39">
        <f>AG1684*Settings!$C$13*(INDEX(AG$395:AG$406,$D1702)+INDEX(AG$382:AG$393,$D1702))</f>
        <v/>
      </c>
      <c r="AH1702" s="40">
        <f>AH1684*Settings!$C$13*(INDEX(AH$395:AH$406,$D1702)+INDEX(AH$382:AH$393,$D1702))</f>
        <v/>
      </c>
      <c r="AI1702" s="40">
        <f>AI1684*Settings!$C$13*(INDEX(AI$395:AI$406,$D1702)+INDEX(AI$382:AI$393,$D1702))</f>
        <v/>
      </c>
      <c r="AJ1702" s="40">
        <f>AJ1684*Settings!$C$13*(INDEX(AJ$395:AJ$406,$D1702)+INDEX(AJ$382:AJ$393,$D1702))</f>
        <v/>
      </c>
      <c r="AK1702" s="40">
        <f>AK1684*Settings!$C$13*(INDEX(AK$395:AK$406,$D1702)+INDEX(AK$382:AK$393,$D1702))</f>
        <v/>
      </c>
      <c r="AL1702" s="40">
        <f>AL1684*Settings!$C$13*(INDEX(AL$395:AL$406,$D1702)+INDEX(AL$382:AL$393,$D1702))</f>
        <v/>
      </c>
      <c r="AM1702" s="40">
        <f>AM1684*Settings!$C$13*(INDEX(AM$395:AM$406,$D1702)+INDEX(AM$382:AM$393,$D1702))</f>
        <v/>
      </c>
      <c r="AN1702" s="40">
        <f>AN1684*Settings!$C$13*(INDEX(AN$395:AN$406,$D1702)+INDEX(AN$382:AN$393,$D1702))</f>
        <v/>
      </c>
      <c r="AO1702" s="40">
        <f>AO1684*Settings!$C$13*(INDEX(AO$395:AO$406,$D1702)+INDEX(AO$382:AO$393,$D1702))</f>
        <v/>
      </c>
      <c r="AP1702" s="40">
        <f>AP1684*Settings!$C$13*(INDEX(AP$395:AP$406,$D1702)+INDEX(AP$382:AP$393,$D1702))</f>
        <v/>
      </c>
      <c r="AQ1702" s="40">
        <f>AQ1684*Settings!$C$13*(INDEX(AQ$395:AQ$406,$D1702)+INDEX(AQ$382:AQ$393,$D1702))</f>
        <v/>
      </c>
      <c r="AR1702" s="40">
        <f>AR1684*Settings!$C$13*(INDEX(AR$395:AR$406,$D1702)+INDEX(AR$382:AR$393,$D1702))</f>
        <v/>
      </c>
      <c r="AS1702" s="40">
        <f>AS1684*Settings!$C$13*(INDEX(AS$395:AS$406,$D1702)+INDEX(AS$382:AS$393,$D1702))</f>
        <v/>
      </c>
      <c r="AT1702" s="40">
        <f>AT1684*Settings!$C$13*(INDEX(AT$395:AT$406,$D1702)+INDEX(AT$382:AT$393,$D1702))</f>
        <v/>
      </c>
      <c r="AU1702" s="40">
        <f>AU1684*Settings!$C$13*(INDEX(AU$395:AU$406,$D1702)+INDEX(AU$382:AU$393,$D1702))</f>
        <v/>
      </c>
      <c r="AV1702" s="40">
        <f>AV1684*Settings!$C$13*(INDEX(AV$395:AV$406,$D1702)+INDEX(AV$382:AV$393,$D1702))</f>
        <v/>
      </c>
      <c r="AW1702" s="40">
        <f>AW1684*Settings!$C$13*(INDEX(AW$395:AW$406,$D1702)+INDEX(AW$382:AW$393,$D1702))</f>
        <v/>
      </c>
      <c r="AX1702" s="40">
        <f>AX1684*Settings!$C$13*(INDEX(AX$395:AX$406,$D1702)+INDEX(AX$382:AX$393,$D1702))</f>
        <v/>
      </c>
      <c r="AY1702" s="40">
        <f>AY1684*Settings!$C$13*(INDEX(AY$395:AY$406,$D1702)+INDEX(AY$382:AY$393,$D1702))</f>
        <v/>
      </c>
    </row>
    <row r="1703" hidden="1" outlineLevel="2">
      <c r="A1703" s="14" t="inlineStr">
        <is>
          <t>rtx</t>
        </is>
      </c>
      <c r="B1703" s="14" t="inlineStr">
        <is>
          <t>bio</t>
        </is>
      </c>
      <c r="C1703" s="14" t="inlineStr">
        <is>
          <t>mch</t>
        </is>
      </c>
      <c r="D1703" s="36">
        <f>INDEX(Inputs!$U$5:$U$132,MATCH($B1703&amp;"|"&amp;$C1703,Inputs!$A$5:$A$132,0))</f>
        <v/>
      </c>
      <c r="E1703" s="35" t="n"/>
      <c r="F1703" s="35" t="n"/>
      <c r="G1703" s="35" t="n"/>
      <c r="H1703" s="14">
        <f>INDEX(VarLab,MATCH($A1703,VarKey,0))&amp;INDEX(MemLab,MATCH($C1703&amp;"|"&amp;$B1703,MemKey,0))</f>
        <v/>
      </c>
      <c r="I1703" s="14">
        <f>INDEX(VarUnit,MATCH($A1703,VarKey,0))</f>
        <v/>
      </c>
      <c r="J1703" s="14">
        <f>INDEX(VarSrc,MATCH($A1703,VarKey,0))</f>
        <v/>
      </c>
      <c r="K1703" s="11">
        <f>CodePrefix&amp;$A1703&amp;IF($C1703="","","."&amp;$C1703&amp;"."&amp;$B1703)&amp;INDEX(VarEnd,MATCH($A1703,VarKey,0))&amp;K$5</f>
        <v/>
      </c>
      <c r="L1703" s="39">
        <f>L1685*Settings!$C$13*(INDEX(L$395:L$406,$D1703)+INDEX(L$382:L$393,$D1703))</f>
        <v/>
      </c>
      <c r="M1703" s="40">
        <f>M1685*Settings!$C$13*(INDEX(M$395:M$406,$D1703)+INDEX(M$382:M$393,$D1703))</f>
        <v/>
      </c>
      <c r="N1703" s="40">
        <f>N1685*Settings!$C$13*(INDEX(N$395:N$406,$D1703)+INDEX(N$382:N$393,$D1703))</f>
        <v/>
      </c>
      <c r="O1703" s="40">
        <f>O1685*Settings!$C$13*(INDEX(O$395:O$406,$D1703)+INDEX(O$382:O$393,$D1703))</f>
        <v/>
      </c>
      <c r="P1703" s="40">
        <f>P1685*Settings!$C$13*(INDEX(P$395:P$406,$D1703)+INDEX(P$382:P$393,$D1703))</f>
        <v/>
      </c>
      <c r="Q1703" s="40">
        <f>Q1685*Settings!$C$13*(INDEX(Q$395:Q$406,$D1703)+INDEX(Q$382:Q$393,$D1703))</f>
        <v/>
      </c>
      <c r="R1703" s="40">
        <f>R1685*Settings!$C$13*(INDEX(R$395:R$406,$D1703)+INDEX(R$382:R$393,$D1703))</f>
        <v/>
      </c>
      <c r="S1703" s="40">
        <f>S1685*Settings!$C$13*(INDEX(S$395:S$406,$D1703)+INDEX(S$382:S$393,$D1703))</f>
        <v/>
      </c>
      <c r="T1703" s="40">
        <f>T1685*Settings!$C$13*(INDEX(T$395:T$406,$D1703)+INDEX(T$382:T$393,$D1703))</f>
        <v/>
      </c>
      <c r="U1703" s="40">
        <f>U1685*Settings!$C$13*(INDEX(U$395:U$406,$D1703)+INDEX(U$382:U$393,$D1703))</f>
        <v/>
      </c>
      <c r="V1703" s="40">
        <f>V1685*Settings!$C$13*(INDEX(V$395:V$406,$D1703)+INDEX(V$382:V$393,$D1703))</f>
        <v/>
      </c>
      <c r="W1703" s="40">
        <f>W1685*Settings!$C$13*(INDEX(W$395:W$406,$D1703)+INDEX(W$382:W$393,$D1703))</f>
        <v/>
      </c>
      <c r="X1703" s="40">
        <f>X1685*Settings!$C$13*(INDEX(X$395:X$406,$D1703)+INDEX(X$382:X$393,$D1703))</f>
        <v/>
      </c>
      <c r="Y1703" s="40">
        <f>Y1685*Settings!$C$13*(INDEX(Y$395:Y$406,$D1703)+INDEX(Y$382:Y$393,$D1703))</f>
        <v/>
      </c>
      <c r="Z1703" s="40">
        <f>Z1685*Settings!$C$13*(INDEX(Z$395:Z$406,$D1703)+INDEX(Z$382:Z$393,$D1703))</f>
        <v/>
      </c>
      <c r="AA1703" s="40">
        <f>AA1685*Settings!$C$13*(INDEX(AA$395:AA$406,$D1703)+INDEX(AA$382:AA$393,$D1703))</f>
        <v/>
      </c>
      <c r="AB1703" s="40">
        <f>AB1685*Settings!$C$13*(INDEX(AB$395:AB$406,$D1703)+INDEX(AB$382:AB$393,$D1703))</f>
        <v/>
      </c>
      <c r="AC1703" s="40">
        <f>AC1685*Settings!$C$13*(INDEX(AC$395:AC$406,$D1703)+INDEX(AC$382:AC$393,$D1703))</f>
        <v/>
      </c>
      <c r="AD1703" s="40">
        <f>AD1685*Settings!$C$13*(INDEX(AD$395:AD$406,$D1703)+INDEX(AD$382:AD$393,$D1703))</f>
        <v/>
      </c>
      <c r="AF1703" s="11">
        <f>CodePrefix&amp;$A1703&amp;IF($C1703="","","."&amp;$C1703&amp;"."&amp;$B1703)&amp;INDEX(VarEnd,MATCH($A1703,VarKey,0))&amp;AF$5</f>
        <v/>
      </c>
      <c r="AG1703" s="39">
        <f>AG1685*Settings!$C$13*(INDEX(AG$395:AG$406,$D1703)+INDEX(AG$382:AG$393,$D1703))</f>
        <v/>
      </c>
      <c r="AH1703" s="40">
        <f>AH1685*Settings!$C$13*(INDEX(AH$395:AH$406,$D1703)+INDEX(AH$382:AH$393,$D1703))</f>
        <v/>
      </c>
      <c r="AI1703" s="40">
        <f>AI1685*Settings!$C$13*(INDEX(AI$395:AI$406,$D1703)+INDEX(AI$382:AI$393,$D1703))</f>
        <v/>
      </c>
      <c r="AJ1703" s="40">
        <f>AJ1685*Settings!$C$13*(INDEX(AJ$395:AJ$406,$D1703)+INDEX(AJ$382:AJ$393,$D1703))</f>
        <v/>
      </c>
      <c r="AK1703" s="40">
        <f>AK1685*Settings!$C$13*(INDEX(AK$395:AK$406,$D1703)+INDEX(AK$382:AK$393,$D1703))</f>
        <v/>
      </c>
      <c r="AL1703" s="40">
        <f>AL1685*Settings!$C$13*(INDEX(AL$395:AL$406,$D1703)+INDEX(AL$382:AL$393,$D1703))</f>
        <v/>
      </c>
      <c r="AM1703" s="40">
        <f>AM1685*Settings!$C$13*(INDEX(AM$395:AM$406,$D1703)+INDEX(AM$382:AM$393,$D1703))</f>
        <v/>
      </c>
      <c r="AN1703" s="40">
        <f>AN1685*Settings!$C$13*(INDEX(AN$395:AN$406,$D1703)+INDEX(AN$382:AN$393,$D1703))</f>
        <v/>
      </c>
      <c r="AO1703" s="40">
        <f>AO1685*Settings!$C$13*(INDEX(AO$395:AO$406,$D1703)+INDEX(AO$382:AO$393,$D1703))</f>
        <v/>
      </c>
      <c r="AP1703" s="40">
        <f>AP1685*Settings!$C$13*(INDEX(AP$395:AP$406,$D1703)+INDEX(AP$382:AP$393,$D1703))</f>
        <v/>
      </c>
      <c r="AQ1703" s="40">
        <f>AQ1685*Settings!$C$13*(INDEX(AQ$395:AQ$406,$D1703)+INDEX(AQ$382:AQ$393,$D1703))</f>
        <v/>
      </c>
      <c r="AR1703" s="40">
        <f>AR1685*Settings!$C$13*(INDEX(AR$395:AR$406,$D1703)+INDEX(AR$382:AR$393,$D1703))</f>
        <v/>
      </c>
      <c r="AS1703" s="40">
        <f>AS1685*Settings!$C$13*(INDEX(AS$395:AS$406,$D1703)+INDEX(AS$382:AS$393,$D1703))</f>
        <v/>
      </c>
      <c r="AT1703" s="40">
        <f>AT1685*Settings!$C$13*(INDEX(AT$395:AT$406,$D1703)+INDEX(AT$382:AT$393,$D1703))</f>
        <v/>
      </c>
      <c r="AU1703" s="40">
        <f>AU1685*Settings!$C$13*(INDEX(AU$395:AU$406,$D1703)+INDEX(AU$382:AU$393,$D1703))</f>
        <v/>
      </c>
      <c r="AV1703" s="40">
        <f>AV1685*Settings!$C$13*(INDEX(AV$395:AV$406,$D1703)+INDEX(AV$382:AV$393,$D1703))</f>
        <v/>
      </c>
      <c r="AW1703" s="40">
        <f>AW1685*Settings!$C$13*(INDEX(AW$395:AW$406,$D1703)+INDEX(AW$382:AW$393,$D1703))</f>
        <v/>
      </c>
      <c r="AX1703" s="40">
        <f>AX1685*Settings!$C$13*(INDEX(AX$395:AX$406,$D1703)+INDEX(AX$382:AX$393,$D1703))</f>
        <v/>
      </c>
      <c r="AY1703" s="40">
        <f>AY1685*Settings!$C$13*(INDEX(AY$395:AY$406,$D1703)+INDEX(AY$382:AY$393,$D1703))</f>
        <v/>
      </c>
    </row>
    <row r="1704" hidden="1" outlineLevel="2"/>
    <row r="1705" hidden="1" outlineLevel="2">
      <c r="A1705" s="14" t="inlineStr">
        <is>
          <t>rsub</t>
        </is>
      </c>
      <c r="B1705" s="14" t="inlineStr">
        <is>
          <t>coa</t>
        </is>
      </c>
      <c r="C1705" s="14" t="inlineStr">
        <is>
          <t>mch</t>
        </is>
      </c>
      <c r="D1705" s="36">
        <f>INDEX(Inputs!$U$5:$U$132,MATCH($B1705&amp;"|"&amp;$C1705,Inputs!$A$5:$A$132,0))</f>
        <v/>
      </c>
      <c r="E1705" s="35" t="n"/>
      <c r="F1705" s="35" t="n"/>
      <c r="G1705" s="35" t="n"/>
      <c r="H1705" s="14">
        <f>INDEX(VarLab,MATCH($A1705,VarKey,0))&amp;INDEX(MemLab,MATCH($C1705&amp;"|"&amp;$B1705,MemKey,0))</f>
        <v/>
      </c>
      <c r="I1705" s="14">
        <f>INDEX(VarUnit,MATCH($A1705,VarKey,0))</f>
        <v/>
      </c>
      <c r="J1705" s="14">
        <f>INDEX(VarSrc,MATCH($A1705,VarKey,0))</f>
        <v/>
      </c>
      <c r="K1705" s="11">
        <f>CodePrefix&amp;$A1705&amp;IF($C1705="","","."&amp;$C1705&amp;"."&amp;$B1705)&amp;INDEX(VarEnd,MATCH($A1705,VarKey,0))&amp;K$5</f>
        <v/>
      </c>
      <c r="L1705" s="39">
        <f>L1678*Settings!$C$13*(INDEX(L$408:L$419,$D1705))</f>
        <v/>
      </c>
      <c r="M1705" s="40">
        <f>M1678*Settings!$C$13*(INDEX(M$408:M$419,$D1705))</f>
        <v/>
      </c>
      <c r="N1705" s="40">
        <f>N1678*Settings!$C$13*(INDEX(N$408:N$419,$D1705))</f>
        <v/>
      </c>
      <c r="O1705" s="40">
        <f>O1678*Settings!$C$13*(INDEX(O$408:O$419,$D1705))</f>
        <v/>
      </c>
      <c r="P1705" s="40">
        <f>P1678*Settings!$C$13*(INDEX(P$408:P$419,$D1705))</f>
        <v/>
      </c>
      <c r="Q1705" s="40">
        <f>Q1678*Settings!$C$13*(INDEX(Q$408:Q$419,$D1705))</f>
        <v/>
      </c>
      <c r="R1705" s="40">
        <f>R1678*Settings!$C$13*(INDEX(R$408:R$419,$D1705))</f>
        <v/>
      </c>
      <c r="S1705" s="40">
        <f>S1678*Settings!$C$13*(INDEX(S$408:S$419,$D1705))</f>
        <v/>
      </c>
      <c r="T1705" s="40">
        <f>T1678*Settings!$C$13*(INDEX(T$408:T$419,$D1705))</f>
        <v/>
      </c>
      <c r="U1705" s="40">
        <f>U1678*Settings!$C$13*(INDEX(U$408:U$419,$D1705))</f>
        <v/>
      </c>
      <c r="V1705" s="40">
        <f>V1678*Settings!$C$13*(INDEX(V$408:V$419,$D1705))</f>
        <v/>
      </c>
      <c r="W1705" s="40">
        <f>W1678*Settings!$C$13*(INDEX(W$408:W$419,$D1705))</f>
        <v/>
      </c>
      <c r="X1705" s="40">
        <f>X1678*Settings!$C$13*(INDEX(X$408:X$419,$D1705))</f>
        <v/>
      </c>
      <c r="Y1705" s="40">
        <f>Y1678*Settings!$C$13*(INDEX(Y$408:Y$419,$D1705))</f>
        <v/>
      </c>
      <c r="Z1705" s="40">
        <f>Z1678*Settings!$C$13*(INDEX(Z$408:Z$419,$D1705))</f>
        <v/>
      </c>
      <c r="AA1705" s="40">
        <f>AA1678*Settings!$C$13*(INDEX(AA$408:AA$419,$D1705))</f>
        <v/>
      </c>
      <c r="AB1705" s="40">
        <f>AB1678*Settings!$C$13*(INDEX(AB$408:AB$419,$D1705))</f>
        <v/>
      </c>
      <c r="AC1705" s="40">
        <f>AC1678*Settings!$C$13*(INDEX(AC$408:AC$419,$D1705))</f>
        <v/>
      </c>
      <c r="AD1705" s="40">
        <f>AD1678*Settings!$C$13*(INDEX(AD$408:AD$419,$D1705))</f>
        <v/>
      </c>
      <c r="AF1705" s="11">
        <f>CodePrefix&amp;$A1705&amp;IF($C1705="","","."&amp;$C1705&amp;"."&amp;$B1705)&amp;INDEX(VarEnd,MATCH($A1705,VarKey,0))&amp;AF$5</f>
        <v/>
      </c>
      <c r="AG1705" s="39">
        <f>AG1678*Settings!$C$13*(INDEX(AG$408:AG$419,$D1705))</f>
        <v/>
      </c>
      <c r="AH1705" s="40">
        <f>AH1678*Settings!$C$13*(INDEX(AH$408:AH$419,$D1705))</f>
        <v/>
      </c>
      <c r="AI1705" s="40">
        <f>AI1678*Settings!$C$13*(INDEX(AI$408:AI$419,$D1705))</f>
        <v/>
      </c>
      <c r="AJ1705" s="40">
        <f>AJ1678*Settings!$C$13*(INDEX(AJ$408:AJ$419,$D1705))</f>
        <v/>
      </c>
      <c r="AK1705" s="40">
        <f>AK1678*Settings!$C$13*(INDEX(AK$408:AK$419,$D1705))</f>
        <v/>
      </c>
      <c r="AL1705" s="40">
        <f>AL1678*Settings!$C$13*(INDEX(AL$408:AL$419,$D1705))</f>
        <v/>
      </c>
      <c r="AM1705" s="40">
        <f>AM1678*Settings!$C$13*(INDEX(AM$408:AM$419,$D1705))</f>
        <v/>
      </c>
      <c r="AN1705" s="40">
        <f>AN1678*Settings!$C$13*(INDEX(AN$408:AN$419,$D1705))</f>
        <v/>
      </c>
      <c r="AO1705" s="40">
        <f>AO1678*Settings!$C$13*(INDEX(AO$408:AO$419,$D1705))</f>
        <v/>
      </c>
      <c r="AP1705" s="40">
        <f>AP1678*Settings!$C$13*(INDEX(AP$408:AP$419,$D1705))</f>
        <v/>
      </c>
      <c r="AQ1705" s="40">
        <f>AQ1678*Settings!$C$13*(INDEX(AQ$408:AQ$419,$D1705))</f>
        <v/>
      </c>
      <c r="AR1705" s="40">
        <f>AR1678*Settings!$C$13*(INDEX(AR$408:AR$419,$D1705))</f>
        <v/>
      </c>
      <c r="AS1705" s="40">
        <f>AS1678*Settings!$C$13*(INDEX(AS$408:AS$419,$D1705))</f>
        <v/>
      </c>
      <c r="AT1705" s="40">
        <f>AT1678*Settings!$C$13*(INDEX(AT$408:AT$419,$D1705))</f>
        <v/>
      </c>
      <c r="AU1705" s="40">
        <f>AU1678*Settings!$C$13*(INDEX(AU$408:AU$419,$D1705))</f>
        <v/>
      </c>
      <c r="AV1705" s="40">
        <f>AV1678*Settings!$C$13*(INDEX(AV$408:AV$419,$D1705))</f>
        <v/>
      </c>
      <c r="AW1705" s="40">
        <f>AW1678*Settings!$C$13*(INDEX(AW$408:AW$419,$D1705))</f>
        <v/>
      </c>
      <c r="AX1705" s="40">
        <f>AX1678*Settings!$C$13*(INDEX(AX$408:AX$419,$D1705))</f>
        <v/>
      </c>
      <c r="AY1705" s="40">
        <f>AY1678*Settings!$C$13*(INDEX(AY$408:AY$419,$D1705))</f>
        <v/>
      </c>
    </row>
    <row r="1706" hidden="1" outlineLevel="2">
      <c r="A1706" s="14" t="inlineStr">
        <is>
          <t>rsub</t>
        </is>
      </c>
      <c r="B1706" s="14" t="inlineStr">
        <is>
          <t>nga</t>
        </is>
      </c>
      <c r="C1706" s="14" t="inlineStr">
        <is>
          <t>mch</t>
        </is>
      </c>
      <c r="D1706" s="36">
        <f>INDEX(Inputs!$U$5:$U$132,MATCH($B1706&amp;"|"&amp;$C1706,Inputs!$A$5:$A$132,0))</f>
        <v/>
      </c>
      <c r="E1706" s="35" t="n"/>
      <c r="F1706" s="35" t="n"/>
      <c r="G1706" s="35" t="n"/>
      <c r="H1706" s="14">
        <f>INDEX(VarLab,MATCH($A1706,VarKey,0))&amp;INDEX(MemLab,MATCH($C1706&amp;"|"&amp;$B1706,MemKey,0))</f>
        <v/>
      </c>
      <c r="I1706" s="14">
        <f>INDEX(VarUnit,MATCH($A1706,VarKey,0))</f>
        <v/>
      </c>
      <c r="J1706" s="14">
        <f>INDEX(VarSrc,MATCH($A1706,VarKey,0))</f>
        <v/>
      </c>
      <c r="K1706" s="11">
        <f>CodePrefix&amp;$A1706&amp;IF($C1706="","","."&amp;$C1706&amp;"."&amp;$B1706)&amp;INDEX(VarEnd,MATCH($A1706,VarKey,0))&amp;K$5</f>
        <v/>
      </c>
      <c r="L1706" s="39">
        <f>L1679*Settings!$C$13*(INDEX(L$408:L$419,$D1706))</f>
        <v/>
      </c>
      <c r="M1706" s="40">
        <f>M1679*Settings!$C$13*(INDEX(M$408:M$419,$D1706))</f>
        <v/>
      </c>
      <c r="N1706" s="40">
        <f>N1679*Settings!$C$13*(INDEX(N$408:N$419,$D1706))</f>
        <v/>
      </c>
      <c r="O1706" s="40">
        <f>O1679*Settings!$C$13*(INDEX(O$408:O$419,$D1706))</f>
        <v/>
      </c>
      <c r="P1706" s="40">
        <f>P1679*Settings!$C$13*(INDEX(P$408:P$419,$D1706))</f>
        <v/>
      </c>
      <c r="Q1706" s="40">
        <f>Q1679*Settings!$C$13*(INDEX(Q$408:Q$419,$D1706))</f>
        <v/>
      </c>
      <c r="R1706" s="40">
        <f>R1679*Settings!$C$13*(INDEX(R$408:R$419,$D1706))</f>
        <v/>
      </c>
      <c r="S1706" s="40">
        <f>S1679*Settings!$C$13*(INDEX(S$408:S$419,$D1706))</f>
        <v/>
      </c>
      <c r="T1706" s="40">
        <f>T1679*Settings!$C$13*(INDEX(T$408:T$419,$D1706))</f>
        <v/>
      </c>
      <c r="U1706" s="40">
        <f>U1679*Settings!$C$13*(INDEX(U$408:U$419,$D1706))</f>
        <v/>
      </c>
      <c r="V1706" s="40">
        <f>V1679*Settings!$C$13*(INDEX(V$408:V$419,$D1706))</f>
        <v/>
      </c>
      <c r="W1706" s="40">
        <f>W1679*Settings!$C$13*(INDEX(W$408:W$419,$D1706))</f>
        <v/>
      </c>
      <c r="X1706" s="40">
        <f>X1679*Settings!$C$13*(INDEX(X$408:X$419,$D1706))</f>
        <v/>
      </c>
      <c r="Y1706" s="40">
        <f>Y1679*Settings!$C$13*(INDEX(Y$408:Y$419,$D1706))</f>
        <v/>
      </c>
      <c r="Z1706" s="40">
        <f>Z1679*Settings!$C$13*(INDEX(Z$408:Z$419,$D1706))</f>
        <v/>
      </c>
      <c r="AA1706" s="40">
        <f>AA1679*Settings!$C$13*(INDEX(AA$408:AA$419,$D1706))</f>
        <v/>
      </c>
      <c r="AB1706" s="40">
        <f>AB1679*Settings!$C$13*(INDEX(AB$408:AB$419,$D1706))</f>
        <v/>
      </c>
      <c r="AC1706" s="40">
        <f>AC1679*Settings!$C$13*(INDEX(AC$408:AC$419,$D1706))</f>
        <v/>
      </c>
      <c r="AD1706" s="40">
        <f>AD1679*Settings!$C$13*(INDEX(AD$408:AD$419,$D1706))</f>
        <v/>
      </c>
      <c r="AF1706" s="11">
        <f>CodePrefix&amp;$A1706&amp;IF($C1706="","","."&amp;$C1706&amp;"."&amp;$B1706)&amp;INDEX(VarEnd,MATCH($A1706,VarKey,0))&amp;AF$5</f>
        <v/>
      </c>
      <c r="AG1706" s="39">
        <f>AG1679*Settings!$C$13*(INDEX(AG$408:AG$419,$D1706))</f>
        <v/>
      </c>
      <c r="AH1706" s="40">
        <f>AH1679*Settings!$C$13*(INDEX(AH$408:AH$419,$D1706))</f>
        <v/>
      </c>
      <c r="AI1706" s="40">
        <f>AI1679*Settings!$C$13*(INDEX(AI$408:AI$419,$D1706))</f>
        <v/>
      </c>
      <c r="AJ1706" s="40">
        <f>AJ1679*Settings!$C$13*(INDEX(AJ$408:AJ$419,$D1706))</f>
        <v/>
      </c>
      <c r="AK1706" s="40">
        <f>AK1679*Settings!$C$13*(INDEX(AK$408:AK$419,$D1706))</f>
        <v/>
      </c>
      <c r="AL1706" s="40">
        <f>AL1679*Settings!$C$13*(INDEX(AL$408:AL$419,$D1706))</f>
        <v/>
      </c>
      <c r="AM1706" s="40">
        <f>AM1679*Settings!$C$13*(INDEX(AM$408:AM$419,$D1706))</f>
        <v/>
      </c>
      <c r="AN1706" s="40">
        <f>AN1679*Settings!$C$13*(INDEX(AN$408:AN$419,$D1706))</f>
        <v/>
      </c>
      <c r="AO1706" s="40">
        <f>AO1679*Settings!$C$13*(INDEX(AO$408:AO$419,$D1706))</f>
        <v/>
      </c>
      <c r="AP1706" s="40">
        <f>AP1679*Settings!$C$13*(INDEX(AP$408:AP$419,$D1706))</f>
        <v/>
      </c>
      <c r="AQ1706" s="40">
        <f>AQ1679*Settings!$C$13*(INDEX(AQ$408:AQ$419,$D1706))</f>
        <v/>
      </c>
      <c r="AR1706" s="40">
        <f>AR1679*Settings!$C$13*(INDEX(AR$408:AR$419,$D1706))</f>
        <v/>
      </c>
      <c r="AS1706" s="40">
        <f>AS1679*Settings!$C$13*(INDEX(AS$408:AS$419,$D1706))</f>
        <v/>
      </c>
      <c r="AT1706" s="40">
        <f>AT1679*Settings!$C$13*(INDEX(AT$408:AT$419,$D1706))</f>
        <v/>
      </c>
      <c r="AU1706" s="40">
        <f>AU1679*Settings!$C$13*(INDEX(AU$408:AU$419,$D1706))</f>
        <v/>
      </c>
      <c r="AV1706" s="40">
        <f>AV1679*Settings!$C$13*(INDEX(AV$408:AV$419,$D1706))</f>
        <v/>
      </c>
      <c r="AW1706" s="40">
        <f>AW1679*Settings!$C$13*(INDEX(AW$408:AW$419,$D1706))</f>
        <v/>
      </c>
      <c r="AX1706" s="40">
        <f>AX1679*Settings!$C$13*(INDEX(AX$408:AX$419,$D1706))</f>
        <v/>
      </c>
      <c r="AY1706" s="40">
        <f>AY1679*Settings!$C$13*(INDEX(AY$408:AY$419,$D1706))</f>
        <v/>
      </c>
    </row>
    <row r="1707" hidden="1" outlineLevel="2">
      <c r="A1707" s="14" t="inlineStr">
        <is>
          <t>rsub</t>
        </is>
      </c>
      <c r="B1707" s="14" t="inlineStr">
        <is>
          <t>gso</t>
        </is>
      </c>
      <c r="C1707" s="14" t="inlineStr">
        <is>
          <t>mch</t>
        </is>
      </c>
      <c r="D1707" s="36">
        <f>INDEX(Inputs!$U$5:$U$132,MATCH($B1707&amp;"|"&amp;$C1707,Inputs!$A$5:$A$132,0))</f>
        <v/>
      </c>
      <c r="E1707" s="35" t="n"/>
      <c r="F1707" s="35" t="n"/>
      <c r="G1707" s="35" t="n"/>
      <c r="H1707" s="14">
        <f>INDEX(VarLab,MATCH($A1707,VarKey,0))&amp;INDEX(MemLab,MATCH($C1707&amp;"|"&amp;$B1707,MemKey,0))</f>
        <v/>
      </c>
      <c r="I1707" s="14">
        <f>INDEX(VarUnit,MATCH($A1707,VarKey,0))</f>
        <v/>
      </c>
      <c r="J1707" s="14">
        <f>INDEX(VarSrc,MATCH($A1707,VarKey,0))</f>
        <v/>
      </c>
      <c r="K1707" s="11">
        <f>CodePrefix&amp;$A1707&amp;IF($C1707="","","."&amp;$C1707&amp;"."&amp;$B1707)&amp;INDEX(VarEnd,MATCH($A1707,VarKey,0))&amp;K$5</f>
        <v/>
      </c>
      <c r="L1707" s="39">
        <f>L1680*Settings!$C$13*(INDEX(L$408:L$419,$D1707))</f>
        <v/>
      </c>
      <c r="M1707" s="40">
        <f>M1680*Settings!$C$13*(INDEX(M$408:M$419,$D1707))</f>
        <v/>
      </c>
      <c r="N1707" s="40">
        <f>N1680*Settings!$C$13*(INDEX(N$408:N$419,$D1707))</f>
        <v/>
      </c>
      <c r="O1707" s="40">
        <f>O1680*Settings!$C$13*(INDEX(O$408:O$419,$D1707))</f>
        <v/>
      </c>
      <c r="P1707" s="40">
        <f>P1680*Settings!$C$13*(INDEX(P$408:P$419,$D1707))</f>
        <v/>
      </c>
      <c r="Q1707" s="40">
        <f>Q1680*Settings!$C$13*(INDEX(Q$408:Q$419,$D1707))</f>
        <v/>
      </c>
      <c r="R1707" s="40">
        <f>R1680*Settings!$C$13*(INDEX(R$408:R$419,$D1707))</f>
        <v/>
      </c>
      <c r="S1707" s="40">
        <f>S1680*Settings!$C$13*(INDEX(S$408:S$419,$D1707))</f>
        <v/>
      </c>
      <c r="T1707" s="40">
        <f>T1680*Settings!$C$13*(INDEX(T$408:T$419,$D1707))</f>
        <v/>
      </c>
      <c r="U1707" s="40">
        <f>U1680*Settings!$C$13*(INDEX(U$408:U$419,$D1707))</f>
        <v/>
      </c>
      <c r="V1707" s="40">
        <f>V1680*Settings!$C$13*(INDEX(V$408:V$419,$D1707))</f>
        <v/>
      </c>
      <c r="W1707" s="40">
        <f>W1680*Settings!$C$13*(INDEX(W$408:W$419,$D1707))</f>
        <v/>
      </c>
      <c r="X1707" s="40">
        <f>X1680*Settings!$C$13*(INDEX(X$408:X$419,$D1707))</f>
        <v/>
      </c>
      <c r="Y1707" s="40">
        <f>Y1680*Settings!$C$13*(INDEX(Y$408:Y$419,$D1707))</f>
        <v/>
      </c>
      <c r="Z1707" s="40">
        <f>Z1680*Settings!$C$13*(INDEX(Z$408:Z$419,$D1707))</f>
        <v/>
      </c>
      <c r="AA1707" s="40">
        <f>AA1680*Settings!$C$13*(INDEX(AA$408:AA$419,$D1707))</f>
        <v/>
      </c>
      <c r="AB1707" s="40">
        <f>AB1680*Settings!$C$13*(INDEX(AB$408:AB$419,$D1707))</f>
        <v/>
      </c>
      <c r="AC1707" s="40">
        <f>AC1680*Settings!$C$13*(INDEX(AC$408:AC$419,$D1707))</f>
        <v/>
      </c>
      <c r="AD1707" s="40">
        <f>AD1680*Settings!$C$13*(INDEX(AD$408:AD$419,$D1707))</f>
        <v/>
      </c>
      <c r="AF1707" s="11">
        <f>CodePrefix&amp;$A1707&amp;IF($C1707="","","."&amp;$C1707&amp;"."&amp;$B1707)&amp;INDEX(VarEnd,MATCH($A1707,VarKey,0))&amp;AF$5</f>
        <v/>
      </c>
      <c r="AG1707" s="39">
        <f>AG1680*Settings!$C$13*(INDEX(AG$408:AG$419,$D1707))</f>
        <v/>
      </c>
      <c r="AH1707" s="40">
        <f>AH1680*Settings!$C$13*(INDEX(AH$408:AH$419,$D1707))</f>
        <v/>
      </c>
      <c r="AI1707" s="40">
        <f>AI1680*Settings!$C$13*(INDEX(AI$408:AI$419,$D1707))</f>
        <v/>
      </c>
      <c r="AJ1707" s="40">
        <f>AJ1680*Settings!$C$13*(INDEX(AJ$408:AJ$419,$D1707))</f>
        <v/>
      </c>
      <c r="AK1707" s="40">
        <f>AK1680*Settings!$C$13*(INDEX(AK$408:AK$419,$D1707))</f>
        <v/>
      </c>
      <c r="AL1707" s="40">
        <f>AL1680*Settings!$C$13*(INDEX(AL$408:AL$419,$D1707))</f>
        <v/>
      </c>
      <c r="AM1707" s="40">
        <f>AM1680*Settings!$C$13*(INDEX(AM$408:AM$419,$D1707))</f>
        <v/>
      </c>
      <c r="AN1707" s="40">
        <f>AN1680*Settings!$C$13*(INDEX(AN$408:AN$419,$D1707))</f>
        <v/>
      </c>
      <c r="AO1707" s="40">
        <f>AO1680*Settings!$C$13*(INDEX(AO$408:AO$419,$D1707))</f>
        <v/>
      </c>
      <c r="AP1707" s="40">
        <f>AP1680*Settings!$C$13*(INDEX(AP$408:AP$419,$D1707))</f>
        <v/>
      </c>
      <c r="AQ1707" s="40">
        <f>AQ1680*Settings!$C$13*(INDEX(AQ$408:AQ$419,$D1707))</f>
        <v/>
      </c>
      <c r="AR1707" s="40">
        <f>AR1680*Settings!$C$13*(INDEX(AR$408:AR$419,$D1707))</f>
        <v/>
      </c>
      <c r="AS1707" s="40">
        <f>AS1680*Settings!$C$13*(INDEX(AS$408:AS$419,$D1707))</f>
        <v/>
      </c>
      <c r="AT1707" s="40">
        <f>AT1680*Settings!$C$13*(INDEX(AT$408:AT$419,$D1707))</f>
        <v/>
      </c>
      <c r="AU1707" s="40">
        <f>AU1680*Settings!$C$13*(INDEX(AU$408:AU$419,$D1707))</f>
        <v/>
      </c>
      <c r="AV1707" s="40">
        <f>AV1680*Settings!$C$13*(INDEX(AV$408:AV$419,$D1707))</f>
        <v/>
      </c>
      <c r="AW1707" s="40">
        <f>AW1680*Settings!$C$13*(INDEX(AW$408:AW$419,$D1707))</f>
        <v/>
      </c>
      <c r="AX1707" s="40">
        <f>AX1680*Settings!$C$13*(INDEX(AX$408:AX$419,$D1707))</f>
        <v/>
      </c>
      <c r="AY1707" s="40">
        <f>AY1680*Settings!$C$13*(INDEX(AY$408:AY$419,$D1707))</f>
        <v/>
      </c>
    </row>
    <row r="1708" hidden="1" outlineLevel="2">
      <c r="A1708" s="14" t="inlineStr">
        <is>
          <t>rsub</t>
        </is>
      </c>
      <c r="B1708" s="14" t="inlineStr">
        <is>
          <t>die</t>
        </is>
      </c>
      <c r="C1708" s="14" t="inlineStr">
        <is>
          <t>mch</t>
        </is>
      </c>
      <c r="D1708" s="36">
        <f>INDEX(Inputs!$U$5:$U$132,MATCH($B1708&amp;"|"&amp;$C1708,Inputs!$A$5:$A$132,0))</f>
        <v/>
      </c>
      <c r="E1708" s="35" t="n"/>
      <c r="F1708" s="35" t="n"/>
      <c r="G1708" s="35" t="n"/>
      <c r="H1708" s="14">
        <f>INDEX(VarLab,MATCH($A1708,VarKey,0))&amp;INDEX(MemLab,MATCH($C1708&amp;"|"&amp;$B1708,MemKey,0))</f>
        <v/>
      </c>
      <c r="I1708" s="14">
        <f>INDEX(VarUnit,MATCH($A1708,VarKey,0))</f>
        <v/>
      </c>
      <c r="J1708" s="14">
        <f>INDEX(VarSrc,MATCH($A1708,VarKey,0))</f>
        <v/>
      </c>
      <c r="K1708" s="11">
        <f>CodePrefix&amp;$A1708&amp;IF($C1708="","","."&amp;$C1708&amp;"."&amp;$B1708)&amp;INDEX(VarEnd,MATCH($A1708,VarKey,0))&amp;K$5</f>
        <v/>
      </c>
      <c r="L1708" s="39">
        <f>L1681*Settings!$C$13*(INDEX(L$408:L$419,$D1708))</f>
        <v/>
      </c>
      <c r="M1708" s="40">
        <f>M1681*Settings!$C$13*(INDEX(M$408:M$419,$D1708))</f>
        <v/>
      </c>
      <c r="N1708" s="40">
        <f>N1681*Settings!$C$13*(INDEX(N$408:N$419,$D1708))</f>
        <v/>
      </c>
      <c r="O1708" s="40">
        <f>O1681*Settings!$C$13*(INDEX(O$408:O$419,$D1708))</f>
        <v/>
      </c>
      <c r="P1708" s="40">
        <f>P1681*Settings!$C$13*(INDEX(P$408:P$419,$D1708))</f>
        <v/>
      </c>
      <c r="Q1708" s="40">
        <f>Q1681*Settings!$C$13*(INDEX(Q$408:Q$419,$D1708))</f>
        <v/>
      </c>
      <c r="R1708" s="40">
        <f>R1681*Settings!$C$13*(INDEX(R$408:R$419,$D1708))</f>
        <v/>
      </c>
      <c r="S1708" s="40">
        <f>S1681*Settings!$C$13*(INDEX(S$408:S$419,$D1708))</f>
        <v/>
      </c>
      <c r="T1708" s="40">
        <f>T1681*Settings!$C$13*(INDEX(T$408:T$419,$D1708))</f>
        <v/>
      </c>
      <c r="U1708" s="40">
        <f>U1681*Settings!$C$13*(INDEX(U$408:U$419,$D1708))</f>
        <v/>
      </c>
      <c r="V1708" s="40">
        <f>V1681*Settings!$C$13*(INDEX(V$408:V$419,$D1708))</f>
        <v/>
      </c>
      <c r="W1708" s="40">
        <f>W1681*Settings!$C$13*(INDEX(W$408:W$419,$D1708))</f>
        <v/>
      </c>
      <c r="X1708" s="40">
        <f>X1681*Settings!$C$13*(INDEX(X$408:X$419,$D1708))</f>
        <v/>
      </c>
      <c r="Y1708" s="40">
        <f>Y1681*Settings!$C$13*(INDEX(Y$408:Y$419,$D1708))</f>
        <v/>
      </c>
      <c r="Z1708" s="40">
        <f>Z1681*Settings!$C$13*(INDEX(Z$408:Z$419,$D1708))</f>
        <v/>
      </c>
      <c r="AA1708" s="40">
        <f>AA1681*Settings!$C$13*(INDEX(AA$408:AA$419,$D1708))</f>
        <v/>
      </c>
      <c r="AB1708" s="40">
        <f>AB1681*Settings!$C$13*(INDEX(AB$408:AB$419,$D1708))</f>
        <v/>
      </c>
      <c r="AC1708" s="40">
        <f>AC1681*Settings!$C$13*(INDEX(AC$408:AC$419,$D1708))</f>
        <v/>
      </c>
      <c r="AD1708" s="40">
        <f>AD1681*Settings!$C$13*(INDEX(AD$408:AD$419,$D1708))</f>
        <v/>
      </c>
      <c r="AF1708" s="11">
        <f>CodePrefix&amp;$A1708&amp;IF($C1708="","","."&amp;$C1708&amp;"."&amp;$B1708)&amp;INDEX(VarEnd,MATCH($A1708,VarKey,0))&amp;AF$5</f>
        <v/>
      </c>
      <c r="AG1708" s="39">
        <f>AG1681*Settings!$C$13*(INDEX(AG$408:AG$419,$D1708))</f>
        <v/>
      </c>
      <c r="AH1708" s="40">
        <f>AH1681*Settings!$C$13*(INDEX(AH$408:AH$419,$D1708))</f>
        <v/>
      </c>
      <c r="AI1708" s="40">
        <f>AI1681*Settings!$C$13*(INDEX(AI$408:AI$419,$D1708))</f>
        <v/>
      </c>
      <c r="AJ1708" s="40">
        <f>AJ1681*Settings!$C$13*(INDEX(AJ$408:AJ$419,$D1708))</f>
        <v/>
      </c>
      <c r="AK1708" s="40">
        <f>AK1681*Settings!$C$13*(INDEX(AK$408:AK$419,$D1708))</f>
        <v/>
      </c>
      <c r="AL1708" s="40">
        <f>AL1681*Settings!$C$13*(INDEX(AL$408:AL$419,$D1708))</f>
        <v/>
      </c>
      <c r="AM1708" s="40">
        <f>AM1681*Settings!$C$13*(INDEX(AM$408:AM$419,$D1708))</f>
        <v/>
      </c>
      <c r="AN1708" s="40">
        <f>AN1681*Settings!$C$13*(INDEX(AN$408:AN$419,$D1708))</f>
        <v/>
      </c>
      <c r="AO1708" s="40">
        <f>AO1681*Settings!$C$13*(INDEX(AO$408:AO$419,$D1708))</f>
        <v/>
      </c>
      <c r="AP1708" s="40">
        <f>AP1681*Settings!$C$13*(INDEX(AP$408:AP$419,$D1708))</f>
        <v/>
      </c>
      <c r="AQ1708" s="40">
        <f>AQ1681*Settings!$C$13*(INDEX(AQ$408:AQ$419,$D1708))</f>
        <v/>
      </c>
      <c r="AR1708" s="40">
        <f>AR1681*Settings!$C$13*(INDEX(AR$408:AR$419,$D1708))</f>
        <v/>
      </c>
      <c r="AS1708" s="40">
        <f>AS1681*Settings!$C$13*(INDEX(AS$408:AS$419,$D1708))</f>
        <v/>
      </c>
      <c r="AT1708" s="40">
        <f>AT1681*Settings!$C$13*(INDEX(AT$408:AT$419,$D1708))</f>
        <v/>
      </c>
      <c r="AU1708" s="40">
        <f>AU1681*Settings!$C$13*(INDEX(AU$408:AU$419,$D1708))</f>
        <v/>
      </c>
      <c r="AV1708" s="40">
        <f>AV1681*Settings!$C$13*(INDEX(AV$408:AV$419,$D1708))</f>
        <v/>
      </c>
      <c r="AW1708" s="40">
        <f>AW1681*Settings!$C$13*(INDEX(AW$408:AW$419,$D1708))</f>
        <v/>
      </c>
      <c r="AX1708" s="40">
        <f>AX1681*Settings!$C$13*(INDEX(AX$408:AX$419,$D1708))</f>
        <v/>
      </c>
      <c r="AY1708" s="40">
        <f>AY1681*Settings!$C$13*(INDEX(AY$408:AY$419,$D1708))</f>
        <v/>
      </c>
    </row>
    <row r="1709" hidden="1" outlineLevel="2">
      <c r="A1709" s="14" t="inlineStr">
        <is>
          <t>rsub</t>
        </is>
      </c>
      <c r="B1709" s="14" t="inlineStr">
        <is>
          <t>lpg</t>
        </is>
      </c>
      <c r="C1709" s="14" t="inlineStr">
        <is>
          <t>mch</t>
        </is>
      </c>
      <c r="D1709" s="36">
        <f>INDEX(Inputs!$U$5:$U$132,MATCH($B1709&amp;"|"&amp;$C1709,Inputs!$A$5:$A$132,0))</f>
        <v/>
      </c>
      <c r="E1709" s="35" t="n"/>
      <c r="F1709" s="35" t="n"/>
      <c r="G1709" s="35" t="n"/>
      <c r="H1709" s="14">
        <f>INDEX(VarLab,MATCH($A1709,VarKey,0))&amp;INDEX(MemLab,MATCH($C1709&amp;"|"&amp;$B1709,MemKey,0))</f>
        <v/>
      </c>
      <c r="I1709" s="14">
        <f>INDEX(VarUnit,MATCH($A1709,VarKey,0))</f>
        <v/>
      </c>
      <c r="J1709" s="14">
        <f>INDEX(VarSrc,MATCH($A1709,VarKey,0))</f>
        <v/>
      </c>
      <c r="K1709" s="11">
        <f>CodePrefix&amp;$A1709&amp;IF($C1709="","","."&amp;$C1709&amp;"."&amp;$B1709)&amp;INDEX(VarEnd,MATCH($A1709,VarKey,0))&amp;K$5</f>
        <v/>
      </c>
      <c r="L1709" s="39">
        <f>L1682*Settings!$C$13*(INDEX(L$408:L$419,$D1709))</f>
        <v/>
      </c>
      <c r="M1709" s="40">
        <f>M1682*Settings!$C$13*(INDEX(M$408:M$419,$D1709))</f>
        <v/>
      </c>
      <c r="N1709" s="40">
        <f>N1682*Settings!$C$13*(INDEX(N$408:N$419,$D1709))</f>
        <v/>
      </c>
      <c r="O1709" s="40">
        <f>O1682*Settings!$C$13*(INDEX(O$408:O$419,$D1709))</f>
        <v/>
      </c>
      <c r="P1709" s="40">
        <f>P1682*Settings!$C$13*(INDEX(P$408:P$419,$D1709))</f>
        <v/>
      </c>
      <c r="Q1709" s="40">
        <f>Q1682*Settings!$C$13*(INDEX(Q$408:Q$419,$D1709))</f>
        <v/>
      </c>
      <c r="R1709" s="40">
        <f>R1682*Settings!$C$13*(INDEX(R$408:R$419,$D1709))</f>
        <v/>
      </c>
      <c r="S1709" s="40">
        <f>S1682*Settings!$C$13*(INDEX(S$408:S$419,$D1709))</f>
        <v/>
      </c>
      <c r="T1709" s="40">
        <f>T1682*Settings!$C$13*(INDEX(T$408:T$419,$D1709))</f>
        <v/>
      </c>
      <c r="U1709" s="40">
        <f>U1682*Settings!$C$13*(INDEX(U$408:U$419,$D1709))</f>
        <v/>
      </c>
      <c r="V1709" s="40">
        <f>V1682*Settings!$C$13*(INDEX(V$408:V$419,$D1709))</f>
        <v/>
      </c>
      <c r="W1709" s="40">
        <f>W1682*Settings!$C$13*(INDEX(W$408:W$419,$D1709))</f>
        <v/>
      </c>
      <c r="X1709" s="40">
        <f>X1682*Settings!$C$13*(INDEX(X$408:X$419,$D1709))</f>
        <v/>
      </c>
      <c r="Y1709" s="40">
        <f>Y1682*Settings!$C$13*(INDEX(Y$408:Y$419,$D1709))</f>
        <v/>
      </c>
      <c r="Z1709" s="40">
        <f>Z1682*Settings!$C$13*(INDEX(Z$408:Z$419,$D1709))</f>
        <v/>
      </c>
      <c r="AA1709" s="40">
        <f>AA1682*Settings!$C$13*(INDEX(AA$408:AA$419,$D1709))</f>
        <v/>
      </c>
      <c r="AB1709" s="40">
        <f>AB1682*Settings!$C$13*(INDEX(AB$408:AB$419,$D1709))</f>
        <v/>
      </c>
      <c r="AC1709" s="40">
        <f>AC1682*Settings!$C$13*(INDEX(AC$408:AC$419,$D1709))</f>
        <v/>
      </c>
      <c r="AD1709" s="40">
        <f>AD1682*Settings!$C$13*(INDEX(AD$408:AD$419,$D1709))</f>
        <v/>
      </c>
      <c r="AF1709" s="11">
        <f>CodePrefix&amp;$A1709&amp;IF($C1709="","","."&amp;$C1709&amp;"."&amp;$B1709)&amp;INDEX(VarEnd,MATCH($A1709,VarKey,0))&amp;AF$5</f>
        <v/>
      </c>
      <c r="AG1709" s="39">
        <f>AG1682*Settings!$C$13*(INDEX(AG$408:AG$419,$D1709))</f>
        <v/>
      </c>
      <c r="AH1709" s="40">
        <f>AH1682*Settings!$C$13*(INDEX(AH$408:AH$419,$D1709))</f>
        <v/>
      </c>
      <c r="AI1709" s="40">
        <f>AI1682*Settings!$C$13*(INDEX(AI$408:AI$419,$D1709))</f>
        <v/>
      </c>
      <c r="AJ1709" s="40">
        <f>AJ1682*Settings!$C$13*(INDEX(AJ$408:AJ$419,$D1709))</f>
        <v/>
      </c>
      <c r="AK1709" s="40">
        <f>AK1682*Settings!$C$13*(INDEX(AK$408:AK$419,$D1709))</f>
        <v/>
      </c>
      <c r="AL1709" s="40">
        <f>AL1682*Settings!$C$13*(INDEX(AL$408:AL$419,$D1709))</f>
        <v/>
      </c>
      <c r="AM1709" s="40">
        <f>AM1682*Settings!$C$13*(INDEX(AM$408:AM$419,$D1709))</f>
        <v/>
      </c>
      <c r="AN1709" s="40">
        <f>AN1682*Settings!$C$13*(INDEX(AN$408:AN$419,$D1709))</f>
        <v/>
      </c>
      <c r="AO1709" s="40">
        <f>AO1682*Settings!$C$13*(INDEX(AO$408:AO$419,$D1709))</f>
        <v/>
      </c>
      <c r="AP1709" s="40">
        <f>AP1682*Settings!$C$13*(INDEX(AP$408:AP$419,$D1709))</f>
        <v/>
      </c>
      <c r="AQ1709" s="40">
        <f>AQ1682*Settings!$C$13*(INDEX(AQ$408:AQ$419,$D1709))</f>
        <v/>
      </c>
      <c r="AR1709" s="40">
        <f>AR1682*Settings!$C$13*(INDEX(AR$408:AR$419,$D1709))</f>
        <v/>
      </c>
      <c r="AS1709" s="40">
        <f>AS1682*Settings!$C$13*(INDEX(AS$408:AS$419,$D1709))</f>
        <v/>
      </c>
      <c r="AT1709" s="40">
        <f>AT1682*Settings!$C$13*(INDEX(AT$408:AT$419,$D1709))</f>
        <v/>
      </c>
      <c r="AU1709" s="40">
        <f>AU1682*Settings!$C$13*(INDEX(AU$408:AU$419,$D1709))</f>
        <v/>
      </c>
      <c r="AV1709" s="40">
        <f>AV1682*Settings!$C$13*(INDEX(AV$408:AV$419,$D1709))</f>
        <v/>
      </c>
      <c r="AW1709" s="40">
        <f>AW1682*Settings!$C$13*(INDEX(AW$408:AW$419,$D1709))</f>
        <v/>
      </c>
      <c r="AX1709" s="40">
        <f>AX1682*Settings!$C$13*(INDEX(AX$408:AX$419,$D1709))</f>
        <v/>
      </c>
      <c r="AY1709" s="40">
        <f>AY1682*Settings!$C$13*(INDEX(AY$408:AY$419,$D1709))</f>
        <v/>
      </c>
    </row>
    <row r="1710" hidden="1" outlineLevel="2">
      <c r="A1710" s="14" t="inlineStr">
        <is>
          <t>rsub</t>
        </is>
      </c>
      <c r="B1710" s="14" t="inlineStr">
        <is>
          <t>ker</t>
        </is>
      </c>
      <c r="C1710" s="14" t="inlineStr">
        <is>
          <t>mch</t>
        </is>
      </c>
      <c r="D1710" s="36">
        <f>INDEX(Inputs!$U$5:$U$132,MATCH($B1710&amp;"|"&amp;$C1710,Inputs!$A$5:$A$132,0))</f>
        <v/>
      </c>
      <c r="E1710" s="35" t="n"/>
      <c r="F1710" s="35" t="n"/>
      <c r="G1710" s="35" t="n"/>
      <c r="H1710" s="14">
        <f>INDEX(VarLab,MATCH($A1710,VarKey,0))&amp;INDEX(MemLab,MATCH($C1710&amp;"|"&amp;$B1710,MemKey,0))</f>
        <v/>
      </c>
      <c r="I1710" s="14">
        <f>INDEX(VarUnit,MATCH($A1710,VarKey,0))</f>
        <v/>
      </c>
      <c r="J1710" s="14">
        <f>INDEX(VarSrc,MATCH($A1710,VarKey,0))</f>
        <v/>
      </c>
      <c r="K1710" s="11">
        <f>CodePrefix&amp;$A1710&amp;IF($C1710="","","."&amp;$C1710&amp;"."&amp;$B1710)&amp;INDEX(VarEnd,MATCH($A1710,VarKey,0))&amp;K$5</f>
        <v/>
      </c>
      <c r="L1710" s="39">
        <f>L1683*Settings!$C$13*(INDEX(L$408:L$419,$D1710))</f>
        <v/>
      </c>
      <c r="M1710" s="40">
        <f>M1683*Settings!$C$13*(INDEX(M$408:M$419,$D1710))</f>
        <v/>
      </c>
      <c r="N1710" s="40">
        <f>N1683*Settings!$C$13*(INDEX(N$408:N$419,$D1710))</f>
        <v/>
      </c>
      <c r="O1710" s="40">
        <f>O1683*Settings!$C$13*(INDEX(O$408:O$419,$D1710))</f>
        <v/>
      </c>
      <c r="P1710" s="40">
        <f>P1683*Settings!$C$13*(INDEX(P$408:P$419,$D1710))</f>
        <v/>
      </c>
      <c r="Q1710" s="40">
        <f>Q1683*Settings!$C$13*(INDEX(Q$408:Q$419,$D1710))</f>
        <v/>
      </c>
      <c r="R1710" s="40">
        <f>R1683*Settings!$C$13*(INDEX(R$408:R$419,$D1710))</f>
        <v/>
      </c>
      <c r="S1710" s="40">
        <f>S1683*Settings!$C$13*(INDEX(S$408:S$419,$D1710))</f>
        <v/>
      </c>
      <c r="T1710" s="40">
        <f>T1683*Settings!$C$13*(INDEX(T$408:T$419,$D1710))</f>
        <v/>
      </c>
      <c r="U1710" s="40">
        <f>U1683*Settings!$C$13*(INDEX(U$408:U$419,$D1710))</f>
        <v/>
      </c>
      <c r="V1710" s="40">
        <f>V1683*Settings!$C$13*(INDEX(V$408:V$419,$D1710))</f>
        <v/>
      </c>
      <c r="W1710" s="40">
        <f>W1683*Settings!$C$13*(INDEX(W$408:W$419,$D1710))</f>
        <v/>
      </c>
      <c r="X1710" s="40">
        <f>X1683*Settings!$C$13*(INDEX(X$408:X$419,$D1710))</f>
        <v/>
      </c>
      <c r="Y1710" s="40">
        <f>Y1683*Settings!$C$13*(INDEX(Y$408:Y$419,$D1710))</f>
        <v/>
      </c>
      <c r="Z1710" s="40">
        <f>Z1683*Settings!$C$13*(INDEX(Z$408:Z$419,$D1710))</f>
        <v/>
      </c>
      <c r="AA1710" s="40">
        <f>AA1683*Settings!$C$13*(INDEX(AA$408:AA$419,$D1710))</f>
        <v/>
      </c>
      <c r="AB1710" s="40">
        <f>AB1683*Settings!$C$13*(INDEX(AB$408:AB$419,$D1710))</f>
        <v/>
      </c>
      <c r="AC1710" s="40">
        <f>AC1683*Settings!$C$13*(INDEX(AC$408:AC$419,$D1710))</f>
        <v/>
      </c>
      <c r="AD1710" s="40">
        <f>AD1683*Settings!$C$13*(INDEX(AD$408:AD$419,$D1710))</f>
        <v/>
      </c>
      <c r="AF1710" s="11">
        <f>CodePrefix&amp;$A1710&amp;IF($C1710="","","."&amp;$C1710&amp;"."&amp;$B1710)&amp;INDEX(VarEnd,MATCH($A1710,VarKey,0))&amp;AF$5</f>
        <v/>
      </c>
      <c r="AG1710" s="39">
        <f>AG1683*Settings!$C$13*(INDEX(AG$408:AG$419,$D1710))</f>
        <v/>
      </c>
      <c r="AH1710" s="40">
        <f>AH1683*Settings!$C$13*(INDEX(AH$408:AH$419,$D1710))</f>
        <v/>
      </c>
      <c r="AI1710" s="40">
        <f>AI1683*Settings!$C$13*(INDEX(AI$408:AI$419,$D1710))</f>
        <v/>
      </c>
      <c r="AJ1710" s="40">
        <f>AJ1683*Settings!$C$13*(INDEX(AJ$408:AJ$419,$D1710))</f>
        <v/>
      </c>
      <c r="AK1710" s="40">
        <f>AK1683*Settings!$C$13*(INDEX(AK$408:AK$419,$D1710))</f>
        <v/>
      </c>
      <c r="AL1710" s="40">
        <f>AL1683*Settings!$C$13*(INDEX(AL$408:AL$419,$D1710))</f>
        <v/>
      </c>
      <c r="AM1710" s="40">
        <f>AM1683*Settings!$C$13*(INDEX(AM$408:AM$419,$D1710))</f>
        <v/>
      </c>
      <c r="AN1710" s="40">
        <f>AN1683*Settings!$C$13*(INDEX(AN$408:AN$419,$D1710))</f>
        <v/>
      </c>
      <c r="AO1710" s="40">
        <f>AO1683*Settings!$C$13*(INDEX(AO$408:AO$419,$D1710))</f>
        <v/>
      </c>
      <c r="AP1710" s="40">
        <f>AP1683*Settings!$C$13*(INDEX(AP$408:AP$419,$D1710))</f>
        <v/>
      </c>
      <c r="AQ1710" s="40">
        <f>AQ1683*Settings!$C$13*(INDEX(AQ$408:AQ$419,$D1710))</f>
        <v/>
      </c>
      <c r="AR1710" s="40">
        <f>AR1683*Settings!$C$13*(INDEX(AR$408:AR$419,$D1710))</f>
        <v/>
      </c>
      <c r="AS1710" s="40">
        <f>AS1683*Settings!$C$13*(INDEX(AS$408:AS$419,$D1710))</f>
        <v/>
      </c>
      <c r="AT1710" s="40">
        <f>AT1683*Settings!$C$13*(INDEX(AT$408:AT$419,$D1710))</f>
        <v/>
      </c>
      <c r="AU1710" s="40">
        <f>AU1683*Settings!$C$13*(INDEX(AU$408:AU$419,$D1710))</f>
        <v/>
      </c>
      <c r="AV1710" s="40">
        <f>AV1683*Settings!$C$13*(INDEX(AV$408:AV$419,$D1710))</f>
        <v/>
      </c>
      <c r="AW1710" s="40">
        <f>AW1683*Settings!$C$13*(INDEX(AW$408:AW$419,$D1710))</f>
        <v/>
      </c>
      <c r="AX1710" s="40">
        <f>AX1683*Settings!$C$13*(INDEX(AX$408:AX$419,$D1710))</f>
        <v/>
      </c>
      <c r="AY1710" s="40">
        <f>AY1683*Settings!$C$13*(INDEX(AY$408:AY$419,$D1710))</f>
        <v/>
      </c>
    </row>
    <row r="1711" hidden="1" outlineLevel="2">
      <c r="A1711" s="14" t="inlineStr">
        <is>
          <t>rsub</t>
        </is>
      </c>
      <c r="B1711" s="14" t="inlineStr">
        <is>
          <t>oop</t>
        </is>
      </c>
      <c r="C1711" s="14" t="inlineStr">
        <is>
          <t>mch</t>
        </is>
      </c>
      <c r="D1711" s="36">
        <f>INDEX(Inputs!$U$5:$U$132,MATCH($B1711&amp;"|"&amp;$C1711,Inputs!$A$5:$A$132,0))</f>
        <v/>
      </c>
      <c r="E1711" s="35" t="n"/>
      <c r="F1711" s="35" t="n"/>
      <c r="G1711" s="35" t="n"/>
      <c r="H1711" s="14">
        <f>INDEX(VarLab,MATCH($A1711,VarKey,0))&amp;INDEX(MemLab,MATCH($C1711&amp;"|"&amp;$B1711,MemKey,0))</f>
        <v/>
      </c>
      <c r="I1711" s="14">
        <f>INDEX(VarUnit,MATCH($A1711,VarKey,0))</f>
        <v/>
      </c>
      <c r="J1711" s="14">
        <f>INDEX(VarSrc,MATCH($A1711,VarKey,0))</f>
        <v/>
      </c>
      <c r="K1711" s="11">
        <f>CodePrefix&amp;$A1711&amp;IF($C1711="","","."&amp;$C1711&amp;"."&amp;$B1711)&amp;INDEX(VarEnd,MATCH($A1711,VarKey,0))&amp;K$5</f>
        <v/>
      </c>
      <c r="L1711" s="39">
        <f>L1684*Settings!$C$13*(INDEX(L$408:L$419,$D1711))</f>
        <v/>
      </c>
      <c r="M1711" s="40">
        <f>M1684*Settings!$C$13*(INDEX(M$408:M$419,$D1711))</f>
        <v/>
      </c>
      <c r="N1711" s="40">
        <f>N1684*Settings!$C$13*(INDEX(N$408:N$419,$D1711))</f>
        <v/>
      </c>
      <c r="O1711" s="40">
        <f>O1684*Settings!$C$13*(INDEX(O$408:O$419,$D1711))</f>
        <v/>
      </c>
      <c r="P1711" s="40">
        <f>P1684*Settings!$C$13*(INDEX(P$408:P$419,$D1711))</f>
        <v/>
      </c>
      <c r="Q1711" s="40">
        <f>Q1684*Settings!$C$13*(INDEX(Q$408:Q$419,$D1711))</f>
        <v/>
      </c>
      <c r="R1711" s="40">
        <f>R1684*Settings!$C$13*(INDEX(R$408:R$419,$D1711))</f>
        <v/>
      </c>
      <c r="S1711" s="40">
        <f>S1684*Settings!$C$13*(INDEX(S$408:S$419,$D1711))</f>
        <v/>
      </c>
      <c r="T1711" s="40">
        <f>T1684*Settings!$C$13*(INDEX(T$408:T$419,$D1711))</f>
        <v/>
      </c>
      <c r="U1711" s="40">
        <f>U1684*Settings!$C$13*(INDEX(U$408:U$419,$D1711))</f>
        <v/>
      </c>
      <c r="V1711" s="40">
        <f>V1684*Settings!$C$13*(INDEX(V$408:V$419,$D1711))</f>
        <v/>
      </c>
      <c r="W1711" s="40">
        <f>W1684*Settings!$C$13*(INDEX(W$408:W$419,$D1711))</f>
        <v/>
      </c>
      <c r="X1711" s="40">
        <f>X1684*Settings!$C$13*(INDEX(X$408:X$419,$D1711))</f>
        <v/>
      </c>
      <c r="Y1711" s="40">
        <f>Y1684*Settings!$C$13*(INDEX(Y$408:Y$419,$D1711))</f>
        <v/>
      </c>
      <c r="Z1711" s="40">
        <f>Z1684*Settings!$C$13*(INDEX(Z$408:Z$419,$D1711))</f>
        <v/>
      </c>
      <c r="AA1711" s="40">
        <f>AA1684*Settings!$C$13*(INDEX(AA$408:AA$419,$D1711))</f>
        <v/>
      </c>
      <c r="AB1711" s="40">
        <f>AB1684*Settings!$C$13*(INDEX(AB$408:AB$419,$D1711))</f>
        <v/>
      </c>
      <c r="AC1711" s="40">
        <f>AC1684*Settings!$C$13*(INDEX(AC$408:AC$419,$D1711))</f>
        <v/>
      </c>
      <c r="AD1711" s="40">
        <f>AD1684*Settings!$C$13*(INDEX(AD$408:AD$419,$D1711))</f>
        <v/>
      </c>
      <c r="AF1711" s="11">
        <f>CodePrefix&amp;$A1711&amp;IF($C1711="","","."&amp;$C1711&amp;"."&amp;$B1711)&amp;INDEX(VarEnd,MATCH($A1711,VarKey,0))&amp;AF$5</f>
        <v/>
      </c>
      <c r="AG1711" s="39">
        <f>AG1684*Settings!$C$13*(INDEX(AG$408:AG$419,$D1711))</f>
        <v/>
      </c>
      <c r="AH1711" s="40">
        <f>AH1684*Settings!$C$13*(INDEX(AH$408:AH$419,$D1711))</f>
        <v/>
      </c>
      <c r="AI1711" s="40">
        <f>AI1684*Settings!$C$13*(INDEX(AI$408:AI$419,$D1711))</f>
        <v/>
      </c>
      <c r="AJ1711" s="40">
        <f>AJ1684*Settings!$C$13*(INDEX(AJ$408:AJ$419,$D1711))</f>
        <v/>
      </c>
      <c r="AK1711" s="40">
        <f>AK1684*Settings!$C$13*(INDEX(AK$408:AK$419,$D1711))</f>
        <v/>
      </c>
      <c r="AL1711" s="40">
        <f>AL1684*Settings!$C$13*(INDEX(AL$408:AL$419,$D1711))</f>
        <v/>
      </c>
      <c r="AM1711" s="40">
        <f>AM1684*Settings!$C$13*(INDEX(AM$408:AM$419,$D1711))</f>
        <v/>
      </c>
      <c r="AN1711" s="40">
        <f>AN1684*Settings!$C$13*(INDEX(AN$408:AN$419,$D1711))</f>
        <v/>
      </c>
      <c r="AO1711" s="40">
        <f>AO1684*Settings!$C$13*(INDEX(AO$408:AO$419,$D1711))</f>
        <v/>
      </c>
      <c r="AP1711" s="40">
        <f>AP1684*Settings!$C$13*(INDEX(AP$408:AP$419,$D1711))</f>
        <v/>
      </c>
      <c r="AQ1711" s="40">
        <f>AQ1684*Settings!$C$13*(INDEX(AQ$408:AQ$419,$D1711))</f>
        <v/>
      </c>
      <c r="AR1711" s="40">
        <f>AR1684*Settings!$C$13*(INDEX(AR$408:AR$419,$D1711))</f>
        <v/>
      </c>
      <c r="AS1711" s="40">
        <f>AS1684*Settings!$C$13*(INDEX(AS$408:AS$419,$D1711))</f>
        <v/>
      </c>
      <c r="AT1711" s="40">
        <f>AT1684*Settings!$C$13*(INDEX(AT$408:AT$419,$D1711))</f>
        <v/>
      </c>
      <c r="AU1711" s="40">
        <f>AU1684*Settings!$C$13*(INDEX(AU$408:AU$419,$D1711))</f>
        <v/>
      </c>
      <c r="AV1711" s="40">
        <f>AV1684*Settings!$C$13*(INDEX(AV$408:AV$419,$D1711))</f>
        <v/>
      </c>
      <c r="AW1711" s="40">
        <f>AW1684*Settings!$C$13*(INDEX(AW$408:AW$419,$D1711))</f>
        <v/>
      </c>
      <c r="AX1711" s="40">
        <f>AX1684*Settings!$C$13*(INDEX(AX$408:AX$419,$D1711))</f>
        <v/>
      </c>
      <c r="AY1711" s="40">
        <f>AY1684*Settings!$C$13*(INDEX(AY$408:AY$419,$D1711))</f>
        <v/>
      </c>
    </row>
    <row r="1712" hidden="1" outlineLevel="2">
      <c r="A1712" s="14" t="inlineStr">
        <is>
          <t>rsub</t>
        </is>
      </c>
      <c r="B1712" s="14" t="inlineStr">
        <is>
          <t>bio</t>
        </is>
      </c>
      <c r="C1712" s="14" t="inlineStr">
        <is>
          <t>mch</t>
        </is>
      </c>
      <c r="D1712" s="36">
        <f>INDEX(Inputs!$U$5:$U$132,MATCH($B1712&amp;"|"&amp;$C1712,Inputs!$A$5:$A$132,0))</f>
        <v/>
      </c>
      <c r="E1712" s="35" t="n"/>
      <c r="F1712" s="35" t="n"/>
      <c r="G1712" s="35" t="n"/>
      <c r="H1712" s="14">
        <f>INDEX(VarLab,MATCH($A1712,VarKey,0))&amp;INDEX(MemLab,MATCH($C1712&amp;"|"&amp;$B1712,MemKey,0))</f>
        <v/>
      </c>
      <c r="I1712" s="14">
        <f>INDEX(VarUnit,MATCH($A1712,VarKey,0))</f>
        <v/>
      </c>
      <c r="J1712" s="14">
        <f>INDEX(VarSrc,MATCH($A1712,VarKey,0))</f>
        <v/>
      </c>
      <c r="K1712" s="11">
        <f>CodePrefix&amp;$A1712&amp;IF($C1712="","","."&amp;$C1712&amp;"."&amp;$B1712)&amp;INDEX(VarEnd,MATCH($A1712,VarKey,0))&amp;K$5</f>
        <v/>
      </c>
      <c r="L1712" s="39">
        <f>L1685*Settings!$C$13*(INDEX(L$408:L$419,$D1712))</f>
        <v/>
      </c>
      <c r="M1712" s="40">
        <f>M1685*Settings!$C$13*(INDEX(M$408:M$419,$D1712))</f>
        <v/>
      </c>
      <c r="N1712" s="40">
        <f>N1685*Settings!$C$13*(INDEX(N$408:N$419,$D1712))</f>
        <v/>
      </c>
      <c r="O1712" s="40">
        <f>O1685*Settings!$C$13*(INDEX(O$408:O$419,$D1712))</f>
        <v/>
      </c>
      <c r="P1712" s="40">
        <f>P1685*Settings!$C$13*(INDEX(P$408:P$419,$D1712))</f>
        <v/>
      </c>
      <c r="Q1712" s="40">
        <f>Q1685*Settings!$C$13*(INDEX(Q$408:Q$419,$D1712))</f>
        <v/>
      </c>
      <c r="R1712" s="40">
        <f>R1685*Settings!$C$13*(INDEX(R$408:R$419,$D1712))</f>
        <v/>
      </c>
      <c r="S1712" s="40">
        <f>S1685*Settings!$C$13*(INDEX(S$408:S$419,$D1712))</f>
        <v/>
      </c>
      <c r="T1712" s="40">
        <f>T1685*Settings!$C$13*(INDEX(T$408:T$419,$D1712))</f>
        <v/>
      </c>
      <c r="U1712" s="40">
        <f>U1685*Settings!$C$13*(INDEX(U$408:U$419,$D1712))</f>
        <v/>
      </c>
      <c r="V1712" s="40">
        <f>V1685*Settings!$C$13*(INDEX(V$408:V$419,$D1712))</f>
        <v/>
      </c>
      <c r="W1712" s="40">
        <f>W1685*Settings!$C$13*(INDEX(W$408:W$419,$D1712))</f>
        <v/>
      </c>
      <c r="X1712" s="40">
        <f>X1685*Settings!$C$13*(INDEX(X$408:X$419,$D1712))</f>
        <v/>
      </c>
      <c r="Y1712" s="40">
        <f>Y1685*Settings!$C$13*(INDEX(Y$408:Y$419,$D1712))</f>
        <v/>
      </c>
      <c r="Z1712" s="40">
        <f>Z1685*Settings!$C$13*(INDEX(Z$408:Z$419,$D1712))</f>
        <v/>
      </c>
      <c r="AA1712" s="40">
        <f>AA1685*Settings!$C$13*(INDEX(AA$408:AA$419,$D1712))</f>
        <v/>
      </c>
      <c r="AB1712" s="40">
        <f>AB1685*Settings!$C$13*(INDEX(AB$408:AB$419,$D1712))</f>
        <v/>
      </c>
      <c r="AC1712" s="40">
        <f>AC1685*Settings!$C$13*(INDEX(AC$408:AC$419,$D1712))</f>
        <v/>
      </c>
      <c r="AD1712" s="40">
        <f>AD1685*Settings!$C$13*(INDEX(AD$408:AD$419,$D1712))</f>
        <v/>
      </c>
      <c r="AF1712" s="11">
        <f>CodePrefix&amp;$A1712&amp;IF($C1712="","","."&amp;$C1712&amp;"."&amp;$B1712)&amp;INDEX(VarEnd,MATCH($A1712,VarKey,0))&amp;AF$5</f>
        <v/>
      </c>
      <c r="AG1712" s="39">
        <f>AG1685*Settings!$C$13*(INDEX(AG$408:AG$419,$D1712))</f>
        <v/>
      </c>
      <c r="AH1712" s="40">
        <f>AH1685*Settings!$C$13*(INDEX(AH$408:AH$419,$D1712))</f>
        <v/>
      </c>
      <c r="AI1712" s="40">
        <f>AI1685*Settings!$C$13*(INDEX(AI$408:AI$419,$D1712))</f>
        <v/>
      </c>
      <c r="AJ1712" s="40">
        <f>AJ1685*Settings!$C$13*(INDEX(AJ$408:AJ$419,$D1712))</f>
        <v/>
      </c>
      <c r="AK1712" s="40">
        <f>AK1685*Settings!$C$13*(INDEX(AK$408:AK$419,$D1712))</f>
        <v/>
      </c>
      <c r="AL1712" s="40">
        <f>AL1685*Settings!$C$13*(INDEX(AL$408:AL$419,$D1712))</f>
        <v/>
      </c>
      <c r="AM1712" s="40">
        <f>AM1685*Settings!$C$13*(INDEX(AM$408:AM$419,$D1712))</f>
        <v/>
      </c>
      <c r="AN1712" s="40">
        <f>AN1685*Settings!$C$13*(INDEX(AN$408:AN$419,$D1712))</f>
        <v/>
      </c>
      <c r="AO1712" s="40">
        <f>AO1685*Settings!$C$13*(INDEX(AO$408:AO$419,$D1712))</f>
        <v/>
      </c>
      <c r="AP1712" s="40">
        <f>AP1685*Settings!$C$13*(INDEX(AP$408:AP$419,$D1712))</f>
        <v/>
      </c>
      <c r="AQ1712" s="40">
        <f>AQ1685*Settings!$C$13*(INDEX(AQ$408:AQ$419,$D1712))</f>
        <v/>
      </c>
      <c r="AR1712" s="40">
        <f>AR1685*Settings!$C$13*(INDEX(AR$408:AR$419,$D1712))</f>
        <v/>
      </c>
      <c r="AS1712" s="40">
        <f>AS1685*Settings!$C$13*(INDEX(AS$408:AS$419,$D1712))</f>
        <v/>
      </c>
      <c r="AT1712" s="40">
        <f>AT1685*Settings!$C$13*(INDEX(AT$408:AT$419,$D1712))</f>
        <v/>
      </c>
      <c r="AU1712" s="40">
        <f>AU1685*Settings!$C$13*(INDEX(AU$408:AU$419,$D1712))</f>
        <v/>
      </c>
      <c r="AV1712" s="40">
        <f>AV1685*Settings!$C$13*(INDEX(AV$408:AV$419,$D1712))</f>
        <v/>
      </c>
      <c r="AW1712" s="40">
        <f>AW1685*Settings!$C$13*(INDEX(AW$408:AW$419,$D1712))</f>
        <v/>
      </c>
      <c r="AX1712" s="40">
        <f>AX1685*Settings!$C$13*(INDEX(AX$408:AX$419,$D1712))</f>
        <v/>
      </c>
      <c r="AY1712" s="40">
        <f>AY1685*Settings!$C$13*(INDEX(AY$408:AY$419,$D1712))</f>
        <v/>
      </c>
    </row>
    <row r="1713" hidden="1" outlineLevel="2"/>
    <row r="1714" hidden="1" outlineLevel="2">
      <c r="A1714" s="14" t="inlineStr">
        <is>
          <t>rnew</t>
        </is>
      </c>
      <c r="B1714" s="14" t="inlineStr">
        <is>
          <t>coa</t>
        </is>
      </c>
      <c r="C1714" s="14" t="inlineStr">
        <is>
          <t>mch</t>
        </is>
      </c>
      <c r="D1714" s="36">
        <f>INDEX(Inputs!$V$5:$V$132,MATCH($B1714&amp;"|"&amp;$C1714,Inputs!$A$5:$A$132,0))</f>
        <v/>
      </c>
      <c r="E1714" s="35" t="n"/>
      <c r="F1714" s="35" t="n"/>
      <c r="G1714" s="35" t="n"/>
      <c r="H1714" s="14">
        <f>INDEX(VarLab,MATCH($A1714,VarKey,0))&amp;INDEX(MemLab,MATCH($C1714&amp;"|"&amp;$B1714,MemKey,0))</f>
        <v/>
      </c>
      <c r="I1714" s="14">
        <f>INDEX(VarUnit,MATCH($A1714,VarKey,0))</f>
        <v/>
      </c>
      <c r="J1714" s="14">
        <f>INDEX(VarSrc,MATCH($A1714,VarKey,0))</f>
        <v/>
      </c>
      <c r="K1714" s="11">
        <f>CodePrefix&amp;$A1714&amp;IF($C1714="","","."&amp;$C1714&amp;"."&amp;$B1714)&amp;INDEX(VarEnd,MATCH($A1714,VarKey,0))&amp;K$5</f>
        <v/>
      </c>
      <c r="L1714" s="39">
        <f>L1678*Settings!$C$13*(L1624+L1642+L1633*L$201+L1651*$D1714)</f>
        <v/>
      </c>
      <c r="M1714" s="40">
        <f>M1678*Settings!$C$13*(M1624+M1642+M1633*M$201+M1651*$D1714)</f>
        <v/>
      </c>
      <c r="N1714" s="40">
        <f>N1678*Settings!$C$13*(N1624+N1642+N1633*N$201+N1651*$D1714)</f>
        <v/>
      </c>
      <c r="O1714" s="40">
        <f>O1678*Settings!$C$13*(O1624+O1642+O1633*O$201+O1651*$D1714)</f>
        <v/>
      </c>
      <c r="P1714" s="40">
        <f>P1678*Settings!$C$13*(P1624+P1642+P1633*P$201+P1651*$D1714)</f>
        <v/>
      </c>
      <c r="Q1714" s="40">
        <f>Q1678*Settings!$C$13*(Q1624+Q1642+Q1633*Q$201+Q1651*$D1714)</f>
        <v/>
      </c>
      <c r="R1714" s="40">
        <f>R1678*Settings!$C$13*(R1624+R1642+R1633*R$201+R1651*$D1714)</f>
        <v/>
      </c>
      <c r="S1714" s="40">
        <f>S1678*Settings!$C$13*(S1624+S1642+S1633*S$201+S1651*$D1714)</f>
        <v/>
      </c>
      <c r="T1714" s="40">
        <f>T1678*Settings!$C$13*(T1624+T1642+T1633*T$201+T1651*$D1714)</f>
        <v/>
      </c>
      <c r="U1714" s="40">
        <f>U1678*Settings!$C$13*(U1624+U1642+U1633*U$201+U1651*$D1714)</f>
        <v/>
      </c>
      <c r="V1714" s="40">
        <f>V1678*Settings!$C$13*(V1624+V1642+V1633*V$201+V1651*$D1714)</f>
        <v/>
      </c>
      <c r="W1714" s="40">
        <f>W1678*Settings!$C$13*(W1624+W1642+W1633*W$201+W1651*$D1714)</f>
        <v/>
      </c>
      <c r="X1714" s="40">
        <f>X1678*Settings!$C$13*(X1624+X1642+X1633*X$201+X1651*$D1714)</f>
        <v/>
      </c>
      <c r="Y1714" s="40">
        <f>Y1678*Settings!$C$13*(Y1624+Y1642+Y1633*Y$201+Y1651*$D1714)</f>
        <v/>
      </c>
      <c r="Z1714" s="40">
        <f>Z1678*Settings!$C$13*(Z1624+Z1642+Z1633*Z$201+Z1651*$D1714)</f>
        <v/>
      </c>
      <c r="AA1714" s="40">
        <f>AA1678*Settings!$C$13*(AA1624+AA1642+AA1633*AA$201+AA1651*$D1714)</f>
        <v/>
      </c>
      <c r="AB1714" s="40">
        <f>AB1678*Settings!$C$13*(AB1624+AB1642+AB1633*AB$201+AB1651*$D1714)</f>
        <v/>
      </c>
      <c r="AC1714" s="40">
        <f>AC1678*Settings!$C$13*(AC1624+AC1642+AC1633*AC$201+AC1651*$D1714)</f>
        <v/>
      </c>
      <c r="AD1714" s="40">
        <f>AD1678*Settings!$C$13*(AD1624+AD1642+AD1633*AD$201+AD1651*$D1714)</f>
        <v/>
      </c>
      <c r="AF1714" s="11">
        <f>CodePrefix&amp;$A1714&amp;IF($C1714="","","."&amp;$C1714&amp;"."&amp;$B1714)&amp;INDEX(VarEnd,MATCH($A1714,VarKey,0))&amp;AF$5</f>
        <v/>
      </c>
      <c r="AG1714" s="39">
        <f>AG1678*Settings!$C$13*(AG1624+AG1642+AG1633*AG$201+AG1651*$D1714)</f>
        <v/>
      </c>
      <c r="AH1714" s="40">
        <f>AH1678*Settings!$C$13*(AH1624+AH1642+AH1633*AH$201+AH1651*$D1714)</f>
        <v/>
      </c>
      <c r="AI1714" s="40">
        <f>AI1678*Settings!$C$13*(AI1624+AI1642+AI1633*AI$201+AI1651*$D1714)</f>
        <v/>
      </c>
      <c r="AJ1714" s="40">
        <f>AJ1678*Settings!$C$13*(AJ1624+AJ1642+AJ1633*AJ$201+AJ1651*$D1714)</f>
        <v/>
      </c>
      <c r="AK1714" s="40">
        <f>AK1678*Settings!$C$13*(AK1624+AK1642+AK1633*AK$201+AK1651*$D1714)</f>
        <v/>
      </c>
      <c r="AL1714" s="40">
        <f>AL1678*Settings!$C$13*(AL1624+AL1642+AL1633*AL$201+AL1651*$D1714)</f>
        <v/>
      </c>
      <c r="AM1714" s="40">
        <f>AM1678*Settings!$C$13*(AM1624+AM1642+AM1633*AM$201+AM1651*$D1714)</f>
        <v/>
      </c>
      <c r="AN1714" s="40">
        <f>AN1678*Settings!$C$13*(AN1624+AN1642+AN1633*AN$201+AN1651*$D1714)</f>
        <v/>
      </c>
      <c r="AO1714" s="40">
        <f>AO1678*Settings!$C$13*(AO1624+AO1642+AO1633*AO$201+AO1651*$D1714)</f>
        <v/>
      </c>
      <c r="AP1714" s="40">
        <f>AP1678*Settings!$C$13*(AP1624+AP1642+AP1633*AP$201+AP1651*$D1714)</f>
        <v/>
      </c>
      <c r="AQ1714" s="40">
        <f>AQ1678*Settings!$C$13*(AQ1624+AQ1642+AQ1633*AQ$201+AQ1651*$D1714)</f>
        <v/>
      </c>
      <c r="AR1714" s="40">
        <f>AR1678*Settings!$C$13*(AR1624+AR1642+AR1633*AR$201+AR1651*$D1714)</f>
        <v/>
      </c>
      <c r="AS1714" s="40">
        <f>AS1678*Settings!$C$13*(AS1624+AS1642+AS1633*AS$201+AS1651*$D1714)</f>
        <v/>
      </c>
      <c r="AT1714" s="40">
        <f>AT1678*Settings!$C$13*(AT1624+AT1642+AT1633*AT$201+AT1651*$D1714)</f>
        <v/>
      </c>
      <c r="AU1714" s="40">
        <f>AU1678*Settings!$C$13*(AU1624+AU1642+AU1633*AU$201+AU1651*$D1714)</f>
        <v/>
      </c>
      <c r="AV1714" s="40">
        <f>AV1678*Settings!$C$13*(AV1624+AV1642+AV1633*AV$201+AV1651*$D1714)</f>
        <v/>
      </c>
      <c r="AW1714" s="40">
        <f>AW1678*Settings!$C$13*(AW1624+AW1642+AW1633*AW$201+AW1651*$D1714)</f>
        <v/>
      </c>
      <c r="AX1714" s="40">
        <f>AX1678*Settings!$C$13*(AX1624+AX1642+AX1633*AX$201+AX1651*$D1714)</f>
        <v/>
      </c>
      <c r="AY1714" s="40">
        <f>AY1678*Settings!$C$13*(AY1624+AY1642+AY1633*AY$201+AY1651*$D1714)</f>
        <v/>
      </c>
    </row>
    <row r="1715" hidden="1" outlineLevel="2">
      <c r="A1715" s="14" t="inlineStr">
        <is>
          <t>rnew</t>
        </is>
      </c>
      <c r="B1715" s="14" t="inlineStr">
        <is>
          <t>nga</t>
        </is>
      </c>
      <c r="C1715" s="14" t="inlineStr">
        <is>
          <t>mch</t>
        </is>
      </c>
      <c r="D1715" s="36">
        <f>INDEX(Inputs!$V$5:$V$132,MATCH($B1715&amp;"|"&amp;$C1715,Inputs!$A$5:$A$132,0))</f>
        <v/>
      </c>
      <c r="E1715" s="35" t="n"/>
      <c r="F1715" s="35" t="n"/>
      <c r="G1715" s="35" t="n"/>
      <c r="H1715" s="14">
        <f>INDEX(VarLab,MATCH($A1715,VarKey,0))&amp;INDEX(MemLab,MATCH($C1715&amp;"|"&amp;$B1715,MemKey,0))</f>
        <v/>
      </c>
      <c r="I1715" s="14">
        <f>INDEX(VarUnit,MATCH($A1715,VarKey,0))</f>
        <v/>
      </c>
      <c r="J1715" s="14">
        <f>INDEX(VarSrc,MATCH($A1715,VarKey,0))</f>
        <v/>
      </c>
      <c r="K1715" s="11">
        <f>CodePrefix&amp;$A1715&amp;IF($C1715="","","."&amp;$C1715&amp;"."&amp;$B1715)&amp;INDEX(VarEnd,MATCH($A1715,VarKey,0))&amp;K$5</f>
        <v/>
      </c>
      <c r="L1715" s="39">
        <f>L1679*Settings!$C$13*(L1625+L1643+L1634*L$201+L1652*$D1715)</f>
        <v/>
      </c>
      <c r="M1715" s="40">
        <f>M1679*Settings!$C$13*(M1625+M1643+M1634*M$201+M1652*$D1715)</f>
        <v/>
      </c>
      <c r="N1715" s="40">
        <f>N1679*Settings!$C$13*(N1625+N1643+N1634*N$201+N1652*$D1715)</f>
        <v/>
      </c>
      <c r="O1715" s="40">
        <f>O1679*Settings!$C$13*(O1625+O1643+O1634*O$201+O1652*$D1715)</f>
        <v/>
      </c>
      <c r="P1715" s="40">
        <f>P1679*Settings!$C$13*(P1625+P1643+P1634*P$201+P1652*$D1715)</f>
        <v/>
      </c>
      <c r="Q1715" s="40">
        <f>Q1679*Settings!$C$13*(Q1625+Q1643+Q1634*Q$201+Q1652*$D1715)</f>
        <v/>
      </c>
      <c r="R1715" s="40">
        <f>R1679*Settings!$C$13*(R1625+R1643+R1634*R$201+R1652*$D1715)</f>
        <v/>
      </c>
      <c r="S1715" s="40">
        <f>S1679*Settings!$C$13*(S1625+S1643+S1634*S$201+S1652*$D1715)</f>
        <v/>
      </c>
      <c r="T1715" s="40">
        <f>T1679*Settings!$C$13*(T1625+T1643+T1634*T$201+T1652*$D1715)</f>
        <v/>
      </c>
      <c r="U1715" s="40">
        <f>U1679*Settings!$C$13*(U1625+U1643+U1634*U$201+U1652*$D1715)</f>
        <v/>
      </c>
      <c r="V1715" s="40">
        <f>V1679*Settings!$C$13*(V1625+V1643+V1634*V$201+V1652*$D1715)</f>
        <v/>
      </c>
      <c r="W1715" s="40">
        <f>W1679*Settings!$C$13*(W1625+W1643+W1634*W$201+W1652*$D1715)</f>
        <v/>
      </c>
      <c r="X1715" s="40">
        <f>X1679*Settings!$C$13*(X1625+X1643+X1634*X$201+X1652*$D1715)</f>
        <v/>
      </c>
      <c r="Y1715" s="40">
        <f>Y1679*Settings!$C$13*(Y1625+Y1643+Y1634*Y$201+Y1652*$D1715)</f>
        <v/>
      </c>
      <c r="Z1715" s="40">
        <f>Z1679*Settings!$C$13*(Z1625+Z1643+Z1634*Z$201+Z1652*$D1715)</f>
        <v/>
      </c>
      <c r="AA1715" s="40">
        <f>AA1679*Settings!$C$13*(AA1625+AA1643+AA1634*AA$201+AA1652*$D1715)</f>
        <v/>
      </c>
      <c r="AB1715" s="40">
        <f>AB1679*Settings!$C$13*(AB1625+AB1643+AB1634*AB$201+AB1652*$D1715)</f>
        <v/>
      </c>
      <c r="AC1715" s="40">
        <f>AC1679*Settings!$C$13*(AC1625+AC1643+AC1634*AC$201+AC1652*$D1715)</f>
        <v/>
      </c>
      <c r="AD1715" s="40">
        <f>AD1679*Settings!$C$13*(AD1625+AD1643+AD1634*AD$201+AD1652*$D1715)</f>
        <v/>
      </c>
      <c r="AF1715" s="11">
        <f>CodePrefix&amp;$A1715&amp;IF($C1715="","","."&amp;$C1715&amp;"."&amp;$B1715)&amp;INDEX(VarEnd,MATCH($A1715,VarKey,0))&amp;AF$5</f>
        <v/>
      </c>
      <c r="AG1715" s="39">
        <f>AG1679*Settings!$C$13*(AG1625+AG1643+AG1634*AG$201+AG1652*$D1715)</f>
        <v/>
      </c>
      <c r="AH1715" s="40">
        <f>AH1679*Settings!$C$13*(AH1625+AH1643+AH1634*AH$201+AH1652*$D1715)</f>
        <v/>
      </c>
      <c r="AI1715" s="40">
        <f>AI1679*Settings!$C$13*(AI1625+AI1643+AI1634*AI$201+AI1652*$D1715)</f>
        <v/>
      </c>
      <c r="AJ1715" s="40">
        <f>AJ1679*Settings!$C$13*(AJ1625+AJ1643+AJ1634*AJ$201+AJ1652*$D1715)</f>
        <v/>
      </c>
      <c r="AK1715" s="40">
        <f>AK1679*Settings!$C$13*(AK1625+AK1643+AK1634*AK$201+AK1652*$D1715)</f>
        <v/>
      </c>
      <c r="AL1715" s="40">
        <f>AL1679*Settings!$C$13*(AL1625+AL1643+AL1634*AL$201+AL1652*$D1715)</f>
        <v/>
      </c>
      <c r="AM1715" s="40">
        <f>AM1679*Settings!$C$13*(AM1625+AM1643+AM1634*AM$201+AM1652*$D1715)</f>
        <v/>
      </c>
      <c r="AN1715" s="40">
        <f>AN1679*Settings!$C$13*(AN1625+AN1643+AN1634*AN$201+AN1652*$D1715)</f>
        <v/>
      </c>
      <c r="AO1715" s="40">
        <f>AO1679*Settings!$C$13*(AO1625+AO1643+AO1634*AO$201+AO1652*$D1715)</f>
        <v/>
      </c>
      <c r="AP1715" s="40">
        <f>AP1679*Settings!$C$13*(AP1625+AP1643+AP1634*AP$201+AP1652*$D1715)</f>
        <v/>
      </c>
      <c r="AQ1715" s="40">
        <f>AQ1679*Settings!$C$13*(AQ1625+AQ1643+AQ1634*AQ$201+AQ1652*$D1715)</f>
        <v/>
      </c>
      <c r="AR1715" s="40">
        <f>AR1679*Settings!$C$13*(AR1625+AR1643+AR1634*AR$201+AR1652*$D1715)</f>
        <v/>
      </c>
      <c r="AS1715" s="40">
        <f>AS1679*Settings!$C$13*(AS1625+AS1643+AS1634*AS$201+AS1652*$D1715)</f>
        <v/>
      </c>
      <c r="AT1715" s="40">
        <f>AT1679*Settings!$C$13*(AT1625+AT1643+AT1634*AT$201+AT1652*$D1715)</f>
        <v/>
      </c>
      <c r="AU1715" s="40">
        <f>AU1679*Settings!$C$13*(AU1625+AU1643+AU1634*AU$201+AU1652*$D1715)</f>
        <v/>
      </c>
      <c r="AV1715" s="40">
        <f>AV1679*Settings!$C$13*(AV1625+AV1643+AV1634*AV$201+AV1652*$D1715)</f>
        <v/>
      </c>
      <c r="AW1715" s="40">
        <f>AW1679*Settings!$C$13*(AW1625+AW1643+AW1634*AW$201+AW1652*$D1715)</f>
        <v/>
      </c>
      <c r="AX1715" s="40">
        <f>AX1679*Settings!$C$13*(AX1625+AX1643+AX1634*AX$201+AX1652*$D1715)</f>
        <v/>
      </c>
      <c r="AY1715" s="40">
        <f>AY1679*Settings!$C$13*(AY1625+AY1643+AY1634*AY$201+AY1652*$D1715)</f>
        <v/>
      </c>
    </row>
    <row r="1716" hidden="1" outlineLevel="2">
      <c r="A1716" s="14" t="inlineStr">
        <is>
          <t>rnew</t>
        </is>
      </c>
      <c r="B1716" s="14" t="inlineStr">
        <is>
          <t>gso</t>
        </is>
      </c>
      <c r="C1716" s="14" t="inlineStr">
        <is>
          <t>mch</t>
        </is>
      </c>
      <c r="D1716" s="36">
        <f>INDEX(Inputs!$V$5:$V$132,MATCH($B1716&amp;"|"&amp;$C1716,Inputs!$A$5:$A$132,0))</f>
        <v/>
      </c>
      <c r="E1716" s="35" t="n"/>
      <c r="F1716" s="35" t="n"/>
      <c r="G1716" s="35" t="n"/>
      <c r="H1716" s="14">
        <f>INDEX(VarLab,MATCH($A1716,VarKey,0))&amp;INDEX(MemLab,MATCH($C1716&amp;"|"&amp;$B1716,MemKey,0))</f>
        <v/>
      </c>
      <c r="I1716" s="14">
        <f>INDEX(VarUnit,MATCH($A1716,VarKey,0))</f>
        <v/>
      </c>
      <c r="J1716" s="14">
        <f>INDEX(VarSrc,MATCH($A1716,VarKey,0))</f>
        <v/>
      </c>
      <c r="K1716" s="11">
        <f>CodePrefix&amp;$A1716&amp;IF($C1716="","","."&amp;$C1716&amp;"."&amp;$B1716)&amp;INDEX(VarEnd,MATCH($A1716,VarKey,0))&amp;K$5</f>
        <v/>
      </c>
      <c r="L1716" s="39">
        <f>L1680*Settings!$C$13*(L1626+L1644+L1635*L$201+L1653*$D1716)</f>
        <v/>
      </c>
      <c r="M1716" s="40">
        <f>M1680*Settings!$C$13*(M1626+M1644+M1635*M$201+M1653*$D1716)</f>
        <v/>
      </c>
      <c r="N1716" s="40">
        <f>N1680*Settings!$C$13*(N1626+N1644+N1635*N$201+N1653*$D1716)</f>
        <v/>
      </c>
      <c r="O1716" s="40">
        <f>O1680*Settings!$C$13*(O1626+O1644+O1635*O$201+O1653*$D1716)</f>
        <v/>
      </c>
      <c r="P1716" s="40">
        <f>P1680*Settings!$C$13*(P1626+P1644+P1635*P$201+P1653*$D1716)</f>
        <v/>
      </c>
      <c r="Q1716" s="40">
        <f>Q1680*Settings!$C$13*(Q1626+Q1644+Q1635*Q$201+Q1653*$D1716)</f>
        <v/>
      </c>
      <c r="R1716" s="40">
        <f>R1680*Settings!$C$13*(R1626+R1644+R1635*R$201+R1653*$D1716)</f>
        <v/>
      </c>
      <c r="S1716" s="40">
        <f>S1680*Settings!$C$13*(S1626+S1644+S1635*S$201+S1653*$D1716)</f>
        <v/>
      </c>
      <c r="T1716" s="40">
        <f>T1680*Settings!$C$13*(T1626+T1644+T1635*T$201+T1653*$D1716)</f>
        <v/>
      </c>
      <c r="U1716" s="40">
        <f>U1680*Settings!$C$13*(U1626+U1644+U1635*U$201+U1653*$D1716)</f>
        <v/>
      </c>
      <c r="V1716" s="40">
        <f>V1680*Settings!$C$13*(V1626+V1644+V1635*V$201+V1653*$D1716)</f>
        <v/>
      </c>
      <c r="W1716" s="40">
        <f>W1680*Settings!$C$13*(W1626+W1644+W1635*W$201+W1653*$D1716)</f>
        <v/>
      </c>
      <c r="X1716" s="40">
        <f>X1680*Settings!$C$13*(X1626+X1644+X1635*X$201+X1653*$D1716)</f>
        <v/>
      </c>
      <c r="Y1716" s="40">
        <f>Y1680*Settings!$C$13*(Y1626+Y1644+Y1635*Y$201+Y1653*$D1716)</f>
        <v/>
      </c>
      <c r="Z1716" s="40">
        <f>Z1680*Settings!$C$13*(Z1626+Z1644+Z1635*Z$201+Z1653*$D1716)</f>
        <v/>
      </c>
      <c r="AA1716" s="40">
        <f>AA1680*Settings!$C$13*(AA1626+AA1644+AA1635*AA$201+AA1653*$D1716)</f>
        <v/>
      </c>
      <c r="AB1716" s="40">
        <f>AB1680*Settings!$C$13*(AB1626+AB1644+AB1635*AB$201+AB1653*$D1716)</f>
        <v/>
      </c>
      <c r="AC1716" s="40">
        <f>AC1680*Settings!$C$13*(AC1626+AC1644+AC1635*AC$201+AC1653*$D1716)</f>
        <v/>
      </c>
      <c r="AD1716" s="40">
        <f>AD1680*Settings!$C$13*(AD1626+AD1644+AD1635*AD$201+AD1653*$D1716)</f>
        <v/>
      </c>
      <c r="AF1716" s="11">
        <f>CodePrefix&amp;$A1716&amp;IF($C1716="","","."&amp;$C1716&amp;"."&amp;$B1716)&amp;INDEX(VarEnd,MATCH($A1716,VarKey,0))&amp;AF$5</f>
        <v/>
      </c>
      <c r="AG1716" s="39">
        <f>AG1680*Settings!$C$13*(AG1626+AG1644+AG1635*AG$201+AG1653*$D1716)</f>
        <v/>
      </c>
      <c r="AH1716" s="40">
        <f>AH1680*Settings!$C$13*(AH1626+AH1644+AH1635*AH$201+AH1653*$D1716)</f>
        <v/>
      </c>
      <c r="AI1716" s="40">
        <f>AI1680*Settings!$C$13*(AI1626+AI1644+AI1635*AI$201+AI1653*$D1716)</f>
        <v/>
      </c>
      <c r="AJ1716" s="40">
        <f>AJ1680*Settings!$C$13*(AJ1626+AJ1644+AJ1635*AJ$201+AJ1653*$D1716)</f>
        <v/>
      </c>
      <c r="AK1716" s="40">
        <f>AK1680*Settings!$C$13*(AK1626+AK1644+AK1635*AK$201+AK1653*$D1716)</f>
        <v/>
      </c>
      <c r="AL1716" s="40">
        <f>AL1680*Settings!$C$13*(AL1626+AL1644+AL1635*AL$201+AL1653*$D1716)</f>
        <v/>
      </c>
      <c r="AM1716" s="40">
        <f>AM1680*Settings!$C$13*(AM1626+AM1644+AM1635*AM$201+AM1653*$D1716)</f>
        <v/>
      </c>
      <c r="AN1716" s="40">
        <f>AN1680*Settings!$C$13*(AN1626+AN1644+AN1635*AN$201+AN1653*$D1716)</f>
        <v/>
      </c>
      <c r="AO1716" s="40">
        <f>AO1680*Settings!$C$13*(AO1626+AO1644+AO1635*AO$201+AO1653*$D1716)</f>
        <v/>
      </c>
      <c r="AP1716" s="40">
        <f>AP1680*Settings!$C$13*(AP1626+AP1644+AP1635*AP$201+AP1653*$D1716)</f>
        <v/>
      </c>
      <c r="AQ1716" s="40">
        <f>AQ1680*Settings!$C$13*(AQ1626+AQ1644+AQ1635*AQ$201+AQ1653*$D1716)</f>
        <v/>
      </c>
      <c r="AR1716" s="40">
        <f>AR1680*Settings!$C$13*(AR1626+AR1644+AR1635*AR$201+AR1653*$D1716)</f>
        <v/>
      </c>
      <c r="AS1716" s="40">
        <f>AS1680*Settings!$C$13*(AS1626+AS1644+AS1635*AS$201+AS1653*$D1716)</f>
        <v/>
      </c>
      <c r="AT1716" s="40">
        <f>AT1680*Settings!$C$13*(AT1626+AT1644+AT1635*AT$201+AT1653*$D1716)</f>
        <v/>
      </c>
      <c r="AU1716" s="40">
        <f>AU1680*Settings!$C$13*(AU1626+AU1644+AU1635*AU$201+AU1653*$D1716)</f>
        <v/>
      </c>
      <c r="AV1716" s="40">
        <f>AV1680*Settings!$C$13*(AV1626+AV1644+AV1635*AV$201+AV1653*$D1716)</f>
        <v/>
      </c>
      <c r="AW1716" s="40">
        <f>AW1680*Settings!$C$13*(AW1626+AW1644+AW1635*AW$201+AW1653*$D1716)</f>
        <v/>
      </c>
      <c r="AX1716" s="40">
        <f>AX1680*Settings!$C$13*(AX1626+AX1644+AX1635*AX$201+AX1653*$D1716)</f>
        <v/>
      </c>
      <c r="AY1716" s="40">
        <f>AY1680*Settings!$C$13*(AY1626+AY1644+AY1635*AY$201+AY1653*$D1716)</f>
        <v/>
      </c>
    </row>
    <row r="1717" hidden="1" outlineLevel="2">
      <c r="A1717" s="14" t="inlineStr">
        <is>
          <t>rnew</t>
        </is>
      </c>
      <c r="B1717" s="14" t="inlineStr">
        <is>
          <t>die</t>
        </is>
      </c>
      <c r="C1717" s="14" t="inlineStr">
        <is>
          <t>mch</t>
        </is>
      </c>
      <c r="D1717" s="36">
        <f>INDEX(Inputs!$V$5:$V$132,MATCH($B1717&amp;"|"&amp;$C1717,Inputs!$A$5:$A$132,0))</f>
        <v/>
      </c>
      <c r="E1717" s="35" t="n"/>
      <c r="F1717" s="35" t="n"/>
      <c r="G1717" s="35" t="n"/>
      <c r="H1717" s="14">
        <f>INDEX(VarLab,MATCH($A1717,VarKey,0))&amp;INDEX(MemLab,MATCH($C1717&amp;"|"&amp;$B1717,MemKey,0))</f>
        <v/>
      </c>
      <c r="I1717" s="14">
        <f>INDEX(VarUnit,MATCH($A1717,VarKey,0))</f>
        <v/>
      </c>
      <c r="J1717" s="14">
        <f>INDEX(VarSrc,MATCH($A1717,VarKey,0))</f>
        <v/>
      </c>
      <c r="K1717" s="11">
        <f>CodePrefix&amp;$A1717&amp;IF($C1717="","","."&amp;$C1717&amp;"."&amp;$B1717)&amp;INDEX(VarEnd,MATCH($A1717,VarKey,0))&amp;K$5</f>
        <v/>
      </c>
      <c r="L1717" s="39">
        <f>L1681*Settings!$C$13*(L1627+L1645+L1636*L$201+L1654*$D1717)</f>
        <v/>
      </c>
      <c r="M1717" s="40">
        <f>M1681*Settings!$C$13*(M1627+M1645+M1636*M$201+M1654*$D1717)</f>
        <v/>
      </c>
      <c r="N1717" s="40">
        <f>N1681*Settings!$C$13*(N1627+N1645+N1636*N$201+N1654*$D1717)</f>
        <v/>
      </c>
      <c r="O1717" s="40">
        <f>O1681*Settings!$C$13*(O1627+O1645+O1636*O$201+O1654*$D1717)</f>
        <v/>
      </c>
      <c r="P1717" s="40">
        <f>P1681*Settings!$C$13*(P1627+P1645+P1636*P$201+P1654*$D1717)</f>
        <v/>
      </c>
      <c r="Q1717" s="40">
        <f>Q1681*Settings!$C$13*(Q1627+Q1645+Q1636*Q$201+Q1654*$D1717)</f>
        <v/>
      </c>
      <c r="R1717" s="40">
        <f>R1681*Settings!$C$13*(R1627+R1645+R1636*R$201+R1654*$D1717)</f>
        <v/>
      </c>
      <c r="S1717" s="40">
        <f>S1681*Settings!$C$13*(S1627+S1645+S1636*S$201+S1654*$D1717)</f>
        <v/>
      </c>
      <c r="T1717" s="40">
        <f>T1681*Settings!$C$13*(T1627+T1645+T1636*T$201+T1654*$D1717)</f>
        <v/>
      </c>
      <c r="U1717" s="40">
        <f>U1681*Settings!$C$13*(U1627+U1645+U1636*U$201+U1654*$D1717)</f>
        <v/>
      </c>
      <c r="V1717" s="40">
        <f>V1681*Settings!$C$13*(V1627+V1645+V1636*V$201+V1654*$D1717)</f>
        <v/>
      </c>
      <c r="W1717" s="40">
        <f>W1681*Settings!$C$13*(W1627+W1645+W1636*W$201+W1654*$D1717)</f>
        <v/>
      </c>
      <c r="X1717" s="40">
        <f>X1681*Settings!$C$13*(X1627+X1645+X1636*X$201+X1654*$D1717)</f>
        <v/>
      </c>
      <c r="Y1717" s="40">
        <f>Y1681*Settings!$C$13*(Y1627+Y1645+Y1636*Y$201+Y1654*$D1717)</f>
        <v/>
      </c>
      <c r="Z1717" s="40">
        <f>Z1681*Settings!$C$13*(Z1627+Z1645+Z1636*Z$201+Z1654*$D1717)</f>
        <v/>
      </c>
      <c r="AA1717" s="40">
        <f>AA1681*Settings!$C$13*(AA1627+AA1645+AA1636*AA$201+AA1654*$D1717)</f>
        <v/>
      </c>
      <c r="AB1717" s="40">
        <f>AB1681*Settings!$C$13*(AB1627+AB1645+AB1636*AB$201+AB1654*$D1717)</f>
        <v/>
      </c>
      <c r="AC1717" s="40">
        <f>AC1681*Settings!$C$13*(AC1627+AC1645+AC1636*AC$201+AC1654*$D1717)</f>
        <v/>
      </c>
      <c r="AD1717" s="40">
        <f>AD1681*Settings!$C$13*(AD1627+AD1645+AD1636*AD$201+AD1654*$D1717)</f>
        <v/>
      </c>
      <c r="AF1717" s="11">
        <f>CodePrefix&amp;$A1717&amp;IF($C1717="","","."&amp;$C1717&amp;"."&amp;$B1717)&amp;INDEX(VarEnd,MATCH($A1717,VarKey,0))&amp;AF$5</f>
        <v/>
      </c>
      <c r="AG1717" s="39">
        <f>AG1681*Settings!$C$13*(AG1627+AG1645+AG1636*AG$201+AG1654*$D1717)</f>
        <v/>
      </c>
      <c r="AH1717" s="40">
        <f>AH1681*Settings!$C$13*(AH1627+AH1645+AH1636*AH$201+AH1654*$D1717)</f>
        <v/>
      </c>
      <c r="AI1717" s="40">
        <f>AI1681*Settings!$C$13*(AI1627+AI1645+AI1636*AI$201+AI1654*$D1717)</f>
        <v/>
      </c>
      <c r="AJ1717" s="40">
        <f>AJ1681*Settings!$C$13*(AJ1627+AJ1645+AJ1636*AJ$201+AJ1654*$D1717)</f>
        <v/>
      </c>
      <c r="AK1717" s="40">
        <f>AK1681*Settings!$C$13*(AK1627+AK1645+AK1636*AK$201+AK1654*$D1717)</f>
        <v/>
      </c>
      <c r="AL1717" s="40">
        <f>AL1681*Settings!$C$13*(AL1627+AL1645+AL1636*AL$201+AL1654*$D1717)</f>
        <v/>
      </c>
      <c r="AM1717" s="40">
        <f>AM1681*Settings!$C$13*(AM1627+AM1645+AM1636*AM$201+AM1654*$D1717)</f>
        <v/>
      </c>
      <c r="AN1717" s="40">
        <f>AN1681*Settings!$C$13*(AN1627+AN1645+AN1636*AN$201+AN1654*$D1717)</f>
        <v/>
      </c>
      <c r="AO1717" s="40">
        <f>AO1681*Settings!$C$13*(AO1627+AO1645+AO1636*AO$201+AO1654*$D1717)</f>
        <v/>
      </c>
      <c r="AP1717" s="40">
        <f>AP1681*Settings!$C$13*(AP1627+AP1645+AP1636*AP$201+AP1654*$D1717)</f>
        <v/>
      </c>
      <c r="AQ1717" s="40">
        <f>AQ1681*Settings!$C$13*(AQ1627+AQ1645+AQ1636*AQ$201+AQ1654*$D1717)</f>
        <v/>
      </c>
      <c r="AR1717" s="40">
        <f>AR1681*Settings!$C$13*(AR1627+AR1645+AR1636*AR$201+AR1654*$D1717)</f>
        <v/>
      </c>
      <c r="AS1717" s="40">
        <f>AS1681*Settings!$C$13*(AS1627+AS1645+AS1636*AS$201+AS1654*$D1717)</f>
        <v/>
      </c>
      <c r="AT1717" s="40">
        <f>AT1681*Settings!$C$13*(AT1627+AT1645+AT1636*AT$201+AT1654*$D1717)</f>
        <v/>
      </c>
      <c r="AU1717" s="40">
        <f>AU1681*Settings!$C$13*(AU1627+AU1645+AU1636*AU$201+AU1654*$D1717)</f>
        <v/>
      </c>
      <c r="AV1717" s="40">
        <f>AV1681*Settings!$C$13*(AV1627+AV1645+AV1636*AV$201+AV1654*$D1717)</f>
        <v/>
      </c>
      <c r="AW1717" s="40">
        <f>AW1681*Settings!$C$13*(AW1627+AW1645+AW1636*AW$201+AW1654*$D1717)</f>
        <v/>
      </c>
      <c r="AX1717" s="40">
        <f>AX1681*Settings!$C$13*(AX1627+AX1645+AX1636*AX$201+AX1654*$D1717)</f>
        <v/>
      </c>
      <c r="AY1717" s="40">
        <f>AY1681*Settings!$C$13*(AY1627+AY1645+AY1636*AY$201+AY1654*$D1717)</f>
        <v/>
      </c>
    </row>
    <row r="1718" hidden="1" outlineLevel="2">
      <c r="A1718" s="14" t="inlineStr">
        <is>
          <t>rnew</t>
        </is>
      </c>
      <c r="B1718" s="14" t="inlineStr">
        <is>
          <t>lpg</t>
        </is>
      </c>
      <c r="C1718" s="14" t="inlineStr">
        <is>
          <t>mch</t>
        </is>
      </c>
      <c r="D1718" s="36">
        <f>INDEX(Inputs!$V$5:$V$132,MATCH($B1718&amp;"|"&amp;$C1718,Inputs!$A$5:$A$132,0))</f>
        <v/>
      </c>
      <c r="E1718" s="35" t="n"/>
      <c r="F1718" s="35" t="n"/>
      <c r="G1718" s="35" t="n"/>
      <c r="H1718" s="14">
        <f>INDEX(VarLab,MATCH($A1718,VarKey,0))&amp;INDEX(MemLab,MATCH($C1718&amp;"|"&amp;$B1718,MemKey,0))</f>
        <v/>
      </c>
      <c r="I1718" s="14">
        <f>INDEX(VarUnit,MATCH($A1718,VarKey,0))</f>
        <v/>
      </c>
      <c r="J1718" s="14">
        <f>INDEX(VarSrc,MATCH($A1718,VarKey,0))</f>
        <v/>
      </c>
      <c r="K1718" s="11">
        <f>CodePrefix&amp;$A1718&amp;IF($C1718="","","."&amp;$C1718&amp;"."&amp;$B1718)&amp;INDEX(VarEnd,MATCH($A1718,VarKey,0))&amp;K$5</f>
        <v/>
      </c>
      <c r="L1718" s="39">
        <f>L1682*Settings!$C$13*(L1628+L1646+L1637*L$201+L1655*$D1718)</f>
        <v/>
      </c>
      <c r="M1718" s="40">
        <f>M1682*Settings!$C$13*(M1628+M1646+M1637*M$201+M1655*$D1718)</f>
        <v/>
      </c>
      <c r="N1718" s="40">
        <f>N1682*Settings!$C$13*(N1628+N1646+N1637*N$201+N1655*$D1718)</f>
        <v/>
      </c>
      <c r="O1718" s="40">
        <f>O1682*Settings!$C$13*(O1628+O1646+O1637*O$201+O1655*$D1718)</f>
        <v/>
      </c>
      <c r="P1718" s="40">
        <f>P1682*Settings!$C$13*(P1628+P1646+P1637*P$201+P1655*$D1718)</f>
        <v/>
      </c>
      <c r="Q1718" s="40">
        <f>Q1682*Settings!$C$13*(Q1628+Q1646+Q1637*Q$201+Q1655*$D1718)</f>
        <v/>
      </c>
      <c r="R1718" s="40">
        <f>R1682*Settings!$C$13*(R1628+R1646+R1637*R$201+R1655*$D1718)</f>
        <v/>
      </c>
      <c r="S1718" s="40">
        <f>S1682*Settings!$C$13*(S1628+S1646+S1637*S$201+S1655*$D1718)</f>
        <v/>
      </c>
      <c r="T1718" s="40">
        <f>T1682*Settings!$C$13*(T1628+T1646+T1637*T$201+T1655*$D1718)</f>
        <v/>
      </c>
      <c r="U1718" s="40">
        <f>U1682*Settings!$C$13*(U1628+U1646+U1637*U$201+U1655*$D1718)</f>
        <v/>
      </c>
      <c r="V1718" s="40">
        <f>V1682*Settings!$C$13*(V1628+V1646+V1637*V$201+V1655*$D1718)</f>
        <v/>
      </c>
      <c r="W1718" s="40">
        <f>W1682*Settings!$C$13*(W1628+W1646+W1637*W$201+W1655*$D1718)</f>
        <v/>
      </c>
      <c r="X1718" s="40">
        <f>X1682*Settings!$C$13*(X1628+X1646+X1637*X$201+X1655*$D1718)</f>
        <v/>
      </c>
      <c r="Y1718" s="40">
        <f>Y1682*Settings!$C$13*(Y1628+Y1646+Y1637*Y$201+Y1655*$D1718)</f>
        <v/>
      </c>
      <c r="Z1718" s="40">
        <f>Z1682*Settings!$C$13*(Z1628+Z1646+Z1637*Z$201+Z1655*$D1718)</f>
        <v/>
      </c>
      <c r="AA1718" s="40">
        <f>AA1682*Settings!$C$13*(AA1628+AA1646+AA1637*AA$201+AA1655*$D1718)</f>
        <v/>
      </c>
      <c r="AB1718" s="40">
        <f>AB1682*Settings!$C$13*(AB1628+AB1646+AB1637*AB$201+AB1655*$D1718)</f>
        <v/>
      </c>
      <c r="AC1718" s="40">
        <f>AC1682*Settings!$C$13*(AC1628+AC1646+AC1637*AC$201+AC1655*$D1718)</f>
        <v/>
      </c>
      <c r="AD1718" s="40">
        <f>AD1682*Settings!$C$13*(AD1628+AD1646+AD1637*AD$201+AD1655*$D1718)</f>
        <v/>
      </c>
      <c r="AF1718" s="11">
        <f>CodePrefix&amp;$A1718&amp;IF($C1718="","","."&amp;$C1718&amp;"."&amp;$B1718)&amp;INDEX(VarEnd,MATCH($A1718,VarKey,0))&amp;AF$5</f>
        <v/>
      </c>
      <c r="AG1718" s="39">
        <f>AG1682*Settings!$C$13*(AG1628+AG1646+AG1637*AG$201+AG1655*$D1718)</f>
        <v/>
      </c>
      <c r="AH1718" s="40">
        <f>AH1682*Settings!$C$13*(AH1628+AH1646+AH1637*AH$201+AH1655*$D1718)</f>
        <v/>
      </c>
      <c r="AI1718" s="40">
        <f>AI1682*Settings!$C$13*(AI1628+AI1646+AI1637*AI$201+AI1655*$D1718)</f>
        <v/>
      </c>
      <c r="AJ1718" s="40">
        <f>AJ1682*Settings!$C$13*(AJ1628+AJ1646+AJ1637*AJ$201+AJ1655*$D1718)</f>
        <v/>
      </c>
      <c r="AK1718" s="40">
        <f>AK1682*Settings!$C$13*(AK1628+AK1646+AK1637*AK$201+AK1655*$D1718)</f>
        <v/>
      </c>
      <c r="AL1718" s="40">
        <f>AL1682*Settings!$C$13*(AL1628+AL1646+AL1637*AL$201+AL1655*$D1718)</f>
        <v/>
      </c>
      <c r="AM1718" s="40">
        <f>AM1682*Settings!$C$13*(AM1628+AM1646+AM1637*AM$201+AM1655*$D1718)</f>
        <v/>
      </c>
      <c r="AN1718" s="40">
        <f>AN1682*Settings!$C$13*(AN1628+AN1646+AN1637*AN$201+AN1655*$D1718)</f>
        <v/>
      </c>
      <c r="AO1718" s="40">
        <f>AO1682*Settings!$C$13*(AO1628+AO1646+AO1637*AO$201+AO1655*$D1718)</f>
        <v/>
      </c>
      <c r="AP1718" s="40">
        <f>AP1682*Settings!$C$13*(AP1628+AP1646+AP1637*AP$201+AP1655*$D1718)</f>
        <v/>
      </c>
      <c r="AQ1718" s="40">
        <f>AQ1682*Settings!$C$13*(AQ1628+AQ1646+AQ1637*AQ$201+AQ1655*$D1718)</f>
        <v/>
      </c>
      <c r="AR1718" s="40">
        <f>AR1682*Settings!$C$13*(AR1628+AR1646+AR1637*AR$201+AR1655*$D1718)</f>
        <v/>
      </c>
      <c r="AS1718" s="40">
        <f>AS1682*Settings!$C$13*(AS1628+AS1646+AS1637*AS$201+AS1655*$D1718)</f>
        <v/>
      </c>
      <c r="AT1718" s="40">
        <f>AT1682*Settings!$C$13*(AT1628+AT1646+AT1637*AT$201+AT1655*$D1718)</f>
        <v/>
      </c>
      <c r="AU1718" s="40">
        <f>AU1682*Settings!$C$13*(AU1628+AU1646+AU1637*AU$201+AU1655*$D1718)</f>
        <v/>
      </c>
      <c r="AV1718" s="40">
        <f>AV1682*Settings!$C$13*(AV1628+AV1646+AV1637*AV$201+AV1655*$D1718)</f>
        <v/>
      </c>
      <c r="AW1718" s="40">
        <f>AW1682*Settings!$C$13*(AW1628+AW1646+AW1637*AW$201+AW1655*$D1718)</f>
        <v/>
      </c>
      <c r="AX1718" s="40">
        <f>AX1682*Settings!$C$13*(AX1628+AX1646+AX1637*AX$201+AX1655*$D1718)</f>
        <v/>
      </c>
      <c r="AY1718" s="40">
        <f>AY1682*Settings!$C$13*(AY1628+AY1646+AY1637*AY$201+AY1655*$D1718)</f>
        <v/>
      </c>
    </row>
    <row r="1719" hidden="1" outlineLevel="2">
      <c r="A1719" s="14" t="inlineStr">
        <is>
          <t>rnew</t>
        </is>
      </c>
      <c r="B1719" s="14" t="inlineStr">
        <is>
          <t>ker</t>
        </is>
      </c>
      <c r="C1719" s="14" t="inlineStr">
        <is>
          <t>mch</t>
        </is>
      </c>
      <c r="D1719" s="36">
        <f>INDEX(Inputs!$V$5:$V$132,MATCH($B1719&amp;"|"&amp;$C1719,Inputs!$A$5:$A$132,0))</f>
        <v/>
      </c>
      <c r="E1719" s="35" t="n"/>
      <c r="F1719" s="35" t="n"/>
      <c r="G1719" s="35" t="n"/>
      <c r="H1719" s="14">
        <f>INDEX(VarLab,MATCH($A1719,VarKey,0))&amp;INDEX(MemLab,MATCH($C1719&amp;"|"&amp;$B1719,MemKey,0))</f>
        <v/>
      </c>
      <c r="I1719" s="14">
        <f>INDEX(VarUnit,MATCH($A1719,VarKey,0))</f>
        <v/>
      </c>
      <c r="J1719" s="14">
        <f>INDEX(VarSrc,MATCH($A1719,VarKey,0))</f>
        <v/>
      </c>
      <c r="K1719" s="11">
        <f>CodePrefix&amp;$A1719&amp;IF($C1719="","","."&amp;$C1719&amp;"."&amp;$B1719)&amp;INDEX(VarEnd,MATCH($A1719,VarKey,0))&amp;K$5</f>
        <v/>
      </c>
      <c r="L1719" s="39">
        <f>L1683*Settings!$C$13*(L1629+L1647+L1638*L$201+L1656*$D1719)</f>
        <v/>
      </c>
      <c r="M1719" s="40">
        <f>M1683*Settings!$C$13*(M1629+M1647+M1638*M$201+M1656*$D1719)</f>
        <v/>
      </c>
      <c r="N1719" s="40">
        <f>N1683*Settings!$C$13*(N1629+N1647+N1638*N$201+N1656*$D1719)</f>
        <v/>
      </c>
      <c r="O1719" s="40">
        <f>O1683*Settings!$C$13*(O1629+O1647+O1638*O$201+O1656*$D1719)</f>
        <v/>
      </c>
      <c r="P1719" s="40">
        <f>P1683*Settings!$C$13*(P1629+P1647+P1638*P$201+P1656*$D1719)</f>
        <v/>
      </c>
      <c r="Q1719" s="40">
        <f>Q1683*Settings!$C$13*(Q1629+Q1647+Q1638*Q$201+Q1656*$D1719)</f>
        <v/>
      </c>
      <c r="R1719" s="40">
        <f>R1683*Settings!$C$13*(R1629+R1647+R1638*R$201+R1656*$D1719)</f>
        <v/>
      </c>
      <c r="S1719" s="40">
        <f>S1683*Settings!$C$13*(S1629+S1647+S1638*S$201+S1656*$D1719)</f>
        <v/>
      </c>
      <c r="T1719" s="40">
        <f>T1683*Settings!$C$13*(T1629+T1647+T1638*T$201+T1656*$D1719)</f>
        <v/>
      </c>
      <c r="U1719" s="40">
        <f>U1683*Settings!$C$13*(U1629+U1647+U1638*U$201+U1656*$D1719)</f>
        <v/>
      </c>
      <c r="V1719" s="40">
        <f>V1683*Settings!$C$13*(V1629+V1647+V1638*V$201+V1656*$D1719)</f>
        <v/>
      </c>
      <c r="W1719" s="40">
        <f>W1683*Settings!$C$13*(W1629+W1647+W1638*W$201+W1656*$D1719)</f>
        <v/>
      </c>
      <c r="X1719" s="40">
        <f>X1683*Settings!$C$13*(X1629+X1647+X1638*X$201+X1656*$D1719)</f>
        <v/>
      </c>
      <c r="Y1719" s="40">
        <f>Y1683*Settings!$C$13*(Y1629+Y1647+Y1638*Y$201+Y1656*$D1719)</f>
        <v/>
      </c>
      <c r="Z1719" s="40">
        <f>Z1683*Settings!$C$13*(Z1629+Z1647+Z1638*Z$201+Z1656*$D1719)</f>
        <v/>
      </c>
      <c r="AA1719" s="40">
        <f>AA1683*Settings!$C$13*(AA1629+AA1647+AA1638*AA$201+AA1656*$D1719)</f>
        <v/>
      </c>
      <c r="AB1719" s="40">
        <f>AB1683*Settings!$C$13*(AB1629+AB1647+AB1638*AB$201+AB1656*$D1719)</f>
        <v/>
      </c>
      <c r="AC1719" s="40">
        <f>AC1683*Settings!$C$13*(AC1629+AC1647+AC1638*AC$201+AC1656*$D1719)</f>
        <v/>
      </c>
      <c r="AD1719" s="40">
        <f>AD1683*Settings!$C$13*(AD1629+AD1647+AD1638*AD$201+AD1656*$D1719)</f>
        <v/>
      </c>
      <c r="AF1719" s="11">
        <f>CodePrefix&amp;$A1719&amp;IF($C1719="","","."&amp;$C1719&amp;"."&amp;$B1719)&amp;INDEX(VarEnd,MATCH($A1719,VarKey,0))&amp;AF$5</f>
        <v/>
      </c>
      <c r="AG1719" s="39">
        <f>AG1683*Settings!$C$13*(AG1629+AG1647+AG1638*AG$201+AG1656*$D1719)</f>
        <v/>
      </c>
      <c r="AH1719" s="40">
        <f>AH1683*Settings!$C$13*(AH1629+AH1647+AH1638*AH$201+AH1656*$D1719)</f>
        <v/>
      </c>
      <c r="AI1719" s="40">
        <f>AI1683*Settings!$C$13*(AI1629+AI1647+AI1638*AI$201+AI1656*$D1719)</f>
        <v/>
      </c>
      <c r="AJ1719" s="40">
        <f>AJ1683*Settings!$C$13*(AJ1629+AJ1647+AJ1638*AJ$201+AJ1656*$D1719)</f>
        <v/>
      </c>
      <c r="AK1719" s="40">
        <f>AK1683*Settings!$C$13*(AK1629+AK1647+AK1638*AK$201+AK1656*$D1719)</f>
        <v/>
      </c>
      <c r="AL1719" s="40">
        <f>AL1683*Settings!$C$13*(AL1629+AL1647+AL1638*AL$201+AL1656*$D1719)</f>
        <v/>
      </c>
      <c r="AM1719" s="40">
        <f>AM1683*Settings!$C$13*(AM1629+AM1647+AM1638*AM$201+AM1656*$D1719)</f>
        <v/>
      </c>
      <c r="AN1719" s="40">
        <f>AN1683*Settings!$C$13*(AN1629+AN1647+AN1638*AN$201+AN1656*$D1719)</f>
        <v/>
      </c>
      <c r="AO1719" s="40">
        <f>AO1683*Settings!$C$13*(AO1629+AO1647+AO1638*AO$201+AO1656*$D1719)</f>
        <v/>
      </c>
      <c r="AP1719" s="40">
        <f>AP1683*Settings!$C$13*(AP1629+AP1647+AP1638*AP$201+AP1656*$D1719)</f>
        <v/>
      </c>
      <c r="AQ1719" s="40">
        <f>AQ1683*Settings!$C$13*(AQ1629+AQ1647+AQ1638*AQ$201+AQ1656*$D1719)</f>
        <v/>
      </c>
      <c r="AR1719" s="40">
        <f>AR1683*Settings!$C$13*(AR1629+AR1647+AR1638*AR$201+AR1656*$D1719)</f>
        <v/>
      </c>
      <c r="AS1719" s="40">
        <f>AS1683*Settings!$C$13*(AS1629+AS1647+AS1638*AS$201+AS1656*$D1719)</f>
        <v/>
      </c>
      <c r="AT1719" s="40">
        <f>AT1683*Settings!$C$13*(AT1629+AT1647+AT1638*AT$201+AT1656*$D1719)</f>
        <v/>
      </c>
      <c r="AU1719" s="40">
        <f>AU1683*Settings!$C$13*(AU1629+AU1647+AU1638*AU$201+AU1656*$D1719)</f>
        <v/>
      </c>
      <c r="AV1719" s="40">
        <f>AV1683*Settings!$C$13*(AV1629+AV1647+AV1638*AV$201+AV1656*$D1719)</f>
        <v/>
      </c>
      <c r="AW1719" s="40">
        <f>AW1683*Settings!$C$13*(AW1629+AW1647+AW1638*AW$201+AW1656*$D1719)</f>
        <v/>
      </c>
      <c r="AX1719" s="40">
        <f>AX1683*Settings!$C$13*(AX1629+AX1647+AX1638*AX$201+AX1656*$D1719)</f>
        <v/>
      </c>
      <c r="AY1719" s="40">
        <f>AY1683*Settings!$C$13*(AY1629+AY1647+AY1638*AY$201+AY1656*$D1719)</f>
        <v/>
      </c>
    </row>
    <row r="1720" hidden="1" outlineLevel="2">
      <c r="A1720" s="14" t="inlineStr">
        <is>
          <t>rnew</t>
        </is>
      </c>
      <c r="B1720" s="14" t="inlineStr">
        <is>
          <t>oop</t>
        </is>
      </c>
      <c r="C1720" s="14" t="inlineStr">
        <is>
          <t>mch</t>
        </is>
      </c>
      <c r="D1720" s="36">
        <f>INDEX(Inputs!$V$5:$V$132,MATCH($B1720&amp;"|"&amp;$C1720,Inputs!$A$5:$A$132,0))</f>
        <v/>
      </c>
      <c r="E1720" s="35" t="n"/>
      <c r="F1720" s="35" t="n"/>
      <c r="G1720" s="35" t="n"/>
      <c r="H1720" s="14">
        <f>INDEX(VarLab,MATCH($A1720,VarKey,0))&amp;INDEX(MemLab,MATCH($C1720&amp;"|"&amp;$B1720,MemKey,0))</f>
        <v/>
      </c>
      <c r="I1720" s="14">
        <f>INDEX(VarUnit,MATCH($A1720,VarKey,0))</f>
        <v/>
      </c>
      <c r="J1720" s="14">
        <f>INDEX(VarSrc,MATCH($A1720,VarKey,0))</f>
        <v/>
      </c>
      <c r="K1720" s="11">
        <f>CodePrefix&amp;$A1720&amp;IF($C1720="","","."&amp;$C1720&amp;"."&amp;$B1720)&amp;INDEX(VarEnd,MATCH($A1720,VarKey,0))&amp;K$5</f>
        <v/>
      </c>
      <c r="L1720" s="39">
        <f>L1684*Settings!$C$13*(L1630+L1648+L1639*L$201+L1657*$D1720)</f>
        <v/>
      </c>
      <c r="M1720" s="40">
        <f>M1684*Settings!$C$13*(M1630+M1648+M1639*M$201+M1657*$D1720)</f>
        <v/>
      </c>
      <c r="N1720" s="40">
        <f>N1684*Settings!$C$13*(N1630+N1648+N1639*N$201+N1657*$D1720)</f>
        <v/>
      </c>
      <c r="O1720" s="40">
        <f>O1684*Settings!$C$13*(O1630+O1648+O1639*O$201+O1657*$D1720)</f>
        <v/>
      </c>
      <c r="P1720" s="40">
        <f>P1684*Settings!$C$13*(P1630+P1648+P1639*P$201+P1657*$D1720)</f>
        <v/>
      </c>
      <c r="Q1720" s="40">
        <f>Q1684*Settings!$C$13*(Q1630+Q1648+Q1639*Q$201+Q1657*$D1720)</f>
        <v/>
      </c>
      <c r="R1720" s="40">
        <f>R1684*Settings!$C$13*(R1630+R1648+R1639*R$201+R1657*$D1720)</f>
        <v/>
      </c>
      <c r="S1720" s="40">
        <f>S1684*Settings!$C$13*(S1630+S1648+S1639*S$201+S1657*$D1720)</f>
        <v/>
      </c>
      <c r="T1720" s="40">
        <f>T1684*Settings!$C$13*(T1630+T1648+T1639*T$201+T1657*$D1720)</f>
        <v/>
      </c>
      <c r="U1720" s="40">
        <f>U1684*Settings!$C$13*(U1630+U1648+U1639*U$201+U1657*$D1720)</f>
        <v/>
      </c>
      <c r="V1720" s="40">
        <f>V1684*Settings!$C$13*(V1630+V1648+V1639*V$201+V1657*$D1720)</f>
        <v/>
      </c>
      <c r="W1720" s="40">
        <f>W1684*Settings!$C$13*(W1630+W1648+W1639*W$201+W1657*$D1720)</f>
        <v/>
      </c>
      <c r="X1720" s="40">
        <f>X1684*Settings!$C$13*(X1630+X1648+X1639*X$201+X1657*$D1720)</f>
        <v/>
      </c>
      <c r="Y1720" s="40">
        <f>Y1684*Settings!$C$13*(Y1630+Y1648+Y1639*Y$201+Y1657*$D1720)</f>
        <v/>
      </c>
      <c r="Z1720" s="40">
        <f>Z1684*Settings!$C$13*(Z1630+Z1648+Z1639*Z$201+Z1657*$D1720)</f>
        <v/>
      </c>
      <c r="AA1720" s="40">
        <f>AA1684*Settings!$C$13*(AA1630+AA1648+AA1639*AA$201+AA1657*$D1720)</f>
        <v/>
      </c>
      <c r="AB1720" s="40">
        <f>AB1684*Settings!$C$13*(AB1630+AB1648+AB1639*AB$201+AB1657*$D1720)</f>
        <v/>
      </c>
      <c r="AC1720" s="40">
        <f>AC1684*Settings!$C$13*(AC1630+AC1648+AC1639*AC$201+AC1657*$D1720)</f>
        <v/>
      </c>
      <c r="AD1720" s="40">
        <f>AD1684*Settings!$C$13*(AD1630+AD1648+AD1639*AD$201+AD1657*$D1720)</f>
        <v/>
      </c>
      <c r="AF1720" s="11">
        <f>CodePrefix&amp;$A1720&amp;IF($C1720="","","."&amp;$C1720&amp;"."&amp;$B1720)&amp;INDEX(VarEnd,MATCH($A1720,VarKey,0))&amp;AF$5</f>
        <v/>
      </c>
      <c r="AG1720" s="39">
        <f>AG1684*Settings!$C$13*(AG1630+AG1648+AG1639*AG$201+AG1657*$D1720)</f>
        <v/>
      </c>
      <c r="AH1720" s="40">
        <f>AH1684*Settings!$C$13*(AH1630+AH1648+AH1639*AH$201+AH1657*$D1720)</f>
        <v/>
      </c>
      <c r="AI1720" s="40">
        <f>AI1684*Settings!$C$13*(AI1630+AI1648+AI1639*AI$201+AI1657*$D1720)</f>
        <v/>
      </c>
      <c r="AJ1720" s="40">
        <f>AJ1684*Settings!$C$13*(AJ1630+AJ1648+AJ1639*AJ$201+AJ1657*$D1720)</f>
        <v/>
      </c>
      <c r="AK1720" s="40">
        <f>AK1684*Settings!$C$13*(AK1630+AK1648+AK1639*AK$201+AK1657*$D1720)</f>
        <v/>
      </c>
      <c r="AL1720" s="40">
        <f>AL1684*Settings!$C$13*(AL1630+AL1648+AL1639*AL$201+AL1657*$D1720)</f>
        <v/>
      </c>
      <c r="AM1720" s="40">
        <f>AM1684*Settings!$C$13*(AM1630+AM1648+AM1639*AM$201+AM1657*$D1720)</f>
        <v/>
      </c>
      <c r="AN1720" s="40">
        <f>AN1684*Settings!$C$13*(AN1630+AN1648+AN1639*AN$201+AN1657*$D1720)</f>
        <v/>
      </c>
      <c r="AO1720" s="40">
        <f>AO1684*Settings!$C$13*(AO1630+AO1648+AO1639*AO$201+AO1657*$D1720)</f>
        <v/>
      </c>
      <c r="AP1720" s="40">
        <f>AP1684*Settings!$C$13*(AP1630+AP1648+AP1639*AP$201+AP1657*$D1720)</f>
        <v/>
      </c>
      <c r="AQ1720" s="40">
        <f>AQ1684*Settings!$C$13*(AQ1630+AQ1648+AQ1639*AQ$201+AQ1657*$D1720)</f>
        <v/>
      </c>
      <c r="AR1720" s="40">
        <f>AR1684*Settings!$C$13*(AR1630+AR1648+AR1639*AR$201+AR1657*$D1720)</f>
        <v/>
      </c>
      <c r="AS1720" s="40">
        <f>AS1684*Settings!$C$13*(AS1630+AS1648+AS1639*AS$201+AS1657*$D1720)</f>
        <v/>
      </c>
      <c r="AT1720" s="40">
        <f>AT1684*Settings!$C$13*(AT1630+AT1648+AT1639*AT$201+AT1657*$D1720)</f>
        <v/>
      </c>
      <c r="AU1720" s="40">
        <f>AU1684*Settings!$C$13*(AU1630+AU1648+AU1639*AU$201+AU1657*$D1720)</f>
        <v/>
      </c>
      <c r="AV1720" s="40">
        <f>AV1684*Settings!$C$13*(AV1630+AV1648+AV1639*AV$201+AV1657*$D1720)</f>
        <v/>
      </c>
      <c r="AW1720" s="40">
        <f>AW1684*Settings!$C$13*(AW1630+AW1648+AW1639*AW$201+AW1657*$D1720)</f>
        <v/>
      </c>
      <c r="AX1720" s="40">
        <f>AX1684*Settings!$C$13*(AX1630+AX1648+AX1639*AX$201+AX1657*$D1720)</f>
        <v/>
      </c>
      <c r="AY1720" s="40">
        <f>AY1684*Settings!$C$13*(AY1630+AY1648+AY1639*AY$201+AY1657*$D1720)</f>
        <v/>
      </c>
    </row>
    <row r="1721" hidden="1" outlineLevel="2">
      <c r="A1721" s="14" t="inlineStr">
        <is>
          <t>rnew</t>
        </is>
      </c>
      <c r="B1721" s="14" t="inlineStr">
        <is>
          <t>bio</t>
        </is>
      </c>
      <c r="C1721" s="14" t="inlineStr">
        <is>
          <t>mch</t>
        </is>
      </c>
      <c r="D1721" s="36">
        <f>INDEX(Inputs!$V$5:$V$132,MATCH($B1721&amp;"|"&amp;$C1721,Inputs!$A$5:$A$132,0))</f>
        <v/>
      </c>
      <c r="E1721" s="35" t="n"/>
      <c r="F1721" s="35" t="n"/>
      <c r="G1721" s="35" t="n"/>
      <c r="H1721" s="14">
        <f>INDEX(VarLab,MATCH($A1721,VarKey,0))&amp;INDEX(MemLab,MATCH($C1721&amp;"|"&amp;$B1721,MemKey,0))</f>
        <v/>
      </c>
      <c r="I1721" s="14">
        <f>INDEX(VarUnit,MATCH($A1721,VarKey,0))</f>
        <v/>
      </c>
      <c r="J1721" s="14">
        <f>INDEX(VarSrc,MATCH($A1721,VarKey,0))</f>
        <v/>
      </c>
      <c r="K1721" s="11">
        <f>CodePrefix&amp;$A1721&amp;IF($C1721="","","."&amp;$C1721&amp;"."&amp;$B1721)&amp;INDEX(VarEnd,MATCH($A1721,VarKey,0))&amp;K$5</f>
        <v/>
      </c>
      <c r="L1721" s="39">
        <f>L1685*Settings!$C$13*(L1631+L1649+L1640*L$201+L1658*$D1721)</f>
        <v/>
      </c>
      <c r="M1721" s="40">
        <f>M1685*Settings!$C$13*(M1631+M1649+M1640*M$201+M1658*$D1721)</f>
        <v/>
      </c>
      <c r="N1721" s="40">
        <f>N1685*Settings!$C$13*(N1631+N1649+N1640*N$201+N1658*$D1721)</f>
        <v/>
      </c>
      <c r="O1721" s="40">
        <f>O1685*Settings!$C$13*(O1631+O1649+O1640*O$201+O1658*$D1721)</f>
        <v/>
      </c>
      <c r="P1721" s="40">
        <f>P1685*Settings!$C$13*(P1631+P1649+P1640*P$201+P1658*$D1721)</f>
        <v/>
      </c>
      <c r="Q1721" s="40">
        <f>Q1685*Settings!$C$13*(Q1631+Q1649+Q1640*Q$201+Q1658*$D1721)</f>
        <v/>
      </c>
      <c r="R1721" s="40">
        <f>R1685*Settings!$C$13*(R1631+R1649+R1640*R$201+R1658*$D1721)</f>
        <v/>
      </c>
      <c r="S1721" s="40">
        <f>S1685*Settings!$C$13*(S1631+S1649+S1640*S$201+S1658*$D1721)</f>
        <v/>
      </c>
      <c r="T1721" s="40">
        <f>T1685*Settings!$C$13*(T1631+T1649+T1640*T$201+T1658*$D1721)</f>
        <v/>
      </c>
      <c r="U1721" s="40">
        <f>U1685*Settings!$C$13*(U1631+U1649+U1640*U$201+U1658*$D1721)</f>
        <v/>
      </c>
      <c r="V1721" s="40">
        <f>V1685*Settings!$C$13*(V1631+V1649+V1640*V$201+V1658*$D1721)</f>
        <v/>
      </c>
      <c r="W1721" s="40">
        <f>W1685*Settings!$C$13*(W1631+W1649+W1640*W$201+W1658*$D1721)</f>
        <v/>
      </c>
      <c r="X1721" s="40">
        <f>X1685*Settings!$C$13*(X1631+X1649+X1640*X$201+X1658*$D1721)</f>
        <v/>
      </c>
      <c r="Y1721" s="40">
        <f>Y1685*Settings!$C$13*(Y1631+Y1649+Y1640*Y$201+Y1658*$D1721)</f>
        <v/>
      </c>
      <c r="Z1721" s="40">
        <f>Z1685*Settings!$C$13*(Z1631+Z1649+Z1640*Z$201+Z1658*$D1721)</f>
        <v/>
      </c>
      <c r="AA1721" s="40">
        <f>AA1685*Settings!$C$13*(AA1631+AA1649+AA1640*AA$201+AA1658*$D1721)</f>
        <v/>
      </c>
      <c r="AB1721" s="40">
        <f>AB1685*Settings!$C$13*(AB1631+AB1649+AB1640*AB$201+AB1658*$D1721)</f>
        <v/>
      </c>
      <c r="AC1721" s="40">
        <f>AC1685*Settings!$C$13*(AC1631+AC1649+AC1640*AC$201+AC1658*$D1721)</f>
        <v/>
      </c>
      <c r="AD1721" s="40">
        <f>AD1685*Settings!$C$13*(AD1631+AD1649+AD1640*AD$201+AD1658*$D1721)</f>
        <v/>
      </c>
      <c r="AF1721" s="11">
        <f>CodePrefix&amp;$A1721&amp;IF($C1721="","","."&amp;$C1721&amp;"."&amp;$B1721)&amp;INDEX(VarEnd,MATCH($A1721,VarKey,0))&amp;AF$5</f>
        <v/>
      </c>
      <c r="AG1721" s="39">
        <f>AG1685*Settings!$C$13*(AG1631+AG1649+AG1640*AG$201+AG1658*$D1721)</f>
        <v/>
      </c>
      <c r="AH1721" s="40">
        <f>AH1685*Settings!$C$13*(AH1631+AH1649+AH1640*AH$201+AH1658*$D1721)</f>
        <v/>
      </c>
      <c r="AI1721" s="40">
        <f>AI1685*Settings!$C$13*(AI1631+AI1649+AI1640*AI$201+AI1658*$D1721)</f>
        <v/>
      </c>
      <c r="AJ1721" s="40">
        <f>AJ1685*Settings!$C$13*(AJ1631+AJ1649+AJ1640*AJ$201+AJ1658*$D1721)</f>
        <v/>
      </c>
      <c r="AK1721" s="40">
        <f>AK1685*Settings!$C$13*(AK1631+AK1649+AK1640*AK$201+AK1658*$D1721)</f>
        <v/>
      </c>
      <c r="AL1721" s="40">
        <f>AL1685*Settings!$C$13*(AL1631+AL1649+AL1640*AL$201+AL1658*$D1721)</f>
        <v/>
      </c>
      <c r="AM1721" s="40">
        <f>AM1685*Settings!$C$13*(AM1631+AM1649+AM1640*AM$201+AM1658*$D1721)</f>
        <v/>
      </c>
      <c r="AN1721" s="40">
        <f>AN1685*Settings!$C$13*(AN1631+AN1649+AN1640*AN$201+AN1658*$D1721)</f>
        <v/>
      </c>
      <c r="AO1721" s="40">
        <f>AO1685*Settings!$C$13*(AO1631+AO1649+AO1640*AO$201+AO1658*$D1721)</f>
        <v/>
      </c>
      <c r="AP1721" s="40">
        <f>AP1685*Settings!$C$13*(AP1631+AP1649+AP1640*AP$201+AP1658*$D1721)</f>
        <v/>
      </c>
      <c r="AQ1721" s="40">
        <f>AQ1685*Settings!$C$13*(AQ1631+AQ1649+AQ1640*AQ$201+AQ1658*$D1721)</f>
        <v/>
      </c>
      <c r="AR1721" s="40">
        <f>AR1685*Settings!$C$13*(AR1631+AR1649+AR1640*AR$201+AR1658*$D1721)</f>
        <v/>
      </c>
      <c r="AS1721" s="40">
        <f>AS1685*Settings!$C$13*(AS1631+AS1649+AS1640*AS$201+AS1658*$D1721)</f>
        <v/>
      </c>
      <c r="AT1721" s="40">
        <f>AT1685*Settings!$C$13*(AT1631+AT1649+AT1640*AT$201+AT1658*$D1721)</f>
        <v/>
      </c>
      <c r="AU1721" s="40">
        <f>AU1685*Settings!$C$13*(AU1631+AU1649+AU1640*AU$201+AU1658*$D1721)</f>
        <v/>
      </c>
      <c r="AV1721" s="40">
        <f>AV1685*Settings!$C$13*(AV1631+AV1649+AV1640*AV$201+AV1658*$D1721)</f>
        <v/>
      </c>
      <c r="AW1721" s="40">
        <f>AW1685*Settings!$C$13*(AW1631+AW1649+AW1640*AW$201+AW1658*$D1721)</f>
        <v/>
      </c>
      <c r="AX1721" s="40">
        <f>AX1685*Settings!$C$13*(AX1631+AX1649+AX1640*AX$201+AX1658*$D1721)</f>
        <v/>
      </c>
      <c r="AY1721" s="40">
        <f>AY1685*Settings!$C$13*(AY1631+AY1649+AY1640*AY$201+AY1658*$D1721)</f>
        <v/>
      </c>
    </row>
    <row r="1722" hidden="1" outlineLevel="2"/>
    <row r="1723" hidden="1" outlineLevel="1" collapsed="1">
      <c r="A1723" s="1" t="inlineStr">
        <is>
          <t>ener</t>
        </is>
      </c>
      <c r="B1723" s="1" t="inlineStr">
        <is>
          <t>all</t>
        </is>
      </c>
      <c r="C1723" s="1" t="inlineStr">
        <is>
          <t>irn</t>
        </is>
      </c>
      <c r="H1723" s="1">
        <f>INDEX(VarLab,MATCH($A1723,VarKey,0))&amp;INDEX(MemLab,MATCH($C1723&amp;"|"&amp;$B1723,MemKey,0))</f>
        <v/>
      </c>
      <c r="I1723" s="1">
        <f>INDEX(VarUnit,MATCH($A1723,VarKey,0))</f>
        <v/>
      </c>
      <c r="J1723" s="1">
        <f>INDEX(VarSrc,MATCH($A1723,VarKey,0))</f>
        <v/>
      </c>
      <c r="K1723" s="17">
        <f>CodePrefix&amp;$A1723&amp;IF($C1723="","","."&amp;$C1723&amp;"."&amp;$B1723)&amp;INDEX(VarEnd,MATCH($A1723,VarKey,0))&amp;K$5</f>
        <v/>
      </c>
      <c r="L1723" s="55">
        <f>SUM(L1779:L1786)</f>
        <v/>
      </c>
      <c r="M1723" s="56">
        <f>SUM(M1779:M1786)</f>
        <v/>
      </c>
      <c r="N1723" s="56">
        <f>SUM(N1779:N1786)</f>
        <v/>
      </c>
      <c r="O1723" s="56">
        <f>SUM(O1779:O1786)</f>
        <v/>
      </c>
      <c r="P1723" s="56">
        <f>SUM(P1779:P1786)</f>
        <v/>
      </c>
      <c r="Q1723" s="56">
        <f>SUM(Q1779:Q1786)</f>
        <v/>
      </c>
      <c r="R1723" s="56">
        <f>SUM(R1779:R1786)</f>
        <v/>
      </c>
      <c r="S1723" s="56">
        <f>SUM(S1779:S1786)</f>
        <v/>
      </c>
      <c r="T1723" s="56">
        <f>SUM(T1779:T1786)</f>
        <v/>
      </c>
      <c r="U1723" s="56">
        <f>SUM(U1779:U1786)</f>
        <v/>
      </c>
      <c r="V1723" s="56">
        <f>SUM(V1779:V1786)</f>
        <v/>
      </c>
      <c r="W1723" s="56">
        <f>SUM(W1779:W1786)</f>
        <v/>
      </c>
      <c r="X1723" s="56">
        <f>SUM(X1779:X1786)</f>
        <v/>
      </c>
      <c r="Y1723" s="56">
        <f>SUM(Y1779:Y1786)</f>
        <v/>
      </c>
      <c r="Z1723" s="56">
        <f>SUM(Z1779:Z1786)</f>
        <v/>
      </c>
      <c r="AA1723" s="56">
        <f>SUM(AA1779:AA1786)</f>
        <v/>
      </c>
      <c r="AB1723" s="56">
        <f>SUM(AB1779:AB1786)</f>
        <v/>
      </c>
      <c r="AC1723" s="56">
        <f>SUM(AC1779:AC1786)</f>
        <v/>
      </c>
      <c r="AD1723" s="56">
        <f>SUM(AD1779:AD1786)</f>
        <v/>
      </c>
      <c r="AF1723" s="17">
        <f>CodePrefix&amp;$A1723&amp;IF($C1723="","","."&amp;$C1723&amp;"."&amp;$B1723)&amp;INDEX(VarEnd,MATCH($A1723,VarKey,0))&amp;AF$5</f>
        <v/>
      </c>
      <c r="AG1723" s="55">
        <f>SUM(AG1779:AG1786)</f>
        <v/>
      </c>
      <c r="AH1723" s="56">
        <f>SUM(AH1779:AH1786)</f>
        <v/>
      </c>
      <c r="AI1723" s="56">
        <f>SUM(AI1779:AI1786)</f>
        <v/>
      </c>
      <c r="AJ1723" s="56">
        <f>SUM(AJ1779:AJ1786)</f>
        <v/>
      </c>
      <c r="AK1723" s="56">
        <f>SUM(AK1779:AK1786)</f>
        <v/>
      </c>
      <c r="AL1723" s="56">
        <f>SUM(AL1779:AL1786)</f>
        <v/>
      </c>
      <c r="AM1723" s="56">
        <f>SUM(AM1779:AM1786)</f>
        <v/>
      </c>
      <c r="AN1723" s="56">
        <f>SUM(AN1779:AN1786)</f>
        <v/>
      </c>
      <c r="AO1723" s="56">
        <f>SUM(AO1779:AO1786)</f>
        <v/>
      </c>
      <c r="AP1723" s="56">
        <f>SUM(AP1779:AP1786)</f>
        <v/>
      </c>
      <c r="AQ1723" s="56">
        <f>SUM(AQ1779:AQ1786)</f>
        <v/>
      </c>
      <c r="AR1723" s="56">
        <f>SUM(AR1779:AR1786)</f>
        <v/>
      </c>
      <c r="AS1723" s="56">
        <f>SUM(AS1779:AS1786)</f>
        <v/>
      </c>
      <c r="AT1723" s="56">
        <f>SUM(AT1779:AT1786)</f>
        <v/>
      </c>
      <c r="AU1723" s="56">
        <f>SUM(AU1779:AU1786)</f>
        <v/>
      </c>
      <c r="AV1723" s="56">
        <f>SUM(AV1779:AV1786)</f>
        <v/>
      </c>
      <c r="AW1723" s="56">
        <f>SUM(AW1779:AW1786)</f>
        <v/>
      </c>
      <c r="AX1723" s="56">
        <f>SUM(AX1779:AX1786)</f>
        <v/>
      </c>
      <c r="AY1723" s="56">
        <f>SUM(AY1779:AY1786)</f>
        <v/>
      </c>
    </row>
    <row r="1724" hidden="1" outlineLevel="1">
      <c r="A1724" s="54" t="inlineStr">
        <is>
          <t>eldem</t>
        </is>
      </c>
      <c r="B1724" s="54" t="inlineStr">
        <is>
          <t>ecy</t>
        </is>
      </c>
      <c r="C1724" s="54" t="inlineStr">
        <is>
          <t>irn</t>
        </is>
      </c>
      <c r="H1724" s="54">
        <f>INDEX(VarLab,MATCH($A1724,VarKey,0))&amp;INDEX(MemLab,MATCH($C1724&amp;"|"&amp;$B1724,MemKey,0))</f>
        <v/>
      </c>
      <c r="I1724" s="54">
        <f>INDEX(VarUnit,MATCH($A1724,VarKey,0))</f>
        <v/>
      </c>
      <c r="J1724" s="54">
        <f>INDEX(VarSrc,MATCH($A1724,VarKey,0))</f>
        <v/>
      </c>
      <c r="K1724" s="57">
        <f>CodePrefix&amp;$A1724&amp;IF($C1724="","","."&amp;$C1724&amp;"."&amp;$B1724)&amp;INDEX(VarEnd,MATCH($A1724,VarKey,0))&amp;K$5</f>
        <v/>
      </c>
      <c r="L1724" s="58">
        <f>SUMIF($C$629:$C$643,$C1724,L$629:L$643)</f>
        <v/>
      </c>
      <c r="M1724" s="59">
        <f>SUMIF($C$629:$C$643,$C1724,M$629:M$643)</f>
        <v/>
      </c>
      <c r="N1724" s="59">
        <f>SUMIF($C$629:$C$643,$C1724,N$629:N$643)</f>
        <v/>
      </c>
      <c r="O1724" s="59">
        <f>SUMIF($C$629:$C$643,$C1724,O$629:O$643)</f>
        <v/>
      </c>
      <c r="P1724" s="59">
        <f>SUMIF($C$629:$C$643,$C1724,P$629:P$643)</f>
        <v/>
      </c>
      <c r="Q1724" s="59">
        <f>SUMIF($C$629:$C$643,$C1724,Q$629:Q$643)</f>
        <v/>
      </c>
      <c r="R1724" s="59">
        <f>SUMIF($C$629:$C$643,$C1724,R$629:R$643)</f>
        <v/>
      </c>
      <c r="S1724" s="59">
        <f>SUMIF($C$629:$C$643,$C1724,S$629:S$643)</f>
        <v/>
      </c>
      <c r="T1724" s="59">
        <f>SUMIF($C$629:$C$643,$C1724,T$629:T$643)</f>
        <v/>
      </c>
      <c r="U1724" s="59">
        <f>SUMIF($C$629:$C$643,$C1724,U$629:U$643)</f>
        <v/>
      </c>
      <c r="V1724" s="59">
        <f>SUMIF($C$629:$C$643,$C1724,V$629:V$643)</f>
        <v/>
      </c>
      <c r="W1724" s="59">
        <f>SUMIF($C$629:$C$643,$C1724,W$629:W$643)</f>
        <v/>
      </c>
      <c r="X1724" s="59">
        <f>SUMIF($C$629:$C$643,$C1724,X$629:X$643)</f>
        <v/>
      </c>
      <c r="Y1724" s="59">
        <f>SUMIF($C$629:$C$643,$C1724,Y$629:Y$643)</f>
        <v/>
      </c>
      <c r="Z1724" s="59">
        <f>SUMIF($C$629:$C$643,$C1724,Z$629:Z$643)</f>
        <v/>
      </c>
      <c r="AA1724" s="59">
        <f>SUMIF($C$629:$C$643,$C1724,AA$629:AA$643)</f>
        <v/>
      </c>
      <c r="AB1724" s="59">
        <f>SUMIF($C$629:$C$643,$C1724,AB$629:AB$643)</f>
        <v/>
      </c>
      <c r="AC1724" s="59">
        <f>SUMIF($C$629:$C$643,$C1724,AC$629:AC$643)</f>
        <v/>
      </c>
      <c r="AD1724" s="59">
        <f>SUMIF($C$629:$C$643,$C1724,AD$629:AD$643)</f>
        <v/>
      </c>
      <c r="AF1724" s="57">
        <f>CodePrefix&amp;$A1724&amp;IF($C1724="","","."&amp;$C1724&amp;"."&amp;$B1724)&amp;INDEX(VarEnd,MATCH($A1724,VarKey,0))&amp;AF$5</f>
        <v/>
      </c>
      <c r="AG1724" s="58">
        <f>SUMIF($C$629:$C$643,$C1724,AG$629:AG$643)</f>
        <v/>
      </c>
      <c r="AH1724" s="59">
        <f>SUMIF($C$629:$C$643,$C1724,AH$629:AH$643)</f>
        <v/>
      </c>
      <c r="AI1724" s="59">
        <f>SUMIF($C$629:$C$643,$C1724,AI$629:AI$643)</f>
        <v/>
      </c>
      <c r="AJ1724" s="59">
        <f>SUMIF($C$629:$C$643,$C1724,AJ$629:AJ$643)</f>
        <v/>
      </c>
      <c r="AK1724" s="59">
        <f>SUMIF($C$629:$C$643,$C1724,AK$629:AK$643)</f>
        <v/>
      </c>
      <c r="AL1724" s="59">
        <f>SUMIF($C$629:$C$643,$C1724,AL$629:AL$643)</f>
        <v/>
      </c>
      <c r="AM1724" s="59">
        <f>SUMIF($C$629:$C$643,$C1724,AM$629:AM$643)</f>
        <v/>
      </c>
      <c r="AN1724" s="59">
        <f>SUMIF($C$629:$C$643,$C1724,AN$629:AN$643)</f>
        <v/>
      </c>
      <c r="AO1724" s="59">
        <f>SUMIF($C$629:$C$643,$C1724,AO$629:AO$643)</f>
        <v/>
      </c>
      <c r="AP1724" s="59">
        <f>SUMIF($C$629:$C$643,$C1724,AP$629:AP$643)</f>
        <v/>
      </c>
      <c r="AQ1724" s="59">
        <f>SUMIF($C$629:$C$643,$C1724,AQ$629:AQ$643)</f>
        <v/>
      </c>
      <c r="AR1724" s="59">
        <f>SUMIF($C$629:$C$643,$C1724,AR$629:AR$643)</f>
        <v/>
      </c>
      <c r="AS1724" s="59">
        <f>SUMIF($C$629:$C$643,$C1724,AS$629:AS$643)</f>
        <v/>
      </c>
      <c r="AT1724" s="59">
        <f>SUMIF($C$629:$C$643,$C1724,AT$629:AT$643)</f>
        <v/>
      </c>
      <c r="AU1724" s="59">
        <f>SUMIF($C$629:$C$643,$C1724,AU$629:AU$643)</f>
        <v/>
      </c>
      <c r="AV1724" s="59">
        <f>SUMIF($C$629:$C$643,$C1724,AV$629:AV$643)</f>
        <v/>
      </c>
      <c r="AW1724" s="59">
        <f>SUMIF($C$629:$C$643,$C1724,AW$629:AW$643)</f>
        <v/>
      </c>
      <c r="AX1724" s="59">
        <f>SUMIF($C$629:$C$643,$C1724,AX$629:AX$643)</f>
        <v/>
      </c>
      <c r="AY1724" s="59">
        <f>SUMIF($C$629:$C$643,$C1724,AY$629:AY$643)</f>
        <v/>
      </c>
    </row>
    <row r="1725" hidden="1" outlineLevel="2">
      <c r="A1725" s="14" t="inlineStr">
        <is>
          <t>ctxnew</t>
        </is>
      </c>
      <c r="B1725" s="14" t="inlineStr">
        <is>
          <t>coa</t>
        </is>
      </c>
      <c r="C1725" s="14" t="inlineStr">
        <is>
          <t>irn</t>
        </is>
      </c>
      <c r="D1725" s="36">
        <f>INDEX(Inputs!$W$5:$W$132,MATCH($B1725&amp;"|"&amp;$C1725,Inputs!$A$5:$A$132,0))</f>
        <v/>
      </c>
      <c r="E1725" s="36">
        <f>INDEX(Inputs!$L$5:$L$132,MATCH($B1725&amp;"|"&amp;$C1725,Inputs!$A$5:$A$132,0))</f>
        <v/>
      </c>
      <c r="F1725" s="36">
        <f>INDEX(Inputs!$M$5:$M$132,MATCH($B1725&amp;"|"&amp;$C1725,Inputs!$A$5:$A$132,0))</f>
        <v/>
      </c>
      <c r="G1725" s="35" t="n"/>
      <c r="H1725" s="14">
        <f>INDEX(VarLab,MATCH($A1725,VarKey,0))&amp;INDEX(MemLab,MATCH($C1725&amp;"|"&amp;$B1725,MemKey,0))</f>
        <v/>
      </c>
      <c r="I1725" s="14">
        <f>INDEX(VarUnit,MATCH($A1725,VarKey,0))</f>
        <v/>
      </c>
      <c r="J1725" s="14">
        <f>INDEX(VarSrc,MATCH($A1725,VarKey,0))</f>
        <v/>
      </c>
      <c r="K1725" s="11">
        <f>CodePrefix&amp;$A1725&amp;IF($C1725="","","."&amp;$C1725&amp;"."&amp;$B1725)&amp;INDEX(VarEnd,MATCH($A1725,VarKey,0))&amp;K$5</f>
        <v/>
      </c>
      <c r="L1725" s="37">
        <f>INDEX(L$263:L$279,$F1725)*$D1725*INDEX(L$23:L$30,$E1725)</f>
        <v/>
      </c>
      <c r="M1725" s="36">
        <f>INDEX(M$263:M$279,$F1725)*$D1725*INDEX(M$23:M$30,$E1725)</f>
        <v/>
      </c>
      <c r="N1725" s="36">
        <f>INDEX(N$263:N$279,$F1725)*$D1725*INDEX(N$23:N$30,$E1725)</f>
        <v/>
      </c>
      <c r="O1725" s="36">
        <f>INDEX(O$263:O$279,$F1725)*$D1725*INDEX(O$23:O$30,$E1725)</f>
        <v/>
      </c>
      <c r="P1725" s="36">
        <f>INDEX(P$263:P$279,$F1725)*$D1725*INDEX(P$23:P$30,$E1725)</f>
        <v/>
      </c>
      <c r="Q1725" s="36">
        <f>INDEX(Q$263:Q$279,$F1725)*$D1725*INDEX(Q$23:Q$30,$E1725)</f>
        <v/>
      </c>
      <c r="R1725" s="36">
        <f>INDEX(R$263:R$279,$F1725)*$D1725*INDEX(R$23:R$30,$E1725)</f>
        <v/>
      </c>
      <c r="S1725" s="36">
        <f>INDEX(S$263:S$279,$F1725)*$D1725*INDEX(S$23:S$30,$E1725)</f>
        <v/>
      </c>
      <c r="T1725" s="36">
        <f>INDEX(T$263:T$279,$F1725)*$D1725*INDEX(T$23:T$30,$E1725)</f>
        <v/>
      </c>
      <c r="U1725" s="36">
        <f>INDEX(U$263:U$279,$F1725)*$D1725*INDEX(U$23:U$30,$E1725)</f>
        <v/>
      </c>
      <c r="V1725" s="36">
        <f>INDEX(V$263:V$279,$F1725)*$D1725*INDEX(V$23:V$30,$E1725)</f>
        <v/>
      </c>
      <c r="W1725" s="36">
        <f>INDEX(W$263:W$279,$F1725)*$D1725*INDEX(W$23:W$30,$E1725)</f>
        <v/>
      </c>
      <c r="X1725" s="36">
        <f>INDEX(X$263:X$279,$F1725)*$D1725*INDEX(X$23:X$30,$E1725)</f>
        <v/>
      </c>
      <c r="Y1725" s="36">
        <f>INDEX(Y$263:Y$279,$F1725)*$D1725*INDEX(Y$23:Y$30,$E1725)</f>
        <v/>
      </c>
      <c r="Z1725" s="36">
        <f>INDEX(Z$263:Z$279,$F1725)*$D1725*INDEX(Z$23:Z$30,$E1725)</f>
        <v/>
      </c>
      <c r="AA1725" s="36">
        <f>INDEX(AA$263:AA$279,$F1725)*$D1725*INDEX(AA$23:AA$30,$E1725)</f>
        <v/>
      </c>
      <c r="AB1725" s="36">
        <f>INDEX(AB$263:AB$279,$F1725)*$D1725*INDEX(AB$23:AB$30,$E1725)</f>
        <v/>
      </c>
      <c r="AC1725" s="36">
        <f>INDEX(AC$263:AC$279,$F1725)*$D1725*INDEX(AC$23:AC$30,$E1725)</f>
        <v/>
      </c>
      <c r="AD1725" s="36">
        <f>INDEX(AD$263:AD$279,$F1725)*$D1725*INDEX(AD$23:AD$30,$E1725)</f>
        <v/>
      </c>
      <c r="AF1725" s="11">
        <f>CodePrefix&amp;$A1725&amp;IF($C1725="","","."&amp;$C1725&amp;"."&amp;$B1725)&amp;INDEX(VarEnd,MATCH($A1725,VarKey,0))&amp;AF$5</f>
        <v/>
      </c>
      <c r="AG1725" s="37">
        <f>INDEX(AG$263:AG$279,$F1725)*$D1725*INDEX(AG$23:AG$30,$E1725)</f>
        <v/>
      </c>
      <c r="AH1725" s="36">
        <f>INDEX(AH$263:AH$279,$F1725)*$D1725*INDEX(AH$23:AH$30,$E1725)</f>
        <v/>
      </c>
      <c r="AI1725" s="36">
        <f>INDEX(AI$263:AI$279,$F1725)*$D1725*INDEX(AI$23:AI$30,$E1725)</f>
        <v/>
      </c>
      <c r="AJ1725" s="36">
        <f>INDEX(AJ$263:AJ$279,$F1725)*$D1725*INDEX(AJ$23:AJ$30,$E1725)</f>
        <v/>
      </c>
      <c r="AK1725" s="36">
        <f>INDEX(AK$263:AK$279,$F1725)*$D1725*INDEX(AK$23:AK$30,$E1725)</f>
        <v/>
      </c>
      <c r="AL1725" s="36">
        <f>INDEX(AL$263:AL$279,$F1725)*$D1725*INDEX(AL$23:AL$30,$E1725)</f>
        <v/>
      </c>
      <c r="AM1725" s="36">
        <f>INDEX(AM$263:AM$279,$F1725)*$D1725*INDEX(AM$23:AM$30,$E1725)</f>
        <v/>
      </c>
      <c r="AN1725" s="36">
        <f>INDEX(AN$263:AN$279,$F1725)*$D1725*INDEX(AN$23:AN$30,$E1725)</f>
        <v/>
      </c>
      <c r="AO1725" s="36">
        <f>INDEX(AO$263:AO$279,$F1725)*$D1725*INDEX(AO$23:AO$30,$E1725)</f>
        <v/>
      </c>
      <c r="AP1725" s="36">
        <f>INDEX(AP$263:AP$279,$F1725)*$D1725*INDEX(AP$23:AP$30,$E1725)</f>
        <v/>
      </c>
      <c r="AQ1725" s="36">
        <f>INDEX(AQ$263:AQ$279,$F1725)*$D1725*INDEX(AQ$23:AQ$30,$E1725)</f>
        <v/>
      </c>
      <c r="AR1725" s="36">
        <f>INDEX(AR$263:AR$279,$F1725)*$D1725*INDEX(AR$23:AR$30,$E1725)</f>
        <v/>
      </c>
      <c r="AS1725" s="36">
        <f>INDEX(AS$263:AS$279,$F1725)*$D1725*INDEX(AS$23:AS$30,$E1725)</f>
        <v/>
      </c>
      <c r="AT1725" s="36">
        <f>INDEX(AT$263:AT$279,$F1725)*$D1725*INDEX(AT$23:AT$30,$E1725)</f>
        <v/>
      </c>
      <c r="AU1725" s="36">
        <f>INDEX(AU$263:AU$279,$F1725)*$D1725*INDEX(AU$23:AU$30,$E1725)</f>
        <v/>
      </c>
      <c r="AV1725" s="36">
        <f>INDEX(AV$263:AV$279,$F1725)*$D1725*INDEX(AV$23:AV$30,$E1725)</f>
        <v/>
      </c>
      <c r="AW1725" s="36">
        <f>INDEX(AW$263:AW$279,$F1725)*$D1725*INDEX(AW$23:AW$30,$E1725)</f>
        <v/>
      </c>
      <c r="AX1725" s="36">
        <f>INDEX(AX$263:AX$279,$F1725)*$D1725*INDEX(AX$23:AX$30,$E1725)</f>
        <v/>
      </c>
      <c r="AY1725" s="36">
        <f>INDEX(AY$263:AY$279,$F1725)*$D1725*INDEX(AY$23:AY$30,$E1725)</f>
        <v/>
      </c>
    </row>
    <row r="1726" hidden="1" outlineLevel="2">
      <c r="A1726" s="14" t="inlineStr">
        <is>
          <t>ctxnew</t>
        </is>
      </c>
      <c r="B1726" s="14" t="inlineStr">
        <is>
          <t>nga</t>
        </is>
      </c>
      <c r="C1726" s="14" t="inlineStr">
        <is>
          <t>irn</t>
        </is>
      </c>
      <c r="D1726" s="36">
        <f>INDEX(Inputs!$W$5:$W$132,MATCH($B1726&amp;"|"&amp;$C1726,Inputs!$A$5:$A$132,0))</f>
        <v/>
      </c>
      <c r="E1726" s="36">
        <f>INDEX(Inputs!$L$5:$L$132,MATCH($B1726&amp;"|"&amp;$C1726,Inputs!$A$5:$A$132,0))</f>
        <v/>
      </c>
      <c r="F1726" s="36">
        <f>INDEX(Inputs!$M$5:$M$132,MATCH($B1726&amp;"|"&amp;$C1726,Inputs!$A$5:$A$132,0))</f>
        <v/>
      </c>
      <c r="G1726" s="35" t="n"/>
      <c r="H1726" s="14">
        <f>INDEX(VarLab,MATCH($A1726,VarKey,0))&amp;INDEX(MemLab,MATCH($C1726&amp;"|"&amp;$B1726,MemKey,0))</f>
        <v/>
      </c>
      <c r="I1726" s="14">
        <f>INDEX(VarUnit,MATCH($A1726,VarKey,0))</f>
        <v/>
      </c>
      <c r="J1726" s="14">
        <f>INDEX(VarSrc,MATCH($A1726,VarKey,0))</f>
        <v/>
      </c>
      <c r="K1726" s="11">
        <f>CodePrefix&amp;$A1726&amp;IF($C1726="","","."&amp;$C1726&amp;"."&amp;$B1726)&amp;INDEX(VarEnd,MATCH($A1726,VarKey,0))&amp;K$5</f>
        <v/>
      </c>
      <c r="L1726" s="37">
        <f>INDEX(L$263:L$279,$F1726)*$D1726*INDEX(L$23:L$30,$E1726)</f>
        <v/>
      </c>
      <c r="M1726" s="36">
        <f>INDEX(M$263:M$279,$F1726)*$D1726*INDEX(M$23:M$30,$E1726)</f>
        <v/>
      </c>
      <c r="N1726" s="36">
        <f>INDEX(N$263:N$279,$F1726)*$D1726*INDEX(N$23:N$30,$E1726)</f>
        <v/>
      </c>
      <c r="O1726" s="36">
        <f>INDEX(O$263:O$279,$F1726)*$D1726*INDEX(O$23:O$30,$E1726)</f>
        <v/>
      </c>
      <c r="P1726" s="36">
        <f>INDEX(P$263:P$279,$F1726)*$D1726*INDEX(P$23:P$30,$E1726)</f>
        <v/>
      </c>
      <c r="Q1726" s="36">
        <f>INDEX(Q$263:Q$279,$F1726)*$D1726*INDEX(Q$23:Q$30,$E1726)</f>
        <v/>
      </c>
      <c r="R1726" s="36">
        <f>INDEX(R$263:R$279,$F1726)*$D1726*INDEX(R$23:R$30,$E1726)</f>
        <v/>
      </c>
      <c r="S1726" s="36">
        <f>INDEX(S$263:S$279,$F1726)*$D1726*INDEX(S$23:S$30,$E1726)</f>
        <v/>
      </c>
      <c r="T1726" s="36">
        <f>INDEX(T$263:T$279,$F1726)*$D1726*INDEX(T$23:T$30,$E1726)</f>
        <v/>
      </c>
      <c r="U1726" s="36">
        <f>INDEX(U$263:U$279,$F1726)*$D1726*INDEX(U$23:U$30,$E1726)</f>
        <v/>
      </c>
      <c r="V1726" s="36">
        <f>INDEX(V$263:V$279,$F1726)*$D1726*INDEX(V$23:V$30,$E1726)</f>
        <v/>
      </c>
      <c r="W1726" s="36">
        <f>INDEX(W$263:W$279,$F1726)*$D1726*INDEX(W$23:W$30,$E1726)</f>
        <v/>
      </c>
      <c r="X1726" s="36">
        <f>INDEX(X$263:X$279,$F1726)*$D1726*INDEX(X$23:X$30,$E1726)</f>
        <v/>
      </c>
      <c r="Y1726" s="36">
        <f>INDEX(Y$263:Y$279,$F1726)*$D1726*INDEX(Y$23:Y$30,$E1726)</f>
        <v/>
      </c>
      <c r="Z1726" s="36">
        <f>INDEX(Z$263:Z$279,$F1726)*$D1726*INDEX(Z$23:Z$30,$E1726)</f>
        <v/>
      </c>
      <c r="AA1726" s="36">
        <f>INDEX(AA$263:AA$279,$F1726)*$D1726*INDEX(AA$23:AA$30,$E1726)</f>
        <v/>
      </c>
      <c r="AB1726" s="36">
        <f>INDEX(AB$263:AB$279,$F1726)*$D1726*INDEX(AB$23:AB$30,$E1726)</f>
        <v/>
      </c>
      <c r="AC1726" s="36">
        <f>INDEX(AC$263:AC$279,$F1726)*$D1726*INDEX(AC$23:AC$30,$E1726)</f>
        <v/>
      </c>
      <c r="AD1726" s="36">
        <f>INDEX(AD$263:AD$279,$F1726)*$D1726*INDEX(AD$23:AD$30,$E1726)</f>
        <v/>
      </c>
      <c r="AF1726" s="11">
        <f>CodePrefix&amp;$A1726&amp;IF($C1726="","","."&amp;$C1726&amp;"."&amp;$B1726)&amp;INDEX(VarEnd,MATCH($A1726,VarKey,0))&amp;AF$5</f>
        <v/>
      </c>
      <c r="AG1726" s="37">
        <f>INDEX(AG$263:AG$279,$F1726)*$D1726*INDEX(AG$23:AG$30,$E1726)</f>
        <v/>
      </c>
      <c r="AH1726" s="36">
        <f>INDEX(AH$263:AH$279,$F1726)*$D1726*INDEX(AH$23:AH$30,$E1726)</f>
        <v/>
      </c>
      <c r="AI1726" s="36">
        <f>INDEX(AI$263:AI$279,$F1726)*$D1726*INDEX(AI$23:AI$30,$E1726)</f>
        <v/>
      </c>
      <c r="AJ1726" s="36">
        <f>INDEX(AJ$263:AJ$279,$F1726)*$D1726*INDEX(AJ$23:AJ$30,$E1726)</f>
        <v/>
      </c>
      <c r="AK1726" s="36">
        <f>INDEX(AK$263:AK$279,$F1726)*$D1726*INDEX(AK$23:AK$30,$E1726)</f>
        <v/>
      </c>
      <c r="AL1726" s="36">
        <f>INDEX(AL$263:AL$279,$F1726)*$D1726*INDEX(AL$23:AL$30,$E1726)</f>
        <v/>
      </c>
      <c r="AM1726" s="36">
        <f>INDEX(AM$263:AM$279,$F1726)*$D1726*INDEX(AM$23:AM$30,$E1726)</f>
        <v/>
      </c>
      <c r="AN1726" s="36">
        <f>INDEX(AN$263:AN$279,$F1726)*$D1726*INDEX(AN$23:AN$30,$E1726)</f>
        <v/>
      </c>
      <c r="AO1726" s="36">
        <f>INDEX(AO$263:AO$279,$F1726)*$D1726*INDEX(AO$23:AO$30,$E1726)</f>
        <v/>
      </c>
      <c r="AP1726" s="36">
        <f>INDEX(AP$263:AP$279,$F1726)*$D1726*INDEX(AP$23:AP$30,$E1726)</f>
        <v/>
      </c>
      <c r="AQ1726" s="36">
        <f>INDEX(AQ$263:AQ$279,$F1726)*$D1726*INDEX(AQ$23:AQ$30,$E1726)</f>
        <v/>
      </c>
      <c r="AR1726" s="36">
        <f>INDEX(AR$263:AR$279,$F1726)*$D1726*INDEX(AR$23:AR$30,$E1726)</f>
        <v/>
      </c>
      <c r="AS1726" s="36">
        <f>INDEX(AS$263:AS$279,$F1726)*$D1726*INDEX(AS$23:AS$30,$E1726)</f>
        <v/>
      </c>
      <c r="AT1726" s="36">
        <f>INDEX(AT$263:AT$279,$F1726)*$D1726*INDEX(AT$23:AT$30,$E1726)</f>
        <v/>
      </c>
      <c r="AU1726" s="36">
        <f>INDEX(AU$263:AU$279,$F1726)*$D1726*INDEX(AU$23:AU$30,$E1726)</f>
        <v/>
      </c>
      <c r="AV1726" s="36">
        <f>INDEX(AV$263:AV$279,$F1726)*$D1726*INDEX(AV$23:AV$30,$E1726)</f>
        <v/>
      </c>
      <c r="AW1726" s="36">
        <f>INDEX(AW$263:AW$279,$F1726)*$D1726*INDEX(AW$23:AW$30,$E1726)</f>
        <v/>
      </c>
      <c r="AX1726" s="36">
        <f>INDEX(AX$263:AX$279,$F1726)*$D1726*INDEX(AX$23:AX$30,$E1726)</f>
        <v/>
      </c>
      <c r="AY1726" s="36">
        <f>INDEX(AY$263:AY$279,$F1726)*$D1726*INDEX(AY$23:AY$30,$E1726)</f>
        <v/>
      </c>
    </row>
    <row r="1727" hidden="1" outlineLevel="2">
      <c r="A1727" s="14" t="inlineStr">
        <is>
          <t>ctxnew</t>
        </is>
      </c>
      <c r="B1727" s="14" t="inlineStr">
        <is>
          <t>gso</t>
        </is>
      </c>
      <c r="C1727" s="14" t="inlineStr">
        <is>
          <t>irn</t>
        </is>
      </c>
      <c r="D1727" s="36">
        <f>INDEX(Inputs!$W$5:$W$132,MATCH($B1727&amp;"|"&amp;$C1727,Inputs!$A$5:$A$132,0))</f>
        <v/>
      </c>
      <c r="E1727" s="36">
        <f>INDEX(Inputs!$L$5:$L$132,MATCH($B1727&amp;"|"&amp;$C1727,Inputs!$A$5:$A$132,0))</f>
        <v/>
      </c>
      <c r="F1727" s="36">
        <f>INDEX(Inputs!$M$5:$M$132,MATCH($B1727&amp;"|"&amp;$C1727,Inputs!$A$5:$A$132,0))</f>
        <v/>
      </c>
      <c r="G1727" s="35" t="n"/>
      <c r="H1727" s="14">
        <f>INDEX(VarLab,MATCH($A1727,VarKey,0))&amp;INDEX(MemLab,MATCH($C1727&amp;"|"&amp;$B1727,MemKey,0))</f>
        <v/>
      </c>
      <c r="I1727" s="14">
        <f>INDEX(VarUnit,MATCH($A1727,VarKey,0))</f>
        <v/>
      </c>
      <c r="J1727" s="14">
        <f>INDEX(VarSrc,MATCH($A1727,VarKey,0))</f>
        <v/>
      </c>
      <c r="K1727" s="11">
        <f>CodePrefix&amp;$A1727&amp;IF($C1727="","","."&amp;$C1727&amp;"."&amp;$B1727)&amp;INDEX(VarEnd,MATCH($A1727,VarKey,0))&amp;K$5</f>
        <v/>
      </c>
      <c r="L1727" s="37">
        <f>INDEX(L$263:L$279,$F1727)*$D1727*INDEX(L$23:L$30,$E1727)</f>
        <v/>
      </c>
      <c r="M1727" s="36">
        <f>INDEX(M$263:M$279,$F1727)*$D1727*INDEX(M$23:M$30,$E1727)</f>
        <v/>
      </c>
      <c r="N1727" s="36">
        <f>INDEX(N$263:N$279,$F1727)*$D1727*INDEX(N$23:N$30,$E1727)</f>
        <v/>
      </c>
      <c r="O1727" s="36">
        <f>INDEX(O$263:O$279,$F1727)*$D1727*INDEX(O$23:O$30,$E1727)</f>
        <v/>
      </c>
      <c r="P1727" s="36">
        <f>INDEX(P$263:P$279,$F1727)*$D1727*INDEX(P$23:P$30,$E1727)</f>
        <v/>
      </c>
      <c r="Q1727" s="36">
        <f>INDEX(Q$263:Q$279,$F1727)*$D1727*INDEX(Q$23:Q$30,$E1727)</f>
        <v/>
      </c>
      <c r="R1727" s="36">
        <f>INDEX(R$263:R$279,$F1727)*$D1727*INDEX(R$23:R$30,$E1727)</f>
        <v/>
      </c>
      <c r="S1727" s="36">
        <f>INDEX(S$263:S$279,$F1727)*$D1727*INDEX(S$23:S$30,$E1727)</f>
        <v/>
      </c>
      <c r="T1727" s="36">
        <f>INDEX(T$263:T$279,$F1727)*$D1727*INDEX(T$23:T$30,$E1727)</f>
        <v/>
      </c>
      <c r="U1727" s="36">
        <f>INDEX(U$263:U$279,$F1727)*$D1727*INDEX(U$23:U$30,$E1727)</f>
        <v/>
      </c>
      <c r="V1727" s="36">
        <f>INDEX(V$263:V$279,$F1727)*$D1727*INDEX(V$23:V$30,$E1727)</f>
        <v/>
      </c>
      <c r="W1727" s="36">
        <f>INDEX(W$263:W$279,$F1727)*$D1727*INDEX(W$23:W$30,$E1727)</f>
        <v/>
      </c>
      <c r="X1727" s="36">
        <f>INDEX(X$263:X$279,$F1727)*$D1727*INDEX(X$23:X$30,$E1727)</f>
        <v/>
      </c>
      <c r="Y1727" s="36">
        <f>INDEX(Y$263:Y$279,$F1727)*$D1727*INDEX(Y$23:Y$30,$E1727)</f>
        <v/>
      </c>
      <c r="Z1727" s="36">
        <f>INDEX(Z$263:Z$279,$F1727)*$D1727*INDEX(Z$23:Z$30,$E1727)</f>
        <v/>
      </c>
      <c r="AA1727" s="36">
        <f>INDEX(AA$263:AA$279,$F1727)*$D1727*INDEX(AA$23:AA$30,$E1727)</f>
        <v/>
      </c>
      <c r="AB1727" s="36">
        <f>INDEX(AB$263:AB$279,$F1727)*$D1727*INDEX(AB$23:AB$30,$E1727)</f>
        <v/>
      </c>
      <c r="AC1727" s="36">
        <f>INDEX(AC$263:AC$279,$F1727)*$D1727*INDEX(AC$23:AC$30,$E1727)</f>
        <v/>
      </c>
      <c r="AD1727" s="36">
        <f>INDEX(AD$263:AD$279,$F1727)*$D1727*INDEX(AD$23:AD$30,$E1727)</f>
        <v/>
      </c>
      <c r="AF1727" s="11">
        <f>CodePrefix&amp;$A1727&amp;IF($C1727="","","."&amp;$C1727&amp;"."&amp;$B1727)&amp;INDEX(VarEnd,MATCH($A1727,VarKey,0))&amp;AF$5</f>
        <v/>
      </c>
      <c r="AG1727" s="37">
        <f>INDEX(AG$263:AG$279,$F1727)*$D1727*INDEX(AG$23:AG$30,$E1727)</f>
        <v/>
      </c>
      <c r="AH1727" s="36">
        <f>INDEX(AH$263:AH$279,$F1727)*$D1727*INDEX(AH$23:AH$30,$E1727)</f>
        <v/>
      </c>
      <c r="AI1727" s="36">
        <f>INDEX(AI$263:AI$279,$F1727)*$D1727*INDEX(AI$23:AI$30,$E1727)</f>
        <v/>
      </c>
      <c r="AJ1727" s="36">
        <f>INDEX(AJ$263:AJ$279,$F1727)*$D1727*INDEX(AJ$23:AJ$30,$E1727)</f>
        <v/>
      </c>
      <c r="AK1727" s="36">
        <f>INDEX(AK$263:AK$279,$F1727)*$D1727*INDEX(AK$23:AK$30,$E1727)</f>
        <v/>
      </c>
      <c r="AL1727" s="36">
        <f>INDEX(AL$263:AL$279,$F1727)*$D1727*INDEX(AL$23:AL$30,$E1727)</f>
        <v/>
      </c>
      <c r="AM1727" s="36">
        <f>INDEX(AM$263:AM$279,$F1727)*$D1727*INDEX(AM$23:AM$30,$E1727)</f>
        <v/>
      </c>
      <c r="AN1727" s="36">
        <f>INDEX(AN$263:AN$279,$F1727)*$D1727*INDEX(AN$23:AN$30,$E1727)</f>
        <v/>
      </c>
      <c r="AO1727" s="36">
        <f>INDEX(AO$263:AO$279,$F1727)*$D1727*INDEX(AO$23:AO$30,$E1727)</f>
        <v/>
      </c>
      <c r="AP1727" s="36">
        <f>INDEX(AP$263:AP$279,$F1727)*$D1727*INDEX(AP$23:AP$30,$E1727)</f>
        <v/>
      </c>
      <c r="AQ1727" s="36">
        <f>INDEX(AQ$263:AQ$279,$F1727)*$D1727*INDEX(AQ$23:AQ$30,$E1727)</f>
        <v/>
      </c>
      <c r="AR1727" s="36">
        <f>INDEX(AR$263:AR$279,$F1727)*$D1727*INDEX(AR$23:AR$30,$E1727)</f>
        <v/>
      </c>
      <c r="AS1727" s="36">
        <f>INDEX(AS$263:AS$279,$F1727)*$D1727*INDEX(AS$23:AS$30,$E1727)</f>
        <v/>
      </c>
      <c r="AT1727" s="36">
        <f>INDEX(AT$263:AT$279,$F1727)*$D1727*INDEX(AT$23:AT$30,$E1727)</f>
        <v/>
      </c>
      <c r="AU1727" s="36">
        <f>INDEX(AU$263:AU$279,$F1727)*$D1727*INDEX(AU$23:AU$30,$E1727)</f>
        <v/>
      </c>
      <c r="AV1727" s="36">
        <f>INDEX(AV$263:AV$279,$F1727)*$D1727*INDEX(AV$23:AV$30,$E1727)</f>
        <v/>
      </c>
      <c r="AW1727" s="36">
        <f>INDEX(AW$263:AW$279,$F1727)*$D1727*INDEX(AW$23:AW$30,$E1727)</f>
        <v/>
      </c>
      <c r="AX1727" s="36">
        <f>INDEX(AX$263:AX$279,$F1727)*$D1727*INDEX(AX$23:AX$30,$E1727)</f>
        <v/>
      </c>
      <c r="AY1727" s="36">
        <f>INDEX(AY$263:AY$279,$F1727)*$D1727*INDEX(AY$23:AY$30,$E1727)</f>
        <v/>
      </c>
    </row>
    <row r="1728" hidden="1" outlineLevel="2">
      <c r="A1728" s="14" t="inlineStr">
        <is>
          <t>ctxnew</t>
        </is>
      </c>
      <c r="B1728" s="14" t="inlineStr">
        <is>
          <t>die</t>
        </is>
      </c>
      <c r="C1728" s="14" t="inlineStr">
        <is>
          <t>irn</t>
        </is>
      </c>
      <c r="D1728" s="36">
        <f>INDEX(Inputs!$W$5:$W$132,MATCH($B1728&amp;"|"&amp;$C1728,Inputs!$A$5:$A$132,0))</f>
        <v/>
      </c>
      <c r="E1728" s="36">
        <f>INDEX(Inputs!$L$5:$L$132,MATCH($B1728&amp;"|"&amp;$C1728,Inputs!$A$5:$A$132,0))</f>
        <v/>
      </c>
      <c r="F1728" s="36">
        <f>INDEX(Inputs!$M$5:$M$132,MATCH($B1728&amp;"|"&amp;$C1728,Inputs!$A$5:$A$132,0))</f>
        <v/>
      </c>
      <c r="G1728" s="35" t="n"/>
      <c r="H1728" s="14">
        <f>INDEX(VarLab,MATCH($A1728,VarKey,0))&amp;INDEX(MemLab,MATCH($C1728&amp;"|"&amp;$B1728,MemKey,0))</f>
        <v/>
      </c>
      <c r="I1728" s="14">
        <f>INDEX(VarUnit,MATCH($A1728,VarKey,0))</f>
        <v/>
      </c>
      <c r="J1728" s="14">
        <f>INDEX(VarSrc,MATCH($A1728,VarKey,0))</f>
        <v/>
      </c>
      <c r="K1728" s="11">
        <f>CodePrefix&amp;$A1728&amp;IF($C1728="","","."&amp;$C1728&amp;"."&amp;$B1728)&amp;INDEX(VarEnd,MATCH($A1728,VarKey,0))&amp;K$5</f>
        <v/>
      </c>
      <c r="L1728" s="37">
        <f>INDEX(L$263:L$279,$F1728)*$D1728*INDEX(L$23:L$30,$E1728)</f>
        <v/>
      </c>
      <c r="M1728" s="36">
        <f>INDEX(M$263:M$279,$F1728)*$D1728*INDEX(M$23:M$30,$E1728)</f>
        <v/>
      </c>
      <c r="N1728" s="36">
        <f>INDEX(N$263:N$279,$F1728)*$D1728*INDEX(N$23:N$30,$E1728)</f>
        <v/>
      </c>
      <c r="O1728" s="36">
        <f>INDEX(O$263:O$279,$F1728)*$D1728*INDEX(O$23:O$30,$E1728)</f>
        <v/>
      </c>
      <c r="P1728" s="36">
        <f>INDEX(P$263:P$279,$F1728)*$D1728*INDEX(P$23:P$30,$E1728)</f>
        <v/>
      </c>
      <c r="Q1728" s="36">
        <f>INDEX(Q$263:Q$279,$F1728)*$D1728*INDEX(Q$23:Q$30,$E1728)</f>
        <v/>
      </c>
      <c r="R1728" s="36">
        <f>INDEX(R$263:R$279,$F1728)*$D1728*INDEX(R$23:R$30,$E1728)</f>
        <v/>
      </c>
      <c r="S1728" s="36">
        <f>INDEX(S$263:S$279,$F1728)*$D1728*INDEX(S$23:S$30,$E1728)</f>
        <v/>
      </c>
      <c r="T1728" s="36">
        <f>INDEX(T$263:T$279,$F1728)*$D1728*INDEX(T$23:T$30,$E1728)</f>
        <v/>
      </c>
      <c r="U1728" s="36">
        <f>INDEX(U$263:U$279,$F1728)*$D1728*INDEX(U$23:U$30,$E1728)</f>
        <v/>
      </c>
      <c r="V1728" s="36">
        <f>INDEX(V$263:V$279,$F1728)*$D1728*INDEX(V$23:V$30,$E1728)</f>
        <v/>
      </c>
      <c r="W1728" s="36">
        <f>INDEX(W$263:W$279,$F1728)*$D1728*INDEX(W$23:W$30,$E1728)</f>
        <v/>
      </c>
      <c r="X1728" s="36">
        <f>INDEX(X$263:X$279,$F1728)*$D1728*INDEX(X$23:X$30,$E1728)</f>
        <v/>
      </c>
      <c r="Y1728" s="36">
        <f>INDEX(Y$263:Y$279,$F1728)*$D1728*INDEX(Y$23:Y$30,$E1728)</f>
        <v/>
      </c>
      <c r="Z1728" s="36">
        <f>INDEX(Z$263:Z$279,$F1728)*$D1728*INDEX(Z$23:Z$30,$E1728)</f>
        <v/>
      </c>
      <c r="AA1728" s="36">
        <f>INDEX(AA$263:AA$279,$F1728)*$D1728*INDEX(AA$23:AA$30,$E1728)</f>
        <v/>
      </c>
      <c r="AB1728" s="36">
        <f>INDEX(AB$263:AB$279,$F1728)*$D1728*INDEX(AB$23:AB$30,$E1728)</f>
        <v/>
      </c>
      <c r="AC1728" s="36">
        <f>INDEX(AC$263:AC$279,$F1728)*$D1728*INDEX(AC$23:AC$30,$E1728)</f>
        <v/>
      </c>
      <c r="AD1728" s="36">
        <f>INDEX(AD$263:AD$279,$F1728)*$D1728*INDEX(AD$23:AD$30,$E1728)</f>
        <v/>
      </c>
      <c r="AF1728" s="11">
        <f>CodePrefix&amp;$A1728&amp;IF($C1728="","","."&amp;$C1728&amp;"."&amp;$B1728)&amp;INDEX(VarEnd,MATCH($A1728,VarKey,0))&amp;AF$5</f>
        <v/>
      </c>
      <c r="AG1728" s="37">
        <f>INDEX(AG$263:AG$279,$F1728)*$D1728*INDEX(AG$23:AG$30,$E1728)</f>
        <v/>
      </c>
      <c r="AH1728" s="36">
        <f>INDEX(AH$263:AH$279,$F1728)*$D1728*INDEX(AH$23:AH$30,$E1728)</f>
        <v/>
      </c>
      <c r="AI1728" s="36">
        <f>INDEX(AI$263:AI$279,$F1728)*$D1728*INDEX(AI$23:AI$30,$E1728)</f>
        <v/>
      </c>
      <c r="AJ1728" s="36">
        <f>INDEX(AJ$263:AJ$279,$F1728)*$D1728*INDEX(AJ$23:AJ$30,$E1728)</f>
        <v/>
      </c>
      <c r="AK1728" s="36">
        <f>INDEX(AK$263:AK$279,$F1728)*$D1728*INDEX(AK$23:AK$30,$E1728)</f>
        <v/>
      </c>
      <c r="AL1728" s="36">
        <f>INDEX(AL$263:AL$279,$F1728)*$D1728*INDEX(AL$23:AL$30,$E1728)</f>
        <v/>
      </c>
      <c r="AM1728" s="36">
        <f>INDEX(AM$263:AM$279,$F1728)*$D1728*INDEX(AM$23:AM$30,$E1728)</f>
        <v/>
      </c>
      <c r="AN1728" s="36">
        <f>INDEX(AN$263:AN$279,$F1728)*$D1728*INDEX(AN$23:AN$30,$E1728)</f>
        <v/>
      </c>
      <c r="AO1728" s="36">
        <f>INDEX(AO$263:AO$279,$F1728)*$D1728*INDEX(AO$23:AO$30,$E1728)</f>
        <v/>
      </c>
      <c r="AP1728" s="36">
        <f>INDEX(AP$263:AP$279,$F1728)*$D1728*INDEX(AP$23:AP$30,$E1728)</f>
        <v/>
      </c>
      <c r="AQ1728" s="36">
        <f>INDEX(AQ$263:AQ$279,$F1728)*$D1728*INDEX(AQ$23:AQ$30,$E1728)</f>
        <v/>
      </c>
      <c r="AR1728" s="36">
        <f>INDEX(AR$263:AR$279,$F1728)*$D1728*INDEX(AR$23:AR$30,$E1728)</f>
        <v/>
      </c>
      <c r="AS1728" s="36">
        <f>INDEX(AS$263:AS$279,$F1728)*$D1728*INDEX(AS$23:AS$30,$E1728)</f>
        <v/>
      </c>
      <c r="AT1728" s="36">
        <f>INDEX(AT$263:AT$279,$F1728)*$D1728*INDEX(AT$23:AT$30,$E1728)</f>
        <v/>
      </c>
      <c r="AU1728" s="36">
        <f>INDEX(AU$263:AU$279,$F1728)*$D1728*INDEX(AU$23:AU$30,$E1728)</f>
        <v/>
      </c>
      <c r="AV1728" s="36">
        <f>INDEX(AV$263:AV$279,$F1728)*$D1728*INDEX(AV$23:AV$30,$E1728)</f>
        <v/>
      </c>
      <c r="AW1728" s="36">
        <f>INDEX(AW$263:AW$279,$F1728)*$D1728*INDEX(AW$23:AW$30,$E1728)</f>
        <v/>
      </c>
      <c r="AX1728" s="36">
        <f>INDEX(AX$263:AX$279,$F1728)*$D1728*INDEX(AX$23:AX$30,$E1728)</f>
        <v/>
      </c>
      <c r="AY1728" s="36">
        <f>INDEX(AY$263:AY$279,$F1728)*$D1728*INDEX(AY$23:AY$30,$E1728)</f>
        <v/>
      </c>
    </row>
    <row r="1729" hidden="1" outlineLevel="2">
      <c r="A1729" s="14" t="inlineStr">
        <is>
          <t>ctxnew</t>
        </is>
      </c>
      <c r="B1729" s="14" t="inlineStr">
        <is>
          <t>lpg</t>
        </is>
      </c>
      <c r="C1729" s="14" t="inlineStr">
        <is>
          <t>irn</t>
        </is>
      </c>
      <c r="D1729" s="36">
        <f>INDEX(Inputs!$W$5:$W$132,MATCH($B1729&amp;"|"&amp;$C1729,Inputs!$A$5:$A$132,0))</f>
        <v/>
      </c>
      <c r="E1729" s="36">
        <f>INDEX(Inputs!$L$5:$L$132,MATCH($B1729&amp;"|"&amp;$C1729,Inputs!$A$5:$A$132,0))</f>
        <v/>
      </c>
      <c r="F1729" s="36">
        <f>INDEX(Inputs!$M$5:$M$132,MATCH($B1729&amp;"|"&amp;$C1729,Inputs!$A$5:$A$132,0))</f>
        <v/>
      </c>
      <c r="G1729" s="35" t="n"/>
      <c r="H1729" s="14">
        <f>INDEX(VarLab,MATCH($A1729,VarKey,0))&amp;INDEX(MemLab,MATCH($C1729&amp;"|"&amp;$B1729,MemKey,0))</f>
        <v/>
      </c>
      <c r="I1729" s="14">
        <f>INDEX(VarUnit,MATCH($A1729,VarKey,0))</f>
        <v/>
      </c>
      <c r="J1729" s="14">
        <f>INDEX(VarSrc,MATCH($A1729,VarKey,0))</f>
        <v/>
      </c>
      <c r="K1729" s="11">
        <f>CodePrefix&amp;$A1729&amp;IF($C1729="","","."&amp;$C1729&amp;"."&amp;$B1729)&amp;INDEX(VarEnd,MATCH($A1729,VarKey,0))&amp;K$5</f>
        <v/>
      </c>
      <c r="L1729" s="37">
        <f>INDEX(L$263:L$279,$F1729)*$D1729*INDEX(L$23:L$30,$E1729)</f>
        <v/>
      </c>
      <c r="M1729" s="36">
        <f>INDEX(M$263:M$279,$F1729)*$D1729*INDEX(M$23:M$30,$E1729)</f>
        <v/>
      </c>
      <c r="N1729" s="36">
        <f>INDEX(N$263:N$279,$F1729)*$D1729*INDEX(N$23:N$30,$E1729)</f>
        <v/>
      </c>
      <c r="O1729" s="36">
        <f>INDEX(O$263:O$279,$F1729)*$D1729*INDEX(O$23:O$30,$E1729)</f>
        <v/>
      </c>
      <c r="P1729" s="36">
        <f>INDEX(P$263:P$279,$F1729)*$D1729*INDEX(P$23:P$30,$E1729)</f>
        <v/>
      </c>
      <c r="Q1729" s="36">
        <f>INDEX(Q$263:Q$279,$F1729)*$D1729*INDEX(Q$23:Q$30,$E1729)</f>
        <v/>
      </c>
      <c r="R1729" s="36">
        <f>INDEX(R$263:R$279,$F1729)*$D1729*INDEX(R$23:R$30,$E1729)</f>
        <v/>
      </c>
      <c r="S1729" s="36">
        <f>INDEX(S$263:S$279,$F1729)*$D1729*INDEX(S$23:S$30,$E1729)</f>
        <v/>
      </c>
      <c r="T1729" s="36">
        <f>INDEX(T$263:T$279,$F1729)*$D1729*INDEX(T$23:T$30,$E1729)</f>
        <v/>
      </c>
      <c r="U1729" s="36">
        <f>INDEX(U$263:U$279,$F1729)*$D1729*INDEX(U$23:U$30,$E1729)</f>
        <v/>
      </c>
      <c r="V1729" s="36">
        <f>INDEX(V$263:V$279,$F1729)*$D1729*INDEX(V$23:V$30,$E1729)</f>
        <v/>
      </c>
      <c r="W1729" s="36">
        <f>INDEX(W$263:W$279,$F1729)*$D1729*INDEX(W$23:W$30,$E1729)</f>
        <v/>
      </c>
      <c r="X1729" s="36">
        <f>INDEX(X$263:X$279,$F1729)*$D1729*INDEX(X$23:X$30,$E1729)</f>
        <v/>
      </c>
      <c r="Y1729" s="36">
        <f>INDEX(Y$263:Y$279,$F1729)*$D1729*INDEX(Y$23:Y$30,$E1729)</f>
        <v/>
      </c>
      <c r="Z1729" s="36">
        <f>INDEX(Z$263:Z$279,$F1729)*$D1729*INDEX(Z$23:Z$30,$E1729)</f>
        <v/>
      </c>
      <c r="AA1729" s="36">
        <f>INDEX(AA$263:AA$279,$F1729)*$D1729*INDEX(AA$23:AA$30,$E1729)</f>
        <v/>
      </c>
      <c r="AB1729" s="36">
        <f>INDEX(AB$263:AB$279,$F1729)*$D1729*INDEX(AB$23:AB$30,$E1729)</f>
        <v/>
      </c>
      <c r="AC1729" s="36">
        <f>INDEX(AC$263:AC$279,$F1729)*$D1729*INDEX(AC$23:AC$30,$E1729)</f>
        <v/>
      </c>
      <c r="AD1729" s="36">
        <f>INDEX(AD$263:AD$279,$F1729)*$D1729*INDEX(AD$23:AD$30,$E1729)</f>
        <v/>
      </c>
      <c r="AF1729" s="11">
        <f>CodePrefix&amp;$A1729&amp;IF($C1729="","","."&amp;$C1729&amp;"."&amp;$B1729)&amp;INDEX(VarEnd,MATCH($A1729,VarKey,0))&amp;AF$5</f>
        <v/>
      </c>
      <c r="AG1729" s="37">
        <f>INDEX(AG$263:AG$279,$F1729)*$D1729*INDEX(AG$23:AG$30,$E1729)</f>
        <v/>
      </c>
      <c r="AH1729" s="36">
        <f>INDEX(AH$263:AH$279,$F1729)*$D1729*INDEX(AH$23:AH$30,$E1729)</f>
        <v/>
      </c>
      <c r="AI1729" s="36">
        <f>INDEX(AI$263:AI$279,$F1729)*$D1729*INDEX(AI$23:AI$30,$E1729)</f>
        <v/>
      </c>
      <c r="AJ1729" s="36">
        <f>INDEX(AJ$263:AJ$279,$F1729)*$D1729*INDEX(AJ$23:AJ$30,$E1729)</f>
        <v/>
      </c>
      <c r="AK1729" s="36">
        <f>INDEX(AK$263:AK$279,$F1729)*$D1729*INDEX(AK$23:AK$30,$E1729)</f>
        <v/>
      </c>
      <c r="AL1729" s="36">
        <f>INDEX(AL$263:AL$279,$F1729)*$D1729*INDEX(AL$23:AL$30,$E1729)</f>
        <v/>
      </c>
      <c r="AM1729" s="36">
        <f>INDEX(AM$263:AM$279,$F1729)*$D1729*INDEX(AM$23:AM$30,$E1729)</f>
        <v/>
      </c>
      <c r="AN1729" s="36">
        <f>INDEX(AN$263:AN$279,$F1729)*$D1729*INDEX(AN$23:AN$30,$E1729)</f>
        <v/>
      </c>
      <c r="AO1729" s="36">
        <f>INDEX(AO$263:AO$279,$F1729)*$D1729*INDEX(AO$23:AO$30,$E1729)</f>
        <v/>
      </c>
      <c r="AP1729" s="36">
        <f>INDEX(AP$263:AP$279,$F1729)*$D1729*INDEX(AP$23:AP$30,$E1729)</f>
        <v/>
      </c>
      <c r="AQ1729" s="36">
        <f>INDEX(AQ$263:AQ$279,$F1729)*$D1729*INDEX(AQ$23:AQ$30,$E1729)</f>
        <v/>
      </c>
      <c r="AR1729" s="36">
        <f>INDEX(AR$263:AR$279,$F1729)*$D1729*INDEX(AR$23:AR$30,$E1729)</f>
        <v/>
      </c>
      <c r="AS1729" s="36">
        <f>INDEX(AS$263:AS$279,$F1729)*$D1729*INDEX(AS$23:AS$30,$E1729)</f>
        <v/>
      </c>
      <c r="AT1729" s="36">
        <f>INDEX(AT$263:AT$279,$F1729)*$D1729*INDEX(AT$23:AT$30,$E1729)</f>
        <v/>
      </c>
      <c r="AU1729" s="36">
        <f>INDEX(AU$263:AU$279,$F1729)*$D1729*INDEX(AU$23:AU$30,$E1729)</f>
        <v/>
      </c>
      <c r="AV1729" s="36">
        <f>INDEX(AV$263:AV$279,$F1729)*$D1729*INDEX(AV$23:AV$30,$E1729)</f>
        <v/>
      </c>
      <c r="AW1729" s="36">
        <f>INDEX(AW$263:AW$279,$F1729)*$D1729*INDEX(AW$23:AW$30,$E1729)</f>
        <v/>
      </c>
      <c r="AX1729" s="36">
        <f>INDEX(AX$263:AX$279,$F1729)*$D1729*INDEX(AX$23:AX$30,$E1729)</f>
        <v/>
      </c>
      <c r="AY1729" s="36">
        <f>INDEX(AY$263:AY$279,$F1729)*$D1729*INDEX(AY$23:AY$30,$E1729)</f>
        <v/>
      </c>
    </row>
    <row r="1730" hidden="1" outlineLevel="2">
      <c r="A1730" s="14" t="inlineStr">
        <is>
          <t>ctxnew</t>
        </is>
      </c>
      <c r="B1730" s="14" t="inlineStr">
        <is>
          <t>ker</t>
        </is>
      </c>
      <c r="C1730" s="14" t="inlineStr">
        <is>
          <t>irn</t>
        </is>
      </c>
      <c r="D1730" s="36">
        <f>INDEX(Inputs!$W$5:$W$132,MATCH($B1730&amp;"|"&amp;$C1730,Inputs!$A$5:$A$132,0))</f>
        <v/>
      </c>
      <c r="E1730" s="36">
        <f>INDEX(Inputs!$L$5:$L$132,MATCH($B1730&amp;"|"&amp;$C1730,Inputs!$A$5:$A$132,0))</f>
        <v/>
      </c>
      <c r="F1730" s="36">
        <f>INDEX(Inputs!$M$5:$M$132,MATCH($B1730&amp;"|"&amp;$C1730,Inputs!$A$5:$A$132,0))</f>
        <v/>
      </c>
      <c r="G1730" s="35" t="n"/>
      <c r="H1730" s="14">
        <f>INDEX(VarLab,MATCH($A1730,VarKey,0))&amp;INDEX(MemLab,MATCH($C1730&amp;"|"&amp;$B1730,MemKey,0))</f>
        <v/>
      </c>
      <c r="I1730" s="14">
        <f>INDEX(VarUnit,MATCH($A1730,VarKey,0))</f>
        <v/>
      </c>
      <c r="J1730" s="14">
        <f>INDEX(VarSrc,MATCH($A1730,VarKey,0))</f>
        <v/>
      </c>
      <c r="K1730" s="11">
        <f>CodePrefix&amp;$A1730&amp;IF($C1730="","","."&amp;$C1730&amp;"."&amp;$B1730)&amp;INDEX(VarEnd,MATCH($A1730,VarKey,0))&amp;K$5</f>
        <v/>
      </c>
      <c r="L1730" s="37">
        <f>INDEX(L$263:L$279,$F1730)*$D1730*INDEX(L$23:L$30,$E1730)</f>
        <v/>
      </c>
      <c r="M1730" s="36">
        <f>INDEX(M$263:M$279,$F1730)*$D1730*INDEX(M$23:M$30,$E1730)</f>
        <v/>
      </c>
      <c r="N1730" s="36">
        <f>INDEX(N$263:N$279,$F1730)*$D1730*INDEX(N$23:N$30,$E1730)</f>
        <v/>
      </c>
      <c r="O1730" s="36">
        <f>INDEX(O$263:O$279,$F1730)*$D1730*INDEX(O$23:O$30,$E1730)</f>
        <v/>
      </c>
      <c r="P1730" s="36">
        <f>INDEX(P$263:P$279,$F1730)*$D1730*INDEX(P$23:P$30,$E1730)</f>
        <v/>
      </c>
      <c r="Q1730" s="36">
        <f>INDEX(Q$263:Q$279,$F1730)*$D1730*INDEX(Q$23:Q$30,$E1730)</f>
        <v/>
      </c>
      <c r="R1730" s="36">
        <f>INDEX(R$263:R$279,$F1730)*$D1730*INDEX(R$23:R$30,$E1730)</f>
        <v/>
      </c>
      <c r="S1730" s="36">
        <f>INDEX(S$263:S$279,$F1730)*$D1730*INDEX(S$23:S$30,$E1730)</f>
        <v/>
      </c>
      <c r="T1730" s="36">
        <f>INDEX(T$263:T$279,$F1730)*$D1730*INDEX(T$23:T$30,$E1730)</f>
        <v/>
      </c>
      <c r="U1730" s="36">
        <f>INDEX(U$263:U$279,$F1730)*$D1730*INDEX(U$23:U$30,$E1730)</f>
        <v/>
      </c>
      <c r="V1730" s="36">
        <f>INDEX(V$263:V$279,$F1730)*$D1730*INDEX(V$23:V$30,$E1730)</f>
        <v/>
      </c>
      <c r="W1730" s="36">
        <f>INDEX(W$263:W$279,$F1730)*$D1730*INDEX(W$23:W$30,$E1730)</f>
        <v/>
      </c>
      <c r="X1730" s="36">
        <f>INDEX(X$263:X$279,$F1730)*$D1730*INDEX(X$23:X$30,$E1730)</f>
        <v/>
      </c>
      <c r="Y1730" s="36">
        <f>INDEX(Y$263:Y$279,$F1730)*$D1730*INDEX(Y$23:Y$30,$E1730)</f>
        <v/>
      </c>
      <c r="Z1730" s="36">
        <f>INDEX(Z$263:Z$279,$F1730)*$D1730*INDEX(Z$23:Z$30,$E1730)</f>
        <v/>
      </c>
      <c r="AA1730" s="36">
        <f>INDEX(AA$263:AA$279,$F1730)*$D1730*INDEX(AA$23:AA$30,$E1730)</f>
        <v/>
      </c>
      <c r="AB1730" s="36">
        <f>INDEX(AB$263:AB$279,$F1730)*$D1730*INDEX(AB$23:AB$30,$E1730)</f>
        <v/>
      </c>
      <c r="AC1730" s="36">
        <f>INDEX(AC$263:AC$279,$F1730)*$D1730*INDEX(AC$23:AC$30,$E1730)</f>
        <v/>
      </c>
      <c r="AD1730" s="36">
        <f>INDEX(AD$263:AD$279,$F1730)*$D1730*INDEX(AD$23:AD$30,$E1730)</f>
        <v/>
      </c>
      <c r="AF1730" s="11">
        <f>CodePrefix&amp;$A1730&amp;IF($C1730="","","."&amp;$C1730&amp;"."&amp;$B1730)&amp;INDEX(VarEnd,MATCH($A1730,VarKey,0))&amp;AF$5</f>
        <v/>
      </c>
      <c r="AG1730" s="37">
        <f>INDEX(AG$263:AG$279,$F1730)*$D1730*INDEX(AG$23:AG$30,$E1730)</f>
        <v/>
      </c>
      <c r="AH1730" s="36">
        <f>INDEX(AH$263:AH$279,$F1730)*$D1730*INDEX(AH$23:AH$30,$E1730)</f>
        <v/>
      </c>
      <c r="AI1730" s="36">
        <f>INDEX(AI$263:AI$279,$F1730)*$D1730*INDEX(AI$23:AI$30,$E1730)</f>
        <v/>
      </c>
      <c r="AJ1730" s="36">
        <f>INDEX(AJ$263:AJ$279,$F1730)*$D1730*INDEX(AJ$23:AJ$30,$E1730)</f>
        <v/>
      </c>
      <c r="AK1730" s="36">
        <f>INDEX(AK$263:AK$279,$F1730)*$D1730*INDEX(AK$23:AK$30,$E1730)</f>
        <v/>
      </c>
      <c r="AL1730" s="36">
        <f>INDEX(AL$263:AL$279,$F1730)*$D1730*INDEX(AL$23:AL$30,$E1730)</f>
        <v/>
      </c>
      <c r="AM1730" s="36">
        <f>INDEX(AM$263:AM$279,$F1730)*$D1730*INDEX(AM$23:AM$30,$E1730)</f>
        <v/>
      </c>
      <c r="AN1730" s="36">
        <f>INDEX(AN$263:AN$279,$F1730)*$D1730*INDEX(AN$23:AN$30,$E1730)</f>
        <v/>
      </c>
      <c r="AO1730" s="36">
        <f>INDEX(AO$263:AO$279,$F1730)*$D1730*INDEX(AO$23:AO$30,$E1730)</f>
        <v/>
      </c>
      <c r="AP1730" s="36">
        <f>INDEX(AP$263:AP$279,$F1730)*$D1730*INDEX(AP$23:AP$30,$E1730)</f>
        <v/>
      </c>
      <c r="AQ1730" s="36">
        <f>INDEX(AQ$263:AQ$279,$F1730)*$D1730*INDEX(AQ$23:AQ$30,$E1730)</f>
        <v/>
      </c>
      <c r="AR1730" s="36">
        <f>INDEX(AR$263:AR$279,$F1730)*$D1730*INDEX(AR$23:AR$30,$E1730)</f>
        <v/>
      </c>
      <c r="AS1730" s="36">
        <f>INDEX(AS$263:AS$279,$F1730)*$D1730*INDEX(AS$23:AS$30,$E1730)</f>
        <v/>
      </c>
      <c r="AT1730" s="36">
        <f>INDEX(AT$263:AT$279,$F1730)*$D1730*INDEX(AT$23:AT$30,$E1730)</f>
        <v/>
      </c>
      <c r="AU1730" s="36">
        <f>INDEX(AU$263:AU$279,$F1730)*$D1730*INDEX(AU$23:AU$30,$E1730)</f>
        <v/>
      </c>
      <c r="AV1730" s="36">
        <f>INDEX(AV$263:AV$279,$F1730)*$D1730*INDEX(AV$23:AV$30,$E1730)</f>
        <v/>
      </c>
      <c r="AW1730" s="36">
        <f>INDEX(AW$263:AW$279,$F1730)*$D1730*INDEX(AW$23:AW$30,$E1730)</f>
        <v/>
      </c>
      <c r="AX1730" s="36">
        <f>INDEX(AX$263:AX$279,$F1730)*$D1730*INDEX(AX$23:AX$30,$E1730)</f>
        <v/>
      </c>
      <c r="AY1730" s="36">
        <f>INDEX(AY$263:AY$279,$F1730)*$D1730*INDEX(AY$23:AY$30,$E1730)</f>
        <v/>
      </c>
    </row>
    <row r="1731" hidden="1" outlineLevel="2">
      <c r="A1731" s="14" t="inlineStr">
        <is>
          <t>ctxnew</t>
        </is>
      </c>
      <c r="B1731" s="14" t="inlineStr">
        <is>
          <t>oop</t>
        </is>
      </c>
      <c r="C1731" s="14" t="inlineStr">
        <is>
          <t>irn</t>
        </is>
      </c>
      <c r="D1731" s="36">
        <f>INDEX(Inputs!$W$5:$W$132,MATCH($B1731&amp;"|"&amp;$C1731,Inputs!$A$5:$A$132,0))</f>
        <v/>
      </c>
      <c r="E1731" s="36">
        <f>INDEX(Inputs!$L$5:$L$132,MATCH($B1731&amp;"|"&amp;$C1731,Inputs!$A$5:$A$132,0))</f>
        <v/>
      </c>
      <c r="F1731" s="36">
        <f>INDEX(Inputs!$M$5:$M$132,MATCH($B1731&amp;"|"&amp;$C1731,Inputs!$A$5:$A$132,0))</f>
        <v/>
      </c>
      <c r="G1731" s="35" t="n"/>
      <c r="H1731" s="14">
        <f>INDEX(VarLab,MATCH($A1731,VarKey,0))&amp;INDEX(MemLab,MATCH($C1731&amp;"|"&amp;$B1731,MemKey,0))</f>
        <v/>
      </c>
      <c r="I1731" s="14">
        <f>INDEX(VarUnit,MATCH($A1731,VarKey,0))</f>
        <v/>
      </c>
      <c r="J1731" s="14">
        <f>INDEX(VarSrc,MATCH($A1731,VarKey,0))</f>
        <v/>
      </c>
      <c r="K1731" s="11">
        <f>CodePrefix&amp;$A1731&amp;IF($C1731="","","."&amp;$C1731&amp;"."&amp;$B1731)&amp;INDEX(VarEnd,MATCH($A1731,VarKey,0))&amp;K$5</f>
        <v/>
      </c>
      <c r="L1731" s="37">
        <f>INDEX(L$263:L$279,$F1731)*$D1731*INDEX(L$23:L$30,$E1731)</f>
        <v/>
      </c>
      <c r="M1731" s="36">
        <f>INDEX(M$263:M$279,$F1731)*$D1731*INDEX(M$23:M$30,$E1731)</f>
        <v/>
      </c>
      <c r="N1731" s="36">
        <f>INDEX(N$263:N$279,$F1731)*$D1731*INDEX(N$23:N$30,$E1731)</f>
        <v/>
      </c>
      <c r="O1731" s="36">
        <f>INDEX(O$263:O$279,$F1731)*$D1731*INDEX(O$23:O$30,$E1731)</f>
        <v/>
      </c>
      <c r="P1731" s="36">
        <f>INDEX(P$263:P$279,$F1731)*$D1731*INDEX(P$23:P$30,$E1731)</f>
        <v/>
      </c>
      <c r="Q1731" s="36">
        <f>INDEX(Q$263:Q$279,$F1731)*$D1731*INDEX(Q$23:Q$30,$E1731)</f>
        <v/>
      </c>
      <c r="R1731" s="36">
        <f>INDEX(R$263:R$279,$F1731)*$D1731*INDEX(R$23:R$30,$E1731)</f>
        <v/>
      </c>
      <c r="S1731" s="36">
        <f>INDEX(S$263:S$279,$F1731)*$D1731*INDEX(S$23:S$30,$E1731)</f>
        <v/>
      </c>
      <c r="T1731" s="36">
        <f>INDEX(T$263:T$279,$F1731)*$D1731*INDEX(T$23:T$30,$E1731)</f>
        <v/>
      </c>
      <c r="U1731" s="36">
        <f>INDEX(U$263:U$279,$F1731)*$D1731*INDEX(U$23:U$30,$E1731)</f>
        <v/>
      </c>
      <c r="V1731" s="36">
        <f>INDEX(V$263:V$279,$F1731)*$D1731*INDEX(V$23:V$30,$E1731)</f>
        <v/>
      </c>
      <c r="W1731" s="36">
        <f>INDEX(W$263:W$279,$F1731)*$D1731*INDEX(W$23:W$30,$E1731)</f>
        <v/>
      </c>
      <c r="X1731" s="36">
        <f>INDEX(X$263:X$279,$F1731)*$D1731*INDEX(X$23:X$30,$E1731)</f>
        <v/>
      </c>
      <c r="Y1731" s="36">
        <f>INDEX(Y$263:Y$279,$F1731)*$D1731*INDEX(Y$23:Y$30,$E1731)</f>
        <v/>
      </c>
      <c r="Z1731" s="36">
        <f>INDEX(Z$263:Z$279,$F1731)*$D1731*INDEX(Z$23:Z$30,$E1731)</f>
        <v/>
      </c>
      <c r="AA1731" s="36">
        <f>INDEX(AA$263:AA$279,$F1731)*$D1731*INDEX(AA$23:AA$30,$E1731)</f>
        <v/>
      </c>
      <c r="AB1731" s="36">
        <f>INDEX(AB$263:AB$279,$F1731)*$D1731*INDEX(AB$23:AB$30,$E1731)</f>
        <v/>
      </c>
      <c r="AC1731" s="36">
        <f>INDEX(AC$263:AC$279,$F1731)*$D1731*INDEX(AC$23:AC$30,$E1731)</f>
        <v/>
      </c>
      <c r="AD1731" s="36">
        <f>INDEX(AD$263:AD$279,$F1731)*$D1731*INDEX(AD$23:AD$30,$E1731)</f>
        <v/>
      </c>
      <c r="AF1731" s="11">
        <f>CodePrefix&amp;$A1731&amp;IF($C1731="","","."&amp;$C1731&amp;"."&amp;$B1731)&amp;INDEX(VarEnd,MATCH($A1731,VarKey,0))&amp;AF$5</f>
        <v/>
      </c>
      <c r="AG1731" s="37">
        <f>INDEX(AG$263:AG$279,$F1731)*$D1731*INDEX(AG$23:AG$30,$E1731)</f>
        <v/>
      </c>
      <c r="AH1731" s="36">
        <f>INDEX(AH$263:AH$279,$F1731)*$D1731*INDEX(AH$23:AH$30,$E1731)</f>
        <v/>
      </c>
      <c r="AI1731" s="36">
        <f>INDEX(AI$263:AI$279,$F1731)*$D1731*INDEX(AI$23:AI$30,$E1731)</f>
        <v/>
      </c>
      <c r="AJ1731" s="36">
        <f>INDEX(AJ$263:AJ$279,$F1731)*$D1731*INDEX(AJ$23:AJ$30,$E1731)</f>
        <v/>
      </c>
      <c r="AK1731" s="36">
        <f>INDEX(AK$263:AK$279,$F1731)*$D1731*INDEX(AK$23:AK$30,$E1731)</f>
        <v/>
      </c>
      <c r="AL1731" s="36">
        <f>INDEX(AL$263:AL$279,$F1731)*$D1731*INDEX(AL$23:AL$30,$E1731)</f>
        <v/>
      </c>
      <c r="AM1731" s="36">
        <f>INDEX(AM$263:AM$279,$F1731)*$D1731*INDEX(AM$23:AM$30,$E1731)</f>
        <v/>
      </c>
      <c r="AN1731" s="36">
        <f>INDEX(AN$263:AN$279,$F1731)*$D1731*INDEX(AN$23:AN$30,$E1731)</f>
        <v/>
      </c>
      <c r="AO1731" s="36">
        <f>INDEX(AO$263:AO$279,$F1731)*$D1731*INDEX(AO$23:AO$30,$E1731)</f>
        <v/>
      </c>
      <c r="AP1731" s="36">
        <f>INDEX(AP$263:AP$279,$F1731)*$D1731*INDEX(AP$23:AP$30,$E1731)</f>
        <v/>
      </c>
      <c r="AQ1731" s="36">
        <f>INDEX(AQ$263:AQ$279,$F1731)*$D1731*INDEX(AQ$23:AQ$30,$E1731)</f>
        <v/>
      </c>
      <c r="AR1731" s="36">
        <f>INDEX(AR$263:AR$279,$F1731)*$D1731*INDEX(AR$23:AR$30,$E1731)</f>
        <v/>
      </c>
      <c r="AS1731" s="36">
        <f>INDEX(AS$263:AS$279,$F1731)*$D1731*INDEX(AS$23:AS$30,$E1731)</f>
        <v/>
      </c>
      <c r="AT1731" s="36">
        <f>INDEX(AT$263:AT$279,$F1731)*$D1731*INDEX(AT$23:AT$30,$E1731)</f>
        <v/>
      </c>
      <c r="AU1731" s="36">
        <f>INDEX(AU$263:AU$279,$F1731)*$D1731*INDEX(AU$23:AU$30,$E1731)</f>
        <v/>
      </c>
      <c r="AV1731" s="36">
        <f>INDEX(AV$263:AV$279,$F1731)*$D1731*INDEX(AV$23:AV$30,$E1731)</f>
        <v/>
      </c>
      <c r="AW1731" s="36">
        <f>INDEX(AW$263:AW$279,$F1731)*$D1731*INDEX(AW$23:AW$30,$E1731)</f>
        <v/>
      </c>
      <c r="AX1731" s="36">
        <f>INDEX(AX$263:AX$279,$F1731)*$D1731*INDEX(AX$23:AX$30,$E1731)</f>
        <v/>
      </c>
      <c r="AY1731" s="36">
        <f>INDEX(AY$263:AY$279,$F1731)*$D1731*INDEX(AY$23:AY$30,$E1731)</f>
        <v/>
      </c>
    </row>
    <row r="1732" hidden="1" outlineLevel="2">
      <c r="A1732" s="14" t="inlineStr">
        <is>
          <t>ctxnew</t>
        </is>
      </c>
      <c r="B1732" s="14" t="inlineStr">
        <is>
          <t>bio</t>
        </is>
      </c>
      <c r="C1732" s="14" t="inlineStr">
        <is>
          <t>irn</t>
        </is>
      </c>
      <c r="D1732" s="36">
        <f>INDEX(Inputs!$W$5:$W$132,MATCH($B1732&amp;"|"&amp;$C1732,Inputs!$A$5:$A$132,0))</f>
        <v/>
      </c>
      <c r="E1732" s="36">
        <f>INDEX(Inputs!$L$5:$L$132,MATCH($B1732&amp;"|"&amp;$C1732,Inputs!$A$5:$A$132,0))</f>
        <v/>
      </c>
      <c r="F1732" s="36">
        <f>INDEX(Inputs!$M$5:$M$132,MATCH($B1732&amp;"|"&amp;$C1732,Inputs!$A$5:$A$132,0))</f>
        <v/>
      </c>
      <c r="G1732" s="35" t="n"/>
      <c r="H1732" s="14">
        <f>INDEX(VarLab,MATCH($A1732,VarKey,0))&amp;INDEX(MemLab,MATCH($C1732&amp;"|"&amp;$B1732,MemKey,0))</f>
        <v/>
      </c>
      <c r="I1732" s="14">
        <f>INDEX(VarUnit,MATCH($A1732,VarKey,0))</f>
        <v/>
      </c>
      <c r="J1732" s="14">
        <f>INDEX(VarSrc,MATCH($A1732,VarKey,0))</f>
        <v/>
      </c>
      <c r="K1732" s="11">
        <f>CodePrefix&amp;$A1732&amp;IF($C1732="","","."&amp;$C1732&amp;"."&amp;$B1732)&amp;INDEX(VarEnd,MATCH($A1732,VarKey,0))&amp;K$5</f>
        <v/>
      </c>
      <c r="L1732" s="37">
        <f>INDEX(L$263:L$279,$F1732)*$D1732*INDEX(L$23:L$30,$E1732)</f>
        <v/>
      </c>
      <c r="M1732" s="36">
        <f>INDEX(M$263:M$279,$F1732)*$D1732*INDEX(M$23:M$30,$E1732)</f>
        <v/>
      </c>
      <c r="N1732" s="36">
        <f>INDEX(N$263:N$279,$F1732)*$D1732*INDEX(N$23:N$30,$E1732)</f>
        <v/>
      </c>
      <c r="O1732" s="36">
        <f>INDEX(O$263:O$279,$F1732)*$D1732*INDEX(O$23:O$30,$E1732)</f>
        <v/>
      </c>
      <c r="P1732" s="36">
        <f>INDEX(P$263:P$279,$F1732)*$D1732*INDEX(P$23:P$30,$E1732)</f>
        <v/>
      </c>
      <c r="Q1732" s="36">
        <f>INDEX(Q$263:Q$279,$F1732)*$D1732*INDEX(Q$23:Q$30,$E1732)</f>
        <v/>
      </c>
      <c r="R1732" s="36">
        <f>INDEX(R$263:R$279,$F1732)*$D1732*INDEX(R$23:R$30,$E1732)</f>
        <v/>
      </c>
      <c r="S1732" s="36">
        <f>INDEX(S$263:S$279,$F1732)*$D1732*INDEX(S$23:S$30,$E1732)</f>
        <v/>
      </c>
      <c r="T1732" s="36">
        <f>INDEX(T$263:T$279,$F1732)*$D1732*INDEX(T$23:T$30,$E1732)</f>
        <v/>
      </c>
      <c r="U1732" s="36">
        <f>INDEX(U$263:U$279,$F1732)*$D1732*INDEX(U$23:U$30,$E1732)</f>
        <v/>
      </c>
      <c r="V1732" s="36">
        <f>INDEX(V$263:V$279,$F1732)*$D1732*INDEX(V$23:V$30,$E1732)</f>
        <v/>
      </c>
      <c r="W1732" s="36">
        <f>INDEX(W$263:W$279,$F1732)*$D1732*INDEX(W$23:W$30,$E1732)</f>
        <v/>
      </c>
      <c r="X1732" s="36">
        <f>INDEX(X$263:X$279,$F1732)*$D1732*INDEX(X$23:X$30,$E1732)</f>
        <v/>
      </c>
      <c r="Y1732" s="36">
        <f>INDEX(Y$263:Y$279,$F1732)*$D1732*INDEX(Y$23:Y$30,$E1732)</f>
        <v/>
      </c>
      <c r="Z1732" s="36">
        <f>INDEX(Z$263:Z$279,$F1732)*$D1732*INDEX(Z$23:Z$30,$E1732)</f>
        <v/>
      </c>
      <c r="AA1732" s="36">
        <f>INDEX(AA$263:AA$279,$F1732)*$D1732*INDEX(AA$23:AA$30,$E1732)</f>
        <v/>
      </c>
      <c r="AB1732" s="36">
        <f>INDEX(AB$263:AB$279,$F1732)*$D1732*INDEX(AB$23:AB$30,$E1732)</f>
        <v/>
      </c>
      <c r="AC1732" s="36">
        <f>INDEX(AC$263:AC$279,$F1732)*$D1732*INDEX(AC$23:AC$30,$E1732)</f>
        <v/>
      </c>
      <c r="AD1732" s="36">
        <f>INDEX(AD$263:AD$279,$F1732)*$D1732*INDEX(AD$23:AD$30,$E1732)</f>
        <v/>
      </c>
      <c r="AF1732" s="11">
        <f>CodePrefix&amp;$A1732&amp;IF($C1732="","","."&amp;$C1732&amp;"."&amp;$B1732)&amp;INDEX(VarEnd,MATCH($A1732,VarKey,0))&amp;AF$5</f>
        <v/>
      </c>
      <c r="AG1732" s="37">
        <f>INDEX(AG$263:AG$279,$F1732)*$D1732*INDEX(AG$23:AG$30,$E1732)</f>
        <v/>
      </c>
      <c r="AH1732" s="36">
        <f>INDEX(AH$263:AH$279,$F1732)*$D1732*INDEX(AH$23:AH$30,$E1732)</f>
        <v/>
      </c>
      <c r="AI1732" s="36">
        <f>INDEX(AI$263:AI$279,$F1732)*$D1732*INDEX(AI$23:AI$30,$E1732)</f>
        <v/>
      </c>
      <c r="AJ1732" s="36">
        <f>INDEX(AJ$263:AJ$279,$F1732)*$D1732*INDEX(AJ$23:AJ$30,$E1732)</f>
        <v/>
      </c>
      <c r="AK1732" s="36">
        <f>INDEX(AK$263:AK$279,$F1732)*$D1732*INDEX(AK$23:AK$30,$E1732)</f>
        <v/>
      </c>
      <c r="AL1732" s="36">
        <f>INDEX(AL$263:AL$279,$F1732)*$D1732*INDEX(AL$23:AL$30,$E1732)</f>
        <v/>
      </c>
      <c r="AM1732" s="36">
        <f>INDEX(AM$263:AM$279,$F1732)*$D1732*INDEX(AM$23:AM$30,$E1732)</f>
        <v/>
      </c>
      <c r="AN1732" s="36">
        <f>INDEX(AN$263:AN$279,$F1732)*$D1732*INDEX(AN$23:AN$30,$E1732)</f>
        <v/>
      </c>
      <c r="AO1732" s="36">
        <f>INDEX(AO$263:AO$279,$F1732)*$D1732*INDEX(AO$23:AO$30,$E1732)</f>
        <v/>
      </c>
      <c r="AP1732" s="36">
        <f>INDEX(AP$263:AP$279,$F1732)*$D1732*INDEX(AP$23:AP$30,$E1732)</f>
        <v/>
      </c>
      <c r="AQ1732" s="36">
        <f>INDEX(AQ$263:AQ$279,$F1732)*$D1732*INDEX(AQ$23:AQ$30,$E1732)</f>
        <v/>
      </c>
      <c r="AR1732" s="36">
        <f>INDEX(AR$263:AR$279,$F1732)*$D1732*INDEX(AR$23:AR$30,$E1732)</f>
        <v/>
      </c>
      <c r="AS1732" s="36">
        <f>INDEX(AS$263:AS$279,$F1732)*$D1732*INDEX(AS$23:AS$30,$E1732)</f>
        <v/>
      </c>
      <c r="AT1732" s="36">
        <f>INDEX(AT$263:AT$279,$F1732)*$D1732*INDEX(AT$23:AT$30,$E1732)</f>
        <v/>
      </c>
      <c r="AU1732" s="36">
        <f>INDEX(AU$263:AU$279,$F1732)*$D1732*INDEX(AU$23:AU$30,$E1732)</f>
        <v/>
      </c>
      <c r="AV1732" s="36">
        <f>INDEX(AV$263:AV$279,$F1732)*$D1732*INDEX(AV$23:AV$30,$E1732)</f>
        <v/>
      </c>
      <c r="AW1732" s="36">
        <f>INDEX(AW$263:AW$279,$F1732)*$D1732*INDEX(AW$23:AW$30,$E1732)</f>
        <v/>
      </c>
      <c r="AX1732" s="36">
        <f>INDEX(AX$263:AX$279,$F1732)*$D1732*INDEX(AX$23:AX$30,$E1732)</f>
        <v/>
      </c>
      <c r="AY1732" s="36">
        <f>INDEX(AY$263:AY$279,$F1732)*$D1732*INDEX(AY$23:AY$30,$E1732)</f>
        <v/>
      </c>
    </row>
    <row r="1733" hidden="1" outlineLevel="2"/>
    <row r="1734" hidden="1" outlineLevel="2">
      <c r="A1734" s="14" t="inlineStr">
        <is>
          <t>ets</t>
        </is>
      </c>
      <c r="B1734" s="14" t="inlineStr">
        <is>
          <t>coa</t>
        </is>
      </c>
      <c r="C1734" s="14" t="inlineStr">
        <is>
          <t>irn</t>
        </is>
      </c>
      <c r="D1734" s="36">
        <f>INDEX(Inputs!$W$5:$W$132,MATCH($B1734&amp;"|"&amp;$C1734,Inputs!$A$5:$A$132,0))</f>
        <v/>
      </c>
      <c r="E1734" s="36">
        <f>INDEX(Inputs!$M$5:$M$132,MATCH($B1734&amp;"|"&amp;$C1734,Inputs!$A$5:$A$132,0))</f>
        <v/>
      </c>
      <c r="F1734" s="35" t="n"/>
      <c r="G1734" s="35" t="n"/>
      <c r="H1734" s="14">
        <f>INDEX(VarLab,MATCH($A1734,VarKey,0))&amp;INDEX(MemLab,MATCH($C1734&amp;"|"&amp;$B1734,MemKey,0))</f>
        <v/>
      </c>
      <c r="I1734" s="14">
        <f>INDEX(VarUnit,MATCH($A1734,VarKey,0))</f>
        <v/>
      </c>
      <c r="J1734" s="14">
        <f>INDEX(VarSrc,MATCH($A1734,VarKey,0))</f>
        <v/>
      </c>
      <c r="K1734" s="11">
        <f>CodePrefix&amp;$A1734&amp;IF($C1734="","","."&amp;$C1734&amp;"."&amp;$B1734)&amp;INDEX(VarEnd,MATCH($A1734,VarKey,0))&amp;K$5</f>
        <v/>
      </c>
      <c r="L1734" s="37">
        <f>INDEX(L$280:L$296,$E1734)*$D1734</f>
        <v/>
      </c>
      <c r="M1734" s="36">
        <f>INDEX(M$280:M$296,$E1734)*$D1734</f>
        <v/>
      </c>
      <c r="N1734" s="36">
        <f>INDEX(N$280:N$296,$E1734)*$D1734</f>
        <v/>
      </c>
      <c r="O1734" s="36">
        <f>INDEX(O$280:O$296,$E1734)*$D1734</f>
        <v/>
      </c>
      <c r="P1734" s="36">
        <f>INDEX(P$280:P$296,$E1734)*$D1734</f>
        <v/>
      </c>
      <c r="Q1734" s="36">
        <f>INDEX(Q$280:Q$296,$E1734)*$D1734</f>
        <v/>
      </c>
      <c r="R1734" s="36">
        <f>INDEX(R$280:R$296,$E1734)*$D1734</f>
        <v/>
      </c>
      <c r="S1734" s="36">
        <f>INDEX(S$280:S$296,$E1734)*$D1734</f>
        <v/>
      </c>
      <c r="T1734" s="36">
        <f>INDEX(T$280:T$296,$E1734)*$D1734</f>
        <v/>
      </c>
      <c r="U1734" s="36">
        <f>INDEX(U$280:U$296,$E1734)*$D1734</f>
        <v/>
      </c>
      <c r="V1734" s="36">
        <f>INDEX(V$280:V$296,$E1734)*$D1734</f>
        <v/>
      </c>
      <c r="W1734" s="36">
        <f>INDEX(W$280:W$296,$E1734)*$D1734</f>
        <v/>
      </c>
      <c r="X1734" s="36">
        <f>INDEX(X$280:X$296,$E1734)*$D1734</f>
        <v/>
      </c>
      <c r="Y1734" s="36">
        <f>INDEX(Y$280:Y$296,$E1734)*$D1734</f>
        <v/>
      </c>
      <c r="Z1734" s="36">
        <f>INDEX(Z$280:Z$296,$E1734)*$D1734</f>
        <v/>
      </c>
      <c r="AA1734" s="36">
        <f>INDEX(AA$280:AA$296,$E1734)*$D1734</f>
        <v/>
      </c>
      <c r="AB1734" s="36">
        <f>INDEX(AB$280:AB$296,$E1734)*$D1734</f>
        <v/>
      </c>
      <c r="AC1734" s="36">
        <f>INDEX(AC$280:AC$296,$E1734)*$D1734</f>
        <v/>
      </c>
      <c r="AD1734" s="36">
        <f>INDEX(AD$280:AD$296,$E1734)*$D1734</f>
        <v/>
      </c>
      <c r="AF1734" s="11">
        <f>CodePrefix&amp;$A1734&amp;IF($C1734="","","."&amp;$C1734&amp;"."&amp;$B1734)&amp;INDEX(VarEnd,MATCH($A1734,VarKey,0))&amp;AF$5</f>
        <v/>
      </c>
      <c r="AG1734" s="37">
        <f>INDEX(AG$280:AG$296,$E1734)*$D1734</f>
        <v/>
      </c>
      <c r="AH1734" s="36">
        <f>INDEX(AH$280:AH$296,$E1734)*$D1734</f>
        <v/>
      </c>
      <c r="AI1734" s="36">
        <f>INDEX(AI$280:AI$296,$E1734)*$D1734</f>
        <v/>
      </c>
      <c r="AJ1734" s="36">
        <f>INDEX(AJ$280:AJ$296,$E1734)*$D1734</f>
        <v/>
      </c>
      <c r="AK1734" s="36">
        <f>INDEX(AK$280:AK$296,$E1734)*$D1734</f>
        <v/>
      </c>
      <c r="AL1734" s="36">
        <f>INDEX(AL$280:AL$296,$E1734)*$D1734</f>
        <v/>
      </c>
      <c r="AM1734" s="36">
        <f>INDEX(AM$280:AM$296,$E1734)*$D1734</f>
        <v/>
      </c>
      <c r="AN1734" s="36">
        <f>INDEX(AN$280:AN$296,$E1734)*$D1734</f>
        <v/>
      </c>
      <c r="AO1734" s="36">
        <f>INDEX(AO$280:AO$296,$E1734)*$D1734</f>
        <v/>
      </c>
      <c r="AP1734" s="36">
        <f>INDEX(AP$280:AP$296,$E1734)*$D1734</f>
        <v/>
      </c>
      <c r="AQ1734" s="36">
        <f>INDEX(AQ$280:AQ$296,$E1734)*$D1734</f>
        <v/>
      </c>
      <c r="AR1734" s="36">
        <f>INDEX(AR$280:AR$296,$E1734)*$D1734</f>
        <v/>
      </c>
      <c r="AS1734" s="36">
        <f>INDEX(AS$280:AS$296,$E1734)*$D1734</f>
        <v/>
      </c>
      <c r="AT1734" s="36">
        <f>INDEX(AT$280:AT$296,$E1734)*$D1734</f>
        <v/>
      </c>
      <c r="AU1734" s="36">
        <f>INDEX(AU$280:AU$296,$E1734)*$D1734</f>
        <v/>
      </c>
      <c r="AV1734" s="36">
        <f>INDEX(AV$280:AV$296,$E1734)*$D1734</f>
        <v/>
      </c>
      <c r="AW1734" s="36">
        <f>INDEX(AW$280:AW$296,$E1734)*$D1734</f>
        <v/>
      </c>
      <c r="AX1734" s="36">
        <f>INDEX(AX$280:AX$296,$E1734)*$D1734</f>
        <v/>
      </c>
      <c r="AY1734" s="36">
        <f>INDEX(AY$280:AY$296,$E1734)*$D1734</f>
        <v/>
      </c>
    </row>
    <row r="1735" hidden="1" outlineLevel="2">
      <c r="A1735" s="14" t="inlineStr">
        <is>
          <t>ets</t>
        </is>
      </c>
      <c r="B1735" s="14" t="inlineStr">
        <is>
          <t>nga</t>
        </is>
      </c>
      <c r="C1735" s="14" t="inlineStr">
        <is>
          <t>irn</t>
        </is>
      </c>
      <c r="D1735" s="36">
        <f>INDEX(Inputs!$W$5:$W$132,MATCH($B1735&amp;"|"&amp;$C1735,Inputs!$A$5:$A$132,0))</f>
        <v/>
      </c>
      <c r="E1735" s="36">
        <f>INDEX(Inputs!$M$5:$M$132,MATCH($B1735&amp;"|"&amp;$C1735,Inputs!$A$5:$A$132,0))</f>
        <v/>
      </c>
      <c r="F1735" s="35" t="n"/>
      <c r="G1735" s="35" t="n"/>
      <c r="H1735" s="14">
        <f>INDEX(VarLab,MATCH($A1735,VarKey,0))&amp;INDEX(MemLab,MATCH($C1735&amp;"|"&amp;$B1735,MemKey,0))</f>
        <v/>
      </c>
      <c r="I1735" s="14">
        <f>INDEX(VarUnit,MATCH($A1735,VarKey,0))</f>
        <v/>
      </c>
      <c r="J1735" s="14">
        <f>INDEX(VarSrc,MATCH($A1735,VarKey,0))</f>
        <v/>
      </c>
      <c r="K1735" s="11">
        <f>CodePrefix&amp;$A1735&amp;IF($C1735="","","."&amp;$C1735&amp;"."&amp;$B1735)&amp;INDEX(VarEnd,MATCH($A1735,VarKey,0))&amp;K$5</f>
        <v/>
      </c>
      <c r="L1735" s="37">
        <f>INDEX(L$280:L$296,$E1735)*$D1735</f>
        <v/>
      </c>
      <c r="M1735" s="36">
        <f>INDEX(M$280:M$296,$E1735)*$D1735</f>
        <v/>
      </c>
      <c r="N1735" s="36">
        <f>INDEX(N$280:N$296,$E1735)*$D1735</f>
        <v/>
      </c>
      <c r="O1735" s="36">
        <f>INDEX(O$280:O$296,$E1735)*$D1735</f>
        <v/>
      </c>
      <c r="P1735" s="36">
        <f>INDEX(P$280:P$296,$E1735)*$D1735</f>
        <v/>
      </c>
      <c r="Q1735" s="36">
        <f>INDEX(Q$280:Q$296,$E1735)*$D1735</f>
        <v/>
      </c>
      <c r="R1735" s="36">
        <f>INDEX(R$280:R$296,$E1735)*$D1735</f>
        <v/>
      </c>
      <c r="S1735" s="36">
        <f>INDEX(S$280:S$296,$E1735)*$D1735</f>
        <v/>
      </c>
      <c r="T1735" s="36">
        <f>INDEX(T$280:T$296,$E1735)*$D1735</f>
        <v/>
      </c>
      <c r="U1735" s="36">
        <f>INDEX(U$280:U$296,$E1735)*$D1735</f>
        <v/>
      </c>
      <c r="V1735" s="36">
        <f>INDEX(V$280:V$296,$E1735)*$D1735</f>
        <v/>
      </c>
      <c r="W1735" s="36">
        <f>INDEX(W$280:W$296,$E1735)*$D1735</f>
        <v/>
      </c>
      <c r="X1735" s="36">
        <f>INDEX(X$280:X$296,$E1735)*$D1735</f>
        <v/>
      </c>
      <c r="Y1735" s="36">
        <f>INDEX(Y$280:Y$296,$E1735)*$D1735</f>
        <v/>
      </c>
      <c r="Z1735" s="36">
        <f>INDEX(Z$280:Z$296,$E1735)*$D1735</f>
        <v/>
      </c>
      <c r="AA1735" s="36">
        <f>INDEX(AA$280:AA$296,$E1735)*$D1735</f>
        <v/>
      </c>
      <c r="AB1735" s="36">
        <f>INDEX(AB$280:AB$296,$E1735)*$D1735</f>
        <v/>
      </c>
      <c r="AC1735" s="36">
        <f>INDEX(AC$280:AC$296,$E1735)*$D1735</f>
        <v/>
      </c>
      <c r="AD1735" s="36">
        <f>INDEX(AD$280:AD$296,$E1735)*$D1735</f>
        <v/>
      </c>
      <c r="AF1735" s="11">
        <f>CodePrefix&amp;$A1735&amp;IF($C1735="","","."&amp;$C1735&amp;"."&amp;$B1735)&amp;INDEX(VarEnd,MATCH($A1735,VarKey,0))&amp;AF$5</f>
        <v/>
      </c>
      <c r="AG1735" s="37">
        <f>INDEX(AG$280:AG$296,$E1735)*$D1735</f>
        <v/>
      </c>
      <c r="AH1735" s="36">
        <f>INDEX(AH$280:AH$296,$E1735)*$D1735</f>
        <v/>
      </c>
      <c r="AI1735" s="36">
        <f>INDEX(AI$280:AI$296,$E1735)*$D1735</f>
        <v/>
      </c>
      <c r="AJ1735" s="36">
        <f>INDEX(AJ$280:AJ$296,$E1735)*$D1735</f>
        <v/>
      </c>
      <c r="AK1735" s="36">
        <f>INDEX(AK$280:AK$296,$E1735)*$D1735</f>
        <v/>
      </c>
      <c r="AL1735" s="36">
        <f>INDEX(AL$280:AL$296,$E1735)*$D1735</f>
        <v/>
      </c>
      <c r="AM1735" s="36">
        <f>INDEX(AM$280:AM$296,$E1735)*$D1735</f>
        <v/>
      </c>
      <c r="AN1735" s="36">
        <f>INDEX(AN$280:AN$296,$E1735)*$D1735</f>
        <v/>
      </c>
      <c r="AO1735" s="36">
        <f>INDEX(AO$280:AO$296,$E1735)*$D1735</f>
        <v/>
      </c>
      <c r="AP1735" s="36">
        <f>INDEX(AP$280:AP$296,$E1735)*$D1735</f>
        <v/>
      </c>
      <c r="AQ1735" s="36">
        <f>INDEX(AQ$280:AQ$296,$E1735)*$D1735</f>
        <v/>
      </c>
      <c r="AR1735" s="36">
        <f>INDEX(AR$280:AR$296,$E1735)*$D1735</f>
        <v/>
      </c>
      <c r="AS1735" s="36">
        <f>INDEX(AS$280:AS$296,$E1735)*$D1735</f>
        <v/>
      </c>
      <c r="AT1735" s="36">
        <f>INDEX(AT$280:AT$296,$E1735)*$D1735</f>
        <v/>
      </c>
      <c r="AU1735" s="36">
        <f>INDEX(AU$280:AU$296,$E1735)*$D1735</f>
        <v/>
      </c>
      <c r="AV1735" s="36">
        <f>INDEX(AV$280:AV$296,$E1735)*$D1735</f>
        <v/>
      </c>
      <c r="AW1735" s="36">
        <f>INDEX(AW$280:AW$296,$E1735)*$D1735</f>
        <v/>
      </c>
      <c r="AX1735" s="36">
        <f>INDEX(AX$280:AX$296,$E1735)*$D1735</f>
        <v/>
      </c>
      <c r="AY1735" s="36">
        <f>INDEX(AY$280:AY$296,$E1735)*$D1735</f>
        <v/>
      </c>
    </row>
    <row r="1736" hidden="1" outlineLevel="2">
      <c r="A1736" s="14" t="inlineStr">
        <is>
          <t>ets</t>
        </is>
      </c>
      <c r="B1736" s="14" t="inlineStr">
        <is>
          <t>gso</t>
        </is>
      </c>
      <c r="C1736" s="14" t="inlineStr">
        <is>
          <t>irn</t>
        </is>
      </c>
      <c r="D1736" s="36">
        <f>INDEX(Inputs!$W$5:$W$132,MATCH($B1736&amp;"|"&amp;$C1736,Inputs!$A$5:$A$132,0))</f>
        <v/>
      </c>
      <c r="E1736" s="36">
        <f>INDEX(Inputs!$M$5:$M$132,MATCH($B1736&amp;"|"&amp;$C1736,Inputs!$A$5:$A$132,0))</f>
        <v/>
      </c>
      <c r="F1736" s="35" t="n"/>
      <c r="G1736" s="35" t="n"/>
      <c r="H1736" s="14">
        <f>INDEX(VarLab,MATCH($A1736,VarKey,0))&amp;INDEX(MemLab,MATCH($C1736&amp;"|"&amp;$B1736,MemKey,0))</f>
        <v/>
      </c>
      <c r="I1736" s="14">
        <f>INDEX(VarUnit,MATCH($A1736,VarKey,0))</f>
        <v/>
      </c>
      <c r="J1736" s="14">
        <f>INDEX(VarSrc,MATCH($A1736,VarKey,0))</f>
        <v/>
      </c>
      <c r="K1736" s="11">
        <f>CodePrefix&amp;$A1736&amp;IF($C1736="","","."&amp;$C1736&amp;"."&amp;$B1736)&amp;INDEX(VarEnd,MATCH($A1736,VarKey,0))&amp;K$5</f>
        <v/>
      </c>
      <c r="L1736" s="37">
        <f>INDEX(L$280:L$296,$E1736)*$D1736</f>
        <v/>
      </c>
      <c r="M1736" s="36">
        <f>INDEX(M$280:M$296,$E1736)*$D1736</f>
        <v/>
      </c>
      <c r="N1736" s="36">
        <f>INDEX(N$280:N$296,$E1736)*$D1736</f>
        <v/>
      </c>
      <c r="O1736" s="36">
        <f>INDEX(O$280:O$296,$E1736)*$D1736</f>
        <v/>
      </c>
      <c r="P1736" s="36">
        <f>INDEX(P$280:P$296,$E1736)*$D1736</f>
        <v/>
      </c>
      <c r="Q1736" s="36">
        <f>INDEX(Q$280:Q$296,$E1736)*$D1736</f>
        <v/>
      </c>
      <c r="R1736" s="36">
        <f>INDEX(R$280:R$296,$E1736)*$D1736</f>
        <v/>
      </c>
      <c r="S1736" s="36">
        <f>INDEX(S$280:S$296,$E1736)*$D1736</f>
        <v/>
      </c>
      <c r="T1736" s="36">
        <f>INDEX(T$280:T$296,$E1736)*$D1736</f>
        <v/>
      </c>
      <c r="U1736" s="36">
        <f>INDEX(U$280:U$296,$E1736)*$D1736</f>
        <v/>
      </c>
      <c r="V1736" s="36">
        <f>INDEX(V$280:V$296,$E1736)*$D1736</f>
        <v/>
      </c>
      <c r="W1736" s="36">
        <f>INDEX(W$280:W$296,$E1736)*$D1736</f>
        <v/>
      </c>
      <c r="X1736" s="36">
        <f>INDEX(X$280:X$296,$E1736)*$D1736</f>
        <v/>
      </c>
      <c r="Y1736" s="36">
        <f>INDEX(Y$280:Y$296,$E1736)*$D1736</f>
        <v/>
      </c>
      <c r="Z1736" s="36">
        <f>INDEX(Z$280:Z$296,$E1736)*$D1736</f>
        <v/>
      </c>
      <c r="AA1736" s="36">
        <f>INDEX(AA$280:AA$296,$E1736)*$D1736</f>
        <v/>
      </c>
      <c r="AB1736" s="36">
        <f>INDEX(AB$280:AB$296,$E1736)*$D1736</f>
        <v/>
      </c>
      <c r="AC1736" s="36">
        <f>INDEX(AC$280:AC$296,$E1736)*$D1736</f>
        <v/>
      </c>
      <c r="AD1736" s="36">
        <f>INDEX(AD$280:AD$296,$E1736)*$D1736</f>
        <v/>
      </c>
      <c r="AF1736" s="11">
        <f>CodePrefix&amp;$A1736&amp;IF($C1736="","","."&amp;$C1736&amp;"."&amp;$B1736)&amp;INDEX(VarEnd,MATCH($A1736,VarKey,0))&amp;AF$5</f>
        <v/>
      </c>
      <c r="AG1736" s="37">
        <f>INDEX(AG$280:AG$296,$E1736)*$D1736</f>
        <v/>
      </c>
      <c r="AH1736" s="36">
        <f>INDEX(AH$280:AH$296,$E1736)*$D1736</f>
        <v/>
      </c>
      <c r="AI1736" s="36">
        <f>INDEX(AI$280:AI$296,$E1736)*$D1736</f>
        <v/>
      </c>
      <c r="AJ1736" s="36">
        <f>INDEX(AJ$280:AJ$296,$E1736)*$D1736</f>
        <v/>
      </c>
      <c r="AK1736" s="36">
        <f>INDEX(AK$280:AK$296,$E1736)*$D1736</f>
        <v/>
      </c>
      <c r="AL1736" s="36">
        <f>INDEX(AL$280:AL$296,$E1736)*$D1736</f>
        <v/>
      </c>
      <c r="AM1736" s="36">
        <f>INDEX(AM$280:AM$296,$E1736)*$D1736</f>
        <v/>
      </c>
      <c r="AN1736" s="36">
        <f>INDEX(AN$280:AN$296,$E1736)*$D1736</f>
        <v/>
      </c>
      <c r="AO1736" s="36">
        <f>INDEX(AO$280:AO$296,$E1736)*$D1736</f>
        <v/>
      </c>
      <c r="AP1736" s="36">
        <f>INDEX(AP$280:AP$296,$E1736)*$D1736</f>
        <v/>
      </c>
      <c r="AQ1736" s="36">
        <f>INDEX(AQ$280:AQ$296,$E1736)*$D1736</f>
        <v/>
      </c>
      <c r="AR1736" s="36">
        <f>INDEX(AR$280:AR$296,$E1736)*$D1736</f>
        <v/>
      </c>
      <c r="AS1736" s="36">
        <f>INDEX(AS$280:AS$296,$E1736)*$D1736</f>
        <v/>
      </c>
      <c r="AT1736" s="36">
        <f>INDEX(AT$280:AT$296,$E1736)*$D1736</f>
        <v/>
      </c>
      <c r="AU1736" s="36">
        <f>INDEX(AU$280:AU$296,$E1736)*$D1736</f>
        <v/>
      </c>
      <c r="AV1736" s="36">
        <f>INDEX(AV$280:AV$296,$E1736)*$D1736</f>
        <v/>
      </c>
      <c r="AW1736" s="36">
        <f>INDEX(AW$280:AW$296,$E1736)*$D1736</f>
        <v/>
      </c>
      <c r="AX1736" s="36">
        <f>INDEX(AX$280:AX$296,$E1736)*$D1736</f>
        <v/>
      </c>
      <c r="AY1736" s="36">
        <f>INDEX(AY$280:AY$296,$E1736)*$D1736</f>
        <v/>
      </c>
    </row>
    <row r="1737" hidden="1" outlineLevel="2">
      <c r="A1737" s="14" t="inlineStr">
        <is>
          <t>ets</t>
        </is>
      </c>
      <c r="B1737" s="14" t="inlineStr">
        <is>
          <t>die</t>
        </is>
      </c>
      <c r="C1737" s="14" t="inlineStr">
        <is>
          <t>irn</t>
        </is>
      </c>
      <c r="D1737" s="36">
        <f>INDEX(Inputs!$W$5:$W$132,MATCH($B1737&amp;"|"&amp;$C1737,Inputs!$A$5:$A$132,0))</f>
        <v/>
      </c>
      <c r="E1737" s="36">
        <f>INDEX(Inputs!$M$5:$M$132,MATCH($B1737&amp;"|"&amp;$C1737,Inputs!$A$5:$A$132,0))</f>
        <v/>
      </c>
      <c r="F1737" s="35" t="n"/>
      <c r="G1737" s="35" t="n"/>
      <c r="H1737" s="14">
        <f>INDEX(VarLab,MATCH($A1737,VarKey,0))&amp;INDEX(MemLab,MATCH($C1737&amp;"|"&amp;$B1737,MemKey,0))</f>
        <v/>
      </c>
      <c r="I1737" s="14">
        <f>INDEX(VarUnit,MATCH($A1737,VarKey,0))</f>
        <v/>
      </c>
      <c r="J1737" s="14">
        <f>INDEX(VarSrc,MATCH($A1737,VarKey,0))</f>
        <v/>
      </c>
      <c r="K1737" s="11">
        <f>CodePrefix&amp;$A1737&amp;IF($C1737="","","."&amp;$C1737&amp;"."&amp;$B1737)&amp;INDEX(VarEnd,MATCH($A1737,VarKey,0))&amp;K$5</f>
        <v/>
      </c>
      <c r="L1737" s="37">
        <f>INDEX(L$280:L$296,$E1737)*$D1737</f>
        <v/>
      </c>
      <c r="M1737" s="36">
        <f>INDEX(M$280:M$296,$E1737)*$D1737</f>
        <v/>
      </c>
      <c r="N1737" s="36">
        <f>INDEX(N$280:N$296,$E1737)*$D1737</f>
        <v/>
      </c>
      <c r="O1737" s="36">
        <f>INDEX(O$280:O$296,$E1737)*$D1737</f>
        <v/>
      </c>
      <c r="P1737" s="36">
        <f>INDEX(P$280:P$296,$E1737)*$D1737</f>
        <v/>
      </c>
      <c r="Q1737" s="36">
        <f>INDEX(Q$280:Q$296,$E1737)*$D1737</f>
        <v/>
      </c>
      <c r="R1737" s="36">
        <f>INDEX(R$280:R$296,$E1737)*$D1737</f>
        <v/>
      </c>
      <c r="S1737" s="36">
        <f>INDEX(S$280:S$296,$E1737)*$D1737</f>
        <v/>
      </c>
      <c r="T1737" s="36">
        <f>INDEX(T$280:T$296,$E1737)*$D1737</f>
        <v/>
      </c>
      <c r="U1737" s="36">
        <f>INDEX(U$280:U$296,$E1737)*$D1737</f>
        <v/>
      </c>
      <c r="V1737" s="36">
        <f>INDEX(V$280:V$296,$E1737)*$D1737</f>
        <v/>
      </c>
      <c r="W1737" s="36">
        <f>INDEX(W$280:W$296,$E1737)*$D1737</f>
        <v/>
      </c>
      <c r="X1737" s="36">
        <f>INDEX(X$280:X$296,$E1737)*$D1737</f>
        <v/>
      </c>
      <c r="Y1737" s="36">
        <f>INDEX(Y$280:Y$296,$E1737)*$D1737</f>
        <v/>
      </c>
      <c r="Z1737" s="36">
        <f>INDEX(Z$280:Z$296,$E1737)*$D1737</f>
        <v/>
      </c>
      <c r="AA1737" s="36">
        <f>INDEX(AA$280:AA$296,$E1737)*$D1737</f>
        <v/>
      </c>
      <c r="AB1737" s="36">
        <f>INDEX(AB$280:AB$296,$E1737)*$D1737</f>
        <v/>
      </c>
      <c r="AC1737" s="36">
        <f>INDEX(AC$280:AC$296,$E1737)*$D1737</f>
        <v/>
      </c>
      <c r="AD1737" s="36">
        <f>INDEX(AD$280:AD$296,$E1737)*$D1737</f>
        <v/>
      </c>
      <c r="AF1737" s="11">
        <f>CodePrefix&amp;$A1737&amp;IF($C1737="","","."&amp;$C1737&amp;"."&amp;$B1737)&amp;INDEX(VarEnd,MATCH($A1737,VarKey,0))&amp;AF$5</f>
        <v/>
      </c>
      <c r="AG1737" s="37">
        <f>INDEX(AG$280:AG$296,$E1737)*$D1737</f>
        <v/>
      </c>
      <c r="AH1737" s="36">
        <f>INDEX(AH$280:AH$296,$E1737)*$D1737</f>
        <v/>
      </c>
      <c r="AI1737" s="36">
        <f>INDEX(AI$280:AI$296,$E1737)*$D1737</f>
        <v/>
      </c>
      <c r="AJ1737" s="36">
        <f>INDEX(AJ$280:AJ$296,$E1737)*$D1737</f>
        <v/>
      </c>
      <c r="AK1737" s="36">
        <f>INDEX(AK$280:AK$296,$E1737)*$D1737</f>
        <v/>
      </c>
      <c r="AL1737" s="36">
        <f>INDEX(AL$280:AL$296,$E1737)*$D1737</f>
        <v/>
      </c>
      <c r="AM1737" s="36">
        <f>INDEX(AM$280:AM$296,$E1737)*$D1737</f>
        <v/>
      </c>
      <c r="AN1737" s="36">
        <f>INDEX(AN$280:AN$296,$E1737)*$D1737</f>
        <v/>
      </c>
      <c r="AO1737" s="36">
        <f>INDEX(AO$280:AO$296,$E1737)*$D1737</f>
        <v/>
      </c>
      <c r="AP1737" s="36">
        <f>INDEX(AP$280:AP$296,$E1737)*$D1737</f>
        <v/>
      </c>
      <c r="AQ1737" s="36">
        <f>INDEX(AQ$280:AQ$296,$E1737)*$D1737</f>
        <v/>
      </c>
      <c r="AR1737" s="36">
        <f>INDEX(AR$280:AR$296,$E1737)*$D1737</f>
        <v/>
      </c>
      <c r="AS1737" s="36">
        <f>INDEX(AS$280:AS$296,$E1737)*$D1737</f>
        <v/>
      </c>
      <c r="AT1737" s="36">
        <f>INDEX(AT$280:AT$296,$E1737)*$D1737</f>
        <v/>
      </c>
      <c r="AU1737" s="36">
        <f>INDEX(AU$280:AU$296,$E1737)*$D1737</f>
        <v/>
      </c>
      <c r="AV1737" s="36">
        <f>INDEX(AV$280:AV$296,$E1737)*$D1737</f>
        <v/>
      </c>
      <c r="AW1737" s="36">
        <f>INDEX(AW$280:AW$296,$E1737)*$D1737</f>
        <v/>
      </c>
      <c r="AX1737" s="36">
        <f>INDEX(AX$280:AX$296,$E1737)*$D1737</f>
        <v/>
      </c>
      <c r="AY1737" s="36">
        <f>INDEX(AY$280:AY$296,$E1737)*$D1737</f>
        <v/>
      </c>
    </row>
    <row r="1738" hidden="1" outlineLevel="2">
      <c r="A1738" s="14" t="inlineStr">
        <is>
          <t>ets</t>
        </is>
      </c>
      <c r="B1738" s="14" t="inlineStr">
        <is>
          <t>lpg</t>
        </is>
      </c>
      <c r="C1738" s="14" t="inlineStr">
        <is>
          <t>irn</t>
        </is>
      </c>
      <c r="D1738" s="36">
        <f>INDEX(Inputs!$W$5:$W$132,MATCH($B1738&amp;"|"&amp;$C1738,Inputs!$A$5:$A$132,0))</f>
        <v/>
      </c>
      <c r="E1738" s="36">
        <f>INDEX(Inputs!$M$5:$M$132,MATCH($B1738&amp;"|"&amp;$C1738,Inputs!$A$5:$A$132,0))</f>
        <v/>
      </c>
      <c r="F1738" s="35" t="n"/>
      <c r="G1738" s="35" t="n"/>
      <c r="H1738" s="14">
        <f>INDEX(VarLab,MATCH($A1738,VarKey,0))&amp;INDEX(MemLab,MATCH($C1738&amp;"|"&amp;$B1738,MemKey,0))</f>
        <v/>
      </c>
      <c r="I1738" s="14">
        <f>INDEX(VarUnit,MATCH($A1738,VarKey,0))</f>
        <v/>
      </c>
      <c r="J1738" s="14">
        <f>INDEX(VarSrc,MATCH($A1738,VarKey,0))</f>
        <v/>
      </c>
      <c r="K1738" s="11">
        <f>CodePrefix&amp;$A1738&amp;IF($C1738="","","."&amp;$C1738&amp;"."&amp;$B1738)&amp;INDEX(VarEnd,MATCH($A1738,VarKey,0))&amp;K$5</f>
        <v/>
      </c>
      <c r="L1738" s="37">
        <f>INDEX(L$280:L$296,$E1738)*$D1738</f>
        <v/>
      </c>
      <c r="M1738" s="36">
        <f>INDEX(M$280:M$296,$E1738)*$D1738</f>
        <v/>
      </c>
      <c r="N1738" s="36">
        <f>INDEX(N$280:N$296,$E1738)*$D1738</f>
        <v/>
      </c>
      <c r="O1738" s="36">
        <f>INDEX(O$280:O$296,$E1738)*$D1738</f>
        <v/>
      </c>
      <c r="P1738" s="36">
        <f>INDEX(P$280:P$296,$E1738)*$D1738</f>
        <v/>
      </c>
      <c r="Q1738" s="36">
        <f>INDEX(Q$280:Q$296,$E1738)*$D1738</f>
        <v/>
      </c>
      <c r="R1738" s="36">
        <f>INDEX(R$280:R$296,$E1738)*$D1738</f>
        <v/>
      </c>
      <c r="S1738" s="36">
        <f>INDEX(S$280:S$296,$E1738)*$D1738</f>
        <v/>
      </c>
      <c r="T1738" s="36">
        <f>INDEX(T$280:T$296,$E1738)*$D1738</f>
        <v/>
      </c>
      <c r="U1738" s="36">
        <f>INDEX(U$280:U$296,$E1738)*$D1738</f>
        <v/>
      </c>
      <c r="V1738" s="36">
        <f>INDEX(V$280:V$296,$E1738)*$D1738</f>
        <v/>
      </c>
      <c r="W1738" s="36">
        <f>INDEX(W$280:W$296,$E1738)*$D1738</f>
        <v/>
      </c>
      <c r="X1738" s="36">
        <f>INDEX(X$280:X$296,$E1738)*$D1738</f>
        <v/>
      </c>
      <c r="Y1738" s="36">
        <f>INDEX(Y$280:Y$296,$E1738)*$D1738</f>
        <v/>
      </c>
      <c r="Z1738" s="36">
        <f>INDEX(Z$280:Z$296,$E1738)*$D1738</f>
        <v/>
      </c>
      <c r="AA1738" s="36">
        <f>INDEX(AA$280:AA$296,$E1738)*$D1738</f>
        <v/>
      </c>
      <c r="AB1738" s="36">
        <f>INDEX(AB$280:AB$296,$E1738)*$D1738</f>
        <v/>
      </c>
      <c r="AC1738" s="36">
        <f>INDEX(AC$280:AC$296,$E1738)*$D1738</f>
        <v/>
      </c>
      <c r="AD1738" s="36">
        <f>INDEX(AD$280:AD$296,$E1738)*$D1738</f>
        <v/>
      </c>
      <c r="AF1738" s="11">
        <f>CodePrefix&amp;$A1738&amp;IF($C1738="","","."&amp;$C1738&amp;"."&amp;$B1738)&amp;INDEX(VarEnd,MATCH($A1738,VarKey,0))&amp;AF$5</f>
        <v/>
      </c>
      <c r="AG1738" s="37">
        <f>INDEX(AG$280:AG$296,$E1738)*$D1738</f>
        <v/>
      </c>
      <c r="AH1738" s="36">
        <f>INDEX(AH$280:AH$296,$E1738)*$D1738</f>
        <v/>
      </c>
      <c r="AI1738" s="36">
        <f>INDEX(AI$280:AI$296,$E1738)*$D1738</f>
        <v/>
      </c>
      <c r="AJ1738" s="36">
        <f>INDEX(AJ$280:AJ$296,$E1738)*$D1738</f>
        <v/>
      </c>
      <c r="AK1738" s="36">
        <f>INDEX(AK$280:AK$296,$E1738)*$D1738</f>
        <v/>
      </c>
      <c r="AL1738" s="36">
        <f>INDEX(AL$280:AL$296,$E1738)*$D1738</f>
        <v/>
      </c>
      <c r="AM1738" s="36">
        <f>INDEX(AM$280:AM$296,$E1738)*$D1738</f>
        <v/>
      </c>
      <c r="AN1738" s="36">
        <f>INDEX(AN$280:AN$296,$E1738)*$D1738</f>
        <v/>
      </c>
      <c r="AO1738" s="36">
        <f>INDEX(AO$280:AO$296,$E1738)*$D1738</f>
        <v/>
      </c>
      <c r="AP1738" s="36">
        <f>INDEX(AP$280:AP$296,$E1738)*$D1738</f>
        <v/>
      </c>
      <c r="AQ1738" s="36">
        <f>INDEX(AQ$280:AQ$296,$E1738)*$D1738</f>
        <v/>
      </c>
      <c r="AR1738" s="36">
        <f>INDEX(AR$280:AR$296,$E1738)*$D1738</f>
        <v/>
      </c>
      <c r="AS1738" s="36">
        <f>INDEX(AS$280:AS$296,$E1738)*$D1738</f>
        <v/>
      </c>
      <c r="AT1738" s="36">
        <f>INDEX(AT$280:AT$296,$E1738)*$D1738</f>
        <v/>
      </c>
      <c r="AU1738" s="36">
        <f>INDEX(AU$280:AU$296,$E1738)*$D1738</f>
        <v/>
      </c>
      <c r="AV1738" s="36">
        <f>INDEX(AV$280:AV$296,$E1738)*$D1738</f>
        <v/>
      </c>
      <c r="AW1738" s="36">
        <f>INDEX(AW$280:AW$296,$E1738)*$D1738</f>
        <v/>
      </c>
      <c r="AX1738" s="36">
        <f>INDEX(AX$280:AX$296,$E1738)*$D1738</f>
        <v/>
      </c>
      <c r="AY1738" s="36">
        <f>INDEX(AY$280:AY$296,$E1738)*$D1738</f>
        <v/>
      </c>
    </row>
    <row r="1739" hidden="1" outlineLevel="2">
      <c r="A1739" s="14" t="inlineStr">
        <is>
          <t>ets</t>
        </is>
      </c>
      <c r="B1739" s="14" t="inlineStr">
        <is>
          <t>ker</t>
        </is>
      </c>
      <c r="C1739" s="14" t="inlineStr">
        <is>
          <t>irn</t>
        </is>
      </c>
      <c r="D1739" s="36">
        <f>INDEX(Inputs!$W$5:$W$132,MATCH($B1739&amp;"|"&amp;$C1739,Inputs!$A$5:$A$132,0))</f>
        <v/>
      </c>
      <c r="E1739" s="36">
        <f>INDEX(Inputs!$M$5:$M$132,MATCH($B1739&amp;"|"&amp;$C1739,Inputs!$A$5:$A$132,0))</f>
        <v/>
      </c>
      <c r="F1739" s="35" t="n"/>
      <c r="G1739" s="35" t="n"/>
      <c r="H1739" s="14">
        <f>INDEX(VarLab,MATCH($A1739,VarKey,0))&amp;INDEX(MemLab,MATCH($C1739&amp;"|"&amp;$B1739,MemKey,0))</f>
        <v/>
      </c>
      <c r="I1739" s="14">
        <f>INDEX(VarUnit,MATCH($A1739,VarKey,0))</f>
        <v/>
      </c>
      <c r="J1739" s="14">
        <f>INDEX(VarSrc,MATCH($A1739,VarKey,0))</f>
        <v/>
      </c>
      <c r="K1739" s="11">
        <f>CodePrefix&amp;$A1739&amp;IF($C1739="","","."&amp;$C1739&amp;"."&amp;$B1739)&amp;INDEX(VarEnd,MATCH($A1739,VarKey,0))&amp;K$5</f>
        <v/>
      </c>
      <c r="L1739" s="37">
        <f>INDEX(L$280:L$296,$E1739)*$D1739</f>
        <v/>
      </c>
      <c r="M1739" s="36">
        <f>INDEX(M$280:M$296,$E1739)*$D1739</f>
        <v/>
      </c>
      <c r="N1739" s="36">
        <f>INDEX(N$280:N$296,$E1739)*$D1739</f>
        <v/>
      </c>
      <c r="O1739" s="36">
        <f>INDEX(O$280:O$296,$E1739)*$D1739</f>
        <v/>
      </c>
      <c r="P1739" s="36">
        <f>INDEX(P$280:P$296,$E1739)*$D1739</f>
        <v/>
      </c>
      <c r="Q1739" s="36">
        <f>INDEX(Q$280:Q$296,$E1739)*$D1739</f>
        <v/>
      </c>
      <c r="R1739" s="36">
        <f>INDEX(R$280:R$296,$E1739)*$D1739</f>
        <v/>
      </c>
      <c r="S1739" s="36">
        <f>INDEX(S$280:S$296,$E1739)*$D1739</f>
        <v/>
      </c>
      <c r="T1739" s="36">
        <f>INDEX(T$280:T$296,$E1739)*$D1739</f>
        <v/>
      </c>
      <c r="U1739" s="36">
        <f>INDEX(U$280:U$296,$E1739)*$D1739</f>
        <v/>
      </c>
      <c r="V1739" s="36">
        <f>INDEX(V$280:V$296,$E1739)*$D1739</f>
        <v/>
      </c>
      <c r="W1739" s="36">
        <f>INDEX(W$280:W$296,$E1739)*$D1739</f>
        <v/>
      </c>
      <c r="X1739" s="36">
        <f>INDEX(X$280:X$296,$E1739)*$D1739</f>
        <v/>
      </c>
      <c r="Y1739" s="36">
        <f>INDEX(Y$280:Y$296,$E1739)*$D1739</f>
        <v/>
      </c>
      <c r="Z1739" s="36">
        <f>INDEX(Z$280:Z$296,$E1739)*$D1739</f>
        <v/>
      </c>
      <c r="AA1739" s="36">
        <f>INDEX(AA$280:AA$296,$E1739)*$D1739</f>
        <v/>
      </c>
      <c r="AB1739" s="36">
        <f>INDEX(AB$280:AB$296,$E1739)*$D1739</f>
        <v/>
      </c>
      <c r="AC1739" s="36">
        <f>INDEX(AC$280:AC$296,$E1739)*$D1739</f>
        <v/>
      </c>
      <c r="AD1739" s="36">
        <f>INDEX(AD$280:AD$296,$E1739)*$D1739</f>
        <v/>
      </c>
      <c r="AF1739" s="11">
        <f>CodePrefix&amp;$A1739&amp;IF($C1739="","","."&amp;$C1739&amp;"."&amp;$B1739)&amp;INDEX(VarEnd,MATCH($A1739,VarKey,0))&amp;AF$5</f>
        <v/>
      </c>
      <c r="AG1739" s="37">
        <f>INDEX(AG$280:AG$296,$E1739)*$D1739</f>
        <v/>
      </c>
      <c r="AH1739" s="36">
        <f>INDEX(AH$280:AH$296,$E1739)*$D1739</f>
        <v/>
      </c>
      <c r="AI1739" s="36">
        <f>INDEX(AI$280:AI$296,$E1739)*$D1739</f>
        <v/>
      </c>
      <c r="AJ1739" s="36">
        <f>INDEX(AJ$280:AJ$296,$E1739)*$D1739</f>
        <v/>
      </c>
      <c r="AK1739" s="36">
        <f>INDEX(AK$280:AK$296,$E1739)*$D1739</f>
        <v/>
      </c>
      <c r="AL1739" s="36">
        <f>INDEX(AL$280:AL$296,$E1739)*$D1739</f>
        <v/>
      </c>
      <c r="AM1739" s="36">
        <f>INDEX(AM$280:AM$296,$E1739)*$D1739</f>
        <v/>
      </c>
      <c r="AN1739" s="36">
        <f>INDEX(AN$280:AN$296,$E1739)*$D1739</f>
        <v/>
      </c>
      <c r="AO1739" s="36">
        <f>INDEX(AO$280:AO$296,$E1739)*$D1739</f>
        <v/>
      </c>
      <c r="AP1739" s="36">
        <f>INDEX(AP$280:AP$296,$E1739)*$D1739</f>
        <v/>
      </c>
      <c r="AQ1739" s="36">
        <f>INDEX(AQ$280:AQ$296,$E1739)*$D1739</f>
        <v/>
      </c>
      <c r="AR1739" s="36">
        <f>INDEX(AR$280:AR$296,$E1739)*$D1739</f>
        <v/>
      </c>
      <c r="AS1739" s="36">
        <f>INDEX(AS$280:AS$296,$E1739)*$D1739</f>
        <v/>
      </c>
      <c r="AT1739" s="36">
        <f>INDEX(AT$280:AT$296,$E1739)*$D1739</f>
        <v/>
      </c>
      <c r="AU1739" s="36">
        <f>INDEX(AU$280:AU$296,$E1739)*$D1739</f>
        <v/>
      </c>
      <c r="AV1739" s="36">
        <f>INDEX(AV$280:AV$296,$E1739)*$D1739</f>
        <v/>
      </c>
      <c r="AW1739" s="36">
        <f>INDEX(AW$280:AW$296,$E1739)*$D1739</f>
        <v/>
      </c>
      <c r="AX1739" s="36">
        <f>INDEX(AX$280:AX$296,$E1739)*$D1739</f>
        <v/>
      </c>
      <c r="AY1739" s="36">
        <f>INDEX(AY$280:AY$296,$E1739)*$D1739</f>
        <v/>
      </c>
    </row>
    <row r="1740" hidden="1" outlineLevel="2">
      <c r="A1740" s="14" t="inlineStr">
        <is>
          <t>ets</t>
        </is>
      </c>
      <c r="B1740" s="14" t="inlineStr">
        <is>
          <t>oop</t>
        </is>
      </c>
      <c r="C1740" s="14" t="inlineStr">
        <is>
          <t>irn</t>
        </is>
      </c>
      <c r="D1740" s="36">
        <f>INDEX(Inputs!$W$5:$W$132,MATCH($B1740&amp;"|"&amp;$C1740,Inputs!$A$5:$A$132,0))</f>
        <v/>
      </c>
      <c r="E1740" s="36">
        <f>INDEX(Inputs!$M$5:$M$132,MATCH($B1740&amp;"|"&amp;$C1740,Inputs!$A$5:$A$132,0))</f>
        <v/>
      </c>
      <c r="F1740" s="35" t="n"/>
      <c r="G1740" s="35" t="n"/>
      <c r="H1740" s="14">
        <f>INDEX(VarLab,MATCH($A1740,VarKey,0))&amp;INDEX(MemLab,MATCH($C1740&amp;"|"&amp;$B1740,MemKey,0))</f>
        <v/>
      </c>
      <c r="I1740" s="14">
        <f>INDEX(VarUnit,MATCH($A1740,VarKey,0))</f>
        <v/>
      </c>
      <c r="J1740" s="14">
        <f>INDEX(VarSrc,MATCH($A1740,VarKey,0))</f>
        <v/>
      </c>
      <c r="K1740" s="11">
        <f>CodePrefix&amp;$A1740&amp;IF($C1740="","","."&amp;$C1740&amp;"."&amp;$B1740)&amp;INDEX(VarEnd,MATCH($A1740,VarKey,0))&amp;K$5</f>
        <v/>
      </c>
      <c r="L1740" s="37">
        <f>INDEX(L$280:L$296,$E1740)*$D1740</f>
        <v/>
      </c>
      <c r="M1740" s="36">
        <f>INDEX(M$280:M$296,$E1740)*$D1740</f>
        <v/>
      </c>
      <c r="N1740" s="36">
        <f>INDEX(N$280:N$296,$E1740)*$D1740</f>
        <v/>
      </c>
      <c r="O1740" s="36">
        <f>INDEX(O$280:O$296,$E1740)*$D1740</f>
        <v/>
      </c>
      <c r="P1740" s="36">
        <f>INDEX(P$280:P$296,$E1740)*$D1740</f>
        <v/>
      </c>
      <c r="Q1740" s="36">
        <f>INDEX(Q$280:Q$296,$E1740)*$D1740</f>
        <v/>
      </c>
      <c r="R1740" s="36">
        <f>INDEX(R$280:R$296,$E1740)*$D1740</f>
        <v/>
      </c>
      <c r="S1740" s="36">
        <f>INDEX(S$280:S$296,$E1740)*$D1740</f>
        <v/>
      </c>
      <c r="T1740" s="36">
        <f>INDEX(T$280:T$296,$E1740)*$D1740</f>
        <v/>
      </c>
      <c r="U1740" s="36">
        <f>INDEX(U$280:U$296,$E1740)*$D1740</f>
        <v/>
      </c>
      <c r="V1740" s="36">
        <f>INDEX(V$280:V$296,$E1740)*$D1740</f>
        <v/>
      </c>
      <c r="W1740" s="36">
        <f>INDEX(W$280:W$296,$E1740)*$D1740</f>
        <v/>
      </c>
      <c r="X1740" s="36">
        <f>INDEX(X$280:X$296,$E1740)*$D1740</f>
        <v/>
      </c>
      <c r="Y1740" s="36">
        <f>INDEX(Y$280:Y$296,$E1740)*$D1740</f>
        <v/>
      </c>
      <c r="Z1740" s="36">
        <f>INDEX(Z$280:Z$296,$E1740)*$D1740</f>
        <v/>
      </c>
      <c r="AA1740" s="36">
        <f>INDEX(AA$280:AA$296,$E1740)*$D1740</f>
        <v/>
      </c>
      <c r="AB1740" s="36">
        <f>INDEX(AB$280:AB$296,$E1740)*$D1740</f>
        <v/>
      </c>
      <c r="AC1740" s="36">
        <f>INDEX(AC$280:AC$296,$E1740)*$D1740</f>
        <v/>
      </c>
      <c r="AD1740" s="36">
        <f>INDEX(AD$280:AD$296,$E1740)*$D1740</f>
        <v/>
      </c>
      <c r="AF1740" s="11">
        <f>CodePrefix&amp;$A1740&amp;IF($C1740="","","."&amp;$C1740&amp;"."&amp;$B1740)&amp;INDEX(VarEnd,MATCH($A1740,VarKey,0))&amp;AF$5</f>
        <v/>
      </c>
      <c r="AG1740" s="37">
        <f>INDEX(AG$280:AG$296,$E1740)*$D1740</f>
        <v/>
      </c>
      <c r="AH1740" s="36">
        <f>INDEX(AH$280:AH$296,$E1740)*$D1740</f>
        <v/>
      </c>
      <c r="AI1740" s="36">
        <f>INDEX(AI$280:AI$296,$E1740)*$D1740</f>
        <v/>
      </c>
      <c r="AJ1740" s="36">
        <f>INDEX(AJ$280:AJ$296,$E1740)*$D1740</f>
        <v/>
      </c>
      <c r="AK1740" s="36">
        <f>INDEX(AK$280:AK$296,$E1740)*$D1740</f>
        <v/>
      </c>
      <c r="AL1740" s="36">
        <f>INDEX(AL$280:AL$296,$E1740)*$D1740</f>
        <v/>
      </c>
      <c r="AM1740" s="36">
        <f>INDEX(AM$280:AM$296,$E1740)*$D1740</f>
        <v/>
      </c>
      <c r="AN1740" s="36">
        <f>INDEX(AN$280:AN$296,$E1740)*$D1740</f>
        <v/>
      </c>
      <c r="AO1740" s="36">
        <f>INDEX(AO$280:AO$296,$E1740)*$D1740</f>
        <v/>
      </c>
      <c r="AP1740" s="36">
        <f>INDEX(AP$280:AP$296,$E1740)*$D1740</f>
        <v/>
      </c>
      <c r="AQ1740" s="36">
        <f>INDEX(AQ$280:AQ$296,$E1740)*$D1740</f>
        <v/>
      </c>
      <c r="AR1740" s="36">
        <f>INDEX(AR$280:AR$296,$E1740)*$D1740</f>
        <v/>
      </c>
      <c r="AS1740" s="36">
        <f>INDEX(AS$280:AS$296,$E1740)*$D1740</f>
        <v/>
      </c>
      <c r="AT1740" s="36">
        <f>INDEX(AT$280:AT$296,$E1740)*$D1740</f>
        <v/>
      </c>
      <c r="AU1740" s="36">
        <f>INDEX(AU$280:AU$296,$E1740)*$D1740</f>
        <v/>
      </c>
      <c r="AV1740" s="36">
        <f>INDEX(AV$280:AV$296,$E1740)*$D1740</f>
        <v/>
      </c>
      <c r="AW1740" s="36">
        <f>INDEX(AW$280:AW$296,$E1740)*$D1740</f>
        <v/>
      </c>
      <c r="AX1740" s="36">
        <f>INDEX(AX$280:AX$296,$E1740)*$D1740</f>
        <v/>
      </c>
      <c r="AY1740" s="36">
        <f>INDEX(AY$280:AY$296,$E1740)*$D1740</f>
        <v/>
      </c>
    </row>
    <row r="1741" hidden="1" outlineLevel="2">
      <c r="A1741" s="14" t="inlineStr">
        <is>
          <t>ets</t>
        </is>
      </c>
      <c r="B1741" s="14" t="inlineStr">
        <is>
          <t>bio</t>
        </is>
      </c>
      <c r="C1741" s="14" t="inlineStr">
        <is>
          <t>irn</t>
        </is>
      </c>
      <c r="D1741" s="36">
        <f>INDEX(Inputs!$W$5:$W$132,MATCH($B1741&amp;"|"&amp;$C1741,Inputs!$A$5:$A$132,0))</f>
        <v/>
      </c>
      <c r="E1741" s="36">
        <f>INDEX(Inputs!$M$5:$M$132,MATCH($B1741&amp;"|"&amp;$C1741,Inputs!$A$5:$A$132,0))</f>
        <v/>
      </c>
      <c r="F1741" s="35" t="n"/>
      <c r="G1741" s="35" t="n"/>
      <c r="H1741" s="14">
        <f>INDEX(VarLab,MATCH($A1741,VarKey,0))&amp;INDEX(MemLab,MATCH($C1741&amp;"|"&amp;$B1741,MemKey,0))</f>
        <v/>
      </c>
      <c r="I1741" s="14">
        <f>INDEX(VarUnit,MATCH($A1741,VarKey,0))</f>
        <v/>
      </c>
      <c r="J1741" s="14">
        <f>INDEX(VarSrc,MATCH($A1741,VarKey,0))</f>
        <v/>
      </c>
      <c r="K1741" s="11">
        <f>CodePrefix&amp;$A1741&amp;IF($C1741="","","."&amp;$C1741&amp;"."&amp;$B1741)&amp;INDEX(VarEnd,MATCH($A1741,VarKey,0))&amp;K$5</f>
        <v/>
      </c>
      <c r="L1741" s="37">
        <f>INDEX(L$280:L$296,$E1741)*$D1741</f>
        <v/>
      </c>
      <c r="M1741" s="36">
        <f>INDEX(M$280:M$296,$E1741)*$D1741</f>
        <v/>
      </c>
      <c r="N1741" s="36">
        <f>INDEX(N$280:N$296,$E1741)*$D1741</f>
        <v/>
      </c>
      <c r="O1741" s="36">
        <f>INDEX(O$280:O$296,$E1741)*$D1741</f>
        <v/>
      </c>
      <c r="P1741" s="36">
        <f>INDEX(P$280:P$296,$E1741)*$D1741</f>
        <v/>
      </c>
      <c r="Q1741" s="36">
        <f>INDEX(Q$280:Q$296,$E1741)*$D1741</f>
        <v/>
      </c>
      <c r="R1741" s="36">
        <f>INDEX(R$280:R$296,$E1741)*$D1741</f>
        <v/>
      </c>
      <c r="S1741" s="36">
        <f>INDEX(S$280:S$296,$E1741)*$D1741</f>
        <v/>
      </c>
      <c r="T1741" s="36">
        <f>INDEX(T$280:T$296,$E1741)*$D1741</f>
        <v/>
      </c>
      <c r="U1741" s="36">
        <f>INDEX(U$280:U$296,$E1741)*$D1741</f>
        <v/>
      </c>
      <c r="V1741" s="36">
        <f>INDEX(V$280:V$296,$E1741)*$D1741</f>
        <v/>
      </c>
      <c r="W1741" s="36">
        <f>INDEX(W$280:W$296,$E1741)*$D1741</f>
        <v/>
      </c>
      <c r="X1741" s="36">
        <f>INDEX(X$280:X$296,$E1741)*$D1741</f>
        <v/>
      </c>
      <c r="Y1741" s="36">
        <f>INDEX(Y$280:Y$296,$E1741)*$D1741</f>
        <v/>
      </c>
      <c r="Z1741" s="36">
        <f>INDEX(Z$280:Z$296,$E1741)*$D1741</f>
        <v/>
      </c>
      <c r="AA1741" s="36">
        <f>INDEX(AA$280:AA$296,$E1741)*$D1741</f>
        <v/>
      </c>
      <c r="AB1741" s="36">
        <f>INDEX(AB$280:AB$296,$E1741)*$D1741</f>
        <v/>
      </c>
      <c r="AC1741" s="36">
        <f>INDEX(AC$280:AC$296,$E1741)*$D1741</f>
        <v/>
      </c>
      <c r="AD1741" s="36">
        <f>INDEX(AD$280:AD$296,$E1741)*$D1741</f>
        <v/>
      </c>
      <c r="AF1741" s="11">
        <f>CodePrefix&amp;$A1741&amp;IF($C1741="","","."&amp;$C1741&amp;"."&amp;$B1741)&amp;INDEX(VarEnd,MATCH($A1741,VarKey,0))&amp;AF$5</f>
        <v/>
      </c>
      <c r="AG1741" s="37">
        <f>INDEX(AG$280:AG$296,$E1741)*$D1741</f>
        <v/>
      </c>
      <c r="AH1741" s="36">
        <f>INDEX(AH$280:AH$296,$E1741)*$D1741</f>
        <v/>
      </c>
      <c r="AI1741" s="36">
        <f>INDEX(AI$280:AI$296,$E1741)*$D1741</f>
        <v/>
      </c>
      <c r="AJ1741" s="36">
        <f>INDEX(AJ$280:AJ$296,$E1741)*$D1741</f>
        <v/>
      </c>
      <c r="AK1741" s="36">
        <f>INDEX(AK$280:AK$296,$E1741)*$D1741</f>
        <v/>
      </c>
      <c r="AL1741" s="36">
        <f>INDEX(AL$280:AL$296,$E1741)*$D1741</f>
        <v/>
      </c>
      <c r="AM1741" s="36">
        <f>INDEX(AM$280:AM$296,$E1741)*$D1741</f>
        <v/>
      </c>
      <c r="AN1741" s="36">
        <f>INDEX(AN$280:AN$296,$E1741)*$D1741</f>
        <v/>
      </c>
      <c r="AO1741" s="36">
        <f>INDEX(AO$280:AO$296,$E1741)*$D1741</f>
        <v/>
      </c>
      <c r="AP1741" s="36">
        <f>INDEX(AP$280:AP$296,$E1741)*$D1741</f>
        <v/>
      </c>
      <c r="AQ1741" s="36">
        <f>INDEX(AQ$280:AQ$296,$E1741)*$D1741</f>
        <v/>
      </c>
      <c r="AR1741" s="36">
        <f>INDEX(AR$280:AR$296,$E1741)*$D1741</f>
        <v/>
      </c>
      <c r="AS1741" s="36">
        <f>INDEX(AS$280:AS$296,$E1741)*$D1741</f>
        <v/>
      </c>
      <c r="AT1741" s="36">
        <f>INDEX(AT$280:AT$296,$E1741)*$D1741</f>
        <v/>
      </c>
      <c r="AU1741" s="36">
        <f>INDEX(AU$280:AU$296,$E1741)*$D1741</f>
        <v/>
      </c>
      <c r="AV1741" s="36">
        <f>INDEX(AV$280:AV$296,$E1741)*$D1741</f>
        <v/>
      </c>
      <c r="AW1741" s="36">
        <f>INDEX(AW$280:AW$296,$E1741)*$D1741</f>
        <v/>
      </c>
      <c r="AX1741" s="36">
        <f>INDEX(AX$280:AX$296,$E1741)*$D1741</f>
        <v/>
      </c>
      <c r="AY1741" s="36">
        <f>INDEX(AY$280:AY$296,$E1741)*$D1741</f>
        <v/>
      </c>
    </row>
    <row r="1742" hidden="1" outlineLevel="2"/>
    <row r="1743" hidden="1" outlineLevel="2">
      <c r="A1743" s="14" t="inlineStr">
        <is>
          <t>ntx</t>
        </is>
      </c>
      <c r="B1743" s="14" t="inlineStr">
        <is>
          <t>coa</t>
        </is>
      </c>
      <c r="C1743" s="14" t="inlineStr">
        <is>
          <t>irn</t>
        </is>
      </c>
      <c r="D1743" s="36">
        <f>INDEX(Inputs!$N$5:$N$132,MATCH($B1743&amp;"|"&amp;$C1743,Inputs!$A$5:$A$132,0))</f>
        <v/>
      </c>
      <c r="E1743" s="36">
        <f>INDEX(Inputs!$K$5:$K$132,MATCH($B1743&amp;"|"&amp;$C1743,Inputs!$A$5:$A$132,0))</f>
        <v/>
      </c>
      <c r="F1743" s="35" t="n"/>
      <c r="G1743" s="35" t="n"/>
      <c r="H1743" s="14">
        <f>INDEX(VarLab,MATCH($A1743,VarKey,0))&amp;INDEX(MemLab,MATCH($C1743&amp;"|"&amp;$B1743,MemKey,0))</f>
        <v/>
      </c>
      <c r="I1743" s="14">
        <f>INDEX(VarUnit,MATCH($A1743,VarKey,0))</f>
        <v/>
      </c>
      <c r="J1743" s="14">
        <f>INDEX(VarSrc,MATCH($A1743,VarKey,0))</f>
        <v/>
      </c>
      <c r="K1743" s="11">
        <f>CodePrefix&amp;$A1743&amp;IF($C1743="","","."&amp;$C1743&amp;"."&amp;$B1743)&amp;INDEX(VarEnd,MATCH($A1743,VarKey,0))&amp;K$5</f>
        <v/>
      </c>
      <c r="L1743" s="37">
        <f>INDEX(L$80:L$93,$D1743)/$E1743</f>
        <v/>
      </c>
      <c r="M1743" s="36">
        <f>INDEX(M$80:M$93,$D1743)/$E1743</f>
        <v/>
      </c>
      <c r="N1743" s="36">
        <f>INDEX(N$80:N$93,$D1743)/$E1743</f>
        <v/>
      </c>
      <c r="O1743" s="36">
        <f>INDEX(O$80:O$93,$D1743)/$E1743</f>
        <v/>
      </c>
      <c r="P1743" s="36">
        <f>INDEX(P$80:P$93,$D1743)/$E1743</f>
        <v/>
      </c>
      <c r="Q1743" s="36">
        <f>INDEX(Q$80:Q$93,$D1743)/$E1743</f>
        <v/>
      </c>
      <c r="R1743" s="36">
        <f>INDEX(R$80:R$93,$D1743)/$E1743</f>
        <v/>
      </c>
      <c r="S1743" s="36">
        <f>INDEX(S$80:S$93,$D1743)/$E1743</f>
        <v/>
      </c>
      <c r="T1743" s="36">
        <f>INDEX(T$80:T$93,$D1743)/$E1743</f>
        <v/>
      </c>
      <c r="U1743" s="36">
        <f>INDEX(U$80:U$93,$D1743)/$E1743</f>
        <v/>
      </c>
      <c r="V1743" s="36">
        <f>INDEX(V$80:V$93,$D1743)/$E1743</f>
        <v/>
      </c>
      <c r="W1743" s="36">
        <f>INDEX(W$80:W$93,$D1743)/$E1743</f>
        <v/>
      </c>
      <c r="X1743" s="36">
        <f>INDEX(X$80:X$93,$D1743)/$E1743</f>
        <v/>
      </c>
      <c r="Y1743" s="36">
        <f>INDEX(Y$80:Y$93,$D1743)/$E1743</f>
        <v/>
      </c>
      <c r="Z1743" s="36">
        <f>INDEX(Z$80:Z$93,$D1743)/$E1743</f>
        <v/>
      </c>
      <c r="AA1743" s="36">
        <f>INDEX(AA$80:AA$93,$D1743)/$E1743</f>
        <v/>
      </c>
      <c r="AB1743" s="36">
        <f>INDEX(AB$80:AB$93,$D1743)/$E1743</f>
        <v/>
      </c>
      <c r="AC1743" s="36">
        <f>INDEX(AC$80:AC$93,$D1743)/$E1743</f>
        <v/>
      </c>
      <c r="AD1743" s="36">
        <f>INDEX(AD$80:AD$93,$D1743)/$E1743</f>
        <v/>
      </c>
      <c r="AF1743" s="11">
        <f>CodePrefix&amp;$A1743&amp;IF($C1743="","","."&amp;$C1743&amp;"."&amp;$B1743)&amp;INDEX(VarEnd,MATCH($A1743,VarKey,0))&amp;AF$5</f>
        <v/>
      </c>
      <c r="AG1743" s="37">
        <f>INDEX(AG$80:AG$93,$D1743)/$E1743</f>
        <v/>
      </c>
      <c r="AH1743" s="36">
        <f>INDEX(AH$80:AH$93,$D1743)/$E1743</f>
        <v/>
      </c>
      <c r="AI1743" s="36">
        <f>INDEX(AI$80:AI$93,$D1743)/$E1743</f>
        <v/>
      </c>
      <c r="AJ1743" s="36">
        <f>INDEX(AJ$80:AJ$93,$D1743)/$E1743</f>
        <v/>
      </c>
      <c r="AK1743" s="36">
        <f>INDEX(AK$80:AK$93,$D1743)/$E1743</f>
        <v/>
      </c>
      <c r="AL1743" s="36">
        <f>INDEX(AL$80:AL$93,$D1743)/$E1743</f>
        <v/>
      </c>
      <c r="AM1743" s="36">
        <f>INDEX(AM$80:AM$93,$D1743)/$E1743</f>
        <v/>
      </c>
      <c r="AN1743" s="36">
        <f>INDEX(AN$80:AN$93,$D1743)/$E1743</f>
        <v/>
      </c>
      <c r="AO1743" s="36">
        <f>INDEX(AO$80:AO$93,$D1743)/$E1743</f>
        <v/>
      </c>
      <c r="AP1743" s="36">
        <f>INDEX(AP$80:AP$93,$D1743)/$E1743</f>
        <v/>
      </c>
      <c r="AQ1743" s="36">
        <f>INDEX(AQ$80:AQ$93,$D1743)/$E1743</f>
        <v/>
      </c>
      <c r="AR1743" s="36">
        <f>INDEX(AR$80:AR$93,$D1743)/$E1743</f>
        <v/>
      </c>
      <c r="AS1743" s="36">
        <f>INDEX(AS$80:AS$93,$D1743)/$E1743</f>
        <v/>
      </c>
      <c r="AT1743" s="36">
        <f>INDEX(AT$80:AT$93,$D1743)/$E1743</f>
        <v/>
      </c>
      <c r="AU1743" s="36">
        <f>INDEX(AU$80:AU$93,$D1743)/$E1743</f>
        <v/>
      </c>
      <c r="AV1743" s="36">
        <f>INDEX(AV$80:AV$93,$D1743)/$E1743</f>
        <v/>
      </c>
      <c r="AW1743" s="36">
        <f>INDEX(AW$80:AW$93,$D1743)/$E1743</f>
        <v/>
      </c>
      <c r="AX1743" s="36">
        <f>INDEX(AX$80:AX$93,$D1743)/$E1743</f>
        <v/>
      </c>
      <c r="AY1743" s="36">
        <f>INDEX(AY$80:AY$93,$D1743)/$E1743</f>
        <v/>
      </c>
    </row>
    <row r="1744" hidden="1" outlineLevel="2">
      <c r="A1744" s="14" t="inlineStr">
        <is>
          <t>ntx</t>
        </is>
      </c>
      <c r="B1744" s="14" t="inlineStr">
        <is>
          <t>nga</t>
        </is>
      </c>
      <c r="C1744" s="14" t="inlineStr">
        <is>
          <t>irn</t>
        </is>
      </c>
      <c r="D1744" s="36">
        <f>INDEX(Inputs!$N$5:$N$132,MATCH($B1744&amp;"|"&amp;$C1744,Inputs!$A$5:$A$132,0))</f>
        <v/>
      </c>
      <c r="E1744" s="36">
        <f>INDEX(Inputs!$K$5:$K$132,MATCH($B1744&amp;"|"&amp;$C1744,Inputs!$A$5:$A$132,0))</f>
        <v/>
      </c>
      <c r="F1744" s="35" t="n"/>
      <c r="G1744" s="35" t="n"/>
      <c r="H1744" s="14">
        <f>INDEX(VarLab,MATCH($A1744,VarKey,0))&amp;INDEX(MemLab,MATCH($C1744&amp;"|"&amp;$B1744,MemKey,0))</f>
        <v/>
      </c>
      <c r="I1744" s="14">
        <f>INDEX(VarUnit,MATCH($A1744,VarKey,0))</f>
        <v/>
      </c>
      <c r="J1744" s="14">
        <f>INDEX(VarSrc,MATCH($A1744,VarKey,0))</f>
        <v/>
      </c>
      <c r="K1744" s="11">
        <f>CodePrefix&amp;$A1744&amp;IF($C1744="","","."&amp;$C1744&amp;"."&amp;$B1744)&amp;INDEX(VarEnd,MATCH($A1744,VarKey,0))&amp;K$5</f>
        <v/>
      </c>
      <c r="L1744" s="37">
        <f>INDEX(L$80:L$93,$D1744)/$E1744</f>
        <v/>
      </c>
      <c r="M1744" s="36">
        <f>INDEX(M$80:M$93,$D1744)/$E1744</f>
        <v/>
      </c>
      <c r="N1744" s="36">
        <f>INDEX(N$80:N$93,$D1744)/$E1744</f>
        <v/>
      </c>
      <c r="O1744" s="36">
        <f>INDEX(O$80:O$93,$D1744)/$E1744</f>
        <v/>
      </c>
      <c r="P1744" s="36">
        <f>INDEX(P$80:P$93,$D1744)/$E1744</f>
        <v/>
      </c>
      <c r="Q1744" s="36">
        <f>INDEX(Q$80:Q$93,$D1744)/$E1744</f>
        <v/>
      </c>
      <c r="R1744" s="36">
        <f>INDEX(R$80:R$93,$D1744)/$E1744</f>
        <v/>
      </c>
      <c r="S1744" s="36">
        <f>INDEX(S$80:S$93,$D1744)/$E1744</f>
        <v/>
      </c>
      <c r="T1744" s="36">
        <f>INDEX(T$80:T$93,$D1744)/$E1744</f>
        <v/>
      </c>
      <c r="U1744" s="36">
        <f>INDEX(U$80:U$93,$D1744)/$E1744</f>
        <v/>
      </c>
      <c r="V1744" s="36">
        <f>INDEX(V$80:V$93,$D1744)/$E1744</f>
        <v/>
      </c>
      <c r="W1744" s="36">
        <f>INDEX(W$80:W$93,$D1744)/$E1744</f>
        <v/>
      </c>
      <c r="X1744" s="36">
        <f>INDEX(X$80:X$93,$D1744)/$E1744</f>
        <v/>
      </c>
      <c r="Y1744" s="36">
        <f>INDEX(Y$80:Y$93,$D1744)/$E1744</f>
        <v/>
      </c>
      <c r="Z1744" s="36">
        <f>INDEX(Z$80:Z$93,$D1744)/$E1744</f>
        <v/>
      </c>
      <c r="AA1744" s="36">
        <f>INDEX(AA$80:AA$93,$D1744)/$E1744</f>
        <v/>
      </c>
      <c r="AB1744" s="36">
        <f>INDEX(AB$80:AB$93,$D1744)/$E1744</f>
        <v/>
      </c>
      <c r="AC1744" s="36">
        <f>INDEX(AC$80:AC$93,$D1744)/$E1744</f>
        <v/>
      </c>
      <c r="AD1744" s="36">
        <f>INDEX(AD$80:AD$93,$D1744)/$E1744</f>
        <v/>
      </c>
      <c r="AF1744" s="11">
        <f>CodePrefix&amp;$A1744&amp;IF($C1744="","","."&amp;$C1744&amp;"."&amp;$B1744)&amp;INDEX(VarEnd,MATCH($A1744,VarKey,0))&amp;AF$5</f>
        <v/>
      </c>
      <c r="AG1744" s="37">
        <f>INDEX(AG$80:AG$93,$D1744)/$E1744</f>
        <v/>
      </c>
      <c r="AH1744" s="36">
        <f>INDEX(AH$80:AH$93,$D1744)/$E1744</f>
        <v/>
      </c>
      <c r="AI1744" s="36">
        <f>INDEX(AI$80:AI$93,$D1744)/$E1744</f>
        <v/>
      </c>
      <c r="AJ1744" s="36">
        <f>INDEX(AJ$80:AJ$93,$D1744)/$E1744</f>
        <v/>
      </c>
      <c r="AK1744" s="36">
        <f>INDEX(AK$80:AK$93,$D1744)/$E1744</f>
        <v/>
      </c>
      <c r="AL1744" s="36">
        <f>INDEX(AL$80:AL$93,$D1744)/$E1744</f>
        <v/>
      </c>
      <c r="AM1744" s="36">
        <f>INDEX(AM$80:AM$93,$D1744)/$E1744</f>
        <v/>
      </c>
      <c r="AN1744" s="36">
        <f>INDEX(AN$80:AN$93,$D1744)/$E1744</f>
        <v/>
      </c>
      <c r="AO1744" s="36">
        <f>INDEX(AO$80:AO$93,$D1744)/$E1744</f>
        <v/>
      </c>
      <c r="AP1744" s="36">
        <f>INDEX(AP$80:AP$93,$D1744)/$E1744</f>
        <v/>
      </c>
      <c r="AQ1744" s="36">
        <f>INDEX(AQ$80:AQ$93,$D1744)/$E1744</f>
        <v/>
      </c>
      <c r="AR1744" s="36">
        <f>INDEX(AR$80:AR$93,$D1744)/$E1744</f>
        <v/>
      </c>
      <c r="AS1744" s="36">
        <f>INDEX(AS$80:AS$93,$D1744)/$E1744</f>
        <v/>
      </c>
      <c r="AT1744" s="36">
        <f>INDEX(AT$80:AT$93,$D1744)/$E1744</f>
        <v/>
      </c>
      <c r="AU1744" s="36">
        <f>INDEX(AU$80:AU$93,$D1744)/$E1744</f>
        <v/>
      </c>
      <c r="AV1744" s="36">
        <f>INDEX(AV$80:AV$93,$D1744)/$E1744</f>
        <v/>
      </c>
      <c r="AW1744" s="36">
        <f>INDEX(AW$80:AW$93,$D1744)/$E1744</f>
        <v/>
      </c>
      <c r="AX1744" s="36">
        <f>INDEX(AX$80:AX$93,$D1744)/$E1744</f>
        <v/>
      </c>
      <c r="AY1744" s="36">
        <f>INDEX(AY$80:AY$93,$D1744)/$E1744</f>
        <v/>
      </c>
    </row>
    <row r="1745" hidden="1" outlineLevel="2">
      <c r="A1745" s="14" t="inlineStr">
        <is>
          <t>ntx</t>
        </is>
      </c>
      <c r="B1745" s="14" t="inlineStr">
        <is>
          <t>gso</t>
        </is>
      </c>
      <c r="C1745" s="14" t="inlineStr">
        <is>
          <t>irn</t>
        </is>
      </c>
      <c r="D1745" s="36">
        <f>INDEX(Inputs!$N$5:$N$132,MATCH($B1745&amp;"|"&amp;$C1745,Inputs!$A$5:$A$132,0))</f>
        <v/>
      </c>
      <c r="E1745" s="36">
        <f>INDEX(Inputs!$K$5:$K$132,MATCH($B1745&amp;"|"&amp;$C1745,Inputs!$A$5:$A$132,0))</f>
        <v/>
      </c>
      <c r="F1745" s="35" t="n"/>
      <c r="G1745" s="35" t="n"/>
      <c r="H1745" s="14">
        <f>INDEX(VarLab,MATCH($A1745,VarKey,0))&amp;INDEX(MemLab,MATCH($C1745&amp;"|"&amp;$B1745,MemKey,0))</f>
        <v/>
      </c>
      <c r="I1745" s="14">
        <f>INDEX(VarUnit,MATCH($A1745,VarKey,0))</f>
        <v/>
      </c>
      <c r="J1745" s="14">
        <f>INDEX(VarSrc,MATCH($A1745,VarKey,0))</f>
        <v/>
      </c>
      <c r="K1745" s="11">
        <f>CodePrefix&amp;$A1745&amp;IF($C1745="","","."&amp;$C1745&amp;"."&amp;$B1745)&amp;INDEX(VarEnd,MATCH($A1745,VarKey,0))&amp;K$5</f>
        <v/>
      </c>
      <c r="L1745" s="37">
        <f>INDEX(L$80:L$93,$D1745)/$E1745</f>
        <v/>
      </c>
      <c r="M1745" s="36">
        <f>INDEX(M$80:M$93,$D1745)/$E1745</f>
        <v/>
      </c>
      <c r="N1745" s="36">
        <f>INDEX(N$80:N$93,$D1745)/$E1745</f>
        <v/>
      </c>
      <c r="O1745" s="36">
        <f>INDEX(O$80:O$93,$D1745)/$E1745</f>
        <v/>
      </c>
      <c r="P1745" s="36">
        <f>INDEX(P$80:P$93,$D1745)/$E1745</f>
        <v/>
      </c>
      <c r="Q1745" s="36">
        <f>INDEX(Q$80:Q$93,$D1745)/$E1745</f>
        <v/>
      </c>
      <c r="R1745" s="36">
        <f>INDEX(R$80:R$93,$D1745)/$E1745</f>
        <v/>
      </c>
      <c r="S1745" s="36">
        <f>INDEX(S$80:S$93,$D1745)/$E1745</f>
        <v/>
      </c>
      <c r="T1745" s="36">
        <f>INDEX(T$80:T$93,$D1745)/$E1745</f>
        <v/>
      </c>
      <c r="U1745" s="36">
        <f>INDEX(U$80:U$93,$D1745)/$E1745</f>
        <v/>
      </c>
      <c r="V1745" s="36">
        <f>INDEX(V$80:V$93,$D1745)/$E1745</f>
        <v/>
      </c>
      <c r="W1745" s="36">
        <f>INDEX(W$80:W$93,$D1745)/$E1745</f>
        <v/>
      </c>
      <c r="X1745" s="36">
        <f>INDEX(X$80:X$93,$D1745)/$E1745</f>
        <v/>
      </c>
      <c r="Y1745" s="36">
        <f>INDEX(Y$80:Y$93,$D1745)/$E1745</f>
        <v/>
      </c>
      <c r="Z1745" s="36">
        <f>INDEX(Z$80:Z$93,$D1745)/$E1745</f>
        <v/>
      </c>
      <c r="AA1745" s="36">
        <f>INDEX(AA$80:AA$93,$D1745)/$E1745</f>
        <v/>
      </c>
      <c r="AB1745" s="36">
        <f>INDEX(AB$80:AB$93,$D1745)/$E1745</f>
        <v/>
      </c>
      <c r="AC1745" s="36">
        <f>INDEX(AC$80:AC$93,$D1745)/$E1745</f>
        <v/>
      </c>
      <c r="AD1745" s="36">
        <f>INDEX(AD$80:AD$93,$D1745)/$E1745</f>
        <v/>
      </c>
      <c r="AF1745" s="11">
        <f>CodePrefix&amp;$A1745&amp;IF($C1745="","","."&amp;$C1745&amp;"."&amp;$B1745)&amp;INDEX(VarEnd,MATCH($A1745,VarKey,0))&amp;AF$5</f>
        <v/>
      </c>
      <c r="AG1745" s="37">
        <f>INDEX(AG$80:AG$93,$D1745)/$E1745</f>
        <v/>
      </c>
      <c r="AH1745" s="36">
        <f>INDEX(AH$80:AH$93,$D1745)/$E1745</f>
        <v/>
      </c>
      <c r="AI1745" s="36">
        <f>INDEX(AI$80:AI$93,$D1745)/$E1745</f>
        <v/>
      </c>
      <c r="AJ1745" s="36">
        <f>INDEX(AJ$80:AJ$93,$D1745)/$E1745</f>
        <v/>
      </c>
      <c r="AK1745" s="36">
        <f>INDEX(AK$80:AK$93,$D1745)/$E1745</f>
        <v/>
      </c>
      <c r="AL1745" s="36">
        <f>INDEX(AL$80:AL$93,$D1745)/$E1745</f>
        <v/>
      </c>
      <c r="AM1745" s="36">
        <f>INDEX(AM$80:AM$93,$D1745)/$E1745</f>
        <v/>
      </c>
      <c r="AN1745" s="36">
        <f>INDEX(AN$80:AN$93,$D1745)/$E1745</f>
        <v/>
      </c>
      <c r="AO1745" s="36">
        <f>INDEX(AO$80:AO$93,$D1745)/$E1745</f>
        <v/>
      </c>
      <c r="AP1745" s="36">
        <f>INDEX(AP$80:AP$93,$D1745)/$E1745</f>
        <v/>
      </c>
      <c r="AQ1745" s="36">
        <f>INDEX(AQ$80:AQ$93,$D1745)/$E1745</f>
        <v/>
      </c>
      <c r="AR1745" s="36">
        <f>INDEX(AR$80:AR$93,$D1745)/$E1745</f>
        <v/>
      </c>
      <c r="AS1745" s="36">
        <f>INDEX(AS$80:AS$93,$D1745)/$E1745</f>
        <v/>
      </c>
      <c r="AT1745" s="36">
        <f>INDEX(AT$80:AT$93,$D1745)/$E1745</f>
        <v/>
      </c>
      <c r="AU1745" s="36">
        <f>INDEX(AU$80:AU$93,$D1745)/$E1745</f>
        <v/>
      </c>
      <c r="AV1745" s="36">
        <f>INDEX(AV$80:AV$93,$D1745)/$E1745</f>
        <v/>
      </c>
      <c r="AW1745" s="36">
        <f>INDEX(AW$80:AW$93,$D1745)/$E1745</f>
        <v/>
      </c>
      <c r="AX1745" s="36">
        <f>INDEX(AX$80:AX$93,$D1745)/$E1745</f>
        <v/>
      </c>
      <c r="AY1745" s="36">
        <f>INDEX(AY$80:AY$93,$D1745)/$E1745</f>
        <v/>
      </c>
    </row>
    <row r="1746" hidden="1" outlineLevel="2">
      <c r="A1746" s="14" t="inlineStr">
        <is>
          <t>ntx</t>
        </is>
      </c>
      <c r="B1746" s="14" t="inlineStr">
        <is>
          <t>die</t>
        </is>
      </c>
      <c r="C1746" s="14" t="inlineStr">
        <is>
          <t>irn</t>
        </is>
      </c>
      <c r="D1746" s="36">
        <f>INDEX(Inputs!$N$5:$N$132,MATCH($B1746&amp;"|"&amp;$C1746,Inputs!$A$5:$A$132,0))</f>
        <v/>
      </c>
      <c r="E1746" s="36">
        <f>INDEX(Inputs!$K$5:$K$132,MATCH($B1746&amp;"|"&amp;$C1746,Inputs!$A$5:$A$132,0))</f>
        <v/>
      </c>
      <c r="F1746" s="35" t="n"/>
      <c r="G1746" s="35" t="n"/>
      <c r="H1746" s="14">
        <f>INDEX(VarLab,MATCH($A1746,VarKey,0))&amp;INDEX(MemLab,MATCH($C1746&amp;"|"&amp;$B1746,MemKey,0))</f>
        <v/>
      </c>
      <c r="I1746" s="14">
        <f>INDEX(VarUnit,MATCH($A1746,VarKey,0))</f>
        <v/>
      </c>
      <c r="J1746" s="14">
        <f>INDEX(VarSrc,MATCH($A1746,VarKey,0))</f>
        <v/>
      </c>
      <c r="K1746" s="11">
        <f>CodePrefix&amp;$A1746&amp;IF($C1746="","","."&amp;$C1746&amp;"."&amp;$B1746)&amp;INDEX(VarEnd,MATCH($A1746,VarKey,0))&amp;K$5</f>
        <v/>
      </c>
      <c r="L1746" s="37">
        <f>INDEX(L$80:L$93,$D1746)/$E1746</f>
        <v/>
      </c>
      <c r="M1746" s="36">
        <f>INDEX(M$80:M$93,$D1746)/$E1746</f>
        <v/>
      </c>
      <c r="N1746" s="36">
        <f>INDEX(N$80:N$93,$D1746)/$E1746</f>
        <v/>
      </c>
      <c r="O1746" s="36">
        <f>INDEX(O$80:O$93,$D1746)/$E1746</f>
        <v/>
      </c>
      <c r="P1746" s="36">
        <f>INDEX(P$80:P$93,$D1746)/$E1746</f>
        <v/>
      </c>
      <c r="Q1746" s="36">
        <f>INDEX(Q$80:Q$93,$D1746)/$E1746</f>
        <v/>
      </c>
      <c r="R1746" s="36">
        <f>INDEX(R$80:R$93,$D1746)/$E1746</f>
        <v/>
      </c>
      <c r="S1746" s="36">
        <f>INDEX(S$80:S$93,$D1746)/$E1746</f>
        <v/>
      </c>
      <c r="T1746" s="36">
        <f>INDEX(T$80:T$93,$D1746)/$E1746</f>
        <v/>
      </c>
      <c r="U1746" s="36">
        <f>INDEX(U$80:U$93,$D1746)/$E1746</f>
        <v/>
      </c>
      <c r="V1746" s="36">
        <f>INDEX(V$80:V$93,$D1746)/$E1746</f>
        <v/>
      </c>
      <c r="W1746" s="36">
        <f>INDEX(W$80:W$93,$D1746)/$E1746</f>
        <v/>
      </c>
      <c r="X1746" s="36">
        <f>INDEX(X$80:X$93,$D1746)/$E1746</f>
        <v/>
      </c>
      <c r="Y1746" s="36">
        <f>INDEX(Y$80:Y$93,$D1746)/$E1746</f>
        <v/>
      </c>
      <c r="Z1746" s="36">
        <f>INDEX(Z$80:Z$93,$D1746)/$E1746</f>
        <v/>
      </c>
      <c r="AA1746" s="36">
        <f>INDEX(AA$80:AA$93,$D1746)/$E1746</f>
        <v/>
      </c>
      <c r="AB1746" s="36">
        <f>INDEX(AB$80:AB$93,$D1746)/$E1746</f>
        <v/>
      </c>
      <c r="AC1746" s="36">
        <f>INDEX(AC$80:AC$93,$D1746)/$E1746</f>
        <v/>
      </c>
      <c r="AD1746" s="36">
        <f>INDEX(AD$80:AD$93,$D1746)/$E1746</f>
        <v/>
      </c>
      <c r="AF1746" s="11">
        <f>CodePrefix&amp;$A1746&amp;IF($C1746="","","."&amp;$C1746&amp;"."&amp;$B1746)&amp;INDEX(VarEnd,MATCH($A1746,VarKey,0))&amp;AF$5</f>
        <v/>
      </c>
      <c r="AG1746" s="37">
        <f>INDEX(AG$80:AG$93,$D1746)/$E1746</f>
        <v/>
      </c>
      <c r="AH1746" s="36">
        <f>INDEX(AH$80:AH$93,$D1746)/$E1746</f>
        <v/>
      </c>
      <c r="AI1746" s="36">
        <f>INDEX(AI$80:AI$93,$D1746)/$E1746</f>
        <v/>
      </c>
      <c r="AJ1746" s="36">
        <f>INDEX(AJ$80:AJ$93,$D1746)/$E1746</f>
        <v/>
      </c>
      <c r="AK1746" s="36">
        <f>INDEX(AK$80:AK$93,$D1746)/$E1746</f>
        <v/>
      </c>
      <c r="AL1746" s="36">
        <f>INDEX(AL$80:AL$93,$D1746)/$E1746</f>
        <v/>
      </c>
      <c r="AM1746" s="36">
        <f>INDEX(AM$80:AM$93,$D1746)/$E1746</f>
        <v/>
      </c>
      <c r="AN1746" s="36">
        <f>INDEX(AN$80:AN$93,$D1746)/$E1746</f>
        <v/>
      </c>
      <c r="AO1746" s="36">
        <f>INDEX(AO$80:AO$93,$D1746)/$E1746</f>
        <v/>
      </c>
      <c r="AP1746" s="36">
        <f>INDEX(AP$80:AP$93,$D1746)/$E1746</f>
        <v/>
      </c>
      <c r="AQ1746" s="36">
        <f>INDEX(AQ$80:AQ$93,$D1746)/$E1746</f>
        <v/>
      </c>
      <c r="AR1746" s="36">
        <f>INDEX(AR$80:AR$93,$D1746)/$E1746</f>
        <v/>
      </c>
      <c r="AS1746" s="36">
        <f>INDEX(AS$80:AS$93,$D1746)/$E1746</f>
        <v/>
      </c>
      <c r="AT1746" s="36">
        <f>INDEX(AT$80:AT$93,$D1746)/$E1746</f>
        <v/>
      </c>
      <c r="AU1746" s="36">
        <f>INDEX(AU$80:AU$93,$D1746)/$E1746</f>
        <v/>
      </c>
      <c r="AV1746" s="36">
        <f>INDEX(AV$80:AV$93,$D1746)/$E1746</f>
        <v/>
      </c>
      <c r="AW1746" s="36">
        <f>INDEX(AW$80:AW$93,$D1746)/$E1746</f>
        <v/>
      </c>
      <c r="AX1746" s="36">
        <f>INDEX(AX$80:AX$93,$D1746)/$E1746</f>
        <v/>
      </c>
      <c r="AY1746" s="36">
        <f>INDEX(AY$80:AY$93,$D1746)/$E1746</f>
        <v/>
      </c>
    </row>
    <row r="1747" hidden="1" outlineLevel="2">
      <c r="A1747" s="14" t="inlineStr">
        <is>
          <t>ntx</t>
        </is>
      </c>
      <c r="B1747" s="14" t="inlineStr">
        <is>
          <t>lpg</t>
        </is>
      </c>
      <c r="C1747" s="14" t="inlineStr">
        <is>
          <t>irn</t>
        </is>
      </c>
      <c r="D1747" s="36">
        <f>INDEX(Inputs!$N$5:$N$132,MATCH($B1747&amp;"|"&amp;$C1747,Inputs!$A$5:$A$132,0))</f>
        <v/>
      </c>
      <c r="E1747" s="36">
        <f>INDEX(Inputs!$K$5:$K$132,MATCH($B1747&amp;"|"&amp;$C1747,Inputs!$A$5:$A$132,0))</f>
        <v/>
      </c>
      <c r="F1747" s="35" t="n"/>
      <c r="G1747" s="35" t="n"/>
      <c r="H1747" s="14">
        <f>INDEX(VarLab,MATCH($A1747,VarKey,0))&amp;INDEX(MemLab,MATCH($C1747&amp;"|"&amp;$B1747,MemKey,0))</f>
        <v/>
      </c>
      <c r="I1747" s="14">
        <f>INDEX(VarUnit,MATCH($A1747,VarKey,0))</f>
        <v/>
      </c>
      <c r="J1747" s="14">
        <f>INDEX(VarSrc,MATCH($A1747,VarKey,0))</f>
        <v/>
      </c>
      <c r="K1747" s="11">
        <f>CodePrefix&amp;$A1747&amp;IF($C1747="","","."&amp;$C1747&amp;"."&amp;$B1747)&amp;INDEX(VarEnd,MATCH($A1747,VarKey,0))&amp;K$5</f>
        <v/>
      </c>
      <c r="L1747" s="37">
        <f>INDEX(L$80:L$93,$D1747)/$E1747</f>
        <v/>
      </c>
      <c r="M1747" s="36">
        <f>INDEX(M$80:M$93,$D1747)/$E1747</f>
        <v/>
      </c>
      <c r="N1747" s="36">
        <f>INDEX(N$80:N$93,$D1747)/$E1747</f>
        <v/>
      </c>
      <c r="O1747" s="36">
        <f>INDEX(O$80:O$93,$D1747)/$E1747</f>
        <v/>
      </c>
      <c r="P1747" s="36">
        <f>INDEX(P$80:P$93,$D1747)/$E1747</f>
        <v/>
      </c>
      <c r="Q1747" s="36">
        <f>INDEX(Q$80:Q$93,$D1747)/$E1747</f>
        <v/>
      </c>
      <c r="R1747" s="36">
        <f>INDEX(R$80:R$93,$D1747)/$E1747</f>
        <v/>
      </c>
      <c r="S1747" s="36">
        <f>INDEX(S$80:S$93,$D1747)/$E1747</f>
        <v/>
      </c>
      <c r="T1747" s="36">
        <f>INDEX(T$80:T$93,$D1747)/$E1747</f>
        <v/>
      </c>
      <c r="U1747" s="36">
        <f>INDEX(U$80:U$93,$D1747)/$E1747</f>
        <v/>
      </c>
      <c r="V1747" s="36">
        <f>INDEX(V$80:V$93,$D1747)/$E1747</f>
        <v/>
      </c>
      <c r="W1747" s="36">
        <f>INDEX(W$80:W$93,$D1747)/$E1747</f>
        <v/>
      </c>
      <c r="X1747" s="36">
        <f>INDEX(X$80:X$93,$D1747)/$E1747</f>
        <v/>
      </c>
      <c r="Y1747" s="36">
        <f>INDEX(Y$80:Y$93,$D1747)/$E1747</f>
        <v/>
      </c>
      <c r="Z1747" s="36">
        <f>INDEX(Z$80:Z$93,$D1747)/$E1747</f>
        <v/>
      </c>
      <c r="AA1747" s="36">
        <f>INDEX(AA$80:AA$93,$D1747)/$E1747</f>
        <v/>
      </c>
      <c r="AB1747" s="36">
        <f>INDEX(AB$80:AB$93,$D1747)/$E1747</f>
        <v/>
      </c>
      <c r="AC1747" s="36">
        <f>INDEX(AC$80:AC$93,$D1747)/$E1747</f>
        <v/>
      </c>
      <c r="AD1747" s="36">
        <f>INDEX(AD$80:AD$93,$D1747)/$E1747</f>
        <v/>
      </c>
      <c r="AF1747" s="11">
        <f>CodePrefix&amp;$A1747&amp;IF($C1747="","","."&amp;$C1747&amp;"."&amp;$B1747)&amp;INDEX(VarEnd,MATCH($A1747,VarKey,0))&amp;AF$5</f>
        <v/>
      </c>
      <c r="AG1747" s="37">
        <f>INDEX(AG$80:AG$93,$D1747)/$E1747</f>
        <v/>
      </c>
      <c r="AH1747" s="36">
        <f>INDEX(AH$80:AH$93,$D1747)/$E1747</f>
        <v/>
      </c>
      <c r="AI1747" s="36">
        <f>INDEX(AI$80:AI$93,$D1747)/$E1747</f>
        <v/>
      </c>
      <c r="AJ1747" s="36">
        <f>INDEX(AJ$80:AJ$93,$D1747)/$E1747</f>
        <v/>
      </c>
      <c r="AK1747" s="36">
        <f>INDEX(AK$80:AK$93,$D1747)/$E1747</f>
        <v/>
      </c>
      <c r="AL1747" s="36">
        <f>INDEX(AL$80:AL$93,$D1747)/$E1747</f>
        <v/>
      </c>
      <c r="AM1747" s="36">
        <f>INDEX(AM$80:AM$93,$D1747)/$E1747</f>
        <v/>
      </c>
      <c r="AN1747" s="36">
        <f>INDEX(AN$80:AN$93,$D1747)/$E1747</f>
        <v/>
      </c>
      <c r="AO1747" s="36">
        <f>INDEX(AO$80:AO$93,$D1747)/$E1747</f>
        <v/>
      </c>
      <c r="AP1747" s="36">
        <f>INDEX(AP$80:AP$93,$D1747)/$E1747</f>
        <v/>
      </c>
      <c r="AQ1747" s="36">
        <f>INDEX(AQ$80:AQ$93,$D1747)/$E1747</f>
        <v/>
      </c>
      <c r="AR1747" s="36">
        <f>INDEX(AR$80:AR$93,$D1747)/$E1747</f>
        <v/>
      </c>
      <c r="AS1747" s="36">
        <f>INDEX(AS$80:AS$93,$D1747)/$E1747</f>
        <v/>
      </c>
      <c r="AT1747" s="36">
        <f>INDEX(AT$80:AT$93,$D1747)/$E1747</f>
        <v/>
      </c>
      <c r="AU1747" s="36">
        <f>INDEX(AU$80:AU$93,$D1747)/$E1747</f>
        <v/>
      </c>
      <c r="AV1747" s="36">
        <f>INDEX(AV$80:AV$93,$D1747)/$E1747</f>
        <v/>
      </c>
      <c r="AW1747" s="36">
        <f>INDEX(AW$80:AW$93,$D1747)/$E1747</f>
        <v/>
      </c>
      <c r="AX1747" s="36">
        <f>INDEX(AX$80:AX$93,$D1747)/$E1747</f>
        <v/>
      </c>
      <c r="AY1747" s="36">
        <f>INDEX(AY$80:AY$93,$D1747)/$E1747</f>
        <v/>
      </c>
    </row>
    <row r="1748" hidden="1" outlineLevel="2">
      <c r="A1748" s="14" t="inlineStr">
        <is>
          <t>ntx</t>
        </is>
      </c>
      <c r="B1748" s="14" t="inlineStr">
        <is>
          <t>ker</t>
        </is>
      </c>
      <c r="C1748" s="14" t="inlineStr">
        <is>
          <t>irn</t>
        </is>
      </c>
      <c r="D1748" s="36">
        <f>INDEX(Inputs!$N$5:$N$132,MATCH($B1748&amp;"|"&amp;$C1748,Inputs!$A$5:$A$132,0))</f>
        <v/>
      </c>
      <c r="E1748" s="36">
        <f>INDEX(Inputs!$K$5:$K$132,MATCH($B1748&amp;"|"&amp;$C1748,Inputs!$A$5:$A$132,0))</f>
        <v/>
      </c>
      <c r="F1748" s="35" t="n"/>
      <c r="G1748" s="35" t="n"/>
      <c r="H1748" s="14">
        <f>INDEX(VarLab,MATCH($A1748,VarKey,0))&amp;INDEX(MemLab,MATCH($C1748&amp;"|"&amp;$B1748,MemKey,0))</f>
        <v/>
      </c>
      <c r="I1748" s="14">
        <f>INDEX(VarUnit,MATCH($A1748,VarKey,0))</f>
        <v/>
      </c>
      <c r="J1748" s="14">
        <f>INDEX(VarSrc,MATCH($A1748,VarKey,0))</f>
        <v/>
      </c>
      <c r="K1748" s="11">
        <f>CodePrefix&amp;$A1748&amp;IF($C1748="","","."&amp;$C1748&amp;"."&amp;$B1748)&amp;INDEX(VarEnd,MATCH($A1748,VarKey,0))&amp;K$5</f>
        <v/>
      </c>
      <c r="L1748" s="37">
        <f>INDEX(L$80:L$93,$D1748)/$E1748</f>
        <v/>
      </c>
      <c r="M1748" s="36">
        <f>INDEX(M$80:M$93,$D1748)/$E1748</f>
        <v/>
      </c>
      <c r="N1748" s="36">
        <f>INDEX(N$80:N$93,$D1748)/$E1748</f>
        <v/>
      </c>
      <c r="O1748" s="36">
        <f>INDEX(O$80:O$93,$D1748)/$E1748</f>
        <v/>
      </c>
      <c r="P1748" s="36">
        <f>INDEX(P$80:P$93,$D1748)/$E1748</f>
        <v/>
      </c>
      <c r="Q1748" s="36">
        <f>INDEX(Q$80:Q$93,$D1748)/$E1748</f>
        <v/>
      </c>
      <c r="R1748" s="36">
        <f>INDEX(R$80:R$93,$D1748)/$E1748</f>
        <v/>
      </c>
      <c r="S1748" s="36">
        <f>INDEX(S$80:S$93,$D1748)/$E1748</f>
        <v/>
      </c>
      <c r="T1748" s="36">
        <f>INDEX(T$80:T$93,$D1748)/$E1748</f>
        <v/>
      </c>
      <c r="U1748" s="36">
        <f>INDEX(U$80:U$93,$D1748)/$E1748</f>
        <v/>
      </c>
      <c r="V1748" s="36">
        <f>INDEX(V$80:V$93,$D1748)/$E1748</f>
        <v/>
      </c>
      <c r="W1748" s="36">
        <f>INDEX(W$80:W$93,$D1748)/$E1748</f>
        <v/>
      </c>
      <c r="X1748" s="36">
        <f>INDEX(X$80:X$93,$D1748)/$E1748</f>
        <v/>
      </c>
      <c r="Y1748" s="36">
        <f>INDEX(Y$80:Y$93,$D1748)/$E1748</f>
        <v/>
      </c>
      <c r="Z1748" s="36">
        <f>INDEX(Z$80:Z$93,$D1748)/$E1748</f>
        <v/>
      </c>
      <c r="AA1748" s="36">
        <f>INDEX(AA$80:AA$93,$D1748)/$E1748</f>
        <v/>
      </c>
      <c r="AB1748" s="36">
        <f>INDEX(AB$80:AB$93,$D1748)/$E1748</f>
        <v/>
      </c>
      <c r="AC1748" s="36">
        <f>INDEX(AC$80:AC$93,$D1748)/$E1748</f>
        <v/>
      </c>
      <c r="AD1748" s="36">
        <f>INDEX(AD$80:AD$93,$D1748)/$E1748</f>
        <v/>
      </c>
      <c r="AF1748" s="11">
        <f>CodePrefix&amp;$A1748&amp;IF($C1748="","","."&amp;$C1748&amp;"."&amp;$B1748)&amp;INDEX(VarEnd,MATCH($A1748,VarKey,0))&amp;AF$5</f>
        <v/>
      </c>
      <c r="AG1748" s="37">
        <f>INDEX(AG$80:AG$93,$D1748)/$E1748</f>
        <v/>
      </c>
      <c r="AH1748" s="36">
        <f>INDEX(AH$80:AH$93,$D1748)/$E1748</f>
        <v/>
      </c>
      <c r="AI1748" s="36">
        <f>INDEX(AI$80:AI$93,$D1748)/$E1748</f>
        <v/>
      </c>
      <c r="AJ1748" s="36">
        <f>INDEX(AJ$80:AJ$93,$D1748)/$E1748</f>
        <v/>
      </c>
      <c r="AK1748" s="36">
        <f>INDEX(AK$80:AK$93,$D1748)/$E1748</f>
        <v/>
      </c>
      <c r="AL1748" s="36">
        <f>INDEX(AL$80:AL$93,$D1748)/$E1748</f>
        <v/>
      </c>
      <c r="AM1748" s="36">
        <f>INDEX(AM$80:AM$93,$D1748)/$E1748</f>
        <v/>
      </c>
      <c r="AN1748" s="36">
        <f>INDEX(AN$80:AN$93,$D1748)/$E1748</f>
        <v/>
      </c>
      <c r="AO1748" s="36">
        <f>INDEX(AO$80:AO$93,$D1748)/$E1748</f>
        <v/>
      </c>
      <c r="AP1748" s="36">
        <f>INDEX(AP$80:AP$93,$D1748)/$E1748</f>
        <v/>
      </c>
      <c r="AQ1748" s="36">
        <f>INDEX(AQ$80:AQ$93,$D1748)/$E1748</f>
        <v/>
      </c>
      <c r="AR1748" s="36">
        <f>INDEX(AR$80:AR$93,$D1748)/$E1748</f>
        <v/>
      </c>
      <c r="AS1748" s="36">
        <f>INDEX(AS$80:AS$93,$D1748)/$E1748</f>
        <v/>
      </c>
      <c r="AT1748" s="36">
        <f>INDEX(AT$80:AT$93,$D1748)/$E1748</f>
        <v/>
      </c>
      <c r="AU1748" s="36">
        <f>INDEX(AU$80:AU$93,$D1748)/$E1748</f>
        <v/>
      </c>
      <c r="AV1748" s="36">
        <f>INDEX(AV$80:AV$93,$D1748)/$E1748</f>
        <v/>
      </c>
      <c r="AW1748" s="36">
        <f>INDEX(AW$80:AW$93,$D1748)/$E1748</f>
        <v/>
      </c>
      <c r="AX1748" s="36">
        <f>INDEX(AX$80:AX$93,$D1748)/$E1748</f>
        <v/>
      </c>
      <c r="AY1748" s="36">
        <f>INDEX(AY$80:AY$93,$D1748)/$E1748</f>
        <v/>
      </c>
    </row>
    <row r="1749" hidden="1" outlineLevel="2">
      <c r="A1749" s="14" t="inlineStr">
        <is>
          <t>ntx</t>
        </is>
      </c>
      <c r="B1749" s="14" t="inlineStr">
        <is>
          <t>oop</t>
        </is>
      </c>
      <c r="C1749" s="14" t="inlineStr">
        <is>
          <t>irn</t>
        </is>
      </c>
      <c r="D1749" s="36">
        <f>INDEX(Inputs!$N$5:$N$132,MATCH($B1749&amp;"|"&amp;$C1749,Inputs!$A$5:$A$132,0))</f>
        <v/>
      </c>
      <c r="E1749" s="36">
        <f>INDEX(Inputs!$K$5:$K$132,MATCH($B1749&amp;"|"&amp;$C1749,Inputs!$A$5:$A$132,0))</f>
        <v/>
      </c>
      <c r="F1749" s="35" t="n"/>
      <c r="G1749" s="35" t="n"/>
      <c r="H1749" s="14">
        <f>INDEX(VarLab,MATCH($A1749,VarKey,0))&amp;INDEX(MemLab,MATCH($C1749&amp;"|"&amp;$B1749,MemKey,0))</f>
        <v/>
      </c>
      <c r="I1749" s="14">
        <f>INDEX(VarUnit,MATCH($A1749,VarKey,0))</f>
        <v/>
      </c>
      <c r="J1749" s="14">
        <f>INDEX(VarSrc,MATCH($A1749,VarKey,0))</f>
        <v/>
      </c>
      <c r="K1749" s="11">
        <f>CodePrefix&amp;$A1749&amp;IF($C1749="","","."&amp;$C1749&amp;"."&amp;$B1749)&amp;INDEX(VarEnd,MATCH($A1749,VarKey,0))&amp;K$5</f>
        <v/>
      </c>
      <c r="L1749" s="37">
        <f>INDEX(L$80:L$93,$D1749)/$E1749</f>
        <v/>
      </c>
      <c r="M1749" s="36">
        <f>INDEX(M$80:M$93,$D1749)/$E1749</f>
        <v/>
      </c>
      <c r="N1749" s="36">
        <f>INDEX(N$80:N$93,$D1749)/$E1749</f>
        <v/>
      </c>
      <c r="O1749" s="36">
        <f>INDEX(O$80:O$93,$D1749)/$E1749</f>
        <v/>
      </c>
      <c r="P1749" s="36">
        <f>INDEX(P$80:P$93,$D1749)/$E1749</f>
        <v/>
      </c>
      <c r="Q1749" s="36">
        <f>INDEX(Q$80:Q$93,$D1749)/$E1749</f>
        <v/>
      </c>
      <c r="R1749" s="36">
        <f>INDEX(R$80:R$93,$D1749)/$E1749</f>
        <v/>
      </c>
      <c r="S1749" s="36">
        <f>INDEX(S$80:S$93,$D1749)/$E1749</f>
        <v/>
      </c>
      <c r="T1749" s="36">
        <f>INDEX(T$80:T$93,$D1749)/$E1749</f>
        <v/>
      </c>
      <c r="U1749" s="36">
        <f>INDEX(U$80:U$93,$D1749)/$E1749</f>
        <v/>
      </c>
      <c r="V1749" s="36">
        <f>INDEX(V$80:V$93,$D1749)/$E1749</f>
        <v/>
      </c>
      <c r="W1749" s="36">
        <f>INDEX(W$80:W$93,$D1749)/$E1749</f>
        <v/>
      </c>
      <c r="X1749" s="36">
        <f>INDEX(X$80:X$93,$D1749)/$E1749</f>
        <v/>
      </c>
      <c r="Y1749" s="36">
        <f>INDEX(Y$80:Y$93,$D1749)/$E1749</f>
        <v/>
      </c>
      <c r="Z1749" s="36">
        <f>INDEX(Z$80:Z$93,$D1749)/$E1749</f>
        <v/>
      </c>
      <c r="AA1749" s="36">
        <f>INDEX(AA$80:AA$93,$D1749)/$E1749</f>
        <v/>
      </c>
      <c r="AB1749" s="36">
        <f>INDEX(AB$80:AB$93,$D1749)/$E1749</f>
        <v/>
      </c>
      <c r="AC1749" s="36">
        <f>INDEX(AC$80:AC$93,$D1749)/$E1749</f>
        <v/>
      </c>
      <c r="AD1749" s="36">
        <f>INDEX(AD$80:AD$93,$D1749)/$E1749</f>
        <v/>
      </c>
      <c r="AF1749" s="11">
        <f>CodePrefix&amp;$A1749&amp;IF($C1749="","","."&amp;$C1749&amp;"."&amp;$B1749)&amp;INDEX(VarEnd,MATCH($A1749,VarKey,0))&amp;AF$5</f>
        <v/>
      </c>
      <c r="AG1749" s="37">
        <f>INDEX(AG$80:AG$93,$D1749)/$E1749</f>
        <v/>
      </c>
      <c r="AH1749" s="36">
        <f>INDEX(AH$80:AH$93,$D1749)/$E1749</f>
        <v/>
      </c>
      <c r="AI1749" s="36">
        <f>INDEX(AI$80:AI$93,$D1749)/$E1749</f>
        <v/>
      </c>
      <c r="AJ1749" s="36">
        <f>INDEX(AJ$80:AJ$93,$D1749)/$E1749</f>
        <v/>
      </c>
      <c r="AK1749" s="36">
        <f>INDEX(AK$80:AK$93,$D1749)/$E1749</f>
        <v/>
      </c>
      <c r="AL1749" s="36">
        <f>INDEX(AL$80:AL$93,$D1749)/$E1749</f>
        <v/>
      </c>
      <c r="AM1749" s="36">
        <f>INDEX(AM$80:AM$93,$D1749)/$E1749</f>
        <v/>
      </c>
      <c r="AN1749" s="36">
        <f>INDEX(AN$80:AN$93,$D1749)/$E1749</f>
        <v/>
      </c>
      <c r="AO1749" s="36">
        <f>INDEX(AO$80:AO$93,$D1749)/$E1749</f>
        <v/>
      </c>
      <c r="AP1749" s="36">
        <f>INDEX(AP$80:AP$93,$D1749)/$E1749</f>
        <v/>
      </c>
      <c r="AQ1749" s="36">
        <f>INDEX(AQ$80:AQ$93,$D1749)/$E1749</f>
        <v/>
      </c>
      <c r="AR1749" s="36">
        <f>INDEX(AR$80:AR$93,$D1749)/$E1749</f>
        <v/>
      </c>
      <c r="AS1749" s="36">
        <f>INDEX(AS$80:AS$93,$D1749)/$E1749</f>
        <v/>
      </c>
      <c r="AT1749" s="36">
        <f>INDEX(AT$80:AT$93,$D1749)/$E1749</f>
        <v/>
      </c>
      <c r="AU1749" s="36">
        <f>INDEX(AU$80:AU$93,$D1749)/$E1749</f>
        <v/>
      </c>
      <c r="AV1749" s="36">
        <f>INDEX(AV$80:AV$93,$D1749)/$E1749</f>
        <v/>
      </c>
      <c r="AW1749" s="36">
        <f>INDEX(AW$80:AW$93,$D1749)/$E1749</f>
        <v/>
      </c>
      <c r="AX1749" s="36">
        <f>INDEX(AX$80:AX$93,$D1749)/$E1749</f>
        <v/>
      </c>
      <c r="AY1749" s="36">
        <f>INDEX(AY$80:AY$93,$D1749)/$E1749</f>
        <v/>
      </c>
    </row>
    <row r="1750" hidden="1" outlineLevel="2">
      <c r="A1750" s="14" t="inlineStr">
        <is>
          <t>ntx</t>
        </is>
      </c>
      <c r="B1750" s="14" t="inlineStr">
        <is>
          <t>bio</t>
        </is>
      </c>
      <c r="C1750" s="14" t="inlineStr">
        <is>
          <t>irn</t>
        </is>
      </c>
      <c r="D1750" s="36">
        <f>INDEX(Inputs!$N$5:$N$132,MATCH($B1750&amp;"|"&amp;$C1750,Inputs!$A$5:$A$132,0))</f>
        <v/>
      </c>
      <c r="E1750" s="36">
        <f>INDEX(Inputs!$K$5:$K$132,MATCH($B1750&amp;"|"&amp;$C1750,Inputs!$A$5:$A$132,0))</f>
        <v/>
      </c>
      <c r="F1750" s="35" t="n"/>
      <c r="G1750" s="35" t="n"/>
      <c r="H1750" s="14">
        <f>INDEX(VarLab,MATCH($A1750,VarKey,0))&amp;INDEX(MemLab,MATCH($C1750&amp;"|"&amp;$B1750,MemKey,0))</f>
        <v/>
      </c>
      <c r="I1750" s="14">
        <f>INDEX(VarUnit,MATCH($A1750,VarKey,0))</f>
        <v/>
      </c>
      <c r="J1750" s="14">
        <f>INDEX(VarSrc,MATCH($A1750,VarKey,0))</f>
        <v/>
      </c>
      <c r="K1750" s="11">
        <f>CodePrefix&amp;$A1750&amp;IF($C1750="","","."&amp;$C1750&amp;"."&amp;$B1750)&amp;INDEX(VarEnd,MATCH($A1750,VarKey,0))&amp;K$5</f>
        <v/>
      </c>
      <c r="L1750" s="37">
        <f>INDEX(L$80:L$93,$D1750)/$E1750</f>
        <v/>
      </c>
      <c r="M1750" s="36">
        <f>INDEX(M$80:M$93,$D1750)/$E1750</f>
        <v/>
      </c>
      <c r="N1750" s="36">
        <f>INDEX(N$80:N$93,$D1750)/$E1750</f>
        <v/>
      </c>
      <c r="O1750" s="36">
        <f>INDEX(O$80:O$93,$D1750)/$E1750</f>
        <v/>
      </c>
      <c r="P1750" s="36">
        <f>INDEX(P$80:P$93,$D1750)/$E1750</f>
        <v/>
      </c>
      <c r="Q1750" s="36">
        <f>INDEX(Q$80:Q$93,$D1750)/$E1750</f>
        <v/>
      </c>
      <c r="R1750" s="36">
        <f>INDEX(R$80:R$93,$D1750)/$E1750</f>
        <v/>
      </c>
      <c r="S1750" s="36">
        <f>INDEX(S$80:S$93,$D1750)/$E1750</f>
        <v/>
      </c>
      <c r="T1750" s="36">
        <f>INDEX(T$80:T$93,$D1750)/$E1750</f>
        <v/>
      </c>
      <c r="U1750" s="36">
        <f>INDEX(U$80:U$93,$D1750)/$E1750</f>
        <v/>
      </c>
      <c r="V1750" s="36">
        <f>INDEX(V$80:V$93,$D1750)/$E1750</f>
        <v/>
      </c>
      <c r="W1750" s="36">
        <f>INDEX(W$80:W$93,$D1750)/$E1750</f>
        <v/>
      </c>
      <c r="X1750" s="36">
        <f>INDEX(X$80:X$93,$D1750)/$E1750</f>
        <v/>
      </c>
      <c r="Y1750" s="36">
        <f>INDEX(Y$80:Y$93,$D1750)/$E1750</f>
        <v/>
      </c>
      <c r="Z1750" s="36">
        <f>INDEX(Z$80:Z$93,$D1750)/$E1750</f>
        <v/>
      </c>
      <c r="AA1750" s="36">
        <f>INDEX(AA$80:AA$93,$D1750)/$E1750</f>
        <v/>
      </c>
      <c r="AB1750" s="36">
        <f>INDEX(AB$80:AB$93,$D1750)/$E1750</f>
        <v/>
      </c>
      <c r="AC1750" s="36">
        <f>INDEX(AC$80:AC$93,$D1750)/$E1750</f>
        <v/>
      </c>
      <c r="AD1750" s="36">
        <f>INDEX(AD$80:AD$93,$D1750)/$E1750</f>
        <v/>
      </c>
      <c r="AF1750" s="11">
        <f>CodePrefix&amp;$A1750&amp;IF($C1750="","","."&amp;$C1750&amp;"."&amp;$B1750)&amp;INDEX(VarEnd,MATCH($A1750,VarKey,0))&amp;AF$5</f>
        <v/>
      </c>
      <c r="AG1750" s="37">
        <f>INDEX(AG$80:AG$93,$D1750)/$E1750</f>
        <v/>
      </c>
      <c r="AH1750" s="36">
        <f>INDEX(AH$80:AH$93,$D1750)/$E1750</f>
        <v/>
      </c>
      <c r="AI1750" s="36">
        <f>INDEX(AI$80:AI$93,$D1750)/$E1750</f>
        <v/>
      </c>
      <c r="AJ1750" s="36">
        <f>INDEX(AJ$80:AJ$93,$D1750)/$E1750</f>
        <v/>
      </c>
      <c r="AK1750" s="36">
        <f>INDEX(AK$80:AK$93,$D1750)/$E1750</f>
        <v/>
      </c>
      <c r="AL1750" s="36">
        <f>INDEX(AL$80:AL$93,$D1750)/$E1750</f>
        <v/>
      </c>
      <c r="AM1750" s="36">
        <f>INDEX(AM$80:AM$93,$D1750)/$E1750</f>
        <v/>
      </c>
      <c r="AN1750" s="36">
        <f>INDEX(AN$80:AN$93,$D1750)/$E1750</f>
        <v/>
      </c>
      <c r="AO1750" s="36">
        <f>INDEX(AO$80:AO$93,$D1750)/$E1750</f>
        <v/>
      </c>
      <c r="AP1750" s="36">
        <f>INDEX(AP$80:AP$93,$D1750)/$E1750</f>
        <v/>
      </c>
      <c r="AQ1750" s="36">
        <f>INDEX(AQ$80:AQ$93,$D1750)/$E1750</f>
        <v/>
      </c>
      <c r="AR1750" s="36">
        <f>INDEX(AR$80:AR$93,$D1750)/$E1750</f>
        <v/>
      </c>
      <c r="AS1750" s="36">
        <f>INDEX(AS$80:AS$93,$D1750)/$E1750</f>
        <v/>
      </c>
      <c r="AT1750" s="36">
        <f>INDEX(AT$80:AT$93,$D1750)/$E1750</f>
        <v/>
      </c>
      <c r="AU1750" s="36">
        <f>INDEX(AU$80:AU$93,$D1750)/$E1750</f>
        <v/>
      </c>
      <c r="AV1750" s="36">
        <f>INDEX(AV$80:AV$93,$D1750)/$E1750</f>
        <v/>
      </c>
      <c r="AW1750" s="36">
        <f>INDEX(AW$80:AW$93,$D1750)/$E1750</f>
        <v/>
      </c>
      <c r="AX1750" s="36">
        <f>INDEX(AX$80:AX$93,$D1750)/$E1750</f>
        <v/>
      </c>
      <c r="AY1750" s="36">
        <f>INDEX(AY$80:AY$93,$D1750)/$E1750</f>
        <v/>
      </c>
    </row>
    <row r="1751" hidden="1" outlineLevel="2"/>
    <row r="1752" hidden="1" outlineLevel="2">
      <c r="A1752" s="14" t="inlineStr">
        <is>
          <t>nce</t>
        </is>
      </c>
      <c r="B1752" s="14" t="inlineStr">
        <is>
          <t>coa</t>
        </is>
      </c>
      <c r="C1752" s="14" t="inlineStr">
        <is>
          <t>irn</t>
        </is>
      </c>
      <c r="D1752" s="35" t="n"/>
      <c r="E1752" s="35" t="n"/>
      <c r="F1752" s="35" t="n"/>
      <c r="G1752" s="35" t="n"/>
      <c r="H1752" s="14">
        <f>INDEX(VarLab,MATCH($A1752,VarKey,0))&amp;INDEX(MemLab,MATCH($C1752&amp;"|"&amp;$B1752,MemKey,0))</f>
        <v/>
      </c>
      <c r="I1752" s="14">
        <f>INDEX(VarUnit,MATCH($A1752,VarKey,0))</f>
        <v/>
      </c>
      <c r="J1752" s="14">
        <f>INDEX(VarSrc,MATCH($A1752,VarKey,0))</f>
        <v/>
      </c>
      <c r="K1752" s="11">
        <f>CodePrefix&amp;$A1752&amp;IF($C1752="","","."&amp;$C1752&amp;"."&amp;$B1752)&amp;INDEX(VarEnd,MATCH($A1752,VarKey,0))&amp;K$5</f>
        <v/>
      </c>
      <c r="L1752" s="37">
        <f>L1725+L1734+L1743</f>
        <v/>
      </c>
      <c r="M1752" s="36">
        <f>M1725+M1734+M1743</f>
        <v/>
      </c>
      <c r="N1752" s="36">
        <f>N1725+N1734+N1743</f>
        <v/>
      </c>
      <c r="O1752" s="36">
        <f>O1725+O1734+O1743</f>
        <v/>
      </c>
      <c r="P1752" s="36">
        <f>P1725+P1734+P1743</f>
        <v/>
      </c>
      <c r="Q1752" s="36">
        <f>Q1725+Q1734+Q1743</f>
        <v/>
      </c>
      <c r="R1752" s="36">
        <f>R1725+R1734+R1743</f>
        <v/>
      </c>
      <c r="S1752" s="36">
        <f>S1725+S1734+S1743</f>
        <v/>
      </c>
      <c r="T1752" s="36">
        <f>T1725+T1734+T1743</f>
        <v/>
      </c>
      <c r="U1752" s="36">
        <f>U1725+U1734+U1743</f>
        <v/>
      </c>
      <c r="V1752" s="36">
        <f>V1725+V1734+V1743</f>
        <v/>
      </c>
      <c r="W1752" s="36">
        <f>W1725+W1734+W1743</f>
        <v/>
      </c>
      <c r="X1752" s="36">
        <f>X1725+X1734+X1743</f>
        <v/>
      </c>
      <c r="Y1752" s="36">
        <f>Y1725+Y1734+Y1743</f>
        <v/>
      </c>
      <c r="Z1752" s="36">
        <f>Z1725+Z1734+Z1743</f>
        <v/>
      </c>
      <c r="AA1752" s="36">
        <f>AA1725+AA1734+AA1743</f>
        <v/>
      </c>
      <c r="AB1752" s="36">
        <f>AB1725+AB1734+AB1743</f>
        <v/>
      </c>
      <c r="AC1752" s="36">
        <f>AC1725+AC1734+AC1743</f>
        <v/>
      </c>
      <c r="AD1752" s="36">
        <f>AD1725+AD1734+AD1743</f>
        <v/>
      </c>
      <c r="AF1752" s="11">
        <f>CodePrefix&amp;$A1752&amp;IF($C1752="","","."&amp;$C1752&amp;"."&amp;$B1752)&amp;INDEX(VarEnd,MATCH($A1752,VarKey,0))&amp;AF$5</f>
        <v/>
      </c>
      <c r="AG1752" s="37">
        <f>AG1725+AG1734+AG1743</f>
        <v/>
      </c>
      <c r="AH1752" s="36">
        <f>AH1725+AH1734+AH1743</f>
        <v/>
      </c>
      <c r="AI1752" s="36">
        <f>AI1725+AI1734+AI1743</f>
        <v/>
      </c>
      <c r="AJ1752" s="36">
        <f>AJ1725+AJ1734+AJ1743</f>
        <v/>
      </c>
      <c r="AK1752" s="36">
        <f>AK1725+AK1734+AK1743</f>
        <v/>
      </c>
      <c r="AL1752" s="36">
        <f>AL1725+AL1734+AL1743</f>
        <v/>
      </c>
      <c r="AM1752" s="36">
        <f>AM1725+AM1734+AM1743</f>
        <v/>
      </c>
      <c r="AN1752" s="36">
        <f>AN1725+AN1734+AN1743</f>
        <v/>
      </c>
      <c r="AO1752" s="36">
        <f>AO1725+AO1734+AO1743</f>
        <v/>
      </c>
      <c r="AP1752" s="36">
        <f>AP1725+AP1734+AP1743</f>
        <v/>
      </c>
      <c r="AQ1752" s="36">
        <f>AQ1725+AQ1734+AQ1743</f>
        <v/>
      </c>
      <c r="AR1752" s="36">
        <f>AR1725+AR1734+AR1743</f>
        <v/>
      </c>
      <c r="AS1752" s="36">
        <f>AS1725+AS1734+AS1743</f>
        <v/>
      </c>
      <c r="AT1752" s="36">
        <f>AT1725+AT1734+AT1743</f>
        <v/>
      </c>
      <c r="AU1752" s="36">
        <f>AU1725+AU1734+AU1743</f>
        <v/>
      </c>
      <c r="AV1752" s="36">
        <f>AV1725+AV1734+AV1743</f>
        <v/>
      </c>
      <c r="AW1752" s="36">
        <f>AW1725+AW1734+AW1743</f>
        <v/>
      </c>
      <c r="AX1752" s="36">
        <f>AX1725+AX1734+AX1743</f>
        <v/>
      </c>
      <c r="AY1752" s="36">
        <f>AY1725+AY1734+AY1743</f>
        <v/>
      </c>
    </row>
    <row r="1753" hidden="1" outlineLevel="2">
      <c r="A1753" s="14" t="inlineStr">
        <is>
          <t>nce</t>
        </is>
      </c>
      <c r="B1753" s="14" t="inlineStr">
        <is>
          <t>nga</t>
        </is>
      </c>
      <c r="C1753" s="14" t="inlineStr">
        <is>
          <t>irn</t>
        </is>
      </c>
      <c r="D1753" s="35" t="n"/>
      <c r="E1753" s="35" t="n"/>
      <c r="F1753" s="35" t="n"/>
      <c r="G1753" s="35" t="n"/>
      <c r="H1753" s="14">
        <f>INDEX(VarLab,MATCH($A1753,VarKey,0))&amp;INDEX(MemLab,MATCH($C1753&amp;"|"&amp;$B1753,MemKey,0))</f>
        <v/>
      </c>
      <c r="I1753" s="14">
        <f>INDEX(VarUnit,MATCH($A1753,VarKey,0))</f>
        <v/>
      </c>
      <c r="J1753" s="14">
        <f>INDEX(VarSrc,MATCH($A1753,VarKey,0))</f>
        <v/>
      </c>
      <c r="K1753" s="11">
        <f>CodePrefix&amp;$A1753&amp;IF($C1753="","","."&amp;$C1753&amp;"."&amp;$B1753)&amp;INDEX(VarEnd,MATCH($A1753,VarKey,0))&amp;K$5</f>
        <v/>
      </c>
      <c r="L1753" s="37">
        <f>L1726+L1735+L1744</f>
        <v/>
      </c>
      <c r="M1753" s="36">
        <f>M1726+M1735+M1744</f>
        <v/>
      </c>
      <c r="N1753" s="36">
        <f>N1726+N1735+N1744</f>
        <v/>
      </c>
      <c r="O1753" s="36">
        <f>O1726+O1735+O1744</f>
        <v/>
      </c>
      <c r="P1753" s="36">
        <f>P1726+P1735+P1744</f>
        <v/>
      </c>
      <c r="Q1753" s="36">
        <f>Q1726+Q1735+Q1744</f>
        <v/>
      </c>
      <c r="R1753" s="36">
        <f>R1726+R1735+R1744</f>
        <v/>
      </c>
      <c r="S1753" s="36">
        <f>S1726+S1735+S1744</f>
        <v/>
      </c>
      <c r="T1753" s="36">
        <f>T1726+T1735+T1744</f>
        <v/>
      </c>
      <c r="U1753" s="36">
        <f>U1726+U1735+U1744</f>
        <v/>
      </c>
      <c r="V1753" s="36">
        <f>V1726+V1735+V1744</f>
        <v/>
      </c>
      <c r="W1753" s="36">
        <f>W1726+W1735+W1744</f>
        <v/>
      </c>
      <c r="X1753" s="36">
        <f>X1726+X1735+X1744</f>
        <v/>
      </c>
      <c r="Y1753" s="36">
        <f>Y1726+Y1735+Y1744</f>
        <v/>
      </c>
      <c r="Z1753" s="36">
        <f>Z1726+Z1735+Z1744</f>
        <v/>
      </c>
      <c r="AA1753" s="36">
        <f>AA1726+AA1735+AA1744</f>
        <v/>
      </c>
      <c r="AB1753" s="36">
        <f>AB1726+AB1735+AB1744</f>
        <v/>
      </c>
      <c r="AC1753" s="36">
        <f>AC1726+AC1735+AC1744</f>
        <v/>
      </c>
      <c r="AD1753" s="36">
        <f>AD1726+AD1735+AD1744</f>
        <v/>
      </c>
      <c r="AF1753" s="11">
        <f>CodePrefix&amp;$A1753&amp;IF($C1753="","","."&amp;$C1753&amp;"."&amp;$B1753)&amp;INDEX(VarEnd,MATCH($A1753,VarKey,0))&amp;AF$5</f>
        <v/>
      </c>
      <c r="AG1753" s="37">
        <f>AG1726+AG1735+AG1744</f>
        <v/>
      </c>
      <c r="AH1753" s="36">
        <f>AH1726+AH1735+AH1744</f>
        <v/>
      </c>
      <c r="AI1753" s="36">
        <f>AI1726+AI1735+AI1744</f>
        <v/>
      </c>
      <c r="AJ1753" s="36">
        <f>AJ1726+AJ1735+AJ1744</f>
        <v/>
      </c>
      <c r="AK1753" s="36">
        <f>AK1726+AK1735+AK1744</f>
        <v/>
      </c>
      <c r="AL1753" s="36">
        <f>AL1726+AL1735+AL1744</f>
        <v/>
      </c>
      <c r="AM1753" s="36">
        <f>AM1726+AM1735+AM1744</f>
        <v/>
      </c>
      <c r="AN1753" s="36">
        <f>AN1726+AN1735+AN1744</f>
        <v/>
      </c>
      <c r="AO1753" s="36">
        <f>AO1726+AO1735+AO1744</f>
        <v/>
      </c>
      <c r="AP1753" s="36">
        <f>AP1726+AP1735+AP1744</f>
        <v/>
      </c>
      <c r="AQ1753" s="36">
        <f>AQ1726+AQ1735+AQ1744</f>
        <v/>
      </c>
      <c r="AR1753" s="36">
        <f>AR1726+AR1735+AR1744</f>
        <v/>
      </c>
      <c r="AS1753" s="36">
        <f>AS1726+AS1735+AS1744</f>
        <v/>
      </c>
      <c r="AT1753" s="36">
        <f>AT1726+AT1735+AT1744</f>
        <v/>
      </c>
      <c r="AU1753" s="36">
        <f>AU1726+AU1735+AU1744</f>
        <v/>
      </c>
      <c r="AV1753" s="36">
        <f>AV1726+AV1735+AV1744</f>
        <v/>
      </c>
      <c r="AW1753" s="36">
        <f>AW1726+AW1735+AW1744</f>
        <v/>
      </c>
      <c r="AX1753" s="36">
        <f>AX1726+AX1735+AX1744</f>
        <v/>
      </c>
      <c r="AY1753" s="36">
        <f>AY1726+AY1735+AY1744</f>
        <v/>
      </c>
    </row>
    <row r="1754" hidden="1" outlineLevel="2">
      <c r="A1754" s="14" t="inlineStr">
        <is>
          <t>nce</t>
        </is>
      </c>
      <c r="B1754" s="14" t="inlineStr">
        <is>
          <t>gso</t>
        </is>
      </c>
      <c r="C1754" s="14" t="inlineStr">
        <is>
          <t>irn</t>
        </is>
      </c>
      <c r="D1754" s="35" t="n"/>
      <c r="E1754" s="35" t="n"/>
      <c r="F1754" s="35" t="n"/>
      <c r="G1754" s="35" t="n"/>
      <c r="H1754" s="14">
        <f>INDEX(VarLab,MATCH($A1754,VarKey,0))&amp;INDEX(MemLab,MATCH($C1754&amp;"|"&amp;$B1754,MemKey,0))</f>
        <v/>
      </c>
      <c r="I1754" s="14">
        <f>INDEX(VarUnit,MATCH($A1754,VarKey,0))</f>
        <v/>
      </c>
      <c r="J1754" s="14">
        <f>INDEX(VarSrc,MATCH($A1754,VarKey,0))</f>
        <v/>
      </c>
      <c r="K1754" s="11">
        <f>CodePrefix&amp;$A1754&amp;IF($C1754="","","."&amp;$C1754&amp;"."&amp;$B1754)&amp;INDEX(VarEnd,MATCH($A1754,VarKey,0))&amp;K$5</f>
        <v/>
      </c>
      <c r="L1754" s="37">
        <f>L1727+L1736+L1745</f>
        <v/>
      </c>
      <c r="M1754" s="36">
        <f>M1727+M1736+M1745</f>
        <v/>
      </c>
      <c r="N1754" s="36">
        <f>N1727+N1736+N1745</f>
        <v/>
      </c>
      <c r="O1754" s="36">
        <f>O1727+O1736+O1745</f>
        <v/>
      </c>
      <c r="P1754" s="36">
        <f>P1727+P1736+P1745</f>
        <v/>
      </c>
      <c r="Q1754" s="36">
        <f>Q1727+Q1736+Q1745</f>
        <v/>
      </c>
      <c r="R1754" s="36">
        <f>R1727+R1736+R1745</f>
        <v/>
      </c>
      <c r="S1754" s="36">
        <f>S1727+S1736+S1745</f>
        <v/>
      </c>
      <c r="T1754" s="36">
        <f>T1727+T1736+T1745</f>
        <v/>
      </c>
      <c r="U1754" s="36">
        <f>U1727+U1736+U1745</f>
        <v/>
      </c>
      <c r="V1754" s="36">
        <f>V1727+V1736+V1745</f>
        <v/>
      </c>
      <c r="W1754" s="36">
        <f>W1727+W1736+W1745</f>
        <v/>
      </c>
      <c r="X1754" s="36">
        <f>X1727+X1736+X1745</f>
        <v/>
      </c>
      <c r="Y1754" s="36">
        <f>Y1727+Y1736+Y1745</f>
        <v/>
      </c>
      <c r="Z1754" s="36">
        <f>Z1727+Z1736+Z1745</f>
        <v/>
      </c>
      <c r="AA1754" s="36">
        <f>AA1727+AA1736+AA1745</f>
        <v/>
      </c>
      <c r="AB1754" s="36">
        <f>AB1727+AB1736+AB1745</f>
        <v/>
      </c>
      <c r="AC1754" s="36">
        <f>AC1727+AC1736+AC1745</f>
        <v/>
      </c>
      <c r="AD1754" s="36">
        <f>AD1727+AD1736+AD1745</f>
        <v/>
      </c>
      <c r="AF1754" s="11">
        <f>CodePrefix&amp;$A1754&amp;IF($C1754="","","."&amp;$C1754&amp;"."&amp;$B1754)&amp;INDEX(VarEnd,MATCH($A1754,VarKey,0))&amp;AF$5</f>
        <v/>
      </c>
      <c r="AG1754" s="37">
        <f>AG1727+AG1736+AG1745</f>
        <v/>
      </c>
      <c r="AH1754" s="36">
        <f>AH1727+AH1736+AH1745</f>
        <v/>
      </c>
      <c r="AI1754" s="36">
        <f>AI1727+AI1736+AI1745</f>
        <v/>
      </c>
      <c r="AJ1754" s="36">
        <f>AJ1727+AJ1736+AJ1745</f>
        <v/>
      </c>
      <c r="AK1754" s="36">
        <f>AK1727+AK1736+AK1745</f>
        <v/>
      </c>
      <c r="AL1754" s="36">
        <f>AL1727+AL1736+AL1745</f>
        <v/>
      </c>
      <c r="AM1754" s="36">
        <f>AM1727+AM1736+AM1745</f>
        <v/>
      </c>
      <c r="AN1754" s="36">
        <f>AN1727+AN1736+AN1745</f>
        <v/>
      </c>
      <c r="AO1754" s="36">
        <f>AO1727+AO1736+AO1745</f>
        <v/>
      </c>
      <c r="AP1754" s="36">
        <f>AP1727+AP1736+AP1745</f>
        <v/>
      </c>
      <c r="AQ1754" s="36">
        <f>AQ1727+AQ1736+AQ1745</f>
        <v/>
      </c>
      <c r="AR1754" s="36">
        <f>AR1727+AR1736+AR1745</f>
        <v/>
      </c>
      <c r="AS1754" s="36">
        <f>AS1727+AS1736+AS1745</f>
        <v/>
      </c>
      <c r="AT1754" s="36">
        <f>AT1727+AT1736+AT1745</f>
        <v/>
      </c>
      <c r="AU1754" s="36">
        <f>AU1727+AU1736+AU1745</f>
        <v/>
      </c>
      <c r="AV1754" s="36">
        <f>AV1727+AV1736+AV1745</f>
        <v/>
      </c>
      <c r="AW1754" s="36">
        <f>AW1727+AW1736+AW1745</f>
        <v/>
      </c>
      <c r="AX1754" s="36">
        <f>AX1727+AX1736+AX1745</f>
        <v/>
      </c>
      <c r="AY1754" s="36">
        <f>AY1727+AY1736+AY1745</f>
        <v/>
      </c>
    </row>
    <row r="1755" hidden="1" outlineLevel="2">
      <c r="A1755" s="14" t="inlineStr">
        <is>
          <t>nce</t>
        </is>
      </c>
      <c r="B1755" s="14" t="inlineStr">
        <is>
          <t>die</t>
        </is>
      </c>
      <c r="C1755" s="14" t="inlineStr">
        <is>
          <t>irn</t>
        </is>
      </c>
      <c r="D1755" s="35" t="n"/>
      <c r="E1755" s="35" t="n"/>
      <c r="F1755" s="35" t="n"/>
      <c r="G1755" s="35" t="n"/>
      <c r="H1755" s="14">
        <f>INDEX(VarLab,MATCH($A1755,VarKey,0))&amp;INDEX(MemLab,MATCH($C1755&amp;"|"&amp;$B1755,MemKey,0))</f>
        <v/>
      </c>
      <c r="I1755" s="14">
        <f>INDEX(VarUnit,MATCH($A1755,VarKey,0))</f>
        <v/>
      </c>
      <c r="J1755" s="14">
        <f>INDEX(VarSrc,MATCH($A1755,VarKey,0))</f>
        <v/>
      </c>
      <c r="K1755" s="11">
        <f>CodePrefix&amp;$A1755&amp;IF($C1755="","","."&amp;$C1755&amp;"."&amp;$B1755)&amp;INDEX(VarEnd,MATCH($A1755,VarKey,0))&amp;K$5</f>
        <v/>
      </c>
      <c r="L1755" s="37">
        <f>L1728+L1737+L1746</f>
        <v/>
      </c>
      <c r="M1755" s="36">
        <f>M1728+M1737+M1746</f>
        <v/>
      </c>
      <c r="N1755" s="36">
        <f>N1728+N1737+N1746</f>
        <v/>
      </c>
      <c r="O1755" s="36">
        <f>O1728+O1737+O1746</f>
        <v/>
      </c>
      <c r="P1755" s="36">
        <f>P1728+P1737+P1746</f>
        <v/>
      </c>
      <c r="Q1755" s="36">
        <f>Q1728+Q1737+Q1746</f>
        <v/>
      </c>
      <c r="R1755" s="36">
        <f>R1728+R1737+R1746</f>
        <v/>
      </c>
      <c r="S1755" s="36">
        <f>S1728+S1737+S1746</f>
        <v/>
      </c>
      <c r="T1755" s="36">
        <f>T1728+T1737+T1746</f>
        <v/>
      </c>
      <c r="U1755" s="36">
        <f>U1728+U1737+U1746</f>
        <v/>
      </c>
      <c r="V1755" s="36">
        <f>V1728+V1737+V1746</f>
        <v/>
      </c>
      <c r="W1755" s="36">
        <f>W1728+W1737+W1746</f>
        <v/>
      </c>
      <c r="X1755" s="36">
        <f>X1728+X1737+X1746</f>
        <v/>
      </c>
      <c r="Y1755" s="36">
        <f>Y1728+Y1737+Y1746</f>
        <v/>
      </c>
      <c r="Z1755" s="36">
        <f>Z1728+Z1737+Z1746</f>
        <v/>
      </c>
      <c r="AA1755" s="36">
        <f>AA1728+AA1737+AA1746</f>
        <v/>
      </c>
      <c r="AB1755" s="36">
        <f>AB1728+AB1737+AB1746</f>
        <v/>
      </c>
      <c r="AC1755" s="36">
        <f>AC1728+AC1737+AC1746</f>
        <v/>
      </c>
      <c r="AD1755" s="36">
        <f>AD1728+AD1737+AD1746</f>
        <v/>
      </c>
      <c r="AF1755" s="11">
        <f>CodePrefix&amp;$A1755&amp;IF($C1755="","","."&amp;$C1755&amp;"."&amp;$B1755)&amp;INDEX(VarEnd,MATCH($A1755,VarKey,0))&amp;AF$5</f>
        <v/>
      </c>
      <c r="AG1755" s="37">
        <f>AG1728+AG1737+AG1746</f>
        <v/>
      </c>
      <c r="AH1755" s="36">
        <f>AH1728+AH1737+AH1746</f>
        <v/>
      </c>
      <c r="AI1755" s="36">
        <f>AI1728+AI1737+AI1746</f>
        <v/>
      </c>
      <c r="AJ1755" s="36">
        <f>AJ1728+AJ1737+AJ1746</f>
        <v/>
      </c>
      <c r="AK1755" s="36">
        <f>AK1728+AK1737+AK1746</f>
        <v/>
      </c>
      <c r="AL1755" s="36">
        <f>AL1728+AL1737+AL1746</f>
        <v/>
      </c>
      <c r="AM1755" s="36">
        <f>AM1728+AM1737+AM1746</f>
        <v/>
      </c>
      <c r="AN1755" s="36">
        <f>AN1728+AN1737+AN1746</f>
        <v/>
      </c>
      <c r="AO1755" s="36">
        <f>AO1728+AO1737+AO1746</f>
        <v/>
      </c>
      <c r="AP1755" s="36">
        <f>AP1728+AP1737+AP1746</f>
        <v/>
      </c>
      <c r="AQ1755" s="36">
        <f>AQ1728+AQ1737+AQ1746</f>
        <v/>
      </c>
      <c r="AR1755" s="36">
        <f>AR1728+AR1737+AR1746</f>
        <v/>
      </c>
      <c r="AS1755" s="36">
        <f>AS1728+AS1737+AS1746</f>
        <v/>
      </c>
      <c r="AT1755" s="36">
        <f>AT1728+AT1737+AT1746</f>
        <v/>
      </c>
      <c r="AU1755" s="36">
        <f>AU1728+AU1737+AU1746</f>
        <v/>
      </c>
      <c r="AV1755" s="36">
        <f>AV1728+AV1737+AV1746</f>
        <v/>
      </c>
      <c r="AW1755" s="36">
        <f>AW1728+AW1737+AW1746</f>
        <v/>
      </c>
      <c r="AX1755" s="36">
        <f>AX1728+AX1737+AX1746</f>
        <v/>
      </c>
      <c r="AY1755" s="36">
        <f>AY1728+AY1737+AY1746</f>
        <v/>
      </c>
    </row>
    <row r="1756" hidden="1" outlineLevel="2">
      <c r="A1756" s="14" t="inlineStr">
        <is>
          <t>nce</t>
        </is>
      </c>
      <c r="B1756" s="14" t="inlineStr">
        <is>
          <t>lpg</t>
        </is>
      </c>
      <c r="C1756" s="14" t="inlineStr">
        <is>
          <t>irn</t>
        </is>
      </c>
      <c r="D1756" s="35" t="n"/>
      <c r="E1756" s="35" t="n"/>
      <c r="F1756" s="35" t="n"/>
      <c r="G1756" s="35" t="n"/>
      <c r="H1756" s="14">
        <f>INDEX(VarLab,MATCH($A1756,VarKey,0))&amp;INDEX(MemLab,MATCH($C1756&amp;"|"&amp;$B1756,MemKey,0))</f>
        <v/>
      </c>
      <c r="I1756" s="14">
        <f>INDEX(VarUnit,MATCH($A1756,VarKey,0))</f>
        <v/>
      </c>
      <c r="J1756" s="14">
        <f>INDEX(VarSrc,MATCH($A1756,VarKey,0))</f>
        <v/>
      </c>
      <c r="K1756" s="11">
        <f>CodePrefix&amp;$A1756&amp;IF($C1756="","","."&amp;$C1756&amp;"."&amp;$B1756)&amp;INDEX(VarEnd,MATCH($A1756,VarKey,0))&amp;K$5</f>
        <v/>
      </c>
      <c r="L1756" s="37">
        <f>L1729+L1738+L1747</f>
        <v/>
      </c>
      <c r="M1756" s="36">
        <f>M1729+M1738+M1747</f>
        <v/>
      </c>
      <c r="N1756" s="36">
        <f>N1729+N1738+N1747</f>
        <v/>
      </c>
      <c r="O1756" s="36">
        <f>O1729+O1738+O1747</f>
        <v/>
      </c>
      <c r="P1756" s="36">
        <f>P1729+P1738+P1747</f>
        <v/>
      </c>
      <c r="Q1756" s="36">
        <f>Q1729+Q1738+Q1747</f>
        <v/>
      </c>
      <c r="R1756" s="36">
        <f>R1729+R1738+R1747</f>
        <v/>
      </c>
      <c r="S1756" s="36">
        <f>S1729+S1738+S1747</f>
        <v/>
      </c>
      <c r="T1756" s="36">
        <f>T1729+T1738+T1747</f>
        <v/>
      </c>
      <c r="U1756" s="36">
        <f>U1729+U1738+U1747</f>
        <v/>
      </c>
      <c r="V1756" s="36">
        <f>V1729+V1738+V1747</f>
        <v/>
      </c>
      <c r="W1756" s="36">
        <f>W1729+W1738+W1747</f>
        <v/>
      </c>
      <c r="X1756" s="36">
        <f>X1729+X1738+X1747</f>
        <v/>
      </c>
      <c r="Y1756" s="36">
        <f>Y1729+Y1738+Y1747</f>
        <v/>
      </c>
      <c r="Z1756" s="36">
        <f>Z1729+Z1738+Z1747</f>
        <v/>
      </c>
      <c r="AA1756" s="36">
        <f>AA1729+AA1738+AA1747</f>
        <v/>
      </c>
      <c r="AB1756" s="36">
        <f>AB1729+AB1738+AB1747</f>
        <v/>
      </c>
      <c r="AC1756" s="36">
        <f>AC1729+AC1738+AC1747</f>
        <v/>
      </c>
      <c r="AD1756" s="36">
        <f>AD1729+AD1738+AD1747</f>
        <v/>
      </c>
      <c r="AF1756" s="11">
        <f>CodePrefix&amp;$A1756&amp;IF($C1756="","","."&amp;$C1756&amp;"."&amp;$B1756)&amp;INDEX(VarEnd,MATCH($A1756,VarKey,0))&amp;AF$5</f>
        <v/>
      </c>
      <c r="AG1756" s="37">
        <f>AG1729+AG1738+AG1747</f>
        <v/>
      </c>
      <c r="AH1756" s="36">
        <f>AH1729+AH1738+AH1747</f>
        <v/>
      </c>
      <c r="AI1756" s="36">
        <f>AI1729+AI1738+AI1747</f>
        <v/>
      </c>
      <c r="AJ1756" s="36">
        <f>AJ1729+AJ1738+AJ1747</f>
        <v/>
      </c>
      <c r="AK1756" s="36">
        <f>AK1729+AK1738+AK1747</f>
        <v/>
      </c>
      <c r="AL1756" s="36">
        <f>AL1729+AL1738+AL1747</f>
        <v/>
      </c>
      <c r="AM1756" s="36">
        <f>AM1729+AM1738+AM1747</f>
        <v/>
      </c>
      <c r="AN1756" s="36">
        <f>AN1729+AN1738+AN1747</f>
        <v/>
      </c>
      <c r="AO1756" s="36">
        <f>AO1729+AO1738+AO1747</f>
        <v/>
      </c>
      <c r="AP1756" s="36">
        <f>AP1729+AP1738+AP1747</f>
        <v/>
      </c>
      <c r="AQ1756" s="36">
        <f>AQ1729+AQ1738+AQ1747</f>
        <v/>
      </c>
      <c r="AR1756" s="36">
        <f>AR1729+AR1738+AR1747</f>
        <v/>
      </c>
      <c r="AS1756" s="36">
        <f>AS1729+AS1738+AS1747</f>
        <v/>
      </c>
      <c r="AT1756" s="36">
        <f>AT1729+AT1738+AT1747</f>
        <v/>
      </c>
      <c r="AU1756" s="36">
        <f>AU1729+AU1738+AU1747</f>
        <v/>
      </c>
      <c r="AV1756" s="36">
        <f>AV1729+AV1738+AV1747</f>
        <v/>
      </c>
      <c r="AW1756" s="36">
        <f>AW1729+AW1738+AW1747</f>
        <v/>
      </c>
      <c r="AX1756" s="36">
        <f>AX1729+AX1738+AX1747</f>
        <v/>
      </c>
      <c r="AY1756" s="36">
        <f>AY1729+AY1738+AY1747</f>
        <v/>
      </c>
    </row>
    <row r="1757" hidden="1" outlineLevel="2">
      <c r="A1757" s="14" t="inlineStr">
        <is>
          <t>nce</t>
        </is>
      </c>
      <c r="B1757" s="14" t="inlineStr">
        <is>
          <t>ker</t>
        </is>
      </c>
      <c r="C1757" s="14" t="inlineStr">
        <is>
          <t>irn</t>
        </is>
      </c>
      <c r="D1757" s="35" t="n"/>
      <c r="E1757" s="35" t="n"/>
      <c r="F1757" s="35" t="n"/>
      <c r="G1757" s="35" t="n"/>
      <c r="H1757" s="14">
        <f>INDEX(VarLab,MATCH($A1757,VarKey,0))&amp;INDEX(MemLab,MATCH($C1757&amp;"|"&amp;$B1757,MemKey,0))</f>
        <v/>
      </c>
      <c r="I1757" s="14">
        <f>INDEX(VarUnit,MATCH($A1757,VarKey,0))</f>
        <v/>
      </c>
      <c r="J1757" s="14">
        <f>INDEX(VarSrc,MATCH($A1757,VarKey,0))</f>
        <v/>
      </c>
      <c r="K1757" s="11">
        <f>CodePrefix&amp;$A1757&amp;IF($C1757="","","."&amp;$C1757&amp;"."&amp;$B1757)&amp;INDEX(VarEnd,MATCH($A1757,VarKey,0))&amp;K$5</f>
        <v/>
      </c>
      <c r="L1757" s="37">
        <f>L1730+L1739+L1748</f>
        <v/>
      </c>
      <c r="M1757" s="36">
        <f>M1730+M1739+M1748</f>
        <v/>
      </c>
      <c r="N1757" s="36">
        <f>N1730+N1739+N1748</f>
        <v/>
      </c>
      <c r="O1757" s="36">
        <f>O1730+O1739+O1748</f>
        <v/>
      </c>
      <c r="P1757" s="36">
        <f>P1730+P1739+P1748</f>
        <v/>
      </c>
      <c r="Q1757" s="36">
        <f>Q1730+Q1739+Q1748</f>
        <v/>
      </c>
      <c r="R1757" s="36">
        <f>R1730+R1739+R1748</f>
        <v/>
      </c>
      <c r="S1757" s="36">
        <f>S1730+S1739+S1748</f>
        <v/>
      </c>
      <c r="T1757" s="36">
        <f>T1730+T1739+T1748</f>
        <v/>
      </c>
      <c r="U1757" s="36">
        <f>U1730+U1739+U1748</f>
        <v/>
      </c>
      <c r="V1757" s="36">
        <f>V1730+V1739+V1748</f>
        <v/>
      </c>
      <c r="W1757" s="36">
        <f>W1730+W1739+W1748</f>
        <v/>
      </c>
      <c r="X1757" s="36">
        <f>X1730+X1739+X1748</f>
        <v/>
      </c>
      <c r="Y1757" s="36">
        <f>Y1730+Y1739+Y1748</f>
        <v/>
      </c>
      <c r="Z1757" s="36">
        <f>Z1730+Z1739+Z1748</f>
        <v/>
      </c>
      <c r="AA1757" s="36">
        <f>AA1730+AA1739+AA1748</f>
        <v/>
      </c>
      <c r="AB1757" s="36">
        <f>AB1730+AB1739+AB1748</f>
        <v/>
      </c>
      <c r="AC1757" s="36">
        <f>AC1730+AC1739+AC1748</f>
        <v/>
      </c>
      <c r="AD1757" s="36">
        <f>AD1730+AD1739+AD1748</f>
        <v/>
      </c>
      <c r="AF1757" s="11">
        <f>CodePrefix&amp;$A1757&amp;IF($C1757="","","."&amp;$C1757&amp;"."&amp;$B1757)&amp;INDEX(VarEnd,MATCH($A1757,VarKey,0))&amp;AF$5</f>
        <v/>
      </c>
      <c r="AG1757" s="37">
        <f>AG1730+AG1739+AG1748</f>
        <v/>
      </c>
      <c r="AH1757" s="36">
        <f>AH1730+AH1739+AH1748</f>
        <v/>
      </c>
      <c r="AI1757" s="36">
        <f>AI1730+AI1739+AI1748</f>
        <v/>
      </c>
      <c r="AJ1757" s="36">
        <f>AJ1730+AJ1739+AJ1748</f>
        <v/>
      </c>
      <c r="AK1757" s="36">
        <f>AK1730+AK1739+AK1748</f>
        <v/>
      </c>
      <c r="AL1757" s="36">
        <f>AL1730+AL1739+AL1748</f>
        <v/>
      </c>
      <c r="AM1757" s="36">
        <f>AM1730+AM1739+AM1748</f>
        <v/>
      </c>
      <c r="AN1757" s="36">
        <f>AN1730+AN1739+AN1748</f>
        <v/>
      </c>
      <c r="AO1757" s="36">
        <f>AO1730+AO1739+AO1748</f>
        <v/>
      </c>
      <c r="AP1757" s="36">
        <f>AP1730+AP1739+AP1748</f>
        <v/>
      </c>
      <c r="AQ1757" s="36">
        <f>AQ1730+AQ1739+AQ1748</f>
        <v/>
      </c>
      <c r="AR1757" s="36">
        <f>AR1730+AR1739+AR1748</f>
        <v/>
      </c>
      <c r="AS1757" s="36">
        <f>AS1730+AS1739+AS1748</f>
        <v/>
      </c>
      <c r="AT1757" s="36">
        <f>AT1730+AT1739+AT1748</f>
        <v/>
      </c>
      <c r="AU1757" s="36">
        <f>AU1730+AU1739+AU1748</f>
        <v/>
      </c>
      <c r="AV1757" s="36">
        <f>AV1730+AV1739+AV1748</f>
        <v/>
      </c>
      <c r="AW1757" s="36">
        <f>AW1730+AW1739+AW1748</f>
        <v/>
      </c>
      <c r="AX1757" s="36">
        <f>AX1730+AX1739+AX1748</f>
        <v/>
      </c>
      <c r="AY1757" s="36">
        <f>AY1730+AY1739+AY1748</f>
        <v/>
      </c>
    </row>
    <row r="1758" hidden="1" outlineLevel="2">
      <c r="A1758" s="14" t="inlineStr">
        <is>
          <t>nce</t>
        </is>
      </c>
      <c r="B1758" s="14" t="inlineStr">
        <is>
          <t>oop</t>
        </is>
      </c>
      <c r="C1758" s="14" t="inlineStr">
        <is>
          <t>irn</t>
        </is>
      </c>
      <c r="D1758" s="35" t="n"/>
      <c r="E1758" s="35" t="n"/>
      <c r="F1758" s="35" t="n"/>
      <c r="G1758" s="35" t="n"/>
      <c r="H1758" s="14">
        <f>INDEX(VarLab,MATCH($A1758,VarKey,0))&amp;INDEX(MemLab,MATCH($C1758&amp;"|"&amp;$B1758,MemKey,0))</f>
        <v/>
      </c>
      <c r="I1758" s="14">
        <f>INDEX(VarUnit,MATCH($A1758,VarKey,0))</f>
        <v/>
      </c>
      <c r="J1758" s="14">
        <f>INDEX(VarSrc,MATCH($A1758,VarKey,0))</f>
        <v/>
      </c>
      <c r="K1758" s="11">
        <f>CodePrefix&amp;$A1758&amp;IF($C1758="","","."&amp;$C1758&amp;"."&amp;$B1758)&amp;INDEX(VarEnd,MATCH($A1758,VarKey,0))&amp;K$5</f>
        <v/>
      </c>
      <c r="L1758" s="37">
        <f>L1731+L1740+L1749</f>
        <v/>
      </c>
      <c r="M1758" s="36">
        <f>M1731+M1740+M1749</f>
        <v/>
      </c>
      <c r="N1758" s="36">
        <f>N1731+N1740+N1749</f>
        <v/>
      </c>
      <c r="O1758" s="36">
        <f>O1731+O1740+O1749</f>
        <v/>
      </c>
      <c r="P1758" s="36">
        <f>P1731+P1740+P1749</f>
        <v/>
      </c>
      <c r="Q1758" s="36">
        <f>Q1731+Q1740+Q1749</f>
        <v/>
      </c>
      <c r="R1758" s="36">
        <f>R1731+R1740+R1749</f>
        <v/>
      </c>
      <c r="S1758" s="36">
        <f>S1731+S1740+S1749</f>
        <v/>
      </c>
      <c r="T1758" s="36">
        <f>T1731+T1740+T1749</f>
        <v/>
      </c>
      <c r="U1758" s="36">
        <f>U1731+U1740+U1749</f>
        <v/>
      </c>
      <c r="V1758" s="36">
        <f>V1731+V1740+V1749</f>
        <v/>
      </c>
      <c r="W1758" s="36">
        <f>W1731+W1740+W1749</f>
        <v/>
      </c>
      <c r="X1758" s="36">
        <f>X1731+X1740+X1749</f>
        <v/>
      </c>
      <c r="Y1758" s="36">
        <f>Y1731+Y1740+Y1749</f>
        <v/>
      </c>
      <c r="Z1758" s="36">
        <f>Z1731+Z1740+Z1749</f>
        <v/>
      </c>
      <c r="AA1758" s="36">
        <f>AA1731+AA1740+AA1749</f>
        <v/>
      </c>
      <c r="AB1758" s="36">
        <f>AB1731+AB1740+AB1749</f>
        <v/>
      </c>
      <c r="AC1758" s="36">
        <f>AC1731+AC1740+AC1749</f>
        <v/>
      </c>
      <c r="AD1758" s="36">
        <f>AD1731+AD1740+AD1749</f>
        <v/>
      </c>
      <c r="AF1758" s="11">
        <f>CodePrefix&amp;$A1758&amp;IF($C1758="","","."&amp;$C1758&amp;"."&amp;$B1758)&amp;INDEX(VarEnd,MATCH($A1758,VarKey,0))&amp;AF$5</f>
        <v/>
      </c>
      <c r="AG1758" s="37">
        <f>AG1731+AG1740+AG1749</f>
        <v/>
      </c>
      <c r="AH1758" s="36">
        <f>AH1731+AH1740+AH1749</f>
        <v/>
      </c>
      <c r="AI1758" s="36">
        <f>AI1731+AI1740+AI1749</f>
        <v/>
      </c>
      <c r="AJ1758" s="36">
        <f>AJ1731+AJ1740+AJ1749</f>
        <v/>
      </c>
      <c r="AK1758" s="36">
        <f>AK1731+AK1740+AK1749</f>
        <v/>
      </c>
      <c r="AL1758" s="36">
        <f>AL1731+AL1740+AL1749</f>
        <v/>
      </c>
      <c r="AM1758" s="36">
        <f>AM1731+AM1740+AM1749</f>
        <v/>
      </c>
      <c r="AN1758" s="36">
        <f>AN1731+AN1740+AN1749</f>
        <v/>
      </c>
      <c r="AO1758" s="36">
        <f>AO1731+AO1740+AO1749</f>
        <v/>
      </c>
      <c r="AP1758" s="36">
        <f>AP1731+AP1740+AP1749</f>
        <v/>
      </c>
      <c r="AQ1758" s="36">
        <f>AQ1731+AQ1740+AQ1749</f>
        <v/>
      </c>
      <c r="AR1758" s="36">
        <f>AR1731+AR1740+AR1749</f>
        <v/>
      </c>
      <c r="AS1758" s="36">
        <f>AS1731+AS1740+AS1749</f>
        <v/>
      </c>
      <c r="AT1758" s="36">
        <f>AT1731+AT1740+AT1749</f>
        <v/>
      </c>
      <c r="AU1758" s="36">
        <f>AU1731+AU1740+AU1749</f>
        <v/>
      </c>
      <c r="AV1758" s="36">
        <f>AV1731+AV1740+AV1749</f>
        <v/>
      </c>
      <c r="AW1758" s="36">
        <f>AW1731+AW1740+AW1749</f>
        <v/>
      </c>
      <c r="AX1758" s="36">
        <f>AX1731+AX1740+AX1749</f>
        <v/>
      </c>
      <c r="AY1758" s="36">
        <f>AY1731+AY1740+AY1749</f>
        <v/>
      </c>
    </row>
    <row r="1759" hidden="1" outlineLevel="2">
      <c r="A1759" s="14" t="inlineStr">
        <is>
          <t>nce</t>
        </is>
      </c>
      <c r="B1759" s="14" t="inlineStr">
        <is>
          <t>bio</t>
        </is>
      </c>
      <c r="C1759" s="14" t="inlineStr">
        <is>
          <t>irn</t>
        </is>
      </c>
      <c r="D1759" s="35" t="n"/>
      <c r="E1759" s="35" t="n"/>
      <c r="F1759" s="35" t="n"/>
      <c r="G1759" s="35" t="n"/>
      <c r="H1759" s="14">
        <f>INDEX(VarLab,MATCH($A1759,VarKey,0))&amp;INDEX(MemLab,MATCH($C1759&amp;"|"&amp;$B1759,MemKey,0))</f>
        <v/>
      </c>
      <c r="I1759" s="14">
        <f>INDEX(VarUnit,MATCH($A1759,VarKey,0))</f>
        <v/>
      </c>
      <c r="J1759" s="14">
        <f>INDEX(VarSrc,MATCH($A1759,VarKey,0))</f>
        <v/>
      </c>
      <c r="K1759" s="11">
        <f>CodePrefix&amp;$A1759&amp;IF($C1759="","","."&amp;$C1759&amp;"."&amp;$B1759)&amp;INDEX(VarEnd,MATCH($A1759,VarKey,0))&amp;K$5</f>
        <v/>
      </c>
      <c r="L1759" s="37">
        <f>L1732+L1741+L1750</f>
        <v/>
      </c>
      <c r="M1759" s="36">
        <f>M1732+M1741+M1750</f>
        <v/>
      </c>
      <c r="N1759" s="36">
        <f>N1732+N1741+N1750</f>
        <v/>
      </c>
      <c r="O1759" s="36">
        <f>O1732+O1741+O1750</f>
        <v/>
      </c>
      <c r="P1759" s="36">
        <f>P1732+P1741+P1750</f>
        <v/>
      </c>
      <c r="Q1759" s="36">
        <f>Q1732+Q1741+Q1750</f>
        <v/>
      </c>
      <c r="R1759" s="36">
        <f>R1732+R1741+R1750</f>
        <v/>
      </c>
      <c r="S1759" s="36">
        <f>S1732+S1741+S1750</f>
        <v/>
      </c>
      <c r="T1759" s="36">
        <f>T1732+T1741+T1750</f>
        <v/>
      </c>
      <c r="U1759" s="36">
        <f>U1732+U1741+U1750</f>
        <v/>
      </c>
      <c r="V1759" s="36">
        <f>V1732+V1741+V1750</f>
        <v/>
      </c>
      <c r="W1759" s="36">
        <f>W1732+W1741+W1750</f>
        <v/>
      </c>
      <c r="X1759" s="36">
        <f>X1732+X1741+X1750</f>
        <v/>
      </c>
      <c r="Y1759" s="36">
        <f>Y1732+Y1741+Y1750</f>
        <v/>
      </c>
      <c r="Z1759" s="36">
        <f>Z1732+Z1741+Z1750</f>
        <v/>
      </c>
      <c r="AA1759" s="36">
        <f>AA1732+AA1741+AA1750</f>
        <v/>
      </c>
      <c r="AB1759" s="36">
        <f>AB1732+AB1741+AB1750</f>
        <v/>
      </c>
      <c r="AC1759" s="36">
        <f>AC1732+AC1741+AC1750</f>
        <v/>
      </c>
      <c r="AD1759" s="36">
        <f>AD1732+AD1741+AD1750</f>
        <v/>
      </c>
      <c r="AF1759" s="11">
        <f>CodePrefix&amp;$A1759&amp;IF($C1759="","","."&amp;$C1759&amp;"."&amp;$B1759)&amp;INDEX(VarEnd,MATCH($A1759,VarKey,0))&amp;AF$5</f>
        <v/>
      </c>
      <c r="AG1759" s="37">
        <f>AG1732+AG1741+AG1750</f>
        <v/>
      </c>
      <c r="AH1759" s="36">
        <f>AH1732+AH1741+AH1750</f>
        <v/>
      </c>
      <c r="AI1759" s="36">
        <f>AI1732+AI1741+AI1750</f>
        <v/>
      </c>
      <c r="AJ1759" s="36">
        <f>AJ1732+AJ1741+AJ1750</f>
        <v/>
      </c>
      <c r="AK1759" s="36">
        <f>AK1732+AK1741+AK1750</f>
        <v/>
      </c>
      <c r="AL1759" s="36">
        <f>AL1732+AL1741+AL1750</f>
        <v/>
      </c>
      <c r="AM1759" s="36">
        <f>AM1732+AM1741+AM1750</f>
        <v/>
      </c>
      <c r="AN1759" s="36">
        <f>AN1732+AN1741+AN1750</f>
        <v/>
      </c>
      <c r="AO1759" s="36">
        <f>AO1732+AO1741+AO1750</f>
        <v/>
      </c>
      <c r="AP1759" s="36">
        <f>AP1732+AP1741+AP1750</f>
        <v/>
      </c>
      <c r="AQ1759" s="36">
        <f>AQ1732+AQ1741+AQ1750</f>
        <v/>
      </c>
      <c r="AR1759" s="36">
        <f>AR1732+AR1741+AR1750</f>
        <v/>
      </c>
      <c r="AS1759" s="36">
        <f>AS1732+AS1741+AS1750</f>
        <v/>
      </c>
      <c r="AT1759" s="36">
        <f>AT1732+AT1741+AT1750</f>
        <v/>
      </c>
      <c r="AU1759" s="36">
        <f>AU1732+AU1741+AU1750</f>
        <v/>
      </c>
      <c r="AV1759" s="36">
        <f>AV1732+AV1741+AV1750</f>
        <v/>
      </c>
      <c r="AW1759" s="36">
        <f>AW1732+AW1741+AW1750</f>
        <v/>
      </c>
      <c r="AX1759" s="36">
        <f>AX1732+AX1741+AX1750</f>
        <v/>
      </c>
      <c r="AY1759" s="36">
        <f>AY1732+AY1741+AY1750</f>
        <v/>
      </c>
    </row>
    <row r="1760" hidden="1" outlineLevel="2"/>
    <row r="1761" hidden="1" outlineLevel="2">
      <c r="A1761" s="14" t="inlineStr">
        <is>
          <t>atp</t>
        </is>
      </c>
      <c r="B1761" s="14" t="inlineStr">
        <is>
          <t>coa</t>
        </is>
      </c>
      <c r="C1761" s="14" t="inlineStr">
        <is>
          <t>irn</t>
        </is>
      </c>
      <c r="D1761" s="36">
        <f>INDEX(Inputs!$U$5:$U$132,MATCH($B1761&amp;"|"&amp;$C1761,Inputs!$A$5:$A$132,0))</f>
        <v/>
      </c>
      <c r="E1761" s="36">
        <f>INDEX(Inputs!$V$5:$V$132,MATCH($B1761&amp;"|"&amp;$C1761,Inputs!$A$5:$A$132,0))</f>
        <v/>
      </c>
      <c r="F1761" s="35" t="n"/>
      <c r="G1761" s="35" t="n"/>
      <c r="H1761" s="14">
        <f>INDEX(VarLab,MATCH($A1761,VarKey,0))&amp;INDEX(MemLab,MATCH($C1761&amp;"|"&amp;$B1761,MemKey,0))</f>
        <v/>
      </c>
      <c r="I1761" s="14">
        <f>INDEX(VarUnit,MATCH($A1761,VarKey,0))</f>
        <v/>
      </c>
      <c r="J1761" s="14">
        <f>INDEX(VarSrc,MATCH($A1761,VarKey,0))</f>
        <v/>
      </c>
      <c r="K1761" s="11">
        <f>CodePrefix&amp;$A1761&amp;IF($C1761="","","."&amp;$C1761&amp;"."&amp;$B1761)&amp;INDEX(VarEnd,MATCH($A1761,VarKey,0))&amp;K$5</f>
        <v/>
      </c>
      <c r="L1761" s="37">
        <f>MAX(INDEX(L$369:L$380,$D1761)+L1752*(1+$E1761),0.01)</f>
        <v/>
      </c>
      <c r="M1761" s="36">
        <f>MAX(INDEX(M$369:M$380,$D1761)+M1752*(1+$E1761),0.01)</f>
        <v/>
      </c>
      <c r="N1761" s="36">
        <f>MAX(INDEX(N$369:N$380,$D1761)+N1752*(1+$E1761),0.01)</f>
        <v/>
      </c>
      <c r="O1761" s="36">
        <f>MAX(INDEX(O$369:O$380,$D1761)+O1752*(1+$E1761),0.01)</f>
        <v/>
      </c>
      <c r="P1761" s="36">
        <f>MAX(INDEX(P$369:P$380,$D1761)+P1752*(1+$E1761),0.01)</f>
        <v/>
      </c>
      <c r="Q1761" s="36">
        <f>MAX(INDEX(Q$369:Q$380,$D1761)+Q1752*(1+$E1761),0.01)</f>
        <v/>
      </c>
      <c r="R1761" s="36">
        <f>MAX(INDEX(R$369:R$380,$D1761)+R1752*(1+$E1761),0.01)</f>
        <v/>
      </c>
      <c r="S1761" s="36">
        <f>MAX(INDEX(S$369:S$380,$D1761)+S1752*(1+$E1761),0.01)</f>
        <v/>
      </c>
      <c r="T1761" s="36">
        <f>MAX(INDEX(T$369:T$380,$D1761)+T1752*(1+$E1761),0.01)</f>
        <v/>
      </c>
      <c r="U1761" s="36">
        <f>MAX(INDEX(U$369:U$380,$D1761)+U1752*(1+$E1761),0.01)</f>
        <v/>
      </c>
      <c r="V1761" s="36">
        <f>MAX(INDEX(V$369:V$380,$D1761)+V1752*(1+$E1761),0.01)</f>
        <v/>
      </c>
      <c r="W1761" s="36">
        <f>MAX(INDEX(W$369:W$380,$D1761)+W1752*(1+$E1761),0.01)</f>
        <v/>
      </c>
      <c r="X1761" s="36">
        <f>MAX(INDEX(X$369:X$380,$D1761)+X1752*(1+$E1761),0.01)</f>
        <v/>
      </c>
      <c r="Y1761" s="36">
        <f>MAX(INDEX(Y$369:Y$380,$D1761)+Y1752*(1+$E1761),0.01)</f>
        <v/>
      </c>
      <c r="Z1761" s="36">
        <f>MAX(INDEX(Z$369:Z$380,$D1761)+Z1752*(1+$E1761),0.01)</f>
        <v/>
      </c>
      <c r="AA1761" s="36">
        <f>MAX(INDEX(AA$369:AA$380,$D1761)+AA1752*(1+$E1761),0.01)</f>
        <v/>
      </c>
      <c r="AB1761" s="36">
        <f>MAX(INDEX(AB$369:AB$380,$D1761)+AB1752*(1+$E1761),0.01)</f>
        <v/>
      </c>
      <c r="AC1761" s="36">
        <f>MAX(INDEX(AC$369:AC$380,$D1761)+AC1752*(1+$E1761),0.01)</f>
        <v/>
      </c>
      <c r="AD1761" s="36">
        <f>MAX(INDEX(AD$369:AD$380,$D1761)+AD1752*(1+$E1761),0.01)</f>
        <v/>
      </c>
      <c r="AF1761" s="11">
        <f>CodePrefix&amp;$A1761&amp;IF($C1761="","","."&amp;$C1761&amp;"."&amp;$B1761)&amp;INDEX(VarEnd,MATCH($A1761,VarKey,0))&amp;AF$5</f>
        <v/>
      </c>
      <c r="AG1761" s="37">
        <f>MAX(INDEX(AG$369:AG$380,$D1761)+AG1752*(1+$E1761),0.01)</f>
        <v/>
      </c>
      <c r="AH1761" s="36">
        <f>MAX(INDEX(AH$369:AH$380,$D1761)+AH1752*(1+$E1761),0.01)</f>
        <v/>
      </c>
      <c r="AI1761" s="36">
        <f>MAX(INDEX(AI$369:AI$380,$D1761)+AI1752*(1+$E1761),0.01)</f>
        <v/>
      </c>
      <c r="AJ1761" s="36">
        <f>MAX(INDEX(AJ$369:AJ$380,$D1761)+AJ1752*(1+$E1761),0.01)</f>
        <v/>
      </c>
      <c r="AK1761" s="36">
        <f>MAX(INDEX(AK$369:AK$380,$D1761)+AK1752*(1+$E1761),0.01)</f>
        <v/>
      </c>
      <c r="AL1761" s="36">
        <f>MAX(INDEX(AL$369:AL$380,$D1761)+AL1752*(1+$E1761),0.01)</f>
        <v/>
      </c>
      <c r="AM1761" s="36">
        <f>MAX(INDEX(AM$369:AM$380,$D1761)+AM1752*(1+$E1761),0.01)</f>
        <v/>
      </c>
      <c r="AN1761" s="36">
        <f>MAX(INDEX(AN$369:AN$380,$D1761)+AN1752*(1+$E1761),0.01)</f>
        <v/>
      </c>
      <c r="AO1761" s="36">
        <f>MAX(INDEX(AO$369:AO$380,$D1761)+AO1752*(1+$E1761),0.01)</f>
        <v/>
      </c>
      <c r="AP1761" s="36">
        <f>MAX(INDEX(AP$369:AP$380,$D1761)+AP1752*(1+$E1761),0.01)</f>
        <v/>
      </c>
      <c r="AQ1761" s="36">
        <f>MAX(INDEX(AQ$369:AQ$380,$D1761)+AQ1752*(1+$E1761),0.01)</f>
        <v/>
      </c>
      <c r="AR1761" s="36">
        <f>MAX(INDEX(AR$369:AR$380,$D1761)+AR1752*(1+$E1761),0.01)</f>
        <v/>
      </c>
      <c r="AS1761" s="36">
        <f>MAX(INDEX(AS$369:AS$380,$D1761)+AS1752*(1+$E1761),0.01)</f>
        <v/>
      </c>
      <c r="AT1761" s="36">
        <f>MAX(INDEX(AT$369:AT$380,$D1761)+AT1752*(1+$E1761),0.01)</f>
        <v/>
      </c>
      <c r="AU1761" s="36">
        <f>MAX(INDEX(AU$369:AU$380,$D1761)+AU1752*(1+$E1761),0.01)</f>
        <v/>
      </c>
      <c r="AV1761" s="36">
        <f>MAX(INDEX(AV$369:AV$380,$D1761)+AV1752*(1+$E1761),0.01)</f>
        <v/>
      </c>
      <c r="AW1761" s="36">
        <f>MAX(INDEX(AW$369:AW$380,$D1761)+AW1752*(1+$E1761),0.01)</f>
        <v/>
      </c>
      <c r="AX1761" s="36">
        <f>MAX(INDEX(AX$369:AX$380,$D1761)+AX1752*(1+$E1761),0.01)</f>
        <v/>
      </c>
      <c r="AY1761" s="36">
        <f>MAX(INDEX(AY$369:AY$380,$D1761)+AY1752*(1+$E1761),0.01)</f>
        <v/>
      </c>
    </row>
    <row r="1762" hidden="1" outlineLevel="2">
      <c r="A1762" s="14" t="inlineStr">
        <is>
          <t>atp</t>
        </is>
      </c>
      <c r="B1762" s="14" t="inlineStr">
        <is>
          <t>nga</t>
        </is>
      </c>
      <c r="C1762" s="14" t="inlineStr">
        <is>
          <t>irn</t>
        </is>
      </c>
      <c r="D1762" s="36">
        <f>INDEX(Inputs!$U$5:$U$132,MATCH($B1762&amp;"|"&amp;$C1762,Inputs!$A$5:$A$132,0))</f>
        <v/>
      </c>
      <c r="E1762" s="36">
        <f>INDEX(Inputs!$V$5:$V$132,MATCH($B1762&amp;"|"&amp;$C1762,Inputs!$A$5:$A$132,0))</f>
        <v/>
      </c>
      <c r="F1762" s="35" t="n"/>
      <c r="G1762" s="35" t="n"/>
      <c r="H1762" s="14">
        <f>INDEX(VarLab,MATCH($A1762,VarKey,0))&amp;INDEX(MemLab,MATCH($C1762&amp;"|"&amp;$B1762,MemKey,0))</f>
        <v/>
      </c>
      <c r="I1762" s="14">
        <f>INDEX(VarUnit,MATCH($A1762,VarKey,0))</f>
        <v/>
      </c>
      <c r="J1762" s="14">
        <f>INDEX(VarSrc,MATCH($A1762,VarKey,0))</f>
        <v/>
      </c>
      <c r="K1762" s="11">
        <f>CodePrefix&amp;$A1762&amp;IF($C1762="","","."&amp;$C1762&amp;"."&amp;$B1762)&amp;INDEX(VarEnd,MATCH($A1762,VarKey,0))&amp;K$5</f>
        <v/>
      </c>
      <c r="L1762" s="37">
        <f>MAX(INDEX(L$369:L$380,$D1762)+L1753*(1+$E1762),0.01)</f>
        <v/>
      </c>
      <c r="M1762" s="36">
        <f>MAX(INDEX(M$369:M$380,$D1762)+M1753*(1+$E1762),0.01)</f>
        <v/>
      </c>
      <c r="N1762" s="36">
        <f>MAX(INDEX(N$369:N$380,$D1762)+N1753*(1+$E1762),0.01)</f>
        <v/>
      </c>
      <c r="O1762" s="36">
        <f>MAX(INDEX(O$369:O$380,$D1762)+O1753*(1+$E1762),0.01)</f>
        <v/>
      </c>
      <c r="P1762" s="36">
        <f>MAX(INDEX(P$369:P$380,$D1762)+P1753*(1+$E1762),0.01)</f>
        <v/>
      </c>
      <c r="Q1762" s="36">
        <f>MAX(INDEX(Q$369:Q$380,$D1762)+Q1753*(1+$E1762),0.01)</f>
        <v/>
      </c>
      <c r="R1762" s="36">
        <f>MAX(INDEX(R$369:R$380,$D1762)+R1753*(1+$E1762),0.01)</f>
        <v/>
      </c>
      <c r="S1762" s="36">
        <f>MAX(INDEX(S$369:S$380,$D1762)+S1753*(1+$E1762),0.01)</f>
        <v/>
      </c>
      <c r="T1762" s="36">
        <f>MAX(INDEX(T$369:T$380,$D1762)+T1753*(1+$E1762),0.01)</f>
        <v/>
      </c>
      <c r="U1762" s="36">
        <f>MAX(INDEX(U$369:U$380,$D1762)+U1753*(1+$E1762),0.01)</f>
        <v/>
      </c>
      <c r="V1762" s="36">
        <f>MAX(INDEX(V$369:V$380,$D1762)+V1753*(1+$E1762),0.01)</f>
        <v/>
      </c>
      <c r="W1762" s="36">
        <f>MAX(INDEX(W$369:W$380,$D1762)+W1753*(1+$E1762),0.01)</f>
        <v/>
      </c>
      <c r="X1762" s="36">
        <f>MAX(INDEX(X$369:X$380,$D1762)+X1753*(1+$E1762),0.01)</f>
        <v/>
      </c>
      <c r="Y1762" s="36">
        <f>MAX(INDEX(Y$369:Y$380,$D1762)+Y1753*(1+$E1762),0.01)</f>
        <v/>
      </c>
      <c r="Z1762" s="36">
        <f>MAX(INDEX(Z$369:Z$380,$D1762)+Z1753*(1+$E1762),0.01)</f>
        <v/>
      </c>
      <c r="AA1762" s="36">
        <f>MAX(INDEX(AA$369:AA$380,$D1762)+AA1753*(1+$E1762),0.01)</f>
        <v/>
      </c>
      <c r="AB1762" s="36">
        <f>MAX(INDEX(AB$369:AB$380,$D1762)+AB1753*(1+$E1762),0.01)</f>
        <v/>
      </c>
      <c r="AC1762" s="36">
        <f>MAX(INDEX(AC$369:AC$380,$D1762)+AC1753*(1+$E1762),0.01)</f>
        <v/>
      </c>
      <c r="AD1762" s="36">
        <f>MAX(INDEX(AD$369:AD$380,$D1762)+AD1753*(1+$E1762),0.01)</f>
        <v/>
      </c>
      <c r="AF1762" s="11">
        <f>CodePrefix&amp;$A1762&amp;IF($C1762="","","."&amp;$C1762&amp;"."&amp;$B1762)&amp;INDEX(VarEnd,MATCH($A1762,VarKey,0))&amp;AF$5</f>
        <v/>
      </c>
      <c r="AG1762" s="37">
        <f>MAX(INDEX(AG$369:AG$380,$D1762)+AG1753*(1+$E1762),0.01)</f>
        <v/>
      </c>
      <c r="AH1762" s="36">
        <f>MAX(INDEX(AH$369:AH$380,$D1762)+AH1753*(1+$E1762),0.01)</f>
        <v/>
      </c>
      <c r="AI1762" s="36">
        <f>MAX(INDEX(AI$369:AI$380,$D1762)+AI1753*(1+$E1762),0.01)</f>
        <v/>
      </c>
      <c r="AJ1762" s="36">
        <f>MAX(INDEX(AJ$369:AJ$380,$D1762)+AJ1753*(1+$E1762),0.01)</f>
        <v/>
      </c>
      <c r="AK1762" s="36">
        <f>MAX(INDEX(AK$369:AK$380,$D1762)+AK1753*(1+$E1762),0.01)</f>
        <v/>
      </c>
      <c r="AL1762" s="36">
        <f>MAX(INDEX(AL$369:AL$380,$D1762)+AL1753*(1+$E1762),0.01)</f>
        <v/>
      </c>
      <c r="AM1762" s="36">
        <f>MAX(INDEX(AM$369:AM$380,$D1762)+AM1753*(1+$E1762),0.01)</f>
        <v/>
      </c>
      <c r="AN1762" s="36">
        <f>MAX(INDEX(AN$369:AN$380,$D1762)+AN1753*(1+$E1762),0.01)</f>
        <v/>
      </c>
      <c r="AO1762" s="36">
        <f>MAX(INDEX(AO$369:AO$380,$D1762)+AO1753*(1+$E1762),0.01)</f>
        <v/>
      </c>
      <c r="AP1762" s="36">
        <f>MAX(INDEX(AP$369:AP$380,$D1762)+AP1753*(1+$E1762),0.01)</f>
        <v/>
      </c>
      <c r="AQ1762" s="36">
        <f>MAX(INDEX(AQ$369:AQ$380,$D1762)+AQ1753*(1+$E1762),0.01)</f>
        <v/>
      </c>
      <c r="AR1762" s="36">
        <f>MAX(INDEX(AR$369:AR$380,$D1762)+AR1753*(1+$E1762),0.01)</f>
        <v/>
      </c>
      <c r="AS1762" s="36">
        <f>MAX(INDEX(AS$369:AS$380,$D1762)+AS1753*(1+$E1762),0.01)</f>
        <v/>
      </c>
      <c r="AT1762" s="36">
        <f>MAX(INDEX(AT$369:AT$380,$D1762)+AT1753*(1+$E1762),0.01)</f>
        <v/>
      </c>
      <c r="AU1762" s="36">
        <f>MAX(INDEX(AU$369:AU$380,$D1762)+AU1753*(1+$E1762),0.01)</f>
        <v/>
      </c>
      <c r="AV1762" s="36">
        <f>MAX(INDEX(AV$369:AV$380,$D1762)+AV1753*(1+$E1762),0.01)</f>
        <v/>
      </c>
      <c r="AW1762" s="36">
        <f>MAX(INDEX(AW$369:AW$380,$D1762)+AW1753*(1+$E1762),0.01)</f>
        <v/>
      </c>
      <c r="AX1762" s="36">
        <f>MAX(INDEX(AX$369:AX$380,$D1762)+AX1753*(1+$E1762),0.01)</f>
        <v/>
      </c>
      <c r="AY1762" s="36">
        <f>MAX(INDEX(AY$369:AY$380,$D1762)+AY1753*(1+$E1762),0.01)</f>
        <v/>
      </c>
    </row>
    <row r="1763" hidden="1" outlineLevel="2">
      <c r="A1763" s="14" t="inlineStr">
        <is>
          <t>atp</t>
        </is>
      </c>
      <c r="B1763" s="14" t="inlineStr">
        <is>
          <t>gso</t>
        </is>
      </c>
      <c r="C1763" s="14" t="inlineStr">
        <is>
          <t>irn</t>
        </is>
      </c>
      <c r="D1763" s="36">
        <f>INDEX(Inputs!$U$5:$U$132,MATCH($B1763&amp;"|"&amp;$C1763,Inputs!$A$5:$A$132,0))</f>
        <v/>
      </c>
      <c r="E1763" s="36">
        <f>INDEX(Inputs!$V$5:$V$132,MATCH($B1763&amp;"|"&amp;$C1763,Inputs!$A$5:$A$132,0))</f>
        <v/>
      </c>
      <c r="F1763" s="35" t="n"/>
      <c r="G1763" s="35" t="n"/>
      <c r="H1763" s="14">
        <f>INDEX(VarLab,MATCH($A1763,VarKey,0))&amp;INDEX(MemLab,MATCH($C1763&amp;"|"&amp;$B1763,MemKey,0))</f>
        <v/>
      </c>
      <c r="I1763" s="14">
        <f>INDEX(VarUnit,MATCH($A1763,VarKey,0))</f>
        <v/>
      </c>
      <c r="J1763" s="14">
        <f>INDEX(VarSrc,MATCH($A1763,VarKey,0))</f>
        <v/>
      </c>
      <c r="K1763" s="11">
        <f>CodePrefix&amp;$A1763&amp;IF($C1763="","","."&amp;$C1763&amp;"."&amp;$B1763)&amp;INDEX(VarEnd,MATCH($A1763,VarKey,0))&amp;K$5</f>
        <v/>
      </c>
      <c r="L1763" s="37">
        <f>MAX(INDEX(L$369:L$380,$D1763)+L1754*(1+$E1763),0.01)</f>
        <v/>
      </c>
      <c r="M1763" s="36">
        <f>MAX(INDEX(M$369:M$380,$D1763)+M1754*(1+$E1763),0.01)</f>
        <v/>
      </c>
      <c r="N1763" s="36">
        <f>MAX(INDEX(N$369:N$380,$D1763)+N1754*(1+$E1763),0.01)</f>
        <v/>
      </c>
      <c r="O1763" s="36">
        <f>MAX(INDEX(O$369:O$380,$D1763)+O1754*(1+$E1763),0.01)</f>
        <v/>
      </c>
      <c r="P1763" s="36">
        <f>MAX(INDEX(P$369:P$380,$D1763)+P1754*(1+$E1763),0.01)</f>
        <v/>
      </c>
      <c r="Q1763" s="36">
        <f>MAX(INDEX(Q$369:Q$380,$D1763)+Q1754*(1+$E1763),0.01)</f>
        <v/>
      </c>
      <c r="R1763" s="36">
        <f>MAX(INDEX(R$369:R$380,$D1763)+R1754*(1+$E1763),0.01)</f>
        <v/>
      </c>
      <c r="S1763" s="36">
        <f>MAX(INDEX(S$369:S$380,$D1763)+S1754*(1+$E1763),0.01)</f>
        <v/>
      </c>
      <c r="T1763" s="36">
        <f>MAX(INDEX(T$369:T$380,$D1763)+T1754*(1+$E1763),0.01)</f>
        <v/>
      </c>
      <c r="U1763" s="36">
        <f>MAX(INDEX(U$369:U$380,$D1763)+U1754*(1+$E1763),0.01)</f>
        <v/>
      </c>
      <c r="V1763" s="36">
        <f>MAX(INDEX(V$369:V$380,$D1763)+V1754*(1+$E1763),0.01)</f>
        <v/>
      </c>
      <c r="W1763" s="36">
        <f>MAX(INDEX(W$369:W$380,$D1763)+W1754*(1+$E1763),0.01)</f>
        <v/>
      </c>
      <c r="X1763" s="36">
        <f>MAX(INDEX(X$369:X$380,$D1763)+X1754*(1+$E1763),0.01)</f>
        <v/>
      </c>
      <c r="Y1763" s="36">
        <f>MAX(INDEX(Y$369:Y$380,$D1763)+Y1754*(1+$E1763),0.01)</f>
        <v/>
      </c>
      <c r="Z1763" s="36">
        <f>MAX(INDEX(Z$369:Z$380,$D1763)+Z1754*(1+$E1763),0.01)</f>
        <v/>
      </c>
      <c r="AA1763" s="36">
        <f>MAX(INDEX(AA$369:AA$380,$D1763)+AA1754*(1+$E1763),0.01)</f>
        <v/>
      </c>
      <c r="AB1763" s="36">
        <f>MAX(INDEX(AB$369:AB$380,$D1763)+AB1754*(1+$E1763),0.01)</f>
        <v/>
      </c>
      <c r="AC1763" s="36">
        <f>MAX(INDEX(AC$369:AC$380,$D1763)+AC1754*(1+$E1763),0.01)</f>
        <v/>
      </c>
      <c r="AD1763" s="36">
        <f>MAX(INDEX(AD$369:AD$380,$D1763)+AD1754*(1+$E1763),0.01)</f>
        <v/>
      </c>
      <c r="AF1763" s="11">
        <f>CodePrefix&amp;$A1763&amp;IF($C1763="","","."&amp;$C1763&amp;"."&amp;$B1763)&amp;INDEX(VarEnd,MATCH($A1763,VarKey,0))&amp;AF$5</f>
        <v/>
      </c>
      <c r="AG1763" s="37">
        <f>MAX(INDEX(AG$369:AG$380,$D1763)+AG1754*(1+$E1763),0.01)</f>
        <v/>
      </c>
      <c r="AH1763" s="36">
        <f>MAX(INDEX(AH$369:AH$380,$D1763)+AH1754*(1+$E1763),0.01)</f>
        <v/>
      </c>
      <c r="AI1763" s="36">
        <f>MAX(INDEX(AI$369:AI$380,$D1763)+AI1754*(1+$E1763),0.01)</f>
        <v/>
      </c>
      <c r="AJ1763" s="36">
        <f>MAX(INDEX(AJ$369:AJ$380,$D1763)+AJ1754*(1+$E1763),0.01)</f>
        <v/>
      </c>
      <c r="AK1763" s="36">
        <f>MAX(INDEX(AK$369:AK$380,$D1763)+AK1754*(1+$E1763),0.01)</f>
        <v/>
      </c>
      <c r="AL1763" s="36">
        <f>MAX(INDEX(AL$369:AL$380,$D1763)+AL1754*(1+$E1763),0.01)</f>
        <v/>
      </c>
      <c r="AM1763" s="36">
        <f>MAX(INDEX(AM$369:AM$380,$D1763)+AM1754*(1+$E1763),0.01)</f>
        <v/>
      </c>
      <c r="AN1763" s="36">
        <f>MAX(INDEX(AN$369:AN$380,$D1763)+AN1754*(1+$E1763),0.01)</f>
        <v/>
      </c>
      <c r="AO1763" s="36">
        <f>MAX(INDEX(AO$369:AO$380,$D1763)+AO1754*(1+$E1763),0.01)</f>
        <v/>
      </c>
      <c r="AP1763" s="36">
        <f>MAX(INDEX(AP$369:AP$380,$D1763)+AP1754*(1+$E1763),0.01)</f>
        <v/>
      </c>
      <c r="AQ1763" s="36">
        <f>MAX(INDEX(AQ$369:AQ$380,$D1763)+AQ1754*(1+$E1763),0.01)</f>
        <v/>
      </c>
      <c r="AR1763" s="36">
        <f>MAX(INDEX(AR$369:AR$380,$D1763)+AR1754*(1+$E1763),0.01)</f>
        <v/>
      </c>
      <c r="AS1763" s="36">
        <f>MAX(INDEX(AS$369:AS$380,$D1763)+AS1754*(1+$E1763),0.01)</f>
        <v/>
      </c>
      <c r="AT1763" s="36">
        <f>MAX(INDEX(AT$369:AT$380,$D1763)+AT1754*(1+$E1763),0.01)</f>
        <v/>
      </c>
      <c r="AU1763" s="36">
        <f>MAX(INDEX(AU$369:AU$380,$D1763)+AU1754*(1+$E1763),0.01)</f>
        <v/>
      </c>
      <c r="AV1763" s="36">
        <f>MAX(INDEX(AV$369:AV$380,$D1763)+AV1754*(1+$E1763),0.01)</f>
        <v/>
      </c>
      <c r="AW1763" s="36">
        <f>MAX(INDEX(AW$369:AW$380,$D1763)+AW1754*(1+$E1763),0.01)</f>
        <v/>
      </c>
      <c r="AX1763" s="36">
        <f>MAX(INDEX(AX$369:AX$380,$D1763)+AX1754*(1+$E1763),0.01)</f>
        <v/>
      </c>
      <c r="AY1763" s="36">
        <f>MAX(INDEX(AY$369:AY$380,$D1763)+AY1754*(1+$E1763),0.01)</f>
        <v/>
      </c>
    </row>
    <row r="1764" hidden="1" outlineLevel="2">
      <c r="A1764" s="14" t="inlineStr">
        <is>
          <t>atp</t>
        </is>
      </c>
      <c r="B1764" s="14" t="inlineStr">
        <is>
          <t>die</t>
        </is>
      </c>
      <c r="C1764" s="14" t="inlineStr">
        <is>
          <t>irn</t>
        </is>
      </c>
      <c r="D1764" s="36">
        <f>INDEX(Inputs!$U$5:$U$132,MATCH($B1764&amp;"|"&amp;$C1764,Inputs!$A$5:$A$132,0))</f>
        <v/>
      </c>
      <c r="E1764" s="36">
        <f>INDEX(Inputs!$V$5:$V$132,MATCH($B1764&amp;"|"&amp;$C1764,Inputs!$A$5:$A$132,0))</f>
        <v/>
      </c>
      <c r="F1764" s="35" t="n"/>
      <c r="G1764" s="35" t="n"/>
      <c r="H1764" s="14">
        <f>INDEX(VarLab,MATCH($A1764,VarKey,0))&amp;INDEX(MemLab,MATCH($C1764&amp;"|"&amp;$B1764,MemKey,0))</f>
        <v/>
      </c>
      <c r="I1764" s="14">
        <f>INDEX(VarUnit,MATCH($A1764,VarKey,0))</f>
        <v/>
      </c>
      <c r="J1764" s="14">
        <f>INDEX(VarSrc,MATCH($A1764,VarKey,0))</f>
        <v/>
      </c>
      <c r="K1764" s="11">
        <f>CodePrefix&amp;$A1764&amp;IF($C1764="","","."&amp;$C1764&amp;"."&amp;$B1764)&amp;INDEX(VarEnd,MATCH($A1764,VarKey,0))&amp;K$5</f>
        <v/>
      </c>
      <c r="L1764" s="37">
        <f>MAX(INDEX(L$369:L$380,$D1764)+L1755*(1+$E1764),0.01)</f>
        <v/>
      </c>
      <c r="M1764" s="36">
        <f>MAX(INDEX(M$369:M$380,$D1764)+M1755*(1+$E1764),0.01)</f>
        <v/>
      </c>
      <c r="N1764" s="36">
        <f>MAX(INDEX(N$369:N$380,$D1764)+N1755*(1+$E1764),0.01)</f>
        <v/>
      </c>
      <c r="O1764" s="36">
        <f>MAX(INDEX(O$369:O$380,$D1764)+O1755*(1+$E1764),0.01)</f>
        <v/>
      </c>
      <c r="P1764" s="36">
        <f>MAX(INDEX(P$369:P$380,$D1764)+P1755*(1+$E1764),0.01)</f>
        <v/>
      </c>
      <c r="Q1764" s="36">
        <f>MAX(INDEX(Q$369:Q$380,$D1764)+Q1755*(1+$E1764),0.01)</f>
        <v/>
      </c>
      <c r="R1764" s="36">
        <f>MAX(INDEX(R$369:R$380,$D1764)+R1755*(1+$E1764),0.01)</f>
        <v/>
      </c>
      <c r="S1764" s="36">
        <f>MAX(INDEX(S$369:S$380,$D1764)+S1755*(1+$E1764),0.01)</f>
        <v/>
      </c>
      <c r="T1764" s="36">
        <f>MAX(INDEX(T$369:T$380,$D1764)+T1755*(1+$E1764),0.01)</f>
        <v/>
      </c>
      <c r="U1764" s="36">
        <f>MAX(INDEX(U$369:U$380,$D1764)+U1755*(1+$E1764),0.01)</f>
        <v/>
      </c>
      <c r="V1764" s="36">
        <f>MAX(INDEX(V$369:V$380,$D1764)+V1755*(1+$E1764),0.01)</f>
        <v/>
      </c>
      <c r="W1764" s="36">
        <f>MAX(INDEX(W$369:W$380,$D1764)+W1755*(1+$E1764),0.01)</f>
        <v/>
      </c>
      <c r="X1764" s="36">
        <f>MAX(INDEX(X$369:X$380,$D1764)+X1755*(1+$E1764),0.01)</f>
        <v/>
      </c>
      <c r="Y1764" s="36">
        <f>MAX(INDEX(Y$369:Y$380,$D1764)+Y1755*(1+$E1764),0.01)</f>
        <v/>
      </c>
      <c r="Z1764" s="36">
        <f>MAX(INDEX(Z$369:Z$380,$D1764)+Z1755*(1+$E1764),0.01)</f>
        <v/>
      </c>
      <c r="AA1764" s="36">
        <f>MAX(INDEX(AA$369:AA$380,$D1764)+AA1755*(1+$E1764),0.01)</f>
        <v/>
      </c>
      <c r="AB1764" s="36">
        <f>MAX(INDEX(AB$369:AB$380,$D1764)+AB1755*(1+$E1764),0.01)</f>
        <v/>
      </c>
      <c r="AC1764" s="36">
        <f>MAX(INDEX(AC$369:AC$380,$D1764)+AC1755*(1+$E1764),0.01)</f>
        <v/>
      </c>
      <c r="AD1764" s="36">
        <f>MAX(INDEX(AD$369:AD$380,$D1764)+AD1755*(1+$E1764),0.01)</f>
        <v/>
      </c>
      <c r="AF1764" s="11">
        <f>CodePrefix&amp;$A1764&amp;IF($C1764="","","."&amp;$C1764&amp;"."&amp;$B1764)&amp;INDEX(VarEnd,MATCH($A1764,VarKey,0))&amp;AF$5</f>
        <v/>
      </c>
      <c r="AG1764" s="37">
        <f>MAX(INDEX(AG$369:AG$380,$D1764)+AG1755*(1+$E1764),0.01)</f>
        <v/>
      </c>
      <c r="AH1764" s="36">
        <f>MAX(INDEX(AH$369:AH$380,$D1764)+AH1755*(1+$E1764),0.01)</f>
        <v/>
      </c>
      <c r="AI1764" s="36">
        <f>MAX(INDEX(AI$369:AI$380,$D1764)+AI1755*(1+$E1764),0.01)</f>
        <v/>
      </c>
      <c r="AJ1764" s="36">
        <f>MAX(INDEX(AJ$369:AJ$380,$D1764)+AJ1755*(1+$E1764),0.01)</f>
        <v/>
      </c>
      <c r="AK1764" s="36">
        <f>MAX(INDEX(AK$369:AK$380,$D1764)+AK1755*(1+$E1764),0.01)</f>
        <v/>
      </c>
      <c r="AL1764" s="36">
        <f>MAX(INDEX(AL$369:AL$380,$D1764)+AL1755*(1+$E1764),0.01)</f>
        <v/>
      </c>
      <c r="AM1764" s="36">
        <f>MAX(INDEX(AM$369:AM$380,$D1764)+AM1755*(1+$E1764),0.01)</f>
        <v/>
      </c>
      <c r="AN1764" s="36">
        <f>MAX(INDEX(AN$369:AN$380,$D1764)+AN1755*(1+$E1764),0.01)</f>
        <v/>
      </c>
      <c r="AO1764" s="36">
        <f>MAX(INDEX(AO$369:AO$380,$D1764)+AO1755*(1+$E1764),0.01)</f>
        <v/>
      </c>
      <c r="AP1764" s="36">
        <f>MAX(INDEX(AP$369:AP$380,$D1764)+AP1755*(1+$E1764),0.01)</f>
        <v/>
      </c>
      <c r="AQ1764" s="36">
        <f>MAX(INDEX(AQ$369:AQ$380,$D1764)+AQ1755*(1+$E1764),0.01)</f>
        <v/>
      </c>
      <c r="AR1764" s="36">
        <f>MAX(INDEX(AR$369:AR$380,$D1764)+AR1755*(1+$E1764),0.01)</f>
        <v/>
      </c>
      <c r="AS1764" s="36">
        <f>MAX(INDEX(AS$369:AS$380,$D1764)+AS1755*(1+$E1764),0.01)</f>
        <v/>
      </c>
      <c r="AT1764" s="36">
        <f>MAX(INDEX(AT$369:AT$380,$D1764)+AT1755*(1+$E1764),0.01)</f>
        <v/>
      </c>
      <c r="AU1764" s="36">
        <f>MAX(INDEX(AU$369:AU$380,$D1764)+AU1755*(1+$E1764),0.01)</f>
        <v/>
      </c>
      <c r="AV1764" s="36">
        <f>MAX(INDEX(AV$369:AV$380,$D1764)+AV1755*(1+$E1764),0.01)</f>
        <v/>
      </c>
      <c r="AW1764" s="36">
        <f>MAX(INDEX(AW$369:AW$380,$D1764)+AW1755*(1+$E1764),0.01)</f>
        <v/>
      </c>
      <c r="AX1764" s="36">
        <f>MAX(INDEX(AX$369:AX$380,$D1764)+AX1755*(1+$E1764),0.01)</f>
        <v/>
      </c>
      <c r="AY1764" s="36">
        <f>MAX(INDEX(AY$369:AY$380,$D1764)+AY1755*(1+$E1764),0.01)</f>
        <v/>
      </c>
    </row>
    <row r="1765" hidden="1" outlineLevel="2">
      <c r="A1765" s="14" t="inlineStr">
        <is>
          <t>atp</t>
        </is>
      </c>
      <c r="B1765" s="14" t="inlineStr">
        <is>
          <t>lpg</t>
        </is>
      </c>
      <c r="C1765" s="14" t="inlineStr">
        <is>
          <t>irn</t>
        </is>
      </c>
      <c r="D1765" s="36">
        <f>INDEX(Inputs!$U$5:$U$132,MATCH($B1765&amp;"|"&amp;$C1765,Inputs!$A$5:$A$132,0))</f>
        <v/>
      </c>
      <c r="E1765" s="36">
        <f>INDEX(Inputs!$V$5:$V$132,MATCH($B1765&amp;"|"&amp;$C1765,Inputs!$A$5:$A$132,0))</f>
        <v/>
      </c>
      <c r="F1765" s="35" t="n"/>
      <c r="G1765" s="35" t="n"/>
      <c r="H1765" s="14">
        <f>INDEX(VarLab,MATCH($A1765,VarKey,0))&amp;INDEX(MemLab,MATCH($C1765&amp;"|"&amp;$B1765,MemKey,0))</f>
        <v/>
      </c>
      <c r="I1765" s="14">
        <f>INDEX(VarUnit,MATCH($A1765,VarKey,0))</f>
        <v/>
      </c>
      <c r="J1765" s="14">
        <f>INDEX(VarSrc,MATCH($A1765,VarKey,0))</f>
        <v/>
      </c>
      <c r="K1765" s="11">
        <f>CodePrefix&amp;$A1765&amp;IF($C1765="","","."&amp;$C1765&amp;"."&amp;$B1765)&amp;INDEX(VarEnd,MATCH($A1765,VarKey,0))&amp;K$5</f>
        <v/>
      </c>
      <c r="L1765" s="37">
        <f>MAX(INDEX(L$369:L$380,$D1765)+L1756*(1+$E1765),0.01)</f>
        <v/>
      </c>
      <c r="M1765" s="36">
        <f>MAX(INDEX(M$369:M$380,$D1765)+M1756*(1+$E1765),0.01)</f>
        <v/>
      </c>
      <c r="N1765" s="36">
        <f>MAX(INDEX(N$369:N$380,$D1765)+N1756*(1+$E1765),0.01)</f>
        <v/>
      </c>
      <c r="O1765" s="36">
        <f>MAX(INDEX(O$369:O$380,$D1765)+O1756*(1+$E1765),0.01)</f>
        <v/>
      </c>
      <c r="P1765" s="36">
        <f>MAX(INDEX(P$369:P$380,$D1765)+P1756*(1+$E1765),0.01)</f>
        <v/>
      </c>
      <c r="Q1765" s="36">
        <f>MAX(INDEX(Q$369:Q$380,$D1765)+Q1756*(1+$E1765),0.01)</f>
        <v/>
      </c>
      <c r="R1765" s="36">
        <f>MAX(INDEX(R$369:R$380,$D1765)+R1756*(1+$E1765),0.01)</f>
        <v/>
      </c>
      <c r="S1765" s="36">
        <f>MAX(INDEX(S$369:S$380,$D1765)+S1756*(1+$E1765),0.01)</f>
        <v/>
      </c>
      <c r="T1765" s="36">
        <f>MAX(INDEX(T$369:T$380,$D1765)+T1756*(1+$E1765),0.01)</f>
        <v/>
      </c>
      <c r="U1765" s="36">
        <f>MAX(INDEX(U$369:U$380,$D1765)+U1756*(1+$E1765),0.01)</f>
        <v/>
      </c>
      <c r="V1765" s="36">
        <f>MAX(INDEX(V$369:V$380,$D1765)+V1756*(1+$E1765),0.01)</f>
        <v/>
      </c>
      <c r="W1765" s="36">
        <f>MAX(INDEX(W$369:W$380,$D1765)+W1756*(1+$E1765),0.01)</f>
        <v/>
      </c>
      <c r="X1765" s="36">
        <f>MAX(INDEX(X$369:X$380,$D1765)+X1756*(1+$E1765),0.01)</f>
        <v/>
      </c>
      <c r="Y1765" s="36">
        <f>MAX(INDEX(Y$369:Y$380,$D1765)+Y1756*(1+$E1765),0.01)</f>
        <v/>
      </c>
      <c r="Z1765" s="36">
        <f>MAX(INDEX(Z$369:Z$380,$D1765)+Z1756*(1+$E1765),0.01)</f>
        <v/>
      </c>
      <c r="AA1765" s="36">
        <f>MAX(INDEX(AA$369:AA$380,$D1765)+AA1756*(1+$E1765),0.01)</f>
        <v/>
      </c>
      <c r="AB1765" s="36">
        <f>MAX(INDEX(AB$369:AB$380,$D1765)+AB1756*(1+$E1765),0.01)</f>
        <v/>
      </c>
      <c r="AC1765" s="36">
        <f>MAX(INDEX(AC$369:AC$380,$D1765)+AC1756*(1+$E1765),0.01)</f>
        <v/>
      </c>
      <c r="AD1765" s="36">
        <f>MAX(INDEX(AD$369:AD$380,$D1765)+AD1756*(1+$E1765),0.01)</f>
        <v/>
      </c>
      <c r="AF1765" s="11">
        <f>CodePrefix&amp;$A1765&amp;IF($C1765="","","."&amp;$C1765&amp;"."&amp;$B1765)&amp;INDEX(VarEnd,MATCH($A1765,VarKey,0))&amp;AF$5</f>
        <v/>
      </c>
      <c r="AG1765" s="37">
        <f>MAX(INDEX(AG$369:AG$380,$D1765)+AG1756*(1+$E1765),0.01)</f>
        <v/>
      </c>
      <c r="AH1765" s="36">
        <f>MAX(INDEX(AH$369:AH$380,$D1765)+AH1756*(1+$E1765),0.01)</f>
        <v/>
      </c>
      <c r="AI1765" s="36">
        <f>MAX(INDEX(AI$369:AI$380,$D1765)+AI1756*(1+$E1765),0.01)</f>
        <v/>
      </c>
      <c r="AJ1765" s="36">
        <f>MAX(INDEX(AJ$369:AJ$380,$D1765)+AJ1756*(1+$E1765),0.01)</f>
        <v/>
      </c>
      <c r="AK1765" s="36">
        <f>MAX(INDEX(AK$369:AK$380,$D1765)+AK1756*(1+$E1765),0.01)</f>
        <v/>
      </c>
      <c r="AL1765" s="36">
        <f>MAX(INDEX(AL$369:AL$380,$D1765)+AL1756*(1+$E1765),0.01)</f>
        <v/>
      </c>
      <c r="AM1765" s="36">
        <f>MAX(INDEX(AM$369:AM$380,$D1765)+AM1756*(1+$E1765),0.01)</f>
        <v/>
      </c>
      <c r="AN1765" s="36">
        <f>MAX(INDEX(AN$369:AN$380,$D1765)+AN1756*(1+$E1765),0.01)</f>
        <v/>
      </c>
      <c r="AO1765" s="36">
        <f>MAX(INDEX(AO$369:AO$380,$D1765)+AO1756*(1+$E1765),0.01)</f>
        <v/>
      </c>
      <c r="AP1765" s="36">
        <f>MAX(INDEX(AP$369:AP$380,$D1765)+AP1756*(1+$E1765),0.01)</f>
        <v/>
      </c>
      <c r="AQ1765" s="36">
        <f>MAX(INDEX(AQ$369:AQ$380,$D1765)+AQ1756*(1+$E1765),0.01)</f>
        <v/>
      </c>
      <c r="AR1765" s="36">
        <f>MAX(INDEX(AR$369:AR$380,$D1765)+AR1756*(1+$E1765),0.01)</f>
        <v/>
      </c>
      <c r="AS1765" s="36">
        <f>MAX(INDEX(AS$369:AS$380,$D1765)+AS1756*(1+$E1765),0.01)</f>
        <v/>
      </c>
      <c r="AT1765" s="36">
        <f>MAX(INDEX(AT$369:AT$380,$D1765)+AT1756*(1+$E1765),0.01)</f>
        <v/>
      </c>
      <c r="AU1765" s="36">
        <f>MAX(INDEX(AU$369:AU$380,$D1765)+AU1756*(1+$E1765),0.01)</f>
        <v/>
      </c>
      <c r="AV1765" s="36">
        <f>MAX(INDEX(AV$369:AV$380,$D1765)+AV1756*(1+$E1765),0.01)</f>
        <v/>
      </c>
      <c r="AW1765" s="36">
        <f>MAX(INDEX(AW$369:AW$380,$D1765)+AW1756*(1+$E1765),0.01)</f>
        <v/>
      </c>
      <c r="AX1765" s="36">
        <f>MAX(INDEX(AX$369:AX$380,$D1765)+AX1756*(1+$E1765),0.01)</f>
        <v/>
      </c>
      <c r="AY1765" s="36">
        <f>MAX(INDEX(AY$369:AY$380,$D1765)+AY1756*(1+$E1765),0.01)</f>
        <v/>
      </c>
    </row>
    <row r="1766" hidden="1" outlineLevel="2">
      <c r="A1766" s="14" t="inlineStr">
        <is>
          <t>atp</t>
        </is>
      </c>
      <c r="B1766" s="14" t="inlineStr">
        <is>
          <t>ker</t>
        </is>
      </c>
      <c r="C1766" s="14" t="inlineStr">
        <is>
          <t>irn</t>
        </is>
      </c>
      <c r="D1766" s="36">
        <f>INDEX(Inputs!$U$5:$U$132,MATCH($B1766&amp;"|"&amp;$C1766,Inputs!$A$5:$A$132,0))</f>
        <v/>
      </c>
      <c r="E1766" s="36">
        <f>INDEX(Inputs!$V$5:$V$132,MATCH($B1766&amp;"|"&amp;$C1766,Inputs!$A$5:$A$132,0))</f>
        <v/>
      </c>
      <c r="F1766" s="35" t="n"/>
      <c r="G1766" s="35" t="n"/>
      <c r="H1766" s="14">
        <f>INDEX(VarLab,MATCH($A1766,VarKey,0))&amp;INDEX(MemLab,MATCH($C1766&amp;"|"&amp;$B1766,MemKey,0))</f>
        <v/>
      </c>
      <c r="I1766" s="14">
        <f>INDEX(VarUnit,MATCH($A1766,VarKey,0))</f>
        <v/>
      </c>
      <c r="J1766" s="14">
        <f>INDEX(VarSrc,MATCH($A1766,VarKey,0))</f>
        <v/>
      </c>
      <c r="K1766" s="11">
        <f>CodePrefix&amp;$A1766&amp;IF($C1766="","","."&amp;$C1766&amp;"."&amp;$B1766)&amp;INDEX(VarEnd,MATCH($A1766,VarKey,0))&amp;K$5</f>
        <v/>
      </c>
      <c r="L1766" s="37">
        <f>MAX(INDEX(L$369:L$380,$D1766)+L1757*(1+$E1766),0.01)</f>
        <v/>
      </c>
      <c r="M1766" s="36">
        <f>MAX(INDEX(M$369:M$380,$D1766)+M1757*(1+$E1766),0.01)</f>
        <v/>
      </c>
      <c r="N1766" s="36">
        <f>MAX(INDEX(N$369:N$380,$D1766)+N1757*(1+$E1766),0.01)</f>
        <v/>
      </c>
      <c r="O1766" s="36">
        <f>MAX(INDEX(O$369:O$380,$D1766)+O1757*(1+$E1766),0.01)</f>
        <v/>
      </c>
      <c r="P1766" s="36">
        <f>MAX(INDEX(P$369:P$380,$D1766)+P1757*(1+$E1766),0.01)</f>
        <v/>
      </c>
      <c r="Q1766" s="36">
        <f>MAX(INDEX(Q$369:Q$380,$D1766)+Q1757*(1+$E1766),0.01)</f>
        <v/>
      </c>
      <c r="R1766" s="36">
        <f>MAX(INDEX(R$369:R$380,$D1766)+R1757*(1+$E1766),0.01)</f>
        <v/>
      </c>
      <c r="S1766" s="36">
        <f>MAX(INDEX(S$369:S$380,$D1766)+S1757*(1+$E1766),0.01)</f>
        <v/>
      </c>
      <c r="T1766" s="36">
        <f>MAX(INDEX(T$369:T$380,$D1766)+T1757*(1+$E1766),0.01)</f>
        <v/>
      </c>
      <c r="U1766" s="36">
        <f>MAX(INDEX(U$369:U$380,$D1766)+U1757*(1+$E1766),0.01)</f>
        <v/>
      </c>
      <c r="V1766" s="36">
        <f>MAX(INDEX(V$369:V$380,$D1766)+V1757*(1+$E1766),0.01)</f>
        <v/>
      </c>
      <c r="W1766" s="36">
        <f>MAX(INDEX(W$369:W$380,$D1766)+W1757*(1+$E1766),0.01)</f>
        <v/>
      </c>
      <c r="X1766" s="36">
        <f>MAX(INDEX(X$369:X$380,$D1766)+X1757*(1+$E1766),0.01)</f>
        <v/>
      </c>
      <c r="Y1766" s="36">
        <f>MAX(INDEX(Y$369:Y$380,$D1766)+Y1757*(1+$E1766),0.01)</f>
        <v/>
      </c>
      <c r="Z1766" s="36">
        <f>MAX(INDEX(Z$369:Z$380,$D1766)+Z1757*(1+$E1766),0.01)</f>
        <v/>
      </c>
      <c r="AA1766" s="36">
        <f>MAX(INDEX(AA$369:AA$380,$D1766)+AA1757*(1+$E1766),0.01)</f>
        <v/>
      </c>
      <c r="AB1766" s="36">
        <f>MAX(INDEX(AB$369:AB$380,$D1766)+AB1757*(1+$E1766),0.01)</f>
        <v/>
      </c>
      <c r="AC1766" s="36">
        <f>MAX(INDEX(AC$369:AC$380,$D1766)+AC1757*(1+$E1766),0.01)</f>
        <v/>
      </c>
      <c r="AD1766" s="36">
        <f>MAX(INDEX(AD$369:AD$380,$D1766)+AD1757*(1+$E1766),0.01)</f>
        <v/>
      </c>
      <c r="AF1766" s="11">
        <f>CodePrefix&amp;$A1766&amp;IF($C1766="","","."&amp;$C1766&amp;"."&amp;$B1766)&amp;INDEX(VarEnd,MATCH($A1766,VarKey,0))&amp;AF$5</f>
        <v/>
      </c>
      <c r="AG1766" s="37">
        <f>MAX(INDEX(AG$369:AG$380,$D1766)+AG1757*(1+$E1766),0.01)</f>
        <v/>
      </c>
      <c r="AH1766" s="36">
        <f>MAX(INDEX(AH$369:AH$380,$D1766)+AH1757*(1+$E1766),0.01)</f>
        <v/>
      </c>
      <c r="AI1766" s="36">
        <f>MAX(INDEX(AI$369:AI$380,$D1766)+AI1757*(1+$E1766),0.01)</f>
        <v/>
      </c>
      <c r="AJ1766" s="36">
        <f>MAX(INDEX(AJ$369:AJ$380,$D1766)+AJ1757*(1+$E1766),0.01)</f>
        <v/>
      </c>
      <c r="AK1766" s="36">
        <f>MAX(INDEX(AK$369:AK$380,$D1766)+AK1757*(1+$E1766),0.01)</f>
        <v/>
      </c>
      <c r="AL1766" s="36">
        <f>MAX(INDEX(AL$369:AL$380,$D1766)+AL1757*(1+$E1766),0.01)</f>
        <v/>
      </c>
      <c r="AM1766" s="36">
        <f>MAX(INDEX(AM$369:AM$380,$D1766)+AM1757*(1+$E1766),0.01)</f>
        <v/>
      </c>
      <c r="AN1766" s="36">
        <f>MAX(INDEX(AN$369:AN$380,$D1766)+AN1757*(1+$E1766),0.01)</f>
        <v/>
      </c>
      <c r="AO1766" s="36">
        <f>MAX(INDEX(AO$369:AO$380,$D1766)+AO1757*(1+$E1766),0.01)</f>
        <v/>
      </c>
      <c r="AP1766" s="36">
        <f>MAX(INDEX(AP$369:AP$380,$D1766)+AP1757*(1+$E1766),0.01)</f>
        <v/>
      </c>
      <c r="AQ1766" s="36">
        <f>MAX(INDEX(AQ$369:AQ$380,$D1766)+AQ1757*(1+$E1766),0.01)</f>
        <v/>
      </c>
      <c r="AR1766" s="36">
        <f>MAX(INDEX(AR$369:AR$380,$D1766)+AR1757*(1+$E1766),0.01)</f>
        <v/>
      </c>
      <c r="AS1766" s="36">
        <f>MAX(INDEX(AS$369:AS$380,$D1766)+AS1757*(1+$E1766),0.01)</f>
        <v/>
      </c>
      <c r="AT1766" s="36">
        <f>MAX(INDEX(AT$369:AT$380,$D1766)+AT1757*(1+$E1766),0.01)</f>
        <v/>
      </c>
      <c r="AU1766" s="36">
        <f>MAX(INDEX(AU$369:AU$380,$D1766)+AU1757*(1+$E1766),0.01)</f>
        <v/>
      </c>
      <c r="AV1766" s="36">
        <f>MAX(INDEX(AV$369:AV$380,$D1766)+AV1757*(1+$E1766),0.01)</f>
        <v/>
      </c>
      <c r="AW1766" s="36">
        <f>MAX(INDEX(AW$369:AW$380,$D1766)+AW1757*(1+$E1766),0.01)</f>
        <v/>
      </c>
      <c r="AX1766" s="36">
        <f>MAX(INDEX(AX$369:AX$380,$D1766)+AX1757*(1+$E1766),0.01)</f>
        <v/>
      </c>
      <c r="AY1766" s="36">
        <f>MAX(INDEX(AY$369:AY$380,$D1766)+AY1757*(1+$E1766),0.01)</f>
        <v/>
      </c>
    </row>
    <row r="1767" hidden="1" outlineLevel="2">
      <c r="A1767" s="14" t="inlineStr">
        <is>
          <t>atp</t>
        </is>
      </c>
      <c r="B1767" s="14" t="inlineStr">
        <is>
          <t>oop</t>
        </is>
      </c>
      <c r="C1767" s="14" t="inlineStr">
        <is>
          <t>irn</t>
        </is>
      </c>
      <c r="D1767" s="36">
        <f>INDEX(Inputs!$U$5:$U$132,MATCH($B1767&amp;"|"&amp;$C1767,Inputs!$A$5:$A$132,0))</f>
        <v/>
      </c>
      <c r="E1767" s="36">
        <f>INDEX(Inputs!$V$5:$V$132,MATCH($B1767&amp;"|"&amp;$C1767,Inputs!$A$5:$A$132,0))</f>
        <v/>
      </c>
      <c r="F1767" s="35" t="n"/>
      <c r="G1767" s="35" t="n"/>
      <c r="H1767" s="14">
        <f>INDEX(VarLab,MATCH($A1767,VarKey,0))&amp;INDEX(MemLab,MATCH($C1767&amp;"|"&amp;$B1767,MemKey,0))</f>
        <v/>
      </c>
      <c r="I1767" s="14">
        <f>INDEX(VarUnit,MATCH($A1767,VarKey,0))</f>
        <v/>
      </c>
      <c r="J1767" s="14">
        <f>INDEX(VarSrc,MATCH($A1767,VarKey,0))</f>
        <v/>
      </c>
      <c r="K1767" s="11">
        <f>CodePrefix&amp;$A1767&amp;IF($C1767="","","."&amp;$C1767&amp;"."&amp;$B1767)&amp;INDEX(VarEnd,MATCH($A1767,VarKey,0))&amp;K$5</f>
        <v/>
      </c>
      <c r="L1767" s="37">
        <f>MAX(INDEX(L$369:L$380,$D1767)+L1758*(1+$E1767),0.01)</f>
        <v/>
      </c>
      <c r="M1767" s="36">
        <f>MAX(INDEX(M$369:M$380,$D1767)+M1758*(1+$E1767),0.01)</f>
        <v/>
      </c>
      <c r="N1767" s="36">
        <f>MAX(INDEX(N$369:N$380,$D1767)+N1758*(1+$E1767),0.01)</f>
        <v/>
      </c>
      <c r="O1767" s="36">
        <f>MAX(INDEX(O$369:O$380,$D1767)+O1758*(1+$E1767),0.01)</f>
        <v/>
      </c>
      <c r="P1767" s="36">
        <f>MAX(INDEX(P$369:P$380,$D1767)+P1758*(1+$E1767),0.01)</f>
        <v/>
      </c>
      <c r="Q1767" s="36">
        <f>MAX(INDEX(Q$369:Q$380,$D1767)+Q1758*(1+$E1767),0.01)</f>
        <v/>
      </c>
      <c r="R1767" s="36">
        <f>MAX(INDEX(R$369:R$380,$D1767)+R1758*(1+$E1767),0.01)</f>
        <v/>
      </c>
      <c r="S1767" s="36">
        <f>MAX(INDEX(S$369:S$380,$D1767)+S1758*(1+$E1767),0.01)</f>
        <v/>
      </c>
      <c r="T1767" s="36">
        <f>MAX(INDEX(T$369:T$380,$D1767)+T1758*(1+$E1767),0.01)</f>
        <v/>
      </c>
      <c r="U1767" s="36">
        <f>MAX(INDEX(U$369:U$380,$D1767)+U1758*(1+$E1767),0.01)</f>
        <v/>
      </c>
      <c r="V1767" s="36">
        <f>MAX(INDEX(V$369:V$380,$D1767)+V1758*(1+$E1767),0.01)</f>
        <v/>
      </c>
      <c r="W1767" s="36">
        <f>MAX(INDEX(W$369:W$380,$D1767)+W1758*(1+$E1767),0.01)</f>
        <v/>
      </c>
      <c r="X1767" s="36">
        <f>MAX(INDEX(X$369:X$380,$D1767)+X1758*(1+$E1767),0.01)</f>
        <v/>
      </c>
      <c r="Y1767" s="36">
        <f>MAX(INDEX(Y$369:Y$380,$D1767)+Y1758*(1+$E1767),0.01)</f>
        <v/>
      </c>
      <c r="Z1767" s="36">
        <f>MAX(INDEX(Z$369:Z$380,$D1767)+Z1758*(1+$E1767),0.01)</f>
        <v/>
      </c>
      <c r="AA1767" s="36">
        <f>MAX(INDEX(AA$369:AA$380,$D1767)+AA1758*(1+$E1767),0.01)</f>
        <v/>
      </c>
      <c r="AB1767" s="36">
        <f>MAX(INDEX(AB$369:AB$380,$D1767)+AB1758*(1+$E1767),0.01)</f>
        <v/>
      </c>
      <c r="AC1767" s="36">
        <f>MAX(INDEX(AC$369:AC$380,$D1767)+AC1758*(1+$E1767),0.01)</f>
        <v/>
      </c>
      <c r="AD1767" s="36">
        <f>MAX(INDEX(AD$369:AD$380,$D1767)+AD1758*(1+$E1767),0.01)</f>
        <v/>
      </c>
      <c r="AF1767" s="11">
        <f>CodePrefix&amp;$A1767&amp;IF($C1767="","","."&amp;$C1767&amp;"."&amp;$B1767)&amp;INDEX(VarEnd,MATCH($A1767,VarKey,0))&amp;AF$5</f>
        <v/>
      </c>
      <c r="AG1767" s="37">
        <f>MAX(INDEX(AG$369:AG$380,$D1767)+AG1758*(1+$E1767),0.01)</f>
        <v/>
      </c>
      <c r="AH1767" s="36">
        <f>MAX(INDEX(AH$369:AH$380,$D1767)+AH1758*(1+$E1767),0.01)</f>
        <v/>
      </c>
      <c r="AI1767" s="36">
        <f>MAX(INDEX(AI$369:AI$380,$D1767)+AI1758*(1+$E1767),0.01)</f>
        <v/>
      </c>
      <c r="AJ1767" s="36">
        <f>MAX(INDEX(AJ$369:AJ$380,$D1767)+AJ1758*(1+$E1767),0.01)</f>
        <v/>
      </c>
      <c r="AK1767" s="36">
        <f>MAX(INDEX(AK$369:AK$380,$D1767)+AK1758*(1+$E1767),0.01)</f>
        <v/>
      </c>
      <c r="AL1767" s="36">
        <f>MAX(INDEX(AL$369:AL$380,$D1767)+AL1758*(1+$E1767),0.01)</f>
        <v/>
      </c>
      <c r="AM1767" s="36">
        <f>MAX(INDEX(AM$369:AM$380,$D1767)+AM1758*(1+$E1767),0.01)</f>
        <v/>
      </c>
      <c r="AN1767" s="36">
        <f>MAX(INDEX(AN$369:AN$380,$D1767)+AN1758*(1+$E1767),0.01)</f>
        <v/>
      </c>
      <c r="AO1767" s="36">
        <f>MAX(INDEX(AO$369:AO$380,$D1767)+AO1758*(1+$E1767),0.01)</f>
        <v/>
      </c>
      <c r="AP1767" s="36">
        <f>MAX(INDEX(AP$369:AP$380,$D1767)+AP1758*(1+$E1767),0.01)</f>
        <v/>
      </c>
      <c r="AQ1767" s="36">
        <f>MAX(INDEX(AQ$369:AQ$380,$D1767)+AQ1758*(1+$E1767),0.01)</f>
        <v/>
      </c>
      <c r="AR1767" s="36">
        <f>MAX(INDEX(AR$369:AR$380,$D1767)+AR1758*(1+$E1767),0.01)</f>
        <v/>
      </c>
      <c r="AS1767" s="36">
        <f>MAX(INDEX(AS$369:AS$380,$D1767)+AS1758*(1+$E1767),0.01)</f>
        <v/>
      </c>
      <c r="AT1767" s="36">
        <f>MAX(INDEX(AT$369:AT$380,$D1767)+AT1758*(1+$E1767),0.01)</f>
        <v/>
      </c>
      <c r="AU1767" s="36">
        <f>MAX(INDEX(AU$369:AU$380,$D1767)+AU1758*(1+$E1767),0.01)</f>
        <v/>
      </c>
      <c r="AV1767" s="36">
        <f>MAX(INDEX(AV$369:AV$380,$D1767)+AV1758*(1+$E1767),0.01)</f>
        <v/>
      </c>
      <c r="AW1767" s="36">
        <f>MAX(INDEX(AW$369:AW$380,$D1767)+AW1758*(1+$E1767),0.01)</f>
        <v/>
      </c>
      <c r="AX1767" s="36">
        <f>MAX(INDEX(AX$369:AX$380,$D1767)+AX1758*(1+$E1767),0.01)</f>
        <v/>
      </c>
      <c r="AY1767" s="36">
        <f>MAX(INDEX(AY$369:AY$380,$D1767)+AY1758*(1+$E1767),0.01)</f>
        <v/>
      </c>
    </row>
    <row r="1768" hidden="1" outlineLevel="2">
      <c r="A1768" s="14" t="inlineStr">
        <is>
          <t>atp</t>
        </is>
      </c>
      <c r="B1768" s="14" t="inlineStr">
        <is>
          <t>bio</t>
        </is>
      </c>
      <c r="C1768" s="14" t="inlineStr">
        <is>
          <t>irn</t>
        </is>
      </c>
      <c r="D1768" s="36">
        <f>INDEX(Inputs!$U$5:$U$132,MATCH($B1768&amp;"|"&amp;$C1768,Inputs!$A$5:$A$132,0))</f>
        <v/>
      </c>
      <c r="E1768" s="36">
        <f>INDEX(Inputs!$V$5:$V$132,MATCH($B1768&amp;"|"&amp;$C1768,Inputs!$A$5:$A$132,0))</f>
        <v/>
      </c>
      <c r="F1768" s="35" t="n"/>
      <c r="G1768" s="35" t="n"/>
      <c r="H1768" s="14">
        <f>INDEX(VarLab,MATCH($A1768,VarKey,0))&amp;INDEX(MemLab,MATCH($C1768&amp;"|"&amp;$B1768,MemKey,0))</f>
        <v/>
      </c>
      <c r="I1768" s="14">
        <f>INDEX(VarUnit,MATCH($A1768,VarKey,0))</f>
        <v/>
      </c>
      <c r="J1768" s="14">
        <f>INDEX(VarSrc,MATCH($A1768,VarKey,0))</f>
        <v/>
      </c>
      <c r="K1768" s="11">
        <f>CodePrefix&amp;$A1768&amp;IF($C1768="","","."&amp;$C1768&amp;"."&amp;$B1768)&amp;INDEX(VarEnd,MATCH($A1768,VarKey,0))&amp;K$5</f>
        <v/>
      </c>
      <c r="L1768" s="37">
        <f>MAX(INDEX(L$369:L$380,$D1768)+L1759*(1+$E1768),0.01)</f>
        <v/>
      </c>
      <c r="M1768" s="36">
        <f>MAX(INDEX(M$369:M$380,$D1768)+M1759*(1+$E1768),0.01)</f>
        <v/>
      </c>
      <c r="N1768" s="36">
        <f>MAX(INDEX(N$369:N$380,$D1768)+N1759*(1+$E1768),0.01)</f>
        <v/>
      </c>
      <c r="O1768" s="36">
        <f>MAX(INDEX(O$369:O$380,$D1768)+O1759*(1+$E1768),0.01)</f>
        <v/>
      </c>
      <c r="P1768" s="36">
        <f>MAX(INDEX(P$369:P$380,$D1768)+P1759*(1+$E1768),0.01)</f>
        <v/>
      </c>
      <c r="Q1768" s="36">
        <f>MAX(INDEX(Q$369:Q$380,$D1768)+Q1759*(1+$E1768),0.01)</f>
        <v/>
      </c>
      <c r="R1768" s="36">
        <f>MAX(INDEX(R$369:R$380,$D1768)+R1759*(1+$E1768),0.01)</f>
        <v/>
      </c>
      <c r="S1768" s="36">
        <f>MAX(INDEX(S$369:S$380,$D1768)+S1759*(1+$E1768),0.01)</f>
        <v/>
      </c>
      <c r="T1768" s="36">
        <f>MAX(INDEX(T$369:T$380,$D1768)+T1759*(1+$E1768),0.01)</f>
        <v/>
      </c>
      <c r="U1768" s="36">
        <f>MAX(INDEX(U$369:U$380,$D1768)+U1759*(1+$E1768),0.01)</f>
        <v/>
      </c>
      <c r="V1768" s="36">
        <f>MAX(INDEX(V$369:V$380,$D1768)+V1759*(1+$E1768),0.01)</f>
        <v/>
      </c>
      <c r="W1768" s="36">
        <f>MAX(INDEX(W$369:W$380,$D1768)+W1759*(1+$E1768),0.01)</f>
        <v/>
      </c>
      <c r="X1768" s="36">
        <f>MAX(INDEX(X$369:X$380,$D1768)+X1759*(1+$E1768),0.01)</f>
        <v/>
      </c>
      <c r="Y1768" s="36">
        <f>MAX(INDEX(Y$369:Y$380,$D1768)+Y1759*(1+$E1768),0.01)</f>
        <v/>
      </c>
      <c r="Z1768" s="36">
        <f>MAX(INDEX(Z$369:Z$380,$D1768)+Z1759*(1+$E1768),0.01)</f>
        <v/>
      </c>
      <c r="AA1768" s="36">
        <f>MAX(INDEX(AA$369:AA$380,$D1768)+AA1759*(1+$E1768),0.01)</f>
        <v/>
      </c>
      <c r="AB1768" s="36">
        <f>MAX(INDEX(AB$369:AB$380,$D1768)+AB1759*(1+$E1768),0.01)</f>
        <v/>
      </c>
      <c r="AC1768" s="36">
        <f>MAX(INDEX(AC$369:AC$380,$D1768)+AC1759*(1+$E1768),0.01)</f>
        <v/>
      </c>
      <c r="AD1768" s="36">
        <f>MAX(INDEX(AD$369:AD$380,$D1768)+AD1759*(1+$E1768),0.01)</f>
        <v/>
      </c>
      <c r="AF1768" s="11">
        <f>CodePrefix&amp;$A1768&amp;IF($C1768="","","."&amp;$C1768&amp;"."&amp;$B1768)&amp;INDEX(VarEnd,MATCH($A1768,VarKey,0))&amp;AF$5</f>
        <v/>
      </c>
      <c r="AG1768" s="37">
        <f>MAX(INDEX(AG$369:AG$380,$D1768)+AG1759*(1+$E1768),0.01)</f>
        <v/>
      </c>
      <c r="AH1768" s="36">
        <f>MAX(INDEX(AH$369:AH$380,$D1768)+AH1759*(1+$E1768),0.01)</f>
        <v/>
      </c>
      <c r="AI1768" s="36">
        <f>MAX(INDEX(AI$369:AI$380,$D1768)+AI1759*(1+$E1768),0.01)</f>
        <v/>
      </c>
      <c r="AJ1768" s="36">
        <f>MAX(INDEX(AJ$369:AJ$380,$D1768)+AJ1759*(1+$E1768),0.01)</f>
        <v/>
      </c>
      <c r="AK1768" s="36">
        <f>MAX(INDEX(AK$369:AK$380,$D1768)+AK1759*(1+$E1768),0.01)</f>
        <v/>
      </c>
      <c r="AL1768" s="36">
        <f>MAX(INDEX(AL$369:AL$380,$D1768)+AL1759*(1+$E1768),0.01)</f>
        <v/>
      </c>
      <c r="AM1768" s="36">
        <f>MAX(INDEX(AM$369:AM$380,$D1768)+AM1759*(1+$E1768),0.01)</f>
        <v/>
      </c>
      <c r="AN1768" s="36">
        <f>MAX(INDEX(AN$369:AN$380,$D1768)+AN1759*(1+$E1768),0.01)</f>
        <v/>
      </c>
      <c r="AO1768" s="36">
        <f>MAX(INDEX(AO$369:AO$380,$D1768)+AO1759*(1+$E1768),0.01)</f>
        <v/>
      </c>
      <c r="AP1768" s="36">
        <f>MAX(INDEX(AP$369:AP$380,$D1768)+AP1759*(1+$E1768),0.01)</f>
        <v/>
      </c>
      <c r="AQ1768" s="36">
        <f>MAX(INDEX(AQ$369:AQ$380,$D1768)+AQ1759*(1+$E1768),0.01)</f>
        <v/>
      </c>
      <c r="AR1768" s="36">
        <f>MAX(INDEX(AR$369:AR$380,$D1768)+AR1759*(1+$E1768),0.01)</f>
        <v/>
      </c>
      <c r="AS1768" s="36">
        <f>MAX(INDEX(AS$369:AS$380,$D1768)+AS1759*(1+$E1768),0.01)</f>
        <v/>
      </c>
      <c r="AT1768" s="36">
        <f>MAX(INDEX(AT$369:AT$380,$D1768)+AT1759*(1+$E1768),0.01)</f>
        <v/>
      </c>
      <c r="AU1768" s="36">
        <f>MAX(INDEX(AU$369:AU$380,$D1768)+AU1759*(1+$E1768),0.01)</f>
        <v/>
      </c>
      <c r="AV1768" s="36">
        <f>MAX(INDEX(AV$369:AV$380,$D1768)+AV1759*(1+$E1768),0.01)</f>
        <v/>
      </c>
      <c r="AW1768" s="36">
        <f>MAX(INDEX(AW$369:AW$380,$D1768)+AW1759*(1+$E1768),0.01)</f>
        <v/>
      </c>
      <c r="AX1768" s="36">
        <f>MAX(INDEX(AX$369:AX$380,$D1768)+AX1759*(1+$E1768),0.01)</f>
        <v/>
      </c>
      <c r="AY1768" s="36">
        <f>MAX(INDEX(AY$369:AY$380,$D1768)+AY1759*(1+$E1768),0.01)</f>
        <v/>
      </c>
    </row>
    <row r="1769" hidden="1" outlineLevel="2"/>
    <row r="1770" hidden="1" outlineLevel="2">
      <c r="A1770" s="14" t="inlineStr">
        <is>
          <t>shp</t>
        </is>
      </c>
      <c r="B1770" s="14" t="inlineStr">
        <is>
          <t>coa</t>
        </is>
      </c>
      <c r="C1770" s="14" t="inlineStr">
        <is>
          <t>irn</t>
        </is>
      </c>
      <c r="D1770" s="36">
        <f>INDEX(Inputs!$W$5:$W$132,MATCH($B1770&amp;"|"&amp;$C1770,Inputs!$A$5:$A$132,0))</f>
        <v/>
      </c>
      <c r="E1770" s="36">
        <f>INDEX(Inputs!$M$5:$M$132,MATCH($B1770&amp;"|"&amp;$C1770,Inputs!$A$5:$A$132,0))</f>
        <v/>
      </c>
      <c r="F1770" s="35" t="n"/>
      <c r="G1770" s="35" t="n"/>
      <c r="H1770" s="14">
        <f>INDEX(VarLab,MATCH($A1770,VarKey,0))&amp;INDEX(MemLab,MATCH($C1770&amp;"|"&amp;$B1770,MemKey,0))</f>
        <v/>
      </c>
      <c r="I1770" s="14">
        <f>INDEX(VarUnit,MATCH($A1770,VarKey,0))</f>
        <v/>
      </c>
      <c r="J1770" s="14">
        <f>INDEX(VarSrc,MATCH($A1770,VarKey,0))</f>
        <v/>
      </c>
      <c r="K1770" s="11">
        <f>CodePrefix&amp;$A1770&amp;IF($C1770="","","."&amp;$C1770&amp;"."&amp;$B1770)&amp;INDEX(VarEnd,MATCH($A1770,VarKey,0))&amp;K$5</f>
        <v/>
      </c>
      <c r="L1770" s="37">
        <f>INDEX(L$297:L$313,$E1770)*$D1770</f>
        <v/>
      </c>
      <c r="M1770" s="36">
        <f>INDEX(M$297:M$313,$E1770)*$D1770</f>
        <v/>
      </c>
      <c r="N1770" s="36">
        <f>INDEX(N$297:N$313,$E1770)*$D1770</f>
        <v/>
      </c>
      <c r="O1770" s="36">
        <f>INDEX(O$297:O$313,$E1770)*$D1770</f>
        <v/>
      </c>
      <c r="P1770" s="36">
        <f>INDEX(P$297:P$313,$E1770)*$D1770</f>
        <v/>
      </c>
      <c r="Q1770" s="36">
        <f>INDEX(Q$297:Q$313,$E1770)*$D1770</f>
        <v/>
      </c>
      <c r="R1770" s="36">
        <f>INDEX(R$297:R$313,$E1770)*$D1770</f>
        <v/>
      </c>
      <c r="S1770" s="36">
        <f>INDEX(S$297:S$313,$E1770)*$D1770</f>
        <v/>
      </c>
      <c r="T1770" s="36">
        <f>INDEX(T$297:T$313,$E1770)*$D1770</f>
        <v/>
      </c>
      <c r="U1770" s="36">
        <f>INDEX(U$297:U$313,$E1770)*$D1770</f>
        <v/>
      </c>
      <c r="V1770" s="36">
        <f>INDEX(V$297:V$313,$E1770)*$D1770</f>
        <v/>
      </c>
      <c r="W1770" s="36">
        <f>INDEX(W$297:W$313,$E1770)*$D1770</f>
        <v/>
      </c>
      <c r="X1770" s="36">
        <f>INDEX(X$297:X$313,$E1770)*$D1770</f>
        <v/>
      </c>
      <c r="Y1770" s="36">
        <f>INDEX(Y$297:Y$313,$E1770)*$D1770</f>
        <v/>
      </c>
      <c r="Z1770" s="36">
        <f>INDEX(Z$297:Z$313,$E1770)*$D1770</f>
        <v/>
      </c>
      <c r="AA1770" s="36">
        <f>INDEX(AA$297:AA$313,$E1770)*$D1770</f>
        <v/>
      </c>
      <c r="AB1770" s="36">
        <f>INDEX(AB$297:AB$313,$E1770)*$D1770</f>
        <v/>
      </c>
      <c r="AC1770" s="36">
        <f>INDEX(AC$297:AC$313,$E1770)*$D1770</f>
        <v/>
      </c>
      <c r="AD1770" s="36">
        <f>INDEX(AD$297:AD$313,$E1770)*$D1770</f>
        <v/>
      </c>
      <c r="AF1770" s="11">
        <f>CodePrefix&amp;$A1770&amp;IF($C1770="","","."&amp;$C1770&amp;"."&amp;$B1770)&amp;INDEX(VarEnd,MATCH($A1770,VarKey,0))&amp;AF$5</f>
        <v/>
      </c>
      <c r="AG1770" s="37">
        <f>INDEX(AG$297:AG$313,$E1770)*$D1770</f>
        <v/>
      </c>
      <c r="AH1770" s="36">
        <f>INDEX(AH$297:AH$313,$E1770)*$D1770</f>
        <v/>
      </c>
      <c r="AI1770" s="36">
        <f>INDEX(AI$297:AI$313,$E1770)*$D1770</f>
        <v/>
      </c>
      <c r="AJ1770" s="36">
        <f>INDEX(AJ$297:AJ$313,$E1770)*$D1770</f>
        <v/>
      </c>
      <c r="AK1770" s="36">
        <f>INDEX(AK$297:AK$313,$E1770)*$D1770</f>
        <v/>
      </c>
      <c r="AL1770" s="36">
        <f>INDEX(AL$297:AL$313,$E1770)*$D1770</f>
        <v/>
      </c>
      <c r="AM1770" s="36">
        <f>INDEX(AM$297:AM$313,$E1770)*$D1770</f>
        <v/>
      </c>
      <c r="AN1770" s="36">
        <f>INDEX(AN$297:AN$313,$E1770)*$D1770</f>
        <v/>
      </c>
      <c r="AO1770" s="36">
        <f>INDEX(AO$297:AO$313,$E1770)*$D1770</f>
        <v/>
      </c>
      <c r="AP1770" s="36">
        <f>INDEX(AP$297:AP$313,$E1770)*$D1770</f>
        <v/>
      </c>
      <c r="AQ1770" s="36">
        <f>INDEX(AQ$297:AQ$313,$E1770)*$D1770</f>
        <v/>
      </c>
      <c r="AR1770" s="36">
        <f>INDEX(AR$297:AR$313,$E1770)*$D1770</f>
        <v/>
      </c>
      <c r="AS1770" s="36">
        <f>INDEX(AS$297:AS$313,$E1770)*$D1770</f>
        <v/>
      </c>
      <c r="AT1770" s="36">
        <f>INDEX(AT$297:AT$313,$E1770)*$D1770</f>
        <v/>
      </c>
      <c r="AU1770" s="36">
        <f>INDEX(AU$297:AU$313,$E1770)*$D1770</f>
        <v/>
      </c>
      <c r="AV1770" s="36">
        <f>INDEX(AV$297:AV$313,$E1770)*$D1770</f>
        <v/>
      </c>
      <c r="AW1770" s="36">
        <f>INDEX(AW$297:AW$313,$E1770)*$D1770</f>
        <v/>
      </c>
      <c r="AX1770" s="36">
        <f>INDEX(AX$297:AX$313,$E1770)*$D1770</f>
        <v/>
      </c>
      <c r="AY1770" s="36">
        <f>INDEX(AY$297:AY$313,$E1770)*$D1770</f>
        <v/>
      </c>
    </row>
    <row r="1771" hidden="1" outlineLevel="2">
      <c r="A1771" s="14" t="inlineStr">
        <is>
          <t>shp</t>
        </is>
      </c>
      <c r="B1771" s="14" t="inlineStr">
        <is>
          <t>nga</t>
        </is>
      </c>
      <c r="C1771" s="14" t="inlineStr">
        <is>
          <t>irn</t>
        </is>
      </c>
      <c r="D1771" s="36">
        <f>INDEX(Inputs!$W$5:$W$132,MATCH($B1771&amp;"|"&amp;$C1771,Inputs!$A$5:$A$132,0))</f>
        <v/>
      </c>
      <c r="E1771" s="36">
        <f>INDEX(Inputs!$M$5:$M$132,MATCH($B1771&amp;"|"&amp;$C1771,Inputs!$A$5:$A$132,0))</f>
        <v/>
      </c>
      <c r="F1771" s="35" t="n"/>
      <c r="G1771" s="35" t="n"/>
      <c r="H1771" s="14">
        <f>INDEX(VarLab,MATCH($A1771,VarKey,0))&amp;INDEX(MemLab,MATCH($C1771&amp;"|"&amp;$B1771,MemKey,0))</f>
        <v/>
      </c>
      <c r="I1771" s="14">
        <f>INDEX(VarUnit,MATCH($A1771,VarKey,0))</f>
        <v/>
      </c>
      <c r="J1771" s="14">
        <f>INDEX(VarSrc,MATCH($A1771,VarKey,0))</f>
        <v/>
      </c>
      <c r="K1771" s="11">
        <f>CodePrefix&amp;$A1771&amp;IF($C1771="","","."&amp;$C1771&amp;"."&amp;$B1771)&amp;INDEX(VarEnd,MATCH($A1771,VarKey,0))&amp;K$5</f>
        <v/>
      </c>
      <c r="L1771" s="37">
        <f>INDEX(L$297:L$313,$E1771)*$D1771</f>
        <v/>
      </c>
      <c r="M1771" s="36">
        <f>INDEX(M$297:M$313,$E1771)*$D1771</f>
        <v/>
      </c>
      <c r="N1771" s="36">
        <f>INDEX(N$297:N$313,$E1771)*$D1771</f>
        <v/>
      </c>
      <c r="O1771" s="36">
        <f>INDEX(O$297:O$313,$E1771)*$D1771</f>
        <v/>
      </c>
      <c r="P1771" s="36">
        <f>INDEX(P$297:P$313,$E1771)*$D1771</f>
        <v/>
      </c>
      <c r="Q1771" s="36">
        <f>INDEX(Q$297:Q$313,$E1771)*$D1771</f>
        <v/>
      </c>
      <c r="R1771" s="36">
        <f>INDEX(R$297:R$313,$E1771)*$D1771</f>
        <v/>
      </c>
      <c r="S1771" s="36">
        <f>INDEX(S$297:S$313,$E1771)*$D1771</f>
        <v/>
      </c>
      <c r="T1771" s="36">
        <f>INDEX(T$297:T$313,$E1771)*$D1771</f>
        <v/>
      </c>
      <c r="U1771" s="36">
        <f>INDEX(U$297:U$313,$E1771)*$D1771</f>
        <v/>
      </c>
      <c r="V1771" s="36">
        <f>INDEX(V$297:V$313,$E1771)*$D1771</f>
        <v/>
      </c>
      <c r="W1771" s="36">
        <f>INDEX(W$297:W$313,$E1771)*$D1771</f>
        <v/>
      </c>
      <c r="X1771" s="36">
        <f>INDEX(X$297:X$313,$E1771)*$D1771</f>
        <v/>
      </c>
      <c r="Y1771" s="36">
        <f>INDEX(Y$297:Y$313,$E1771)*$D1771</f>
        <v/>
      </c>
      <c r="Z1771" s="36">
        <f>INDEX(Z$297:Z$313,$E1771)*$D1771</f>
        <v/>
      </c>
      <c r="AA1771" s="36">
        <f>INDEX(AA$297:AA$313,$E1771)*$D1771</f>
        <v/>
      </c>
      <c r="AB1771" s="36">
        <f>INDEX(AB$297:AB$313,$E1771)*$D1771</f>
        <v/>
      </c>
      <c r="AC1771" s="36">
        <f>INDEX(AC$297:AC$313,$E1771)*$D1771</f>
        <v/>
      </c>
      <c r="AD1771" s="36">
        <f>INDEX(AD$297:AD$313,$E1771)*$D1771</f>
        <v/>
      </c>
      <c r="AF1771" s="11">
        <f>CodePrefix&amp;$A1771&amp;IF($C1771="","","."&amp;$C1771&amp;"."&amp;$B1771)&amp;INDEX(VarEnd,MATCH($A1771,VarKey,0))&amp;AF$5</f>
        <v/>
      </c>
      <c r="AG1771" s="37">
        <f>INDEX(AG$297:AG$313,$E1771)*$D1771</f>
        <v/>
      </c>
      <c r="AH1771" s="36">
        <f>INDEX(AH$297:AH$313,$E1771)*$D1771</f>
        <v/>
      </c>
      <c r="AI1771" s="36">
        <f>INDEX(AI$297:AI$313,$E1771)*$D1771</f>
        <v/>
      </c>
      <c r="AJ1771" s="36">
        <f>INDEX(AJ$297:AJ$313,$E1771)*$D1771</f>
        <v/>
      </c>
      <c r="AK1771" s="36">
        <f>INDEX(AK$297:AK$313,$E1771)*$D1771</f>
        <v/>
      </c>
      <c r="AL1771" s="36">
        <f>INDEX(AL$297:AL$313,$E1771)*$D1771</f>
        <v/>
      </c>
      <c r="AM1771" s="36">
        <f>INDEX(AM$297:AM$313,$E1771)*$D1771</f>
        <v/>
      </c>
      <c r="AN1771" s="36">
        <f>INDEX(AN$297:AN$313,$E1771)*$D1771</f>
        <v/>
      </c>
      <c r="AO1771" s="36">
        <f>INDEX(AO$297:AO$313,$E1771)*$D1771</f>
        <v/>
      </c>
      <c r="AP1771" s="36">
        <f>INDEX(AP$297:AP$313,$E1771)*$D1771</f>
        <v/>
      </c>
      <c r="AQ1771" s="36">
        <f>INDEX(AQ$297:AQ$313,$E1771)*$D1771</f>
        <v/>
      </c>
      <c r="AR1771" s="36">
        <f>INDEX(AR$297:AR$313,$E1771)*$D1771</f>
        <v/>
      </c>
      <c r="AS1771" s="36">
        <f>INDEX(AS$297:AS$313,$E1771)*$D1771</f>
        <v/>
      </c>
      <c r="AT1771" s="36">
        <f>INDEX(AT$297:AT$313,$E1771)*$D1771</f>
        <v/>
      </c>
      <c r="AU1771" s="36">
        <f>INDEX(AU$297:AU$313,$E1771)*$D1771</f>
        <v/>
      </c>
      <c r="AV1771" s="36">
        <f>INDEX(AV$297:AV$313,$E1771)*$D1771</f>
        <v/>
      </c>
      <c r="AW1771" s="36">
        <f>INDEX(AW$297:AW$313,$E1771)*$D1771</f>
        <v/>
      </c>
      <c r="AX1771" s="36">
        <f>INDEX(AX$297:AX$313,$E1771)*$D1771</f>
        <v/>
      </c>
      <c r="AY1771" s="36">
        <f>INDEX(AY$297:AY$313,$E1771)*$D1771</f>
        <v/>
      </c>
    </row>
    <row r="1772" hidden="1" outlineLevel="2">
      <c r="A1772" s="14" t="inlineStr">
        <is>
          <t>shp</t>
        </is>
      </c>
      <c r="B1772" s="14" t="inlineStr">
        <is>
          <t>gso</t>
        </is>
      </c>
      <c r="C1772" s="14" t="inlineStr">
        <is>
          <t>irn</t>
        </is>
      </c>
      <c r="D1772" s="36">
        <f>INDEX(Inputs!$W$5:$W$132,MATCH($B1772&amp;"|"&amp;$C1772,Inputs!$A$5:$A$132,0))</f>
        <v/>
      </c>
      <c r="E1772" s="36">
        <f>INDEX(Inputs!$M$5:$M$132,MATCH($B1772&amp;"|"&amp;$C1772,Inputs!$A$5:$A$132,0))</f>
        <v/>
      </c>
      <c r="F1772" s="35" t="n"/>
      <c r="G1772" s="35" t="n"/>
      <c r="H1772" s="14">
        <f>INDEX(VarLab,MATCH($A1772,VarKey,0))&amp;INDEX(MemLab,MATCH($C1772&amp;"|"&amp;$B1772,MemKey,0))</f>
        <v/>
      </c>
      <c r="I1772" s="14">
        <f>INDEX(VarUnit,MATCH($A1772,VarKey,0))</f>
        <v/>
      </c>
      <c r="J1772" s="14">
        <f>INDEX(VarSrc,MATCH($A1772,VarKey,0))</f>
        <v/>
      </c>
      <c r="K1772" s="11">
        <f>CodePrefix&amp;$A1772&amp;IF($C1772="","","."&amp;$C1772&amp;"."&amp;$B1772)&amp;INDEX(VarEnd,MATCH($A1772,VarKey,0))&amp;K$5</f>
        <v/>
      </c>
      <c r="L1772" s="37">
        <f>INDEX(L$297:L$313,$E1772)*$D1772</f>
        <v/>
      </c>
      <c r="M1772" s="36">
        <f>INDEX(M$297:M$313,$E1772)*$D1772</f>
        <v/>
      </c>
      <c r="N1772" s="36">
        <f>INDEX(N$297:N$313,$E1772)*$D1772</f>
        <v/>
      </c>
      <c r="O1772" s="36">
        <f>INDEX(O$297:O$313,$E1772)*$D1772</f>
        <v/>
      </c>
      <c r="P1772" s="36">
        <f>INDEX(P$297:P$313,$E1772)*$D1772</f>
        <v/>
      </c>
      <c r="Q1772" s="36">
        <f>INDEX(Q$297:Q$313,$E1772)*$D1772</f>
        <v/>
      </c>
      <c r="R1772" s="36">
        <f>INDEX(R$297:R$313,$E1772)*$D1772</f>
        <v/>
      </c>
      <c r="S1772" s="36">
        <f>INDEX(S$297:S$313,$E1772)*$D1772</f>
        <v/>
      </c>
      <c r="T1772" s="36">
        <f>INDEX(T$297:T$313,$E1772)*$D1772</f>
        <v/>
      </c>
      <c r="U1772" s="36">
        <f>INDEX(U$297:U$313,$E1772)*$D1772</f>
        <v/>
      </c>
      <c r="V1772" s="36">
        <f>INDEX(V$297:V$313,$E1772)*$D1772</f>
        <v/>
      </c>
      <c r="W1772" s="36">
        <f>INDEX(W$297:W$313,$E1772)*$D1772</f>
        <v/>
      </c>
      <c r="X1772" s="36">
        <f>INDEX(X$297:X$313,$E1772)*$D1772</f>
        <v/>
      </c>
      <c r="Y1772" s="36">
        <f>INDEX(Y$297:Y$313,$E1772)*$D1772</f>
        <v/>
      </c>
      <c r="Z1772" s="36">
        <f>INDEX(Z$297:Z$313,$E1772)*$D1772</f>
        <v/>
      </c>
      <c r="AA1772" s="36">
        <f>INDEX(AA$297:AA$313,$E1772)*$D1772</f>
        <v/>
      </c>
      <c r="AB1772" s="36">
        <f>INDEX(AB$297:AB$313,$E1772)*$D1772</f>
        <v/>
      </c>
      <c r="AC1772" s="36">
        <f>INDEX(AC$297:AC$313,$E1772)*$D1772</f>
        <v/>
      </c>
      <c r="AD1772" s="36">
        <f>INDEX(AD$297:AD$313,$E1772)*$D1772</f>
        <v/>
      </c>
      <c r="AF1772" s="11">
        <f>CodePrefix&amp;$A1772&amp;IF($C1772="","","."&amp;$C1772&amp;"."&amp;$B1772)&amp;INDEX(VarEnd,MATCH($A1772,VarKey,0))&amp;AF$5</f>
        <v/>
      </c>
      <c r="AG1772" s="37">
        <f>INDEX(AG$297:AG$313,$E1772)*$D1772</f>
        <v/>
      </c>
      <c r="AH1772" s="36">
        <f>INDEX(AH$297:AH$313,$E1772)*$D1772</f>
        <v/>
      </c>
      <c r="AI1772" s="36">
        <f>INDEX(AI$297:AI$313,$E1772)*$D1772</f>
        <v/>
      </c>
      <c r="AJ1772" s="36">
        <f>INDEX(AJ$297:AJ$313,$E1772)*$D1772</f>
        <v/>
      </c>
      <c r="AK1772" s="36">
        <f>INDEX(AK$297:AK$313,$E1772)*$D1772</f>
        <v/>
      </c>
      <c r="AL1772" s="36">
        <f>INDEX(AL$297:AL$313,$E1772)*$D1772</f>
        <v/>
      </c>
      <c r="AM1772" s="36">
        <f>INDEX(AM$297:AM$313,$E1772)*$D1772</f>
        <v/>
      </c>
      <c r="AN1772" s="36">
        <f>INDEX(AN$297:AN$313,$E1772)*$D1772</f>
        <v/>
      </c>
      <c r="AO1772" s="36">
        <f>INDEX(AO$297:AO$313,$E1772)*$D1772</f>
        <v/>
      </c>
      <c r="AP1772" s="36">
        <f>INDEX(AP$297:AP$313,$E1772)*$D1772</f>
        <v/>
      </c>
      <c r="AQ1772" s="36">
        <f>INDEX(AQ$297:AQ$313,$E1772)*$D1772</f>
        <v/>
      </c>
      <c r="AR1772" s="36">
        <f>INDEX(AR$297:AR$313,$E1772)*$D1772</f>
        <v/>
      </c>
      <c r="AS1772" s="36">
        <f>INDEX(AS$297:AS$313,$E1772)*$D1772</f>
        <v/>
      </c>
      <c r="AT1772" s="36">
        <f>INDEX(AT$297:AT$313,$E1772)*$D1772</f>
        <v/>
      </c>
      <c r="AU1772" s="36">
        <f>INDEX(AU$297:AU$313,$E1772)*$D1772</f>
        <v/>
      </c>
      <c r="AV1772" s="36">
        <f>INDEX(AV$297:AV$313,$E1772)*$D1772</f>
        <v/>
      </c>
      <c r="AW1772" s="36">
        <f>INDEX(AW$297:AW$313,$E1772)*$D1772</f>
        <v/>
      </c>
      <c r="AX1772" s="36">
        <f>INDEX(AX$297:AX$313,$E1772)*$D1772</f>
        <v/>
      </c>
      <c r="AY1772" s="36">
        <f>INDEX(AY$297:AY$313,$E1772)*$D1772</f>
        <v/>
      </c>
    </row>
    <row r="1773" hidden="1" outlineLevel="2">
      <c r="A1773" s="14" t="inlineStr">
        <is>
          <t>shp</t>
        </is>
      </c>
      <c r="B1773" s="14" t="inlineStr">
        <is>
          <t>die</t>
        </is>
      </c>
      <c r="C1773" s="14" t="inlineStr">
        <is>
          <t>irn</t>
        </is>
      </c>
      <c r="D1773" s="36">
        <f>INDEX(Inputs!$W$5:$W$132,MATCH($B1773&amp;"|"&amp;$C1773,Inputs!$A$5:$A$132,0))</f>
        <v/>
      </c>
      <c r="E1773" s="36">
        <f>INDEX(Inputs!$M$5:$M$132,MATCH($B1773&amp;"|"&amp;$C1773,Inputs!$A$5:$A$132,0))</f>
        <v/>
      </c>
      <c r="F1773" s="35" t="n"/>
      <c r="G1773" s="35" t="n"/>
      <c r="H1773" s="14">
        <f>INDEX(VarLab,MATCH($A1773,VarKey,0))&amp;INDEX(MemLab,MATCH($C1773&amp;"|"&amp;$B1773,MemKey,0))</f>
        <v/>
      </c>
      <c r="I1773" s="14">
        <f>INDEX(VarUnit,MATCH($A1773,VarKey,0))</f>
        <v/>
      </c>
      <c r="J1773" s="14">
        <f>INDEX(VarSrc,MATCH($A1773,VarKey,0))</f>
        <v/>
      </c>
      <c r="K1773" s="11">
        <f>CodePrefix&amp;$A1773&amp;IF($C1773="","","."&amp;$C1773&amp;"."&amp;$B1773)&amp;INDEX(VarEnd,MATCH($A1773,VarKey,0))&amp;K$5</f>
        <v/>
      </c>
      <c r="L1773" s="37">
        <f>INDEX(L$297:L$313,$E1773)*$D1773</f>
        <v/>
      </c>
      <c r="M1773" s="36">
        <f>INDEX(M$297:M$313,$E1773)*$D1773</f>
        <v/>
      </c>
      <c r="N1773" s="36">
        <f>INDEX(N$297:N$313,$E1773)*$D1773</f>
        <v/>
      </c>
      <c r="O1773" s="36">
        <f>INDEX(O$297:O$313,$E1773)*$D1773</f>
        <v/>
      </c>
      <c r="P1773" s="36">
        <f>INDEX(P$297:P$313,$E1773)*$D1773</f>
        <v/>
      </c>
      <c r="Q1773" s="36">
        <f>INDEX(Q$297:Q$313,$E1773)*$D1773</f>
        <v/>
      </c>
      <c r="R1773" s="36">
        <f>INDEX(R$297:R$313,$E1773)*$D1773</f>
        <v/>
      </c>
      <c r="S1773" s="36">
        <f>INDEX(S$297:S$313,$E1773)*$D1773</f>
        <v/>
      </c>
      <c r="T1773" s="36">
        <f>INDEX(T$297:T$313,$E1773)*$D1773</f>
        <v/>
      </c>
      <c r="U1773" s="36">
        <f>INDEX(U$297:U$313,$E1773)*$D1773</f>
        <v/>
      </c>
      <c r="V1773" s="36">
        <f>INDEX(V$297:V$313,$E1773)*$D1773</f>
        <v/>
      </c>
      <c r="W1773" s="36">
        <f>INDEX(W$297:W$313,$E1773)*$D1773</f>
        <v/>
      </c>
      <c r="X1773" s="36">
        <f>INDEX(X$297:X$313,$E1773)*$D1773</f>
        <v/>
      </c>
      <c r="Y1773" s="36">
        <f>INDEX(Y$297:Y$313,$E1773)*$D1773</f>
        <v/>
      </c>
      <c r="Z1773" s="36">
        <f>INDEX(Z$297:Z$313,$E1773)*$D1773</f>
        <v/>
      </c>
      <c r="AA1773" s="36">
        <f>INDEX(AA$297:AA$313,$E1773)*$D1773</f>
        <v/>
      </c>
      <c r="AB1773" s="36">
        <f>INDEX(AB$297:AB$313,$E1773)*$D1773</f>
        <v/>
      </c>
      <c r="AC1773" s="36">
        <f>INDEX(AC$297:AC$313,$E1773)*$D1773</f>
        <v/>
      </c>
      <c r="AD1773" s="36">
        <f>INDEX(AD$297:AD$313,$E1773)*$D1773</f>
        <v/>
      </c>
      <c r="AF1773" s="11">
        <f>CodePrefix&amp;$A1773&amp;IF($C1773="","","."&amp;$C1773&amp;"."&amp;$B1773)&amp;INDEX(VarEnd,MATCH($A1773,VarKey,0))&amp;AF$5</f>
        <v/>
      </c>
      <c r="AG1773" s="37">
        <f>INDEX(AG$297:AG$313,$E1773)*$D1773</f>
        <v/>
      </c>
      <c r="AH1773" s="36">
        <f>INDEX(AH$297:AH$313,$E1773)*$D1773</f>
        <v/>
      </c>
      <c r="AI1773" s="36">
        <f>INDEX(AI$297:AI$313,$E1773)*$D1773</f>
        <v/>
      </c>
      <c r="AJ1773" s="36">
        <f>INDEX(AJ$297:AJ$313,$E1773)*$D1773</f>
        <v/>
      </c>
      <c r="AK1773" s="36">
        <f>INDEX(AK$297:AK$313,$E1773)*$D1773</f>
        <v/>
      </c>
      <c r="AL1773" s="36">
        <f>INDEX(AL$297:AL$313,$E1773)*$D1773</f>
        <v/>
      </c>
      <c r="AM1773" s="36">
        <f>INDEX(AM$297:AM$313,$E1773)*$D1773</f>
        <v/>
      </c>
      <c r="AN1773" s="36">
        <f>INDEX(AN$297:AN$313,$E1773)*$D1773</f>
        <v/>
      </c>
      <c r="AO1773" s="36">
        <f>INDEX(AO$297:AO$313,$E1773)*$D1773</f>
        <v/>
      </c>
      <c r="AP1773" s="36">
        <f>INDEX(AP$297:AP$313,$E1773)*$D1773</f>
        <v/>
      </c>
      <c r="AQ1773" s="36">
        <f>INDEX(AQ$297:AQ$313,$E1773)*$D1773</f>
        <v/>
      </c>
      <c r="AR1773" s="36">
        <f>INDEX(AR$297:AR$313,$E1773)*$D1773</f>
        <v/>
      </c>
      <c r="AS1773" s="36">
        <f>INDEX(AS$297:AS$313,$E1773)*$D1773</f>
        <v/>
      </c>
      <c r="AT1773" s="36">
        <f>INDEX(AT$297:AT$313,$E1773)*$D1773</f>
        <v/>
      </c>
      <c r="AU1773" s="36">
        <f>INDEX(AU$297:AU$313,$E1773)*$D1773</f>
        <v/>
      </c>
      <c r="AV1773" s="36">
        <f>INDEX(AV$297:AV$313,$E1773)*$D1773</f>
        <v/>
      </c>
      <c r="AW1773" s="36">
        <f>INDEX(AW$297:AW$313,$E1773)*$D1773</f>
        <v/>
      </c>
      <c r="AX1773" s="36">
        <f>INDEX(AX$297:AX$313,$E1773)*$D1773</f>
        <v/>
      </c>
      <c r="AY1773" s="36">
        <f>INDEX(AY$297:AY$313,$E1773)*$D1773</f>
        <v/>
      </c>
    </row>
    <row r="1774" hidden="1" outlineLevel="2">
      <c r="A1774" s="14" t="inlineStr">
        <is>
          <t>shp</t>
        </is>
      </c>
      <c r="B1774" s="14" t="inlineStr">
        <is>
          <t>lpg</t>
        </is>
      </c>
      <c r="C1774" s="14" t="inlineStr">
        <is>
          <t>irn</t>
        </is>
      </c>
      <c r="D1774" s="36">
        <f>INDEX(Inputs!$W$5:$W$132,MATCH($B1774&amp;"|"&amp;$C1774,Inputs!$A$5:$A$132,0))</f>
        <v/>
      </c>
      <c r="E1774" s="36">
        <f>INDEX(Inputs!$M$5:$M$132,MATCH($B1774&amp;"|"&amp;$C1774,Inputs!$A$5:$A$132,0))</f>
        <v/>
      </c>
      <c r="F1774" s="35" t="n"/>
      <c r="G1774" s="35" t="n"/>
      <c r="H1774" s="14">
        <f>INDEX(VarLab,MATCH($A1774,VarKey,0))&amp;INDEX(MemLab,MATCH($C1774&amp;"|"&amp;$B1774,MemKey,0))</f>
        <v/>
      </c>
      <c r="I1774" s="14">
        <f>INDEX(VarUnit,MATCH($A1774,VarKey,0))</f>
        <v/>
      </c>
      <c r="J1774" s="14">
        <f>INDEX(VarSrc,MATCH($A1774,VarKey,0))</f>
        <v/>
      </c>
      <c r="K1774" s="11">
        <f>CodePrefix&amp;$A1774&amp;IF($C1774="","","."&amp;$C1774&amp;"."&amp;$B1774)&amp;INDEX(VarEnd,MATCH($A1774,VarKey,0))&amp;K$5</f>
        <v/>
      </c>
      <c r="L1774" s="37">
        <f>INDEX(L$297:L$313,$E1774)*$D1774</f>
        <v/>
      </c>
      <c r="M1774" s="36">
        <f>INDEX(M$297:M$313,$E1774)*$D1774</f>
        <v/>
      </c>
      <c r="N1774" s="36">
        <f>INDEX(N$297:N$313,$E1774)*$D1774</f>
        <v/>
      </c>
      <c r="O1774" s="36">
        <f>INDEX(O$297:O$313,$E1774)*$D1774</f>
        <v/>
      </c>
      <c r="P1774" s="36">
        <f>INDEX(P$297:P$313,$E1774)*$D1774</f>
        <v/>
      </c>
      <c r="Q1774" s="36">
        <f>INDEX(Q$297:Q$313,$E1774)*$D1774</f>
        <v/>
      </c>
      <c r="R1774" s="36">
        <f>INDEX(R$297:R$313,$E1774)*$D1774</f>
        <v/>
      </c>
      <c r="S1774" s="36">
        <f>INDEX(S$297:S$313,$E1774)*$D1774</f>
        <v/>
      </c>
      <c r="T1774" s="36">
        <f>INDEX(T$297:T$313,$E1774)*$D1774</f>
        <v/>
      </c>
      <c r="U1774" s="36">
        <f>INDEX(U$297:U$313,$E1774)*$D1774</f>
        <v/>
      </c>
      <c r="V1774" s="36">
        <f>INDEX(V$297:V$313,$E1774)*$D1774</f>
        <v/>
      </c>
      <c r="W1774" s="36">
        <f>INDEX(W$297:W$313,$E1774)*$D1774</f>
        <v/>
      </c>
      <c r="X1774" s="36">
        <f>INDEX(X$297:X$313,$E1774)*$D1774</f>
        <v/>
      </c>
      <c r="Y1774" s="36">
        <f>INDEX(Y$297:Y$313,$E1774)*$D1774</f>
        <v/>
      </c>
      <c r="Z1774" s="36">
        <f>INDEX(Z$297:Z$313,$E1774)*$D1774</f>
        <v/>
      </c>
      <c r="AA1774" s="36">
        <f>INDEX(AA$297:AA$313,$E1774)*$D1774</f>
        <v/>
      </c>
      <c r="AB1774" s="36">
        <f>INDEX(AB$297:AB$313,$E1774)*$D1774</f>
        <v/>
      </c>
      <c r="AC1774" s="36">
        <f>INDEX(AC$297:AC$313,$E1774)*$D1774</f>
        <v/>
      </c>
      <c r="AD1774" s="36">
        <f>INDEX(AD$297:AD$313,$E1774)*$D1774</f>
        <v/>
      </c>
      <c r="AF1774" s="11">
        <f>CodePrefix&amp;$A1774&amp;IF($C1774="","","."&amp;$C1774&amp;"."&amp;$B1774)&amp;INDEX(VarEnd,MATCH($A1774,VarKey,0))&amp;AF$5</f>
        <v/>
      </c>
      <c r="AG1774" s="37">
        <f>INDEX(AG$297:AG$313,$E1774)*$D1774</f>
        <v/>
      </c>
      <c r="AH1774" s="36">
        <f>INDEX(AH$297:AH$313,$E1774)*$D1774</f>
        <v/>
      </c>
      <c r="AI1774" s="36">
        <f>INDEX(AI$297:AI$313,$E1774)*$D1774</f>
        <v/>
      </c>
      <c r="AJ1774" s="36">
        <f>INDEX(AJ$297:AJ$313,$E1774)*$D1774</f>
        <v/>
      </c>
      <c r="AK1774" s="36">
        <f>INDEX(AK$297:AK$313,$E1774)*$D1774</f>
        <v/>
      </c>
      <c r="AL1774" s="36">
        <f>INDEX(AL$297:AL$313,$E1774)*$D1774</f>
        <v/>
      </c>
      <c r="AM1774" s="36">
        <f>INDEX(AM$297:AM$313,$E1774)*$D1774</f>
        <v/>
      </c>
      <c r="AN1774" s="36">
        <f>INDEX(AN$297:AN$313,$E1774)*$D1774</f>
        <v/>
      </c>
      <c r="AO1774" s="36">
        <f>INDEX(AO$297:AO$313,$E1774)*$D1774</f>
        <v/>
      </c>
      <c r="AP1774" s="36">
        <f>INDEX(AP$297:AP$313,$E1774)*$D1774</f>
        <v/>
      </c>
      <c r="AQ1774" s="36">
        <f>INDEX(AQ$297:AQ$313,$E1774)*$D1774</f>
        <v/>
      </c>
      <c r="AR1774" s="36">
        <f>INDEX(AR$297:AR$313,$E1774)*$D1774</f>
        <v/>
      </c>
      <c r="AS1774" s="36">
        <f>INDEX(AS$297:AS$313,$E1774)*$D1774</f>
        <v/>
      </c>
      <c r="AT1774" s="36">
        <f>INDEX(AT$297:AT$313,$E1774)*$D1774</f>
        <v/>
      </c>
      <c r="AU1774" s="36">
        <f>INDEX(AU$297:AU$313,$E1774)*$D1774</f>
        <v/>
      </c>
      <c r="AV1774" s="36">
        <f>INDEX(AV$297:AV$313,$E1774)*$D1774</f>
        <v/>
      </c>
      <c r="AW1774" s="36">
        <f>INDEX(AW$297:AW$313,$E1774)*$D1774</f>
        <v/>
      </c>
      <c r="AX1774" s="36">
        <f>INDEX(AX$297:AX$313,$E1774)*$D1774</f>
        <v/>
      </c>
      <c r="AY1774" s="36">
        <f>INDEX(AY$297:AY$313,$E1774)*$D1774</f>
        <v/>
      </c>
    </row>
    <row r="1775" hidden="1" outlineLevel="2">
      <c r="A1775" s="14" t="inlineStr">
        <is>
          <t>shp</t>
        </is>
      </c>
      <c r="B1775" s="14" t="inlineStr">
        <is>
          <t>ker</t>
        </is>
      </c>
      <c r="C1775" s="14" t="inlineStr">
        <is>
          <t>irn</t>
        </is>
      </c>
      <c r="D1775" s="36">
        <f>INDEX(Inputs!$W$5:$W$132,MATCH($B1775&amp;"|"&amp;$C1775,Inputs!$A$5:$A$132,0))</f>
        <v/>
      </c>
      <c r="E1775" s="36">
        <f>INDEX(Inputs!$M$5:$M$132,MATCH($B1775&amp;"|"&amp;$C1775,Inputs!$A$5:$A$132,0))</f>
        <v/>
      </c>
      <c r="F1775" s="35" t="n"/>
      <c r="G1775" s="35" t="n"/>
      <c r="H1775" s="14">
        <f>INDEX(VarLab,MATCH($A1775,VarKey,0))&amp;INDEX(MemLab,MATCH($C1775&amp;"|"&amp;$B1775,MemKey,0))</f>
        <v/>
      </c>
      <c r="I1775" s="14">
        <f>INDEX(VarUnit,MATCH($A1775,VarKey,0))</f>
        <v/>
      </c>
      <c r="J1775" s="14">
        <f>INDEX(VarSrc,MATCH($A1775,VarKey,0))</f>
        <v/>
      </c>
      <c r="K1775" s="11">
        <f>CodePrefix&amp;$A1775&amp;IF($C1775="","","."&amp;$C1775&amp;"."&amp;$B1775)&amp;INDEX(VarEnd,MATCH($A1775,VarKey,0))&amp;K$5</f>
        <v/>
      </c>
      <c r="L1775" s="37">
        <f>INDEX(L$297:L$313,$E1775)*$D1775</f>
        <v/>
      </c>
      <c r="M1775" s="36">
        <f>INDEX(M$297:M$313,$E1775)*$D1775</f>
        <v/>
      </c>
      <c r="N1775" s="36">
        <f>INDEX(N$297:N$313,$E1775)*$D1775</f>
        <v/>
      </c>
      <c r="O1775" s="36">
        <f>INDEX(O$297:O$313,$E1775)*$D1775</f>
        <v/>
      </c>
      <c r="P1775" s="36">
        <f>INDEX(P$297:P$313,$E1775)*$D1775</f>
        <v/>
      </c>
      <c r="Q1775" s="36">
        <f>INDEX(Q$297:Q$313,$E1775)*$D1775</f>
        <v/>
      </c>
      <c r="R1775" s="36">
        <f>INDEX(R$297:R$313,$E1775)*$D1775</f>
        <v/>
      </c>
      <c r="S1775" s="36">
        <f>INDEX(S$297:S$313,$E1775)*$D1775</f>
        <v/>
      </c>
      <c r="T1775" s="36">
        <f>INDEX(T$297:T$313,$E1775)*$D1775</f>
        <v/>
      </c>
      <c r="U1775" s="36">
        <f>INDEX(U$297:U$313,$E1775)*$D1775</f>
        <v/>
      </c>
      <c r="V1775" s="36">
        <f>INDEX(V$297:V$313,$E1775)*$D1775</f>
        <v/>
      </c>
      <c r="W1775" s="36">
        <f>INDEX(W$297:W$313,$E1775)*$D1775</f>
        <v/>
      </c>
      <c r="X1775" s="36">
        <f>INDEX(X$297:X$313,$E1775)*$D1775</f>
        <v/>
      </c>
      <c r="Y1775" s="36">
        <f>INDEX(Y$297:Y$313,$E1775)*$D1775</f>
        <v/>
      </c>
      <c r="Z1775" s="36">
        <f>INDEX(Z$297:Z$313,$E1775)*$D1775</f>
        <v/>
      </c>
      <c r="AA1775" s="36">
        <f>INDEX(AA$297:AA$313,$E1775)*$D1775</f>
        <v/>
      </c>
      <c r="AB1775" s="36">
        <f>INDEX(AB$297:AB$313,$E1775)*$D1775</f>
        <v/>
      </c>
      <c r="AC1775" s="36">
        <f>INDEX(AC$297:AC$313,$E1775)*$D1775</f>
        <v/>
      </c>
      <c r="AD1775" s="36">
        <f>INDEX(AD$297:AD$313,$E1775)*$D1775</f>
        <v/>
      </c>
      <c r="AF1775" s="11">
        <f>CodePrefix&amp;$A1775&amp;IF($C1775="","","."&amp;$C1775&amp;"."&amp;$B1775)&amp;INDEX(VarEnd,MATCH($A1775,VarKey,0))&amp;AF$5</f>
        <v/>
      </c>
      <c r="AG1775" s="37">
        <f>INDEX(AG$297:AG$313,$E1775)*$D1775</f>
        <v/>
      </c>
      <c r="AH1775" s="36">
        <f>INDEX(AH$297:AH$313,$E1775)*$D1775</f>
        <v/>
      </c>
      <c r="AI1775" s="36">
        <f>INDEX(AI$297:AI$313,$E1775)*$D1775</f>
        <v/>
      </c>
      <c r="AJ1775" s="36">
        <f>INDEX(AJ$297:AJ$313,$E1775)*$D1775</f>
        <v/>
      </c>
      <c r="AK1775" s="36">
        <f>INDEX(AK$297:AK$313,$E1775)*$D1775</f>
        <v/>
      </c>
      <c r="AL1775" s="36">
        <f>INDEX(AL$297:AL$313,$E1775)*$D1775</f>
        <v/>
      </c>
      <c r="AM1775" s="36">
        <f>INDEX(AM$297:AM$313,$E1775)*$D1775</f>
        <v/>
      </c>
      <c r="AN1775" s="36">
        <f>INDEX(AN$297:AN$313,$E1775)*$D1775</f>
        <v/>
      </c>
      <c r="AO1775" s="36">
        <f>INDEX(AO$297:AO$313,$E1775)*$D1775</f>
        <v/>
      </c>
      <c r="AP1775" s="36">
        <f>INDEX(AP$297:AP$313,$E1775)*$D1775</f>
        <v/>
      </c>
      <c r="AQ1775" s="36">
        <f>INDEX(AQ$297:AQ$313,$E1775)*$D1775</f>
        <v/>
      </c>
      <c r="AR1775" s="36">
        <f>INDEX(AR$297:AR$313,$E1775)*$D1775</f>
        <v/>
      </c>
      <c r="AS1775" s="36">
        <f>INDEX(AS$297:AS$313,$E1775)*$D1775</f>
        <v/>
      </c>
      <c r="AT1775" s="36">
        <f>INDEX(AT$297:AT$313,$E1775)*$D1775</f>
        <v/>
      </c>
      <c r="AU1775" s="36">
        <f>INDEX(AU$297:AU$313,$E1775)*$D1775</f>
        <v/>
      </c>
      <c r="AV1775" s="36">
        <f>INDEX(AV$297:AV$313,$E1775)*$D1775</f>
        <v/>
      </c>
      <c r="AW1775" s="36">
        <f>INDEX(AW$297:AW$313,$E1775)*$D1775</f>
        <v/>
      </c>
      <c r="AX1775" s="36">
        <f>INDEX(AX$297:AX$313,$E1775)*$D1775</f>
        <v/>
      </c>
      <c r="AY1775" s="36">
        <f>INDEX(AY$297:AY$313,$E1775)*$D1775</f>
        <v/>
      </c>
    </row>
    <row r="1776" hidden="1" outlineLevel="2">
      <c r="A1776" s="14" t="inlineStr">
        <is>
          <t>shp</t>
        </is>
      </c>
      <c r="B1776" s="14" t="inlineStr">
        <is>
          <t>oop</t>
        </is>
      </c>
      <c r="C1776" s="14" t="inlineStr">
        <is>
          <t>irn</t>
        </is>
      </c>
      <c r="D1776" s="36">
        <f>INDEX(Inputs!$W$5:$W$132,MATCH($B1776&amp;"|"&amp;$C1776,Inputs!$A$5:$A$132,0))</f>
        <v/>
      </c>
      <c r="E1776" s="36">
        <f>INDEX(Inputs!$M$5:$M$132,MATCH($B1776&amp;"|"&amp;$C1776,Inputs!$A$5:$A$132,0))</f>
        <v/>
      </c>
      <c r="F1776" s="35" t="n"/>
      <c r="G1776" s="35" t="n"/>
      <c r="H1776" s="14">
        <f>INDEX(VarLab,MATCH($A1776,VarKey,0))&amp;INDEX(MemLab,MATCH($C1776&amp;"|"&amp;$B1776,MemKey,0))</f>
        <v/>
      </c>
      <c r="I1776" s="14">
        <f>INDEX(VarUnit,MATCH($A1776,VarKey,0))</f>
        <v/>
      </c>
      <c r="J1776" s="14">
        <f>INDEX(VarSrc,MATCH($A1776,VarKey,0))</f>
        <v/>
      </c>
      <c r="K1776" s="11">
        <f>CodePrefix&amp;$A1776&amp;IF($C1776="","","."&amp;$C1776&amp;"."&amp;$B1776)&amp;INDEX(VarEnd,MATCH($A1776,VarKey,0))&amp;K$5</f>
        <v/>
      </c>
      <c r="L1776" s="37">
        <f>INDEX(L$297:L$313,$E1776)*$D1776</f>
        <v/>
      </c>
      <c r="M1776" s="36">
        <f>INDEX(M$297:M$313,$E1776)*$D1776</f>
        <v/>
      </c>
      <c r="N1776" s="36">
        <f>INDEX(N$297:N$313,$E1776)*$D1776</f>
        <v/>
      </c>
      <c r="O1776" s="36">
        <f>INDEX(O$297:O$313,$E1776)*$D1776</f>
        <v/>
      </c>
      <c r="P1776" s="36">
        <f>INDEX(P$297:P$313,$E1776)*$D1776</f>
        <v/>
      </c>
      <c r="Q1776" s="36">
        <f>INDEX(Q$297:Q$313,$E1776)*$D1776</f>
        <v/>
      </c>
      <c r="R1776" s="36">
        <f>INDEX(R$297:R$313,$E1776)*$D1776</f>
        <v/>
      </c>
      <c r="S1776" s="36">
        <f>INDEX(S$297:S$313,$E1776)*$D1776</f>
        <v/>
      </c>
      <c r="T1776" s="36">
        <f>INDEX(T$297:T$313,$E1776)*$D1776</f>
        <v/>
      </c>
      <c r="U1776" s="36">
        <f>INDEX(U$297:U$313,$E1776)*$D1776</f>
        <v/>
      </c>
      <c r="V1776" s="36">
        <f>INDEX(V$297:V$313,$E1776)*$D1776</f>
        <v/>
      </c>
      <c r="W1776" s="36">
        <f>INDEX(W$297:W$313,$E1776)*$D1776</f>
        <v/>
      </c>
      <c r="X1776" s="36">
        <f>INDEX(X$297:X$313,$E1776)*$D1776</f>
        <v/>
      </c>
      <c r="Y1776" s="36">
        <f>INDEX(Y$297:Y$313,$E1776)*$D1776</f>
        <v/>
      </c>
      <c r="Z1776" s="36">
        <f>INDEX(Z$297:Z$313,$E1776)*$D1776</f>
        <v/>
      </c>
      <c r="AA1776" s="36">
        <f>INDEX(AA$297:AA$313,$E1776)*$D1776</f>
        <v/>
      </c>
      <c r="AB1776" s="36">
        <f>INDEX(AB$297:AB$313,$E1776)*$D1776</f>
        <v/>
      </c>
      <c r="AC1776" s="36">
        <f>INDEX(AC$297:AC$313,$E1776)*$D1776</f>
        <v/>
      </c>
      <c r="AD1776" s="36">
        <f>INDEX(AD$297:AD$313,$E1776)*$D1776</f>
        <v/>
      </c>
      <c r="AF1776" s="11">
        <f>CodePrefix&amp;$A1776&amp;IF($C1776="","","."&amp;$C1776&amp;"."&amp;$B1776)&amp;INDEX(VarEnd,MATCH($A1776,VarKey,0))&amp;AF$5</f>
        <v/>
      </c>
      <c r="AG1776" s="37">
        <f>INDEX(AG$297:AG$313,$E1776)*$D1776</f>
        <v/>
      </c>
      <c r="AH1776" s="36">
        <f>INDEX(AH$297:AH$313,$E1776)*$D1776</f>
        <v/>
      </c>
      <c r="AI1776" s="36">
        <f>INDEX(AI$297:AI$313,$E1776)*$D1776</f>
        <v/>
      </c>
      <c r="AJ1776" s="36">
        <f>INDEX(AJ$297:AJ$313,$E1776)*$D1776</f>
        <v/>
      </c>
      <c r="AK1776" s="36">
        <f>INDEX(AK$297:AK$313,$E1776)*$D1776</f>
        <v/>
      </c>
      <c r="AL1776" s="36">
        <f>INDEX(AL$297:AL$313,$E1776)*$D1776</f>
        <v/>
      </c>
      <c r="AM1776" s="36">
        <f>INDEX(AM$297:AM$313,$E1776)*$D1776</f>
        <v/>
      </c>
      <c r="AN1776" s="36">
        <f>INDEX(AN$297:AN$313,$E1776)*$D1776</f>
        <v/>
      </c>
      <c r="AO1776" s="36">
        <f>INDEX(AO$297:AO$313,$E1776)*$D1776</f>
        <v/>
      </c>
      <c r="AP1776" s="36">
        <f>INDEX(AP$297:AP$313,$E1776)*$D1776</f>
        <v/>
      </c>
      <c r="AQ1776" s="36">
        <f>INDEX(AQ$297:AQ$313,$E1776)*$D1776</f>
        <v/>
      </c>
      <c r="AR1776" s="36">
        <f>INDEX(AR$297:AR$313,$E1776)*$D1776</f>
        <v/>
      </c>
      <c r="AS1776" s="36">
        <f>INDEX(AS$297:AS$313,$E1776)*$D1776</f>
        <v/>
      </c>
      <c r="AT1776" s="36">
        <f>INDEX(AT$297:AT$313,$E1776)*$D1776</f>
        <v/>
      </c>
      <c r="AU1776" s="36">
        <f>INDEX(AU$297:AU$313,$E1776)*$D1776</f>
        <v/>
      </c>
      <c r="AV1776" s="36">
        <f>INDEX(AV$297:AV$313,$E1776)*$D1776</f>
        <v/>
      </c>
      <c r="AW1776" s="36">
        <f>INDEX(AW$297:AW$313,$E1776)*$D1776</f>
        <v/>
      </c>
      <c r="AX1776" s="36">
        <f>INDEX(AX$297:AX$313,$E1776)*$D1776</f>
        <v/>
      </c>
      <c r="AY1776" s="36">
        <f>INDEX(AY$297:AY$313,$E1776)*$D1776</f>
        <v/>
      </c>
    </row>
    <row r="1777" hidden="1" outlineLevel="2">
      <c r="A1777" s="14" t="inlineStr">
        <is>
          <t>shp</t>
        </is>
      </c>
      <c r="B1777" s="14" t="inlineStr">
        <is>
          <t>bio</t>
        </is>
      </c>
      <c r="C1777" s="14" t="inlineStr">
        <is>
          <t>irn</t>
        </is>
      </c>
      <c r="D1777" s="36">
        <f>INDEX(Inputs!$W$5:$W$132,MATCH($B1777&amp;"|"&amp;$C1777,Inputs!$A$5:$A$132,0))</f>
        <v/>
      </c>
      <c r="E1777" s="36">
        <f>INDEX(Inputs!$M$5:$M$132,MATCH($B1777&amp;"|"&amp;$C1777,Inputs!$A$5:$A$132,0))</f>
        <v/>
      </c>
      <c r="F1777" s="35" t="n"/>
      <c r="G1777" s="35" t="n"/>
      <c r="H1777" s="14">
        <f>INDEX(VarLab,MATCH($A1777,VarKey,0))&amp;INDEX(MemLab,MATCH($C1777&amp;"|"&amp;$B1777,MemKey,0))</f>
        <v/>
      </c>
      <c r="I1777" s="14">
        <f>INDEX(VarUnit,MATCH($A1777,VarKey,0))</f>
        <v/>
      </c>
      <c r="J1777" s="14">
        <f>INDEX(VarSrc,MATCH($A1777,VarKey,0))</f>
        <v/>
      </c>
      <c r="K1777" s="11">
        <f>CodePrefix&amp;$A1777&amp;IF($C1777="","","."&amp;$C1777&amp;"."&amp;$B1777)&amp;INDEX(VarEnd,MATCH($A1777,VarKey,0))&amp;K$5</f>
        <v/>
      </c>
      <c r="L1777" s="37">
        <f>INDEX(L$297:L$313,$E1777)*$D1777</f>
        <v/>
      </c>
      <c r="M1777" s="36">
        <f>INDEX(M$297:M$313,$E1777)*$D1777</f>
        <v/>
      </c>
      <c r="N1777" s="36">
        <f>INDEX(N$297:N$313,$E1777)*$D1777</f>
        <v/>
      </c>
      <c r="O1777" s="36">
        <f>INDEX(O$297:O$313,$E1777)*$D1777</f>
        <v/>
      </c>
      <c r="P1777" s="36">
        <f>INDEX(P$297:P$313,$E1777)*$D1777</f>
        <v/>
      </c>
      <c r="Q1777" s="36">
        <f>INDEX(Q$297:Q$313,$E1777)*$D1777</f>
        <v/>
      </c>
      <c r="R1777" s="36">
        <f>INDEX(R$297:R$313,$E1777)*$D1777</f>
        <v/>
      </c>
      <c r="S1777" s="36">
        <f>INDEX(S$297:S$313,$E1777)*$D1777</f>
        <v/>
      </c>
      <c r="T1777" s="36">
        <f>INDEX(T$297:T$313,$E1777)*$D1777</f>
        <v/>
      </c>
      <c r="U1777" s="36">
        <f>INDEX(U$297:U$313,$E1777)*$D1777</f>
        <v/>
      </c>
      <c r="V1777" s="36">
        <f>INDEX(V$297:V$313,$E1777)*$D1777</f>
        <v/>
      </c>
      <c r="W1777" s="36">
        <f>INDEX(W$297:W$313,$E1777)*$D1777</f>
        <v/>
      </c>
      <c r="X1777" s="36">
        <f>INDEX(X$297:X$313,$E1777)*$D1777</f>
        <v/>
      </c>
      <c r="Y1777" s="36">
        <f>INDEX(Y$297:Y$313,$E1777)*$D1777</f>
        <v/>
      </c>
      <c r="Z1777" s="36">
        <f>INDEX(Z$297:Z$313,$E1777)*$D1777</f>
        <v/>
      </c>
      <c r="AA1777" s="36">
        <f>INDEX(AA$297:AA$313,$E1777)*$D1777</f>
        <v/>
      </c>
      <c r="AB1777" s="36">
        <f>INDEX(AB$297:AB$313,$E1777)*$D1777</f>
        <v/>
      </c>
      <c r="AC1777" s="36">
        <f>INDEX(AC$297:AC$313,$E1777)*$D1777</f>
        <v/>
      </c>
      <c r="AD1777" s="36">
        <f>INDEX(AD$297:AD$313,$E1777)*$D1777</f>
        <v/>
      </c>
      <c r="AF1777" s="11">
        <f>CodePrefix&amp;$A1777&amp;IF($C1777="","","."&amp;$C1777&amp;"."&amp;$B1777)&amp;INDEX(VarEnd,MATCH($A1777,VarKey,0))&amp;AF$5</f>
        <v/>
      </c>
      <c r="AG1777" s="37">
        <f>INDEX(AG$297:AG$313,$E1777)*$D1777</f>
        <v/>
      </c>
      <c r="AH1777" s="36">
        <f>INDEX(AH$297:AH$313,$E1777)*$D1777</f>
        <v/>
      </c>
      <c r="AI1777" s="36">
        <f>INDEX(AI$297:AI$313,$E1777)*$D1777</f>
        <v/>
      </c>
      <c r="AJ1777" s="36">
        <f>INDEX(AJ$297:AJ$313,$E1777)*$D1777</f>
        <v/>
      </c>
      <c r="AK1777" s="36">
        <f>INDEX(AK$297:AK$313,$E1777)*$D1777</f>
        <v/>
      </c>
      <c r="AL1777" s="36">
        <f>INDEX(AL$297:AL$313,$E1777)*$D1777</f>
        <v/>
      </c>
      <c r="AM1777" s="36">
        <f>INDEX(AM$297:AM$313,$E1777)*$D1777</f>
        <v/>
      </c>
      <c r="AN1777" s="36">
        <f>INDEX(AN$297:AN$313,$E1777)*$D1777</f>
        <v/>
      </c>
      <c r="AO1777" s="36">
        <f>INDEX(AO$297:AO$313,$E1777)*$D1777</f>
        <v/>
      </c>
      <c r="AP1777" s="36">
        <f>INDEX(AP$297:AP$313,$E1777)*$D1777</f>
        <v/>
      </c>
      <c r="AQ1777" s="36">
        <f>INDEX(AQ$297:AQ$313,$E1777)*$D1777</f>
        <v/>
      </c>
      <c r="AR1777" s="36">
        <f>INDEX(AR$297:AR$313,$E1777)*$D1777</f>
        <v/>
      </c>
      <c r="AS1777" s="36">
        <f>INDEX(AS$297:AS$313,$E1777)*$D1777</f>
        <v/>
      </c>
      <c r="AT1777" s="36">
        <f>INDEX(AT$297:AT$313,$E1777)*$D1777</f>
        <v/>
      </c>
      <c r="AU1777" s="36">
        <f>INDEX(AU$297:AU$313,$E1777)*$D1777</f>
        <v/>
      </c>
      <c r="AV1777" s="36">
        <f>INDEX(AV$297:AV$313,$E1777)*$D1777</f>
        <v/>
      </c>
      <c r="AW1777" s="36">
        <f>INDEX(AW$297:AW$313,$E1777)*$D1777</f>
        <v/>
      </c>
      <c r="AX1777" s="36">
        <f>INDEX(AX$297:AX$313,$E1777)*$D1777</f>
        <v/>
      </c>
      <c r="AY1777" s="36">
        <f>INDEX(AY$297:AY$313,$E1777)*$D1777</f>
        <v/>
      </c>
    </row>
    <row r="1778" hidden="1" outlineLevel="2"/>
    <row r="1779" hidden="1" outlineLevel="2">
      <c r="A1779" s="14" t="inlineStr">
        <is>
          <t>ener</t>
        </is>
      </c>
      <c r="B1779" s="14" t="inlineStr">
        <is>
          <t>coa</t>
        </is>
      </c>
      <c r="C1779" s="14" t="inlineStr">
        <is>
          <t>irn</t>
        </is>
      </c>
      <c r="D1779" s="36">
        <f>INDEX(Inputs!$O$5:$O$132,MATCH($B1779&amp;"|"&amp;$C1779,Inputs!$A$5:$A$132,0))</f>
        <v/>
      </c>
      <c r="E1779" s="36">
        <f>INDEX(Inputs!$P$5:$P$132,MATCH($B1779&amp;"|"&amp;$C1779,Inputs!$A$5:$A$132,0))</f>
        <v/>
      </c>
      <c r="F1779" s="36">
        <f>INDEX(Inputs!$T$5:$T$132,MATCH($B1779&amp;"|"&amp;$C1779,Inputs!$A$5:$A$132,0))</f>
        <v/>
      </c>
      <c r="G1779" s="36">
        <f>INDEX(Inputs!$S$5:$S$132,MATCH($B1779&amp;"|"&amp;$C1779,Inputs!$A$5:$A$132,0))</f>
        <v/>
      </c>
      <c r="H1779" s="14">
        <f>INDEX(VarLab,MATCH($A1779,VarKey,0))&amp;INDEX(MemLab,MATCH($C1779&amp;"|"&amp;$B1779,MemKey,0))</f>
        <v/>
      </c>
      <c r="I1779" s="14">
        <f>INDEX(VarUnit,MATCH($A1779,VarKey,0))</f>
        <v/>
      </c>
      <c r="J1779" s="14">
        <f>INDEX(VarSrc,MATCH($A1779,VarKey,0))</f>
        <v/>
      </c>
      <c r="K1779" s="11">
        <f>CodePrefix&amp;$A1779&amp;IF($C1779="","","."&amp;$C1779&amp;"."&amp;$B1779)&amp;INDEX(VarEnd,MATCH($A1779,VarKey,0))&amp;K$5</f>
        <v/>
      </c>
      <c r="L1779" s="39">
        <f>INDEX(Inputs!$X$5:$X$132,MATCH($B1779&amp;"|"&amp;$C1779,Inputs!$A$5:$A$132,0))</f>
        <v/>
      </c>
      <c r="M1779" s="40">
        <f>L1779*$G1779*(1+M$7)^$D1779*(M1761/L1761)^$E1779*((M1761+M1770)/(L1761+L1770))^$F1779</f>
        <v/>
      </c>
      <c r="N1779" s="40">
        <f>M1779*$G1779*(1+N$7)^$D1779*(N1761/M1761)^$E1779*((N1761+N1770)/(M1761+M1770))^$F1779</f>
        <v/>
      </c>
      <c r="O1779" s="40">
        <f>N1779*$G1779*(1+O$7)^$D1779*(O1761/N1761)^$E1779*((O1761+O1770)/(N1761+N1770))^$F1779</f>
        <v/>
      </c>
      <c r="P1779" s="40">
        <f>O1779*$G1779*(1+P$7)^$D1779*(P1761/O1761)^$E1779*((P1761+P1770)/(O1761+O1770))^$F1779</f>
        <v/>
      </c>
      <c r="Q1779" s="40">
        <f>P1779*$G1779*(1+Q$7)^$D1779*(Q1761/P1761)^$E1779*((Q1761+Q1770)/(P1761+P1770))^$F1779</f>
        <v/>
      </c>
      <c r="R1779" s="40">
        <f>Q1779*$G1779*(1+R$7)^$D1779*(R1761/Q1761)^$E1779*((R1761+R1770)/(Q1761+Q1770))^$F1779</f>
        <v/>
      </c>
      <c r="S1779" s="40">
        <f>R1779*$G1779*(1+S$7)^$D1779*(S1761/R1761)^$E1779*((S1761+S1770)/(R1761+R1770))^$F1779</f>
        <v/>
      </c>
      <c r="T1779" s="40">
        <f>S1779*$G1779*(1+T$7)^$D1779*(T1761/S1761)^$E1779*((T1761+T1770)/(S1761+S1770))^$F1779</f>
        <v/>
      </c>
      <c r="U1779" s="40">
        <f>T1779*$G1779*(1+U$7)^$D1779*(U1761/T1761)^$E1779*((U1761+U1770)/(T1761+T1770))^$F1779</f>
        <v/>
      </c>
      <c r="V1779" s="40">
        <f>U1779*$G1779*(1+V$7)^$D1779*(V1761/U1761)^$E1779*((V1761+V1770)/(U1761+U1770))^$F1779</f>
        <v/>
      </c>
      <c r="W1779" s="40">
        <f>V1779*$G1779*(1+W$7)^$D1779*(W1761/V1761)^$E1779*((W1761+W1770)/(V1761+V1770))^$F1779</f>
        <v/>
      </c>
      <c r="X1779" s="40">
        <f>W1779*$G1779*(1+X$7)^$D1779*(X1761/W1761)^$E1779*((X1761+X1770)/(W1761+W1770))^$F1779</f>
        <v/>
      </c>
      <c r="Y1779" s="40">
        <f>X1779*$G1779*(1+Y$7)^$D1779*(Y1761/X1761)^$E1779*((Y1761+Y1770)/(X1761+X1770))^$F1779</f>
        <v/>
      </c>
      <c r="Z1779" s="40">
        <f>Y1779*$G1779*(1+Z$7)^$D1779*(Z1761/Y1761)^$E1779*((Z1761+Z1770)/(Y1761+Y1770))^$F1779</f>
        <v/>
      </c>
      <c r="AA1779" s="40">
        <f>Z1779*$G1779*(1+AA$7)^$D1779*(AA1761/Z1761)^$E1779*((AA1761+AA1770)/(Z1761+Z1770))^$F1779</f>
        <v/>
      </c>
      <c r="AB1779" s="40">
        <f>AA1779*$G1779*(1+AB$7)^$D1779*(AB1761/AA1761)^$E1779*((AB1761+AB1770)/(AA1761+AA1770))^$F1779</f>
        <v/>
      </c>
      <c r="AC1779" s="40">
        <f>AB1779*$G1779*(1+AC$7)^$D1779*(AC1761/AB1761)^$E1779*((AC1761+AC1770)/(AB1761+AB1770))^$F1779</f>
        <v/>
      </c>
      <c r="AD1779" s="40">
        <f>AC1779*$G1779*(1+AD$7)^$D1779*(AD1761/AC1761)^$E1779*((AD1761+AD1770)/(AC1761+AC1770))^$F1779</f>
        <v/>
      </c>
      <c r="AF1779" s="11">
        <f>CodePrefix&amp;$A1779&amp;IF($C1779="","","."&amp;$C1779&amp;"."&amp;$B1779)&amp;INDEX(VarEnd,MATCH($A1779,VarKey,0))&amp;AF$5</f>
        <v/>
      </c>
      <c r="AG1779" s="39">
        <f>INDEX(Inputs!$X$5:$X$132,MATCH($B1779&amp;"|"&amp;$C1779,Inputs!$A$5:$A$132,0))</f>
        <v/>
      </c>
      <c r="AH1779" s="40">
        <f>AG1779*$G1779*(1+AH$7)^$D1779*(AH1761/AG1761)^$E1779*((AH1761+AH1770)/(AG1761+AG1770))^$F1779</f>
        <v/>
      </c>
      <c r="AI1779" s="40">
        <f>AH1779*$G1779*(1+AI$7)^$D1779*(AI1761/AH1761)^$E1779*((AI1761+AI1770)/(AH1761+AH1770))^$F1779</f>
        <v/>
      </c>
      <c r="AJ1779" s="40">
        <f>AI1779*$G1779*(1+AJ$7)^$D1779*(AJ1761/AI1761)^$E1779*((AJ1761+AJ1770)/(AI1761+AI1770))^$F1779</f>
        <v/>
      </c>
      <c r="AK1779" s="40">
        <f>AJ1779*$G1779*(1+AK$7)^$D1779*(AK1761/AJ1761)^$E1779*((AK1761+AK1770)/(AJ1761+AJ1770))^$F1779</f>
        <v/>
      </c>
      <c r="AL1779" s="40">
        <f>AK1779*$G1779*(1+AL$7)^$D1779*(AL1761/AK1761)^$E1779*((AL1761+AL1770)/(AK1761+AK1770))^$F1779</f>
        <v/>
      </c>
      <c r="AM1779" s="40">
        <f>AL1779*$G1779*(1+AM$7)^$D1779*(AM1761/AL1761)^$E1779*((AM1761+AM1770)/(AL1761+AL1770))^$F1779</f>
        <v/>
      </c>
      <c r="AN1779" s="40">
        <f>AM1779*$G1779*(1+AN$7)^$D1779*(AN1761/AM1761)^$E1779*((AN1761+AN1770)/(AM1761+AM1770))^$F1779</f>
        <v/>
      </c>
      <c r="AO1779" s="40">
        <f>AN1779*$G1779*(1+AO$7)^$D1779*(AO1761/AN1761)^$E1779*((AO1761+AO1770)/(AN1761+AN1770))^$F1779</f>
        <v/>
      </c>
      <c r="AP1779" s="40">
        <f>AO1779*$G1779*(1+AP$7)^$D1779*(AP1761/AO1761)^$E1779*((AP1761+AP1770)/(AO1761+AO1770))^$F1779</f>
        <v/>
      </c>
      <c r="AQ1779" s="40">
        <f>AP1779*$G1779*(1+AQ$7)^$D1779*(AQ1761/AP1761)^$E1779*((AQ1761+AQ1770)/(AP1761+AP1770))^$F1779</f>
        <v/>
      </c>
      <c r="AR1779" s="40">
        <f>AQ1779*$G1779*(1+AR$7)^$D1779*(AR1761/AQ1761)^$E1779*((AR1761+AR1770)/(AQ1761+AQ1770))^$F1779</f>
        <v/>
      </c>
      <c r="AS1779" s="40">
        <f>AR1779*$G1779*(1+AS$7)^$D1779*(AS1761/AR1761)^$E1779*((AS1761+AS1770)/(AR1761+AR1770))^$F1779</f>
        <v/>
      </c>
      <c r="AT1779" s="40">
        <f>AS1779*$G1779*(1+AT$7)^$D1779*(AT1761/AS1761)^$E1779*((AT1761+AT1770)/(AS1761+AS1770))^$F1779</f>
        <v/>
      </c>
      <c r="AU1779" s="40">
        <f>AT1779*$G1779*(1+AU$7)^$D1779*(AU1761/AT1761)^$E1779*((AU1761+AU1770)/(AT1761+AT1770))^$F1779</f>
        <v/>
      </c>
      <c r="AV1779" s="40">
        <f>AU1779*$G1779*(1+AV$7)^$D1779*(AV1761/AU1761)^$E1779*((AV1761+AV1770)/(AU1761+AU1770))^$F1779</f>
        <v/>
      </c>
      <c r="AW1779" s="40">
        <f>AV1779*$G1779*(1+AW$7)^$D1779*(AW1761/AV1761)^$E1779*((AW1761+AW1770)/(AV1761+AV1770))^$F1779</f>
        <v/>
      </c>
      <c r="AX1779" s="40">
        <f>AW1779*$G1779*(1+AX$7)^$D1779*(AX1761/AW1761)^$E1779*((AX1761+AX1770)/(AW1761+AW1770))^$F1779</f>
        <v/>
      </c>
      <c r="AY1779" s="40">
        <f>AX1779*$G1779*(1+AY$7)^$D1779*(AY1761/AX1761)^$E1779*((AY1761+AY1770)/(AX1761+AX1770))^$F1779</f>
        <v/>
      </c>
    </row>
    <row r="1780" hidden="1" outlineLevel="2">
      <c r="A1780" s="14" t="inlineStr">
        <is>
          <t>ener</t>
        </is>
      </c>
      <c r="B1780" s="14" t="inlineStr">
        <is>
          <t>nga</t>
        </is>
      </c>
      <c r="C1780" s="14" t="inlineStr">
        <is>
          <t>irn</t>
        </is>
      </c>
      <c r="D1780" s="36">
        <f>INDEX(Inputs!$O$5:$O$132,MATCH($B1780&amp;"|"&amp;$C1780,Inputs!$A$5:$A$132,0))</f>
        <v/>
      </c>
      <c r="E1780" s="36">
        <f>INDEX(Inputs!$P$5:$P$132,MATCH($B1780&amp;"|"&amp;$C1780,Inputs!$A$5:$A$132,0))</f>
        <v/>
      </c>
      <c r="F1780" s="36">
        <f>INDEX(Inputs!$T$5:$T$132,MATCH($B1780&amp;"|"&amp;$C1780,Inputs!$A$5:$A$132,0))</f>
        <v/>
      </c>
      <c r="G1780" s="36">
        <f>INDEX(Inputs!$S$5:$S$132,MATCH($B1780&amp;"|"&amp;$C1780,Inputs!$A$5:$A$132,0))</f>
        <v/>
      </c>
      <c r="H1780" s="14">
        <f>INDEX(VarLab,MATCH($A1780,VarKey,0))&amp;INDEX(MemLab,MATCH($C1780&amp;"|"&amp;$B1780,MemKey,0))</f>
        <v/>
      </c>
      <c r="I1780" s="14">
        <f>INDEX(VarUnit,MATCH($A1780,VarKey,0))</f>
        <v/>
      </c>
      <c r="J1780" s="14">
        <f>INDEX(VarSrc,MATCH($A1780,VarKey,0))</f>
        <v/>
      </c>
      <c r="K1780" s="11">
        <f>CodePrefix&amp;$A1780&amp;IF($C1780="","","."&amp;$C1780&amp;"."&amp;$B1780)&amp;INDEX(VarEnd,MATCH($A1780,VarKey,0))&amp;K$5</f>
        <v/>
      </c>
      <c r="L1780" s="39">
        <f>INDEX(Inputs!$X$5:$X$132,MATCH($B1780&amp;"|"&amp;$C1780,Inputs!$A$5:$A$132,0))</f>
        <v/>
      </c>
      <c r="M1780" s="40">
        <f>L1780*$G1780*(1+M$7)^$D1780*(M1762/L1762)^$E1780*((M1762+M1771)/(L1762+L1771))^$F1780</f>
        <v/>
      </c>
      <c r="N1780" s="40">
        <f>M1780*$G1780*(1+N$7)^$D1780*(N1762/M1762)^$E1780*((N1762+N1771)/(M1762+M1771))^$F1780</f>
        <v/>
      </c>
      <c r="O1780" s="40">
        <f>N1780*$G1780*(1+O$7)^$D1780*(O1762/N1762)^$E1780*((O1762+O1771)/(N1762+N1771))^$F1780</f>
        <v/>
      </c>
      <c r="P1780" s="40">
        <f>O1780*$G1780*(1+P$7)^$D1780*(P1762/O1762)^$E1780*((P1762+P1771)/(O1762+O1771))^$F1780</f>
        <v/>
      </c>
      <c r="Q1780" s="40">
        <f>P1780*$G1780*(1+Q$7)^$D1780*(Q1762/P1762)^$E1780*((Q1762+Q1771)/(P1762+P1771))^$F1780</f>
        <v/>
      </c>
      <c r="R1780" s="40">
        <f>Q1780*$G1780*(1+R$7)^$D1780*(R1762/Q1762)^$E1780*((R1762+R1771)/(Q1762+Q1771))^$F1780</f>
        <v/>
      </c>
      <c r="S1780" s="40">
        <f>R1780*$G1780*(1+S$7)^$D1780*(S1762/R1762)^$E1780*((S1762+S1771)/(R1762+R1771))^$F1780</f>
        <v/>
      </c>
      <c r="T1780" s="40">
        <f>S1780*$G1780*(1+T$7)^$D1780*(T1762/S1762)^$E1780*((T1762+T1771)/(S1762+S1771))^$F1780</f>
        <v/>
      </c>
      <c r="U1780" s="40">
        <f>T1780*$G1780*(1+U$7)^$D1780*(U1762/T1762)^$E1780*((U1762+U1771)/(T1762+T1771))^$F1780</f>
        <v/>
      </c>
      <c r="V1780" s="40">
        <f>U1780*$G1780*(1+V$7)^$D1780*(V1762/U1762)^$E1780*((V1762+V1771)/(U1762+U1771))^$F1780</f>
        <v/>
      </c>
      <c r="W1780" s="40">
        <f>V1780*$G1780*(1+W$7)^$D1780*(W1762/V1762)^$E1780*((W1762+W1771)/(V1762+V1771))^$F1780</f>
        <v/>
      </c>
      <c r="X1780" s="40">
        <f>W1780*$G1780*(1+X$7)^$D1780*(X1762/W1762)^$E1780*((X1762+X1771)/(W1762+W1771))^$F1780</f>
        <v/>
      </c>
      <c r="Y1780" s="40">
        <f>X1780*$G1780*(1+Y$7)^$D1780*(Y1762/X1762)^$E1780*((Y1762+Y1771)/(X1762+X1771))^$F1780</f>
        <v/>
      </c>
      <c r="Z1780" s="40">
        <f>Y1780*$G1780*(1+Z$7)^$D1780*(Z1762/Y1762)^$E1780*((Z1762+Z1771)/(Y1762+Y1771))^$F1780</f>
        <v/>
      </c>
      <c r="AA1780" s="40">
        <f>Z1780*$G1780*(1+AA$7)^$D1780*(AA1762/Z1762)^$E1780*((AA1762+AA1771)/(Z1762+Z1771))^$F1780</f>
        <v/>
      </c>
      <c r="AB1780" s="40">
        <f>AA1780*$G1780*(1+AB$7)^$D1780*(AB1762/AA1762)^$E1780*((AB1762+AB1771)/(AA1762+AA1771))^$F1780</f>
        <v/>
      </c>
      <c r="AC1780" s="40">
        <f>AB1780*$G1780*(1+AC$7)^$D1780*(AC1762/AB1762)^$E1780*((AC1762+AC1771)/(AB1762+AB1771))^$F1780</f>
        <v/>
      </c>
      <c r="AD1780" s="40">
        <f>AC1780*$G1780*(1+AD$7)^$D1780*(AD1762/AC1762)^$E1780*((AD1762+AD1771)/(AC1762+AC1771))^$F1780</f>
        <v/>
      </c>
      <c r="AF1780" s="11">
        <f>CodePrefix&amp;$A1780&amp;IF($C1780="","","."&amp;$C1780&amp;"."&amp;$B1780)&amp;INDEX(VarEnd,MATCH($A1780,VarKey,0))&amp;AF$5</f>
        <v/>
      </c>
      <c r="AG1780" s="39">
        <f>INDEX(Inputs!$X$5:$X$132,MATCH($B1780&amp;"|"&amp;$C1780,Inputs!$A$5:$A$132,0))</f>
        <v/>
      </c>
      <c r="AH1780" s="40">
        <f>AG1780*$G1780*(1+AH$7)^$D1780*(AH1762/AG1762)^$E1780*((AH1762+AH1771)/(AG1762+AG1771))^$F1780</f>
        <v/>
      </c>
      <c r="AI1780" s="40">
        <f>AH1780*$G1780*(1+AI$7)^$D1780*(AI1762/AH1762)^$E1780*((AI1762+AI1771)/(AH1762+AH1771))^$F1780</f>
        <v/>
      </c>
      <c r="AJ1780" s="40">
        <f>AI1780*$G1780*(1+AJ$7)^$D1780*(AJ1762/AI1762)^$E1780*((AJ1762+AJ1771)/(AI1762+AI1771))^$F1780</f>
        <v/>
      </c>
      <c r="AK1780" s="40">
        <f>AJ1780*$G1780*(1+AK$7)^$D1780*(AK1762/AJ1762)^$E1780*((AK1762+AK1771)/(AJ1762+AJ1771))^$F1780</f>
        <v/>
      </c>
      <c r="AL1780" s="40">
        <f>AK1780*$G1780*(1+AL$7)^$D1780*(AL1762/AK1762)^$E1780*((AL1762+AL1771)/(AK1762+AK1771))^$F1780</f>
        <v/>
      </c>
      <c r="AM1780" s="40">
        <f>AL1780*$G1780*(1+AM$7)^$D1780*(AM1762/AL1762)^$E1780*((AM1762+AM1771)/(AL1762+AL1771))^$F1780</f>
        <v/>
      </c>
      <c r="AN1780" s="40">
        <f>AM1780*$G1780*(1+AN$7)^$D1780*(AN1762/AM1762)^$E1780*((AN1762+AN1771)/(AM1762+AM1771))^$F1780</f>
        <v/>
      </c>
      <c r="AO1780" s="40">
        <f>AN1780*$G1780*(1+AO$7)^$D1780*(AO1762/AN1762)^$E1780*((AO1762+AO1771)/(AN1762+AN1771))^$F1780</f>
        <v/>
      </c>
      <c r="AP1780" s="40">
        <f>AO1780*$G1780*(1+AP$7)^$D1780*(AP1762/AO1762)^$E1780*((AP1762+AP1771)/(AO1762+AO1771))^$F1780</f>
        <v/>
      </c>
      <c r="AQ1780" s="40">
        <f>AP1780*$G1780*(1+AQ$7)^$D1780*(AQ1762/AP1762)^$E1780*((AQ1762+AQ1771)/(AP1762+AP1771))^$F1780</f>
        <v/>
      </c>
      <c r="AR1780" s="40">
        <f>AQ1780*$G1780*(1+AR$7)^$D1780*(AR1762/AQ1762)^$E1780*((AR1762+AR1771)/(AQ1762+AQ1771))^$F1780</f>
        <v/>
      </c>
      <c r="AS1780" s="40">
        <f>AR1780*$G1780*(1+AS$7)^$D1780*(AS1762/AR1762)^$E1780*((AS1762+AS1771)/(AR1762+AR1771))^$F1780</f>
        <v/>
      </c>
      <c r="AT1780" s="40">
        <f>AS1780*$G1780*(1+AT$7)^$D1780*(AT1762/AS1762)^$E1780*((AT1762+AT1771)/(AS1762+AS1771))^$F1780</f>
        <v/>
      </c>
      <c r="AU1780" s="40">
        <f>AT1780*$G1780*(1+AU$7)^$D1780*(AU1762/AT1762)^$E1780*((AU1762+AU1771)/(AT1762+AT1771))^$F1780</f>
        <v/>
      </c>
      <c r="AV1780" s="40">
        <f>AU1780*$G1780*(1+AV$7)^$D1780*(AV1762/AU1762)^$E1780*((AV1762+AV1771)/(AU1762+AU1771))^$F1780</f>
        <v/>
      </c>
      <c r="AW1780" s="40">
        <f>AV1780*$G1780*(1+AW$7)^$D1780*(AW1762/AV1762)^$E1780*((AW1762+AW1771)/(AV1762+AV1771))^$F1780</f>
        <v/>
      </c>
      <c r="AX1780" s="40">
        <f>AW1780*$G1780*(1+AX$7)^$D1780*(AX1762/AW1762)^$E1780*((AX1762+AX1771)/(AW1762+AW1771))^$F1780</f>
        <v/>
      </c>
      <c r="AY1780" s="40">
        <f>AX1780*$G1780*(1+AY$7)^$D1780*(AY1762/AX1762)^$E1780*((AY1762+AY1771)/(AX1762+AX1771))^$F1780</f>
        <v/>
      </c>
    </row>
    <row r="1781" hidden="1" outlineLevel="2">
      <c r="A1781" s="14" t="inlineStr">
        <is>
          <t>ener</t>
        </is>
      </c>
      <c r="B1781" s="14" t="inlineStr">
        <is>
          <t>gso</t>
        </is>
      </c>
      <c r="C1781" s="14" t="inlineStr">
        <is>
          <t>irn</t>
        </is>
      </c>
      <c r="D1781" s="36">
        <f>INDEX(Inputs!$O$5:$O$132,MATCH($B1781&amp;"|"&amp;$C1781,Inputs!$A$5:$A$132,0))</f>
        <v/>
      </c>
      <c r="E1781" s="36">
        <f>INDEX(Inputs!$P$5:$P$132,MATCH($B1781&amp;"|"&amp;$C1781,Inputs!$A$5:$A$132,0))</f>
        <v/>
      </c>
      <c r="F1781" s="36">
        <f>INDEX(Inputs!$T$5:$T$132,MATCH($B1781&amp;"|"&amp;$C1781,Inputs!$A$5:$A$132,0))</f>
        <v/>
      </c>
      <c r="G1781" s="36">
        <f>INDEX(Inputs!$S$5:$S$132,MATCH($B1781&amp;"|"&amp;$C1781,Inputs!$A$5:$A$132,0))</f>
        <v/>
      </c>
      <c r="H1781" s="14">
        <f>INDEX(VarLab,MATCH($A1781,VarKey,0))&amp;INDEX(MemLab,MATCH($C1781&amp;"|"&amp;$B1781,MemKey,0))</f>
        <v/>
      </c>
      <c r="I1781" s="14">
        <f>INDEX(VarUnit,MATCH($A1781,VarKey,0))</f>
        <v/>
      </c>
      <c r="J1781" s="14">
        <f>INDEX(VarSrc,MATCH($A1781,VarKey,0))</f>
        <v/>
      </c>
      <c r="K1781" s="11">
        <f>CodePrefix&amp;$A1781&amp;IF($C1781="","","."&amp;$C1781&amp;"."&amp;$B1781)&amp;INDEX(VarEnd,MATCH($A1781,VarKey,0))&amp;K$5</f>
        <v/>
      </c>
      <c r="L1781" s="39">
        <f>INDEX(Inputs!$X$5:$X$132,MATCH($B1781&amp;"|"&amp;$C1781,Inputs!$A$5:$A$132,0))</f>
        <v/>
      </c>
      <c r="M1781" s="40">
        <f>L1781*$G1781*(1+M$7)^$D1781*(M1763/L1763)^$E1781*((M1763+M1772)/(L1763+L1772))^$F1781</f>
        <v/>
      </c>
      <c r="N1781" s="40">
        <f>M1781*$G1781*(1+N$7)^$D1781*(N1763/M1763)^$E1781*((N1763+N1772)/(M1763+M1772))^$F1781</f>
        <v/>
      </c>
      <c r="O1781" s="40">
        <f>N1781*$G1781*(1+O$7)^$D1781*(O1763/N1763)^$E1781*((O1763+O1772)/(N1763+N1772))^$F1781</f>
        <v/>
      </c>
      <c r="P1781" s="40">
        <f>O1781*$G1781*(1+P$7)^$D1781*(P1763/O1763)^$E1781*((P1763+P1772)/(O1763+O1772))^$F1781</f>
        <v/>
      </c>
      <c r="Q1781" s="40">
        <f>P1781*$G1781*(1+Q$7)^$D1781*(Q1763/P1763)^$E1781*((Q1763+Q1772)/(P1763+P1772))^$F1781</f>
        <v/>
      </c>
      <c r="R1781" s="40">
        <f>Q1781*$G1781*(1+R$7)^$D1781*(R1763/Q1763)^$E1781*((R1763+R1772)/(Q1763+Q1772))^$F1781</f>
        <v/>
      </c>
      <c r="S1781" s="40">
        <f>R1781*$G1781*(1+S$7)^$D1781*(S1763/R1763)^$E1781*((S1763+S1772)/(R1763+R1772))^$F1781</f>
        <v/>
      </c>
      <c r="T1781" s="40">
        <f>S1781*$G1781*(1+T$7)^$D1781*(T1763/S1763)^$E1781*((T1763+T1772)/(S1763+S1772))^$F1781</f>
        <v/>
      </c>
      <c r="U1781" s="40">
        <f>T1781*$G1781*(1+U$7)^$D1781*(U1763/T1763)^$E1781*((U1763+U1772)/(T1763+T1772))^$F1781</f>
        <v/>
      </c>
      <c r="V1781" s="40">
        <f>U1781*$G1781*(1+V$7)^$D1781*(V1763/U1763)^$E1781*((V1763+V1772)/(U1763+U1772))^$F1781</f>
        <v/>
      </c>
      <c r="W1781" s="40">
        <f>V1781*$G1781*(1+W$7)^$D1781*(W1763/V1763)^$E1781*((W1763+W1772)/(V1763+V1772))^$F1781</f>
        <v/>
      </c>
      <c r="X1781" s="40">
        <f>W1781*$G1781*(1+X$7)^$D1781*(X1763/W1763)^$E1781*((X1763+X1772)/(W1763+W1772))^$F1781</f>
        <v/>
      </c>
      <c r="Y1781" s="40">
        <f>X1781*$G1781*(1+Y$7)^$D1781*(Y1763/X1763)^$E1781*((Y1763+Y1772)/(X1763+X1772))^$F1781</f>
        <v/>
      </c>
      <c r="Z1781" s="40">
        <f>Y1781*$G1781*(1+Z$7)^$D1781*(Z1763/Y1763)^$E1781*((Z1763+Z1772)/(Y1763+Y1772))^$F1781</f>
        <v/>
      </c>
      <c r="AA1781" s="40">
        <f>Z1781*$G1781*(1+AA$7)^$D1781*(AA1763/Z1763)^$E1781*((AA1763+AA1772)/(Z1763+Z1772))^$F1781</f>
        <v/>
      </c>
      <c r="AB1781" s="40">
        <f>AA1781*$G1781*(1+AB$7)^$D1781*(AB1763/AA1763)^$E1781*((AB1763+AB1772)/(AA1763+AA1772))^$F1781</f>
        <v/>
      </c>
      <c r="AC1781" s="40">
        <f>AB1781*$G1781*(1+AC$7)^$D1781*(AC1763/AB1763)^$E1781*((AC1763+AC1772)/(AB1763+AB1772))^$F1781</f>
        <v/>
      </c>
      <c r="AD1781" s="40">
        <f>AC1781*$G1781*(1+AD$7)^$D1781*(AD1763/AC1763)^$E1781*((AD1763+AD1772)/(AC1763+AC1772))^$F1781</f>
        <v/>
      </c>
      <c r="AF1781" s="11">
        <f>CodePrefix&amp;$A1781&amp;IF($C1781="","","."&amp;$C1781&amp;"."&amp;$B1781)&amp;INDEX(VarEnd,MATCH($A1781,VarKey,0))&amp;AF$5</f>
        <v/>
      </c>
      <c r="AG1781" s="39">
        <f>INDEX(Inputs!$X$5:$X$132,MATCH($B1781&amp;"|"&amp;$C1781,Inputs!$A$5:$A$132,0))</f>
        <v/>
      </c>
      <c r="AH1781" s="40">
        <f>AG1781*$G1781*(1+AH$7)^$D1781*(AH1763/AG1763)^$E1781*((AH1763+AH1772)/(AG1763+AG1772))^$F1781</f>
        <v/>
      </c>
      <c r="AI1781" s="40">
        <f>AH1781*$G1781*(1+AI$7)^$D1781*(AI1763/AH1763)^$E1781*((AI1763+AI1772)/(AH1763+AH1772))^$F1781</f>
        <v/>
      </c>
      <c r="AJ1781" s="40">
        <f>AI1781*$G1781*(1+AJ$7)^$D1781*(AJ1763/AI1763)^$E1781*((AJ1763+AJ1772)/(AI1763+AI1772))^$F1781</f>
        <v/>
      </c>
      <c r="AK1781" s="40">
        <f>AJ1781*$G1781*(1+AK$7)^$D1781*(AK1763/AJ1763)^$E1781*((AK1763+AK1772)/(AJ1763+AJ1772))^$F1781</f>
        <v/>
      </c>
      <c r="AL1781" s="40">
        <f>AK1781*$G1781*(1+AL$7)^$D1781*(AL1763/AK1763)^$E1781*((AL1763+AL1772)/(AK1763+AK1772))^$F1781</f>
        <v/>
      </c>
      <c r="AM1781" s="40">
        <f>AL1781*$G1781*(1+AM$7)^$D1781*(AM1763/AL1763)^$E1781*((AM1763+AM1772)/(AL1763+AL1772))^$F1781</f>
        <v/>
      </c>
      <c r="AN1781" s="40">
        <f>AM1781*$G1781*(1+AN$7)^$D1781*(AN1763/AM1763)^$E1781*((AN1763+AN1772)/(AM1763+AM1772))^$F1781</f>
        <v/>
      </c>
      <c r="AO1781" s="40">
        <f>AN1781*$G1781*(1+AO$7)^$D1781*(AO1763/AN1763)^$E1781*((AO1763+AO1772)/(AN1763+AN1772))^$F1781</f>
        <v/>
      </c>
      <c r="AP1781" s="40">
        <f>AO1781*$G1781*(1+AP$7)^$D1781*(AP1763/AO1763)^$E1781*((AP1763+AP1772)/(AO1763+AO1772))^$F1781</f>
        <v/>
      </c>
      <c r="AQ1781" s="40">
        <f>AP1781*$G1781*(1+AQ$7)^$D1781*(AQ1763/AP1763)^$E1781*((AQ1763+AQ1772)/(AP1763+AP1772))^$F1781</f>
        <v/>
      </c>
      <c r="AR1781" s="40">
        <f>AQ1781*$G1781*(1+AR$7)^$D1781*(AR1763/AQ1763)^$E1781*((AR1763+AR1772)/(AQ1763+AQ1772))^$F1781</f>
        <v/>
      </c>
      <c r="AS1781" s="40">
        <f>AR1781*$G1781*(1+AS$7)^$D1781*(AS1763/AR1763)^$E1781*((AS1763+AS1772)/(AR1763+AR1772))^$F1781</f>
        <v/>
      </c>
      <c r="AT1781" s="40">
        <f>AS1781*$G1781*(1+AT$7)^$D1781*(AT1763/AS1763)^$E1781*((AT1763+AT1772)/(AS1763+AS1772))^$F1781</f>
        <v/>
      </c>
      <c r="AU1781" s="40">
        <f>AT1781*$G1781*(1+AU$7)^$D1781*(AU1763/AT1763)^$E1781*((AU1763+AU1772)/(AT1763+AT1772))^$F1781</f>
        <v/>
      </c>
      <c r="AV1781" s="40">
        <f>AU1781*$G1781*(1+AV$7)^$D1781*(AV1763/AU1763)^$E1781*((AV1763+AV1772)/(AU1763+AU1772))^$F1781</f>
        <v/>
      </c>
      <c r="AW1781" s="40">
        <f>AV1781*$G1781*(1+AW$7)^$D1781*(AW1763/AV1763)^$E1781*((AW1763+AW1772)/(AV1763+AV1772))^$F1781</f>
        <v/>
      </c>
      <c r="AX1781" s="40">
        <f>AW1781*$G1781*(1+AX$7)^$D1781*(AX1763/AW1763)^$E1781*((AX1763+AX1772)/(AW1763+AW1772))^$F1781</f>
        <v/>
      </c>
      <c r="AY1781" s="40">
        <f>AX1781*$G1781*(1+AY$7)^$D1781*(AY1763/AX1763)^$E1781*((AY1763+AY1772)/(AX1763+AX1772))^$F1781</f>
        <v/>
      </c>
    </row>
    <row r="1782" hidden="1" outlineLevel="2">
      <c r="A1782" s="14" t="inlineStr">
        <is>
          <t>ener</t>
        </is>
      </c>
      <c r="B1782" s="14" t="inlineStr">
        <is>
          <t>die</t>
        </is>
      </c>
      <c r="C1782" s="14" t="inlineStr">
        <is>
          <t>irn</t>
        </is>
      </c>
      <c r="D1782" s="36">
        <f>INDEX(Inputs!$O$5:$O$132,MATCH($B1782&amp;"|"&amp;$C1782,Inputs!$A$5:$A$132,0))</f>
        <v/>
      </c>
      <c r="E1782" s="36">
        <f>INDEX(Inputs!$P$5:$P$132,MATCH($B1782&amp;"|"&amp;$C1782,Inputs!$A$5:$A$132,0))</f>
        <v/>
      </c>
      <c r="F1782" s="36">
        <f>INDEX(Inputs!$T$5:$T$132,MATCH($B1782&amp;"|"&amp;$C1782,Inputs!$A$5:$A$132,0))</f>
        <v/>
      </c>
      <c r="G1782" s="36">
        <f>INDEX(Inputs!$S$5:$S$132,MATCH($B1782&amp;"|"&amp;$C1782,Inputs!$A$5:$A$132,0))</f>
        <v/>
      </c>
      <c r="H1782" s="14">
        <f>INDEX(VarLab,MATCH($A1782,VarKey,0))&amp;INDEX(MemLab,MATCH($C1782&amp;"|"&amp;$B1782,MemKey,0))</f>
        <v/>
      </c>
      <c r="I1782" s="14">
        <f>INDEX(VarUnit,MATCH($A1782,VarKey,0))</f>
        <v/>
      </c>
      <c r="J1782" s="14">
        <f>INDEX(VarSrc,MATCH($A1782,VarKey,0))</f>
        <v/>
      </c>
      <c r="K1782" s="11">
        <f>CodePrefix&amp;$A1782&amp;IF($C1782="","","."&amp;$C1782&amp;"."&amp;$B1782)&amp;INDEX(VarEnd,MATCH($A1782,VarKey,0))&amp;K$5</f>
        <v/>
      </c>
      <c r="L1782" s="39">
        <f>INDEX(Inputs!$X$5:$X$132,MATCH($B1782&amp;"|"&amp;$C1782,Inputs!$A$5:$A$132,0))</f>
        <v/>
      </c>
      <c r="M1782" s="40">
        <f>L1782*$G1782*(1+M$7)^$D1782*(M1764/L1764)^$E1782*((M1764+M1773)/(L1764+L1773))^$F1782</f>
        <v/>
      </c>
      <c r="N1782" s="40">
        <f>M1782*$G1782*(1+N$7)^$D1782*(N1764/M1764)^$E1782*((N1764+N1773)/(M1764+M1773))^$F1782</f>
        <v/>
      </c>
      <c r="O1782" s="40">
        <f>N1782*$G1782*(1+O$7)^$D1782*(O1764/N1764)^$E1782*((O1764+O1773)/(N1764+N1773))^$F1782</f>
        <v/>
      </c>
      <c r="P1782" s="40">
        <f>O1782*$G1782*(1+P$7)^$D1782*(P1764/O1764)^$E1782*((P1764+P1773)/(O1764+O1773))^$F1782</f>
        <v/>
      </c>
      <c r="Q1782" s="40">
        <f>P1782*$G1782*(1+Q$7)^$D1782*(Q1764/P1764)^$E1782*((Q1764+Q1773)/(P1764+P1773))^$F1782</f>
        <v/>
      </c>
      <c r="R1782" s="40">
        <f>Q1782*$G1782*(1+R$7)^$D1782*(R1764/Q1764)^$E1782*((R1764+R1773)/(Q1764+Q1773))^$F1782</f>
        <v/>
      </c>
      <c r="S1782" s="40">
        <f>R1782*$G1782*(1+S$7)^$D1782*(S1764/R1764)^$E1782*((S1764+S1773)/(R1764+R1773))^$F1782</f>
        <v/>
      </c>
      <c r="T1782" s="40">
        <f>S1782*$G1782*(1+T$7)^$D1782*(T1764/S1764)^$E1782*((T1764+T1773)/(S1764+S1773))^$F1782</f>
        <v/>
      </c>
      <c r="U1782" s="40">
        <f>T1782*$G1782*(1+U$7)^$D1782*(U1764/T1764)^$E1782*((U1764+U1773)/(T1764+T1773))^$F1782</f>
        <v/>
      </c>
      <c r="V1782" s="40">
        <f>U1782*$G1782*(1+V$7)^$D1782*(V1764/U1764)^$E1782*((V1764+V1773)/(U1764+U1773))^$F1782</f>
        <v/>
      </c>
      <c r="W1782" s="40">
        <f>V1782*$G1782*(1+W$7)^$D1782*(W1764/V1764)^$E1782*((W1764+W1773)/(V1764+V1773))^$F1782</f>
        <v/>
      </c>
      <c r="X1782" s="40">
        <f>W1782*$G1782*(1+X$7)^$D1782*(X1764/W1764)^$E1782*((X1764+X1773)/(W1764+W1773))^$F1782</f>
        <v/>
      </c>
      <c r="Y1782" s="40">
        <f>X1782*$G1782*(1+Y$7)^$D1782*(Y1764/X1764)^$E1782*((Y1764+Y1773)/(X1764+X1773))^$F1782</f>
        <v/>
      </c>
      <c r="Z1782" s="40">
        <f>Y1782*$G1782*(1+Z$7)^$D1782*(Z1764/Y1764)^$E1782*((Z1764+Z1773)/(Y1764+Y1773))^$F1782</f>
        <v/>
      </c>
      <c r="AA1782" s="40">
        <f>Z1782*$G1782*(1+AA$7)^$D1782*(AA1764/Z1764)^$E1782*((AA1764+AA1773)/(Z1764+Z1773))^$F1782</f>
        <v/>
      </c>
      <c r="AB1782" s="40">
        <f>AA1782*$G1782*(1+AB$7)^$D1782*(AB1764/AA1764)^$E1782*((AB1764+AB1773)/(AA1764+AA1773))^$F1782</f>
        <v/>
      </c>
      <c r="AC1782" s="40">
        <f>AB1782*$G1782*(1+AC$7)^$D1782*(AC1764/AB1764)^$E1782*((AC1764+AC1773)/(AB1764+AB1773))^$F1782</f>
        <v/>
      </c>
      <c r="AD1782" s="40">
        <f>AC1782*$G1782*(1+AD$7)^$D1782*(AD1764/AC1764)^$E1782*((AD1764+AD1773)/(AC1764+AC1773))^$F1782</f>
        <v/>
      </c>
      <c r="AF1782" s="11">
        <f>CodePrefix&amp;$A1782&amp;IF($C1782="","","."&amp;$C1782&amp;"."&amp;$B1782)&amp;INDEX(VarEnd,MATCH($A1782,VarKey,0))&amp;AF$5</f>
        <v/>
      </c>
      <c r="AG1782" s="39">
        <f>INDEX(Inputs!$X$5:$X$132,MATCH($B1782&amp;"|"&amp;$C1782,Inputs!$A$5:$A$132,0))</f>
        <v/>
      </c>
      <c r="AH1782" s="40">
        <f>AG1782*$G1782*(1+AH$7)^$D1782*(AH1764/AG1764)^$E1782*((AH1764+AH1773)/(AG1764+AG1773))^$F1782</f>
        <v/>
      </c>
      <c r="AI1782" s="40">
        <f>AH1782*$G1782*(1+AI$7)^$D1782*(AI1764/AH1764)^$E1782*((AI1764+AI1773)/(AH1764+AH1773))^$F1782</f>
        <v/>
      </c>
      <c r="AJ1782" s="40">
        <f>AI1782*$G1782*(1+AJ$7)^$D1782*(AJ1764/AI1764)^$E1782*((AJ1764+AJ1773)/(AI1764+AI1773))^$F1782</f>
        <v/>
      </c>
      <c r="AK1782" s="40">
        <f>AJ1782*$G1782*(1+AK$7)^$D1782*(AK1764/AJ1764)^$E1782*((AK1764+AK1773)/(AJ1764+AJ1773))^$F1782</f>
        <v/>
      </c>
      <c r="AL1782" s="40">
        <f>AK1782*$G1782*(1+AL$7)^$D1782*(AL1764/AK1764)^$E1782*((AL1764+AL1773)/(AK1764+AK1773))^$F1782</f>
        <v/>
      </c>
      <c r="AM1782" s="40">
        <f>AL1782*$G1782*(1+AM$7)^$D1782*(AM1764/AL1764)^$E1782*((AM1764+AM1773)/(AL1764+AL1773))^$F1782</f>
        <v/>
      </c>
      <c r="AN1782" s="40">
        <f>AM1782*$G1782*(1+AN$7)^$D1782*(AN1764/AM1764)^$E1782*((AN1764+AN1773)/(AM1764+AM1773))^$F1782</f>
        <v/>
      </c>
      <c r="AO1782" s="40">
        <f>AN1782*$G1782*(1+AO$7)^$D1782*(AO1764/AN1764)^$E1782*((AO1764+AO1773)/(AN1764+AN1773))^$F1782</f>
        <v/>
      </c>
      <c r="AP1782" s="40">
        <f>AO1782*$G1782*(1+AP$7)^$D1782*(AP1764/AO1764)^$E1782*((AP1764+AP1773)/(AO1764+AO1773))^$F1782</f>
        <v/>
      </c>
      <c r="AQ1782" s="40">
        <f>AP1782*$G1782*(1+AQ$7)^$D1782*(AQ1764/AP1764)^$E1782*((AQ1764+AQ1773)/(AP1764+AP1773))^$F1782</f>
        <v/>
      </c>
      <c r="AR1782" s="40">
        <f>AQ1782*$G1782*(1+AR$7)^$D1782*(AR1764/AQ1764)^$E1782*((AR1764+AR1773)/(AQ1764+AQ1773))^$F1782</f>
        <v/>
      </c>
      <c r="AS1782" s="40">
        <f>AR1782*$G1782*(1+AS$7)^$D1782*(AS1764/AR1764)^$E1782*((AS1764+AS1773)/(AR1764+AR1773))^$F1782</f>
        <v/>
      </c>
      <c r="AT1782" s="40">
        <f>AS1782*$G1782*(1+AT$7)^$D1782*(AT1764/AS1764)^$E1782*((AT1764+AT1773)/(AS1764+AS1773))^$F1782</f>
        <v/>
      </c>
      <c r="AU1782" s="40">
        <f>AT1782*$G1782*(1+AU$7)^$D1782*(AU1764/AT1764)^$E1782*((AU1764+AU1773)/(AT1764+AT1773))^$F1782</f>
        <v/>
      </c>
      <c r="AV1782" s="40">
        <f>AU1782*$G1782*(1+AV$7)^$D1782*(AV1764/AU1764)^$E1782*((AV1764+AV1773)/(AU1764+AU1773))^$F1782</f>
        <v/>
      </c>
      <c r="AW1782" s="40">
        <f>AV1782*$G1782*(1+AW$7)^$D1782*(AW1764/AV1764)^$E1782*((AW1764+AW1773)/(AV1764+AV1773))^$F1782</f>
        <v/>
      </c>
      <c r="AX1782" s="40">
        <f>AW1782*$G1782*(1+AX$7)^$D1782*(AX1764/AW1764)^$E1782*((AX1764+AX1773)/(AW1764+AW1773))^$F1782</f>
        <v/>
      </c>
      <c r="AY1782" s="40">
        <f>AX1782*$G1782*(1+AY$7)^$D1782*(AY1764/AX1764)^$E1782*((AY1764+AY1773)/(AX1764+AX1773))^$F1782</f>
        <v/>
      </c>
    </row>
    <row r="1783" hidden="1" outlineLevel="2">
      <c r="A1783" s="14" t="inlineStr">
        <is>
          <t>ener</t>
        </is>
      </c>
      <c r="B1783" s="14" t="inlineStr">
        <is>
          <t>lpg</t>
        </is>
      </c>
      <c r="C1783" s="14" t="inlineStr">
        <is>
          <t>irn</t>
        </is>
      </c>
      <c r="D1783" s="36">
        <f>INDEX(Inputs!$O$5:$O$132,MATCH($B1783&amp;"|"&amp;$C1783,Inputs!$A$5:$A$132,0))</f>
        <v/>
      </c>
      <c r="E1783" s="36">
        <f>INDEX(Inputs!$P$5:$P$132,MATCH($B1783&amp;"|"&amp;$C1783,Inputs!$A$5:$A$132,0))</f>
        <v/>
      </c>
      <c r="F1783" s="36">
        <f>INDEX(Inputs!$T$5:$T$132,MATCH($B1783&amp;"|"&amp;$C1783,Inputs!$A$5:$A$132,0))</f>
        <v/>
      </c>
      <c r="G1783" s="36">
        <f>INDEX(Inputs!$S$5:$S$132,MATCH($B1783&amp;"|"&amp;$C1783,Inputs!$A$5:$A$132,0))</f>
        <v/>
      </c>
      <c r="H1783" s="14">
        <f>INDEX(VarLab,MATCH($A1783,VarKey,0))&amp;INDEX(MemLab,MATCH($C1783&amp;"|"&amp;$B1783,MemKey,0))</f>
        <v/>
      </c>
      <c r="I1783" s="14">
        <f>INDEX(VarUnit,MATCH($A1783,VarKey,0))</f>
        <v/>
      </c>
      <c r="J1783" s="14">
        <f>INDEX(VarSrc,MATCH($A1783,VarKey,0))</f>
        <v/>
      </c>
      <c r="K1783" s="11">
        <f>CodePrefix&amp;$A1783&amp;IF($C1783="","","."&amp;$C1783&amp;"."&amp;$B1783)&amp;INDEX(VarEnd,MATCH($A1783,VarKey,0))&amp;K$5</f>
        <v/>
      </c>
      <c r="L1783" s="39">
        <f>INDEX(Inputs!$X$5:$X$132,MATCH($B1783&amp;"|"&amp;$C1783,Inputs!$A$5:$A$132,0))</f>
        <v/>
      </c>
      <c r="M1783" s="40">
        <f>L1783*$G1783*(1+M$7)^$D1783*(M1765/L1765)^$E1783*((M1765+M1774)/(L1765+L1774))^$F1783</f>
        <v/>
      </c>
      <c r="N1783" s="40">
        <f>M1783*$G1783*(1+N$7)^$D1783*(N1765/M1765)^$E1783*((N1765+N1774)/(M1765+M1774))^$F1783</f>
        <v/>
      </c>
      <c r="O1783" s="40">
        <f>N1783*$G1783*(1+O$7)^$D1783*(O1765/N1765)^$E1783*((O1765+O1774)/(N1765+N1774))^$F1783</f>
        <v/>
      </c>
      <c r="P1783" s="40">
        <f>O1783*$G1783*(1+P$7)^$D1783*(P1765/O1765)^$E1783*((P1765+P1774)/(O1765+O1774))^$F1783</f>
        <v/>
      </c>
      <c r="Q1783" s="40">
        <f>P1783*$G1783*(1+Q$7)^$D1783*(Q1765/P1765)^$E1783*((Q1765+Q1774)/(P1765+P1774))^$F1783</f>
        <v/>
      </c>
      <c r="R1783" s="40">
        <f>Q1783*$G1783*(1+R$7)^$D1783*(R1765/Q1765)^$E1783*((R1765+R1774)/(Q1765+Q1774))^$F1783</f>
        <v/>
      </c>
      <c r="S1783" s="40">
        <f>R1783*$G1783*(1+S$7)^$D1783*(S1765/R1765)^$E1783*((S1765+S1774)/(R1765+R1774))^$F1783</f>
        <v/>
      </c>
      <c r="T1783" s="40">
        <f>S1783*$G1783*(1+T$7)^$D1783*(T1765/S1765)^$E1783*((T1765+T1774)/(S1765+S1774))^$F1783</f>
        <v/>
      </c>
      <c r="U1783" s="40">
        <f>T1783*$G1783*(1+U$7)^$D1783*(U1765/T1765)^$E1783*((U1765+U1774)/(T1765+T1774))^$F1783</f>
        <v/>
      </c>
      <c r="V1783" s="40">
        <f>U1783*$G1783*(1+V$7)^$D1783*(V1765/U1765)^$E1783*((V1765+V1774)/(U1765+U1774))^$F1783</f>
        <v/>
      </c>
      <c r="W1783" s="40">
        <f>V1783*$G1783*(1+W$7)^$D1783*(W1765/V1765)^$E1783*((W1765+W1774)/(V1765+V1774))^$F1783</f>
        <v/>
      </c>
      <c r="X1783" s="40">
        <f>W1783*$G1783*(1+X$7)^$D1783*(X1765/W1765)^$E1783*((X1765+X1774)/(W1765+W1774))^$F1783</f>
        <v/>
      </c>
      <c r="Y1783" s="40">
        <f>X1783*$G1783*(1+Y$7)^$D1783*(Y1765/X1765)^$E1783*((Y1765+Y1774)/(X1765+X1774))^$F1783</f>
        <v/>
      </c>
      <c r="Z1783" s="40">
        <f>Y1783*$G1783*(1+Z$7)^$D1783*(Z1765/Y1765)^$E1783*((Z1765+Z1774)/(Y1765+Y1774))^$F1783</f>
        <v/>
      </c>
      <c r="AA1783" s="40">
        <f>Z1783*$G1783*(1+AA$7)^$D1783*(AA1765/Z1765)^$E1783*((AA1765+AA1774)/(Z1765+Z1774))^$F1783</f>
        <v/>
      </c>
      <c r="AB1783" s="40">
        <f>AA1783*$G1783*(1+AB$7)^$D1783*(AB1765/AA1765)^$E1783*((AB1765+AB1774)/(AA1765+AA1774))^$F1783</f>
        <v/>
      </c>
      <c r="AC1783" s="40">
        <f>AB1783*$G1783*(1+AC$7)^$D1783*(AC1765/AB1765)^$E1783*((AC1765+AC1774)/(AB1765+AB1774))^$F1783</f>
        <v/>
      </c>
      <c r="AD1783" s="40">
        <f>AC1783*$G1783*(1+AD$7)^$D1783*(AD1765/AC1765)^$E1783*((AD1765+AD1774)/(AC1765+AC1774))^$F1783</f>
        <v/>
      </c>
      <c r="AF1783" s="11">
        <f>CodePrefix&amp;$A1783&amp;IF($C1783="","","."&amp;$C1783&amp;"."&amp;$B1783)&amp;INDEX(VarEnd,MATCH($A1783,VarKey,0))&amp;AF$5</f>
        <v/>
      </c>
      <c r="AG1783" s="39">
        <f>INDEX(Inputs!$X$5:$X$132,MATCH($B1783&amp;"|"&amp;$C1783,Inputs!$A$5:$A$132,0))</f>
        <v/>
      </c>
      <c r="AH1783" s="40">
        <f>AG1783*$G1783*(1+AH$7)^$D1783*(AH1765/AG1765)^$E1783*((AH1765+AH1774)/(AG1765+AG1774))^$F1783</f>
        <v/>
      </c>
      <c r="AI1783" s="40">
        <f>AH1783*$G1783*(1+AI$7)^$D1783*(AI1765/AH1765)^$E1783*((AI1765+AI1774)/(AH1765+AH1774))^$F1783</f>
        <v/>
      </c>
      <c r="AJ1783" s="40">
        <f>AI1783*$G1783*(1+AJ$7)^$D1783*(AJ1765/AI1765)^$E1783*((AJ1765+AJ1774)/(AI1765+AI1774))^$F1783</f>
        <v/>
      </c>
      <c r="AK1783" s="40">
        <f>AJ1783*$G1783*(1+AK$7)^$D1783*(AK1765/AJ1765)^$E1783*((AK1765+AK1774)/(AJ1765+AJ1774))^$F1783</f>
        <v/>
      </c>
      <c r="AL1783" s="40">
        <f>AK1783*$G1783*(1+AL$7)^$D1783*(AL1765/AK1765)^$E1783*((AL1765+AL1774)/(AK1765+AK1774))^$F1783</f>
        <v/>
      </c>
      <c r="AM1783" s="40">
        <f>AL1783*$G1783*(1+AM$7)^$D1783*(AM1765/AL1765)^$E1783*((AM1765+AM1774)/(AL1765+AL1774))^$F1783</f>
        <v/>
      </c>
      <c r="AN1783" s="40">
        <f>AM1783*$G1783*(1+AN$7)^$D1783*(AN1765/AM1765)^$E1783*((AN1765+AN1774)/(AM1765+AM1774))^$F1783</f>
        <v/>
      </c>
      <c r="AO1783" s="40">
        <f>AN1783*$G1783*(1+AO$7)^$D1783*(AO1765/AN1765)^$E1783*((AO1765+AO1774)/(AN1765+AN1774))^$F1783</f>
        <v/>
      </c>
      <c r="AP1783" s="40">
        <f>AO1783*$G1783*(1+AP$7)^$D1783*(AP1765/AO1765)^$E1783*((AP1765+AP1774)/(AO1765+AO1774))^$F1783</f>
        <v/>
      </c>
      <c r="AQ1783" s="40">
        <f>AP1783*$G1783*(1+AQ$7)^$D1783*(AQ1765/AP1765)^$E1783*((AQ1765+AQ1774)/(AP1765+AP1774))^$F1783</f>
        <v/>
      </c>
      <c r="AR1783" s="40">
        <f>AQ1783*$G1783*(1+AR$7)^$D1783*(AR1765/AQ1765)^$E1783*((AR1765+AR1774)/(AQ1765+AQ1774))^$F1783</f>
        <v/>
      </c>
      <c r="AS1783" s="40">
        <f>AR1783*$G1783*(1+AS$7)^$D1783*(AS1765/AR1765)^$E1783*((AS1765+AS1774)/(AR1765+AR1774))^$F1783</f>
        <v/>
      </c>
      <c r="AT1783" s="40">
        <f>AS1783*$G1783*(1+AT$7)^$D1783*(AT1765/AS1765)^$E1783*((AT1765+AT1774)/(AS1765+AS1774))^$F1783</f>
        <v/>
      </c>
      <c r="AU1783" s="40">
        <f>AT1783*$G1783*(1+AU$7)^$D1783*(AU1765/AT1765)^$E1783*((AU1765+AU1774)/(AT1765+AT1774))^$F1783</f>
        <v/>
      </c>
      <c r="AV1783" s="40">
        <f>AU1783*$G1783*(1+AV$7)^$D1783*(AV1765/AU1765)^$E1783*((AV1765+AV1774)/(AU1765+AU1774))^$F1783</f>
        <v/>
      </c>
      <c r="AW1783" s="40">
        <f>AV1783*$G1783*(1+AW$7)^$D1783*(AW1765/AV1765)^$E1783*((AW1765+AW1774)/(AV1765+AV1774))^$F1783</f>
        <v/>
      </c>
      <c r="AX1783" s="40">
        <f>AW1783*$G1783*(1+AX$7)^$D1783*(AX1765/AW1765)^$E1783*((AX1765+AX1774)/(AW1765+AW1774))^$F1783</f>
        <v/>
      </c>
      <c r="AY1783" s="40">
        <f>AX1783*$G1783*(1+AY$7)^$D1783*(AY1765/AX1765)^$E1783*((AY1765+AY1774)/(AX1765+AX1774))^$F1783</f>
        <v/>
      </c>
    </row>
    <row r="1784" hidden="1" outlineLevel="2">
      <c r="A1784" s="14" t="inlineStr">
        <is>
          <t>ener</t>
        </is>
      </c>
      <c r="B1784" s="14" t="inlineStr">
        <is>
          <t>ker</t>
        </is>
      </c>
      <c r="C1784" s="14" t="inlineStr">
        <is>
          <t>irn</t>
        </is>
      </c>
      <c r="D1784" s="36">
        <f>INDEX(Inputs!$O$5:$O$132,MATCH($B1784&amp;"|"&amp;$C1784,Inputs!$A$5:$A$132,0))</f>
        <v/>
      </c>
      <c r="E1784" s="36">
        <f>INDEX(Inputs!$P$5:$P$132,MATCH($B1784&amp;"|"&amp;$C1784,Inputs!$A$5:$A$132,0))</f>
        <v/>
      </c>
      <c r="F1784" s="36">
        <f>INDEX(Inputs!$T$5:$T$132,MATCH($B1784&amp;"|"&amp;$C1784,Inputs!$A$5:$A$132,0))</f>
        <v/>
      </c>
      <c r="G1784" s="36">
        <f>INDEX(Inputs!$S$5:$S$132,MATCH($B1784&amp;"|"&amp;$C1784,Inputs!$A$5:$A$132,0))</f>
        <v/>
      </c>
      <c r="H1784" s="14">
        <f>INDEX(VarLab,MATCH($A1784,VarKey,0))&amp;INDEX(MemLab,MATCH($C1784&amp;"|"&amp;$B1784,MemKey,0))</f>
        <v/>
      </c>
      <c r="I1784" s="14">
        <f>INDEX(VarUnit,MATCH($A1784,VarKey,0))</f>
        <v/>
      </c>
      <c r="J1784" s="14">
        <f>INDEX(VarSrc,MATCH($A1784,VarKey,0))</f>
        <v/>
      </c>
      <c r="K1784" s="11">
        <f>CodePrefix&amp;$A1784&amp;IF($C1784="","","."&amp;$C1784&amp;"."&amp;$B1784)&amp;INDEX(VarEnd,MATCH($A1784,VarKey,0))&amp;K$5</f>
        <v/>
      </c>
      <c r="L1784" s="39">
        <f>INDEX(Inputs!$X$5:$X$132,MATCH($B1784&amp;"|"&amp;$C1784,Inputs!$A$5:$A$132,0))</f>
        <v/>
      </c>
      <c r="M1784" s="40">
        <f>L1784*$G1784*(1+M$7)^$D1784*(M1766/L1766)^$E1784*((M1766+M1775)/(L1766+L1775))^$F1784</f>
        <v/>
      </c>
      <c r="N1784" s="40">
        <f>M1784*$G1784*(1+N$7)^$D1784*(N1766/M1766)^$E1784*((N1766+N1775)/(M1766+M1775))^$F1784</f>
        <v/>
      </c>
      <c r="O1784" s="40">
        <f>N1784*$G1784*(1+O$7)^$D1784*(O1766/N1766)^$E1784*((O1766+O1775)/(N1766+N1775))^$F1784</f>
        <v/>
      </c>
      <c r="P1784" s="40">
        <f>O1784*$G1784*(1+P$7)^$D1784*(P1766/O1766)^$E1784*((P1766+P1775)/(O1766+O1775))^$F1784</f>
        <v/>
      </c>
      <c r="Q1784" s="40">
        <f>P1784*$G1784*(1+Q$7)^$D1784*(Q1766/P1766)^$E1784*((Q1766+Q1775)/(P1766+P1775))^$F1784</f>
        <v/>
      </c>
      <c r="R1784" s="40">
        <f>Q1784*$G1784*(1+R$7)^$D1784*(R1766/Q1766)^$E1784*((R1766+R1775)/(Q1766+Q1775))^$F1784</f>
        <v/>
      </c>
      <c r="S1784" s="40">
        <f>R1784*$G1784*(1+S$7)^$D1784*(S1766/R1766)^$E1784*((S1766+S1775)/(R1766+R1775))^$F1784</f>
        <v/>
      </c>
      <c r="T1784" s="40">
        <f>S1784*$G1784*(1+T$7)^$D1784*(T1766/S1766)^$E1784*((T1766+T1775)/(S1766+S1775))^$F1784</f>
        <v/>
      </c>
      <c r="U1784" s="40">
        <f>T1784*$G1784*(1+U$7)^$D1784*(U1766/T1766)^$E1784*((U1766+U1775)/(T1766+T1775))^$F1784</f>
        <v/>
      </c>
      <c r="V1784" s="40">
        <f>U1784*$G1784*(1+V$7)^$D1784*(V1766/U1766)^$E1784*((V1766+V1775)/(U1766+U1775))^$F1784</f>
        <v/>
      </c>
      <c r="W1784" s="40">
        <f>V1784*$G1784*(1+W$7)^$D1784*(W1766/V1766)^$E1784*((W1766+W1775)/(V1766+V1775))^$F1784</f>
        <v/>
      </c>
      <c r="X1784" s="40">
        <f>W1784*$G1784*(1+X$7)^$D1784*(X1766/W1766)^$E1784*((X1766+X1775)/(W1766+W1775))^$F1784</f>
        <v/>
      </c>
      <c r="Y1784" s="40">
        <f>X1784*$G1784*(1+Y$7)^$D1784*(Y1766/X1766)^$E1784*((Y1766+Y1775)/(X1766+X1775))^$F1784</f>
        <v/>
      </c>
      <c r="Z1784" s="40">
        <f>Y1784*$G1784*(1+Z$7)^$D1784*(Z1766/Y1766)^$E1784*((Z1766+Z1775)/(Y1766+Y1775))^$F1784</f>
        <v/>
      </c>
      <c r="AA1784" s="40">
        <f>Z1784*$G1784*(1+AA$7)^$D1784*(AA1766/Z1766)^$E1784*((AA1766+AA1775)/(Z1766+Z1775))^$F1784</f>
        <v/>
      </c>
      <c r="AB1784" s="40">
        <f>AA1784*$G1784*(1+AB$7)^$D1784*(AB1766/AA1766)^$E1784*((AB1766+AB1775)/(AA1766+AA1775))^$F1784</f>
        <v/>
      </c>
      <c r="AC1784" s="40">
        <f>AB1784*$G1784*(1+AC$7)^$D1784*(AC1766/AB1766)^$E1784*((AC1766+AC1775)/(AB1766+AB1775))^$F1784</f>
        <v/>
      </c>
      <c r="AD1784" s="40">
        <f>AC1784*$G1784*(1+AD$7)^$D1784*(AD1766/AC1766)^$E1784*((AD1766+AD1775)/(AC1766+AC1775))^$F1784</f>
        <v/>
      </c>
      <c r="AF1784" s="11">
        <f>CodePrefix&amp;$A1784&amp;IF($C1784="","","."&amp;$C1784&amp;"."&amp;$B1784)&amp;INDEX(VarEnd,MATCH($A1784,VarKey,0))&amp;AF$5</f>
        <v/>
      </c>
      <c r="AG1784" s="39">
        <f>INDEX(Inputs!$X$5:$X$132,MATCH($B1784&amp;"|"&amp;$C1784,Inputs!$A$5:$A$132,0))</f>
        <v/>
      </c>
      <c r="AH1784" s="40">
        <f>AG1784*$G1784*(1+AH$7)^$D1784*(AH1766/AG1766)^$E1784*((AH1766+AH1775)/(AG1766+AG1775))^$F1784</f>
        <v/>
      </c>
      <c r="AI1784" s="40">
        <f>AH1784*$G1784*(1+AI$7)^$D1784*(AI1766/AH1766)^$E1784*((AI1766+AI1775)/(AH1766+AH1775))^$F1784</f>
        <v/>
      </c>
      <c r="AJ1784" s="40">
        <f>AI1784*$G1784*(1+AJ$7)^$D1784*(AJ1766/AI1766)^$E1784*((AJ1766+AJ1775)/(AI1766+AI1775))^$F1784</f>
        <v/>
      </c>
      <c r="AK1784" s="40">
        <f>AJ1784*$G1784*(1+AK$7)^$D1784*(AK1766/AJ1766)^$E1784*((AK1766+AK1775)/(AJ1766+AJ1775))^$F1784</f>
        <v/>
      </c>
      <c r="AL1784" s="40">
        <f>AK1784*$G1784*(1+AL$7)^$D1784*(AL1766/AK1766)^$E1784*((AL1766+AL1775)/(AK1766+AK1775))^$F1784</f>
        <v/>
      </c>
      <c r="AM1784" s="40">
        <f>AL1784*$G1784*(1+AM$7)^$D1784*(AM1766/AL1766)^$E1784*((AM1766+AM1775)/(AL1766+AL1775))^$F1784</f>
        <v/>
      </c>
      <c r="AN1784" s="40">
        <f>AM1784*$G1784*(1+AN$7)^$D1784*(AN1766/AM1766)^$E1784*((AN1766+AN1775)/(AM1766+AM1775))^$F1784</f>
        <v/>
      </c>
      <c r="AO1784" s="40">
        <f>AN1784*$G1784*(1+AO$7)^$D1784*(AO1766/AN1766)^$E1784*((AO1766+AO1775)/(AN1766+AN1775))^$F1784</f>
        <v/>
      </c>
      <c r="AP1784" s="40">
        <f>AO1784*$G1784*(1+AP$7)^$D1784*(AP1766/AO1766)^$E1784*((AP1766+AP1775)/(AO1766+AO1775))^$F1784</f>
        <v/>
      </c>
      <c r="AQ1784" s="40">
        <f>AP1784*$G1784*(1+AQ$7)^$D1784*(AQ1766/AP1766)^$E1784*((AQ1766+AQ1775)/(AP1766+AP1775))^$F1784</f>
        <v/>
      </c>
      <c r="AR1784" s="40">
        <f>AQ1784*$G1784*(1+AR$7)^$D1784*(AR1766/AQ1766)^$E1784*((AR1766+AR1775)/(AQ1766+AQ1775))^$F1784</f>
        <v/>
      </c>
      <c r="AS1784" s="40">
        <f>AR1784*$G1784*(1+AS$7)^$D1784*(AS1766/AR1766)^$E1784*((AS1766+AS1775)/(AR1766+AR1775))^$F1784</f>
        <v/>
      </c>
      <c r="AT1784" s="40">
        <f>AS1784*$G1784*(1+AT$7)^$D1784*(AT1766/AS1766)^$E1784*((AT1766+AT1775)/(AS1766+AS1775))^$F1784</f>
        <v/>
      </c>
      <c r="AU1784" s="40">
        <f>AT1784*$G1784*(1+AU$7)^$D1784*(AU1766/AT1766)^$E1784*((AU1766+AU1775)/(AT1766+AT1775))^$F1784</f>
        <v/>
      </c>
      <c r="AV1784" s="40">
        <f>AU1784*$G1784*(1+AV$7)^$D1784*(AV1766/AU1766)^$E1784*((AV1766+AV1775)/(AU1766+AU1775))^$F1784</f>
        <v/>
      </c>
      <c r="AW1784" s="40">
        <f>AV1784*$G1784*(1+AW$7)^$D1784*(AW1766/AV1766)^$E1784*((AW1766+AW1775)/(AV1766+AV1775))^$F1784</f>
        <v/>
      </c>
      <c r="AX1784" s="40">
        <f>AW1784*$G1784*(1+AX$7)^$D1784*(AX1766/AW1766)^$E1784*((AX1766+AX1775)/(AW1766+AW1775))^$F1784</f>
        <v/>
      </c>
      <c r="AY1784" s="40">
        <f>AX1784*$G1784*(1+AY$7)^$D1784*(AY1766/AX1766)^$E1784*((AY1766+AY1775)/(AX1766+AX1775))^$F1784</f>
        <v/>
      </c>
    </row>
    <row r="1785" hidden="1" outlineLevel="2">
      <c r="A1785" s="14" t="inlineStr">
        <is>
          <t>ener</t>
        </is>
      </c>
      <c r="B1785" s="14" t="inlineStr">
        <is>
          <t>oop</t>
        </is>
      </c>
      <c r="C1785" s="14" t="inlineStr">
        <is>
          <t>irn</t>
        </is>
      </c>
      <c r="D1785" s="36">
        <f>INDEX(Inputs!$O$5:$O$132,MATCH($B1785&amp;"|"&amp;$C1785,Inputs!$A$5:$A$132,0))</f>
        <v/>
      </c>
      <c r="E1785" s="36">
        <f>INDEX(Inputs!$P$5:$P$132,MATCH($B1785&amp;"|"&amp;$C1785,Inputs!$A$5:$A$132,0))</f>
        <v/>
      </c>
      <c r="F1785" s="36">
        <f>INDEX(Inputs!$T$5:$T$132,MATCH($B1785&amp;"|"&amp;$C1785,Inputs!$A$5:$A$132,0))</f>
        <v/>
      </c>
      <c r="G1785" s="36">
        <f>INDEX(Inputs!$S$5:$S$132,MATCH($B1785&amp;"|"&amp;$C1785,Inputs!$A$5:$A$132,0))</f>
        <v/>
      </c>
      <c r="H1785" s="14">
        <f>INDEX(VarLab,MATCH($A1785,VarKey,0))&amp;INDEX(MemLab,MATCH($C1785&amp;"|"&amp;$B1785,MemKey,0))</f>
        <v/>
      </c>
      <c r="I1785" s="14">
        <f>INDEX(VarUnit,MATCH($A1785,VarKey,0))</f>
        <v/>
      </c>
      <c r="J1785" s="14">
        <f>INDEX(VarSrc,MATCH($A1785,VarKey,0))</f>
        <v/>
      </c>
      <c r="K1785" s="11">
        <f>CodePrefix&amp;$A1785&amp;IF($C1785="","","."&amp;$C1785&amp;"."&amp;$B1785)&amp;INDEX(VarEnd,MATCH($A1785,VarKey,0))&amp;K$5</f>
        <v/>
      </c>
      <c r="L1785" s="39">
        <f>INDEX(Inputs!$X$5:$X$132,MATCH($B1785&amp;"|"&amp;$C1785,Inputs!$A$5:$A$132,0))</f>
        <v/>
      </c>
      <c r="M1785" s="40">
        <f>L1785*$G1785*(1+M$7)^$D1785*(M1767/L1767)^$E1785*((M1767+M1776)/(L1767+L1776))^$F1785</f>
        <v/>
      </c>
      <c r="N1785" s="40">
        <f>M1785*$G1785*(1+N$7)^$D1785*(N1767/M1767)^$E1785*((N1767+N1776)/(M1767+M1776))^$F1785</f>
        <v/>
      </c>
      <c r="O1785" s="40">
        <f>N1785*$G1785*(1+O$7)^$D1785*(O1767/N1767)^$E1785*((O1767+O1776)/(N1767+N1776))^$F1785</f>
        <v/>
      </c>
      <c r="P1785" s="40">
        <f>O1785*$G1785*(1+P$7)^$D1785*(P1767/O1767)^$E1785*((P1767+P1776)/(O1767+O1776))^$F1785</f>
        <v/>
      </c>
      <c r="Q1785" s="40">
        <f>P1785*$G1785*(1+Q$7)^$D1785*(Q1767/P1767)^$E1785*((Q1767+Q1776)/(P1767+P1776))^$F1785</f>
        <v/>
      </c>
      <c r="R1785" s="40">
        <f>Q1785*$G1785*(1+R$7)^$D1785*(R1767/Q1767)^$E1785*((R1767+R1776)/(Q1767+Q1776))^$F1785</f>
        <v/>
      </c>
      <c r="S1785" s="40">
        <f>R1785*$G1785*(1+S$7)^$D1785*(S1767/R1767)^$E1785*((S1767+S1776)/(R1767+R1776))^$F1785</f>
        <v/>
      </c>
      <c r="T1785" s="40">
        <f>S1785*$G1785*(1+T$7)^$D1785*(T1767/S1767)^$E1785*((T1767+T1776)/(S1767+S1776))^$F1785</f>
        <v/>
      </c>
      <c r="U1785" s="40">
        <f>T1785*$G1785*(1+U$7)^$D1785*(U1767/T1767)^$E1785*((U1767+U1776)/(T1767+T1776))^$F1785</f>
        <v/>
      </c>
      <c r="V1785" s="40">
        <f>U1785*$G1785*(1+V$7)^$D1785*(V1767/U1767)^$E1785*((V1767+V1776)/(U1767+U1776))^$F1785</f>
        <v/>
      </c>
      <c r="W1785" s="40">
        <f>V1785*$G1785*(1+W$7)^$D1785*(W1767/V1767)^$E1785*((W1767+W1776)/(V1767+V1776))^$F1785</f>
        <v/>
      </c>
      <c r="X1785" s="40">
        <f>W1785*$G1785*(1+X$7)^$D1785*(X1767/W1767)^$E1785*((X1767+X1776)/(W1767+W1776))^$F1785</f>
        <v/>
      </c>
      <c r="Y1785" s="40">
        <f>X1785*$G1785*(1+Y$7)^$D1785*(Y1767/X1767)^$E1785*((Y1767+Y1776)/(X1767+X1776))^$F1785</f>
        <v/>
      </c>
      <c r="Z1785" s="40">
        <f>Y1785*$G1785*(1+Z$7)^$D1785*(Z1767/Y1767)^$E1785*((Z1767+Z1776)/(Y1767+Y1776))^$F1785</f>
        <v/>
      </c>
      <c r="AA1785" s="40">
        <f>Z1785*$G1785*(1+AA$7)^$D1785*(AA1767/Z1767)^$E1785*((AA1767+AA1776)/(Z1767+Z1776))^$F1785</f>
        <v/>
      </c>
      <c r="AB1785" s="40">
        <f>AA1785*$G1785*(1+AB$7)^$D1785*(AB1767/AA1767)^$E1785*((AB1767+AB1776)/(AA1767+AA1776))^$F1785</f>
        <v/>
      </c>
      <c r="AC1785" s="40">
        <f>AB1785*$G1785*(1+AC$7)^$D1785*(AC1767/AB1767)^$E1785*((AC1767+AC1776)/(AB1767+AB1776))^$F1785</f>
        <v/>
      </c>
      <c r="AD1785" s="40">
        <f>AC1785*$G1785*(1+AD$7)^$D1785*(AD1767/AC1767)^$E1785*((AD1767+AD1776)/(AC1767+AC1776))^$F1785</f>
        <v/>
      </c>
      <c r="AF1785" s="11">
        <f>CodePrefix&amp;$A1785&amp;IF($C1785="","","."&amp;$C1785&amp;"."&amp;$B1785)&amp;INDEX(VarEnd,MATCH($A1785,VarKey,0))&amp;AF$5</f>
        <v/>
      </c>
      <c r="AG1785" s="39">
        <f>INDEX(Inputs!$X$5:$X$132,MATCH($B1785&amp;"|"&amp;$C1785,Inputs!$A$5:$A$132,0))</f>
        <v/>
      </c>
      <c r="AH1785" s="40">
        <f>AG1785*$G1785*(1+AH$7)^$D1785*(AH1767/AG1767)^$E1785*((AH1767+AH1776)/(AG1767+AG1776))^$F1785</f>
        <v/>
      </c>
      <c r="AI1785" s="40">
        <f>AH1785*$G1785*(1+AI$7)^$D1785*(AI1767/AH1767)^$E1785*((AI1767+AI1776)/(AH1767+AH1776))^$F1785</f>
        <v/>
      </c>
      <c r="AJ1785" s="40">
        <f>AI1785*$G1785*(1+AJ$7)^$D1785*(AJ1767/AI1767)^$E1785*((AJ1767+AJ1776)/(AI1767+AI1776))^$F1785</f>
        <v/>
      </c>
      <c r="AK1785" s="40">
        <f>AJ1785*$G1785*(1+AK$7)^$D1785*(AK1767/AJ1767)^$E1785*((AK1767+AK1776)/(AJ1767+AJ1776))^$F1785</f>
        <v/>
      </c>
      <c r="AL1785" s="40">
        <f>AK1785*$G1785*(1+AL$7)^$D1785*(AL1767/AK1767)^$E1785*((AL1767+AL1776)/(AK1767+AK1776))^$F1785</f>
        <v/>
      </c>
      <c r="AM1785" s="40">
        <f>AL1785*$G1785*(1+AM$7)^$D1785*(AM1767/AL1767)^$E1785*((AM1767+AM1776)/(AL1767+AL1776))^$F1785</f>
        <v/>
      </c>
      <c r="AN1785" s="40">
        <f>AM1785*$G1785*(1+AN$7)^$D1785*(AN1767/AM1767)^$E1785*((AN1767+AN1776)/(AM1767+AM1776))^$F1785</f>
        <v/>
      </c>
      <c r="AO1785" s="40">
        <f>AN1785*$G1785*(1+AO$7)^$D1785*(AO1767/AN1767)^$E1785*((AO1767+AO1776)/(AN1767+AN1776))^$F1785</f>
        <v/>
      </c>
      <c r="AP1785" s="40">
        <f>AO1785*$G1785*(1+AP$7)^$D1785*(AP1767/AO1767)^$E1785*((AP1767+AP1776)/(AO1767+AO1776))^$F1785</f>
        <v/>
      </c>
      <c r="AQ1785" s="40">
        <f>AP1785*$G1785*(1+AQ$7)^$D1785*(AQ1767/AP1767)^$E1785*((AQ1767+AQ1776)/(AP1767+AP1776))^$F1785</f>
        <v/>
      </c>
      <c r="AR1785" s="40">
        <f>AQ1785*$G1785*(1+AR$7)^$D1785*(AR1767/AQ1767)^$E1785*((AR1767+AR1776)/(AQ1767+AQ1776))^$F1785</f>
        <v/>
      </c>
      <c r="AS1785" s="40">
        <f>AR1785*$G1785*(1+AS$7)^$D1785*(AS1767/AR1767)^$E1785*((AS1767+AS1776)/(AR1767+AR1776))^$F1785</f>
        <v/>
      </c>
      <c r="AT1785" s="40">
        <f>AS1785*$G1785*(1+AT$7)^$D1785*(AT1767/AS1767)^$E1785*((AT1767+AT1776)/(AS1767+AS1776))^$F1785</f>
        <v/>
      </c>
      <c r="AU1785" s="40">
        <f>AT1785*$G1785*(1+AU$7)^$D1785*(AU1767/AT1767)^$E1785*((AU1767+AU1776)/(AT1767+AT1776))^$F1785</f>
        <v/>
      </c>
      <c r="AV1785" s="40">
        <f>AU1785*$G1785*(1+AV$7)^$D1785*(AV1767/AU1767)^$E1785*((AV1767+AV1776)/(AU1767+AU1776))^$F1785</f>
        <v/>
      </c>
      <c r="AW1785" s="40">
        <f>AV1785*$G1785*(1+AW$7)^$D1785*(AW1767/AV1767)^$E1785*((AW1767+AW1776)/(AV1767+AV1776))^$F1785</f>
        <v/>
      </c>
      <c r="AX1785" s="40">
        <f>AW1785*$G1785*(1+AX$7)^$D1785*(AX1767/AW1767)^$E1785*((AX1767+AX1776)/(AW1767+AW1776))^$F1785</f>
        <v/>
      </c>
      <c r="AY1785" s="40">
        <f>AX1785*$G1785*(1+AY$7)^$D1785*(AY1767/AX1767)^$E1785*((AY1767+AY1776)/(AX1767+AX1776))^$F1785</f>
        <v/>
      </c>
    </row>
    <row r="1786" hidden="1" outlineLevel="2">
      <c r="A1786" s="14" t="inlineStr">
        <is>
          <t>ener</t>
        </is>
      </c>
      <c r="B1786" s="14" t="inlineStr">
        <is>
          <t>bio</t>
        </is>
      </c>
      <c r="C1786" s="14" t="inlineStr">
        <is>
          <t>irn</t>
        </is>
      </c>
      <c r="D1786" s="36">
        <f>INDEX(Inputs!$O$5:$O$132,MATCH($B1786&amp;"|"&amp;$C1786,Inputs!$A$5:$A$132,0))</f>
        <v/>
      </c>
      <c r="E1786" s="36">
        <f>INDEX(Inputs!$P$5:$P$132,MATCH($B1786&amp;"|"&amp;$C1786,Inputs!$A$5:$A$132,0))</f>
        <v/>
      </c>
      <c r="F1786" s="36">
        <f>INDEX(Inputs!$T$5:$T$132,MATCH($B1786&amp;"|"&amp;$C1786,Inputs!$A$5:$A$132,0))</f>
        <v/>
      </c>
      <c r="G1786" s="36">
        <f>INDEX(Inputs!$S$5:$S$132,MATCH($B1786&amp;"|"&amp;$C1786,Inputs!$A$5:$A$132,0))</f>
        <v/>
      </c>
      <c r="H1786" s="14">
        <f>INDEX(VarLab,MATCH($A1786,VarKey,0))&amp;INDEX(MemLab,MATCH($C1786&amp;"|"&amp;$B1786,MemKey,0))</f>
        <v/>
      </c>
      <c r="I1786" s="14">
        <f>INDEX(VarUnit,MATCH($A1786,VarKey,0))</f>
        <v/>
      </c>
      <c r="J1786" s="14">
        <f>INDEX(VarSrc,MATCH($A1786,VarKey,0))</f>
        <v/>
      </c>
      <c r="K1786" s="11">
        <f>CodePrefix&amp;$A1786&amp;IF($C1786="","","."&amp;$C1786&amp;"."&amp;$B1786)&amp;INDEX(VarEnd,MATCH($A1786,VarKey,0))&amp;K$5</f>
        <v/>
      </c>
      <c r="L1786" s="39">
        <f>INDEX(Inputs!$X$5:$X$132,MATCH($B1786&amp;"|"&amp;$C1786,Inputs!$A$5:$A$132,0))</f>
        <v/>
      </c>
      <c r="M1786" s="40">
        <f>L1786*$G1786*(1+M$7)^$D1786*(M1768/L1768)^$E1786*((M1768+M1777)/(L1768+L1777))^$F1786</f>
        <v/>
      </c>
      <c r="N1786" s="40">
        <f>M1786*$G1786*(1+N$7)^$D1786*(N1768/M1768)^$E1786*((N1768+N1777)/(M1768+M1777))^$F1786</f>
        <v/>
      </c>
      <c r="O1786" s="40">
        <f>N1786*$G1786*(1+O$7)^$D1786*(O1768/N1768)^$E1786*((O1768+O1777)/(N1768+N1777))^$F1786</f>
        <v/>
      </c>
      <c r="P1786" s="40">
        <f>O1786*$G1786*(1+P$7)^$D1786*(P1768/O1768)^$E1786*((P1768+P1777)/(O1768+O1777))^$F1786</f>
        <v/>
      </c>
      <c r="Q1786" s="40">
        <f>P1786*$G1786*(1+Q$7)^$D1786*(Q1768/P1768)^$E1786*((Q1768+Q1777)/(P1768+P1777))^$F1786</f>
        <v/>
      </c>
      <c r="R1786" s="40">
        <f>Q1786*$G1786*(1+R$7)^$D1786*(R1768/Q1768)^$E1786*((R1768+R1777)/(Q1768+Q1777))^$F1786</f>
        <v/>
      </c>
      <c r="S1786" s="40">
        <f>R1786*$G1786*(1+S$7)^$D1786*(S1768/R1768)^$E1786*((S1768+S1777)/(R1768+R1777))^$F1786</f>
        <v/>
      </c>
      <c r="T1786" s="40">
        <f>S1786*$G1786*(1+T$7)^$D1786*(T1768/S1768)^$E1786*((T1768+T1777)/(S1768+S1777))^$F1786</f>
        <v/>
      </c>
      <c r="U1786" s="40">
        <f>T1786*$G1786*(1+U$7)^$D1786*(U1768/T1768)^$E1786*((U1768+U1777)/(T1768+T1777))^$F1786</f>
        <v/>
      </c>
      <c r="V1786" s="40">
        <f>U1786*$G1786*(1+V$7)^$D1786*(V1768/U1768)^$E1786*((V1768+V1777)/(U1768+U1777))^$F1786</f>
        <v/>
      </c>
      <c r="W1786" s="40">
        <f>V1786*$G1786*(1+W$7)^$D1786*(W1768/V1768)^$E1786*((W1768+W1777)/(V1768+V1777))^$F1786</f>
        <v/>
      </c>
      <c r="X1786" s="40">
        <f>W1786*$G1786*(1+X$7)^$D1786*(X1768/W1768)^$E1786*((X1768+X1777)/(W1768+W1777))^$F1786</f>
        <v/>
      </c>
      <c r="Y1786" s="40">
        <f>X1786*$G1786*(1+Y$7)^$D1786*(Y1768/X1768)^$E1786*((Y1768+Y1777)/(X1768+X1777))^$F1786</f>
        <v/>
      </c>
      <c r="Z1786" s="40">
        <f>Y1786*$G1786*(1+Z$7)^$D1786*(Z1768/Y1768)^$E1786*((Z1768+Z1777)/(Y1768+Y1777))^$F1786</f>
        <v/>
      </c>
      <c r="AA1786" s="40">
        <f>Z1786*$G1786*(1+AA$7)^$D1786*(AA1768/Z1768)^$E1786*((AA1768+AA1777)/(Z1768+Z1777))^$F1786</f>
        <v/>
      </c>
      <c r="AB1786" s="40">
        <f>AA1786*$G1786*(1+AB$7)^$D1786*(AB1768/AA1768)^$E1786*((AB1768+AB1777)/(AA1768+AA1777))^$F1786</f>
        <v/>
      </c>
      <c r="AC1786" s="40">
        <f>AB1786*$G1786*(1+AC$7)^$D1786*(AC1768/AB1768)^$E1786*((AC1768+AC1777)/(AB1768+AB1777))^$F1786</f>
        <v/>
      </c>
      <c r="AD1786" s="40">
        <f>AC1786*$G1786*(1+AD$7)^$D1786*(AD1768/AC1768)^$E1786*((AD1768+AD1777)/(AC1768+AC1777))^$F1786</f>
        <v/>
      </c>
      <c r="AF1786" s="11">
        <f>CodePrefix&amp;$A1786&amp;IF($C1786="","","."&amp;$C1786&amp;"."&amp;$B1786)&amp;INDEX(VarEnd,MATCH($A1786,VarKey,0))&amp;AF$5</f>
        <v/>
      </c>
      <c r="AG1786" s="39">
        <f>INDEX(Inputs!$X$5:$X$132,MATCH($B1786&amp;"|"&amp;$C1786,Inputs!$A$5:$A$132,0))</f>
        <v/>
      </c>
      <c r="AH1786" s="40">
        <f>AG1786*$G1786*(1+AH$7)^$D1786*(AH1768/AG1768)^$E1786*((AH1768+AH1777)/(AG1768+AG1777))^$F1786</f>
        <v/>
      </c>
      <c r="AI1786" s="40">
        <f>AH1786*$G1786*(1+AI$7)^$D1786*(AI1768/AH1768)^$E1786*((AI1768+AI1777)/(AH1768+AH1777))^$F1786</f>
        <v/>
      </c>
      <c r="AJ1786" s="40">
        <f>AI1786*$G1786*(1+AJ$7)^$D1786*(AJ1768/AI1768)^$E1786*((AJ1768+AJ1777)/(AI1768+AI1777))^$F1786</f>
        <v/>
      </c>
      <c r="AK1786" s="40">
        <f>AJ1786*$G1786*(1+AK$7)^$D1786*(AK1768/AJ1768)^$E1786*((AK1768+AK1777)/(AJ1768+AJ1777))^$F1786</f>
        <v/>
      </c>
      <c r="AL1786" s="40">
        <f>AK1786*$G1786*(1+AL$7)^$D1786*(AL1768/AK1768)^$E1786*((AL1768+AL1777)/(AK1768+AK1777))^$F1786</f>
        <v/>
      </c>
      <c r="AM1786" s="40">
        <f>AL1786*$G1786*(1+AM$7)^$D1786*(AM1768/AL1768)^$E1786*((AM1768+AM1777)/(AL1768+AL1777))^$F1786</f>
        <v/>
      </c>
      <c r="AN1786" s="40">
        <f>AM1786*$G1786*(1+AN$7)^$D1786*(AN1768/AM1768)^$E1786*((AN1768+AN1777)/(AM1768+AM1777))^$F1786</f>
        <v/>
      </c>
      <c r="AO1786" s="40">
        <f>AN1786*$G1786*(1+AO$7)^$D1786*(AO1768/AN1768)^$E1786*((AO1768+AO1777)/(AN1768+AN1777))^$F1786</f>
        <v/>
      </c>
      <c r="AP1786" s="40">
        <f>AO1786*$G1786*(1+AP$7)^$D1786*(AP1768/AO1768)^$E1786*((AP1768+AP1777)/(AO1768+AO1777))^$F1786</f>
        <v/>
      </c>
      <c r="AQ1786" s="40">
        <f>AP1786*$G1786*(1+AQ$7)^$D1786*(AQ1768/AP1768)^$E1786*((AQ1768+AQ1777)/(AP1768+AP1777))^$F1786</f>
        <v/>
      </c>
      <c r="AR1786" s="40">
        <f>AQ1786*$G1786*(1+AR$7)^$D1786*(AR1768/AQ1768)^$E1786*((AR1768+AR1777)/(AQ1768+AQ1777))^$F1786</f>
        <v/>
      </c>
      <c r="AS1786" s="40">
        <f>AR1786*$G1786*(1+AS$7)^$D1786*(AS1768/AR1768)^$E1786*((AS1768+AS1777)/(AR1768+AR1777))^$F1786</f>
        <v/>
      </c>
      <c r="AT1786" s="40">
        <f>AS1786*$G1786*(1+AT$7)^$D1786*(AT1768/AS1768)^$E1786*((AT1768+AT1777)/(AS1768+AS1777))^$F1786</f>
        <v/>
      </c>
      <c r="AU1786" s="40">
        <f>AT1786*$G1786*(1+AU$7)^$D1786*(AU1768/AT1768)^$E1786*((AU1768+AU1777)/(AT1768+AT1777))^$F1786</f>
        <v/>
      </c>
      <c r="AV1786" s="40">
        <f>AU1786*$G1786*(1+AV$7)^$D1786*(AV1768/AU1768)^$E1786*((AV1768+AV1777)/(AU1768+AU1777))^$F1786</f>
        <v/>
      </c>
      <c r="AW1786" s="40">
        <f>AV1786*$G1786*(1+AW$7)^$D1786*(AW1768/AV1768)^$E1786*((AW1768+AW1777)/(AV1768+AV1777))^$F1786</f>
        <v/>
      </c>
      <c r="AX1786" s="40">
        <f>AW1786*$G1786*(1+AX$7)^$D1786*(AX1768/AW1768)^$E1786*((AX1768+AX1777)/(AW1768+AW1777))^$F1786</f>
        <v/>
      </c>
      <c r="AY1786" s="40">
        <f>AX1786*$G1786*(1+AY$7)^$D1786*(AY1768/AX1768)^$E1786*((AY1768+AY1777)/(AX1768+AX1777))^$F1786</f>
        <v/>
      </c>
    </row>
    <row r="1787" hidden="1" outlineLevel="2"/>
    <row r="1788" hidden="1" outlineLevel="2">
      <c r="A1788" s="14" t="inlineStr">
        <is>
          <t>co2</t>
        </is>
      </c>
      <c r="B1788" s="14" t="inlineStr">
        <is>
          <t>coa</t>
        </is>
      </c>
      <c r="C1788" s="14" t="inlineStr">
        <is>
          <t>irn</t>
        </is>
      </c>
      <c r="D1788" s="36">
        <f>INDEX(Inputs!$W$5:$W$132,MATCH($B1788&amp;"|"&amp;$C1788,Inputs!$A$5:$A$132,0))</f>
        <v/>
      </c>
      <c r="E1788" s="35" t="n"/>
      <c r="F1788" s="35" t="n"/>
      <c r="G1788" s="35" t="n"/>
      <c r="H1788" s="14">
        <f>INDEX(VarLab,MATCH($A1788,VarKey,0))&amp;INDEX(MemLab,MATCH($C1788&amp;"|"&amp;$B1788,MemKey,0))</f>
        <v/>
      </c>
      <c r="I1788" s="14">
        <f>INDEX(VarUnit,MATCH($A1788,VarKey,0))</f>
        <v/>
      </c>
      <c r="J1788" s="14">
        <f>INDEX(VarSrc,MATCH($A1788,VarKey,0))</f>
        <v/>
      </c>
      <c r="K1788" s="11">
        <f>CodePrefix&amp;$A1788&amp;IF($C1788="","","."&amp;$C1788&amp;"."&amp;$B1788)&amp;INDEX(VarEnd,MATCH($A1788,VarKey,0))&amp;K$5</f>
        <v/>
      </c>
      <c r="L1788" s="15">
        <f>L1779*Settings!$C$13*$D1788</f>
        <v/>
      </c>
      <c r="M1788" s="16">
        <f>M1779*Settings!$C$13*$D1788</f>
        <v/>
      </c>
      <c r="N1788" s="16">
        <f>N1779*Settings!$C$13*$D1788</f>
        <v/>
      </c>
      <c r="O1788" s="16">
        <f>O1779*Settings!$C$13*$D1788</f>
        <v/>
      </c>
      <c r="P1788" s="16">
        <f>P1779*Settings!$C$13*$D1788</f>
        <v/>
      </c>
      <c r="Q1788" s="16">
        <f>Q1779*Settings!$C$13*$D1788</f>
        <v/>
      </c>
      <c r="R1788" s="16">
        <f>R1779*Settings!$C$13*$D1788</f>
        <v/>
      </c>
      <c r="S1788" s="16">
        <f>S1779*Settings!$C$13*$D1788</f>
        <v/>
      </c>
      <c r="T1788" s="16">
        <f>T1779*Settings!$C$13*$D1788</f>
        <v/>
      </c>
      <c r="U1788" s="16">
        <f>U1779*Settings!$C$13*$D1788</f>
        <v/>
      </c>
      <c r="V1788" s="16">
        <f>V1779*Settings!$C$13*$D1788</f>
        <v/>
      </c>
      <c r="W1788" s="16">
        <f>W1779*Settings!$C$13*$D1788</f>
        <v/>
      </c>
      <c r="X1788" s="16">
        <f>X1779*Settings!$C$13*$D1788</f>
        <v/>
      </c>
      <c r="Y1788" s="16">
        <f>Y1779*Settings!$C$13*$D1788</f>
        <v/>
      </c>
      <c r="Z1788" s="16">
        <f>Z1779*Settings!$C$13*$D1788</f>
        <v/>
      </c>
      <c r="AA1788" s="16">
        <f>AA1779*Settings!$C$13*$D1788</f>
        <v/>
      </c>
      <c r="AB1788" s="16">
        <f>AB1779*Settings!$C$13*$D1788</f>
        <v/>
      </c>
      <c r="AC1788" s="16">
        <f>AC1779*Settings!$C$13*$D1788</f>
        <v/>
      </c>
      <c r="AD1788" s="16">
        <f>AD1779*Settings!$C$13*$D1788</f>
        <v/>
      </c>
      <c r="AF1788" s="11">
        <f>CodePrefix&amp;$A1788&amp;IF($C1788="","","."&amp;$C1788&amp;"."&amp;$B1788)&amp;INDEX(VarEnd,MATCH($A1788,VarKey,0))&amp;AF$5</f>
        <v/>
      </c>
      <c r="AG1788" s="15">
        <f>AG1779*Settings!$C$13*$D1788</f>
        <v/>
      </c>
      <c r="AH1788" s="16">
        <f>AH1779*Settings!$C$13*$D1788</f>
        <v/>
      </c>
      <c r="AI1788" s="16">
        <f>AI1779*Settings!$C$13*$D1788</f>
        <v/>
      </c>
      <c r="AJ1788" s="16">
        <f>AJ1779*Settings!$C$13*$D1788</f>
        <v/>
      </c>
      <c r="AK1788" s="16">
        <f>AK1779*Settings!$C$13*$D1788</f>
        <v/>
      </c>
      <c r="AL1788" s="16">
        <f>AL1779*Settings!$C$13*$D1788</f>
        <v/>
      </c>
      <c r="AM1788" s="16">
        <f>AM1779*Settings!$C$13*$D1788</f>
        <v/>
      </c>
      <c r="AN1788" s="16">
        <f>AN1779*Settings!$C$13*$D1788</f>
        <v/>
      </c>
      <c r="AO1788" s="16">
        <f>AO1779*Settings!$C$13*$D1788</f>
        <v/>
      </c>
      <c r="AP1788" s="16">
        <f>AP1779*Settings!$C$13*$D1788</f>
        <v/>
      </c>
      <c r="AQ1788" s="16">
        <f>AQ1779*Settings!$C$13*$D1788</f>
        <v/>
      </c>
      <c r="AR1788" s="16">
        <f>AR1779*Settings!$C$13*$D1788</f>
        <v/>
      </c>
      <c r="AS1788" s="16">
        <f>AS1779*Settings!$C$13*$D1788</f>
        <v/>
      </c>
      <c r="AT1788" s="16">
        <f>AT1779*Settings!$C$13*$D1788</f>
        <v/>
      </c>
      <c r="AU1788" s="16">
        <f>AU1779*Settings!$C$13*$D1788</f>
        <v/>
      </c>
      <c r="AV1788" s="16">
        <f>AV1779*Settings!$C$13*$D1788</f>
        <v/>
      </c>
      <c r="AW1788" s="16">
        <f>AW1779*Settings!$C$13*$D1788</f>
        <v/>
      </c>
      <c r="AX1788" s="16">
        <f>AX1779*Settings!$C$13*$D1788</f>
        <v/>
      </c>
      <c r="AY1788" s="16">
        <f>AY1779*Settings!$C$13*$D1788</f>
        <v/>
      </c>
    </row>
    <row r="1789" hidden="1" outlineLevel="2">
      <c r="A1789" s="14" t="inlineStr">
        <is>
          <t>co2</t>
        </is>
      </c>
      <c r="B1789" s="14" t="inlineStr">
        <is>
          <t>nga</t>
        </is>
      </c>
      <c r="C1789" s="14" t="inlineStr">
        <is>
          <t>irn</t>
        </is>
      </c>
      <c r="D1789" s="36">
        <f>INDEX(Inputs!$W$5:$W$132,MATCH($B1789&amp;"|"&amp;$C1789,Inputs!$A$5:$A$132,0))</f>
        <v/>
      </c>
      <c r="E1789" s="35" t="n"/>
      <c r="F1789" s="35" t="n"/>
      <c r="G1789" s="35" t="n"/>
      <c r="H1789" s="14">
        <f>INDEX(VarLab,MATCH($A1789,VarKey,0))&amp;INDEX(MemLab,MATCH($C1789&amp;"|"&amp;$B1789,MemKey,0))</f>
        <v/>
      </c>
      <c r="I1789" s="14">
        <f>INDEX(VarUnit,MATCH($A1789,VarKey,0))</f>
        <v/>
      </c>
      <c r="J1789" s="14">
        <f>INDEX(VarSrc,MATCH($A1789,VarKey,0))</f>
        <v/>
      </c>
      <c r="K1789" s="11">
        <f>CodePrefix&amp;$A1789&amp;IF($C1789="","","."&amp;$C1789&amp;"."&amp;$B1789)&amp;INDEX(VarEnd,MATCH($A1789,VarKey,0))&amp;K$5</f>
        <v/>
      </c>
      <c r="L1789" s="15">
        <f>L1780*Settings!$C$13*$D1789</f>
        <v/>
      </c>
      <c r="M1789" s="16">
        <f>M1780*Settings!$C$13*$D1789</f>
        <v/>
      </c>
      <c r="N1789" s="16">
        <f>N1780*Settings!$C$13*$D1789</f>
        <v/>
      </c>
      <c r="O1789" s="16">
        <f>O1780*Settings!$C$13*$D1789</f>
        <v/>
      </c>
      <c r="P1789" s="16">
        <f>P1780*Settings!$C$13*$D1789</f>
        <v/>
      </c>
      <c r="Q1789" s="16">
        <f>Q1780*Settings!$C$13*$D1789</f>
        <v/>
      </c>
      <c r="R1789" s="16">
        <f>R1780*Settings!$C$13*$D1789</f>
        <v/>
      </c>
      <c r="S1789" s="16">
        <f>S1780*Settings!$C$13*$D1789</f>
        <v/>
      </c>
      <c r="T1789" s="16">
        <f>T1780*Settings!$C$13*$D1789</f>
        <v/>
      </c>
      <c r="U1789" s="16">
        <f>U1780*Settings!$C$13*$D1789</f>
        <v/>
      </c>
      <c r="V1789" s="16">
        <f>V1780*Settings!$C$13*$D1789</f>
        <v/>
      </c>
      <c r="W1789" s="16">
        <f>W1780*Settings!$C$13*$D1789</f>
        <v/>
      </c>
      <c r="X1789" s="16">
        <f>X1780*Settings!$C$13*$D1789</f>
        <v/>
      </c>
      <c r="Y1789" s="16">
        <f>Y1780*Settings!$C$13*$D1789</f>
        <v/>
      </c>
      <c r="Z1789" s="16">
        <f>Z1780*Settings!$C$13*$D1789</f>
        <v/>
      </c>
      <c r="AA1789" s="16">
        <f>AA1780*Settings!$C$13*$D1789</f>
        <v/>
      </c>
      <c r="AB1789" s="16">
        <f>AB1780*Settings!$C$13*$D1789</f>
        <v/>
      </c>
      <c r="AC1789" s="16">
        <f>AC1780*Settings!$C$13*$D1789</f>
        <v/>
      </c>
      <c r="AD1789" s="16">
        <f>AD1780*Settings!$C$13*$D1789</f>
        <v/>
      </c>
      <c r="AF1789" s="11">
        <f>CodePrefix&amp;$A1789&amp;IF($C1789="","","."&amp;$C1789&amp;"."&amp;$B1789)&amp;INDEX(VarEnd,MATCH($A1789,VarKey,0))&amp;AF$5</f>
        <v/>
      </c>
      <c r="AG1789" s="15">
        <f>AG1780*Settings!$C$13*$D1789</f>
        <v/>
      </c>
      <c r="AH1789" s="16">
        <f>AH1780*Settings!$C$13*$D1789</f>
        <v/>
      </c>
      <c r="AI1789" s="16">
        <f>AI1780*Settings!$C$13*$D1789</f>
        <v/>
      </c>
      <c r="AJ1789" s="16">
        <f>AJ1780*Settings!$C$13*$D1789</f>
        <v/>
      </c>
      <c r="AK1789" s="16">
        <f>AK1780*Settings!$C$13*$D1789</f>
        <v/>
      </c>
      <c r="AL1789" s="16">
        <f>AL1780*Settings!$C$13*$D1789</f>
        <v/>
      </c>
      <c r="AM1789" s="16">
        <f>AM1780*Settings!$C$13*$D1789</f>
        <v/>
      </c>
      <c r="AN1789" s="16">
        <f>AN1780*Settings!$C$13*$D1789</f>
        <v/>
      </c>
      <c r="AO1789" s="16">
        <f>AO1780*Settings!$C$13*$D1789</f>
        <v/>
      </c>
      <c r="AP1789" s="16">
        <f>AP1780*Settings!$C$13*$D1789</f>
        <v/>
      </c>
      <c r="AQ1789" s="16">
        <f>AQ1780*Settings!$C$13*$D1789</f>
        <v/>
      </c>
      <c r="AR1789" s="16">
        <f>AR1780*Settings!$C$13*$D1789</f>
        <v/>
      </c>
      <c r="AS1789" s="16">
        <f>AS1780*Settings!$C$13*$D1789</f>
        <v/>
      </c>
      <c r="AT1789" s="16">
        <f>AT1780*Settings!$C$13*$D1789</f>
        <v/>
      </c>
      <c r="AU1789" s="16">
        <f>AU1780*Settings!$C$13*$D1789</f>
        <v/>
      </c>
      <c r="AV1789" s="16">
        <f>AV1780*Settings!$C$13*$D1789</f>
        <v/>
      </c>
      <c r="AW1789" s="16">
        <f>AW1780*Settings!$C$13*$D1789</f>
        <v/>
      </c>
      <c r="AX1789" s="16">
        <f>AX1780*Settings!$C$13*$D1789</f>
        <v/>
      </c>
      <c r="AY1789" s="16">
        <f>AY1780*Settings!$C$13*$D1789</f>
        <v/>
      </c>
    </row>
    <row r="1790" hidden="1" outlineLevel="2">
      <c r="A1790" s="14" t="inlineStr">
        <is>
          <t>co2</t>
        </is>
      </c>
      <c r="B1790" s="14" t="inlineStr">
        <is>
          <t>gso</t>
        </is>
      </c>
      <c r="C1790" s="14" t="inlineStr">
        <is>
          <t>irn</t>
        </is>
      </c>
      <c r="D1790" s="36">
        <f>INDEX(Inputs!$W$5:$W$132,MATCH($B1790&amp;"|"&amp;$C1790,Inputs!$A$5:$A$132,0))</f>
        <v/>
      </c>
      <c r="E1790" s="35" t="n"/>
      <c r="F1790" s="35" t="n"/>
      <c r="G1790" s="35" t="n"/>
      <c r="H1790" s="14">
        <f>INDEX(VarLab,MATCH($A1790,VarKey,0))&amp;INDEX(MemLab,MATCH($C1790&amp;"|"&amp;$B1790,MemKey,0))</f>
        <v/>
      </c>
      <c r="I1790" s="14">
        <f>INDEX(VarUnit,MATCH($A1790,VarKey,0))</f>
        <v/>
      </c>
      <c r="J1790" s="14">
        <f>INDEX(VarSrc,MATCH($A1790,VarKey,0))</f>
        <v/>
      </c>
      <c r="K1790" s="11">
        <f>CodePrefix&amp;$A1790&amp;IF($C1790="","","."&amp;$C1790&amp;"."&amp;$B1790)&amp;INDEX(VarEnd,MATCH($A1790,VarKey,0))&amp;K$5</f>
        <v/>
      </c>
      <c r="L1790" s="15">
        <f>L1781*Settings!$C$13*$D1790</f>
        <v/>
      </c>
      <c r="M1790" s="16">
        <f>M1781*Settings!$C$13*$D1790</f>
        <v/>
      </c>
      <c r="N1790" s="16">
        <f>N1781*Settings!$C$13*$D1790</f>
        <v/>
      </c>
      <c r="O1790" s="16">
        <f>O1781*Settings!$C$13*$D1790</f>
        <v/>
      </c>
      <c r="P1790" s="16">
        <f>P1781*Settings!$C$13*$D1790</f>
        <v/>
      </c>
      <c r="Q1790" s="16">
        <f>Q1781*Settings!$C$13*$D1790</f>
        <v/>
      </c>
      <c r="R1790" s="16">
        <f>R1781*Settings!$C$13*$D1790</f>
        <v/>
      </c>
      <c r="S1790" s="16">
        <f>S1781*Settings!$C$13*$D1790</f>
        <v/>
      </c>
      <c r="T1790" s="16">
        <f>T1781*Settings!$C$13*$D1790</f>
        <v/>
      </c>
      <c r="U1790" s="16">
        <f>U1781*Settings!$C$13*$D1790</f>
        <v/>
      </c>
      <c r="V1790" s="16">
        <f>V1781*Settings!$C$13*$D1790</f>
        <v/>
      </c>
      <c r="W1790" s="16">
        <f>W1781*Settings!$C$13*$D1790</f>
        <v/>
      </c>
      <c r="X1790" s="16">
        <f>X1781*Settings!$C$13*$D1790</f>
        <v/>
      </c>
      <c r="Y1790" s="16">
        <f>Y1781*Settings!$C$13*$D1790</f>
        <v/>
      </c>
      <c r="Z1790" s="16">
        <f>Z1781*Settings!$C$13*$D1790</f>
        <v/>
      </c>
      <c r="AA1790" s="16">
        <f>AA1781*Settings!$C$13*$D1790</f>
        <v/>
      </c>
      <c r="AB1790" s="16">
        <f>AB1781*Settings!$C$13*$D1790</f>
        <v/>
      </c>
      <c r="AC1790" s="16">
        <f>AC1781*Settings!$C$13*$D1790</f>
        <v/>
      </c>
      <c r="AD1790" s="16">
        <f>AD1781*Settings!$C$13*$D1790</f>
        <v/>
      </c>
      <c r="AF1790" s="11">
        <f>CodePrefix&amp;$A1790&amp;IF($C1790="","","."&amp;$C1790&amp;"."&amp;$B1790)&amp;INDEX(VarEnd,MATCH($A1790,VarKey,0))&amp;AF$5</f>
        <v/>
      </c>
      <c r="AG1790" s="15">
        <f>AG1781*Settings!$C$13*$D1790</f>
        <v/>
      </c>
      <c r="AH1790" s="16">
        <f>AH1781*Settings!$C$13*$D1790</f>
        <v/>
      </c>
      <c r="AI1790" s="16">
        <f>AI1781*Settings!$C$13*$D1790</f>
        <v/>
      </c>
      <c r="AJ1790" s="16">
        <f>AJ1781*Settings!$C$13*$D1790</f>
        <v/>
      </c>
      <c r="AK1790" s="16">
        <f>AK1781*Settings!$C$13*$D1790</f>
        <v/>
      </c>
      <c r="AL1790" s="16">
        <f>AL1781*Settings!$C$13*$D1790</f>
        <v/>
      </c>
      <c r="AM1790" s="16">
        <f>AM1781*Settings!$C$13*$D1790</f>
        <v/>
      </c>
      <c r="AN1790" s="16">
        <f>AN1781*Settings!$C$13*$D1790</f>
        <v/>
      </c>
      <c r="AO1790" s="16">
        <f>AO1781*Settings!$C$13*$D1790</f>
        <v/>
      </c>
      <c r="AP1790" s="16">
        <f>AP1781*Settings!$C$13*$D1790</f>
        <v/>
      </c>
      <c r="AQ1790" s="16">
        <f>AQ1781*Settings!$C$13*$D1790</f>
        <v/>
      </c>
      <c r="AR1790" s="16">
        <f>AR1781*Settings!$C$13*$D1790</f>
        <v/>
      </c>
      <c r="AS1790" s="16">
        <f>AS1781*Settings!$C$13*$D1790</f>
        <v/>
      </c>
      <c r="AT1790" s="16">
        <f>AT1781*Settings!$C$13*$D1790</f>
        <v/>
      </c>
      <c r="AU1790" s="16">
        <f>AU1781*Settings!$C$13*$D1790</f>
        <v/>
      </c>
      <c r="AV1790" s="16">
        <f>AV1781*Settings!$C$13*$D1790</f>
        <v/>
      </c>
      <c r="AW1790" s="16">
        <f>AW1781*Settings!$C$13*$D1790</f>
        <v/>
      </c>
      <c r="AX1790" s="16">
        <f>AX1781*Settings!$C$13*$D1790</f>
        <v/>
      </c>
      <c r="AY1790" s="16">
        <f>AY1781*Settings!$C$13*$D1790</f>
        <v/>
      </c>
    </row>
    <row r="1791" hidden="1" outlineLevel="2">
      <c r="A1791" s="14" t="inlineStr">
        <is>
          <t>co2</t>
        </is>
      </c>
      <c r="B1791" s="14" t="inlineStr">
        <is>
          <t>die</t>
        </is>
      </c>
      <c r="C1791" s="14" t="inlineStr">
        <is>
          <t>irn</t>
        </is>
      </c>
      <c r="D1791" s="36">
        <f>INDEX(Inputs!$W$5:$W$132,MATCH($B1791&amp;"|"&amp;$C1791,Inputs!$A$5:$A$132,0))</f>
        <v/>
      </c>
      <c r="E1791" s="35" t="n"/>
      <c r="F1791" s="35" t="n"/>
      <c r="G1791" s="35" t="n"/>
      <c r="H1791" s="14">
        <f>INDEX(VarLab,MATCH($A1791,VarKey,0))&amp;INDEX(MemLab,MATCH($C1791&amp;"|"&amp;$B1791,MemKey,0))</f>
        <v/>
      </c>
      <c r="I1791" s="14">
        <f>INDEX(VarUnit,MATCH($A1791,VarKey,0))</f>
        <v/>
      </c>
      <c r="J1791" s="14">
        <f>INDEX(VarSrc,MATCH($A1791,VarKey,0))</f>
        <v/>
      </c>
      <c r="K1791" s="11">
        <f>CodePrefix&amp;$A1791&amp;IF($C1791="","","."&amp;$C1791&amp;"."&amp;$B1791)&amp;INDEX(VarEnd,MATCH($A1791,VarKey,0))&amp;K$5</f>
        <v/>
      </c>
      <c r="L1791" s="15">
        <f>L1782*Settings!$C$13*$D1791</f>
        <v/>
      </c>
      <c r="M1791" s="16">
        <f>M1782*Settings!$C$13*$D1791</f>
        <v/>
      </c>
      <c r="N1791" s="16">
        <f>N1782*Settings!$C$13*$D1791</f>
        <v/>
      </c>
      <c r="O1791" s="16">
        <f>O1782*Settings!$C$13*$D1791</f>
        <v/>
      </c>
      <c r="P1791" s="16">
        <f>P1782*Settings!$C$13*$D1791</f>
        <v/>
      </c>
      <c r="Q1791" s="16">
        <f>Q1782*Settings!$C$13*$D1791</f>
        <v/>
      </c>
      <c r="R1791" s="16">
        <f>R1782*Settings!$C$13*$D1791</f>
        <v/>
      </c>
      <c r="S1791" s="16">
        <f>S1782*Settings!$C$13*$D1791</f>
        <v/>
      </c>
      <c r="T1791" s="16">
        <f>T1782*Settings!$C$13*$D1791</f>
        <v/>
      </c>
      <c r="U1791" s="16">
        <f>U1782*Settings!$C$13*$D1791</f>
        <v/>
      </c>
      <c r="V1791" s="16">
        <f>V1782*Settings!$C$13*$D1791</f>
        <v/>
      </c>
      <c r="W1791" s="16">
        <f>W1782*Settings!$C$13*$D1791</f>
        <v/>
      </c>
      <c r="X1791" s="16">
        <f>X1782*Settings!$C$13*$D1791</f>
        <v/>
      </c>
      <c r="Y1791" s="16">
        <f>Y1782*Settings!$C$13*$D1791</f>
        <v/>
      </c>
      <c r="Z1791" s="16">
        <f>Z1782*Settings!$C$13*$D1791</f>
        <v/>
      </c>
      <c r="AA1791" s="16">
        <f>AA1782*Settings!$C$13*$D1791</f>
        <v/>
      </c>
      <c r="AB1791" s="16">
        <f>AB1782*Settings!$C$13*$D1791</f>
        <v/>
      </c>
      <c r="AC1791" s="16">
        <f>AC1782*Settings!$C$13*$D1791</f>
        <v/>
      </c>
      <c r="AD1791" s="16">
        <f>AD1782*Settings!$C$13*$D1791</f>
        <v/>
      </c>
      <c r="AF1791" s="11">
        <f>CodePrefix&amp;$A1791&amp;IF($C1791="","","."&amp;$C1791&amp;"."&amp;$B1791)&amp;INDEX(VarEnd,MATCH($A1791,VarKey,0))&amp;AF$5</f>
        <v/>
      </c>
      <c r="AG1791" s="15">
        <f>AG1782*Settings!$C$13*$D1791</f>
        <v/>
      </c>
      <c r="AH1791" s="16">
        <f>AH1782*Settings!$C$13*$D1791</f>
        <v/>
      </c>
      <c r="AI1791" s="16">
        <f>AI1782*Settings!$C$13*$D1791</f>
        <v/>
      </c>
      <c r="AJ1791" s="16">
        <f>AJ1782*Settings!$C$13*$D1791</f>
        <v/>
      </c>
      <c r="AK1791" s="16">
        <f>AK1782*Settings!$C$13*$D1791</f>
        <v/>
      </c>
      <c r="AL1791" s="16">
        <f>AL1782*Settings!$C$13*$D1791</f>
        <v/>
      </c>
      <c r="AM1791" s="16">
        <f>AM1782*Settings!$C$13*$D1791</f>
        <v/>
      </c>
      <c r="AN1791" s="16">
        <f>AN1782*Settings!$C$13*$D1791</f>
        <v/>
      </c>
      <c r="AO1791" s="16">
        <f>AO1782*Settings!$C$13*$D1791</f>
        <v/>
      </c>
      <c r="AP1791" s="16">
        <f>AP1782*Settings!$C$13*$D1791</f>
        <v/>
      </c>
      <c r="AQ1791" s="16">
        <f>AQ1782*Settings!$C$13*$D1791</f>
        <v/>
      </c>
      <c r="AR1791" s="16">
        <f>AR1782*Settings!$C$13*$D1791</f>
        <v/>
      </c>
      <c r="AS1791" s="16">
        <f>AS1782*Settings!$C$13*$D1791</f>
        <v/>
      </c>
      <c r="AT1791" s="16">
        <f>AT1782*Settings!$C$13*$D1791</f>
        <v/>
      </c>
      <c r="AU1791" s="16">
        <f>AU1782*Settings!$C$13*$D1791</f>
        <v/>
      </c>
      <c r="AV1791" s="16">
        <f>AV1782*Settings!$C$13*$D1791</f>
        <v/>
      </c>
      <c r="AW1791" s="16">
        <f>AW1782*Settings!$C$13*$D1791</f>
        <v/>
      </c>
      <c r="AX1791" s="16">
        <f>AX1782*Settings!$C$13*$D1791</f>
        <v/>
      </c>
      <c r="AY1791" s="16">
        <f>AY1782*Settings!$C$13*$D1791</f>
        <v/>
      </c>
    </row>
    <row r="1792" hidden="1" outlineLevel="2">
      <c r="A1792" s="14" t="inlineStr">
        <is>
          <t>co2</t>
        </is>
      </c>
      <c r="B1792" s="14" t="inlineStr">
        <is>
          <t>lpg</t>
        </is>
      </c>
      <c r="C1792" s="14" t="inlineStr">
        <is>
          <t>irn</t>
        </is>
      </c>
      <c r="D1792" s="36">
        <f>INDEX(Inputs!$W$5:$W$132,MATCH($B1792&amp;"|"&amp;$C1792,Inputs!$A$5:$A$132,0))</f>
        <v/>
      </c>
      <c r="E1792" s="35" t="n"/>
      <c r="F1792" s="35" t="n"/>
      <c r="G1792" s="35" t="n"/>
      <c r="H1792" s="14">
        <f>INDEX(VarLab,MATCH($A1792,VarKey,0))&amp;INDEX(MemLab,MATCH($C1792&amp;"|"&amp;$B1792,MemKey,0))</f>
        <v/>
      </c>
      <c r="I1792" s="14">
        <f>INDEX(VarUnit,MATCH($A1792,VarKey,0))</f>
        <v/>
      </c>
      <c r="J1792" s="14">
        <f>INDEX(VarSrc,MATCH($A1792,VarKey,0))</f>
        <v/>
      </c>
      <c r="K1792" s="11">
        <f>CodePrefix&amp;$A1792&amp;IF($C1792="","","."&amp;$C1792&amp;"."&amp;$B1792)&amp;INDEX(VarEnd,MATCH($A1792,VarKey,0))&amp;K$5</f>
        <v/>
      </c>
      <c r="L1792" s="15">
        <f>L1783*Settings!$C$13*$D1792</f>
        <v/>
      </c>
      <c r="M1792" s="16">
        <f>M1783*Settings!$C$13*$D1792</f>
        <v/>
      </c>
      <c r="N1792" s="16">
        <f>N1783*Settings!$C$13*$D1792</f>
        <v/>
      </c>
      <c r="O1792" s="16">
        <f>O1783*Settings!$C$13*$D1792</f>
        <v/>
      </c>
      <c r="P1792" s="16">
        <f>P1783*Settings!$C$13*$D1792</f>
        <v/>
      </c>
      <c r="Q1792" s="16">
        <f>Q1783*Settings!$C$13*$D1792</f>
        <v/>
      </c>
      <c r="R1792" s="16">
        <f>R1783*Settings!$C$13*$D1792</f>
        <v/>
      </c>
      <c r="S1792" s="16">
        <f>S1783*Settings!$C$13*$D1792</f>
        <v/>
      </c>
      <c r="T1792" s="16">
        <f>T1783*Settings!$C$13*$D1792</f>
        <v/>
      </c>
      <c r="U1792" s="16">
        <f>U1783*Settings!$C$13*$D1792</f>
        <v/>
      </c>
      <c r="V1792" s="16">
        <f>V1783*Settings!$C$13*$D1792</f>
        <v/>
      </c>
      <c r="W1792" s="16">
        <f>W1783*Settings!$C$13*$D1792</f>
        <v/>
      </c>
      <c r="X1792" s="16">
        <f>X1783*Settings!$C$13*$D1792</f>
        <v/>
      </c>
      <c r="Y1792" s="16">
        <f>Y1783*Settings!$C$13*$D1792</f>
        <v/>
      </c>
      <c r="Z1792" s="16">
        <f>Z1783*Settings!$C$13*$D1792</f>
        <v/>
      </c>
      <c r="AA1792" s="16">
        <f>AA1783*Settings!$C$13*$D1792</f>
        <v/>
      </c>
      <c r="AB1792" s="16">
        <f>AB1783*Settings!$C$13*$D1792</f>
        <v/>
      </c>
      <c r="AC1792" s="16">
        <f>AC1783*Settings!$C$13*$D1792</f>
        <v/>
      </c>
      <c r="AD1792" s="16">
        <f>AD1783*Settings!$C$13*$D1792</f>
        <v/>
      </c>
      <c r="AF1792" s="11">
        <f>CodePrefix&amp;$A1792&amp;IF($C1792="","","."&amp;$C1792&amp;"."&amp;$B1792)&amp;INDEX(VarEnd,MATCH($A1792,VarKey,0))&amp;AF$5</f>
        <v/>
      </c>
      <c r="AG1792" s="15">
        <f>AG1783*Settings!$C$13*$D1792</f>
        <v/>
      </c>
      <c r="AH1792" s="16">
        <f>AH1783*Settings!$C$13*$D1792</f>
        <v/>
      </c>
      <c r="AI1792" s="16">
        <f>AI1783*Settings!$C$13*$D1792</f>
        <v/>
      </c>
      <c r="AJ1792" s="16">
        <f>AJ1783*Settings!$C$13*$D1792</f>
        <v/>
      </c>
      <c r="AK1792" s="16">
        <f>AK1783*Settings!$C$13*$D1792</f>
        <v/>
      </c>
      <c r="AL1792" s="16">
        <f>AL1783*Settings!$C$13*$D1792</f>
        <v/>
      </c>
      <c r="AM1792" s="16">
        <f>AM1783*Settings!$C$13*$D1792</f>
        <v/>
      </c>
      <c r="AN1792" s="16">
        <f>AN1783*Settings!$C$13*$D1792</f>
        <v/>
      </c>
      <c r="AO1792" s="16">
        <f>AO1783*Settings!$C$13*$D1792</f>
        <v/>
      </c>
      <c r="AP1792" s="16">
        <f>AP1783*Settings!$C$13*$D1792</f>
        <v/>
      </c>
      <c r="AQ1792" s="16">
        <f>AQ1783*Settings!$C$13*$D1792</f>
        <v/>
      </c>
      <c r="AR1792" s="16">
        <f>AR1783*Settings!$C$13*$D1792</f>
        <v/>
      </c>
      <c r="AS1792" s="16">
        <f>AS1783*Settings!$C$13*$D1792</f>
        <v/>
      </c>
      <c r="AT1792" s="16">
        <f>AT1783*Settings!$C$13*$D1792</f>
        <v/>
      </c>
      <c r="AU1792" s="16">
        <f>AU1783*Settings!$C$13*$D1792</f>
        <v/>
      </c>
      <c r="AV1792" s="16">
        <f>AV1783*Settings!$C$13*$D1792</f>
        <v/>
      </c>
      <c r="AW1792" s="16">
        <f>AW1783*Settings!$C$13*$D1792</f>
        <v/>
      </c>
      <c r="AX1792" s="16">
        <f>AX1783*Settings!$C$13*$D1792</f>
        <v/>
      </c>
      <c r="AY1792" s="16">
        <f>AY1783*Settings!$C$13*$D1792</f>
        <v/>
      </c>
    </row>
    <row r="1793" hidden="1" outlineLevel="2">
      <c r="A1793" s="14" t="inlineStr">
        <is>
          <t>co2</t>
        </is>
      </c>
      <c r="B1793" s="14" t="inlineStr">
        <is>
          <t>ker</t>
        </is>
      </c>
      <c r="C1793" s="14" t="inlineStr">
        <is>
          <t>irn</t>
        </is>
      </c>
      <c r="D1793" s="36">
        <f>INDEX(Inputs!$W$5:$W$132,MATCH($B1793&amp;"|"&amp;$C1793,Inputs!$A$5:$A$132,0))</f>
        <v/>
      </c>
      <c r="E1793" s="35" t="n"/>
      <c r="F1793" s="35" t="n"/>
      <c r="G1793" s="35" t="n"/>
      <c r="H1793" s="14">
        <f>INDEX(VarLab,MATCH($A1793,VarKey,0))&amp;INDEX(MemLab,MATCH($C1793&amp;"|"&amp;$B1793,MemKey,0))</f>
        <v/>
      </c>
      <c r="I1793" s="14">
        <f>INDEX(VarUnit,MATCH($A1793,VarKey,0))</f>
        <v/>
      </c>
      <c r="J1793" s="14">
        <f>INDEX(VarSrc,MATCH($A1793,VarKey,0))</f>
        <v/>
      </c>
      <c r="K1793" s="11">
        <f>CodePrefix&amp;$A1793&amp;IF($C1793="","","."&amp;$C1793&amp;"."&amp;$B1793)&amp;INDEX(VarEnd,MATCH($A1793,VarKey,0))&amp;K$5</f>
        <v/>
      </c>
      <c r="L1793" s="15">
        <f>L1784*Settings!$C$13*$D1793</f>
        <v/>
      </c>
      <c r="M1793" s="16">
        <f>M1784*Settings!$C$13*$D1793</f>
        <v/>
      </c>
      <c r="N1793" s="16">
        <f>N1784*Settings!$C$13*$D1793</f>
        <v/>
      </c>
      <c r="O1793" s="16">
        <f>O1784*Settings!$C$13*$D1793</f>
        <v/>
      </c>
      <c r="P1793" s="16">
        <f>P1784*Settings!$C$13*$D1793</f>
        <v/>
      </c>
      <c r="Q1793" s="16">
        <f>Q1784*Settings!$C$13*$D1793</f>
        <v/>
      </c>
      <c r="R1793" s="16">
        <f>R1784*Settings!$C$13*$D1793</f>
        <v/>
      </c>
      <c r="S1793" s="16">
        <f>S1784*Settings!$C$13*$D1793</f>
        <v/>
      </c>
      <c r="T1793" s="16">
        <f>T1784*Settings!$C$13*$D1793</f>
        <v/>
      </c>
      <c r="U1793" s="16">
        <f>U1784*Settings!$C$13*$D1793</f>
        <v/>
      </c>
      <c r="V1793" s="16">
        <f>V1784*Settings!$C$13*$D1793</f>
        <v/>
      </c>
      <c r="W1793" s="16">
        <f>W1784*Settings!$C$13*$D1793</f>
        <v/>
      </c>
      <c r="X1793" s="16">
        <f>X1784*Settings!$C$13*$D1793</f>
        <v/>
      </c>
      <c r="Y1793" s="16">
        <f>Y1784*Settings!$C$13*$D1793</f>
        <v/>
      </c>
      <c r="Z1793" s="16">
        <f>Z1784*Settings!$C$13*$D1793</f>
        <v/>
      </c>
      <c r="AA1793" s="16">
        <f>AA1784*Settings!$C$13*$D1793</f>
        <v/>
      </c>
      <c r="AB1793" s="16">
        <f>AB1784*Settings!$C$13*$D1793</f>
        <v/>
      </c>
      <c r="AC1793" s="16">
        <f>AC1784*Settings!$C$13*$D1793</f>
        <v/>
      </c>
      <c r="AD1793" s="16">
        <f>AD1784*Settings!$C$13*$D1793</f>
        <v/>
      </c>
      <c r="AF1793" s="11">
        <f>CodePrefix&amp;$A1793&amp;IF($C1793="","","."&amp;$C1793&amp;"."&amp;$B1793)&amp;INDEX(VarEnd,MATCH($A1793,VarKey,0))&amp;AF$5</f>
        <v/>
      </c>
      <c r="AG1793" s="15">
        <f>AG1784*Settings!$C$13*$D1793</f>
        <v/>
      </c>
      <c r="AH1793" s="16">
        <f>AH1784*Settings!$C$13*$D1793</f>
        <v/>
      </c>
      <c r="AI1793" s="16">
        <f>AI1784*Settings!$C$13*$D1793</f>
        <v/>
      </c>
      <c r="AJ1793" s="16">
        <f>AJ1784*Settings!$C$13*$D1793</f>
        <v/>
      </c>
      <c r="AK1793" s="16">
        <f>AK1784*Settings!$C$13*$D1793</f>
        <v/>
      </c>
      <c r="AL1793" s="16">
        <f>AL1784*Settings!$C$13*$D1793</f>
        <v/>
      </c>
      <c r="AM1793" s="16">
        <f>AM1784*Settings!$C$13*$D1793</f>
        <v/>
      </c>
      <c r="AN1793" s="16">
        <f>AN1784*Settings!$C$13*$D1793</f>
        <v/>
      </c>
      <c r="AO1793" s="16">
        <f>AO1784*Settings!$C$13*$D1793</f>
        <v/>
      </c>
      <c r="AP1793" s="16">
        <f>AP1784*Settings!$C$13*$D1793</f>
        <v/>
      </c>
      <c r="AQ1793" s="16">
        <f>AQ1784*Settings!$C$13*$D1793</f>
        <v/>
      </c>
      <c r="AR1793" s="16">
        <f>AR1784*Settings!$C$13*$D1793</f>
        <v/>
      </c>
      <c r="AS1793" s="16">
        <f>AS1784*Settings!$C$13*$D1793</f>
        <v/>
      </c>
      <c r="AT1793" s="16">
        <f>AT1784*Settings!$C$13*$D1793</f>
        <v/>
      </c>
      <c r="AU1793" s="16">
        <f>AU1784*Settings!$C$13*$D1793</f>
        <v/>
      </c>
      <c r="AV1793" s="16">
        <f>AV1784*Settings!$C$13*$D1793</f>
        <v/>
      </c>
      <c r="AW1793" s="16">
        <f>AW1784*Settings!$C$13*$D1793</f>
        <v/>
      </c>
      <c r="AX1793" s="16">
        <f>AX1784*Settings!$C$13*$D1793</f>
        <v/>
      </c>
      <c r="AY1793" s="16">
        <f>AY1784*Settings!$C$13*$D1793</f>
        <v/>
      </c>
    </row>
    <row r="1794" hidden="1" outlineLevel="2">
      <c r="A1794" s="14" t="inlineStr">
        <is>
          <t>co2</t>
        </is>
      </c>
      <c r="B1794" s="14" t="inlineStr">
        <is>
          <t>oop</t>
        </is>
      </c>
      <c r="C1794" s="14" t="inlineStr">
        <is>
          <t>irn</t>
        </is>
      </c>
      <c r="D1794" s="36">
        <f>INDEX(Inputs!$W$5:$W$132,MATCH($B1794&amp;"|"&amp;$C1794,Inputs!$A$5:$A$132,0))</f>
        <v/>
      </c>
      <c r="E1794" s="35" t="n"/>
      <c r="F1794" s="35" t="n"/>
      <c r="G1794" s="35" t="n"/>
      <c r="H1794" s="14">
        <f>INDEX(VarLab,MATCH($A1794,VarKey,0))&amp;INDEX(MemLab,MATCH($C1794&amp;"|"&amp;$B1794,MemKey,0))</f>
        <v/>
      </c>
      <c r="I1794" s="14">
        <f>INDEX(VarUnit,MATCH($A1794,VarKey,0))</f>
        <v/>
      </c>
      <c r="J1794" s="14">
        <f>INDEX(VarSrc,MATCH($A1794,VarKey,0))</f>
        <v/>
      </c>
      <c r="K1794" s="11">
        <f>CodePrefix&amp;$A1794&amp;IF($C1794="","","."&amp;$C1794&amp;"."&amp;$B1794)&amp;INDEX(VarEnd,MATCH($A1794,VarKey,0))&amp;K$5</f>
        <v/>
      </c>
      <c r="L1794" s="15">
        <f>L1785*Settings!$C$13*$D1794</f>
        <v/>
      </c>
      <c r="M1794" s="16">
        <f>M1785*Settings!$C$13*$D1794</f>
        <v/>
      </c>
      <c r="N1794" s="16">
        <f>N1785*Settings!$C$13*$D1794</f>
        <v/>
      </c>
      <c r="O1794" s="16">
        <f>O1785*Settings!$C$13*$D1794</f>
        <v/>
      </c>
      <c r="P1794" s="16">
        <f>P1785*Settings!$C$13*$D1794</f>
        <v/>
      </c>
      <c r="Q1794" s="16">
        <f>Q1785*Settings!$C$13*$D1794</f>
        <v/>
      </c>
      <c r="R1794" s="16">
        <f>R1785*Settings!$C$13*$D1794</f>
        <v/>
      </c>
      <c r="S1794" s="16">
        <f>S1785*Settings!$C$13*$D1794</f>
        <v/>
      </c>
      <c r="T1794" s="16">
        <f>T1785*Settings!$C$13*$D1794</f>
        <v/>
      </c>
      <c r="U1794" s="16">
        <f>U1785*Settings!$C$13*$D1794</f>
        <v/>
      </c>
      <c r="V1794" s="16">
        <f>V1785*Settings!$C$13*$D1794</f>
        <v/>
      </c>
      <c r="W1794" s="16">
        <f>W1785*Settings!$C$13*$D1794</f>
        <v/>
      </c>
      <c r="X1794" s="16">
        <f>X1785*Settings!$C$13*$D1794</f>
        <v/>
      </c>
      <c r="Y1794" s="16">
        <f>Y1785*Settings!$C$13*$D1794</f>
        <v/>
      </c>
      <c r="Z1794" s="16">
        <f>Z1785*Settings!$C$13*$D1794</f>
        <v/>
      </c>
      <c r="AA1794" s="16">
        <f>AA1785*Settings!$C$13*$D1794</f>
        <v/>
      </c>
      <c r="AB1794" s="16">
        <f>AB1785*Settings!$C$13*$D1794</f>
        <v/>
      </c>
      <c r="AC1794" s="16">
        <f>AC1785*Settings!$C$13*$D1794</f>
        <v/>
      </c>
      <c r="AD1794" s="16">
        <f>AD1785*Settings!$C$13*$D1794</f>
        <v/>
      </c>
      <c r="AF1794" s="11">
        <f>CodePrefix&amp;$A1794&amp;IF($C1794="","","."&amp;$C1794&amp;"."&amp;$B1794)&amp;INDEX(VarEnd,MATCH($A1794,VarKey,0))&amp;AF$5</f>
        <v/>
      </c>
      <c r="AG1794" s="15">
        <f>AG1785*Settings!$C$13*$D1794</f>
        <v/>
      </c>
      <c r="AH1794" s="16">
        <f>AH1785*Settings!$C$13*$D1794</f>
        <v/>
      </c>
      <c r="AI1794" s="16">
        <f>AI1785*Settings!$C$13*$D1794</f>
        <v/>
      </c>
      <c r="AJ1794" s="16">
        <f>AJ1785*Settings!$C$13*$D1794</f>
        <v/>
      </c>
      <c r="AK1794" s="16">
        <f>AK1785*Settings!$C$13*$D1794</f>
        <v/>
      </c>
      <c r="AL1794" s="16">
        <f>AL1785*Settings!$C$13*$D1794</f>
        <v/>
      </c>
      <c r="AM1794" s="16">
        <f>AM1785*Settings!$C$13*$D1794</f>
        <v/>
      </c>
      <c r="AN1794" s="16">
        <f>AN1785*Settings!$C$13*$D1794</f>
        <v/>
      </c>
      <c r="AO1794" s="16">
        <f>AO1785*Settings!$C$13*$D1794</f>
        <v/>
      </c>
      <c r="AP1794" s="16">
        <f>AP1785*Settings!$C$13*$D1794</f>
        <v/>
      </c>
      <c r="AQ1794" s="16">
        <f>AQ1785*Settings!$C$13*$D1794</f>
        <v/>
      </c>
      <c r="AR1794" s="16">
        <f>AR1785*Settings!$C$13*$D1794</f>
        <v/>
      </c>
      <c r="AS1794" s="16">
        <f>AS1785*Settings!$C$13*$D1794</f>
        <v/>
      </c>
      <c r="AT1794" s="16">
        <f>AT1785*Settings!$C$13*$D1794</f>
        <v/>
      </c>
      <c r="AU1794" s="16">
        <f>AU1785*Settings!$C$13*$D1794</f>
        <v/>
      </c>
      <c r="AV1794" s="16">
        <f>AV1785*Settings!$C$13*$D1794</f>
        <v/>
      </c>
      <c r="AW1794" s="16">
        <f>AW1785*Settings!$C$13*$D1794</f>
        <v/>
      </c>
      <c r="AX1794" s="16">
        <f>AX1785*Settings!$C$13*$D1794</f>
        <v/>
      </c>
      <c r="AY1794" s="16">
        <f>AY1785*Settings!$C$13*$D1794</f>
        <v/>
      </c>
    </row>
    <row r="1795" hidden="1" outlineLevel="2">
      <c r="A1795" s="14" t="inlineStr">
        <is>
          <t>co2</t>
        </is>
      </c>
      <c r="B1795" s="14" t="inlineStr">
        <is>
          <t>bio</t>
        </is>
      </c>
      <c r="C1795" s="14" t="inlineStr">
        <is>
          <t>irn</t>
        </is>
      </c>
      <c r="D1795" s="36">
        <f>INDEX(Inputs!$W$5:$W$132,MATCH($B1795&amp;"|"&amp;$C1795,Inputs!$A$5:$A$132,0))</f>
        <v/>
      </c>
      <c r="E1795" s="35" t="n"/>
      <c r="F1795" s="35" t="n"/>
      <c r="G1795" s="35" t="n"/>
      <c r="H1795" s="14">
        <f>INDEX(VarLab,MATCH($A1795,VarKey,0))&amp;INDEX(MemLab,MATCH($C1795&amp;"|"&amp;$B1795,MemKey,0))</f>
        <v/>
      </c>
      <c r="I1795" s="14">
        <f>INDEX(VarUnit,MATCH($A1795,VarKey,0))</f>
        <v/>
      </c>
      <c r="J1795" s="14">
        <f>INDEX(VarSrc,MATCH($A1795,VarKey,0))</f>
        <v/>
      </c>
      <c r="K1795" s="11">
        <f>CodePrefix&amp;$A1795&amp;IF($C1795="","","."&amp;$C1795&amp;"."&amp;$B1795)&amp;INDEX(VarEnd,MATCH($A1795,VarKey,0))&amp;K$5</f>
        <v/>
      </c>
      <c r="L1795" s="15">
        <f>L1786*Settings!$C$13*$D1795</f>
        <v/>
      </c>
      <c r="M1795" s="16">
        <f>M1786*Settings!$C$13*$D1795</f>
        <v/>
      </c>
      <c r="N1795" s="16">
        <f>N1786*Settings!$C$13*$D1795</f>
        <v/>
      </c>
      <c r="O1795" s="16">
        <f>O1786*Settings!$C$13*$D1795</f>
        <v/>
      </c>
      <c r="P1795" s="16">
        <f>P1786*Settings!$C$13*$D1795</f>
        <v/>
      </c>
      <c r="Q1795" s="16">
        <f>Q1786*Settings!$C$13*$D1795</f>
        <v/>
      </c>
      <c r="R1795" s="16">
        <f>R1786*Settings!$C$13*$D1795</f>
        <v/>
      </c>
      <c r="S1795" s="16">
        <f>S1786*Settings!$C$13*$D1795</f>
        <v/>
      </c>
      <c r="T1795" s="16">
        <f>T1786*Settings!$C$13*$D1795</f>
        <v/>
      </c>
      <c r="U1795" s="16">
        <f>U1786*Settings!$C$13*$D1795</f>
        <v/>
      </c>
      <c r="V1795" s="16">
        <f>V1786*Settings!$C$13*$D1795</f>
        <v/>
      </c>
      <c r="W1795" s="16">
        <f>W1786*Settings!$C$13*$D1795</f>
        <v/>
      </c>
      <c r="X1795" s="16">
        <f>X1786*Settings!$C$13*$D1795</f>
        <v/>
      </c>
      <c r="Y1795" s="16">
        <f>Y1786*Settings!$C$13*$D1795</f>
        <v/>
      </c>
      <c r="Z1795" s="16">
        <f>Z1786*Settings!$C$13*$D1795</f>
        <v/>
      </c>
      <c r="AA1795" s="16">
        <f>AA1786*Settings!$C$13*$D1795</f>
        <v/>
      </c>
      <c r="AB1795" s="16">
        <f>AB1786*Settings!$C$13*$D1795</f>
        <v/>
      </c>
      <c r="AC1795" s="16">
        <f>AC1786*Settings!$C$13*$D1795</f>
        <v/>
      </c>
      <c r="AD1795" s="16">
        <f>AD1786*Settings!$C$13*$D1795</f>
        <v/>
      </c>
      <c r="AF1795" s="11">
        <f>CodePrefix&amp;$A1795&amp;IF($C1795="","","."&amp;$C1795&amp;"."&amp;$B1795)&amp;INDEX(VarEnd,MATCH($A1795,VarKey,0))&amp;AF$5</f>
        <v/>
      </c>
      <c r="AG1795" s="15">
        <f>AG1786*Settings!$C$13*$D1795</f>
        <v/>
      </c>
      <c r="AH1795" s="16">
        <f>AH1786*Settings!$C$13*$D1795</f>
        <v/>
      </c>
      <c r="AI1795" s="16">
        <f>AI1786*Settings!$C$13*$D1795</f>
        <v/>
      </c>
      <c r="AJ1795" s="16">
        <f>AJ1786*Settings!$C$13*$D1795</f>
        <v/>
      </c>
      <c r="AK1795" s="16">
        <f>AK1786*Settings!$C$13*$D1795</f>
        <v/>
      </c>
      <c r="AL1795" s="16">
        <f>AL1786*Settings!$C$13*$D1795</f>
        <v/>
      </c>
      <c r="AM1795" s="16">
        <f>AM1786*Settings!$C$13*$D1795</f>
        <v/>
      </c>
      <c r="AN1795" s="16">
        <f>AN1786*Settings!$C$13*$D1795</f>
        <v/>
      </c>
      <c r="AO1795" s="16">
        <f>AO1786*Settings!$C$13*$D1795</f>
        <v/>
      </c>
      <c r="AP1795" s="16">
        <f>AP1786*Settings!$C$13*$D1795</f>
        <v/>
      </c>
      <c r="AQ1795" s="16">
        <f>AQ1786*Settings!$C$13*$D1795</f>
        <v/>
      </c>
      <c r="AR1795" s="16">
        <f>AR1786*Settings!$C$13*$D1795</f>
        <v/>
      </c>
      <c r="AS1795" s="16">
        <f>AS1786*Settings!$C$13*$D1795</f>
        <v/>
      </c>
      <c r="AT1795" s="16">
        <f>AT1786*Settings!$C$13*$D1795</f>
        <v/>
      </c>
      <c r="AU1795" s="16">
        <f>AU1786*Settings!$C$13*$D1795</f>
        <v/>
      </c>
      <c r="AV1795" s="16">
        <f>AV1786*Settings!$C$13*$D1795</f>
        <v/>
      </c>
      <c r="AW1795" s="16">
        <f>AW1786*Settings!$C$13*$D1795</f>
        <v/>
      </c>
      <c r="AX1795" s="16">
        <f>AX1786*Settings!$C$13*$D1795</f>
        <v/>
      </c>
      <c r="AY1795" s="16">
        <f>AY1786*Settings!$C$13*$D1795</f>
        <v/>
      </c>
    </row>
    <row r="1796" hidden="1" outlineLevel="2"/>
    <row r="1797" hidden="1" outlineLevel="2">
      <c r="A1797" s="14" t="inlineStr">
        <is>
          <t>rtx</t>
        </is>
      </c>
      <c r="B1797" s="14" t="inlineStr">
        <is>
          <t>coa</t>
        </is>
      </c>
      <c r="C1797" s="14" t="inlineStr">
        <is>
          <t>irn</t>
        </is>
      </c>
      <c r="D1797" s="36">
        <f>INDEX(Inputs!$U$5:$U$132,MATCH($B1797&amp;"|"&amp;$C1797,Inputs!$A$5:$A$132,0))</f>
        <v/>
      </c>
      <c r="E1797" s="35" t="n"/>
      <c r="F1797" s="35" t="n"/>
      <c r="G1797" s="35" t="n"/>
      <c r="H1797" s="14">
        <f>INDEX(VarLab,MATCH($A1797,VarKey,0))&amp;INDEX(MemLab,MATCH($C1797&amp;"|"&amp;$B1797,MemKey,0))</f>
        <v/>
      </c>
      <c r="I1797" s="14">
        <f>INDEX(VarUnit,MATCH($A1797,VarKey,0))</f>
        <v/>
      </c>
      <c r="J1797" s="14">
        <f>INDEX(VarSrc,MATCH($A1797,VarKey,0))</f>
        <v/>
      </c>
      <c r="K1797" s="11">
        <f>CodePrefix&amp;$A1797&amp;IF($C1797="","","."&amp;$C1797&amp;"."&amp;$B1797)&amp;INDEX(VarEnd,MATCH($A1797,VarKey,0))&amp;K$5</f>
        <v/>
      </c>
      <c r="L1797" s="39">
        <f>L1779*Settings!$C$13*(INDEX(L$395:L$406,$D1797)+INDEX(L$382:L$393,$D1797))</f>
        <v/>
      </c>
      <c r="M1797" s="40">
        <f>M1779*Settings!$C$13*(INDEX(M$395:M$406,$D1797)+INDEX(M$382:M$393,$D1797))</f>
        <v/>
      </c>
      <c r="N1797" s="40">
        <f>N1779*Settings!$C$13*(INDEX(N$395:N$406,$D1797)+INDEX(N$382:N$393,$D1797))</f>
        <v/>
      </c>
      <c r="O1797" s="40">
        <f>O1779*Settings!$C$13*(INDEX(O$395:O$406,$D1797)+INDEX(O$382:O$393,$D1797))</f>
        <v/>
      </c>
      <c r="P1797" s="40">
        <f>P1779*Settings!$C$13*(INDEX(P$395:P$406,$D1797)+INDEX(P$382:P$393,$D1797))</f>
        <v/>
      </c>
      <c r="Q1797" s="40">
        <f>Q1779*Settings!$C$13*(INDEX(Q$395:Q$406,$D1797)+INDEX(Q$382:Q$393,$D1797))</f>
        <v/>
      </c>
      <c r="R1797" s="40">
        <f>R1779*Settings!$C$13*(INDEX(R$395:R$406,$D1797)+INDEX(R$382:R$393,$D1797))</f>
        <v/>
      </c>
      <c r="S1797" s="40">
        <f>S1779*Settings!$C$13*(INDEX(S$395:S$406,$D1797)+INDEX(S$382:S$393,$D1797))</f>
        <v/>
      </c>
      <c r="T1797" s="40">
        <f>T1779*Settings!$C$13*(INDEX(T$395:T$406,$D1797)+INDEX(T$382:T$393,$D1797))</f>
        <v/>
      </c>
      <c r="U1797" s="40">
        <f>U1779*Settings!$C$13*(INDEX(U$395:U$406,$D1797)+INDEX(U$382:U$393,$D1797))</f>
        <v/>
      </c>
      <c r="V1797" s="40">
        <f>V1779*Settings!$C$13*(INDEX(V$395:V$406,$D1797)+INDEX(V$382:V$393,$D1797))</f>
        <v/>
      </c>
      <c r="W1797" s="40">
        <f>W1779*Settings!$C$13*(INDEX(W$395:W$406,$D1797)+INDEX(W$382:W$393,$D1797))</f>
        <v/>
      </c>
      <c r="X1797" s="40">
        <f>X1779*Settings!$C$13*(INDEX(X$395:X$406,$D1797)+INDEX(X$382:X$393,$D1797))</f>
        <v/>
      </c>
      <c r="Y1797" s="40">
        <f>Y1779*Settings!$C$13*(INDEX(Y$395:Y$406,$D1797)+INDEX(Y$382:Y$393,$D1797))</f>
        <v/>
      </c>
      <c r="Z1797" s="40">
        <f>Z1779*Settings!$C$13*(INDEX(Z$395:Z$406,$D1797)+INDEX(Z$382:Z$393,$D1797))</f>
        <v/>
      </c>
      <c r="AA1797" s="40">
        <f>AA1779*Settings!$C$13*(INDEX(AA$395:AA$406,$D1797)+INDEX(AA$382:AA$393,$D1797))</f>
        <v/>
      </c>
      <c r="AB1797" s="40">
        <f>AB1779*Settings!$C$13*(INDEX(AB$395:AB$406,$D1797)+INDEX(AB$382:AB$393,$D1797))</f>
        <v/>
      </c>
      <c r="AC1797" s="40">
        <f>AC1779*Settings!$C$13*(INDEX(AC$395:AC$406,$D1797)+INDEX(AC$382:AC$393,$D1797))</f>
        <v/>
      </c>
      <c r="AD1797" s="40">
        <f>AD1779*Settings!$C$13*(INDEX(AD$395:AD$406,$D1797)+INDEX(AD$382:AD$393,$D1797))</f>
        <v/>
      </c>
      <c r="AF1797" s="11">
        <f>CodePrefix&amp;$A1797&amp;IF($C1797="","","."&amp;$C1797&amp;"."&amp;$B1797)&amp;INDEX(VarEnd,MATCH($A1797,VarKey,0))&amp;AF$5</f>
        <v/>
      </c>
      <c r="AG1797" s="39">
        <f>AG1779*Settings!$C$13*(INDEX(AG$395:AG$406,$D1797)+INDEX(AG$382:AG$393,$D1797))</f>
        <v/>
      </c>
      <c r="AH1797" s="40">
        <f>AH1779*Settings!$C$13*(INDEX(AH$395:AH$406,$D1797)+INDEX(AH$382:AH$393,$D1797))</f>
        <v/>
      </c>
      <c r="AI1797" s="40">
        <f>AI1779*Settings!$C$13*(INDEX(AI$395:AI$406,$D1797)+INDEX(AI$382:AI$393,$D1797))</f>
        <v/>
      </c>
      <c r="AJ1797" s="40">
        <f>AJ1779*Settings!$C$13*(INDEX(AJ$395:AJ$406,$D1797)+INDEX(AJ$382:AJ$393,$D1797))</f>
        <v/>
      </c>
      <c r="AK1797" s="40">
        <f>AK1779*Settings!$C$13*(INDEX(AK$395:AK$406,$D1797)+INDEX(AK$382:AK$393,$D1797))</f>
        <v/>
      </c>
      <c r="AL1797" s="40">
        <f>AL1779*Settings!$C$13*(INDEX(AL$395:AL$406,$D1797)+INDEX(AL$382:AL$393,$D1797))</f>
        <v/>
      </c>
      <c r="AM1797" s="40">
        <f>AM1779*Settings!$C$13*(INDEX(AM$395:AM$406,$D1797)+INDEX(AM$382:AM$393,$D1797))</f>
        <v/>
      </c>
      <c r="AN1797" s="40">
        <f>AN1779*Settings!$C$13*(INDEX(AN$395:AN$406,$D1797)+INDEX(AN$382:AN$393,$D1797))</f>
        <v/>
      </c>
      <c r="AO1797" s="40">
        <f>AO1779*Settings!$C$13*(INDEX(AO$395:AO$406,$D1797)+INDEX(AO$382:AO$393,$D1797))</f>
        <v/>
      </c>
      <c r="AP1797" s="40">
        <f>AP1779*Settings!$C$13*(INDEX(AP$395:AP$406,$D1797)+INDEX(AP$382:AP$393,$D1797))</f>
        <v/>
      </c>
      <c r="AQ1797" s="40">
        <f>AQ1779*Settings!$C$13*(INDEX(AQ$395:AQ$406,$D1797)+INDEX(AQ$382:AQ$393,$D1797))</f>
        <v/>
      </c>
      <c r="AR1797" s="40">
        <f>AR1779*Settings!$C$13*(INDEX(AR$395:AR$406,$D1797)+INDEX(AR$382:AR$393,$D1797))</f>
        <v/>
      </c>
      <c r="AS1797" s="40">
        <f>AS1779*Settings!$C$13*(INDEX(AS$395:AS$406,$D1797)+INDEX(AS$382:AS$393,$D1797))</f>
        <v/>
      </c>
      <c r="AT1797" s="40">
        <f>AT1779*Settings!$C$13*(INDEX(AT$395:AT$406,$D1797)+INDEX(AT$382:AT$393,$D1797))</f>
        <v/>
      </c>
      <c r="AU1797" s="40">
        <f>AU1779*Settings!$C$13*(INDEX(AU$395:AU$406,$D1797)+INDEX(AU$382:AU$393,$D1797))</f>
        <v/>
      </c>
      <c r="AV1797" s="40">
        <f>AV1779*Settings!$C$13*(INDEX(AV$395:AV$406,$D1797)+INDEX(AV$382:AV$393,$D1797))</f>
        <v/>
      </c>
      <c r="AW1797" s="40">
        <f>AW1779*Settings!$C$13*(INDEX(AW$395:AW$406,$D1797)+INDEX(AW$382:AW$393,$D1797))</f>
        <v/>
      </c>
      <c r="AX1797" s="40">
        <f>AX1779*Settings!$C$13*(INDEX(AX$395:AX$406,$D1797)+INDEX(AX$382:AX$393,$D1797))</f>
        <v/>
      </c>
      <c r="AY1797" s="40">
        <f>AY1779*Settings!$C$13*(INDEX(AY$395:AY$406,$D1797)+INDEX(AY$382:AY$393,$D1797))</f>
        <v/>
      </c>
    </row>
    <row r="1798" hidden="1" outlineLevel="2">
      <c r="A1798" s="14" t="inlineStr">
        <is>
          <t>rtx</t>
        </is>
      </c>
      <c r="B1798" s="14" t="inlineStr">
        <is>
          <t>nga</t>
        </is>
      </c>
      <c r="C1798" s="14" t="inlineStr">
        <is>
          <t>irn</t>
        </is>
      </c>
      <c r="D1798" s="36">
        <f>INDEX(Inputs!$U$5:$U$132,MATCH($B1798&amp;"|"&amp;$C1798,Inputs!$A$5:$A$132,0))</f>
        <v/>
      </c>
      <c r="E1798" s="35" t="n"/>
      <c r="F1798" s="35" t="n"/>
      <c r="G1798" s="35" t="n"/>
      <c r="H1798" s="14">
        <f>INDEX(VarLab,MATCH($A1798,VarKey,0))&amp;INDEX(MemLab,MATCH($C1798&amp;"|"&amp;$B1798,MemKey,0))</f>
        <v/>
      </c>
      <c r="I1798" s="14">
        <f>INDEX(VarUnit,MATCH($A1798,VarKey,0))</f>
        <v/>
      </c>
      <c r="J1798" s="14">
        <f>INDEX(VarSrc,MATCH($A1798,VarKey,0))</f>
        <v/>
      </c>
      <c r="K1798" s="11">
        <f>CodePrefix&amp;$A1798&amp;IF($C1798="","","."&amp;$C1798&amp;"."&amp;$B1798)&amp;INDEX(VarEnd,MATCH($A1798,VarKey,0))&amp;K$5</f>
        <v/>
      </c>
      <c r="L1798" s="39">
        <f>L1780*Settings!$C$13*(INDEX(L$395:L$406,$D1798)+INDEX(L$382:L$393,$D1798))</f>
        <v/>
      </c>
      <c r="M1798" s="40">
        <f>M1780*Settings!$C$13*(INDEX(M$395:M$406,$D1798)+INDEX(M$382:M$393,$D1798))</f>
        <v/>
      </c>
      <c r="N1798" s="40">
        <f>N1780*Settings!$C$13*(INDEX(N$395:N$406,$D1798)+INDEX(N$382:N$393,$D1798))</f>
        <v/>
      </c>
      <c r="O1798" s="40">
        <f>O1780*Settings!$C$13*(INDEX(O$395:O$406,$D1798)+INDEX(O$382:O$393,$D1798))</f>
        <v/>
      </c>
      <c r="P1798" s="40">
        <f>P1780*Settings!$C$13*(INDEX(P$395:P$406,$D1798)+INDEX(P$382:P$393,$D1798))</f>
        <v/>
      </c>
      <c r="Q1798" s="40">
        <f>Q1780*Settings!$C$13*(INDEX(Q$395:Q$406,$D1798)+INDEX(Q$382:Q$393,$D1798))</f>
        <v/>
      </c>
      <c r="R1798" s="40">
        <f>R1780*Settings!$C$13*(INDEX(R$395:R$406,$D1798)+INDEX(R$382:R$393,$D1798))</f>
        <v/>
      </c>
      <c r="S1798" s="40">
        <f>S1780*Settings!$C$13*(INDEX(S$395:S$406,$D1798)+INDEX(S$382:S$393,$D1798))</f>
        <v/>
      </c>
      <c r="T1798" s="40">
        <f>T1780*Settings!$C$13*(INDEX(T$395:T$406,$D1798)+INDEX(T$382:T$393,$D1798))</f>
        <v/>
      </c>
      <c r="U1798" s="40">
        <f>U1780*Settings!$C$13*(INDEX(U$395:U$406,$D1798)+INDEX(U$382:U$393,$D1798))</f>
        <v/>
      </c>
      <c r="V1798" s="40">
        <f>V1780*Settings!$C$13*(INDEX(V$395:V$406,$D1798)+INDEX(V$382:V$393,$D1798))</f>
        <v/>
      </c>
      <c r="W1798" s="40">
        <f>W1780*Settings!$C$13*(INDEX(W$395:W$406,$D1798)+INDEX(W$382:W$393,$D1798))</f>
        <v/>
      </c>
      <c r="X1798" s="40">
        <f>X1780*Settings!$C$13*(INDEX(X$395:X$406,$D1798)+INDEX(X$382:X$393,$D1798))</f>
        <v/>
      </c>
      <c r="Y1798" s="40">
        <f>Y1780*Settings!$C$13*(INDEX(Y$395:Y$406,$D1798)+INDEX(Y$382:Y$393,$D1798))</f>
        <v/>
      </c>
      <c r="Z1798" s="40">
        <f>Z1780*Settings!$C$13*(INDEX(Z$395:Z$406,$D1798)+INDEX(Z$382:Z$393,$D1798))</f>
        <v/>
      </c>
      <c r="AA1798" s="40">
        <f>AA1780*Settings!$C$13*(INDEX(AA$395:AA$406,$D1798)+INDEX(AA$382:AA$393,$D1798))</f>
        <v/>
      </c>
      <c r="AB1798" s="40">
        <f>AB1780*Settings!$C$13*(INDEX(AB$395:AB$406,$D1798)+INDEX(AB$382:AB$393,$D1798))</f>
        <v/>
      </c>
      <c r="AC1798" s="40">
        <f>AC1780*Settings!$C$13*(INDEX(AC$395:AC$406,$D1798)+INDEX(AC$382:AC$393,$D1798))</f>
        <v/>
      </c>
      <c r="AD1798" s="40">
        <f>AD1780*Settings!$C$13*(INDEX(AD$395:AD$406,$D1798)+INDEX(AD$382:AD$393,$D1798))</f>
        <v/>
      </c>
      <c r="AF1798" s="11">
        <f>CodePrefix&amp;$A1798&amp;IF($C1798="","","."&amp;$C1798&amp;"."&amp;$B1798)&amp;INDEX(VarEnd,MATCH($A1798,VarKey,0))&amp;AF$5</f>
        <v/>
      </c>
      <c r="AG1798" s="39">
        <f>AG1780*Settings!$C$13*(INDEX(AG$395:AG$406,$D1798)+INDEX(AG$382:AG$393,$D1798))</f>
        <v/>
      </c>
      <c r="AH1798" s="40">
        <f>AH1780*Settings!$C$13*(INDEX(AH$395:AH$406,$D1798)+INDEX(AH$382:AH$393,$D1798))</f>
        <v/>
      </c>
      <c r="AI1798" s="40">
        <f>AI1780*Settings!$C$13*(INDEX(AI$395:AI$406,$D1798)+INDEX(AI$382:AI$393,$D1798))</f>
        <v/>
      </c>
      <c r="AJ1798" s="40">
        <f>AJ1780*Settings!$C$13*(INDEX(AJ$395:AJ$406,$D1798)+INDEX(AJ$382:AJ$393,$D1798))</f>
        <v/>
      </c>
      <c r="AK1798" s="40">
        <f>AK1780*Settings!$C$13*(INDEX(AK$395:AK$406,$D1798)+INDEX(AK$382:AK$393,$D1798))</f>
        <v/>
      </c>
      <c r="AL1798" s="40">
        <f>AL1780*Settings!$C$13*(INDEX(AL$395:AL$406,$D1798)+INDEX(AL$382:AL$393,$D1798))</f>
        <v/>
      </c>
      <c r="AM1798" s="40">
        <f>AM1780*Settings!$C$13*(INDEX(AM$395:AM$406,$D1798)+INDEX(AM$382:AM$393,$D1798))</f>
        <v/>
      </c>
      <c r="AN1798" s="40">
        <f>AN1780*Settings!$C$13*(INDEX(AN$395:AN$406,$D1798)+INDEX(AN$382:AN$393,$D1798))</f>
        <v/>
      </c>
      <c r="AO1798" s="40">
        <f>AO1780*Settings!$C$13*(INDEX(AO$395:AO$406,$D1798)+INDEX(AO$382:AO$393,$D1798))</f>
        <v/>
      </c>
      <c r="AP1798" s="40">
        <f>AP1780*Settings!$C$13*(INDEX(AP$395:AP$406,$D1798)+INDEX(AP$382:AP$393,$D1798))</f>
        <v/>
      </c>
      <c r="AQ1798" s="40">
        <f>AQ1780*Settings!$C$13*(INDEX(AQ$395:AQ$406,$D1798)+INDEX(AQ$382:AQ$393,$D1798))</f>
        <v/>
      </c>
      <c r="AR1798" s="40">
        <f>AR1780*Settings!$C$13*(INDEX(AR$395:AR$406,$D1798)+INDEX(AR$382:AR$393,$D1798))</f>
        <v/>
      </c>
      <c r="AS1798" s="40">
        <f>AS1780*Settings!$C$13*(INDEX(AS$395:AS$406,$D1798)+INDEX(AS$382:AS$393,$D1798))</f>
        <v/>
      </c>
      <c r="AT1798" s="40">
        <f>AT1780*Settings!$C$13*(INDEX(AT$395:AT$406,$D1798)+INDEX(AT$382:AT$393,$D1798))</f>
        <v/>
      </c>
      <c r="AU1798" s="40">
        <f>AU1780*Settings!$C$13*(INDEX(AU$395:AU$406,$D1798)+INDEX(AU$382:AU$393,$D1798))</f>
        <v/>
      </c>
      <c r="AV1798" s="40">
        <f>AV1780*Settings!$C$13*(INDEX(AV$395:AV$406,$D1798)+INDEX(AV$382:AV$393,$D1798))</f>
        <v/>
      </c>
      <c r="AW1798" s="40">
        <f>AW1780*Settings!$C$13*(INDEX(AW$395:AW$406,$D1798)+INDEX(AW$382:AW$393,$D1798))</f>
        <v/>
      </c>
      <c r="AX1798" s="40">
        <f>AX1780*Settings!$C$13*(INDEX(AX$395:AX$406,$D1798)+INDEX(AX$382:AX$393,$D1798))</f>
        <v/>
      </c>
      <c r="AY1798" s="40">
        <f>AY1780*Settings!$C$13*(INDEX(AY$395:AY$406,$D1798)+INDEX(AY$382:AY$393,$D1798))</f>
        <v/>
      </c>
    </row>
    <row r="1799" hidden="1" outlineLevel="2">
      <c r="A1799" s="14" t="inlineStr">
        <is>
          <t>rtx</t>
        </is>
      </c>
      <c r="B1799" s="14" t="inlineStr">
        <is>
          <t>gso</t>
        </is>
      </c>
      <c r="C1799" s="14" t="inlineStr">
        <is>
          <t>irn</t>
        </is>
      </c>
      <c r="D1799" s="36">
        <f>INDEX(Inputs!$U$5:$U$132,MATCH($B1799&amp;"|"&amp;$C1799,Inputs!$A$5:$A$132,0))</f>
        <v/>
      </c>
      <c r="E1799" s="35" t="n"/>
      <c r="F1799" s="35" t="n"/>
      <c r="G1799" s="35" t="n"/>
      <c r="H1799" s="14">
        <f>INDEX(VarLab,MATCH($A1799,VarKey,0))&amp;INDEX(MemLab,MATCH($C1799&amp;"|"&amp;$B1799,MemKey,0))</f>
        <v/>
      </c>
      <c r="I1799" s="14">
        <f>INDEX(VarUnit,MATCH($A1799,VarKey,0))</f>
        <v/>
      </c>
      <c r="J1799" s="14">
        <f>INDEX(VarSrc,MATCH($A1799,VarKey,0))</f>
        <v/>
      </c>
      <c r="K1799" s="11">
        <f>CodePrefix&amp;$A1799&amp;IF($C1799="","","."&amp;$C1799&amp;"."&amp;$B1799)&amp;INDEX(VarEnd,MATCH($A1799,VarKey,0))&amp;K$5</f>
        <v/>
      </c>
      <c r="L1799" s="39">
        <f>L1781*Settings!$C$13*(INDEX(L$395:L$406,$D1799)+INDEX(L$382:L$393,$D1799))</f>
        <v/>
      </c>
      <c r="M1799" s="40">
        <f>M1781*Settings!$C$13*(INDEX(M$395:M$406,$D1799)+INDEX(M$382:M$393,$D1799))</f>
        <v/>
      </c>
      <c r="N1799" s="40">
        <f>N1781*Settings!$C$13*(INDEX(N$395:N$406,$D1799)+INDEX(N$382:N$393,$D1799))</f>
        <v/>
      </c>
      <c r="O1799" s="40">
        <f>O1781*Settings!$C$13*(INDEX(O$395:O$406,$D1799)+INDEX(O$382:O$393,$D1799))</f>
        <v/>
      </c>
      <c r="P1799" s="40">
        <f>P1781*Settings!$C$13*(INDEX(P$395:P$406,$D1799)+INDEX(P$382:P$393,$D1799))</f>
        <v/>
      </c>
      <c r="Q1799" s="40">
        <f>Q1781*Settings!$C$13*(INDEX(Q$395:Q$406,$D1799)+INDEX(Q$382:Q$393,$D1799))</f>
        <v/>
      </c>
      <c r="R1799" s="40">
        <f>R1781*Settings!$C$13*(INDEX(R$395:R$406,$D1799)+INDEX(R$382:R$393,$D1799))</f>
        <v/>
      </c>
      <c r="S1799" s="40">
        <f>S1781*Settings!$C$13*(INDEX(S$395:S$406,$D1799)+INDEX(S$382:S$393,$D1799))</f>
        <v/>
      </c>
      <c r="T1799" s="40">
        <f>T1781*Settings!$C$13*(INDEX(T$395:T$406,$D1799)+INDEX(T$382:T$393,$D1799))</f>
        <v/>
      </c>
      <c r="U1799" s="40">
        <f>U1781*Settings!$C$13*(INDEX(U$395:U$406,$D1799)+INDEX(U$382:U$393,$D1799))</f>
        <v/>
      </c>
      <c r="V1799" s="40">
        <f>V1781*Settings!$C$13*(INDEX(V$395:V$406,$D1799)+INDEX(V$382:V$393,$D1799))</f>
        <v/>
      </c>
      <c r="W1799" s="40">
        <f>W1781*Settings!$C$13*(INDEX(W$395:W$406,$D1799)+INDEX(W$382:W$393,$D1799))</f>
        <v/>
      </c>
      <c r="X1799" s="40">
        <f>X1781*Settings!$C$13*(INDEX(X$395:X$406,$D1799)+INDEX(X$382:X$393,$D1799))</f>
        <v/>
      </c>
      <c r="Y1799" s="40">
        <f>Y1781*Settings!$C$13*(INDEX(Y$395:Y$406,$D1799)+INDEX(Y$382:Y$393,$D1799))</f>
        <v/>
      </c>
      <c r="Z1799" s="40">
        <f>Z1781*Settings!$C$13*(INDEX(Z$395:Z$406,$D1799)+INDEX(Z$382:Z$393,$D1799))</f>
        <v/>
      </c>
      <c r="AA1799" s="40">
        <f>AA1781*Settings!$C$13*(INDEX(AA$395:AA$406,$D1799)+INDEX(AA$382:AA$393,$D1799))</f>
        <v/>
      </c>
      <c r="AB1799" s="40">
        <f>AB1781*Settings!$C$13*(INDEX(AB$395:AB$406,$D1799)+INDEX(AB$382:AB$393,$D1799))</f>
        <v/>
      </c>
      <c r="AC1799" s="40">
        <f>AC1781*Settings!$C$13*(INDEX(AC$395:AC$406,$D1799)+INDEX(AC$382:AC$393,$D1799))</f>
        <v/>
      </c>
      <c r="AD1799" s="40">
        <f>AD1781*Settings!$C$13*(INDEX(AD$395:AD$406,$D1799)+INDEX(AD$382:AD$393,$D1799))</f>
        <v/>
      </c>
      <c r="AF1799" s="11">
        <f>CodePrefix&amp;$A1799&amp;IF($C1799="","","."&amp;$C1799&amp;"."&amp;$B1799)&amp;INDEX(VarEnd,MATCH($A1799,VarKey,0))&amp;AF$5</f>
        <v/>
      </c>
      <c r="AG1799" s="39">
        <f>AG1781*Settings!$C$13*(INDEX(AG$395:AG$406,$D1799)+INDEX(AG$382:AG$393,$D1799))</f>
        <v/>
      </c>
      <c r="AH1799" s="40">
        <f>AH1781*Settings!$C$13*(INDEX(AH$395:AH$406,$D1799)+INDEX(AH$382:AH$393,$D1799))</f>
        <v/>
      </c>
      <c r="AI1799" s="40">
        <f>AI1781*Settings!$C$13*(INDEX(AI$395:AI$406,$D1799)+INDEX(AI$382:AI$393,$D1799))</f>
        <v/>
      </c>
      <c r="AJ1799" s="40">
        <f>AJ1781*Settings!$C$13*(INDEX(AJ$395:AJ$406,$D1799)+INDEX(AJ$382:AJ$393,$D1799))</f>
        <v/>
      </c>
      <c r="AK1799" s="40">
        <f>AK1781*Settings!$C$13*(INDEX(AK$395:AK$406,$D1799)+INDEX(AK$382:AK$393,$D1799))</f>
        <v/>
      </c>
      <c r="AL1799" s="40">
        <f>AL1781*Settings!$C$13*(INDEX(AL$395:AL$406,$D1799)+INDEX(AL$382:AL$393,$D1799))</f>
        <v/>
      </c>
      <c r="AM1799" s="40">
        <f>AM1781*Settings!$C$13*(INDEX(AM$395:AM$406,$D1799)+INDEX(AM$382:AM$393,$D1799))</f>
        <v/>
      </c>
      <c r="AN1799" s="40">
        <f>AN1781*Settings!$C$13*(INDEX(AN$395:AN$406,$D1799)+INDEX(AN$382:AN$393,$D1799))</f>
        <v/>
      </c>
      <c r="AO1799" s="40">
        <f>AO1781*Settings!$C$13*(INDEX(AO$395:AO$406,$D1799)+INDEX(AO$382:AO$393,$D1799))</f>
        <v/>
      </c>
      <c r="AP1799" s="40">
        <f>AP1781*Settings!$C$13*(INDEX(AP$395:AP$406,$D1799)+INDEX(AP$382:AP$393,$D1799))</f>
        <v/>
      </c>
      <c r="AQ1799" s="40">
        <f>AQ1781*Settings!$C$13*(INDEX(AQ$395:AQ$406,$D1799)+INDEX(AQ$382:AQ$393,$D1799))</f>
        <v/>
      </c>
      <c r="AR1799" s="40">
        <f>AR1781*Settings!$C$13*(INDEX(AR$395:AR$406,$D1799)+INDEX(AR$382:AR$393,$D1799))</f>
        <v/>
      </c>
      <c r="AS1799" s="40">
        <f>AS1781*Settings!$C$13*(INDEX(AS$395:AS$406,$D1799)+INDEX(AS$382:AS$393,$D1799))</f>
        <v/>
      </c>
      <c r="AT1799" s="40">
        <f>AT1781*Settings!$C$13*(INDEX(AT$395:AT$406,$D1799)+INDEX(AT$382:AT$393,$D1799))</f>
        <v/>
      </c>
      <c r="AU1799" s="40">
        <f>AU1781*Settings!$C$13*(INDEX(AU$395:AU$406,$D1799)+INDEX(AU$382:AU$393,$D1799))</f>
        <v/>
      </c>
      <c r="AV1799" s="40">
        <f>AV1781*Settings!$C$13*(INDEX(AV$395:AV$406,$D1799)+INDEX(AV$382:AV$393,$D1799))</f>
        <v/>
      </c>
      <c r="AW1799" s="40">
        <f>AW1781*Settings!$C$13*(INDEX(AW$395:AW$406,$D1799)+INDEX(AW$382:AW$393,$D1799))</f>
        <v/>
      </c>
      <c r="AX1799" s="40">
        <f>AX1781*Settings!$C$13*(INDEX(AX$395:AX$406,$D1799)+INDEX(AX$382:AX$393,$D1799))</f>
        <v/>
      </c>
      <c r="AY1799" s="40">
        <f>AY1781*Settings!$C$13*(INDEX(AY$395:AY$406,$D1799)+INDEX(AY$382:AY$393,$D1799))</f>
        <v/>
      </c>
    </row>
    <row r="1800" hidden="1" outlineLevel="2">
      <c r="A1800" s="14" t="inlineStr">
        <is>
          <t>rtx</t>
        </is>
      </c>
      <c r="B1800" s="14" t="inlineStr">
        <is>
          <t>die</t>
        </is>
      </c>
      <c r="C1800" s="14" t="inlineStr">
        <is>
          <t>irn</t>
        </is>
      </c>
      <c r="D1800" s="36">
        <f>INDEX(Inputs!$U$5:$U$132,MATCH($B1800&amp;"|"&amp;$C1800,Inputs!$A$5:$A$132,0))</f>
        <v/>
      </c>
      <c r="E1800" s="35" t="n"/>
      <c r="F1800" s="35" t="n"/>
      <c r="G1800" s="35" t="n"/>
      <c r="H1800" s="14">
        <f>INDEX(VarLab,MATCH($A1800,VarKey,0))&amp;INDEX(MemLab,MATCH($C1800&amp;"|"&amp;$B1800,MemKey,0))</f>
        <v/>
      </c>
      <c r="I1800" s="14">
        <f>INDEX(VarUnit,MATCH($A1800,VarKey,0))</f>
        <v/>
      </c>
      <c r="J1800" s="14">
        <f>INDEX(VarSrc,MATCH($A1800,VarKey,0))</f>
        <v/>
      </c>
      <c r="K1800" s="11">
        <f>CodePrefix&amp;$A1800&amp;IF($C1800="","","."&amp;$C1800&amp;"."&amp;$B1800)&amp;INDEX(VarEnd,MATCH($A1800,VarKey,0))&amp;K$5</f>
        <v/>
      </c>
      <c r="L1800" s="39">
        <f>L1782*Settings!$C$13*(INDEX(L$395:L$406,$D1800)+INDEX(L$382:L$393,$D1800))</f>
        <v/>
      </c>
      <c r="M1800" s="40">
        <f>M1782*Settings!$C$13*(INDEX(M$395:M$406,$D1800)+INDEX(M$382:M$393,$D1800))</f>
        <v/>
      </c>
      <c r="N1800" s="40">
        <f>N1782*Settings!$C$13*(INDEX(N$395:N$406,$D1800)+INDEX(N$382:N$393,$D1800))</f>
        <v/>
      </c>
      <c r="O1800" s="40">
        <f>O1782*Settings!$C$13*(INDEX(O$395:O$406,$D1800)+INDEX(O$382:O$393,$D1800))</f>
        <v/>
      </c>
      <c r="P1800" s="40">
        <f>P1782*Settings!$C$13*(INDEX(P$395:P$406,$D1800)+INDEX(P$382:P$393,$D1800))</f>
        <v/>
      </c>
      <c r="Q1800" s="40">
        <f>Q1782*Settings!$C$13*(INDEX(Q$395:Q$406,$D1800)+INDEX(Q$382:Q$393,$D1800))</f>
        <v/>
      </c>
      <c r="R1800" s="40">
        <f>R1782*Settings!$C$13*(INDEX(R$395:R$406,$D1800)+INDEX(R$382:R$393,$D1800))</f>
        <v/>
      </c>
      <c r="S1800" s="40">
        <f>S1782*Settings!$C$13*(INDEX(S$395:S$406,$D1800)+INDEX(S$382:S$393,$D1800))</f>
        <v/>
      </c>
      <c r="T1800" s="40">
        <f>T1782*Settings!$C$13*(INDEX(T$395:T$406,$D1800)+INDEX(T$382:T$393,$D1800))</f>
        <v/>
      </c>
      <c r="U1800" s="40">
        <f>U1782*Settings!$C$13*(INDEX(U$395:U$406,$D1800)+INDEX(U$382:U$393,$D1800))</f>
        <v/>
      </c>
      <c r="V1800" s="40">
        <f>V1782*Settings!$C$13*(INDEX(V$395:V$406,$D1800)+INDEX(V$382:V$393,$D1800))</f>
        <v/>
      </c>
      <c r="W1800" s="40">
        <f>W1782*Settings!$C$13*(INDEX(W$395:W$406,$D1800)+INDEX(W$382:W$393,$D1800))</f>
        <v/>
      </c>
      <c r="X1800" s="40">
        <f>X1782*Settings!$C$13*(INDEX(X$395:X$406,$D1800)+INDEX(X$382:X$393,$D1800))</f>
        <v/>
      </c>
      <c r="Y1800" s="40">
        <f>Y1782*Settings!$C$13*(INDEX(Y$395:Y$406,$D1800)+INDEX(Y$382:Y$393,$D1800))</f>
        <v/>
      </c>
      <c r="Z1800" s="40">
        <f>Z1782*Settings!$C$13*(INDEX(Z$395:Z$406,$D1800)+INDEX(Z$382:Z$393,$D1800))</f>
        <v/>
      </c>
      <c r="AA1800" s="40">
        <f>AA1782*Settings!$C$13*(INDEX(AA$395:AA$406,$D1800)+INDEX(AA$382:AA$393,$D1800))</f>
        <v/>
      </c>
      <c r="AB1800" s="40">
        <f>AB1782*Settings!$C$13*(INDEX(AB$395:AB$406,$D1800)+INDEX(AB$382:AB$393,$D1800))</f>
        <v/>
      </c>
      <c r="AC1800" s="40">
        <f>AC1782*Settings!$C$13*(INDEX(AC$395:AC$406,$D1800)+INDEX(AC$382:AC$393,$D1800))</f>
        <v/>
      </c>
      <c r="AD1800" s="40">
        <f>AD1782*Settings!$C$13*(INDEX(AD$395:AD$406,$D1800)+INDEX(AD$382:AD$393,$D1800))</f>
        <v/>
      </c>
      <c r="AF1800" s="11">
        <f>CodePrefix&amp;$A1800&amp;IF($C1800="","","."&amp;$C1800&amp;"."&amp;$B1800)&amp;INDEX(VarEnd,MATCH($A1800,VarKey,0))&amp;AF$5</f>
        <v/>
      </c>
      <c r="AG1800" s="39">
        <f>AG1782*Settings!$C$13*(INDEX(AG$395:AG$406,$D1800)+INDEX(AG$382:AG$393,$D1800))</f>
        <v/>
      </c>
      <c r="AH1800" s="40">
        <f>AH1782*Settings!$C$13*(INDEX(AH$395:AH$406,$D1800)+INDEX(AH$382:AH$393,$D1800))</f>
        <v/>
      </c>
      <c r="AI1800" s="40">
        <f>AI1782*Settings!$C$13*(INDEX(AI$395:AI$406,$D1800)+INDEX(AI$382:AI$393,$D1800))</f>
        <v/>
      </c>
      <c r="AJ1800" s="40">
        <f>AJ1782*Settings!$C$13*(INDEX(AJ$395:AJ$406,$D1800)+INDEX(AJ$382:AJ$393,$D1800))</f>
        <v/>
      </c>
      <c r="AK1800" s="40">
        <f>AK1782*Settings!$C$13*(INDEX(AK$395:AK$406,$D1800)+INDEX(AK$382:AK$393,$D1800))</f>
        <v/>
      </c>
      <c r="AL1800" s="40">
        <f>AL1782*Settings!$C$13*(INDEX(AL$395:AL$406,$D1800)+INDEX(AL$382:AL$393,$D1800))</f>
        <v/>
      </c>
      <c r="AM1800" s="40">
        <f>AM1782*Settings!$C$13*(INDEX(AM$395:AM$406,$D1800)+INDEX(AM$382:AM$393,$D1800))</f>
        <v/>
      </c>
      <c r="AN1800" s="40">
        <f>AN1782*Settings!$C$13*(INDEX(AN$395:AN$406,$D1800)+INDEX(AN$382:AN$393,$D1800))</f>
        <v/>
      </c>
      <c r="AO1800" s="40">
        <f>AO1782*Settings!$C$13*(INDEX(AO$395:AO$406,$D1800)+INDEX(AO$382:AO$393,$D1800))</f>
        <v/>
      </c>
      <c r="AP1800" s="40">
        <f>AP1782*Settings!$C$13*(INDEX(AP$395:AP$406,$D1800)+INDEX(AP$382:AP$393,$D1800))</f>
        <v/>
      </c>
      <c r="AQ1800" s="40">
        <f>AQ1782*Settings!$C$13*(INDEX(AQ$395:AQ$406,$D1800)+INDEX(AQ$382:AQ$393,$D1800))</f>
        <v/>
      </c>
      <c r="AR1800" s="40">
        <f>AR1782*Settings!$C$13*(INDEX(AR$395:AR$406,$D1800)+INDEX(AR$382:AR$393,$D1800))</f>
        <v/>
      </c>
      <c r="AS1800" s="40">
        <f>AS1782*Settings!$C$13*(INDEX(AS$395:AS$406,$D1800)+INDEX(AS$382:AS$393,$D1800))</f>
        <v/>
      </c>
      <c r="AT1800" s="40">
        <f>AT1782*Settings!$C$13*(INDEX(AT$395:AT$406,$D1800)+INDEX(AT$382:AT$393,$D1800))</f>
        <v/>
      </c>
      <c r="AU1800" s="40">
        <f>AU1782*Settings!$C$13*(INDEX(AU$395:AU$406,$D1800)+INDEX(AU$382:AU$393,$D1800))</f>
        <v/>
      </c>
      <c r="AV1800" s="40">
        <f>AV1782*Settings!$C$13*(INDEX(AV$395:AV$406,$D1800)+INDEX(AV$382:AV$393,$D1800))</f>
        <v/>
      </c>
      <c r="AW1800" s="40">
        <f>AW1782*Settings!$C$13*(INDEX(AW$395:AW$406,$D1800)+INDEX(AW$382:AW$393,$D1800))</f>
        <v/>
      </c>
      <c r="AX1800" s="40">
        <f>AX1782*Settings!$C$13*(INDEX(AX$395:AX$406,$D1800)+INDEX(AX$382:AX$393,$D1800))</f>
        <v/>
      </c>
      <c r="AY1800" s="40">
        <f>AY1782*Settings!$C$13*(INDEX(AY$395:AY$406,$D1800)+INDEX(AY$382:AY$393,$D1800))</f>
        <v/>
      </c>
    </row>
    <row r="1801" hidden="1" outlineLevel="2">
      <c r="A1801" s="14" t="inlineStr">
        <is>
          <t>rtx</t>
        </is>
      </c>
      <c r="B1801" s="14" t="inlineStr">
        <is>
          <t>lpg</t>
        </is>
      </c>
      <c r="C1801" s="14" t="inlineStr">
        <is>
          <t>irn</t>
        </is>
      </c>
      <c r="D1801" s="36">
        <f>INDEX(Inputs!$U$5:$U$132,MATCH($B1801&amp;"|"&amp;$C1801,Inputs!$A$5:$A$132,0))</f>
        <v/>
      </c>
      <c r="E1801" s="35" t="n"/>
      <c r="F1801" s="35" t="n"/>
      <c r="G1801" s="35" t="n"/>
      <c r="H1801" s="14">
        <f>INDEX(VarLab,MATCH($A1801,VarKey,0))&amp;INDEX(MemLab,MATCH($C1801&amp;"|"&amp;$B1801,MemKey,0))</f>
        <v/>
      </c>
      <c r="I1801" s="14">
        <f>INDEX(VarUnit,MATCH($A1801,VarKey,0))</f>
        <v/>
      </c>
      <c r="J1801" s="14">
        <f>INDEX(VarSrc,MATCH($A1801,VarKey,0))</f>
        <v/>
      </c>
      <c r="K1801" s="11">
        <f>CodePrefix&amp;$A1801&amp;IF($C1801="","","."&amp;$C1801&amp;"."&amp;$B1801)&amp;INDEX(VarEnd,MATCH($A1801,VarKey,0))&amp;K$5</f>
        <v/>
      </c>
      <c r="L1801" s="39">
        <f>L1783*Settings!$C$13*(INDEX(L$395:L$406,$D1801)+INDEX(L$382:L$393,$D1801))</f>
        <v/>
      </c>
      <c r="M1801" s="40">
        <f>M1783*Settings!$C$13*(INDEX(M$395:M$406,$D1801)+INDEX(M$382:M$393,$D1801))</f>
        <v/>
      </c>
      <c r="N1801" s="40">
        <f>N1783*Settings!$C$13*(INDEX(N$395:N$406,$D1801)+INDEX(N$382:N$393,$D1801))</f>
        <v/>
      </c>
      <c r="O1801" s="40">
        <f>O1783*Settings!$C$13*(INDEX(O$395:O$406,$D1801)+INDEX(O$382:O$393,$D1801))</f>
        <v/>
      </c>
      <c r="P1801" s="40">
        <f>P1783*Settings!$C$13*(INDEX(P$395:P$406,$D1801)+INDEX(P$382:P$393,$D1801))</f>
        <v/>
      </c>
      <c r="Q1801" s="40">
        <f>Q1783*Settings!$C$13*(INDEX(Q$395:Q$406,$D1801)+INDEX(Q$382:Q$393,$D1801))</f>
        <v/>
      </c>
      <c r="R1801" s="40">
        <f>R1783*Settings!$C$13*(INDEX(R$395:R$406,$D1801)+INDEX(R$382:R$393,$D1801))</f>
        <v/>
      </c>
      <c r="S1801" s="40">
        <f>S1783*Settings!$C$13*(INDEX(S$395:S$406,$D1801)+INDEX(S$382:S$393,$D1801))</f>
        <v/>
      </c>
      <c r="T1801" s="40">
        <f>T1783*Settings!$C$13*(INDEX(T$395:T$406,$D1801)+INDEX(T$382:T$393,$D1801))</f>
        <v/>
      </c>
      <c r="U1801" s="40">
        <f>U1783*Settings!$C$13*(INDEX(U$395:U$406,$D1801)+INDEX(U$382:U$393,$D1801))</f>
        <v/>
      </c>
      <c r="V1801" s="40">
        <f>V1783*Settings!$C$13*(INDEX(V$395:V$406,$D1801)+INDEX(V$382:V$393,$D1801))</f>
        <v/>
      </c>
      <c r="W1801" s="40">
        <f>W1783*Settings!$C$13*(INDEX(W$395:W$406,$D1801)+INDEX(W$382:W$393,$D1801))</f>
        <v/>
      </c>
      <c r="X1801" s="40">
        <f>X1783*Settings!$C$13*(INDEX(X$395:X$406,$D1801)+INDEX(X$382:X$393,$D1801))</f>
        <v/>
      </c>
      <c r="Y1801" s="40">
        <f>Y1783*Settings!$C$13*(INDEX(Y$395:Y$406,$D1801)+INDEX(Y$382:Y$393,$D1801))</f>
        <v/>
      </c>
      <c r="Z1801" s="40">
        <f>Z1783*Settings!$C$13*(INDEX(Z$395:Z$406,$D1801)+INDEX(Z$382:Z$393,$D1801))</f>
        <v/>
      </c>
      <c r="AA1801" s="40">
        <f>AA1783*Settings!$C$13*(INDEX(AA$395:AA$406,$D1801)+INDEX(AA$382:AA$393,$D1801))</f>
        <v/>
      </c>
      <c r="AB1801" s="40">
        <f>AB1783*Settings!$C$13*(INDEX(AB$395:AB$406,$D1801)+INDEX(AB$382:AB$393,$D1801))</f>
        <v/>
      </c>
      <c r="AC1801" s="40">
        <f>AC1783*Settings!$C$13*(INDEX(AC$395:AC$406,$D1801)+INDEX(AC$382:AC$393,$D1801))</f>
        <v/>
      </c>
      <c r="AD1801" s="40">
        <f>AD1783*Settings!$C$13*(INDEX(AD$395:AD$406,$D1801)+INDEX(AD$382:AD$393,$D1801))</f>
        <v/>
      </c>
      <c r="AF1801" s="11">
        <f>CodePrefix&amp;$A1801&amp;IF($C1801="","","."&amp;$C1801&amp;"."&amp;$B1801)&amp;INDEX(VarEnd,MATCH($A1801,VarKey,0))&amp;AF$5</f>
        <v/>
      </c>
      <c r="AG1801" s="39">
        <f>AG1783*Settings!$C$13*(INDEX(AG$395:AG$406,$D1801)+INDEX(AG$382:AG$393,$D1801))</f>
        <v/>
      </c>
      <c r="AH1801" s="40">
        <f>AH1783*Settings!$C$13*(INDEX(AH$395:AH$406,$D1801)+INDEX(AH$382:AH$393,$D1801))</f>
        <v/>
      </c>
      <c r="AI1801" s="40">
        <f>AI1783*Settings!$C$13*(INDEX(AI$395:AI$406,$D1801)+INDEX(AI$382:AI$393,$D1801))</f>
        <v/>
      </c>
      <c r="AJ1801" s="40">
        <f>AJ1783*Settings!$C$13*(INDEX(AJ$395:AJ$406,$D1801)+INDEX(AJ$382:AJ$393,$D1801))</f>
        <v/>
      </c>
      <c r="AK1801" s="40">
        <f>AK1783*Settings!$C$13*(INDEX(AK$395:AK$406,$D1801)+INDEX(AK$382:AK$393,$D1801))</f>
        <v/>
      </c>
      <c r="AL1801" s="40">
        <f>AL1783*Settings!$C$13*(INDEX(AL$395:AL$406,$D1801)+INDEX(AL$382:AL$393,$D1801))</f>
        <v/>
      </c>
      <c r="AM1801" s="40">
        <f>AM1783*Settings!$C$13*(INDEX(AM$395:AM$406,$D1801)+INDEX(AM$382:AM$393,$D1801))</f>
        <v/>
      </c>
      <c r="AN1801" s="40">
        <f>AN1783*Settings!$C$13*(INDEX(AN$395:AN$406,$D1801)+INDEX(AN$382:AN$393,$D1801))</f>
        <v/>
      </c>
      <c r="AO1801" s="40">
        <f>AO1783*Settings!$C$13*(INDEX(AO$395:AO$406,$D1801)+INDEX(AO$382:AO$393,$D1801))</f>
        <v/>
      </c>
      <c r="AP1801" s="40">
        <f>AP1783*Settings!$C$13*(INDEX(AP$395:AP$406,$D1801)+INDEX(AP$382:AP$393,$D1801))</f>
        <v/>
      </c>
      <c r="AQ1801" s="40">
        <f>AQ1783*Settings!$C$13*(INDEX(AQ$395:AQ$406,$D1801)+INDEX(AQ$382:AQ$393,$D1801))</f>
        <v/>
      </c>
      <c r="AR1801" s="40">
        <f>AR1783*Settings!$C$13*(INDEX(AR$395:AR$406,$D1801)+INDEX(AR$382:AR$393,$D1801))</f>
        <v/>
      </c>
      <c r="AS1801" s="40">
        <f>AS1783*Settings!$C$13*(INDEX(AS$395:AS$406,$D1801)+INDEX(AS$382:AS$393,$D1801))</f>
        <v/>
      </c>
      <c r="AT1801" s="40">
        <f>AT1783*Settings!$C$13*(INDEX(AT$395:AT$406,$D1801)+INDEX(AT$382:AT$393,$D1801))</f>
        <v/>
      </c>
      <c r="AU1801" s="40">
        <f>AU1783*Settings!$C$13*(INDEX(AU$395:AU$406,$D1801)+INDEX(AU$382:AU$393,$D1801))</f>
        <v/>
      </c>
      <c r="AV1801" s="40">
        <f>AV1783*Settings!$C$13*(INDEX(AV$395:AV$406,$D1801)+INDEX(AV$382:AV$393,$D1801))</f>
        <v/>
      </c>
      <c r="AW1801" s="40">
        <f>AW1783*Settings!$C$13*(INDEX(AW$395:AW$406,$D1801)+INDEX(AW$382:AW$393,$D1801))</f>
        <v/>
      </c>
      <c r="AX1801" s="40">
        <f>AX1783*Settings!$C$13*(INDEX(AX$395:AX$406,$D1801)+INDEX(AX$382:AX$393,$D1801))</f>
        <v/>
      </c>
      <c r="AY1801" s="40">
        <f>AY1783*Settings!$C$13*(INDEX(AY$395:AY$406,$D1801)+INDEX(AY$382:AY$393,$D1801))</f>
        <v/>
      </c>
    </row>
    <row r="1802" hidden="1" outlineLevel="2">
      <c r="A1802" s="14" t="inlineStr">
        <is>
          <t>rtx</t>
        </is>
      </c>
      <c r="B1802" s="14" t="inlineStr">
        <is>
          <t>ker</t>
        </is>
      </c>
      <c r="C1802" s="14" t="inlineStr">
        <is>
          <t>irn</t>
        </is>
      </c>
      <c r="D1802" s="36">
        <f>INDEX(Inputs!$U$5:$U$132,MATCH($B1802&amp;"|"&amp;$C1802,Inputs!$A$5:$A$132,0))</f>
        <v/>
      </c>
      <c r="E1802" s="35" t="n"/>
      <c r="F1802" s="35" t="n"/>
      <c r="G1802" s="35" t="n"/>
      <c r="H1802" s="14">
        <f>INDEX(VarLab,MATCH($A1802,VarKey,0))&amp;INDEX(MemLab,MATCH($C1802&amp;"|"&amp;$B1802,MemKey,0))</f>
        <v/>
      </c>
      <c r="I1802" s="14">
        <f>INDEX(VarUnit,MATCH($A1802,VarKey,0))</f>
        <v/>
      </c>
      <c r="J1802" s="14">
        <f>INDEX(VarSrc,MATCH($A1802,VarKey,0))</f>
        <v/>
      </c>
      <c r="K1802" s="11">
        <f>CodePrefix&amp;$A1802&amp;IF($C1802="","","."&amp;$C1802&amp;"."&amp;$B1802)&amp;INDEX(VarEnd,MATCH($A1802,VarKey,0))&amp;K$5</f>
        <v/>
      </c>
      <c r="L1802" s="39">
        <f>L1784*Settings!$C$13*(INDEX(L$395:L$406,$D1802)+INDEX(L$382:L$393,$D1802))</f>
        <v/>
      </c>
      <c r="M1802" s="40">
        <f>M1784*Settings!$C$13*(INDEX(M$395:M$406,$D1802)+INDEX(M$382:M$393,$D1802))</f>
        <v/>
      </c>
      <c r="N1802" s="40">
        <f>N1784*Settings!$C$13*(INDEX(N$395:N$406,$D1802)+INDEX(N$382:N$393,$D1802))</f>
        <v/>
      </c>
      <c r="O1802" s="40">
        <f>O1784*Settings!$C$13*(INDEX(O$395:O$406,$D1802)+INDEX(O$382:O$393,$D1802))</f>
        <v/>
      </c>
      <c r="P1802" s="40">
        <f>P1784*Settings!$C$13*(INDEX(P$395:P$406,$D1802)+INDEX(P$382:P$393,$D1802))</f>
        <v/>
      </c>
      <c r="Q1802" s="40">
        <f>Q1784*Settings!$C$13*(INDEX(Q$395:Q$406,$D1802)+INDEX(Q$382:Q$393,$D1802))</f>
        <v/>
      </c>
      <c r="R1802" s="40">
        <f>R1784*Settings!$C$13*(INDEX(R$395:R$406,$D1802)+INDEX(R$382:R$393,$D1802))</f>
        <v/>
      </c>
      <c r="S1802" s="40">
        <f>S1784*Settings!$C$13*(INDEX(S$395:S$406,$D1802)+INDEX(S$382:S$393,$D1802))</f>
        <v/>
      </c>
      <c r="T1802" s="40">
        <f>T1784*Settings!$C$13*(INDEX(T$395:T$406,$D1802)+INDEX(T$382:T$393,$D1802))</f>
        <v/>
      </c>
      <c r="U1802" s="40">
        <f>U1784*Settings!$C$13*(INDEX(U$395:U$406,$D1802)+INDEX(U$382:U$393,$D1802))</f>
        <v/>
      </c>
      <c r="V1802" s="40">
        <f>V1784*Settings!$C$13*(INDEX(V$395:V$406,$D1802)+INDEX(V$382:V$393,$D1802))</f>
        <v/>
      </c>
      <c r="W1802" s="40">
        <f>W1784*Settings!$C$13*(INDEX(W$395:W$406,$D1802)+INDEX(W$382:W$393,$D1802))</f>
        <v/>
      </c>
      <c r="X1802" s="40">
        <f>X1784*Settings!$C$13*(INDEX(X$395:X$406,$D1802)+INDEX(X$382:X$393,$D1802))</f>
        <v/>
      </c>
      <c r="Y1802" s="40">
        <f>Y1784*Settings!$C$13*(INDEX(Y$395:Y$406,$D1802)+INDEX(Y$382:Y$393,$D1802))</f>
        <v/>
      </c>
      <c r="Z1802" s="40">
        <f>Z1784*Settings!$C$13*(INDEX(Z$395:Z$406,$D1802)+INDEX(Z$382:Z$393,$D1802))</f>
        <v/>
      </c>
      <c r="AA1802" s="40">
        <f>AA1784*Settings!$C$13*(INDEX(AA$395:AA$406,$D1802)+INDEX(AA$382:AA$393,$D1802))</f>
        <v/>
      </c>
      <c r="AB1802" s="40">
        <f>AB1784*Settings!$C$13*(INDEX(AB$395:AB$406,$D1802)+INDEX(AB$382:AB$393,$D1802))</f>
        <v/>
      </c>
      <c r="AC1802" s="40">
        <f>AC1784*Settings!$C$13*(INDEX(AC$395:AC$406,$D1802)+INDEX(AC$382:AC$393,$D1802))</f>
        <v/>
      </c>
      <c r="AD1802" s="40">
        <f>AD1784*Settings!$C$13*(INDEX(AD$395:AD$406,$D1802)+INDEX(AD$382:AD$393,$D1802))</f>
        <v/>
      </c>
      <c r="AF1802" s="11">
        <f>CodePrefix&amp;$A1802&amp;IF($C1802="","","."&amp;$C1802&amp;"."&amp;$B1802)&amp;INDEX(VarEnd,MATCH($A1802,VarKey,0))&amp;AF$5</f>
        <v/>
      </c>
      <c r="AG1802" s="39">
        <f>AG1784*Settings!$C$13*(INDEX(AG$395:AG$406,$D1802)+INDEX(AG$382:AG$393,$D1802))</f>
        <v/>
      </c>
      <c r="AH1802" s="40">
        <f>AH1784*Settings!$C$13*(INDEX(AH$395:AH$406,$D1802)+INDEX(AH$382:AH$393,$D1802))</f>
        <v/>
      </c>
      <c r="AI1802" s="40">
        <f>AI1784*Settings!$C$13*(INDEX(AI$395:AI$406,$D1802)+INDEX(AI$382:AI$393,$D1802))</f>
        <v/>
      </c>
      <c r="AJ1802" s="40">
        <f>AJ1784*Settings!$C$13*(INDEX(AJ$395:AJ$406,$D1802)+INDEX(AJ$382:AJ$393,$D1802))</f>
        <v/>
      </c>
      <c r="AK1802" s="40">
        <f>AK1784*Settings!$C$13*(INDEX(AK$395:AK$406,$D1802)+INDEX(AK$382:AK$393,$D1802))</f>
        <v/>
      </c>
      <c r="AL1802" s="40">
        <f>AL1784*Settings!$C$13*(INDEX(AL$395:AL$406,$D1802)+INDEX(AL$382:AL$393,$D1802))</f>
        <v/>
      </c>
      <c r="AM1802" s="40">
        <f>AM1784*Settings!$C$13*(INDEX(AM$395:AM$406,$D1802)+INDEX(AM$382:AM$393,$D1802))</f>
        <v/>
      </c>
      <c r="AN1802" s="40">
        <f>AN1784*Settings!$C$13*(INDEX(AN$395:AN$406,$D1802)+INDEX(AN$382:AN$393,$D1802))</f>
        <v/>
      </c>
      <c r="AO1802" s="40">
        <f>AO1784*Settings!$C$13*(INDEX(AO$395:AO$406,$D1802)+INDEX(AO$382:AO$393,$D1802))</f>
        <v/>
      </c>
      <c r="AP1802" s="40">
        <f>AP1784*Settings!$C$13*(INDEX(AP$395:AP$406,$D1802)+INDEX(AP$382:AP$393,$D1802))</f>
        <v/>
      </c>
      <c r="AQ1802" s="40">
        <f>AQ1784*Settings!$C$13*(INDEX(AQ$395:AQ$406,$D1802)+INDEX(AQ$382:AQ$393,$D1802))</f>
        <v/>
      </c>
      <c r="AR1802" s="40">
        <f>AR1784*Settings!$C$13*(INDEX(AR$395:AR$406,$D1802)+INDEX(AR$382:AR$393,$D1802))</f>
        <v/>
      </c>
      <c r="AS1802" s="40">
        <f>AS1784*Settings!$C$13*(INDEX(AS$395:AS$406,$D1802)+INDEX(AS$382:AS$393,$D1802))</f>
        <v/>
      </c>
      <c r="AT1802" s="40">
        <f>AT1784*Settings!$C$13*(INDEX(AT$395:AT$406,$D1802)+INDEX(AT$382:AT$393,$D1802))</f>
        <v/>
      </c>
      <c r="AU1802" s="40">
        <f>AU1784*Settings!$C$13*(INDEX(AU$395:AU$406,$D1802)+INDEX(AU$382:AU$393,$D1802))</f>
        <v/>
      </c>
      <c r="AV1802" s="40">
        <f>AV1784*Settings!$C$13*(INDEX(AV$395:AV$406,$D1802)+INDEX(AV$382:AV$393,$D1802))</f>
        <v/>
      </c>
      <c r="AW1802" s="40">
        <f>AW1784*Settings!$C$13*(INDEX(AW$395:AW$406,$D1802)+INDEX(AW$382:AW$393,$D1802))</f>
        <v/>
      </c>
      <c r="AX1802" s="40">
        <f>AX1784*Settings!$C$13*(INDEX(AX$395:AX$406,$D1802)+INDEX(AX$382:AX$393,$D1802))</f>
        <v/>
      </c>
      <c r="AY1802" s="40">
        <f>AY1784*Settings!$C$13*(INDEX(AY$395:AY$406,$D1802)+INDEX(AY$382:AY$393,$D1802))</f>
        <v/>
      </c>
    </row>
    <row r="1803" hidden="1" outlineLevel="2">
      <c r="A1803" s="14" t="inlineStr">
        <is>
          <t>rtx</t>
        </is>
      </c>
      <c r="B1803" s="14" t="inlineStr">
        <is>
          <t>oop</t>
        </is>
      </c>
      <c r="C1803" s="14" t="inlineStr">
        <is>
          <t>irn</t>
        </is>
      </c>
      <c r="D1803" s="36">
        <f>INDEX(Inputs!$U$5:$U$132,MATCH($B1803&amp;"|"&amp;$C1803,Inputs!$A$5:$A$132,0))</f>
        <v/>
      </c>
      <c r="E1803" s="35" t="n"/>
      <c r="F1803" s="35" t="n"/>
      <c r="G1803" s="35" t="n"/>
      <c r="H1803" s="14">
        <f>INDEX(VarLab,MATCH($A1803,VarKey,0))&amp;INDEX(MemLab,MATCH($C1803&amp;"|"&amp;$B1803,MemKey,0))</f>
        <v/>
      </c>
      <c r="I1803" s="14">
        <f>INDEX(VarUnit,MATCH($A1803,VarKey,0))</f>
        <v/>
      </c>
      <c r="J1803" s="14">
        <f>INDEX(VarSrc,MATCH($A1803,VarKey,0))</f>
        <v/>
      </c>
      <c r="K1803" s="11">
        <f>CodePrefix&amp;$A1803&amp;IF($C1803="","","."&amp;$C1803&amp;"."&amp;$B1803)&amp;INDEX(VarEnd,MATCH($A1803,VarKey,0))&amp;K$5</f>
        <v/>
      </c>
      <c r="L1803" s="39">
        <f>L1785*Settings!$C$13*(INDEX(L$395:L$406,$D1803)+INDEX(L$382:L$393,$D1803))</f>
        <v/>
      </c>
      <c r="M1803" s="40">
        <f>M1785*Settings!$C$13*(INDEX(M$395:M$406,$D1803)+INDEX(M$382:M$393,$D1803))</f>
        <v/>
      </c>
      <c r="N1803" s="40">
        <f>N1785*Settings!$C$13*(INDEX(N$395:N$406,$D1803)+INDEX(N$382:N$393,$D1803))</f>
        <v/>
      </c>
      <c r="O1803" s="40">
        <f>O1785*Settings!$C$13*(INDEX(O$395:O$406,$D1803)+INDEX(O$382:O$393,$D1803))</f>
        <v/>
      </c>
      <c r="P1803" s="40">
        <f>P1785*Settings!$C$13*(INDEX(P$395:P$406,$D1803)+INDEX(P$382:P$393,$D1803))</f>
        <v/>
      </c>
      <c r="Q1803" s="40">
        <f>Q1785*Settings!$C$13*(INDEX(Q$395:Q$406,$D1803)+INDEX(Q$382:Q$393,$D1803))</f>
        <v/>
      </c>
      <c r="R1803" s="40">
        <f>R1785*Settings!$C$13*(INDEX(R$395:R$406,$D1803)+INDEX(R$382:R$393,$D1803))</f>
        <v/>
      </c>
      <c r="S1803" s="40">
        <f>S1785*Settings!$C$13*(INDEX(S$395:S$406,$D1803)+INDEX(S$382:S$393,$D1803))</f>
        <v/>
      </c>
      <c r="T1803" s="40">
        <f>T1785*Settings!$C$13*(INDEX(T$395:T$406,$D1803)+INDEX(T$382:T$393,$D1803))</f>
        <v/>
      </c>
      <c r="U1803" s="40">
        <f>U1785*Settings!$C$13*(INDEX(U$395:U$406,$D1803)+INDEX(U$382:U$393,$D1803))</f>
        <v/>
      </c>
      <c r="V1803" s="40">
        <f>V1785*Settings!$C$13*(INDEX(V$395:V$406,$D1803)+INDEX(V$382:V$393,$D1803))</f>
        <v/>
      </c>
      <c r="W1803" s="40">
        <f>W1785*Settings!$C$13*(INDEX(W$395:W$406,$D1803)+INDEX(W$382:W$393,$D1803))</f>
        <v/>
      </c>
      <c r="X1803" s="40">
        <f>X1785*Settings!$C$13*(INDEX(X$395:X$406,$D1803)+INDEX(X$382:X$393,$D1803))</f>
        <v/>
      </c>
      <c r="Y1803" s="40">
        <f>Y1785*Settings!$C$13*(INDEX(Y$395:Y$406,$D1803)+INDEX(Y$382:Y$393,$D1803))</f>
        <v/>
      </c>
      <c r="Z1803" s="40">
        <f>Z1785*Settings!$C$13*(INDEX(Z$395:Z$406,$D1803)+INDEX(Z$382:Z$393,$D1803))</f>
        <v/>
      </c>
      <c r="AA1803" s="40">
        <f>AA1785*Settings!$C$13*(INDEX(AA$395:AA$406,$D1803)+INDEX(AA$382:AA$393,$D1803))</f>
        <v/>
      </c>
      <c r="AB1803" s="40">
        <f>AB1785*Settings!$C$13*(INDEX(AB$395:AB$406,$D1803)+INDEX(AB$382:AB$393,$D1803))</f>
        <v/>
      </c>
      <c r="AC1803" s="40">
        <f>AC1785*Settings!$C$13*(INDEX(AC$395:AC$406,$D1803)+INDEX(AC$382:AC$393,$D1803))</f>
        <v/>
      </c>
      <c r="AD1803" s="40">
        <f>AD1785*Settings!$C$13*(INDEX(AD$395:AD$406,$D1803)+INDEX(AD$382:AD$393,$D1803))</f>
        <v/>
      </c>
      <c r="AF1803" s="11">
        <f>CodePrefix&amp;$A1803&amp;IF($C1803="","","."&amp;$C1803&amp;"."&amp;$B1803)&amp;INDEX(VarEnd,MATCH($A1803,VarKey,0))&amp;AF$5</f>
        <v/>
      </c>
      <c r="AG1803" s="39">
        <f>AG1785*Settings!$C$13*(INDEX(AG$395:AG$406,$D1803)+INDEX(AG$382:AG$393,$D1803))</f>
        <v/>
      </c>
      <c r="AH1803" s="40">
        <f>AH1785*Settings!$C$13*(INDEX(AH$395:AH$406,$D1803)+INDEX(AH$382:AH$393,$D1803))</f>
        <v/>
      </c>
      <c r="AI1803" s="40">
        <f>AI1785*Settings!$C$13*(INDEX(AI$395:AI$406,$D1803)+INDEX(AI$382:AI$393,$D1803))</f>
        <v/>
      </c>
      <c r="AJ1803" s="40">
        <f>AJ1785*Settings!$C$13*(INDEX(AJ$395:AJ$406,$D1803)+INDEX(AJ$382:AJ$393,$D1803))</f>
        <v/>
      </c>
      <c r="AK1803" s="40">
        <f>AK1785*Settings!$C$13*(INDEX(AK$395:AK$406,$D1803)+INDEX(AK$382:AK$393,$D1803))</f>
        <v/>
      </c>
      <c r="AL1803" s="40">
        <f>AL1785*Settings!$C$13*(INDEX(AL$395:AL$406,$D1803)+INDEX(AL$382:AL$393,$D1803))</f>
        <v/>
      </c>
      <c r="AM1803" s="40">
        <f>AM1785*Settings!$C$13*(INDEX(AM$395:AM$406,$D1803)+INDEX(AM$382:AM$393,$D1803))</f>
        <v/>
      </c>
      <c r="AN1803" s="40">
        <f>AN1785*Settings!$C$13*(INDEX(AN$395:AN$406,$D1803)+INDEX(AN$382:AN$393,$D1803))</f>
        <v/>
      </c>
      <c r="AO1803" s="40">
        <f>AO1785*Settings!$C$13*(INDEX(AO$395:AO$406,$D1803)+INDEX(AO$382:AO$393,$D1803))</f>
        <v/>
      </c>
      <c r="AP1803" s="40">
        <f>AP1785*Settings!$C$13*(INDEX(AP$395:AP$406,$D1803)+INDEX(AP$382:AP$393,$D1803))</f>
        <v/>
      </c>
      <c r="AQ1803" s="40">
        <f>AQ1785*Settings!$C$13*(INDEX(AQ$395:AQ$406,$D1803)+INDEX(AQ$382:AQ$393,$D1803))</f>
        <v/>
      </c>
      <c r="AR1803" s="40">
        <f>AR1785*Settings!$C$13*(INDEX(AR$395:AR$406,$D1803)+INDEX(AR$382:AR$393,$D1803))</f>
        <v/>
      </c>
      <c r="AS1803" s="40">
        <f>AS1785*Settings!$C$13*(INDEX(AS$395:AS$406,$D1803)+INDEX(AS$382:AS$393,$D1803))</f>
        <v/>
      </c>
      <c r="AT1803" s="40">
        <f>AT1785*Settings!$C$13*(INDEX(AT$395:AT$406,$D1803)+INDEX(AT$382:AT$393,$D1803))</f>
        <v/>
      </c>
      <c r="AU1803" s="40">
        <f>AU1785*Settings!$C$13*(INDEX(AU$395:AU$406,$D1803)+INDEX(AU$382:AU$393,$D1803))</f>
        <v/>
      </c>
      <c r="AV1803" s="40">
        <f>AV1785*Settings!$C$13*(INDEX(AV$395:AV$406,$D1803)+INDEX(AV$382:AV$393,$D1803))</f>
        <v/>
      </c>
      <c r="AW1803" s="40">
        <f>AW1785*Settings!$C$13*(INDEX(AW$395:AW$406,$D1803)+INDEX(AW$382:AW$393,$D1803))</f>
        <v/>
      </c>
      <c r="AX1803" s="40">
        <f>AX1785*Settings!$C$13*(INDEX(AX$395:AX$406,$D1803)+INDEX(AX$382:AX$393,$D1803))</f>
        <v/>
      </c>
      <c r="AY1803" s="40">
        <f>AY1785*Settings!$C$13*(INDEX(AY$395:AY$406,$D1803)+INDEX(AY$382:AY$393,$D1803))</f>
        <v/>
      </c>
    </row>
    <row r="1804" hidden="1" outlineLevel="2">
      <c r="A1804" s="14" t="inlineStr">
        <is>
          <t>rtx</t>
        </is>
      </c>
      <c r="B1804" s="14" t="inlineStr">
        <is>
          <t>bio</t>
        </is>
      </c>
      <c r="C1804" s="14" t="inlineStr">
        <is>
          <t>irn</t>
        </is>
      </c>
      <c r="D1804" s="36">
        <f>INDEX(Inputs!$U$5:$U$132,MATCH($B1804&amp;"|"&amp;$C1804,Inputs!$A$5:$A$132,0))</f>
        <v/>
      </c>
      <c r="E1804" s="35" t="n"/>
      <c r="F1804" s="35" t="n"/>
      <c r="G1804" s="35" t="n"/>
      <c r="H1804" s="14">
        <f>INDEX(VarLab,MATCH($A1804,VarKey,0))&amp;INDEX(MemLab,MATCH($C1804&amp;"|"&amp;$B1804,MemKey,0))</f>
        <v/>
      </c>
      <c r="I1804" s="14">
        <f>INDEX(VarUnit,MATCH($A1804,VarKey,0))</f>
        <v/>
      </c>
      <c r="J1804" s="14">
        <f>INDEX(VarSrc,MATCH($A1804,VarKey,0))</f>
        <v/>
      </c>
      <c r="K1804" s="11">
        <f>CodePrefix&amp;$A1804&amp;IF($C1804="","","."&amp;$C1804&amp;"."&amp;$B1804)&amp;INDEX(VarEnd,MATCH($A1804,VarKey,0))&amp;K$5</f>
        <v/>
      </c>
      <c r="L1804" s="39">
        <f>L1786*Settings!$C$13*(INDEX(L$395:L$406,$D1804)+INDEX(L$382:L$393,$D1804))</f>
        <v/>
      </c>
      <c r="M1804" s="40">
        <f>M1786*Settings!$C$13*(INDEX(M$395:M$406,$D1804)+INDEX(M$382:M$393,$D1804))</f>
        <v/>
      </c>
      <c r="N1804" s="40">
        <f>N1786*Settings!$C$13*(INDEX(N$395:N$406,$D1804)+INDEX(N$382:N$393,$D1804))</f>
        <v/>
      </c>
      <c r="O1804" s="40">
        <f>O1786*Settings!$C$13*(INDEX(O$395:O$406,$D1804)+INDEX(O$382:O$393,$D1804))</f>
        <v/>
      </c>
      <c r="P1804" s="40">
        <f>P1786*Settings!$C$13*(INDEX(P$395:P$406,$D1804)+INDEX(P$382:P$393,$D1804))</f>
        <v/>
      </c>
      <c r="Q1804" s="40">
        <f>Q1786*Settings!$C$13*(INDEX(Q$395:Q$406,$D1804)+INDEX(Q$382:Q$393,$D1804))</f>
        <v/>
      </c>
      <c r="R1804" s="40">
        <f>R1786*Settings!$C$13*(INDEX(R$395:R$406,$D1804)+INDEX(R$382:R$393,$D1804))</f>
        <v/>
      </c>
      <c r="S1804" s="40">
        <f>S1786*Settings!$C$13*(INDEX(S$395:S$406,$D1804)+INDEX(S$382:S$393,$D1804))</f>
        <v/>
      </c>
      <c r="T1804" s="40">
        <f>T1786*Settings!$C$13*(INDEX(T$395:T$406,$D1804)+INDEX(T$382:T$393,$D1804))</f>
        <v/>
      </c>
      <c r="U1804" s="40">
        <f>U1786*Settings!$C$13*(INDEX(U$395:U$406,$D1804)+INDEX(U$382:U$393,$D1804))</f>
        <v/>
      </c>
      <c r="V1804" s="40">
        <f>V1786*Settings!$C$13*(INDEX(V$395:V$406,$D1804)+INDEX(V$382:V$393,$D1804))</f>
        <v/>
      </c>
      <c r="W1804" s="40">
        <f>W1786*Settings!$C$13*(INDEX(W$395:W$406,$D1804)+INDEX(W$382:W$393,$D1804))</f>
        <v/>
      </c>
      <c r="X1804" s="40">
        <f>X1786*Settings!$C$13*(INDEX(X$395:X$406,$D1804)+INDEX(X$382:X$393,$D1804))</f>
        <v/>
      </c>
      <c r="Y1804" s="40">
        <f>Y1786*Settings!$C$13*(INDEX(Y$395:Y$406,$D1804)+INDEX(Y$382:Y$393,$D1804))</f>
        <v/>
      </c>
      <c r="Z1804" s="40">
        <f>Z1786*Settings!$C$13*(INDEX(Z$395:Z$406,$D1804)+INDEX(Z$382:Z$393,$D1804))</f>
        <v/>
      </c>
      <c r="AA1804" s="40">
        <f>AA1786*Settings!$C$13*(INDEX(AA$395:AA$406,$D1804)+INDEX(AA$382:AA$393,$D1804))</f>
        <v/>
      </c>
      <c r="AB1804" s="40">
        <f>AB1786*Settings!$C$13*(INDEX(AB$395:AB$406,$D1804)+INDEX(AB$382:AB$393,$D1804))</f>
        <v/>
      </c>
      <c r="AC1804" s="40">
        <f>AC1786*Settings!$C$13*(INDEX(AC$395:AC$406,$D1804)+INDEX(AC$382:AC$393,$D1804))</f>
        <v/>
      </c>
      <c r="AD1804" s="40">
        <f>AD1786*Settings!$C$13*(INDEX(AD$395:AD$406,$D1804)+INDEX(AD$382:AD$393,$D1804))</f>
        <v/>
      </c>
      <c r="AF1804" s="11">
        <f>CodePrefix&amp;$A1804&amp;IF($C1804="","","."&amp;$C1804&amp;"."&amp;$B1804)&amp;INDEX(VarEnd,MATCH($A1804,VarKey,0))&amp;AF$5</f>
        <v/>
      </c>
      <c r="AG1804" s="39">
        <f>AG1786*Settings!$C$13*(INDEX(AG$395:AG$406,$D1804)+INDEX(AG$382:AG$393,$D1804))</f>
        <v/>
      </c>
      <c r="AH1804" s="40">
        <f>AH1786*Settings!$C$13*(INDEX(AH$395:AH$406,$D1804)+INDEX(AH$382:AH$393,$D1804))</f>
        <v/>
      </c>
      <c r="AI1804" s="40">
        <f>AI1786*Settings!$C$13*(INDEX(AI$395:AI$406,$D1804)+INDEX(AI$382:AI$393,$D1804))</f>
        <v/>
      </c>
      <c r="AJ1804" s="40">
        <f>AJ1786*Settings!$C$13*(INDEX(AJ$395:AJ$406,$D1804)+INDEX(AJ$382:AJ$393,$D1804))</f>
        <v/>
      </c>
      <c r="AK1804" s="40">
        <f>AK1786*Settings!$C$13*(INDEX(AK$395:AK$406,$D1804)+INDEX(AK$382:AK$393,$D1804))</f>
        <v/>
      </c>
      <c r="AL1804" s="40">
        <f>AL1786*Settings!$C$13*(INDEX(AL$395:AL$406,$D1804)+INDEX(AL$382:AL$393,$D1804))</f>
        <v/>
      </c>
      <c r="AM1804" s="40">
        <f>AM1786*Settings!$C$13*(INDEX(AM$395:AM$406,$D1804)+INDEX(AM$382:AM$393,$D1804))</f>
        <v/>
      </c>
      <c r="AN1804" s="40">
        <f>AN1786*Settings!$C$13*(INDEX(AN$395:AN$406,$D1804)+INDEX(AN$382:AN$393,$D1804))</f>
        <v/>
      </c>
      <c r="AO1804" s="40">
        <f>AO1786*Settings!$C$13*(INDEX(AO$395:AO$406,$D1804)+INDEX(AO$382:AO$393,$D1804))</f>
        <v/>
      </c>
      <c r="AP1804" s="40">
        <f>AP1786*Settings!$C$13*(INDEX(AP$395:AP$406,$D1804)+INDEX(AP$382:AP$393,$D1804))</f>
        <v/>
      </c>
      <c r="AQ1804" s="40">
        <f>AQ1786*Settings!$C$13*(INDEX(AQ$395:AQ$406,$D1804)+INDEX(AQ$382:AQ$393,$D1804))</f>
        <v/>
      </c>
      <c r="AR1804" s="40">
        <f>AR1786*Settings!$C$13*(INDEX(AR$395:AR$406,$D1804)+INDEX(AR$382:AR$393,$D1804))</f>
        <v/>
      </c>
      <c r="AS1804" s="40">
        <f>AS1786*Settings!$C$13*(INDEX(AS$395:AS$406,$D1804)+INDEX(AS$382:AS$393,$D1804))</f>
        <v/>
      </c>
      <c r="AT1804" s="40">
        <f>AT1786*Settings!$C$13*(INDEX(AT$395:AT$406,$D1804)+INDEX(AT$382:AT$393,$D1804))</f>
        <v/>
      </c>
      <c r="AU1804" s="40">
        <f>AU1786*Settings!$C$13*(INDEX(AU$395:AU$406,$D1804)+INDEX(AU$382:AU$393,$D1804))</f>
        <v/>
      </c>
      <c r="AV1804" s="40">
        <f>AV1786*Settings!$C$13*(INDEX(AV$395:AV$406,$D1804)+INDEX(AV$382:AV$393,$D1804))</f>
        <v/>
      </c>
      <c r="AW1804" s="40">
        <f>AW1786*Settings!$C$13*(INDEX(AW$395:AW$406,$D1804)+INDEX(AW$382:AW$393,$D1804))</f>
        <v/>
      </c>
      <c r="AX1804" s="40">
        <f>AX1786*Settings!$C$13*(INDEX(AX$395:AX$406,$D1804)+INDEX(AX$382:AX$393,$D1804))</f>
        <v/>
      </c>
      <c r="AY1804" s="40">
        <f>AY1786*Settings!$C$13*(INDEX(AY$395:AY$406,$D1804)+INDEX(AY$382:AY$393,$D1804))</f>
        <v/>
      </c>
    </row>
    <row r="1805" hidden="1" outlineLevel="2"/>
    <row r="1806" hidden="1" outlineLevel="2">
      <c r="A1806" s="14" t="inlineStr">
        <is>
          <t>rsub</t>
        </is>
      </c>
      <c r="B1806" s="14" t="inlineStr">
        <is>
          <t>coa</t>
        </is>
      </c>
      <c r="C1806" s="14" t="inlineStr">
        <is>
          <t>irn</t>
        </is>
      </c>
      <c r="D1806" s="36">
        <f>INDEX(Inputs!$U$5:$U$132,MATCH($B1806&amp;"|"&amp;$C1806,Inputs!$A$5:$A$132,0))</f>
        <v/>
      </c>
      <c r="E1806" s="35" t="n"/>
      <c r="F1806" s="35" t="n"/>
      <c r="G1806" s="35" t="n"/>
      <c r="H1806" s="14">
        <f>INDEX(VarLab,MATCH($A1806,VarKey,0))&amp;INDEX(MemLab,MATCH($C1806&amp;"|"&amp;$B1806,MemKey,0))</f>
        <v/>
      </c>
      <c r="I1806" s="14">
        <f>INDEX(VarUnit,MATCH($A1806,VarKey,0))</f>
        <v/>
      </c>
      <c r="J1806" s="14">
        <f>INDEX(VarSrc,MATCH($A1806,VarKey,0))</f>
        <v/>
      </c>
      <c r="K1806" s="11">
        <f>CodePrefix&amp;$A1806&amp;IF($C1806="","","."&amp;$C1806&amp;"."&amp;$B1806)&amp;INDEX(VarEnd,MATCH($A1806,VarKey,0))&amp;K$5</f>
        <v/>
      </c>
      <c r="L1806" s="39">
        <f>L1779*Settings!$C$13*(INDEX(L$408:L$419,$D1806))</f>
        <v/>
      </c>
      <c r="M1806" s="40">
        <f>M1779*Settings!$C$13*(INDEX(M$408:M$419,$D1806))</f>
        <v/>
      </c>
      <c r="N1806" s="40">
        <f>N1779*Settings!$C$13*(INDEX(N$408:N$419,$D1806))</f>
        <v/>
      </c>
      <c r="O1806" s="40">
        <f>O1779*Settings!$C$13*(INDEX(O$408:O$419,$D1806))</f>
        <v/>
      </c>
      <c r="P1806" s="40">
        <f>P1779*Settings!$C$13*(INDEX(P$408:P$419,$D1806))</f>
        <v/>
      </c>
      <c r="Q1806" s="40">
        <f>Q1779*Settings!$C$13*(INDEX(Q$408:Q$419,$D1806))</f>
        <v/>
      </c>
      <c r="R1806" s="40">
        <f>R1779*Settings!$C$13*(INDEX(R$408:R$419,$D1806))</f>
        <v/>
      </c>
      <c r="S1806" s="40">
        <f>S1779*Settings!$C$13*(INDEX(S$408:S$419,$D1806))</f>
        <v/>
      </c>
      <c r="T1806" s="40">
        <f>T1779*Settings!$C$13*(INDEX(T$408:T$419,$D1806))</f>
        <v/>
      </c>
      <c r="U1806" s="40">
        <f>U1779*Settings!$C$13*(INDEX(U$408:U$419,$D1806))</f>
        <v/>
      </c>
      <c r="V1806" s="40">
        <f>V1779*Settings!$C$13*(INDEX(V$408:V$419,$D1806))</f>
        <v/>
      </c>
      <c r="W1806" s="40">
        <f>W1779*Settings!$C$13*(INDEX(W$408:W$419,$D1806))</f>
        <v/>
      </c>
      <c r="X1806" s="40">
        <f>X1779*Settings!$C$13*(INDEX(X$408:X$419,$D1806))</f>
        <v/>
      </c>
      <c r="Y1806" s="40">
        <f>Y1779*Settings!$C$13*(INDEX(Y$408:Y$419,$D1806))</f>
        <v/>
      </c>
      <c r="Z1806" s="40">
        <f>Z1779*Settings!$C$13*(INDEX(Z$408:Z$419,$D1806))</f>
        <v/>
      </c>
      <c r="AA1806" s="40">
        <f>AA1779*Settings!$C$13*(INDEX(AA$408:AA$419,$D1806))</f>
        <v/>
      </c>
      <c r="AB1806" s="40">
        <f>AB1779*Settings!$C$13*(INDEX(AB$408:AB$419,$D1806))</f>
        <v/>
      </c>
      <c r="AC1806" s="40">
        <f>AC1779*Settings!$C$13*(INDEX(AC$408:AC$419,$D1806))</f>
        <v/>
      </c>
      <c r="AD1806" s="40">
        <f>AD1779*Settings!$C$13*(INDEX(AD$408:AD$419,$D1806))</f>
        <v/>
      </c>
      <c r="AF1806" s="11">
        <f>CodePrefix&amp;$A1806&amp;IF($C1806="","","."&amp;$C1806&amp;"."&amp;$B1806)&amp;INDEX(VarEnd,MATCH($A1806,VarKey,0))&amp;AF$5</f>
        <v/>
      </c>
      <c r="AG1806" s="39">
        <f>AG1779*Settings!$C$13*(INDEX(AG$408:AG$419,$D1806))</f>
        <v/>
      </c>
      <c r="AH1806" s="40">
        <f>AH1779*Settings!$C$13*(INDEX(AH$408:AH$419,$D1806))</f>
        <v/>
      </c>
      <c r="AI1806" s="40">
        <f>AI1779*Settings!$C$13*(INDEX(AI$408:AI$419,$D1806))</f>
        <v/>
      </c>
      <c r="AJ1806" s="40">
        <f>AJ1779*Settings!$C$13*(INDEX(AJ$408:AJ$419,$D1806))</f>
        <v/>
      </c>
      <c r="AK1806" s="40">
        <f>AK1779*Settings!$C$13*(INDEX(AK$408:AK$419,$D1806))</f>
        <v/>
      </c>
      <c r="AL1806" s="40">
        <f>AL1779*Settings!$C$13*(INDEX(AL$408:AL$419,$D1806))</f>
        <v/>
      </c>
      <c r="AM1806" s="40">
        <f>AM1779*Settings!$C$13*(INDEX(AM$408:AM$419,$D1806))</f>
        <v/>
      </c>
      <c r="AN1806" s="40">
        <f>AN1779*Settings!$C$13*(INDEX(AN$408:AN$419,$D1806))</f>
        <v/>
      </c>
      <c r="AO1806" s="40">
        <f>AO1779*Settings!$C$13*(INDEX(AO$408:AO$419,$D1806))</f>
        <v/>
      </c>
      <c r="AP1806" s="40">
        <f>AP1779*Settings!$C$13*(INDEX(AP$408:AP$419,$D1806))</f>
        <v/>
      </c>
      <c r="AQ1806" s="40">
        <f>AQ1779*Settings!$C$13*(INDEX(AQ$408:AQ$419,$D1806))</f>
        <v/>
      </c>
      <c r="AR1806" s="40">
        <f>AR1779*Settings!$C$13*(INDEX(AR$408:AR$419,$D1806))</f>
        <v/>
      </c>
      <c r="AS1806" s="40">
        <f>AS1779*Settings!$C$13*(INDEX(AS$408:AS$419,$D1806))</f>
        <v/>
      </c>
      <c r="AT1806" s="40">
        <f>AT1779*Settings!$C$13*(INDEX(AT$408:AT$419,$D1806))</f>
        <v/>
      </c>
      <c r="AU1806" s="40">
        <f>AU1779*Settings!$C$13*(INDEX(AU$408:AU$419,$D1806))</f>
        <v/>
      </c>
      <c r="AV1806" s="40">
        <f>AV1779*Settings!$C$13*(INDEX(AV$408:AV$419,$D1806))</f>
        <v/>
      </c>
      <c r="AW1806" s="40">
        <f>AW1779*Settings!$C$13*(INDEX(AW$408:AW$419,$D1806))</f>
        <v/>
      </c>
      <c r="AX1806" s="40">
        <f>AX1779*Settings!$C$13*(INDEX(AX$408:AX$419,$D1806))</f>
        <v/>
      </c>
      <c r="AY1806" s="40">
        <f>AY1779*Settings!$C$13*(INDEX(AY$408:AY$419,$D1806))</f>
        <v/>
      </c>
    </row>
    <row r="1807" hidden="1" outlineLevel="2">
      <c r="A1807" s="14" t="inlineStr">
        <is>
          <t>rsub</t>
        </is>
      </c>
      <c r="B1807" s="14" t="inlineStr">
        <is>
          <t>nga</t>
        </is>
      </c>
      <c r="C1807" s="14" t="inlineStr">
        <is>
          <t>irn</t>
        </is>
      </c>
      <c r="D1807" s="36">
        <f>INDEX(Inputs!$U$5:$U$132,MATCH($B1807&amp;"|"&amp;$C1807,Inputs!$A$5:$A$132,0))</f>
        <v/>
      </c>
      <c r="E1807" s="35" t="n"/>
      <c r="F1807" s="35" t="n"/>
      <c r="G1807" s="35" t="n"/>
      <c r="H1807" s="14">
        <f>INDEX(VarLab,MATCH($A1807,VarKey,0))&amp;INDEX(MemLab,MATCH($C1807&amp;"|"&amp;$B1807,MemKey,0))</f>
        <v/>
      </c>
      <c r="I1807" s="14">
        <f>INDEX(VarUnit,MATCH($A1807,VarKey,0))</f>
        <v/>
      </c>
      <c r="J1807" s="14">
        <f>INDEX(VarSrc,MATCH($A1807,VarKey,0))</f>
        <v/>
      </c>
      <c r="K1807" s="11">
        <f>CodePrefix&amp;$A1807&amp;IF($C1807="","","."&amp;$C1807&amp;"."&amp;$B1807)&amp;INDEX(VarEnd,MATCH($A1807,VarKey,0))&amp;K$5</f>
        <v/>
      </c>
      <c r="L1807" s="39">
        <f>L1780*Settings!$C$13*(INDEX(L$408:L$419,$D1807))</f>
        <v/>
      </c>
      <c r="M1807" s="40">
        <f>M1780*Settings!$C$13*(INDEX(M$408:M$419,$D1807))</f>
        <v/>
      </c>
      <c r="N1807" s="40">
        <f>N1780*Settings!$C$13*(INDEX(N$408:N$419,$D1807))</f>
        <v/>
      </c>
      <c r="O1807" s="40">
        <f>O1780*Settings!$C$13*(INDEX(O$408:O$419,$D1807))</f>
        <v/>
      </c>
      <c r="P1807" s="40">
        <f>P1780*Settings!$C$13*(INDEX(P$408:P$419,$D1807))</f>
        <v/>
      </c>
      <c r="Q1807" s="40">
        <f>Q1780*Settings!$C$13*(INDEX(Q$408:Q$419,$D1807))</f>
        <v/>
      </c>
      <c r="R1807" s="40">
        <f>R1780*Settings!$C$13*(INDEX(R$408:R$419,$D1807))</f>
        <v/>
      </c>
      <c r="S1807" s="40">
        <f>S1780*Settings!$C$13*(INDEX(S$408:S$419,$D1807))</f>
        <v/>
      </c>
      <c r="T1807" s="40">
        <f>T1780*Settings!$C$13*(INDEX(T$408:T$419,$D1807))</f>
        <v/>
      </c>
      <c r="U1807" s="40">
        <f>U1780*Settings!$C$13*(INDEX(U$408:U$419,$D1807))</f>
        <v/>
      </c>
      <c r="V1807" s="40">
        <f>V1780*Settings!$C$13*(INDEX(V$408:V$419,$D1807))</f>
        <v/>
      </c>
      <c r="W1807" s="40">
        <f>W1780*Settings!$C$13*(INDEX(W$408:W$419,$D1807))</f>
        <v/>
      </c>
      <c r="X1807" s="40">
        <f>X1780*Settings!$C$13*(INDEX(X$408:X$419,$D1807))</f>
        <v/>
      </c>
      <c r="Y1807" s="40">
        <f>Y1780*Settings!$C$13*(INDEX(Y$408:Y$419,$D1807))</f>
        <v/>
      </c>
      <c r="Z1807" s="40">
        <f>Z1780*Settings!$C$13*(INDEX(Z$408:Z$419,$D1807))</f>
        <v/>
      </c>
      <c r="AA1807" s="40">
        <f>AA1780*Settings!$C$13*(INDEX(AA$408:AA$419,$D1807))</f>
        <v/>
      </c>
      <c r="AB1807" s="40">
        <f>AB1780*Settings!$C$13*(INDEX(AB$408:AB$419,$D1807))</f>
        <v/>
      </c>
      <c r="AC1807" s="40">
        <f>AC1780*Settings!$C$13*(INDEX(AC$408:AC$419,$D1807))</f>
        <v/>
      </c>
      <c r="AD1807" s="40">
        <f>AD1780*Settings!$C$13*(INDEX(AD$408:AD$419,$D1807))</f>
        <v/>
      </c>
      <c r="AF1807" s="11">
        <f>CodePrefix&amp;$A1807&amp;IF($C1807="","","."&amp;$C1807&amp;"."&amp;$B1807)&amp;INDEX(VarEnd,MATCH($A1807,VarKey,0))&amp;AF$5</f>
        <v/>
      </c>
      <c r="AG1807" s="39">
        <f>AG1780*Settings!$C$13*(INDEX(AG$408:AG$419,$D1807))</f>
        <v/>
      </c>
      <c r="AH1807" s="40">
        <f>AH1780*Settings!$C$13*(INDEX(AH$408:AH$419,$D1807))</f>
        <v/>
      </c>
      <c r="AI1807" s="40">
        <f>AI1780*Settings!$C$13*(INDEX(AI$408:AI$419,$D1807))</f>
        <v/>
      </c>
      <c r="AJ1807" s="40">
        <f>AJ1780*Settings!$C$13*(INDEX(AJ$408:AJ$419,$D1807))</f>
        <v/>
      </c>
      <c r="AK1807" s="40">
        <f>AK1780*Settings!$C$13*(INDEX(AK$408:AK$419,$D1807))</f>
        <v/>
      </c>
      <c r="AL1807" s="40">
        <f>AL1780*Settings!$C$13*(INDEX(AL$408:AL$419,$D1807))</f>
        <v/>
      </c>
      <c r="AM1807" s="40">
        <f>AM1780*Settings!$C$13*(INDEX(AM$408:AM$419,$D1807))</f>
        <v/>
      </c>
      <c r="AN1807" s="40">
        <f>AN1780*Settings!$C$13*(INDEX(AN$408:AN$419,$D1807))</f>
        <v/>
      </c>
      <c r="AO1807" s="40">
        <f>AO1780*Settings!$C$13*(INDEX(AO$408:AO$419,$D1807))</f>
        <v/>
      </c>
      <c r="AP1807" s="40">
        <f>AP1780*Settings!$C$13*(INDEX(AP$408:AP$419,$D1807))</f>
        <v/>
      </c>
      <c r="AQ1807" s="40">
        <f>AQ1780*Settings!$C$13*(INDEX(AQ$408:AQ$419,$D1807))</f>
        <v/>
      </c>
      <c r="AR1807" s="40">
        <f>AR1780*Settings!$C$13*(INDEX(AR$408:AR$419,$D1807))</f>
        <v/>
      </c>
      <c r="AS1807" s="40">
        <f>AS1780*Settings!$C$13*(INDEX(AS$408:AS$419,$D1807))</f>
        <v/>
      </c>
      <c r="AT1807" s="40">
        <f>AT1780*Settings!$C$13*(INDEX(AT$408:AT$419,$D1807))</f>
        <v/>
      </c>
      <c r="AU1807" s="40">
        <f>AU1780*Settings!$C$13*(INDEX(AU$408:AU$419,$D1807))</f>
        <v/>
      </c>
      <c r="AV1807" s="40">
        <f>AV1780*Settings!$C$13*(INDEX(AV$408:AV$419,$D1807))</f>
        <v/>
      </c>
      <c r="AW1807" s="40">
        <f>AW1780*Settings!$C$13*(INDEX(AW$408:AW$419,$D1807))</f>
        <v/>
      </c>
      <c r="AX1807" s="40">
        <f>AX1780*Settings!$C$13*(INDEX(AX$408:AX$419,$D1807))</f>
        <v/>
      </c>
      <c r="AY1807" s="40">
        <f>AY1780*Settings!$C$13*(INDEX(AY$408:AY$419,$D1807))</f>
        <v/>
      </c>
    </row>
    <row r="1808" hidden="1" outlineLevel="2">
      <c r="A1808" s="14" t="inlineStr">
        <is>
          <t>rsub</t>
        </is>
      </c>
      <c r="B1808" s="14" t="inlineStr">
        <is>
          <t>gso</t>
        </is>
      </c>
      <c r="C1808" s="14" t="inlineStr">
        <is>
          <t>irn</t>
        </is>
      </c>
      <c r="D1808" s="36">
        <f>INDEX(Inputs!$U$5:$U$132,MATCH($B1808&amp;"|"&amp;$C1808,Inputs!$A$5:$A$132,0))</f>
        <v/>
      </c>
      <c r="E1808" s="35" t="n"/>
      <c r="F1808" s="35" t="n"/>
      <c r="G1808" s="35" t="n"/>
      <c r="H1808" s="14">
        <f>INDEX(VarLab,MATCH($A1808,VarKey,0))&amp;INDEX(MemLab,MATCH($C1808&amp;"|"&amp;$B1808,MemKey,0))</f>
        <v/>
      </c>
      <c r="I1808" s="14">
        <f>INDEX(VarUnit,MATCH($A1808,VarKey,0))</f>
        <v/>
      </c>
      <c r="J1808" s="14">
        <f>INDEX(VarSrc,MATCH($A1808,VarKey,0))</f>
        <v/>
      </c>
      <c r="K1808" s="11">
        <f>CodePrefix&amp;$A1808&amp;IF($C1808="","","."&amp;$C1808&amp;"."&amp;$B1808)&amp;INDEX(VarEnd,MATCH($A1808,VarKey,0))&amp;K$5</f>
        <v/>
      </c>
      <c r="L1808" s="39">
        <f>L1781*Settings!$C$13*(INDEX(L$408:L$419,$D1808))</f>
        <v/>
      </c>
      <c r="M1808" s="40">
        <f>M1781*Settings!$C$13*(INDEX(M$408:M$419,$D1808))</f>
        <v/>
      </c>
      <c r="N1808" s="40">
        <f>N1781*Settings!$C$13*(INDEX(N$408:N$419,$D1808))</f>
        <v/>
      </c>
      <c r="O1808" s="40">
        <f>O1781*Settings!$C$13*(INDEX(O$408:O$419,$D1808))</f>
        <v/>
      </c>
      <c r="P1808" s="40">
        <f>P1781*Settings!$C$13*(INDEX(P$408:P$419,$D1808))</f>
        <v/>
      </c>
      <c r="Q1808" s="40">
        <f>Q1781*Settings!$C$13*(INDEX(Q$408:Q$419,$D1808))</f>
        <v/>
      </c>
      <c r="R1808" s="40">
        <f>R1781*Settings!$C$13*(INDEX(R$408:R$419,$D1808))</f>
        <v/>
      </c>
      <c r="S1808" s="40">
        <f>S1781*Settings!$C$13*(INDEX(S$408:S$419,$D1808))</f>
        <v/>
      </c>
      <c r="T1808" s="40">
        <f>T1781*Settings!$C$13*(INDEX(T$408:T$419,$D1808))</f>
        <v/>
      </c>
      <c r="U1808" s="40">
        <f>U1781*Settings!$C$13*(INDEX(U$408:U$419,$D1808))</f>
        <v/>
      </c>
      <c r="V1808" s="40">
        <f>V1781*Settings!$C$13*(INDEX(V$408:V$419,$D1808))</f>
        <v/>
      </c>
      <c r="W1808" s="40">
        <f>W1781*Settings!$C$13*(INDEX(W$408:W$419,$D1808))</f>
        <v/>
      </c>
      <c r="X1808" s="40">
        <f>X1781*Settings!$C$13*(INDEX(X$408:X$419,$D1808))</f>
        <v/>
      </c>
      <c r="Y1808" s="40">
        <f>Y1781*Settings!$C$13*(INDEX(Y$408:Y$419,$D1808))</f>
        <v/>
      </c>
      <c r="Z1808" s="40">
        <f>Z1781*Settings!$C$13*(INDEX(Z$408:Z$419,$D1808))</f>
        <v/>
      </c>
      <c r="AA1808" s="40">
        <f>AA1781*Settings!$C$13*(INDEX(AA$408:AA$419,$D1808))</f>
        <v/>
      </c>
      <c r="AB1808" s="40">
        <f>AB1781*Settings!$C$13*(INDEX(AB$408:AB$419,$D1808))</f>
        <v/>
      </c>
      <c r="AC1808" s="40">
        <f>AC1781*Settings!$C$13*(INDEX(AC$408:AC$419,$D1808))</f>
        <v/>
      </c>
      <c r="AD1808" s="40">
        <f>AD1781*Settings!$C$13*(INDEX(AD$408:AD$419,$D1808))</f>
        <v/>
      </c>
      <c r="AF1808" s="11">
        <f>CodePrefix&amp;$A1808&amp;IF($C1808="","","."&amp;$C1808&amp;"."&amp;$B1808)&amp;INDEX(VarEnd,MATCH($A1808,VarKey,0))&amp;AF$5</f>
        <v/>
      </c>
      <c r="AG1808" s="39">
        <f>AG1781*Settings!$C$13*(INDEX(AG$408:AG$419,$D1808))</f>
        <v/>
      </c>
      <c r="AH1808" s="40">
        <f>AH1781*Settings!$C$13*(INDEX(AH$408:AH$419,$D1808))</f>
        <v/>
      </c>
      <c r="AI1808" s="40">
        <f>AI1781*Settings!$C$13*(INDEX(AI$408:AI$419,$D1808))</f>
        <v/>
      </c>
      <c r="AJ1808" s="40">
        <f>AJ1781*Settings!$C$13*(INDEX(AJ$408:AJ$419,$D1808))</f>
        <v/>
      </c>
      <c r="AK1808" s="40">
        <f>AK1781*Settings!$C$13*(INDEX(AK$408:AK$419,$D1808))</f>
        <v/>
      </c>
      <c r="AL1808" s="40">
        <f>AL1781*Settings!$C$13*(INDEX(AL$408:AL$419,$D1808))</f>
        <v/>
      </c>
      <c r="AM1808" s="40">
        <f>AM1781*Settings!$C$13*(INDEX(AM$408:AM$419,$D1808))</f>
        <v/>
      </c>
      <c r="AN1808" s="40">
        <f>AN1781*Settings!$C$13*(INDEX(AN$408:AN$419,$D1808))</f>
        <v/>
      </c>
      <c r="AO1808" s="40">
        <f>AO1781*Settings!$C$13*(INDEX(AO$408:AO$419,$D1808))</f>
        <v/>
      </c>
      <c r="AP1808" s="40">
        <f>AP1781*Settings!$C$13*(INDEX(AP$408:AP$419,$D1808))</f>
        <v/>
      </c>
      <c r="AQ1808" s="40">
        <f>AQ1781*Settings!$C$13*(INDEX(AQ$408:AQ$419,$D1808))</f>
        <v/>
      </c>
      <c r="AR1808" s="40">
        <f>AR1781*Settings!$C$13*(INDEX(AR$408:AR$419,$D1808))</f>
        <v/>
      </c>
      <c r="AS1808" s="40">
        <f>AS1781*Settings!$C$13*(INDEX(AS$408:AS$419,$D1808))</f>
        <v/>
      </c>
      <c r="AT1808" s="40">
        <f>AT1781*Settings!$C$13*(INDEX(AT$408:AT$419,$D1808))</f>
        <v/>
      </c>
      <c r="AU1808" s="40">
        <f>AU1781*Settings!$C$13*(INDEX(AU$408:AU$419,$D1808))</f>
        <v/>
      </c>
      <c r="AV1808" s="40">
        <f>AV1781*Settings!$C$13*(INDEX(AV$408:AV$419,$D1808))</f>
        <v/>
      </c>
      <c r="AW1808" s="40">
        <f>AW1781*Settings!$C$13*(INDEX(AW$408:AW$419,$D1808))</f>
        <v/>
      </c>
      <c r="AX1808" s="40">
        <f>AX1781*Settings!$C$13*(INDEX(AX$408:AX$419,$D1808))</f>
        <v/>
      </c>
      <c r="AY1808" s="40">
        <f>AY1781*Settings!$C$13*(INDEX(AY$408:AY$419,$D1808))</f>
        <v/>
      </c>
    </row>
    <row r="1809" hidden="1" outlineLevel="2">
      <c r="A1809" s="14" t="inlineStr">
        <is>
          <t>rsub</t>
        </is>
      </c>
      <c r="B1809" s="14" t="inlineStr">
        <is>
          <t>die</t>
        </is>
      </c>
      <c r="C1809" s="14" t="inlineStr">
        <is>
          <t>irn</t>
        </is>
      </c>
      <c r="D1809" s="36">
        <f>INDEX(Inputs!$U$5:$U$132,MATCH($B1809&amp;"|"&amp;$C1809,Inputs!$A$5:$A$132,0))</f>
        <v/>
      </c>
      <c r="E1809" s="35" t="n"/>
      <c r="F1809" s="35" t="n"/>
      <c r="G1809" s="35" t="n"/>
      <c r="H1809" s="14">
        <f>INDEX(VarLab,MATCH($A1809,VarKey,0))&amp;INDEX(MemLab,MATCH($C1809&amp;"|"&amp;$B1809,MemKey,0))</f>
        <v/>
      </c>
      <c r="I1809" s="14">
        <f>INDEX(VarUnit,MATCH($A1809,VarKey,0))</f>
        <v/>
      </c>
      <c r="J1809" s="14">
        <f>INDEX(VarSrc,MATCH($A1809,VarKey,0))</f>
        <v/>
      </c>
      <c r="K1809" s="11">
        <f>CodePrefix&amp;$A1809&amp;IF($C1809="","","."&amp;$C1809&amp;"."&amp;$B1809)&amp;INDEX(VarEnd,MATCH($A1809,VarKey,0))&amp;K$5</f>
        <v/>
      </c>
      <c r="L1809" s="39">
        <f>L1782*Settings!$C$13*(INDEX(L$408:L$419,$D1809))</f>
        <v/>
      </c>
      <c r="M1809" s="40">
        <f>M1782*Settings!$C$13*(INDEX(M$408:M$419,$D1809))</f>
        <v/>
      </c>
      <c r="N1809" s="40">
        <f>N1782*Settings!$C$13*(INDEX(N$408:N$419,$D1809))</f>
        <v/>
      </c>
      <c r="O1809" s="40">
        <f>O1782*Settings!$C$13*(INDEX(O$408:O$419,$D1809))</f>
        <v/>
      </c>
      <c r="P1809" s="40">
        <f>P1782*Settings!$C$13*(INDEX(P$408:P$419,$D1809))</f>
        <v/>
      </c>
      <c r="Q1809" s="40">
        <f>Q1782*Settings!$C$13*(INDEX(Q$408:Q$419,$D1809))</f>
        <v/>
      </c>
      <c r="R1809" s="40">
        <f>R1782*Settings!$C$13*(INDEX(R$408:R$419,$D1809))</f>
        <v/>
      </c>
      <c r="S1809" s="40">
        <f>S1782*Settings!$C$13*(INDEX(S$408:S$419,$D1809))</f>
        <v/>
      </c>
      <c r="T1809" s="40">
        <f>T1782*Settings!$C$13*(INDEX(T$408:T$419,$D1809))</f>
        <v/>
      </c>
      <c r="U1809" s="40">
        <f>U1782*Settings!$C$13*(INDEX(U$408:U$419,$D1809))</f>
        <v/>
      </c>
      <c r="V1809" s="40">
        <f>V1782*Settings!$C$13*(INDEX(V$408:V$419,$D1809))</f>
        <v/>
      </c>
      <c r="W1809" s="40">
        <f>W1782*Settings!$C$13*(INDEX(W$408:W$419,$D1809))</f>
        <v/>
      </c>
      <c r="X1809" s="40">
        <f>X1782*Settings!$C$13*(INDEX(X$408:X$419,$D1809))</f>
        <v/>
      </c>
      <c r="Y1809" s="40">
        <f>Y1782*Settings!$C$13*(INDEX(Y$408:Y$419,$D1809))</f>
        <v/>
      </c>
      <c r="Z1809" s="40">
        <f>Z1782*Settings!$C$13*(INDEX(Z$408:Z$419,$D1809))</f>
        <v/>
      </c>
      <c r="AA1809" s="40">
        <f>AA1782*Settings!$C$13*(INDEX(AA$408:AA$419,$D1809))</f>
        <v/>
      </c>
      <c r="AB1809" s="40">
        <f>AB1782*Settings!$C$13*(INDEX(AB$408:AB$419,$D1809))</f>
        <v/>
      </c>
      <c r="AC1809" s="40">
        <f>AC1782*Settings!$C$13*(INDEX(AC$408:AC$419,$D1809))</f>
        <v/>
      </c>
      <c r="AD1809" s="40">
        <f>AD1782*Settings!$C$13*(INDEX(AD$408:AD$419,$D1809))</f>
        <v/>
      </c>
      <c r="AF1809" s="11">
        <f>CodePrefix&amp;$A1809&amp;IF($C1809="","","."&amp;$C1809&amp;"."&amp;$B1809)&amp;INDEX(VarEnd,MATCH($A1809,VarKey,0))&amp;AF$5</f>
        <v/>
      </c>
      <c r="AG1809" s="39">
        <f>AG1782*Settings!$C$13*(INDEX(AG$408:AG$419,$D1809))</f>
        <v/>
      </c>
      <c r="AH1809" s="40">
        <f>AH1782*Settings!$C$13*(INDEX(AH$408:AH$419,$D1809))</f>
        <v/>
      </c>
      <c r="AI1809" s="40">
        <f>AI1782*Settings!$C$13*(INDEX(AI$408:AI$419,$D1809))</f>
        <v/>
      </c>
      <c r="AJ1809" s="40">
        <f>AJ1782*Settings!$C$13*(INDEX(AJ$408:AJ$419,$D1809))</f>
        <v/>
      </c>
      <c r="AK1809" s="40">
        <f>AK1782*Settings!$C$13*(INDEX(AK$408:AK$419,$D1809))</f>
        <v/>
      </c>
      <c r="AL1809" s="40">
        <f>AL1782*Settings!$C$13*(INDEX(AL$408:AL$419,$D1809))</f>
        <v/>
      </c>
      <c r="AM1809" s="40">
        <f>AM1782*Settings!$C$13*(INDEX(AM$408:AM$419,$D1809))</f>
        <v/>
      </c>
      <c r="AN1809" s="40">
        <f>AN1782*Settings!$C$13*(INDEX(AN$408:AN$419,$D1809))</f>
        <v/>
      </c>
      <c r="AO1809" s="40">
        <f>AO1782*Settings!$C$13*(INDEX(AO$408:AO$419,$D1809))</f>
        <v/>
      </c>
      <c r="AP1809" s="40">
        <f>AP1782*Settings!$C$13*(INDEX(AP$408:AP$419,$D1809))</f>
        <v/>
      </c>
      <c r="AQ1809" s="40">
        <f>AQ1782*Settings!$C$13*(INDEX(AQ$408:AQ$419,$D1809))</f>
        <v/>
      </c>
      <c r="AR1809" s="40">
        <f>AR1782*Settings!$C$13*(INDEX(AR$408:AR$419,$D1809))</f>
        <v/>
      </c>
      <c r="AS1809" s="40">
        <f>AS1782*Settings!$C$13*(INDEX(AS$408:AS$419,$D1809))</f>
        <v/>
      </c>
      <c r="AT1809" s="40">
        <f>AT1782*Settings!$C$13*(INDEX(AT$408:AT$419,$D1809))</f>
        <v/>
      </c>
      <c r="AU1809" s="40">
        <f>AU1782*Settings!$C$13*(INDEX(AU$408:AU$419,$D1809))</f>
        <v/>
      </c>
      <c r="AV1809" s="40">
        <f>AV1782*Settings!$C$13*(INDEX(AV$408:AV$419,$D1809))</f>
        <v/>
      </c>
      <c r="AW1809" s="40">
        <f>AW1782*Settings!$C$13*(INDEX(AW$408:AW$419,$D1809))</f>
        <v/>
      </c>
      <c r="AX1809" s="40">
        <f>AX1782*Settings!$C$13*(INDEX(AX$408:AX$419,$D1809))</f>
        <v/>
      </c>
      <c r="AY1809" s="40">
        <f>AY1782*Settings!$C$13*(INDEX(AY$408:AY$419,$D1809))</f>
        <v/>
      </c>
    </row>
    <row r="1810" hidden="1" outlineLevel="2">
      <c r="A1810" s="14" t="inlineStr">
        <is>
          <t>rsub</t>
        </is>
      </c>
      <c r="B1810" s="14" t="inlineStr">
        <is>
          <t>lpg</t>
        </is>
      </c>
      <c r="C1810" s="14" t="inlineStr">
        <is>
          <t>irn</t>
        </is>
      </c>
      <c r="D1810" s="36">
        <f>INDEX(Inputs!$U$5:$U$132,MATCH($B1810&amp;"|"&amp;$C1810,Inputs!$A$5:$A$132,0))</f>
        <v/>
      </c>
      <c r="E1810" s="35" t="n"/>
      <c r="F1810" s="35" t="n"/>
      <c r="G1810" s="35" t="n"/>
      <c r="H1810" s="14">
        <f>INDEX(VarLab,MATCH($A1810,VarKey,0))&amp;INDEX(MemLab,MATCH($C1810&amp;"|"&amp;$B1810,MemKey,0))</f>
        <v/>
      </c>
      <c r="I1810" s="14">
        <f>INDEX(VarUnit,MATCH($A1810,VarKey,0))</f>
        <v/>
      </c>
      <c r="J1810" s="14">
        <f>INDEX(VarSrc,MATCH($A1810,VarKey,0))</f>
        <v/>
      </c>
      <c r="K1810" s="11">
        <f>CodePrefix&amp;$A1810&amp;IF($C1810="","","."&amp;$C1810&amp;"."&amp;$B1810)&amp;INDEX(VarEnd,MATCH($A1810,VarKey,0))&amp;K$5</f>
        <v/>
      </c>
      <c r="L1810" s="39">
        <f>L1783*Settings!$C$13*(INDEX(L$408:L$419,$D1810))</f>
        <v/>
      </c>
      <c r="M1810" s="40">
        <f>M1783*Settings!$C$13*(INDEX(M$408:M$419,$D1810))</f>
        <v/>
      </c>
      <c r="N1810" s="40">
        <f>N1783*Settings!$C$13*(INDEX(N$408:N$419,$D1810))</f>
        <v/>
      </c>
      <c r="O1810" s="40">
        <f>O1783*Settings!$C$13*(INDEX(O$408:O$419,$D1810))</f>
        <v/>
      </c>
      <c r="P1810" s="40">
        <f>P1783*Settings!$C$13*(INDEX(P$408:P$419,$D1810))</f>
        <v/>
      </c>
      <c r="Q1810" s="40">
        <f>Q1783*Settings!$C$13*(INDEX(Q$408:Q$419,$D1810))</f>
        <v/>
      </c>
      <c r="R1810" s="40">
        <f>R1783*Settings!$C$13*(INDEX(R$408:R$419,$D1810))</f>
        <v/>
      </c>
      <c r="S1810" s="40">
        <f>S1783*Settings!$C$13*(INDEX(S$408:S$419,$D1810))</f>
        <v/>
      </c>
      <c r="T1810" s="40">
        <f>T1783*Settings!$C$13*(INDEX(T$408:T$419,$D1810))</f>
        <v/>
      </c>
      <c r="U1810" s="40">
        <f>U1783*Settings!$C$13*(INDEX(U$408:U$419,$D1810))</f>
        <v/>
      </c>
      <c r="V1810" s="40">
        <f>V1783*Settings!$C$13*(INDEX(V$408:V$419,$D1810))</f>
        <v/>
      </c>
      <c r="W1810" s="40">
        <f>W1783*Settings!$C$13*(INDEX(W$408:W$419,$D1810))</f>
        <v/>
      </c>
      <c r="X1810" s="40">
        <f>X1783*Settings!$C$13*(INDEX(X$408:X$419,$D1810))</f>
        <v/>
      </c>
      <c r="Y1810" s="40">
        <f>Y1783*Settings!$C$13*(INDEX(Y$408:Y$419,$D1810))</f>
        <v/>
      </c>
      <c r="Z1810" s="40">
        <f>Z1783*Settings!$C$13*(INDEX(Z$408:Z$419,$D1810))</f>
        <v/>
      </c>
      <c r="AA1810" s="40">
        <f>AA1783*Settings!$C$13*(INDEX(AA$408:AA$419,$D1810))</f>
        <v/>
      </c>
      <c r="AB1810" s="40">
        <f>AB1783*Settings!$C$13*(INDEX(AB$408:AB$419,$D1810))</f>
        <v/>
      </c>
      <c r="AC1810" s="40">
        <f>AC1783*Settings!$C$13*(INDEX(AC$408:AC$419,$D1810))</f>
        <v/>
      </c>
      <c r="AD1810" s="40">
        <f>AD1783*Settings!$C$13*(INDEX(AD$408:AD$419,$D1810))</f>
        <v/>
      </c>
      <c r="AF1810" s="11">
        <f>CodePrefix&amp;$A1810&amp;IF($C1810="","","."&amp;$C1810&amp;"."&amp;$B1810)&amp;INDEX(VarEnd,MATCH($A1810,VarKey,0))&amp;AF$5</f>
        <v/>
      </c>
      <c r="AG1810" s="39">
        <f>AG1783*Settings!$C$13*(INDEX(AG$408:AG$419,$D1810))</f>
        <v/>
      </c>
      <c r="AH1810" s="40">
        <f>AH1783*Settings!$C$13*(INDEX(AH$408:AH$419,$D1810))</f>
        <v/>
      </c>
      <c r="AI1810" s="40">
        <f>AI1783*Settings!$C$13*(INDEX(AI$408:AI$419,$D1810))</f>
        <v/>
      </c>
      <c r="AJ1810" s="40">
        <f>AJ1783*Settings!$C$13*(INDEX(AJ$408:AJ$419,$D1810))</f>
        <v/>
      </c>
      <c r="AK1810" s="40">
        <f>AK1783*Settings!$C$13*(INDEX(AK$408:AK$419,$D1810))</f>
        <v/>
      </c>
      <c r="AL1810" s="40">
        <f>AL1783*Settings!$C$13*(INDEX(AL$408:AL$419,$D1810))</f>
        <v/>
      </c>
      <c r="AM1810" s="40">
        <f>AM1783*Settings!$C$13*(INDEX(AM$408:AM$419,$D1810))</f>
        <v/>
      </c>
      <c r="AN1810" s="40">
        <f>AN1783*Settings!$C$13*(INDEX(AN$408:AN$419,$D1810))</f>
        <v/>
      </c>
      <c r="AO1810" s="40">
        <f>AO1783*Settings!$C$13*(INDEX(AO$408:AO$419,$D1810))</f>
        <v/>
      </c>
      <c r="AP1810" s="40">
        <f>AP1783*Settings!$C$13*(INDEX(AP$408:AP$419,$D1810))</f>
        <v/>
      </c>
      <c r="AQ1810" s="40">
        <f>AQ1783*Settings!$C$13*(INDEX(AQ$408:AQ$419,$D1810))</f>
        <v/>
      </c>
      <c r="AR1810" s="40">
        <f>AR1783*Settings!$C$13*(INDEX(AR$408:AR$419,$D1810))</f>
        <v/>
      </c>
      <c r="AS1810" s="40">
        <f>AS1783*Settings!$C$13*(INDEX(AS$408:AS$419,$D1810))</f>
        <v/>
      </c>
      <c r="AT1810" s="40">
        <f>AT1783*Settings!$C$13*(INDEX(AT$408:AT$419,$D1810))</f>
        <v/>
      </c>
      <c r="AU1810" s="40">
        <f>AU1783*Settings!$C$13*(INDEX(AU$408:AU$419,$D1810))</f>
        <v/>
      </c>
      <c r="AV1810" s="40">
        <f>AV1783*Settings!$C$13*(INDEX(AV$408:AV$419,$D1810))</f>
        <v/>
      </c>
      <c r="AW1810" s="40">
        <f>AW1783*Settings!$C$13*(INDEX(AW$408:AW$419,$D1810))</f>
        <v/>
      </c>
      <c r="AX1810" s="40">
        <f>AX1783*Settings!$C$13*(INDEX(AX$408:AX$419,$D1810))</f>
        <v/>
      </c>
      <c r="AY1810" s="40">
        <f>AY1783*Settings!$C$13*(INDEX(AY$408:AY$419,$D1810))</f>
        <v/>
      </c>
    </row>
    <row r="1811" hidden="1" outlineLevel="2">
      <c r="A1811" s="14" t="inlineStr">
        <is>
          <t>rsub</t>
        </is>
      </c>
      <c r="B1811" s="14" t="inlineStr">
        <is>
          <t>ker</t>
        </is>
      </c>
      <c r="C1811" s="14" t="inlineStr">
        <is>
          <t>irn</t>
        </is>
      </c>
      <c r="D1811" s="36">
        <f>INDEX(Inputs!$U$5:$U$132,MATCH($B1811&amp;"|"&amp;$C1811,Inputs!$A$5:$A$132,0))</f>
        <v/>
      </c>
      <c r="E1811" s="35" t="n"/>
      <c r="F1811" s="35" t="n"/>
      <c r="G1811" s="35" t="n"/>
      <c r="H1811" s="14">
        <f>INDEX(VarLab,MATCH($A1811,VarKey,0))&amp;INDEX(MemLab,MATCH($C1811&amp;"|"&amp;$B1811,MemKey,0))</f>
        <v/>
      </c>
      <c r="I1811" s="14">
        <f>INDEX(VarUnit,MATCH($A1811,VarKey,0))</f>
        <v/>
      </c>
      <c r="J1811" s="14">
        <f>INDEX(VarSrc,MATCH($A1811,VarKey,0))</f>
        <v/>
      </c>
      <c r="K1811" s="11">
        <f>CodePrefix&amp;$A1811&amp;IF($C1811="","","."&amp;$C1811&amp;"."&amp;$B1811)&amp;INDEX(VarEnd,MATCH($A1811,VarKey,0))&amp;K$5</f>
        <v/>
      </c>
      <c r="L1811" s="39">
        <f>L1784*Settings!$C$13*(INDEX(L$408:L$419,$D1811))</f>
        <v/>
      </c>
      <c r="M1811" s="40">
        <f>M1784*Settings!$C$13*(INDEX(M$408:M$419,$D1811))</f>
        <v/>
      </c>
      <c r="N1811" s="40">
        <f>N1784*Settings!$C$13*(INDEX(N$408:N$419,$D1811))</f>
        <v/>
      </c>
      <c r="O1811" s="40">
        <f>O1784*Settings!$C$13*(INDEX(O$408:O$419,$D1811))</f>
        <v/>
      </c>
      <c r="P1811" s="40">
        <f>P1784*Settings!$C$13*(INDEX(P$408:P$419,$D1811))</f>
        <v/>
      </c>
      <c r="Q1811" s="40">
        <f>Q1784*Settings!$C$13*(INDEX(Q$408:Q$419,$D1811))</f>
        <v/>
      </c>
      <c r="R1811" s="40">
        <f>R1784*Settings!$C$13*(INDEX(R$408:R$419,$D1811))</f>
        <v/>
      </c>
      <c r="S1811" s="40">
        <f>S1784*Settings!$C$13*(INDEX(S$408:S$419,$D1811))</f>
        <v/>
      </c>
      <c r="T1811" s="40">
        <f>T1784*Settings!$C$13*(INDEX(T$408:T$419,$D1811))</f>
        <v/>
      </c>
      <c r="U1811" s="40">
        <f>U1784*Settings!$C$13*(INDEX(U$408:U$419,$D1811))</f>
        <v/>
      </c>
      <c r="V1811" s="40">
        <f>V1784*Settings!$C$13*(INDEX(V$408:V$419,$D1811))</f>
        <v/>
      </c>
      <c r="W1811" s="40">
        <f>W1784*Settings!$C$13*(INDEX(W$408:W$419,$D1811))</f>
        <v/>
      </c>
      <c r="X1811" s="40">
        <f>X1784*Settings!$C$13*(INDEX(X$408:X$419,$D1811))</f>
        <v/>
      </c>
      <c r="Y1811" s="40">
        <f>Y1784*Settings!$C$13*(INDEX(Y$408:Y$419,$D1811))</f>
        <v/>
      </c>
      <c r="Z1811" s="40">
        <f>Z1784*Settings!$C$13*(INDEX(Z$408:Z$419,$D1811))</f>
        <v/>
      </c>
      <c r="AA1811" s="40">
        <f>AA1784*Settings!$C$13*(INDEX(AA$408:AA$419,$D1811))</f>
        <v/>
      </c>
      <c r="AB1811" s="40">
        <f>AB1784*Settings!$C$13*(INDEX(AB$408:AB$419,$D1811))</f>
        <v/>
      </c>
      <c r="AC1811" s="40">
        <f>AC1784*Settings!$C$13*(INDEX(AC$408:AC$419,$D1811))</f>
        <v/>
      </c>
      <c r="AD1811" s="40">
        <f>AD1784*Settings!$C$13*(INDEX(AD$408:AD$419,$D1811))</f>
        <v/>
      </c>
      <c r="AF1811" s="11">
        <f>CodePrefix&amp;$A1811&amp;IF($C1811="","","."&amp;$C1811&amp;"."&amp;$B1811)&amp;INDEX(VarEnd,MATCH($A1811,VarKey,0))&amp;AF$5</f>
        <v/>
      </c>
      <c r="AG1811" s="39">
        <f>AG1784*Settings!$C$13*(INDEX(AG$408:AG$419,$D1811))</f>
        <v/>
      </c>
      <c r="AH1811" s="40">
        <f>AH1784*Settings!$C$13*(INDEX(AH$408:AH$419,$D1811))</f>
        <v/>
      </c>
      <c r="AI1811" s="40">
        <f>AI1784*Settings!$C$13*(INDEX(AI$408:AI$419,$D1811))</f>
        <v/>
      </c>
      <c r="AJ1811" s="40">
        <f>AJ1784*Settings!$C$13*(INDEX(AJ$408:AJ$419,$D1811))</f>
        <v/>
      </c>
      <c r="AK1811" s="40">
        <f>AK1784*Settings!$C$13*(INDEX(AK$408:AK$419,$D1811))</f>
        <v/>
      </c>
      <c r="AL1811" s="40">
        <f>AL1784*Settings!$C$13*(INDEX(AL$408:AL$419,$D1811))</f>
        <v/>
      </c>
      <c r="AM1811" s="40">
        <f>AM1784*Settings!$C$13*(INDEX(AM$408:AM$419,$D1811))</f>
        <v/>
      </c>
      <c r="AN1811" s="40">
        <f>AN1784*Settings!$C$13*(INDEX(AN$408:AN$419,$D1811))</f>
        <v/>
      </c>
      <c r="AO1811" s="40">
        <f>AO1784*Settings!$C$13*(INDEX(AO$408:AO$419,$D1811))</f>
        <v/>
      </c>
      <c r="AP1811" s="40">
        <f>AP1784*Settings!$C$13*(INDEX(AP$408:AP$419,$D1811))</f>
        <v/>
      </c>
      <c r="AQ1811" s="40">
        <f>AQ1784*Settings!$C$13*(INDEX(AQ$408:AQ$419,$D1811))</f>
        <v/>
      </c>
      <c r="AR1811" s="40">
        <f>AR1784*Settings!$C$13*(INDEX(AR$408:AR$419,$D1811))</f>
        <v/>
      </c>
      <c r="AS1811" s="40">
        <f>AS1784*Settings!$C$13*(INDEX(AS$408:AS$419,$D1811))</f>
        <v/>
      </c>
      <c r="AT1811" s="40">
        <f>AT1784*Settings!$C$13*(INDEX(AT$408:AT$419,$D1811))</f>
        <v/>
      </c>
      <c r="AU1811" s="40">
        <f>AU1784*Settings!$C$13*(INDEX(AU$408:AU$419,$D1811))</f>
        <v/>
      </c>
      <c r="AV1811" s="40">
        <f>AV1784*Settings!$C$13*(INDEX(AV$408:AV$419,$D1811))</f>
        <v/>
      </c>
      <c r="AW1811" s="40">
        <f>AW1784*Settings!$C$13*(INDEX(AW$408:AW$419,$D1811))</f>
        <v/>
      </c>
      <c r="AX1811" s="40">
        <f>AX1784*Settings!$C$13*(INDEX(AX$408:AX$419,$D1811))</f>
        <v/>
      </c>
      <c r="AY1811" s="40">
        <f>AY1784*Settings!$C$13*(INDEX(AY$408:AY$419,$D1811))</f>
        <v/>
      </c>
    </row>
    <row r="1812" hidden="1" outlineLevel="2">
      <c r="A1812" s="14" t="inlineStr">
        <is>
          <t>rsub</t>
        </is>
      </c>
      <c r="B1812" s="14" t="inlineStr">
        <is>
          <t>oop</t>
        </is>
      </c>
      <c r="C1812" s="14" t="inlineStr">
        <is>
          <t>irn</t>
        </is>
      </c>
      <c r="D1812" s="36">
        <f>INDEX(Inputs!$U$5:$U$132,MATCH($B1812&amp;"|"&amp;$C1812,Inputs!$A$5:$A$132,0))</f>
        <v/>
      </c>
      <c r="E1812" s="35" t="n"/>
      <c r="F1812" s="35" t="n"/>
      <c r="G1812" s="35" t="n"/>
      <c r="H1812" s="14">
        <f>INDEX(VarLab,MATCH($A1812,VarKey,0))&amp;INDEX(MemLab,MATCH($C1812&amp;"|"&amp;$B1812,MemKey,0))</f>
        <v/>
      </c>
      <c r="I1812" s="14">
        <f>INDEX(VarUnit,MATCH($A1812,VarKey,0))</f>
        <v/>
      </c>
      <c r="J1812" s="14">
        <f>INDEX(VarSrc,MATCH($A1812,VarKey,0))</f>
        <v/>
      </c>
      <c r="K1812" s="11">
        <f>CodePrefix&amp;$A1812&amp;IF($C1812="","","."&amp;$C1812&amp;"."&amp;$B1812)&amp;INDEX(VarEnd,MATCH($A1812,VarKey,0))&amp;K$5</f>
        <v/>
      </c>
      <c r="L1812" s="39">
        <f>L1785*Settings!$C$13*(INDEX(L$408:L$419,$D1812))</f>
        <v/>
      </c>
      <c r="M1812" s="40">
        <f>M1785*Settings!$C$13*(INDEX(M$408:M$419,$D1812))</f>
        <v/>
      </c>
      <c r="N1812" s="40">
        <f>N1785*Settings!$C$13*(INDEX(N$408:N$419,$D1812))</f>
        <v/>
      </c>
      <c r="O1812" s="40">
        <f>O1785*Settings!$C$13*(INDEX(O$408:O$419,$D1812))</f>
        <v/>
      </c>
      <c r="P1812" s="40">
        <f>P1785*Settings!$C$13*(INDEX(P$408:P$419,$D1812))</f>
        <v/>
      </c>
      <c r="Q1812" s="40">
        <f>Q1785*Settings!$C$13*(INDEX(Q$408:Q$419,$D1812))</f>
        <v/>
      </c>
      <c r="R1812" s="40">
        <f>R1785*Settings!$C$13*(INDEX(R$408:R$419,$D1812))</f>
        <v/>
      </c>
      <c r="S1812" s="40">
        <f>S1785*Settings!$C$13*(INDEX(S$408:S$419,$D1812))</f>
        <v/>
      </c>
      <c r="T1812" s="40">
        <f>T1785*Settings!$C$13*(INDEX(T$408:T$419,$D1812))</f>
        <v/>
      </c>
      <c r="U1812" s="40">
        <f>U1785*Settings!$C$13*(INDEX(U$408:U$419,$D1812))</f>
        <v/>
      </c>
      <c r="V1812" s="40">
        <f>V1785*Settings!$C$13*(INDEX(V$408:V$419,$D1812))</f>
        <v/>
      </c>
      <c r="W1812" s="40">
        <f>W1785*Settings!$C$13*(INDEX(W$408:W$419,$D1812))</f>
        <v/>
      </c>
      <c r="X1812" s="40">
        <f>X1785*Settings!$C$13*(INDEX(X$408:X$419,$D1812))</f>
        <v/>
      </c>
      <c r="Y1812" s="40">
        <f>Y1785*Settings!$C$13*(INDEX(Y$408:Y$419,$D1812))</f>
        <v/>
      </c>
      <c r="Z1812" s="40">
        <f>Z1785*Settings!$C$13*(INDEX(Z$408:Z$419,$D1812))</f>
        <v/>
      </c>
      <c r="AA1812" s="40">
        <f>AA1785*Settings!$C$13*(INDEX(AA$408:AA$419,$D1812))</f>
        <v/>
      </c>
      <c r="AB1812" s="40">
        <f>AB1785*Settings!$C$13*(INDEX(AB$408:AB$419,$D1812))</f>
        <v/>
      </c>
      <c r="AC1812" s="40">
        <f>AC1785*Settings!$C$13*(INDEX(AC$408:AC$419,$D1812))</f>
        <v/>
      </c>
      <c r="AD1812" s="40">
        <f>AD1785*Settings!$C$13*(INDEX(AD$408:AD$419,$D1812))</f>
        <v/>
      </c>
      <c r="AF1812" s="11">
        <f>CodePrefix&amp;$A1812&amp;IF($C1812="","","."&amp;$C1812&amp;"."&amp;$B1812)&amp;INDEX(VarEnd,MATCH($A1812,VarKey,0))&amp;AF$5</f>
        <v/>
      </c>
      <c r="AG1812" s="39">
        <f>AG1785*Settings!$C$13*(INDEX(AG$408:AG$419,$D1812))</f>
        <v/>
      </c>
      <c r="AH1812" s="40">
        <f>AH1785*Settings!$C$13*(INDEX(AH$408:AH$419,$D1812))</f>
        <v/>
      </c>
      <c r="AI1812" s="40">
        <f>AI1785*Settings!$C$13*(INDEX(AI$408:AI$419,$D1812))</f>
        <v/>
      </c>
      <c r="AJ1812" s="40">
        <f>AJ1785*Settings!$C$13*(INDEX(AJ$408:AJ$419,$D1812))</f>
        <v/>
      </c>
      <c r="AK1812" s="40">
        <f>AK1785*Settings!$C$13*(INDEX(AK$408:AK$419,$D1812))</f>
        <v/>
      </c>
      <c r="AL1812" s="40">
        <f>AL1785*Settings!$C$13*(INDEX(AL$408:AL$419,$D1812))</f>
        <v/>
      </c>
      <c r="AM1812" s="40">
        <f>AM1785*Settings!$C$13*(INDEX(AM$408:AM$419,$D1812))</f>
        <v/>
      </c>
      <c r="AN1812" s="40">
        <f>AN1785*Settings!$C$13*(INDEX(AN$408:AN$419,$D1812))</f>
        <v/>
      </c>
      <c r="AO1812" s="40">
        <f>AO1785*Settings!$C$13*(INDEX(AO$408:AO$419,$D1812))</f>
        <v/>
      </c>
      <c r="AP1812" s="40">
        <f>AP1785*Settings!$C$13*(INDEX(AP$408:AP$419,$D1812))</f>
        <v/>
      </c>
      <c r="AQ1812" s="40">
        <f>AQ1785*Settings!$C$13*(INDEX(AQ$408:AQ$419,$D1812))</f>
        <v/>
      </c>
      <c r="AR1812" s="40">
        <f>AR1785*Settings!$C$13*(INDEX(AR$408:AR$419,$D1812))</f>
        <v/>
      </c>
      <c r="AS1812" s="40">
        <f>AS1785*Settings!$C$13*(INDEX(AS$408:AS$419,$D1812))</f>
        <v/>
      </c>
      <c r="AT1812" s="40">
        <f>AT1785*Settings!$C$13*(INDEX(AT$408:AT$419,$D1812))</f>
        <v/>
      </c>
      <c r="AU1812" s="40">
        <f>AU1785*Settings!$C$13*(INDEX(AU$408:AU$419,$D1812))</f>
        <v/>
      </c>
      <c r="AV1812" s="40">
        <f>AV1785*Settings!$C$13*(INDEX(AV$408:AV$419,$D1812))</f>
        <v/>
      </c>
      <c r="AW1812" s="40">
        <f>AW1785*Settings!$C$13*(INDEX(AW$408:AW$419,$D1812))</f>
        <v/>
      </c>
      <c r="AX1812" s="40">
        <f>AX1785*Settings!$C$13*(INDEX(AX$408:AX$419,$D1812))</f>
        <v/>
      </c>
      <c r="AY1812" s="40">
        <f>AY1785*Settings!$C$13*(INDEX(AY$408:AY$419,$D1812))</f>
        <v/>
      </c>
    </row>
    <row r="1813" hidden="1" outlineLevel="2">
      <c r="A1813" s="14" t="inlineStr">
        <is>
          <t>rsub</t>
        </is>
      </c>
      <c r="B1813" s="14" t="inlineStr">
        <is>
          <t>bio</t>
        </is>
      </c>
      <c r="C1813" s="14" t="inlineStr">
        <is>
          <t>irn</t>
        </is>
      </c>
      <c r="D1813" s="36">
        <f>INDEX(Inputs!$U$5:$U$132,MATCH($B1813&amp;"|"&amp;$C1813,Inputs!$A$5:$A$132,0))</f>
        <v/>
      </c>
      <c r="E1813" s="35" t="n"/>
      <c r="F1813" s="35" t="n"/>
      <c r="G1813" s="35" t="n"/>
      <c r="H1813" s="14">
        <f>INDEX(VarLab,MATCH($A1813,VarKey,0))&amp;INDEX(MemLab,MATCH($C1813&amp;"|"&amp;$B1813,MemKey,0))</f>
        <v/>
      </c>
      <c r="I1813" s="14">
        <f>INDEX(VarUnit,MATCH($A1813,VarKey,0))</f>
        <v/>
      </c>
      <c r="J1813" s="14">
        <f>INDEX(VarSrc,MATCH($A1813,VarKey,0))</f>
        <v/>
      </c>
      <c r="K1813" s="11">
        <f>CodePrefix&amp;$A1813&amp;IF($C1813="","","."&amp;$C1813&amp;"."&amp;$B1813)&amp;INDEX(VarEnd,MATCH($A1813,VarKey,0))&amp;K$5</f>
        <v/>
      </c>
      <c r="L1813" s="39">
        <f>L1786*Settings!$C$13*(INDEX(L$408:L$419,$D1813))</f>
        <v/>
      </c>
      <c r="M1813" s="40">
        <f>M1786*Settings!$C$13*(INDEX(M$408:M$419,$D1813))</f>
        <v/>
      </c>
      <c r="N1813" s="40">
        <f>N1786*Settings!$C$13*(INDEX(N$408:N$419,$D1813))</f>
        <v/>
      </c>
      <c r="O1813" s="40">
        <f>O1786*Settings!$C$13*(INDEX(O$408:O$419,$D1813))</f>
        <v/>
      </c>
      <c r="P1813" s="40">
        <f>P1786*Settings!$C$13*(INDEX(P$408:P$419,$D1813))</f>
        <v/>
      </c>
      <c r="Q1813" s="40">
        <f>Q1786*Settings!$C$13*(INDEX(Q$408:Q$419,$D1813))</f>
        <v/>
      </c>
      <c r="R1813" s="40">
        <f>R1786*Settings!$C$13*(INDEX(R$408:R$419,$D1813))</f>
        <v/>
      </c>
      <c r="S1813" s="40">
        <f>S1786*Settings!$C$13*(INDEX(S$408:S$419,$D1813))</f>
        <v/>
      </c>
      <c r="T1813" s="40">
        <f>T1786*Settings!$C$13*(INDEX(T$408:T$419,$D1813))</f>
        <v/>
      </c>
      <c r="U1813" s="40">
        <f>U1786*Settings!$C$13*(INDEX(U$408:U$419,$D1813))</f>
        <v/>
      </c>
      <c r="V1813" s="40">
        <f>V1786*Settings!$C$13*(INDEX(V$408:V$419,$D1813))</f>
        <v/>
      </c>
      <c r="W1813" s="40">
        <f>W1786*Settings!$C$13*(INDEX(W$408:W$419,$D1813))</f>
        <v/>
      </c>
      <c r="X1813" s="40">
        <f>X1786*Settings!$C$13*(INDEX(X$408:X$419,$D1813))</f>
        <v/>
      </c>
      <c r="Y1813" s="40">
        <f>Y1786*Settings!$C$13*(INDEX(Y$408:Y$419,$D1813))</f>
        <v/>
      </c>
      <c r="Z1813" s="40">
        <f>Z1786*Settings!$C$13*(INDEX(Z$408:Z$419,$D1813))</f>
        <v/>
      </c>
      <c r="AA1813" s="40">
        <f>AA1786*Settings!$C$13*(INDEX(AA$408:AA$419,$D1813))</f>
        <v/>
      </c>
      <c r="AB1813" s="40">
        <f>AB1786*Settings!$C$13*(INDEX(AB$408:AB$419,$D1813))</f>
        <v/>
      </c>
      <c r="AC1813" s="40">
        <f>AC1786*Settings!$C$13*(INDEX(AC$408:AC$419,$D1813))</f>
        <v/>
      </c>
      <c r="AD1813" s="40">
        <f>AD1786*Settings!$C$13*(INDEX(AD$408:AD$419,$D1813))</f>
        <v/>
      </c>
      <c r="AF1813" s="11">
        <f>CodePrefix&amp;$A1813&amp;IF($C1813="","","."&amp;$C1813&amp;"."&amp;$B1813)&amp;INDEX(VarEnd,MATCH($A1813,VarKey,0))&amp;AF$5</f>
        <v/>
      </c>
      <c r="AG1813" s="39">
        <f>AG1786*Settings!$C$13*(INDEX(AG$408:AG$419,$D1813))</f>
        <v/>
      </c>
      <c r="AH1813" s="40">
        <f>AH1786*Settings!$C$13*(INDEX(AH$408:AH$419,$D1813))</f>
        <v/>
      </c>
      <c r="AI1813" s="40">
        <f>AI1786*Settings!$C$13*(INDEX(AI$408:AI$419,$D1813))</f>
        <v/>
      </c>
      <c r="AJ1813" s="40">
        <f>AJ1786*Settings!$C$13*(INDEX(AJ$408:AJ$419,$D1813))</f>
        <v/>
      </c>
      <c r="AK1813" s="40">
        <f>AK1786*Settings!$C$13*(INDEX(AK$408:AK$419,$D1813))</f>
        <v/>
      </c>
      <c r="AL1813" s="40">
        <f>AL1786*Settings!$C$13*(INDEX(AL$408:AL$419,$D1813))</f>
        <v/>
      </c>
      <c r="AM1813" s="40">
        <f>AM1786*Settings!$C$13*(INDEX(AM$408:AM$419,$D1813))</f>
        <v/>
      </c>
      <c r="AN1813" s="40">
        <f>AN1786*Settings!$C$13*(INDEX(AN$408:AN$419,$D1813))</f>
        <v/>
      </c>
      <c r="AO1813" s="40">
        <f>AO1786*Settings!$C$13*(INDEX(AO$408:AO$419,$D1813))</f>
        <v/>
      </c>
      <c r="AP1813" s="40">
        <f>AP1786*Settings!$C$13*(INDEX(AP$408:AP$419,$D1813))</f>
        <v/>
      </c>
      <c r="AQ1813" s="40">
        <f>AQ1786*Settings!$C$13*(INDEX(AQ$408:AQ$419,$D1813))</f>
        <v/>
      </c>
      <c r="AR1813" s="40">
        <f>AR1786*Settings!$C$13*(INDEX(AR$408:AR$419,$D1813))</f>
        <v/>
      </c>
      <c r="AS1813" s="40">
        <f>AS1786*Settings!$C$13*(INDEX(AS$408:AS$419,$D1813))</f>
        <v/>
      </c>
      <c r="AT1813" s="40">
        <f>AT1786*Settings!$C$13*(INDEX(AT$408:AT$419,$D1813))</f>
        <v/>
      </c>
      <c r="AU1813" s="40">
        <f>AU1786*Settings!$C$13*(INDEX(AU$408:AU$419,$D1813))</f>
        <v/>
      </c>
      <c r="AV1813" s="40">
        <f>AV1786*Settings!$C$13*(INDEX(AV$408:AV$419,$D1813))</f>
        <v/>
      </c>
      <c r="AW1813" s="40">
        <f>AW1786*Settings!$C$13*(INDEX(AW$408:AW$419,$D1813))</f>
        <v/>
      </c>
      <c r="AX1813" s="40">
        <f>AX1786*Settings!$C$13*(INDEX(AX$408:AX$419,$D1813))</f>
        <v/>
      </c>
      <c r="AY1813" s="40">
        <f>AY1786*Settings!$C$13*(INDEX(AY$408:AY$419,$D1813))</f>
        <v/>
      </c>
    </row>
    <row r="1814" hidden="1" outlineLevel="2"/>
    <row r="1815" hidden="1" outlineLevel="2">
      <c r="A1815" s="14" t="inlineStr">
        <is>
          <t>rnew</t>
        </is>
      </c>
      <c r="B1815" s="14" t="inlineStr">
        <is>
          <t>coa</t>
        </is>
      </c>
      <c r="C1815" s="14" t="inlineStr">
        <is>
          <t>irn</t>
        </is>
      </c>
      <c r="D1815" s="36">
        <f>INDEX(Inputs!$V$5:$V$132,MATCH($B1815&amp;"|"&amp;$C1815,Inputs!$A$5:$A$132,0))</f>
        <v/>
      </c>
      <c r="E1815" s="35" t="n"/>
      <c r="F1815" s="35" t="n"/>
      <c r="G1815" s="35" t="n"/>
      <c r="H1815" s="14">
        <f>INDEX(VarLab,MATCH($A1815,VarKey,0))&amp;INDEX(MemLab,MATCH($C1815&amp;"|"&amp;$B1815,MemKey,0))</f>
        <v/>
      </c>
      <c r="I1815" s="14">
        <f>INDEX(VarUnit,MATCH($A1815,VarKey,0))</f>
        <v/>
      </c>
      <c r="J1815" s="14">
        <f>INDEX(VarSrc,MATCH($A1815,VarKey,0))</f>
        <v/>
      </c>
      <c r="K1815" s="11">
        <f>CodePrefix&amp;$A1815&amp;IF($C1815="","","."&amp;$C1815&amp;"."&amp;$B1815)&amp;INDEX(VarEnd,MATCH($A1815,VarKey,0))&amp;K$5</f>
        <v/>
      </c>
      <c r="L1815" s="39">
        <f>L1779*Settings!$C$13*(L1725+L1743+L1734*L$201+L1752*$D1815)</f>
        <v/>
      </c>
      <c r="M1815" s="40">
        <f>M1779*Settings!$C$13*(M1725+M1743+M1734*M$201+M1752*$D1815)</f>
        <v/>
      </c>
      <c r="N1815" s="40">
        <f>N1779*Settings!$C$13*(N1725+N1743+N1734*N$201+N1752*$D1815)</f>
        <v/>
      </c>
      <c r="O1815" s="40">
        <f>O1779*Settings!$C$13*(O1725+O1743+O1734*O$201+O1752*$D1815)</f>
        <v/>
      </c>
      <c r="P1815" s="40">
        <f>P1779*Settings!$C$13*(P1725+P1743+P1734*P$201+P1752*$D1815)</f>
        <v/>
      </c>
      <c r="Q1815" s="40">
        <f>Q1779*Settings!$C$13*(Q1725+Q1743+Q1734*Q$201+Q1752*$D1815)</f>
        <v/>
      </c>
      <c r="R1815" s="40">
        <f>R1779*Settings!$C$13*(R1725+R1743+R1734*R$201+R1752*$D1815)</f>
        <v/>
      </c>
      <c r="S1815" s="40">
        <f>S1779*Settings!$C$13*(S1725+S1743+S1734*S$201+S1752*$D1815)</f>
        <v/>
      </c>
      <c r="T1815" s="40">
        <f>T1779*Settings!$C$13*(T1725+T1743+T1734*T$201+T1752*$D1815)</f>
        <v/>
      </c>
      <c r="U1815" s="40">
        <f>U1779*Settings!$C$13*(U1725+U1743+U1734*U$201+U1752*$D1815)</f>
        <v/>
      </c>
      <c r="V1815" s="40">
        <f>V1779*Settings!$C$13*(V1725+V1743+V1734*V$201+V1752*$D1815)</f>
        <v/>
      </c>
      <c r="W1815" s="40">
        <f>W1779*Settings!$C$13*(W1725+W1743+W1734*W$201+W1752*$D1815)</f>
        <v/>
      </c>
      <c r="X1815" s="40">
        <f>X1779*Settings!$C$13*(X1725+X1743+X1734*X$201+X1752*$D1815)</f>
        <v/>
      </c>
      <c r="Y1815" s="40">
        <f>Y1779*Settings!$C$13*(Y1725+Y1743+Y1734*Y$201+Y1752*$D1815)</f>
        <v/>
      </c>
      <c r="Z1815" s="40">
        <f>Z1779*Settings!$C$13*(Z1725+Z1743+Z1734*Z$201+Z1752*$D1815)</f>
        <v/>
      </c>
      <c r="AA1815" s="40">
        <f>AA1779*Settings!$C$13*(AA1725+AA1743+AA1734*AA$201+AA1752*$D1815)</f>
        <v/>
      </c>
      <c r="AB1815" s="40">
        <f>AB1779*Settings!$C$13*(AB1725+AB1743+AB1734*AB$201+AB1752*$D1815)</f>
        <v/>
      </c>
      <c r="AC1815" s="40">
        <f>AC1779*Settings!$C$13*(AC1725+AC1743+AC1734*AC$201+AC1752*$D1815)</f>
        <v/>
      </c>
      <c r="AD1815" s="40">
        <f>AD1779*Settings!$C$13*(AD1725+AD1743+AD1734*AD$201+AD1752*$D1815)</f>
        <v/>
      </c>
      <c r="AF1815" s="11">
        <f>CodePrefix&amp;$A1815&amp;IF($C1815="","","."&amp;$C1815&amp;"."&amp;$B1815)&amp;INDEX(VarEnd,MATCH($A1815,VarKey,0))&amp;AF$5</f>
        <v/>
      </c>
      <c r="AG1815" s="39">
        <f>AG1779*Settings!$C$13*(AG1725+AG1743+AG1734*AG$201+AG1752*$D1815)</f>
        <v/>
      </c>
      <c r="AH1815" s="40">
        <f>AH1779*Settings!$C$13*(AH1725+AH1743+AH1734*AH$201+AH1752*$D1815)</f>
        <v/>
      </c>
      <c r="AI1815" s="40">
        <f>AI1779*Settings!$C$13*(AI1725+AI1743+AI1734*AI$201+AI1752*$D1815)</f>
        <v/>
      </c>
      <c r="AJ1815" s="40">
        <f>AJ1779*Settings!$C$13*(AJ1725+AJ1743+AJ1734*AJ$201+AJ1752*$D1815)</f>
        <v/>
      </c>
      <c r="AK1815" s="40">
        <f>AK1779*Settings!$C$13*(AK1725+AK1743+AK1734*AK$201+AK1752*$D1815)</f>
        <v/>
      </c>
      <c r="AL1815" s="40">
        <f>AL1779*Settings!$C$13*(AL1725+AL1743+AL1734*AL$201+AL1752*$D1815)</f>
        <v/>
      </c>
      <c r="AM1815" s="40">
        <f>AM1779*Settings!$C$13*(AM1725+AM1743+AM1734*AM$201+AM1752*$D1815)</f>
        <v/>
      </c>
      <c r="AN1815" s="40">
        <f>AN1779*Settings!$C$13*(AN1725+AN1743+AN1734*AN$201+AN1752*$D1815)</f>
        <v/>
      </c>
      <c r="AO1815" s="40">
        <f>AO1779*Settings!$C$13*(AO1725+AO1743+AO1734*AO$201+AO1752*$D1815)</f>
        <v/>
      </c>
      <c r="AP1815" s="40">
        <f>AP1779*Settings!$C$13*(AP1725+AP1743+AP1734*AP$201+AP1752*$D1815)</f>
        <v/>
      </c>
      <c r="AQ1815" s="40">
        <f>AQ1779*Settings!$C$13*(AQ1725+AQ1743+AQ1734*AQ$201+AQ1752*$D1815)</f>
        <v/>
      </c>
      <c r="AR1815" s="40">
        <f>AR1779*Settings!$C$13*(AR1725+AR1743+AR1734*AR$201+AR1752*$D1815)</f>
        <v/>
      </c>
      <c r="AS1815" s="40">
        <f>AS1779*Settings!$C$13*(AS1725+AS1743+AS1734*AS$201+AS1752*$D1815)</f>
        <v/>
      </c>
      <c r="AT1815" s="40">
        <f>AT1779*Settings!$C$13*(AT1725+AT1743+AT1734*AT$201+AT1752*$D1815)</f>
        <v/>
      </c>
      <c r="AU1815" s="40">
        <f>AU1779*Settings!$C$13*(AU1725+AU1743+AU1734*AU$201+AU1752*$D1815)</f>
        <v/>
      </c>
      <c r="AV1815" s="40">
        <f>AV1779*Settings!$C$13*(AV1725+AV1743+AV1734*AV$201+AV1752*$D1815)</f>
        <v/>
      </c>
      <c r="AW1815" s="40">
        <f>AW1779*Settings!$C$13*(AW1725+AW1743+AW1734*AW$201+AW1752*$D1815)</f>
        <v/>
      </c>
      <c r="AX1815" s="40">
        <f>AX1779*Settings!$C$13*(AX1725+AX1743+AX1734*AX$201+AX1752*$D1815)</f>
        <v/>
      </c>
      <c r="AY1815" s="40">
        <f>AY1779*Settings!$C$13*(AY1725+AY1743+AY1734*AY$201+AY1752*$D1815)</f>
        <v/>
      </c>
    </row>
    <row r="1816" hidden="1" outlineLevel="2">
      <c r="A1816" s="14" t="inlineStr">
        <is>
          <t>rnew</t>
        </is>
      </c>
      <c r="B1816" s="14" t="inlineStr">
        <is>
          <t>nga</t>
        </is>
      </c>
      <c r="C1816" s="14" t="inlineStr">
        <is>
          <t>irn</t>
        </is>
      </c>
      <c r="D1816" s="36">
        <f>INDEX(Inputs!$V$5:$V$132,MATCH($B1816&amp;"|"&amp;$C1816,Inputs!$A$5:$A$132,0))</f>
        <v/>
      </c>
      <c r="E1816" s="35" t="n"/>
      <c r="F1816" s="35" t="n"/>
      <c r="G1816" s="35" t="n"/>
      <c r="H1816" s="14">
        <f>INDEX(VarLab,MATCH($A1816,VarKey,0))&amp;INDEX(MemLab,MATCH($C1816&amp;"|"&amp;$B1816,MemKey,0))</f>
        <v/>
      </c>
      <c r="I1816" s="14">
        <f>INDEX(VarUnit,MATCH($A1816,VarKey,0))</f>
        <v/>
      </c>
      <c r="J1816" s="14">
        <f>INDEX(VarSrc,MATCH($A1816,VarKey,0))</f>
        <v/>
      </c>
      <c r="K1816" s="11">
        <f>CodePrefix&amp;$A1816&amp;IF($C1816="","","."&amp;$C1816&amp;"."&amp;$B1816)&amp;INDEX(VarEnd,MATCH($A1816,VarKey,0))&amp;K$5</f>
        <v/>
      </c>
      <c r="L1816" s="39">
        <f>L1780*Settings!$C$13*(L1726+L1744+L1735*L$201+L1753*$D1816)</f>
        <v/>
      </c>
      <c r="M1816" s="40">
        <f>M1780*Settings!$C$13*(M1726+M1744+M1735*M$201+M1753*$D1816)</f>
        <v/>
      </c>
      <c r="N1816" s="40">
        <f>N1780*Settings!$C$13*(N1726+N1744+N1735*N$201+N1753*$D1816)</f>
        <v/>
      </c>
      <c r="O1816" s="40">
        <f>O1780*Settings!$C$13*(O1726+O1744+O1735*O$201+O1753*$D1816)</f>
        <v/>
      </c>
      <c r="P1816" s="40">
        <f>P1780*Settings!$C$13*(P1726+P1744+P1735*P$201+P1753*$D1816)</f>
        <v/>
      </c>
      <c r="Q1816" s="40">
        <f>Q1780*Settings!$C$13*(Q1726+Q1744+Q1735*Q$201+Q1753*$D1816)</f>
        <v/>
      </c>
      <c r="R1816" s="40">
        <f>R1780*Settings!$C$13*(R1726+R1744+R1735*R$201+R1753*$D1816)</f>
        <v/>
      </c>
      <c r="S1816" s="40">
        <f>S1780*Settings!$C$13*(S1726+S1744+S1735*S$201+S1753*$D1816)</f>
        <v/>
      </c>
      <c r="T1816" s="40">
        <f>T1780*Settings!$C$13*(T1726+T1744+T1735*T$201+T1753*$D1816)</f>
        <v/>
      </c>
      <c r="U1816" s="40">
        <f>U1780*Settings!$C$13*(U1726+U1744+U1735*U$201+U1753*$D1816)</f>
        <v/>
      </c>
      <c r="V1816" s="40">
        <f>V1780*Settings!$C$13*(V1726+V1744+V1735*V$201+V1753*$D1816)</f>
        <v/>
      </c>
      <c r="W1816" s="40">
        <f>W1780*Settings!$C$13*(W1726+W1744+W1735*W$201+W1753*$D1816)</f>
        <v/>
      </c>
      <c r="X1816" s="40">
        <f>X1780*Settings!$C$13*(X1726+X1744+X1735*X$201+X1753*$D1816)</f>
        <v/>
      </c>
      <c r="Y1816" s="40">
        <f>Y1780*Settings!$C$13*(Y1726+Y1744+Y1735*Y$201+Y1753*$D1816)</f>
        <v/>
      </c>
      <c r="Z1816" s="40">
        <f>Z1780*Settings!$C$13*(Z1726+Z1744+Z1735*Z$201+Z1753*$D1816)</f>
        <v/>
      </c>
      <c r="AA1816" s="40">
        <f>AA1780*Settings!$C$13*(AA1726+AA1744+AA1735*AA$201+AA1753*$D1816)</f>
        <v/>
      </c>
      <c r="AB1816" s="40">
        <f>AB1780*Settings!$C$13*(AB1726+AB1744+AB1735*AB$201+AB1753*$D1816)</f>
        <v/>
      </c>
      <c r="AC1816" s="40">
        <f>AC1780*Settings!$C$13*(AC1726+AC1744+AC1735*AC$201+AC1753*$D1816)</f>
        <v/>
      </c>
      <c r="AD1816" s="40">
        <f>AD1780*Settings!$C$13*(AD1726+AD1744+AD1735*AD$201+AD1753*$D1816)</f>
        <v/>
      </c>
      <c r="AF1816" s="11">
        <f>CodePrefix&amp;$A1816&amp;IF($C1816="","","."&amp;$C1816&amp;"."&amp;$B1816)&amp;INDEX(VarEnd,MATCH($A1816,VarKey,0))&amp;AF$5</f>
        <v/>
      </c>
      <c r="AG1816" s="39">
        <f>AG1780*Settings!$C$13*(AG1726+AG1744+AG1735*AG$201+AG1753*$D1816)</f>
        <v/>
      </c>
      <c r="AH1816" s="40">
        <f>AH1780*Settings!$C$13*(AH1726+AH1744+AH1735*AH$201+AH1753*$D1816)</f>
        <v/>
      </c>
      <c r="AI1816" s="40">
        <f>AI1780*Settings!$C$13*(AI1726+AI1744+AI1735*AI$201+AI1753*$D1816)</f>
        <v/>
      </c>
      <c r="AJ1816" s="40">
        <f>AJ1780*Settings!$C$13*(AJ1726+AJ1744+AJ1735*AJ$201+AJ1753*$D1816)</f>
        <v/>
      </c>
      <c r="AK1816" s="40">
        <f>AK1780*Settings!$C$13*(AK1726+AK1744+AK1735*AK$201+AK1753*$D1816)</f>
        <v/>
      </c>
      <c r="AL1816" s="40">
        <f>AL1780*Settings!$C$13*(AL1726+AL1744+AL1735*AL$201+AL1753*$D1816)</f>
        <v/>
      </c>
      <c r="AM1816" s="40">
        <f>AM1780*Settings!$C$13*(AM1726+AM1744+AM1735*AM$201+AM1753*$D1816)</f>
        <v/>
      </c>
      <c r="AN1816" s="40">
        <f>AN1780*Settings!$C$13*(AN1726+AN1744+AN1735*AN$201+AN1753*$D1816)</f>
        <v/>
      </c>
      <c r="AO1816" s="40">
        <f>AO1780*Settings!$C$13*(AO1726+AO1744+AO1735*AO$201+AO1753*$D1816)</f>
        <v/>
      </c>
      <c r="AP1816" s="40">
        <f>AP1780*Settings!$C$13*(AP1726+AP1744+AP1735*AP$201+AP1753*$D1816)</f>
        <v/>
      </c>
      <c r="AQ1816" s="40">
        <f>AQ1780*Settings!$C$13*(AQ1726+AQ1744+AQ1735*AQ$201+AQ1753*$D1816)</f>
        <v/>
      </c>
      <c r="AR1816" s="40">
        <f>AR1780*Settings!$C$13*(AR1726+AR1744+AR1735*AR$201+AR1753*$D1816)</f>
        <v/>
      </c>
      <c r="AS1816" s="40">
        <f>AS1780*Settings!$C$13*(AS1726+AS1744+AS1735*AS$201+AS1753*$D1816)</f>
        <v/>
      </c>
      <c r="AT1816" s="40">
        <f>AT1780*Settings!$C$13*(AT1726+AT1744+AT1735*AT$201+AT1753*$D1816)</f>
        <v/>
      </c>
      <c r="AU1816" s="40">
        <f>AU1780*Settings!$C$13*(AU1726+AU1744+AU1735*AU$201+AU1753*$D1816)</f>
        <v/>
      </c>
      <c r="AV1816" s="40">
        <f>AV1780*Settings!$C$13*(AV1726+AV1744+AV1735*AV$201+AV1753*$D1816)</f>
        <v/>
      </c>
      <c r="AW1816" s="40">
        <f>AW1780*Settings!$C$13*(AW1726+AW1744+AW1735*AW$201+AW1753*$D1816)</f>
        <v/>
      </c>
      <c r="AX1816" s="40">
        <f>AX1780*Settings!$C$13*(AX1726+AX1744+AX1735*AX$201+AX1753*$D1816)</f>
        <v/>
      </c>
      <c r="AY1816" s="40">
        <f>AY1780*Settings!$C$13*(AY1726+AY1744+AY1735*AY$201+AY1753*$D1816)</f>
        <v/>
      </c>
    </row>
    <row r="1817" hidden="1" outlineLevel="2">
      <c r="A1817" s="14" t="inlineStr">
        <is>
          <t>rnew</t>
        </is>
      </c>
      <c r="B1817" s="14" t="inlineStr">
        <is>
          <t>gso</t>
        </is>
      </c>
      <c r="C1817" s="14" t="inlineStr">
        <is>
          <t>irn</t>
        </is>
      </c>
      <c r="D1817" s="36">
        <f>INDEX(Inputs!$V$5:$V$132,MATCH($B1817&amp;"|"&amp;$C1817,Inputs!$A$5:$A$132,0))</f>
        <v/>
      </c>
      <c r="E1817" s="35" t="n"/>
      <c r="F1817" s="35" t="n"/>
      <c r="G1817" s="35" t="n"/>
      <c r="H1817" s="14">
        <f>INDEX(VarLab,MATCH($A1817,VarKey,0))&amp;INDEX(MemLab,MATCH($C1817&amp;"|"&amp;$B1817,MemKey,0))</f>
        <v/>
      </c>
      <c r="I1817" s="14">
        <f>INDEX(VarUnit,MATCH($A1817,VarKey,0))</f>
        <v/>
      </c>
      <c r="J1817" s="14">
        <f>INDEX(VarSrc,MATCH($A1817,VarKey,0))</f>
        <v/>
      </c>
      <c r="K1817" s="11">
        <f>CodePrefix&amp;$A1817&amp;IF($C1817="","","."&amp;$C1817&amp;"."&amp;$B1817)&amp;INDEX(VarEnd,MATCH($A1817,VarKey,0))&amp;K$5</f>
        <v/>
      </c>
      <c r="L1817" s="39">
        <f>L1781*Settings!$C$13*(L1727+L1745+L1736*L$201+L1754*$D1817)</f>
        <v/>
      </c>
      <c r="M1817" s="40">
        <f>M1781*Settings!$C$13*(M1727+M1745+M1736*M$201+M1754*$D1817)</f>
        <v/>
      </c>
      <c r="N1817" s="40">
        <f>N1781*Settings!$C$13*(N1727+N1745+N1736*N$201+N1754*$D1817)</f>
        <v/>
      </c>
      <c r="O1817" s="40">
        <f>O1781*Settings!$C$13*(O1727+O1745+O1736*O$201+O1754*$D1817)</f>
        <v/>
      </c>
      <c r="P1817" s="40">
        <f>P1781*Settings!$C$13*(P1727+P1745+P1736*P$201+P1754*$D1817)</f>
        <v/>
      </c>
      <c r="Q1817" s="40">
        <f>Q1781*Settings!$C$13*(Q1727+Q1745+Q1736*Q$201+Q1754*$D1817)</f>
        <v/>
      </c>
      <c r="R1817" s="40">
        <f>R1781*Settings!$C$13*(R1727+R1745+R1736*R$201+R1754*$D1817)</f>
        <v/>
      </c>
      <c r="S1817" s="40">
        <f>S1781*Settings!$C$13*(S1727+S1745+S1736*S$201+S1754*$D1817)</f>
        <v/>
      </c>
      <c r="T1817" s="40">
        <f>T1781*Settings!$C$13*(T1727+T1745+T1736*T$201+T1754*$D1817)</f>
        <v/>
      </c>
      <c r="U1817" s="40">
        <f>U1781*Settings!$C$13*(U1727+U1745+U1736*U$201+U1754*$D1817)</f>
        <v/>
      </c>
      <c r="V1817" s="40">
        <f>V1781*Settings!$C$13*(V1727+V1745+V1736*V$201+V1754*$D1817)</f>
        <v/>
      </c>
      <c r="W1817" s="40">
        <f>W1781*Settings!$C$13*(W1727+W1745+W1736*W$201+W1754*$D1817)</f>
        <v/>
      </c>
      <c r="X1817" s="40">
        <f>X1781*Settings!$C$13*(X1727+X1745+X1736*X$201+X1754*$D1817)</f>
        <v/>
      </c>
      <c r="Y1817" s="40">
        <f>Y1781*Settings!$C$13*(Y1727+Y1745+Y1736*Y$201+Y1754*$D1817)</f>
        <v/>
      </c>
      <c r="Z1817" s="40">
        <f>Z1781*Settings!$C$13*(Z1727+Z1745+Z1736*Z$201+Z1754*$D1817)</f>
        <v/>
      </c>
      <c r="AA1817" s="40">
        <f>AA1781*Settings!$C$13*(AA1727+AA1745+AA1736*AA$201+AA1754*$D1817)</f>
        <v/>
      </c>
      <c r="AB1817" s="40">
        <f>AB1781*Settings!$C$13*(AB1727+AB1745+AB1736*AB$201+AB1754*$D1817)</f>
        <v/>
      </c>
      <c r="AC1817" s="40">
        <f>AC1781*Settings!$C$13*(AC1727+AC1745+AC1736*AC$201+AC1754*$D1817)</f>
        <v/>
      </c>
      <c r="AD1817" s="40">
        <f>AD1781*Settings!$C$13*(AD1727+AD1745+AD1736*AD$201+AD1754*$D1817)</f>
        <v/>
      </c>
      <c r="AF1817" s="11">
        <f>CodePrefix&amp;$A1817&amp;IF($C1817="","","."&amp;$C1817&amp;"."&amp;$B1817)&amp;INDEX(VarEnd,MATCH($A1817,VarKey,0))&amp;AF$5</f>
        <v/>
      </c>
      <c r="AG1817" s="39">
        <f>AG1781*Settings!$C$13*(AG1727+AG1745+AG1736*AG$201+AG1754*$D1817)</f>
        <v/>
      </c>
      <c r="AH1817" s="40">
        <f>AH1781*Settings!$C$13*(AH1727+AH1745+AH1736*AH$201+AH1754*$D1817)</f>
        <v/>
      </c>
      <c r="AI1817" s="40">
        <f>AI1781*Settings!$C$13*(AI1727+AI1745+AI1736*AI$201+AI1754*$D1817)</f>
        <v/>
      </c>
      <c r="AJ1817" s="40">
        <f>AJ1781*Settings!$C$13*(AJ1727+AJ1745+AJ1736*AJ$201+AJ1754*$D1817)</f>
        <v/>
      </c>
      <c r="AK1817" s="40">
        <f>AK1781*Settings!$C$13*(AK1727+AK1745+AK1736*AK$201+AK1754*$D1817)</f>
        <v/>
      </c>
      <c r="AL1817" s="40">
        <f>AL1781*Settings!$C$13*(AL1727+AL1745+AL1736*AL$201+AL1754*$D1817)</f>
        <v/>
      </c>
      <c r="AM1817" s="40">
        <f>AM1781*Settings!$C$13*(AM1727+AM1745+AM1736*AM$201+AM1754*$D1817)</f>
        <v/>
      </c>
      <c r="AN1817" s="40">
        <f>AN1781*Settings!$C$13*(AN1727+AN1745+AN1736*AN$201+AN1754*$D1817)</f>
        <v/>
      </c>
      <c r="AO1817" s="40">
        <f>AO1781*Settings!$C$13*(AO1727+AO1745+AO1736*AO$201+AO1754*$D1817)</f>
        <v/>
      </c>
      <c r="AP1817" s="40">
        <f>AP1781*Settings!$C$13*(AP1727+AP1745+AP1736*AP$201+AP1754*$D1817)</f>
        <v/>
      </c>
      <c r="AQ1817" s="40">
        <f>AQ1781*Settings!$C$13*(AQ1727+AQ1745+AQ1736*AQ$201+AQ1754*$D1817)</f>
        <v/>
      </c>
      <c r="AR1817" s="40">
        <f>AR1781*Settings!$C$13*(AR1727+AR1745+AR1736*AR$201+AR1754*$D1817)</f>
        <v/>
      </c>
      <c r="AS1817" s="40">
        <f>AS1781*Settings!$C$13*(AS1727+AS1745+AS1736*AS$201+AS1754*$D1817)</f>
        <v/>
      </c>
      <c r="AT1817" s="40">
        <f>AT1781*Settings!$C$13*(AT1727+AT1745+AT1736*AT$201+AT1754*$D1817)</f>
        <v/>
      </c>
      <c r="AU1817" s="40">
        <f>AU1781*Settings!$C$13*(AU1727+AU1745+AU1736*AU$201+AU1754*$D1817)</f>
        <v/>
      </c>
      <c r="AV1817" s="40">
        <f>AV1781*Settings!$C$13*(AV1727+AV1745+AV1736*AV$201+AV1754*$D1817)</f>
        <v/>
      </c>
      <c r="AW1817" s="40">
        <f>AW1781*Settings!$C$13*(AW1727+AW1745+AW1736*AW$201+AW1754*$D1817)</f>
        <v/>
      </c>
      <c r="AX1817" s="40">
        <f>AX1781*Settings!$C$13*(AX1727+AX1745+AX1736*AX$201+AX1754*$D1817)</f>
        <v/>
      </c>
      <c r="AY1817" s="40">
        <f>AY1781*Settings!$C$13*(AY1727+AY1745+AY1736*AY$201+AY1754*$D1817)</f>
        <v/>
      </c>
    </row>
    <row r="1818" hidden="1" outlineLevel="2">
      <c r="A1818" s="14" t="inlineStr">
        <is>
          <t>rnew</t>
        </is>
      </c>
      <c r="B1818" s="14" t="inlineStr">
        <is>
          <t>die</t>
        </is>
      </c>
      <c r="C1818" s="14" t="inlineStr">
        <is>
          <t>irn</t>
        </is>
      </c>
      <c r="D1818" s="36">
        <f>INDEX(Inputs!$V$5:$V$132,MATCH($B1818&amp;"|"&amp;$C1818,Inputs!$A$5:$A$132,0))</f>
        <v/>
      </c>
      <c r="E1818" s="35" t="n"/>
      <c r="F1818" s="35" t="n"/>
      <c r="G1818" s="35" t="n"/>
      <c r="H1818" s="14">
        <f>INDEX(VarLab,MATCH($A1818,VarKey,0))&amp;INDEX(MemLab,MATCH($C1818&amp;"|"&amp;$B1818,MemKey,0))</f>
        <v/>
      </c>
      <c r="I1818" s="14">
        <f>INDEX(VarUnit,MATCH($A1818,VarKey,0))</f>
        <v/>
      </c>
      <c r="J1818" s="14">
        <f>INDEX(VarSrc,MATCH($A1818,VarKey,0))</f>
        <v/>
      </c>
      <c r="K1818" s="11">
        <f>CodePrefix&amp;$A1818&amp;IF($C1818="","","."&amp;$C1818&amp;"."&amp;$B1818)&amp;INDEX(VarEnd,MATCH($A1818,VarKey,0))&amp;K$5</f>
        <v/>
      </c>
      <c r="L1818" s="39">
        <f>L1782*Settings!$C$13*(L1728+L1746+L1737*L$201+L1755*$D1818)</f>
        <v/>
      </c>
      <c r="M1818" s="40">
        <f>M1782*Settings!$C$13*(M1728+M1746+M1737*M$201+M1755*$D1818)</f>
        <v/>
      </c>
      <c r="N1818" s="40">
        <f>N1782*Settings!$C$13*(N1728+N1746+N1737*N$201+N1755*$D1818)</f>
        <v/>
      </c>
      <c r="O1818" s="40">
        <f>O1782*Settings!$C$13*(O1728+O1746+O1737*O$201+O1755*$D1818)</f>
        <v/>
      </c>
      <c r="P1818" s="40">
        <f>P1782*Settings!$C$13*(P1728+P1746+P1737*P$201+P1755*$D1818)</f>
        <v/>
      </c>
      <c r="Q1818" s="40">
        <f>Q1782*Settings!$C$13*(Q1728+Q1746+Q1737*Q$201+Q1755*$D1818)</f>
        <v/>
      </c>
      <c r="R1818" s="40">
        <f>R1782*Settings!$C$13*(R1728+R1746+R1737*R$201+R1755*$D1818)</f>
        <v/>
      </c>
      <c r="S1818" s="40">
        <f>S1782*Settings!$C$13*(S1728+S1746+S1737*S$201+S1755*$D1818)</f>
        <v/>
      </c>
      <c r="T1818" s="40">
        <f>T1782*Settings!$C$13*(T1728+T1746+T1737*T$201+T1755*$D1818)</f>
        <v/>
      </c>
      <c r="U1818" s="40">
        <f>U1782*Settings!$C$13*(U1728+U1746+U1737*U$201+U1755*$D1818)</f>
        <v/>
      </c>
      <c r="V1818" s="40">
        <f>V1782*Settings!$C$13*(V1728+V1746+V1737*V$201+V1755*$D1818)</f>
        <v/>
      </c>
      <c r="W1818" s="40">
        <f>W1782*Settings!$C$13*(W1728+W1746+W1737*W$201+W1755*$D1818)</f>
        <v/>
      </c>
      <c r="X1818" s="40">
        <f>X1782*Settings!$C$13*(X1728+X1746+X1737*X$201+X1755*$D1818)</f>
        <v/>
      </c>
      <c r="Y1818" s="40">
        <f>Y1782*Settings!$C$13*(Y1728+Y1746+Y1737*Y$201+Y1755*$D1818)</f>
        <v/>
      </c>
      <c r="Z1818" s="40">
        <f>Z1782*Settings!$C$13*(Z1728+Z1746+Z1737*Z$201+Z1755*$D1818)</f>
        <v/>
      </c>
      <c r="AA1818" s="40">
        <f>AA1782*Settings!$C$13*(AA1728+AA1746+AA1737*AA$201+AA1755*$D1818)</f>
        <v/>
      </c>
      <c r="AB1818" s="40">
        <f>AB1782*Settings!$C$13*(AB1728+AB1746+AB1737*AB$201+AB1755*$D1818)</f>
        <v/>
      </c>
      <c r="AC1818" s="40">
        <f>AC1782*Settings!$C$13*(AC1728+AC1746+AC1737*AC$201+AC1755*$D1818)</f>
        <v/>
      </c>
      <c r="AD1818" s="40">
        <f>AD1782*Settings!$C$13*(AD1728+AD1746+AD1737*AD$201+AD1755*$D1818)</f>
        <v/>
      </c>
      <c r="AF1818" s="11">
        <f>CodePrefix&amp;$A1818&amp;IF($C1818="","","."&amp;$C1818&amp;"."&amp;$B1818)&amp;INDEX(VarEnd,MATCH($A1818,VarKey,0))&amp;AF$5</f>
        <v/>
      </c>
      <c r="AG1818" s="39">
        <f>AG1782*Settings!$C$13*(AG1728+AG1746+AG1737*AG$201+AG1755*$D1818)</f>
        <v/>
      </c>
      <c r="AH1818" s="40">
        <f>AH1782*Settings!$C$13*(AH1728+AH1746+AH1737*AH$201+AH1755*$D1818)</f>
        <v/>
      </c>
      <c r="AI1818" s="40">
        <f>AI1782*Settings!$C$13*(AI1728+AI1746+AI1737*AI$201+AI1755*$D1818)</f>
        <v/>
      </c>
      <c r="AJ1818" s="40">
        <f>AJ1782*Settings!$C$13*(AJ1728+AJ1746+AJ1737*AJ$201+AJ1755*$D1818)</f>
        <v/>
      </c>
      <c r="AK1818" s="40">
        <f>AK1782*Settings!$C$13*(AK1728+AK1746+AK1737*AK$201+AK1755*$D1818)</f>
        <v/>
      </c>
      <c r="AL1818" s="40">
        <f>AL1782*Settings!$C$13*(AL1728+AL1746+AL1737*AL$201+AL1755*$D1818)</f>
        <v/>
      </c>
      <c r="AM1818" s="40">
        <f>AM1782*Settings!$C$13*(AM1728+AM1746+AM1737*AM$201+AM1755*$D1818)</f>
        <v/>
      </c>
      <c r="AN1818" s="40">
        <f>AN1782*Settings!$C$13*(AN1728+AN1746+AN1737*AN$201+AN1755*$D1818)</f>
        <v/>
      </c>
      <c r="AO1818" s="40">
        <f>AO1782*Settings!$C$13*(AO1728+AO1746+AO1737*AO$201+AO1755*$D1818)</f>
        <v/>
      </c>
      <c r="AP1818" s="40">
        <f>AP1782*Settings!$C$13*(AP1728+AP1746+AP1737*AP$201+AP1755*$D1818)</f>
        <v/>
      </c>
      <c r="AQ1818" s="40">
        <f>AQ1782*Settings!$C$13*(AQ1728+AQ1746+AQ1737*AQ$201+AQ1755*$D1818)</f>
        <v/>
      </c>
      <c r="AR1818" s="40">
        <f>AR1782*Settings!$C$13*(AR1728+AR1746+AR1737*AR$201+AR1755*$D1818)</f>
        <v/>
      </c>
      <c r="AS1818" s="40">
        <f>AS1782*Settings!$C$13*(AS1728+AS1746+AS1737*AS$201+AS1755*$D1818)</f>
        <v/>
      </c>
      <c r="AT1818" s="40">
        <f>AT1782*Settings!$C$13*(AT1728+AT1746+AT1737*AT$201+AT1755*$D1818)</f>
        <v/>
      </c>
      <c r="AU1818" s="40">
        <f>AU1782*Settings!$C$13*(AU1728+AU1746+AU1737*AU$201+AU1755*$D1818)</f>
        <v/>
      </c>
      <c r="AV1818" s="40">
        <f>AV1782*Settings!$C$13*(AV1728+AV1746+AV1737*AV$201+AV1755*$D1818)</f>
        <v/>
      </c>
      <c r="AW1818" s="40">
        <f>AW1782*Settings!$C$13*(AW1728+AW1746+AW1737*AW$201+AW1755*$D1818)</f>
        <v/>
      </c>
      <c r="AX1818" s="40">
        <f>AX1782*Settings!$C$13*(AX1728+AX1746+AX1737*AX$201+AX1755*$D1818)</f>
        <v/>
      </c>
      <c r="AY1818" s="40">
        <f>AY1782*Settings!$C$13*(AY1728+AY1746+AY1737*AY$201+AY1755*$D1818)</f>
        <v/>
      </c>
    </row>
    <row r="1819" hidden="1" outlineLevel="2">
      <c r="A1819" s="14" t="inlineStr">
        <is>
          <t>rnew</t>
        </is>
      </c>
      <c r="B1819" s="14" t="inlineStr">
        <is>
          <t>lpg</t>
        </is>
      </c>
      <c r="C1819" s="14" t="inlineStr">
        <is>
          <t>irn</t>
        </is>
      </c>
      <c r="D1819" s="36">
        <f>INDEX(Inputs!$V$5:$V$132,MATCH($B1819&amp;"|"&amp;$C1819,Inputs!$A$5:$A$132,0))</f>
        <v/>
      </c>
      <c r="E1819" s="35" t="n"/>
      <c r="F1819" s="35" t="n"/>
      <c r="G1819" s="35" t="n"/>
      <c r="H1819" s="14">
        <f>INDEX(VarLab,MATCH($A1819,VarKey,0))&amp;INDEX(MemLab,MATCH($C1819&amp;"|"&amp;$B1819,MemKey,0))</f>
        <v/>
      </c>
      <c r="I1819" s="14">
        <f>INDEX(VarUnit,MATCH($A1819,VarKey,0))</f>
        <v/>
      </c>
      <c r="J1819" s="14">
        <f>INDEX(VarSrc,MATCH($A1819,VarKey,0))</f>
        <v/>
      </c>
      <c r="K1819" s="11">
        <f>CodePrefix&amp;$A1819&amp;IF($C1819="","","."&amp;$C1819&amp;"."&amp;$B1819)&amp;INDEX(VarEnd,MATCH($A1819,VarKey,0))&amp;K$5</f>
        <v/>
      </c>
      <c r="L1819" s="39">
        <f>L1783*Settings!$C$13*(L1729+L1747+L1738*L$201+L1756*$D1819)</f>
        <v/>
      </c>
      <c r="M1819" s="40">
        <f>M1783*Settings!$C$13*(M1729+M1747+M1738*M$201+M1756*$D1819)</f>
        <v/>
      </c>
      <c r="N1819" s="40">
        <f>N1783*Settings!$C$13*(N1729+N1747+N1738*N$201+N1756*$D1819)</f>
        <v/>
      </c>
      <c r="O1819" s="40">
        <f>O1783*Settings!$C$13*(O1729+O1747+O1738*O$201+O1756*$D1819)</f>
        <v/>
      </c>
      <c r="P1819" s="40">
        <f>P1783*Settings!$C$13*(P1729+P1747+P1738*P$201+P1756*$D1819)</f>
        <v/>
      </c>
      <c r="Q1819" s="40">
        <f>Q1783*Settings!$C$13*(Q1729+Q1747+Q1738*Q$201+Q1756*$D1819)</f>
        <v/>
      </c>
      <c r="R1819" s="40">
        <f>R1783*Settings!$C$13*(R1729+R1747+R1738*R$201+R1756*$D1819)</f>
        <v/>
      </c>
      <c r="S1819" s="40">
        <f>S1783*Settings!$C$13*(S1729+S1747+S1738*S$201+S1756*$D1819)</f>
        <v/>
      </c>
      <c r="T1819" s="40">
        <f>T1783*Settings!$C$13*(T1729+T1747+T1738*T$201+T1756*$D1819)</f>
        <v/>
      </c>
      <c r="U1819" s="40">
        <f>U1783*Settings!$C$13*(U1729+U1747+U1738*U$201+U1756*$D1819)</f>
        <v/>
      </c>
      <c r="V1819" s="40">
        <f>V1783*Settings!$C$13*(V1729+V1747+V1738*V$201+V1756*$D1819)</f>
        <v/>
      </c>
      <c r="W1819" s="40">
        <f>W1783*Settings!$C$13*(W1729+W1747+W1738*W$201+W1756*$D1819)</f>
        <v/>
      </c>
      <c r="X1819" s="40">
        <f>X1783*Settings!$C$13*(X1729+X1747+X1738*X$201+X1756*$D1819)</f>
        <v/>
      </c>
      <c r="Y1819" s="40">
        <f>Y1783*Settings!$C$13*(Y1729+Y1747+Y1738*Y$201+Y1756*$D1819)</f>
        <v/>
      </c>
      <c r="Z1819" s="40">
        <f>Z1783*Settings!$C$13*(Z1729+Z1747+Z1738*Z$201+Z1756*$D1819)</f>
        <v/>
      </c>
      <c r="AA1819" s="40">
        <f>AA1783*Settings!$C$13*(AA1729+AA1747+AA1738*AA$201+AA1756*$D1819)</f>
        <v/>
      </c>
      <c r="AB1819" s="40">
        <f>AB1783*Settings!$C$13*(AB1729+AB1747+AB1738*AB$201+AB1756*$D1819)</f>
        <v/>
      </c>
      <c r="AC1819" s="40">
        <f>AC1783*Settings!$C$13*(AC1729+AC1747+AC1738*AC$201+AC1756*$D1819)</f>
        <v/>
      </c>
      <c r="AD1819" s="40">
        <f>AD1783*Settings!$C$13*(AD1729+AD1747+AD1738*AD$201+AD1756*$D1819)</f>
        <v/>
      </c>
      <c r="AF1819" s="11">
        <f>CodePrefix&amp;$A1819&amp;IF($C1819="","","."&amp;$C1819&amp;"."&amp;$B1819)&amp;INDEX(VarEnd,MATCH($A1819,VarKey,0))&amp;AF$5</f>
        <v/>
      </c>
      <c r="AG1819" s="39">
        <f>AG1783*Settings!$C$13*(AG1729+AG1747+AG1738*AG$201+AG1756*$D1819)</f>
        <v/>
      </c>
      <c r="AH1819" s="40">
        <f>AH1783*Settings!$C$13*(AH1729+AH1747+AH1738*AH$201+AH1756*$D1819)</f>
        <v/>
      </c>
      <c r="AI1819" s="40">
        <f>AI1783*Settings!$C$13*(AI1729+AI1747+AI1738*AI$201+AI1756*$D1819)</f>
        <v/>
      </c>
      <c r="AJ1819" s="40">
        <f>AJ1783*Settings!$C$13*(AJ1729+AJ1747+AJ1738*AJ$201+AJ1756*$D1819)</f>
        <v/>
      </c>
      <c r="AK1819" s="40">
        <f>AK1783*Settings!$C$13*(AK1729+AK1747+AK1738*AK$201+AK1756*$D1819)</f>
        <v/>
      </c>
      <c r="AL1819" s="40">
        <f>AL1783*Settings!$C$13*(AL1729+AL1747+AL1738*AL$201+AL1756*$D1819)</f>
        <v/>
      </c>
      <c r="AM1819" s="40">
        <f>AM1783*Settings!$C$13*(AM1729+AM1747+AM1738*AM$201+AM1756*$D1819)</f>
        <v/>
      </c>
      <c r="AN1819" s="40">
        <f>AN1783*Settings!$C$13*(AN1729+AN1747+AN1738*AN$201+AN1756*$D1819)</f>
        <v/>
      </c>
      <c r="AO1819" s="40">
        <f>AO1783*Settings!$C$13*(AO1729+AO1747+AO1738*AO$201+AO1756*$D1819)</f>
        <v/>
      </c>
      <c r="AP1819" s="40">
        <f>AP1783*Settings!$C$13*(AP1729+AP1747+AP1738*AP$201+AP1756*$D1819)</f>
        <v/>
      </c>
      <c r="AQ1819" s="40">
        <f>AQ1783*Settings!$C$13*(AQ1729+AQ1747+AQ1738*AQ$201+AQ1756*$D1819)</f>
        <v/>
      </c>
      <c r="AR1819" s="40">
        <f>AR1783*Settings!$C$13*(AR1729+AR1747+AR1738*AR$201+AR1756*$D1819)</f>
        <v/>
      </c>
      <c r="AS1819" s="40">
        <f>AS1783*Settings!$C$13*(AS1729+AS1747+AS1738*AS$201+AS1756*$D1819)</f>
        <v/>
      </c>
      <c r="AT1819" s="40">
        <f>AT1783*Settings!$C$13*(AT1729+AT1747+AT1738*AT$201+AT1756*$D1819)</f>
        <v/>
      </c>
      <c r="AU1819" s="40">
        <f>AU1783*Settings!$C$13*(AU1729+AU1747+AU1738*AU$201+AU1756*$D1819)</f>
        <v/>
      </c>
      <c r="AV1819" s="40">
        <f>AV1783*Settings!$C$13*(AV1729+AV1747+AV1738*AV$201+AV1756*$D1819)</f>
        <v/>
      </c>
      <c r="AW1819" s="40">
        <f>AW1783*Settings!$C$13*(AW1729+AW1747+AW1738*AW$201+AW1756*$D1819)</f>
        <v/>
      </c>
      <c r="AX1819" s="40">
        <f>AX1783*Settings!$C$13*(AX1729+AX1747+AX1738*AX$201+AX1756*$D1819)</f>
        <v/>
      </c>
      <c r="AY1819" s="40">
        <f>AY1783*Settings!$C$13*(AY1729+AY1747+AY1738*AY$201+AY1756*$D1819)</f>
        <v/>
      </c>
    </row>
    <row r="1820" hidden="1" outlineLevel="2">
      <c r="A1820" s="14" t="inlineStr">
        <is>
          <t>rnew</t>
        </is>
      </c>
      <c r="B1820" s="14" t="inlineStr">
        <is>
          <t>ker</t>
        </is>
      </c>
      <c r="C1820" s="14" t="inlineStr">
        <is>
          <t>irn</t>
        </is>
      </c>
      <c r="D1820" s="36">
        <f>INDEX(Inputs!$V$5:$V$132,MATCH($B1820&amp;"|"&amp;$C1820,Inputs!$A$5:$A$132,0))</f>
        <v/>
      </c>
      <c r="E1820" s="35" t="n"/>
      <c r="F1820" s="35" t="n"/>
      <c r="G1820" s="35" t="n"/>
      <c r="H1820" s="14">
        <f>INDEX(VarLab,MATCH($A1820,VarKey,0))&amp;INDEX(MemLab,MATCH($C1820&amp;"|"&amp;$B1820,MemKey,0))</f>
        <v/>
      </c>
      <c r="I1820" s="14">
        <f>INDEX(VarUnit,MATCH($A1820,VarKey,0))</f>
        <v/>
      </c>
      <c r="J1820" s="14">
        <f>INDEX(VarSrc,MATCH($A1820,VarKey,0))</f>
        <v/>
      </c>
      <c r="K1820" s="11">
        <f>CodePrefix&amp;$A1820&amp;IF($C1820="","","."&amp;$C1820&amp;"."&amp;$B1820)&amp;INDEX(VarEnd,MATCH($A1820,VarKey,0))&amp;K$5</f>
        <v/>
      </c>
      <c r="L1820" s="39">
        <f>L1784*Settings!$C$13*(L1730+L1748+L1739*L$201+L1757*$D1820)</f>
        <v/>
      </c>
      <c r="M1820" s="40">
        <f>M1784*Settings!$C$13*(M1730+M1748+M1739*M$201+M1757*$D1820)</f>
        <v/>
      </c>
      <c r="N1820" s="40">
        <f>N1784*Settings!$C$13*(N1730+N1748+N1739*N$201+N1757*$D1820)</f>
        <v/>
      </c>
      <c r="O1820" s="40">
        <f>O1784*Settings!$C$13*(O1730+O1748+O1739*O$201+O1757*$D1820)</f>
        <v/>
      </c>
      <c r="P1820" s="40">
        <f>P1784*Settings!$C$13*(P1730+P1748+P1739*P$201+P1757*$D1820)</f>
        <v/>
      </c>
      <c r="Q1820" s="40">
        <f>Q1784*Settings!$C$13*(Q1730+Q1748+Q1739*Q$201+Q1757*$D1820)</f>
        <v/>
      </c>
      <c r="R1820" s="40">
        <f>R1784*Settings!$C$13*(R1730+R1748+R1739*R$201+R1757*$D1820)</f>
        <v/>
      </c>
      <c r="S1820" s="40">
        <f>S1784*Settings!$C$13*(S1730+S1748+S1739*S$201+S1757*$D1820)</f>
        <v/>
      </c>
      <c r="T1820" s="40">
        <f>T1784*Settings!$C$13*(T1730+T1748+T1739*T$201+T1757*$D1820)</f>
        <v/>
      </c>
      <c r="U1820" s="40">
        <f>U1784*Settings!$C$13*(U1730+U1748+U1739*U$201+U1757*$D1820)</f>
        <v/>
      </c>
      <c r="V1820" s="40">
        <f>V1784*Settings!$C$13*(V1730+V1748+V1739*V$201+V1757*$D1820)</f>
        <v/>
      </c>
      <c r="W1820" s="40">
        <f>W1784*Settings!$C$13*(W1730+W1748+W1739*W$201+W1757*$D1820)</f>
        <v/>
      </c>
      <c r="X1820" s="40">
        <f>X1784*Settings!$C$13*(X1730+X1748+X1739*X$201+X1757*$D1820)</f>
        <v/>
      </c>
      <c r="Y1820" s="40">
        <f>Y1784*Settings!$C$13*(Y1730+Y1748+Y1739*Y$201+Y1757*$D1820)</f>
        <v/>
      </c>
      <c r="Z1820" s="40">
        <f>Z1784*Settings!$C$13*(Z1730+Z1748+Z1739*Z$201+Z1757*$D1820)</f>
        <v/>
      </c>
      <c r="AA1820" s="40">
        <f>AA1784*Settings!$C$13*(AA1730+AA1748+AA1739*AA$201+AA1757*$D1820)</f>
        <v/>
      </c>
      <c r="AB1820" s="40">
        <f>AB1784*Settings!$C$13*(AB1730+AB1748+AB1739*AB$201+AB1757*$D1820)</f>
        <v/>
      </c>
      <c r="AC1820" s="40">
        <f>AC1784*Settings!$C$13*(AC1730+AC1748+AC1739*AC$201+AC1757*$D1820)</f>
        <v/>
      </c>
      <c r="AD1820" s="40">
        <f>AD1784*Settings!$C$13*(AD1730+AD1748+AD1739*AD$201+AD1757*$D1820)</f>
        <v/>
      </c>
      <c r="AF1820" s="11">
        <f>CodePrefix&amp;$A1820&amp;IF($C1820="","","."&amp;$C1820&amp;"."&amp;$B1820)&amp;INDEX(VarEnd,MATCH($A1820,VarKey,0))&amp;AF$5</f>
        <v/>
      </c>
      <c r="AG1820" s="39">
        <f>AG1784*Settings!$C$13*(AG1730+AG1748+AG1739*AG$201+AG1757*$D1820)</f>
        <v/>
      </c>
      <c r="AH1820" s="40">
        <f>AH1784*Settings!$C$13*(AH1730+AH1748+AH1739*AH$201+AH1757*$D1820)</f>
        <v/>
      </c>
      <c r="AI1820" s="40">
        <f>AI1784*Settings!$C$13*(AI1730+AI1748+AI1739*AI$201+AI1757*$D1820)</f>
        <v/>
      </c>
      <c r="AJ1820" s="40">
        <f>AJ1784*Settings!$C$13*(AJ1730+AJ1748+AJ1739*AJ$201+AJ1757*$D1820)</f>
        <v/>
      </c>
      <c r="AK1820" s="40">
        <f>AK1784*Settings!$C$13*(AK1730+AK1748+AK1739*AK$201+AK1757*$D1820)</f>
        <v/>
      </c>
      <c r="AL1820" s="40">
        <f>AL1784*Settings!$C$13*(AL1730+AL1748+AL1739*AL$201+AL1757*$D1820)</f>
        <v/>
      </c>
      <c r="AM1820" s="40">
        <f>AM1784*Settings!$C$13*(AM1730+AM1748+AM1739*AM$201+AM1757*$D1820)</f>
        <v/>
      </c>
      <c r="AN1820" s="40">
        <f>AN1784*Settings!$C$13*(AN1730+AN1748+AN1739*AN$201+AN1757*$D1820)</f>
        <v/>
      </c>
      <c r="AO1820" s="40">
        <f>AO1784*Settings!$C$13*(AO1730+AO1748+AO1739*AO$201+AO1757*$D1820)</f>
        <v/>
      </c>
      <c r="AP1820" s="40">
        <f>AP1784*Settings!$C$13*(AP1730+AP1748+AP1739*AP$201+AP1757*$D1820)</f>
        <v/>
      </c>
      <c r="AQ1820" s="40">
        <f>AQ1784*Settings!$C$13*(AQ1730+AQ1748+AQ1739*AQ$201+AQ1757*$D1820)</f>
        <v/>
      </c>
      <c r="AR1820" s="40">
        <f>AR1784*Settings!$C$13*(AR1730+AR1748+AR1739*AR$201+AR1757*$D1820)</f>
        <v/>
      </c>
      <c r="AS1820" s="40">
        <f>AS1784*Settings!$C$13*(AS1730+AS1748+AS1739*AS$201+AS1757*$D1820)</f>
        <v/>
      </c>
      <c r="AT1820" s="40">
        <f>AT1784*Settings!$C$13*(AT1730+AT1748+AT1739*AT$201+AT1757*$D1820)</f>
        <v/>
      </c>
      <c r="AU1820" s="40">
        <f>AU1784*Settings!$C$13*(AU1730+AU1748+AU1739*AU$201+AU1757*$D1820)</f>
        <v/>
      </c>
      <c r="AV1820" s="40">
        <f>AV1784*Settings!$C$13*(AV1730+AV1748+AV1739*AV$201+AV1757*$D1820)</f>
        <v/>
      </c>
      <c r="AW1820" s="40">
        <f>AW1784*Settings!$C$13*(AW1730+AW1748+AW1739*AW$201+AW1757*$D1820)</f>
        <v/>
      </c>
      <c r="AX1820" s="40">
        <f>AX1784*Settings!$C$13*(AX1730+AX1748+AX1739*AX$201+AX1757*$D1820)</f>
        <v/>
      </c>
      <c r="AY1820" s="40">
        <f>AY1784*Settings!$C$13*(AY1730+AY1748+AY1739*AY$201+AY1757*$D1820)</f>
        <v/>
      </c>
    </row>
    <row r="1821" hidden="1" outlineLevel="2">
      <c r="A1821" s="14" t="inlineStr">
        <is>
          <t>rnew</t>
        </is>
      </c>
      <c r="B1821" s="14" t="inlineStr">
        <is>
          <t>oop</t>
        </is>
      </c>
      <c r="C1821" s="14" t="inlineStr">
        <is>
          <t>irn</t>
        </is>
      </c>
      <c r="D1821" s="36">
        <f>INDEX(Inputs!$V$5:$V$132,MATCH($B1821&amp;"|"&amp;$C1821,Inputs!$A$5:$A$132,0))</f>
        <v/>
      </c>
      <c r="E1821" s="35" t="n"/>
      <c r="F1821" s="35" t="n"/>
      <c r="G1821" s="35" t="n"/>
      <c r="H1821" s="14">
        <f>INDEX(VarLab,MATCH($A1821,VarKey,0))&amp;INDEX(MemLab,MATCH($C1821&amp;"|"&amp;$B1821,MemKey,0))</f>
        <v/>
      </c>
      <c r="I1821" s="14">
        <f>INDEX(VarUnit,MATCH($A1821,VarKey,0))</f>
        <v/>
      </c>
      <c r="J1821" s="14">
        <f>INDEX(VarSrc,MATCH($A1821,VarKey,0))</f>
        <v/>
      </c>
      <c r="K1821" s="11">
        <f>CodePrefix&amp;$A1821&amp;IF($C1821="","","."&amp;$C1821&amp;"."&amp;$B1821)&amp;INDEX(VarEnd,MATCH($A1821,VarKey,0))&amp;K$5</f>
        <v/>
      </c>
      <c r="L1821" s="39">
        <f>L1785*Settings!$C$13*(L1731+L1749+L1740*L$201+L1758*$D1821)</f>
        <v/>
      </c>
      <c r="M1821" s="40">
        <f>M1785*Settings!$C$13*(M1731+M1749+M1740*M$201+M1758*$D1821)</f>
        <v/>
      </c>
      <c r="N1821" s="40">
        <f>N1785*Settings!$C$13*(N1731+N1749+N1740*N$201+N1758*$D1821)</f>
        <v/>
      </c>
      <c r="O1821" s="40">
        <f>O1785*Settings!$C$13*(O1731+O1749+O1740*O$201+O1758*$D1821)</f>
        <v/>
      </c>
      <c r="P1821" s="40">
        <f>P1785*Settings!$C$13*(P1731+P1749+P1740*P$201+P1758*$D1821)</f>
        <v/>
      </c>
      <c r="Q1821" s="40">
        <f>Q1785*Settings!$C$13*(Q1731+Q1749+Q1740*Q$201+Q1758*$D1821)</f>
        <v/>
      </c>
      <c r="R1821" s="40">
        <f>R1785*Settings!$C$13*(R1731+R1749+R1740*R$201+R1758*$D1821)</f>
        <v/>
      </c>
      <c r="S1821" s="40">
        <f>S1785*Settings!$C$13*(S1731+S1749+S1740*S$201+S1758*$D1821)</f>
        <v/>
      </c>
      <c r="T1821" s="40">
        <f>T1785*Settings!$C$13*(T1731+T1749+T1740*T$201+T1758*$D1821)</f>
        <v/>
      </c>
      <c r="U1821" s="40">
        <f>U1785*Settings!$C$13*(U1731+U1749+U1740*U$201+U1758*$D1821)</f>
        <v/>
      </c>
      <c r="V1821" s="40">
        <f>V1785*Settings!$C$13*(V1731+V1749+V1740*V$201+V1758*$D1821)</f>
        <v/>
      </c>
      <c r="W1821" s="40">
        <f>W1785*Settings!$C$13*(W1731+W1749+W1740*W$201+W1758*$D1821)</f>
        <v/>
      </c>
      <c r="X1821" s="40">
        <f>X1785*Settings!$C$13*(X1731+X1749+X1740*X$201+X1758*$D1821)</f>
        <v/>
      </c>
      <c r="Y1821" s="40">
        <f>Y1785*Settings!$C$13*(Y1731+Y1749+Y1740*Y$201+Y1758*$D1821)</f>
        <v/>
      </c>
      <c r="Z1821" s="40">
        <f>Z1785*Settings!$C$13*(Z1731+Z1749+Z1740*Z$201+Z1758*$D1821)</f>
        <v/>
      </c>
      <c r="AA1821" s="40">
        <f>AA1785*Settings!$C$13*(AA1731+AA1749+AA1740*AA$201+AA1758*$D1821)</f>
        <v/>
      </c>
      <c r="AB1821" s="40">
        <f>AB1785*Settings!$C$13*(AB1731+AB1749+AB1740*AB$201+AB1758*$D1821)</f>
        <v/>
      </c>
      <c r="AC1821" s="40">
        <f>AC1785*Settings!$C$13*(AC1731+AC1749+AC1740*AC$201+AC1758*$D1821)</f>
        <v/>
      </c>
      <c r="AD1821" s="40">
        <f>AD1785*Settings!$C$13*(AD1731+AD1749+AD1740*AD$201+AD1758*$D1821)</f>
        <v/>
      </c>
      <c r="AF1821" s="11">
        <f>CodePrefix&amp;$A1821&amp;IF($C1821="","","."&amp;$C1821&amp;"."&amp;$B1821)&amp;INDEX(VarEnd,MATCH($A1821,VarKey,0))&amp;AF$5</f>
        <v/>
      </c>
      <c r="AG1821" s="39">
        <f>AG1785*Settings!$C$13*(AG1731+AG1749+AG1740*AG$201+AG1758*$D1821)</f>
        <v/>
      </c>
      <c r="AH1821" s="40">
        <f>AH1785*Settings!$C$13*(AH1731+AH1749+AH1740*AH$201+AH1758*$D1821)</f>
        <v/>
      </c>
      <c r="AI1821" s="40">
        <f>AI1785*Settings!$C$13*(AI1731+AI1749+AI1740*AI$201+AI1758*$D1821)</f>
        <v/>
      </c>
      <c r="AJ1821" s="40">
        <f>AJ1785*Settings!$C$13*(AJ1731+AJ1749+AJ1740*AJ$201+AJ1758*$D1821)</f>
        <v/>
      </c>
      <c r="AK1821" s="40">
        <f>AK1785*Settings!$C$13*(AK1731+AK1749+AK1740*AK$201+AK1758*$D1821)</f>
        <v/>
      </c>
      <c r="AL1821" s="40">
        <f>AL1785*Settings!$C$13*(AL1731+AL1749+AL1740*AL$201+AL1758*$D1821)</f>
        <v/>
      </c>
      <c r="AM1821" s="40">
        <f>AM1785*Settings!$C$13*(AM1731+AM1749+AM1740*AM$201+AM1758*$D1821)</f>
        <v/>
      </c>
      <c r="AN1821" s="40">
        <f>AN1785*Settings!$C$13*(AN1731+AN1749+AN1740*AN$201+AN1758*$D1821)</f>
        <v/>
      </c>
      <c r="AO1821" s="40">
        <f>AO1785*Settings!$C$13*(AO1731+AO1749+AO1740*AO$201+AO1758*$D1821)</f>
        <v/>
      </c>
      <c r="AP1821" s="40">
        <f>AP1785*Settings!$C$13*(AP1731+AP1749+AP1740*AP$201+AP1758*$D1821)</f>
        <v/>
      </c>
      <c r="AQ1821" s="40">
        <f>AQ1785*Settings!$C$13*(AQ1731+AQ1749+AQ1740*AQ$201+AQ1758*$D1821)</f>
        <v/>
      </c>
      <c r="AR1821" s="40">
        <f>AR1785*Settings!$C$13*(AR1731+AR1749+AR1740*AR$201+AR1758*$D1821)</f>
        <v/>
      </c>
      <c r="AS1821" s="40">
        <f>AS1785*Settings!$C$13*(AS1731+AS1749+AS1740*AS$201+AS1758*$D1821)</f>
        <v/>
      </c>
      <c r="AT1821" s="40">
        <f>AT1785*Settings!$C$13*(AT1731+AT1749+AT1740*AT$201+AT1758*$D1821)</f>
        <v/>
      </c>
      <c r="AU1821" s="40">
        <f>AU1785*Settings!$C$13*(AU1731+AU1749+AU1740*AU$201+AU1758*$D1821)</f>
        <v/>
      </c>
      <c r="AV1821" s="40">
        <f>AV1785*Settings!$C$13*(AV1731+AV1749+AV1740*AV$201+AV1758*$D1821)</f>
        <v/>
      </c>
      <c r="AW1821" s="40">
        <f>AW1785*Settings!$C$13*(AW1731+AW1749+AW1740*AW$201+AW1758*$D1821)</f>
        <v/>
      </c>
      <c r="AX1821" s="40">
        <f>AX1785*Settings!$C$13*(AX1731+AX1749+AX1740*AX$201+AX1758*$D1821)</f>
        <v/>
      </c>
      <c r="AY1821" s="40">
        <f>AY1785*Settings!$C$13*(AY1731+AY1749+AY1740*AY$201+AY1758*$D1821)</f>
        <v/>
      </c>
    </row>
    <row r="1822" hidden="1" outlineLevel="2">
      <c r="A1822" s="14" t="inlineStr">
        <is>
          <t>rnew</t>
        </is>
      </c>
      <c r="B1822" s="14" t="inlineStr">
        <is>
          <t>bio</t>
        </is>
      </c>
      <c r="C1822" s="14" t="inlineStr">
        <is>
          <t>irn</t>
        </is>
      </c>
      <c r="D1822" s="36">
        <f>INDEX(Inputs!$V$5:$V$132,MATCH($B1822&amp;"|"&amp;$C1822,Inputs!$A$5:$A$132,0))</f>
        <v/>
      </c>
      <c r="E1822" s="35" t="n"/>
      <c r="F1822" s="35" t="n"/>
      <c r="G1822" s="35" t="n"/>
      <c r="H1822" s="14">
        <f>INDEX(VarLab,MATCH($A1822,VarKey,0))&amp;INDEX(MemLab,MATCH($C1822&amp;"|"&amp;$B1822,MemKey,0))</f>
        <v/>
      </c>
      <c r="I1822" s="14">
        <f>INDEX(VarUnit,MATCH($A1822,VarKey,0))</f>
        <v/>
      </c>
      <c r="J1822" s="14">
        <f>INDEX(VarSrc,MATCH($A1822,VarKey,0))</f>
        <v/>
      </c>
      <c r="K1822" s="11">
        <f>CodePrefix&amp;$A1822&amp;IF($C1822="","","."&amp;$C1822&amp;"."&amp;$B1822)&amp;INDEX(VarEnd,MATCH($A1822,VarKey,0))&amp;K$5</f>
        <v/>
      </c>
      <c r="L1822" s="39">
        <f>L1786*Settings!$C$13*(L1732+L1750+L1741*L$201+L1759*$D1822)</f>
        <v/>
      </c>
      <c r="M1822" s="40">
        <f>M1786*Settings!$C$13*(M1732+M1750+M1741*M$201+M1759*$D1822)</f>
        <v/>
      </c>
      <c r="N1822" s="40">
        <f>N1786*Settings!$C$13*(N1732+N1750+N1741*N$201+N1759*$D1822)</f>
        <v/>
      </c>
      <c r="O1822" s="40">
        <f>O1786*Settings!$C$13*(O1732+O1750+O1741*O$201+O1759*$D1822)</f>
        <v/>
      </c>
      <c r="P1822" s="40">
        <f>P1786*Settings!$C$13*(P1732+P1750+P1741*P$201+P1759*$D1822)</f>
        <v/>
      </c>
      <c r="Q1822" s="40">
        <f>Q1786*Settings!$C$13*(Q1732+Q1750+Q1741*Q$201+Q1759*$D1822)</f>
        <v/>
      </c>
      <c r="R1822" s="40">
        <f>R1786*Settings!$C$13*(R1732+R1750+R1741*R$201+R1759*$D1822)</f>
        <v/>
      </c>
      <c r="S1822" s="40">
        <f>S1786*Settings!$C$13*(S1732+S1750+S1741*S$201+S1759*$D1822)</f>
        <v/>
      </c>
      <c r="T1822" s="40">
        <f>T1786*Settings!$C$13*(T1732+T1750+T1741*T$201+T1759*$D1822)</f>
        <v/>
      </c>
      <c r="U1822" s="40">
        <f>U1786*Settings!$C$13*(U1732+U1750+U1741*U$201+U1759*$D1822)</f>
        <v/>
      </c>
      <c r="V1822" s="40">
        <f>V1786*Settings!$C$13*(V1732+V1750+V1741*V$201+V1759*$D1822)</f>
        <v/>
      </c>
      <c r="W1822" s="40">
        <f>W1786*Settings!$C$13*(W1732+W1750+W1741*W$201+W1759*$D1822)</f>
        <v/>
      </c>
      <c r="X1822" s="40">
        <f>X1786*Settings!$C$13*(X1732+X1750+X1741*X$201+X1759*$D1822)</f>
        <v/>
      </c>
      <c r="Y1822" s="40">
        <f>Y1786*Settings!$C$13*(Y1732+Y1750+Y1741*Y$201+Y1759*$D1822)</f>
        <v/>
      </c>
      <c r="Z1822" s="40">
        <f>Z1786*Settings!$C$13*(Z1732+Z1750+Z1741*Z$201+Z1759*$D1822)</f>
        <v/>
      </c>
      <c r="AA1822" s="40">
        <f>AA1786*Settings!$C$13*(AA1732+AA1750+AA1741*AA$201+AA1759*$D1822)</f>
        <v/>
      </c>
      <c r="AB1822" s="40">
        <f>AB1786*Settings!$C$13*(AB1732+AB1750+AB1741*AB$201+AB1759*$D1822)</f>
        <v/>
      </c>
      <c r="AC1822" s="40">
        <f>AC1786*Settings!$C$13*(AC1732+AC1750+AC1741*AC$201+AC1759*$D1822)</f>
        <v/>
      </c>
      <c r="AD1822" s="40">
        <f>AD1786*Settings!$C$13*(AD1732+AD1750+AD1741*AD$201+AD1759*$D1822)</f>
        <v/>
      </c>
      <c r="AF1822" s="11">
        <f>CodePrefix&amp;$A1822&amp;IF($C1822="","","."&amp;$C1822&amp;"."&amp;$B1822)&amp;INDEX(VarEnd,MATCH($A1822,VarKey,0))&amp;AF$5</f>
        <v/>
      </c>
      <c r="AG1822" s="39">
        <f>AG1786*Settings!$C$13*(AG1732+AG1750+AG1741*AG$201+AG1759*$D1822)</f>
        <v/>
      </c>
      <c r="AH1822" s="40">
        <f>AH1786*Settings!$C$13*(AH1732+AH1750+AH1741*AH$201+AH1759*$D1822)</f>
        <v/>
      </c>
      <c r="AI1822" s="40">
        <f>AI1786*Settings!$C$13*(AI1732+AI1750+AI1741*AI$201+AI1759*$D1822)</f>
        <v/>
      </c>
      <c r="AJ1822" s="40">
        <f>AJ1786*Settings!$C$13*(AJ1732+AJ1750+AJ1741*AJ$201+AJ1759*$D1822)</f>
        <v/>
      </c>
      <c r="AK1822" s="40">
        <f>AK1786*Settings!$C$13*(AK1732+AK1750+AK1741*AK$201+AK1759*$D1822)</f>
        <v/>
      </c>
      <c r="AL1822" s="40">
        <f>AL1786*Settings!$C$13*(AL1732+AL1750+AL1741*AL$201+AL1759*$D1822)</f>
        <v/>
      </c>
      <c r="AM1822" s="40">
        <f>AM1786*Settings!$C$13*(AM1732+AM1750+AM1741*AM$201+AM1759*$D1822)</f>
        <v/>
      </c>
      <c r="AN1822" s="40">
        <f>AN1786*Settings!$C$13*(AN1732+AN1750+AN1741*AN$201+AN1759*$D1822)</f>
        <v/>
      </c>
      <c r="AO1822" s="40">
        <f>AO1786*Settings!$C$13*(AO1732+AO1750+AO1741*AO$201+AO1759*$D1822)</f>
        <v/>
      </c>
      <c r="AP1822" s="40">
        <f>AP1786*Settings!$C$13*(AP1732+AP1750+AP1741*AP$201+AP1759*$D1822)</f>
        <v/>
      </c>
      <c r="AQ1822" s="40">
        <f>AQ1786*Settings!$C$13*(AQ1732+AQ1750+AQ1741*AQ$201+AQ1759*$D1822)</f>
        <v/>
      </c>
      <c r="AR1822" s="40">
        <f>AR1786*Settings!$C$13*(AR1732+AR1750+AR1741*AR$201+AR1759*$D1822)</f>
        <v/>
      </c>
      <c r="AS1822" s="40">
        <f>AS1786*Settings!$C$13*(AS1732+AS1750+AS1741*AS$201+AS1759*$D1822)</f>
        <v/>
      </c>
      <c r="AT1822" s="40">
        <f>AT1786*Settings!$C$13*(AT1732+AT1750+AT1741*AT$201+AT1759*$D1822)</f>
        <v/>
      </c>
      <c r="AU1822" s="40">
        <f>AU1786*Settings!$C$13*(AU1732+AU1750+AU1741*AU$201+AU1759*$D1822)</f>
        <v/>
      </c>
      <c r="AV1822" s="40">
        <f>AV1786*Settings!$C$13*(AV1732+AV1750+AV1741*AV$201+AV1759*$D1822)</f>
        <v/>
      </c>
      <c r="AW1822" s="40">
        <f>AW1786*Settings!$C$13*(AW1732+AW1750+AW1741*AW$201+AW1759*$D1822)</f>
        <v/>
      </c>
      <c r="AX1822" s="40">
        <f>AX1786*Settings!$C$13*(AX1732+AX1750+AX1741*AX$201+AX1759*$D1822)</f>
        <v/>
      </c>
      <c r="AY1822" s="40">
        <f>AY1786*Settings!$C$13*(AY1732+AY1750+AY1741*AY$201+AY1759*$D1822)</f>
        <v/>
      </c>
    </row>
    <row r="1823" hidden="1" outlineLevel="2"/>
    <row r="1824" hidden="1" outlineLevel="1" collapsed="1">
      <c r="A1824" s="1" t="inlineStr">
        <is>
          <t>ener</t>
        </is>
      </c>
      <c r="B1824" s="1" t="inlineStr">
        <is>
          <t>all</t>
        </is>
      </c>
      <c r="C1824" s="1" t="inlineStr">
        <is>
          <t>nfm</t>
        </is>
      </c>
      <c r="H1824" s="1">
        <f>INDEX(VarLab,MATCH($A1824,VarKey,0))&amp;INDEX(MemLab,MATCH($C1824&amp;"|"&amp;$B1824,MemKey,0))</f>
        <v/>
      </c>
      <c r="I1824" s="1">
        <f>INDEX(VarUnit,MATCH($A1824,VarKey,0))</f>
        <v/>
      </c>
      <c r="J1824" s="1">
        <f>INDEX(VarSrc,MATCH($A1824,VarKey,0))</f>
        <v/>
      </c>
      <c r="K1824" s="17">
        <f>CodePrefix&amp;$A1824&amp;IF($C1824="","","."&amp;$C1824&amp;"."&amp;$B1824)&amp;INDEX(VarEnd,MATCH($A1824,VarKey,0))&amp;K$5</f>
        <v/>
      </c>
      <c r="L1824" s="55">
        <f>SUM(L1880:L1887)</f>
        <v/>
      </c>
      <c r="M1824" s="56">
        <f>SUM(M1880:M1887)</f>
        <v/>
      </c>
      <c r="N1824" s="56">
        <f>SUM(N1880:N1887)</f>
        <v/>
      </c>
      <c r="O1824" s="56">
        <f>SUM(O1880:O1887)</f>
        <v/>
      </c>
      <c r="P1824" s="56">
        <f>SUM(P1880:P1887)</f>
        <v/>
      </c>
      <c r="Q1824" s="56">
        <f>SUM(Q1880:Q1887)</f>
        <v/>
      </c>
      <c r="R1824" s="56">
        <f>SUM(R1880:R1887)</f>
        <v/>
      </c>
      <c r="S1824" s="56">
        <f>SUM(S1880:S1887)</f>
        <v/>
      </c>
      <c r="T1824" s="56">
        <f>SUM(T1880:T1887)</f>
        <v/>
      </c>
      <c r="U1824" s="56">
        <f>SUM(U1880:U1887)</f>
        <v/>
      </c>
      <c r="V1824" s="56">
        <f>SUM(V1880:V1887)</f>
        <v/>
      </c>
      <c r="W1824" s="56">
        <f>SUM(W1880:W1887)</f>
        <v/>
      </c>
      <c r="X1824" s="56">
        <f>SUM(X1880:X1887)</f>
        <v/>
      </c>
      <c r="Y1824" s="56">
        <f>SUM(Y1880:Y1887)</f>
        <v/>
      </c>
      <c r="Z1824" s="56">
        <f>SUM(Z1880:Z1887)</f>
        <v/>
      </c>
      <c r="AA1824" s="56">
        <f>SUM(AA1880:AA1887)</f>
        <v/>
      </c>
      <c r="AB1824" s="56">
        <f>SUM(AB1880:AB1887)</f>
        <v/>
      </c>
      <c r="AC1824" s="56">
        <f>SUM(AC1880:AC1887)</f>
        <v/>
      </c>
      <c r="AD1824" s="56">
        <f>SUM(AD1880:AD1887)</f>
        <v/>
      </c>
      <c r="AF1824" s="17">
        <f>CodePrefix&amp;$A1824&amp;IF($C1824="","","."&amp;$C1824&amp;"."&amp;$B1824)&amp;INDEX(VarEnd,MATCH($A1824,VarKey,0))&amp;AF$5</f>
        <v/>
      </c>
      <c r="AG1824" s="55">
        <f>SUM(AG1880:AG1887)</f>
        <v/>
      </c>
      <c r="AH1824" s="56">
        <f>SUM(AH1880:AH1887)</f>
        <v/>
      </c>
      <c r="AI1824" s="56">
        <f>SUM(AI1880:AI1887)</f>
        <v/>
      </c>
      <c r="AJ1824" s="56">
        <f>SUM(AJ1880:AJ1887)</f>
        <v/>
      </c>
      <c r="AK1824" s="56">
        <f>SUM(AK1880:AK1887)</f>
        <v/>
      </c>
      <c r="AL1824" s="56">
        <f>SUM(AL1880:AL1887)</f>
        <v/>
      </c>
      <c r="AM1824" s="56">
        <f>SUM(AM1880:AM1887)</f>
        <v/>
      </c>
      <c r="AN1824" s="56">
        <f>SUM(AN1880:AN1887)</f>
        <v/>
      </c>
      <c r="AO1824" s="56">
        <f>SUM(AO1880:AO1887)</f>
        <v/>
      </c>
      <c r="AP1824" s="56">
        <f>SUM(AP1880:AP1887)</f>
        <v/>
      </c>
      <c r="AQ1824" s="56">
        <f>SUM(AQ1880:AQ1887)</f>
        <v/>
      </c>
      <c r="AR1824" s="56">
        <f>SUM(AR1880:AR1887)</f>
        <v/>
      </c>
      <c r="AS1824" s="56">
        <f>SUM(AS1880:AS1887)</f>
        <v/>
      </c>
      <c r="AT1824" s="56">
        <f>SUM(AT1880:AT1887)</f>
        <v/>
      </c>
      <c r="AU1824" s="56">
        <f>SUM(AU1880:AU1887)</f>
        <v/>
      </c>
      <c r="AV1824" s="56">
        <f>SUM(AV1880:AV1887)</f>
        <v/>
      </c>
      <c r="AW1824" s="56">
        <f>SUM(AW1880:AW1887)</f>
        <v/>
      </c>
      <c r="AX1824" s="56">
        <f>SUM(AX1880:AX1887)</f>
        <v/>
      </c>
      <c r="AY1824" s="56">
        <f>SUM(AY1880:AY1887)</f>
        <v/>
      </c>
    </row>
    <row r="1825" hidden="1" outlineLevel="1">
      <c r="A1825" s="54" t="inlineStr">
        <is>
          <t>eldem</t>
        </is>
      </c>
      <c r="B1825" s="54" t="inlineStr">
        <is>
          <t>ecy</t>
        </is>
      </c>
      <c r="C1825" s="54" t="inlineStr">
        <is>
          <t>nfm</t>
        </is>
      </c>
      <c r="H1825" s="54">
        <f>INDEX(VarLab,MATCH($A1825,VarKey,0))&amp;INDEX(MemLab,MATCH($C1825&amp;"|"&amp;$B1825,MemKey,0))</f>
        <v/>
      </c>
      <c r="I1825" s="54">
        <f>INDEX(VarUnit,MATCH($A1825,VarKey,0))</f>
        <v/>
      </c>
      <c r="J1825" s="54">
        <f>INDEX(VarSrc,MATCH($A1825,VarKey,0))</f>
        <v/>
      </c>
      <c r="K1825" s="57">
        <f>CodePrefix&amp;$A1825&amp;IF($C1825="","","."&amp;$C1825&amp;"."&amp;$B1825)&amp;INDEX(VarEnd,MATCH($A1825,VarKey,0))&amp;K$5</f>
        <v/>
      </c>
      <c r="L1825" s="58">
        <f>SUMIF($C$629:$C$643,$C1825,L$629:L$643)</f>
        <v/>
      </c>
      <c r="M1825" s="59">
        <f>SUMIF($C$629:$C$643,$C1825,M$629:M$643)</f>
        <v/>
      </c>
      <c r="N1825" s="59">
        <f>SUMIF($C$629:$C$643,$C1825,N$629:N$643)</f>
        <v/>
      </c>
      <c r="O1825" s="59">
        <f>SUMIF($C$629:$C$643,$C1825,O$629:O$643)</f>
        <v/>
      </c>
      <c r="P1825" s="59">
        <f>SUMIF($C$629:$C$643,$C1825,P$629:P$643)</f>
        <v/>
      </c>
      <c r="Q1825" s="59">
        <f>SUMIF($C$629:$C$643,$C1825,Q$629:Q$643)</f>
        <v/>
      </c>
      <c r="R1825" s="59">
        <f>SUMIF($C$629:$C$643,$C1825,R$629:R$643)</f>
        <v/>
      </c>
      <c r="S1825" s="59">
        <f>SUMIF($C$629:$C$643,$C1825,S$629:S$643)</f>
        <v/>
      </c>
      <c r="T1825" s="59">
        <f>SUMIF($C$629:$C$643,$C1825,T$629:T$643)</f>
        <v/>
      </c>
      <c r="U1825" s="59">
        <f>SUMIF($C$629:$C$643,$C1825,U$629:U$643)</f>
        <v/>
      </c>
      <c r="V1825" s="59">
        <f>SUMIF($C$629:$C$643,$C1825,V$629:V$643)</f>
        <v/>
      </c>
      <c r="W1825" s="59">
        <f>SUMIF($C$629:$C$643,$C1825,W$629:W$643)</f>
        <v/>
      </c>
      <c r="X1825" s="59">
        <f>SUMIF($C$629:$C$643,$C1825,X$629:X$643)</f>
        <v/>
      </c>
      <c r="Y1825" s="59">
        <f>SUMIF($C$629:$C$643,$C1825,Y$629:Y$643)</f>
        <v/>
      </c>
      <c r="Z1825" s="59">
        <f>SUMIF($C$629:$C$643,$C1825,Z$629:Z$643)</f>
        <v/>
      </c>
      <c r="AA1825" s="59">
        <f>SUMIF($C$629:$C$643,$C1825,AA$629:AA$643)</f>
        <v/>
      </c>
      <c r="AB1825" s="59">
        <f>SUMIF($C$629:$C$643,$C1825,AB$629:AB$643)</f>
        <v/>
      </c>
      <c r="AC1825" s="59">
        <f>SUMIF($C$629:$C$643,$C1825,AC$629:AC$643)</f>
        <v/>
      </c>
      <c r="AD1825" s="59">
        <f>SUMIF($C$629:$C$643,$C1825,AD$629:AD$643)</f>
        <v/>
      </c>
      <c r="AF1825" s="57">
        <f>CodePrefix&amp;$A1825&amp;IF($C1825="","","."&amp;$C1825&amp;"."&amp;$B1825)&amp;INDEX(VarEnd,MATCH($A1825,VarKey,0))&amp;AF$5</f>
        <v/>
      </c>
      <c r="AG1825" s="58">
        <f>SUMIF($C$629:$C$643,$C1825,AG$629:AG$643)</f>
        <v/>
      </c>
      <c r="AH1825" s="59">
        <f>SUMIF($C$629:$C$643,$C1825,AH$629:AH$643)</f>
        <v/>
      </c>
      <c r="AI1825" s="59">
        <f>SUMIF($C$629:$C$643,$C1825,AI$629:AI$643)</f>
        <v/>
      </c>
      <c r="AJ1825" s="59">
        <f>SUMIF($C$629:$C$643,$C1825,AJ$629:AJ$643)</f>
        <v/>
      </c>
      <c r="AK1825" s="59">
        <f>SUMIF($C$629:$C$643,$C1825,AK$629:AK$643)</f>
        <v/>
      </c>
      <c r="AL1825" s="59">
        <f>SUMIF($C$629:$C$643,$C1825,AL$629:AL$643)</f>
        <v/>
      </c>
      <c r="AM1825" s="59">
        <f>SUMIF($C$629:$C$643,$C1825,AM$629:AM$643)</f>
        <v/>
      </c>
      <c r="AN1825" s="59">
        <f>SUMIF($C$629:$C$643,$C1825,AN$629:AN$643)</f>
        <v/>
      </c>
      <c r="AO1825" s="59">
        <f>SUMIF($C$629:$C$643,$C1825,AO$629:AO$643)</f>
        <v/>
      </c>
      <c r="AP1825" s="59">
        <f>SUMIF($C$629:$C$643,$C1825,AP$629:AP$643)</f>
        <v/>
      </c>
      <c r="AQ1825" s="59">
        <f>SUMIF($C$629:$C$643,$C1825,AQ$629:AQ$643)</f>
        <v/>
      </c>
      <c r="AR1825" s="59">
        <f>SUMIF($C$629:$C$643,$C1825,AR$629:AR$643)</f>
        <v/>
      </c>
      <c r="AS1825" s="59">
        <f>SUMIF($C$629:$C$643,$C1825,AS$629:AS$643)</f>
        <v/>
      </c>
      <c r="AT1825" s="59">
        <f>SUMIF($C$629:$C$643,$C1825,AT$629:AT$643)</f>
        <v/>
      </c>
      <c r="AU1825" s="59">
        <f>SUMIF($C$629:$C$643,$C1825,AU$629:AU$643)</f>
        <v/>
      </c>
      <c r="AV1825" s="59">
        <f>SUMIF($C$629:$C$643,$C1825,AV$629:AV$643)</f>
        <v/>
      </c>
      <c r="AW1825" s="59">
        <f>SUMIF($C$629:$C$643,$C1825,AW$629:AW$643)</f>
        <v/>
      </c>
      <c r="AX1825" s="59">
        <f>SUMIF($C$629:$C$643,$C1825,AX$629:AX$643)</f>
        <v/>
      </c>
      <c r="AY1825" s="59">
        <f>SUMIF($C$629:$C$643,$C1825,AY$629:AY$643)</f>
        <v/>
      </c>
    </row>
    <row r="1826" hidden="1" outlineLevel="2">
      <c r="A1826" s="14" t="inlineStr">
        <is>
          <t>ctxnew</t>
        </is>
      </c>
      <c r="B1826" s="14" t="inlineStr">
        <is>
          <t>coa</t>
        </is>
      </c>
      <c r="C1826" s="14" t="inlineStr">
        <is>
          <t>nfm</t>
        </is>
      </c>
      <c r="D1826" s="36">
        <f>INDEX(Inputs!$W$5:$W$132,MATCH($B1826&amp;"|"&amp;$C1826,Inputs!$A$5:$A$132,0))</f>
        <v/>
      </c>
      <c r="E1826" s="36">
        <f>INDEX(Inputs!$L$5:$L$132,MATCH($B1826&amp;"|"&amp;$C1826,Inputs!$A$5:$A$132,0))</f>
        <v/>
      </c>
      <c r="F1826" s="36">
        <f>INDEX(Inputs!$M$5:$M$132,MATCH($B1826&amp;"|"&amp;$C1826,Inputs!$A$5:$A$132,0))</f>
        <v/>
      </c>
      <c r="G1826" s="35" t="n"/>
      <c r="H1826" s="14">
        <f>INDEX(VarLab,MATCH($A1826,VarKey,0))&amp;INDEX(MemLab,MATCH($C1826&amp;"|"&amp;$B1826,MemKey,0))</f>
        <v/>
      </c>
      <c r="I1826" s="14">
        <f>INDEX(VarUnit,MATCH($A1826,VarKey,0))</f>
        <v/>
      </c>
      <c r="J1826" s="14">
        <f>INDEX(VarSrc,MATCH($A1826,VarKey,0))</f>
        <v/>
      </c>
      <c r="K1826" s="11">
        <f>CodePrefix&amp;$A1826&amp;IF($C1826="","","."&amp;$C1826&amp;"."&amp;$B1826)&amp;INDEX(VarEnd,MATCH($A1826,VarKey,0))&amp;K$5</f>
        <v/>
      </c>
      <c r="L1826" s="37">
        <f>INDEX(L$263:L$279,$F1826)*$D1826*INDEX(L$23:L$30,$E1826)</f>
        <v/>
      </c>
      <c r="M1826" s="36">
        <f>INDEX(M$263:M$279,$F1826)*$D1826*INDEX(M$23:M$30,$E1826)</f>
        <v/>
      </c>
      <c r="N1826" s="36">
        <f>INDEX(N$263:N$279,$F1826)*$D1826*INDEX(N$23:N$30,$E1826)</f>
        <v/>
      </c>
      <c r="O1826" s="36">
        <f>INDEX(O$263:O$279,$F1826)*$D1826*INDEX(O$23:O$30,$E1826)</f>
        <v/>
      </c>
      <c r="P1826" s="36">
        <f>INDEX(P$263:P$279,$F1826)*$D1826*INDEX(P$23:P$30,$E1826)</f>
        <v/>
      </c>
      <c r="Q1826" s="36">
        <f>INDEX(Q$263:Q$279,$F1826)*$D1826*INDEX(Q$23:Q$30,$E1826)</f>
        <v/>
      </c>
      <c r="R1826" s="36">
        <f>INDEX(R$263:R$279,$F1826)*$D1826*INDEX(R$23:R$30,$E1826)</f>
        <v/>
      </c>
      <c r="S1826" s="36">
        <f>INDEX(S$263:S$279,$F1826)*$D1826*INDEX(S$23:S$30,$E1826)</f>
        <v/>
      </c>
      <c r="T1826" s="36">
        <f>INDEX(T$263:T$279,$F1826)*$D1826*INDEX(T$23:T$30,$E1826)</f>
        <v/>
      </c>
      <c r="U1826" s="36">
        <f>INDEX(U$263:U$279,$F1826)*$D1826*INDEX(U$23:U$30,$E1826)</f>
        <v/>
      </c>
      <c r="V1826" s="36">
        <f>INDEX(V$263:V$279,$F1826)*$D1826*INDEX(V$23:V$30,$E1826)</f>
        <v/>
      </c>
      <c r="W1826" s="36">
        <f>INDEX(W$263:W$279,$F1826)*$D1826*INDEX(W$23:W$30,$E1826)</f>
        <v/>
      </c>
      <c r="X1826" s="36">
        <f>INDEX(X$263:X$279,$F1826)*$D1826*INDEX(X$23:X$30,$E1826)</f>
        <v/>
      </c>
      <c r="Y1826" s="36">
        <f>INDEX(Y$263:Y$279,$F1826)*$D1826*INDEX(Y$23:Y$30,$E1826)</f>
        <v/>
      </c>
      <c r="Z1826" s="36">
        <f>INDEX(Z$263:Z$279,$F1826)*$D1826*INDEX(Z$23:Z$30,$E1826)</f>
        <v/>
      </c>
      <c r="AA1826" s="36">
        <f>INDEX(AA$263:AA$279,$F1826)*$D1826*INDEX(AA$23:AA$30,$E1826)</f>
        <v/>
      </c>
      <c r="AB1826" s="36">
        <f>INDEX(AB$263:AB$279,$F1826)*$D1826*INDEX(AB$23:AB$30,$E1826)</f>
        <v/>
      </c>
      <c r="AC1826" s="36">
        <f>INDEX(AC$263:AC$279,$F1826)*$D1826*INDEX(AC$23:AC$30,$E1826)</f>
        <v/>
      </c>
      <c r="AD1826" s="36">
        <f>INDEX(AD$263:AD$279,$F1826)*$D1826*INDEX(AD$23:AD$30,$E1826)</f>
        <v/>
      </c>
      <c r="AF1826" s="11">
        <f>CodePrefix&amp;$A1826&amp;IF($C1826="","","."&amp;$C1826&amp;"."&amp;$B1826)&amp;INDEX(VarEnd,MATCH($A1826,VarKey,0))&amp;AF$5</f>
        <v/>
      </c>
      <c r="AG1826" s="37">
        <f>INDEX(AG$263:AG$279,$F1826)*$D1826*INDEX(AG$23:AG$30,$E1826)</f>
        <v/>
      </c>
      <c r="AH1826" s="36">
        <f>INDEX(AH$263:AH$279,$F1826)*$D1826*INDEX(AH$23:AH$30,$E1826)</f>
        <v/>
      </c>
      <c r="AI1826" s="36">
        <f>INDEX(AI$263:AI$279,$F1826)*$D1826*INDEX(AI$23:AI$30,$E1826)</f>
        <v/>
      </c>
      <c r="AJ1826" s="36">
        <f>INDEX(AJ$263:AJ$279,$F1826)*$D1826*INDEX(AJ$23:AJ$30,$E1826)</f>
        <v/>
      </c>
      <c r="AK1826" s="36">
        <f>INDEX(AK$263:AK$279,$F1826)*$D1826*INDEX(AK$23:AK$30,$E1826)</f>
        <v/>
      </c>
      <c r="AL1826" s="36">
        <f>INDEX(AL$263:AL$279,$F1826)*$D1826*INDEX(AL$23:AL$30,$E1826)</f>
        <v/>
      </c>
      <c r="AM1826" s="36">
        <f>INDEX(AM$263:AM$279,$F1826)*$D1826*INDEX(AM$23:AM$30,$E1826)</f>
        <v/>
      </c>
      <c r="AN1826" s="36">
        <f>INDEX(AN$263:AN$279,$F1826)*$D1826*INDEX(AN$23:AN$30,$E1826)</f>
        <v/>
      </c>
      <c r="AO1826" s="36">
        <f>INDEX(AO$263:AO$279,$F1826)*$D1826*INDEX(AO$23:AO$30,$E1826)</f>
        <v/>
      </c>
      <c r="AP1826" s="36">
        <f>INDEX(AP$263:AP$279,$F1826)*$D1826*INDEX(AP$23:AP$30,$E1826)</f>
        <v/>
      </c>
      <c r="AQ1826" s="36">
        <f>INDEX(AQ$263:AQ$279,$F1826)*$D1826*INDEX(AQ$23:AQ$30,$E1826)</f>
        <v/>
      </c>
      <c r="AR1826" s="36">
        <f>INDEX(AR$263:AR$279,$F1826)*$D1826*INDEX(AR$23:AR$30,$E1826)</f>
        <v/>
      </c>
      <c r="AS1826" s="36">
        <f>INDEX(AS$263:AS$279,$F1826)*$D1826*INDEX(AS$23:AS$30,$E1826)</f>
        <v/>
      </c>
      <c r="AT1826" s="36">
        <f>INDEX(AT$263:AT$279,$F1826)*$D1826*INDEX(AT$23:AT$30,$E1826)</f>
        <v/>
      </c>
      <c r="AU1826" s="36">
        <f>INDEX(AU$263:AU$279,$F1826)*$D1826*INDEX(AU$23:AU$30,$E1826)</f>
        <v/>
      </c>
      <c r="AV1826" s="36">
        <f>INDEX(AV$263:AV$279,$F1826)*$D1826*INDEX(AV$23:AV$30,$E1826)</f>
        <v/>
      </c>
      <c r="AW1826" s="36">
        <f>INDEX(AW$263:AW$279,$F1826)*$D1826*INDEX(AW$23:AW$30,$E1826)</f>
        <v/>
      </c>
      <c r="AX1826" s="36">
        <f>INDEX(AX$263:AX$279,$F1826)*$D1826*INDEX(AX$23:AX$30,$E1826)</f>
        <v/>
      </c>
      <c r="AY1826" s="36">
        <f>INDEX(AY$263:AY$279,$F1826)*$D1826*INDEX(AY$23:AY$30,$E1826)</f>
        <v/>
      </c>
    </row>
    <row r="1827" hidden="1" outlineLevel="2">
      <c r="A1827" s="14" t="inlineStr">
        <is>
          <t>ctxnew</t>
        </is>
      </c>
      <c r="B1827" s="14" t="inlineStr">
        <is>
          <t>nga</t>
        </is>
      </c>
      <c r="C1827" s="14" t="inlineStr">
        <is>
          <t>nfm</t>
        </is>
      </c>
      <c r="D1827" s="36">
        <f>INDEX(Inputs!$W$5:$W$132,MATCH($B1827&amp;"|"&amp;$C1827,Inputs!$A$5:$A$132,0))</f>
        <v/>
      </c>
      <c r="E1827" s="36">
        <f>INDEX(Inputs!$L$5:$L$132,MATCH($B1827&amp;"|"&amp;$C1827,Inputs!$A$5:$A$132,0))</f>
        <v/>
      </c>
      <c r="F1827" s="36">
        <f>INDEX(Inputs!$M$5:$M$132,MATCH($B1827&amp;"|"&amp;$C1827,Inputs!$A$5:$A$132,0))</f>
        <v/>
      </c>
      <c r="G1827" s="35" t="n"/>
      <c r="H1827" s="14">
        <f>INDEX(VarLab,MATCH($A1827,VarKey,0))&amp;INDEX(MemLab,MATCH($C1827&amp;"|"&amp;$B1827,MemKey,0))</f>
        <v/>
      </c>
      <c r="I1827" s="14">
        <f>INDEX(VarUnit,MATCH($A1827,VarKey,0))</f>
        <v/>
      </c>
      <c r="J1827" s="14">
        <f>INDEX(VarSrc,MATCH($A1827,VarKey,0))</f>
        <v/>
      </c>
      <c r="K1827" s="11">
        <f>CodePrefix&amp;$A1827&amp;IF($C1827="","","."&amp;$C1827&amp;"."&amp;$B1827)&amp;INDEX(VarEnd,MATCH($A1827,VarKey,0))&amp;K$5</f>
        <v/>
      </c>
      <c r="L1827" s="37">
        <f>INDEX(L$263:L$279,$F1827)*$D1827*INDEX(L$23:L$30,$E1827)</f>
        <v/>
      </c>
      <c r="M1827" s="36">
        <f>INDEX(M$263:M$279,$F1827)*$D1827*INDEX(M$23:M$30,$E1827)</f>
        <v/>
      </c>
      <c r="N1827" s="36">
        <f>INDEX(N$263:N$279,$F1827)*$D1827*INDEX(N$23:N$30,$E1827)</f>
        <v/>
      </c>
      <c r="O1827" s="36">
        <f>INDEX(O$263:O$279,$F1827)*$D1827*INDEX(O$23:O$30,$E1827)</f>
        <v/>
      </c>
      <c r="P1827" s="36">
        <f>INDEX(P$263:P$279,$F1827)*$D1827*INDEX(P$23:P$30,$E1827)</f>
        <v/>
      </c>
      <c r="Q1827" s="36">
        <f>INDEX(Q$263:Q$279,$F1827)*$D1827*INDEX(Q$23:Q$30,$E1827)</f>
        <v/>
      </c>
      <c r="R1827" s="36">
        <f>INDEX(R$263:R$279,$F1827)*$D1827*INDEX(R$23:R$30,$E1827)</f>
        <v/>
      </c>
      <c r="S1827" s="36">
        <f>INDEX(S$263:S$279,$F1827)*$D1827*INDEX(S$23:S$30,$E1827)</f>
        <v/>
      </c>
      <c r="T1827" s="36">
        <f>INDEX(T$263:T$279,$F1827)*$D1827*INDEX(T$23:T$30,$E1827)</f>
        <v/>
      </c>
      <c r="U1827" s="36">
        <f>INDEX(U$263:U$279,$F1827)*$D1827*INDEX(U$23:U$30,$E1827)</f>
        <v/>
      </c>
      <c r="V1827" s="36">
        <f>INDEX(V$263:V$279,$F1827)*$D1827*INDEX(V$23:V$30,$E1827)</f>
        <v/>
      </c>
      <c r="W1827" s="36">
        <f>INDEX(W$263:W$279,$F1827)*$D1827*INDEX(W$23:W$30,$E1827)</f>
        <v/>
      </c>
      <c r="X1827" s="36">
        <f>INDEX(X$263:X$279,$F1827)*$D1827*INDEX(X$23:X$30,$E1827)</f>
        <v/>
      </c>
      <c r="Y1827" s="36">
        <f>INDEX(Y$263:Y$279,$F1827)*$D1827*INDEX(Y$23:Y$30,$E1827)</f>
        <v/>
      </c>
      <c r="Z1827" s="36">
        <f>INDEX(Z$263:Z$279,$F1827)*$D1827*INDEX(Z$23:Z$30,$E1827)</f>
        <v/>
      </c>
      <c r="AA1827" s="36">
        <f>INDEX(AA$263:AA$279,$F1827)*$D1827*INDEX(AA$23:AA$30,$E1827)</f>
        <v/>
      </c>
      <c r="AB1827" s="36">
        <f>INDEX(AB$263:AB$279,$F1827)*$D1827*INDEX(AB$23:AB$30,$E1827)</f>
        <v/>
      </c>
      <c r="AC1827" s="36">
        <f>INDEX(AC$263:AC$279,$F1827)*$D1827*INDEX(AC$23:AC$30,$E1827)</f>
        <v/>
      </c>
      <c r="AD1827" s="36">
        <f>INDEX(AD$263:AD$279,$F1827)*$D1827*INDEX(AD$23:AD$30,$E1827)</f>
        <v/>
      </c>
      <c r="AF1827" s="11">
        <f>CodePrefix&amp;$A1827&amp;IF($C1827="","","."&amp;$C1827&amp;"."&amp;$B1827)&amp;INDEX(VarEnd,MATCH($A1827,VarKey,0))&amp;AF$5</f>
        <v/>
      </c>
      <c r="AG1827" s="37">
        <f>INDEX(AG$263:AG$279,$F1827)*$D1827*INDEX(AG$23:AG$30,$E1827)</f>
        <v/>
      </c>
      <c r="AH1827" s="36">
        <f>INDEX(AH$263:AH$279,$F1827)*$D1827*INDEX(AH$23:AH$30,$E1827)</f>
        <v/>
      </c>
      <c r="AI1827" s="36">
        <f>INDEX(AI$263:AI$279,$F1827)*$D1827*INDEX(AI$23:AI$30,$E1827)</f>
        <v/>
      </c>
      <c r="AJ1827" s="36">
        <f>INDEX(AJ$263:AJ$279,$F1827)*$D1827*INDEX(AJ$23:AJ$30,$E1827)</f>
        <v/>
      </c>
      <c r="AK1827" s="36">
        <f>INDEX(AK$263:AK$279,$F1827)*$D1827*INDEX(AK$23:AK$30,$E1827)</f>
        <v/>
      </c>
      <c r="AL1827" s="36">
        <f>INDEX(AL$263:AL$279,$F1827)*$D1827*INDEX(AL$23:AL$30,$E1827)</f>
        <v/>
      </c>
      <c r="AM1827" s="36">
        <f>INDEX(AM$263:AM$279,$F1827)*$D1827*INDEX(AM$23:AM$30,$E1827)</f>
        <v/>
      </c>
      <c r="AN1827" s="36">
        <f>INDEX(AN$263:AN$279,$F1827)*$D1827*INDEX(AN$23:AN$30,$E1827)</f>
        <v/>
      </c>
      <c r="AO1827" s="36">
        <f>INDEX(AO$263:AO$279,$F1827)*$D1827*INDEX(AO$23:AO$30,$E1827)</f>
        <v/>
      </c>
      <c r="AP1827" s="36">
        <f>INDEX(AP$263:AP$279,$F1827)*$D1827*INDEX(AP$23:AP$30,$E1827)</f>
        <v/>
      </c>
      <c r="AQ1827" s="36">
        <f>INDEX(AQ$263:AQ$279,$F1827)*$D1827*INDEX(AQ$23:AQ$30,$E1827)</f>
        <v/>
      </c>
      <c r="AR1827" s="36">
        <f>INDEX(AR$263:AR$279,$F1827)*$D1827*INDEX(AR$23:AR$30,$E1827)</f>
        <v/>
      </c>
      <c r="AS1827" s="36">
        <f>INDEX(AS$263:AS$279,$F1827)*$D1827*INDEX(AS$23:AS$30,$E1827)</f>
        <v/>
      </c>
      <c r="AT1827" s="36">
        <f>INDEX(AT$263:AT$279,$F1827)*$D1827*INDEX(AT$23:AT$30,$E1827)</f>
        <v/>
      </c>
      <c r="AU1827" s="36">
        <f>INDEX(AU$263:AU$279,$F1827)*$D1827*INDEX(AU$23:AU$30,$E1827)</f>
        <v/>
      </c>
      <c r="AV1827" s="36">
        <f>INDEX(AV$263:AV$279,$F1827)*$D1827*INDEX(AV$23:AV$30,$E1827)</f>
        <v/>
      </c>
      <c r="AW1827" s="36">
        <f>INDEX(AW$263:AW$279,$F1827)*$D1827*INDEX(AW$23:AW$30,$E1827)</f>
        <v/>
      </c>
      <c r="AX1827" s="36">
        <f>INDEX(AX$263:AX$279,$F1827)*$D1827*INDEX(AX$23:AX$30,$E1827)</f>
        <v/>
      </c>
      <c r="AY1827" s="36">
        <f>INDEX(AY$263:AY$279,$F1827)*$D1827*INDEX(AY$23:AY$30,$E1827)</f>
        <v/>
      </c>
    </row>
    <row r="1828" hidden="1" outlineLevel="2">
      <c r="A1828" s="14" t="inlineStr">
        <is>
          <t>ctxnew</t>
        </is>
      </c>
      <c r="B1828" s="14" t="inlineStr">
        <is>
          <t>gso</t>
        </is>
      </c>
      <c r="C1828" s="14" t="inlineStr">
        <is>
          <t>nfm</t>
        </is>
      </c>
      <c r="D1828" s="36">
        <f>INDEX(Inputs!$W$5:$W$132,MATCH($B1828&amp;"|"&amp;$C1828,Inputs!$A$5:$A$132,0))</f>
        <v/>
      </c>
      <c r="E1828" s="36">
        <f>INDEX(Inputs!$L$5:$L$132,MATCH($B1828&amp;"|"&amp;$C1828,Inputs!$A$5:$A$132,0))</f>
        <v/>
      </c>
      <c r="F1828" s="36">
        <f>INDEX(Inputs!$M$5:$M$132,MATCH($B1828&amp;"|"&amp;$C1828,Inputs!$A$5:$A$132,0))</f>
        <v/>
      </c>
      <c r="G1828" s="35" t="n"/>
      <c r="H1828" s="14">
        <f>INDEX(VarLab,MATCH($A1828,VarKey,0))&amp;INDEX(MemLab,MATCH($C1828&amp;"|"&amp;$B1828,MemKey,0))</f>
        <v/>
      </c>
      <c r="I1828" s="14">
        <f>INDEX(VarUnit,MATCH($A1828,VarKey,0))</f>
        <v/>
      </c>
      <c r="J1828" s="14">
        <f>INDEX(VarSrc,MATCH($A1828,VarKey,0))</f>
        <v/>
      </c>
      <c r="K1828" s="11">
        <f>CodePrefix&amp;$A1828&amp;IF($C1828="","","."&amp;$C1828&amp;"."&amp;$B1828)&amp;INDEX(VarEnd,MATCH($A1828,VarKey,0))&amp;K$5</f>
        <v/>
      </c>
      <c r="L1828" s="37">
        <f>INDEX(L$263:L$279,$F1828)*$D1828*INDEX(L$23:L$30,$E1828)</f>
        <v/>
      </c>
      <c r="M1828" s="36">
        <f>INDEX(M$263:M$279,$F1828)*$D1828*INDEX(M$23:M$30,$E1828)</f>
        <v/>
      </c>
      <c r="N1828" s="36">
        <f>INDEX(N$263:N$279,$F1828)*$D1828*INDEX(N$23:N$30,$E1828)</f>
        <v/>
      </c>
      <c r="O1828" s="36">
        <f>INDEX(O$263:O$279,$F1828)*$D1828*INDEX(O$23:O$30,$E1828)</f>
        <v/>
      </c>
      <c r="P1828" s="36">
        <f>INDEX(P$263:P$279,$F1828)*$D1828*INDEX(P$23:P$30,$E1828)</f>
        <v/>
      </c>
      <c r="Q1828" s="36">
        <f>INDEX(Q$263:Q$279,$F1828)*$D1828*INDEX(Q$23:Q$30,$E1828)</f>
        <v/>
      </c>
      <c r="R1828" s="36">
        <f>INDEX(R$263:R$279,$F1828)*$D1828*INDEX(R$23:R$30,$E1828)</f>
        <v/>
      </c>
      <c r="S1828" s="36">
        <f>INDEX(S$263:S$279,$F1828)*$D1828*INDEX(S$23:S$30,$E1828)</f>
        <v/>
      </c>
      <c r="T1828" s="36">
        <f>INDEX(T$263:T$279,$F1828)*$D1828*INDEX(T$23:T$30,$E1828)</f>
        <v/>
      </c>
      <c r="U1828" s="36">
        <f>INDEX(U$263:U$279,$F1828)*$D1828*INDEX(U$23:U$30,$E1828)</f>
        <v/>
      </c>
      <c r="V1828" s="36">
        <f>INDEX(V$263:V$279,$F1828)*$D1828*INDEX(V$23:V$30,$E1828)</f>
        <v/>
      </c>
      <c r="W1828" s="36">
        <f>INDEX(W$263:W$279,$F1828)*$D1828*INDEX(W$23:W$30,$E1828)</f>
        <v/>
      </c>
      <c r="X1828" s="36">
        <f>INDEX(X$263:X$279,$F1828)*$D1828*INDEX(X$23:X$30,$E1828)</f>
        <v/>
      </c>
      <c r="Y1828" s="36">
        <f>INDEX(Y$263:Y$279,$F1828)*$D1828*INDEX(Y$23:Y$30,$E1828)</f>
        <v/>
      </c>
      <c r="Z1828" s="36">
        <f>INDEX(Z$263:Z$279,$F1828)*$D1828*INDEX(Z$23:Z$30,$E1828)</f>
        <v/>
      </c>
      <c r="AA1828" s="36">
        <f>INDEX(AA$263:AA$279,$F1828)*$D1828*INDEX(AA$23:AA$30,$E1828)</f>
        <v/>
      </c>
      <c r="AB1828" s="36">
        <f>INDEX(AB$263:AB$279,$F1828)*$D1828*INDEX(AB$23:AB$30,$E1828)</f>
        <v/>
      </c>
      <c r="AC1828" s="36">
        <f>INDEX(AC$263:AC$279,$F1828)*$D1828*INDEX(AC$23:AC$30,$E1828)</f>
        <v/>
      </c>
      <c r="AD1828" s="36">
        <f>INDEX(AD$263:AD$279,$F1828)*$D1828*INDEX(AD$23:AD$30,$E1828)</f>
        <v/>
      </c>
      <c r="AF1828" s="11">
        <f>CodePrefix&amp;$A1828&amp;IF($C1828="","","."&amp;$C1828&amp;"."&amp;$B1828)&amp;INDEX(VarEnd,MATCH($A1828,VarKey,0))&amp;AF$5</f>
        <v/>
      </c>
      <c r="AG1828" s="37">
        <f>INDEX(AG$263:AG$279,$F1828)*$D1828*INDEX(AG$23:AG$30,$E1828)</f>
        <v/>
      </c>
      <c r="AH1828" s="36">
        <f>INDEX(AH$263:AH$279,$F1828)*$D1828*INDEX(AH$23:AH$30,$E1828)</f>
        <v/>
      </c>
      <c r="AI1828" s="36">
        <f>INDEX(AI$263:AI$279,$F1828)*$D1828*INDEX(AI$23:AI$30,$E1828)</f>
        <v/>
      </c>
      <c r="AJ1828" s="36">
        <f>INDEX(AJ$263:AJ$279,$F1828)*$D1828*INDEX(AJ$23:AJ$30,$E1828)</f>
        <v/>
      </c>
      <c r="AK1828" s="36">
        <f>INDEX(AK$263:AK$279,$F1828)*$D1828*INDEX(AK$23:AK$30,$E1828)</f>
        <v/>
      </c>
      <c r="AL1828" s="36">
        <f>INDEX(AL$263:AL$279,$F1828)*$D1828*INDEX(AL$23:AL$30,$E1828)</f>
        <v/>
      </c>
      <c r="AM1828" s="36">
        <f>INDEX(AM$263:AM$279,$F1828)*$D1828*INDEX(AM$23:AM$30,$E1828)</f>
        <v/>
      </c>
      <c r="AN1828" s="36">
        <f>INDEX(AN$263:AN$279,$F1828)*$D1828*INDEX(AN$23:AN$30,$E1828)</f>
        <v/>
      </c>
      <c r="AO1828" s="36">
        <f>INDEX(AO$263:AO$279,$F1828)*$D1828*INDEX(AO$23:AO$30,$E1828)</f>
        <v/>
      </c>
      <c r="AP1828" s="36">
        <f>INDEX(AP$263:AP$279,$F1828)*$D1828*INDEX(AP$23:AP$30,$E1828)</f>
        <v/>
      </c>
      <c r="AQ1828" s="36">
        <f>INDEX(AQ$263:AQ$279,$F1828)*$D1828*INDEX(AQ$23:AQ$30,$E1828)</f>
        <v/>
      </c>
      <c r="AR1828" s="36">
        <f>INDEX(AR$263:AR$279,$F1828)*$D1828*INDEX(AR$23:AR$30,$E1828)</f>
        <v/>
      </c>
      <c r="AS1828" s="36">
        <f>INDEX(AS$263:AS$279,$F1828)*$D1828*INDEX(AS$23:AS$30,$E1828)</f>
        <v/>
      </c>
      <c r="AT1828" s="36">
        <f>INDEX(AT$263:AT$279,$F1828)*$D1828*INDEX(AT$23:AT$30,$E1828)</f>
        <v/>
      </c>
      <c r="AU1828" s="36">
        <f>INDEX(AU$263:AU$279,$F1828)*$D1828*INDEX(AU$23:AU$30,$E1828)</f>
        <v/>
      </c>
      <c r="AV1828" s="36">
        <f>INDEX(AV$263:AV$279,$F1828)*$D1828*INDEX(AV$23:AV$30,$E1828)</f>
        <v/>
      </c>
      <c r="AW1828" s="36">
        <f>INDEX(AW$263:AW$279,$F1828)*$D1828*INDEX(AW$23:AW$30,$E1828)</f>
        <v/>
      </c>
      <c r="AX1828" s="36">
        <f>INDEX(AX$263:AX$279,$F1828)*$D1828*INDEX(AX$23:AX$30,$E1828)</f>
        <v/>
      </c>
      <c r="AY1828" s="36">
        <f>INDEX(AY$263:AY$279,$F1828)*$D1828*INDEX(AY$23:AY$30,$E1828)</f>
        <v/>
      </c>
    </row>
    <row r="1829" hidden="1" outlineLevel="2">
      <c r="A1829" s="14" t="inlineStr">
        <is>
          <t>ctxnew</t>
        </is>
      </c>
      <c r="B1829" s="14" t="inlineStr">
        <is>
          <t>die</t>
        </is>
      </c>
      <c r="C1829" s="14" t="inlineStr">
        <is>
          <t>nfm</t>
        </is>
      </c>
      <c r="D1829" s="36">
        <f>INDEX(Inputs!$W$5:$W$132,MATCH($B1829&amp;"|"&amp;$C1829,Inputs!$A$5:$A$132,0))</f>
        <v/>
      </c>
      <c r="E1829" s="36">
        <f>INDEX(Inputs!$L$5:$L$132,MATCH($B1829&amp;"|"&amp;$C1829,Inputs!$A$5:$A$132,0))</f>
        <v/>
      </c>
      <c r="F1829" s="36">
        <f>INDEX(Inputs!$M$5:$M$132,MATCH($B1829&amp;"|"&amp;$C1829,Inputs!$A$5:$A$132,0))</f>
        <v/>
      </c>
      <c r="G1829" s="35" t="n"/>
      <c r="H1829" s="14">
        <f>INDEX(VarLab,MATCH($A1829,VarKey,0))&amp;INDEX(MemLab,MATCH($C1829&amp;"|"&amp;$B1829,MemKey,0))</f>
        <v/>
      </c>
      <c r="I1829" s="14">
        <f>INDEX(VarUnit,MATCH($A1829,VarKey,0))</f>
        <v/>
      </c>
      <c r="J1829" s="14">
        <f>INDEX(VarSrc,MATCH($A1829,VarKey,0))</f>
        <v/>
      </c>
      <c r="K1829" s="11">
        <f>CodePrefix&amp;$A1829&amp;IF($C1829="","","."&amp;$C1829&amp;"."&amp;$B1829)&amp;INDEX(VarEnd,MATCH($A1829,VarKey,0))&amp;K$5</f>
        <v/>
      </c>
      <c r="L1829" s="37">
        <f>INDEX(L$263:L$279,$F1829)*$D1829*INDEX(L$23:L$30,$E1829)</f>
        <v/>
      </c>
      <c r="M1829" s="36">
        <f>INDEX(M$263:M$279,$F1829)*$D1829*INDEX(M$23:M$30,$E1829)</f>
        <v/>
      </c>
      <c r="N1829" s="36">
        <f>INDEX(N$263:N$279,$F1829)*$D1829*INDEX(N$23:N$30,$E1829)</f>
        <v/>
      </c>
      <c r="O1829" s="36">
        <f>INDEX(O$263:O$279,$F1829)*$D1829*INDEX(O$23:O$30,$E1829)</f>
        <v/>
      </c>
      <c r="P1829" s="36">
        <f>INDEX(P$263:P$279,$F1829)*$D1829*INDEX(P$23:P$30,$E1829)</f>
        <v/>
      </c>
      <c r="Q1829" s="36">
        <f>INDEX(Q$263:Q$279,$F1829)*$D1829*INDEX(Q$23:Q$30,$E1829)</f>
        <v/>
      </c>
      <c r="R1829" s="36">
        <f>INDEX(R$263:R$279,$F1829)*$D1829*INDEX(R$23:R$30,$E1829)</f>
        <v/>
      </c>
      <c r="S1829" s="36">
        <f>INDEX(S$263:S$279,$F1829)*$D1829*INDEX(S$23:S$30,$E1829)</f>
        <v/>
      </c>
      <c r="T1829" s="36">
        <f>INDEX(T$263:T$279,$F1829)*$D1829*INDEX(T$23:T$30,$E1829)</f>
        <v/>
      </c>
      <c r="U1829" s="36">
        <f>INDEX(U$263:U$279,$F1829)*$D1829*INDEX(U$23:U$30,$E1829)</f>
        <v/>
      </c>
      <c r="V1829" s="36">
        <f>INDEX(V$263:V$279,$F1829)*$D1829*INDEX(V$23:V$30,$E1829)</f>
        <v/>
      </c>
      <c r="W1829" s="36">
        <f>INDEX(W$263:W$279,$F1829)*$D1829*INDEX(W$23:W$30,$E1829)</f>
        <v/>
      </c>
      <c r="X1829" s="36">
        <f>INDEX(X$263:X$279,$F1829)*$D1829*INDEX(X$23:X$30,$E1829)</f>
        <v/>
      </c>
      <c r="Y1829" s="36">
        <f>INDEX(Y$263:Y$279,$F1829)*$D1829*INDEX(Y$23:Y$30,$E1829)</f>
        <v/>
      </c>
      <c r="Z1829" s="36">
        <f>INDEX(Z$263:Z$279,$F1829)*$D1829*INDEX(Z$23:Z$30,$E1829)</f>
        <v/>
      </c>
      <c r="AA1829" s="36">
        <f>INDEX(AA$263:AA$279,$F1829)*$D1829*INDEX(AA$23:AA$30,$E1829)</f>
        <v/>
      </c>
      <c r="AB1829" s="36">
        <f>INDEX(AB$263:AB$279,$F1829)*$D1829*INDEX(AB$23:AB$30,$E1829)</f>
        <v/>
      </c>
      <c r="AC1829" s="36">
        <f>INDEX(AC$263:AC$279,$F1829)*$D1829*INDEX(AC$23:AC$30,$E1829)</f>
        <v/>
      </c>
      <c r="AD1829" s="36">
        <f>INDEX(AD$263:AD$279,$F1829)*$D1829*INDEX(AD$23:AD$30,$E1829)</f>
        <v/>
      </c>
      <c r="AF1829" s="11">
        <f>CodePrefix&amp;$A1829&amp;IF($C1829="","","."&amp;$C1829&amp;"."&amp;$B1829)&amp;INDEX(VarEnd,MATCH($A1829,VarKey,0))&amp;AF$5</f>
        <v/>
      </c>
      <c r="AG1829" s="37">
        <f>INDEX(AG$263:AG$279,$F1829)*$D1829*INDEX(AG$23:AG$30,$E1829)</f>
        <v/>
      </c>
      <c r="AH1829" s="36">
        <f>INDEX(AH$263:AH$279,$F1829)*$D1829*INDEX(AH$23:AH$30,$E1829)</f>
        <v/>
      </c>
      <c r="AI1829" s="36">
        <f>INDEX(AI$263:AI$279,$F1829)*$D1829*INDEX(AI$23:AI$30,$E1829)</f>
        <v/>
      </c>
      <c r="AJ1829" s="36">
        <f>INDEX(AJ$263:AJ$279,$F1829)*$D1829*INDEX(AJ$23:AJ$30,$E1829)</f>
        <v/>
      </c>
      <c r="AK1829" s="36">
        <f>INDEX(AK$263:AK$279,$F1829)*$D1829*INDEX(AK$23:AK$30,$E1829)</f>
        <v/>
      </c>
      <c r="AL1829" s="36">
        <f>INDEX(AL$263:AL$279,$F1829)*$D1829*INDEX(AL$23:AL$30,$E1829)</f>
        <v/>
      </c>
      <c r="AM1829" s="36">
        <f>INDEX(AM$263:AM$279,$F1829)*$D1829*INDEX(AM$23:AM$30,$E1829)</f>
        <v/>
      </c>
      <c r="AN1829" s="36">
        <f>INDEX(AN$263:AN$279,$F1829)*$D1829*INDEX(AN$23:AN$30,$E1829)</f>
        <v/>
      </c>
      <c r="AO1829" s="36">
        <f>INDEX(AO$263:AO$279,$F1829)*$D1829*INDEX(AO$23:AO$30,$E1829)</f>
        <v/>
      </c>
      <c r="AP1829" s="36">
        <f>INDEX(AP$263:AP$279,$F1829)*$D1829*INDEX(AP$23:AP$30,$E1829)</f>
        <v/>
      </c>
      <c r="AQ1829" s="36">
        <f>INDEX(AQ$263:AQ$279,$F1829)*$D1829*INDEX(AQ$23:AQ$30,$E1829)</f>
        <v/>
      </c>
      <c r="AR1829" s="36">
        <f>INDEX(AR$263:AR$279,$F1829)*$D1829*INDEX(AR$23:AR$30,$E1829)</f>
        <v/>
      </c>
      <c r="AS1829" s="36">
        <f>INDEX(AS$263:AS$279,$F1829)*$D1829*INDEX(AS$23:AS$30,$E1829)</f>
        <v/>
      </c>
      <c r="AT1829" s="36">
        <f>INDEX(AT$263:AT$279,$F1829)*$D1829*INDEX(AT$23:AT$30,$E1829)</f>
        <v/>
      </c>
      <c r="AU1829" s="36">
        <f>INDEX(AU$263:AU$279,$F1829)*$D1829*INDEX(AU$23:AU$30,$E1829)</f>
        <v/>
      </c>
      <c r="AV1829" s="36">
        <f>INDEX(AV$263:AV$279,$F1829)*$D1829*INDEX(AV$23:AV$30,$E1829)</f>
        <v/>
      </c>
      <c r="AW1829" s="36">
        <f>INDEX(AW$263:AW$279,$F1829)*$D1829*INDEX(AW$23:AW$30,$E1829)</f>
        <v/>
      </c>
      <c r="AX1829" s="36">
        <f>INDEX(AX$263:AX$279,$F1829)*$D1829*INDEX(AX$23:AX$30,$E1829)</f>
        <v/>
      </c>
      <c r="AY1829" s="36">
        <f>INDEX(AY$263:AY$279,$F1829)*$D1829*INDEX(AY$23:AY$30,$E1829)</f>
        <v/>
      </c>
    </row>
    <row r="1830" hidden="1" outlineLevel="2">
      <c r="A1830" s="14" t="inlineStr">
        <is>
          <t>ctxnew</t>
        </is>
      </c>
      <c r="B1830" s="14" t="inlineStr">
        <is>
          <t>lpg</t>
        </is>
      </c>
      <c r="C1830" s="14" t="inlineStr">
        <is>
          <t>nfm</t>
        </is>
      </c>
      <c r="D1830" s="36">
        <f>INDEX(Inputs!$W$5:$W$132,MATCH($B1830&amp;"|"&amp;$C1830,Inputs!$A$5:$A$132,0))</f>
        <v/>
      </c>
      <c r="E1830" s="36">
        <f>INDEX(Inputs!$L$5:$L$132,MATCH($B1830&amp;"|"&amp;$C1830,Inputs!$A$5:$A$132,0))</f>
        <v/>
      </c>
      <c r="F1830" s="36">
        <f>INDEX(Inputs!$M$5:$M$132,MATCH($B1830&amp;"|"&amp;$C1830,Inputs!$A$5:$A$132,0))</f>
        <v/>
      </c>
      <c r="G1830" s="35" t="n"/>
      <c r="H1830" s="14">
        <f>INDEX(VarLab,MATCH($A1830,VarKey,0))&amp;INDEX(MemLab,MATCH($C1830&amp;"|"&amp;$B1830,MemKey,0))</f>
        <v/>
      </c>
      <c r="I1830" s="14">
        <f>INDEX(VarUnit,MATCH($A1830,VarKey,0))</f>
        <v/>
      </c>
      <c r="J1830" s="14">
        <f>INDEX(VarSrc,MATCH($A1830,VarKey,0))</f>
        <v/>
      </c>
      <c r="K1830" s="11">
        <f>CodePrefix&amp;$A1830&amp;IF($C1830="","","."&amp;$C1830&amp;"."&amp;$B1830)&amp;INDEX(VarEnd,MATCH($A1830,VarKey,0))&amp;K$5</f>
        <v/>
      </c>
      <c r="L1830" s="37">
        <f>INDEX(L$263:L$279,$F1830)*$D1830*INDEX(L$23:L$30,$E1830)</f>
        <v/>
      </c>
      <c r="M1830" s="36">
        <f>INDEX(M$263:M$279,$F1830)*$D1830*INDEX(M$23:M$30,$E1830)</f>
        <v/>
      </c>
      <c r="N1830" s="36">
        <f>INDEX(N$263:N$279,$F1830)*$D1830*INDEX(N$23:N$30,$E1830)</f>
        <v/>
      </c>
      <c r="O1830" s="36">
        <f>INDEX(O$263:O$279,$F1830)*$D1830*INDEX(O$23:O$30,$E1830)</f>
        <v/>
      </c>
      <c r="P1830" s="36">
        <f>INDEX(P$263:P$279,$F1830)*$D1830*INDEX(P$23:P$30,$E1830)</f>
        <v/>
      </c>
      <c r="Q1830" s="36">
        <f>INDEX(Q$263:Q$279,$F1830)*$D1830*INDEX(Q$23:Q$30,$E1830)</f>
        <v/>
      </c>
      <c r="R1830" s="36">
        <f>INDEX(R$263:R$279,$F1830)*$D1830*INDEX(R$23:R$30,$E1830)</f>
        <v/>
      </c>
      <c r="S1830" s="36">
        <f>INDEX(S$263:S$279,$F1830)*$D1830*INDEX(S$23:S$30,$E1830)</f>
        <v/>
      </c>
      <c r="T1830" s="36">
        <f>INDEX(T$263:T$279,$F1830)*$D1830*INDEX(T$23:T$30,$E1830)</f>
        <v/>
      </c>
      <c r="U1830" s="36">
        <f>INDEX(U$263:U$279,$F1830)*$D1830*INDEX(U$23:U$30,$E1830)</f>
        <v/>
      </c>
      <c r="V1830" s="36">
        <f>INDEX(V$263:V$279,$F1830)*$D1830*INDEX(V$23:V$30,$E1830)</f>
        <v/>
      </c>
      <c r="W1830" s="36">
        <f>INDEX(W$263:W$279,$F1830)*$D1830*INDEX(W$23:W$30,$E1830)</f>
        <v/>
      </c>
      <c r="X1830" s="36">
        <f>INDEX(X$263:X$279,$F1830)*$D1830*INDEX(X$23:X$30,$E1830)</f>
        <v/>
      </c>
      <c r="Y1830" s="36">
        <f>INDEX(Y$263:Y$279,$F1830)*$D1830*INDEX(Y$23:Y$30,$E1830)</f>
        <v/>
      </c>
      <c r="Z1830" s="36">
        <f>INDEX(Z$263:Z$279,$F1830)*$D1830*INDEX(Z$23:Z$30,$E1830)</f>
        <v/>
      </c>
      <c r="AA1830" s="36">
        <f>INDEX(AA$263:AA$279,$F1830)*$D1830*INDEX(AA$23:AA$30,$E1830)</f>
        <v/>
      </c>
      <c r="AB1830" s="36">
        <f>INDEX(AB$263:AB$279,$F1830)*$D1830*INDEX(AB$23:AB$30,$E1830)</f>
        <v/>
      </c>
      <c r="AC1830" s="36">
        <f>INDEX(AC$263:AC$279,$F1830)*$D1830*INDEX(AC$23:AC$30,$E1830)</f>
        <v/>
      </c>
      <c r="AD1830" s="36">
        <f>INDEX(AD$263:AD$279,$F1830)*$D1830*INDEX(AD$23:AD$30,$E1830)</f>
        <v/>
      </c>
      <c r="AF1830" s="11">
        <f>CodePrefix&amp;$A1830&amp;IF($C1830="","","."&amp;$C1830&amp;"."&amp;$B1830)&amp;INDEX(VarEnd,MATCH($A1830,VarKey,0))&amp;AF$5</f>
        <v/>
      </c>
      <c r="AG1830" s="37">
        <f>INDEX(AG$263:AG$279,$F1830)*$D1830*INDEX(AG$23:AG$30,$E1830)</f>
        <v/>
      </c>
      <c r="AH1830" s="36">
        <f>INDEX(AH$263:AH$279,$F1830)*$D1830*INDEX(AH$23:AH$30,$E1830)</f>
        <v/>
      </c>
      <c r="AI1830" s="36">
        <f>INDEX(AI$263:AI$279,$F1830)*$D1830*INDEX(AI$23:AI$30,$E1830)</f>
        <v/>
      </c>
      <c r="AJ1830" s="36">
        <f>INDEX(AJ$263:AJ$279,$F1830)*$D1830*INDEX(AJ$23:AJ$30,$E1830)</f>
        <v/>
      </c>
      <c r="AK1830" s="36">
        <f>INDEX(AK$263:AK$279,$F1830)*$D1830*INDEX(AK$23:AK$30,$E1830)</f>
        <v/>
      </c>
      <c r="AL1830" s="36">
        <f>INDEX(AL$263:AL$279,$F1830)*$D1830*INDEX(AL$23:AL$30,$E1830)</f>
        <v/>
      </c>
      <c r="AM1830" s="36">
        <f>INDEX(AM$263:AM$279,$F1830)*$D1830*INDEX(AM$23:AM$30,$E1830)</f>
        <v/>
      </c>
      <c r="AN1830" s="36">
        <f>INDEX(AN$263:AN$279,$F1830)*$D1830*INDEX(AN$23:AN$30,$E1830)</f>
        <v/>
      </c>
      <c r="AO1830" s="36">
        <f>INDEX(AO$263:AO$279,$F1830)*$D1830*INDEX(AO$23:AO$30,$E1830)</f>
        <v/>
      </c>
      <c r="AP1830" s="36">
        <f>INDEX(AP$263:AP$279,$F1830)*$D1830*INDEX(AP$23:AP$30,$E1830)</f>
        <v/>
      </c>
      <c r="AQ1830" s="36">
        <f>INDEX(AQ$263:AQ$279,$F1830)*$D1830*INDEX(AQ$23:AQ$30,$E1830)</f>
        <v/>
      </c>
      <c r="AR1830" s="36">
        <f>INDEX(AR$263:AR$279,$F1830)*$D1830*INDEX(AR$23:AR$30,$E1830)</f>
        <v/>
      </c>
      <c r="AS1830" s="36">
        <f>INDEX(AS$263:AS$279,$F1830)*$D1830*INDEX(AS$23:AS$30,$E1830)</f>
        <v/>
      </c>
      <c r="AT1830" s="36">
        <f>INDEX(AT$263:AT$279,$F1830)*$D1830*INDEX(AT$23:AT$30,$E1830)</f>
        <v/>
      </c>
      <c r="AU1830" s="36">
        <f>INDEX(AU$263:AU$279,$F1830)*$D1830*INDEX(AU$23:AU$30,$E1830)</f>
        <v/>
      </c>
      <c r="AV1830" s="36">
        <f>INDEX(AV$263:AV$279,$F1830)*$D1830*INDEX(AV$23:AV$30,$E1830)</f>
        <v/>
      </c>
      <c r="AW1830" s="36">
        <f>INDEX(AW$263:AW$279,$F1830)*$D1830*INDEX(AW$23:AW$30,$E1830)</f>
        <v/>
      </c>
      <c r="AX1830" s="36">
        <f>INDEX(AX$263:AX$279,$F1830)*$D1830*INDEX(AX$23:AX$30,$E1830)</f>
        <v/>
      </c>
      <c r="AY1830" s="36">
        <f>INDEX(AY$263:AY$279,$F1830)*$D1830*INDEX(AY$23:AY$30,$E1830)</f>
        <v/>
      </c>
    </row>
    <row r="1831" hidden="1" outlineLevel="2">
      <c r="A1831" s="14" t="inlineStr">
        <is>
          <t>ctxnew</t>
        </is>
      </c>
      <c r="B1831" s="14" t="inlineStr">
        <is>
          <t>ker</t>
        </is>
      </c>
      <c r="C1831" s="14" t="inlineStr">
        <is>
          <t>nfm</t>
        </is>
      </c>
      <c r="D1831" s="36">
        <f>INDEX(Inputs!$W$5:$W$132,MATCH($B1831&amp;"|"&amp;$C1831,Inputs!$A$5:$A$132,0))</f>
        <v/>
      </c>
      <c r="E1831" s="36">
        <f>INDEX(Inputs!$L$5:$L$132,MATCH($B1831&amp;"|"&amp;$C1831,Inputs!$A$5:$A$132,0))</f>
        <v/>
      </c>
      <c r="F1831" s="36">
        <f>INDEX(Inputs!$M$5:$M$132,MATCH($B1831&amp;"|"&amp;$C1831,Inputs!$A$5:$A$132,0))</f>
        <v/>
      </c>
      <c r="G1831" s="35" t="n"/>
      <c r="H1831" s="14">
        <f>INDEX(VarLab,MATCH($A1831,VarKey,0))&amp;INDEX(MemLab,MATCH($C1831&amp;"|"&amp;$B1831,MemKey,0))</f>
        <v/>
      </c>
      <c r="I1831" s="14">
        <f>INDEX(VarUnit,MATCH($A1831,VarKey,0))</f>
        <v/>
      </c>
      <c r="J1831" s="14">
        <f>INDEX(VarSrc,MATCH($A1831,VarKey,0))</f>
        <v/>
      </c>
      <c r="K1831" s="11">
        <f>CodePrefix&amp;$A1831&amp;IF($C1831="","","."&amp;$C1831&amp;"."&amp;$B1831)&amp;INDEX(VarEnd,MATCH($A1831,VarKey,0))&amp;K$5</f>
        <v/>
      </c>
      <c r="L1831" s="37">
        <f>INDEX(L$263:L$279,$F1831)*$D1831*INDEX(L$23:L$30,$E1831)</f>
        <v/>
      </c>
      <c r="M1831" s="36">
        <f>INDEX(M$263:M$279,$F1831)*$D1831*INDEX(M$23:M$30,$E1831)</f>
        <v/>
      </c>
      <c r="N1831" s="36">
        <f>INDEX(N$263:N$279,$F1831)*$D1831*INDEX(N$23:N$30,$E1831)</f>
        <v/>
      </c>
      <c r="O1831" s="36">
        <f>INDEX(O$263:O$279,$F1831)*$D1831*INDEX(O$23:O$30,$E1831)</f>
        <v/>
      </c>
      <c r="P1831" s="36">
        <f>INDEX(P$263:P$279,$F1831)*$D1831*INDEX(P$23:P$30,$E1831)</f>
        <v/>
      </c>
      <c r="Q1831" s="36">
        <f>INDEX(Q$263:Q$279,$F1831)*$D1831*INDEX(Q$23:Q$30,$E1831)</f>
        <v/>
      </c>
      <c r="R1831" s="36">
        <f>INDEX(R$263:R$279,$F1831)*$D1831*INDEX(R$23:R$30,$E1831)</f>
        <v/>
      </c>
      <c r="S1831" s="36">
        <f>INDEX(S$263:S$279,$F1831)*$D1831*INDEX(S$23:S$30,$E1831)</f>
        <v/>
      </c>
      <c r="T1831" s="36">
        <f>INDEX(T$263:T$279,$F1831)*$D1831*INDEX(T$23:T$30,$E1831)</f>
        <v/>
      </c>
      <c r="U1831" s="36">
        <f>INDEX(U$263:U$279,$F1831)*$D1831*INDEX(U$23:U$30,$E1831)</f>
        <v/>
      </c>
      <c r="V1831" s="36">
        <f>INDEX(V$263:V$279,$F1831)*$D1831*INDEX(V$23:V$30,$E1831)</f>
        <v/>
      </c>
      <c r="W1831" s="36">
        <f>INDEX(W$263:W$279,$F1831)*$D1831*INDEX(W$23:W$30,$E1831)</f>
        <v/>
      </c>
      <c r="X1831" s="36">
        <f>INDEX(X$263:X$279,$F1831)*$D1831*INDEX(X$23:X$30,$E1831)</f>
        <v/>
      </c>
      <c r="Y1831" s="36">
        <f>INDEX(Y$263:Y$279,$F1831)*$D1831*INDEX(Y$23:Y$30,$E1831)</f>
        <v/>
      </c>
      <c r="Z1831" s="36">
        <f>INDEX(Z$263:Z$279,$F1831)*$D1831*INDEX(Z$23:Z$30,$E1831)</f>
        <v/>
      </c>
      <c r="AA1831" s="36">
        <f>INDEX(AA$263:AA$279,$F1831)*$D1831*INDEX(AA$23:AA$30,$E1831)</f>
        <v/>
      </c>
      <c r="AB1831" s="36">
        <f>INDEX(AB$263:AB$279,$F1831)*$D1831*INDEX(AB$23:AB$30,$E1831)</f>
        <v/>
      </c>
      <c r="AC1831" s="36">
        <f>INDEX(AC$263:AC$279,$F1831)*$D1831*INDEX(AC$23:AC$30,$E1831)</f>
        <v/>
      </c>
      <c r="AD1831" s="36">
        <f>INDEX(AD$263:AD$279,$F1831)*$D1831*INDEX(AD$23:AD$30,$E1831)</f>
        <v/>
      </c>
      <c r="AF1831" s="11">
        <f>CodePrefix&amp;$A1831&amp;IF($C1831="","","."&amp;$C1831&amp;"."&amp;$B1831)&amp;INDEX(VarEnd,MATCH($A1831,VarKey,0))&amp;AF$5</f>
        <v/>
      </c>
      <c r="AG1831" s="37">
        <f>INDEX(AG$263:AG$279,$F1831)*$D1831*INDEX(AG$23:AG$30,$E1831)</f>
        <v/>
      </c>
      <c r="AH1831" s="36">
        <f>INDEX(AH$263:AH$279,$F1831)*$D1831*INDEX(AH$23:AH$30,$E1831)</f>
        <v/>
      </c>
      <c r="AI1831" s="36">
        <f>INDEX(AI$263:AI$279,$F1831)*$D1831*INDEX(AI$23:AI$30,$E1831)</f>
        <v/>
      </c>
      <c r="AJ1831" s="36">
        <f>INDEX(AJ$263:AJ$279,$F1831)*$D1831*INDEX(AJ$23:AJ$30,$E1831)</f>
        <v/>
      </c>
      <c r="AK1831" s="36">
        <f>INDEX(AK$263:AK$279,$F1831)*$D1831*INDEX(AK$23:AK$30,$E1831)</f>
        <v/>
      </c>
      <c r="AL1831" s="36">
        <f>INDEX(AL$263:AL$279,$F1831)*$D1831*INDEX(AL$23:AL$30,$E1831)</f>
        <v/>
      </c>
      <c r="AM1831" s="36">
        <f>INDEX(AM$263:AM$279,$F1831)*$D1831*INDEX(AM$23:AM$30,$E1831)</f>
        <v/>
      </c>
      <c r="AN1831" s="36">
        <f>INDEX(AN$263:AN$279,$F1831)*$D1831*INDEX(AN$23:AN$30,$E1831)</f>
        <v/>
      </c>
      <c r="AO1831" s="36">
        <f>INDEX(AO$263:AO$279,$F1831)*$D1831*INDEX(AO$23:AO$30,$E1831)</f>
        <v/>
      </c>
      <c r="AP1831" s="36">
        <f>INDEX(AP$263:AP$279,$F1831)*$D1831*INDEX(AP$23:AP$30,$E1831)</f>
        <v/>
      </c>
      <c r="AQ1831" s="36">
        <f>INDEX(AQ$263:AQ$279,$F1831)*$D1831*INDEX(AQ$23:AQ$30,$E1831)</f>
        <v/>
      </c>
      <c r="AR1831" s="36">
        <f>INDEX(AR$263:AR$279,$F1831)*$D1831*INDEX(AR$23:AR$30,$E1831)</f>
        <v/>
      </c>
      <c r="AS1831" s="36">
        <f>INDEX(AS$263:AS$279,$F1831)*$D1831*INDEX(AS$23:AS$30,$E1831)</f>
        <v/>
      </c>
      <c r="AT1831" s="36">
        <f>INDEX(AT$263:AT$279,$F1831)*$D1831*INDEX(AT$23:AT$30,$E1831)</f>
        <v/>
      </c>
      <c r="AU1831" s="36">
        <f>INDEX(AU$263:AU$279,$F1831)*$D1831*INDEX(AU$23:AU$30,$E1831)</f>
        <v/>
      </c>
      <c r="AV1831" s="36">
        <f>INDEX(AV$263:AV$279,$F1831)*$D1831*INDEX(AV$23:AV$30,$E1831)</f>
        <v/>
      </c>
      <c r="AW1831" s="36">
        <f>INDEX(AW$263:AW$279,$F1831)*$D1831*INDEX(AW$23:AW$30,$E1831)</f>
        <v/>
      </c>
      <c r="AX1831" s="36">
        <f>INDEX(AX$263:AX$279,$F1831)*$D1831*INDEX(AX$23:AX$30,$E1831)</f>
        <v/>
      </c>
      <c r="AY1831" s="36">
        <f>INDEX(AY$263:AY$279,$F1831)*$D1831*INDEX(AY$23:AY$30,$E1831)</f>
        <v/>
      </c>
    </row>
    <row r="1832" hidden="1" outlineLevel="2">
      <c r="A1832" s="14" t="inlineStr">
        <is>
          <t>ctxnew</t>
        </is>
      </c>
      <c r="B1832" s="14" t="inlineStr">
        <is>
          <t>oop</t>
        </is>
      </c>
      <c r="C1832" s="14" t="inlineStr">
        <is>
          <t>nfm</t>
        </is>
      </c>
      <c r="D1832" s="36">
        <f>INDEX(Inputs!$W$5:$W$132,MATCH($B1832&amp;"|"&amp;$C1832,Inputs!$A$5:$A$132,0))</f>
        <v/>
      </c>
      <c r="E1832" s="36">
        <f>INDEX(Inputs!$L$5:$L$132,MATCH($B1832&amp;"|"&amp;$C1832,Inputs!$A$5:$A$132,0))</f>
        <v/>
      </c>
      <c r="F1832" s="36">
        <f>INDEX(Inputs!$M$5:$M$132,MATCH($B1832&amp;"|"&amp;$C1832,Inputs!$A$5:$A$132,0))</f>
        <v/>
      </c>
      <c r="G1832" s="35" t="n"/>
      <c r="H1832" s="14">
        <f>INDEX(VarLab,MATCH($A1832,VarKey,0))&amp;INDEX(MemLab,MATCH($C1832&amp;"|"&amp;$B1832,MemKey,0))</f>
        <v/>
      </c>
      <c r="I1832" s="14">
        <f>INDEX(VarUnit,MATCH($A1832,VarKey,0))</f>
        <v/>
      </c>
      <c r="J1832" s="14">
        <f>INDEX(VarSrc,MATCH($A1832,VarKey,0))</f>
        <v/>
      </c>
      <c r="K1832" s="11">
        <f>CodePrefix&amp;$A1832&amp;IF($C1832="","","."&amp;$C1832&amp;"."&amp;$B1832)&amp;INDEX(VarEnd,MATCH($A1832,VarKey,0))&amp;K$5</f>
        <v/>
      </c>
      <c r="L1832" s="37">
        <f>INDEX(L$263:L$279,$F1832)*$D1832*INDEX(L$23:L$30,$E1832)</f>
        <v/>
      </c>
      <c r="M1832" s="36">
        <f>INDEX(M$263:M$279,$F1832)*$D1832*INDEX(M$23:M$30,$E1832)</f>
        <v/>
      </c>
      <c r="N1832" s="36">
        <f>INDEX(N$263:N$279,$F1832)*$D1832*INDEX(N$23:N$30,$E1832)</f>
        <v/>
      </c>
      <c r="O1832" s="36">
        <f>INDEX(O$263:O$279,$F1832)*$D1832*INDEX(O$23:O$30,$E1832)</f>
        <v/>
      </c>
      <c r="P1832" s="36">
        <f>INDEX(P$263:P$279,$F1832)*$D1832*INDEX(P$23:P$30,$E1832)</f>
        <v/>
      </c>
      <c r="Q1832" s="36">
        <f>INDEX(Q$263:Q$279,$F1832)*$D1832*INDEX(Q$23:Q$30,$E1832)</f>
        <v/>
      </c>
      <c r="R1832" s="36">
        <f>INDEX(R$263:R$279,$F1832)*$D1832*INDEX(R$23:R$30,$E1832)</f>
        <v/>
      </c>
      <c r="S1832" s="36">
        <f>INDEX(S$263:S$279,$F1832)*$D1832*INDEX(S$23:S$30,$E1832)</f>
        <v/>
      </c>
      <c r="T1832" s="36">
        <f>INDEX(T$263:T$279,$F1832)*$D1832*INDEX(T$23:T$30,$E1832)</f>
        <v/>
      </c>
      <c r="U1832" s="36">
        <f>INDEX(U$263:U$279,$F1832)*$D1832*INDEX(U$23:U$30,$E1832)</f>
        <v/>
      </c>
      <c r="V1832" s="36">
        <f>INDEX(V$263:V$279,$F1832)*$D1832*INDEX(V$23:V$30,$E1832)</f>
        <v/>
      </c>
      <c r="W1832" s="36">
        <f>INDEX(W$263:W$279,$F1832)*$D1832*INDEX(W$23:W$30,$E1832)</f>
        <v/>
      </c>
      <c r="X1832" s="36">
        <f>INDEX(X$263:X$279,$F1832)*$D1832*INDEX(X$23:X$30,$E1832)</f>
        <v/>
      </c>
      <c r="Y1832" s="36">
        <f>INDEX(Y$263:Y$279,$F1832)*$D1832*INDEX(Y$23:Y$30,$E1832)</f>
        <v/>
      </c>
      <c r="Z1832" s="36">
        <f>INDEX(Z$263:Z$279,$F1832)*$D1832*INDEX(Z$23:Z$30,$E1832)</f>
        <v/>
      </c>
      <c r="AA1832" s="36">
        <f>INDEX(AA$263:AA$279,$F1832)*$D1832*INDEX(AA$23:AA$30,$E1832)</f>
        <v/>
      </c>
      <c r="AB1832" s="36">
        <f>INDEX(AB$263:AB$279,$F1832)*$D1832*INDEX(AB$23:AB$30,$E1832)</f>
        <v/>
      </c>
      <c r="AC1832" s="36">
        <f>INDEX(AC$263:AC$279,$F1832)*$D1832*INDEX(AC$23:AC$30,$E1832)</f>
        <v/>
      </c>
      <c r="AD1832" s="36">
        <f>INDEX(AD$263:AD$279,$F1832)*$D1832*INDEX(AD$23:AD$30,$E1832)</f>
        <v/>
      </c>
      <c r="AF1832" s="11">
        <f>CodePrefix&amp;$A1832&amp;IF($C1832="","","."&amp;$C1832&amp;"."&amp;$B1832)&amp;INDEX(VarEnd,MATCH($A1832,VarKey,0))&amp;AF$5</f>
        <v/>
      </c>
      <c r="AG1832" s="37">
        <f>INDEX(AG$263:AG$279,$F1832)*$D1832*INDEX(AG$23:AG$30,$E1832)</f>
        <v/>
      </c>
      <c r="AH1832" s="36">
        <f>INDEX(AH$263:AH$279,$F1832)*$D1832*INDEX(AH$23:AH$30,$E1832)</f>
        <v/>
      </c>
      <c r="AI1832" s="36">
        <f>INDEX(AI$263:AI$279,$F1832)*$D1832*INDEX(AI$23:AI$30,$E1832)</f>
        <v/>
      </c>
      <c r="AJ1832" s="36">
        <f>INDEX(AJ$263:AJ$279,$F1832)*$D1832*INDEX(AJ$23:AJ$30,$E1832)</f>
        <v/>
      </c>
      <c r="AK1832" s="36">
        <f>INDEX(AK$263:AK$279,$F1832)*$D1832*INDEX(AK$23:AK$30,$E1832)</f>
        <v/>
      </c>
      <c r="AL1832" s="36">
        <f>INDEX(AL$263:AL$279,$F1832)*$D1832*INDEX(AL$23:AL$30,$E1832)</f>
        <v/>
      </c>
      <c r="AM1832" s="36">
        <f>INDEX(AM$263:AM$279,$F1832)*$D1832*INDEX(AM$23:AM$30,$E1832)</f>
        <v/>
      </c>
      <c r="AN1832" s="36">
        <f>INDEX(AN$263:AN$279,$F1832)*$D1832*INDEX(AN$23:AN$30,$E1832)</f>
        <v/>
      </c>
      <c r="AO1832" s="36">
        <f>INDEX(AO$263:AO$279,$F1832)*$D1832*INDEX(AO$23:AO$30,$E1832)</f>
        <v/>
      </c>
      <c r="AP1832" s="36">
        <f>INDEX(AP$263:AP$279,$F1832)*$D1832*INDEX(AP$23:AP$30,$E1832)</f>
        <v/>
      </c>
      <c r="AQ1832" s="36">
        <f>INDEX(AQ$263:AQ$279,$F1832)*$D1832*INDEX(AQ$23:AQ$30,$E1832)</f>
        <v/>
      </c>
      <c r="AR1832" s="36">
        <f>INDEX(AR$263:AR$279,$F1832)*$D1832*INDEX(AR$23:AR$30,$E1832)</f>
        <v/>
      </c>
      <c r="AS1832" s="36">
        <f>INDEX(AS$263:AS$279,$F1832)*$D1832*INDEX(AS$23:AS$30,$E1832)</f>
        <v/>
      </c>
      <c r="AT1832" s="36">
        <f>INDEX(AT$263:AT$279,$F1832)*$D1832*INDEX(AT$23:AT$30,$E1832)</f>
        <v/>
      </c>
      <c r="AU1832" s="36">
        <f>INDEX(AU$263:AU$279,$F1832)*$D1832*INDEX(AU$23:AU$30,$E1832)</f>
        <v/>
      </c>
      <c r="AV1832" s="36">
        <f>INDEX(AV$263:AV$279,$F1832)*$D1832*INDEX(AV$23:AV$30,$E1832)</f>
        <v/>
      </c>
      <c r="AW1832" s="36">
        <f>INDEX(AW$263:AW$279,$F1832)*$D1832*INDEX(AW$23:AW$30,$E1832)</f>
        <v/>
      </c>
      <c r="AX1832" s="36">
        <f>INDEX(AX$263:AX$279,$F1832)*$D1832*INDEX(AX$23:AX$30,$E1832)</f>
        <v/>
      </c>
      <c r="AY1832" s="36">
        <f>INDEX(AY$263:AY$279,$F1832)*$D1832*INDEX(AY$23:AY$30,$E1832)</f>
        <v/>
      </c>
    </row>
    <row r="1833" hidden="1" outlineLevel="2">
      <c r="A1833" s="14" t="inlineStr">
        <is>
          <t>ctxnew</t>
        </is>
      </c>
      <c r="B1833" s="14" t="inlineStr">
        <is>
          <t>bio</t>
        </is>
      </c>
      <c r="C1833" s="14" t="inlineStr">
        <is>
          <t>nfm</t>
        </is>
      </c>
      <c r="D1833" s="36">
        <f>INDEX(Inputs!$W$5:$W$132,MATCH($B1833&amp;"|"&amp;$C1833,Inputs!$A$5:$A$132,0))</f>
        <v/>
      </c>
      <c r="E1833" s="36">
        <f>INDEX(Inputs!$L$5:$L$132,MATCH($B1833&amp;"|"&amp;$C1833,Inputs!$A$5:$A$132,0))</f>
        <v/>
      </c>
      <c r="F1833" s="36">
        <f>INDEX(Inputs!$M$5:$M$132,MATCH($B1833&amp;"|"&amp;$C1833,Inputs!$A$5:$A$132,0))</f>
        <v/>
      </c>
      <c r="G1833" s="35" t="n"/>
      <c r="H1833" s="14">
        <f>INDEX(VarLab,MATCH($A1833,VarKey,0))&amp;INDEX(MemLab,MATCH($C1833&amp;"|"&amp;$B1833,MemKey,0))</f>
        <v/>
      </c>
      <c r="I1833" s="14">
        <f>INDEX(VarUnit,MATCH($A1833,VarKey,0))</f>
        <v/>
      </c>
      <c r="J1833" s="14">
        <f>INDEX(VarSrc,MATCH($A1833,VarKey,0))</f>
        <v/>
      </c>
      <c r="K1833" s="11">
        <f>CodePrefix&amp;$A1833&amp;IF($C1833="","","."&amp;$C1833&amp;"."&amp;$B1833)&amp;INDEX(VarEnd,MATCH($A1833,VarKey,0))&amp;K$5</f>
        <v/>
      </c>
      <c r="L1833" s="37">
        <f>INDEX(L$263:L$279,$F1833)*$D1833*INDEX(L$23:L$30,$E1833)</f>
        <v/>
      </c>
      <c r="M1833" s="36">
        <f>INDEX(M$263:M$279,$F1833)*$D1833*INDEX(M$23:M$30,$E1833)</f>
        <v/>
      </c>
      <c r="N1833" s="36">
        <f>INDEX(N$263:N$279,$F1833)*$D1833*INDEX(N$23:N$30,$E1833)</f>
        <v/>
      </c>
      <c r="O1833" s="36">
        <f>INDEX(O$263:O$279,$F1833)*$D1833*INDEX(O$23:O$30,$E1833)</f>
        <v/>
      </c>
      <c r="P1833" s="36">
        <f>INDEX(P$263:P$279,$F1833)*$D1833*INDEX(P$23:P$30,$E1833)</f>
        <v/>
      </c>
      <c r="Q1833" s="36">
        <f>INDEX(Q$263:Q$279,$F1833)*$D1833*INDEX(Q$23:Q$30,$E1833)</f>
        <v/>
      </c>
      <c r="R1833" s="36">
        <f>INDEX(R$263:R$279,$F1833)*$D1833*INDEX(R$23:R$30,$E1833)</f>
        <v/>
      </c>
      <c r="S1833" s="36">
        <f>INDEX(S$263:S$279,$F1833)*$D1833*INDEX(S$23:S$30,$E1833)</f>
        <v/>
      </c>
      <c r="T1833" s="36">
        <f>INDEX(T$263:T$279,$F1833)*$D1833*INDEX(T$23:T$30,$E1833)</f>
        <v/>
      </c>
      <c r="U1833" s="36">
        <f>INDEX(U$263:U$279,$F1833)*$D1833*INDEX(U$23:U$30,$E1833)</f>
        <v/>
      </c>
      <c r="V1833" s="36">
        <f>INDEX(V$263:V$279,$F1833)*$D1833*INDEX(V$23:V$30,$E1833)</f>
        <v/>
      </c>
      <c r="W1833" s="36">
        <f>INDEX(W$263:W$279,$F1833)*$D1833*INDEX(W$23:W$30,$E1833)</f>
        <v/>
      </c>
      <c r="X1833" s="36">
        <f>INDEX(X$263:X$279,$F1833)*$D1833*INDEX(X$23:X$30,$E1833)</f>
        <v/>
      </c>
      <c r="Y1833" s="36">
        <f>INDEX(Y$263:Y$279,$F1833)*$D1833*INDEX(Y$23:Y$30,$E1833)</f>
        <v/>
      </c>
      <c r="Z1833" s="36">
        <f>INDEX(Z$263:Z$279,$F1833)*$D1833*INDEX(Z$23:Z$30,$E1833)</f>
        <v/>
      </c>
      <c r="AA1833" s="36">
        <f>INDEX(AA$263:AA$279,$F1833)*$D1833*INDEX(AA$23:AA$30,$E1833)</f>
        <v/>
      </c>
      <c r="AB1833" s="36">
        <f>INDEX(AB$263:AB$279,$F1833)*$D1833*INDEX(AB$23:AB$30,$E1833)</f>
        <v/>
      </c>
      <c r="AC1833" s="36">
        <f>INDEX(AC$263:AC$279,$F1833)*$D1833*INDEX(AC$23:AC$30,$E1833)</f>
        <v/>
      </c>
      <c r="AD1833" s="36">
        <f>INDEX(AD$263:AD$279,$F1833)*$D1833*INDEX(AD$23:AD$30,$E1833)</f>
        <v/>
      </c>
      <c r="AF1833" s="11">
        <f>CodePrefix&amp;$A1833&amp;IF($C1833="","","."&amp;$C1833&amp;"."&amp;$B1833)&amp;INDEX(VarEnd,MATCH($A1833,VarKey,0))&amp;AF$5</f>
        <v/>
      </c>
      <c r="AG1833" s="37">
        <f>INDEX(AG$263:AG$279,$F1833)*$D1833*INDEX(AG$23:AG$30,$E1833)</f>
        <v/>
      </c>
      <c r="AH1833" s="36">
        <f>INDEX(AH$263:AH$279,$F1833)*$D1833*INDEX(AH$23:AH$30,$E1833)</f>
        <v/>
      </c>
      <c r="AI1833" s="36">
        <f>INDEX(AI$263:AI$279,$F1833)*$D1833*INDEX(AI$23:AI$30,$E1833)</f>
        <v/>
      </c>
      <c r="AJ1833" s="36">
        <f>INDEX(AJ$263:AJ$279,$F1833)*$D1833*INDEX(AJ$23:AJ$30,$E1833)</f>
        <v/>
      </c>
      <c r="AK1833" s="36">
        <f>INDEX(AK$263:AK$279,$F1833)*$D1833*INDEX(AK$23:AK$30,$E1833)</f>
        <v/>
      </c>
      <c r="AL1833" s="36">
        <f>INDEX(AL$263:AL$279,$F1833)*$D1833*INDEX(AL$23:AL$30,$E1833)</f>
        <v/>
      </c>
      <c r="AM1833" s="36">
        <f>INDEX(AM$263:AM$279,$F1833)*$D1833*INDEX(AM$23:AM$30,$E1833)</f>
        <v/>
      </c>
      <c r="AN1833" s="36">
        <f>INDEX(AN$263:AN$279,$F1833)*$D1833*INDEX(AN$23:AN$30,$E1833)</f>
        <v/>
      </c>
      <c r="AO1833" s="36">
        <f>INDEX(AO$263:AO$279,$F1833)*$D1833*INDEX(AO$23:AO$30,$E1833)</f>
        <v/>
      </c>
      <c r="AP1833" s="36">
        <f>INDEX(AP$263:AP$279,$F1833)*$D1833*INDEX(AP$23:AP$30,$E1833)</f>
        <v/>
      </c>
      <c r="AQ1833" s="36">
        <f>INDEX(AQ$263:AQ$279,$F1833)*$D1833*INDEX(AQ$23:AQ$30,$E1833)</f>
        <v/>
      </c>
      <c r="AR1833" s="36">
        <f>INDEX(AR$263:AR$279,$F1833)*$D1833*INDEX(AR$23:AR$30,$E1833)</f>
        <v/>
      </c>
      <c r="AS1833" s="36">
        <f>INDEX(AS$263:AS$279,$F1833)*$D1833*INDEX(AS$23:AS$30,$E1833)</f>
        <v/>
      </c>
      <c r="AT1833" s="36">
        <f>INDEX(AT$263:AT$279,$F1833)*$D1833*INDEX(AT$23:AT$30,$E1833)</f>
        <v/>
      </c>
      <c r="AU1833" s="36">
        <f>INDEX(AU$263:AU$279,$F1833)*$D1833*INDEX(AU$23:AU$30,$E1833)</f>
        <v/>
      </c>
      <c r="AV1833" s="36">
        <f>INDEX(AV$263:AV$279,$F1833)*$D1833*INDEX(AV$23:AV$30,$E1833)</f>
        <v/>
      </c>
      <c r="AW1833" s="36">
        <f>INDEX(AW$263:AW$279,$F1833)*$D1833*INDEX(AW$23:AW$30,$E1833)</f>
        <v/>
      </c>
      <c r="AX1833" s="36">
        <f>INDEX(AX$263:AX$279,$F1833)*$D1833*INDEX(AX$23:AX$30,$E1833)</f>
        <v/>
      </c>
      <c r="AY1833" s="36">
        <f>INDEX(AY$263:AY$279,$F1833)*$D1833*INDEX(AY$23:AY$30,$E1833)</f>
        <v/>
      </c>
    </row>
    <row r="1834" hidden="1" outlineLevel="2"/>
    <row r="1835" hidden="1" outlineLevel="2">
      <c r="A1835" s="14" t="inlineStr">
        <is>
          <t>ets</t>
        </is>
      </c>
      <c r="B1835" s="14" t="inlineStr">
        <is>
          <t>coa</t>
        </is>
      </c>
      <c r="C1835" s="14" t="inlineStr">
        <is>
          <t>nfm</t>
        </is>
      </c>
      <c r="D1835" s="36">
        <f>INDEX(Inputs!$W$5:$W$132,MATCH($B1835&amp;"|"&amp;$C1835,Inputs!$A$5:$A$132,0))</f>
        <v/>
      </c>
      <c r="E1835" s="36">
        <f>INDEX(Inputs!$M$5:$M$132,MATCH($B1835&amp;"|"&amp;$C1835,Inputs!$A$5:$A$132,0))</f>
        <v/>
      </c>
      <c r="F1835" s="35" t="n"/>
      <c r="G1835" s="35" t="n"/>
      <c r="H1835" s="14">
        <f>INDEX(VarLab,MATCH($A1835,VarKey,0))&amp;INDEX(MemLab,MATCH($C1835&amp;"|"&amp;$B1835,MemKey,0))</f>
        <v/>
      </c>
      <c r="I1835" s="14">
        <f>INDEX(VarUnit,MATCH($A1835,VarKey,0))</f>
        <v/>
      </c>
      <c r="J1835" s="14">
        <f>INDEX(VarSrc,MATCH($A1835,VarKey,0))</f>
        <v/>
      </c>
      <c r="K1835" s="11">
        <f>CodePrefix&amp;$A1835&amp;IF($C1835="","","."&amp;$C1835&amp;"."&amp;$B1835)&amp;INDEX(VarEnd,MATCH($A1835,VarKey,0))&amp;K$5</f>
        <v/>
      </c>
      <c r="L1835" s="37">
        <f>INDEX(L$280:L$296,$E1835)*$D1835</f>
        <v/>
      </c>
      <c r="M1835" s="36">
        <f>INDEX(M$280:M$296,$E1835)*$D1835</f>
        <v/>
      </c>
      <c r="N1835" s="36">
        <f>INDEX(N$280:N$296,$E1835)*$D1835</f>
        <v/>
      </c>
      <c r="O1835" s="36">
        <f>INDEX(O$280:O$296,$E1835)*$D1835</f>
        <v/>
      </c>
      <c r="P1835" s="36">
        <f>INDEX(P$280:P$296,$E1835)*$D1835</f>
        <v/>
      </c>
      <c r="Q1835" s="36">
        <f>INDEX(Q$280:Q$296,$E1835)*$D1835</f>
        <v/>
      </c>
      <c r="R1835" s="36">
        <f>INDEX(R$280:R$296,$E1835)*$D1835</f>
        <v/>
      </c>
      <c r="S1835" s="36">
        <f>INDEX(S$280:S$296,$E1835)*$D1835</f>
        <v/>
      </c>
      <c r="T1835" s="36">
        <f>INDEX(T$280:T$296,$E1835)*$D1835</f>
        <v/>
      </c>
      <c r="U1835" s="36">
        <f>INDEX(U$280:U$296,$E1835)*$D1835</f>
        <v/>
      </c>
      <c r="V1835" s="36">
        <f>INDEX(V$280:V$296,$E1835)*$D1835</f>
        <v/>
      </c>
      <c r="W1835" s="36">
        <f>INDEX(W$280:W$296,$E1835)*$D1835</f>
        <v/>
      </c>
      <c r="X1835" s="36">
        <f>INDEX(X$280:X$296,$E1835)*$D1835</f>
        <v/>
      </c>
      <c r="Y1835" s="36">
        <f>INDEX(Y$280:Y$296,$E1835)*$D1835</f>
        <v/>
      </c>
      <c r="Z1835" s="36">
        <f>INDEX(Z$280:Z$296,$E1835)*$D1835</f>
        <v/>
      </c>
      <c r="AA1835" s="36">
        <f>INDEX(AA$280:AA$296,$E1835)*$D1835</f>
        <v/>
      </c>
      <c r="AB1835" s="36">
        <f>INDEX(AB$280:AB$296,$E1835)*$D1835</f>
        <v/>
      </c>
      <c r="AC1835" s="36">
        <f>INDEX(AC$280:AC$296,$E1835)*$D1835</f>
        <v/>
      </c>
      <c r="AD1835" s="36">
        <f>INDEX(AD$280:AD$296,$E1835)*$D1835</f>
        <v/>
      </c>
      <c r="AF1835" s="11">
        <f>CodePrefix&amp;$A1835&amp;IF($C1835="","","."&amp;$C1835&amp;"."&amp;$B1835)&amp;INDEX(VarEnd,MATCH($A1835,VarKey,0))&amp;AF$5</f>
        <v/>
      </c>
      <c r="AG1835" s="37">
        <f>INDEX(AG$280:AG$296,$E1835)*$D1835</f>
        <v/>
      </c>
      <c r="AH1835" s="36">
        <f>INDEX(AH$280:AH$296,$E1835)*$D1835</f>
        <v/>
      </c>
      <c r="AI1835" s="36">
        <f>INDEX(AI$280:AI$296,$E1835)*$D1835</f>
        <v/>
      </c>
      <c r="AJ1835" s="36">
        <f>INDEX(AJ$280:AJ$296,$E1835)*$D1835</f>
        <v/>
      </c>
      <c r="AK1835" s="36">
        <f>INDEX(AK$280:AK$296,$E1835)*$D1835</f>
        <v/>
      </c>
      <c r="AL1835" s="36">
        <f>INDEX(AL$280:AL$296,$E1835)*$D1835</f>
        <v/>
      </c>
      <c r="AM1835" s="36">
        <f>INDEX(AM$280:AM$296,$E1835)*$D1835</f>
        <v/>
      </c>
      <c r="AN1835" s="36">
        <f>INDEX(AN$280:AN$296,$E1835)*$D1835</f>
        <v/>
      </c>
      <c r="AO1835" s="36">
        <f>INDEX(AO$280:AO$296,$E1835)*$D1835</f>
        <v/>
      </c>
      <c r="AP1835" s="36">
        <f>INDEX(AP$280:AP$296,$E1835)*$D1835</f>
        <v/>
      </c>
      <c r="AQ1835" s="36">
        <f>INDEX(AQ$280:AQ$296,$E1835)*$D1835</f>
        <v/>
      </c>
      <c r="AR1835" s="36">
        <f>INDEX(AR$280:AR$296,$E1835)*$D1835</f>
        <v/>
      </c>
      <c r="AS1835" s="36">
        <f>INDEX(AS$280:AS$296,$E1835)*$D1835</f>
        <v/>
      </c>
      <c r="AT1835" s="36">
        <f>INDEX(AT$280:AT$296,$E1835)*$D1835</f>
        <v/>
      </c>
      <c r="AU1835" s="36">
        <f>INDEX(AU$280:AU$296,$E1835)*$D1835</f>
        <v/>
      </c>
      <c r="AV1835" s="36">
        <f>INDEX(AV$280:AV$296,$E1835)*$D1835</f>
        <v/>
      </c>
      <c r="AW1835" s="36">
        <f>INDEX(AW$280:AW$296,$E1835)*$D1835</f>
        <v/>
      </c>
      <c r="AX1835" s="36">
        <f>INDEX(AX$280:AX$296,$E1835)*$D1835</f>
        <v/>
      </c>
      <c r="AY1835" s="36">
        <f>INDEX(AY$280:AY$296,$E1835)*$D1835</f>
        <v/>
      </c>
    </row>
    <row r="1836" hidden="1" outlineLevel="2">
      <c r="A1836" s="14" t="inlineStr">
        <is>
          <t>ets</t>
        </is>
      </c>
      <c r="B1836" s="14" t="inlineStr">
        <is>
          <t>nga</t>
        </is>
      </c>
      <c r="C1836" s="14" t="inlineStr">
        <is>
          <t>nfm</t>
        </is>
      </c>
      <c r="D1836" s="36">
        <f>INDEX(Inputs!$W$5:$W$132,MATCH($B1836&amp;"|"&amp;$C1836,Inputs!$A$5:$A$132,0))</f>
        <v/>
      </c>
      <c r="E1836" s="36">
        <f>INDEX(Inputs!$M$5:$M$132,MATCH($B1836&amp;"|"&amp;$C1836,Inputs!$A$5:$A$132,0))</f>
        <v/>
      </c>
      <c r="F1836" s="35" t="n"/>
      <c r="G1836" s="35" t="n"/>
      <c r="H1836" s="14">
        <f>INDEX(VarLab,MATCH($A1836,VarKey,0))&amp;INDEX(MemLab,MATCH($C1836&amp;"|"&amp;$B1836,MemKey,0))</f>
        <v/>
      </c>
      <c r="I1836" s="14">
        <f>INDEX(VarUnit,MATCH($A1836,VarKey,0))</f>
        <v/>
      </c>
      <c r="J1836" s="14">
        <f>INDEX(VarSrc,MATCH($A1836,VarKey,0))</f>
        <v/>
      </c>
      <c r="K1836" s="11">
        <f>CodePrefix&amp;$A1836&amp;IF($C1836="","","."&amp;$C1836&amp;"."&amp;$B1836)&amp;INDEX(VarEnd,MATCH($A1836,VarKey,0))&amp;K$5</f>
        <v/>
      </c>
      <c r="L1836" s="37">
        <f>INDEX(L$280:L$296,$E1836)*$D1836</f>
        <v/>
      </c>
      <c r="M1836" s="36">
        <f>INDEX(M$280:M$296,$E1836)*$D1836</f>
        <v/>
      </c>
      <c r="N1836" s="36">
        <f>INDEX(N$280:N$296,$E1836)*$D1836</f>
        <v/>
      </c>
      <c r="O1836" s="36">
        <f>INDEX(O$280:O$296,$E1836)*$D1836</f>
        <v/>
      </c>
      <c r="P1836" s="36">
        <f>INDEX(P$280:P$296,$E1836)*$D1836</f>
        <v/>
      </c>
      <c r="Q1836" s="36">
        <f>INDEX(Q$280:Q$296,$E1836)*$D1836</f>
        <v/>
      </c>
      <c r="R1836" s="36">
        <f>INDEX(R$280:R$296,$E1836)*$D1836</f>
        <v/>
      </c>
      <c r="S1836" s="36">
        <f>INDEX(S$280:S$296,$E1836)*$D1836</f>
        <v/>
      </c>
      <c r="T1836" s="36">
        <f>INDEX(T$280:T$296,$E1836)*$D1836</f>
        <v/>
      </c>
      <c r="U1836" s="36">
        <f>INDEX(U$280:U$296,$E1836)*$D1836</f>
        <v/>
      </c>
      <c r="V1836" s="36">
        <f>INDEX(V$280:V$296,$E1836)*$D1836</f>
        <v/>
      </c>
      <c r="W1836" s="36">
        <f>INDEX(W$280:W$296,$E1836)*$D1836</f>
        <v/>
      </c>
      <c r="X1836" s="36">
        <f>INDEX(X$280:X$296,$E1836)*$D1836</f>
        <v/>
      </c>
      <c r="Y1836" s="36">
        <f>INDEX(Y$280:Y$296,$E1836)*$D1836</f>
        <v/>
      </c>
      <c r="Z1836" s="36">
        <f>INDEX(Z$280:Z$296,$E1836)*$D1836</f>
        <v/>
      </c>
      <c r="AA1836" s="36">
        <f>INDEX(AA$280:AA$296,$E1836)*$D1836</f>
        <v/>
      </c>
      <c r="AB1836" s="36">
        <f>INDEX(AB$280:AB$296,$E1836)*$D1836</f>
        <v/>
      </c>
      <c r="AC1836" s="36">
        <f>INDEX(AC$280:AC$296,$E1836)*$D1836</f>
        <v/>
      </c>
      <c r="AD1836" s="36">
        <f>INDEX(AD$280:AD$296,$E1836)*$D1836</f>
        <v/>
      </c>
      <c r="AF1836" s="11">
        <f>CodePrefix&amp;$A1836&amp;IF($C1836="","","."&amp;$C1836&amp;"."&amp;$B1836)&amp;INDEX(VarEnd,MATCH($A1836,VarKey,0))&amp;AF$5</f>
        <v/>
      </c>
      <c r="AG1836" s="37">
        <f>INDEX(AG$280:AG$296,$E1836)*$D1836</f>
        <v/>
      </c>
      <c r="AH1836" s="36">
        <f>INDEX(AH$280:AH$296,$E1836)*$D1836</f>
        <v/>
      </c>
      <c r="AI1836" s="36">
        <f>INDEX(AI$280:AI$296,$E1836)*$D1836</f>
        <v/>
      </c>
      <c r="AJ1836" s="36">
        <f>INDEX(AJ$280:AJ$296,$E1836)*$D1836</f>
        <v/>
      </c>
      <c r="AK1836" s="36">
        <f>INDEX(AK$280:AK$296,$E1836)*$D1836</f>
        <v/>
      </c>
      <c r="AL1836" s="36">
        <f>INDEX(AL$280:AL$296,$E1836)*$D1836</f>
        <v/>
      </c>
      <c r="AM1836" s="36">
        <f>INDEX(AM$280:AM$296,$E1836)*$D1836</f>
        <v/>
      </c>
      <c r="AN1836" s="36">
        <f>INDEX(AN$280:AN$296,$E1836)*$D1836</f>
        <v/>
      </c>
      <c r="AO1836" s="36">
        <f>INDEX(AO$280:AO$296,$E1836)*$D1836</f>
        <v/>
      </c>
      <c r="AP1836" s="36">
        <f>INDEX(AP$280:AP$296,$E1836)*$D1836</f>
        <v/>
      </c>
      <c r="AQ1836" s="36">
        <f>INDEX(AQ$280:AQ$296,$E1836)*$D1836</f>
        <v/>
      </c>
      <c r="AR1836" s="36">
        <f>INDEX(AR$280:AR$296,$E1836)*$D1836</f>
        <v/>
      </c>
      <c r="AS1836" s="36">
        <f>INDEX(AS$280:AS$296,$E1836)*$D1836</f>
        <v/>
      </c>
      <c r="AT1836" s="36">
        <f>INDEX(AT$280:AT$296,$E1836)*$D1836</f>
        <v/>
      </c>
      <c r="AU1836" s="36">
        <f>INDEX(AU$280:AU$296,$E1836)*$D1836</f>
        <v/>
      </c>
      <c r="AV1836" s="36">
        <f>INDEX(AV$280:AV$296,$E1836)*$D1836</f>
        <v/>
      </c>
      <c r="AW1836" s="36">
        <f>INDEX(AW$280:AW$296,$E1836)*$D1836</f>
        <v/>
      </c>
      <c r="AX1836" s="36">
        <f>INDEX(AX$280:AX$296,$E1836)*$D1836</f>
        <v/>
      </c>
      <c r="AY1836" s="36">
        <f>INDEX(AY$280:AY$296,$E1836)*$D1836</f>
        <v/>
      </c>
    </row>
    <row r="1837" hidden="1" outlineLevel="2">
      <c r="A1837" s="14" t="inlineStr">
        <is>
          <t>ets</t>
        </is>
      </c>
      <c r="B1837" s="14" t="inlineStr">
        <is>
          <t>gso</t>
        </is>
      </c>
      <c r="C1837" s="14" t="inlineStr">
        <is>
          <t>nfm</t>
        </is>
      </c>
      <c r="D1837" s="36">
        <f>INDEX(Inputs!$W$5:$W$132,MATCH($B1837&amp;"|"&amp;$C1837,Inputs!$A$5:$A$132,0))</f>
        <v/>
      </c>
      <c r="E1837" s="36">
        <f>INDEX(Inputs!$M$5:$M$132,MATCH($B1837&amp;"|"&amp;$C1837,Inputs!$A$5:$A$132,0))</f>
        <v/>
      </c>
      <c r="F1837" s="35" t="n"/>
      <c r="G1837" s="35" t="n"/>
      <c r="H1837" s="14">
        <f>INDEX(VarLab,MATCH($A1837,VarKey,0))&amp;INDEX(MemLab,MATCH($C1837&amp;"|"&amp;$B1837,MemKey,0))</f>
        <v/>
      </c>
      <c r="I1837" s="14">
        <f>INDEX(VarUnit,MATCH($A1837,VarKey,0))</f>
        <v/>
      </c>
      <c r="J1837" s="14">
        <f>INDEX(VarSrc,MATCH($A1837,VarKey,0))</f>
        <v/>
      </c>
      <c r="K1837" s="11">
        <f>CodePrefix&amp;$A1837&amp;IF($C1837="","","."&amp;$C1837&amp;"."&amp;$B1837)&amp;INDEX(VarEnd,MATCH($A1837,VarKey,0))&amp;K$5</f>
        <v/>
      </c>
      <c r="L1837" s="37">
        <f>INDEX(L$280:L$296,$E1837)*$D1837</f>
        <v/>
      </c>
      <c r="M1837" s="36">
        <f>INDEX(M$280:M$296,$E1837)*$D1837</f>
        <v/>
      </c>
      <c r="N1837" s="36">
        <f>INDEX(N$280:N$296,$E1837)*$D1837</f>
        <v/>
      </c>
      <c r="O1837" s="36">
        <f>INDEX(O$280:O$296,$E1837)*$D1837</f>
        <v/>
      </c>
      <c r="P1837" s="36">
        <f>INDEX(P$280:P$296,$E1837)*$D1837</f>
        <v/>
      </c>
      <c r="Q1837" s="36">
        <f>INDEX(Q$280:Q$296,$E1837)*$D1837</f>
        <v/>
      </c>
      <c r="R1837" s="36">
        <f>INDEX(R$280:R$296,$E1837)*$D1837</f>
        <v/>
      </c>
      <c r="S1837" s="36">
        <f>INDEX(S$280:S$296,$E1837)*$D1837</f>
        <v/>
      </c>
      <c r="T1837" s="36">
        <f>INDEX(T$280:T$296,$E1837)*$D1837</f>
        <v/>
      </c>
      <c r="U1837" s="36">
        <f>INDEX(U$280:U$296,$E1837)*$D1837</f>
        <v/>
      </c>
      <c r="V1837" s="36">
        <f>INDEX(V$280:V$296,$E1837)*$D1837</f>
        <v/>
      </c>
      <c r="W1837" s="36">
        <f>INDEX(W$280:W$296,$E1837)*$D1837</f>
        <v/>
      </c>
      <c r="X1837" s="36">
        <f>INDEX(X$280:X$296,$E1837)*$D1837</f>
        <v/>
      </c>
      <c r="Y1837" s="36">
        <f>INDEX(Y$280:Y$296,$E1837)*$D1837</f>
        <v/>
      </c>
      <c r="Z1837" s="36">
        <f>INDEX(Z$280:Z$296,$E1837)*$D1837</f>
        <v/>
      </c>
      <c r="AA1837" s="36">
        <f>INDEX(AA$280:AA$296,$E1837)*$D1837</f>
        <v/>
      </c>
      <c r="AB1837" s="36">
        <f>INDEX(AB$280:AB$296,$E1837)*$D1837</f>
        <v/>
      </c>
      <c r="AC1837" s="36">
        <f>INDEX(AC$280:AC$296,$E1837)*$D1837</f>
        <v/>
      </c>
      <c r="AD1837" s="36">
        <f>INDEX(AD$280:AD$296,$E1837)*$D1837</f>
        <v/>
      </c>
      <c r="AF1837" s="11">
        <f>CodePrefix&amp;$A1837&amp;IF($C1837="","","."&amp;$C1837&amp;"."&amp;$B1837)&amp;INDEX(VarEnd,MATCH($A1837,VarKey,0))&amp;AF$5</f>
        <v/>
      </c>
      <c r="AG1837" s="37">
        <f>INDEX(AG$280:AG$296,$E1837)*$D1837</f>
        <v/>
      </c>
      <c r="AH1837" s="36">
        <f>INDEX(AH$280:AH$296,$E1837)*$D1837</f>
        <v/>
      </c>
      <c r="AI1837" s="36">
        <f>INDEX(AI$280:AI$296,$E1837)*$D1837</f>
        <v/>
      </c>
      <c r="AJ1837" s="36">
        <f>INDEX(AJ$280:AJ$296,$E1837)*$D1837</f>
        <v/>
      </c>
      <c r="AK1837" s="36">
        <f>INDEX(AK$280:AK$296,$E1837)*$D1837</f>
        <v/>
      </c>
      <c r="AL1837" s="36">
        <f>INDEX(AL$280:AL$296,$E1837)*$D1837</f>
        <v/>
      </c>
      <c r="AM1837" s="36">
        <f>INDEX(AM$280:AM$296,$E1837)*$D1837</f>
        <v/>
      </c>
      <c r="AN1837" s="36">
        <f>INDEX(AN$280:AN$296,$E1837)*$D1837</f>
        <v/>
      </c>
      <c r="AO1837" s="36">
        <f>INDEX(AO$280:AO$296,$E1837)*$D1837</f>
        <v/>
      </c>
      <c r="AP1837" s="36">
        <f>INDEX(AP$280:AP$296,$E1837)*$D1837</f>
        <v/>
      </c>
      <c r="AQ1837" s="36">
        <f>INDEX(AQ$280:AQ$296,$E1837)*$D1837</f>
        <v/>
      </c>
      <c r="AR1837" s="36">
        <f>INDEX(AR$280:AR$296,$E1837)*$D1837</f>
        <v/>
      </c>
      <c r="AS1837" s="36">
        <f>INDEX(AS$280:AS$296,$E1837)*$D1837</f>
        <v/>
      </c>
      <c r="AT1837" s="36">
        <f>INDEX(AT$280:AT$296,$E1837)*$D1837</f>
        <v/>
      </c>
      <c r="AU1837" s="36">
        <f>INDEX(AU$280:AU$296,$E1837)*$D1837</f>
        <v/>
      </c>
      <c r="AV1837" s="36">
        <f>INDEX(AV$280:AV$296,$E1837)*$D1837</f>
        <v/>
      </c>
      <c r="AW1837" s="36">
        <f>INDEX(AW$280:AW$296,$E1837)*$D1837</f>
        <v/>
      </c>
      <c r="AX1837" s="36">
        <f>INDEX(AX$280:AX$296,$E1837)*$D1837</f>
        <v/>
      </c>
      <c r="AY1837" s="36">
        <f>INDEX(AY$280:AY$296,$E1837)*$D1837</f>
        <v/>
      </c>
    </row>
    <row r="1838" hidden="1" outlineLevel="2">
      <c r="A1838" s="14" t="inlineStr">
        <is>
          <t>ets</t>
        </is>
      </c>
      <c r="B1838" s="14" t="inlineStr">
        <is>
          <t>die</t>
        </is>
      </c>
      <c r="C1838" s="14" t="inlineStr">
        <is>
          <t>nfm</t>
        </is>
      </c>
      <c r="D1838" s="36">
        <f>INDEX(Inputs!$W$5:$W$132,MATCH($B1838&amp;"|"&amp;$C1838,Inputs!$A$5:$A$132,0))</f>
        <v/>
      </c>
      <c r="E1838" s="36">
        <f>INDEX(Inputs!$M$5:$M$132,MATCH($B1838&amp;"|"&amp;$C1838,Inputs!$A$5:$A$132,0))</f>
        <v/>
      </c>
      <c r="F1838" s="35" t="n"/>
      <c r="G1838" s="35" t="n"/>
      <c r="H1838" s="14">
        <f>INDEX(VarLab,MATCH($A1838,VarKey,0))&amp;INDEX(MemLab,MATCH($C1838&amp;"|"&amp;$B1838,MemKey,0))</f>
        <v/>
      </c>
      <c r="I1838" s="14">
        <f>INDEX(VarUnit,MATCH($A1838,VarKey,0))</f>
        <v/>
      </c>
      <c r="J1838" s="14">
        <f>INDEX(VarSrc,MATCH($A1838,VarKey,0))</f>
        <v/>
      </c>
      <c r="K1838" s="11">
        <f>CodePrefix&amp;$A1838&amp;IF($C1838="","","."&amp;$C1838&amp;"."&amp;$B1838)&amp;INDEX(VarEnd,MATCH($A1838,VarKey,0))&amp;K$5</f>
        <v/>
      </c>
      <c r="L1838" s="37">
        <f>INDEX(L$280:L$296,$E1838)*$D1838</f>
        <v/>
      </c>
      <c r="M1838" s="36">
        <f>INDEX(M$280:M$296,$E1838)*$D1838</f>
        <v/>
      </c>
      <c r="N1838" s="36">
        <f>INDEX(N$280:N$296,$E1838)*$D1838</f>
        <v/>
      </c>
      <c r="O1838" s="36">
        <f>INDEX(O$280:O$296,$E1838)*$D1838</f>
        <v/>
      </c>
      <c r="P1838" s="36">
        <f>INDEX(P$280:P$296,$E1838)*$D1838</f>
        <v/>
      </c>
      <c r="Q1838" s="36">
        <f>INDEX(Q$280:Q$296,$E1838)*$D1838</f>
        <v/>
      </c>
      <c r="R1838" s="36">
        <f>INDEX(R$280:R$296,$E1838)*$D1838</f>
        <v/>
      </c>
      <c r="S1838" s="36">
        <f>INDEX(S$280:S$296,$E1838)*$D1838</f>
        <v/>
      </c>
      <c r="T1838" s="36">
        <f>INDEX(T$280:T$296,$E1838)*$D1838</f>
        <v/>
      </c>
      <c r="U1838" s="36">
        <f>INDEX(U$280:U$296,$E1838)*$D1838</f>
        <v/>
      </c>
      <c r="V1838" s="36">
        <f>INDEX(V$280:V$296,$E1838)*$D1838</f>
        <v/>
      </c>
      <c r="W1838" s="36">
        <f>INDEX(W$280:W$296,$E1838)*$D1838</f>
        <v/>
      </c>
      <c r="X1838" s="36">
        <f>INDEX(X$280:X$296,$E1838)*$D1838</f>
        <v/>
      </c>
      <c r="Y1838" s="36">
        <f>INDEX(Y$280:Y$296,$E1838)*$D1838</f>
        <v/>
      </c>
      <c r="Z1838" s="36">
        <f>INDEX(Z$280:Z$296,$E1838)*$D1838</f>
        <v/>
      </c>
      <c r="AA1838" s="36">
        <f>INDEX(AA$280:AA$296,$E1838)*$D1838</f>
        <v/>
      </c>
      <c r="AB1838" s="36">
        <f>INDEX(AB$280:AB$296,$E1838)*$D1838</f>
        <v/>
      </c>
      <c r="AC1838" s="36">
        <f>INDEX(AC$280:AC$296,$E1838)*$D1838</f>
        <v/>
      </c>
      <c r="AD1838" s="36">
        <f>INDEX(AD$280:AD$296,$E1838)*$D1838</f>
        <v/>
      </c>
      <c r="AF1838" s="11">
        <f>CodePrefix&amp;$A1838&amp;IF($C1838="","","."&amp;$C1838&amp;"."&amp;$B1838)&amp;INDEX(VarEnd,MATCH($A1838,VarKey,0))&amp;AF$5</f>
        <v/>
      </c>
      <c r="AG1838" s="37">
        <f>INDEX(AG$280:AG$296,$E1838)*$D1838</f>
        <v/>
      </c>
      <c r="AH1838" s="36">
        <f>INDEX(AH$280:AH$296,$E1838)*$D1838</f>
        <v/>
      </c>
      <c r="AI1838" s="36">
        <f>INDEX(AI$280:AI$296,$E1838)*$D1838</f>
        <v/>
      </c>
      <c r="AJ1838" s="36">
        <f>INDEX(AJ$280:AJ$296,$E1838)*$D1838</f>
        <v/>
      </c>
      <c r="AK1838" s="36">
        <f>INDEX(AK$280:AK$296,$E1838)*$D1838</f>
        <v/>
      </c>
      <c r="AL1838" s="36">
        <f>INDEX(AL$280:AL$296,$E1838)*$D1838</f>
        <v/>
      </c>
      <c r="AM1838" s="36">
        <f>INDEX(AM$280:AM$296,$E1838)*$D1838</f>
        <v/>
      </c>
      <c r="AN1838" s="36">
        <f>INDEX(AN$280:AN$296,$E1838)*$D1838</f>
        <v/>
      </c>
      <c r="AO1838" s="36">
        <f>INDEX(AO$280:AO$296,$E1838)*$D1838</f>
        <v/>
      </c>
      <c r="AP1838" s="36">
        <f>INDEX(AP$280:AP$296,$E1838)*$D1838</f>
        <v/>
      </c>
      <c r="AQ1838" s="36">
        <f>INDEX(AQ$280:AQ$296,$E1838)*$D1838</f>
        <v/>
      </c>
      <c r="AR1838" s="36">
        <f>INDEX(AR$280:AR$296,$E1838)*$D1838</f>
        <v/>
      </c>
      <c r="AS1838" s="36">
        <f>INDEX(AS$280:AS$296,$E1838)*$D1838</f>
        <v/>
      </c>
      <c r="AT1838" s="36">
        <f>INDEX(AT$280:AT$296,$E1838)*$D1838</f>
        <v/>
      </c>
      <c r="AU1838" s="36">
        <f>INDEX(AU$280:AU$296,$E1838)*$D1838</f>
        <v/>
      </c>
      <c r="AV1838" s="36">
        <f>INDEX(AV$280:AV$296,$E1838)*$D1838</f>
        <v/>
      </c>
      <c r="AW1838" s="36">
        <f>INDEX(AW$280:AW$296,$E1838)*$D1838</f>
        <v/>
      </c>
      <c r="AX1838" s="36">
        <f>INDEX(AX$280:AX$296,$E1838)*$D1838</f>
        <v/>
      </c>
      <c r="AY1838" s="36">
        <f>INDEX(AY$280:AY$296,$E1838)*$D1838</f>
        <v/>
      </c>
    </row>
    <row r="1839" hidden="1" outlineLevel="2">
      <c r="A1839" s="14" t="inlineStr">
        <is>
          <t>ets</t>
        </is>
      </c>
      <c r="B1839" s="14" t="inlineStr">
        <is>
          <t>lpg</t>
        </is>
      </c>
      <c r="C1839" s="14" t="inlineStr">
        <is>
          <t>nfm</t>
        </is>
      </c>
      <c r="D1839" s="36">
        <f>INDEX(Inputs!$W$5:$W$132,MATCH($B1839&amp;"|"&amp;$C1839,Inputs!$A$5:$A$132,0))</f>
        <v/>
      </c>
      <c r="E1839" s="36">
        <f>INDEX(Inputs!$M$5:$M$132,MATCH($B1839&amp;"|"&amp;$C1839,Inputs!$A$5:$A$132,0))</f>
        <v/>
      </c>
      <c r="F1839" s="35" t="n"/>
      <c r="G1839" s="35" t="n"/>
      <c r="H1839" s="14">
        <f>INDEX(VarLab,MATCH($A1839,VarKey,0))&amp;INDEX(MemLab,MATCH($C1839&amp;"|"&amp;$B1839,MemKey,0))</f>
        <v/>
      </c>
      <c r="I1839" s="14">
        <f>INDEX(VarUnit,MATCH($A1839,VarKey,0))</f>
        <v/>
      </c>
      <c r="J1839" s="14">
        <f>INDEX(VarSrc,MATCH($A1839,VarKey,0))</f>
        <v/>
      </c>
      <c r="K1839" s="11">
        <f>CodePrefix&amp;$A1839&amp;IF($C1839="","","."&amp;$C1839&amp;"."&amp;$B1839)&amp;INDEX(VarEnd,MATCH($A1839,VarKey,0))&amp;K$5</f>
        <v/>
      </c>
      <c r="L1839" s="37">
        <f>INDEX(L$280:L$296,$E1839)*$D1839</f>
        <v/>
      </c>
      <c r="M1839" s="36">
        <f>INDEX(M$280:M$296,$E1839)*$D1839</f>
        <v/>
      </c>
      <c r="N1839" s="36">
        <f>INDEX(N$280:N$296,$E1839)*$D1839</f>
        <v/>
      </c>
      <c r="O1839" s="36">
        <f>INDEX(O$280:O$296,$E1839)*$D1839</f>
        <v/>
      </c>
      <c r="P1839" s="36">
        <f>INDEX(P$280:P$296,$E1839)*$D1839</f>
        <v/>
      </c>
      <c r="Q1839" s="36">
        <f>INDEX(Q$280:Q$296,$E1839)*$D1839</f>
        <v/>
      </c>
      <c r="R1839" s="36">
        <f>INDEX(R$280:R$296,$E1839)*$D1839</f>
        <v/>
      </c>
      <c r="S1839" s="36">
        <f>INDEX(S$280:S$296,$E1839)*$D1839</f>
        <v/>
      </c>
      <c r="T1839" s="36">
        <f>INDEX(T$280:T$296,$E1839)*$D1839</f>
        <v/>
      </c>
      <c r="U1839" s="36">
        <f>INDEX(U$280:U$296,$E1839)*$D1839</f>
        <v/>
      </c>
      <c r="V1839" s="36">
        <f>INDEX(V$280:V$296,$E1839)*$D1839</f>
        <v/>
      </c>
      <c r="W1839" s="36">
        <f>INDEX(W$280:W$296,$E1839)*$D1839</f>
        <v/>
      </c>
      <c r="X1839" s="36">
        <f>INDEX(X$280:X$296,$E1839)*$D1839</f>
        <v/>
      </c>
      <c r="Y1839" s="36">
        <f>INDEX(Y$280:Y$296,$E1839)*$D1839</f>
        <v/>
      </c>
      <c r="Z1839" s="36">
        <f>INDEX(Z$280:Z$296,$E1839)*$D1839</f>
        <v/>
      </c>
      <c r="AA1839" s="36">
        <f>INDEX(AA$280:AA$296,$E1839)*$D1839</f>
        <v/>
      </c>
      <c r="AB1839" s="36">
        <f>INDEX(AB$280:AB$296,$E1839)*$D1839</f>
        <v/>
      </c>
      <c r="AC1839" s="36">
        <f>INDEX(AC$280:AC$296,$E1839)*$D1839</f>
        <v/>
      </c>
      <c r="AD1839" s="36">
        <f>INDEX(AD$280:AD$296,$E1839)*$D1839</f>
        <v/>
      </c>
      <c r="AF1839" s="11">
        <f>CodePrefix&amp;$A1839&amp;IF($C1839="","","."&amp;$C1839&amp;"."&amp;$B1839)&amp;INDEX(VarEnd,MATCH($A1839,VarKey,0))&amp;AF$5</f>
        <v/>
      </c>
      <c r="AG1839" s="37">
        <f>INDEX(AG$280:AG$296,$E1839)*$D1839</f>
        <v/>
      </c>
      <c r="AH1839" s="36">
        <f>INDEX(AH$280:AH$296,$E1839)*$D1839</f>
        <v/>
      </c>
      <c r="AI1839" s="36">
        <f>INDEX(AI$280:AI$296,$E1839)*$D1839</f>
        <v/>
      </c>
      <c r="AJ1839" s="36">
        <f>INDEX(AJ$280:AJ$296,$E1839)*$D1839</f>
        <v/>
      </c>
      <c r="AK1839" s="36">
        <f>INDEX(AK$280:AK$296,$E1839)*$D1839</f>
        <v/>
      </c>
      <c r="AL1839" s="36">
        <f>INDEX(AL$280:AL$296,$E1839)*$D1839</f>
        <v/>
      </c>
      <c r="AM1839" s="36">
        <f>INDEX(AM$280:AM$296,$E1839)*$D1839</f>
        <v/>
      </c>
      <c r="AN1839" s="36">
        <f>INDEX(AN$280:AN$296,$E1839)*$D1839</f>
        <v/>
      </c>
      <c r="AO1839" s="36">
        <f>INDEX(AO$280:AO$296,$E1839)*$D1839</f>
        <v/>
      </c>
      <c r="AP1839" s="36">
        <f>INDEX(AP$280:AP$296,$E1839)*$D1839</f>
        <v/>
      </c>
      <c r="AQ1839" s="36">
        <f>INDEX(AQ$280:AQ$296,$E1839)*$D1839</f>
        <v/>
      </c>
      <c r="AR1839" s="36">
        <f>INDEX(AR$280:AR$296,$E1839)*$D1839</f>
        <v/>
      </c>
      <c r="AS1839" s="36">
        <f>INDEX(AS$280:AS$296,$E1839)*$D1839</f>
        <v/>
      </c>
      <c r="AT1839" s="36">
        <f>INDEX(AT$280:AT$296,$E1839)*$D1839</f>
        <v/>
      </c>
      <c r="AU1839" s="36">
        <f>INDEX(AU$280:AU$296,$E1839)*$D1839</f>
        <v/>
      </c>
      <c r="AV1839" s="36">
        <f>INDEX(AV$280:AV$296,$E1839)*$D1839</f>
        <v/>
      </c>
      <c r="AW1839" s="36">
        <f>INDEX(AW$280:AW$296,$E1839)*$D1839</f>
        <v/>
      </c>
      <c r="AX1839" s="36">
        <f>INDEX(AX$280:AX$296,$E1839)*$D1839</f>
        <v/>
      </c>
      <c r="AY1839" s="36">
        <f>INDEX(AY$280:AY$296,$E1839)*$D1839</f>
        <v/>
      </c>
    </row>
    <row r="1840" hidden="1" outlineLevel="2">
      <c r="A1840" s="14" t="inlineStr">
        <is>
          <t>ets</t>
        </is>
      </c>
      <c r="B1840" s="14" t="inlineStr">
        <is>
          <t>ker</t>
        </is>
      </c>
      <c r="C1840" s="14" t="inlineStr">
        <is>
          <t>nfm</t>
        </is>
      </c>
      <c r="D1840" s="36">
        <f>INDEX(Inputs!$W$5:$W$132,MATCH($B1840&amp;"|"&amp;$C1840,Inputs!$A$5:$A$132,0))</f>
        <v/>
      </c>
      <c r="E1840" s="36">
        <f>INDEX(Inputs!$M$5:$M$132,MATCH($B1840&amp;"|"&amp;$C1840,Inputs!$A$5:$A$132,0))</f>
        <v/>
      </c>
      <c r="F1840" s="35" t="n"/>
      <c r="G1840" s="35" t="n"/>
      <c r="H1840" s="14">
        <f>INDEX(VarLab,MATCH($A1840,VarKey,0))&amp;INDEX(MemLab,MATCH($C1840&amp;"|"&amp;$B1840,MemKey,0))</f>
        <v/>
      </c>
      <c r="I1840" s="14">
        <f>INDEX(VarUnit,MATCH($A1840,VarKey,0))</f>
        <v/>
      </c>
      <c r="J1840" s="14">
        <f>INDEX(VarSrc,MATCH($A1840,VarKey,0))</f>
        <v/>
      </c>
      <c r="K1840" s="11">
        <f>CodePrefix&amp;$A1840&amp;IF($C1840="","","."&amp;$C1840&amp;"."&amp;$B1840)&amp;INDEX(VarEnd,MATCH($A1840,VarKey,0))&amp;K$5</f>
        <v/>
      </c>
      <c r="L1840" s="37">
        <f>INDEX(L$280:L$296,$E1840)*$D1840</f>
        <v/>
      </c>
      <c r="M1840" s="36">
        <f>INDEX(M$280:M$296,$E1840)*$D1840</f>
        <v/>
      </c>
      <c r="N1840" s="36">
        <f>INDEX(N$280:N$296,$E1840)*$D1840</f>
        <v/>
      </c>
      <c r="O1840" s="36">
        <f>INDEX(O$280:O$296,$E1840)*$D1840</f>
        <v/>
      </c>
      <c r="P1840" s="36">
        <f>INDEX(P$280:P$296,$E1840)*$D1840</f>
        <v/>
      </c>
      <c r="Q1840" s="36">
        <f>INDEX(Q$280:Q$296,$E1840)*$D1840</f>
        <v/>
      </c>
      <c r="R1840" s="36">
        <f>INDEX(R$280:R$296,$E1840)*$D1840</f>
        <v/>
      </c>
      <c r="S1840" s="36">
        <f>INDEX(S$280:S$296,$E1840)*$D1840</f>
        <v/>
      </c>
      <c r="T1840" s="36">
        <f>INDEX(T$280:T$296,$E1840)*$D1840</f>
        <v/>
      </c>
      <c r="U1840" s="36">
        <f>INDEX(U$280:U$296,$E1840)*$D1840</f>
        <v/>
      </c>
      <c r="V1840" s="36">
        <f>INDEX(V$280:V$296,$E1840)*$D1840</f>
        <v/>
      </c>
      <c r="W1840" s="36">
        <f>INDEX(W$280:W$296,$E1840)*$D1840</f>
        <v/>
      </c>
      <c r="X1840" s="36">
        <f>INDEX(X$280:X$296,$E1840)*$D1840</f>
        <v/>
      </c>
      <c r="Y1840" s="36">
        <f>INDEX(Y$280:Y$296,$E1840)*$D1840</f>
        <v/>
      </c>
      <c r="Z1840" s="36">
        <f>INDEX(Z$280:Z$296,$E1840)*$D1840</f>
        <v/>
      </c>
      <c r="AA1840" s="36">
        <f>INDEX(AA$280:AA$296,$E1840)*$D1840</f>
        <v/>
      </c>
      <c r="AB1840" s="36">
        <f>INDEX(AB$280:AB$296,$E1840)*$D1840</f>
        <v/>
      </c>
      <c r="AC1840" s="36">
        <f>INDEX(AC$280:AC$296,$E1840)*$D1840</f>
        <v/>
      </c>
      <c r="AD1840" s="36">
        <f>INDEX(AD$280:AD$296,$E1840)*$D1840</f>
        <v/>
      </c>
      <c r="AF1840" s="11">
        <f>CodePrefix&amp;$A1840&amp;IF($C1840="","","."&amp;$C1840&amp;"."&amp;$B1840)&amp;INDEX(VarEnd,MATCH($A1840,VarKey,0))&amp;AF$5</f>
        <v/>
      </c>
      <c r="AG1840" s="37">
        <f>INDEX(AG$280:AG$296,$E1840)*$D1840</f>
        <v/>
      </c>
      <c r="AH1840" s="36">
        <f>INDEX(AH$280:AH$296,$E1840)*$D1840</f>
        <v/>
      </c>
      <c r="AI1840" s="36">
        <f>INDEX(AI$280:AI$296,$E1840)*$D1840</f>
        <v/>
      </c>
      <c r="AJ1840" s="36">
        <f>INDEX(AJ$280:AJ$296,$E1840)*$D1840</f>
        <v/>
      </c>
      <c r="AK1840" s="36">
        <f>INDEX(AK$280:AK$296,$E1840)*$D1840</f>
        <v/>
      </c>
      <c r="AL1840" s="36">
        <f>INDEX(AL$280:AL$296,$E1840)*$D1840</f>
        <v/>
      </c>
      <c r="AM1840" s="36">
        <f>INDEX(AM$280:AM$296,$E1840)*$D1840</f>
        <v/>
      </c>
      <c r="AN1840" s="36">
        <f>INDEX(AN$280:AN$296,$E1840)*$D1840</f>
        <v/>
      </c>
      <c r="AO1840" s="36">
        <f>INDEX(AO$280:AO$296,$E1840)*$D1840</f>
        <v/>
      </c>
      <c r="AP1840" s="36">
        <f>INDEX(AP$280:AP$296,$E1840)*$D1840</f>
        <v/>
      </c>
      <c r="AQ1840" s="36">
        <f>INDEX(AQ$280:AQ$296,$E1840)*$D1840</f>
        <v/>
      </c>
      <c r="AR1840" s="36">
        <f>INDEX(AR$280:AR$296,$E1840)*$D1840</f>
        <v/>
      </c>
      <c r="AS1840" s="36">
        <f>INDEX(AS$280:AS$296,$E1840)*$D1840</f>
        <v/>
      </c>
      <c r="AT1840" s="36">
        <f>INDEX(AT$280:AT$296,$E1840)*$D1840</f>
        <v/>
      </c>
      <c r="AU1840" s="36">
        <f>INDEX(AU$280:AU$296,$E1840)*$D1840</f>
        <v/>
      </c>
      <c r="AV1840" s="36">
        <f>INDEX(AV$280:AV$296,$E1840)*$D1840</f>
        <v/>
      </c>
      <c r="AW1840" s="36">
        <f>INDEX(AW$280:AW$296,$E1840)*$D1840</f>
        <v/>
      </c>
      <c r="AX1840" s="36">
        <f>INDEX(AX$280:AX$296,$E1840)*$D1840</f>
        <v/>
      </c>
      <c r="AY1840" s="36">
        <f>INDEX(AY$280:AY$296,$E1840)*$D1840</f>
        <v/>
      </c>
    </row>
    <row r="1841" hidden="1" outlineLevel="2">
      <c r="A1841" s="14" t="inlineStr">
        <is>
          <t>ets</t>
        </is>
      </c>
      <c r="B1841" s="14" t="inlineStr">
        <is>
          <t>oop</t>
        </is>
      </c>
      <c r="C1841" s="14" t="inlineStr">
        <is>
          <t>nfm</t>
        </is>
      </c>
      <c r="D1841" s="36">
        <f>INDEX(Inputs!$W$5:$W$132,MATCH($B1841&amp;"|"&amp;$C1841,Inputs!$A$5:$A$132,0))</f>
        <v/>
      </c>
      <c r="E1841" s="36">
        <f>INDEX(Inputs!$M$5:$M$132,MATCH($B1841&amp;"|"&amp;$C1841,Inputs!$A$5:$A$132,0))</f>
        <v/>
      </c>
      <c r="F1841" s="35" t="n"/>
      <c r="G1841" s="35" t="n"/>
      <c r="H1841" s="14">
        <f>INDEX(VarLab,MATCH($A1841,VarKey,0))&amp;INDEX(MemLab,MATCH($C1841&amp;"|"&amp;$B1841,MemKey,0))</f>
        <v/>
      </c>
      <c r="I1841" s="14">
        <f>INDEX(VarUnit,MATCH($A1841,VarKey,0))</f>
        <v/>
      </c>
      <c r="J1841" s="14">
        <f>INDEX(VarSrc,MATCH($A1841,VarKey,0))</f>
        <v/>
      </c>
      <c r="K1841" s="11">
        <f>CodePrefix&amp;$A1841&amp;IF($C1841="","","."&amp;$C1841&amp;"."&amp;$B1841)&amp;INDEX(VarEnd,MATCH($A1841,VarKey,0))&amp;K$5</f>
        <v/>
      </c>
      <c r="L1841" s="37">
        <f>INDEX(L$280:L$296,$E1841)*$D1841</f>
        <v/>
      </c>
      <c r="M1841" s="36">
        <f>INDEX(M$280:M$296,$E1841)*$D1841</f>
        <v/>
      </c>
      <c r="N1841" s="36">
        <f>INDEX(N$280:N$296,$E1841)*$D1841</f>
        <v/>
      </c>
      <c r="O1841" s="36">
        <f>INDEX(O$280:O$296,$E1841)*$D1841</f>
        <v/>
      </c>
      <c r="P1841" s="36">
        <f>INDEX(P$280:P$296,$E1841)*$D1841</f>
        <v/>
      </c>
      <c r="Q1841" s="36">
        <f>INDEX(Q$280:Q$296,$E1841)*$D1841</f>
        <v/>
      </c>
      <c r="R1841" s="36">
        <f>INDEX(R$280:R$296,$E1841)*$D1841</f>
        <v/>
      </c>
      <c r="S1841" s="36">
        <f>INDEX(S$280:S$296,$E1841)*$D1841</f>
        <v/>
      </c>
      <c r="T1841" s="36">
        <f>INDEX(T$280:T$296,$E1841)*$D1841</f>
        <v/>
      </c>
      <c r="U1841" s="36">
        <f>INDEX(U$280:U$296,$E1841)*$D1841</f>
        <v/>
      </c>
      <c r="V1841" s="36">
        <f>INDEX(V$280:V$296,$E1841)*$D1841</f>
        <v/>
      </c>
      <c r="W1841" s="36">
        <f>INDEX(W$280:W$296,$E1841)*$D1841</f>
        <v/>
      </c>
      <c r="X1841" s="36">
        <f>INDEX(X$280:X$296,$E1841)*$D1841</f>
        <v/>
      </c>
      <c r="Y1841" s="36">
        <f>INDEX(Y$280:Y$296,$E1841)*$D1841</f>
        <v/>
      </c>
      <c r="Z1841" s="36">
        <f>INDEX(Z$280:Z$296,$E1841)*$D1841</f>
        <v/>
      </c>
      <c r="AA1841" s="36">
        <f>INDEX(AA$280:AA$296,$E1841)*$D1841</f>
        <v/>
      </c>
      <c r="AB1841" s="36">
        <f>INDEX(AB$280:AB$296,$E1841)*$D1841</f>
        <v/>
      </c>
      <c r="AC1841" s="36">
        <f>INDEX(AC$280:AC$296,$E1841)*$D1841</f>
        <v/>
      </c>
      <c r="AD1841" s="36">
        <f>INDEX(AD$280:AD$296,$E1841)*$D1841</f>
        <v/>
      </c>
      <c r="AF1841" s="11">
        <f>CodePrefix&amp;$A1841&amp;IF($C1841="","","."&amp;$C1841&amp;"."&amp;$B1841)&amp;INDEX(VarEnd,MATCH($A1841,VarKey,0))&amp;AF$5</f>
        <v/>
      </c>
      <c r="AG1841" s="37">
        <f>INDEX(AG$280:AG$296,$E1841)*$D1841</f>
        <v/>
      </c>
      <c r="AH1841" s="36">
        <f>INDEX(AH$280:AH$296,$E1841)*$D1841</f>
        <v/>
      </c>
      <c r="AI1841" s="36">
        <f>INDEX(AI$280:AI$296,$E1841)*$D1841</f>
        <v/>
      </c>
      <c r="AJ1841" s="36">
        <f>INDEX(AJ$280:AJ$296,$E1841)*$D1841</f>
        <v/>
      </c>
      <c r="AK1841" s="36">
        <f>INDEX(AK$280:AK$296,$E1841)*$D1841</f>
        <v/>
      </c>
      <c r="AL1841" s="36">
        <f>INDEX(AL$280:AL$296,$E1841)*$D1841</f>
        <v/>
      </c>
      <c r="AM1841" s="36">
        <f>INDEX(AM$280:AM$296,$E1841)*$D1841</f>
        <v/>
      </c>
      <c r="AN1841" s="36">
        <f>INDEX(AN$280:AN$296,$E1841)*$D1841</f>
        <v/>
      </c>
      <c r="AO1841" s="36">
        <f>INDEX(AO$280:AO$296,$E1841)*$D1841</f>
        <v/>
      </c>
      <c r="AP1841" s="36">
        <f>INDEX(AP$280:AP$296,$E1841)*$D1841</f>
        <v/>
      </c>
      <c r="AQ1841" s="36">
        <f>INDEX(AQ$280:AQ$296,$E1841)*$D1841</f>
        <v/>
      </c>
      <c r="AR1841" s="36">
        <f>INDEX(AR$280:AR$296,$E1841)*$D1841</f>
        <v/>
      </c>
      <c r="AS1841" s="36">
        <f>INDEX(AS$280:AS$296,$E1841)*$D1841</f>
        <v/>
      </c>
      <c r="AT1841" s="36">
        <f>INDEX(AT$280:AT$296,$E1841)*$D1841</f>
        <v/>
      </c>
      <c r="AU1841" s="36">
        <f>INDEX(AU$280:AU$296,$E1841)*$D1841</f>
        <v/>
      </c>
      <c r="AV1841" s="36">
        <f>INDEX(AV$280:AV$296,$E1841)*$D1841</f>
        <v/>
      </c>
      <c r="AW1841" s="36">
        <f>INDEX(AW$280:AW$296,$E1841)*$D1841</f>
        <v/>
      </c>
      <c r="AX1841" s="36">
        <f>INDEX(AX$280:AX$296,$E1841)*$D1841</f>
        <v/>
      </c>
      <c r="AY1841" s="36">
        <f>INDEX(AY$280:AY$296,$E1841)*$D1841</f>
        <v/>
      </c>
    </row>
    <row r="1842" hidden="1" outlineLevel="2">
      <c r="A1842" s="14" t="inlineStr">
        <is>
          <t>ets</t>
        </is>
      </c>
      <c r="B1842" s="14" t="inlineStr">
        <is>
          <t>bio</t>
        </is>
      </c>
      <c r="C1842" s="14" t="inlineStr">
        <is>
          <t>nfm</t>
        </is>
      </c>
      <c r="D1842" s="36">
        <f>INDEX(Inputs!$W$5:$W$132,MATCH($B1842&amp;"|"&amp;$C1842,Inputs!$A$5:$A$132,0))</f>
        <v/>
      </c>
      <c r="E1842" s="36">
        <f>INDEX(Inputs!$M$5:$M$132,MATCH($B1842&amp;"|"&amp;$C1842,Inputs!$A$5:$A$132,0))</f>
        <v/>
      </c>
      <c r="F1842" s="35" t="n"/>
      <c r="G1842" s="35" t="n"/>
      <c r="H1842" s="14">
        <f>INDEX(VarLab,MATCH($A1842,VarKey,0))&amp;INDEX(MemLab,MATCH($C1842&amp;"|"&amp;$B1842,MemKey,0))</f>
        <v/>
      </c>
      <c r="I1842" s="14">
        <f>INDEX(VarUnit,MATCH($A1842,VarKey,0))</f>
        <v/>
      </c>
      <c r="J1842" s="14">
        <f>INDEX(VarSrc,MATCH($A1842,VarKey,0))</f>
        <v/>
      </c>
      <c r="K1842" s="11">
        <f>CodePrefix&amp;$A1842&amp;IF($C1842="","","."&amp;$C1842&amp;"."&amp;$B1842)&amp;INDEX(VarEnd,MATCH($A1842,VarKey,0))&amp;K$5</f>
        <v/>
      </c>
      <c r="L1842" s="37">
        <f>INDEX(L$280:L$296,$E1842)*$D1842</f>
        <v/>
      </c>
      <c r="M1842" s="36">
        <f>INDEX(M$280:M$296,$E1842)*$D1842</f>
        <v/>
      </c>
      <c r="N1842" s="36">
        <f>INDEX(N$280:N$296,$E1842)*$D1842</f>
        <v/>
      </c>
      <c r="O1842" s="36">
        <f>INDEX(O$280:O$296,$E1842)*$D1842</f>
        <v/>
      </c>
      <c r="P1842" s="36">
        <f>INDEX(P$280:P$296,$E1842)*$D1842</f>
        <v/>
      </c>
      <c r="Q1842" s="36">
        <f>INDEX(Q$280:Q$296,$E1842)*$D1842</f>
        <v/>
      </c>
      <c r="R1842" s="36">
        <f>INDEX(R$280:R$296,$E1842)*$D1842</f>
        <v/>
      </c>
      <c r="S1842" s="36">
        <f>INDEX(S$280:S$296,$E1842)*$D1842</f>
        <v/>
      </c>
      <c r="T1842" s="36">
        <f>INDEX(T$280:T$296,$E1842)*$D1842</f>
        <v/>
      </c>
      <c r="U1842" s="36">
        <f>INDEX(U$280:U$296,$E1842)*$D1842</f>
        <v/>
      </c>
      <c r="V1842" s="36">
        <f>INDEX(V$280:V$296,$E1842)*$D1842</f>
        <v/>
      </c>
      <c r="W1842" s="36">
        <f>INDEX(W$280:W$296,$E1842)*$D1842</f>
        <v/>
      </c>
      <c r="X1842" s="36">
        <f>INDEX(X$280:X$296,$E1842)*$D1842</f>
        <v/>
      </c>
      <c r="Y1842" s="36">
        <f>INDEX(Y$280:Y$296,$E1842)*$D1842</f>
        <v/>
      </c>
      <c r="Z1842" s="36">
        <f>INDEX(Z$280:Z$296,$E1842)*$D1842</f>
        <v/>
      </c>
      <c r="AA1842" s="36">
        <f>INDEX(AA$280:AA$296,$E1842)*$D1842</f>
        <v/>
      </c>
      <c r="AB1842" s="36">
        <f>INDEX(AB$280:AB$296,$E1842)*$D1842</f>
        <v/>
      </c>
      <c r="AC1842" s="36">
        <f>INDEX(AC$280:AC$296,$E1842)*$D1842</f>
        <v/>
      </c>
      <c r="AD1842" s="36">
        <f>INDEX(AD$280:AD$296,$E1842)*$D1842</f>
        <v/>
      </c>
      <c r="AF1842" s="11">
        <f>CodePrefix&amp;$A1842&amp;IF($C1842="","","."&amp;$C1842&amp;"."&amp;$B1842)&amp;INDEX(VarEnd,MATCH($A1842,VarKey,0))&amp;AF$5</f>
        <v/>
      </c>
      <c r="AG1842" s="37">
        <f>INDEX(AG$280:AG$296,$E1842)*$D1842</f>
        <v/>
      </c>
      <c r="AH1842" s="36">
        <f>INDEX(AH$280:AH$296,$E1842)*$D1842</f>
        <v/>
      </c>
      <c r="AI1842" s="36">
        <f>INDEX(AI$280:AI$296,$E1842)*$D1842</f>
        <v/>
      </c>
      <c r="AJ1842" s="36">
        <f>INDEX(AJ$280:AJ$296,$E1842)*$D1842</f>
        <v/>
      </c>
      <c r="AK1842" s="36">
        <f>INDEX(AK$280:AK$296,$E1842)*$D1842</f>
        <v/>
      </c>
      <c r="AL1842" s="36">
        <f>INDEX(AL$280:AL$296,$E1842)*$D1842</f>
        <v/>
      </c>
      <c r="AM1842" s="36">
        <f>INDEX(AM$280:AM$296,$E1842)*$D1842</f>
        <v/>
      </c>
      <c r="AN1842" s="36">
        <f>INDEX(AN$280:AN$296,$E1842)*$D1842</f>
        <v/>
      </c>
      <c r="AO1842" s="36">
        <f>INDEX(AO$280:AO$296,$E1842)*$D1842</f>
        <v/>
      </c>
      <c r="AP1842" s="36">
        <f>INDEX(AP$280:AP$296,$E1842)*$D1842</f>
        <v/>
      </c>
      <c r="AQ1842" s="36">
        <f>INDEX(AQ$280:AQ$296,$E1842)*$D1842</f>
        <v/>
      </c>
      <c r="AR1842" s="36">
        <f>INDEX(AR$280:AR$296,$E1842)*$D1842</f>
        <v/>
      </c>
      <c r="AS1842" s="36">
        <f>INDEX(AS$280:AS$296,$E1842)*$D1842</f>
        <v/>
      </c>
      <c r="AT1842" s="36">
        <f>INDEX(AT$280:AT$296,$E1842)*$D1842</f>
        <v/>
      </c>
      <c r="AU1842" s="36">
        <f>INDEX(AU$280:AU$296,$E1842)*$D1842</f>
        <v/>
      </c>
      <c r="AV1842" s="36">
        <f>INDEX(AV$280:AV$296,$E1842)*$D1842</f>
        <v/>
      </c>
      <c r="AW1842" s="36">
        <f>INDEX(AW$280:AW$296,$E1842)*$D1842</f>
        <v/>
      </c>
      <c r="AX1842" s="36">
        <f>INDEX(AX$280:AX$296,$E1842)*$D1842</f>
        <v/>
      </c>
      <c r="AY1842" s="36">
        <f>INDEX(AY$280:AY$296,$E1842)*$D1842</f>
        <v/>
      </c>
    </row>
    <row r="1843" hidden="1" outlineLevel="2"/>
    <row r="1844" hidden="1" outlineLevel="2">
      <c r="A1844" s="14" t="inlineStr">
        <is>
          <t>ntx</t>
        </is>
      </c>
      <c r="B1844" s="14" t="inlineStr">
        <is>
          <t>coa</t>
        </is>
      </c>
      <c r="C1844" s="14" t="inlineStr">
        <is>
          <t>nfm</t>
        </is>
      </c>
      <c r="D1844" s="36">
        <f>INDEX(Inputs!$N$5:$N$132,MATCH($B1844&amp;"|"&amp;$C1844,Inputs!$A$5:$A$132,0))</f>
        <v/>
      </c>
      <c r="E1844" s="36">
        <f>INDEX(Inputs!$K$5:$K$132,MATCH($B1844&amp;"|"&amp;$C1844,Inputs!$A$5:$A$132,0))</f>
        <v/>
      </c>
      <c r="F1844" s="35" t="n"/>
      <c r="G1844" s="35" t="n"/>
      <c r="H1844" s="14">
        <f>INDEX(VarLab,MATCH($A1844,VarKey,0))&amp;INDEX(MemLab,MATCH($C1844&amp;"|"&amp;$B1844,MemKey,0))</f>
        <v/>
      </c>
      <c r="I1844" s="14">
        <f>INDEX(VarUnit,MATCH($A1844,VarKey,0))</f>
        <v/>
      </c>
      <c r="J1844" s="14">
        <f>INDEX(VarSrc,MATCH($A1844,VarKey,0))</f>
        <v/>
      </c>
      <c r="K1844" s="11">
        <f>CodePrefix&amp;$A1844&amp;IF($C1844="","","."&amp;$C1844&amp;"."&amp;$B1844)&amp;INDEX(VarEnd,MATCH($A1844,VarKey,0))&amp;K$5</f>
        <v/>
      </c>
      <c r="L1844" s="37">
        <f>INDEX(L$80:L$93,$D1844)/$E1844</f>
        <v/>
      </c>
      <c r="M1844" s="36">
        <f>INDEX(M$80:M$93,$D1844)/$E1844</f>
        <v/>
      </c>
      <c r="N1844" s="36">
        <f>INDEX(N$80:N$93,$D1844)/$E1844</f>
        <v/>
      </c>
      <c r="O1844" s="36">
        <f>INDEX(O$80:O$93,$D1844)/$E1844</f>
        <v/>
      </c>
      <c r="P1844" s="36">
        <f>INDEX(P$80:P$93,$D1844)/$E1844</f>
        <v/>
      </c>
      <c r="Q1844" s="36">
        <f>INDEX(Q$80:Q$93,$D1844)/$E1844</f>
        <v/>
      </c>
      <c r="R1844" s="36">
        <f>INDEX(R$80:R$93,$D1844)/$E1844</f>
        <v/>
      </c>
      <c r="S1844" s="36">
        <f>INDEX(S$80:S$93,$D1844)/$E1844</f>
        <v/>
      </c>
      <c r="T1844" s="36">
        <f>INDEX(T$80:T$93,$D1844)/$E1844</f>
        <v/>
      </c>
      <c r="U1844" s="36">
        <f>INDEX(U$80:U$93,$D1844)/$E1844</f>
        <v/>
      </c>
      <c r="V1844" s="36">
        <f>INDEX(V$80:V$93,$D1844)/$E1844</f>
        <v/>
      </c>
      <c r="W1844" s="36">
        <f>INDEX(W$80:W$93,$D1844)/$E1844</f>
        <v/>
      </c>
      <c r="X1844" s="36">
        <f>INDEX(X$80:X$93,$D1844)/$E1844</f>
        <v/>
      </c>
      <c r="Y1844" s="36">
        <f>INDEX(Y$80:Y$93,$D1844)/$E1844</f>
        <v/>
      </c>
      <c r="Z1844" s="36">
        <f>INDEX(Z$80:Z$93,$D1844)/$E1844</f>
        <v/>
      </c>
      <c r="AA1844" s="36">
        <f>INDEX(AA$80:AA$93,$D1844)/$E1844</f>
        <v/>
      </c>
      <c r="AB1844" s="36">
        <f>INDEX(AB$80:AB$93,$D1844)/$E1844</f>
        <v/>
      </c>
      <c r="AC1844" s="36">
        <f>INDEX(AC$80:AC$93,$D1844)/$E1844</f>
        <v/>
      </c>
      <c r="AD1844" s="36">
        <f>INDEX(AD$80:AD$93,$D1844)/$E1844</f>
        <v/>
      </c>
      <c r="AF1844" s="11">
        <f>CodePrefix&amp;$A1844&amp;IF($C1844="","","."&amp;$C1844&amp;"."&amp;$B1844)&amp;INDEX(VarEnd,MATCH($A1844,VarKey,0))&amp;AF$5</f>
        <v/>
      </c>
      <c r="AG1844" s="37">
        <f>INDEX(AG$80:AG$93,$D1844)/$E1844</f>
        <v/>
      </c>
      <c r="AH1844" s="36">
        <f>INDEX(AH$80:AH$93,$D1844)/$E1844</f>
        <v/>
      </c>
      <c r="AI1844" s="36">
        <f>INDEX(AI$80:AI$93,$D1844)/$E1844</f>
        <v/>
      </c>
      <c r="AJ1844" s="36">
        <f>INDEX(AJ$80:AJ$93,$D1844)/$E1844</f>
        <v/>
      </c>
      <c r="AK1844" s="36">
        <f>INDEX(AK$80:AK$93,$D1844)/$E1844</f>
        <v/>
      </c>
      <c r="AL1844" s="36">
        <f>INDEX(AL$80:AL$93,$D1844)/$E1844</f>
        <v/>
      </c>
      <c r="AM1844" s="36">
        <f>INDEX(AM$80:AM$93,$D1844)/$E1844</f>
        <v/>
      </c>
      <c r="AN1844" s="36">
        <f>INDEX(AN$80:AN$93,$D1844)/$E1844</f>
        <v/>
      </c>
      <c r="AO1844" s="36">
        <f>INDEX(AO$80:AO$93,$D1844)/$E1844</f>
        <v/>
      </c>
      <c r="AP1844" s="36">
        <f>INDEX(AP$80:AP$93,$D1844)/$E1844</f>
        <v/>
      </c>
      <c r="AQ1844" s="36">
        <f>INDEX(AQ$80:AQ$93,$D1844)/$E1844</f>
        <v/>
      </c>
      <c r="AR1844" s="36">
        <f>INDEX(AR$80:AR$93,$D1844)/$E1844</f>
        <v/>
      </c>
      <c r="AS1844" s="36">
        <f>INDEX(AS$80:AS$93,$D1844)/$E1844</f>
        <v/>
      </c>
      <c r="AT1844" s="36">
        <f>INDEX(AT$80:AT$93,$D1844)/$E1844</f>
        <v/>
      </c>
      <c r="AU1844" s="36">
        <f>INDEX(AU$80:AU$93,$D1844)/$E1844</f>
        <v/>
      </c>
      <c r="AV1844" s="36">
        <f>INDEX(AV$80:AV$93,$D1844)/$E1844</f>
        <v/>
      </c>
      <c r="AW1844" s="36">
        <f>INDEX(AW$80:AW$93,$D1844)/$E1844</f>
        <v/>
      </c>
      <c r="AX1844" s="36">
        <f>INDEX(AX$80:AX$93,$D1844)/$E1844</f>
        <v/>
      </c>
      <c r="AY1844" s="36">
        <f>INDEX(AY$80:AY$93,$D1844)/$E1844</f>
        <v/>
      </c>
    </row>
    <row r="1845" hidden="1" outlineLevel="2">
      <c r="A1845" s="14" t="inlineStr">
        <is>
          <t>ntx</t>
        </is>
      </c>
      <c r="B1845" s="14" t="inlineStr">
        <is>
          <t>nga</t>
        </is>
      </c>
      <c r="C1845" s="14" t="inlineStr">
        <is>
          <t>nfm</t>
        </is>
      </c>
      <c r="D1845" s="36">
        <f>INDEX(Inputs!$N$5:$N$132,MATCH($B1845&amp;"|"&amp;$C1845,Inputs!$A$5:$A$132,0))</f>
        <v/>
      </c>
      <c r="E1845" s="36">
        <f>INDEX(Inputs!$K$5:$K$132,MATCH($B1845&amp;"|"&amp;$C1845,Inputs!$A$5:$A$132,0))</f>
        <v/>
      </c>
      <c r="F1845" s="35" t="n"/>
      <c r="G1845" s="35" t="n"/>
      <c r="H1845" s="14">
        <f>INDEX(VarLab,MATCH($A1845,VarKey,0))&amp;INDEX(MemLab,MATCH($C1845&amp;"|"&amp;$B1845,MemKey,0))</f>
        <v/>
      </c>
      <c r="I1845" s="14">
        <f>INDEX(VarUnit,MATCH($A1845,VarKey,0))</f>
        <v/>
      </c>
      <c r="J1845" s="14">
        <f>INDEX(VarSrc,MATCH($A1845,VarKey,0))</f>
        <v/>
      </c>
      <c r="K1845" s="11">
        <f>CodePrefix&amp;$A1845&amp;IF($C1845="","","."&amp;$C1845&amp;"."&amp;$B1845)&amp;INDEX(VarEnd,MATCH($A1845,VarKey,0))&amp;K$5</f>
        <v/>
      </c>
      <c r="L1845" s="37">
        <f>INDEX(L$80:L$93,$D1845)/$E1845</f>
        <v/>
      </c>
      <c r="M1845" s="36">
        <f>INDEX(M$80:M$93,$D1845)/$E1845</f>
        <v/>
      </c>
      <c r="N1845" s="36">
        <f>INDEX(N$80:N$93,$D1845)/$E1845</f>
        <v/>
      </c>
      <c r="O1845" s="36">
        <f>INDEX(O$80:O$93,$D1845)/$E1845</f>
        <v/>
      </c>
      <c r="P1845" s="36">
        <f>INDEX(P$80:P$93,$D1845)/$E1845</f>
        <v/>
      </c>
      <c r="Q1845" s="36">
        <f>INDEX(Q$80:Q$93,$D1845)/$E1845</f>
        <v/>
      </c>
      <c r="R1845" s="36">
        <f>INDEX(R$80:R$93,$D1845)/$E1845</f>
        <v/>
      </c>
      <c r="S1845" s="36">
        <f>INDEX(S$80:S$93,$D1845)/$E1845</f>
        <v/>
      </c>
      <c r="T1845" s="36">
        <f>INDEX(T$80:T$93,$D1845)/$E1845</f>
        <v/>
      </c>
      <c r="U1845" s="36">
        <f>INDEX(U$80:U$93,$D1845)/$E1845</f>
        <v/>
      </c>
      <c r="V1845" s="36">
        <f>INDEX(V$80:V$93,$D1845)/$E1845</f>
        <v/>
      </c>
      <c r="W1845" s="36">
        <f>INDEX(W$80:W$93,$D1845)/$E1845</f>
        <v/>
      </c>
      <c r="X1845" s="36">
        <f>INDEX(X$80:X$93,$D1845)/$E1845</f>
        <v/>
      </c>
      <c r="Y1845" s="36">
        <f>INDEX(Y$80:Y$93,$D1845)/$E1845</f>
        <v/>
      </c>
      <c r="Z1845" s="36">
        <f>INDEX(Z$80:Z$93,$D1845)/$E1845</f>
        <v/>
      </c>
      <c r="AA1845" s="36">
        <f>INDEX(AA$80:AA$93,$D1845)/$E1845</f>
        <v/>
      </c>
      <c r="AB1845" s="36">
        <f>INDEX(AB$80:AB$93,$D1845)/$E1845</f>
        <v/>
      </c>
      <c r="AC1845" s="36">
        <f>INDEX(AC$80:AC$93,$D1845)/$E1845</f>
        <v/>
      </c>
      <c r="AD1845" s="36">
        <f>INDEX(AD$80:AD$93,$D1845)/$E1845</f>
        <v/>
      </c>
      <c r="AF1845" s="11">
        <f>CodePrefix&amp;$A1845&amp;IF($C1845="","","."&amp;$C1845&amp;"."&amp;$B1845)&amp;INDEX(VarEnd,MATCH($A1845,VarKey,0))&amp;AF$5</f>
        <v/>
      </c>
      <c r="AG1845" s="37">
        <f>INDEX(AG$80:AG$93,$D1845)/$E1845</f>
        <v/>
      </c>
      <c r="AH1845" s="36">
        <f>INDEX(AH$80:AH$93,$D1845)/$E1845</f>
        <v/>
      </c>
      <c r="AI1845" s="36">
        <f>INDEX(AI$80:AI$93,$D1845)/$E1845</f>
        <v/>
      </c>
      <c r="AJ1845" s="36">
        <f>INDEX(AJ$80:AJ$93,$D1845)/$E1845</f>
        <v/>
      </c>
      <c r="AK1845" s="36">
        <f>INDEX(AK$80:AK$93,$D1845)/$E1845</f>
        <v/>
      </c>
      <c r="AL1845" s="36">
        <f>INDEX(AL$80:AL$93,$D1845)/$E1845</f>
        <v/>
      </c>
      <c r="AM1845" s="36">
        <f>INDEX(AM$80:AM$93,$D1845)/$E1845</f>
        <v/>
      </c>
      <c r="AN1845" s="36">
        <f>INDEX(AN$80:AN$93,$D1845)/$E1845</f>
        <v/>
      </c>
      <c r="AO1845" s="36">
        <f>INDEX(AO$80:AO$93,$D1845)/$E1845</f>
        <v/>
      </c>
      <c r="AP1845" s="36">
        <f>INDEX(AP$80:AP$93,$D1845)/$E1845</f>
        <v/>
      </c>
      <c r="AQ1845" s="36">
        <f>INDEX(AQ$80:AQ$93,$D1845)/$E1845</f>
        <v/>
      </c>
      <c r="AR1845" s="36">
        <f>INDEX(AR$80:AR$93,$D1845)/$E1845</f>
        <v/>
      </c>
      <c r="AS1845" s="36">
        <f>INDEX(AS$80:AS$93,$D1845)/$E1845</f>
        <v/>
      </c>
      <c r="AT1845" s="36">
        <f>INDEX(AT$80:AT$93,$D1845)/$E1845</f>
        <v/>
      </c>
      <c r="AU1845" s="36">
        <f>INDEX(AU$80:AU$93,$D1845)/$E1845</f>
        <v/>
      </c>
      <c r="AV1845" s="36">
        <f>INDEX(AV$80:AV$93,$D1845)/$E1845</f>
        <v/>
      </c>
      <c r="AW1845" s="36">
        <f>INDEX(AW$80:AW$93,$D1845)/$E1845</f>
        <v/>
      </c>
      <c r="AX1845" s="36">
        <f>INDEX(AX$80:AX$93,$D1845)/$E1845</f>
        <v/>
      </c>
      <c r="AY1845" s="36">
        <f>INDEX(AY$80:AY$93,$D1845)/$E1845</f>
        <v/>
      </c>
    </row>
    <row r="1846" hidden="1" outlineLevel="2">
      <c r="A1846" s="14" t="inlineStr">
        <is>
          <t>ntx</t>
        </is>
      </c>
      <c r="B1846" s="14" t="inlineStr">
        <is>
          <t>gso</t>
        </is>
      </c>
      <c r="C1846" s="14" t="inlineStr">
        <is>
          <t>nfm</t>
        </is>
      </c>
      <c r="D1846" s="36">
        <f>INDEX(Inputs!$N$5:$N$132,MATCH($B1846&amp;"|"&amp;$C1846,Inputs!$A$5:$A$132,0))</f>
        <v/>
      </c>
      <c r="E1846" s="36">
        <f>INDEX(Inputs!$K$5:$K$132,MATCH($B1846&amp;"|"&amp;$C1846,Inputs!$A$5:$A$132,0))</f>
        <v/>
      </c>
      <c r="F1846" s="35" t="n"/>
      <c r="G1846" s="35" t="n"/>
      <c r="H1846" s="14">
        <f>INDEX(VarLab,MATCH($A1846,VarKey,0))&amp;INDEX(MemLab,MATCH($C1846&amp;"|"&amp;$B1846,MemKey,0))</f>
        <v/>
      </c>
      <c r="I1846" s="14">
        <f>INDEX(VarUnit,MATCH($A1846,VarKey,0))</f>
        <v/>
      </c>
      <c r="J1846" s="14">
        <f>INDEX(VarSrc,MATCH($A1846,VarKey,0))</f>
        <v/>
      </c>
      <c r="K1846" s="11">
        <f>CodePrefix&amp;$A1846&amp;IF($C1846="","","."&amp;$C1846&amp;"."&amp;$B1846)&amp;INDEX(VarEnd,MATCH($A1846,VarKey,0))&amp;K$5</f>
        <v/>
      </c>
      <c r="L1846" s="37">
        <f>INDEX(L$80:L$93,$D1846)/$E1846</f>
        <v/>
      </c>
      <c r="M1846" s="36">
        <f>INDEX(M$80:M$93,$D1846)/$E1846</f>
        <v/>
      </c>
      <c r="N1846" s="36">
        <f>INDEX(N$80:N$93,$D1846)/$E1846</f>
        <v/>
      </c>
      <c r="O1846" s="36">
        <f>INDEX(O$80:O$93,$D1846)/$E1846</f>
        <v/>
      </c>
      <c r="P1846" s="36">
        <f>INDEX(P$80:P$93,$D1846)/$E1846</f>
        <v/>
      </c>
      <c r="Q1846" s="36">
        <f>INDEX(Q$80:Q$93,$D1846)/$E1846</f>
        <v/>
      </c>
      <c r="R1846" s="36">
        <f>INDEX(R$80:R$93,$D1846)/$E1846</f>
        <v/>
      </c>
      <c r="S1846" s="36">
        <f>INDEX(S$80:S$93,$D1846)/$E1846</f>
        <v/>
      </c>
      <c r="T1846" s="36">
        <f>INDEX(T$80:T$93,$D1846)/$E1846</f>
        <v/>
      </c>
      <c r="U1846" s="36">
        <f>INDEX(U$80:U$93,$D1846)/$E1846</f>
        <v/>
      </c>
      <c r="V1846" s="36">
        <f>INDEX(V$80:V$93,$D1846)/$E1846</f>
        <v/>
      </c>
      <c r="W1846" s="36">
        <f>INDEX(W$80:W$93,$D1846)/$E1846</f>
        <v/>
      </c>
      <c r="X1846" s="36">
        <f>INDEX(X$80:X$93,$D1846)/$E1846</f>
        <v/>
      </c>
      <c r="Y1846" s="36">
        <f>INDEX(Y$80:Y$93,$D1846)/$E1846</f>
        <v/>
      </c>
      <c r="Z1846" s="36">
        <f>INDEX(Z$80:Z$93,$D1846)/$E1846</f>
        <v/>
      </c>
      <c r="AA1846" s="36">
        <f>INDEX(AA$80:AA$93,$D1846)/$E1846</f>
        <v/>
      </c>
      <c r="AB1846" s="36">
        <f>INDEX(AB$80:AB$93,$D1846)/$E1846</f>
        <v/>
      </c>
      <c r="AC1846" s="36">
        <f>INDEX(AC$80:AC$93,$D1846)/$E1846</f>
        <v/>
      </c>
      <c r="AD1846" s="36">
        <f>INDEX(AD$80:AD$93,$D1846)/$E1846</f>
        <v/>
      </c>
      <c r="AF1846" s="11">
        <f>CodePrefix&amp;$A1846&amp;IF($C1846="","","."&amp;$C1846&amp;"."&amp;$B1846)&amp;INDEX(VarEnd,MATCH($A1846,VarKey,0))&amp;AF$5</f>
        <v/>
      </c>
      <c r="AG1846" s="37">
        <f>INDEX(AG$80:AG$93,$D1846)/$E1846</f>
        <v/>
      </c>
      <c r="AH1846" s="36">
        <f>INDEX(AH$80:AH$93,$D1846)/$E1846</f>
        <v/>
      </c>
      <c r="AI1846" s="36">
        <f>INDEX(AI$80:AI$93,$D1846)/$E1846</f>
        <v/>
      </c>
      <c r="AJ1846" s="36">
        <f>INDEX(AJ$80:AJ$93,$D1846)/$E1846</f>
        <v/>
      </c>
      <c r="AK1846" s="36">
        <f>INDEX(AK$80:AK$93,$D1846)/$E1846</f>
        <v/>
      </c>
      <c r="AL1846" s="36">
        <f>INDEX(AL$80:AL$93,$D1846)/$E1846</f>
        <v/>
      </c>
      <c r="AM1846" s="36">
        <f>INDEX(AM$80:AM$93,$D1846)/$E1846</f>
        <v/>
      </c>
      <c r="AN1846" s="36">
        <f>INDEX(AN$80:AN$93,$D1846)/$E1846</f>
        <v/>
      </c>
      <c r="AO1846" s="36">
        <f>INDEX(AO$80:AO$93,$D1846)/$E1846</f>
        <v/>
      </c>
      <c r="AP1846" s="36">
        <f>INDEX(AP$80:AP$93,$D1846)/$E1846</f>
        <v/>
      </c>
      <c r="AQ1846" s="36">
        <f>INDEX(AQ$80:AQ$93,$D1846)/$E1846</f>
        <v/>
      </c>
      <c r="AR1846" s="36">
        <f>INDEX(AR$80:AR$93,$D1846)/$E1846</f>
        <v/>
      </c>
      <c r="AS1846" s="36">
        <f>INDEX(AS$80:AS$93,$D1846)/$E1846</f>
        <v/>
      </c>
      <c r="AT1846" s="36">
        <f>INDEX(AT$80:AT$93,$D1846)/$E1846</f>
        <v/>
      </c>
      <c r="AU1846" s="36">
        <f>INDEX(AU$80:AU$93,$D1846)/$E1846</f>
        <v/>
      </c>
      <c r="AV1846" s="36">
        <f>INDEX(AV$80:AV$93,$D1846)/$E1846</f>
        <v/>
      </c>
      <c r="AW1846" s="36">
        <f>INDEX(AW$80:AW$93,$D1846)/$E1846</f>
        <v/>
      </c>
      <c r="AX1846" s="36">
        <f>INDEX(AX$80:AX$93,$D1846)/$E1846</f>
        <v/>
      </c>
      <c r="AY1846" s="36">
        <f>INDEX(AY$80:AY$93,$D1846)/$E1846</f>
        <v/>
      </c>
    </row>
    <row r="1847" hidden="1" outlineLevel="2">
      <c r="A1847" s="14" t="inlineStr">
        <is>
          <t>ntx</t>
        </is>
      </c>
      <c r="B1847" s="14" t="inlineStr">
        <is>
          <t>die</t>
        </is>
      </c>
      <c r="C1847" s="14" t="inlineStr">
        <is>
          <t>nfm</t>
        </is>
      </c>
      <c r="D1847" s="36">
        <f>INDEX(Inputs!$N$5:$N$132,MATCH($B1847&amp;"|"&amp;$C1847,Inputs!$A$5:$A$132,0))</f>
        <v/>
      </c>
      <c r="E1847" s="36">
        <f>INDEX(Inputs!$K$5:$K$132,MATCH($B1847&amp;"|"&amp;$C1847,Inputs!$A$5:$A$132,0))</f>
        <v/>
      </c>
      <c r="F1847" s="35" t="n"/>
      <c r="G1847" s="35" t="n"/>
      <c r="H1847" s="14">
        <f>INDEX(VarLab,MATCH($A1847,VarKey,0))&amp;INDEX(MemLab,MATCH($C1847&amp;"|"&amp;$B1847,MemKey,0))</f>
        <v/>
      </c>
      <c r="I1847" s="14">
        <f>INDEX(VarUnit,MATCH($A1847,VarKey,0))</f>
        <v/>
      </c>
      <c r="J1847" s="14">
        <f>INDEX(VarSrc,MATCH($A1847,VarKey,0))</f>
        <v/>
      </c>
      <c r="K1847" s="11">
        <f>CodePrefix&amp;$A1847&amp;IF($C1847="","","."&amp;$C1847&amp;"."&amp;$B1847)&amp;INDEX(VarEnd,MATCH($A1847,VarKey,0))&amp;K$5</f>
        <v/>
      </c>
      <c r="L1847" s="37">
        <f>INDEX(L$80:L$93,$D1847)/$E1847</f>
        <v/>
      </c>
      <c r="M1847" s="36">
        <f>INDEX(M$80:M$93,$D1847)/$E1847</f>
        <v/>
      </c>
      <c r="N1847" s="36">
        <f>INDEX(N$80:N$93,$D1847)/$E1847</f>
        <v/>
      </c>
      <c r="O1847" s="36">
        <f>INDEX(O$80:O$93,$D1847)/$E1847</f>
        <v/>
      </c>
      <c r="P1847" s="36">
        <f>INDEX(P$80:P$93,$D1847)/$E1847</f>
        <v/>
      </c>
      <c r="Q1847" s="36">
        <f>INDEX(Q$80:Q$93,$D1847)/$E1847</f>
        <v/>
      </c>
      <c r="R1847" s="36">
        <f>INDEX(R$80:R$93,$D1847)/$E1847</f>
        <v/>
      </c>
      <c r="S1847" s="36">
        <f>INDEX(S$80:S$93,$D1847)/$E1847</f>
        <v/>
      </c>
      <c r="T1847" s="36">
        <f>INDEX(T$80:T$93,$D1847)/$E1847</f>
        <v/>
      </c>
      <c r="U1847" s="36">
        <f>INDEX(U$80:U$93,$D1847)/$E1847</f>
        <v/>
      </c>
      <c r="V1847" s="36">
        <f>INDEX(V$80:V$93,$D1847)/$E1847</f>
        <v/>
      </c>
      <c r="W1847" s="36">
        <f>INDEX(W$80:W$93,$D1847)/$E1847</f>
        <v/>
      </c>
      <c r="X1847" s="36">
        <f>INDEX(X$80:X$93,$D1847)/$E1847</f>
        <v/>
      </c>
      <c r="Y1847" s="36">
        <f>INDEX(Y$80:Y$93,$D1847)/$E1847</f>
        <v/>
      </c>
      <c r="Z1847" s="36">
        <f>INDEX(Z$80:Z$93,$D1847)/$E1847</f>
        <v/>
      </c>
      <c r="AA1847" s="36">
        <f>INDEX(AA$80:AA$93,$D1847)/$E1847</f>
        <v/>
      </c>
      <c r="AB1847" s="36">
        <f>INDEX(AB$80:AB$93,$D1847)/$E1847</f>
        <v/>
      </c>
      <c r="AC1847" s="36">
        <f>INDEX(AC$80:AC$93,$D1847)/$E1847</f>
        <v/>
      </c>
      <c r="AD1847" s="36">
        <f>INDEX(AD$80:AD$93,$D1847)/$E1847</f>
        <v/>
      </c>
      <c r="AF1847" s="11">
        <f>CodePrefix&amp;$A1847&amp;IF($C1847="","","."&amp;$C1847&amp;"."&amp;$B1847)&amp;INDEX(VarEnd,MATCH($A1847,VarKey,0))&amp;AF$5</f>
        <v/>
      </c>
      <c r="AG1847" s="37">
        <f>INDEX(AG$80:AG$93,$D1847)/$E1847</f>
        <v/>
      </c>
      <c r="AH1847" s="36">
        <f>INDEX(AH$80:AH$93,$D1847)/$E1847</f>
        <v/>
      </c>
      <c r="AI1847" s="36">
        <f>INDEX(AI$80:AI$93,$D1847)/$E1847</f>
        <v/>
      </c>
      <c r="AJ1847" s="36">
        <f>INDEX(AJ$80:AJ$93,$D1847)/$E1847</f>
        <v/>
      </c>
      <c r="AK1847" s="36">
        <f>INDEX(AK$80:AK$93,$D1847)/$E1847</f>
        <v/>
      </c>
      <c r="AL1847" s="36">
        <f>INDEX(AL$80:AL$93,$D1847)/$E1847</f>
        <v/>
      </c>
      <c r="AM1847" s="36">
        <f>INDEX(AM$80:AM$93,$D1847)/$E1847</f>
        <v/>
      </c>
      <c r="AN1847" s="36">
        <f>INDEX(AN$80:AN$93,$D1847)/$E1847</f>
        <v/>
      </c>
      <c r="AO1847" s="36">
        <f>INDEX(AO$80:AO$93,$D1847)/$E1847</f>
        <v/>
      </c>
      <c r="AP1847" s="36">
        <f>INDEX(AP$80:AP$93,$D1847)/$E1847</f>
        <v/>
      </c>
      <c r="AQ1847" s="36">
        <f>INDEX(AQ$80:AQ$93,$D1847)/$E1847</f>
        <v/>
      </c>
      <c r="AR1847" s="36">
        <f>INDEX(AR$80:AR$93,$D1847)/$E1847</f>
        <v/>
      </c>
      <c r="AS1847" s="36">
        <f>INDEX(AS$80:AS$93,$D1847)/$E1847</f>
        <v/>
      </c>
      <c r="AT1847" s="36">
        <f>INDEX(AT$80:AT$93,$D1847)/$E1847</f>
        <v/>
      </c>
      <c r="AU1847" s="36">
        <f>INDEX(AU$80:AU$93,$D1847)/$E1847</f>
        <v/>
      </c>
      <c r="AV1847" s="36">
        <f>INDEX(AV$80:AV$93,$D1847)/$E1847</f>
        <v/>
      </c>
      <c r="AW1847" s="36">
        <f>INDEX(AW$80:AW$93,$D1847)/$E1847</f>
        <v/>
      </c>
      <c r="AX1847" s="36">
        <f>INDEX(AX$80:AX$93,$D1847)/$E1847</f>
        <v/>
      </c>
      <c r="AY1847" s="36">
        <f>INDEX(AY$80:AY$93,$D1847)/$E1847</f>
        <v/>
      </c>
    </row>
    <row r="1848" hidden="1" outlineLevel="2">
      <c r="A1848" s="14" t="inlineStr">
        <is>
          <t>ntx</t>
        </is>
      </c>
      <c r="B1848" s="14" t="inlineStr">
        <is>
          <t>lpg</t>
        </is>
      </c>
      <c r="C1848" s="14" t="inlineStr">
        <is>
          <t>nfm</t>
        </is>
      </c>
      <c r="D1848" s="36">
        <f>INDEX(Inputs!$N$5:$N$132,MATCH($B1848&amp;"|"&amp;$C1848,Inputs!$A$5:$A$132,0))</f>
        <v/>
      </c>
      <c r="E1848" s="36">
        <f>INDEX(Inputs!$K$5:$K$132,MATCH($B1848&amp;"|"&amp;$C1848,Inputs!$A$5:$A$132,0))</f>
        <v/>
      </c>
      <c r="F1848" s="35" t="n"/>
      <c r="G1848" s="35" t="n"/>
      <c r="H1848" s="14">
        <f>INDEX(VarLab,MATCH($A1848,VarKey,0))&amp;INDEX(MemLab,MATCH($C1848&amp;"|"&amp;$B1848,MemKey,0))</f>
        <v/>
      </c>
      <c r="I1848" s="14">
        <f>INDEX(VarUnit,MATCH($A1848,VarKey,0))</f>
        <v/>
      </c>
      <c r="J1848" s="14">
        <f>INDEX(VarSrc,MATCH($A1848,VarKey,0))</f>
        <v/>
      </c>
      <c r="K1848" s="11">
        <f>CodePrefix&amp;$A1848&amp;IF($C1848="","","."&amp;$C1848&amp;"."&amp;$B1848)&amp;INDEX(VarEnd,MATCH($A1848,VarKey,0))&amp;K$5</f>
        <v/>
      </c>
      <c r="L1848" s="37">
        <f>INDEX(L$80:L$93,$D1848)/$E1848</f>
        <v/>
      </c>
      <c r="M1848" s="36">
        <f>INDEX(M$80:M$93,$D1848)/$E1848</f>
        <v/>
      </c>
      <c r="N1848" s="36">
        <f>INDEX(N$80:N$93,$D1848)/$E1848</f>
        <v/>
      </c>
      <c r="O1848" s="36">
        <f>INDEX(O$80:O$93,$D1848)/$E1848</f>
        <v/>
      </c>
      <c r="P1848" s="36">
        <f>INDEX(P$80:P$93,$D1848)/$E1848</f>
        <v/>
      </c>
      <c r="Q1848" s="36">
        <f>INDEX(Q$80:Q$93,$D1848)/$E1848</f>
        <v/>
      </c>
      <c r="R1848" s="36">
        <f>INDEX(R$80:R$93,$D1848)/$E1848</f>
        <v/>
      </c>
      <c r="S1848" s="36">
        <f>INDEX(S$80:S$93,$D1848)/$E1848</f>
        <v/>
      </c>
      <c r="T1848" s="36">
        <f>INDEX(T$80:T$93,$D1848)/$E1848</f>
        <v/>
      </c>
      <c r="U1848" s="36">
        <f>INDEX(U$80:U$93,$D1848)/$E1848</f>
        <v/>
      </c>
      <c r="V1848" s="36">
        <f>INDEX(V$80:V$93,$D1848)/$E1848</f>
        <v/>
      </c>
      <c r="W1848" s="36">
        <f>INDEX(W$80:W$93,$D1848)/$E1848</f>
        <v/>
      </c>
      <c r="X1848" s="36">
        <f>INDEX(X$80:X$93,$D1848)/$E1848</f>
        <v/>
      </c>
      <c r="Y1848" s="36">
        <f>INDEX(Y$80:Y$93,$D1848)/$E1848</f>
        <v/>
      </c>
      <c r="Z1848" s="36">
        <f>INDEX(Z$80:Z$93,$D1848)/$E1848</f>
        <v/>
      </c>
      <c r="AA1848" s="36">
        <f>INDEX(AA$80:AA$93,$D1848)/$E1848</f>
        <v/>
      </c>
      <c r="AB1848" s="36">
        <f>INDEX(AB$80:AB$93,$D1848)/$E1848</f>
        <v/>
      </c>
      <c r="AC1848" s="36">
        <f>INDEX(AC$80:AC$93,$D1848)/$E1848</f>
        <v/>
      </c>
      <c r="AD1848" s="36">
        <f>INDEX(AD$80:AD$93,$D1848)/$E1848</f>
        <v/>
      </c>
      <c r="AF1848" s="11">
        <f>CodePrefix&amp;$A1848&amp;IF($C1848="","","."&amp;$C1848&amp;"."&amp;$B1848)&amp;INDEX(VarEnd,MATCH($A1848,VarKey,0))&amp;AF$5</f>
        <v/>
      </c>
      <c r="AG1848" s="37">
        <f>INDEX(AG$80:AG$93,$D1848)/$E1848</f>
        <v/>
      </c>
      <c r="AH1848" s="36">
        <f>INDEX(AH$80:AH$93,$D1848)/$E1848</f>
        <v/>
      </c>
      <c r="AI1848" s="36">
        <f>INDEX(AI$80:AI$93,$D1848)/$E1848</f>
        <v/>
      </c>
      <c r="AJ1848" s="36">
        <f>INDEX(AJ$80:AJ$93,$D1848)/$E1848</f>
        <v/>
      </c>
      <c r="AK1848" s="36">
        <f>INDEX(AK$80:AK$93,$D1848)/$E1848</f>
        <v/>
      </c>
      <c r="AL1848" s="36">
        <f>INDEX(AL$80:AL$93,$D1848)/$E1848</f>
        <v/>
      </c>
      <c r="AM1848" s="36">
        <f>INDEX(AM$80:AM$93,$D1848)/$E1848</f>
        <v/>
      </c>
      <c r="AN1848" s="36">
        <f>INDEX(AN$80:AN$93,$D1848)/$E1848</f>
        <v/>
      </c>
      <c r="AO1848" s="36">
        <f>INDEX(AO$80:AO$93,$D1848)/$E1848</f>
        <v/>
      </c>
      <c r="AP1848" s="36">
        <f>INDEX(AP$80:AP$93,$D1848)/$E1848</f>
        <v/>
      </c>
      <c r="AQ1848" s="36">
        <f>INDEX(AQ$80:AQ$93,$D1848)/$E1848</f>
        <v/>
      </c>
      <c r="AR1848" s="36">
        <f>INDEX(AR$80:AR$93,$D1848)/$E1848</f>
        <v/>
      </c>
      <c r="AS1848" s="36">
        <f>INDEX(AS$80:AS$93,$D1848)/$E1848</f>
        <v/>
      </c>
      <c r="AT1848" s="36">
        <f>INDEX(AT$80:AT$93,$D1848)/$E1848</f>
        <v/>
      </c>
      <c r="AU1848" s="36">
        <f>INDEX(AU$80:AU$93,$D1848)/$E1848</f>
        <v/>
      </c>
      <c r="AV1848" s="36">
        <f>INDEX(AV$80:AV$93,$D1848)/$E1848</f>
        <v/>
      </c>
      <c r="AW1848" s="36">
        <f>INDEX(AW$80:AW$93,$D1848)/$E1848</f>
        <v/>
      </c>
      <c r="AX1848" s="36">
        <f>INDEX(AX$80:AX$93,$D1848)/$E1848</f>
        <v/>
      </c>
      <c r="AY1848" s="36">
        <f>INDEX(AY$80:AY$93,$D1848)/$E1848</f>
        <v/>
      </c>
    </row>
    <row r="1849" hidden="1" outlineLevel="2">
      <c r="A1849" s="14" t="inlineStr">
        <is>
          <t>ntx</t>
        </is>
      </c>
      <c r="B1849" s="14" t="inlineStr">
        <is>
          <t>ker</t>
        </is>
      </c>
      <c r="C1849" s="14" t="inlineStr">
        <is>
          <t>nfm</t>
        </is>
      </c>
      <c r="D1849" s="36">
        <f>INDEX(Inputs!$N$5:$N$132,MATCH($B1849&amp;"|"&amp;$C1849,Inputs!$A$5:$A$132,0))</f>
        <v/>
      </c>
      <c r="E1849" s="36">
        <f>INDEX(Inputs!$K$5:$K$132,MATCH($B1849&amp;"|"&amp;$C1849,Inputs!$A$5:$A$132,0))</f>
        <v/>
      </c>
      <c r="F1849" s="35" t="n"/>
      <c r="G1849" s="35" t="n"/>
      <c r="H1849" s="14">
        <f>INDEX(VarLab,MATCH($A1849,VarKey,0))&amp;INDEX(MemLab,MATCH($C1849&amp;"|"&amp;$B1849,MemKey,0))</f>
        <v/>
      </c>
      <c r="I1849" s="14">
        <f>INDEX(VarUnit,MATCH($A1849,VarKey,0))</f>
        <v/>
      </c>
      <c r="J1849" s="14">
        <f>INDEX(VarSrc,MATCH($A1849,VarKey,0))</f>
        <v/>
      </c>
      <c r="K1849" s="11">
        <f>CodePrefix&amp;$A1849&amp;IF($C1849="","","."&amp;$C1849&amp;"."&amp;$B1849)&amp;INDEX(VarEnd,MATCH($A1849,VarKey,0))&amp;K$5</f>
        <v/>
      </c>
      <c r="L1849" s="37">
        <f>INDEX(L$80:L$93,$D1849)/$E1849</f>
        <v/>
      </c>
      <c r="M1849" s="36">
        <f>INDEX(M$80:M$93,$D1849)/$E1849</f>
        <v/>
      </c>
      <c r="N1849" s="36">
        <f>INDEX(N$80:N$93,$D1849)/$E1849</f>
        <v/>
      </c>
      <c r="O1849" s="36">
        <f>INDEX(O$80:O$93,$D1849)/$E1849</f>
        <v/>
      </c>
      <c r="P1849" s="36">
        <f>INDEX(P$80:P$93,$D1849)/$E1849</f>
        <v/>
      </c>
      <c r="Q1849" s="36">
        <f>INDEX(Q$80:Q$93,$D1849)/$E1849</f>
        <v/>
      </c>
      <c r="R1849" s="36">
        <f>INDEX(R$80:R$93,$D1849)/$E1849</f>
        <v/>
      </c>
      <c r="S1849" s="36">
        <f>INDEX(S$80:S$93,$D1849)/$E1849</f>
        <v/>
      </c>
      <c r="T1849" s="36">
        <f>INDEX(T$80:T$93,$D1849)/$E1849</f>
        <v/>
      </c>
      <c r="U1849" s="36">
        <f>INDEX(U$80:U$93,$D1849)/$E1849</f>
        <v/>
      </c>
      <c r="V1849" s="36">
        <f>INDEX(V$80:V$93,$D1849)/$E1849</f>
        <v/>
      </c>
      <c r="W1849" s="36">
        <f>INDEX(W$80:W$93,$D1849)/$E1849</f>
        <v/>
      </c>
      <c r="X1849" s="36">
        <f>INDEX(X$80:X$93,$D1849)/$E1849</f>
        <v/>
      </c>
      <c r="Y1849" s="36">
        <f>INDEX(Y$80:Y$93,$D1849)/$E1849</f>
        <v/>
      </c>
      <c r="Z1849" s="36">
        <f>INDEX(Z$80:Z$93,$D1849)/$E1849</f>
        <v/>
      </c>
      <c r="AA1849" s="36">
        <f>INDEX(AA$80:AA$93,$D1849)/$E1849</f>
        <v/>
      </c>
      <c r="AB1849" s="36">
        <f>INDEX(AB$80:AB$93,$D1849)/$E1849</f>
        <v/>
      </c>
      <c r="AC1849" s="36">
        <f>INDEX(AC$80:AC$93,$D1849)/$E1849</f>
        <v/>
      </c>
      <c r="AD1849" s="36">
        <f>INDEX(AD$80:AD$93,$D1849)/$E1849</f>
        <v/>
      </c>
      <c r="AF1849" s="11">
        <f>CodePrefix&amp;$A1849&amp;IF($C1849="","","."&amp;$C1849&amp;"."&amp;$B1849)&amp;INDEX(VarEnd,MATCH($A1849,VarKey,0))&amp;AF$5</f>
        <v/>
      </c>
      <c r="AG1849" s="37">
        <f>INDEX(AG$80:AG$93,$D1849)/$E1849</f>
        <v/>
      </c>
      <c r="AH1849" s="36">
        <f>INDEX(AH$80:AH$93,$D1849)/$E1849</f>
        <v/>
      </c>
      <c r="AI1849" s="36">
        <f>INDEX(AI$80:AI$93,$D1849)/$E1849</f>
        <v/>
      </c>
      <c r="AJ1849" s="36">
        <f>INDEX(AJ$80:AJ$93,$D1849)/$E1849</f>
        <v/>
      </c>
      <c r="AK1849" s="36">
        <f>INDEX(AK$80:AK$93,$D1849)/$E1849</f>
        <v/>
      </c>
      <c r="AL1849" s="36">
        <f>INDEX(AL$80:AL$93,$D1849)/$E1849</f>
        <v/>
      </c>
      <c r="AM1849" s="36">
        <f>INDEX(AM$80:AM$93,$D1849)/$E1849</f>
        <v/>
      </c>
      <c r="AN1849" s="36">
        <f>INDEX(AN$80:AN$93,$D1849)/$E1849</f>
        <v/>
      </c>
      <c r="AO1849" s="36">
        <f>INDEX(AO$80:AO$93,$D1849)/$E1849</f>
        <v/>
      </c>
      <c r="AP1849" s="36">
        <f>INDEX(AP$80:AP$93,$D1849)/$E1849</f>
        <v/>
      </c>
      <c r="AQ1849" s="36">
        <f>INDEX(AQ$80:AQ$93,$D1849)/$E1849</f>
        <v/>
      </c>
      <c r="AR1849" s="36">
        <f>INDEX(AR$80:AR$93,$D1849)/$E1849</f>
        <v/>
      </c>
      <c r="AS1849" s="36">
        <f>INDEX(AS$80:AS$93,$D1849)/$E1849</f>
        <v/>
      </c>
      <c r="AT1849" s="36">
        <f>INDEX(AT$80:AT$93,$D1849)/$E1849</f>
        <v/>
      </c>
      <c r="AU1849" s="36">
        <f>INDEX(AU$80:AU$93,$D1849)/$E1849</f>
        <v/>
      </c>
      <c r="AV1849" s="36">
        <f>INDEX(AV$80:AV$93,$D1849)/$E1849</f>
        <v/>
      </c>
      <c r="AW1849" s="36">
        <f>INDEX(AW$80:AW$93,$D1849)/$E1849</f>
        <v/>
      </c>
      <c r="AX1849" s="36">
        <f>INDEX(AX$80:AX$93,$D1849)/$E1849</f>
        <v/>
      </c>
      <c r="AY1849" s="36">
        <f>INDEX(AY$80:AY$93,$D1849)/$E1849</f>
        <v/>
      </c>
    </row>
    <row r="1850" hidden="1" outlineLevel="2">
      <c r="A1850" s="14" t="inlineStr">
        <is>
          <t>ntx</t>
        </is>
      </c>
      <c r="B1850" s="14" t="inlineStr">
        <is>
          <t>oop</t>
        </is>
      </c>
      <c r="C1850" s="14" t="inlineStr">
        <is>
          <t>nfm</t>
        </is>
      </c>
      <c r="D1850" s="36">
        <f>INDEX(Inputs!$N$5:$N$132,MATCH($B1850&amp;"|"&amp;$C1850,Inputs!$A$5:$A$132,0))</f>
        <v/>
      </c>
      <c r="E1850" s="36">
        <f>INDEX(Inputs!$K$5:$K$132,MATCH($B1850&amp;"|"&amp;$C1850,Inputs!$A$5:$A$132,0))</f>
        <v/>
      </c>
      <c r="F1850" s="35" t="n"/>
      <c r="G1850" s="35" t="n"/>
      <c r="H1850" s="14">
        <f>INDEX(VarLab,MATCH($A1850,VarKey,0))&amp;INDEX(MemLab,MATCH($C1850&amp;"|"&amp;$B1850,MemKey,0))</f>
        <v/>
      </c>
      <c r="I1850" s="14">
        <f>INDEX(VarUnit,MATCH($A1850,VarKey,0))</f>
        <v/>
      </c>
      <c r="J1850" s="14">
        <f>INDEX(VarSrc,MATCH($A1850,VarKey,0))</f>
        <v/>
      </c>
      <c r="K1850" s="11">
        <f>CodePrefix&amp;$A1850&amp;IF($C1850="","","."&amp;$C1850&amp;"."&amp;$B1850)&amp;INDEX(VarEnd,MATCH($A1850,VarKey,0))&amp;K$5</f>
        <v/>
      </c>
      <c r="L1850" s="37">
        <f>INDEX(L$80:L$93,$D1850)/$E1850</f>
        <v/>
      </c>
      <c r="M1850" s="36">
        <f>INDEX(M$80:M$93,$D1850)/$E1850</f>
        <v/>
      </c>
      <c r="N1850" s="36">
        <f>INDEX(N$80:N$93,$D1850)/$E1850</f>
        <v/>
      </c>
      <c r="O1850" s="36">
        <f>INDEX(O$80:O$93,$D1850)/$E1850</f>
        <v/>
      </c>
      <c r="P1850" s="36">
        <f>INDEX(P$80:P$93,$D1850)/$E1850</f>
        <v/>
      </c>
      <c r="Q1850" s="36">
        <f>INDEX(Q$80:Q$93,$D1850)/$E1850</f>
        <v/>
      </c>
      <c r="R1850" s="36">
        <f>INDEX(R$80:R$93,$D1850)/$E1850</f>
        <v/>
      </c>
      <c r="S1850" s="36">
        <f>INDEX(S$80:S$93,$D1850)/$E1850</f>
        <v/>
      </c>
      <c r="T1850" s="36">
        <f>INDEX(T$80:T$93,$D1850)/$E1850</f>
        <v/>
      </c>
      <c r="U1850" s="36">
        <f>INDEX(U$80:U$93,$D1850)/$E1850</f>
        <v/>
      </c>
      <c r="V1850" s="36">
        <f>INDEX(V$80:V$93,$D1850)/$E1850</f>
        <v/>
      </c>
      <c r="W1850" s="36">
        <f>INDEX(W$80:W$93,$D1850)/$E1850</f>
        <v/>
      </c>
      <c r="X1850" s="36">
        <f>INDEX(X$80:X$93,$D1850)/$E1850</f>
        <v/>
      </c>
      <c r="Y1850" s="36">
        <f>INDEX(Y$80:Y$93,$D1850)/$E1850</f>
        <v/>
      </c>
      <c r="Z1850" s="36">
        <f>INDEX(Z$80:Z$93,$D1850)/$E1850</f>
        <v/>
      </c>
      <c r="AA1850" s="36">
        <f>INDEX(AA$80:AA$93,$D1850)/$E1850</f>
        <v/>
      </c>
      <c r="AB1850" s="36">
        <f>INDEX(AB$80:AB$93,$D1850)/$E1850</f>
        <v/>
      </c>
      <c r="AC1850" s="36">
        <f>INDEX(AC$80:AC$93,$D1850)/$E1850</f>
        <v/>
      </c>
      <c r="AD1850" s="36">
        <f>INDEX(AD$80:AD$93,$D1850)/$E1850</f>
        <v/>
      </c>
      <c r="AF1850" s="11">
        <f>CodePrefix&amp;$A1850&amp;IF($C1850="","","."&amp;$C1850&amp;"."&amp;$B1850)&amp;INDEX(VarEnd,MATCH($A1850,VarKey,0))&amp;AF$5</f>
        <v/>
      </c>
      <c r="AG1850" s="37">
        <f>INDEX(AG$80:AG$93,$D1850)/$E1850</f>
        <v/>
      </c>
      <c r="AH1850" s="36">
        <f>INDEX(AH$80:AH$93,$D1850)/$E1850</f>
        <v/>
      </c>
      <c r="AI1850" s="36">
        <f>INDEX(AI$80:AI$93,$D1850)/$E1850</f>
        <v/>
      </c>
      <c r="AJ1850" s="36">
        <f>INDEX(AJ$80:AJ$93,$D1850)/$E1850</f>
        <v/>
      </c>
      <c r="AK1850" s="36">
        <f>INDEX(AK$80:AK$93,$D1850)/$E1850</f>
        <v/>
      </c>
      <c r="AL1850" s="36">
        <f>INDEX(AL$80:AL$93,$D1850)/$E1850</f>
        <v/>
      </c>
      <c r="AM1850" s="36">
        <f>INDEX(AM$80:AM$93,$D1850)/$E1850</f>
        <v/>
      </c>
      <c r="AN1850" s="36">
        <f>INDEX(AN$80:AN$93,$D1850)/$E1850</f>
        <v/>
      </c>
      <c r="AO1850" s="36">
        <f>INDEX(AO$80:AO$93,$D1850)/$E1850</f>
        <v/>
      </c>
      <c r="AP1850" s="36">
        <f>INDEX(AP$80:AP$93,$D1850)/$E1850</f>
        <v/>
      </c>
      <c r="AQ1850" s="36">
        <f>INDEX(AQ$80:AQ$93,$D1850)/$E1850</f>
        <v/>
      </c>
      <c r="AR1850" s="36">
        <f>INDEX(AR$80:AR$93,$D1850)/$E1850</f>
        <v/>
      </c>
      <c r="AS1850" s="36">
        <f>INDEX(AS$80:AS$93,$D1850)/$E1850</f>
        <v/>
      </c>
      <c r="AT1850" s="36">
        <f>INDEX(AT$80:AT$93,$D1850)/$E1850</f>
        <v/>
      </c>
      <c r="AU1850" s="36">
        <f>INDEX(AU$80:AU$93,$D1850)/$E1850</f>
        <v/>
      </c>
      <c r="AV1850" s="36">
        <f>INDEX(AV$80:AV$93,$D1850)/$E1850</f>
        <v/>
      </c>
      <c r="AW1850" s="36">
        <f>INDEX(AW$80:AW$93,$D1850)/$E1850</f>
        <v/>
      </c>
      <c r="AX1850" s="36">
        <f>INDEX(AX$80:AX$93,$D1850)/$E1850</f>
        <v/>
      </c>
      <c r="AY1850" s="36">
        <f>INDEX(AY$80:AY$93,$D1850)/$E1850</f>
        <v/>
      </c>
    </row>
    <row r="1851" hidden="1" outlineLevel="2">
      <c r="A1851" s="14" t="inlineStr">
        <is>
          <t>ntx</t>
        </is>
      </c>
      <c r="B1851" s="14" t="inlineStr">
        <is>
          <t>bio</t>
        </is>
      </c>
      <c r="C1851" s="14" t="inlineStr">
        <is>
          <t>nfm</t>
        </is>
      </c>
      <c r="D1851" s="36">
        <f>INDEX(Inputs!$N$5:$N$132,MATCH($B1851&amp;"|"&amp;$C1851,Inputs!$A$5:$A$132,0))</f>
        <v/>
      </c>
      <c r="E1851" s="36">
        <f>INDEX(Inputs!$K$5:$K$132,MATCH($B1851&amp;"|"&amp;$C1851,Inputs!$A$5:$A$132,0))</f>
        <v/>
      </c>
      <c r="F1851" s="35" t="n"/>
      <c r="G1851" s="35" t="n"/>
      <c r="H1851" s="14">
        <f>INDEX(VarLab,MATCH($A1851,VarKey,0))&amp;INDEX(MemLab,MATCH($C1851&amp;"|"&amp;$B1851,MemKey,0))</f>
        <v/>
      </c>
      <c r="I1851" s="14">
        <f>INDEX(VarUnit,MATCH($A1851,VarKey,0))</f>
        <v/>
      </c>
      <c r="J1851" s="14">
        <f>INDEX(VarSrc,MATCH($A1851,VarKey,0))</f>
        <v/>
      </c>
      <c r="K1851" s="11">
        <f>CodePrefix&amp;$A1851&amp;IF($C1851="","","."&amp;$C1851&amp;"."&amp;$B1851)&amp;INDEX(VarEnd,MATCH($A1851,VarKey,0))&amp;K$5</f>
        <v/>
      </c>
      <c r="L1851" s="37">
        <f>INDEX(L$80:L$93,$D1851)/$E1851</f>
        <v/>
      </c>
      <c r="M1851" s="36">
        <f>INDEX(M$80:M$93,$D1851)/$E1851</f>
        <v/>
      </c>
      <c r="N1851" s="36">
        <f>INDEX(N$80:N$93,$D1851)/$E1851</f>
        <v/>
      </c>
      <c r="O1851" s="36">
        <f>INDEX(O$80:O$93,$D1851)/$E1851</f>
        <v/>
      </c>
      <c r="P1851" s="36">
        <f>INDEX(P$80:P$93,$D1851)/$E1851</f>
        <v/>
      </c>
      <c r="Q1851" s="36">
        <f>INDEX(Q$80:Q$93,$D1851)/$E1851</f>
        <v/>
      </c>
      <c r="R1851" s="36">
        <f>INDEX(R$80:R$93,$D1851)/$E1851</f>
        <v/>
      </c>
      <c r="S1851" s="36">
        <f>INDEX(S$80:S$93,$D1851)/$E1851</f>
        <v/>
      </c>
      <c r="T1851" s="36">
        <f>INDEX(T$80:T$93,$D1851)/$E1851</f>
        <v/>
      </c>
      <c r="U1851" s="36">
        <f>INDEX(U$80:U$93,$D1851)/$E1851</f>
        <v/>
      </c>
      <c r="V1851" s="36">
        <f>INDEX(V$80:V$93,$D1851)/$E1851</f>
        <v/>
      </c>
      <c r="W1851" s="36">
        <f>INDEX(W$80:W$93,$D1851)/$E1851</f>
        <v/>
      </c>
      <c r="X1851" s="36">
        <f>INDEX(X$80:X$93,$D1851)/$E1851</f>
        <v/>
      </c>
      <c r="Y1851" s="36">
        <f>INDEX(Y$80:Y$93,$D1851)/$E1851</f>
        <v/>
      </c>
      <c r="Z1851" s="36">
        <f>INDEX(Z$80:Z$93,$D1851)/$E1851</f>
        <v/>
      </c>
      <c r="AA1851" s="36">
        <f>INDEX(AA$80:AA$93,$D1851)/$E1851</f>
        <v/>
      </c>
      <c r="AB1851" s="36">
        <f>INDEX(AB$80:AB$93,$D1851)/$E1851</f>
        <v/>
      </c>
      <c r="AC1851" s="36">
        <f>INDEX(AC$80:AC$93,$D1851)/$E1851</f>
        <v/>
      </c>
      <c r="AD1851" s="36">
        <f>INDEX(AD$80:AD$93,$D1851)/$E1851</f>
        <v/>
      </c>
      <c r="AF1851" s="11">
        <f>CodePrefix&amp;$A1851&amp;IF($C1851="","","."&amp;$C1851&amp;"."&amp;$B1851)&amp;INDEX(VarEnd,MATCH($A1851,VarKey,0))&amp;AF$5</f>
        <v/>
      </c>
      <c r="AG1851" s="37">
        <f>INDEX(AG$80:AG$93,$D1851)/$E1851</f>
        <v/>
      </c>
      <c r="AH1851" s="36">
        <f>INDEX(AH$80:AH$93,$D1851)/$E1851</f>
        <v/>
      </c>
      <c r="AI1851" s="36">
        <f>INDEX(AI$80:AI$93,$D1851)/$E1851</f>
        <v/>
      </c>
      <c r="AJ1851" s="36">
        <f>INDEX(AJ$80:AJ$93,$D1851)/$E1851</f>
        <v/>
      </c>
      <c r="AK1851" s="36">
        <f>INDEX(AK$80:AK$93,$D1851)/$E1851</f>
        <v/>
      </c>
      <c r="AL1851" s="36">
        <f>INDEX(AL$80:AL$93,$D1851)/$E1851</f>
        <v/>
      </c>
      <c r="AM1851" s="36">
        <f>INDEX(AM$80:AM$93,$D1851)/$E1851</f>
        <v/>
      </c>
      <c r="AN1851" s="36">
        <f>INDEX(AN$80:AN$93,$D1851)/$E1851</f>
        <v/>
      </c>
      <c r="AO1851" s="36">
        <f>INDEX(AO$80:AO$93,$D1851)/$E1851</f>
        <v/>
      </c>
      <c r="AP1851" s="36">
        <f>INDEX(AP$80:AP$93,$D1851)/$E1851</f>
        <v/>
      </c>
      <c r="AQ1851" s="36">
        <f>INDEX(AQ$80:AQ$93,$D1851)/$E1851</f>
        <v/>
      </c>
      <c r="AR1851" s="36">
        <f>INDEX(AR$80:AR$93,$D1851)/$E1851</f>
        <v/>
      </c>
      <c r="AS1851" s="36">
        <f>INDEX(AS$80:AS$93,$D1851)/$E1851</f>
        <v/>
      </c>
      <c r="AT1851" s="36">
        <f>INDEX(AT$80:AT$93,$D1851)/$E1851</f>
        <v/>
      </c>
      <c r="AU1851" s="36">
        <f>INDEX(AU$80:AU$93,$D1851)/$E1851</f>
        <v/>
      </c>
      <c r="AV1851" s="36">
        <f>INDEX(AV$80:AV$93,$D1851)/$E1851</f>
        <v/>
      </c>
      <c r="AW1851" s="36">
        <f>INDEX(AW$80:AW$93,$D1851)/$E1851</f>
        <v/>
      </c>
      <c r="AX1851" s="36">
        <f>INDEX(AX$80:AX$93,$D1851)/$E1851</f>
        <v/>
      </c>
      <c r="AY1851" s="36">
        <f>INDEX(AY$80:AY$93,$D1851)/$E1851</f>
        <v/>
      </c>
    </row>
    <row r="1852" hidden="1" outlineLevel="2"/>
    <row r="1853" hidden="1" outlineLevel="2">
      <c r="A1853" s="14" t="inlineStr">
        <is>
          <t>nce</t>
        </is>
      </c>
      <c r="B1853" s="14" t="inlineStr">
        <is>
          <t>coa</t>
        </is>
      </c>
      <c r="C1853" s="14" t="inlineStr">
        <is>
          <t>nfm</t>
        </is>
      </c>
      <c r="D1853" s="35" t="n"/>
      <c r="E1853" s="35" t="n"/>
      <c r="F1853" s="35" t="n"/>
      <c r="G1853" s="35" t="n"/>
      <c r="H1853" s="14">
        <f>INDEX(VarLab,MATCH($A1853,VarKey,0))&amp;INDEX(MemLab,MATCH($C1853&amp;"|"&amp;$B1853,MemKey,0))</f>
        <v/>
      </c>
      <c r="I1853" s="14">
        <f>INDEX(VarUnit,MATCH($A1853,VarKey,0))</f>
        <v/>
      </c>
      <c r="J1853" s="14">
        <f>INDEX(VarSrc,MATCH($A1853,VarKey,0))</f>
        <v/>
      </c>
      <c r="K1853" s="11">
        <f>CodePrefix&amp;$A1853&amp;IF($C1853="","","."&amp;$C1853&amp;"."&amp;$B1853)&amp;INDEX(VarEnd,MATCH($A1853,VarKey,0))&amp;K$5</f>
        <v/>
      </c>
      <c r="L1853" s="37">
        <f>L1826+L1835+L1844</f>
        <v/>
      </c>
      <c r="M1853" s="36">
        <f>M1826+M1835+M1844</f>
        <v/>
      </c>
      <c r="N1853" s="36">
        <f>N1826+N1835+N1844</f>
        <v/>
      </c>
      <c r="O1853" s="36">
        <f>O1826+O1835+O1844</f>
        <v/>
      </c>
      <c r="P1853" s="36">
        <f>P1826+P1835+P1844</f>
        <v/>
      </c>
      <c r="Q1853" s="36">
        <f>Q1826+Q1835+Q1844</f>
        <v/>
      </c>
      <c r="R1853" s="36">
        <f>R1826+R1835+R1844</f>
        <v/>
      </c>
      <c r="S1853" s="36">
        <f>S1826+S1835+S1844</f>
        <v/>
      </c>
      <c r="T1853" s="36">
        <f>T1826+T1835+T1844</f>
        <v/>
      </c>
      <c r="U1853" s="36">
        <f>U1826+U1835+U1844</f>
        <v/>
      </c>
      <c r="V1853" s="36">
        <f>V1826+V1835+V1844</f>
        <v/>
      </c>
      <c r="W1853" s="36">
        <f>W1826+W1835+W1844</f>
        <v/>
      </c>
      <c r="X1853" s="36">
        <f>X1826+X1835+X1844</f>
        <v/>
      </c>
      <c r="Y1853" s="36">
        <f>Y1826+Y1835+Y1844</f>
        <v/>
      </c>
      <c r="Z1853" s="36">
        <f>Z1826+Z1835+Z1844</f>
        <v/>
      </c>
      <c r="AA1853" s="36">
        <f>AA1826+AA1835+AA1844</f>
        <v/>
      </c>
      <c r="AB1853" s="36">
        <f>AB1826+AB1835+AB1844</f>
        <v/>
      </c>
      <c r="AC1853" s="36">
        <f>AC1826+AC1835+AC1844</f>
        <v/>
      </c>
      <c r="AD1853" s="36">
        <f>AD1826+AD1835+AD1844</f>
        <v/>
      </c>
      <c r="AF1853" s="11">
        <f>CodePrefix&amp;$A1853&amp;IF($C1853="","","."&amp;$C1853&amp;"."&amp;$B1853)&amp;INDEX(VarEnd,MATCH($A1853,VarKey,0))&amp;AF$5</f>
        <v/>
      </c>
      <c r="AG1853" s="37">
        <f>AG1826+AG1835+AG1844</f>
        <v/>
      </c>
      <c r="AH1853" s="36">
        <f>AH1826+AH1835+AH1844</f>
        <v/>
      </c>
      <c r="AI1853" s="36">
        <f>AI1826+AI1835+AI1844</f>
        <v/>
      </c>
      <c r="AJ1853" s="36">
        <f>AJ1826+AJ1835+AJ1844</f>
        <v/>
      </c>
      <c r="AK1853" s="36">
        <f>AK1826+AK1835+AK1844</f>
        <v/>
      </c>
      <c r="AL1853" s="36">
        <f>AL1826+AL1835+AL1844</f>
        <v/>
      </c>
      <c r="AM1853" s="36">
        <f>AM1826+AM1835+AM1844</f>
        <v/>
      </c>
      <c r="AN1853" s="36">
        <f>AN1826+AN1835+AN1844</f>
        <v/>
      </c>
      <c r="AO1853" s="36">
        <f>AO1826+AO1835+AO1844</f>
        <v/>
      </c>
      <c r="AP1853" s="36">
        <f>AP1826+AP1835+AP1844</f>
        <v/>
      </c>
      <c r="AQ1853" s="36">
        <f>AQ1826+AQ1835+AQ1844</f>
        <v/>
      </c>
      <c r="AR1853" s="36">
        <f>AR1826+AR1835+AR1844</f>
        <v/>
      </c>
      <c r="AS1853" s="36">
        <f>AS1826+AS1835+AS1844</f>
        <v/>
      </c>
      <c r="AT1853" s="36">
        <f>AT1826+AT1835+AT1844</f>
        <v/>
      </c>
      <c r="AU1853" s="36">
        <f>AU1826+AU1835+AU1844</f>
        <v/>
      </c>
      <c r="AV1853" s="36">
        <f>AV1826+AV1835+AV1844</f>
        <v/>
      </c>
      <c r="AW1853" s="36">
        <f>AW1826+AW1835+AW1844</f>
        <v/>
      </c>
      <c r="AX1853" s="36">
        <f>AX1826+AX1835+AX1844</f>
        <v/>
      </c>
      <c r="AY1853" s="36">
        <f>AY1826+AY1835+AY1844</f>
        <v/>
      </c>
    </row>
    <row r="1854" hidden="1" outlineLevel="2">
      <c r="A1854" s="14" t="inlineStr">
        <is>
          <t>nce</t>
        </is>
      </c>
      <c r="B1854" s="14" t="inlineStr">
        <is>
          <t>nga</t>
        </is>
      </c>
      <c r="C1854" s="14" t="inlineStr">
        <is>
          <t>nfm</t>
        </is>
      </c>
      <c r="D1854" s="35" t="n"/>
      <c r="E1854" s="35" t="n"/>
      <c r="F1854" s="35" t="n"/>
      <c r="G1854" s="35" t="n"/>
      <c r="H1854" s="14">
        <f>INDEX(VarLab,MATCH($A1854,VarKey,0))&amp;INDEX(MemLab,MATCH($C1854&amp;"|"&amp;$B1854,MemKey,0))</f>
        <v/>
      </c>
      <c r="I1854" s="14">
        <f>INDEX(VarUnit,MATCH($A1854,VarKey,0))</f>
        <v/>
      </c>
      <c r="J1854" s="14">
        <f>INDEX(VarSrc,MATCH($A1854,VarKey,0))</f>
        <v/>
      </c>
      <c r="K1854" s="11">
        <f>CodePrefix&amp;$A1854&amp;IF($C1854="","","."&amp;$C1854&amp;"."&amp;$B1854)&amp;INDEX(VarEnd,MATCH($A1854,VarKey,0))&amp;K$5</f>
        <v/>
      </c>
      <c r="L1854" s="37">
        <f>L1827+L1836+L1845</f>
        <v/>
      </c>
      <c r="M1854" s="36">
        <f>M1827+M1836+M1845</f>
        <v/>
      </c>
      <c r="N1854" s="36">
        <f>N1827+N1836+N1845</f>
        <v/>
      </c>
      <c r="O1854" s="36">
        <f>O1827+O1836+O1845</f>
        <v/>
      </c>
      <c r="P1854" s="36">
        <f>P1827+P1836+P1845</f>
        <v/>
      </c>
      <c r="Q1854" s="36">
        <f>Q1827+Q1836+Q1845</f>
        <v/>
      </c>
      <c r="R1854" s="36">
        <f>R1827+R1836+R1845</f>
        <v/>
      </c>
      <c r="S1854" s="36">
        <f>S1827+S1836+S1845</f>
        <v/>
      </c>
      <c r="T1854" s="36">
        <f>T1827+T1836+T1845</f>
        <v/>
      </c>
      <c r="U1854" s="36">
        <f>U1827+U1836+U1845</f>
        <v/>
      </c>
      <c r="V1854" s="36">
        <f>V1827+V1836+V1845</f>
        <v/>
      </c>
      <c r="W1854" s="36">
        <f>W1827+W1836+W1845</f>
        <v/>
      </c>
      <c r="X1854" s="36">
        <f>X1827+X1836+X1845</f>
        <v/>
      </c>
      <c r="Y1854" s="36">
        <f>Y1827+Y1836+Y1845</f>
        <v/>
      </c>
      <c r="Z1854" s="36">
        <f>Z1827+Z1836+Z1845</f>
        <v/>
      </c>
      <c r="AA1854" s="36">
        <f>AA1827+AA1836+AA1845</f>
        <v/>
      </c>
      <c r="AB1854" s="36">
        <f>AB1827+AB1836+AB1845</f>
        <v/>
      </c>
      <c r="AC1854" s="36">
        <f>AC1827+AC1836+AC1845</f>
        <v/>
      </c>
      <c r="AD1854" s="36">
        <f>AD1827+AD1836+AD1845</f>
        <v/>
      </c>
      <c r="AF1854" s="11">
        <f>CodePrefix&amp;$A1854&amp;IF($C1854="","","."&amp;$C1854&amp;"."&amp;$B1854)&amp;INDEX(VarEnd,MATCH($A1854,VarKey,0))&amp;AF$5</f>
        <v/>
      </c>
      <c r="AG1854" s="37">
        <f>AG1827+AG1836+AG1845</f>
        <v/>
      </c>
      <c r="AH1854" s="36">
        <f>AH1827+AH1836+AH1845</f>
        <v/>
      </c>
      <c r="AI1854" s="36">
        <f>AI1827+AI1836+AI1845</f>
        <v/>
      </c>
      <c r="AJ1854" s="36">
        <f>AJ1827+AJ1836+AJ1845</f>
        <v/>
      </c>
      <c r="AK1854" s="36">
        <f>AK1827+AK1836+AK1845</f>
        <v/>
      </c>
      <c r="AL1854" s="36">
        <f>AL1827+AL1836+AL1845</f>
        <v/>
      </c>
      <c r="AM1854" s="36">
        <f>AM1827+AM1836+AM1845</f>
        <v/>
      </c>
      <c r="AN1854" s="36">
        <f>AN1827+AN1836+AN1845</f>
        <v/>
      </c>
      <c r="AO1854" s="36">
        <f>AO1827+AO1836+AO1845</f>
        <v/>
      </c>
      <c r="AP1854" s="36">
        <f>AP1827+AP1836+AP1845</f>
        <v/>
      </c>
      <c r="AQ1854" s="36">
        <f>AQ1827+AQ1836+AQ1845</f>
        <v/>
      </c>
      <c r="AR1854" s="36">
        <f>AR1827+AR1836+AR1845</f>
        <v/>
      </c>
      <c r="AS1854" s="36">
        <f>AS1827+AS1836+AS1845</f>
        <v/>
      </c>
      <c r="AT1854" s="36">
        <f>AT1827+AT1836+AT1845</f>
        <v/>
      </c>
      <c r="AU1854" s="36">
        <f>AU1827+AU1836+AU1845</f>
        <v/>
      </c>
      <c r="AV1854" s="36">
        <f>AV1827+AV1836+AV1845</f>
        <v/>
      </c>
      <c r="AW1854" s="36">
        <f>AW1827+AW1836+AW1845</f>
        <v/>
      </c>
      <c r="AX1854" s="36">
        <f>AX1827+AX1836+AX1845</f>
        <v/>
      </c>
      <c r="AY1854" s="36">
        <f>AY1827+AY1836+AY1845</f>
        <v/>
      </c>
    </row>
    <row r="1855" hidden="1" outlineLevel="2">
      <c r="A1855" s="14" t="inlineStr">
        <is>
          <t>nce</t>
        </is>
      </c>
      <c r="B1855" s="14" t="inlineStr">
        <is>
          <t>gso</t>
        </is>
      </c>
      <c r="C1855" s="14" t="inlineStr">
        <is>
          <t>nfm</t>
        </is>
      </c>
      <c r="D1855" s="35" t="n"/>
      <c r="E1855" s="35" t="n"/>
      <c r="F1855" s="35" t="n"/>
      <c r="G1855" s="35" t="n"/>
      <c r="H1855" s="14">
        <f>INDEX(VarLab,MATCH($A1855,VarKey,0))&amp;INDEX(MemLab,MATCH($C1855&amp;"|"&amp;$B1855,MemKey,0))</f>
        <v/>
      </c>
      <c r="I1855" s="14">
        <f>INDEX(VarUnit,MATCH($A1855,VarKey,0))</f>
        <v/>
      </c>
      <c r="J1855" s="14">
        <f>INDEX(VarSrc,MATCH($A1855,VarKey,0))</f>
        <v/>
      </c>
      <c r="K1855" s="11">
        <f>CodePrefix&amp;$A1855&amp;IF($C1855="","","."&amp;$C1855&amp;"."&amp;$B1855)&amp;INDEX(VarEnd,MATCH($A1855,VarKey,0))&amp;K$5</f>
        <v/>
      </c>
      <c r="L1855" s="37">
        <f>L1828+L1837+L1846</f>
        <v/>
      </c>
      <c r="M1855" s="36">
        <f>M1828+M1837+M1846</f>
        <v/>
      </c>
      <c r="N1855" s="36">
        <f>N1828+N1837+N1846</f>
        <v/>
      </c>
      <c r="O1855" s="36">
        <f>O1828+O1837+O1846</f>
        <v/>
      </c>
      <c r="P1855" s="36">
        <f>P1828+P1837+P1846</f>
        <v/>
      </c>
      <c r="Q1855" s="36">
        <f>Q1828+Q1837+Q1846</f>
        <v/>
      </c>
      <c r="R1855" s="36">
        <f>R1828+R1837+R1846</f>
        <v/>
      </c>
      <c r="S1855" s="36">
        <f>S1828+S1837+S1846</f>
        <v/>
      </c>
      <c r="T1855" s="36">
        <f>T1828+T1837+T1846</f>
        <v/>
      </c>
      <c r="U1855" s="36">
        <f>U1828+U1837+U1846</f>
        <v/>
      </c>
      <c r="V1855" s="36">
        <f>V1828+V1837+V1846</f>
        <v/>
      </c>
      <c r="W1855" s="36">
        <f>W1828+W1837+W1846</f>
        <v/>
      </c>
      <c r="X1855" s="36">
        <f>X1828+X1837+X1846</f>
        <v/>
      </c>
      <c r="Y1855" s="36">
        <f>Y1828+Y1837+Y1846</f>
        <v/>
      </c>
      <c r="Z1855" s="36">
        <f>Z1828+Z1837+Z1846</f>
        <v/>
      </c>
      <c r="AA1855" s="36">
        <f>AA1828+AA1837+AA1846</f>
        <v/>
      </c>
      <c r="AB1855" s="36">
        <f>AB1828+AB1837+AB1846</f>
        <v/>
      </c>
      <c r="AC1855" s="36">
        <f>AC1828+AC1837+AC1846</f>
        <v/>
      </c>
      <c r="AD1855" s="36">
        <f>AD1828+AD1837+AD1846</f>
        <v/>
      </c>
      <c r="AF1855" s="11">
        <f>CodePrefix&amp;$A1855&amp;IF($C1855="","","."&amp;$C1855&amp;"."&amp;$B1855)&amp;INDEX(VarEnd,MATCH($A1855,VarKey,0))&amp;AF$5</f>
        <v/>
      </c>
      <c r="AG1855" s="37">
        <f>AG1828+AG1837+AG1846</f>
        <v/>
      </c>
      <c r="AH1855" s="36">
        <f>AH1828+AH1837+AH1846</f>
        <v/>
      </c>
      <c r="AI1855" s="36">
        <f>AI1828+AI1837+AI1846</f>
        <v/>
      </c>
      <c r="AJ1855" s="36">
        <f>AJ1828+AJ1837+AJ1846</f>
        <v/>
      </c>
      <c r="AK1855" s="36">
        <f>AK1828+AK1837+AK1846</f>
        <v/>
      </c>
      <c r="AL1855" s="36">
        <f>AL1828+AL1837+AL1846</f>
        <v/>
      </c>
      <c r="AM1855" s="36">
        <f>AM1828+AM1837+AM1846</f>
        <v/>
      </c>
      <c r="AN1855" s="36">
        <f>AN1828+AN1837+AN1846</f>
        <v/>
      </c>
      <c r="AO1855" s="36">
        <f>AO1828+AO1837+AO1846</f>
        <v/>
      </c>
      <c r="AP1855" s="36">
        <f>AP1828+AP1837+AP1846</f>
        <v/>
      </c>
      <c r="AQ1855" s="36">
        <f>AQ1828+AQ1837+AQ1846</f>
        <v/>
      </c>
      <c r="AR1855" s="36">
        <f>AR1828+AR1837+AR1846</f>
        <v/>
      </c>
      <c r="AS1855" s="36">
        <f>AS1828+AS1837+AS1846</f>
        <v/>
      </c>
      <c r="AT1855" s="36">
        <f>AT1828+AT1837+AT1846</f>
        <v/>
      </c>
      <c r="AU1855" s="36">
        <f>AU1828+AU1837+AU1846</f>
        <v/>
      </c>
      <c r="AV1855" s="36">
        <f>AV1828+AV1837+AV1846</f>
        <v/>
      </c>
      <c r="AW1855" s="36">
        <f>AW1828+AW1837+AW1846</f>
        <v/>
      </c>
      <c r="AX1855" s="36">
        <f>AX1828+AX1837+AX1846</f>
        <v/>
      </c>
      <c r="AY1855" s="36">
        <f>AY1828+AY1837+AY1846</f>
        <v/>
      </c>
    </row>
    <row r="1856" hidden="1" outlineLevel="2">
      <c r="A1856" s="14" t="inlineStr">
        <is>
          <t>nce</t>
        </is>
      </c>
      <c r="B1856" s="14" t="inlineStr">
        <is>
          <t>die</t>
        </is>
      </c>
      <c r="C1856" s="14" t="inlineStr">
        <is>
          <t>nfm</t>
        </is>
      </c>
      <c r="D1856" s="35" t="n"/>
      <c r="E1856" s="35" t="n"/>
      <c r="F1856" s="35" t="n"/>
      <c r="G1856" s="35" t="n"/>
      <c r="H1856" s="14">
        <f>INDEX(VarLab,MATCH($A1856,VarKey,0))&amp;INDEX(MemLab,MATCH($C1856&amp;"|"&amp;$B1856,MemKey,0))</f>
        <v/>
      </c>
      <c r="I1856" s="14">
        <f>INDEX(VarUnit,MATCH($A1856,VarKey,0))</f>
        <v/>
      </c>
      <c r="J1856" s="14">
        <f>INDEX(VarSrc,MATCH($A1856,VarKey,0))</f>
        <v/>
      </c>
      <c r="K1856" s="11">
        <f>CodePrefix&amp;$A1856&amp;IF($C1856="","","."&amp;$C1856&amp;"."&amp;$B1856)&amp;INDEX(VarEnd,MATCH($A1856,VarKey,0))&amp;K$5</f>
        <v/>
      </c>
      <c r="L1856" s="37">
        <f>L1829+L1838+L1847</f>
        <v/>
      </c>
      <c r="M1856" s="36">
        <f>M1829+M1838+M1847</f>
        <v/>
      </c>
      <c r="N1856" s="36">
        <f>N1829+N1838+N1847</f>
        <v/>
      </c>
      <c r="O1856" s="36">
        <f>O1829+O1838+O1847</f>
        <v/>
      </c>
      <c r="P1856" s="36">
        <f>P1829+P1838+P1847</f>
        <v/>
      </c>
      <c r="Q1856" s="36">
        <f>Q1829+Q1838+Q1847</f>
        <v/>
      </c>
      <c r="R1856" s="36">
        <f>R1829+R1838+R1847</f>
        <v/>
      </c>
      <c r="S1856" s="36">
        <f>S1829+S1838+S1847</f>
        <v/>
      </c>
      <c r="T1856" s="36">
        <f>T1829+T1838+T1847</f>
        <v/>
      </c>
      <c r="U1856" s="36">
        <f>U1829+U1838+U1847</f>
        <v/>
      </c>
      <c r="V1856" s="36">
        <f>V1829+V1838+V1847</f>
        <v/>
      </c>
      <c r="W1856" s="36">
        <f>W1829+W1838+W1847</f>
        <v/>
      </c>
      <c r="X1856" s="36">
        <f>X1829+X1838+X1847</f>
        <v/>
      </c>
      <c r="Y1856" s="36">
        <f>Y1829+Y1838+Y1847</f>
        <v/>
      </c>
      <c r="Z1856" s="36">
        <f>Z1829+Z1838+Z1847</f>
        <v/>
      </c>
      <c r="AA1856" s="36">
        <f>AA1829+AA1838+AA1847</f>
        <v/>
      </c>
      <c r="AB1856" s="36">
        <f>AB1829+AB1838+AB1847</f>
        <v/>
      </c>
      <c r="AC1856" s="36">
        <f>AC1829+AC1838+AC1847</f>
        <v/>
      </c>
      <c r="AD1856" s="36">
        <f>AD1829+AD1838+AD1847</f>
        <v/>
      </c>
      <c r="AF1856" s="11">
        <f>CodePrefix&amp;$A1856&amp;IF($C1856="","","."&amp;$C1856&amp;"."&amp;$B1856)&amp;INDEX(VarEnd,MATCH($A1856,VarKey,0))&amp;AF$5</f>
        <v/>
      </c>
      <c r="AG1856" s="37">
        <f>AG1829+AG1838+AG1847</f>
        <v/>
      </c>
      <c r="AH1856" s="36">
        <f>AH1829+AH1838+AH1847</f>
        <v/>
      </c>
      <c r="AI1856" s="36">
        <f>AI1829+AI1838+AI1847</f>
        <v/>
      </c>
      <c r="AJ1856" s="36">
        <f>AJ1829+AJ1838+AJ1847</f>
        <v/>
      </c>
      <c r="AK1856" s="36">
        <f>AK1829+AK1838+AK1847</f>
        <v/>
      </c>
      <c r="AL1856" s="36">
        <f>AL1829+AL1838+AL1847</f>
        <v/>
      </c>
      <c r="AM1856" s="36">
        <f>AM1829+AM1838+AM1847</f>
        <v/>
      </c>
      <c r="AN1856" s="36">
        <f>AN1829+AN1838+AN1847</f>
        <v/>
      </c>
      <c r="AO1856" s="36">
        <f>AO1829+AO1838+AO1847</f>
        <v/>
      </c>
      <c r="AP1856" s="36">
        <f>AP1829+AP1838+AP1847</f>
        <v/>
      </c>
      <c r="AQ1856" s="36">
        <f>AQ1829+AQ1838+AQ1847</f>
        <v/>
      </c>
      <c r="AR1856" s="36">
        <f>AR1829+AR1838+AR1847</f>
        <v/>
      </c>
      <c r="AS1856" s="36">
        <f>AS1829+AS1838+AS1847</f>
        <v/>
      </c>
      <c r="AT1856" s="36">
        <f>AT1829+AT1838+AT1847</f>
        <v/>
      </c>
      <c r="AU1856" s="36">
        <f>AU1829+AU1838+AU1847</f>
        <v/>
      </c>
      <c r="AV1856" s="36">
        <f>AV1829+AV1838+AV1847</f>
        <v/>
      </c>
      <c r="AW1856" s="36">
        <f>AW1829+AW1838+AW1847</f>
        <v/>
      </c>
      <c r="AX1856" s="36">
        <f>AX1829+AX1838+AX1847</f>
        <v/>
      </c>
      <c r="AY1856" s="36">
        <f>AY1829+AY1838+AY1847</f>
        <v/>
      </c>
    </row>
    <row r="1857" hidden="1" outlineLevel="2">
      <c r="A1857" s="14" t="inlineStr">
        <is>
          <t>nce</t>
        </is>
      </c>
      <c r="B1857" s="14" t="inlineStr">
        <is>
          <t>lpg</t>
        </is>
      </c>
      <c r="C1857" s="14" t="inlineStr">
        <is>
          <t>nfm</t>
        </is>
      </c>
      <c r="D1857" s="35" t="n"/>
      <c r="E1857" s="35" t="n"/>
      <c r="F1857" s="35" t="n"/>
      <c r="G1857" s="35" t="n"/>
      <c r="H1857" s="14">
        <f>INDEX(VarLab,MATCH($A1857,VarKey,0))&amp;INDEX(MemLab,MATCH($C1857&amp;"|"&amp;$B1857,MemKey,0))</f>
        <v/>
      </c>
      <c r="I1857" s="14">
        <f>INDEX(VarUnit,MATCH($A1857,VarKey,0))</f>
        <v/>
      </c>
      <c r="J1857" s="14">
        <f>INDEX(VarSrc,MATCH($A1857,VarKey,0))</f>
        <v/>
      </c>
      <c r="K1857" s="11">
        <f>CodePrefix&amp;$A1857&amp;IF($C1857="","","."&amp;$C1857&amp;"."&amp;$B1857)&amp;INDEX(VarEnd,MATCH($A1857,VarKey,0))&amp;K$5</f>
        <v/>
      </c>
      <c r="L1857" s="37">
        <f>L1830+L1839+L1848</f>
        <v/>
      </c>
      <c r="M1857" s="36">
        <f>M1830+M1839+M1848</f>
        <v/>
      </c>
      <c r="N1857" s="36">
        <f>N1830+N1839+N1848</f>
        <v/>
      </c>
      <c r="O1857" s="36">
        <f>O1830+O1839+O1848</f>
        <v/>
      </c>
      <c r="P1857" s="36">
        <f>P1830+P1839+P1848</f>
        <v/>
      </c>
      <c r="Q1857" s="36">
        <f>Q1830+Q1839+Q1848</f>
        <v/>
      </c>
      <c r="R1857" s="36">
        <f>R1830+R1839+R1848</f>
        <v/>
      </c>
      <c r="S1857" s="36">
        <f>S1830+S1839+S1848</f>
        <v/>
      </c>
      <c r="T1857" s="36">
        <f>T1830+T1839+T1848</f>
        <v/>
      </c>
      <c r="U1857" s="36">
        <f>U1830+U1839+U1848</f>
        <v/>
      </c>
      <c r="V1857" s="36">
        <f>V1830+V1839+V1848</f>
        <v/>
      </c>
      <c r="W1857" s="36">
        <f>W1830+W1839+W1848</f>
        <v/>
      </c>
      <c r="X1857" s="36">
        <f>X1830+X1839+X1848</f>
        <v/>
      </c>
      <c r="Y1857" s="36">
        <f>Y1830+Y1839+Y1848</f>
        <v/>
      </c>
      <c r="Z1857" s="36">
        <f>Z1830+Z1839+Z1848</f>
        <v/>
      </c>
      <c r="AA1857" s="36">
        <f>AA1830+AA1839+AA1848</f>
        <v/>
      </c>
      <c r="AB1857" s="36">
        <f>AB1830+AB1839+AB1848</f>
        <v/>
      </c>
      <c r="AC1857" s="36">
        <f>AC1830+AC1839+AC1848</f>
        <v/>
      </c>
      <c r="AD1857" s="36">
        <f>AD1830+AD1839+AD1848</f>
        <v/>
      </c>
      <c r="AF1857" s="11">
        <f>CodePrefix&amp;$A1857&amp;IF($C1857="","","."&amp;$C1857&amp;"."&amp;$B1857)&amp;INDEX(VarEnd,MATCH($A1857,VarKey,0))&amp;AF$5</f>
        <v/>
      </c>
      <c r="AG1857" s="37">
        <f>AG1830+AG1839+AG1848</f>
        <v/>
      </c>
      <c r="AH1857" s="36">
        <f>AH1830+AH1839+AH1848</f>
        <v/>
      </c>
      <c r="AI1857" s="36">
        <f>AI1830+AI1839+AI1848</f>
        <v/>
      </c>
      <c r="AJ1857" s="36">
        <f>AJ1830+AJ1839+AJ1848</f>
        <v/>
      </c>
      <c r="AK1857" s="36">
        <f>AK1830+AK1839+AK1848</f>
        <v/>
      </c>
      <c r="AL1857" s="36">
        <f>AL1830+AL1839+AL1848</f>
        <v/>
      </c>
      <c r="AM1857" s="36">
        <f>AM1830+AM1839+AM1848</f>
        <v/>
      </c>
      <c r="AN1857" s="36">
        <f>AN1830+AN1839+AN1848</f>
        <v/>
      </c>
      <c r="AO1857" s="36">
        <f>AO1830+AO1839+AO1848</f>
        <v/>
      </c>
      <c r="AP1857" s="36">
        <f>AP1830+AP1839+AP1848</f>
        <v/>
      </c>
      <c r="AQ1857" s="36">
        <f>AQ1830+AQ1839+AQ1848</f>
        <v/>
      </c>
      <c r="AR1857" s="36">
        <f>AR1830+AR1839+AR1848</f>
        <v/>
      </c>
      <c r="AS1857" s="36">
        <f>AS1830+AS1839+AS1848</f>
        <v/>
      </c>
      <c r="AT1857" s="36">
        <f>AT1830+AT1839+AT1848</f>
        <v/>
      </c>
      <c r="AU1857" s="36">
        <f>AU1830+AU1839+AU1848</f>
        <v/>
      </c>
      <c r="AV1857" s="36">
        <f>AV1830+AV1839+AV1848</f>
        <v/>
      </c>
      <c r="AW1857" s="36">
        <f>AW1830+AW1839+AW1848</f>
        <v/>
      </c>
      <c r="AX1857" s="36">
        <f>AX1830+AX1839+AX1848</f>
        <v/>
      </c>
      <c r="AY1857" s="36">
        <f>AY1830+AY1839+AY1848</f>
        <v/>
      </c>
    </row>
    <row r="1858" hidden="1" outlineLevel="2">
      <c r="A1858" s="14" t="inlineStr">
        <is>
          <t>nce</t>
        </is>
      </c>
      <c r="B1858" s="14" t="inlineStr">
        <is>
          <t>ker</t>
        </is>
      </c>
      <c r="C1858" s="14" t="inlineStr">
        <is>
          <t>nfm</t>
        </is>
      </c>
      <c r="D1858" s="35" t="n"/>
      <c r="E1858" s="35" t="n"/>
      <c r="F1858" s="35" t="n"/>
      <c r="G1858" s="35" t="n"/>
      <c r="H1858" s="14">
        <f>INDEX(VarLab,MATCH($A1858,VarKey,0))&amp;INDEX(MemLab,MATCH($C1858&amp;"|"&amp;$B1858,MemKey,0))</f>
        <v/>
      </c>
      <c r="I1858" s="14">
        <f>INDEX(VarUnit,MATCH($A1858,VarKey,0))</f>
        <v/>
      </c>
      <c r="J1858" s="14">
        <f>INDEX(VarSrc,MATCH($A1858,VarKey,0))</f>
        <v/>
      </c>
      <c r="K1858" s="11">
        <f>CodePrefix&amp;$A1858&amp;IF($C1858="","","."&amp;$C1858&amp;"."&amp;$B1858)&amp;INDEX(VarEnd,MATCH($A1858,VarKey,0))&amp;K$5</f>
        <v/>
      </c>
      <c r="L1858" s="37">
        <f>L1831+L1840+L1849</f>
        <v/>
      </c>
      <c r="M1858" s="36">
        <f>M1831+M1840+M1849</f>
        <v/>
      </c>
      <c r="N1858" s="36">
        <f>N1831+N1840+N1849</f>
        <v/>
      </c>
      <c r="O1858" s="36">
        <f>O1831+O1840+O1849</f>
        <v/>
      </c>
      <c r="P1858" s="36">
        <f>P1831+P1840+P1849</f>
        <v/>
      </c>
      <c r="Q1858" s="36">
        <f>Q1831+Q1840+Q1849</f>
        <v/>
      </c>
      <c r="R1858" s="36">
        <f>R1831+R1840+R1849</f>
        <v/>
      </c>
      <c r="S1858" s="36">
        <f>S1831+S1840+S1849</f>
        <v/>
      </c>
      <c r="T1858" s="36">
        <f>T1831+T1840+T1849</f>
        <v/>
      </c>
      <c r="U1858" s="36">
        <f>U1831+U1840+U1849</f>
        <v/>
      </c>
      <c r="V1858" s="36">
        <f>V1831+V1840+V1849</f>
        <v/>
      </c>
      <c r="W1858" s="36">
        <f>W1831+W1840+W1849</f>
        <v/>
      </c>
      <c r="X1858" s="36">
        <f>X1831+X1840+X1849</f>
        <v/>
      </c>
      <c r="Y1858" s="36">
        <f>Y1831+Y1840+Y1849</f>
        <v/>
      </c>
      <c r="Z1858" s="36">
        <f>Z1831+Z1840+Z1849</f>
        <v/>
      </c>
      <c r="AA1858" s="36">
        <f>AA1831+AA1840+AA1849</f>
        <v/>
      </c>
      <c r="AB1858" s="36">
        <f>AB1831+AB1840+AB1849</f>
        <v/>
      </c>
      <c r="AC1858" s="36">
        <f>AC1831+AC1840+AC1849</f>
        <v/>
      </c>
      <c r="AD1858" s="36">
        <f>AD1831+AD1840+AD1849</f>
        <v/>
      </c>
      <c r="AF1858" s="11">
        <f>CodePrefix&amp;$A1858&amp;IF($C1858="","","."&amp;$C1858&amp;"."&amp;$B1858)&amp;INDEX(VarEnd,MATCH($A1858,VarKey,0))&amp;AF$5</f>
        <v/>
      </c>
      <c r="AG1858" s="37">
        <f>AG1831+AG1840+AG1849</f>
        <v/>
      </c>
      <c r="AH1858" s="36">
        <f>AH1831+AH1840+AH1849</f>
        <v/>
      </c>
      <c r="AI1858" s="36">
        <f>AI1831+AI1840+AI1849</f>
        <v/>
      </c>
      <c r="AJ1858" s="36">
        <f>AJ1831+AJ1840+AJ1849</f>
        <v/>
      </c>
      <c r="AK1858" s="36">
        <f>AK1831+AK1840+AK1849</f>
        <v/>
      </c>
      <c r="AL1858" s="36">
        <f>AL1831+AL1840+AL1849</f>
        <v/>
      </c>
      <c r="AM1858" s="36">
        <f>AM1831+AM1840+AM1849</f>
        <v/>
      </c>
      <c r="AN1858" s="36">
        <f>AN1831+AN1840+AN1849</f>
        <v/>
      </c>
      <c r="AO1858" s="36">
        <f>AO1831+AO1840+AO1849</f>
        <v/>
      </c>
      <c r="AP1858" s="36">
        <f>AP1831+AP1840+AP1849</f>
        <v/>
      </c>
      <c r="AQ1858" s="36">
        <f>AQ1831+AQ1840+AQ1849</f>
        <v/>
      </c>
      <c r="AR1858" s="36">
        <f>AR1831+AR1840+AR1849</f>
        <v/>
      </c>
      <c r="AS1858" s="36">
        <f>AS1831+AS1840+AS1849</f>
        <v/>
      </c>
      <c r="AT1858" s="36">
        <f>AT1831+AT1840+AT1849</f>
        <v/>
      </c>
      <c r="AU1858" s="36">
        <f>AU1831+AU1840+AU1849</f>
        <v/>
      </c>
      <c r="AV1858" s="36">
        <f>AV1831+AV1840+AV1849</f>
        <v/>
      </c>
      <c r="AW1858" s="36">
        <f>AW1831+AW1840+AW1849</f>
        <v/>
      </c>
      <c r="AX1858" s="36">
        <f>AX1831+AX1840+AX1849</f>
        <v/>
      </c>
      <c r="AY1858" s="36">
        <f>AY1831+AY1840+AY1849</f>
        <v/>
      </c>
    </row>
    <row r="1859" hidden="1" outlineLevel="2">
      <c r="A1859" s="14" t="inlineStr">
        <is>
          <t>nce</t>
        </is>
      </c>
      <c r="B1859" s="14" t="inlineStr">
        <is>
          <t>oop</t>
        </is>
      </c>
      <c r="C1859" s="14" t="inlineStr">
        <is>
          <t>nfm</t>
        </is>
      </c>
      <c r="D1859" s="35" t="n"/>
      <c r="E1859" s="35" t="n"/>
      <c r="F1859" s="35" t="n"/>
      <c r="G1859" s="35" t="n"/>
      <c r="H1859" s="14">
        <f>INDEX(VarLab,MATCH($A1859,VarKey,0))&amp;INDEX(MemLab,MATCH($C1859&amp;"|"&amp;$B1859,MemKey,0))</f>
        <v/>
      </c>
      <c r="I1859" s="14">
        <f>INDEX(VarUnit,MATCH($A1859,VarKey,0))</f>
        <v/>
      </c>
      <c r="J1859" s="14">
        <f>INDEX(VarSrc,MATCH($A1859,VarKey,0))</f>
        <v/>
      </c>
      <c r="K1859" s="11">
        <f>CodePrefix&amp;$A1859&amp;IF($C1859="","","."&amp;$C1859&amp;"."&amp;$B1859)&amp;INDEX(VarEnd,MATCH($A1859,VarKey,0))&amp;K$5</f>
        <v/>
      </c>
      <c r="L1859" s="37">
        <f>L1832+L1841+L1850</f>
        <v/>
      </c>
      <c r="M1859" s="36">
        <f>M1832+M1841+M1850</f>
        <v/>
      </c>
      <c r="N1859" s="36">
        <f>N1832+N1841+N1850</f>
        <v/>
      </c>
      <c r="O1859" s="36">
        <f>O1832+O1841+O1850</f>
        <v/>
      </c>
      <c r="P1859" s="36">
        <f>P1832+P1841+P1850</f>
        <v/>
      </c>
      <c r="Q1859" s="36">
        <f>Q1832+Q1841+Q1850</f>
        <v/>
      </c>
      <c r="R1859" s="36">
        <f>R1832+R1841+R1850</f>
        <v/>
      </c>
      <c r="S1859" s="36">
        <f>S1832+S1841+S1850</f>
        <v/>
      </c>
      <c r="T1859" s="36">
        <f>T1832+T1841+T1850</f>
        <v/>
      </c>
      <c r="U1859" s="36">
        <f>U1832+U1841+U1850</f>
        <v/>
      </c>
      <c r="V1859" s="36">
        <f>V1832+V1841+V1850</f>
        <v/>
      </c>
      <c r="W1859" s="36">
        <f>W1832+W1841+W1850</f>
        <v/>
      </c>
      <c r="X1859" s="36">
        <f>X1832+X1841+X1850</f>
        <v/>
      </c>
      <c r="Y1859" s="36">
        <f>Y1832+Y1841+Y1850</f>
        <v/>
      </c>
      <c r="Z1859" s="36">
        <f>Z1832+Z1841+Z1850</f>
        <v/>
      </c>
      <c r="AA1859" s="36">
        <f>AA1832+AA1841+AA1850</f>
        <v/>
      </c>
      <c r="AB1859" s="36">
        <f>AB1832+AB1841+AB1850</f>
        <v/>
      </c>
      <c r="AC1859" s="36">
        <f>AC1832+AC1841+AC1850</f>
        <v/>
      </c>
      <c r="AD1859" s="36">
        <f>AD1832+AD1841+AD1850</f>
        <v/>
      </c>
      <c r="AF1859" s="11">
        <f>CodePrefix&amp;$A1859&amp;IF($C1859="","","."&amp;$C1859&amp;"."&amp;$B1859)&amp;INDEX(VarEnd,MATCH($A1859,VarKey,0))&amp;AF$5</f>
        <v/>
      </c>
      <c r="AG1859" s="37">
        <f>AG1832+AG1841+AG1850</f>
        <v/>
      </c>
      <c r="AH1859" s="36">
        <f>AH1832+AH1841+AH1850</f>
        <v/>
      </c>
      <c r="AI1859" s="36">
        <f>AI1832+AI1841+AI1850</f>
        <v/>
      </c>
      <c r="AJ1859" s="36">
        <f>AJ1832+AJ1841+AJ1850</f>
        <v/>
      </c>
      <c r="AK1859" s="36">
        <f>AK1832+AK1841+AK1850</f>
        <v/>
      </c>
      <c r="AL1859" s="36">
        <f>AL1832+AL1841+AL1850</f>
        <v/>
      </c>
      <c r="AM1859" s="36">
        <f>AM1832+AM1841+AM1850</f>
        <v/>
      </c>
      <c r="AN1859" s="36">
        <f>AN1832+AN1841+AN1850</f>
        <v/>
      </c>
      <c r="AO1859" s="36">
        <f>AO1832+AO1841+AO1850</f>
        <v/>
      </c>
      <c r="AP1859" s="36">
        <f>AP1832+AP1841+AP1850</f>
        <v/>
      </c>
      <c r="AQ1859" s="36">
        <f>AQ1832+AQ1841+AQ1850</f>
        <v/>
      </c>
      <c r="AR1859" s="36">
        <f>AR1832+AR1841+AR1850</f>
        <v/>
      </c>
      <c r="AS1859" s="36">
        <f>AS1832+AS1841+AS1850</f>
        <v/>
      </c>
      <c r="AT1859" s="36">
        <f>AT1832+AT1841+AT1850</f>
        <v/>
      </c>
      <c r="AU1859" s="36">
        <f>AU1832+AU1841+AU1850</f>
        <v/>
      </c>
      <c r="AV1859" s="36">
        <f>AV1832+AV1841+AV1850</f>
        <v/>
      </c>
      <c r="AW1859" s="36">
        <f>AW1832+AW1841+AW1850</f>
        <v/>
      </c>
      <c r="AX1859" s="36">
        <f>AX1832+AX1841+AX1850</f>
        <v/>
      </c>
      <c r="AY1859" s="36">
        <f>AY1832+AY1841+AY1850</f>
        <v/>
      </c>
    </row>
    <row r="1860" hidden="1" outlineLevel="2">
      <c r="A1860" s="14" t="inlineStr">
        <is>
          <t>nce</t>
        </is>
      </c>
      <c r="B1860" s="14" t="inlineStr">
        <is>
          <t>bio</t>
        </is>
      </c>
      <c r="C1860" s="14" t="inlineStr">
        <is>
          <t>nfm</t>
        </is>
      </c>
      <c r="D1860" s="35" t="n"/>
      <c r="E1860" s="35" t="n"/>
      <c r="F1860" s="35" t="n"/>
      <c r="G1860" s="35" t="n"/>
      <c r="H1860" s="14">
        <f>INDEX(VarLab,MATCH($A1860,VarKey,0))&amp;INDEX(MemLab,MATCH($C1860&amp;"|"&amp;$B1860,MemKey,0))</f>
        <v/>
      </c>
      <c r="I1860" s="14">
        <f>INDEX(VarUnit,MATCH($A1860,VarKey,0))</f>
        <v/>
      </c>
      <c r="J1860" s="14">
        <f>INDEX(VarSrc,MATCH($A1860,VarKey,0))</f>
        <v/>
      </c>
      <c r="K1860" s="11">
        <f>CodePrefix&amp;$A1860&amp;IF($C1860="","","."&amp;$C1860&amp;"."&amp;$B1860)&amp;INDEX(VarEnd,MATCH($A1860,VarKey,0))&amp;K$5</f>
        <v/>
      </c>
      <c r="L1860" s="37">
        <f>L1833+L1842+L1851</f>
        <v/>
      </c>
      <c r="M1860" s="36">
        <f>M1833+M1842+M1851</f>
        <v/>
      </c>
      <c r="N1860" s="36">
        <f>N1833+N1842+N1851</f>
        <v/>
      </c>
      <c r="O1860" s="36">
        <f>O1833+O1842+O1851</f>
        <v/>
      </c>
      <c r="P1860" s="36">
        <f>P1833+P1842+P1851</f>
        <v/>
      </c>
      <c r="Q1860" s="36">
        <f>Q1833+Q1842+Q1851</f>
        <v/>
      </c>
      <c r="R1860" s="36">
        <f>R1833+R1842+R1851</f>
        <v/>
      </c>
      <c r="S1860" s="36">
        <f>S1833+S1842+S1851</f>
        <v/>
      </c>
      <c r="T1860" s="36">
        <f>T1833+T1842+T1851</f>
        <v/>
      </c>
      <c r="U1860" s="36">
        <f>U1833+U1842+U1851</f>
        <v/>
      </c>
      <c r="V1860" s="36">
        <f>V1833+V1842+V1851</f>
        <v/>
      </c>
      <c r="W1860" s="36">
        <f>W1833+W1842+W1851</f>
        <v/>
      </c>
      <c r="X1860" s="36">
        <f>X1833+X1842+X1851</f>
        <v/>
      </c>
      <c r="Y1860" s="36">
        <f>Y1833+Y1842+Y1851</f>
        <v/>
      </c>
      <c r="Z1860" s="36">
        <f>Z1833+Z1842+Z1851</f>
        <v/>
      </c>
      <c r="AA1860" s="36">
        <f>AA1833+AA1842+AA1851</f>
        <v/>
      </c>
      <c r="AB1860" s="36">
        <f>AB1833+AB1842+AB1851</f>
        <v/>
      </c>
      <c r="AC1860" s="36">
        <f>AC1833+AC1842+AC1851</f>
        <v/>
      </c>
      <c r="AD1860" s="36">
        <f>AD1833+AD1842+AD1851</f>
        <v/>
      </c>
      <c r="AF1860" s="11">
        <f>CodePrefix&amp;$A1860&amp;IF($C1860="","","."&amp;$C1860&amp;"."&amp;$B1860)&amp;INDEX(VarEnd,MATCH($A1860,VarKey,0))&amp;AF$5</f>
        <v/>
      </c>
      <c r="AG1860" s="37">
        <f>AG1833+AG1842+AG1851</f>
        <v/>
      </c>
      <c r="AH1860" s="36">
        <f>AH1833+AH1842+AH1851</f>
        <v/>
      </c>
      <c r="AI1860" s="36">
        <f>AI1833+AI1842+AI1851</f>
        <v/>
      </c>
      <c r="AJ1860" s="36">
        <f>AJ1833+AJ1842+AJ1851</f>
        <v/>
      </c>
      <c r="AK1860" s="36">
        <f>AK1833+AK1842+AK1851</f>
        <v/>
      </c>
      <c r="AL1860" s="36">
        <f>AL1833+AL1842+AL1851</f>
        <v/>
      </c>
      <c r="AM1860" s="36">
        <f>AM1833+AM1842+AM1851</f>
        <v/>
      </c>
      <c r="AN1860" s="36">
        <f>AN1833+AN1842+AN1851</f>
        <v/>
      </c>
      <c r="AO1860" s="36">
        <f>AO1833+AO1842+AO1851</f>
        <v/>
      </c>
      <c r="AP1860" s="36">
        <f>AP1833+AP1842+AP1851</f>
        <v/>
      </c>
      <c r="AQ1860" s="36">
        <f>AQ1833+AQ1842+AQ1851</f>
        <v/>
      </c>
      <c r="AR1860" s="36">
        <f>AR1833+AR1842+AR1851</f>
        <v/>
      </c>
      <c r="AS1860" s="36">
        <f>AS1833+AS1842+AS1851</f>
        <v/>
      </c>
      <c r="AT1860" s="36">
        <f>AT1833+AT1842+AT1851</f>
        <v/>
      </c>
      <c r="AU1860" s="36">
        <f>AU1833+AU1842+AU1851</f>
        <v/>
      </c>
      <c r="AV1860" s="36">
        <f>AV1833+AV1842+AV1851</f>
        <v/>
      </c>
      <c r="AW1860" s="36">
        <f>AW1833+AW1842+AW1851</f>
        <v/>
      </c>
      <c r="AX1860" s="36">
        <f>AX1833+AX1842+AX1851</f>
        <v/>
      </c>
      <c r="AY1860" s="36">
        <f>AY1833+AY1842+AY1851</f>
        <v/>
      </c>
    </row>
    <row r="1861" hidden="1" outlineLevel="2"/>
    <row r="1862" hidden="1" outlineLevel="2">
      <c r="A1862" s="14" t="inlineStr">
        <is>
          <t>atp</t>
        </is>
      </c>
      <c r="B1862" s="14" t="inlineStr">
        <is>
          <t>coa</t>
        </is>
      </c>
      <c r="C1862" s="14" t="inlineStr">
        <is>
          <t>nfm</t>
        </is>
      </c>
      <c r="D1862" s="36">
        <f>INDEX(Inputs!$U$5:$U$132,MATCH($B1862&amp;"|"&amp;$C1862,Inputs!$A$5:$A$132,0))</f>
        <v/>
      </c>
      <c r="E1862" s="36">
        <f>INDEX(Inputs!$V$5:$V$132,MATCH($B1862&amp;"|"&amp;$C1862,Inputs!$A$5:$A$132,0))</f>
        <v/>
      </c>
      <c r="F1862" s="35" t="n"/>
      <c r="G1862" s="35" t="n"/>
      <c r="H1862" s="14">
        <f>INDEX(VarLab,MATCH($A1862,VarKey,0))&amp;INDEX(MemLab,MATCH($C1862&amp;"|"&amp;$B1862,MemKey,0))</f>
        <v/>
      </c>
      <c r="I1862" s="14">
        <f>INDEX(VarUnit,MATCH($A1862,VarKey,0))</f>
        <v/>
      </c>
      <c r="J1862" s="14">
        <f>INDEX(VarSrc,MATCH($A1862,VarKey,0))</f>
        <v/>
      </c>
      <c r="K1862" s="11">
        <f>CodePrefix&amp;$A1862&amp;IF($C1862="","","."&amp;$C1862&amp;"."&amp;$B1862)&amp;INDEX(VarEnd,MATCH($A1862,VarKey,0))&amp;K$5</f>
        <v/>
      </c>
      <c r="L1862" s="37">
        <f>MAX(INDEX(L$369:L$380,$D1862)+L1853*(1+$E1862),0.01)</f>
        <v/>
      </c>
      <c r="M1862" s="36">
        <f>MAX(INDEX(M$369:M$380,$D1862)+M1853*(1+$E1862),0.01)</f>
        <v/>
      </c>
      <c r="N1862" s="36">
        <f>MAX(INDEX(N$369:N$380,$D1862)+N1853*(1+$E1862),0.01)</f>
        <v/>
      </c>
      <c r="O1862" s="36">
        <f>MAX(INDEX(O$369:O$380,$D1862)+O1853*(1+$E1862),0.01)</f>
        <v/>
      </c>
      <c r="P1862" s="36">
        <f>MAX(INDEX(P$369:P$380,$D1862)+P1853*(1+$E1862),0.01)</f>
        <v/>
      </c>
      <c r="Q1862" s="36">
        <f>MAX(INDEX(Q$369:Q$380,$D1862)+Q1853*(1+$E1862),0.01)</f>
        <v/>
      </c>
      <c r="R1862" s="36">
        <f>MAX(INDEX(R$369:R$380,$D1862)+R1853*(1+$E1862),0.01)</f>
        <v/>
      </c>
      <c r="S1862" s="36">
        <f>MAX(INDEX(S$369:S$380,$D1862)+S1853*(1+$E1862),0.01)</f>
        <v/>
      </c>
      <c r="T1862" s="36">
        <f>MAX(INDEX(T$369:T$380,$D1862)+T1853*(1+$E1862),0.01)</f>
        <v/>
      </c>
      <c r="U1862" s="36">
        <f>MAX(INDEX(U$369:U$380,$D1862)+U1853*(1+$E1862),0.01)</f>
        <v/>
      </c>
      <c r="V1862" s="36">
        <f>MAX(INDEX(V$369:V$380,$D1862)+V1853*(1+$E1862),0.01)</f>
        <v/>
      </c>
      <c r="W1862" s="36">
        <f>MAX(INDEX(W$369:W$380,$D1862)+W1853*(1+$E1862),0.01)</f>
        <v/>
      </c>
      <c r="X1862" s="36">
        <f>MAX(INDEX(X$369:X$380,$D1862)+X1853*(1+$E1862),0.01)</f>
        <v/>
      </c>
      <c r="Y1862" s="36">
        <f>MAX(INDEX(Y$369:Y$380,$D1862)+Y1853*(1+$E1862),0.01)</f>
        <v/>
      </c>
      <c r="Z1862" s="36">
        <f>MAX(INDEX(Z$369:Z$380,$D1862)+Z1853*(1+$E1862),0.01)</f>
        <v/>
      </c>
      <c r="AA1862" s="36">
        <f>MAX(INDEX(AA$369:AA$380,$D1862)+AA1853*(1+$E1862),0.01)</f>
        <v/>
      </c>
      <c r="AB1862" s="36">
        <f>MAX(INDEX(AB$369:AB$380,$D1862)+AB1853*(1+$E1862),0.01)</f>
        <v/>
      </c>
      <c r="AC1862" s="36">
        <f>MAX(INDEX(AC$369:AC$380,$D1862)+AC1853*(1+$E1862),0.01)</f>
        <v/>
      </c>
      <c r="AD1862" s="36">
        <f>MAX(INDEX(AD$369:AD$380,$D1862)+AD1853*(1+$E1862),0.01)</f>
        <v/>
      </c>
      <c r="AF1862" s="11">
        <f>CodePrefix&amp;$A1862&amp;IF($C1862="","","."&amp;$C1862&amp;"."&amp;$B1862)&amp;INDEX(VarEnd,MATCH($A1862,VarKey,0))&amp;AF$5</f>
        <v/>
      </c>
      <c r="AG1862" s="37">
        <f>MAX(INDEX(AG$369:AG$380,$D1862)+AG1853*(1+$E1862),0.01)</f>
        <v/>
      </c>
      <c r="AH1862" s="36">
        <f>MAX(INDEX(AH$369:AH$380,$D1862)+AH1853*(1+$E1862),0.01)</f>
        <v/>
      </c>
      <c r="AI1862" s="36">
        <f>MAX(INDEX(AI$369:AI$380,$D1862)+AI1853*(1+$E1862),0.01)</f>
        <v/>
      </c>
      <c r="AJ1862" s="36">
        <f>MAX(INDEX(AJ$369:AJ$380,$D1862)+AJ1853*(1+$E1862),0.01)</f>
        <v/>
      </c>
      <c r="AK1862" s="36">
        <f>MAX(INDEX(AK$369:AK$380,$D1862)+AK1853*(1+$E1862),0.01)</f>
        <v/>
      </c>
      <c r="AL1862" s="36">
        <f>MAX(INDEX(AL$369:AL$380,$D1862)+AL1853*(1+$E1862),0.01)</f>
        <v/>
      </c>
      <c r="AM1862" s="36">
        <f>MAX(INDEX(AM$369:AM$380,$D1862)+AM1853*(1+$E1862),0.01)</f>
        <v/>
      </c>
      <c r="AN1862" s="36">
        <f>MAX(INDEX(AN$369:AN$380,$D1862)+AN1853*(1+$E1862),0.01)</f>
        <v/>
      </c>
      <c r="AO1862" s="36">
        <f>MAX(INDEX(AO$369:AO$380,$D1862)+AO1853*(1+$E1862),0.01)</f>
        <v/>
      </c>
      <c r="AP1862" s="36">
        <f>MAX(INDEX(AP$369:AP$380,$D1862)+AP1853*(1+$E1862),0.01)</f>
        <v/>
      </c>
      <c r="AQ1862" s="36">
        <f>MAX(INDEX(AQ$369:AQ$380,$D1862)+AQ1853*(1+$E1862),0.01)</f>
        <v/>
      </c>
      <c r="AR1862" s="36">
        <f>MAX(INDEX(AR$369:AR$380,$D1862)+AR1853*(1+$E1862),0.01)</f>
        <v/>
      </c>
      <c r="AS1862" s="36">
        <f>MAX(INDEX(AS$369:AS$380,$D1862)+AS1853*(1+$E1862),0.01)</f>
        <v/>
      </c>
      <c r="AT1862" s="36">
        <f>MAX(INDEX(AT$369:AT$380,$D1862)+AT1853*(1+$E1862),0.01)</f>
        <v/>
      </c>
      <c r="AU1862" s="36">
        <f>MAX(INDEX(AU$369:AU$380,$D1862)+AU1853*(1+$E1862),0.01)</f>
        <v/>
      </c>
      <c r="AV1862" s="36">
        <f>MAX(INDEX(AV$369:AV$380,$D1862)+AV1853*(1+$E1862),0.01)</f>
        <v/>
      </c>
      <c r="AW1862" s="36">
        <f>MAX(INDEX(AW$369:AW$380,$D1862)+AW1853*(1+$E1862),0.01)</f>
        <v/>
      </c>
      <c r="AX1862" s="36">
        <f>MAX(INDEX(AX$369:AX$380,$D1862)+AX1853*(1+$E1862),0.01)</f>
        <v/>
      </c>
      <c r="AY1862" s="36">
        <f>MAX(INDEX(AY$369:AY$380,$D1862)+AY1853*(1+$E1862),0.01)</f>
        <v/>
      </c>
    </row>
    <row r="1863" hidden="1" outlineLevel="2">
      <c r="A1863" s="14" t="inlineStr">
        <is>
          <t>atp</t>
        </is>
      </c>
      <c r="B1863" s="14" t="inlineStr">
        <is>
          <t>nga</t>
        </is>
      </c>
      <c r="C1863" s="14" t="inlineStr">
        <is>
          <t>nfm</t>
        </is>
      </c>
      <c r="D1863" s="36">
        <f>INDEX(Inputs!$U$5:$U$132,MATCH($B1863&amp;"|"&amp;$C1863,Inputs!$A$5:$A$132,0))</f>
        <v/>
      </c>
      <c r="E1863" s="36">
        <f>INDEX(Inputs!$V$5:$V$132,MATCH($B1863&amp;"|"&amp;$C1863,Inputs!$A$5:$A$132,0))</f>
        <v/>
      </c>
      <c r="F1863" s="35" t="n"/>
      <c r="G1863" s="35" t="n"/>
      <c r="H1863" s="14">
        <f>INDEX(VarLab,MATCH($A1863,VarKey,0))&amp;INDEX(MemLab,MATCH($C1863&amp;"|"&amp;$B1863,MemKey,0))</f>
        <v/>
      </c>
      <c r="I1863" s="14">
        <f>INDEX(VarUnit,MATCH($A1863,VarKey,0))</f>
        <v/>
      </c>
      <c r="J1863" s="14">
        <f>INDEX(VarSrc,MATCH($A1863,VarKey,0))</f>
        <v/>
      </c>
      <c r="K1863" s="11">
        <f>CodePrefix&amp;$A1863&amp;IF($C1863="","","."&amp;$C1863&amp;"."&amp;$B1863)&amp;INDEX(VarEnd,MATCH($A1863,VarKey,0))&amp;K$5</f>
        <v/>
      </c>
      <c r="L1863" s="37">
        <f>MAX(INDEX(L$369:L$380,$D1863)+L1854*(1+$E1863),0.01)</f>
        <v/>
      </c>
      <c r="M1863" s="36">
        <f>MAX(INDEX(M$369:M$380,$D1863)+M1854*(1+$E1863),0.01)</f>
        <v/>
      </c>
      <c r="N1863" s="36">
        <f>MAX(INDEX(N$369:N$380,$D1863)+N1854*(1+$E1863),0.01)</f>
        <v/>
      </c>
      <c r="O1863" s="36">
        <f>MAX(INDEX(O$369:O$380,$D1863)+O1854*(1+$E1863),0.01)</f>
        <v/>
      </c>
      <c r="P1863" s="36">
        <f>MAX(INDEX(P$369:P$380,$D1863)+P1854*(1+$E1863),0.01)</f>
        <v/>
      </c>
      <c r="Q1863" s="36">
        <f>MAX(INDEX(Q$369:Q$380,$D1863)+Q1854*(1+$E1863),0.01)</f>
        <v/>
      </c>
      <c r="R1863" s="36">
        <f>MAX(INDEX(R$369:R$380,$D1863)+R1854*(1+$E1863),0.01)</f>
        <v/>
      </c>
      <c r="S1863" s="36">
        <f>MAX(INDEX(S$369:S$380,$D1863)+S1854*(1+$E1863),0.01)</f>
        <v/>
      </c>
      <c r="T1863" s="36">
        <f>MAX(INDEX(T$369:T$380,$D1863)+T1854*(1+$E1863),0.01)</f>
        <v/>
      </c>
      <c r="U1863" s="36">
        <f>MAX(INDEX(U$369:U$380,$D1863)+U1854*(1+$E1863),0.01)</f>
        <v/>
      </c>
      <c r="V1863" s="36">
        <f>MAX(INDEX(V$369:V$380,$D1863)+V1854*(1+$E1863),0.01)</f>
        <v/>
      </c>
      <c r="W1863" s="36">
        <f>MAX(INDEX(W$369:W$380,$D1863)+W1854*(1+$E1863),0.01)</f>
        <v/>
      </c>
      <c r="X1863" s="36">
        <f>MAX(INDEX(X$369:X$380,$D1863)+X1854*(1+$E1863),0.01)</f>
        <v/>
      </c>
      <c r="Y1863" s="36">
        <f>MAX(INDEX(Y$369:Y$380,$D1863)+Y1854*(1+$E1863),0.01)</f>
        <v/>
      </c>
      <c r="Z1863" s="36">
        <f>MAX(INDEX(Z$369:Z$380,$D1863)+Z1854*(1+$E1863),0.01)</f>
        <v/>
      </c>
      <c r="AA1863" s="36">
        <f>MAX(INDEX(AA$369:AA$380,$D1863)+AA1854*(1+$E1863),0.01)</f>
        <v/>
      </c>
      <c r="AB1863" s="36">
        <f>MAX(INDEX(AB$369:AB$380,$D1863)+AB1854*(1+$E1863),0.01)</f>
        <v/>
      </c>
      <c r="AC1863" s="36">
        <f>MAX(INDEX(AC$369:AC$380,$D1863)+AC1854*(1+$E1863),0.01)</f>
        <v/>
      </c>
      <c r="AD1863" s="36">
        <f>MAX(INDEX(AD$369:AD$380,$D1863)+AD1854*(1+$E1863),0.01)</f>
        <v/>
      </c>
      <c r="AF1863" s="11">
        <f>CodePrefix&amp;$A1863&amp;IF($C1863="","","."&amp;$C1863&amp;"."&amp;$B1863)&amp;INDEX(VarEnd,MATCH($A1863,VarKey,0))&amp;AF$5</f>
        <v/>
      </c>
      <c r="AG1863" s="37">
        <f>MAX(INDEX(AG$369:AG$380,$D1863)+AG1854*(1+$E1863),0.01)</f>
        <v/>
      </c>
      <c r="AH1863" s="36">
        <f>MAX(INDEX(AH$369:AH$380,$D1863)+AH1854*(1+$E1863),0.01)</f>
        <v/>
      </c>
      <c r="AI1863" s="36">
        <f>MAX(INDEX(AI$369:AI$380,$D1863)+AI1854*(1+$E1863),0.01)</f>
        <v/>
      </c>
      <c r="AJ1863" s="36">
        <f>MAX(INDEX(AJ$369:AJ$380,$D1863)+AJ1854*(1+$E1863),0.01)</f>
        <v/>
      </c>
      <c r="AK1863" s="36">
        <f>MAX(INDEX(AK$369:AK$380,$D1863)+AK1854*(1+$E1863),0.01)</f>
        <v/>
      </c>
      <c r="AL1863" s="36">
        <f>MAX(INDEX(AL$369:AL$380,$D1863)+AL1854*(1+$E1863),0.01)</f>
        <v/>
      </c>
      <c r="AM1863" s="36">
        <f>MAX(INDEX(AM$369:AM$380,$D1863)+AM1854*(1+$E1863),0.01)</f>
        <v/>
      </c>
      <c r="AN1863" s="36">
        <f>MAX(INDEX(AN$369:AN$380,$D1863)+AN1854*(1+$E1863),0.01)</f>
        <v/>
      </c>
      <c r="AO1863" s="36">
        <f>MAX(INDEX(AO$369:AO$380,$D1863)+AO1854*(1+$E1863),0.01)</f>
        <v/>
      </c>
      <c r="AP1863" s="36">
        <f>MAX(INDEX(AP$369:AP$380,$D1863)+AP1854*(1+$E1863),0.01)</f>
        <v/>
      </c>
      <c r="AQ1863" s="36">
        <f>MAX(INDEX(AQ$369:AQ$380,$D1863)+AQ1854*(1+$E1863),0.01)</f>
        <v/>
      </c>
      <c r="AR1863" s="36">
        <f>MAX(INDEX(AR$369:AR$380,$D1863)+AR1854*(1+$E1863),0.01)</f>
        <v/>
      </c>
      <c r="AS1863" s="36">
        <f>MAX(INDEX(AS$369:AS$380,$D1863)+AS1854*(1+$E1863),0.01)</f>
        <v/>
      </c>
      <c r="AT1863" s="36">
        <f>MAX(INDEX(AT$369:AT$380,$D1863)+AT1854*(1+$E1863),0.01)</f>
        <v/>
      </c>
      <c r="AU1863" s="36">
        <f>MAX(INDEX(AU$369:AU$380,$D1863)+AU1854*(1+$E1863),0.01)</f>
        <v/>
      </c>
      <c r="AV1863" s="36">
        <f>MAX(INDEX(AV$369:AV$380,$D1863)+AV1854*(1+$E1863),0.01)</f>
        <v/>
      </c>
      <c r="AW1863" s="36">
        <f>MAX(INDEX(AW$369:AW$380,$D1863)+AW1854*(1+$E1863),0.01)</f>
        <v/>
      </c>
      <c r="AX1863" s="36">
        <f>MAX(INDEX(AX$369:AX$380,$D1863)+AX1854*(1+$E1863),0.01)</f>
        <v/>
      </c>
      <c r="AY1863" s="36">
        <f>MAX(INDEX(AY$369:AY$380,$D1863)+AY1854*(1+$E1863),0.01)</f>
        <v/>
      </c>
    </row>
    <row r="1864" hidden="1" outlineLevel="2">
      <c r="A1864" s="14" t="inlineStr">
        <is>
          <t>atp</t>
        </is>
      </c>
      <c r="B1864" s="14" t="inlineStr">
        <is>
          <t>gso</t>
        </is>
      </c>
      <c r="C1864" s="14" t="inlineStr">
        <is>
          <t>nfm</t>
        </is>
      </c>
      <c r="D1864" s="36">
        <f>INDEX(Inputs!$U$5:$U$132,MATCH($B1864&amp;"|"&amp;$C1864,Inputs!$A$5:$A$132,0))</f>
        <v/>
      </c>
      <c r="E1864" s="36">
        <f>INDEX(Inputs!$V$5:$V$132,MATCH($B1864&amp;"|"&amp;$C1864,Inputs!$A$5:$A$132,0))</f>
        <v/>
      </c>
      <c r="F1864" s="35" t="n"/>
      <c r="G1864" s="35" t="n"/>
      <c r="H1864" s="14">
        <f>INDEX(VarLab,MATCH($A1864,VarKey,0))&amp;INDEX(MemLab,MATCH($C1864&amp;"|"&amp;$B1864,MemKey,0))</f>
        <v/>
      </c>
      <c r="I1864" s="14">
        <f>INDEX(VarUnit,MATCH($A1864,VarKey,0))</f>
        <v/>
      </c>
      <c r="J1864" s="14">
        <f>INDEX(VarSrc,MATCH($A1864,VarKey,0))</f>
        <v/>
      </c>
      <c r="K1864" s="11">
        <f>CodePrefix&amp;$A1864&amp;IF($C1864="","","."&amp;$C1864&amp;"."&amp;$B1864)&amp;INDEX(VarEnd,MATCH($A1864,VarKey,0))&amp;K$5</f>
        <v/>
      </c>
      <c r="L1864" s="37">
        <f>MAX(INDEX(L$369:L$380,$D1864)+L1855*(1+$E1864),0.01)</f>
        <v/>
      </c>
      <c r="M1864" s="36">
        <f>MAX(INDEX(M$369:M$380,$D1864)+M1855*(1+$E1864),0.01)</f>
        <v/>
      </c>
      <c r="N1864" s="36">
        <f>MAX(INDEX(N$369:N$380,$D1864)+N1855*(1+$E1864),0.01)</f>
        <v/>
      </c>
      <c r="O1864" s="36">
        <f>MAX(INDEX(O$369:O$380,$D1864)+O1855*(1+$E1864),0.01)</f>
        <v/>
      </c>
      <c r="P1864" s="36">
        <f>MAX(INDEX(P$369:P$380,$D1864)+P1855*(1+$E1864),0.01)</f>
        <v/>
      </c>
      <c r="Q1864" s="36">
        <f>MAX(INDEX(Q$369:Q$380,$D1864)+Q1855*(1+$E1864),0.01)</f>
        <v/>
      </c>
      <c r="R1864" s="36">
        <f>MAX(INDEX(R$369:R$380,$D1864)+R1855*(1+$E1864),0.01)</f>
        <v/>
      </c>
      <c r="S1864" s="36">
        <f>MAX(INDEX(S$369:S$380,$D1864)+S1855*(1+$E1864),0.01)</f>
        <v/>
      </c>
      <c r="T1864" s="36">
        <f>MAX(INDEX(T$369:T$380,$D1864)+T1855*(1+$E1864),0.01)</f>
        <v/>
      </c>
      <c r="U1864" s="36">
        <f>MAX(INDEX(U$369:U$380,$D1864)+U1855*(1+$E1864),0.01)</f>
        <v/>
      </c>
      <c r="V1864" s="36">
        <f>MAX(INDEX(V$369:V$380,$D1864)+V1855*(1+$E1864),0.01)</f>
        <v/>
      </c>
      <c r="W1864" s="36">
        <f>MAX(INDEX(W$369:W$380,$D1864)+W1855*(1+$E1864),0.01)</f>
        <v/>
      </c>
      <c r="X1864" s="36">
        <f>MAX(INDEX(X$369:X$380,$D1864)+X1855*(1+$E1864),0.01)</f>
        <v/>
      </c>
      <c r="Y1864" s="36">
        <f>MAX(INDEX(Y$369:Y$380,$D1864)+Y1855*(1+$E1864),0.01)</f>
        <v/>
      </c>
      <c r="Z1864" s="36">
        <f>MAX(INDEX(Z$369:Z$380,$D1864)+Z1855*(1+$E1864),0.01)</f>
        <v/>
      </c>
      <c r="AA1864" s="36">
        <f>MAX(INDEX(AA$369:AA$380,$D1864)+AA1855*(1+$E1864),0.01)</f>
        <v/>
      </c>
      <c r="AB1864" s="36">
        <f>MAX(INDEX(AB$369:AB$380,$D1864)+AB1855*(1+$E1864),0.01)</f>
        <v/>
      </c>
      <c r="AC1864" s="36">
        <f>MAX(INDEX(AC$369:AC$380,$D1864)+AC1855*(1+$E1864),0.01)</f>
        <v/>
      </c>
      <c r="AD1864" s="36">
        <f>MAX(INDEX(AD$369:AD$380,$D1864)+AD1855*(1+$E1864),0.01)</f>
        <v/>
      </c>
      <c r="AF1864" s="11">
        <f>CodePrefix&amp;$A1864&amp;IF($C1864="","","."&amp;$C1864&amp;"."&amp;$B1864)&amp;INDEX(VarEnd,MATCH($A1864,VarKey,0))&amp;AF$5</f>
        <v/>
      </c>
      <c r="AG1864" s="37">
        <f>MAX(INDEX(AG$369:AG$380,$D1864)+AG1855*(1+$E1864),0.01)</f>
        <v/>
      </c>
      <c r="AH1864" s="36">
        <f>MAX(INDEX(AH$369:AH$380,$D1864)+AH1855*(1+$E1864),0.01)</f>
        <v/>
      </c>
      <c r="AI1864" s="36">
        <f>MAX(INDEX(AI$369:AI$380,$D1864)+AI1855*(1+$E1864),0.01)</f>
        <v/>
      </c>
      <c r="AJ1864" s="36">
        <f>MAX(INDEX(AJ$369:AJ$380,$D1864)+AJ1855*(1+$E1864),0.01)</f>
        <v/>
      </c>
      <c r="AK1864" s="36">
        <f>MAX(INDEX(AK$369:AK$380,$D1864)+AK1855*(1+$E1864),0.01)</f>
        <v/>
      </c>
      <c r="AL1864" s="36">
        <f>MAX(INDEX(AL$369:AL$380,$D1864)+AL1855*(1+$E1864),0.01)</f>
        <v/>
      </c>
      <c r="AM1864" s="36">
        <f>MAX(INDEX(AM$369:AM$380,$D1864)+AM1855*(1+$E1864),0.01)</f>
        <v/>
      </c>
      <c r="AN1864" s="36">
        <f>MAX(INDEX(AN$369:AN$380,$D1864)+AN1855*(1+$E1864),0.01)</f>
        <v/>
      </c>
      <c r="AO1864" s="36">
        <f>MAX(INDEX(AO$369:AO$380,$D1864)+AO1855*(1+$E1864),0.01)</f>
        <v/>
      </c>
      <c r="AP1864" s="36">
        <f>MAX(INDEX(AP$369:AP$380,$D1864)+AP1855*(1+$E1864),0.01)</f>
        <v/>
      </c>
      <c r="AQ1864" s="36">
        <f>MAX(INDEX(AQ$369:AQ$380,$D1864)+AQ1855*(1+$E1864),0.01)</f>
        <v/>
      </c>
      <c r="AR1864" s="36">
        <f>MAX(INDEX(AR$369:AR$380,$D1864)+AR1855*(1+$E1864),0.01)</f>
        <v/>
      </c>
      <c r="AS1864" s="36">
        <f>MAX(INDEX(AS$369:AS$380,$D1864)+AS1855*(1+$E1864),0.01)</f>
        <v/>
      </c>
      <c r="AT1864" s="36">
        <f>MAX(INDEX(AT$369:AT$380,$D1864)+AT1855*(1+$E1864),0.01)</f>
        <v/>
      </c>
      <c r="AU1864" s="36">
        <f>MAX(INDEX(AU$369:AU$380,$D1864)+AU1855*(1+$E1864),0.01)</f>
        <v/>
      </c>
      <c r="AV1864" s="36">
        <f>MAX(INDEX(AV$369:AV$380,$D1864)+AV1855*(1+$E1864),0.01)</f>
        <v/>
      </c>
      <c r="AW1864" s="36">
        <f>MAX(INDEX(AW$369:AW$380,$D1864)+AW1855*(1+$E1864),0.01)</f>
        <v/>
      </c>
      <c r="AX1864" s="36">
        <f>MAX(INDEX(AX$369:AX$380,$D1864)+AX1855*(1+$E1864),0.01)</f>
        <v/>
      </c>
      <c r="AY1864" s="36">
        <f>MAX(INDEX(AY$369:AY$380,$D1864)+AY1855*(1+$E1864),0.01)</f>
        <v/>
      </c>
    </row>
    <row r="1865" hidden="1" outlineLevel="2">
      <c r="A1865" s="14" t="inlineStr">
        <is>
          <t>atp</t>
        </is>
      </c>
      <c r="B1865" s="14" t="inlineStr">
        <is>
          <t>die</t>
        </is>
      </c>
      <c r="C1865" s="14" t="inlineStr">
        <is>
          <t>nfm</t>
        </is>
      </c>
      <c r="D1865" s="36">
        <f>INDEX(Inputs!$U$5:$U$132,MATCH($B1865&amp;"|"&amp;$C1865,Inputs!$A$5:$A$132,0))</f>
        <v/>
      </c>
      <c r="E1865" s="36">
        <f>INDEX(Inputs!$V$5:$V$132,MATCH($B1865&amp;"|"&amp;$C1865,Inputs!$A$5:$A$132,0))</f>
        <v/>
      </c>
      <c r="F1865" s="35" t="n"/>
      <c r="G1865" s="35" t="n"/>
      <c r="H1865" s="14">
        <f>INDEX(VarLab,MATCH($A1865,VarKey,0))&amp;INDEX(MemLab,MATCH($C1865&amp;"|"&amp;$B1865,MemKey,0))</f>
        <v/>
      </c>
      <c r="I1865" s="14">
        <f>INDEX(VarUnit,MATCH($A1865,VarKey,0))</f>
        <v/>
      </c>
      <c r="J1865" s="14">
        <f>INDEX(VarSrc,MATCH($A1865,VarKey,0))</f>
        <v/>
      </c>
      <c r="K1865" s="11">
        <f>CodePrefix&amp;$A1865&amp;IF($C1865="","","."&amp;$C1865&amp;"."&amp;$B1865)&amp;INDEX(VarEnd,MATCH($A1865,VarKey,0))&amp;K$5</f>
        <v/>
      </c>
      <c r="L1865" s="37">
        <f>MAX(INDEX(L$369:L$380,$D1865)+L1856*(1+$E1865),0.01)</f>
        <v/>
      </c>
      <c r="M1865" s="36">
        <f>MAX(INDEX(M$369:M$380,$D1865)+M1856*(1+$E1865),0.01)</f>
        <v/>
      </c>
      <c r="N1865" s="36">
        <f>MAX(INDEX(N$369:N$380,$D1865)+N1856*(1+$E1865),0.01)</f>
        <v/>
      </c>
      <c r="O1865" s="36">
        <f>MAX(INDEX(O$369:O$380,$D1865)+O1856*(1+$E1865),0.01)</f>
        <v/>
      </c>
      <c r="P1865" s="36">
        <f>MAX(INDEX(P$369:P$380,$D1865)+P1856*(1+$E1865),0.01)</f>
        <v/>
      </c>
      <c r="Q1865" s="36">
        <f>MAX(INDEX(Q$369:Q$380,$D1865)+Q1856*(1+$E1865),0.01)</f>
        <v/>
      </c>
      <c r="R1865" s="36">
        <f>MAX(INDEX(R$369:R$380,$D1865)+R1856*(1+$E1865),0.01)</f>
        <v/>
      </c>
      <c r="S1865" s="36">
        <f>MAX(INDEX(S$369:S$380,$D1865)+S1856*(1+$E1865),0.01)</f>
        <v/>
      </c>
      <c r="T1865" s="36">
        <f>MAX(INDEX(T$369:T$380,$D1865)+T1856*(1+$E1865),0.01)</f>
        <v/>
      </c>
      <c r="U1865" s="36">
        <f>MAX(INDEX(U$369:U$380,$D1865)+U1856*(1+$E1865),0.01)</f>
        <v/>
      </c>
      <c r="V1865" s="36">
        <f>MAX(INDEX(V$369:V$380,$D1865)+V1856*(1+$E1865),0.01)</f>
        <v/>
      </c>
      <c r="W1865" s="36">
        <f>MAX(INDEX(W$369:W$380,$D1865)+W1856*(1+$E1865),0.01)</f>
        <v/>
      </c>
      <c r="X1865" s="36">
        <f>MAX(INDEX(X$369:X$380,$D1865)+X1856*(1+$E1865),0.01)</f>
        <v/>
      </c>
      <c r="Y1865" s="36">
        <f>MAX(INDEX(Y$369:Y$380,$D1865)+Y1856*(1+$E1865),0.01)</f>
        <v/>
      </c>
      <c r="Z1865" s="36">
        <f>MAX(INDEX(Z$369:Z$380,$D1865)+Z1856*(1+$E1865),0.01)</f>
        <v/>
      </c>
      <c r="AA1865" s="36">
        <f>MAX(INDEX(AA$369:AA$380,$D1865)+AA1856*(1+$E1865),0.01)</f>
        <v/>
      </c>
      <c r="AB1865" s="36">
        <f>MAX(INDEX(AB$369:AB$380,$D1865)+AB1856*(1+$E1865),0.01)</f>
        <v/>
      </c>
      <c r="AC1865" s="36">
        <f>MAX(INDEX(AC$369:AC$380,$D1865)+AC1856*(1+$E1865),0.01)</f>
        <v/>
      </c>
      <c r="AD1865" s="36">
        <f>MAX(INDEX(AD$369:AD$380,$D1865)+AD1856*(1+$E1865),0.01)</f>
        <v/>
      </c>
      <c r="AF1865" s="11">
        <f>CodePrefix&amp;$A1865&amp;IF($C1865="","","."&amp;$C1865&amp;"."&amp;$B1865)&amp;INDEX(VarEnd,MATCH($A1865,VarKey,0))&amp;AF$5</f>
        <v/>
      </c>
      <c r="AG1865" s="37">
        <f>MAX(INDEX(AG$369:AG$380,$D1865)+AG1856*(1+$E1865),0.01)</f>
        <v/>
      </c>
      <c r="AH1865" s="36">
        <f>MAX(INDEX(AH$369:AH$380,$D1865)+AH1856*(1+$E1865),0.01)</f>
        <v/>
      </c>
      <c r="AI1865" s="36">
        <f>MAX(INDEX(AI$369:AI$380,$D1865)+AI1856*(1+$E1865),0.01)</f>
        <v/>
      </c>
      <c r="AJ1865" s="36">
        <f>MAX(INDEX(AJ$369:AJ$380,$D1865)+AJ1856*(1+$E1865),0.01)</f>
        <v/>
      </c>
      <c r="AK1865" s="36">
        <f>MAX(INDEX(AK$369:AK$380,$D1865)+AK1856*(1+$E1865),0.01)</f>
        <v/>
      </c>
      <c r="AL1865" s="36">
        <f>MAX(INDEX(AL$369:AL$380,$D1865)+AL1856*(1+$E1865),0.01)</f>
        <v/>
      </c>
      <c r="AM1865" s="36">
        <f>MAX(INDEX(AM$369:AM$380,$D1865)+AM1856*(1+$E1865),0.01)</f>
        <v/>
      </c>
      <c r="AN1865" s="36">
        <f>MAX(INDEX(AN$369:AN$380,$D1865)+AN1856*(1+$E1865),0.01)</f>
        <v/>
      </c>
      <c r="AO1865" s="36">
        <f>MAX(INDEX(AO$369:AO$380,$D1865)+AO1856*(1+$E1865),0.01)</f>
        <v/>
      </c>
      <c r="AP1865" s="36">
        <f>MAX(INDEX(AP$369:AP$380,$D1865)+AP1856*(1+$E1865),0.01)</f>
        <v/>
      </c>
      <c r="AQ1865" s="36">
        <f>MAX(INDEX(AQ$369:AQ$380,$D1865)+AQ1856*(1+$E1865),0.01)</f>
        <v/>
      </c>
      <c r="AR1865" s="36">
        <f>MAX(INDEX(AR$369:AR$380,$D1865)+AR1856*(1+$E1865),0.01)</f>
        <v/>
      </c>
      <c r="AS1865" s="36">
        <f>MAX(INDEX(AS$369:AS$380,$D1865)+AS1856*(1+$E1865),0.01)</f>
        <v/>
      </c>
      <c r="AT1865" s="36">
        <f>MAX(INDEX(AT$369:AT$380,$D1865)+AT1856*(1+$E1865),0.01)</f>
        <v/>
      </c>
      <c r="AU1865" s="36">
        <f>MAX(INDEX(AU$369:AU$380,$D1865)+AU1856*(1+$E1865),0.01)</f>
        <v/>
      </c>
      <c r="AV1865" s="36">
        <f>MAX(INDEX(AV$369:AV$380,$D1865)+AV1856*(1+$E1865),0.01)</f>
        <v/>
      </c>
      <c r="AW1865" s="36">
        <f>MAX(INDEX(AW$369:AW$380,$D1865)+AW1856*(1+$E1865),0.01)</f>
        <v/>
      </c>
      <c r="AX1865" s="36">
        <f>MAX(INDEX(AX$369:AX$380,$D1865)+AX1856*(1+$E1865),0.01)</f>
        <v/>
      </c>
      <c r="AY1865" s="36">
        <f>MAX(INDEX(AY$369:AY$380,$D1865)+AY1856*(1+$E1865),0.01)</f>
        <v/>
      </c>
    </row>
    <row r="1866" hidden="1" outlineLevel="2">
      <c r="A1866" s="14" t="inlineStr">
        <is>
          <t>atp</t>
        </is>
      </c>
      <c r="B1866" s="14" t="inlineStr">
        <is>
          <t>lpg</t>
        </is>
      </c>
      <c r="C1866" s="14" t="inlineStr">
        <is>
          <t>nfm</t>
        </is>
      </c>
      <c r="D1866" s="36">
        <f>INDEX(Inputs!$U$5:$U$132,MATCH($B1866&amp;"|"&amp;$C1866,Inputs!$A$5:$A$132,0))</f>
        <v/>
      </c>
      <c r="E1866" s="36">
        <f>INDEX(Inputs!$V$5:$V$132,MATCH($B1866&amp;"|"&amp;$C1866,Inputs!$A$5:$A$132,0))</f>
        <v/>
      </c>
      <c r="F1866" s="35" t="n"/>
      <c r="G1866" s="35" t="n"/>
      <c r="H1866" s="14">
        <f>INDEX(VarLab,MATCH($A1866,VarKey,0))&amp;INDEX(MemLab,MATCH($C1866&amp;"|"&amp;$B1866,MemKey,0))</f>
        <v/>
      </c>
      <c r="I1866" s="14">
        <f>INDEX(VarUnit,MATCH($A1866,VarKey,0))</f>
        <v/>
      </c>
      <c r="J1866" s="14">
        <f>INDEX(VarSrc,MATCH($A1866,VarKey,0))</f>
        <v/>
      </c>
      <c r="K1866" s="11">
        <f>CodePrefix&amp;$A1866&amp;IF($C1866="","","."&amp;$C1866&amp;"."&amp;$B1866)&amp;INDEX(VarEnd,MATCH($A1866,VarKey,0))&amp;K$5</f>
        <v/>
      </c>
      <c r="L1866" s="37">
        <f>MAX(INDEX(L$369:L$380,$D1866)+L1857*(1+$E1866),0.01)</f>
        <v/>
      </c>
      <c r="M1866" s="36">
        <f>MAX(INDEX(M$369:M$380,$D1866)+M1857*(1+$E1866),0.01)</f>
        <v/>
      </c>
      <c r="N1866" s="36">
        <f>MAX(INDEX(N$369:N$380,$D1866)+N1857*(1+$E1866),0.01)</f>
        <v/>
      </c>
      <c r="O1866" s="36">
        <f>MAX(INDEX(O$369:O$380,$D1866)+O1857*(1+$E1866),0.01)</f>
        <v/>
      </c>
      <c r="P1866" s="36">
        <f>MAX(INDEX(P$369:P$380,$D1866)+P1857*(1+$E1866),0.01)</f>
        <v/>
      </c>
      <c r="Q1866" s="36">
        <f>MAX(INDEX(Q$369:Q$380,$D1866)+Q1857*(1+$E1866),0.01)</f>
        <v/>
      </c>
      <c r="R1866" s="36">
        <f>MAX(INDEX(R$369:R$380,$D1866)+R1857*(1+$E1866),0.01)</f>
        <v/>
      </c>
      <c r="S1866" s="36">
        <f>MAX(INDEX(S$369:S$380,$D1866)+S1857*(1+$E1866),0.01)</f>
        <v/>
      </c>
      <c r="T1866" s="36">
        <f>MAX(INDEX(T$369:T$380,$D1866)+T1857*(1+$E1866),0.01)</f>
        <v/>
      </c>
      <c r="U1866" s="36">
        <f>MAX(INDEX(U$369:U$380,$D1866)+U1857*(1+$E1866),0.01)</f>
        <v/>
      </c>
      <c r="V1866" s="36">
        <f>MAX(INDEX(V$369:V$380,$D1866)+V1857*(1+$E1866),0.01)</f>
        <v/>
      </c>
      <c r="W1866" s="36">
        <f>MAX(INDEX(W$369:W$380,$D1866)+W1857*(1+$E1866),0.01)</f>
        <v/>
      </c>
      <c r="X1866" s="36">
        <f>MAX(INDEX(X$369:X$380,$D1866)+X1857*(1+$E1866),0.01)</f>
        <v/>
      </c>
      <c r="Y1866" s="36">
        <f>MAX(INDEX(Y$369:Y$380,$D1866)+Y1857*(1+$E1866),0.01)</f>
        <v/>
      </c>
      <c r="Z1866" s="36">
        <f>MAX(INDEX(Z$369:Z$380,$D1866)+Z1857*(1+$E1866),0.01)</f>
        <v/>
      </c>
      <c r="AA1866" s="36">
        <f>MAX(INDEX(AA$369:AA$380,$D1866)+AA1857*(1+$E1866),0.01)</f>
        <v/>
      </c>
      <c r="AB1866" s="36">
        <f>MAX(INDEX(AB$369:AB$380,$D1866)+AB1857*(1+$E1866),0.01)</f>
        <v/>
      </c>
      <c r="AC1866" s="36">
        <f>MAX(INDEX(AC$369:AC$380,$D1866)+AC1857*(1+$E1866),0.01)</f>
        <v/>
      </c>
      <c r="AD1866" s="36">
        <f>MAX(INDEX(AD$369:AD$380,$D1866)+AD1857*(1+$E1866),0.01)</f>
        <v/>
      </c>
      <c r="AF1866" s="11">
        <f>CodePrefix&amp;$A1866&amp;IF($C1866="","","."&amp;$C1866&amp;"."&amp;$B1866)&amp;INDEX(VarEnd,MATCH($A1866,VarKey,0))&amp;AF$5</f>
        <v/>
      </c>
      <c r="AG1866" s="37">
        <f>MAX(INDEX(AG$369:AG$380,$D1866)+AG1857*(1+$E1866),0.01)</f>
        <v/>
      </c>
      <c r="AH1866" s="36">
        <f>MAX(INDEX(AH$369:AH$380,$D1866)+AH1857*(1+$E1866),0.01)</f>
        <v/>
      </c>
      <c r="AI1866" s="36">
        <f>MAX(INDEX(AI$369:AI$380,$D1866)+AI1857*(1+$E1866),0.01)</f>
        <v/>
      </c>
      <c r="AJ1866" s="36">
        <f>MAX(INDEX(AJ$369:AJ$380,$D1866)+AJ1857*(1+$E1866),0.01)</f>
        <v/>
      </c>
      <c r="AK1866" s="36">
        <f>MAX(INDEX(AK$369:AK$380,$D1866)+AK1857*(1+$E1866),0.01)</f>
        <v/>
      </c>
      <c r="AL1866" s="36">
        <f>MAX(INDEX(AL$369:AL$380,$D1866)+AL1857*(1+$E1866),0.01)</f>
        <v/>
      </c>
      <c r="AM1866" s="36">
        <f>MAX(INDEX(AM$369:AM$380,$D1866)+AM1857*(1+$E1866),0.01)</f>
        <v/>
      </c>
      <c r="AN1866" s="36">
        <f>MAX(INDEX(AN$369:AN$380,$D1866)+AN1857*(1+$E1866),0.01)</f>
        <v/>
      </c>
      <c r="AO1866" s="36">
        <f>MAX(INDEX(AO$369:AO$380,$D1866)+AO1857*(1+$E1866),0.01)</f>
        <v/>
      </c>
      <c r="AP1866" s="36">
        <f>MAX(INDEX(AP$369:AP$380,$D1866)+AP1857*(1+$E1866),0.01)</f>
        <v/>
      </c>
      <c r="AQ1866" s="36">
        <f>MAX(INDEX(AQ$369:AQ$380,$D1866)+AQ1857*(1+$E1866),0.01)</f>
        <v/>
      </c>
      <c r="AR1866" s="36">
        <f>MAX(INDEX(AR$369:AR$380,$D1866)+AR1857*(1+$E1866),0.01)</f>
        <v/>
      </c>
      <c r="AS1866" s="36">
        <f>MAX(INDEX(AS$369:AS$380,$D1866)+AS1857*(1+$E1866),0.01)</f>
        <v/>
      </c>
      <c r="AT1866" s="36">
        <f>MAX(INDEX(AT$369:AT$380,$D1866)+AT1857*(1+$E1866),0.01)</f>
        <v/>
      </c>
      <c r="AU1866" s="36">
        <f>MAX(INDEX(AU$369:AU$380,$D1866)+AU1857*(1+$E1866),0.01)</f>
        <v/>
      </c>
      <c r="AV1866" s="36">
        <f>MAX(INDEX(AV$369:AV$380,$D1866)+AV1857*(1+$E1866),0.01)</f>
        <v/>
      </c>
      <c r="AW1866" s="36">
        <f>MAX(INDEX(AW$369:AW$380,$D1866)+AW1857*(1+$E1866),0.01)</f>
        <v/>
      </c>
      <c r="AX1866" s="36">
        <f>MAX(INDEX(AX$369:AX$380,$D1866)+AX1857*(1+$E1866),0.01)</f>
        <v/>
      </c>
      <c r="AY1866" s="36">
        <f>MAX(INDEX(AY$369:AY$380,$D1866)+AY1857*(1+$E1866),0.01)</f>
        <v/>
      </c>
    </row>
    <row r="1867" hidden="1" outlineLevel="2">
      <c r="A1867" s="14" t="inlineStr">
        <is>
          <t>atp</t>
        </is>
      </c>
      <c r="B1867" s="14" t="inlineStr">
        <is>
          <t>ker</t>
        </is>
      </c>
      <c r="C1867" s="14" t="inlineStr">
        <is>
          <t>nfm</t>
        </is>
      </c>
      <c r="D1867" s="36">
        <f>INDEX(Inputs!$U$5:$U$132,MATCH($B1867&amp;"|"&amp;$C1867,Inputs!$A$5:$A$132,0))</f>
        <v/>
      </c>
      <c r="E1867" s="36">
        <f>INDEX(Inputs!$V$5:$V$132,MATCH($B1867&amp;"|"&amp;$C1867,Inputs!$A$5:$A$132,0))</f>
        <v/>
      </c>
      <c r="F1867" s="35" t="n"/>
      <c r="G1867" s="35" t="n"/>
      <c r="H1867" s="14">
        <f>INDEX(VarLab,MATCH($A1867,VarKey,0))&amp;INDEX(MemLab,MATCH($C1867&amp;"|"&amp;$B1867,MemKey,0))</f>
        <v/>
      </c>
      <c r="I1867" s="14">
        <f>INDEX(VarUnit,MATCH($A1867,VarKey,0))</f>
        <v/>
      </c>
      <c r="J1867" s="14">
        <f>INDEX(VarSrc,MATCH($A1867,VarKey,0))</f>
        <v/>
      </c>
      <c r="K1867" s="11">
        <f>CodePrefix&amp;$A1867&amp;IF($C1867="","","."&amp;$C1867&amp;"."&amp;$B1867)&amp;INDEX(VarEnd,MATCH($A1867,VarKey,0))&amp;K$5</f>
        <v/>
      </c>
      <c r="L1867" s="37">
        <f>MAX(INDEX(L$369:L$380,$D1867)+L1858*(1+$E1867),0.01)</f>
        <v/>
      </c>
      <c r="M1867" s="36">
        <f>MAX(INDEX(M$369:M$380,$D1867)+M1858*(1+$E1867),0.01)</f>
        <v/>
      </c>
      <c r="N1867" s="36">
        <f>MAX(INDEX(N$369:N$380,$D1867)+N1858*(1+$E1867),0.01)</f>
        <v/>
      </c>
      <c r="O1867" s="36">
        <f>MAX(INDEX(O$369:O$380,$D1867)+O1858*(1+$E1867),0.01)</f>
        <v/>
      </c>
      <c r="P1867" s="36">
        <f>MAX(INDEX(P$369:P$380,$D1867)+P1858*(1+$E1867),0.01)</f>
        <v/>
      </c>
      <c r="Q1867" s="36">
        <f>MAX(INDEX(Q$369:Q$380,$D1867)+Q1858*(1+$E1867),0.01)</f>
        <v/>
      </c>
      <c r="R1867" s="36">
        <f>MAX(INDEX(R$369:R$380,$D1867)+R1858*(1+$E1867),0.01)</f>
        <v/>
      </c>
      <c r="S1867" s="36">
        <f>MAX(INDEX(S$369:S$380,$D1867)+S1858*(1+$E1867),0.01)</f>
        <v/>
      </c>
      <c r="T1867" s="36">
        <f>MAX(INDEX(T$369:T$380,$D1867)+T1858*(1+$E1867),0.01)</f>
        <v/>
      </c>
      <c r="U1867" s="36">
        <f>MAX(INDEX(U$369:U$380,$D1867)+U1858*(1+$E1867),0.01)</f>
        <v/>
      </c>
      <c r="V1867" s="36">
        <f>MAX(INDEX(V$369:V$380,$D1867)+V1858*(1+$E1867),0.01)</f>
        <v/>
      </c>
      <c r="W1867" s="36">
        <f>MAX(INDEX(W$369:W$380,$D1867)+W1858*(1+$E1867),0.01)</f>
        <v/>
      </c>
      <c r="X1867" s="36">
        <f>MAX(INDEX(X$369:X$380,$D1867)+X1858*(1+$E1867),0.01)</f>
        <v/>
      </c>
      <c r="Y1867" s="36">
        <f>MAX(INDEX(Y$369:Y$380,$D1867)+Y1858*(1+$E1867),0.01)</f>
        <v/>
      </c>
      <c r="Z1867" s="36">
        <f>MAX(INDEX(Z$369:Z$380,$D1867)+Z1858*(1+$E1867),0.01)</f>
        <v/>
      </c>
      <c r="AA1867" s="36">
        <f>MAX(INDEX(AA$369:AA$380,$D1867)+AA1858*(1+$E1867),0.01)</f>
        <v/>
      </c>
      <c r="AB1867" s="36">
        <f>MAX(INDEX(AB$369:AB$380,$D1867)+AB1858*(1+$E1867),0.01)</f>
        <v/>
      </c>
      <c r="AC1867" s="36">
        <f>MAX(INDEX(AC$369:AC$380,$D1867)+AC1858*(1+$E1867),0.01)</f>
        <v/>
      </c>
      <c r="AD1867" s="36">
        <f>MAX(INDEX(AD$369:AD$380,$D1867)+AD1858*(1+$E1867),0.01)</f>
        <v/>
      </c>
      <c r="AF1867" s="11">
        <f>CodePrefix&amp;$A1867&amp;IF($C1867="","","."&amp;$C1867&amp;"."&amp;$B1867)&amp;INDEX(VarEnd,MATCH($A1867,VarKey,0))&amp;AF$5</f>
        <v/>
      </c>
      <c r="AG1867" s="37">
        <f>MAX(INDEX(AG$369:AG$380,$D1867)+AG1858*(1+$E1867),0.01)</f>
        <v/>
      </c>
      <c r="AH1867" s="36">
        <f>MAX(INDEX(AH$369:AH$380,$D1867)+AH1858*(1+$E1867),0.01)</f>
        <v/>
      </c>
      <c r="AI1867" s="36">
        <f>MAX(INDEX(AI$369:AI$380,$D1867)+AI1858*(1+$E1867),0.01)</f>
        <v/>
      </c>
      <c r="AJ1867" s="36">
        <f>MAX(INDEX(AJ$369:AJ$380,$D1867)+AJ1858*(1+$E1867),0.01)</f>
        <v/>
      </c>
      <c r="AK1867" s="36">
        <f>MAX(INDEX(AK$369:AK$380,$D1867)+AK1858*(1+$E1867),0.01)</f>
        <v/>
      </c>
      <c r="AL1867" s="36">
        <f>MAX(INDEX(AL$369:AL$380,$D1867)+AL1858*(1+$E1867),0.01)</f>
        <v/>
      </c>
      <c r="AM1867" s="36">
        <f>MAX(INDEX(AM$369:AM$380,$D1867)+AM1858*(1+$E1867),0.01)</f>
        <v/>
      </c>
      <c r="AN1867" s="36">
        <f>MAX(INDEX(AN$369:AN$380,$D1867)+AN1858*(1+$E1867),0.01)</f>
        <v/>
      </c>
      <c r="AO1867" s="36">
        <f>MAX(INDEX(AO$369:AO$380,$D1867)+AO1858*(1+$E1867),0.01)</f>
        <v/>
      </c>
      <c r="AP1867" s="36">
        <f>MAX(INDEX(AP$369:AP$380,$D1867)+AP1858*(1+$E1867),0.01)</f>
        <v/>
      </c>
      <c r="AQ1867" s="36">
        <f>MAX(INDEX(AQ$369:AQ$380,$D1867)+AQ1858*(1+$E1867),0.01)</f>
        <v/>
      </c>
      <c r="AR1867" s="36">
        <f>MAX(INDEX(AR$369:AR$380,$D1867)+AR1858*(1+$E1867),0.01)</f>
        <v/>
      </c>
      <c r="AS1867" s="36">
        <f>MAX(INDEX(AS$369:AS$380,$D1867)+AS1858*(1+$E1867),0.01)</f>
        <v/>
      </c>
      <c r="AT1867" s="36">
        <f>MAX(INDEX(AT$369:AT$380,$D1867)+AT1858*(1+$E1867),0.01)</f>
        <v/>
      </c>
      <c r="AU1867" s="36">
        <f>MAX(INDEX(AU$369:AU$380,$D1867)+AU1858*(1+$E1867),0.01)</f>
        <v/>
      </c>
      <c r="AV1867" s="36">
        <f>MAX(INDEX(AV$369:AV$380,$D1867)+AV1858*(1+$E1867),0.01)</f>
        <v/>
      </c>
      <c r="AW1867" s="36">
        <f>MAX(INDEX(AW$369:AW$380,$D1867)+AW1858*(1+$E1867),0.01)</f>
        <v/>
      </c>
      <c r="AX1867" s="36">
        <f>MAX(INDEX(AX$369:AX$380,$D1867)+AX1858*(1+$E1867),0.01)</f>
        <v/>
      </c>
      <c r="AY1867" s="36">
        <f>MAX(INDEX(AY$369:AY$380,$D1867)+AY1858*(1+$E1867),0.01)</f>
        <v/>
      </c>
    </row>
    <row r="1868" hidden="1" outlineLevel="2">
      <c r="A1868" s="14" t="inlineStr">
        <is>
          <t>atp</t>
        </is>
      </c>
      <c r="B1868" s="14" t="inlineStr">
        <is>
          <t>oop</t>
        </is>
      </c>
      <c r="C1868" s="14" t="inlineStr">
        <is>
          <t>nfm</t>
        </is>
      </c>
      <c r="D1868" s="36">
        <f>INDEX(Inputs!$U$5:$U$132,MATCH($B1868&amp;"|"&amp;$C1868,Inputs!$A$5:$A$132,0))</f>
        <v/>
      </c>
      <c r="E1868" s="36">
        <f>INDEX(Inputs!$V$5:$V$132,MATCH($B1868&amp;"|"&amp;$C1868,Inputs!$A$5:$A$132,0))</f>
        <v/>
      </c>
      <c r="F1868" s="35" t="n"/>
      <c r="G1868" s="35" t="n"/>
      <c r="H1868" s="14">
        <f>INDEX(VarLab,MATCH($A1868,VarKey,0))&amp;INDEX(MemLab,MATCH($C1868&amp;"|"&amp;$B1868,MemKey,0))</f>
        <v/>
      </c>
      <c r="I1868" s="14">
        <f>INDEX(VarUnit,MATCH($A1868,VarKey,0))</f>
        <v/>
      </c>
      <c r="J1868" s="14">
        <f>INDEX(VarSrc,MATCH($A1868,VarKey,0))</f>
        <v/>
      </c>
      <c r="K1868" s="11">
        <f>CodePrefix&amp;$A1868&amp;IF($C1868="","","."&amp;$C1868&amp;"."&amp;$B1868)&amp;INDEX(VarEnd,MATCH($A1868,VarKey,0))&amp;K$5</f>
        <v/>
      </c>
      <c r="L1868" s="37">
        <f>MAX(INDEX(L$369:L$380,$D1868)+L1859*(1+$E1868),0.01)</f>
        <v/>
      </c>
      <c r="M1868" s="36">
        <f>MAX(INDEX(M$369:M$380,$D1868)+M1859*(1+$E1868),0.01)</f>
        <v/>
      </c>
      <c r="N1868" s="36">
        <f>MAX(INDEX(N$369:N$380,$D1868)+N1859*(1+$E1868),0.01)</f>
        <v/>
      </c>
      <c r="O1868" s="36">
        <f>MAX(INDEX(O$369:O$380,$D1868)+O1859*(1+$E1868),0.01)</f>
        <v/>
      </c>
      <c r="P1868" s="36">
        <f>MAX(INDEX(P$369:P$380,$D1868)+P1859*(1+$E1868),0.01)</f>
        <v/>
      </c>
      <c r="Q1868" s="36">
        <f>MAX(INDEX(Q$369:Q$380,$D1868)+Q1859*(1+$E1868),0.01)</f>
        <v/>
      </c>
      <c r="R1868" s="36">
        <f>MAX(INDEX(R$369:R$380,$D1868)+R1859*(1+$E1868),0.01)</f>
        <v/>
      </c>
      <c r="S1868" s="36">
        <f>MAX(INDEX(S$369:S$380,$D1868)+S1859*(1+$E1868),0.01)</f>
        <v/>
      </c>
      <c r="T1868" s="36">
        <f>MAX(INDEX(T$369:T$380,$D1868)+T1859*(1+$E1868),0.01)</f>
        <v/>
      </c>
      <c r="U1868" s="36">
        <f>MAX(INDEX(U$369:U$380,$D1868)+U1859*(1+$E1868),0.01)</f>
        <v/>
      </c>
      <c r="V1868" s="36">
        <f>MAX(INDEX(V$369:V$380,$D1868)+V1859*(1+$E1868),0.01)</f>
        <v/>
      </c>
      <c r="W1868" s="36">
        <f>MAX(INDEX(W$369:W$380,$D1868)+W1859*(1+$E1868),0.01)</f>
        <v/>
      </c>
      <c r="X1868" s="36">
        <f>MAX(INDEX(X$369:X$380,$D1868)+X1859*(1+$E1868),0.01)</f>
        <v/>
      </c>
      <c r="Y1868" s="36">
        <f>MAX(INDEX(Y$369:Y$380,$D1868)+Y1859*(1+$E1868),0.01)</f>
        <v/>
      </c>
      <c r="Z1868" s="36">
        <f>MAX(INDEX(Z$369:Z$380,$D1868)+Z1859*(1+$E1868),0.01)</f>
        <v/>
      </c>
      <c r="AA1868" s="36">
        <f>MAX(INDEX(AA$369:AA$380,$D1868)+AA1859*(1+$E1868),0.01)</f>
        <v/>
      </c>
      <c r="AB1868" s="36">
        <f>MAX(INDEX(AB$369:AB$380,$D1868)+AB1859*(1+$E1868),0.01)</f>
        <v/>
      </c>
      <c r="AC1868" s="36">
        <f>MAX(INDEX(AC$369:AC$380,$D1868)+AC1859*(1+$E1868),0.01)</f>
        <v/>
      </c>
      <c r="AD1868" s="36">
        <f>MAX(INDEX(AD$369:AD$380,$D1868)+AD1859*(1+$E1868),0.01)</f>
        <v/>
      </c>
      <c r="AF1868" s="11">
        <f>CodePrefix&amp;$A1868&amp;IF($C1868="","","."&amp;$C1868&amp;"."&amp;$B1868)&amp;INDEX(VarEnd,MATCH($A1868,VarKey,0))&amp;AF$5</f>
        <v/>
      </c>
      <c r="AG1868" s="37">
        <f>MAX(INDEX(AG$369:AG$380,$D1868)+AG1859*(1+$E1868),0.01)</f>
        <v/>
      </c>
      <c r="AH1868" s="36">
        <f>MAX(INDEX(AH$369:AH$380,$D1868)+AH1859*(1+$E1868),0.01)</f>
        <v/>
      </c>
      <c r="AI1868" s="36">
        <f>MAX(INDEX(AI$369:AI$380,$D1868)+AI1859*(1+$E1868),0.01)</f>
        <v/>
      </c>
      <c r="AJ1868" s="36">
        <f>MAX(INDEX(AJ$369:AJ$380,$D1868)+AJ1859*(1+$E1868),0.01)</f>
        <v/>
      </c>
      <c r="AK1868" s="36">
        <f>MAX(INDEX(AK$369:AK$380,$D1868)+AK1859*(1+$E1868),0.01)</f>
        <v/>
      </c>
      <c r="AL1868" s="36">
        <f>MAX(INDEX(AL$369:AL$380,$D1868)+AL1859*(1+$E1868),0.01)</f>
        <v/>
      </c>
      <c r="AM1868" s="36">
        <f>MAX(INDEX(AM$369:AM$380,$D1868)+AM1859*(1+$E1868),0.01)</f>
        <v/>
      </c>
      <c r="AN1868" s="36">
        <f>MAX(INDEX(AN$369:AN$380,$D1868)+AN1859*(1+$E1868),0.01)</f>
        <v/>
      </c>
      <c r="AO1868" s="36">
        <f>MAX(INDEX(AO$369:AO$380,$D1868)+AO1859*(1+$E1868),0.01)</f>
        <v/>
      </c>
      <c r="AP1868" s="36">
        <f>MAX(INDEX(AP$369:AP$380,$D1868)+AP1859*(1+$E1868),0.01)</f>
        <v/>
      </c>
      <c r="AQ1868" s="36">
        <f>MAX(INDEX(AQ$369:AQ$380,$D1868)+AQ1859*(1+$E1868),0.01)</f>
        <v/>
      </c>
      <c r="AR1868" s="36">
        <f>MAX(INDEX(AR$369:AR$380,$D1868)+AR1859*(1+$E1868),0.01)</f>
        <v/>
      </c>
      <c r="AS1868" s="36">
        <f>MAX(INDEX(AS$369:AS$380,$D1868)+AS1859*(1+$E1868),0.01)</f>
        <v/>
      </c>
      <c r="AT1868" s="36">
        <f>MAX(INDEX(AT$369:AT$380,$D1868)+AT1859*(1+$E1868),0.01)</f>
        <v/>
      </c>
      <c r="AU1868" s="36">
        <f>MAX(INDEX(AU$369:AU$380,$D1868)+AU1859*(1+$E1868),0.01)</f>
        <v/>
      </c>
      <c r="AV1868" s="36">
        <f>MAX(INDEX(AV$369:AV$380,$D1868)+AV1859*(1+$E1868),0.01)</f>
        <v/>
      </c>
      <c r="AW1868" s="36">
        <f>MAX(INDEX(AW$369:AW$380,$D1868)+AW1859*(1+$E1868),0.01)</f>
        <v/>
      </c>
      <c r="AX1868" s="36">
        <f>MAX(INDEX(AX$369:AX$380,$D1868)+AX1859*(1+$E1868),0.01)</f>
        <v/>
      </c>
      <c r="AY1868" s="36">
        <f>MAX(INDEX(AY$369:AY$380,$D1868)+AY1859*(1+$E1868),0.01)</f>
        <v/>
      </c>
    </row>
    <row r="1869" hidden="1" outlineLevel="2">
      <c r="A1869" s="14" t="inlineStr">
        <is>
          <t>atp</t>
        </is>
      </c>
      <c r="B1869" s="14" t="inlineStr">
        <is>
          <t>bio</t>
        </is>
      </c>
      <c r="C1869" s="14" t="inlineStr">
        <is>
          <t>nfm</t>
        </is>
      </c>
      <c r="D1869" s="36">
        <f>INDEX(Inputs!$U$5:$U$132,MATCH($B1869&amp;"|"&amp;$C1869,Inputs!$A$5:$A$132,0))</f>
        <v/>
      </c>
      <c r="E1869" s="36">
        <f>INDEX(Inputs!$V$5:$V$132,MATCH($B1869&amp;"|"&amp;$C1869,Inputs!$A$5:$A$132,0))</f>
        <v/>
      </c>
      <c r="F1869" s="35" t="n"/>
      <c r="G1869" s="35" t="n"/>
      <c r="H1869" s="14">
        <f>INDEX(VarLab,MATCH($A1869,VarKey,0))&amp;INDEX(MemLab,MATCH($C1869&amp;"|"&amp;$B1869,MemKey,0))</f>
        <v/>
      </c>
      <c r="I1869" s="14">
        <f>INDEX(VarUnit,MATCH($A1869,VarKey,0))</f>
        <v/>
      </c>
      <c r="J1869" s="14">
        <f>INDEX(VarSrc,MATCH($A1869,VarKey,0))</f>
        <v/>
      </c>
      <c r="K1869" s="11">
        <f>CodePrefix&amp;$A1869&amp;IF($C1869="","","."&amp;$C1869&amp;"."&amp;$B1869)&amp;INDEX(VarEnd,MATCH($A1869,VarKey,0))&amp;K$5</f>
        <v/>
      </c>
      <c r="L1869" s="37">
        <f>MAX(INDEX(L$369:L$380,$D1869)+L1860*(1+$E1869),0.01)</f>
        <v/>
      </c>
      <c r="M1869" s="36">
        <f>MAX(INDEX(M$369:M$380,$D1869)+M1860*(1+$E1869),0.01)</f>
        <v/>
      </c>
      <c r="N1869" s="36">
        <f>MAX(INDEX(N$369:N$380,$D1869)+N1860*(1+$E1869),0.01)</f>
        <v/>
      </c>
      <c r="O1869" s="36">
        <f>MAX(INDEX(O$369:O$380,$D1869)+O1860*(1+$E1869),0.01)</f>
        <v/>
      </c>
      <c r="P1869" s="36">
        <f>MAX(INDEX(P$369:P$380,$D1869)+P1860*(1+$E1869),0.01)</f>
        <v/>
      </c>
      <c r="Q1869" s="36">
        <f>MAX(INDEX(Q$369:Q$380,$D1869)+Q1860*(1+$E1869),0.01)</f>
        <v/>
      </c>
      <c r="R1869" s="36">
        <f>MAX(INDEX(R$369:R$380,$D1869)+R1860*(1+$E1869),0.01)</f>
        <v/>
      </c>
      <c r="S1869" s="36">
        <f>MAX(INDEX(S$369:S$380,$D1869)+S1860*(1+$E1869),0.01)</f>
        <v/>
      </c>
      <c r="T1869" s="36">
        <f>MAX(INDEX(T$369:T$380,$D1869)+T1860*(1+$E1869),0.01)</f>
        <v/>
      </c>
      <c r="U1869" s="36">
        <f>MAX(INDEX(U$369:U$380,$D1869)+U1860*(1+$E1869),0.01)</f>
        <v/>
      </c>
      <c r="V1869" s="36">
        <f>MAX(INDEX(V$369:V$380,$D1869)+V1860*(1+$E1869),0.01)</f>
        <v/>
      </c>
      <c r="W1869" s="36">
        <f>MAX(INDEX(W$369:W$380,$D1869)+W1860*(1+$E1869),0.01)</f>
        <v/>
      </c>
      <c r="X1869" s="36">
        <f>MAX(INDEX(X$369:X$380,$D1869)+X1860*(1+$E1869),0.01)</f>
        <v/>
      </c>
      <c r="Y1869" s="36">
        <f>MAX(INDEX(Y$369:Y$380,$D1869)+Y1860*(1+$E1869),0.01)</f>
        <v/>
      </c>
      <c r="Z1869" s="36">
        <f>MAX(INDEX(Z$369:Z$380,$D1869)+Z1860*(1+$E1869),0.01)</f>
        <v/>
      </c>
      <c r="AA1869" s="36">
        <f>MAX(INDEX(AA$369:AA$380,$D1869)+AA1860*(1+$E1869),0.01)</f>
        <v/>
      </c>
      <c r="AB1869" s="36">
        <f>MAX(INDEX(AB$369:AB$380,$D1869)+AB1860*(1+$E1869),0.01)</f>
        <v/>
      </c>
      <c r="AC1869" s="36">
        <f>MAX(INDEX(AC$369:AC$380,$D1869)+AC1860*(1+$E1869),0.01)</f>
        <v/>
      </c>
      <c r="AD1869" s="36">
        <f>MAX(INDEX(AD$369:AD$380,$D1869)+AD1860*(1+$E1869),0.01)</f>
        <v/>
      </c>
      <c r="AF1869" s="11">
        <f>CodePrefix&amp;$A1869&amp;IF($C1869="","","."&amp;$C1869&amp;"."&amp;$B1869)&amp;INDEX(VarEnd,MATCH($A1869,VarKey,0))&amp;AF$5</f>
        <v/>
      </c>
      <c r="AG1869" s="37">
        <f>MAX(INDEX(AG$369:AG$380,$D1869)+AG1860*(1+$E1869),0.01)</f>
        <v/>
      </c>
      <c r="AH1869" s="36">
        <f>MAX(INDEX(AH$369:AH$380,$D1869)+AH1860*(1+$E1869),0.01)</f>
        <v/>
      </c>
      <c r="AI1869" s="36">
        <f>MAX(INDEX(AI$369:AI$380,$D1869)+AI1860*(1+$E1869),0.01)</f>
        <v/>
      </c>
      <c r="AJ1869" s="36">
        <f>MAX(INDEX(AJ$369:AJ$380,$D1869)+AJ1860*(1+$E1869),0.01)</f>
        <v/>
      </c>
      <c r="AK1869" s="36">
        <f>MAX(INDEX(AK$369:AK$380,$D1869)+AK1860*(1+$E1869),0.01)</f>
        <v/>
      </c>
      <c r="AL1869" s="36">
        <f>MAX(INDEX(AL$369:AL$380,$D1869)+AL1860*(1+$E1869),0.01)</f>
        <v/>
      </c>
      <c r="AM1869" s="36">
        <f>MAX(INDEX(AM$369:AM$380,$D1869)+AM1860*(1+$E1869),0.01)</f>
        <v/>
      </c>
      <c r="AN1869" s="36">
        <f>MAX(INDEX(AN$369:AN$380,$D1869)+AN1860*(1+$E1869),0.01)</f>
        <v/>
      </c>
      <c r="AO1869" s="36">
        <f>MAX(INDEX(AO$369:AO$380,$D1869)+AO1860*(1+$E1869),0.01)</f>
        <v/>
      </c>
      <c r="AP1869" s="36">
        <f>MAX(INDEX(AP$369:AP$380,$D1869)+AP1860*(1+$E1869),0.01)</f>
        <v/>
      </c>
      <c r="AQ1869" s="36">
        <f>MAX(INDEX(AQ$369:AQ$380,$D1869)+AQ1860*(1+$E1869),0.01)</f>
        <v/>
      </c>
      <c r="AR1869" s="36">
        <f>MAX(INDEX(AR$369:AR$380,$D1869)+AR1860*(1+$E1869),0.01)</f>
        <v/>
      </c>
      <c r="AS1869" s="36">
        <f>MAX(INDEX(AS$369:AS$380,$D1869)+AS1860*(1+$E1869),0.01)</f>
        <v/>
      </c>
      <c r="AT1869" s="36">
        <f>MAX(INDEX(AT$369:AT$380,$D1869)+AT1860*(1+$E1869),0.01)</f>
        <v/>
      </c>
      <c r="AU1869" s="36">
        <f>MAX(INDEX(AU$369:AU$380,$D1869)+AU1860*(1+$E1869),0.01)</f>
        <v/>
      </c>
      <c r="AV1869" s="36">
        <f>MAX(INDEX(AV$369:AV$380,$D1869)+AV1860*(1+$E1869),0.01)</f>
        <v/>
      </c>
      <c r="AW1869" s="36">
        <f>MAX(INDEX(AW$369:AW$380,$D1869)+AW1860*(1+$E1869),0.01)</f>
        <v/>
      </c>
      <c r="AX1869" s="36">
        <f>MAX(INDEX(AX$369:AX$380,$D1869)+AX1860*(1+$E1869),0.01)</f>
        <v/>
      </c>
      <c r="AY1869" s="36">
        <f>MAX(INDEX(AY$369:AY$380,$D1869)+AY1860*(1+$E1869),0.01)</f>
        <v/>
      </c>
    </row>
    <row r="1870" hidden="1" outlineLevel="2"/>
    <row r="1871" hidden="1" outlineLevel="2">
      <c r="A1871" s="14" t="inlineStr">
        <is>
          <t>shp</t>
        </is>
      </c>
      <c r="B1871" s="14" t="inlineStr">
        <is>
          <t>coa</t>
        </is>
      </c>
      <c r="C1871" s="14" t="inlineStr">
        <is>
          <t>nfm</t>
        </is>
      </c>
      <c r="D1871" s="36">
        <f>INDEX(Inputs!$W$5:$W$132,MATCH($B1871&amp;"|"&amp;$C1871,Inputs!$A$5:$A$132,0))</f>
        <v/>
      </c>
      <c r="E1871" s="36">
        <f>INDEX(Inputs!$M$5:$M$132,MATCH($B1871&amp;"|"&amp;$C1871,Inputs!$A$5:$A$132,0))</f>
        <v/>
      </c>
      <c r="F1871" s="35" t="n"/>
      <c r="G1871" s="35" t="n"/>
      <c r="H1871" s="14">
        <f>INDEX(VarLab,MATCH($A1871,VarKey,0))&amp;INDEX(MemLab,MATCH($C1871&amp;"|"&amp;$B1871,MemKey,0))</f>
        <v/>
      </c>
      <c r="I1871" s="14">
        <f>INDEX(VarUnit,MATCH($A1871,VarKey,0))</f>
        <v/>
      </c>
      <c r="J1871" s="14">
        <f>INDEX(VarSrc,MATCH($A1871,VarKey,0))</f>
        <v/>
      </c>
      <c r="K1871" s="11">
        <f>CodePrefix&amp;$A1871&amp;IF($C1871="","","."&amp;$C1871&amp;"."&amp;$B1871)&amp;INDEX(VarEnd,MATCH($A1871,VarKey,0))&amp;K$5</f>
        <v/>
      </c>
      <c r="L1871" s="37">
        <f>INDEX(L$297:L$313,$E1871)*$D1871</f>
        <v/>
      </c>
      <c r="M1871" s="36">
        <f>INDEX(M$297:M$313,$E1871)*$D1871</f>
        <v/>
      </c>
      <c r="N1871" s="36">
        <f>INDEX(N$297:N$313,$E1871)*$D1871</f>
        <v/>
      </c>
      <c r="O1871" s="36">
        <f>INDEX(O$297:O$313,$E1871)*$D1871</f>
        <v/>
      </c>
      <c r="P1871" s="36">
        <f>INDEX(P$297:P$313,$E1871)*$D1871</f>
        <v/>
      </c>
      <c r="Q1871" s="36">
        <f>INDEX(Q$297:Q$313,$E1871)*$D1871</f>
        <v/>
      </c>
      <c r="R1871" s="36">
        <f>INDEX(R$297:R$313,$E1871)*$D1871</f>
        <v/>
      </c>
      <c r="S1871" s="36">
        <f>INDEX(S$297:S$313,$E1871)*$D1871</f>
        <v/>
      </c>
      <c r="T1871" s="36">
        <f>INDEX(T$297:T$313,$E1871)*$D1871</f>
        <v/>
      </c>
      <c r="U1871" s="36">
        <f>INDEX(U$297:U$313,$E1871)*$D1871</f>
        <v/>
      </c>
      <c r="V1871" s="36">
        <f>INDEX(V$297:V$313,$E1871)*$D1871</f>
        <v/>
      </c>
      <c r="W1871" s="36">
        <f>INDEX(W$297:W$313,$E1871)*$D1871</f>
        <v/>
      </c>
      <c r="X1871" s="36">
        <f>INDEX(X$297:X$313,$E1871)*$D1871</f>
        <v/>
      </c>
      <c r="Y1871" s="36">
        <f>INDEX(Y$297:Y$313,$E1871)*$D1871</f>
        <v/>
      </c>
      <c r="Z1871" s="36">
        <f>INDEX(Z$297:Z$313,$E1871)*$D1871</f>
        <v/>
      </c>
      <c r="AA1871" s="36">
        <f>INDEX(AA$297:AA$313,$E1871)*$D1871</f>
        <v/>
      </c>
      <c r="AB1871" s="36">
        <f>INDEX(AB$297:AB$313,$E1871)*$D1871</f>
        <v/>
      </c>
      <c r="AC1871" s="36">
        <f>INDEX(AC$297:AC$313,$E1871)*$D1871</f>
        <v/>
      </c>
      <c r="AD1871" s="36">
        <f>INDEX(AD$297:AD$313,$E1871)*$D1871</f>
        <v/>
      </c>
      <c r="AF1871" s="11">
        <f>CodePrefix&amp;$A1871&amp;IF($C1871="","","."&amp;$C1871&amp;"."&amp;$B1871)&amp;INDEX(VarEnd,MATCH($A1871,VarKey,0))&amp;AF$5</f>
        <v/>
      </c>
      <c r="AG1871" s="37">
        <f>INDEX(AG$297:AG$313,$E1871)*$D1871</f>
        <v/>
      </c>
      <c r="AH1871" s="36">
        <f>INDEX(AH$297:AH$313,$E1871)*$D1871</f>
        <v/>
      </c>
      <c r="AI1871" s="36">
        <f>INDEX(AI$297:AI$313,$E1871)*$D1871</f>
        <v/>
      </c>
      <c r="AJ1871" s="36">
        <f>INDEX(AJ$297:AJ$313,$E1871)*$D1871</f>
        <v/>
      </c>
      <c r="AK1871" s="36">
        <f>INDEX(AK$297:AK$313,$E1871)*$D1871</f>
        <v/>
      </c>
      <c r="AL1871" s="36">
        <f>INDEX(AL$297:AL$313,$E1871)*$D1871</f>
        <v/>
      </c>
      <c r="AM1871" s="36">
        <f>INDEX(AM$297:AM$313,$E1871)*$D1871</f>
        <v/>
      </c>
      <c r="AN1871" s="36">
        <f>INDEX(AN$297:AN$313,$E1871)*$D1871</f>
        <v/>
      </c>
      <c r="AO1871" s="36">
        <f>INDEX(AO$297:AO$313,$E1871)*$D1871</f>
        <v/>
      </c>
      <c r="AP1871" s="36">
        <f>INDEX(AP$297:AP$313,$E1871)*$D1871</f>
        <v/>
      </c>
      <c r="AQ1871" s="36">
        <f>INDEX(AQ$297:AQ$313,$E1871)*$D1871</f>
        <v/>
      </c>
      <c r="AR1871" s="36">
        <f>INDEX(AR$297:AR$313,$E1871)*$D1871</f>
        <v/>
      </c>
      <c r="AS1871" s="36">
        <f>INDEX(AS$297:AS$313,$E1871)*$D1871</f>
        <v/>
      </c>
      <c r="AT1871" s="36">
        <f>INDEX(AT$297:AT$313,$E1871)*$D1871</f>
        <v/>
      </c>
      <c r="AU1871" s="36">
        <f>INDEX(AU$297:AU$313,$E1871)*$D1871</f>
        <v/>
      </c>
      <c r="AV1871" s="36">
        <f>INDEX(AV$297:AV$313,$E1871)*$D1871</f>
        <v/>
      </c>
      <c r="AW1871" s="36">
        <f>INDEX(AW$297:AW$313,$E1871)*$D1871</f>
        <v/>
      </c>
      <c r="AX1871" s="36">
        <f>INDEX(AX$297:AX$313,$E1871)*$D1871</f>
        <v/>
      </c>
      <c r="AY1871" s="36">
        <f>INDEX(AY$297:AY$313,$E1871)*$D1871</f>
        <v/>
      </c>
    </row>
    <row r="1872" hidden="1" outlineLevel="2">
      <c r="A1872" s="14" t="inlineStr">
        <is>
          <t>shp</t>
        </is>
      </c>
      <c r="B1872" s="14" t="inlineStr">
        <is>
          <t>nga</t>
        </is>
      </c>
      <c r="C1872" s="14" t="inlineStr">
        <is>
          <t>nfm</t>
        </is>
      </c>
      <c r="D1872" s="36">
        <f>INDEX(Inputs!$W$5:$W$132,MATCH($B1872&amp;"|"&amp;$C1872,Inputs!$A$5:$A$132,0))</f>
        <v/>
      </c>
      <c r="E1872" s="36">
        <f>INDEX(Inputs!$M$5:$M$132,MATCH($B1872&amp;"|"&amp;$C1872,Inputs!$A$5:$A$132,0))</f>
        <v/>
      </c>
      <c r="F1872" s="35" t="n"/>
      <c r="G1872" s="35" t="n"/>
      <c r="H1872" s="14">
        <f>INDEX(VarLab,MATCH($A1872,VarKey,0))&amp;INDEX(MemLab,MATCH($C1872&amp;"|"&amp;$B1872,MemKey,0))</f>
        <v/>
      </c>
      <c r="I1872" s="14">
        <f>INDEX(VarUnit,MATCH($A1872,VarKey,0))</f>
        <v/>
      </c>
      <c r="J1872" s="14">
        <f>INDEX(VarSrc,MATCH($A1872,VarKey,0))</f>
        <v/>
      </c>
      <c r="K1872" s="11">
        <f>CodePrefix&amp;$A1872&amp;IF($C1872="","","."&amp;$C1872&amp;"."&amp;$B1872)&amp;INDEX(VarEnd,MATCH($A1872,VarKey,0))&amp;K$5</f>
        <v/>
      </c>
      <c r="L1872" s="37">
        <f>INDEX(L$297:L$313,$E1872)*$D1872</f>
        <v/>
      </c>
      <c r="M1872" s="36">
        <f>INDEX(M$297:M$313,$E1872)*$D1872</f>
        <v/>
      </c>
      <c r="N1872" s="36">
        <f>INDEX(N$297:N$313,$E1872)*$D1872</f>
        <v/>
      </c>
      <c r="O1872" s="36">
        <f>INDEX(O$297:O$313,$E1872)*$D1872</f>
        <v/>
      </c>
      <c r="P1872" s="36">
        <f>INDEX(P$297:P$313,$E1872)*$D1872</f>
        <v/>
      </c>
      <c r="Q1872" s="36">
        <f>INDEX(Q$297:Q$313,$E1872)*$D1872</f>
        <v/>
      </c>
      <c r="R1872" s="36">
        <f>INDEX(R$297:R$313,$E1872)*$D1872</f>
        <v/>
      </c>
      <c r="S1872" s="36">
        <f>INDEX(S$297:S$313,$E1872)*$D1872</f>
        <v/>
      </c>
      <c r="T1872" s="36">
        <f>INDEX(T$297:T$313,$E1872)*$D1872</f>
        <v/>
      </c>
      <c r="U1872" s="36">
        <f>INDEX(U$297:U$313,$E1872)*$D1872</f>
        <v/>
      </c>
      <c r="V1872" s="36">
        <f>INDEX(V$297:V$313,$E1872)*$D1872</f>
        <v/>
      </c>
      <c r="W1872" s="36">
        <f>INDEX(W$297:W$313,$E1872)*$D1872</f>
        <v/>
      </c>
      <c r="X1872" s="36">
        <f>INDEX(X$297:X$313,$E1872)*$D1872</f>
        <v/>
      </c>
      <c r="Y1872" s="36">
        <f>INDEX(Y$297:Y$313,$E1872)*$D1872</f>
        <v/>
      </c>
      <c r="Z1872" s="36">
        <f>INDEX(Z$297:Z$313,$E1872)*$D1872</f>
        <v/>
      </c>
      <c r="AA1872" s="36">
        <f>INDEX(AA$297:AA$313,$E1872)*$D1872</f>
        <v/>
      </c>
      <c r="AB1872" s="36">
        <f>INDEX(AB$297:AB$313,$E1872)*$D1872</f>
        <v/>
      </c>
      <c r="AC1872" s="36">
        <f>INDEX(AC$297:AC$313,$E1872)*$D1872</f>
        <v/>
      </c>
      <c r="AD1872" s="36">
        <f>INDEX(AD$297:AD$313,$E1872)*$D1872</f>
        <v/>
      </c>
      <c r="AF1872" s="11">
        <f>CodePrefix&amp;$A1872&amp;IF($C1872="","","."&amp;$C1872&amp;"."&amp;$B1872)&amp;INDEX(VarEnd,MATCH($A1872,VarKey,0))&amp;AF$5</f>
        <v/>
      </c>
      <c r="AG1872" s="37">
        <f>INDEX(AG$297:AG$313,$E1872)*$D1872</f>
        <v/>
      </c>
      <c r="AH1872" s="36">
        <f>INDEX(AH$297:AH$313,$E1872)*$D1872</f>
        <v/>
      </c>
      <c r="AI1872" s="36">
        <f>INDEX(AI$297:AI$313,$E1872)*$D1872</f>
        <v/>
      </c>
      <c r="AJ1872" s="36">
        <f>INDEX(AJ$297:AJ$313,$E1872)*$D1872</f>
        <v/>
      </c>
      <c r="AK1872" s="36">
        <f>INDEX(AK$297:AK$313,$E1872)*$D1872</f>
        <v/>
      </c>
      <c r="AL1872" s="36">
        <f>INDEX(AL$297:AL$313,$E1872)*$D1872</f>
        <v/>
      </c>
      <c r="AM1872" s="36">
        <f>INDEX(AM$297:AM$313,$E1872)*$D1872</f>
        <v/>
      </c>
      <c r="AN1872" s="36">
        <f>INDEX(AN$297:AN$313,$E1872)*$D1872</f>
        <v/>
      </c>
      <c r="AO1872" s="36">
        <f>INDEX(AO$297:AO$313,$E1872)*$D1872</f>
        <v/>
      </c>
      <c r="AP1872" s="36">
        <f>INDEX(AP$297:AP$313,$E1872)*$D1872</f>
        <v/>
      </c>
      <c r="AQ1872" s="36">
        <f>INDEX(AQ$297:AQ$313,$E1872)*$D1872</f>
        <v/>
      </c>
      <c r="AR1872" s="36">
        <f>INDEX(AR$297:AR$313,$E1872)*$D1872</f>
        <v/>
      </c>
      <c r="AS1872" s="36">
        <f>INDEX(AS$297:AS$313,$E1872)*$D1872</f>
        <v/>
      </c>
      <c r="AT1872" s="36">
        <f>INDEX(AT$297:AT$313,$E1872)*$D1872</f>
        <v/>
      </c>
      <c r="AU1872" s="36">
        <f>INDEX(AU$297:AU$313,$E1872)*$D1872</f>
        <v/>
      </c>
      <c r="AV1872" s="36">
        <f>INDEX(AV$297:AV$313,$E1872)*$D1872</f>
        <v/>
      </c>
      <c r="AW1872" s="36">
        <f>INDEX(AW$297:AW$313,$E1872)*$D1872</f>
        <v/>
      </c>
      <c r="AX1872" s="36">
        <f>INDEX(AX$297:AX$313,$E1872)*$D1872</f>
        <v/>
      </c>
      <c r="AY1872" s="36">
        <f>INDEX(AY$297:AY$313,$E1872)*$D1872</f>
        <v/>
      </c>
    </row>
    <row r="1873" hidden="1" outlineLevel="2">
      <c r="A1873" s="14" t="inlineStr">
        <is>
          <t>shp</t>
        </is>
      </c>
      <c r="B1873" s="14" t="inlineStr">
        <is>
          <t>gso</t>
        </is>
      </c>
      <c r="C1873" s="14" t="inlineStr">
        <is>
          <t>nfm</t>
        </is>
      </c>
      <c r="D1873" s="36">
        <f>INDEX(Inputs!$W$5:$W$132,MATCH($B1873&amp;"|"&amp;$C1873,Inputs!$A$5:$A$132,0))</f>
        <v/>
      </c>
      <c r="E1873" s="36">
        <f>INDEX(Inputs!$M$5:$M$132,MATCH($B1873&amp;"|"&amp;$C1873,Inputs!$A$5:$A$132,0))</f>
        <v/>
      </c>
      <c r="F1873" s="35" t="n"/>
      <c r="G1873" s="35" t="n"/>
      <c r="H1873" s="14">
        <f>INDEX(VarLab,MATCH($A1873,VarKey,0))&amp;INDEX(MemLab,MATCH($C1873&amp;"|"&amp;$B1873,MemKey,0))</f>
        <v/>
      </c>
      <c r="I1873" s="14">
        <f>INDEX(VarUnit,MATCH($A1873,VarKey,0))</f>
        <v/>
      </c>
      <c r="J1873" s="14">
        <f>INDEX(VarSrc,MATCH($A1873,VarKey,0))</f>
        <v/>
      </c>
      <c r="K1873" s="11">
        <f>CodePrefix&amp;$A1873&amp;IF($C1873="","","."&amp;$C1873&amp;"."&amp;$B1873)&amp;INDEX(VarEnd,MATCH($A1873,VarKey,0))&amp;K$5</f>
        <v/>
      </c>
      <c r="L1873" s="37">
        <f>INDEX(L$297:L$313,$E1873)*$D1873</f>
        <v/>
      </c>
      <c r="M1873" s="36">
        <f>INDEX(M$297:M$313,$E1873)*$D1873</f>
        <v/>
      </c>
      <c r="N1873" s="36">
        <f>INDEX(N$297:N$313,$E1873)*$D1873</f>
        <v/>
      </c>
      <c r="O1873" s="36">
        <f>INDEX(O$297:O$313,$E1873)*$D1873</f>
        <v/>
      </c>
      <c r="P1873" s="36">
        <f>INDEX(P$297:P$313,$E1873)*$D1873</f>
        <v/>
      </c>
      <c r="Q1873" s="36">
        <f>INDEX(Q$297:Q$313,$E1873)*$D1873</f>
        <v/>
      </c>
      <c r="R1873" s="36">
        <f>INDEX(R$297:R$313,$E1873)*$D1873</f>
        <v/>
      </c>
      <c r="S1873" s="36">
        <f>INDEX(S$297:S$313,$E1873)*$D1873</f>
        <v/>
      </c>
      <c r="T1873" s="36">
        <f>INDEX(T$297:T$313,$E1873)*$D1873</f>
        <v/>
      </c>
      <c r="U1873" s="36">
        <f>INDEX(U$297:U$313,$E1873)*$D1873</f>
        <v/>
      </c>
      <c r="V1873" s="36">
        <f>INDEX(V$297:V$313,$E1873)*$D1873</f>
        <v/>
      </c>
      <c r="W1873" s="36">
        <f>INDEX(W$297:W$313,$E1873)*$D1873</f>
        <v/>
      </c>
      <c r="X1873" s="36">
        <f>INDEX(X$297:X$313,$E1873)*$D1873</f>
        <v/>
      </c>
      <c r="Y1873" s="36">
        <f>INDEX(Y$297:Y$313,$E1873)*$D1873</f>
        <v/>
      </c>
      <c r="Z1873" s="36">
        <f>INDEX(Z$297:Z$313,$E1873)*$D1873</f>
        <v/>
      </c>
      <c r="AA1873" s="36">
        <f>INDEX(AA$297:AA$313,$E1873)*$D1873</f>
        <v/>
      </c>
      <c r="AB1873" s="36">
        <f>INDEX(AB$297:AB$313,$E1873)*$D1873</f>
        <v/>
      </c>
      <c r="AC1873" s="36">
        <f>INDEX(AC$297:AC$313,$E1873)*$D1873</f>
        <v/>
      </c>
      <c r="AD1873" s="36">
        <f>INDEX(AD$297:AD$313,$E1873)*$D1873</f>
        <v/>
      </c>
      <c r="AF1873" s="11">
        <f>CodePrefix&amp;$A1873&amp;IF($C1873="","","."&amp;$C1873&amp;"."&amp;$B1873)&amp;INDEX(VarEnd,MATCH($A1873,VarKey,0))&amp;AF$5</f>
        <v/>
      </c>
      <c r="AG1873" s="37">
        <f>INDEX(AG$297:AG$313,$E1873)*$D1873</f>
        <v/>
      </c>
      <c r="AH1873" s="36">
        <f>INDEX(AH$297:AH$313,$E1873)*$D1873</f>
        <v/>
      </c>
      <c r="AI1873" s="36">
        <f>INDEX(AI$297:AI$313,$E1873)*$D1873</f>
        <v/>
      </c>
      <c r="AJ1873" s="36">
        <f>INDEX(AJ$297:AJ$313,$E1873)*$D1873</f>
        <v/>
      </c>
      <c r="AK1873" s="36">
        <f>INDEX(AK$297:AK$313,$E1873)*$D1873</f>
        <v/>
      </c>
      <c r="AL1873" s="36">
        <f>INDEX(AL$297:AL$313,$E1873)*$D1873</f>
        <v/>
      </c>
      <c r="AM1873" s="36">
        <f>INDEX(AM$297:AM$313,$E1873)*$D1873</f>
        <v/>
      </c>
      <c r="AN1873" s="36">
        <f>INDEX(AN$297:AN$313,$E1873)*$D1873</f>
        <v/>
      </c>
      <c r="AO1873" s="36">
        <f>INDEX(AO$297:AO$313,$E1873)*$D1873</f>
        <v/>
      </c>
      <c r="AP1873" s="36">
        <f>INDEX(AP$297:AP$313,$E1873)*$D1873</f>
        <v/>
      </c>
      <c r="AQ1873" s="36">
        <f>INDEX(AQ$297:AQ$313,$E1873)*$D1873</f>
        <v/>
      </c>
      <c r="AR1873" s="36">
        <f>INDEX(AR$297:AR$313,$E1873)*$D1873</f>
        <v/>
      </c>
      <c r="AS1873" s="36">
        <f>INDEX(AS$297:AS$313,$E1873)*$D1873</f>
        <v/>
      </c>
      <c r="AT1873" s="36">
        <f>INDEX(AT$297:AT$313,$E1873)*$D1873</f>
        <v/>
      </c>
      <c r="AU1873" s="36">
        <f>INDEX(AU$297:AU$313,$E1873)*$D1873</f>
        <v/>
      </c>
      <c r="AV1873" s="36">
        <f>INDEX(AV$297:AV$313,$E1873)*$D1873</f>
        <v/>
      </c>
      <c r="AW1873" s="36">
        <f>INDEX(AW$297:AW$313,$E1873)*$D1873</f>
        <v/>
      </c>
      <c r="AX1873" s="36">
        <f>INDEX(AX$297:AX$313,$E1873)*$D1873</f>
        <v/>
      </c>
      <c r="AY1873" s="36">
        <f>INDEX(AY$297:AY$313,$E1873)*$D1873</f>
        <v/>
      </c>
    </row>
    <row r="1874" hidden="1" outlineLevel="2">
      <c r="A1874" s="14" t="inlineStr">
        <is>
          <t>shp</t>
        </is>
      </c>
      <c r="B1874" s="14" t="inlineStr">
        <is>
          <t>die</t>
        </is>
      </c>
      <c r="C1874" s="14" t="inlineStr">
        <is>
          <t>nfm</t>
        </is>
      </c>
      <c r="D1874" s="36">
        <f>INDEX(Inputs!$W$5:$W$132,MATCH($B1874&amp;"|"&amp;$C1874,Inputs!$A$5:$A$132,0))</f>
        <v/>
      </c>
      <c r="E1874" s="36">
        <f>INDEX(Inputs!$M$5:$M$132,MATCH($B1874&amp;"|"&amp;$C1874,Inputs!$A$5:$A$132,0))</f>
        <v/>
      </c>
      <c r="F1874" s="35" t="n"/>
      <c r="G1874" s="35" t="n"/>
      <c r="H1874" s="14">
        <f>INDEX(VarLab,MATCH($A1874,VarKey,0))&amp;INDEX(MemLab,MATCH($C1874&amp;"|"&amp;$B1874,MemKey,0))</f>
        <v/>
      </c>
      <c r="I1874" s="14">
        <f>INDEX(VarUnit,MATCH($A1874,VarKey,0))</f>
        <v/>
      </c>
      <c r="J1874" s="14">
        <f>INDEX(VarSrc,MATCH($A1874,VarKey,0))</f>
        <v/>
      </c>
      <c r="K1874" s="11">
        <f>CodePrefix&amp;$A1874&amp;IF($C1874="","","."&amp;$C1874&amp;"."&amp;$B1874)&amp;INDEX(VarEnd,MATCH($A1874,VarKey,0))&amp;K$5</f>
        <v/>
      </c>
      <c r="L1874" s="37">
        <f>INDEX(L$297:L$313,$E1874)*$D1874</f>
        <v/>
      </c>
      <c r="M1874" s="36">
        <f>INDEX(M$297:M$313,$E1874)*$D1874</f>
        <v/>
      </c>
      <c r="N1874" s="36">
        <f>INDEX(N$297:N$313,$E1874)*$D1874</f>
        <v/>
      </c>
      <c r="O1874" s="36">
        <f>INDEX(O$297:O$313,$E1874)*$D1874</f>
        <v/>
      </c>
      <c r="P1874" s="36">
        <f>INDEX(P$297:P$313,$E1874)*$D1874</f>
        <v/>
      </c>
      <c r="Q1874" s="36">
        <f>INDEX(Q$297:Q$313,$E1874)*$D1874</f>
        <v/>
      </c>
      <c r="R1874" s="36">
        <f>INDEX(R$297:R$313,$E1874)*$D1874</f>
        <v/>
      </c>
      <c r="S1874" s="36">
        <f>INDEX(S$297:S$313,$E1874)*$D1874</f>
        <v/>
      </c>
      <c r="T1874" s="36">
        <f>INDEX(T$297:T$313,$E1874)*$D1874</f>
        <v/>
      </c>
      <c r="U1874" s="36">
        <f>INDEX(U$297:U$313,$E1874)*$D1874</f>
        <v/>
      </c>
      <c r="V1874" s="36">
        <f>INDEX(V$297:V$313,$E1874)*$D1874</f>
        <v/>
      </c>
      <c r="W1874" s="36">
        <f>INDEX(W$297:W$313,$E1874)*$D1874</f>
        <v/>
      </c>
      <c r="X1874" s="36">
        <f>INDEX(X$297:X$313,$E1874)*$D1874</f>
        <v/>
      </c>
      <c r="Y1874" s="36">
        <f>INDEX(Y$297:Y$313,$E1874)*$D1874</f>
        <v/>
      </c>
      <c r="Z1874" s="36">
        <f>INDEX(Z$297:Z$313,$E1874)*$D1874</f>
        <v/>
      </c>
      <c r="AA1874" s="36">
        <f>INDEX(AA$297:AA$313,$E1874)*$D1874</f>
        <v/>
      </c>
      <c r="AB1874" s="36">
        <f>INDEX(AB$297:AB$313,$E1874)*$D1874</f>
        <v/>
      </c>
      <c r="AC1874" s="36">
        <f>INDEX(AC$297:AC$313,$E1874)*$D1874</f>
        <v/>
      </c>
      <c r="AD1874" s="36">
        <f>INDEX(AD$297:AD$313,$E1874)*$D1874</f>
        <v/>
      </c>
      <c r="AF1874" s="11">
        <f>CodePrefix&amp;$A1874&amp;IF($C1874="","","."&amp;$C1874&amp;"."&amp;$B1874)&amp;INDEX(VarEnd,MATCH($A1874,VarKey,0))&amp;AF$5</f>
        <v/>
      </c>
      <c r="AG1874" s="37">
        <f>INDEX(AG$297:AG$313,$E1874)*$D1874</f>
        <v/>
      </c>
      <c r="AH1874" s="36">
        <f>INDEX(AH$297:AH$313,$E1874)*$D1874</f>
        <v/>
      </c>
      <c r="AI1874" s="36">
        <f>INDEX(AI$297:AI$313,$E1874)*$D1874</f>
        <v/>
      </c>
      <c r="AJ1874" s="36">
        <f>INDEX(AJ$297:AJ$313,$E1874)*$D1874</f>
        <v/>
      </c>
      <c r="AK1874" s="36">
        <f>INDEX(AK$297:AK$313,$E1874)*$D1874</f>
        <v/>
      </c>
      <c r="AL1874" s="36">
        <f>INDEX(AL$297:AL$313,$E1874)*$D1874</f>
        <v/>
      </c>
      <c r="AM1874" s="36">
        <f>INDEX(AM$297:AM$313,$E1874)*$D1874</f>
        <v/>
      </c>
      <c r="AN1874" s="36">
        <f>INDEX(AN$297:AN$313,$E1874)*$D1874</f>
        <v/>
      </c>
      <c r="AO1874" s="36">
        <f>INDEX(AO$297:AO$313,$E1874)*$D1874</f>
        <v/>
      </c>
      <c r="AP1874" s="36">
        <f>INDEX(AP$297:AP$313,$E1874)*$D1874</f>
        <v/>
      </c>
      <c r="AQ1874" s="36">
        <f>INDEX(AQ$297:AQ$313,$E1874)*$D1874</f>
        <v/>
      </c>
      <c r="AR1874" s="36">
        <f>INDEX(AR$297:AR$313,$E1874)*$D1874</f>
        <v/>
      </c>
      <c r="AS1874" s="36">
        <f>INDEX(AS$297:AS$313,$E1874)*$D1874</f>
        <v/>
      </c>
      <c r="AT1874" s="36">
        <f>INDEX(AT$297:AT$313,$E1874)*$D1874</f>
        <v/>
      </c>
      <c r="AU1874" s="36">
        <f>INDEX(AU$297:AU$313,$E1874)*$D1874</f>
        <v/>
      </c>
      <c r="AV1874" s="36">
        <f>INDEX(AV$297:AV$313,$E1874)*$D1874</f>
        <v/>
      </c>
      <c r="AW1874" s="36">
        <f>INDEX(AW$297:AW$313,$E1874)*$D1874</f>
        <v/>
      </c>
      <c r="AX1874" s="36">
        <f>INDEX(AX$297:AX$313,$E1874)*$D1874</f>
        <v/>
      </c>
      <c r="AY1874" s="36">
        <f>INDEX(AY$297:AY$313,$E1874)*$D1874</f>
        <v/>
      </c>
    </row>
    <row r="1875" hidden="1" outlineLevel="2">
      <c r="A1875" s="14" t="inlineStr">
        <is>
          <t>shp</t>
        </is>
      </c>
      <c r="B1875" s="14" t="inlineStr">
        <is>
          <t>lpg</t>
        </is>
      </c>
      <c r="C1875" s="14" t="inlineStr">
        <is>
          <t>nfm</t>
        </is>
      </c>
      <c r="D1875" s="36">
        <f>INDEX(Inputs!$W$5:$W$132,MATCH($B1875&amp;"|"&amp;$C1875,Inputs!$A$5:$A$132,0))</f>
        <v/>
      </c>
      <c r="E1875" s="36">
        <f>INDEX(Inputs!$M$5:$M$132,MATCH($B1875&amp;"|"&amp;$C1875,Inputs!$A$5:$A$132,0))</f>
        <v/>
      </c>
      <c r="F1875" s="35" t="n"/>
      <c r="G1875" s="35" t="n"/>
      <c r="H1875" s="14">
        <f>INDEX(VarLab,MATCH($A1875,VarKey,0))&amp;INDEX(MemLab,MATCH($C1875&amp;"|"&amp;$B1875,MemKey,0))</f>
        <v/>
      </c>
      <c r="I1875" s="14">
        <f>INDEX(VarUnit,MATCH($A1875,VarKey,0))</f>
        <v/>
      </c>
      <c r="J1875" s="14">
        <f>INDEX(VarSrc,MATCH($A1875,VarKey,0))</f>
        <v/>
      </c>
      <c r="K1875" s="11">
        <f>CodePrefix&amp;$A1875&amp;IF($C1875="","","."&amp;$C1875&amp;"."&amp;$B1875)&amp;INDEX(VarEnd,MATCH($A1875,VarKey,0))&amp;K$5</f>
        <v/>
      </c>
      <c r="L1875" s="37">
        <f>INDEX(L$297:L$313,$E1875)*$D1875</f>
        <v/>
      </c>
      <c r="M1875" s="36">
        <f>INDEX(M$297:M$313,$E1875)*$D1875</f>
        <v/>
      </c>
      <c r="N1875" s="36">
        <f>INDEX(N$297:N$313,$E1875)*$D1875</f>
        <v/>
      </c>
      <c r="O1875" s="36">
        <f>INDEX(O$297:O$313,$E1875)*$D1875</f>
        <v/>
      </c>
      <c r="P1875" s="36">
        <f>INDEX(P$297:P$313,$E1875)*$D1875</f>
        <v/>
      </c>
      <c r="Q1875" s="36">
        <f>INDEX(Q$297:Q$313,$E1875)*$D1875</f>
        <v/>
      </c>
      <c r="R1875" s="36">
        <f>INDEX(R$297:R$313,$E1875)*$D1875</f>
        <v/>
      </c>
      <c r="S1875" s="36">
        <f>INDEX(S$297:S$313,$E1875)*$D1875</f>
        <v/>
      </c>
      <c r="T1875" s="36">
        <f>INDEX(T$297:T$313,$E1875)*$D1875</f>
        <v/>
      </c>
      <c r="U1875" s="36">
        <f>INDEX(U$297:U$313,$E1875)*$D1875</f>
        <v/>
      </c>
      <c r="V1875" s="36">
        <f>INDEX(V$297:V$313,$E1875)*$D1875</f>
        <v/>
      </c>
      <c r="W1875" s="36">
        <f>INDEX(W$297:W$313,$E1875)*$D1875</f>
        <v/>
      </c>
      <c r="X1875" s="36">
        <f>INDEX(X$297:X$313,$E1875)*$D1875</f>
        <v/>
      </c>
      <c r="Y1875" s="36">
        <f>INDEX(Y$297:Y$313,$E1875)*$D1875</f>
        <v/>
      </c>
      <c r="Z1875" s="36">
        <f>INDEX(Z$297:Z$313,$E1875)*$D1875</f>
        <v/>
      </c>
      <c r="AA1875" s="36">
        <f>INDEX(AA$297:AA$313,$E1875)*$D1875</f>
        <v/>
      </c>
      <c r="AB1875" s="36">
        <f>INDEX(AB$297:AB$313,$E1875)*$D1875</f>
        <v/>
      </c>
      <c r="AC1875" s="36">
        <f>INDEX(AC$297:AC$313,$E1875)*$D1875</f>
        <v/>
      </c>
      <c r="AD1875" s="36">
        <f>INDEX(AD$297:AD$313,$E1875)*$D1875</f>
        <v/>
      </c>
      <c r="AF1875" s="11">
        <f>CodePrefix&amp;$A1875&amp;IF($C1875="","","."&amp;$C1875&amp;"."&amp;$B1875)&amp;INDEX(VarEnd,MATCH($A1875,VarKey,0))&amp;AF$5</f>
        <v/>
      </c>
      <c r="AG1875" s="37">
        <f>INDEX(AG$297:AG$313,$E1875)*$D1875</f>
        <v/>
      </c>
      <c r="AH1875" s="36">
        <f>INDEX(AH$297:AH$313,$E1875)*$D1875</f>
        <v/>
      </c>
      <c r="AI1875" s="36">
        <f>INDEX(AI$297:AI$313,$E1875)*$D1875</f>
        <v/>
      </c>
      <c r="AJ1875" s="36">
        <f>INDEX(AJ$297:AJ$313,$E1875)*$D1875</f>
        <v/>
      </c>
      <c r="AK1875" s="36">
        <f>INDEX(AK$297:AK$313,$E1875)*$D1875</f>
        <v/>
      </c>
      <c r="AL1875" s="36">
        <f>INDEX(AL$297:AL$313,$E1875)*$D1875</f>
        <v/>
      </c>
      <c r="AM1875" s="36">
        <f>INDEX(AM$297:AM$313,$E1875)*$D1875</f>
        <v/>
      </c>
      <c r="AN1875" s="36">
        <f>INDEX(AN$297:AN$313,$E1875)*$D1875</f>
        <v/>
      </c>
      <c r="AO1875" s="36">
        <f>INDEX(AO$297:AO$313,$E1875)*$D1875</f>
        <v/>
      </c>
      <c r="AP1875" s="36">
        <f>INDEX(AP$297:AP$313,$E1875)*$D1875</f>
        <v/>
      </c>
      <c r="AQ1875" s="36">
        <f>INDEX(AQ$297:AQ$313,$E1875)*$D1875</f>
        <v/>
      </c>
      <c r="AR1875" s="36">
        <f>INDEX(AR$297:AR$313,$E1875)*$D1875</f>
        <v/>
      </c>
      <c r="AS1875" s="36">
        <f>INDEX(AS$297:AS$313,$E1875)*$D1875</f>
        <v/>
      </c>
      <c r="AT1875" s="36">
        <f>INDEX(AT$297:AT$313,$E1875)*$D1875</f>
        <v/>
      </c>
      <c r="AU1875" s="36">
        <f>INDEX(AU$297:AU$313,$E1875)*$D1875</f>
        <v/>
      </c>
      <c r="AV1875" s="36">
        <f>INDEX(AV$297:AV$313,$E1875)*$D1875</f>
        <v/>
      </c>
      <c r="AW1875" s="36">
        <f>INDEX(AW$297:AW$313,$E1875)*$D1875</f>
        <v/>
      </c>
      <c r="AX1875" s="36">
        <f>INDEX(AX$297:AX$313,$E1875)*$D1875</f>
        <v/>
      </c>
      <c r="AY1875" s="36">
        <f>INDEX(AY$297:AY$313,$E1875)*$D1875</f>
        <v/>
      </c>
    </row>
    <row r="1876" hidden="1" outlineLevel="2">
      <c r="A1876" s="14" t="inlineStr">
        <is>
          <t>shp</t>
        </is>
      </c>
      <c r="B1876" s="14" t="inlineStr">
        <is>
          <t>ker</t>
        </is>
      </c>
      <c r="C1876" s="14" t="inlineStr">
        <is>
          <t>nfm</t>
        </is>
      </c>
      <c r="D1876" s="36">
        <f>INDEX(Inputs!$W$5:$W$132,MATCH($B1876&amp;"|"&amp;$C1876,Inputs!$A$5:$A$132,0))</f>
        <v/>
      </c>
      <c r="E1876" s="36">
        <f>INDEX(Inputs!$M$5:$M$132,MATCH($B1876&amp;"|"&amp;$C1876,Inputs!$A$5:$A$132,0))</f>
        <v/>
      </c>
      <c r="F1876" s="35" t="n"/>
      <c r="G1876" s="35" t="n"/>
      <c r="H1876" s="14">
        <f>INDEX(VarLab,MATCH($A1876,VarKey,0))&amp;INDEX(MemLab,MATCH($C1876&amp;"|"&amp;$B1876,MemKey,0))</f>
        <v/>
      </c>
      <c r="I1876" s="14">
        <f>INDEX(VarUnit,MATCH($A1876,VarKey,0))</f>
        <v/>
      </c>
      <c r="J1876" s="14">
        <f>INDEX(VarSrc,MATCH($A1876,VarKey,0))</f>
        <v/>
      </c>
      <c r="K1876" s="11">
        <f>CodePrefix&amp;$A1876&amp;IF($C1876="","","."&amp;$C1876&amp;"."&amp;$B1876)&amp;INDEX(VarEnd,MATCH($A1876,VarKey,0))&amp;K$5</f>
        <v/>
      </c>
      <c r="L1876" s="37">
        <f>INDEX(L$297:L$313,$E1876)*$D1876</f>
        <v/>
      </c>
      <c r="M1876" s="36">
        <f>INDEX(M$297:M$313,$E1876)*$D1876</f>
        <v/>
      </c>
      <c r="N1876" s="36">
        <f>INDEX(N$297:N$313,$E1876)*$D1876</f>
        <v/>
      </c>
      <c r="O1876" s="36">
        <f>INDEX(O$297:O$313,$E1876)*$D1876</f>
        <v/>
      </c>
      <c r="P1876" s="36">
        <f>INDEX(P$297:P$313,$E1876)*$D1876</f>
        <v/>
      </c>
      <c r="Q1876" s="36">
        <f>INDEX(Q$297:Q$313,$E1876)*$D1876</f>
        <v/>
      </c>
      <c r="R1876" s="36">
        <f>INDEX(R$297:R$313,$E1876)*$D1876</f>
        <v/>
      </c>
      <c r="S1876" s="36">
        <f>INDEX(S$297:S$313,$E1876)*$D1876</f>
        <v/>
      </c>
      <c r="T1876" s="36">
        <f>INDEX(T$297:T$313,$E1876)*$D1876</f>
        <v/>
      </c>
      <c r="U1876" s="36">
        <f>INDEX(U$297:U$313,$E1876)*$D1876</f>
        <v/>
      </c>
      <c r="V1876" s="36">
        <f>INDEX(V$297:V$313,$E1876)*$D1876</f>
        <v/>
      </c>
      <c r="W1876" s="36">
        <f>INDEX(W$297:W$313,$E1876)*$D1876</f>
        <v/>
      </c>
      <c r="X1876" s="36">
        <f>INDEX(X$297:X$313,$E1876)*$D1876</f>
        <v/>
      </c>
      <c r="Y1876" s="36">
        <f>INDEX(Y$297:Y$313,$E1876)*$D1876</f>
        <v/>
      </c>
      <c r="Z1876" s="36">
        <f>INDEX(Z$297:Z$313,$E1876)*$D1876</f>
        <v/>
      </c>
      <c r="AA1876" s="36">
        <f>INDEX(AA$297:AA$313,$E1876)*$D1876</f>
        <v/>
      </c>
      <c r="AB1876" s="36">
        <f>INDEX(AB$297:AB$313,$E1876)*$D1876</f>
        <v/>
      </c>
      <c r="AC1876" s="36">
        <f>INDEX(AC$297:AC$313,$E1876)*$D1876</f>
        <v/>
      </c>
      <c r="AD1876" s="36">
        <f>INDEX(AD$297:AD$313,$E1876)*$D1876</f>
        <v/>
      </c>
      <c r="AF1876" s="11">
        <f>CodePrefix&amp;$A1876&amp;IF($C1876="","","."&amp;$C1876&amp;"."&amp;$B1876)&amp;INDEX(VarEnd,MATCH($A1876,VarKey,0))&amp;AF$5</f>
        <v/>
      </c>
      <c r="AG1876" s="37">
        <f>INDEX(AG$297:AG$313,$E1876)*$D1876</f>
        <v/>
      </c>
      <c r="AH1876" s="36">
        <f>INDEX(AH$297:AH$313,$E1876)*$D1876</f>
        <v/>
      </c>
      <c r="AI1876" s="36">
        <f>INDEX(AI$297:AI$313,$E1876)*$D1876</f>
        <v/>
      </c>
      <c r="AJ1876" s="36">
        <f>INDEX(AJ$297:AJ$313,$E1876)*$D1876</f>
        <v/>
      </c>
      <c r="AK1876" s="36">
        <f>INDEX(AK$297:AK$313,$E1876)*$D1876</f>
        <v/>
      </c>
      <c r="AL1876" s="36">
        <f>INDEX(AL$297:AL$313,$E1876)*$D1876</f>
        <v/>
      </c>
      <c r="AM1876" s="36">
        <f>INDEX(AM$297:AM$313,$E1876)*$D1876</f>
        <v/>
      </c>
      <c r="AN1876" s="36">
        <f>INDEX(AN$297:AN$313,$E1876)*$D1876</f>
        <v/>
      </c>
      <c r="AO1876" s="36">
        <f>INDEX(AO$297:AO$313,$E1876)*$D1876</f>
        <v/>
      </c>
      <c r="AP1876" s="36">
        <f>INDEX(AP$297:AP$313,$E1876)*$D1876</f>
        <v/>
      </c>
      <c r="AQ1876" s="36">
        <f>INDEX(AQ$297:AQ$313,$E1876)*$D1876</f>
        <v/>
      </c>
      <c r="AR1876" s="36">
        <f>INDEX(AR$297:AR$313,$E1876)*$D1876</f>
        <v/>
      </c>
      <c r="AS1876" s="36">
        <f>INDEX(AS$297:AS$313,$E1876)*$D1876</f>
        <v/>
      </c>
      <c r="AT1876" s="36">
        <f>INDEX(AT$297:AT$313,$E1876)*$D1876</f>
        <v/>
      </c>
      <c r="AU1876" s="36">
        <f>INDEX(AU$297:AU$313,$E1876)*$D1876</f>
        <v/>
      </c>
      <c r="AV1876" s="36">
        <f>INDEX(AV$297:AV$313,$E1876)*$D1876</f>
        <v/>
      </c>
      <c r="AW1876" s="36">
        <f>INDEX(AW$297:AW$313,$E1876)*$D1876</f>
        <v/>
      </c>
      <c r="AX1876" s="36">
        <f>INDEX(AX$297:AX$313,$E1876)*$D1876</f>
        <v/>
      </c>
      <c r="AY1876" s="36">
        <f>INDEX(AY$297:AY$313,$E1876)*$D1876</f>
        <v/>
      </c>
    </row>
    <row r="1877" hidden="1" outlineLevel="2">
      <c r="A1877" s="14" t="inlineStr">
        <is>
          <t>shp</t>
        </is>
      </c>
      <c r="B1877" s="14" t="inlineStr">
        <is>
          <t>oop</t>
        </is>
      </c>
      <c r="C1877" s="14" t="inlineStr">
        <is>
          <t>nfm</t>
        </is>
      </c>
      <c r="D1877" s="36">
        <f>INDEX(Inputs!$W$5:$W$132,MATCH($B1877&amp;"|"&amp;$C1877,Inputs!$A$5:$A$132,0))</f>
        <v/>
      </c>
      <c r="E1877" s="36">
        <f>INDEX(Inputs!$M$5:$M$132,MATCH($B1877&amp;"|"&amp;$C1877,Inputs!$A$5:$A$132,0))</f>
        <v/>
      </c>
      <c r="F1877" s="35" t="n"/>
      <c r="G1877" s="35" t="n"/>
      <c r="H1877" s="14">
        <f>INDEX(VarLab,MATCH($A1877,VarKey,0))&amp;INDEX(MemLab,MATCH($C1877&amp;"|"&amp;$B1877,MemKey,0))</f>
        <v/>
      </c>
      <c r="I1877" s="14">
        <f>INDEX(VarUnit,MATCH($A1877,VarKey,0))</f>
        <v/>
      </c>
      <c r="J1877" s="14">
        <f>INDEX(VarSrc,MATCH($A1877,VarKey,0))</f>
        <v/>
      </c>
      <c r="K1877" s="11">
        <f>CodePrefix&amp;$A1877&amp;IF($C1877="","","."&amp;$C1877&amp;"."&amp;$B1877)&amp;INDEX(VarEnd,MATCH($A1877,VarKey,0))&amp;K$5</f>
        <v/>
      </c>
      <c r="L1877" s="37">
        <f>INDEX(L$297:L$313,$E1877)*$D1877</f>
        <v/>
      </c>
      <c r="M1877" s="36">
        <f>INDEX(M$297:M$313,$E1877)*$D1877</f>
        <v/>
      </c>
      <c r="N1877" s="36">
        <f>INDEX(N$297:N$313,$E1877)*$D1877</f>
        <v/>
      </c>
      <c r="O1877" s="36">
        <f>INDEX(O$297:O$313,$E1877)*$D1877</f>
        <v/>
      </c>
      <c r="P1877" s="36">
        <f>INDEX(P$297:P$313,$E1877)*$D1877</f>
        <v/>
      </c>
      <c r="Q1877" s="36">
        <f>INDEX(Q$297:Q$313,$E1877)*$D1877</f>
        <v/>
      </c>
      <c r="R1877" s="36">
        <f>INDEX(R$297:R$313,$E1877)*$D1877</f>
        <v/>
      </c>
      <c r="S1877" s="36">
        <f>INDEX(S$297:S$313,$E1877)*$D1877</f>
        <v/>
      </c>
      <c r="T1877" s="36">
        <f>INDEX(T$297:T$313,$E1877)*$D1877</f>
        <v/>
      </c>
      <c r="U1877" s="36">
        <f>INDEX(U$297:U$313,$E1877)*$D1877</f>
        <v/>
      </c>
      <c r="V1877" s="36">
        <f>INDEX(V$297:V$313,$E1877)*$D1877</f>
        <v/>
      </c>
      <c r="W1877" s="36">
        <f>INDEX(W$297:W$313,$E1877)*$D1877</f>
        <v/>
      </c>
      <c r="X1877" s="36">
        <f>INDEX(X$297:X$313,$E1877)*$D1877</f>
        <v/>
      </c>
      <c r="Y1877" s="36">
        <f>INDEX(Y$297:Y$313,$E1877)*$D1877</f>
        <v/>
      </c>
      <c r="Z1877" s="36">
        <f>INDEX(Z$297:Z$313,$E1877)*$D1877</f>
        <v/>
      </c>
      <c r="AA1877" s="36">
        <f>INDEX(AA$297:AA$313,$E1877)*$D1877</f>
        <v/>
      </c>
      <c r="AB1877" s="36">
        <f>INDEX(AB$297:AB$313,$E1877)*$D1877</f>
        <v/>
      </c>
      <c r="AC1877" s="36">
        <f>INDEX(AC$297:AC$313,$E1877)*$D1877</f>
        <v/>
      </c>
      <c r="AD1877" s="36">
        <f>INDEX(AD$297:AD$313,$E1877)*$D1877</f>
        <v/>
      </c>
      <c r="AF1877" s="11">
        <f>CodePrefix&amp;$A1877&amp;IF($C1877="","","."&amp;$C1877&amp;"."&amp;$B1877)&amp;INDEX(VarEnd,MATCH($A1877,VarKey,0))&amp;AF$5</f>
        <v/>
      </c>
      <c r="AG1877" s="37">
        <f>INDEX(AG$297:AG$313,$E1877)*$D1877</f>
        <v/>
      </c>
      <c r="AH1877" s="36">
        <f>INDEX(AH$297:AH$313,$E1877)*$D1877</f>
        <v/>
      </c>
      <c r="AI1877" s="36">
        <f>INDEX(AI$297:AI$313,$E1877)*$D1877</f>
        <v/>
      </c>
      <c r="AJ1877" s="36">
        <f>INDEX(AJ$297:AJ$313,$E1877)*$D1877</f>
        <v/>
      </c>
      <c r="AK1877" s="36">
        <f>INDEX(AK$297:AK$313,$E1877)*$D1877</f>
        <v/>
      </c>
      <c r="AL1877" s="36">
        <f>INDEX(AL$297:AL$313,$E1877)*$D1877</f>
        <v/>
      </c>
      <c r="AM1877" s="36">
        <f>INDEX(AM$297:AM$313,$E1877)*$D1877</f>
        <v/>
      </c>
      <c r="AN1877" s="36">
        <f>INDEX(AN$297:AN$313,$E1877)*$D1877</f>
        <v/>
      </c>
      <c r="AO1877" s="36">
        <f>INDEX(AO$297:AO$313,$E1877)*$D1877</f>
        <v/>
      </c>
      <c r="AP1877" s="36">
        <f>INDEX(AP$297:AP$313,$E1877)*$D1877</f>
        <v/>
      </c>
      <c r="AQ1877" s="36">
        <f>INDEX(AQ$297:AQ$313,$E1877)*$D1877</f>
        <v/>
      </c>
      <c r="AR1877" s="36">
        <f>INDEX(AR$297:AR$313,$E1877)*$D1877</f>
        <v/>
      </c>
      <c r="AS1877" s="36">
        <f>INDEX(AS$297:AS$313,$E1877)*$D1877</f>
        <v/>
      </c>
      <c r="AT1877" s="36">
        <f>INDEX(AT$297:AT$313,$E1877)*$D1877</f>
        <v/>
      </c>
      <c r="AU1877" s="36">
        <f>INDEX(AU$297:AU$313,$E1877)*$D1877</f>
        <v/>
      </c>
      <c r="AV1877" s="36">
        <f>INDEX(AV$297:AV$313,$E1877)*$D1877</f>
        <v/>
      </c>
      <c r="AW1877" s="36">
        <f>INDEX(AW$297:AW$313,$E1877)*$D1877</f>
        <v/>
      </c>
      <c r="AX1877" s="36">
        <f>INDEX(AX$297:AX$313,$E1877)*$D1877</f>
        <v/>
      </c>
      <c r="AY1877" s="36">
        <f>INDEX(AY$297:AY$313,$E1877)*$D1877</f>
        <v/>
      </c>
    </row>
    <row r="1878" hidden="1" outlineLevel="2">
      <c r="A1878" s="14" t="inlineStr">
        <is>
          <t>shp</t>
        </is>
      </c>
      <c r="B1878" s="14" t="inlineStr">
        <is>
          <t>bio</t>
        </is>
      </c>
      <c r="C1878" s="14" t="inlineStr">
        <is>
          <t>nfm</t>
        </is>
      </c>
      <c r="D1878" s="36">
        <f>INDEX(Inputs!$W$5:$W$132,MATCH($B1878&amp;"|"&amp;$C1878,Inputs!$A$5:$A$132,0))</f>
        <v/>
      </c>
      <c r="E1878" s="36">
        <f>INDEX(Inputs!$M$5:$M$132,MATCH($B1878&amp;"|"&amp;$C1878,Inputs!$A$5:$A$132,0))</f>
        <v/>
      </c>
      <c r="F1878" s="35" t="n"/>
      <c r="G1878" s="35" t="n"/>
      <c r="H1878" s="14">
        <f>INDEX(VarLab,MATCH($A1878,VarKey,0))&amp;INDEX(MemLab,MATCH($C1878&amp;"|"&amp;$B1878,MemKey,0))</f>
        <v/>
      </c>
      <c r="I1878" s="14">
        <f>INDEX(VarUnit,MATCH($A1878,VarKey,0))</f>
        <v/>
      </c>
      <c r="J1878" s="14">
        <f>INDEX(VarSrc,MATCH($A1878,VarKey,0))</f>
        <v/>
      </c>
      <c r="K1878" s="11">
        <f>CodePrefix&amp;$A1878&amp;IF($C1878="","","."&amp;$C1878&amp;"."&amp;$B1878)&amp;INDEX(VarEnd,MATCH($A1878,VarKey,0))&amp;K$5</f>
        <v/>
      </c>
      <c r="L1878" s="37">
        <f>INDEX(L$297:L$313,$E1878)*$D1878</f>
        <v/>
      </c>
      <c r="M1878" s="36">
        <f>INDEX(M$297:M$313,$E1878)*$D1878</f>
        <v/>
      </c>
      <c r="N1878" s="36">
        <f>INDEX(N$297:N$313,$E1878)*$D1878</f>
        <v/>
      </c>
      <c r="O1878" s="36">
        <f>INDEX(O$297:O$313,$E1878)*$D1878</f>
        <v/>
      </c>
      <c r="P1878" s="36">
        <f>INDEX(P$297:P$313,$E1878)*$D1878</f>
        <v/>
      </c>
      <c r="Q1878" s="36">
        <f>INDEX(Q$297:Q$313,$E1878)*$D1878</f>
        <v/>
      </c>
      <c r="R1878" s="36">
        <f>INDEX(R$297:R$313,$E1878)*$D1878</f>
        <v/>
      </c>
      <c r="S1878" s="36">
        <f>INDEX(S$297:S$313,$E1878)*$D1878</f>
        <v/>
      </c>
      <c r="T1878" s="36">
        <f>INDEX(T$297:T$313,$E1878)*$D1878</f>
        <v/>
      </c>
      <c r="U1878" s="36">
        <f>INDEX(U$297:U$313,$E1878)*$D1878</f>
        <v/>
      </c>
      <c r="V1878" s="36">
        <f>INDEX(V$297:V$313,$E1878)*$D1878</f>
        <v/>
      </c>
      <c r="W1878" s="36">
        <f>INDEX(W$297:W$313,$E1878)*$D1878</f>
        <v/>
      </c>
      <c r="X1878" s="36">
        <f>INDEX(X$297:X$313,$E1878)*$D1878</f>
        <v/>
      </c>
      <c r="Y1878" s="36">
        <f>INDEX(Y$297:Y$313,$E1878)*$D1878</f>
        <v/>
      </c>
      <c r="Z1878" s="36">
        <f>INDEX(Z$297:Z$313,$E1878)*$D1878</f>
        <v/>
      </c>
      <c r="AA1878" s="36">
        <f>INDEX(AA$297:AA$313,$E1878)*$D1878</f>
        <v/>
      </c>
      <c r="AB1878" s="36">
        <f>INDEX(AB$297:AB$313,$E1878)*$D1878</f>
        <v/>
      </c>
      <c r="AC1878" s="36">
        <f>INDEX(AC$297:AC$313,$E1878)*$D1878</f>
        <v/>
      </c>
      <c r="AD1878" s="36">
        <f>INDEX(AD$297:AD$313,$E1878)*$D1878</f>
        <v/>
      </c>
      <c r="AF1878" s="11">
        <f>CodePrefix&amp;$A1878&amp;IF($C1878="","","."&amp;$C1878&amp;"."&amp;$B1878)&amp;INDEX(VarEnd,MATCH($A1878,VarKey,0))&amp;AF$5</f>
        <v/>
      </c>
      <c r="AG1878" s="37">
        <f>INDEX(AG$297:AG$313,$E1878)*$D1878</f>
        <v/>
      </c>
      <c r="AH1878" s="36">
        <f>INDEX(AH$297:AH$313,$E1878)*$D1878</f>
        <v/>
      </c>
      <c r="AI1878" s="36">
        <f>INDEX(AI$297:AI$313,$E1878)*$D1878</f>
        <v/>
      </c>
      <c r="AJ1878" s="36">
        <f>INDEX(AJ$297:AJ$313,$E1878)*$D1878</f>
        <v/>
      </c>
      <c r="AK1878" s="36">
        <f>INDEX(AK$297:AK$313,$E1878)*$D1878</f>
        <v/>
      </c>
      <c r="AL1878" s="36">
        <f>INDEX(AL$297:AL$313,$E1878)*$D1878</f>
        <v/>
      </c>
      <c r="AM1878" s="36">
        <f>INDEX(AM$297:AM$313,$E1878)*$D1878</f>
        <v/>
      </c>
      <c r="AN1878" s="36">
        <f>INDEX(AN$297:AN$313,$E1878)*$D1878</f>
        <v/>
      </c>
      <c r="AO1878" s="36">
        <f>INDEX(AO$297:AO$313,$E1878)*$D1878</f>
        <v/>
      </c>
      <c r="AP1878" s="36">
        <f>INDEX(AP$297:AP$313,$E1878)*$D1878</f>
        <v/>
      </c>
      <c r="AQ1878" s="36">
        <f>INDEX(AQ$297:AQ$313,$E1878)*$D1878</f>
        <v/>
      </c>
      <c r="AR1878" s="36">
        <f>INDEX(AR$297:AR$313,$E1878)*$D1878</f>
        <v/>
      </c>
      <c r="AS1878" s="36">
        <f>INDEX(AS$297:AS$313,$E1878)*$D1878</f>
        <v/>
      </c>
      <c r="AT1878" s="36">
        <f>INDEX(AT$297:AT$313,$E1878)*$D1878</f>
        <v/>
      </c>
      <c r="AU1878" s="36">
        <f>INDEX(AU$297:AU$313,$E1878)*$D1878</f>
        <v/>
      </c>
      <c r="AV1878" s="36">
        <f>INDEX(AV$297:AV$313,$E1878)*$D1878</f>
        <v/>
      </c>
      <c r="AW1878" s="36">
        <f>INDEX(AW$297:AW$313,$E1878)*$D1878</f>
        <v/>
      </c>
      <c r="AX1878" s="36">
        <f>INDEX(AX$297:AX$313,$E1878)*$D1878</f>
        <v/>
      </c>
      <c r="AY1878" s="36">
        <f>INDEX(AY$297:AY$313,$E1878)*$D1878</f>
        <v/>
      </c>
    </row>
    <row r="1879" hidden="1" outlineLevel="2"/>
    <row r="1880" hidden="1" outlineLevel="2">
      <c r="A1880" s="14" t="inlineStr">
        <is>
          <t>ener</t>
        </is>
      </c>
      <c r="B1880" s="14" t="inlineStr">
        <is>
          <t>coa</t>
        </is>
      </c>
      <c r="C1880" s="14" t="inlineStr">
        <is>
          <t>nfm</t>
        </is>
      </c>
      <c r="D1880" s="36">
        <f>INDEX(Inputs!$O$5:$O$132,MATCH($B1880&amp;"|"&amp;$C1880,Inputs!$A$5:$A$132,0))</f>
        <v/>
      </c>
      <c r="E1880" s="36">
        <f>INDEX(Inputs!$P$5:$P$132,MATCH($B1880&amp;"|"&amp;$C1880,Inputs!$A$5:$A$132,0))</f>
        <v/>
      </c>
      <c r="F1880" s="36">
        <f>INDEX(Inputs!$T$5:$T$132,MATCH($B1880&amp;"|"&amp;$C1880,Inputs!$A$5:$A$132,0))</f>
        <v/>
      </c>
      <c r="G1880" s="36">
        <f>INDEX(Inputs!$S$5:$S$132,MATCH($B1880&amp;"|"&amp;$C1880,Inputs!$A$5:$A$132,0))</f>
        <v/>
      </c>
      <c r="H1880" s="14">
        <f>INDEX(VarLab,MATCH($A1880,VarKey,0))&amp;INDEX(MemLab,MATCH($C1880&amp;"|"&amp;$B1880,MemKey,0))</f>
        <v/>
      </c>
      <c r="I1880" s="14">
        <f>INDEX(VarUnit,MATCH($A1880,VarKey,0))</f>
        <v/>
      </c>
      <c r="J1880" s="14">
        <f>INDEX(VarSrc,MATCH($A1880,VarKey,0))</f>
        <v/>
      </c>
      <c r="K1880" s="11">
        <f>CodePrefix&amp;$A1880&amp;IF($C1880="","","."&amp;$C1880&amp;"."&amp;$B1880)&amp;INDEX(VarEnd,MATCH($A1880,VarKey,0))&amp;K$5</f>
        <v/>
      </c>
      <c r="L1880" s="39">
        <f>INDEX(Inputs!$X$5:$X$132,MATCH($B1880&amp;"|"&amp;$C1880,Inputs!$A$5:$A$132,0))</f>
        <v/>
      </c>
      <c r="M1880" s="40">
        <f>L1880*$G1880*(1+M$7)^$D1880*(M1862/L1862)^$E1880*((M1862+M1871)/(L1862+L1871))^$F1880</f>
        <v/>
      </c>
      <c r="N1880" s="40">
        <f>M1880*$G1880*(1+N$7)^$D1880*(N1862/M1862)^$E1880*((N1862+N1871)/(M1862+M1871))^$F1880</f>
        <v/>
      </c>
      <c r="O1880" s="40">
        <f>N1880*$G1880*(1+O$7)^$D1880*(O1862/N1862)^$E1880*((O1862+O1871)/(N1862+N1871))^$F1880</f>
        <v/>
      </c>
      <c r="P1880" s="40">
        <f>O1880*$G1880*(1+P$7)^$D1880*(P1862/O1862)^$E1880*((P1862+P1871)/(O1862+O1871))^$F1880</f>
        <v/>
      </c>
      <c r="Q1880" s="40">
        <f>P1880*$G1880*(1+Q$7)^$D1880*(Q1862/P1862)^$E1880*((Q1862+Q1871)/(P1862+P1871))^$F1880</f>
        <v/>
      </c>
      <c r="R1880" s="40">
        <f>Q1880*$G1880*(1+R$7)^$D1880*(R1862/Q1862)^$E1880*((R1862+R1871)/(Q1862+Q1871))^$F1880</f>
        <v/>
      </c>
      <c r="S1880" s="40">
        <f>R1880*$G1880*(1+S$7)^$D1880*(S1862/R1862)^$E1880*((S1862+S1871)/(R1862+R1871))^$F1880</f>
        <v/>
      </c>
      <c r="T1880" s="40">
        <f>S1880*$G1880*(1+T$7)^$D1880*(T1862/S1862)^$E1880*((T1862+T1871)/(S1862+S1871))^$F1880</f>
        <v/>
      </c>
      <c r="U1880" s="40">
        <f>T1880*$G1880*(1+U$7)^$D1880*(U1862/T1862)^$E1880*((U1862+U1871)/(T1862+T1871))^$F1880</f>
        <v/>
      </c>
      <c r="V1880" s="40">
        <f>U1880*$G1880*(1+V$7)^$D1880*(V1862/U1862)^$E1880*((V1862+V1871)/(U1862+U1871))^$F1880</f>
        <v/>
      </c>
      <c r="W1880" s="40">
        <f>V1880*$G1880*(1+W$7)^$D1880*(W1862/V1862)^$E1880*((W1862+W1871)/(V1862+V1871))^$F1880</f>
        <v/>
      </c>
      <c r="X1880" s="40">
        <f>W1880*$G1880*(1+X$7)^$D1880*(X1862/W1862)^$E1880*((X1862+X1871)/(W1862+W1871))^$F1880</f>
        <v/>
      </c>
      <c r="Y1880" s="40">
        <f>X1880*$G1880*(1+Y$7)^$D1880*(Y1862/X1862)^$E1880*((Y1862+Y1871)/(X1862+X1871))^$F1880</f>
        <v/>
      </c>
      <c r="Z1880" s="40">
        <f>Y1880*$G1880*(1+Z$7)^$D1880*(Z1862/Y1862)^$E1880*((Z1862+Z1871)/(Y1862+Y1871))^$F1880</f>
        <v/>
      </c>
      <c r="AA1880" s="40">
        <f>Z1880*$G1880*(1+AA$7)^$D1880*(AA1862/Z1862)^$E1880*((AA1862+AA1871)/(Z1862+Z1871))^$F1880</f>
        <v/>
      </c>
      <c r="AB1880" s="40">
        <f>AA1880*$G1880*(1+AB$7)^$D1880*(AB1862/AA1862)^$E1880*((AB1862+AB1871)/(AA1862+AA1871))^$F1880</f>
        <v/>
      </c>
      <c r="AC1880" s="40">
        <f>AB1880*$G1880*(1+AC$7)^$D1880*(AC1862/AB1862)^$E1880*((AC1862+AC1871)/(AB1862+AB1871))^$F1880</f>
        <v/>
      </c>
      <c r="AD1880" s="40">
        <f>AC1880*$G1880*(1+AD$7)^$D1880*(AD1862/AC1862)^$E1880*((AD1862+AD1871)/(AC1862+AC1871))^$F1880</f>
        <v/>
      </c>
      <c r="AF1880" s="11">
        <f>CodePrefix&amp;$A1880&amp;IF($C1880="","","."&amp;$C1880&amp;"."&amp;$B1880)&amp;INDEX(VarEnd,MATCH($A1880,VarKey,0))&amp;AF$5</f>
        <v/>
      </c>
      <c r="AG1880" s="39">
        <f>INDEX(Inputs!$X$5:$X$132,MATCH($B1880&amp;"|"&amp;$C1880,Inputs!$A$5:$A$132,0))</f>
        <v/>
      </c>
      <c r="AH1880" s="40">
        <f>AG1880*$G1880*(1+AH$7)^$D1880*(AH1862/AG1862)^$E1880*((AH1862+AH1871)/(AG1862+AG1871))^$F1880</f>
        <v/>
      </c>
      <c r="AI1880" s="40">
        <f>AH1880*$G1880*(1+AI$7)^$D1880*(AI1862/AH1862)^$E1880*((AI1862+AI1871)/(AH1862+AH1871))^$F1880</f>
        <v/>
      </c>
      <c r="AJ1880" s="40">
        <f>AI1880*$G1880*(1+AJ$7)^$D1880*(AJ1862/AI1862)^$E1880*((AJ1862+AJ1871)/(AI1862+AI1871))^$F1880</f>
        <v/>
      </c>
      <c r="AK1880" s="40">
        <f>AJ1880*$G1880*(1+AK$7)^$D1880*(AK1862/AJ1862)^$E1880*((AK1862+AK1871)/(AJ1862+AJ1871))^$F1880</f>
        <v/>
      </c>
      <c r="AL1880" s="40">
        <f>AK1880*$G1880*(1+AL$7)^$D1880*(AL1862/AK1862)^$E1880*((AL1862+AL1871)/(AK1862+AK1871))^$F1880</f>
        <v/>
      </c>
      <c r="AM1880" s="40">
        <f>AL1880*$G1880*(1+AM$7)^$D1880*(AM1862/AL1862)^$E1880*((AM1862+AM1871)/(AL1862+AL1871))^$F1880</f>
        <v/>
      </c>
      <c r="AN1880" s="40">
        <f>AM1880*$G1880*(1+AN$7)^$D1880*(AN1862/AM1862)^$E1880*((AN1862+AN1871)/(AM1862+AM1871))^$F1880</f>
        <v/>
      </c>
      <c r="AO1880" s="40">
        <f>AN1880*$G1880*(1+AO$7)^$D1880*(AO1862/AN1862)^$E1880*((AO1862+AO1871)/(AN1862+AN1871))^$F1880</f>
        <v/>
      </c>
      <c r="AP1880" s="40">
        <f>AO1880*$G1880*(1+AP$7)^$D1880*(AP1862/AO1862)^$E1880*((AP1862+AP1871)/(AO1862+AO1871))^$F1880</f>
        <v/>
      </c>
      <c r="AQ1880" s="40">
        <f>AP1880*$G1880*(1+AQ$7)^$D1880*(AQ1862/AP1862)^$E1880*((AQ1862+AQ1871)/(AP1862+AP1871))^$F1880</f>
        <v/>
      </c>
      <c r="AR1880" s="40">
        <f>AQ1880*$G1880*(1+AR$7)^$D1880*(AR1862/AQ1862)^$E1880*((AR1862+AR1871)/(AQ1862+AQ1871))^$F1880</f>
        <v/>
      </c>
      <c r="AS1880" s="40">
        <f>AR1880*$G1880*(1+AS$7)^$D1880*(AS1862/AR1862)^$E1880*((AS1862+AS1871)/(AR1862+AR1871))^$F1880</f>
        <v/>
      </c>
      <c r="AT1880" s="40">
        <f>AS1880*$G1880*(1+AT$7)^$D1880*(AT1862/AS1862)^$E1880*((AT1862+AT1871)/(AS1862+AS1871))^$F1880</f>
        <v/>
      </c>
      <c r="AU1880" s="40">
        <f>AT1880*$G1880*(1+AU$7)^$D1880*(AU1862/AT1862)^$E1880*((AU1862+AU1871)/(AT1862+AT1871))^$F1880</f>
        <v/>
      </c>
      <c r="AV1880" s="40">
        <f>AU1880*$G1880*(1+AV$7)^$D1880*(AV1862/AU1862)^$E1880*((AV1862+AV1871)/(AU1862+AU1871))^$F1880</f>
        <v/>
      </c>
      <c r="AW1880" s="40">
        <f>AV1880*$G1880*(1+AW$7)^$D1880*(AW1862/AV1862)^$E1880*((AW1862+AW1871)/(AV1862+AV1871))^$F1880</f>
        <v/>
      </c>
      <c r="AX1880" s="40">
        <f>AW1880*$G1880*(1+AX$7)^$D1880*(AX1862/AW1862)^$E1880*((AX1862+AX1871)/(AW1862+AW1871))^$F1880</f>
        <v/>
      </c>
      <c r="AY1880" s="40">
        <f>AX1880*$G1880*(1+AY$7)^$D1880*(AY1862/AX1862)^$E1880*((AY1862+AY1871)/(AX1862+AX1871))^$F1880</f>
        <v/>
      </c>
    </row>
    <row r="1881" hidden="1" outlineLevel="2">
      <c r="A1881" s="14" t="inlineStr">
        <is>
          <t>ener</t>
        </is>
      </c>
      <c r="B1881" s="14" t="inlineStr">
        <is>
          <t>nga</t>
        </is>
      </c>
      <c r="C1881" s="14" t="inlineStr">
        <is>
          <t>nfm</t>
        </is>
      </c>
      <c r="D1881" s="36">
        <f>INDEX(Inputs!$O$5:$O$132,MATCH($B1881&amp;"|"&amp;$C1881,Inputs!$A$5:$A$132,0))</f>
        <v/>
      </c>
      <c r="E1881" s="36">
        <f>INDEX(Inputs!$P$5:$P$132,MATCH($B1881&amp;"|"&amp;$C1881,Inputs!$A$5:$A$132,0))</f>
        <v/>
      </c>
      <c r="F1881" s="36">
        <f>INDEX(Inputs!$T$5:$T$132,MATCH($B1881&amp;"|"&amp;$C1881,Inputs!$A$5:$A$132,0))</f>
        <v/>
      </c>
      <c r="G1881" s="36">
        <f>INDEX(Inputs!$S$5:$S$132,MATCH($B1881&amp;"|"&amp;$C1881,Inputs!$A$5:$A$132,0))</f>
        <v/>
      </c>
      <c r="H1881" s="14">
        <f>INDEX(VarLab,MATCH($A1881,VarKey,0))&amp;INDEX(MemLab,MATCH($C1881&amp;"|"&amp;$B1881,MemKey,0))</f>
        <v/>
      </c>
      <c r="I1881" s="14">
        <f>INDEX(VarUnit,MATCH($A1881,VarKey,0))</f>
        <v/>
      </c>
      <c r="J1881" s="14">
        <f>INDEX(VarSrc,MATCH($A1881,VarKey,0))</f>
        <v/>
      </c>
      <c r="K1881" s="11">
        <f>CodePrefix&amp;$A1881&amp;IF($C1881="","","."&amp;$C1881&amp;"."&amp;$B1881)&amp;INDEX(VarEnd,MATCH($A1881,VarKey,0))&amp;K$5</f>
        <v/>
      </c>
      <c r="L1881" s="39">
        <f>INDEX(Inputs!$X$5:$X$132,MATCH($B1881&amp;"|"&amp;$C1881,Inputs!$A$5:$A$132,0))</f>
        <v/>
      </c>
      <c r="M1881" s="40">
        <f>L1881*$G1881*(1+M$7)^$D1881*(M1863/L1863)^$E1881*((M1863+M1872)/(L1863+L1872))^$F1881</f>
        <v/>
      </c>
      <c r="N1881" s="40">
        <f>M1881*$G1881*(1+N$7)^$D1881*(N1863/M1863)^$E1881*((N1863+N1872)/(M1863+M1872))^$F1881</f>
        <v/>
      </c>
      <c r="O1881" s="40">
        <f>N1881*$G1881*(1+O$7)^$D1881*(O1863/N1863)^$E1881*((O1863+O1872)/(N1863+N1872))^$F1881</f>
        <v/>
      </c>
      <c r="P1881" s="40">
        <f>O1881*$G1881*(1+P$7)^$D1881*(P1863/O1863)^$E1881*((P1863+P1872)/(O1863+O1872))^$F1881</f>
        <v/>
      </c>
      <c r="Q1881" s="40">
        <f>P1881*$G1881*(1+Q$7)^$D1881*(Q1863/P1863)^$E1881*((Q1863+Q1872)/(P1863+P1872))^$F1881</f>
        <v/>
      </c>
      <c r="R1881" s="40">
        <f>Q1881*$G1881*(1+R$7)^$D1881*(R1863/Q1863)^$E1881*((R1863+R1872)/(Q1863+Q1872))^$F1881</f>
        <v/>
      </c>
      <c r="S1881" s="40">
        <f>R1881*$G1881*(1+S$7)^$D1881*(S1863/R1863)^$E1881*((S1863+S1872)/(R1863+R1872))^$F1881</f>
        <v/>
      </c>
      <c r="T1881" s="40">
        <f>S1881*$G1881*(1+T$7)^$D1881*(T1863/S1863)^$E1881*((T1863+T1872)/(S1863+S1872))^$F1881</f>
        <v/>
      </c>
      <c r="U1881" s="40">
        <f>T1881*$G1881*(1+U$7)^$D1881*(U1863/T1863)^$E1881*((U1863+U1872)/(T1863+T1872))^$F1881</f>
        <v/>
      </c>
      <c r="V1881" s="40">
        <f>U1881*$G1881*(1+V$7)^$D1881*(V1863/U1863)^$E1881*((V1863+V1872)/(U1863+U1872))^$F1881</f>
        <v/>
      </c>
      <c r="W1881" s="40">
        <f>V1881*$G1881*(1+W$7)^$D1881*(W1863/V1863)^$E1881*((W1863+W1872)/(V1863+V1872))^$F1881</f>
        <v/>
      </c>
      <c r="X1881" s="40">
        <f>W1881*$G1881*(1+X$7)^$D1881*(X1863/W1863)^$E1881*((X1863+X1872)/(W1863+W1872))^$F1881</f>
        <v/>
      </c>
      <c r="Y1881" s="40">
        <f>X1881*$G1881*(1+Y$7)^$D1881*(Y1863/X1863)^$E1881*((Y1863+Y1872)/(X1863+X1872))^$F1881</f>
        <v/>
      </c>
      <c r="Z1881" s="40">
        <f>Y1881*$G1881*(1+Z$7)^$D1881*(Z1863/Y1863)^$E1881*((Z1863+Z1872)/(Y1863+Y1872))^$F1881</f>
        <v/>
      </c>
      <c r="AA1881" s="40">
        <f>Z1881*$G1881*(1+AA$7)^$D1881*(AA1863/Z1863)^$E1881*((AA1863+AA1872)/(Z1863+Z1872))^$F1881</f>
        <v/>
      </c>
      <c r="AB1881" s="40">
        <f>AA1881*$G1881*(1+AB$7)^$D1881*(AB1863/AA1863)^$E1881*((AB1863+AB1872)/(AA1863+AA1872))^$F1881</f>
        <v/>
      </c>
      <c r="AC1881" s="40">
        <f>AB1881*$G1881*(1+AC$7)^$D1881*(AC1863/AB1863)^$E1881*((AC1863+AC1872)/(AB1863+AB1872))^$F1881</f>
        <v/>
      </c>
      <c r="AD1881" s="40">
        <f>AC1881*$G1881*(1+AD$7)^$D1881*(AD1863/AC1863)^$E1881*((AD1863+AD1872)/(AC1863+AC1872))^$F1881</f>
        <v/>
      </c>
      <c r="AF1881" s="11">
        <f>CodePrefix&amp;$A1881&amp;IF($C1881="","","."&amp;$C1881&amp;"."&amp;$B1881)&amp;INDEX(VarEnd,MATCH($A1881,VarKey,0))&amp;AF$5</f>
        <v/>
      </c>
      <c r="AG1881" s="39">
        <f>INDEX(Inputs!$X$5:$X$132,MATCH($B1881&amp;"|"&amp;$C1881,Inputs!$A$5:$A$132,0))</f>
        <v/>
      </c>
      <c r="AH1881" s="40">
        <f>AG1881*$G1881*(1+AH$7)^$D1881*(AH1863/AG1863)^$E1881*((AH1863+AH1872)/(AG1863+AG1872))^$F1881</f>
        <v/>
      </c>
      <c r="AI1881" s="40">
        <f>AH1881*$G1881*(1+AI$7)^$D1881*(AI1863/AH1863)^$E1881*((AI1863+AI1872)/(AH1863+AH1872))^$F1881</f>
        <v/>
      </c>
      <c r="AJ1881" s="40">
        <f>AI1881*$G1881*(1+AJ$7)^$D1881*(AJ1863/AI1863)^$E1881*((AJ1863+AJ1872)/(AI1863+AI1872))^$F1881</f>
        <v/>
      </c>
      <c r="AK1881" s="40">
        <f>AJ1881*$G1881*(1+AK$7)^$D1881*(AK1863/AJ1863)^$E1881*((AK1863+AK1872)/(AJ1863+AJ1872))^$F1881</f>
        <v/>
      </c>
      <c r="AL1881" s="40">
        <f>AK1881*$G1881*(1+AL$7)^$D1881*(AL1863/AK1863)^$E1881*((AL1863+AL1872)/(AK1863+AK1872))^$F1881</f>
        <v/>
      </c>
      <c r="AM1881" s="40">
        <f>AL1881*$G1881*(1+AM$7)^$D1881*(AM1863/AL1863)^$E1881*((AM1863+AM1872)/(AL1863+AL1872))^$F1881</f>
        <v/>
      </c>
      <c r="AN1881" s="40">
        <f>AM1881*$G1881*(1+AN$7)^$D1881*(AN1863/AM1863)^$E1881*((AN1863+AN1872)/(AM1863+AM1872))^$F1881</f>
        <v/>
      </c>
      <c r="AO1881" s="40">
        <f>AN1881*$G1881*(1+AO$7)^$D1881*(AO1863/AN1863)^$E1881*((AO1863+AO1872)/(AN1863+AN1872))^$F1881</f>
        <v/>
      </c>
      <c r="AP1881" s="40">
        <f>AO1881*$G1881*(1+AP$7)^$D1881*(AP1863/AO1863)^$E1881*((AP1863+AP1872)/(AO1863+AO1872))^$F1881</f>
        <v/>
      </c>
      <c r="AQ1881" s="40">
        <f>AP1881*$G1881*(1+AQ$7)^$D1881*(AQ1863/AP1863)^$E1881*((AQ1863+AQ1872)/(AP1863+AP1872))^$F1881</f>
        <v/>
      </c>
      <c r="AR1881" s="40">
        <f>AQ1881*$G1881*(1+AR$7)^$D1881*(AR1863/AQ1863)^$E1881*((AR1863+AR1872)/(AQ1863+AQ1872))^$F1881</f>
        <v/>
      </c>
      <c r="AS1881" s="40">
        <f>AR1881*$G1881*(1+AS$7)^$D1881*(AS1863/AR1863)^$E1881*((AS1863+AS1872)/(AR1863+AR1872))^$F1881</f>
        <v/>
      </c>
      <c r="AT1881" s="40">
        <f>AS1881*$G1881*(1+AT$7)^$D1881*(AT1863/AS1863)^$E1881*((AT1863+AT1872)/(AS1863+AS1872))^$F1881</f>
        <v/>
      </c>
      <c r="AU1881" s="40">
        <f>AT1881*$G1881*(1+AU$7)^$D1881*(AU1863/AT1863)^$E1881*((AU1863+AU1872)/(AT1863+AT1872))^$F1881</f>
        <v/>
      </c>
      <c r="AV1881" s="40">
        <f>AU1881*$G1881*(1+AV$7)^$D1881*(AV1863/AU1863)^$E1881*((AV1863+AV1872)/(AU1863+AU1872))^$F1881</f>
        <v/>
      </c>
      <c r="AW1881" s="40">
        <f>AV1881*$G1881*(1+AW$7)^$D1881*(AW1863/AV1863)^$E1881*((AW1863+AW1872)/(AV1863+AV1872))^$F1881</f>
        <v/>
      </c>
      <c r="AX1881" s="40">
        <f>AW1881*$G1881*(1+AX$7)^$D1881*(AX1863/AW1863)^$E1881*((AX1863+AX1872)/(AW1863+AW1872))^$F1881</f>
        <v/>
      </c>
      <c r="AY1881" s="40">
        <f>AX1881*$G1881*(1+AY$7)^$D1881*(AY1863/AX1863)^$E1881*((AY1863+AY1872)/(AX1863+AX1872))^$F1881</f>
        <v/>
      </c>
    </row>
    <row r="1882" hidden="1" outlineLevel="2">
      <c r="A1882" s="14" t="inlineStr">
        <is>
          <t>ener</t>
        </is>
      </c>
      <c r="B1882" s="14" t="inlineStr">
        <is>
          <t>gso</t>
        </is>
      </c>
      <c r="C1882" s="14" t="inlineStr">
        <is>
          <t>nfm</t>
        </is>
      </c>
      <c r="D1882" s="36">
        <f>INDEX(Inputs!$O$5:$O$132,MATCH($B1882&amp;"|"&amp;$C1882,Inputs!$A$5:$A$132,0))</f>
        <v/>
      </c>
      <c r="E1882" s="36">
        <f>INDEX(Inputs!$P$5:$P$132,MATCH($B1882&amp;"|"&amp;$C1882,Inputs!$A$5:$A$132,0))</f>
        <v/>
      </c>
      <c r="F1882" s="36">
        <f>INDEX(Inputs!$T$5:$T$132,MATCH($B1882&amp;"|"&amp;$C1882,Inputs!$A$5:$A$132,0))</f>
        <v/>
      </c>
      <c r="G1882" s="36">
        <f>INDEX(Inputs!$S$5:$S$132,MATCH($B1882&amp;"|"&amp;$C1882,Inputs!$A$5:$A$132,0))</f>
        <v/>
      </c>
      <c r="H1882" s="14">
        <f>INDEX(VarLab,MATCH($A1882,VarKey,0))&amp;INDEX(MemLab,MATCH($C1882&amp;"|"&amp;$B1882,MemKey,0))</f>
        <v/>
      </c>
      <c r="I1882" s="14">
        <f>INDEX(VarUnit,MATCH($A1882,VarKey,0))</f>
        <v/>
      </c>
      <c r="J1882" s="14">
        <f>INDEX(VarSrc,MATCH($A1882,VarKey,0))</f>
        <v/>
      </c>
      <c r="K1882" s="11">
        <f>CodePrefix&amp;$A1882&amp;IF($C1882="","","."&amp;$C1882&amp;"."&amp;$B1882)&amp;INDEX(VarEnd,MATCH($A1882,VarKey,0))&amp;K$5</f>
        <v/>
      </c>
      <c r="L1882" s="39">
        <f>INDEX(Inputs!$X$5:$X$132,MATCH($B1882&amp;"|"&amp;$C1882,Inputs!$A$5:$A$132,0))</f>
        <v/>
      </c>
      <c r="M1882" s="40">
        <f>L1882*$G1882*(1+M$7)^$D1882*(M1864/L1864)^$E1882*((M1864+M1873)/(L1864+L1873))^$F1882</f>
        <v/>
      </c>
      <c r="N1882" s="40">
        <f>M1882*$G1882*(1+N$7)^$D1882*(N1864/M1864)^$E1882*((N1864+N1873)/(M1864+M1873))^$F1882</f>
        <v/>
      </c>
      <c r="O1882" s="40">
        <f>N1882*$G1882*(1+O$7)^$D1882*(O1864/N1864)^$E1882*((O1864+O1873)/(N1864+N1873))^$F1882</f>
        <v/>
      </c>
      <c r="P1882" s="40">
        <f>O1882*$G1882*(1+P$7)^$D1882*(P1864/O1864)^$E1882*((P1864+P1873)/(O1864+O1873))^$F1882</f>
        <v/>
      </c>
      <c r="Q1882" s="40">
        <f>P1882*$G1882*(1+Q$7)^$D1882*(Q1864/P1864)^$E1882*((Q1864+Q1873)/(P1864+P1873))^$F1882</f>
        <v/>
      </c>
      <c r="R1882" s="40">
        <f>Q1882*$G1882*(1+R$7)^$D1882*(R1864/Q1864)^$E1882*((R1864+R1873)/(Q1864+Q1873))^$F1882</f>
        <v/>
      </c>
      <c r="S1882" s="40">
        <f>R1882*$G1882*(1+S$7)^$D1882*(S1864/R1864)^$E1882*((S1864+S1873)/(R1864+R1873))^$F1882</f>
        <v/>
      </c>
      <c r="T1882" s="40">
        <f>S1882*$G1882*(1+T$7)^$D1882*(T1864/S1864)^$E1882*((T1864+T1873)/(S1864+S1873))^$F1882</f>
        <v/>
      </c>
      <c r="U1882" s="40">
        <f>T1882*$G1882*(1+U$7)^$D1882*(U1864/T1864)^$E1882*((U1864+U1873)/(T1864+T1873))^$F1882</f>
        <v/>
      </c>
      <c r="V1882" s="40">
        <f>U1882*$G1882*(1+V$7)^$D1882*(V1864/U1864)^$E1882*((V1864+V1873)/(U1864+U1873))^$F1882</f>
        <v/>
      </c>
      <c r="W1882" s="40">
        <f>V1882*$G1882*(1+W$7)^$D1882*(W1864/V1864)^$E1882*((W1864+W1873)/(V1864+V1873))^$F1882</f>
        <v/>
      </c>
      <c r="X1882" s="40">
        <f>W1882*$G1882*(1+X$7)^$D1882*(X1864/W1864)^$E1882*((X1864+X1873)/(W1864+W1873))^$F1882</f>
        <v/>
      </c>
      <c r="Y1882" s="40">
        <f>X1882*$G1882*(1+Y$7)^$D1882*(Y1864/X1864)^$E1882*((Y1864+Y1873)/(X1864+X1873))^$F1882</f>
        <v/>
      </c>
      <c r="Z1882" s="40">
        <f>Y1882*$G1882*(1+Z$7)^$D1882*(Z1864/Y1864)^$E1882*((Z1864+Z1873)/(Y1864+Y1873))^$F1882</f>
        <v/>
      </c>
      <c r="AA1882" s="40">
        <f>Z1882*$G1882*(1+AA$7)^$D1882*(AA1864/Z1864)^$E1882*((AA1864+AA1873)/(Z1864+Z1873))^$F1882</f>
        <v/>
      </c>
      <c r="AB1882" s="40">
        <f>AA1882*$G1882*(1+AB$7)^$D1882*(AB1864/AA1864)^$E1882*((AB1864+AB1873)/(AA1864+AA1873))^$F1882</f>
        <v/>
      </c>
      <c r="AC1882" s="40">
        <f>AB1882*$G1882*(1+AC$7)^$D1882*(AC1864/AB1864)^$E1882*((AC1864+AC1873)/(AB1864+AB1873))^$F1882</f>
        <v/>
      </c>
      <c r="AD1882" s="40">
        <f>AC1882*$G1882*(1+AD$7)^$D1882*(AD1864/AC1864)^$E1882*((AD1864+AD1873)/(AC1864+AC1873))^$F1882</f>
        <v/>
      </c>
      <c r="AF1882" s="11">
        <f>CodePrefix&amp;$A1882&amp;IF($C1882="","","."&amp;$C1882&amp;"."&amp;$B1882)&amp;INDEX(VarEnd,MATCH($A1882,VarKey,0))&amp;AF$5</f>
        <v/>
      </c>
      <c r="AG1882" s="39">
        <f>INDEX(Inputs!$X$5:$X$132,MATCH($B1882&amp;"|"&amp;$C1882,Inputs!$A$5:$A$132,0))</f>
        <v/>
      </c>
      <c r="AH1882" s="40">
        <f>AG1882*$G1882*(1+AH$7)^$D1882*(AH1864/AG1864)^$E1882*((AH1864+AH1873)/(AG1864+AG1873))^$F1882</f>
        <v/>
      </c>
      <c r="AI1882" s="40">
        <f>AH1882*$G1882*(1+AI$7)^$D1882*(AI1864/AH1864)^$E1882*((AI1864+AI1873)/(AH1864+AH1873))^$F1882</f>
        <v/>
      </c>
      <c r="AJ1882" s="40">
        <f>AI1882*$G1882*(1+AJ$7)^$D1882*(AJ1864/AI1864)^$E1882*((AJ1864+AJ1873)/(AI1864+AI1873))^$F1882</f>
        <v/>
      </c>
      <c r="AK1882" s="40">
        <f>AJ1882*$G1882*(1+AK$7)^$D1882*(AK1864/AJ1864)^$E1882*((AK1864+AK1873)/(AJ1864+AJ1873))^$F1882</f>
        <v/>
      </c>
      <c r="AL1882" s="40">
        <f>AK1882*$G1882*(1+AL$7)^$D1882*(AL1864/AK1864)^$E1882*((AL1864+AL1873)/(AK1864+AK1873))^$F1882</f>
        <v/>
      </c>
      <c r="AM1882" s="40">
        <f>AL1882*$G1882*(1+AM$7)^$D1882*(AM1864/AL1864)^$E1882*((AM1864+AM1873)/(AL1864+AL1873))^$F1882</f>
        <v/>
      </c>
      <c r="AN1882" s="40">
        <f>AM1882*$G1882*(1+AN$7)^$D1882*(AN1864/AM1864)^$E1882*((AN1864+AN1873)/(AM1864+AM1873))^$F1882</f>
        <v/>
      </c>
      <c r="AO1882" s="40">
        <f>AN1882*$G1882*(1+AO$7)^$D1882*(AO1864/AN1864)^$E1882*((AO1864+AO1873)/(AN1864+AN1873))^$F1882</f>
        <v/>
      </c>
      <c r="AP1882" s="40">
        <f>AO1882*$G1882*(1+AP$7)^$D1882*(AP1864/AO1864)^$E1882*((AP1864+AP1873)/(AO1864+AO1873))^$F1882</f>
        <v/>
      </c>
      <c r="AQ1882" s="40">
        <f>AP1882*$G1882*(1+AQ$7)^$D1882*(AQ1864/AP1864)^$E1882*((AQ1864+AQ1873)/(AP1864+AP1873))^$F1882</f>
        <v/>
      </c>
      <c r="AR1882" s="40">
        <f>AQ1882*$G1882*(1+AR$7)^$D1882*(AR1864/AQ1864)^$E1882*((AR1864+AR1873)/(AQ1864+AQ1873))^$F1882</f>
        <v/>
      </c>
      <c r="AS1882" s="40">
        <f>AR1882*$G1882*(1+AS$7)^$D1882*(AS1864/AR1864)^$E1882*((AS1864+AS1873)/(AR1864+AR1873))^$F1882</f>
        <v/>
      </c>
      <c r="AT1882" s="40">
        <f>AS1882*$G1882*(1+AT$7)^$D1882*(AT1864/AS1864)^$E1882*((AT1864+AT1873)/(AS1864+AS1873))^$F1882</f>
        <v/>
      </c>
      <c r="AU1882" s="40">
        <f>AT1882*$G1882*(1+AU$7)^$D1882*(AU1864/AT1864)^$E1882*((AU1864+AU1873)/(AT1864+AT1873))^$F1882</f>
        <v/>
      </c>
      <c r="AV1882" s="40">
        <f>AU1882*$G1882*(1+AV$7)^$D1882*(AV1864/AU1864)^$E1882*((AV1864+AV1873)/(AU1864+AU1873))^$F1882</f>
        <v/>
      </c>
      <c r="AW1882" s="40">
        <f>AV1882*$G1882*(1+AW$7)^$D1882*(AW1864/AV1864)^$E1882*((AW1864+AW1873)/(AV1864+AV1873))^$F1882</f>
        <v/>
      </c>
      <c r="AX1882" s="40">
        <f>AW1882*$G1882*(1+AX$7)^$D1882*(AX1864/AW1864)^$E1882*((AX1864+AX1873)/(AW1864+AW1873))^$F1882</f>
        <v/>
      </c>
      <c r="AY1882" s="40">
        <f>AX1882*$G1882*(1+AY$7)^$D1882*(AY1864/AX1864)^$E1882*((AY1864+AY1873)/(AX1864+AX1873))^$F1882</f>
        <v/>
      </c>
    </row>
    <row r="1883" hidden="1" outlineLevel="2">
      <c r="A1883" s="14" t="inlineStr">
        <is>
          <t>ener</t>
        </is>
      </c>
      <c r="B1883" s="14" t="inlineStr">
        <is>
          <t>die</t>
        </is>
      </c>
      <c r="C1883" s="14" t="inlineStr">
        <is>
          <t>nfm</t>
        </is>
      </c>
      <c r="D1883" s="36">
        <f>INDEX(Inputs!$O$5:$O$132,MATCH($B1883&amp;"|"&amp;$C1883,Inputs!$A$5:$A$132,0))</f>
        <v/>
      </c>
      <c r="E1883" s="36">
        <f>INDEX(Inputs!$P$5:$P$132,MATCH($B1883&amp;"|"&amp;$C1883,Inputs!$A$5:$A$132,0))</f>
        <v/>
      </c>
      <c r="F1883" s="36">
        <f>INDEX(Inputs!$T$5:$T$132,MATCH($B1883&amp;"|"&amp;$C1883,Inputs!$A$5:$A$132,0))</f>
        <v/>
      </c>
      <c r="G1883" s="36">
        <f>INDEX(Inputs!$S$5:$S$132,MATCH($B1883&amp;"|"&amp;$C1883,Inputs!$A$5:$A$132,0))</f>
        <v/>
      </c>
      <c r="H1883" s="14">
        <f>INDEX(VarLab,MATCH($A1883,VarKey,0))&amp;INDEX(MemLab,MATCH($C1883&amp;"|"&amp;$B1883,MemKey,0))</f>
        <v/>
      </c>
      <c r="I1883" s="14">
        <f>INDEX(VarUnit,MATCH($A1883,VarKey,0))</f>
        <v/>
      </c>
      <c r="J1883" s="14">
        <f>INDEX(VarSrc,MATCH($A1883,VarKey,0))</f>
        <v/>
      </c>
      <c r="K1883" s="11">
        <f>CodePrefix&amp;$A1883&amp;IF($C1883="","","."&amp;$C1883&amp;"."&amp;$B1883)&amp;INDEX(VarEnd,MATCH($A1883,VarKey,0))&amp;K$5</f>
        <v/>
      </c>
      <c r="L1883" s="39">
        <f>INDEX(Inputs!$X$5:$X$132,MATCH($B1883&amp;"|"&amp;$C1883,Inputs!$A$5:$A$132,0))</f>
        <v/>
      </c>
      <c r="M1883" s="40">
        <f>L1883*$G1883*(1+M$7)^$D1883*(M1865/L1865)^$E1883*((M1865+M1874)/(L1865+L1874))^$F1883</f>
        <v/>
      </c>
      <c r="N1883" s="40">
        <f>M1883*$G1883*(1+N$7)^$D1883*(N1865/M1865)^$E1883*((N1865+N1874)/(M1865+M1874))^$F1883</f>
        <v/>
      </c>
      <c r="O1883" s="40">
        <f>N1883*$G1883*(1+O$7)^$D1883*(O1865/N1865)^$E1883*((O1865+O1874)/(N1865+N1874))^$F1883</f>
        <v/>
      </c>
      <c r="P1883" s="40">
        <f>O1883*$G1883*(1+P$7)^$D1883*(P1865/O1865)^$E1883*((P1865+P1874)/(O1865+O1874))^$F1883</f>
        <v/>
      </c>
      <c r="Q1883" s="40">
        <f>P1883*$G1883*(1+Q$7)^$D1883*(Q1865/P1865)^$E1883*((Q1865+Q1874)/(P1865+P1874))^$F1883</f>
        <v/>
      </c>
      <c r="R1883" s="40">
        <f>Q1883*$G1883*(1+R$7)^$D1883*(R1865/Q1865)^$E1883*((R1865+R1874)/(Q1865+Q1874))^$F1883</f>
        <v/>
      </c>
      <c r="S1883" s="40">
        <f>R1883*$G1883*(1+S$7)^$D1883*(S1865/R1865)^$E1883*((S1865+S1874)/(R1865+R1874))^$F1883</f>
        <v/>
      </c>
      <c r="T1883" s="40">
        <f>S1883*$G1883*(1+T$7)^$D1883*(T1865/S1865)^$E1883*((T1865+T1874)/(S1865+S1874))^$F1883</f>
        <v/>
      </c>
      <c r="U1883" s="40">
        <f>T1883*$G1883*(1+U$7)^$D1883*(U1865/T1865)^$E1883*((U1865+U1874)/(T1865+T1874))^$F1883</f>
        <v/>
      </c>
      <c r="V1883" s="40">
        <f>U1883*$G1883*(1+V$7)^$D1883*(V1865/U1865)^$E1883*((V1865+V1874)/(U1865+U1874))^$F1883</f>
        <v/>
      </c>
      <c r="W1883" s="40">
        <f>V1883*$G1883*(1+W$7)^$D1883*(W1865/V1865)^$E1883*((W1865+W1874)/(V1865+V1874))^$F1883</f>
        <v/>
      </c>
      <c r="X1883" s="40">
        <f>W1883*$G1883*(1+X$7)^$D1883*(X1865/W1865)^$E1883*((X1865+X1874)/(W1865+W1874))^$F1883</f>
        <v/>
      </c>
      <c r="Y1883" s="40">
        <f>X1883*$G1883*(1+Y$7)^$D1883*(Y1865/X1865)^$E1883*((Y1865+Y1874)/(X1865+X1874))^$F1883</f>
        <v/>
      </c>
      <c r="Z1883" s="40">
        <f>Y1883*$G1883*(1+Z$7)^$D1883*(Z1865/Y1865)^$E1883*((Z1865+Z1874)/(Y1865+Y1874))^$F1883</f>
        <v/>
      </c>
      <c r="AA1883" s="40">
        <f>Z1883*$G1883*(1+AA$7)^$D1883*(AA1865/Z1865)^$E1883*((AA1865+AA1874)/(Z1865+Z1874))^$F1883</f>
        <v/>
      </c>
      <c r="AB1883" s="40">
        <f>AA1883*$G1883*(1+AB$7)^$D1883*(AB1865/AA1865)^$E1883*((AB1865+AB1874)/(AA1865+AA1874))^$F1883</f>
        <v/>
      </c>
      <c r="AC1883" s="40">
        <f>AB1883*$G1883*(1+AC$7)^$D1883*(AC1865/AB1865)^$E1883*((AC1865+AC1874)/(AB1865+AB1874))^$F1883</f>
        <v/>
      </c>
      <c r="AD1883" s="40">
        <f>AC1883*$G1883*(1+AD$7)^$D1883*(AD1865/AC1865)^$E1883*((AD1865+AD1874)/(AC1865+AC1874))^$F1883</f>
        <v/>
      </c>
      <c r="AF1883" s="11">
        <f>CodePrefix&amp;$A1883&amp;IF($C1883="","","."&amp;$C1883&amp;"."&amp;$B1883)&amp;INDEX(VarEnd,MATCH($A1883,VarKey,0))&amp;AF$5</f>
        <v/>
      </c>
      <c r="AG1883" s="39">
        <f>INDEX(Inputs!$X$5:$X$132,MATCH($B1883&amp;"|"&amp;$C1883,Inputs!$A$5:$A$132,0))</f>
        <v/>
      </c>
      <c r="AH1883" s="40">
        <f>AG1883*$G1883*(1+AH$7)^$D1883*(AH1865/AG1865)^$E1883*((AH1865+AH1874)/(AG1865+AG1874))^$F1883</f>
        <v/>
      </c>
      <c r="AI1883" s="40">
        <f>AH1883*$G1883*(1+AI$7)^$D1883*(AI1865/AH1865)^$E1883*((AI1865+AI1874)/(AH1865+AH1874))^$F1883</f>
        <v/>
      </c>
      <c r="AJ1883" s="40">
        <f>AI1883*$G1883*(1+AJ$7)^$D1883*(AJ1865/AI1865)^$E1883*((AJ1865+AJ1874)/(AI1865+AI1874))^$F1883</f>
        <v/>
      </c>
      <c r="AK1883" s="40">
        <f>AJ1883*$G1883*(1+AK$7)^$D1883*(AK1865/AJ1865)^$E1883*((AK1865+AK1874)/(AJ1865+AJ1874))^$F1883</f>
        <v/>
      </c>
      <c r="AL1883" s="40">
        <f>AK1883*$G1883*(1+AL$7)^$D1883*(AL1865/AK1865)^$E1883*((AL1865+AL1874)/(AK1865+AK1874))^$F1883</f>
        <v/>
      </c>
      <c r="AM1883" s="40">
        <f>AL1883*$G1883*(1+AM$7)^$D1883*(AM1865/AL1865)^$E1883*((AM1865+AM1874)/(AL1865+AL1874))^$F1883</f>
        <v/>
      </c>
      <c r="AN1883" s="40">
        <f>AM1883*$G1883*(1+AN$7)^$D1883*(AN1865/AM1865)^$E1883*((AN1865+AN1874)/(AM1865+AM1874))^$F1883</f>
        <v/>
      </c>
      <c r="AO1883" s="40">
        <f>AN1883*$G1883*(1+AO$7)^$D1883*(AO1865/AN1865)^$E1883*((AO1865+AO1874)/(AN1865+AN1874))^$F1883</f>
        <v/>
      </c>
      <c r="AP1883" s="40">
        <f>AO1883*$G1883*(1+AP$7)^$D1883*(AP1865/AO1865)^$E1883*((AP1865+AP1874)/(AO1865+AO1874))^$F1883</f>
        <v/>
      </c>
      <c r="AQ1883" s="40">
        <f>AP1883*$G1883*(1+AQ$7)^$D1883*(AQ1865/AP1865)^$E1883*((AQ1865+AQ1874)/(AP1865+AP1874))^$F1883</f>
        <v/>
      </c>
      <c r="AR1883" s="40">
        <f>AQ1883*$G1883*(1+AR$7)^$D1883*(AR1865/AQ1865)^$E1883*((AR1865+AR1874)/(AQ1865+AQ1874))^$F1883</f>
        <v/>
      </c>
      <c r="AS1883" s="40">
        <f>AR1883*$G1883*(1+AS$7)^$D1883*(AS1865/AR1865)^$E1883*((AS1865+AS1874)/(AR1865+AR1874))^$F1883</f>
        <v/>
      </c>
      <c r="AT1883" s="40">
        <f>AS1883*$G1883*(1+AT$7)^$D1883*(AT1865/AS1865)^$E1883*((AT1865+AT1874)/(AS1865+AS1874))^$F1883</f>
        <v/>
      </c>
      <c r="AU1883" s="40">
        <f>AT1883*$G1883*(1+AU$7)^$D1883*(AU1865/AT1865)^$E1883*((AU1865+AU1874)/(AT1865+AT1874))^$F1883</f>
        <v/>
      </c>
      <c r="AV1883" s="40">
        <f>AU1883*$G1883*(1+AV$7)^$D1883*(AV1865/AU1865)^$E1883*((AV1865+AV1874)/(AU1865+AU1874))^$F1883</f>
        <v/>
      </c>
      <c r="AW1883" s="40">
        <f>AV1883*$G1883*(1+AW$7)^$D1883*(AW1865/AV1865)^$E1883*((AW1865+AW1874)/(AV1865+AV1874))^$F1883</f>
        <v/>
      </c>
      <c r="AX1883" s="40">
        <f>AW1883*$G1883*(1+AX$7)^$D1883*(AX1865/AW1865)^$E1883*((AX1865+AX1874)/(AW1865+AW1874))^$F1883</f>
        <v/>
      </c>
      <c r="AY1883" s="40">
        <f>AX1883*$G1883*(1+AY$7)^$D1883*(AY1865/AX1865)^$E1883*((AY1865+AY1874)/(AX1865+AX1874))^$F1883</f>
        <v/>
      </c>
    </row>
    <row r="1884" hidden="1" outlineLevel="2">
      <c r="A1884" s="14" t="inlineStr">
        <is>
          <t>ener</t>
        </is>
      </c>
      <c r="B1884" s="14" t="inlineStr">
        <is>
          <t>lpg</t>
        </is>
      </c>
      <c r="C1884" s="14" t="inlineStr">
        <is>
          <t>nfm</t>
        </is>
      </c>
      <c r="D1884" s="36">
        <f>INDEX(Inputs!$O$5:$O$132,MATCH($B1884&amp;"|"&amp;$C1884,Inputs!$A$5:$A$132,0))</f>
        <v/>
      </c>
      <c r="E1884" s="36">
        <f>INDEX(Inputs!$P$5:$P$132,MATCH($B1884&amp;"|"&amp;$C1884,Inputs!$A$5:$A$132,0))</f>
        <v/>
      </c>
      <c r="F1884" s="36">
        <f>INDEX(Inputs!$T$5:$T$132,MATCH($B1884&amp;"|"&amp;$C1884,Inputs!$A$5:$A$132,0))</f>
        <v/>
      </c>
      <c r="G1884" s="36">
        <f>INDEX(Inputs!$S$5:$S$132,MATCH($B1884&amp;"|"&amp;$C1884,Inputs!$A$5:$A$132,0))</f>
        <v/>
      </c>
      <c r="H1884" s="14">
        <f>INDEX(VarLab,MATCH($A1884,VarKey,0))&amp;INDEX(MemLab,MATCH($C1884&amp;"|"&amp;$B1884,MemKey,0))</f>
        <v/>
      </c>
      <c r="I1884" s="14">
        <f>INDEX(VarUnit,MATCH($A1884,VarKey,0))</f>
        <v/>
      </c>
      <c r="J1884" s="14">
        <f>INDEX(VarSrc,MATCH($A1884,VarKey,0))</f>
        <v/>
      </c>
      <c r="K1884" s="11">
        <f>CodePrefix&amp;$A1884&amp;IF($C1884="","","."&amp;$C1884&amp;"."&amp;$B1884)&amp;INDEX(VarEnd,MATCH($A1884,VarKey,0))&amp;K$5</f>
        <v/>
      </c>
      <c r="L1884" s="39">
        <f>INDEX(Inputs!$X$5:$X$132,MATCH($B1884&amp;"|"&amp;$C1884,Inputs!$A$5:$A$132,0))</f>
        <v/>
      </c>
      <c r="M1884" s="40">
        <f>L1884*$G1884*(1+M$7)^$D1884*(M1866/L1866)^$E1884*((M1866+M1875)/(L1866+L1875))^$F1884</f>
        <v/>
      </c>
      <c r="N1884" s="40">
        <f>M1884*$G1884*(1+N$7)^$D1884*(N1866/M1866)^$E1884*((N1866+N1875)/(M1866+M1875))^$F1884</f>
        <v/>
      </c>
      <c r="O1884" s="40">
        <f>N1884*$G1884*(1+O$7)^$D1884*(O1866/N1866)^$E1884*((O1866+O1875)/(N1866+N1875))^$F1884</f>
        <v/>
      </c>
      <c r="P1884" s="40">
        <f>O1884*$G1884*(1+P$7)^$D1884*(P1866/O1866)^$E1884*((P1866+P1875)/(O1866+O1875))^$F1884</f>
        <v/>
      </c>
      <c r="Q1884" s="40">
        <f>P1884*$G1884*(1+Q$7)^$D1884*(Q1866/P1866)^$E1884*((Q1866+Q1875)/(P1866+P1875))^$F1884</f>
        <v/>
      </c>
      <c r="R1884" s="40">
        <f>Q1884*$G1884*(1+R$7)^$D1884*(R1866/Q1866)^$E1884*((R1866+R1875)/(Q1866+Q1875))^$F1884</f>
        <v/>
      </c>
      <c r="S1884" s="40">
        <f>R1884*$G1884*(1+S$7)^$D1884*(S1866/R1866)^$E1884*((S1866+S1875)/(R1866+R1875))^$F1884</f>
        <v/>
      </c>
      <c r="T1884" s="40">
        <f>S1884*$G1884*(1+T$7)^$D1884*(T1866/S1866)^$E1884*((T1866+T1875)/(S1866+S1875))^$F1884</f>
        <v/>
      </c>
      <c r="U1884" s="40">
        <f>T1884*$G1884*(1+U$7)^$D1884*(U1866/T1866)^$E1884*((U1866+U1875)/(T1866+T1875))^$F1884</f>
        <v/>
      </c>
      <c r="V1884" s="40">
        <f>U1884*$G1884*(1+V$7)^$D1884*(V1866/U1866)^$E1884*((V1866+V1875)/(U1866+U1875))^$F1884</f>
        <v/>
      </c>
      <c r="W1884" s="40">
        <f>V1884*$G1884*(1+W$7)^$D1884*(W1866/V1866)^$E1884*((W1866+W1875)/(V1866+V1875))^$F1884</f>
        <v/>
      </c>
      <c r="X1884" s="40">
        <f>W1884*$G1884*(1+X$7)^$D1884*(X1866/W1866)^$E1884*((X1866+X1875)/(W1866+W1875))^$F1884</f>
        <v/>
      </c>
      <c r="Y1884" s="40">
        <f>X1884*$G1884*(1+Y$7)^$D1884*(Y1866/X1866)^$E1884*((Y1866+Y1875)/(X1866+X1875))^$F1884</f>
        <v/>
      </c>
      <c r="Z1884" s="40">
        <f>Y1884*$G1884*(1+Z$7)^$D1884*(Z1866/Y1866)^$E1884*((Z1866+Z1875)/(Y1866+Y1875))^$F1884</f>
        <v/>
      </c>
      <c r="AA1884" s="40">
        <f>Z1884*$G1884*(1+AA$7)^$D1884*(AA1866/Z1866)^$E1884*((AA1866+AA1875)/(Z1866+Z1875))^$F1884</f>
        <v/>
      </c>
      <c r="AB1884" s="40">
        <f>AA1884*$G1884*(1+AB$7)^$D1884*(AB1866/AA1866)^$E1884*((AB1866+AB1875)/(AA1866+AA1875))^$F1884</f>
        <v/>
      </c>
      <c r="AC1884" s="40">
        <f>AB1884*$G1884*(1+AC$7)^$D1884*(AC1866/AB1866)^$E1884*((AC1866+AC1875)/(AB1866+AB1875))^$F1884</f>
        <v/>
      </c>
      <c r="AD1884" s="40">
        <f>AC1884*$G1884*(1+AD$7)^$D1884*(AD1866/AC1866)^$E1884*((AD1866+AD1875)/(AC1866+AC1875))^$F1884</f>
        <v/>
      </c>
      <c r="AF1884" s="11">
        <f>CodePrefix&amp;$A1884&amp;IF($C1884="","","."&amp;$C1884&amp;"."&amp;$B1884)&amp;INDEX(VarEnd,MATCH($A1884,VarKey,0))&amp;AF$5</f>
        <v/>
      </c>
      <c r="AG1884" s="39">
        <f>INDEX(Inputs!$X$5:$X$132,MATCH($B1884&amp;"|"&amp;$C1884,Inputs!$A$5:$A$132,0))</f>
        <v/>
      </c>
      <c r="AH1884" s="40">
        <f>AG1884*$G1884*(1+AH$7)^$D1884*(AH1866/AG1866)^$E1884*((AH1866+AH1875)/(AG1866+AG1875))^$F1884</f>
        <v/>
      </c>
      <c r="AI1884" s="40">
        <f>AH1884*$G1884*(1+AI$7)^$D1884*(AI1866/AH1866)^$E1884*((AI1866+AI1875)/(AH1866+AH1875))^$F1884</f>
        <v/>
      </c>
      <c r="AJ1884" s="40">
        <f>AI1884*$G1884*(1+AJ$7)^$D1884*(AJ1866/AI1866)^$E1884*((AJ1866+AJ1875)/(AI1866+AI1875))^$F1884</f>
        <v/>
      </c>
      <c r="AK1884" s="40">
        <f>AJ1884*$G1884*(1+AK$7)^$D1884*(AK1866/AJ1866)^$E1884*((AK1866+AK1875)/(AJ1866+AJ1875))^$F1884</f>
        <v/>
      </c>
      <c r="AL1884" s="40">
        <f>AK1884*$G1884*(1+AL$7)^$D1884*(AL1866/AK1866)^$E1884*((AL1866+AL1875)/(AK1866+AK1875))^$F1884</f>
        <v/>
      </c>
      <c r="AM1884" s="40">
        <f>AL1884*$G1884*(1+AM$7)^$D1884*(AM1866/AL1866)^$E1884*((AM1866+AM1875)/(AL1866+AL1875))^$F1884</f>
        <v/>
      </c>
      <c r="AN1884" s="40">
        <f>AM1884*$G1884*(1+AN$7)^$D1884*(AN1866/AM1866)^$E1884*((AN1866+AN1875)/(AM1866+AM1875))^$F1884</f>
        <v/>
      </c>
      <c r="AO1884" s="40">
        <f>AN1884*$G1884*(1+AO$7)^$D1884*(AO1866/AN1866)^$E1884*((AO1866+AO1875)/(AN1866+AN1875))^$F1884</f>
        <v/>
      </c>
      <c r="AP1884" s="40">
        <f>AO1884*$G1884*(1+AP$7)^$D1884*(AP1866/AO1866)^$E1884*((AP1866+AP1875)/(AO1866+AO1875))^$F1884</f>
        <v/>
      </c>
      <c r="AQ1884" s="40">
        <f>AP1884*$G1884*(1+AQ$7)^$D1884*(AQ1866/AP1866)^$E1884*((AQ1866+AQ1875)/(AP1866+AP1875))^$F1884</f>
        <v/>
      </c>
      <c r="AR1884" s="40">
        <f>AQ1884*$G1884*(1+AR$7)^$D1884*(AR1866/AQ1866)^$E1884*((AR1866+AR1875)/(AQ1866+AQ1875))^$F1884</f>
        <v/>
      </c>
      <c r="AS1884" s="40">
        <f>AR1884*$G1884*(1+AS$7)^$D1884*(AS1866/AR1866)^$E1884*((AS1866+AS1875)/(AR1866+AR1875))^$F1884</f>
        <v/>
      </c>
      <c r="AT1884" s="40">
        <f>AS1884*$G1884*(1+AT$7)^$D1884*(AT1866/AS1866)^$E1884*((AT1866+AT1875)/(AS1866+AS1875))^$F1884</f>
        <v/>
      </c>
      <c r="AU1884" s="40">
        <f>AT1884*$G1884*(1+AU$7)^$D1884*(AU1866/AT1866)^$E1884*((AU1866+AU1875)/(AT1866+AT1875))^$F1884</f>
        <v/>
      </c>
      <c r="AV1884" s="40">
        <f>AU1884*$G1884*(1+AV$7)^$D1884*(AV1866/AU1866)^$E1884*((AV1866+AV1875)/(AU1866+AU1875))^$F1884</f>
        <v/>
      </c>
      <c r="AW1884" s="40">
        <f>AV1884*$G1884*(1+AW$7)^$D1884*(AW1866/AV1866)^$E1884*((AW1866+AW1875)/(AV1866+AV1875))^$F1884</f>
        <v/>
      </c>
      <c r="AX1884" s="40">
        <f>AW1884*$G1884*(1+AX$7)^$D1884*(AX1866/AW1866)^$E1884*((AX1866+AX1875)/(AW1866+AW1875))^$F1884</f>
        <v/>
      </c>
      <c r="AY1884" s="40">
        <f>AX1884*$G1884*(1+AY$7)^$D1884*(AY1866/AX1866)^$E1884*((AY1866+AY1875)/(AX1866+AX1875))^$F1884</f>
        <v/>
      </c>
    </row>
    <row r="1885" hidden="1" outlineLevel="2">
      <c r="A1885" s="14" t="inlineStr">
        <is>
          <t>ener</t>
        </is>
      </c>
      <c r="B1885" s="14" t="inlineStr">
        <is>
          <t>ker</t>
        </is>
      </c>
      <c r="C1885" s="14" t="inlineStr">
        <is>
          <t>nfm</t>
        </is>
      </c>
      <c r="D1885" s="36">
        <f>INDEX(Inputs!$O$5:$O$132,MATCH($B1885&amp;"|"&amp;$C1885,Inputs!$A$5:$A$132,0))</f>
        <v/>
      </c>
      <c r="E1885" s="36">
        <f>INDEX(Inputs!$P$5:$P$132,MATCH($B1885&amp;"|"&amp;$C1885,Inputs!$A$5:$A$132,0))</f>
        <v/>
      </c>
      <c r="F1885" s="36">
        <f>INDEX(Inputs!$T$5:$T$132,MATCH($B1885&amp;"|"&amp;$C1885,Inputs!$A$5:$A$132,0))</f>
        <v/>
      </c>
      <c r="G1885" s="36">
        <f>INDEX(Inputs!$S$5:$S$132,MATCH($B1885&amp;"|"&amp;$C1885,Inputs!$A$5:$A$132,0))</f>
        <v/>
      </c>
      <c r="H1885" s="14">
        <f>INDEX(VarLab,MATCH($A1885,VarKey,0))&amp;INDEX(MemLab,MATCH($C1885&amp;"|"&amp;$B1885,MemKey,0))</f>
        <v/>
      </c>
      <c r="I1885" s="14">
        <f>INDEX(VarUnit,MATCH($A1885,VarKey,0))</f>
        <v/>
      </c>
      <c r="J1885" s="14">
        <f>INDEX(VarSrc,MATCH($A1885,VarKey,0))</f>
        <v/>
      </c>
      <c r="K1885" s="11">
        <f>CodePrefix&amp;$A1885&amp;IF($C1885="","","."&amp;$C1885&amp;"."&amp;$B1885)&amp;INDEX(VarEnd,MATCH($A1885,VarKey,0))&amp;K$5</f>
        <v/>
      </c>
      <c r="L1885" s="39">
        <f>INDEX(Inputs!$X$5:$X$132,MATCH($B1885&amp;"|"&amp;$C1885,Inputs!$A$5:$A$132,0))</f>
        <v/>
      </c>
      <c r="M1885" s="40">
        <f>L1885*$G1885*(1+M$7)^$D1885*(M1867/L1867)^$E1885*((M1867+M1876)/(L1867+L1876))^$F1885</f>
        <v/>
      </c>
      <c r="N1885" s="40">
        <f>M1885*$G1885*(1+N$7)^$D1885*(N1867/M1867)^$E1885*((N1867+N1876)/(M1867+M1876))^$F1885</f>
        <v/>
      </c>
      <c r="O1885" s="40">
        <f>N1885*$G1885*(1+O$7)^$D1885*(O1867/N1867)^$E1885*((O1867+O1876)/(N1867+N1876))^$F1885</f>
        <v/>
      </c>
      <c r="P1885" s="40">
        <f>O1885*$G1885*(1+P$7)^$D1885*(P1867/O1867)^$E1885*((P1867+P1876)/(O1867+O1876))^$F1885</f>
        <v/>
      </c>
      <c r="Q1885" s="40">
        <f>P1885*$G1885*(1+Q$7)^$D1885*(Q1867/P1867)^$E1885*((Q1867+Q1876)/(P1867+P1876))^$F1885</f>
        <v/>
      </c>
      <c r="R1885" s="40">
        <f>Q1885*$G1885*(1+R$7)^$D1885*(R1867/Q1867)^$E1885*((R1867+R1876)/(Q1867+Q1876))^$F1885</f>
        <v/>
      </c>
      <c r="S1885" s="40">
        <f>R1885*$G1885*(1+S$7)^$D1885*(S1867/R1867)^$E1885*((S1867+S1876)/(R1867+R1876))^$F1885</f>
        <v/>
      </c>
      <c r="T1885" s="40">
        <f>S1885*$G1885*(1+T$7)^$D1885*(T1867/S1867)^$E1885*((T1867+T1876)/(S1867+S1876))^$F1885</f>
        <v/>
      </c>
      <c r="U1885" s="40">
        <f>T1885*$G1885*(1+U$7)^$D1885*(U1867/T1867)^$E1885*((U1867+U1876)/(T1867+T1876))^$F1885</f>
        <v/>
      </c>
      <c r="V1885" s="40">
        <f>U1885*$G1885*(1+V$7)^$D1885*(V1867/U1867)^$E1885*((V1867+V1876)/(U1867+U1876))^$F1885</f>
        <v/>
      </c>
      <c r="W1885" s="40">
        <f>V1885*$G1885*(1+W$7)^$D1885*(W1867/V1867)^$E1885*((W1867+W1876)/(V1867+V1876))^$F1885</f>
        <v/>
      </c>
      <c r="X1885" s="40">
        <f>W1885*$G1885*(1+X$7)^$D1885*(X1867/W1867)^$E1885*((X1867+X1876)/(W1867+W1876))^$F1885</f>
        <v/>
      </c>
      <c r="Y1885" s="40">
        <f>X1885*$G1885*(1+Y$7)^$D1885*(Y1867/X1867)^$E1885*((Y1867+Y1876)/(X1867+X1876))^$F1885</f>
        <v/>
      </c>
      <c r="Z1885" s="40">
        <f>Y1885*$G1885*(1+Z$7)^$D1885*(Z1867/Y1867)^$E1885*((Z1867+Z1876)/(Y1867+Y1876))^$F1885</f>
        <v/>
      </c>
      <c r="AA1885" s="40">
        <f>Z1885*$G1885*(1+AA$7)^$D1885*(AA1867/Z1867)^$E1885*((AA1867+AA1876)/(Z1867+Z1876))^$F1885</f>
        <v/>
      </c>
      <c r="AB1885" s="40">
        <f>AA1885*$G1885*(1+AB$7)^$D1885*(AB1867/AA1867)^$E1885*((AB1867+AB1876)/(AA1867+AA1876))^$F1885</f>
        <v/>
      </c>
      <c r="AC1885" s="40">
        <f>AB1885*$G1885*(1+AC$7)^$D1885*(AC1867/AB1867)^$E1885*((AC1867+AC1876)/(AB1867+AB1876))^$F1885</f>
        <v/>
      </c>
      <c r="AD1885" s="40">
        <f>AC1885*$G1885*(1+AD$7)^$D1885*(AD1867/AC1867)^$E1885*((AD1867+AD1876)/(AC1867+AC1876))^$F1885</f>
        <v/>
      </c>
      <c r="AF1885" s="11">
        <f>CodePrefix&amp;$A1885&amp;IF($C1885="","","."&amp;$C1885&amp;"."&amp;$B1885)&amp;INDEX(VarEnd,MATCH($A1885,VarKey,0))&amp;AF$5</f>
        <v/>
      </c>
      <c r="AG1885" s="39">
        <f>INDEX(Inputs!$X$5:$X$132,MATCH($B1885&amp;"|"&amp;$C1885,Inputs!$A$5:$A$132,0))</f>
        <v/>
      </c>
      <c r="AH1885" s="40">
        <f>AG1885*$G1885*(1+AH$7)^$D1885*(AH1867/AG1867)^$E1885*((AH1867+AH1876)/(AG1867+AG1876))^$F1885</f>
        <v/>
      </c>
      <c r="AI1885" s="40">
        <f>AH1885*$G1885*(1+AI$7)^$D1885*(AI1867/AH1867)^$E1885*((AI1867+AI1876)/(AH1867+AH1876))^$F1885</f>
        <v/>
      </c>
      <c r="AJ1885" s="40">
        <f>AI1885*$G1885*(1+AJ$7)^$D1885*(AJ1867/AI1867)^$E1885*((AJ1867+AJ1876)/(AI1867+AI1876))^$F1885</f>
        <v/>
      </c>
      <c r="AK1885" s="40">
        <f>AJ1885*$G1885*(1+AK$7)^$D1885*(AK1867/AJ1867)^$E1885*((AK1867+AK1876)/(AJ1867+AJ1876))^$F1885</f>
        <v/>
      </c>
      <c r="AL1885" s="40">
        <f>AK1885*$G1885*(1+AL$7)^$D1885*(AL1867/AK1867)^$E1885*((AL1867+AL1876)/(AK1867+AK1876))^$F1885</f>
        <v/>
      </c>
      <c r="AM1885" s="40">
        <f>AL1885*$G1885*(1+AM$7)^$D1885*(AM1867/AL1867)^$E1885*((AM1867+AM1876)/(AL1867+AL1876))^$F1885</f>
        <v/>
      </c>
      <c r="AN1885" s="40">
        <f>AM1885*$G1885*(1+AN$7)^$D1885*(AN1867/AM1867)^$E1885*((AN1867+AN1876)/(AM1867+AM1876))^$F1885</f>
        <v/>
      </c>
      <c r="AO1885" s="40">
        <f>AN1885*$G1885*(1+AO$7)^$D1885*(AO1867/AN1867)^$E1885*((AO1867+AO1876)/(AN1867+AN1876))^$F1885</f>
        <v/>
      </c>
      <c r="AP1885" s="40">
        <f>AO1885*$G1885*(1+AP$7)^$D1885*(AP1867/AO1867)^$E1885*((AP1867+AP1876)/(AO1867+AO1876))^$F1885</f>
        <v/>
      </c>
      <c r="AQ1885" s="40">
        <f>AP1885*$G1885*(1+AQ$7)^$D1885*(AQ1867/AP1867)^$E1885*((AQ1867+AQ1876)/(AP1867+AP1876))^$F1885</f>
        <v/>
      </c>
      <c r="AR1885" s="40">
        <f>AQ1885*$G1885*(1+AR$7)^$D1885*(AR1867/AQ1867)^$E1885*((AR1867+AR1876)/(AQ1867+AQ1876))^$F1885</f>
        <v/>
      </c>
      <c r="AS1885" s="40">
        <f>AR1885*$G1885*(1+AS$7)^$D1885*(AS1867/AR1867)^$E1885*((AS1867+AS1876)/(AR1867+AR1876))^$F1885</f>
        <v/>
      </c>
      <c r="AT1885" s="40">
        <f>AS1885*$G1885*(1+AT$7)^$D1885*(AT1867/AS1867)^$E1885*((AT1867+AT1876)/(AS1867+AS1876))^$F1885</f>
        <v/>
      </c>
      <c r="AU1885" s="40">
        <f>AT1885*$G1885*(1+AU$7)^$D1885*(AU1867/AT1867)^$E1885*((AU1867+AU1876)/(AT1867+AT1876))^$F1885</f>
        <v/>
      </c>
      <c r="AV1885" s="40">
        <f>AU1885*$G1885*(1+AV$7)^$D1885*(AV1867/AU1867)^$E1885*((AV1867+AV1876)/(AU1867+AU1876))^$F1885</f>
        <v/>
      </c>
      <c r="AW1885" s="40">
        <f>AV1885*$G1885*(1+AW$7)^$D1885*(AW1867/AV1867)^$E1885*((AW1867+AW1876)/(AV1867+AV1876))^$F1885</f>
        <v/>
      </c>
      <c r="AX1885" s="40">
        <f>AW1885*$G1885*(1+AX$7)^$D1885*(AX1867/AW1867)^$E1885*((AX1867+AX1876)/(AW1867+AW1876))^$F1885</f>
        <v/>
      </c>
      <c r="AY1885" s="40">
        <f>AX1885*$G1885*(1+AY$7)^$D1885*(AY1867/AX1867)^$E1885*((AY1867+AY1876)/(AX1867+AX1876))^$F1885</f>
        <v/>
      </c>
    </row>
    <row r="1886" hidden="1" outlineLevel="2">
      <c r="A1886" s="14" t="inlineStr">
        <is>
          <t>ener</t>
        </is>
      </c>
      <c r="B1886" s="14" t="inlineStr">
        <is>
          <t>oop</t>
        </is>
      </c>
      <c r="C1886" s="14" t="inlineStr">
        <is>
          <t>nfm</t>
        </is>
      </c>
      <c r="D1886" s="36">
        <f>INDEX(Inputs!$O$5:$O$132,MATCH($B1886&amp;"|"&amp;$C1886,Inputs!$A$5:$A$132,0))</f>
        <v/>
      </c>
      <c r="E1886" s="36">
        <f>INDEX(Inputs!$P$5:$P$132,MATCH($B1886&amp;"|"&amp;$C1886,Inputs!$A$5:$A$132,0))</f>
        <v/>
      </c>
      <c r="F1886" s="36">
        <f>INDEX(Inputs!$T$5:$T$132,MATCH($B1886&amp;"|"&amp;$C1886,Inputs!$A$5:$A$132,0))</f>
        <v/>
      </c>
      <c r="G1886" s="36">
        <f>INDEX(Inputs!$S$5:$S$132,MATCH($B1886&amp;"|"&amp;$C1886,Inputs!$A$5:$A$132,0))</f>
        <v/>
      </c>
      <c r="H1886" s="14">
        <f>INDEX(VarLab,MATCH($A1886,VarKey,0))&amp;INDEX(MemLab,MATCH($C1886&amp;"|"&amp;$B1886,MemKey,0))</f>
        <v/>
      </c>
      <c r="I1886" s="14">
        <f>INDEX(VarUnit,MATCH($A1886,VarKey,0))</f>
        <v/>
      </c>
      <c r="J1886" s="14">
        <f>INDEX(VarSrc,MATCH($A1886,VarKey,0))</f>
        <v/>
      </c>
      <c r="K1886" s="11">
        <f>CodePrefix&amp;$A1886&amp;IF($C1886="","","."&amp;$C1886&amp;"."&amp;$B1886)&amp;INDEX(VarEnd,MATCH($A1886,VarKey,0))&amp;K$5</f>
        <v/>
      </c>
      <c r="L1886" s="39">
        <f>INDEX(Inputs!$X$5:$X$132,MATCH($B1886&amp;"|"&amp;$C1886,Inputs!$A$5:$A$132,0))</f>
        <v/>
      </c>
      <c r="M1886" s="40">
        <f>L1886*$G1886*(1+M$7)^$D1886*(M1868/L1868)^$E1886*((M1868+M1877)/(L1868+L1877))^$F1886</f>
        <v/>
      </c>
      <c r="N1886" s="40">
        <f>M1886*$G1886*(1+N$7)^$D1886*(N1868/M1868)^$E1886*((N1868+N1877)/(M1868+M1877))^$F1886</f>
        <v/>
      </c>
      <c r="O1886" s="40">
        <f>N1886*$G1886*(1+O$7)^$D1886*(O1868/N1868)^$E1886*((O1868+O1877)/(N1868+N1877))^$F1886</f>
        <v/>
      </c>
      <c r="P1886" s="40">
        <f>O1886*$G1886*(1+P$7)^$D1886*(P1868/O1868)^$E1886*((P1868+P1877)/(O1868+O1877))^$F1886</f>
        <v/>
      </c>
      <c r="Q1886" s="40">
        <f>P1886*$G1886*(1+Q$7)^$D1886*(Q1868/P1868)^$E1886*((Q1868+Q1877)/(P1868+P1877))^$F1886</f>
        <v/>
      </c>
      <c r="R1886" s="40">
        <f>Q1886*$G1886*(1+R$7)^$D1886*(R1868/Q1868)^$E1886*((R1868+R1877)/(Q1868+Q1877))^$F1886</f>
        <v/>
      </c>
      <c r="S1886" s="40">
        <f>R1886*$G1886*(1+S$7)^$D1886*(S1868/R1868)^$E1886*((S1868+S1877)/(R1868+R1877))^$F1886</f>
        <v/>
      </c>
      <c r="T1886" s="40">
        <f>S1886*$G1886*(1+T$7)^$D1886*(T1868/S1868)^$E1886*((T1868+T1877)/(S1868+S1877))^$F1886</f>
        <v/>
      </c>
      <c r="U1886" s="40">
        <f>T1886*$G1886*(1+U$7)^$D1886*(U1868/T1868)^$E1886*((U1868+U1877)/(T1868+T1877))^$F1886</f>
        <v/>
      </c>
      <c r="V1886" s="40">
        <f>U1886*$G1886*(1+V$7)^$D1886*(V1868/U1868)^$E1886*((V1868+V1877)/(U1868+U1877))^$F1886</f>
        <v/>
      </c>
      <c r="W1886" s="40">
        <f>V1886*$G1886*(1+W$7)^$D1886*(W1868/V1868)^$E1886*((W1868+W1877)/(V1868+V1877))^$F1886</f>
        <v/>
      </c>
      <c r="X1886" s="40">
        <f>W1886*$G1886*(1+X$7)^$D1886*(X1868/W1868)^$E1886*((X1868+X1877)/(W1868+W1877))^$F1886</f>
        <v/>
      </c>
      <c r="Y1886" s="40">
        <f>X1886*$G1886*(1+Y$7)^$D1886*(Y1868/X1868)^$E1886*((Y1868+Y1877)/(X1868+X1877))^$F1886</f>
        <v/>
      </c>
      <c r="Z1886" s="40">
        <f>Y1886*$G1886*(1+Z$7)^$D1886*(Z1868/Y1868)^$E1886*((Z1868+Z1877)/(Y1868+Y1877))^$F1886</f>
        <v/>
      </c>
      <c r="AA1886" s="40">
        <f>Z1886*$G1886*(1+AA$7)^$D1886*(AA1868/Z1868)^$E1886*((AA1868+AA1877)/(Z1868+Z1877))^$F1886</f>
        <v/>
      </c>
      <c r="AB1886" s="40">
        <f>AA1886*$G1886*(1+AB$7)^$D1886*(AB1868/AA1868)^$E1886*((AB1868+AB1877)/(AA1868+AA1877))^$F1886</f>
        <v/>
      </c>
      <c r="AC1886" s="40">
        <f>AB1886*$G1886*(1+AC$7)^$D1886*(AC1868/AB1868)^$E1886*((AC1868+AC1877)/(AB1868+AB1877))^$F1886</f>
        <v/>
      </c>
      <c r="AD1886" s="40">
        <f>AC1886*$G1886*(1+AD$7)^$D1886*(AD1868/AC1868)^$E1886*((AD1868+AD1877)/(AC1868+AC1877))^$F1886</f>
        <v/>
      </c>
      <c r="AF1886" s="11">
        <f>CodePrefix&amp;$A1886&amp;IF($C1886="","","."&amp;$C1886&amp;"."&amp;$B1886)&amp;INDEX(VarEnd,MATCH($A1886,VarKey,0))&amp;AF$5</f>
        <v/>
      </c>
      <c r="AG1886" s="39">
        <f>INDEX(Inputs!$X$5:$X$132,MATCH($B1886&amp;"|"&amp;$C1886,Inputs!$A$5:$A$132,0))</f>
        <v/>
      </c>
      <c r="AH1886" s="40">
        <f>AG1886*$G1886*(1+AH$7)^$D1886*(AH1868/AG1868)^$E1886*((AH1868+AH1877)/(AG1868+AG1877))^$F1886</f>
        <v/>
      </c>
      <c r="AI1886" s="40">
        <f>AH1886*$G1886*(1+AI$7)^$D1886*(AI1868/AH1868)^$E1886*((AI1868+AI1877)/(AH1868+AH1877))^$F1886</f>
        <v/>
      </c>
      <c r="AJ1886" s="40">
        <f>AI1886*$G1886*(1+AJ$7)^$D1886*(AJ1868/AI1868)^$E1886*((AJ1868+AJ1877)/(AI1868+AI1877))^$F1886</f>
        <v/>
      </c>
      <c r="AK1886" s="40">
        <f>AJ1886*$G1886*(1+AK$7)^$D1886*(AK1868/AJ1868)^$E1886*((AK1868+AK1877)/(AJ1868+AJ1877))^$F1886</f>
        <v/>
      </c>
      <c r="AL1886" s="40">
        <f>AK1886*$G1886*(1+AL$7)^$D1886*(AL1868/AK1868)^$E1886*((AL1868+AL1877)/(AK1868+AK1877))^$F1886</f>
        <v/>
      </c>
      <c r="AM1886" s="40">
        <f>AL1886*$G1886*(1+AM$7)^$D1886*(AM1868/AL1868)^$E1886*((AM1868+AM1877)/(AL1868+AL1877))^$F1886</f>
        <v/>
      </c>
      <c r="AN1886" s="40">
        <f>AM1886*$G1886*(1+AN$7)^$D1886*(AN1868/AM1868)^$E1886*((AN1868+AN1877)/(AM1868+AM1877))^$F1886</f>
        <v/>
      </c>
      <c r="AO1886" s="40">
        <f>AN1886*$G1886*(1+AO$7)^$D1886*(AO1868/AN1868)^$E1886*((AO1868+AO1877)/(AN1868+AN1877))^$F1886</f>
        <v/>
      </c>
      <c r="AP1886" s="40">
        <f>AO1886*$G1886*(1+AP$7)^$D1886*(AP1868/AO1868)^$E1886*((AP1868+AP1877)/(AO1868+AO1877))^$F1886</f>
        <v/>
      </c>
      <c r="AQ1886" s="40">
        <f>AP1886*$G1886*(1+AQ$7)^$D1886*(AQ1868/AP1868)^$E1886*((AQ1868+AQ1877)/(AP1868+AP1877))^$F1886</f>
        <v/>
      </c>
      <c r="AR1886" s="40">
        <f>AQ1886*$G1886*(1+AR$7)^$D1886*(AR1868/AQ1868)^$E1886*((AR1868+AR1877)/(AQ1868+AQ1877))^$F1886</f>
        <v/>
      </c>
      <c r="AS1886" s="40">
        <f>AR1886*$G1886*(1+AS$7)^$D1886*(AS1868/AR1868)^$E1886*((AS1868+AS1877)/(AR1868+AR1877))^$F1886</f>
        <v/>
      </c>
      <c r="AT1886" s="40">
        <f>AS1886*$G1886*(1+AT$7)^$D1886*(AT1868/AS1868)^$E1886*((AT1868+AT1877)/(AS1868+AS1877))^$F1886</f>
        <v/>
      </c>
      <c r="AU1886" s="40">
        <f>AT1886*$G1886*(1+AU$7)^$D1886*(AU1868/AT1868)^$E1886*((AU1868+AU1877)/(AT1868+AT1877))^$F1886</f>
        <v/>
      </c>
      <c r="AV1886" s="40">
        <f>AU1886*$G1886*(1+AV$7)^$D1886*(AV1868/AU1868)^$E1886*((AV1868+AV1877)/(AU1868+AU1877))^$F1886</f>
        <v/>
      </c>
      <c r="AW1886" s="40">
        <f>AV1886*$G1886*(1+AW$7)^$D1886*(AW1868/AV1868)^$E1886*((AW1868+AW1877)/(AV1868+AV1877))^$F1886</f>
        <v/>
      </c>
      <c r="AX1886" s="40">
        <f>AW1886*$G1886*(1+AX$7)^$D1886*(AX1868/AW1868)^$E1886*((AX1868+AX1877)/(AW1868+AW1877))^$F1886</f>
        <v/>
      </c>
      <c r="AY1886" s="40">
        <f>AX1886*$G1886*(1+AY$7)^$D1886*(AY1868/AX1868)^$E1886*((AY1868+AY1877)/(AX1868+AX1877))^$F1886</f>
        <v/>
      </c>
    </row>
    <row r="1887" hidden="1" outlineLevel="2">
      <c r="A1887" s="14" t="inlineStr">
        <is>
          <t>ener</t>
        </is>
      </c>
      <c r="B1887" s="14" t="inlineStr">
        <is>
          <t>bio</t>
        </is>
      </c>
      <c r="C1887" s="14" t="inlineStr">
        <is>
          <t>nfm</t>
        </is>
      </c>
      <c r="D1887" s="36">
        <f>INDEX(Inputs!$O$5:$O$132,MATCH($B1887&amp;"|"&amp;$C1887,Inputs!$A$5:$A$132,0))</f>
        <v/>
      </c>
      <c r="E1887" s="36">
        <f>INDEX(Inputs!$P$5:$P$132,MATCH($B1887&amp;"|"&amp;$C1887,Inputs!$A$5:$A$132,0))</f>
        <v/>
      </c>
      <c r="F1887" s="36">
        <f>INDEX(Inputs!$T$5:$T$132,MATCH($B1887&amp;"|"&amp;$C1887,Inputs!$A$5:$A$132,0))</f>
        <v/>
      </c>
      <c r="G1887" s="36">
        <f>INDEX(Inputs!$S$5:$S$132,MATCH($B1887&amp;"|"&amp;$C1887,Inputs!$A$5:$A$132,0))</f>
        <v/>
      </c>
      <c r="H1887" s="14">
        <f>INDEX(VarLab,MATCH($A1887,VarKey,0))&amp;INDEX(MemLab,MATCH($C1887&amp;"|"&amp;$B1887,MemKey,0))</f>
        <v/>
      </c>
      <c r="I1887" s="14">
        <f>INDEX(VarUnit,MATCH($A1887,VarKey,0))</f>
        <v/>
      </c>
      <c r="J1887" s="14">
        <f>INDEX(VarSrc,MATCH($A1887,VarKey,0))</f>
        <v/>
      </c>
      <c r="K1887" s="11">
        <f>CodePrefix&amp;$A1887&amp;IF($C1887="","","."&amp;$C1887&amp;"."&amp;$B1887)&amp;INDEX(VarEnd,MATCH($A1887,VarKey,0))&amp;K$5</f>
        <v/>
      </c>
      <c r="L1887" s="39">
        <f>INDEX(Inputs!$X$5:$X$132,MATCH($B1887&amp;"|"&amp;$C1887,Inputs!$A$5:$A$132,0))</f>
        <v/>
      </c>
      <c r="M1887" s="40">
        <f>L1887*$G1887*(1+M$7)^$D1887*(M1869/L1869)^$E1887*((M1869+M1878)/(L1869+L1878))^$F1887</f>
        <v/>
      </c>
      <c r="N1887" s="40">
        <f>M1887*$G1887*(1+N$7)^$D1887*(N1869/M1869)^$E1887*((N1869+N1878)/(M1869+M1878))^$F1887</f>
        <v/>
      </c>
      <c r="O1887" s="40">
        <f>N1887*$G1887*(1+O$7)^$D1887*(O1869/N1869)^$E1887*((O1869+O1878)/(N1869+N1878))^$F1887</f>
        <v/>
      </c>
      <c r="P1887" s="40">
        <f>O1887*$G1887*(1+P$7)^$D1887*(P1869/O1869)^$E1887*((P1869+P1878)/(O1869+O1878))^$F1887</f>
        <v/>
      </c>
      <c r="Q1887" s="40">
        <f>P1887*$G1887*(1+Q$7)^$D1887*(Q1869/P1869)^$E1887*((Q1869+Q1878)/(P1869+P1878))^$F1887</f>
        <v/>
      </c>
      <c r="R1887" s="40">
        <f>Q1887*$G1887*(1+R$7)^$D1887*(R1869/Q1869)^$E1887*((R1869+R1878)/(Q1869+Q1878))^$F1887</f>
        <v/>
      </c>
      <c r="S1887" s="40">
        <f>R1887*$G1887*(1+S$7)^$D1887*(S1869/R1869)^$E1887*((S1869+S1878)/(R1869+R1878))^$F1887</f>
        <v/>
      </c>
      <c r="T1887" s="40">
        <f>S1887*$G1887*(1+T$7)^$D1887*(T1869/S1869)^$E1887*((T1869+T1878)/(S1869+S1878))^$F1887</f>
        <v/>
      </c>
      <c r="U1887" s="40">
        <f>T1887*$G1887*(1+U$7)^$D1887*(U1869/T1869)^$E1887*((U1869+U1878)/(T1869+T1878))^$F1887</f>
        <v/>
      </c>
      <c r="V1887" s="40">
        <f>U1887*$G1887*(1+V$7)^$D1887*(V1869/U1869)^$E1887*((V1869+V1878)/(U1869+U1878))^$F1887</f>
        <v/>
      </c>
      <c r="W1887" s="40">
        <f>V1887*$G1887*(1+W$7)^$D1887*(W1869/V1869)^$E1887*((W1869+W1878)/(V1869+V1878))^$F1887</f>
        <v/>
      </c>
      <c r="X1887" s="40">
        <f>W1887*$G1887*(1+X$7)^$D1887*(X1869/W1869)^$E1887*((X1869+X1878)/(W1869+W1878))^$F1887</f>
        <v/>
      </c>
      <c r="Y1887" s="40">
        <f>X1887*$G1887*(1+Y$7)^$D1887*(Y1869/X1869)^$E1887*((Y1869+Y1878)/(X1869+X1878))^$F1887</f>
        <v/>
      </c>
      <c r="Z1887" s="40">
        <f>Y1887*$G1887*(1+Z$7)^$D1887*(Z1869/Y1869)^$E1887*((Z1869+Z1878)/(Y1869+Y1878))^$F1887</f>
        <v/>
      </c>
      <c r="AA1887" s="40">
        <f>Z1887*$G1887*(1+AA$7)^$D1887*(AA1869/Z1869)^$E1887*((AA1869+AA1878)/(Z1869+Z1878))^$F1887</f>
        <v/>
      </c>
      <c r="AB1887" s="40">
        <f>AA1887*$G1887*(1+AB$7)^$D1887*(AB1869/AA1869)^$E1887*((AB1869+AB1878)/(AA1869+AA1878))^$F1887</f>
        <v/>
      </c>
      <c r="AC1887" s="40">
        <f>AB1887*$G1887*(1+AC$7)^$D1887*(AC1869/AB1869)^$E1887*((AC1869+AC1878)/(AB1869+AB1878))^$F1887</f>
        <v/>
      </c>
      <c r="AD1887" s="40">
        <f>AC1887*$G1887*(1+AD$7)^$D1887*(AD1869/AC1869)^$E1887*((AD1869+AD1878)/(AC1869+AC1878))^$F1887</f>
        <v/>
      </c>
      <c r="AF1887" s="11">
        <f>CodePrefix&amp;$A1887&amp;IF($C1887="","","."&amp;$C1887&amp;"."&amp;$B1887)&amp;INDEX(VarEnd,MATCH($A1887,VarKey,0))&amp;AF$5</f>
        <v/>
      </c>
      <c r="AG1887" s="39">
        <f>INDEX(Inputs!$X$5:$X$132,MATCH($B1887&amp;"|"&amp;$C1887,Inputs!$A$5:$A$132,0))</f>
        <v/>
      </c>
      <c r="AH1887" s="40">
        <f>AG1887*$G1887*(1+AH$7)^$D1887*(AH1869/AG1869)^$E1887*((AH1869+AH1878)/(AG1869+AG1878))^$F1887</f>
        <v/>
      </c>
      <c r="AI1887" s="40">
        <f>AH1887*$G1887*(1+AI$7)^$D1887*(AI1869/AH1869)^$E1887*((AI1869+AI1878)/(AH1869+AH1878))^$F1887</f>
        <v/>
      </c>
      <c r="AJ1887" s="40">
        <f>AI1887*$G1887*(1+AJ$7)^$D1887*(AJ1869/AI1869)^$E1887*((AJ1869+AJ1878)/(AI1869+AI1878))^$F1887</f>
        <v/>
      </c>
      <c r="AK1887" s="40">
        <f>AJ1887*$G1887*(1+AK$7)^$D1887*(AK1869/AJ1869)^$E1887*((AK1869+AK1878)/(AJ1869+AJ1878))^$F1887</f>
        <v/>
      </c>
      <c r="AL1887" s="40">
        <f>AK1887*$G1887*(1+AL$7)^$D1887*(AL1869/AK1869)^$E1887*((AL1869+AL1878)/(AK1869+AK1878))^$F1887</f>
        <v/>
      </c>
      <c r="AM1887" s="40">
        <f>AL1887*$G1887*(1+AM$7)^$D1887*(AM1869/AL1869)^$E1887*((AM1869+AM1878)/(AL1869+AL1878))^$F1887</f>
        <v/>
      </c>
      <c r="AN1887" s="40">
        <f>AM1887*$G1887*(1+AN$7)^$D1887*(AN1869/AM1869)^$E1887*((AN1869+AN1878)/(AM1869+AM1878))^$F1887</f>
        <v/>
      </c>
      <c r="AO1887" s="40">
        <f>AN1887*$G1887*(1+AO$7)^$D1887*(AO1869/AN1869)^$E1887*((AO1869+AO1878)/(AN1869+AN1878))^$F1887</f>
        <v/>
      </c>
      <c r="AP1887" s="40">
        <f>AO1887*$G1887*(1+AP$7)^$D1887*(AP1869/AO1869)^$E1887*((AP1869+AP1878)/(AO1869+AO1878))^$F1887</f>
        <v/>
      </c>
      <c r="AQ1887" s="40">
        <f>AP1887*$G1887*(1+AQ$7)^$D1887*(AQ1869/AP1869)^$E1887*((AQ1869+AQ1878)/(AP1869+AP1878))^$F1887</f>
        <v/>
      </c>
      <c r="AR1887" s="40">
        <f>AQ1887*$G1887*(1+AR$7)^$D1887*(AR1869/AQ1869)^$E1887*((AR1869+AR1878)/(AQ1869+AQ1878))^$F1887</f>
        <v/>
      </c>
      <c r="AS1887" s="40">
        <f>AR1887*$G1887*(1+AS$7)^$D1887*(AS1869/AR1869)^$E1887*((AS1869+AS1878)/(AR1869+AR1878))^$F1887</f>
        <v/>
      </c>
      <c r="AT1887" s="40">
        <f>AS1887*$G1887*(1+AT$7)^$D1887*(AT1869/AS1869)^$E1887*((AT1869+AT1878)/(AS1869+AS1878))^$F1887</f>
        <v/>
      </c>
      <c r="AU1887" s="40">
        <f>AT1887*$G1887*(1+AU$7)^$D1887*(AU1869/AT1869)^$E1887*((AU1869+AU1878)/(AT1869+AT1878))^$F1887</f>
        <v/>
      </c>
      <c r="AV1887" s="40">
        <f>AU1887*$G1887*(1+AV$7)^$D1887*(AV1869/AU1869)^$E1887*((AV1869+AV1878)/(AU1869+AU1878))^$F1887</f>
        <v/>
      </c>
      <c r="AW1887" s="40">
        <f>AV1887*$G1887*(1+AW$7)^$D1887*(AW1869/AV1869)^$E1887*((AW1869+AW1878)/(AV1869+AV1878))^$F1887</f>
        <v/>
      </c>
      <c r="AX1887" s="40">
        <f>AW1887*$G1887*(1+AX$7)^$D1887*(AX1869/AW1869)^$E1887*((AX1869+AX1878)/(AW1869+AW1878))^$F1887</f>
        <v/>
      </c>
      <c r="AY1887" s="40">
        <f>AX1887*$G1887*(1+AY$7)^$D1887*(AY1869/AX1869)^$E1887*((AY1869+AY1878)/(AX1869+AX1878))^$F1887</f>
        <v/>
      </c>
    </row>
    <row r="1888" hidden="1" outlineLevel="2"/>
    <row r="1889" hidden="1" outlineLevel="2">
      <c r="A1889" s="14" t="inlineStr">
        <is>
          <t>co2</t>
        </is>
      </c>
      <c r="B1889" s="14" t="inlineStr">
        <is>
          <t>coa</t>
        </is>
      </c>
      <c r="C1889" s="14" t="inlineStr">
        <is>
          <t>nfm</t>
        </is>
      </c>
      <c r="D1889" s="36">
        <f>INDEX(Inputs!$W$5:$W$132,MATCH($B1889&amp;"|"&amp;$C1889,Inputs!$A$5:$A$132,0))</f>
        <v/>
      </c>
      <c r="E1889" s="35" t="n"/>
      <c r="F1889" s="35" t="n"/>
      <c r="G1889" s="35" t="n"/>
      <c r="H1889" s="14">
        <f>INDEX(VarLab,MATCH($A1889,VarKey,0))&amp;INDEX(MemLab,MATCH($C1889&amp;"|"&amp;$B1889,MemKey,0))</f>
        <v/>
      </c>
      <c r="I1889" s="14">
        <f>INDEX(VarUnit,MATCH($A1889,VarKey,0))</f>
        <v/>
      </c>
      <c r="J1889" s="14">
        <f>INDEX(VarSrc,MATCH($A1889,VarKey,0))</f>
        <v/>
      </c>
      <c r="K1889" s="11">
        <f>CodePrefix&amp;$A1889&amp;IF($C1889="","","."&amp;$C1889&amp;"."&amp;$B1889)&amp;INDEX(VarEnd,MATCH($A1889,VarKey,0))&amp;K$5</f>
        <v/>
      </c>
      <c r="L1889" s="15">
        <f>L1880*Settings!$C$13*$D1889</f>
        <v/>
      </c>
      <c r="M1889" s="16">
        <f>M1880*Settings!$C$13*$D1889</f>
        <v/>
      </c>
      <c r="N1889" s="16">
        <f>N1880*Settings!$C$13*$D1889</f>
        <v/>
      </c>
      <c r="O1889" s="16">
        <f>O1880*Settings!$C$13*$D1889</f>
        <v/>
      </c>
      <c r="P1889" s="16">
        <f>P1880*Settings!$C$13*$D1889</f>
        <v/>
      </c>
      <c r="Q1889" s="16">
        <f>Q1880*Settings!$C$13*$D1889</f>
        <v/>
      </c>
      <c r="R1889" s="16">
        <f>R1880*Settings!$C$13*$D1889</f>
        <v/>
      </c>
      <c r="S1889" s="16">
        <f>S1880*Settings!$C$13*$D1889</f>
        <v/>
      </c>
      <c r="T1889" s="16">
        <f>T1880*Settings!$C$13*$D1889</f>
        <v/>
      </c>
      <c r="U1889" s="16">
        <f>U1880*Settings!$C$13*$D1889</f>
        <v/>
      </c>
      <c r="V1889" s="16">
        <f>V1880*Settings!$C$13*$D1889</f>
        <v/>
      </c>
      <c r="W1889" s="16">
        <f>W1880*Settings!$C$13*$D1889</f>
        <v/>
      </c>
      <c r="X1889" s="16">
        <f>X1880*Settings!$C$13*$D1889</f>
        <v/>
      </c>
      <c r="Y1889" s="16">
        <f>Y1880*Settings!$C$13*$D1889</f>
        <v/>
      </c>
      <c r="Z1889" s="16">
        <f>Z1880*Settings!$C$13*$D1889</f>
        <v/>
      </c>
      <c r="AA1889" s="16">
        <f>AA1880*Settings!$C$13*$D1889</f>
        <v/>
      </c>
      <c r="AB1889" s="16">
        <f>AB1880*Settings!$C$13*$D1889</f>
        <v/>
      </c>
      <c r="AC1889" s="16">
        <f>AC1880*Settings!$C$13*$D1889</f>
        <v/>
      </c>
      <c r="AD1889" s="16">
        <f>AD1880*Settings!$C$13*$D1889</f>
        <v/>
      </c>
      <c r="AF1889" s="11">
        <f>CodePrefix&amp;$A1889&amp;IF($C1889="","","."&amp;$C1889&amp;"."&amp;$B1889)&amp;INDEX(VarEnd,MATCH($A1889,VarKey,0))&amp;AF$5</f>
        <v/>
      </c>
      <c r="AG1889" s="15">
        <f>AG1880*Settings!$C$13*$D1889</f>
        <v/>
      </c>
      <c r="AH1889" s="16">
        <f>AH1880*Settings!$C$13*$D1889</f>
        <v/>
      </c>
      <c r="AI1889" s="16">
        <f>AI1880*Settings!$C$13*$D1889</f>
        <v/>
      </c>
      <c r="AJ1889" s="16">
        <f>AJ1880*Settings!$C$13*$D1889</f>
        <v/>
      </c>
      <c r="AK1889" s="16">
        <f>AK1880*Settings!$C$13*$D1889</f>
        <v/>
      </c>
      <c r="AL1889" s="16">
        <f>AL1880*Settings!$C$13*$D1889</f>
        <v/>
      </c>
      <c r="AM1889" s="16">
        <f>AM1880*Settings!$C$13*$D1889</f>
        <v/>
      </c>
      <c r="AN1889" s="16">
        <f>AN1880*Settings!$C$13*$D1889</f>
        <v/>
      </c>
      <c r="AO1889" s="16">
        <f>AO1880*Settings!$C$13*$D1889</f>
        <v/>
      </c>
      <c r="AP1889" s="16">
        <f>AP1880*Settings!$C$13*$D1889</f>
        <v/>
      </c>
      <c r="AQ1889" s="16">
        <f>AQ1880*Settings!$C$13*$D1889</f>
        <v/>
      </c>
      <c r="AR1889" s="16">
        <f>AR1880*Settings!$C$13*$D1889</f>
        <v/>
      </c>
      <c r="AS1889" s="16">
        <f>AS1880*Settings!$C$13*$D1889</f>
        <v/>
      </c>
      <c r="AT1889" s="16">
        <f>AT1880*Settings!$C$13*$D1889</f>
        <v/>
      </c>
      <c r="AU1889" s="16">
        <f>AU1880*Settings!$C$13*$D1889</f>
        <v/>
      </c>
      <c r="AV1889" s="16">
        <f>AV1880*Settings!$C$13*$D1889</f>
        <v/>
      </c>
      <c r="AW1889" s="16">
        <f>AW1880*Settings!$C$13*$D1889</f>
        <v/>
      </c>
      <c r="AX1889" s="16">
        <f>AX1880*Settings!$C$13*$D1889</f>
        <v/>
      </c>
      <c r="AY1889" s="16">
        <f>AY1880*Settings!$C$13*$D1889</f>
        <v/>
      </c>
    </row>
    <row r="1890" hidden="1" outlineLevel="2">
      <c r="A1890" s="14" t="inlineStr">
        <is>
          <t>co2</t>
        </is>
      </c>
      <c r="B1890" s="14" t="inlineStr">
        <is>
          <t>nga</t>
        </is>
      </c>
      <c r="C1890" s="14" t="inlineStr">
        <is>
          <t>nfm</t>
        </is>
      </c>
      <c r="D1890" s="36">
        <f>INDEX(Inputs!$W$5:$W$132,MATCH($B1890&amp;"|"&amp;$C1890,Inputs!$A$5:$A$132,0))</f>
        <v/>
      </c>
      <c r="E1890" s="35" t="n"/>
      <c r="F1890" s="35" t="n"/>
      <c r="G1890" s="35" t="n"/>
      <c r="H1890" s="14">
        <f>INDEX(VarLab,MATCH($A1890,VarKey,0))&amp;INDEX(MemLab,MATCH($C1890&amp;"|"&amp;$B1890,MemKey,0))</f>
        <v/>
      </c>
      <c r="I1890" s="14">
        <f>INDEX(VarUnit,MATCH($A1890,VarKey,0))</f>
        <v/>
      </c>
      <c r="J1890" s="14">
        <f>INDEX(VarSrc,MATCH($A1890,VarKey,0))</f>
        <v/>
      </c>
      <c r="K1890" s="11">
        <f>CodePrefix&amp;$A1890&amp;IF($C1890="","","."&amp;$C1890&amp;"."&amp;$B1890)&amp;INDEX(VarEnd,MATCH($A1890,VarKey,0))&amp;K$5</f>
        <v/>
      </c>
      <c r="L1890" s="15">
        <f>L1881*Settings!$C$13*$D1890</f>
        <v/>
      </c>
      <c r="M1890" s="16">
        <f>M1881*Settings!$C$13*$D1890</f>
        <v/>
      </c>
      <c r="N1890" s="16">
        <f>N1881*Settings!$C$13*$D1890</f>
        <v/>
      </c>
      <c r="O1890" s="16">
        <f>O1881*Settings!$C$13*$D1890</f>
        <v/>
      </c>
      <c r="P1890" s="16">
        <f>P1881*Settings!$C$13*$D1890</f>
        <v/>
      </c>
      <c r="Q1890" s="16">
        <f>Q1881*Settings!$C$13*$D1890</f>
        <v/>
      </c>
      <c r="R1890" s="16">
        <f>R1881*Settings!$C$13*$D1890</f>
        <v/>
      </c>
      <c r="S1890" s="16">
        <f>S1881*Settings!$C$13*$D1890</f>
        <v/>
      </c>
      <c r="T1890" s="16">
        <f>T1881*Settings!$C$13*$D1890</f>
        <v/>
      </c>
      <c r="U1890" s="16">
        <f>U1881*Settings!$C$13*$D1890</f>
        <v/>
      </c>
      <c r="V1890" s="16">
        <f>V1881*Settings!$C$13*$D1890</f>
        <v/>
      </c>
      <c r="W1890" s="16">
        <f>W1881*Settings!$C$13*$D1890</f>
        <v/>
      </c>
      <c r="X1890" s="16">
        <f>X1881*Settings!$C$13*$D1890</f>
        <v/>
      </c>
      <c r="Y1890" s="16">
        <f>Y1881*Settings!$C$13*$D1890</f>
        <v/>
      </c>
      <c r="Z1890" s="16">
        <f>Z1881*Settings!$C$13*$D1890</f>
        <v/>
      </c>
      <c r="AA1890" s="16">
        <f>AA1881*Settings!$C$13*$D1890</f>
        <v/>
      </c>
      <c r="AB1890" s="16">
        <f>AB1881*Settings!$C$13*$D1890</f>
        <v/>
      </c>
      <c r="AC1890" s="16">
        <f>AC1881*Settings!$C$13*$D1890</f>
        <v/>
      </c>
      <c r="AD1890" s="16">
        <f>AD1881*Settings!$C$13*$D1890</f>
        <v/>
      </c>
      <c r="AF1890" s="11">
        <f>CodePrefix&amp;$A1890&amp;IF($C1890="","","."&amp;$C1890&amp;"."&amp;$B1890)&amp;INDEX(VarEnd,MATCH($A1890,VarKey,0))&amp;AF$5</f>
        <v/>
      </c>
      <c r="AG1890" s="15">
        <f>AG1881*Settings!$C$13*$D1890</f>
        <v/>
      </c>
      <c r="AH1890" s="16">
        <f>AH1881*Settings!$C$13*$D1890</f>
        <v/>
      </c>
      <c r="AI1890" s="16">
        <f>AI1881*Settings!$C$13*$D1890</f>
        <v/>
      </c>
      <c r="AJ1890" s="16">
        <f>AJ1881*Settings!$C$13*$D1890</f>
        <v/>
      </c>
      <c r="AK1890" s="16">
        <f>AK1881*Settings!$C$13*$D1890</f>
        <v/>
      </c>
      <c r="AL1890" s="16">
        <f>AL1881*Settings!$C$13*$D1890</f>
        <v/>
      </c>
      <c r="AM1890" s="16">
        <f>AM1881*Settings!$C$13*$D1890</f>
        <v/>
      </c>
      <c r="AN1890" s="16">
        <f>AN1881*Settings!$C$13*$D1890</f>
        <v/>
      </c>
      <c r="AO1890" s="16">
        <f>AO1881*Settings!$C$13*$D1890</f>
        <v/>
      </c>
      <c r="AP1890" s="16">
        <f>AP1881*Settings!$C$13*$D1890</f>
        <v/>
      </c>
      <c r="AQ1890" s="16">
        <f>AQ1881*Settings!$C$13*$D1890</f>
        <v/>
      </c>
      <c r="AR1890" s="16">
        <f>AR1881*Settings!$C$13*$D1890</f>
        <v/>
      </c>
      <c r="AS1890" s="16">
        <f>AS1881*Settings!$C$13*$D1890</f>
        <v/>
      </c>
      <c r="AT1890" s="16">
        <f>AT1881*Settings!$C$13*$D1890</f>
        <v/>
      </c>
      <c r="AU1890" s="16">
        <f>AU1881*Settings!$C$13*$D1890</f>
        <v/>
      </c>
      <c r="AV1890" s="16">
        <f>AV1881*Settings!$C$13*$D1890</f>
        <v/>
      </c>
      <c r="AW1890" s="16">
        <f>AW1881*Settings!$C$13*$D1890</f>
        <v/>
      </c>
      <c r="AX1890" s="16">
        <f>AX1881*Settings!$C$13*$D1890</f>
        <v/>
      </c>
      <c r="AY1890" s="16">
        <f>AY1881*Settings!$C$13*$D1890</f>
        <v/>
      </c>
    </row>
    <row r="1891" hidden="1" outlineLevel="2">
      <c r="A1891" s="14" t="inlineStr">
        <is>
          <t>co2</t>
        </is>
      </c>
      <c r="B1891" s="14" t="inlineStr">
        <is>
          <t>gso</t>
        </is>
      </c>
      <c r="C1891" s="14" t="inlineStr">
        <is>
          <t>nfm</t>
        </is>
      </c>
      <c r="D1891" s="36">
        <f>INDEX(Inputs!$W$5:$W$132,MATCH($B1891&amp;"|"&amp;$C1891,Inputs!$A$5:$A$132,0))</f>
        <v/>
      </c>
      <c r="E1891" s="35" t="n"/>
      <c r="F1891" s="35" t="n"/>
      <c r="G1891" s="35" t="n"/>
      <c r="H1891" s="14">
        <f>INDEX(VarLab,MATCH($A1891,VarKey,0))&amp;INDEX(MemLab,MATCH($C1891&amp;"|"&amp;$B1891,MemKey,0))</f>
        <v/>
      </c>
      <c r="I1891" s="14">
        <f>INDEX(VarUnit,MATCH($A1891,VarKey,0))</f>
        <v/>
      </c>
      <c r="J1891" s="14">
        <f>INDEX(VarSrc,MATCH($A1891,VarKey,0))</f>
        <v/>
      </c>
      <c r="K1891" s="11">
        <f>CodePrefix&amp;$A1891&amp;IF($C1891="","","."&amp;$C1891&amp;"."&amp;$B1891)&amp;INDEX(VarEnd,MATCH($A1891,VarKey,0))&amp;K$5</f>
        <v/>
      </c>
      <c r="L1891" s="15">
        <f>L1882*Settings!$C$13*$D1891</f>
        <v/>
      </c>
      <c r="M1891" s="16">
        <f>M1882*Settings!$C$13*$D1891</f>
        <v/>
      </c>
      <c r="N1891" s="16">
        <f>N1882*Settings!$C$13*$D1891</f>
        <v/>
      </c>
      <c r="O1891" s="16">
        <f>O1882*Settings!$C$13*$D1891</f>
        <v/>
      </c>
      <c r="P1891" s="16">
        <f>P1882*Settings!$C$13*$D1891</f>
        <v/>
      </c>
      <c r="Q1891" s="16">
        <f>Q1882*Settings!$C$13*$D1891</f>
        <v/>
      </c>
      <c r="R1891" s="16">
        <f>R1882*Settings!$C$13*$D1891</f>
        <v/>
      </c>
      <c r="S1891" s="16">
        <f>S1882*Settings!$C$13*$D1891</f>
        <v/>
      </c>
      <c r="T1891" s="16">
        <f>T1882*Settings!$C$13*$D1891</f>
        <v/>
      </c>
      <c r="U1891" s="16">
        <f>U1882*Settings!$C$13*$D1891</f>
        <v/>
      </c>
      <c r="V1891" s="16">
        <f>V1882*Settings!$C$13*$D1891</f>
        <v/>
      </c>
      <c r="W1891" s="16">
        <f>W1882*Settings!$C$13*$D1891</f>
        <v/>
      </c>
      <c r="X1891" s="16">
        <f>X1882*Settings!$C$13*$D1891</f>
        <v/>
      </c>
      <c r="Y1891" s="16">
        <f>Y1882*Settings!$C$13*$D1891</f>
        <v/>
      </c>
      <c r="Z1891" s="16">
        <f>Z1882*Settings!$C$13*$D1891</f>
        <v/>
      </c>
      <c r="AA1891" s="16">
        <f>AA1882*Settings!$C$13*$D1891</f>
        <v/>
      </c>
      <c r="AB1891" s="16">
        <f>AB1882*Settings!$C$13*$D1891</f>
        <v/>
      </c>
      <c r="AC1891" s="16">
        <f>AC1882*Settings!$C$13*$D1891</f>
        <v/>
      </c>
      <c r="AD1891" s="16">
        <f>AD1882*Settings!$C$13*$D1891</f>
        <v/>
      </c>
      <c r="AF1891" s="11">
        <f>CodePrefix&amp;$A1891&amp;IF($C1891="","","."&amp;$C1891&amp;"."&amp;$B1891)&amp;INDEX(VarEnd,MATCH($A1891,VarKey,0))&amp;AF$5</f>
        <v/>
      </c>
      <c r="AG1891" s="15">
        <f>AG1882*Settings!$C$13*$D1891</f>
        <v/>
      </c>
      <c r="AH1891" s="16">
        <f>AH1882*Settings!$C$13*$D1891</f>
        <v/>
      </c>
      <c r="AI1891" s="16">
        <f>AI1882*Settings!$C$13*$D1891</f>
        <v/>
      </c>
      <c r="AJ1891" s="16">
        <f>AJ1882*Settings!$C$13*$D1891</f>
        <v/>
      </c>
      <c r="AK1891" s="16">
        <f>AK1882*Settings!$C$13*$D1891</f>
        <v/>
      </c>
      <c r="AL1891" s="16">
        <f>AL1882*Settings!$C$13*$D1891</f>
        <v/>
      </c>
      <c r="AM1891" s="16">
        <f>AM1882*Settings!$C$13*$D1891</f>
        <v/>
      </c>
      <c r="AN1891" s="16">
        <f>AN1882*Settings!$C$13*$D1891</f>
        <v/>
      </c>
      <c r="AO1891" s="16">
        <f>AO1882*Settings!$C$13*$D1891</f>
        <v/>
      </c>
      <c r="AP1891" s="16">
        <f>AP1882*Settings!$C$13*$D1891</f>
        <v/>
      </c>
      <c r="AQ1891" s="16">
        <f>AQ1882*Settings!$C$13*$D1891</f>
        <v/>
      </c>
      <c r="AR1891" s="16">
        <f>AR1882*Settings!$C$13*$D1891</f>
        <v/>
      </c>
      <c r="AS1891" s="16">
        <f>AS1882*Settings!$C$13*$D1891</f>
        <v/>
      </c>
      <c r="AT1891" s="16">
        <f>AT1882*Settings!$C$13*$D1891</f>
        <v/>
      </c>
      <c r="AU1891" s="16">
        <f>AU1882*Settings!$C$13*$D1891</f>
        <v/>
      </c>
      <c r="AV1891" s="16">
        <f>AV1882*Settings!$C$13*$D1891</f>
        <v/>
      </c>
      <c r="AW1891" s="16">
        <f>AW1882*Settings!$C$13*$D1891</f>
        <v/>
      </c>
      <c r="AX1891" s="16">
        <f>AX1882*Settings!$C$13*$D1891</f>
        <v/>
      </c>
      <c r="AY1891" s="16">
        <f>AY1882*Settings!$C$13*$D1891</f>
        <v/>
      </c>
    </row>
    <row r="1892" hidden="1" outlineLevel="2">
      <c r="A1892" s="14" t="inlineStr">
        <is>
          <t>co2</t>
        </is>
      </c>
      <c r="B1892" s="14" t="inlineStr">
        <is>
          <t>die</t>
        </is>
      </c>
      <c r="C1892" s="14" t="inlineStr">
        <is>
          <t>nfm</t>
        </is>
      </c>
      <c r="D1892" s="36">
        <f>INDEX(Inputs!$W$5:$W$132,MATCH($B1892&amp;"|"&amp;$C1892,Inputs!$A$5:$A$132,0))</f>
        <v/>
      </c>
      <c r="E1892" s="35" t="n"/>
      <c r="F1892" s="35" t="n"/>
      <c r="G1892" s="35" t="n"/>
      <c r="H1892" s="14">
        <f>INDEX(VarLab,MATCH($A1892,VarKey,0))&amp;INDEX(MemLab,MATCH($C1892&amp;"|"&amp;$B1892,MemKey,0))</f>
        <v/>
      </c>
      <c r="I1892" s="14">
        <f>INDEX(VarUnit,MATCH($A1892,VarKey,0))</f>
        <v/>
      </c>
      <c r="J1892" s="14">
        <f>INDEX(VarSrc,MATCH($A1892,VarKey,0))</f>
        <v/>
      </c>
      <c r="K1892" s="11">
        <f>CodePrefix&amp;$A1892&amp;IF($C1892="","","."&amp;$C1892&amp;"."&amp;$B1892)&amp;INDEX(VarEnd,MATCH($A1892,VarKey,0))&amp;K$5</f>
        <v/>
      </c>
      <c r="L1892" s="15">
        <f>L1883*Settings!$C$13*$D1892</f>
        <v/>
      </c>
      <c r="M1892" s="16">
        <f>M1883*Settings!$C$13*$D1892</f>
        <v/>
      </c>
      <c r="N1892" s="16">
        <f>N1883*Settings!$C$13*$D1892</f>
        <v/>
      </c>
      <c r="O1892" s="16">
        <f>O1883*Settings!$C$13*$D1892</f>
        <v/>
      </c>
      <c r="P1892" s="16">
        <f>P1883*Settings!$C$13*$D1892</f>
        <v/>
      </c>
      <c r="Q1892" s="16">
        <f>Q1883*Settings!$C$13*$D1892</f>
        <v/>
      </c>
      <c r="R1892" s="16">
        <f>R1883*Settings!$C$13*$D1892</f>
        <v/>
      </c>
      <c r="S1892" s="16">
        <f>S1883*Settings!$C$13*$D1892</f>
        <v/>
      </c>
      <c r="T1892" s="16">
        <f>T1883*Settings!$C$13*$D1892</f>
        <v/>
      </c>
      <c r="U1892" s="16">
        <f>U1883*Settings!$C$13*$D1892</f>
        <v/>
      </c>
      <c r="V1892" s="16">
        <f>V1883*Settings!$C$13*$D1892</f>
        <v/>
      </c>
      <c r="W1892" s="16">
        <f>W1883*Settings!$C$13*$D1892</f>
        <v/>
      </c>
      <c r="X1892" s="16">
        <f>X1883*Settings!$C$13*$D1892</f>
        <v/>
      </c>
      <c r="Y1892" s="16">
        <f>Y1883*Settings!$C$13*$D1892</f>
        <v/>
      </c>
      <c r="Z1892" s="16">
        <f>Z1883*Settings!$C$13*$D1892</f>
        <v/>
      </c>
      <c r="AA1892" s="16">
        <f>AA1883*Settings!$C$13*$D1892</f>
        <v/>
      </c>
      <c r="AB1892" s="16">
        <f>AB1883*Settings!$C$13*$D1892</f>
        <v/>
      </c>
      <c r="AC1892" s="16">
        <f>AC1883*Settings!$C$13*$D1892</f>
        <v/>
      </c>
      <c r="AD1892" s="16">
        <f>AD1883*Settings!$C$13*$D1892</f>
        <v/>
      </c>
      <c r="AF1892" s="11">
        <f>CodePrefix&amp;$A1892&amp;IF($C1892="","","."&amp;$C1892&amp;"."&amp;$B1892)&amp;INDEX(VarEnd,MATCH($A1892,VarKey,0))&amp;AF$5</f>
        <v/>
      </c>
      <c r="AG1892" s="15">
        <f>AG1883*Settings!$C$13*$D1892</f>
        <v/>
      </c>
      <c r="AH1892" s="16">
        <f>AH1883*Settings!$C$13*$D1892</f>
        <v/>
      </c>
      <c r="AI1892" s="16">
        <f>AI1883*Settings!$C$13*$D1892</f>
        <v/>
      </c>
      <c r="AJ1892" s="16">
        <f>AJ1883*Settings!$C$13*$D1892</f>
        <v/>
      </c>
      <c r="AK1892" s="16">
        <f>AK1883*Settings!$C$13*$D1892</f>
        <v/>
      </c>
      <c r="AL1892" s="16">
        <f>AL1883*Settings!$C$13*$D1892</f>
        <v/>
      </c>
      <c r="AM1892" s="16">
        <f>AM1883*Settings!$C$13*$D1892</f>
        <v/>
      </c>
      <c r="AN1892" s="16">
        <f>AN1883*Settings!$C$13*$D1892</f>
        <v/>
      </c>
      <c r="AO1892" s="16">
        <f>AO1883*Settings!$C$13*$D1892</f>
        <v/>
      </c>
      <c r="AP1892" s="16">
        <f>AP1883*Settings!$C$13*$D1892</f>
        <v/>
      </c>
      <c r="AQ1892" s="16">
        <f>AQ1883*Settings!$C$13*$D1892</f>
        <v/>
      </c>
      <c r="AR1892" s="16">
        <f>AR1883*Settings!$C$13*$D1892</f>
        <v/>
      </c>
      <c r="AS1892" s="16">
        <f>AS1883*Settings!$C$13*$D1892</f>
        <v/>
      </c>
      <c r="AT1892" s="16">
        <f>AT1883*Settings!$C$13*$D1892</f>
        <v/>
      </c>
      <c r="AU1892" s="16">
        <f>AU1883*Settings!$C$13*$D1892</f>
        <v/>
      </c>
      <c r="AV1892" s="16">
        <f>AV1883*Settings!$C$13*$D1892</f>
        <v/>
      </c>
      <c r="AW1892" s="16">
        <f>AW1883*Settings!$C$13*$D1892</f>
        <v/>
      </c>
      <c r="AX1892" s="16">
        <f>AX1883*Settings!$C$13*$D1892</f>
        <v/>
      </c>
      <c r="AY1892" s="16">
        <f>AY1883*Settings!$C$13*$D1892</f>
        <v/>
      </c>
    </row>
    <row r="1893" hidden="1" outlineLevel="2">
      <c r="A1893" s="14" t="inlineStr">
        <is>
          <t>co2</t>
        </is>
      </c>
      <c r="B1893" s="14" t="inlineStr">
        <is>
          <t>lpg</t>
        </is>
      </c>
      <c r="C1893" s="14" t="inlineStr">
        <is>
          <t>nfm</t>
        </is>
      </c>
      <c r="D1893" s="36">
        <f>INDEX(Inputs!$W$5:$W$132,MATCH($B1893&amp;"|"&amp;$C1893,Inputs!$A$5:$A$132,0))</f>
        <v/>
      </c>
      <c r="E1893" s="35" t="n"/>
      <c r="F1893" s="35" t="n"/>
      <c r="G1893" s="35" t="n"/>
      <c r="H1893" s="14">
        <f>INDEX(VarLab,MATCH($A1893,VarKey,0))&amp;INDEX(MemLab,MATCH($C1893&amp;"|"&amp;$B1893,MemKey,0))</f>
        <v/>
      </c>
      <c r="I1893" s="14">
        <f>INDEX(VarUnit,MATCH($A1893,VarKey,0))</f>
        <v/>
      </c>
      <c r="J1893" s="14">
        <f>INDEX(VarSrc,MATCH($A1893,VarKey,0))</f>
        <v/>
      </c>
      <c r="K1893" s="11">
        <f>CodePrefix&amp;$A1893&amp;IF($C1893="","","."&amp;$C1893&amp;"."&amp;$B1893)&amp;INDEX(VarEnd,MATCH($A1893,VarKey,0))&amp;K$5</f>
        <v/>
      </c>
      <c r="L1893" s="15">
        <f>L1884*Settings!$C$13*$D1893</f>
        <v/>
      </c>
      <c r="M1893" s="16">
        <f>M1884*Settings!$C$13*$D1893</f>
        <v/>
      </c>
      <c r="N1893" s="16">
        <f>N1884*Settings!$C$13*$D1893</f>
        <v/>
      </c>
      <c r="O1893" s="16">
        <f>O1884*Settings!$C$13*$D1893</f>
        <v/>
      </c>
      <c r="P1893" s="16">
        <f>P1884*Settings!$C$13*$D1893</f>
        <v/>
      </c>
      <c r="Q1893" s="16">
        <f>Q1884*Settings!$C$13*$D1893</f>
        <v/>
      </c>
      <c r="R1893" s="16">
        <f>R1884*Settings!$C$13*$D1893</f>
        <v/>
      </c>
      <c r="S1893" s="16">
        <f>S1884*Settings!$C$13*$D1893</f>
        <v/>
      </c>
      <c r="T1893" s="16">
        <f>T1884*Settings!$C$13*$D1893</f>
        <v/>
      </c>
      <c r="U1893" s="16">
        <f>U1884*Settings!$C$13*$D1893</f>
        <v/>
      </c>
      <c r="V1893" s="16">
        <f>V1884*Settings!$C$13*$D1893</f>
        <v/>
      </c>
      <c r="W1893" s="16">
        <f>W1884*Settings!$C$13*$D1893</f>
        <v/>
      </c>
      <c r="X1893" s="16">
        <f>X1884*Settings!$C$13*$D1893</f>
        <v/>
      </c>
      <c r="Y1893" s="16">
        <f>Y1884*Settings!$C$13*$D1893</f>
        <v/>
      </c>
      <c r="Z1893" s="16">
        <f>Z1884*Settings!$C$13*$D1893</f>
        <v/>
      </c>
      <c r="AA1893" s="16">
        <f>AA1884*Settings!$C$13*$D1893</f>
        <v/>
      </c>
      <c r="AB1893" s="16">
        <f>AB1884*Settings!$C$13*$D1893</f>
        <v/>
      </c>
      <c r="AC1893" s="16">
        <f>AC1884*Settings!$C$13*$D1893</f>
        <v/>
      </c>
      <c r="AD1893" s="16">
        <f>AD1884*Settings!$C$13*$D1893</f>
        <v/>
      </c>
      <c r="AF1893" s="11">
        <f>CodePrefix&amp;$A1893&amp;IF($C1893="","","."&amp;$C1893&amp;"."&amp;$B1893)&amp;INDEX(VarEnd,MATCH($A1893,VarKey,0))&amp;AF$5</f>
        <v/>
      </c>
      <c r="AG1893" s="15">
        <f>AG1884*Settings!$C$13*$D1893</f>
        <v/>
      </c>
      <c r="AH1893" s="16">
        <f>AH1884*Settings!$C$13*$D1893</f>
        <v/>
      </c>
      <c r="AI1893" s="16">
        <f>AI1884*Settings!$C$13*$D1893</f>
        <v/>
      </c>
      <c r="AJ1893" s="16">
        <f>AJ1884*Settings!$C$13*$D1893</f>
        <v/>
      </c>
      <c r="AK1893" s="16">
        <f>AK1884*Settings!$C$13*$D1893</f>
        <v/>
      </c>
      <c r="AL1893" s="16">
        <f>AL1884*Settings!$C$13*$D1893</f>
        <v/>
      </c>
      <c r="AM1893" s="16">
        <f>AM1884*Settings!$C$13*$D1893</f>
        <v/>
      </c>
      <c r="AN1893" s="16">
        <f>AN1884*Settings!$C$13*$D1893</f>
        <v/>
      </c>
      <c r="AO1893" s="16">
        <f>AO1884*Settings!$C$13*$D1893</f>
        <v/>
      </c>
      <c r="AP1893" s="16">
        <f>AP1884*Settings!$C$13*$D1893</f>
        <v/>
      </c>
      <c r="AQ1893" s="16">
        <f>AQ1884*Settings!$C$13*$D1893</f>
        <v/>
      </c>
      <c r="AR1893" s="16">
        <f>AR1884*Settings!$C$13*$D1893</f>
        <v/>
      </c>
      <c r="AS1893" s="16">
        <f>AS1884*Settings!$C$13*$D1893</f>
        <v/>
      </c>
      <c r="AT1893" s="16">
        <f>AT1884*Settings!$C$13*$D1893</f>
        <v/>
      </c>
      <c r="AU1893" s="16">
        <f>AU1884*Settings!$C$13*$D1893</f>
        <v/>
      </c>
      <c r="AV1893" s="16">
        <f>AV1884*Settings!$C$13*$D1893</f>
        <v/>
      </c>
      <c r="AW1893" s="16">
        <f>AW1884*Settings!$C$13*$D1893</f>
        <v/>
      </c>
      <c r="AX1893" s="16">
        <f>AX1884*Settings!$C$13*$D1893</f>
        <v/>
      </c>
      <c r="AY1893" s="16">
        <f>AY1884*Settings!$C$13*$D1893</f>
        <v/>
      </c>
    </row>
    <row r="1894" hidden="1" outlineLevel="2">
      <c r="A1894" s="14" t="inlineStr">
        <is>
          <t>co2</t>
        </is>
      </c>
      <c r="B1894" s="14" t="inlineStr">
        <is>
          <t>ker</t>
        </is>
      </c>
      <c r="C1894" s="14" t="inlineStr">
        <is>
          <t>nfm</t>
        </is>
      </c>
      <c r="D1894" s="36">
        <f>INDEX(Inputs!$W$5:$W$132,MATCH($B1894&amp;"|"&amp;$C1894,Inputs!$A$5:$A$132,0))</f>
        <v/>
      </c>
      <c r="E1894" s="35" t="n"/>
      <c r="F1894" s="35" t="n"/>
      <c r="G1894" s="35" t="n"/>
      <c r="H1894" s="14">
        <f>INDEX(VarLab,MATCH($A1894,VarKey,0))&amp;INDEX(MemLab,MATCH($C1894&amp;"|"&amp;$B1894,MemKey,0))</f>
        <v/>
      </c>
      <c r="I1894" s="14">
        <f>INDEX(VarUnit,MATCH($A1894,VarKey,0))</f>
        <v/>
      </c>
      <c r="J1894" s="14">
        <f>INDEX(VarSrc,MATCH($A1894,VarKey,0))</f>
        <v/>
      </c>
      <c r="K1894" s="11">
        <f>CodePrefix&amp;$A1894&amp;IF($C1894="","","."&amp;$C1894&amp;"."&amp;$B1894)&amp;INDEX(VarEnd,MATCH($A1894,VarKey,0))&amp;K$5</f>
        <v/>
      </c>
      <c r="L1894" s="15">
        <f>L1885*Settings!$C$13*$D1894</f>
        <v/>
      </c>
      <c r="M1894" s="16">
        <f>M1885*Settings!$C$13*$D1894</f>
        <v/>
      </c>
      <c r="N1894" s="16">
        <f>N1885*Settings!$C$13*$D1894</f>
        <v/>
      </c>
      <c r="O1894" s="16">
        <f>O1885*Settings!$C$13*$D1894</f>
        <v/>
      </c>
      <c r="P1894" s="16">
        <f>P1885*Settings!$C$13*$D1894</f>
        <v/>
      </c>
      <c r="Q1894" s="16">
        <f>Q1885*Settings!$C$13*$D1894</f>
        <v/>
      </c>
      <c r="R1894" s="16">
        <f>R1885*Settings!$C$13*$D1894</f>
        <v/>
      </c>
      <c r="S1894" s="16">
        <f>S1885*Settings!$C$13*$D1894</f>
        <v/>
      </c>
      <c r="T1894" s="16">
        <f>T1885*Settings!$C$13*$D1894</f>
        <v/>
      </c>
      <c r="U1894" s="16">
        <f>U1885*Settings!$C$13*$D1894</f>
        <v/>
      </c>
      <c r="V1894" s="16">
        <f>V1885*Settings!$C$13*$D1894</f>
        <v/>
      </c>
      <c r="W1894" s="16">
        <f>W1885*Settings!$C$13*$D1894</f>
        <v/>
      </c>
      <c r="X1894" s="16">
        <f>X1885*Settings!$C$13*$D1894</f>
        <v/>
      </c>
      <c r="Y1894" s="16">
        <f>Y1885*Settings!$C$13*$D1894</f>
        <v/>
      </c>
      <c r="Z1894" s="16">
        <f>Z1885*Settings!$C$13*$D1894</f>
        <v/>
      </c>
      <c r="AA1894" s="16">
        <f>AA1885*Settings!$C$13*$D1894</f>
        <v/>
      </c>
      <c r="AB1894" s="16">
        <f>AB1885*Settings!$C$13*$D1894</f>
        <v/>
      </c>
      <c r="AC1894" s="16">
        <f>AC1885*Settings!$C$13*$D1894</f>
        <v/>
      </c>
      <c r="AD1894" s="16">
        <f>AD1885*Settings!$C$13*$D1894</f>
        <v/>
      </c>
      <c r="AF1894" s="11">
        <f>CodePrefix&amp;$A1894&amp;IF($C1894="","","."&amp;$C1894&amp;"."&amp;$B1894)&amp;INDEX(VarEnd,MATCH($A1894,VarKey,0))&amp;AF$5</f>
        <v/>
      </c>
      <c r="AG1894" s="15">
        <f>AG1885*Settings!$C$13*$D1894</f>
        <v/>
      </c>
      <c r="AH1894" s="16">
        <f>AH1885*Settings!$C$13*$D1894</f>
        <v/>
      </c>
      <c r="AI1894" s="16">
        <f>AI1885*Settings!$C$13*$D1894</f>
        <v/>
      </c>
      <c r="AJ1894" s="16">
        <f>AJ1885*Settings!$C$13*$D1894</f>
        <v/>
      </c>
      <c r="AK1894" s="16">
        <f>AK1885*Settings!$C$13*$D1894</f>
        <v/>
      </c>
      <c r="AL1894" s="16">
        <f>AL1885*Settings!$C$13*$D1894</f>
        <v/>
      </c>
      <c r="AM1894" s="16">
        <f>AM1885*Settings!$C$13*$D1894</f>
        <v/>
      </c>
      <c r="AN1894" s="16">
        <f>AN1885*Settings!$C$13*$D1894</f>
        <v/>
      </c>
      <c r="AO1894" s="16">
        <f>AO1885*Settings!$C$13*$D1894</f>
        <v/>
      </c>
      <c r="AP1894" s="16">
        <f>AP1885*Settings!$C$13*$D1894</f>
        <v/>
      </c>
      <c r="AQ1894" s="16">
        <f>AQ1885*Settings!$C$13*$D1894</f>
        <v/>
      </c>
      <c r="AR1894" s="16">
        <f>AR1885*Settings!$C$13*$D1894</f>
        <v/>
      </c>
      <c r="AS1894" s="16">
        <f>AS1885*Settings!$C$13*$D1894</f>
        <v/>
      </c>
      <c r="AT1894" s="16">
        <f>AT1885*Settings!$C$13*$D1894</f>
        <v/>
      </c>
      <c r="AU1894" s="16">
        <f>AU1885*Settings!$C$13*$D1894</f>
        <v/>
      </c>
      <c r="AV1894" s="16">
        <f>AV1885*Settings!$C$13*$D1894</f>
        <v/>
      </c>
      <c r="AW1894" s="16">
        <f>AW1885*Settings!$C$13*$D1894</f>
        <v/>
      </c>
      <c r="AX1894" s="16">
        <f>AX1885*Settings!$C$13*$D1894</f>
        <v/>
      </c>
      <c r="AY1894" s="16">
        <f>AY1885*Settings!$C$13*$D1894</f>
        <v/>
      </c>
    </row>
    <row r="1895" hidden="1" outlineLevel="2">
      <c r="A1895" s="14" t="inlineStr">
        <is>
          <t>co2</t>
        </is>
      </c>
      <c r="B1895" s="14" t="inlineStr">
        <is>
          <t>oop</t>
        </is>
      </c>
      <c r="C1895" s="14" t="inlineStr">
        <is>
          <t>nfm</t>
        </is>
      </c>
      <c r="D1895" s="36">
        <f>INDEX(Inputs!$W$5:$W$132,MATCH($B1895&amp;"|"&amp;$C1895,Inputs!$A$5:$A$132,0))</f>
        <v/>
      </c>
      <c r="E1895" s="35" t="n"/>
      <c r="F1895" s="35" t="n"/>
      <c r="G1895" s="35" t="n"/>
      <c r="H1895" s="14">
        <f>INDEX(VarLab,MATCH($A1895,VarKey,0))&amp;INDEX(MemLab,MATCH($C1895&amp;"|"&amp;$B1895,MemKey,0))</f>
        <v/>
      </c>
      <c r="I1895" s="14">
        <f>INDEX(VarUnit,MATCH($A1895,VarKey,0))</f>
        <v/>
      </c>
      <c r="J1895" s="14">
        <f>INDEX(VarSrc,MATCH($A1895,VarKey,0))</f>
        <v/>
      </c>
      <c r="K1895" s="11">
        <f>CodePrefix&amp;$A1895&amp;IF($C1895="","","."&amp;$C1895&amp;"."&amp;$B1895)&amp;INDEX(VarEnd,MATCH($A1895,VarKey,0))&amp;K$5</f>
        <v/>
      </c>
      <c r="L1895" s="15">
        <f>L1886*Settings!$C$13*$D1895</f>
        <v/>
      </c>
      <c r="M1895" s="16">
        <f>M1886*Settings!$C$13*$D1895</f>
        <v/>
      </c>
      <c r="N1895" s="16">
        <f>N1886*Settings!$C$13*$D1895</f>
        <v/>
      </c>
      <c r="O1895" s="16">
        <f>O1886*Settings!$C$13*$D1895</f>
        <v/>
      </c>
      <c r="P1895" s="16">
        <f>P1886*Settings!$C$13*$D1895</f>
        <v/>
      </c>
      <c r="Q1895" s="16">
        <f>Q1886*Settings!$C$13*$D1895</f>
        <v/>
      </c>
      <c r="R1895" s="16">
        <f>R1886*Settings!$C$13*$D1895</f>
        <v/>
      </c>
      <c r="S1895" s="16">
        <f>S1886*Settings!$C$13*$D1895</f>
        <v/>
      </c>
      <c r="T1895" s="16">
        <f>T1886*Settings!$C$13*$D1895</f>
        <v/>
      </c>
      <c r="U1895" s="16">
        <f>U1886*Settings!$C$13*$D1895</f>
        <v/>
      </c>
      <c r="V1895" s="16">
        <f>V1886*Settings!$C$13*$D1895</f>
        <v/>
      </c>
      <c r="W1895" s="16">
        <f>W1886*Settings!$C$13*$D1895</f>
        <v/>
      </c>
      <c r="X1895" s="16">
        <f>X1886*Settings!$C$13*$D1895</f>
        <v/>
      </c>
      <c r="Y1895" s="16">
        <f>Y1886*Settings!$C$13*$D1895</f>
        <v/>
      </c>
      <c r="Z1895" s="16">
        <f>Z1886*Settings!$C$13*$D1895</f>
        <v/>
      </c>
      <c r="AA1895" s="16">
        <f>AA1886*Settings!$C$13*$D1895</f>
        <v/>
      </c>
      <c r="AB1895" s="16">
        <f>AB1886*Settings!$C$13*$D1895</f>
        <v/>
      </c>
      <c r="AC1895" s="16">
        <f>AC1886*Settings!$C$13*$D1895</f>
        <v/>
      </c>
      <c r="AD1895" s="16">
        <f>AD1886*Settings!$C$13*$D1895</f>
        <v/>
      </c>
      <c r="AF1895" s="11">
        <f>CodePrefix&amp;$A1895&amp;IF($C1895="","","."&amp;$C1895&amp;"."&amp;$B1895)&amp;INDEX(VarEnd,MATCH($A1895,VarKey,0))&amp;AF$5</f>
        <v/>
      </c>
      <c r="AG1895" s="15">
        <f>AG1886*Settings!$C$13*$D1895</f>
        <v/>
      </c>
      <c r="AH1895" s="16">
        <f>AH1886*Settings!$C$13*$D1895</f>
        <v/>
      </c>
      <c r="AI1895" s="16">
        <f>AI1886*Settings!$C$13*$D1895</f>
        <v/>
      </c>
      <c r="AJ1895" s="16">
        <f>AJ1886*Settings!$C$13*$D1895</f>
        <v/>
      </c>
      <c r="AK1895" s="16">
        <f>AK1886*Settings!$C$13*$D1895</f>
        <v/>
      </c>
      <c r="AL1895" s="16">
        <f>AL1886*Settings!$C$13*$D1895</f>
        <v/>
      </c>
      <c r="AM1895" s="16">
        <f>AM1886*Settings!$C$13*$D1895</f>
        <v/>
      </c>
      <c r="AN1895" s="16">
        <f>AN1886*Settings!$C$13*$D1895</f>
        <v/>
      </c>
      <c r="AO1895" s="16">
        <f>AO1886*Settings!$C$13*$D1895</f>
        <v/>
      </c>
      <c r="AP1895" s="16">
        <f>AP1886*Settings!$C$13*$D1895</f>
        <v/>
      </c>
      <c r="AQ1895" s="16">
        <f>AQ1886*Settings!$C$13*$D1895</f>
        <v/>
      </c>
      <c r="AR1895" s="16">
        <f>AR1886*Settings!$C$13*$D1895</f>
        <v/>
      </c>
      <c r="AS1895" s="16">
        <f>AS1886*Settings!$C$13*$D1895</f>
        <v/>
      </c>
      <c r="AT1895" s="16">
        <f>AT1886*Settings!$C$13*$D1895</f>
        <v/>
      </c>
      <c r="AU1895" s="16">
        <f>AU1886*Settings!$C$13*$D1895</f>
        <v/>
      </c>
      <c r="AV1895" s="16">
        <f>AV1886*Settings!$C$13*$D1895</f>
        <v/>
      </c>
      <c r="AW1895" s="16">
        <f>AW1886*Settings!$C$13*$D1895</f>
        <v/>
      </c>
      <c r="AX1895" s="16">
        <f>AX1886*Settings!$C$13*$D1895</f>
        <v/>
      </c>
      <c r="AY1895" s="16">
        <f>AY1886*Settings!$C$13*$D1895</f>
        <v/>
      </c>
    </row>
    <row r="1896" hidden="1" outlineLevel="2">
      <c r="A1896" s="14" t="inlineStr">
        <is>
          <t>co2</t>
        </is>
      </c>
      <c r="B1896" s="14" t="inlineStr">
        <is>
          <t>bio</t>
        </is>
      </c>
      <c r="C1896" s="14" t="inlineStr">
        <is>
          <t>nfm</t>
        </is>
      </c>
      <c r="D1896" s="36">
        <f>INDEX(Inputs!$W$5:$W$132,MATCH($B1896&amp;"|"&amp;$C1896,Inputs!$A$5:$A$132,0))</f>
        <v/>
      </c>
      <c r="E1896" s="35" t="n"/>
      <c r="F1896" s="35" t="n"/>
      <c r="G1896" s="35" t="n"/>
      <c r="H1896" s="14">
        <f>INDEX(VarLab,MATCH($A1896,VarKey,0))&amp;INDEX(MemLab,MATCH($C1896&amp;"|"&amp;$B1896,MemKey,0))</f>
        <v/>
      </c>
      <c r="I1896" s="14">
        <f>INDEX(VarUnit,MATCH($A1896,VarKey,0))</f>
        <v/>
      </c>
      <c r="J1896" s="14">
        <f>INDEX(VarSrc,MATCH($A1896,VarKey,0))</f>
        <v/>
      </c>
      <c r="K1896" s="11">
        <f>CodePrefix&amp;$A1896&amp;IF($C1896="","","."&amp;$C1896&amp;"."&amp;$B1896)&amp;INDEX(VarEnd,MATCH($A1896,VarKey,0))&amp;K$5</f>
        <v/>
      </c>
      <c r="L1896" s="15">
        <f>L1887*Settings!$C$13*$D1896</f>
        <v/>
      </c>
      <c r="M1896" s="16">
        <f>M1887*Settings!$C$13*$D1896</f>
        <v/>
      </c>
      <c r="N1896" s="16">
        <f>N1887*Settings!$C$13*$D1896</f>
        <v/>
      </c>
      <c r="O1896" s="16">
        <f>O1887*Settings!$C$13*$D1896</f>
        <v/>
      </c>
      <c r="P1896" s="16">
        <f>P1887*Settings!$C$13*$D1896</f>
        <v/>
      </c>
      <c r="Q1896" s="16">
        <f>Q1887*Settings!$C$13*$D1896</f>
        <v/>
      </c>
      <c r="R1896" s="16">
        <f>R1887*Settings!$C$13*$D1896</f>
        <v/>
      </c>
      <c r="S1896" s="16">
        <f>S1887*Settings!$C$13*$D1896</f>
        <v/>
      </c>
      <c r="T1896" s="16">
        <f>T1887*Settings!$C$13*$D1896</f>
        <v/>
      </c>
      <c r="U1896" s="16">
        <f>U1887*Settings!$C$13*$D1896</f>
        <v/>
      </c>
      <c r="V1896" s="16">
        <f>V1887*Settings!$C$13*$D1896</f>
        <v/>
      </c>
      <c r="W1896" s="16">
        <f>W1887*Settings!$C$13*$D1896</f>
        <v/>
      </c>
      <c r="X1896" s="16">
        <f>X1887*Settings!$C$13*$D1896</f>
        <v/>
      </c>
      <c r="Y1896" s="16">
        <f>Y1887*Settings!$C$13*$D1896</f>
        <v/>
      </c>
      <c r="Z1896" s="16">
        <f>Z1887*Settings!$C$13*$D1896</f>
        <v/>
      </c>
      <c r="AA1896" s="16">
        <f>AA1887*Settings!$C$13*$D1896</f>
        <v/>
      </c>
      <c r="AB1896" s="16">
        <f>AB1887*Settings!$C$13*$D1896</f>
        <v/>
      </c>
      <c r="AC1896" s="16">
        <f>AC1887*Settings!$C$13*$D1896</f>
        <v/>
      </c>
      <c r="AD1896" s="16">
        <f>AD1887*Settings!$C$13*$D1896</f>
        <v/>
      </c>
      <c r="AF1896" s="11">
        <f>CodePrefix&amp;$A1896&amp;IF($C1896="","","."&amp;$C1896&amp;"."&amp;$B1896)&amp;INDEX(VarEnd,MATCH($A1896,VarKey,0))&amp;AF$5</f>
        <v/>
      </c>
      <c r="AG1896" s="15">
        <f>AG1887*Settings!$C$13*$D1896</f>
        <v/>
      </c>
      <c r="AH1896" s="16">
        <f>AH1887*Settings!$C$13*$D1896</f>
        <v/>
      </c>
      <c r="AI1896" s="16">
        <f>AI1887*Settings!$C$13*$D1896</f>
        <v/>
      </c>
      <c r="AJ1896" s="16">
        <f>AJ1887*Settings!$C$13*$D1896</f>
        <v/>
      </c>
      <c r="AK1896" s="16">
        <f>AK1887*Settings!$C$13*$D1896</f>
        <v/>
      </c>
      <c r="AL1896" s="16">
        <f>AL1887*Settings!$C$13*$D1896</f>
        <v/>
      </c>
      <c r="AM1896" s="16">
        <f>AM1887*Settings!$C$13*$D1896</f>
        <v/>
      </c>
      <c r="AN1896" s="16">
        <f>AN1887*Settings!$C$13*$D1896</f>
        <v/>
      </c>
      <c r="AO1896" s="16">
        <f>AO1887*Settings!$C$13*$D1896</f>
        <v/>
      </c>
      <c r="AP1896" s="16">
        <f>AP1887*Settings!$C$13*$D1896</f>
        <v/>
      </c>
      <c r="AQ1896" s="16">
        <f>AQ1887*Settings!$C$13*$D1896</f>
        <v/>
      </c>
      <c r="AR1896" s="16">
        <f>AR1887*Settings!$C$13*$D1896</f>
        <v/>
      </c>
      <c r="AS1896" s="16">
        <f>AS1887*Settings!$C$13*$D1896</f>
        <v/>
      </c>
      <c r="AT1896" s="16">
        <f>AT1887*Settings!$C$13*$D1896</f>
        <v/>
      </c>
      <c r="AU1896" s="16">
        <f>AU1887*Settings!$C$13*$D1896</f>
        <v/>
      </c>
      <c r="AV1896" s="16">
        <f>AV1887*Settings!$C$13*$D1896</f>
        <v/>
      </c>
      <c r="AW1896" s="16">
        <f>AW1887*Settings!$C$13*$D1896</f>
        <v/>
      </c>
      <c r="AX1896" s="16">
        <f>AX1887*Settings!$C$13*$D1896</f>
        <v/>
      </c>
      <c r="AY1896" s="16">
        <f>AY1887*Settings!$C$13*$D1896</f>
        <v/>
      </c>
    </row>
    <row r="1897" hidden="1" outlineLevel="2"/>
    <row r="1898" hidden="1" outlineLevel="2">
      <c r="A1898" s="14" t="inlineStr">
        <is>
          <t>rtx</t>
        </is>
      </c>
      <c r="B1898" s="14" t="inlineStr">
        <is>
          <t>coa</t>
        </is>
      </c>
      <c r="C1898" s="14" t="inlineStr">
        <is>
          <t>nfm</t>
        </is>
      </c>
      <c r="D1898" s="36">
        <f>INDEX(Inputs!$U$5:$U$132,MATCH($B1898&amp;"|"&amp;$C1898,Inputs!$A$5:$A$132,0))</f>
        <v/>
      </c>
      <c r="E1898" s="35" t="n"/>
      <c r="F1898" s="35" t="n"/>
      <c r="G1898" s="35" t="n"/>
      <c r="H1898" s="14">
        <f>INDEX(VarLab,MATCH($A1898,VarKey,0))&amp;INDEX(MemLab,MATCH($C1898&amp;"|"&amp;$B1898,MemKey,0))</f>
        <v/>
      </c>
      <c r="I1898" s="14">
        <f>INDEX(VarUnit,MATCH($A1898,VarKey,0))</f>
        <v/>
      </c>
      <c r="J1898" s="14">
        <f>INDEX(VarSrc,MATCH($A1898,VarKey,0))</f>
        <v/>
      </c>
      <c r="K1898" s="11">
        <f>CodePrefix&amp;$A1898&amp;IF($C1898="","","."&amp;$C1898&amp;"."&amp;$B1898)&amp;INDEX(VarEnd,MATCH($A1898,VarKey,0))&amp;K$5</f>
        <v/>
      </c>
      <c r="L1898" s="39">
        <f>L1880*Settings!$C$13*(INDEX(L$395:L$406,$D1898)+INDEX(L$382:L$393,$D1898))</f>
        <v/>
      </c>
      <c r="M1898" s="40">
        <f>M1880*Settings!$C$13*(INDEX(M$395:M$406,$D1898)+INDEX(M$382:M$393,$D1898))</f>
        <v/>
      </c>
      <c r="N1898" s="40">
        <f>N1880*Settings!$C$13*(INDEX(N$395:N$406,$D1898)+INDEX(N$382:N$393,$D1898))</f>
        <v/>
      </c>
      <c r="O1898" s="40">
        <f>O1880*Settings!$C$13*(INDEX(O$395:O$406,$D1898)+INDEX(O$382:O$393,$D1898))</f>
        <v/>
      </c>
      <c r="P1898" s="40">
        <f>P1880*Settings!$C$13*(INDEX(P$395:P$406,$D1898)+INDEX(P$382:P$393,$D1898))</f>
        <v/>
      </c>
      <c r="Q1898" s="40">
        <f>Q1880*Settings!$C$13*(INDEX(Q$395:Q$406,$D1898)+INDEX(Q$382:Q$393,$D1898))</f>
        <v/>
      </c>
      <c r="R1898" s="40">
        <f>R1880*Settings!$C$13*(INDEX(R$395:R$406,$D1898)+INDEX(R$382:R$393,$D1898))</f>
        <v/>
      </c>
      <c r="S1898" s="40">
        <f>S1880*Settings!$C$13*(INDEX(S$395:S$406,$D1898)+INDEX(S$382:S$393,$D1898))</f>
        <v/>
      </c>
      <c r="T1898" s="40">
        <f>T1880*Settings!$C$13*(INDEX(T$395:T$406,$D1898)+INDEX(T$382:T$393,$D1898))</f>
        <v/>
      </c>
      <c r="U1898" s="40">
        <f>U1880*Settings!$C$13*(INDEX(U$395:U$406,$D1898)+INDEX(U$382:U$393,$D1898))</f>
        <v/>
      </c>
      <c r="V1898" s="40">
        <f>V1880*Settings!$C$13*(INDEX(V$395:V$406,$D1898)+INDEX(V$382:V$393,$D1898))</f>
        <v/>
      </c>
      <c r="W1898" s="40">
        <f>W1880*Settings!$C$13*(INDEX(W$395:W$406,$D1898)+INDEX(W$382:W$393,$D1898))</f>
        <v/>
      </c>
      <c r="X1898" s="40">
        <f>X1880*Settings!$C$13*(INDEX(X$395:X$406,$D1898)+INDEX(X$382:X$393,$D1898))</f>
        <v/>
      </c>
      <c r="Y1898" s="40">
        <f>Y1880*Settings!$C$13*(INDEX(Y$395:Y$406,$D1898)+INDEX(Y$382:Y$393,$D1898))</f>
        <v/>
      </c>
      <c r="Z1898" s="40">
        <f>Z1880*Settings!$C$13*(INDEX(Z$395:Z$406,$D1898)+INDEX(Z$382:Z$393,$D1898))</f>
        <v/>
      </c>
      <c r="AA1898" s="40">
        <f>AA1880*Settings!$C$13*(INDEX(AA$395:AA$406,$D1898)+INDEX(AA$382:AA$393,$D1898))</f>
        <v/>
      </c>
      <c r="AB1898" s="40">
        <f>AB1880*Settings!$C$13*(INDEX(AB$395:AB$406,$D1898)+INDEX(AB$382:AB$393,$D1898))</f>
        <v/>
      </c>
      <c r="AC1898" s="40">
        <f>AC1880*Settings!$C$13*(INDEX(AC$395:AC$406,$D1898)+INDEX(AC$382:AC$393,$D1898))</f>
        <v/>
      </c>
      <c r="AD1898" s="40">
        <f>AD1880*Settings!$C$13*(INDEX(AD$395:AD$406,$D1898)+INDEX(AD$382:AD$393,$D1898))</f>
        <v/>
      </c>
      <c r="AF1898" s="11">
        <f>CodePrefix&amp;$A1898&amp;IF($C1898="","","."&amp;$C1898&amp;"."&amp;$B1898)&amp;INDEX(VarEnd,MATCH($A1898,VarKey,0))&amp;AF$5</f>
        <v/>
      </c>
      <c r="AG1898" s="39">
        <f>AG1880*Settings!$C$13*(INDEX(AG$395:AG$406,$D1898)+INDEX(AG$382:AG$393,$D1898))</f>
        <v/>
      </c>
      <c r="AH1898" s="40">
        <f>AH1880*Settings!$C$13*(INDEX(AH$395:AH$406,$D1898)+INDEX(AH$382:AH$393,$D1898))</f>
        <v/>
      </c>
      <c r="AI1898" s="40">
        <f>AI1880*Settings!$C$13*(INDEX(AI$395:AI$406,$D1898)+INDEX(AI$382:AI$393,$D1898))</f>
        <v/>
      </c>
      <c r="AJ1898" s="40">
        <f>AJ1880*Settings!$C$13*(INDEX(AJ$395:AJ$406,$D1898)+INDEX(AJ$382:AJ$393,$D1898))</f>
        <v/>
      </c>
      <c r="AK1898" s="40">
        <f>AK1880*Settings!$C$13*(INDEX(AK$395:AK$406,$D1898)+INDEX(AK$382:AK$393,$D1898))</f>
        <v/>
      </c>
      <c r="AL1898" s="40">
        <f>AL1880*Settings!$C$13*(INDEX(AL$395:AL$406,$D1898)+INDEX(AL$382:AL$393,$D1898))</f>
        <v/>
      </c>
      <c r="AM1898" s="40">
        <f>AM1880*Settings!$C$13*(INDEX(AM$395:AM$406,$D1898)+INDEX(AM$382:AM$393,$D1898))</f>
        <v/>
      </c>
      <c r="AN1898" s="40">
        <f>AN1880*Settings!$C$13*(INDEX(AN$395:AN$406,$D1898)+INDEX(AN$382:AN$393,$D1898))</f>
        <v/>
      </c>
      <c r="AO1898" s="40">
        <f>AO1880*Settings!$C$13*(INDEX(AO$395:AO$406,$D1898)+INDEX(AO$382:AO$393,$D1898))</f>
        <v/>
      </c>
      <c r="AP1898" s="40">
        <f>AP1880*Settings!$C$13*(INDEX(AP$395:AP$406,$D1898)+INDEX(AP$382:AP$393,$D1898))</f>
        <v/>
      </c>
      <c r="AQ1898" s="40">
        <f>AQ1880*Settings!$C$13*(INDEX(AQ$395:AQ$406,$D1898)+INDEX(AQ$382:AQ$393,$D1898))</f>
        <v/>
      </c>
      <c r="AR1898" s="40">
        <f>AR1880*Settings!$C$13*(INDEX(AR$395:AR$406,$D1898)+INDEX(AR$382:AR$393,$D1898))</f>
        <v/>
      </c>
      <c r="AS1898" s="40">
        <f>AS1880*Settings!$C$13*(INDEX(AS$395:AS$406,$D1898)+INDEX(AS$382:AS$393,$D1898))</f>
        <v/>
      </c>
      <c r="AT1898" s="40">
        <f>AT1880*Settings!$C$13*(INDEX(AT$395:AT$406,$D1898)+INDEX(AT$382:AT$393,$D1898))</f>
        <v/>
      </c>
      <c r="AU1898" s="40">
        <f>AU1880*Settings!$C$13*(INDEX(AU$395:AU$406,$D1898)+INDEX(AU$382:AU$393,$D1898))</f>
        <v/>
      </c>
      <c r="AV1898" s="40">
        <f>AV1880*Settings!$C$13*(INDEX(AV$395:AV$406,$D1898)+INDEX(AV$382:AV$393,$D1898))</f>
        <v/>
      </c>
      <c r="AW1898" s="40">
        <f>AW1880*Settings!$C$13*(INDEX(AW$395:AW$406,$D1898)+INDEX(AW$382:AW$393,$D1898))</f>
        <v/>
      </c>
      <c r="AX1898" s="40">
        <f>AX1880*Settings!$C$13*(INDEX(AX$395:AX$406,$D1898)+INDEX(AX$382:AX$393,$D1898))</f>
        <v/>
      </c>
      <c r="AY1898" s="40">
        <f>AY1880*Settings!$C$13*(INDEX(AY$395:AY$406,$D1898)+INDEX(AY$382:AY$393,$D1898))</f>
        <v/>
      </c>
    </row>
    <row r="1899" hidden="1" outlineLevel="2">
      <c r="A1899" s="14" t="inlineStr">
        <is>
          <t>rtx</t>
        </is>
      </c>
      <c r="B1899" s="14" t="inlineStr">
        <is>
          <t>nga</t>
        </is>
      </c>
      <c r="C1899" s="14" t="inlineStr">
        <is>
          <t>nfm</t>
        </is>
      </c>
      <c r="D1899" s="36">
        <f>INDEX(Inputs!$U$5:$U$132,MATCH($B1899&amp;"|"&amp;$C1899,Inputs!$A$5:$A$132,0))</f>
        <v/>
      </c>
      <c r="E1899" s="35" t="n"/>
      <c r="F1899" s="35" t="n"/>
      <c r="G1899" s="35" t="n"/>
      <c r="H1899" s="14">
        <f>INDEX(VarLab,MATCH($A1899,VarKey,0))&amp;INDEX(MemLab,MATCH($C1899&amp;"|"&amp;$B1899,MemKey,0))</f>
        <v/>
      </c>
      <c r="I1899" s="14">
        <f>INDEX(VarUnit,MATCH($A1899,VarKey,0))</f>
        <v/>
      </c>
      <c r="J1899" s="14">
        <f>INDEX(VarSrc,MATCH($A1899,VarKey,0))</f>
        <v/>
      </c>
      <c r="K1899" s="11">
        <f>CodePrefix&amp;$A1899&amp;IF($C1899="","","."&amp;$C1899&amp;"."&amp;$B1899)&amp;INDEX(VarEnd,MATCH($A1899,VarKey,0))&amp;K$5</f>
        <v/>
      </c>
      <c r="L1899" s="39">
        <f>L1881*Settings!$C$13*(INDEX(L$395:L$406,$D1899)+INDEX(L$382:L$393,$D1899))</f>
        <v/>
      </c>
      <c r="M1899" s="40">
        <f>M1881*Settings!$C$13*(INDEX(M$395:M$406,$D1899)+INDEX(M$382:M$393,$D1899))</f>
        <v/>
      </c>
      <c r="N1899" s="40">
        <f>N1881*Settings!$C$13*(INDEX(N$395:N$406,$D1899)+INDEX(N$382:N$393,$D1899))</f>
        <v/>
      </c>
      <c r="O1899" s="40">
        <f>O1881*Settings!$C$13*(INDEX(O$395:O$406,$D1899)+INDEX(O$382:O$393,$D1899))</f>
        <v/>
      </c>
      <c r="P1899" s="40">
        <f>P1881*Settings!$C$13*(INDEX(P$395:P$406,$D1899)+INDEX(P$382:P$393,$D1899))</f>
        <v/>
      </c>
      <c r="Q1899" s="40">
        <f>Q1881*Settings!$C$13*(INDEX(Q$395:Q$406,$D1899)+INDEX(Q$382:Q$393,$D1899))</f>
        <v/>
      </c>
      <c r="R1899" s="40">
        <f>R1881*Settings!$C$13*(INDEX(R$395:R$406,$D1899)+INDEX(R$382:R$393,$D1899))</f>
        <v/>
      </c>
      <c r="S1899" s="40">
        <f>S1881*Settings!$C$13*(INDEX(S$395:S$406,$D1899)+INDEX(S$382:S$393,$D1899))</f>
        <v/>
      </c>
      <c r="T1899" s="40">
        <f>T1881*Settings!$C$13*(INDEX(T$395:T$406,$D1899)+INDEX(T$382:T$393,$D1899))</f>
        <v/>
      </c>
      <c r="U1899" s="40">
        <f>U1881*Settings!$C$13*(INDEX(U$395:U$406,$D1899)+INDEX(U$382:U$393,$D1899))</f>
        <v/>
      </c>
      <c r="V1899" s="40">
        <f>V1881*Settings!$C$13*(INDEX(V$395:V$406,$D1899)+INDEX(V$382:V$393,$D1899))</f>
        <v/>
      </c>
      <c r="W1899" s="40">
        <f>W1881*Settings!$C$13*(INDEX(W$395:W$406,$D1899)+INDEX(W$382:W$393,$D1899))</f>
        <v/>
      </c>
      <c r="X1899" s="40">
        <f>X1881*Settings!$C$13*(INDEX(X$395:X$406,$D1899)+INDEX(X$382:X$393,$D1899))</f>
        <v/>
      </c>
      <c r="Y1899" s="40">
        <f>Y1881*Settings!$C$13*(INDEX(Y$395:Y$406,$D1899)+INDEX(Y$382:Y$393,$D1899))</f>
        <v/>
      </c>
      <c r="Z1899" s="40">
        <f>Z1881*Settings!$C$13*(INDEX(Z$395:Z$406,$D1899)+INDEX(Z$382:Z$393,$D1899))</f>
        <v/>
      </c>
      <c r="AA1899" s="40">
        <f>AA1881*Settings!$C$13*(INDEX(AA$395:AA$406,$D1899)+INDEX(AA$382:AA$393,$D1899))</f>
        <v/>
      </c>
      <c r="AB1899" s="40">
        <f>AB1881*Settings!$C$13*(INDEX(AB$395:AB$406,$D1899)+INDEX(AB$382:AB$393,$D1899))</f>
        <v/>
      </c>
      <c r="AC1899" s="40">
        <f>AC1881*Settings!$C$13*(INDEX(AC$395:AC$406,$D1899)+INDEX(AC$382:AC$393,$D1899))</f>
        <v/>
      </c>
      <c r="AD1899" s="40">
        <f>AD1881*Settings!$C$13*(INDEX(AD$395:AD$406,$D1899)+INDEX(AD$382:AD$393,$D1899))</f>
        <v/>
      </c>
      <c r="AF1899" s="11">
        <f>CodePrefix&amp;$A1899&amp;IF($C1899="","","."&amp;$C1899&amp;"."&amp;$B1899)&amp;INDEX(VarEnd,MATCH($A1899,VarKey,0))&amp;AF$5</f>
        <v/>
      </c>
      <c r="AG1899" s="39">
        <f>AG1881*Settings!$C$13*(INDEX(AG$395:AG$406,$D1899)+INDEX(AG$382:AG$393,$D1899))</f>
        <v/>
      </c>
      <c r="AH1899" s="40">
        <f>AH1881*Settings!$C$13*(INDEX(AH$395:AH$406,$D1899)+INDEX(AH$382:AH$393,$D1899))</f>
        <v/>
      </c>
      <c r="AI1899" s="40">
        <f>AI1881*Settings!$C$13*(INDEX(AI$395:AI$406,$D1899)+INDEX(AI$382:AI$393,$D1899))</f>
        <v/>
      </c>
      <c r="AJ1899" s="40">
        <f>AJ1881*Settings!$C$13*(INDEX(AJ$395:AJ$406,$D1899)+INDEX(AJ$382:AJ$393,$D1899))</f>
        <v/>
      </c>
      <c r="AK1899" s="40">
        <f>AK1881*Settings!$C$13*(INDEX(AK$395:AK$406,$D1899)+INDEX(AK$382:AK$393,$D1899))</f>
        <v/>
      </c>
      <c r="AL1899" s="40">
        <f>AL1881*Settings!$C$13*(INDEX(AL$395:AL$406,$D1899)+INDEX(AL$382:AL$393,$D1899))</f>
        <v/>
      </c>
      <c r="AM1899" s="40">
        <f>AM1881*Settings!$C$13*(INDEX(AM$395:AM$406,$D1899)+INDEX(AM$382:AM$393,$D1899))</f>
        <v/>
      </c>
      <c r="AN1899" s="40">
        <f>AN1881*Settings!$C$13*(INDEX(AN$395:AN$406,$D1899)+INDEX(AN$382:AN$393,$D1899))</f>
        <v/>
      </c>
      <c r="AO1899" s="40">
        <f>AO1881*Settings!$C$13*(INDEX(AO$395:AO$406,$D1899)+INDEX(AO$382:AO$393,$D1899))</f>
        <v/>
      </c>
      <c r="AP1899" s="40">
        <f>AP1881*Settings!$C$13*(INDEX(AP$395:AP$406,$D1899)+INDEX(AP$382:AP$393,$D1899))</f>
        <v/>
      </c>
      <c r="AQ1899" s="40">
        <f>AQ1881*Settings!$C$13*(INDEX(AQ$395:AQ$406,$D1899)+INDEX(AQ$382:AQ$393,$D1899))</f>
        <v/>
      </c>
      <c r="AR1899" s="40">
        <f>AR1881*Settings!$C$13*(INDEX(AR$395:AR$406,$D1899)+INDEX(AR$382:AR$393,$D1899))</f>
        <v/>
      </c>
      <c r="AS1899" s="40">
        <f>AS1881*Settings!$C$13*(INDEX(AS$395:AS$406,$D1899)+INDEX(AS$382:AS$393,$D1899))</f>
        <v/>
      </c>
      <c r="AT1899" s="40">
        <f>AT1881*Settings!$C$13*(INDEX(AT$395:AT$406,$D1899)+INDEX(AT$382:AT$393,$D1899))</f>
        <v/>
      </c>
      <c r="AU1899" s="40">
        <f>AU1881*Settings!$C$13*(INDEX(AU$395:AU$406,$D1899)+INDEX(AU$382:AU$393,$D1899))</f>
        <v/>
      </c>
      <c r="AV1899" s="40">
        <f>AV1881*Settings!$C$13*(INDEX(AV$395:AV$406,$D1899)+INDEX(AV$382:AV$393,$D1899))</f>
        <v/>
      </c>
      <c r="AW1899" s="40">
        <f>AW1881*Settings!$C$13*(INDEX(AW$395:AW$406,$D1899)+INDEX(AW$382:AW$393,$D1899))</f>
        <v/>
      </c>
      <c r="AX1899" s="40">
        <f>AX1881*Settings!$C$13*(INDEX(AX$395:AX$406,$D1899)+INDEX(AX$382:AX$393,$D1899))</f>
        <v/>
      </c>
      <c r="AY1899" s="40">
        <f>AY1881*Settings!$C$13*(INDEX(AY$395:AY$406,$D1899)+INDEX(AY$382:AY$393,$D1899))</f>
        <v/>
      </c>
    </row>
    <row r="1900" hidden="1" outlineLevel="2">
      <c r="A1900" s="14" t="inlineStr">
        <is>
          <t>rtx</t>
        </is>
      </c>
      <c r="B1900" s="14" t="inlineStr">
        <is>
          <t>gso</t>
        </is>
      </c>
      <c r="C1900" s="14" t="inlineStr">
        <is>
          <t>nfm</t>
        </is>
      </c>
      <c r="D1900" s="36">
        <f>INDEX(Inputs!$U$5:$U$132,MATCH($B1900&amp;"|"&amp;$C1900,Inputs!$A$5:$A$132,0))</f>
        <v/>
      </c>
      <c r="E1900" s="35" t="n"/>
      <c r="F1900" s="35" t="n"/>
      <c r="G1900" s="35" t="n"/>
      <c r="H1900" s="14">
        <f>INDEX(VarLab,MATCH($A1900,VarKey,0))&amp;INDEX(MemLab,MATCH($C1900&amp;"|"&amp;$B1900,MemKey,0))</f>
        <v/>
      </c>
      <c r="I1900" s="14">
        <f>INDEX(VarUnit,MATCH($A1900,VarKey,0))</f>
        <v/>
      </c>
      <c r="J1900" s="14">
        <f>INDEX(VarSrc,MATCH($A1900,VarKey,0))</f>
        <v/>
      </c>
      <c r="K1900" s="11">
        <f>CodePrefix&amp;$A1900&amp;IF($C1900="","","."&amp;$C1900&amp;"."&amp;$B1900)&amp;INDEX(VarEnd,MATCH($A1900,VarKey,0))&amp;K$5</f>
        <v/>
      </c>
      <c r="L1900" s="39">
        <f>L1882*Settings!$C$13*(INDEX(L$395:L$406,$D1900)+INDEX(L$382:L$393,$D1900))</f>
        <v/>
      </c>
      <c r="M1900" s="40">
        <f>M1882*Settings!$C$13*(INDEX(M$395:M$406,$D1900)+INDEX(M$382:M$393,$D1900))</f>
        <v/>
      </c>
      <c r="N1900" s="40">
        <f>N1882*Settings!$C$13*(INDEX(N$395:N$406,$D1900)+INDEX(N$382:N$393,$D1900))</f>
        <v/>
      </c>
      <c r="O1900" s="40">
        <f>O1882*Settings!$C$13*(INDEX(O$395:O$406,$D1900)+INDEX(O$382:O$393,$D1900))</f>
        <v/>
      </c>
      <c r="P1900" s="40">
        <f>P1882*Settings!$C$13*(INDEX(P$395:P$406,$D1900)+INDEX(P$382:P$393,$D1900))</f>
        <v/>
      </c>
      <c r="Q1900" s="40">
        <f>Q1882*Settings!$C$13*(INDEX(Q$395:Q$406,$D1900)+INDEX(Q$382:Q$393,$D1900))</f>
        <v/>
      </c>
      <c r="R1900" s="40">
        <f>R1882*Settings!$C$13*(INDEX(R$395:R$406,$D1900)+INDEX(R$382:R$393,$D1900))</f>
        <v/>
      </c>
      <c r="S1900" s="40">
        <f>S1882*Settings!$C$13*(INDEX(S$395:S$406,$D1900)+INDEX(S$382:S$393,$D1900))</f>
        <v/>
      </c>
      <c r="T1900" s="40">
        <f>T1882*Settings!$C$13*(INDEX(T$395:T$406,$D1900)+INDEX(T$382:T$393,$D1900))</f>
        <v/>
      </c>
      <c r="U1900" s="40">
        <f>U1882*Settings!$C$13*(INDEX(U$395:U$406,$D1900)+INDEX(U$382:U$393,$D1900))</f>
        <v/>
      </c>
      <c r="V1900" s="40">
        <f>V1882*Settings!$C$13*(INDEX(V$395:V$406,$D1900)+INDEX(V$382:V$393,$D1900))</f>
        <v/>
      </c>
      <c r="W1900" s="40">
        <f>W1882*Settings!$C$13*(INDEX(W$395:W$406,$D1900)+INDEX(W$382:W$393,$D1900))</f>
        <v/>
      </c>
      <c r="X1900" s="40">
        <f>X1882*Settings!$C$13*(INDEX(X$395:X$406,$D1900)+INDEX(X$382:X$393,$D1900))</f>
        <v/>
      </c>
      <c r="Y1900" s="40">
        <f>Y1882*Settings!$C$13*(INDEX(Y$395:Y$406,$D1900)+INDEX(Y$382:Y$393,$D1900))</f>
        <v/>
      </c>
      <c r="Z1900" s="40">
        <f>Z1882*Settings!$C$13*(INDEX(Z$395:Z$406,$D1900)+INDEX(Z$382:Z$393,$D1900))</f>
        <v/>
      </c>
      <c r="AA1900" s="40">
        <f>AA1882*Settings!$C$13*(INDEX(AA$395:AA$406,$D1900)+INDEX(AA$382:AA$393,$D1900))</f>
        <v/>
      </c>
      <c r="AB1900" s="40">
        <f>AB1882*Settings!$C$13*(INDEX(AB$395:AB$406,$D1900)+INDEX(AB$382:AB$393,$D1900))</f>
        <v/>
      </c>
      <c r="AC1900" s="40">
        <f>AC1882*Settings!$C$13*(INDEX(AC$395:AC$406,$D1900)+INDEX(AC$382:AC$393,$D1900))</f>
        <v/>
      </c>
      <c r="AD1900" s="40">
        <f>AD1882*Settings!$C$13*(INDEX(AD$395:AD$406,$D1900)+INDEX(AD$382:AD$393,$D1900))</f>
        <v/>
      </c>
      <c r="AF1900" s="11">
        <f>CodePrefix&amp;$A1900&amp;IF($C1900="","","."&amp;$C1900&amp;"."&amp;$B1900)&amp;INDEX(VarEnd,MATCH($A1900,VarKey,0))&amp;AF$5</f>
        <v/>
      </c>
      <c r="AG1900" s="39">
        <f>AG1882*Settings!$C$13*(INDEX(AG$395:AG$406,$D1900)+INDEX(AG$382:AG$393,$D1900))</f>
        <v/>
      </c>
      <c r="AH1900" s="40">
        <f>AH1882*Settings!$C$13*(INDEX(AH$395:AH$406,$D1900)+INDEX(AH$382:AH$393,$D1900))</f>
        <v/>
      </c>
      <c r="AI1900" s="40">
        <f>AI1882*Settings!$C$13*(INDEX(AI$395:AI$406,$D1900)+INDEX(AI$382:AI$393,$D1900))</f>
        <v/>
      </c>
      <c r="AJ1900" s="40">
        <f>AJ1882*Settings!$C$13*(INDEX(AJ$395:AJ$406,$D1900)+INDEX(AJ$382:AJ$393,$D1900))</f>
        <v/>
      </c>
      <c r="AK1900" s="40">
        <f>AK1882*Settings!$C$13*(INDEX(AK$395:AK$406,$D1900)+INDEX(AK$382:AK$393,$D1900))</f>
        <v/>
      </c>
      <c r="AL1900" s="40">
        <f>AL1882*Settings!$C$13*(INDEX(AL$395:AL$406,$D1900)+INDEX(AL$382:AL$393,$D1900))</f>
        <v/>
      </c>
      <c r="AM1900" s="40">
        <f>AM1882*Settings!$C$13*(INDEX(AM$395:AM$406,$D1900)+INDEX(AM$382:AM$393,$D1900))</f>
        <v/>
      </c>
      <c r="AN1900" s="40">
        <f>AN1882*Settings!$C$13*(INDEX(AN$395:AN$406,$D1900)+INDEX(AN$382:AN$393,$D1900))</f>
        <v/>
      </c>
      <c r="AO1900" s="40">
        <f>AO1882*Settings!$C$13*(INDEX(AO$395:AO$406,$D1900)+INDEX(AO$382:AO$393,$D1900))</f>
        <v/>
      </c>
      <c r="AP1900" s="40">
        <f>AP1882*Settings!$C$13*(INDEX(AP$395:AP$406,$D1900)+INDEX(AP$382:AP$393,$D1900))</f>
        <v/>
      </c>
      <c r="AQ1900" s="40">
        <f>AQ1882*Settings!$C$13*(INDEX(AQ$395:AQ$406,$D1900)+INDEX(AQ$382:AQ$393,$D1900))</f>
        <v/>
      </c>
      <c r="AR1900" s="40">
        <f>AR1882*Settings!$C$13*(INDEX(AR$395:AR$406,$D1900)+INDEX(AR$382:AR$393,$D1900))</f>
        <v/>
      </c>
      <c r="AS1900" s="40">
        <f>AS1882*Settings!$C$13*(INDEX(AS$395:AS$406,$D1900)+INDEX(AS$382:AS$393,$D1900))</f>
        <v/>
      </c>
      <c r="AT1900" s="40">
        <f>AT1882*Settings!$C$13*(INDEX(AT$395:AT$406,$D1900)+INDEX(AT$382:AT$393,$D1900))</f>
        <v/>
      </c>
      <c r="AU1900" s="40">
        <f>AU1882*Settings!$C$13*(INDEX(AU$395:AU$406,$D1900)+INDEX(AU$382:AU$393,$D1900))</f>
        <v/>
      </c>
      <c r="AV1900" s="40">
        <f>AV1882*Settings!$C$13*(INDEX(AV$395:AV$406,$D1900)+INDEX(AV$382:AV$393,$D1900))</f>
        <v/>
      </c>
      <c r="AW1900" s="40">
        <f>AW1882*Settings!$C$13*(INDEX(AW$395:AW$406,$D1900)+INDEX(AW$382:AW$393,$D1900))</f>
        <v/>
      </c>
      <c r="AX1900" s="40">
        <f>AX1882*Settings!$C$13*(INDEX(AX$395:AX$406,$D1900)+INDEX(AX$382:AX$393,$D1900))</f>
        <v/>
      </c>
      <c r="AY1900" s="40">
        <f>AY1882*Settings!$C$13*(INDEX(AY$395:AY$406,$D1900)+INDEX(AY$382:AY$393,$D1900))</f>
        <v/>
      </c>
    </row>
    <row r="1901" hidden="1" outlineLevel="2">
      <c r="A1901" s="14" t="inlineStr">
        <is>
          <t>rtx</t>
        </is>
      </c>
      <c r="B1901" s="14" t="inlineStr">
        <is>
          <t>die</t>
        </is>
      </c>
      <c r="C1901" s="14" t="inlineStr">
        <is>
          <t>nfm</t>
        </is>
      </c>
      <c r="D1901" s="36">
        <f>INDEX(Inputs!$U$5:$U$132,MATCH($B1901&amp;"|"&amp;$C1901,Inputs!$A$5:$A$132,0))</f>
        <v/>
      </c>
      <c r="E1901" s="35" t="n"/>
      <c r="F1901" s="35" t="n"/>
      <c r="G1901" s="35" t="n"/>
      <c r="H1901" s="14">
        <f>INDEX(VarLab,MATCH($A1901,VarKey,0))&amp;INDEX(MemLab,MATCH($C1901&amp;"|"&amp;$B1901,MemKey,0))</f>
        <v/>
      </c>
      <c r="I1901" s="14">
        <f>INDEX(VarUnit,MATCH($A1901,VarKey,0))</f>
        <v/>
      </c>
      <c r="J1901" s="14">
        <f>INDEX(VarSrc,MATCH($A1901,VarKey,0))</f>
        <v/>
      </c>
      <c r="K1901" s="11">
        <f>CodePrefix&amp;$A1901&amp;IF($C1901="","","."&amp;$C1901&amp;"."&amp;$B1901)&amp;INDEX(VarEnd,MATCH($A1901,VarKey,0))&amp;K$5</f>
        <v/>
      </c>
      <c r="L1901" s="39">
        <f>L1883*Settings!$C$13*(INDEX(L$395:L$406,$D1901)+INDEX(L$382:L$393,$D1901))</f>
        <v/>
      </c>
      <c r="M1901" s="40">
        <f>M1883*Settings!$C$13*(INDEX(M$395:M$406,$D1901)+INDEX(M$382:M$393,$D1901))</f>
        <v/>
      </c>
      <c r="N1901" s="40">
        <f>N1883*Settings!$C$13*(INDEX(N$395:N$406,$D1901)+INDEX(N$382:N$393,$D1901))</f>
        <v/>
      </c>
      <c r="O1901" s="40">
        <f>O1883*Settings!$C$13*(INDEX(O$395:O$406,$D1901)+INDEX(O$382:O$393,$D1901))</f>
        <v/>
      </c>
      <c r="P1901" s="40">
        <f>P1883*Settings!$C$13*(INDEX(P$395:P$406,$D1901)+INDEX(P$382:P$393,$D1901))</f>
        <v/>
      </c>
      <c r="Q1901" s="40">
        <f>Q1883*Settings!$C$13*(INDEX(Q$395:Q$406,$D1901)+INDEX(Q$382:Q$393,$D1901))</f>
        <v/>
      </c>
      <c r="R1901" s="40">
        <f>R1883*Settings!$C$13*(INDEX(R$395:R$406,$D1901)+INDEX(R$382:R$393,$D1901))</f>
        <v/>
      </c>
      <c r="S1901" s="40">
        <f>S1883*Settings!$C$13*(INDEX(S$395:S$406,$D1901)+INDEX(S$382:S$393,$D1901))</f>
        <v/>
      </c>
      <c r="T1901" s="40">
        <f>T1883*Settings!$C$13*(INDEX(T$395:T$406,$D1901)+INDEX(T$382:T$393,$D1901))</f>
        <v/>
      </c>
      <c r="U1901" s="40">
        <f>U1883*Settings!$C$13*(INDEX(U$395:U$406,$D1901)+INDEX(U$382:U$393,$D1901))</f>
        <v/>
      </c>
      <c r="V1901" s="40">
        <f>V1883*Settings!$C$13*(INDEX(V$395:V$406,$D1901)+INDEX(V$382:V$393,$D1901))</f>
        <v/>
      </c>
      <c r="W1901" s="40">
        <f>W1883*Settings!$C$13*(INDEX(W$395:W$406,$D1901)+INDEX(W$382:W$393,$D1901))</f>
        <v/>
      </c>
      <c r="X1901" s="40">
        <f>X1883*Settings!$C$13*(INDEX(X$395:X$406,$D1901)+INDEX(X$382:X$393,$D1901))</f>
        <v/>
      </c>
      <c r="Y1901" s="40">
        <f>Y1883*Settings!$C$13*(INDEX(Y$395:Y$406,$D1901)+INDEX(Y$382:Y$393,$D1901))</f>
        <v/>
      </c>
      <c r="Z1901" s="40">
        <f>Z1883*Settings!$C$13*(INDEX(Z$395:Z$406,$D1901)+INDEX(Z$382:Z$393,$D1901))</f>
        <v/>
      </c>
      <c r="AA1901" s="40">
        <f>AA1883*Settings!$C$13*(INDEX(AA$395:AA$406,$D1901)+INDEX(AA$382:AA$393,$D1901))</f>
        <v/>
      </c>
      <c r="AB1901" s="40">
        <f>AB1883*Settings!$C$13*(INDEX(AB$395:AB$406,$D1901)+INDEX(AB$382:AB$393,$D1901))</f>
        <v/>
      </c>
      <c r="AC1901" s="40">
        <f>AC1883*Settings!$C$13*(INDEX(AC$395:AC$406,$D1901)+INDEX(AC$382:AC$393,$D1901))</f>
        <v/>
      </c>
      <c r="AD1901" s="40">
        <f>AD1883*Settings!$C$13*(INDEX(AD$395:AD$406,$D1901)+INDEX(AD$382:AD$393,$D1901))</f>
        <v/>
      </c>
      <c r="AF1901" s="11">
        <f>CodePrefix&amp;$A1901&amp;IF($C1901="","","."&amp;$C1901&amp;"."&amp;$B1901)&amp;INDEX(VarEnd,MATCH($A1901,VarKey,0))&amp;AF$5</f>
        <v/>
      </c>
      <c r="AG1901" s="39">
        <f>AG1883*Settings!$C$13*(INDEX(AG$395:AG$406,$D1901)+INDEX(AG$382:AG$393,$D1901))</f>
        <v/>
      </c>
      <c r="AH1901" s="40">
        <f>AH1883*Settings!$C$13*(INDEX(AH$395:AH$406,$D1901)+INDEX(AH$382:AH$393,$D1901))</f>
        <v/>
      </c>
      <c r="AI1901" s="40">
        <f>AI1883*Settings!$C$13*(INDEX(AI$395:AI$406,$D1901)+INDEX(AI$382:AI$393,$D1901))</f>
        <v/>
      </c>
      <c r="AJ1901" s="40">
        <f>AJ1883*Settings!$C$13*(INDEX(AJ$395:AJ$406,$D1901)+INDEX(AJ$382:AJ$393,$D1901))</f>
        <v/>
      </c>
      <c r="AK1901" s="40">
        <f>AK1883*Settings!$C$13*(INDEX(AK$395:AK$406,$D1901)+INDEX(AK$382:AK$393,$D1901))</f>
        <v/>
      </c>
      <c r="AL1901" s="40">
        <f>AL1883*Settings!$C$13*(INDEX(AL$395:AL$406,$D1901)+INDEX(AL$382:AL$393,$D1901))</f>
        <v/>
      </c>
      <c r="AM1901" s="40">
        <f>AM1883*Settings!$C$13*(INDEX(AM$395:AM$406,$D1901)+INDEX(AM$382:AM$393,$D1901))</f>
        <v/>
      </c>
      <c r="AN1901" s="40">
        <f>AN1883*Settings!$C$13*(INDEX(AN$395:AN$406,$D1901)+INDEX(AN$382:AN$393,$D1901))</f>
        <v/>
      </c>
      <c r="AO1901" s="40">
        <f>AO1883*Settings!$C$13*(INDEX(AO$395:AO$406,$D1901)+INDEX(AO$382:AO$393,$D1901))</f>
        <v/>
      </c>
      <c r="AP1901" s="40">
        <f>AP1883*Settings!$C$13*(INDEX(AP$395:AP$406,$D1901)+INDEX(AP$382:AP$393,$D1901))</f>
        <v/>
      </c>
      <c r="AQ1901" s="40">
        <f>AQ1883*Settings!$C$13*(INDEX(AQ$395:AQ$406,$D1901)+INDEX(AQ$382:AQ$393,$D1901))</f>
        <v/>
      </c>
      <c r="AR1901" s="40">
        <f>AR1883*Settings!$C$13*(INDEX(AR$395:AR$406,$D1901)+INDEX(AR$382:AR$393,$D1901))</f>
        <v/>
      </c>
      <c r="AS1901" s="40">
        <f>AS1883*Settings!$C$13*(INDEX(AS$395:AS$406,$D1901)+INDEX(AS$382:AS$393,$D1901))</f>
        <v/>
      </c>
      <c r="AT1901" s="40">
        <f>AT1883*Settings!$C$13*(INDEX(AT$395:AT$406,$D1901)+INDEX(AT$382:AT$393,$D1901))</f>
        <v/>
      </c>
      <c r="AU1901" s="40">
        <f>AU1883*Settings!$C$13*(INDEX(AU$395:AU$406,$D1901)+INDEX(AU$382:AU$393,$D1901))</f>
        <v/>
      </c>
      <c r="AV1901" s="40">
        <f>AV1883*Settings!$C$13*(INDEX(AV$395:AV$406,$D1901)+INDEX(AV$382:AV$393,$D1901))</f>
        <v/>
      </c>
      <c r="AW1901" s="40">
        <f>AW1883*Settings!$C$13*(INDEX(AW$395:AW$406,$D1901)+INDEX(AW$382:AW$393,$D1901))</f>
        <v/>
      </c>
      <c r="AX1901" s="40">
        <f>AX1883*Settings!$C$13*(INDEX(AX$395:AX$406,$D1901)+INDEX(AX$382:AX$393,$D1901))</f>
        <v/>
      </c>
      <c r="AY1901" s="40">
        <f>AY1883*Settings!$C$13*(INDEX(AY$395:AY$406,$D1901)+INDEX(AY$382:AY$393,$D1901))</f>
        <v/>
      </c>
    </row>
    <row r="1902" hidden="1" outlineLevel="2">
      <c r="A1902" s="14" t="inlineStr">
        <is>
          <t>rtx</t>
        </is>
      </c>
      <c r="B1902" s="14" t="inlineStr">
        <is>
          <t>lpg</t>
        </is>
      </c>
      <c r="C1902" s="14" t="inlineStr">
        <is>
          <t>nfm</t>
        </is>
      </c>
      <c r="D1902" s="36">
        <f>INDEX(Inputs!$U$5:$U$132,MATCH($B1902&amp;"|"&amp;$C1902,Inputs!$A$5:$A$132,0))</f>
        <v/>
      </c>
      <c r="E1902" s="35" t="n"/>
      <c r="F1902" s="35" t="n"/>
      <c r="G1902" s="35" t="n"/>
      <c r="H1902" s="14">
        <f>INDEX(VarLab,MATCH($A1902,VarKey,0))&amp;INDEX(MemLab,MATCH($C1902&amp;"|"&amp;$B1902,MemKey,0))</f>
        <v/>
      </c>
      <c r="I1902" s="14">
        <f>INDEX(VarUnit,MATCH($A1902,VarKey,0))</f>
        <v/>
      </c>
      <c r="J1902" s="14">
        <f>INDEX(VarSrc,MATCH($A1902,VarKey,0))</f>
        <v/>
      </c>
      <c r="K1902" s="11">
        <f>CodePrefix&amp;$A1902&amp;IF($C1902="","","."&amp;$C1902&amp;"."&amp;$B1902)&amp;INDEX(VarEnd,MATCH($A1902,VarKey,0))&amp;K$5</f>
        <v/>
      </c>
      <c r="L1902" s="39">
        <f>L1884*Settings!$C$13*(INDEX(L$395:L$406,$D1902)+INDEX(L$382:L$393,$D1902))</f>
        <v/>
      </c>
      <c r="M1902" s="40">
        <f>M1884*Settings!$C$13*(INDEX(M$395:M$406,$D1902)+INDEX(M$382:M$393,$D1902))</f>
        <v/>
      </c>
      <c r="N1902" s="40">
        <f>N1884*Settings!$C$13*(INDEX(N$395:N$406,$D1902)+INDEX(N$382:N$393,$D1902))</f>
        <v/>
      </c>
      <c r="O1902" s="40">
        <f>O1884*Settings!$C$13*(INDEX(O$395:O$406,$D1902)+INDEX(O$382:O$393,$D1902))</f>
        <v/>
      </c>
      <c r="P1902" s="40">
        <f>P1884*Settings!$C$13*(INDEX(P$395:P$406,$D1902)+INDEX(P$382:P$393,$D1902))</f>
        <v/>
      </c>
      <c r="Q1902" s="40">
        <f>Q1884*Settings!$C$13*(INDEX(Q$395:Q$406,$D1902)+INDEX(Q$382:Q$393,$D1902))</f>
        <v/>
      </c>
      <c r="R1902" s="40">
        <f>R1884*Settings!$C$13*(INDEX(R$395:R$406,$D1902)+INDEX(R$382:R$393,$D1902))</f>
        <v/>
      </c>
      <c r="S1902" s="40">
        <f>S1884*Settings!$C$13*(INDEX(S$395:S$406,$D1902)+INDEX(S$382:S$393,$D1902))</f>
        <v/>
      </c>
      <c r="T1902" s="40">
        <f>T1884*Settings!$C$13*(INDEX(T$395:T$406,$D1902)+INDEX(T$382:T$393,$D1902))</f>
        <v/>
      </c>
      <c r="U1902" s="40">
        <f>U1884*Settings!$C$13*(INDEX(U$395:U$406,$D1902)+INDEX(U$382:U$393,$D1902))</f>
        <v/>
      </c>
      <c r="V1902" s="40">
        <f>V1884*Settings!$C$13*(INDEX(V$395:V$406,$D1902)+INDEX(V$382:V$393,$D1902))</f>
        <v/>
      </c>
      <c r="W1902" s="40">
        <f>W1884*Settings!$C$13*(INDEX(W$395:W$406,$D1902)+INDEX(W$382:W$393,$D1902))</f>
        <v/>
      </c>
      <c r="X1902" s="40">
        <f>X1884*Settings!$C$13*(INDEX(X$395:X$406,$D1902)+INDEX(X$382:X$393,$D1902))</f>
        <v/>
      </c>
      <c r="Y1902" s="40">
        <f>Y1884*Settings!$C$13*(INDEX(Y$395:Y$406,$D1902)+INDEX(Y$382:Y$393,$D1902))</f>
        <v/>
      </c>
      <c r="Z1902" s="40">
        <f>Z1884*Settings!$C$13*(INDEX(Z$395:Z$406,$D1902)+INDEX(Z$382:Z$393,$D1902))</f>
        <v/>
      </c>
      <c r="AA1902" s="40">
        <f>AA1884*Settings!$C$13*(INDEX(AA$395:AA$406,$D1902)+INDEX(AA$382:AA$393,$D1902))</f>
        <v/>
      </c>
      <c r="AB1902" s="40">
        <f>AB1884*Settings!$C$13*(INDEX(AB$395:AB$406,$D1902)+INDEX(AB$382:AB$393,$D1902))</f>
        <v/>
      </c>
      <c r="AC1902" s="40">
        <f>AC1884*Settings!$C$13*(INDEX(AC$395:AC$406,$D1902)+INDEX(AC$382:AC$393,$D1902))</f>
        <v/>
      </c>
      <c r="AD1902" s="40">
        <f>AD1884*Settings!$C$13*(INDEX(AD$395:AD$406,$D1902)+INDEX(AD$382:AD$393,$D1902))</f>
        <v/>
      </c>
      <c r="AF1902" s="11">
        <f>CodePrefix&amp;$A1902&amp;IF($C1902="","","."&amp;$C1902&amp;"."&amp;$B1902)&amp;INDEX(VarEnd,MATCH($A1902,VarKey,0))&amp;AF$5</f>
        <v/>
      </c>
      <c r="AG1902" s="39">
        <f>AG1884*Settings!$C$13*(INDEX(AG$395:AG$406,$D1902)+INDEX(AG$382:AG$393,$D1902))</f>
        <v/>
      </c>
      <c r="AH1902" s="40">
        <f>AH1884*Settings!$C$13*(INDEX(AH$395:AH$406,$D1902)+INDEX(AH$382:AH$393,$D1902))</f>
        <v/>
      </c>
      <c r="AI1902" s="40">
        <f>AI1884*Settings!$C$13*(INDEX(AI$395:AI$406,$D1902)+INDEX(AI$382:AI$393,$D1902))</f>
        <v/>
      </c>
      <c r="AJ1902" s="40">
        <f>AJ1884*Settings!$C$13*(INDEX(AJ$395:AJ$406,$D1902)+INDEX(AJ$382:AJ$393,$D1902))</f>
        <v/>
      </c>
      <c r="AK1902" s="40">
        <f>AK1884*Settings!$C$13*(INDEX(AK$395:AK$406,$D1902)+INDEX(AK$382:AK$393,$D1902))</f>
        <v/>
      </c>
      <c r="AL1902" s="40">
        <f>AL1884*Settings!$C$13*(INDEX(AL$395:AL$406,$D1902)+INDEX(AL$382:AL$393,$D1902))</f>
        <v/>
      </c>
      <c r="AM1902" s="40">
        <f>AM1884*Settings!$C$13*(INDEX(AM$395:AM$406,$D1902)+INDEX(AM$382:AM$393,$D1902))</f>
        <v/>
      </c>
      <c r="AN1902" s="40">
        <f>AN1884*Settings!$C$13*(INDEX(AN$395:AN$406,$D1902)+INDEX(AN$382:AN$393,$D1902))</f>
        <v/>
      </c>
      <c r="AO1902" s="40">
        <f>AO1884*Settings!$C$13*(INDEX(AO$395:AO$406,$D1902)+INDEX(AO$382:AO$393,$D1902))</f>
        <v/>
      </c>
      <c r="AP1902" s="40">
        <f>AP1884*Settings!$C$13*(INDEX(AP$395:AP$406,$D1902)+INDEX(AP$382:AP$393,$D1902))</f>
        <v/>
      </c>
      <c r="AQ1902" s="40">
        <f>AQ1884*Settings!$C$13*(INDEX(AQ$395:AQ$406,$D1902)+INDEX(AQ$382:AQ$393,$D1902))</f>
        <v/>
      </c>
      <c r="AR1902" s="40">
        <f>AR1884*Settings!$C$13*(INDEX(AR$395:AR$406,$D1902)+INDEX(AR$382:AR$393,$D1902))</f>
        <v/>
      </c>
      <c r="AS1902" s="40">
        <f>AS1884*Settings!$C$13*(INDEX(AS$395:AS$406,$D1902)+INDEX(AS$382:AS$393,$D1902))</f>
        <v/>
      </c>
      <c r="AT1902" s="40">
        <f>AT1884*Settings!$C$13*(INDEX(AT$395:AT$406,$D1902)+INDEX(AT$382:AT$393,$D1902))</f>
        <v/>
      </c>
      <c r="AU1902" s="40">
        <f>AU1884*Settings!$C$13*(INDEX(AU$395:AU$406,$D1902)+INDEX(AU$382:AU$393,$D1902))</f>
        <v/>
      </c>
      <c r="AV1902" s="40">
        <f>AV1884*Settings!$C$13*(INDEX(AV$395:AV$406,$D1902)+INDEX(AV$382:AV$393,$D1902))</f>
        <v/>
      </c>
      <c r="AW1902" s="40">
        <f>AW1884*Settings!$C$13*(INDEX(AW$395:AW$406,$D1902)+INDEX(AW$382:AW$393,$D1902))</f>
        <v/>
      </c>
      <c r="AX1902" s="40">
        <f>AX1884*Settings!$C$13*(INDEX(AX$395:AX$406,$D1902)+INDEX(AX$382:AX$393,$D1902))</f>
        <v/>
      </c>
      <c r="AY1902" s="40">
        <f>AY1884*Settings!$C$13*(INDEX(AY$395:AY$406,$D1902)+INDEX(AY$382:AY$393,$D1902))</f>
        <v/>
      </c>
    </row>
    <row r="1903" hidden="1" outlineLevel="2">
      <c r="A1903" s="14" t="inlineStr">
        <is>
          <t>rtx</t>
        </is>
      </c>
      <c r="B1903" s="14" t="inlineStr">
        <is>
          <t>ker</t>
        </is>
      </c>
      <c r="C1903" s="14" t="inlineStr">
        <is>
          <t>nfm</t>
        </is>
      </c>
      <c r="D1903" s="36">
        <f>INDEX(Inputs!$U$5:$U$132,MATCH($B1903&amp;"|"&amp;$C1903,Inputs!$A$5:$A$132,0))</f>
        <v/>
      </c>
      <c r="E1903" s="35" t="n"/>
      <c r="F1903" s="35" t="n"/>
      <c r="G1903" s="35" t="n"/>
      <c r="H1903" s="14">
        <f>INDEX(VarLab,MATCH($A1903,VarKey,0))&amp;INDEX(MemLab,MATCH($C1903&amp;"|"&amp;$B1903,MemKey,0))</f>
        <v/>
      </c>
      <c r="I1903" s="14">
        <f>INDEX(VarUnit,MATCH($A1903,VarKey,0))</f>
        <v/>
      </c>
      <c r="J1903" s="14">
        <f>INDEX(VarSrc,MATCH($A1903,VarKey,0))</f>
        <v/>
      </c>
      <c r="K1903" s="11">
        <f>CodePrefix&amp;$A1903&amp;IF($C1903="","","."&amp;$C1903&amp;"."&amp;$B1903)&amp;INDEX(VarEnd,MATCH($A1903,VarKey,0))&amp;K$5</f>
        <v/>
      </c>
      <c r="L1903" s="39">
        <f>L1885*Settings!$C$13*(INDEX(L$395:L$406,$D1903)+INDEX(L$382:L$393,$D1903))</f>
        <v/>
      </c>
      <c r="M1903" s="40">
        <f>M1885*Settings!$C$13*(INDEX(M$395:M$406,$D1903)+INDEX(M$382:M$393,$D1903))</f>
        <v/>
      </c>
      <c r="N1903" s="40">
        <f>N1885*Settings!$C$13*(INDEX(N$395:N$406,$D1903)+INDEX(N$382:N$393,$D1903))</f>
        <v/>
      </c>
      <c r="O1903" s="40">
        <f>O1885*Settings!$C$13*(INDEX(O$395:O$406,$D1903)+INDEX(O$382:O$393,$D1903))</f>
        <v/>
      </c>
      <c r="P1903" s="40">
        <f>P1885*Settings!$C$13*(INDEX(P$395:P$406,$D1903)+INDEX(P$382:P$393,$D1903))</f>
        <v/>
      </c>
      <c r="Q1903" s="40">
        <f>Q1885*Settings!$C$13*(INDEX(Q$395:Q$406,$D1903)+INDEX(Q$382:Q$393,$D1903))</f>
        <v/>
      </c>
      <c r="R1903" s="40">
        <f>R1885*Settings!$C$13*(INDEX(R$395:R$406,$D1903)+INDEX(R$382:R$393,$D1903))</f>
        <v/>
      </c>
      <c r="S1903" s="40">
        <f>S1885*Settings!$C$13*(INDEX(S$395:S$406,$D1903)+INDEX(S$382:S$393,$D1903))</f>
        <v/>
      </c>
      <c r="T1903" s="40">
        <f>T1885*Settings!$C$13*(INDEX(T$395:T$406,$D1903)+INDEX(T$382:T$393,$D1903))</f>
        <v/>
      </c>
      <c r="U1903" s="40">
        <f>U1885*Settings!$C$13*(INDEX(U$395:U$406,$D1903)+INDEX(U$382:U$393,$D1903))</f>
        <v/>
      </c>
      <c r="V1903" s="40">
        <f>V1885*Settings!$C$13*(INDEX(V$395:V$406,$D1903)+INDEX(V$382:V$393,$D1903))</f>
        <v/>
      </c>
      <c r="W1903" s="40">
        <f>W1885*Settings!$C$13*(INDEX(W$395:W$406,$D1903)+INDEX(W$382:W$393,$D1903))</f>
        <v/>
      </c>
      <c r="X1903" s="40">
        <f>X1885*Settings!$C$13*(INDEX(X$395:X$406,$D1903)+INDEX(X$382:X$393,$D1903))</f>
        <v/>
      </c>
      <c r="Y1903" s="40">
        <f>Y1885*Settings!$C$13*(INDEX(Y$395:Y$406,$D1903)+INDEX(Y$382:Y$393,$D1903))</f>
        <v/>
      </c>
      <c r="Z1903" s="40">
        <f>Z1885*Settings!$C$13*(INDEX(Z$395:Z$406,$D1903)+INDEX(Z$382:Z$393,$D1903))</f>
        <v/>
      </c>
      <c r="AA1903" s="40">
        <f>AA1885*Settings!$C$13*(INDEX(AA$395:AA$406,$D1903)+INDEX(AA$382:AA$393,$D1903))</f>
        <v/>
      </c>
      <c r="AB1903" s="40">
        <f>AB1885*Settings!$C$13*(INDEX(AB$395:AB$406,$D1903)+INDEX(AB$382:AB$393,$D1903))</f>
        <v/>
      </c>
      <c r="AC1903" s="40">
        <f>AC1885*Settings!$C$13*(INDEX(AC$395:AC$406,$D1903)+INDEX(AC$382:AC$393,$D1903))</f>
        <v/>
      </c>
      <c r="AD1903" s="40">
        <f>AD1885*Settings!$C$13*(INDEX(AD$395:AD$406,$D1903)+INDEX(AD$382:AD$393,$D1903))</f>
        <v/>
      </c>
      <c r="AF1903" s="11">
        <f>CodePrefix&amp;$A1903&amp;IF($C1903="","","."&amp;$C1903&amp;"."&amp;$B1903)&amp;INDEX(VarEnd,MATCH($A1903,VarKey,0))&amp;AF$5</f>
        <v/>
      </c>
      <c r="AG1903" s="39">
        <f>AG1885*Settings!$C$13*(INDEX(AG$395:AG$406,$D1903)+INDEX(AG$382:AG$393,$D1903))</f>
        <v/>
      </c>
      <c r="AH1903" s="40">
        <f>AH1885*Settings!$C$13*(INDEX(AH$395:AH$406,$D1903)+INDEX(AH$382:AH$393,$D1903))</f>
        <v/>
      </c>
      <c r="AI1903" s="40">
        <f>AI1885*Settings!$C$13*(INDEX(AI$395:AI$406,$D1903)+INDEX(AI$382:AI$393,$D1903))</f>
        <v/>
      </c>
      <c r="AJ1903" s="40">
        <f>AJ1885*Settings!$C$13*(INDEX(AJ$395:AJ$406,$D1903)+INDEX(AJ$382:AJ$393,$D1903))</f>
        <v/>
      </c>
      <c r="AK1903" s="40">
        <f>AK1885*Settings!$C$13*(INDEX(AK$395:AK$406,$D1903)+INDEX(AK$382:AK$393,$D1903))</f>
        <v/>
      </c>
      <c r="AL1903" s="40">
        <f>AL1885*Settings!$C$13*(INDEX(AL$395:AL$406,$D1903)+INDEX(AL$382:AL$393,$D1903))</f>
        <v/>
      </c>
      <c r="AM1903" s="40">
        <f>AM1885*Settings!$C$13*(INDEX(AM$395:AM$406,$D1903)+INDEX(AM$382:AM$393,$D1903))</f>
        <v/>
      </c>
      <c r="AN1903" s="40">
        <f>AN1885*Settings!$C$13*(INDEX(AN$395:AN$406,$D1903)+INDEX(AN$382:AN$393,$D1903))</f>
        <v/>
      </c>
      <c r="AO1903" s="40">
        <f>AO1885*Settings!$C$13*(INDEX(AO$395:AO$406,$D1903)+INDEX(AO$382:AO$393,$D1903))</f>
        <v/>
      </c>
      <c r="AP1903" s="40">
        <f>AP1885*Settings!$C$13*(INDEX(AP$395:AP$406,$D1903)+INDEX(AP$382:AP$393,$D1903))</f>
        <v/>
      </c>
      <c r="AQ1903" s="40">
        <f>AQ1885*Settings!$C$13*(INDEX(AQ$395:AQ$406,$D1903)+INDEX(AQ$382:AQ$393,$D1903))</f>
        <v/>
      </c>
      <c r="AR1903" s="40">
        <f>AR1885*Settings!$C$13*(INDEX(AR$395:AR$406,$D1903)+INDEX(AR$382:AR$393,$D1903))</f>
        <v/>
      </c>
      <c r="AS1903" s="40">
        <f>AS1885*Settings!$C$13*(INDEX(AS$395:AS$406,$D1903)+INDEX(AS$382:AS$393,$D1903))</f>
        <v/>
      </c>
      <c r="AT1903" s="40">
        <f>AT1885*Settings!$C$13*(INDEX(AT$395:AT$406,$D1903)+INDEX(AT$382:AT$393,$D1903))</f>
        <v/>
      </c>
      <c r="AU1903" s="40">
        <f>AU1885*Settings!$C$13*(INDEX(AU$395:AU$406,$D1903)+INDEX(AU$382:AU$393,$D1903))</f>
        <v/>
      </c>
      <c r="AV1903" s="40">
        <f>AV1885*Settings!$C$13*(INDEX(AV$395:AV$406,$D1903)+INDEX(AV$382:AV$393,$D1903))</f>
        <v/>
      </c>
      <c r="AW1903" s="40">
        <f>AW1885*Settings!$C$13*(INDEX(AW$395:AW$406,$D1903)+INDEX(AW$382:AW$393,$D1903))</f>
        <v/>
      </c>
      <c r="AX1903" s="40">
        <f>AX1885*Settings!$C$13*(INDEX(AX$395:AX$406,$D1903)+INDEX(AX$382:AX$393,$D1903))</f>
        <v/>
      </c>
      <c r="AY1903" s="40">
        <f>AY1885*Settings!$C$13*(INDEX(AY$395:AY$406,$D1903)+INDEX(AY$382:AY$393,$D1903))</f>
        <v/>
      </c>
    </row>
    <row r="1904" hidden="1" outlineLevel="2">
      <c r="A1904" s="14" t="inlineStr">
        <is>
          <t>rtx</t>
        </is>
      </c>
      <c r="B1904" s="14" t="inlineStr">
        <is>
          <t>oop</t>
        </is>
      </c>
      <c r="C1904" s="14" t="inlineStr">
        <is>
          <t>nfm</t>
        </is>
      </c>
      <c r="D1904" s="36">
        <f>INDEX(Inputs!$U$5:$U$132,MATCH($B1904&amp;"|"&amp;$C1904,Inputs!$A$5:$A$132,0))</f>
        <v/>
      </c>
      <c r="E1904" s="35" t="n"/>
      <c r="F1904" s="35" t="n"/>
      <c r="G1904" s="35" t="n"/>
      <c r="H1904" s="14">
        <f>INDEX(VarLab,MATCH($A1904,VarKey,0))&amp;INDEX(MemLab,MATCH($C1904&amp;"|"&amp;$B1904,MemKey,0))</f>
        <v/>
      </c>
      <c r="I1904" s="14">
        <f>INDEX(VarUnit,MATCH($A1904,VarKey,0))</f>
        <v/>
      </c>
      <c r="J1904" s="14">
        <f>INDEX(VarSrc,MATCH($A1904,VarKey,0))</f>
        <v/>
      </c>
      <c r="K1904" s="11">
        <f>CodePrefix&amp;$A1904&amp;IF($C1904="","","."&amp;$C1904&amp;"."&amp;$B1904)&amp;INDEX(VarEnd,MATCH($A1904,VarKey,0))&amp;K$5</f>
        <v/>
      </c>
      <c r="L1904" s="39">
        <f>L1886*Settings!$C$13*(INDEX(L$395:L$406,$D1904)+INDEX(L$382:L$393,$D1904))</f>
        <v/>
      </c>
      <c r="M1904" s="40">
        <f>M1886*Settings!$C$13*(INDEX(M$395:M$406,$D1904)+INDEX(M$382:M$393,$D1904))</f>
        <v/>
      </c>
      <c r="N1904" s="40">
        <f>N1886*Settings!$C$13*(INDEX(N$395:N$406,$D1904)+INDEX(N$382:N$393,$D1904))</f>
        <v/>
      </c>
      <c r="O1904" s="40">
        <f>O1886*Settings!$C$13*(INDEX(O$395:O$406,$D1904)+INDEX(O$382:O$393,$D1904))</f>
        <v/>
      </c>
      <c r="P1904" s="40">
        <f>P1886*Settings!$C$13*(INDEX(P$395:P$406,$D1904)+INDEX(P$382:P$393,$D1904))</f>
        <v/>
      </c>
      <c r="Q1904" s="40">
        <f>Q1886*Settings!$C$13*(INDEX(Q$395:Q$406,$D1904)+INDEX(Q$382:Q$393,$D1904))</f>
        <v/>
      </c>
      <c r="R1904" s="40">
        <f>R1886*Settings!$C$13*(INDEX(R$395:R$406,$D1904)+INDEX(R$382:R$393,$D1904))</f>
        <v/>
      </c>
      <c r="S1904" s="40">
        <f>S1886*Settings!$C$13*(INDEX(S$395:S$406,$D1904)+INDEX(S$382:S$393,$D1904))</f>
        <v/>
      </c>
      <c r="T1904" s="40">
        <f>T1886*Settings!$C$13*(INDEX(T$395:T$406,$D1904)+INDEX(T$382:T$393,$D1904))</f>
        <v/>
      </c>
      <c r="U1904" s="40">
        <f>U1886*Settings!$C$13*(INDEX(U$395:U$406,$D1904)+INDEX(U$382:U$393,$D1904))</f>
        <v/>
      </c>
      <c r="V1904" s="40">
        <f>V1886*Settings!$C$13*(INDEX(V$395:V$406,$D1904)+INDEX(V$382:V$393,$D1904))</f>
        <v/>
      </c>
      <c r="W1904" s="40">
        <f>W1886*Settings!$C$13*(INDEX(W$395:W$406,$D1904)+INDEX(W$382:W$393,$D1904))</f>
        <v/>
      </c>
      <c r="X1904" s="40">
        <f>X1886*Settings!$C$13*(INDEX(X$395:X$406,$D1904)+INDEX(X$382:X$393,$D1904))</f>
        <v/>
      </c>
      <c r="Y1904" s="40">
        <f>Y1886*Settings!$C$13*(INDEX(Y$395:Y$406,$D1904)+INDEX(Y$382:Y$393,$D1904))</f>
        <v/>
      </c>
      <c r="Z1904" s="40">
        <f>Z1886*Settings!$C$13*(INDEX(Z$395:Z$406,$D1904)+INDEX(Z$382:Z$393,$D1904))</f>
        <v/>
      </c>
      <c r="AA1904" s="40">
        <f>AA1886*Settings!$C$13*(INDEX(AA$395:AA$406,$D1904)+INDEX(AA$382:AA$393,$D1904))</f>
        <v/>
      </c>
      <c r="AB1904" s="40">
        <f>AB1886*Settings!$C$13*(INDEX(AB$395:AB$406,$D1904)+INDEX(AB$382:AB$393,$D1904))</f>
        <v/>
      </c>
      <c r="AC1904" s="40">
        <f>AC1886*Settings!$C$13*(INDEX(AC$395:AC$406,$D1904)+INDEX(AC$382:AC$393,$D1904))</f>
        <v/>
      </c>
      <c r="AD1904" s="40">
        <f>AD1886*Settings!$C$13*(INDEX(AD$395:AD$406,$D1904)+INDEX(AD$382:AD$393,$D1904))</f>
        <v/>
      </c>
      <c r="AF1904" s="11">
        <f>CodePrefix&amp;$A1904&amp;IF($C1904="","","."&amp;$C1904&amp;"."&amp;$B1904)&amp;INDEX(VarEnd,MATCH($A1904,VarKey,0))&amp;AF$5</f>
        <v/>
      </c>
      <c r="AG1904" s="39">
        <f>AG1886*Settings!$C$13*(INDEX(AG$395:AG$406,$D1904)+INDEX(AG$382:AG$393,$D1904))</f>
        <v/>
      </c>
      <c r="AH1904" s="40">
        <f>AH1886*Settings!$C$13*(INDEX(AH$395:AH$406,$D1904)+INDEX(AH$382:AH$393,$D1904))</f>
        <v/>
      </c>
      <c r="AI1904" s="40">
        <f>AI1886*Settings!$C$13*(INDEX(AI$395:AI$406,$D1904)+INDEX(AI$382:AI$393,$D1904))</f>
        <v/>
      </c>
      <c r="AJ1904" s="40">
        <f>AJ1886*Settings!$C$13*(INDEX(AJ$395:AJ$406,$D1904)+INDEX(AJ$382:AJ$393,$D1904))</f>
        <v/>
      </c>
      <c r="AK1904" s="40">
        <f>AK1886*Settings!$C$13*(INDEX(AK$395:AK$406,$D1904)+INDEX(AK$382:AK$393,$D1904))</f>
        <v/>
      </c>
      <c r="AL1904" s="40">
        <f>AL1886*Settings!$C$13*(INDEX(AL$395:AL$406,$D1904)+INDEX(AL$382:AL$393,$D1904))</f>
        <v/>
      </c>
      <c r="AM1904" s="40">
        <f>AM1886*Settings!$C$13*(INDEX(AM$395:AM$406,$D1904)+INDEX(AM$382:AM$393,$D1904))</f>
        <v/>
      </c>
      <c r="AN1904" s="40">
        <f>AN1886*Settings!$C$13*(INDEX(AN$395:AN$406,$D1904)+INDEX(AN$382:AN$393,$D1904))</f>
        <v/>
      </c>
      <c r="AO1904" s="40">
        <f>AO1886*Settings!$C$13*(INDEX(AO$395:AO$406,$D1904)+INDEX(AO$382:AO$393,$D1904))</f>
        <v/>
      </c>
      <c r="AP1904" s="40">
        <f>AP1886*Settings!$C$13*(INDEX(AP$395:AP$406,$D1904)+INDEX(AP$382:AP$393,$D1904))</f>
        <v/>
      </c>
      <c r="AQ1904" s="40">
        <f>AQ1886*Settings!$C$13*(INDEX(AQ$395:AQ$406,$D1904)+INDEX(AQ$382:AQ$393,$D1904))</f>
        <v/>
      </c>
      <c r="AR1904" s="40">
        <f>AR1886*Settings!$C$13*(INDEX(AR$395:AR$406,$D1904)+INDEX(AR$382:AR$393,$D1904))</f>
        <v/>
      </c>
      <c r="AS1904" s="40">
        <f>AS1886*Settings!$C$13*(INDEX(AS$395:AS$406,$D1904)+INDEX(AS$382:AS$393,$D1904))</f>
        <v/>
      </c>
      <c r="AT1904" s="40">
        <f>AT1886*Settings!$C$13*(INDEX(AT$395:AT$406,$D1904)+INDEX(AT$382:AT$393,$D1904))</f>
        <v/>
      </c>
      <c r="AU1904" s="40">
        <f>AU1886*Settings!$C$13*(INDEX(AU$395:AU$406,$D1904)+INDEX(AU$382:AU$393,$D1904))</f>
        <v/>
      </c>
      <c r="AV1904" s="40">
        <f>AV1886*Settings!$C$13*(INDEX(AV$395:AV$406,$D1904)+INDEX(AV$382:AV$393,$D1904))</f>
        <v/>
      </c>
      <c r="AW1904" s="40">
        <f>AW1886*Settings!$C$13*(INDEX(AW$395:AW$406,$D1904)+INDEX(AW$382:AW$393,$D1904))</f>
        <v/>
      </c>
      <c r="AX1904" s="40">
        <f>AX1886*Settings!$C$13*(INDEX(AX$395:AX$406,$D1904)+INDEX(AX$382:AX$393,$D1904))</f>
        <v/>
      </c>
      <c r="AY1904" s="40">
        <f>AY1886*Settings!$C$13*(INDEX(AY$395:AY$406,$D1904)+INDEX(AY$382:AY$393,$D1904))</f>
        <v/>
      </c>
    </row>
    <row r="1905" hidden="1" outlineLevel="2">
      <c r="A1905" s="14" t="inlineStr">
        <is>
          <t>rtx</t>
        </is>
      </c>
      <c r="B1905" s="14" t="inlineStr">
        <is>
          <t>bio</t>
        </is>
      </c>
      <c r="C1905" s="14" t="inlineStr">
        <is>
          <t>nfm</t>
        </is>
      </c>
      <c r="D1905" s="36">
        <f>INDEX(Inputs!$U$5:$U$132,MATCH($B1905&amp;"|"&amp;$C1905,Inputs!$A$5:$A$132,0))</f>
        <v/>
      </c>
      <c r="E1905" s="35" t="n"/>
      <c r="F1905" s="35" t="n"/>
      <c r="G1905" s="35" t="n"/>
      <c r="H1905" s="14">
        <f>INDEX(VarLab,MATCH($A1905,VarKey,0))&amp;INDEX(MemLab,MATCH($C1905&amp;"|"&amp;$B1905,MemKey,0))</f>
        <v/>
      </c>
      <c r="I1905" s="14">
        <f>INDEX(VarUnit,MATCH($A1905,VarKey,0))</f>
        <v/>
      </c>
      <c r="J1905" s="14">
        <f>INDEX(VarSrc,MATCH($A1905,VarKey,0))</f>
        <v/>
      </c>
      <c r="K1905" s="11">
        <f>CodePrefix&amp;$A1905&amp;IF($C1905="","","."&amp;$C1905&amp;"."&amp;$B1905)&amp;INDEX(VarEnd,MATCH($A1905,VarKey,0))&amp;K$5</f>
        <v/>
      </c>
      <c r="L1905" s="39">
        <f>L1887*Settings!$C$13*(INDEX(L$395:L$406,$D1905)+INDEX(L$382:L$393,$D1905))</f>
        <v/>
      </c>
      <c r="M1905" s="40">
        <f>M1887*Settings!$C$13*(INDEX(M$395:M$406,$D1905)+INDEX(M$382:M$393,$D1905))</f>
        <v/>
      </c>
      <c r="N1905" s="40">
        <f>N1887*Settings!$C$13*(INDEX(N$395:N$406,$D1905)+INDEX(N$382:N$393,$D1905))</f>
        <v/>
      </c>
      <c r="O1905" s="40">
        <f>O1887*Settings!$C$13*(INDEX(O$395:O$406,$D1905)+INDEX(O$382:O$393,$D1905))</f>
        <v/>
      </c>
      <c r="P1905" s="40">
        <f>P1887*Settings!$C$13*(INDEX(P$395:P$406,$D1905)+INDEX(P$382:P$393,$D1905))</f>
        <v/>
      </c>
      <c r="Q1905" s="40">
        <f>Q1887*Settings!$C$13*(INDEX(Q$395:Q$406,$D1905)+INDEX(Q$382:Q$393,$D1905))</f>
        <v/>
      </c>
      <c r="R1905" s="40">
        <f>R1887*Settings!$C$13*(INDEX(R$395:R$406,$D1905)+INDEX(R$382:R$393,$D1905))</f>
        <v/>
      </c>
      <c r="S1905" s="40">
        <f>S1887*Settings!$C$13*(INDEX(S$395:S$406,$D1905)+INDEX(S$382:S$393,$D1905))</f>
        <v/>
      </c>
      <c r="T1905" s="40">
        <f>T1887*Settings!$C$13*(INDEX(T$395:T$406,$D1905)+INDEX(T$382:T$393,$D1905))</f>
        <v/>
      </c>
      <c r="U1905" s="40">
        <f>U1887*Settings!$C$13*(INDEX(U$395:U$406,$D1905)+INDEX(U$382:U$393,$D1905))</f>
        <v/>
      </c>
      <c r="V1905" s="40">
        <f>V1887*Settings!$C$13*(INDEX(V$395:V$406,$D1905)+INDEX(V$382:V$393,$D1905))</f>
        <v/>
      </c>
      <c r="W1905" s="40">
        <f>W1887*Settings!$C$13*(INDEX(W$395:W$406,$D1905)+INDEX(W$382:W$393,$D1905))</f>
        <v/>
      </c>
      <c r="X1905" s="40">
        <f>X1887*Settings!$C$13*(INDEX(X$395:X$406,$D1905)+INDEX(X$382:X$393,$D1905))</f>
        <v/>
      </c>
      <c r="Y1905" s="40">
        <f>Y1887*Settings!$C$13*(INDEX(Y$395:Y$406,$D1905)+INDEX(Y$382:Y$393,$D1905))</f>
        <v/>
      </c>
      <c r="Z1905" s="40">
        <f>Z1887*Settings!$C$13*(INDEX(Z$395:Z$406,$D1905)+INDEX(Z$382:Z$393,$D1905))</f>
        <v/>
      </c>
      <c r="AA1905" s="40">
        <f>AA1887*Settings!$C$13*(INDEX(AA$395:AA$406,$D1905)+INDEX(AA$382:AA$393,$D1905))</f>
        <v/>
      </c>
      <c r="AB1905" s="40">
        <f>AB1887*Settings!$C$13*(INDEX(AB$395:AB$406,$D1905)+INDEX(AB$382:AB$393,$D1905))</f>
        <v/>
      </c>
      <c r="AC1905" s="40">
        <f>AC1887*Settings!$C$13*(INDEX(AC$395:AC$406,$D1905)+INDEX(AC$382:AC$393,$D1905))</f>
        <v/>
      </c>
      <c r="AD1905" s="40">
        <f>AD1887*Settings!$C$13*(INDEX(AD$395:AD$406,$D1905)+INDEX(AD$382:AD$393,$D1905))</f>
        <v/>
      </c>
      <c r="AF1905" s="11">
        <f>CodePrefix&amp;$A1905&amp;IF($C1905="","","."&amp;$C1905&amp;"."&amp;$B1905)&amp;INDEX(VarEnd,MATCH($A1905,VarKey,0))&amp;AF$5</f>
        <v/>
      </c>
      <c r="AG1905" s="39">
        <f>AG1887*Settings!$C$13*(INDEX(AG$395:AG$406,$D1905)+INDEX(AG$382:AG$393,$D1905))</f>
        <v/>
      </c>
      <c r="AH1905" s="40">
        <f>AH1887*Settings!$C$13*(INDEX(AH$395:AH$406,$D1905)+INDEX(AH$382:AH$393,$D1905))</f>
        <v/>
      </c>
      <c r="AI1905" s="40">
        <f>AI1887*Settings!$C$13*(INDEX(AI$395:AI$406,$D1905)+INDEX(AI$382:AI$393,$D1905))</f>
        <v/>
      </c>
      <c r="AJ1905" s="40">
        <f>AJ1887*Settings!$C$13*(INDEX(AJ$395:AJ$406,$D1905)+INDEX(AJ$382:AJ$393,$D1905))</f>
        <v/>
      </c>
      <c r="AK1905" s="40">
        <f>AK1887*Settings!$C$13*(INDEX(AK$395:AK$406,$D1905)+INDEX(AK$382:AK$393,$D1905))</f>
        <v/>
      </c>
      <c r="AL1905" s="40">
        <f>AL1887*Settings!$C$13*(INDEX(AL$395:AL$406,$D1905)+INDEX(AL$382:AL$393,$D1905))</f>
        <v/>
      </c>
      <c r="AM1905" s="40">
        <f>AM1887*Settings!$C$13*(INDEX(AM$395:AM$406,$D1905)+INDEX(AM$382:AM$393,$D1905))</f>
        <v/>
      </c>
      <c r="AN1905" s="40">
        <f>AN1887*Settings!$C$13*(INDEX(AN$395:AN$406,$D1905)+INDEX(AN$382:AN$393,$D1905))</f>
        <v/>
      </c>
      <c r="AO1905" s="40">
        <f>AO1887*Settings!$C$13*(INDEX(AO$395:AO$406,$D1905)+INDEX(AO$382:AO$393,$D1905))</f>
        <v/>
      </c>
      <c r="AP1905" s="40">
        <f>AP1887*Settings!$C$13*(INDEX(AP$395:AP$406,$D1905)+INDEX(AP$382:AP$393,$D1905))</f>
        <v/>
      </c>
      <c r="AQ1905" s="40">
        <f>AQ1887*Settings!$C$13*(INDEX(AQ$395:AQ$406,$D1905)+INDEX(AQ$382:AQ$393,$D1905))</f>
        <v/>
      </c>
      <c r="AR1905" s="40">
        <f>AR1887*Settings!$C$13*(INDEX(AR$395:AR$406,$D1905)+INDEX(AR$382:AR$393,$D1905))</f>
        <v/>
      </c>
      <c r="AS1905" s="40">
        <f>AS1887*Settings!$C$13*(INDEX(AS$395:AS$406,$D1905)+INDEX(AS$382:AS$393,$D1905))</f>
        <v/>
      </c>
      <c r="AT1905" s="40">
        <f>AT1887*Settings!$C$13*(INDEX(AT$395:AT$406,$D1905)+INDEX(AT$382:AT$393,$D1905))</f>
        <v/>
      </c>
      <c r="AU1905" s="40">
        <f>AU1887*Settings!$C$13*(INDEX(AU$395:AU$406,$D1905)+INDEX(AU$382:AU$393,$D1905))</f>
        <v/>
      </c>
      <c r="AV1905" s="40">
        <f>AV1887*Settings!$C$13*(INDEX(AV$395:AV$406,$D1905)+INDEX(AV$382:AV$393,$D1905))</f>
        <v/>
      </c>
      <c r="AW1905" s="40">
        <f>AW1887*Settings!$C$13*(INDEX(AW$395:AW$406,$D1905)+INDEX(AW$382:AW$393,$D1905))</f>
        <v/>
      </c>
      <c r="AX1905" s="40">
        <f>AX1887*Settings!$C$13*(INDEX(AX$395:AX$406,$D1905)+INDEX(AX$382:AX$393,$D1905))</f>
        <v/>
      </c>
      <c r="AY1905" s="40">
        <f>AY1887*Settings!$C$13*(INDEX(AY$395:AY$406,$D1905)+INDEX(AY$382:AY$393,$D1905))</f>
        <v/>
      </c>
    </row>
    <row r="1906" hidden="1" outlineLevel="2"/>
    <row r="1907" hidden="1" outlineLevel="2">
      <c r="A1907" s="14" t="inlineStr">
        <is>
          <t>rsub</t>
        </is>
      </c>
      <c r="B1907" s="14" t="inlineStr">
        <is>
          <t>coa</t>
        </is>
      </c>
      <c r="C1907" s="14" t="inlineStr">
        <is>
          <t>nfm</t>
        </is>
      </c>
      <c r="D1907" s="36">
        <f>INDEX(Inputs!$U$5:$U$132,MATCH($B1907&amp;"|"&amp;$C1907,Inputs!$A$5:$A$132,0))</f>
        <v/>
      </c>
      <c r="E1907" s="35" t="n"/>
      <c r="F1907" s="35" t="n"/>
      <c r="G1907" s="35" t="n"/>
      <c r="H1907" s="14">
        <f>INDEX(VarLab,MATCH($A1907,VarKey,0))&amp;INDEX(MemLab,MATCH($C1907&amp;"|"&amp;$B1907,MemKey,0))</f>
        <v/>
      </c>
      <c r="I1907" s="14">
        <f>INDEX(VarUnit,MATCH($A1907,VarKey,0))</f>
        <v/>
      </c>
      <c r="J1907" s="14">
        <f>INDEX(VarSrc,MATCH($A1907,VarKey,0))</f>
        <v/>
      </c>
      <c r="K1907" s="11">
        <f>CodePrefix&amp;$A1907&amp;IF($C1907="","","."&amp;$C1907&amp;"."&amp;$B1907)&amp;INDEX(VarEnd,MATCH($A1907,VarKey,0))&amp;K$5</f>
        <v/>
      </c>
      <c r="L1907" s="39">
        <f>L1880*Settings!$C$13*(INDEX(L$408:L$419,$D1907))</f>
        <v/>
      </c>
      <c r="M1907" s="40">
        <f>M1880*Settings!$C$13*(INDEX(M$408:M$419,$D1907))</f>
        <v/>
      </c>
      <c r="N1907" s="40">
        <f>N1880*Settings!$C$13*(INDEX(N$408:N$419,$D1907))</f>
        <v/>
      </c>
      <c r="O1907" s="40">
        <f>O1880*Settings!$C$13*(INDEX(O$408:O$419,$D1907))</f>
        <v/>
      </c>
      <c r="P1907" s="40">
        <f>P1880*Settings!$C$13*(INDEX(P$408:P$419,$D1907))</f>
        <v/>
      </c>
      <c r="Q1907" s="40">
        <f>Q1880*Settings!$C$13*(INDEX(Q$408:Q$419,$D1907))</f>
        <v/>
      </c>
      <c r="R1907" s="40">
        <f>R1880*Settings!$C$13*(INDEX(R$408:R$419,$D1907))</f>
        <v/>
      </c>
      <c r="S1907" s="40">
        <f>S1880*Settings!$C$13*(INDEX(S$408:S$419,$D1907))</f>
        <v/>
      </c>
      <c r="T1907" s="40">
        <f>T1880*Settings!$C$13*(INDEX(T$408:T$419,$D1907))</f>
        <v/>
      </c>
      <c r="U1907" s="40">
        <f>U1880*Settings!$C$13*(INDEX(U$408:U$419,$D1907))</f>
        <v/>
      </c>
      <c r="V1907" s="40">
        <f>V1880*Settings!$C$13*(INDEX(V$408:V$419,$D1907))</f>
        <v/>
      </c>
      <c r="W1907" s="40">
        <f>W1880*Settings!$C$13*(INDEX(W$408:W$419,$D1907))</f>
        <v/>
      </c>
      <c r="X1907" s="40">
        <f>X1880*Settings!$C$13*(INDEX(X$408:X$419,$D1907))</f>
        <v/>
      </c>
      <c r="Y1907" s="40">
        <f>Y1880*Settings!$C$13*(INDEX(Y$408:Y$419,$D1907))</f>
        <v/>
      </c>
      <c r="Z1907" s="40">
        <f>Z1880*Settings!$C$13*(INDEX(Z$408:Z$419,$D1907))</f>
        <v/>
      </c>
      <c r="AA1907" s="40">
        <f>AA1880*Settings!$C$13*(INDEX(AA$408:AA$419,$D1907))</f>
        <v/>
      </c>
      <c r="AB1907" s="40">
        <f>AB1880*Settings!$C$13*(INDEX(AB$408:AB$419,$D1907))</f>
        <v/>
      </c>
      <c r="AC1907" s="40">
        <f>AC1880*Settings!$C$13*(INDEX(AC$408:AC$419,$D1907))</f>
        <v/>
      </c>
      <c r="AD1907" s="40">
        <f>AD1880*Settings!$C$13*(INDEX(AD$408:AD$419,$D1907))</f>
        <v/>
      </c>
      <c r="AF1907" s="11">
        <f>CodePrefix&amp;$A1907&amp;IF($C1907="","","."&amp;$C1907&amp;"."&amp;$B1907)&amp;INDEX(VarEnd,MATCH($A1907,VarKey,0))&amp;AF$5</f>
        <v/>
      </c>
      <c r="AG1907" s="39">
        <f>AG1880*Settings!$C$13*(INDEX(AG$408:AG$419,$D1907))</f>
        <v/>
      </c>
      <c r="AH1907" s="40">
        <f>AH1880*Settings!$C$13*(INDEX(AH$408:AH$419,$D1907))</f>
        <v/>
      </c>
      <c r="AI1907" s="40">
        <f>AI1880*Settings!$C$13*(INDEX(AI$408:AI$419,$D1907))</f>
        <v/>
      </c>
      <c r="AJ1907" s="40">
        <f>AJ1880*Settings!$C$13*(INDEX(AJ$408:AJ$419,$D1907))</f>
        <v/>
      </c>
      <c r="AK1907" s="40">
        <f>AK1880*Settings!$C$13*(INDEX(AK$408:AK$419,$D1907))</f>
        <v/>
      </c>
      <c r="AL1907" s="40">
        <f>AL1880*Settings!$C$13*(INDEX(AL$408:AL$419,$D1907))</f>
        <v/>
      </c>
      <c r="AM1907" s="40">
        <f>AM1880*Settings!$C$13*(INDEX(AM$408:AM$419,$D1907))</f>
        <v/>
      </c>
      <c r="AN1907" s="40">
        <f>AN1880*Settings!$C$13*(INDEX(AN$408:AN$419,$D1907))</f>
        <v/>
      </c>
      <c r="AO1907" s="40">
        <f>AO1880*Settings!$C$13*(INDEX(AO$408:AO$419,$D1907))</f>
        <v/>
      </c>
      <c r="AP1907" s="40">
        <f>AP1880*Settings!$C$13*(INDEX(AP$408:AP$419,$D1907))</f>
        <v/>
      </c>
      <c r="AQ1907" s="40">
        <f>AQ1880*Settings!$C$13*(INDEX(AQ$408:AQ$419,$D1907))</f>
        <v/>
      </c>
      <c r="AR1907" s="40">
        <f>AR1880*Settings!$C$13*(INDEX(AR$408:AR$419,$D1907))</f>
        <v/>
      </c>
      <c r="AS1907" s="40">
        <f>AS1880*Settings!$C$13*(INDEX(AS$408:AS$419,$D1907))</f>
        <v/>
      </c>
      <c r="AT1907" s="40">
        <f>AT1880*Settings!$C$13*(INDEX(AT$408:AT$419,$D1907))</f>
        <v/>
      </c>
      <c r="AU1907" s="40">
        <f>AU1880*Settings!$C$13*(INDEX(AU$408:AU$419,$D1907))</f>
        <v/>
      </c>
      <c r="AV1907" s="40">
        <f>AV1880*Settings!$C$13*(INDEX(AV$408:AV$419,$D1907))</f>
        <v/>
      </c>
      <c r="AW1907" s="40">
        <f>AW1880*Settings!$C$13*(INDEX(AW$408:AW$419,$D1907))</f>
        <v/>
      </c>
      <c r="AX1907" s="40">
        <f>AX1880*Settings!$C$13*(INDEX(AX$408:AX$419,$D1907))</f>
        <v/>
      </c>
      <c r="AY1907" s="40">
        <f>AY1880*Settings!$C$13*(INDEX(AY$408:AY$419,$D1907))</f>
        <v/>
      </c>
    </row>
    <row r="1908" hidden="1" outlineLevel="2">
      <c r="A1908" s="14" t="inlineStr">
        <is>
          <t>rsub</t>
        </is>
      </c>
      <c r="B1908" s="14" t="inlineStr">
        <is>
          <t>nga</t>
        </is>
      </c>
      <c r="C1908" s="14" t="inlineStr">
        <is>
          <t>nfm</t>
        </is>
      </c>
      <c r="D1908" s="36">
        <f>INDEX(Inputs!$U$5:$U$132,MATCH($B1908&amp;"|"&amp;$C1908,Inputs!$A$5:$A$132,0))</f>
        <v/>
      </c>
      <c r="E1908" s="35" t="n"/>
      <c r="F1908" s="35" t="n"/>
      <c r="G1908" s="35" t="n"/>
      <c r="H1908" s="14">
        <f>INDEX(VarLab,MATCH($A1908,VarKey,0))&amp;INDEX(MemLab,MATCH($C1908&amp;"|"&amp;$B1908,MemKey,0))</f>
        <v/>
      </c>
      <c r="I1908" s="14">
        <f>INDEX(VarUnit,MATCH($A1908,VarKey,0))</f>
        <v/>
      </c>
      <c r="J1908" s="14">
        <f>INDEX(VarSrc,MATCH($A1908,VarKey,0))</f>
        <v/>
      </c>
      <c r="K1908" s="11">
        <f>CodePrefix&amp;$A1908&amp;IF($C1908="","","."&amp;$C1908&amp;"."&amp;$B1908)&amp;INDEX(VarEnd,MATCH($A1908,VarKey,0))&amp;K$5</f>
        <v/>
      </c>
      <c r="L1908" s="39">
        <f>L1881*Settings!$C$13*(INDEX(L$408:L$419,$D1908))</f>
        <v/>
      </c>
      <c r="M1908" s="40">
        <f>M1881*Settings!$C$13*(INDEX(M$408:M$419,$D1908))</f>
        <v/>
      </c>
      <c r="N1908" s="40">
        <f>N1881*Settings!$C$13*(INDEX(N$408:N$419,$D1908))</f>
        <v/>
      </c>
      <c r="O1908" s="40">
        <f>O1881*Settings!$C$13*(INDEX(O$408:O$419,$D1908))</f>
        <v/>
      </c>
      <c r="P1908" s="40">
        <f>P1881*Settings!$C$13*(INDEX(P$408:P$419,$D1908))</f>
        <v/>
      </c>
      <c r="Q1908" s="40">
        <f>Q1881*Settings!$C$13*(INDEX(Q$408:Q$419,$D1908))</f>
        <v/>
      </c>
      <c r="R1908" s="40">
        <f>R1881*Settings!$C$13*(INDEX(R$408:R$419,$D1908))</f>
        <v/>
      </c>
      <c r="S1908" s="40">
        <f>S1881*Settings!$C$13*(INDEX(S$408:S$419,$D1908))</f>
        <v/>
      </c>
      <c r="T1908" s="40">
        <f>T1881*Settings!$C$13*(INDEX(T$408:T$419,$D1908))</f>
        <v/>
      </c>
      <c r="U1908" s="40">
        <f>U1881*Settings!$C$13*(INDEX(U$408:U$419,$D1908))</f>
        <v/>
      </c>
      <c r="V1908" s="40">
        <f>V1881*Settings!$C$13*(INDEX(V$408:V$419,$D1908))</f>
        <v/>
      </c>
      <c r="W1908" s="40">
        <f>W1881*Settings!$C$13*(INDEX(W$408:W$419,$D1908))</f>
        <v/>
      </c>
      <c r="X1908" s="40">
        <f>X1881*Settings!$C$13*(INDEX(X$408:X$419,$D1908))</f>
        <v/>
      </c>
      <c r="Y1908" s="40">
        <f>Y1881*Settings!$C$13*(INDEX(Y$408:Y$419,$D1908))</f>
        <v/>
      </c>
      <c r="Z1908" s="40">
        <f>Z1881*Settings!$C$13*(INDEX(Z$408:Z$419,$D1908))</f>
        <v/>
      </c>
      <c r="AA1908" s="40">
        <f>AA1881*Settings!$C$13*(INDEX(AA$408:AA$419,$D1908))</f>
        <v/>
      </c>
      <c r="AB1908" s="40">
        <f>AB1881*Settings!$C$13*(INDEX(AB$408:AB$419,$D1908))</f>
        <v/>
      </c>
      <c r="AC1908" s="40">
        <f>AC1881*Settings!$C$13*(INDEX(AC$408:AC$419,$D1908))</f>
        <v/>
      </c>
      <c r="AD1908" s="40">
        <f>AD1881*Settings!$C$13*(INDEX(AD$408:AD$419,$D1908))</f>
        <v/>
      </c>
      <c r="AF1908" s="11">
        <f>CodePrefix&amp;$A1908&amp;IF($C1908="","","."&amp;$C1908&amp;"."&amp;$B1908)&amp;INDEX(VarEnd,MATCH($A1908,VarKey,0))&amp;AF$5</f>
        <v/>
      </c>
      <c r="AG1908" s="39">
        <f>AG1881*Settings!$C$13*(INDEX(AG$408:AG$419,$D1908))</f>
        <v/>
      </c>
      <c r="AH1908" s="40">
        <f>AH1881*Settings!$C$13*(INDEX(AH$408:AH$419,$D1908))</f>
        <v/>
      </c>
      <c r="AI1908" s="40">
        <f>AI1881*Settings!$C$13*(INDEX(AI$408:AI$419,$D1908))</f>
        <v/>
      </c>
      <c r="AJ1908" s="40">
        <f>AJ1881*Settings!$C$13*(INDEX(AJ$408:AJ$419,$D1908))</f>
        <v/>
      </c>
      <c r="AK1908" s="40">
        <f>AK1881*Settings!$C$13*(INDEX(AK$408:AK$419,$D1908))</f>
        <v/>
      </c>
      <c r="AL1908" s="40">
        <f>AL1881*Settings!$C$13*(INDEX(AL$408:AL$419,$D1908))</f>
        <v/>
      </c>
      <c r="AM1908" s="40">
        <f>AM1881*Settings!$C$13*(INDEX(AM$408:AM$419,$D1908))</f>
        <v/>
      </c>
      <c r="AN1908" s="40">
        <f>AN1881*Settings!$C$13*(INDEX(AN$408:AN$419,$D1908))</f>
        <v/>
      </c>
      <c r="AO1908" s="40">
        <f>AO1881*Settings!$C$13*(INDEX(AO$408:AO$419,$D1908))</f>
        <v/>
      </c>
      <c r="AP1908" s="40">
        <f>AP1881*Settings!$C$13*(INDEX(AP$408:AP$419,$D1908))</f>
        <v/>
      </c>
      <c r="AQ1908" s="40">
        <f>AQ1881*Settings!$C$13*(INDEX(AQ$408:AQ$419,$D1908))</f>
        <v/>
      </c>
      <c r="AR1908" s="40">
        <f>AR1881*Settings!$C$13*(INDEX(AR$408:AR$419,$D1908))</f>
        <v/>
      </c>
      <c r="AS1908" s="40">
        <f>AS1881*Settings!$C$13*(INDEX(AS$408:AS$419,$D1908))</f>
        <v/>
      </c>
      <c r="AT1908" s="40">
        <f>AT1881*Settings!$C$13*(INDEX(AT$408:AT$419,$D1908))</f>
        <v/>
      </c>
      <c r="AU1908" s="40">
        <f>AU1881*Settings!$C$13*(INDEX(AU$408:AU$419,$D1908))</f>
        <v/>
      </c>
      <c r="AV1908" s="40">
        <f>AV1881*Settings!$C$13*(INDEX(AV$408:AV$419,$D1908))</f>
        <v/>
      </c>
      <c r="AW1908" s="40">
        <f>AW1881*Settings!$C$13*(INDEX(AW$408:AW$419,$D1908))</f>
        <v/>
      </c>
      <c r="AX1908" s="40">
        <f>AX1881*Settings!$C$13*(INDEX(AX$408:AX$419,$D1908))</f>
        <v/>
      </c>
      <c r="AY1908" s="40">
        <f>AY1881*Settings!$C$13*(INDEX(AY$408:AY$419,$D1908))</f>
        <v/>
      </c>
    </row>
    <row r="1909" hidden="1" outlineLevel="2">
      <c r="A1909" s="14" t="inlineStr">
        <is>
          <t>rsub</t>
        </is>
      </c>
      <c r="B1909" s="14" t="inlineStr">
        <is>
          <t>gso</t>
        </is>
      </c>
      <c r="C1909" s="14" t="inlineStr">
        <is>
          <t>nfm</t>
        </is>
      </c>
      <c r="D1909" s="36">
        <f>INDEX(Inputs!$U$5:$U$132,MATCH($B1909&amp;"|"&amp;$C1909,Inputs!$A$5:$A$132,0))</f>
        <v/>
      </c>
      <c r="E1909" s="35" t="n"/>
      <c r="F1909" s="35" t="n"/>
      <c r="G1909" s="35" t="n"/>
      <c r="H1909" s="14">
        <f>INDEX(VarLab,MATCH($A1909,VarKey,0))&amp;INDEX(MemLab,MATCH($C1909&amp;"|"&amp;$B1909,MemKey,0))</f>
        <v/>
      </c>
      <c r="I1909" s="14">
        <f>INDEX(VarUnit,MATCH($A1909,VarKey,0))</f>
        <v/>
      </c>
      <c r="J1909" s="14">
        <f>INDEX(VarSrc,MATCH($A1909,VarKey,0))</f>
        <v/>
      </c>
      <c r="K1909" s="11">
        <f>CodePrefix&amp;$A1909&amp;IF($C1909="","","."&amp;$C1909&amp;"."&amp;$B1909)&amp;INDEX(VarEnd,MATCH($A1909,VarKey,0))&amp;K$5</f>
        <v/>
      </c>
      <c r="L1909" s="39">
        <f>L1882*Settings!$C$13*(INDEX(L$408:L$419,$D1909))</f>
        <v/>
      </c>
      <c r="M1909" s="40">
        <f>M1882*Settings!$C$13*(INDEX(M$408:M$419,$D1909))</f>
        <v/>
      </c>
      <c r="N1909" s="40">
        <f>N1882*Settings!$C$13*(INDEX(N$408:N$419,$D1909))</f>
        <v/>
      </c>
      <c r="O1909" s="40">
        <f>O1882*Settings!$C$13*(INDEX(O$408:O$419,$D1909))</f>
        <v/>
      </c>
      <c r="P1909" s="40">
        <f>P1882*Settings!$C$13*(INDEX(P$408:P$419,$D1909))</f>
        <v/>
      </c>
      <c r="Q1909" s="40">
        <f>Q1882*Settings!$C$13*(INDEX(Q$408:Q$419,$D1909))</f>
        <v/>
      </c>
      <c r="R1909" s="40">
        <f>R1882*Settings!$C$13*(INDEX(R$408:R$419,$D1909))</f>
        <v/>
      </c>
      <c r="S1909" s="40">
        <f>S1882*Settings!$C$13*(INDEX(S$408:S$419,$D1909))</f>
        <v/>
      </c>
      <c r="T1909" s="40">
        <f>T1882*Settings!$C$13*(INDEX(T$408:T$419,$D1909))</f>
        <v/>
      </c>
      <c r="U1909" s="40">
        <f>U1882*Settings!$C$13*(INDEX(U$408:U$419,$D1909))</f>
        <v/>
      </c>
      <c r="V1909" s="40">
        <f>V1882*Settings!$C$13*(INDEX(V$408:V$419,$D1909))</f>
        <v/>
      </c>
      <c r="W1909" s="40">
        <f>W1882*Settings!$C$13*(INDEX(W$408:W$419,$D1909))</f>
        <v/>
      </c>
      <c r="X1909" s="40">
        <f>X1882*Settings!$C$13*(INDEX(X$408:X$419,$D1909))</f>
        <v/>
      </c>
      <c r="Y1909" s="40">
        <f>Y1882*Settings!$C$13*(INDEX(Y$408:Y$419,$D1909))</f>
        <v/>
      </c>
      <c r="Z1909" s="40">
        <f>Z1882*Settings!$C$13*(INDEX(Z$408:Z$419,$D1909))</f>
        <v/>
      </c>
      <c r="AA1909" s="40">
        <f>AA1882*Settings!$C$13*(INDEX(AA$408:AA$419,$D1909))</f>
        <v/>
      </c>
      <c r="AB1909" s="40">
        <f>AB1882*Settings!$C$13*(INDEX(AB$408:AB$419,$D1909))</f>
        <v/>
      </c>
      <c r="AC1909" s="40">
        <f>AC1882*Settings!$C$13*(INDEX(AC$408:AC$419,$D1909))</f>
        <v/>
      </c>
      <c r="AD1909" s="40">
        <f>AD1882*Settings!$C$13*(INDEX(AD$408:AD$419,$D1909))</f>
        <v/>
      </c>
      <c r="AF1909" s="11">
        <f>CodePrefix&amp;$A1909&amp;IF($C1909="","","."&amp;$C1909&amp;"."&amp;$B1909)&amp;INDEX(VarEnd,MATCH($A1909,VarKey,0))&amp;AF$5</f>
        <v/>
      </c>
      <c r="AG1909" s="39">
        <f>AG1882*Settings!$C$13*(INDEX(AG$408:AG$419,$D1909))</f>
        <v/>
      </c>
      <c r="AH1909" s="40">
        <f>AH1882*Settings!$C$13*(INDEX(AH$408:AH$419,$D1909))</f>
        <v/>
      </c>
      <c r="AI1909" s="40">
        <f>AI1882*Settings!$C$13*(INDEX(AI$408:AI$419,$D1909))</f>
        <v/>
      </c>
      <c r="AJ1909" s="40">
        <f>AJ1882*Settings!$C$13*(INDEX(AJ$408:AJ$419,$D1909))</f>
        <v/>
      </c>
      <c r="AK1909" s="40">
        <f>AK1882*Settings!$C$13*(INDEX(AK$408:AK$419,$D1909))</f>
        <v/>
      </c>
      <c r="AL1909" s="40">
        <f>AL1882*Settings!$C$13*(INDEX(AL$408:AL$419,$D1909))</f>
        <v/>
      </c>
      <c r="AM1909" s="40">
        <f>AM1882*Settings!$C$13*(INDEX(AM$408:AM$419,$D1909))</f>
        <v/>
      </c>
      <c r="AN1909" s="40">
        <f>AN1882*Settings!$C$13*(INDEX(AN$408:AN$419,$D1909))</f>
        <v/>
      </c>
      <c r="AO1909" s="40">
        <f>AO1882*Settings!$C$13*(INDEX(AO$408:AO$419,$D1909))</f>
        <v/>
      </c>
      <c r="AP1909" s="40">
        <f>AP1882*Settings!$C$13*(INDEX(AP$408:AP$419,$D1909))</f>
        <v/>
      </c>
      <c r="AQ1909" s="40">
        <f>AQ1882*Settings!$C$13*(INDEX(AQ$408:AQ$419,$D1909))</f>
        <v/>
      </c>
      <c r="AR1909" s="40">
        <f>AR1882*Settings!$C$13*(INDEX(AR$408:AR$419,$D1909))</f>
        <v/>
      </c>
      <c r="AS1909" s="40">
        <f>AS1882*Settings!$C$13*(INDEX(AS$408:AS$419,$D1909))</f>
        <v/>
      </c>
      <c r="AT1909" s="40">
        <f>AT1882*Settings!$C$13*(INDEX(AT$408:AT$419,$D1909))</f>
        <v/>
      </c>
      <c r="AU1909" s="40">
        <f>AU1882*Settings!$C$13*(INDEX(AU$408:AU$419,$D1909))</f>
        <v/>
      </c>
      <c r="AV1909" s="40">
        <f>AV1882*Settings!$C$13*(INDEX(AV$408:AV$419,$D1909))</f>
        <v/>
      </c>
      <c r="AW1909" s="40">
        <f>AW1882*Settings!$C$13*(INDEX(AW$408:AW$419,$D1909))</f>
        <v/>
      </c>
      <c r="AX1909" s="40">
        <f>AX1882*Settings!$C$13*(INDEX(AX$408:AX$419,$D1909))</f>
        <v/>
      </c>
      <c r="AY1909" s="40">
        <f>AY1882*Settings!$C$13*(INDEX(AY$408:AY$419,$D1909))</f>
        <v/>
      </c>
    </row>
    <row r="1910" hidden="1" outlineLevel="2">
      <c r="A1910" s="14" t="inlineStr">
        <is>
          <t>rsub</t>
        </is>
      </c>
      <c r="B1910" s="14" t="inlineStr">
        <is>
          <t>die</t>
        </is>
      </c>
      <c r="C1910" s="14" t="inlineStr">
        <is>
          <t>nfm</t>
        </is>
      </c>
      <c r="D1910" s="36">
        <f>INDEX(Inputs!$U$5:$U$132,MATCH($B1910&amp;"|"&amp;$C1910,Inputs!$A$5:$A$132,0))</f>
        <v/>
      </c>
      <c r="E1910" s="35" t="n"/>
      <c r="F1910" s="35" t="n"/>
      <c r="G1910" s="35" t="n"/>
      <c r="H1910" s="14">
        <f>INDEX(VarLab,MATCH($A1910,VarKey,0))&amp;INDEX(MemLab,MATCH($C1910&amp;"|"&amp;$B1910,MemKey,0))</f>
        <v/>
      </c>
      <c r="I1910" s="14">
        <f>INDEX(VarUnit,MATCH($A1910,VarKey,0))</f>
        <v/>
      </c>
      <c r="J1910" s="14">
        <f>INDEX(VarSrc,MATCH($A1910,VarKey,0))</f>
        <v/>
      </c>
      <c r="K1910" s="11">
        <f>CodePrefix&amp;$A1910&amp;IF($C1910="","","."&amp;$C1910&amp;"."&amp;$B1910)&amp;INDEX(VarEnd,MATCH($A1910,VarKey,0))&amp;K$5</f>
        <v/>
      </c>
      <c r="L1910" s="39">
        <f>L1883*Settings!$C$13*(INDEX(L$408:L$419,$D1910))</f>
        <v/>
      </c>
      <c r="M1910" s="40">
        <f>M1883*Settings!$C$13*(INDEX(M$408:M$419,$D1910))</f>
        <v/>
      </c>
      <c r="N1910" s="40">
        <f>N1883*Settings!$C$13*(INDEX(N$408:N$419,$D1910))</f>
        <v/>
      </c>
      <c r="O1910" s="40">
        <f>O1883*Settings!$C$13*(INDEX(O$408:O$419,$D1910))</f>
        <v/>
      </c>
      <c r="P1910" s="40">
        <f>P1883*Settings!$C$13*(INDEX(P$408:P$419,$D1910))</f>
        <v/>
      </c>
      <c r="Q1910" s="40">
        <f>Q1883*Settings!$C$13*(INDEX(Q$408:Q$419,$D1910))</f>
        <v/>
      </c>
      <c r="R1910" s="40">
        <f>R1883*Settings!$C$13*(INDEX(R$408:R$419,$D1910))</f>
        <v/>
      </c>
      <c r="S1910" s="40">
        <f>S1883*Settings!$C$13*(INDEX(S$408:S$419,$D1910))</f>
        <v/>
      </c>
      <c r="T1910" s="40">
        <f>T1883*Settings!$C$13*(INDEX(T$408:T$419,$D1910))</f>
        <v/>
      </c>
      <c r="U1910" s="40">
        <f>U1883*Settings!$C$13*(INDEX(U$408:U$419,$D1910))</f>
        <v/>
      </c>
      <c r="V1910" s="40">
        <f>V1883*Settings!$C$13*(INDEX(V$408:V$419,$D1910))</f>
        <v/>
      </c>
      <c r="W1910" s="40">
        <f>W1883*Settings!$C$13*(INDEX(W$408:W$419,$D1910))</f>
        <v/>
      </c>
      <c r="X1910" s="40">
        <f>X1883*Settings!$C$13*(INDEX(X$408:X$419,$D1910))</f>
        <v/>
      </c>
      <c r="Y1910" s="40">
        <f>Y1883*Settings!$C$13*(INDEX(Y$408:Y$419,$D1910))</f>
        <v/>
      </c>
      <c r="Z1910" s="40">
        <f>Z1883*Settings!$C$13*(INDEX(Z$408:Z$419,$D1910))</f>
        <v/>
      </c>
      <c r="AA1910" s="40">
        <f>AA1883*Settings!$C$13*(INDEX(AA$408:AA$419,$D1910))</f>
        <v/>
      </c>
      <c r="AB1910" s="40">
        <f>AB1883*Settings!$C$13*(INDEX(AB$408:AB$419,$D1910))</f>
        <v/>
      </c>
      <c r="AC1910" s="40">
        <f>AC1883*Settings!$C$13*(INDEX(AC$408:AC$419,$D1910))</f>
        <v/>
      </c>
      <c r="AD1910" s="40">
        <f>AD1883*Settings!$C$13*(INDEX(AD$408:AD$419,$D1910))</f>
        <v/>
      </c>
      <c r="AF1910" s="11">
        <f>CodePrefix&amp;$A1910&amp;IF($C1910="","","."&amp;$C1910&amp;"."&amp;$B1910)&amp;INDEX(VarEnd,MATCH($A1910,VarKey,0))&amp;AF$5</f>
        <v/>
      </c>
      <c r="AG1910" s="39">
        <f>AG1883*Settings!$C$13*(INDEX(AG$408:AG$419,$D1910))</f>
        <v/>
      </c>
      <c r="AH1910" s="40">
        <f>AH1883*Settings!$C$13*(INDEX(AH$408:AH$419,$D1910))</f>
        <v/>
      </c>
      <c r="AI1910" s="40">
        <f>AI1883*Settings!$C$13*(INDEX(AI$408:AI$419,$D1910))</f>
        <v/>
      </c>
      <c r="AJ1910" s="40">
        <f>AJ1883*Settings!$C$13*(INDEX(AJ$408:AJ$419,$D1910))</f>
        <v/>
      </c>
      <c r="AK1910" s="40">
        <f>AK1883*Settings!$C$13*(INDEX(AK$408:AK$419,$D1910))</f>
        <v/>
      </c>
      <c r="AL1910" s="40">
        <f>AL1883*Settings!$C$13*(INDEX(AL$408:AL$419,$D1910))</f>
        <v/>
      </c>
      <c r="AM1910" s="40">
        <f>AM1883*Settings!$C$13*(INDEX(AM$408:AM$419,$D1910))</f>
        <v/>
      </c>
      <c r="AN1910" s="40">
        <f>AN1883*Settings!$C$13*(INDEX(AN$408:AN$419,$D1910))</f>
        <v/>
      </c>
      <c r="AO1910" s="40">
        <f>AO1883*Settings!$C$13*(INDEX(AO$408:AO$419,$D1910))</f>
        <v/>
      </c>
      <c r="AP1910" s="40">
        <f>AP1883*Settings!$C$13*(INDEX(AP$408:AP$419,$D1910))</f>
        <v/>
      </c>
      <c r="AQ1910" s="40">
        <f>AQ1883*Settings!$C$13*(INDEX(AQ$408:AQ$419,$D1910))</f>
        <v/>
      </c>
      <c r="AR1910" s="40">
        <f>AR1883*Settings!$C$13*(INDEX(AR$408:AR$419,$D1910))</f>
        <v/>
      </c>
      <c r="AS1910" s="40">
        <f>AS1883*Settings!$C$13*(INDEX(AS$408:AS$419,$D1910))</f>
        <v/>
      </c>
      <c r="AT1910" s="40">
        <f>AT1883*Settings!$C$13*(INDEX(AT$408:AT$419,$D1910))</f>
        <v/>
      </c>
      <c r="AU1910" s="40">
        <f>AU1883*Settings!$C$13*(INDEX(AU$408:AU$419,$D1910))</f>
        <v/>
      </c>
      <c r="AV1910" s="40">
        <f>AV1883*Settings!$C$13*(INDEX(AV$408:AV$419,$D1910))</f>
        <v/>
      </c>
      <c r="AW1910" s="40">
        <f>AW1883*Settings!$C$13*(INDEX(AW$408:AW$419,$D1910))</f>
        <v/>
      </c>
      <c r="AX1910" s="40">
        <f>AX1883*Settings!$C$13*(INDEX(AX$408:AX$419,$D1910))</f>
        <v/>
      </c>
      <c r="AY1910" s="40">
        <f>AY1883*Settings!$C$13*(INDEX(AY$408:AY$419,$D1910))</f>
        <v/>
      </c>
    </row>
    <row r="1911" hidden="1" outlineLevel="2">
      <c r="A1911" s="14" t="inlineStr">
        <is>
          <t>rsub</t>
        </is>
      </c>
      <c r="B1911" s="14" t="inlineStr">
        <is>
          <t>lpg</t>
        </is>
      </c>
      <c r="C1911" s="14" t="inlineStr">
        <is>
          <t>nfm</t>
        </is>
      </c>
      <c r="D1911" s="36">
        <f>INDEX(Inputs!$U$5:$U$132,MATCH($B1911&amp;"|"&amp;$C1911,Inputs!$A$5:$A$132,0))</f>
        <v/>
      </c>
      <c r="E1911" s="35" t="n"/>
      <c r="F1911" s="35" t="n"/>
      <c r="G1911" s="35" t="n"/>
      <c r="H1911" s="14">
        <f>INDEX(VarLab,MATCH($A1911,VarKey,0))&amp;INDEX(MemLab,MATCH($C1911&amp;"|"&amp;$B1911,MemKey,0))</f>
        <v/>
      </c>
      <c r="I1911" s="14">
        <f>INDEX(VarUnit,MATCH($A1911,VarKey,0))</f>
        <v/>
      </c>
      <c r="J1911" s="14">
        <f>INDEX(VarSrc,MATCH($A1911,VarKey,0))</f>
        <v/>
      </c>
      <c r="K1911" s="11">
        <f>CodePrefix&amp;$A1911&amp;IF($C1911="","","."&amp;$C1911&amp;"."&amp;$B1911)&amp;INDEX(VarEnd,MATCH($A1911,VarKey,0))&amp;K$5</f>
        <v/>
      </c>
      <c r="L1911" s="39">
        <f>L1884*Settings!$C$13*(INDEX(L$408:L$419,$D1911))</f>
        <v/>
      </c>
      <c r="M1911" s="40">
        <f>M1884*Settings!$C$13*(INDEX(M$408:M$419,$D1911))</f>
        <v/>
      </c>
      <c r="N1911" s="40">
        <f>N1884*Settings!$C$13*(INDEX(N$408:N$419,$D1911))</f>
        <v/>
      </c>
      <c r="O1911" s="40">
        <f>O1884*Settings!$C$13*(INDEX(O$408:O$419,$D1911))</f>
        <v/>
      </c>
      <c r="P1911" s="40">
        <f>P1884*Settings!$C$13*(INDEX(P$408:P$419,$D1911))</f>
        <v/>
      </c>
      <c r="Q1911" s="40">
        <f>Q1884*Settings!$C$13*(INDEX(Q$408:Q$419,$D1911))</f>
        <v/>
      </c>
      <c r="R1911" s="40">
        <f>R1884*Settings!$C$13*(INDEX(R$408:R$419,$D1911))</f>
        <v/>
      </c>
      <c r="S1911" s="40">
        <f>S1884*Settings!$C$13*(INDEX(S$408:S$419,$D1911))</f>
        <v/>
      </c>
      <c r="T1911" s="40">
        <f>T1884*Settings!$C$13*(INDEX(T$408:T$419,$D1911))</f>
        <v/>
      </c>
      <c r="U1911" s="40">
        <f>U1884*Settings!$C$13*(INDEX(U$408:U$419,$D1911))</f>
        <v/>
      </c>
      <c r="V1911" s="40">
        <f>V1884*Settings!$C$13*(INDEX(V$408:V$419,$D1911))</f>
        <v/>
      </c>
      <c r="W1911" s="40">
        <f>W1884*Settings!$C$13*(INDEX(W$408:W$419,$D1911))</f>
        <v/>
      </c>
      <c r="X1911" s="40">
        <f>X1884*Settings!$C$13*(INDEX(X$408:X$419,$D1911))</f>
        <v/>
      </c>
      <c r="Y1911" s="40">
        <f>Y1884*Settings!$C$13*(INDEX(Y$408:Y$419,$D1911))</f>
        <v/>
      </c>
      <c r="Z1911" s="40">
        <f>Z1884*Settings!$C$13*(INDEX(Z$408:Z$419,$D1911))</f>
        <v/>
      </c>
      <c r="AA1911" s="40">
        <f>AA1884*Settings!$C$13*(INDEX(AA$408:AA$419,$D1911))</f>
        <v/>
      </c>
      <c r="AB1911" s="40">
        <f>AB1884*Settings!$C$13*(INDEX(AB$408:AB$419,$D1911))</f>
        <v/>
      </c>
      <c r="AC1911" s="40">
        <f>AC1884*Settings!$C$13*(INDEX(AC$408:AC$419,$D1911))</f>
        <v/>
      </c>
      <c r="AD1911" s="40">
        <f>AD1884*Settings!$C$13*(INDEX(AD$408:AD$419,$D1911))</f>
        <v/>
      </c>
      <c r="AF1911" s="11">
        <f>CodePrefix&amp;$A1911&amp;IF($C1911="","","."&amp;$C1911&amp;"."&amp;$B1911)&amp;INDEX(VarEnd,MATCH($A1911,VarKey,0))&amp;AF$5</f>
        <v/>
      </c>
      <c r="AG1911" s="39">
        <f>AG1884*Settings!$C$13*(INDEX(AG$408:AG$419,$D1911))</f>
        <v/>
      </c>
      <c r="AH1911" s="40">
        <f>AH1884*Settings!$C$13*(INDEX(AH$408:AH$419,$D1911))</f>
        <v/>
      </c>
      <c r="AI1911" s="40">
        <f>AI1884*Settings!$C$13*(INDEX(AI$408:AI$419,$D1911))</f>
        <v/>
      </c>
      <c r="AJ1911" s="40">
        <f>AJ1884*Settings!$C$13*(INDEX(AJ$408:AJ$419,$D1911))</f>
        <v/>
      </c>
      <c r="AK1911" s="40">
        <f>AK1884*Settings!$C$13*(INDEX(AK$408:AK$419,$D1911))</f>
        <v/>
      </c>
      <c r="AL1911" s="40">
        <f>AL1884*Settings!$C$13*(INDEX(AL$408:AL$419,$D1911))</f>
        <v/>
      </c>
      <c r="AM1911" s="40">
        <f>AM1884*Settings!$C$13*(INDEX(AM$408:AM$419,$D1911))</f>
        <v/>
      </c>
      <c r="AN1911" s="40">
        <f>AN1884*Settings!$C$13*(INDEX(AN$408:AN$419,$D1911))</f>
        <v/>
      </c>
      <c r="AO1911" s="40">
        <f>AO1884*Settings!$C$13*(INDEX(AO$408:AO$419,$D1911))</f>
        <v/>
      </c>
      <c r="AP1911" s="40">
        <f>AP1884*Settings!$C$13*(INDEX(AP$408:AP$419,$D1911))</f>
        <v/>
      </c>
      <c r="AQ1911" s="40">
        <f>AQ1884*Settings!$C$13*(INDEX(AQ$408:AQ$419,$D1911))</f>
        <v/>
      </c>
      <c r="AR1911" s="40">
        <f>AR1884*Settings!$C$13*(INDEX(AR$408:AR$419,$D1911))</f>
        <v/>
      </c>
      <c r="AS1911" s="40">
        <f>AS1884*Settings!$C$13*(INDEX(AS$408:AS$419,$D1911))</f>
        <v/>
      </c>
      <c r="AT1911" s="40">
        <f>AT1884*Settings!$C$13*(INDEX(AT$408:AT$419,$D1911))</f>
        <v/>
      </c>
      <c r="AU1911" s="40">
        <f>AU1884*Settings!$C$13*(INDEX(AU$408:AU$419,$D1911))</f>
        <v/>
      </c>
      <c r="AV1911" s="40">
        <f>AV1884*Settings!$C$13*(INDEX(AV$408:AV$419,$D1911))</f>
        <v/>
      </c>
      <c r="AW1911" s="40">
        <f>AW1884*Settings!$C$13*(INDEX(AW$408:AW$419,$D1911))</f>
        <v/>
      </c>
      <c r="AX1911" s="40">
        <f>AX1884*Settings!$C$13*(INDEX(AX$408:AX$419,$D1911))</f>
        <v/>
      </c>
      <c r="AY1911" s="40">
        <f>AY1884*Settings!$C$13*(INDEX(AY$408:AY$419,$D1911))</f>
        <v/>
      </c>
    </row>
    <row r="1912" hidden="1" outlineLevel="2">
      <c r="A1912" s="14" t="inlineStr">
        <is>
          <t>rsub</t>
        </is>
      </c>
      <c r="B1912" s="14" t="inlineStr">
        <is>
          <t>ker</t>
        </is>
      </c>
      <c r="C1912" s="14" t="inlineStr">
        <is>
          <t>nfm</t>
        </is>
      </c>
      <c r="D1912" s="36">
        <f>INDEX(Inputs!$U$5:$U$132,MATCH($B1912&amp;"|"&amp;$C1912,Inputs!$A$5:$A$132,0))</f>
        <v/>
      </c>
      <c r="E1912" s="35" t="n"/>
      <c r="F1912" s="35" t="n"/>
      <c r="G1912" s="35" t="n"/>
      <c r="H1912" s="14">
        <f>INDEX(VarLab,MATCH($A1912,VarKey,0))&amp;INDEX(MemLab,MATCH($C1912&amp;"|"&amp;$B1912,MemKey,0))</f>
        <v/>
      </c>
      <c r="I1912" s="14">
        <f>INDEX(VarUnit,MATCH($A1912,VarKey,0))</f>
        <v/>
      </c>
      <c r="J1912" s="14">
        <f>INDEX(VarSrc,MATCH($A1912,VarKey,0))</f>
        <v/>
      </c>
      <c r="K1912" s="11">
        <f>CodePrefix&amp;$A1912&amp;IF($C1912="","","."&amp;$C1912&amp;"."&amp;$B1912)&amp;INDEX(VarEnd,MATCH($A1912,VarKey,0))&amp;K$5</f>
        <v/>
      </c>
      <c r="L1912" s="39">
        <f>L1885*Settings!$C$13*(INDEX(L$408:L$419,$D1912))</f>
        <v/>
      </c>
      <c r="M1912" s="40">
        <f>M1885*Settings!$C$13*(INDEX(M$408:M$419,$D1912))</f>
        <v/>
      </c>
      <c r="N1912" s="40">
        <f>N1885*Settings!$C$13*(INDEX(N$408:N$419,$D1912))</f>
        <v/>
      </c>
      <c r="O1912" s="40">
        <f>O1885*Settings!$C$13*(INDEX(O$408:O$419,$D1912))</f>
        <v/>
      </c>
      <c r="P1912" s="40">
        <f>P1885*Settings!$C$13*(INDEX(P$408:P$419,$D1912))</f>
        <v/>
      </c>
      <c r="Q1912" s="40">
        <f>Q1885*Settings!$C$13*(INDEX(Q$408:Q$419,$D1912))</f>
        <v/>
      </c>
      <c r="R1912" s="40">
        <f>R1885*Settings!$C$13*(INDEX(R$408:R$419,$D1912))</f>
        <v/>
      </c>
      <c r="S1912" s="40">
        <f>S1885*Settings!$C$13*(INDEX(S$408:S$419,$D1912))</f>
        <v/>
      </c>
      <c r="T1912" s="40">
        <f>T1885*Settings!$C$13*(INDEX(T$408:T$419,$D1912))</f>
        <v/>
      </c>
      <c r="U1912" s="40">
        <f>U1885*Settings!$C$13*(INDEX(U$408:U$419,$D1912))</f>
        <v/>
      </c>
      <c r="V1912" s="40">
        <f>V1885*Settings!$C$13*(INDEX(V$408:V$419,$D1912))</f>
        <v/>
      </c>
      <c r="W1912" s="40">
        <f>W1885*Settings!$C$13*(INDEX(W$408:W$419,$D1912))</f>
        <v/>
      </c>
      <c r="X1912" s="40">
        <f>X1885*Settings!$C$13*(INDEX(X$408:X$419,$D1912))</f>
        <v/>
      </c>
      <c r="Y1912" s="40">
        <f>Y1885*Settings!$C$13*(INDEX(Y$408:Y$419,$D1912))</f>
        <v/>
      </c>
      <c r="Z1912" s="40">
        <f>Z1885*Settings!$C$13*(INDEX(Z$408:Z$419,$D1912))</f>
        <v/>
      </c>
      <c r="AA1912" s="40">
        <f>AA1885*Settings!$C$13*(INDEX(AA$408:AA$419,$D1912))</f>
        <v/>
      </c>
      <c r="AB1912" s="40">
        <f>AB1885*Settings!$C$13*(INDEX(AB$408:AB$419,$D1912))</f>
        <v/>
      </c>
      <c r="AC1912" s="40">
        <f>AC1885*Settings!$C$13*(INDEX(AC$408:AC$419,$D1912))</f>
        <v/>
      </c>
      <c r="AD1912" s="40">
        <f>AD1885*Settings!$C$13*(INDEX(AD$408:AD$419,$D1912))</f>
        <v/>
      </c>
      <c r="AF1912" s="11">
        <f>CodePrefix&amp;$A1912&amp;IF($C1912="","","."&amp;$C1912&amp;"."&amp;$B1912)&amp;INDEX(VarEnd,MATCH($A1912,VarKey,0))&amp;AF$5</f>
        <v/>
      </c>
      <c r="AG1912" s="39">
        <f>AG1885*Settings!$C$13*(INDEX(AG$408:AG$419,$D1912))</f>
        <v/>
      </c>
      <c r="AH1912" s="40">
        <f>AH1885*Settings!$C$13*(INDEX(AH$408:AH$419,$D1912))</f>
        <v/>
      </c>
      <c r="AI1912" s="40">
        <f>AI1885*Settings!$C$13*(INDEX(AI$408:AI$419,$D1912))</f>
        <v/>
      </c>
      <c r="AJ1912" s="40">
        <f>AJ1885*Settings!$C$13*(INDEX(AJ$408:AJ$419,$D1912))</f>
        <v/>
      </c>
      <c r="AK1912" s="40">
        <f>AK1885*Settings!$C$13*(INDEX(AK$408:AK$419,$D1912))</f>
        <v/>
      </c>
      <c r="AL1912" s="40">
        <f>AL1885*Settings!$C$13*(INDEX(AL$408:AL$419,$D1912))</f>
        <v/>
      </c>
      <c r="AM1912" s="40">
        <f>AM1885*Settings!$C$13*(INDEX(AM$408:AM$419,$D1912))</f>
        <v/>
      </c>
      <c r="AN1912" s="40">
        <f>AN1885*Settings!$C$13*(INDEX(AN$408:AN$419,$D1912))</f>
        <v/>
      </c>
      <c r="AO1912" s="40">
        <f>AO1885*Settings!$C$13*(INDEX(AO$408:AO$419,$D1912))</f>
        <v/>
      </c>
      <c r="AP1912" s="40">
        <f>AP1885*Settings!$C$13*(INDEX(AP$408:AP$419,$D1912))</f>
        <v/>
      </c>
      <c r="AQ1912" s="40">
        <f>AQ1885*Settings!$C$13*(INDEX(AQ$408:AQ$419,$D1912))</f>
        <v/>
      </c>
      <c r="AR1912" s="40">
        <f>AR1885*Settings!$C$13*(INDEX(AR$408:AR$419,$D1912))</f>
        <v/>
      </c>
      <c r="AS1912" s="40">
        <f>AS1885*Settings!$C$13*(INDEX(AS$408:AS$419,$D1912))</f>
        <v/>
      </c>
      <c r="AT1912" s="40">
        <f>AT1885*Settings!$C$13*(INDEX(AT$408:AT$419,$D1912))</f>
        <v/>
      </c>
      <c r="AU1912" s="40">
        <f>AU1885*Settings!$C$13*(INDEX(AU$408:AU$419,$D1912))</f>
        <v/>
      </c>
      <c r="AV1912" s="40">
        <f>AV1885*Settings!$C$13*(INDEX(AV$408:AV$419,$D1912))</f>
        <v/>
      </c>
      <c r="AW1912" s="40">
        <f>AW1885*Settings!$C$13*(INDEX(AW$408:AW$419,$D1912))</f>
        <v/>
      </c>
      <c r="AX1912" s="40">
        <f>AX1885*Settings!$C$13*(INDEX(AX$408:AX$419,$D1912))</f>
        <v/>
      </c>
      <c r="AY1912" s="40">
        <f>AY1885*Settings!$C$13*(INDEX(AY$408:AY$419,$D1912))</f>
        <v/>
      </c>
    </row>
    <row r="1913" hidden="1" outlineLevel="2">
      <c r="A1913" s="14" t="inlineStr">
        <is>
          <t>rsub</t>
        </is>
      </c>
      <c r="B1913" s="14" t="inlineStr">
        <is>
          <t>oop</t>
        </is>
      </c>
      <c r="C1913" s="14" t="inlineStr">
        <is>
          <t>nfm</t>
        </is>
      </c>
      <c r="D1913" s="36">
        <f>INDEX(Inputs!$U$5:$U$132,MATCH($B1913&amp;"|"&amp;$C1913,Inputs!$A$5:$A$132,0))</f>
        <v/>
      </c>
      <c r="E1913" s="35" t="n"/>
      <c r="F1913" s="35" t="n"/>
      <c r="G1913" s="35" t="n"/>
      <c r="H1913" s="14">
        <f>INDEX(VarLab,MATCH($A1913,VarKey,0))&amp;INDEX(MemLab,MATCH($C1913&amp;"|"&amp;$B1913,MemKey,0))</f>
        <v/>
      </c>
      <c r="I1913" s="14">
        <f>INDEX(VarUnit,MATCH($A1913,VarKey,0))</f>
        <v/>
      </c>
      <c r="J1913" s="14">
        <f>INDEX(VarSrc,MATCH($A1913,VarKey,0))</f>
        <v/>
      </c>
      <c r="K1913" s="11">
        <f>CodePrefix&amp;$A1913&amp;IF($C1913="","","."&amp;$C1913&amp;"."&amp;$B1913)&amp;INDEX(VarEnd,MATCH($A1913,VarKey,0))&amp;K$5</f>
        <v/>
      </c>
      <c r="L1913" s="39">
        <f>L1886*Settings!$C$13*(INDEX(L$408:L$419,$D1913))</f>
        <v/>
      </c>
      <c r="M1913" s="40">
        <f>M1886*Settings!$C$13*(INDEX(M$408:M$419,$D1913))</f>
        <v/>
      </c>
      <c r="N1913" s="40">
        <f>N1886*Settings!$C$13*(INDEX(N$408:N$419,$D1913))</f>
        <v/>
      </c>
      <c r="O1913" s="40">
        <f>O1886*Settings!$C$13*(INDEX(O$408:O$419,$D1913))</f>
        <v/>
      </c>
      <c r="P1913" s="40">
        <f>P1886*Settings!$C$13*(INDEX(P$408:P$419,$D1913))</f>
        <v/>
      </c>
      <c r="Q1913" s="40">
        <f>Q1886*Settings!$C$13*(INDEX(Q$408:Q$419,$D1913))</f>
        <v/>
      </c>
      <c r="R1913" s="40">
        <f>R1886*Settings!$C$13*(INDEX(R$408:R$419,$D1913))</f>
        <v/>
      </c>
      <c r="S1913" s="40">
        <f>S1886*Settings!$C$13*(INDEX(S$408:S$419,$D1913))</f>
        <v/>
      </c>
      <c r="T1913" s="40">
        <f>T1886*Settings!$C$13*(INDEX(T$408:T$419,$D1913))</f>
        <v/>
      </c>
      <c r="U1913" s="40">
        <f>U1886*Settings!$C$13*(INDEX(U$408:U$419,$D1913))</f>
        <v/>
      </c>
      <c r="V1913" s="40">
        <f>V1886*Settings!$C$13*(INDEX(V$408:V$419,$D1913))</f>
        <v/>
      </c>
      <c r="W1913" s="40">
        <f>W1886*Settings!$C$13*(INDEX(W$408:W$419,$D1913))</f>
        <v/>
      </c>
      <c r="X1913" s="40">
        <f>X1886*Settings!$C$13*(INDEX(X$408:X$419,$D1913))</f>
        <v/>
      </c>
      <c r="Y1913" s="40">
        <f>Y1886*Settings!$C$13*(INDEX(Y$408:Y$419,$D1913))</f>
        <v/>
      </c>
      <c r="Z1913" s="40">
        <f>Z1886*Settings!$C$13*(INDEX(Z$408:Z$419,$D1913))</f>
        <v/>
      </c>
      <c r="AA1913" s="40">
        <f>AA1886*Settings!$C$13*(INDEX(AA$408:AA$419,$D1913))</f>
        <v/>
      </c>
      <c r="AB1913" s="40">
        <f>AB1886*Settings!$C$13*(INDEX(AB$408:AB$419,$D1913))</f>
        <v/>
      </c>
      <c r="AC1913" s="40">
        <f>AC1886*Settings!$C$13*(INDEX(AC$408:AC$419,$D1913))</f>
        <v/>
      </c>
      <c r="AD1913" s="40">
        <f>AD1886*Settings!$C$13*(INDEX(AD$408:AD$419,$D1913))</f>
        <v/>
      </c>
      <c r="AF1913" s="11">
        <f>CodePrefix&amp;$A1913&amp;IF($C1913="","","."&amp;$C1913&amp;"."&amp;$B1913)&amp;INDEX(VarEnd,MATCH($A1913,VarKey,0))&amp;AF$5</f>
        <v/>
      </c>
      <c r="AG1913" s="39">
        <f>AG1886*Settings!$C$13*(INDEX(AG$408:AG$419,$D1913))</f>
        <v/>
      </c>
      <c r="AH1913" s="40">
        <f>AH1886*Settings!$C$13*(INDEX(AH$408:AH$419,$D1913))</f>
        <v/>
      </c>
      <c r="AI1913" s="40">
        <f>AI1886*Settings!$C$13*(INDEX(AI$408:AI$419,$D1913))</f>
        <v/>
      </c>
      <c r="AJ1913" s="40">
        <f>AJ1886*Settings!$C$13*(INDEX(AJ$408:AJ$419,$D1913))</f>
        <v/>
      </c>
      <c r="AK1913" s="40">
        <f>AK1886*Settings!$C$13*(INDEX(AK$408:AK$419,$D1913))</f>
        <v/>
      </c>
      <c r="AL1913" s="40">
        <f>AL1886*Settings!$C$13*(INDEX(AL$408:AL$419,$D1913))</f>
        <v/>
      </c>
      <c r="AM1913" s="40">
        <f>AM1886*Settings!$C$13*(INDEX(AM$408:AM$419,$D1913))</f>
        <v/>
      </c>
      <c r="AN1913" s="40">
        <f>AN1886*Settings!$C$13*(INDEX(AN$408:AN$419,$D1913))</f>
        <v/>
      </c>
      <c r="AO1913" s="40">
        <f>AO1886*Settings!$C$13*(INDEX(AO$408:AO$419,$D1913))</f>
        <v/>
      </c>
      <c r="AP1913" s="40">
        <f>AP1886*Settings!$C$13*(INDEX(AP$408:AP$419,$D1913))</f>
        <v/>
      </c>
      <c r="AQ1913" s="40">
        <f>AQ1886*Settings!$C$13*(INDEX(AQ$408:AQ$419,$D1913))</f>
        <v/>
      </c>
      <c r="AR1913" s="40">
        <f>AR1886*Settings!$C$13*(INDEX(AR$408:AR$419,$D1913))</f>
        <v/>
      </c>
      <c r="AS1913" s="40">
        <f>AS1886*Settings!$C$13*(INDEX(AS$408:AS$419,$D1913))</f>
        <v/>
      </c>
      <c r="AT1913" s="40">
        <f>AT1886*Settings!$C$13*(INDEX(AT$408:AT$419,$D1913))</f>
        <v/>
      </c>
      <c r="AU1913" s="40">
        <f>AU1886*Settings!$C$13*(INDEX(AU$408:AU$419,$D1913))</f>
        <v/>
      </c>
      <c r="AV1913" s="40">
        <f>AV1886*Settings!$C$13*(INDEX(AV$408:AV$419,$D1913))</f>
        <v/>
      </c>
      <c r="AW1913" s="40">
        <f>AW1886*Settings!$C$13*(INDEX(AW$408:AW$419,$D1913))</f>
        <v/>
      </c>
      <c r="AX1913" s="40">
        <f>AX1886*Settings!$C$13*(INDEX(AX$408:AX$419,$D1913))</f>
        <v/>
      </c>
      <c r="AY1913" s="40">
        <f>AY1886*Settings!$C$13*(INDEX(AY$408:AY$419,$D1913))</f>
        <v/>
      </c>
    </row>
    <row r="1914" hidden="1" outlineLevel="2">
      <c r="A1914" s="14" t="inlineStr">
        <is>
          <t>rsub</t>
        </is>
      </c>
      <c r="B1914" s="14" t="inlineStr">
        <is>
          <t>bio</t>
        </is>
      </c>
      <c r="C1914" s="14" t="inlineStr">
        <is>
          <t>nfm</t>
        </is>
      </c>
      <c r="D1914" s="36">
        <f>INDEX(Inputs!$U$5:$U$132,MATCH($B1914&amp;"|"&amp;$C1914,Inputs!$A$5:$A$132,0))</f>
        <v/>
      </c>
      <c r="E1914" s="35" t="n"/>
      <c r="F1914" s="35" t="n"/>
      <c r="G1914" s="35" t="n"/>
      <c r="H1914" s="14">
        <f>INDEX(VarLab,MATCH($A1914,VarKey,0))&amp;INDEX(MemLab,MATCH($C1914&amp;"|"&amp;$B1914,MemKey,0))</f>
        <v/>
      </c>
      <c r="I1914" s="14">
        <f>INDEX(VarUnit,MATCH($A1914,VarKey,0))</f>
        <v/>
      </c>
      <c r="J1914" s="14">
        <f>INDEX(VarSrc,MATCH($A1914,VarKey,0))</f>
        <v/>
      </c>
      <c r="K1914" s="11">
        <f>CodePrefix&amp;$A1914&amp;IF($C1914="","","."&amp;$C1914&amp;"."&amp;$B1914)&amp;INDEX(VarEnd,MATCH($A1914,VarKey,0))&amp;K$5</f>
        <v/>
      </c>
      <c r="L1914" s="39">
        <f>L1887*Settings!$C$13*(INDEX(L$408:L$419,$D1914))</f>
        <v/>
      </c>
      <c r="M1914" s="40">
        <f>M1887*Settings!$C$13*(INDEX(M$408:M$419,$D1914))</f>
        <v/>
      </c>
      <c r="N1914" s="40">
        <f>N1887*Settings!$C$13*(INDEX(N$408:N$419,$D1914))</f>
        <v/>
      </c>
      <c r="O1914" s="40">
        <f>O1887*Settings!$C$13*(INDEX(O$408:O$419,$D1914))</f>
        <v/>
      </c>
      <c r="P1914" s="40">
        <f>P1887*Settings!$C$13*(INDEX(P$408:P$419,$D1914))</f>
        <v/>
      </c>
      <c r="Q1914" s="40">
        <f>Q1887*Settings!$C$13*(INDEX(Q$408:Q$419,$D1914))</f>
        <v/>
      </c>
      <c r="R1914" s="40">
        <f>R1887*Settings!$C$13*(INDEX(R$408:R$419,$D1914))</f>
        <v/>
      </c>
      <c r="S1914" s="40">
        <f>S1887*Settings!$C$13*(INDEX(S$408:S$419,$D1914))</f>
        <v/>
      </c>
      <c r="T1914" s="40">
        <f>T1887*Settings!$C$13*(INDEX(T$408:T$419,$D1914))</f>
        <v/>
      </c>
      <c r="U1914" s="40">
        <f>U1887*Settings!$C$13*(INDEX(U$408:U$419,$D1914))</f>
        <v/>
      </c>
      <c r="V1914" s="40">
        <f>V1887*Settings!$C$13*(INDEX(V$408:V$419,$D1914))</f>
        <v/>
      </c>
      <c r="W1914" s="40">
        <f>W1887*Settings!$C$13*(INDEX(W$408:W$419,$D1914))</f>
        <v/>
      </c>
      <c r="X1914" s="40">
        <f>X1887*Settings!$C$13*(INDEX(X$408:X$419,$D1914))</f>
        <v/>
      </c>
      <c r="Y1914" s="40">
        <f>Y1887*Settings!$C$13*(INDEX(Y$408:Y$419,$D1914))</f>
        <v/>
      </c>
      <c r="Z1914" s="40">
        <f>Z1887*Settings!$C$13*(INDEX(Z$408:Z$419,$D1914))</f>
        <v/>
      </c>
      <c r="AA1914" s="40">
        <f>AA1887*Settings!$C$13*(INDEX(AA$408:AA$419,$D1914))</f>
        <v/>
      </c>
      <c r="AB1914" s="40">
        <f>AB1887*Settings!$C$13*(INDEX(AB$408:AB$419,$D1914))</f>
        <v/>
      </c>
      <c r="AC1914" s="40">
        <f>AC1887*Settings!$C$13*(INDEX(AC$408:AC$419,$D1914))</f>
        <v/>
      </c>
      <c r="AD1914" s="40">
        <f>AD1887*Settings!$C$13*(INDEX(AD$408:AD$419,$D1914))</f>
        <v/>
      </c>
      <c r="AF1914" s="11">
        <f>CodePrefix&amp;$A1914&amp;IF($C1914="","","."&amp;$C1914&amp;"."&amp;$B1914)&amp;INDEX(VarEnd,MATCH($A1914,VarKey,0))&amp;AF$5</f>
        <v/>
      </c>
      <c r="AG1914" s="39">
        <f>AG1887*Settings!$C$13*(INDEX(AG$408:AG$419,$D1914))</f>
        <v/>
      </c>
      <c r="AH1914" s="40">
        <f>AH1887*Settings!$C$13*(INDEX(AH$408:AH$419,$D1914))</f>
        <v/>
      </c>
      <c r="AI1914" s="40">
        <f>AI1887*Settings!$C$13*(INDEX(AI$408:AI$419,$D1914))</f>
        <v/>
      </c>
      <c r="AJ1914" s="40">
        <f>AJ1887*Settings!$C$13*(INDEX(AJ$408:AJ$419,$D1914))</f>
        <v/>
      </c>
      <c r="AK1914" s="40">
        <f>AK1887*Settings!$C$13*(INDEX(AK$408:AK$419,$D1914))</f>
        <v/>
      </c>
      <c r="AL1914" s="40">
        <f>AL1887*Settings!$C$13*(INDEX(AL$408:AL$419,$D1914))</f>
        <v/>
      </c>
      <c r="AM1914" s="40">
        <f>AM1887*Settings!$C$13*(INDEX(AM$408:AM$419,$D1914))</f>
        <v/>
      </c>
      <c r="AN1914" s="40">
        <f>AN1887*Settings!$C$13*(INDEX(AN$408:AN$419,$D1914))</f>
        <v/>
      </c>
      <c r="AO1914" s="40">
        <f>AO1887*Settings!$C$13*(INDEX(AO$408:AO$419,$D1914))</f>
        <v/>
      </c>
      <c r="AP1914" s="40">
        <f>AP1887*Settings!$C$13*(INDEX(AP$408:AP$419,$D1914))</f>
        <v/>
      </c>
      <c r="AQ1914" s="40">
        <f>AQ1887*Settings!$C$13*(INDEX(AQ$408:AQ$419,$D1914))</f>
        <v/>
      </c>
      <c r="AR1914" s="40">
        <f>AR1887*Settings!$C$13*(INDEX(AR$408:AR$419,$D1914))</f>
        <v/>
      </c>
      <c r="AS1914" s="40">
        <f>AS1887*Settings!$C$13*(INDEX(AS$408:AS$419,$D1914))</f>
        <v/>
      </c>
      <c r="AT1914" s="40">
        <f>AT1887*Settings!$C$13*(INDEX(AT$408:AT$419,$D1914))</f>
        <v/>
      </c>
      <c r="AU1914" s="40">
        <f>AU1887*Settings!$C$13*(INDEX(AU$408:AU$419,$D1914))</f>
        <v/>
      </c>
      <c r="AV1914" s="40">
        <f>AV1887*Settings!$C$13*(INDEX(AV$408:AV$419,$D1914))</f>
        <v/>
      </c>
      <c r="AW1914" s="40">
        <f>AW1887*Settings!$C$13*(INDEX(AW$408:AW$419,$D1914))</f>
        <v/>
      </c>
      <c r="AX1914" s="40">
        <f>AX1887*Settings!$C$13*(INDEX(AX$408:AX$419,$D1914))</f>
        <v/>
      </c>
      <c r="AY1914" s="40">
        <f>AY1887*Settings!$C$13*(INDEX(AY$408:AY$419,$D1914))</f>
        <v/>
      </c>
    </row>
    <row r="1915" hidden="1" outlineLevel="2"/>
    <row r="1916" hidden="1" outlineLevel="2">
      <c r="A1916" s="14" t="inlineStr">
        <is>
          <t>rnew</t>
        </is>
      </c>
      <c r="B1916" s="14" t="inlineStr">
        <is>
          <t>coa</t>
        </is>
      </c>
      <c r="C1916" s="14" t="inlineStr">
        <is>
          <t>nfm</t>
        </is>
      </c>
      <c r="D1916" s="36">
        <f>INDEX(Inputs!$V$5:$V$132,MATCH($B1916&amp;"|"&amp;$C1916,Inputs!$A$5:$A$132,0))</f>
        <v/>
      </c>
      <c r="E1916" s="35" t="n"/>
      <c r="F1916" s="35" t="n"/>
      <c r="G1916" s="35" t="n"/>
      <c r="H1916" s="14">
        <f>INDEX(VarLab,MATCH($A1916,VarKey,0))&amp;INDEX(MemLab,MATCH($C1916&amp;"|"&amp;$B1916,MemKey,0))</f>
        <v/>
      </c>
      <c r="I1916" s="14">
        <f>INDEX(VarUnit,MATCH($A1916,VarKey,0))</f>
        <v/>
      </c>
      <c r="J1916" s="14">
        <f>INDEX(VarSrc,MATCH($A1916,VarKey,0))</f>
        <v/>
      </c>
      <c r="K1916" s="11">
        <f>CodePrefix&amp;$A1916&amp;IF($C1916="","","."&amp;$C1916&amp;"."&amp;$B1916)&amp;INDEX(VarEnd,MATCH($A1916,VarKey,0))&amp;K$5</f>
        <v/>
      </c>
      <c r="L1916" s="39">
        <f>L1880*Settings!$C$13*(L1826+L1844+L1835*L$201+L1853*$D1916)</f>
        <v/>
      </c>
      <c r="M1916" s="40">
        <f>M1880*Settings!$C$13*(M1826+M1844+M1835*M$201+M1853*$D1916)</f>
        <v/>
      </c>
      <c r="N1916" s="40">
        <f>N1880*Settings!$C$13*(N1826+N1844+N1835*N$201+N1853*$D1916)</f>
        <v/>
      </c>
      <c r="O1916" s="40">
        <f>O1880*Settings!$C$13*(O1826+O1844+O1835*O$201+O1853*$D1916)</f>
        <v/>
      </c>
      <c r="P1916" s="40">
        <f>P1880*Settings!$C$13*(P1826+P1844+P1835*P$201+P1853*$D1916)</f>
        <v/>
      </c>
      <c r="Q1916" s="40">
        <f>Q1880*Settings!$C$13*(Q1826+Q1844+Q1835*Q$201+Q1853*$D1916)</f>
        <v/>
      </c>
      <c r="R1916" s="40">
        <f>R1880*Settings!$C$13*(R1826+R1844+R1835*R$201+R1853*$D1916)</f>
        <v/>
      </c>
      <c r="S1916" s="40">
        <f>S1880*Settings!$C$13*(S1826+S1844+S1835*S$201+S1853*$D1916)</f>
        <v/>
      </c>
      <c r="T1916" s="40">
        <f>T1880*Settings!$C$13*(T1826+T1844+T1835*T$201+T1853*$D1916)</f>
        <v/>
      </c>
      <c r="U1916" s="40">
        <f>U1880*Settings!$C$13*(U1826+U1844+U1835*U$201+U1853*$D1916)</f>
        <v/>
      </c>
      <c r="V1916" s="40">
        <f>V1880*Settings!$C$13*(V1826+V1844+V1835*V$201+V1853*$D1916)</f>
        <v/>
      </c>
      <c r="W1916" s="40">
        <f>W1880*Settings!$C$13*(W1826+W1844+W1835*W$201+W1853*$D1916)</f>
        <v/>
      </c>
      <c r="X1916" s="40">
        <f>X1880*Settings!$C$13*(X1826+X1844+X1835*X$201+X1853*$D1916)</f>
        <v/>
      </c>
      <c r="Y1916" s="40">
        <f>Y1880*Settings!$C$13*(Y1826+Y1844+Y1835*Y$201+Y1853*$D1916)</f>
        <v/>
      </c>
      <c r="Z1916" s="40">
        <f>Z1880*Settings!$C$13*(Z1826+Z1844+Z1835*Z$201+Z1853*$D1916)</f>
        <v/>
      </c>
      <c r="AA1916" s="40">
        <f>AA1880*Settings!$C$13*(AA1826+AA1844+AA1835*AA$201+AA1853*$D1916)</f>
        <v/>
      </c>
      <c r="AB1916" s="40">
        <f>AB1880*Settings!$C$13*(AB1826+AB1844+AB1835*AB$201+AB1853*$D1916)</f>
        <v/>
      </c>
      <c r="AC1916" s="40">
        <f>AC1880*Settings!$C$13*(AC1826+AC1844+AC1835*AC$201+AC1853*$D1916)</f>
        <v/>
      </c>
      <c r="AD1916" s="40">
        <f>AD1880*Settings!$C$13*(AD1826+AD1844+AD1835*AD$201+AD1853*$D1916)</f>
        <v/>
      </c>
      <c r="AF1916" s="11">
        <f>CodePrefix&amp;$A1916&amp;IF($C1916="","","."&amp;$C1916&amp;"."&amp;$B1916)&amp;INDEX(VarEnd,MATCH($A1916,VarKey,0))&amp;AF$5</f>
        <v/>
      </c>
      <c r="AG1916" s="39">
        <f>AG1880*Settings!$C$13*(AG1826+AG1844+AG1835*AG$201+AG1853*$D1916)</f>
        <v/>
      </c>
      <c r="AH1916" s="40">
        <f>AH1880*Settings!$C$13*(AH1826+AH1844+AH1835*AH$201+AH1853*$D1916)</f>
        <v/>
      </c>
      <c r="AI1916" s="40">
        <f>AI1880*Settings!$C$13*(AI1826+AI1844+AI1835*AI$201+AI1853*$D1916)</f>
        <v/>
      </c>
      <c r="AJ1916" s="40">
        <f>AJ1880*Settings!$C$13*(AJ1826+AJ1844+AJ1835*AJ$201+AJ1853*$D1916)</f>
        <v/>
      </c>
      <c r="AK1916" s="40">
        <f>AK1880*Settings!$C$13*(AK1826+AK1844+AK1835*AK$201+AK1853*$D1916)</f>
        <v/>
      </c>
      <c r="AL1916" s="40">
        <f>AL1880*Settings!$C$13*(AL1826+AL1844+AL1835*AL$201+AL1853*$D1916)</f>
        <v/>
      </c>
      <c r="AM1916" s="40">
        <f>AM1880*Settings!$C$13*(AM1826+AM1844+AM1835*AM$201+AM1853*$D1916)</f>
        <v/>
      </c>
      <c r="AN1916" s="40">
        <f>AN1880*Settings!$C$13*(AN1826+AN1844+AN1835*AN$201+AN1853*$D1916)</f>
        <v/>
      </c>
      <c r="AO1916" s="40">
        <f>AO1880*Settings!$C$13*(AO1826+AO1844+AO1835*AO$201+AO1853*$D1916)</f>
        <v/>
      </c>
      <c r="AP1916" s="40">
        <f>AP1880*Settings!$C$13*(AP1826+AP1844+AP1835*AP$201+AP1853*$D1916)</f>
        <v/>
      </c>
      <c r="AQ1916" s="40">
        <f>AQ1880*Settings!$C$13*(AQ1826+AQ1844+AQ1835*AQ$201+AQ1853*$D1916)</f>
        <v/>
      </c>
      <c r="AR1916" s="40">
        <f>AR1880*Settings!$C$13*(AR1826+AR1844+AR1835*AR$201+AR1853*$D1916)</f>
        <v/>
      </c>
      <c r="AS1916" s="40">
        <f>AS1880*Settings!$C$13*(AS1826+AS1844+AS1835*AS$201+AS1853*$D1916)</f>
        <v/>
      </c>
      <c r="AT1916" s="40">
        <f>AT1880*Settings!$C$13*(AT1826+AT1844+AT1835*AT$201+AT1853*$D1916)</f>
        <v/>
      </c>
      <c r="AU1916" s="40">
        <f>AU1880*Settings!$C$13*(AU1826+AU1844+AU1835*AU$201+AU1853*$D1916)</f>
        <v/>
      </c>
      <c r="AV1916" s="40">
        <f>AV1880*Settings!$C$13*(AV1826+AV1844+AV1835*AV$201+AV1853*$D1916)</f>
        <v/>
      </c>
      <c r="AW1916" s="40">
        <f>AW1880*Settings!$C$13*(AW1826+AW1844+AW1835*AW$201+AW1853*$D1916)</f>
        <v/>
      </c>
      <c r="AX1916" s="40">
        <f>AX1880*Settings!$C$13*(AX1826+AX1844+AX1835*AX$201+AX1853*$D1916)</f>
        <v/>
      </c>
      <c r="AY1916" s="40">
        <f>AY1880*Settings!$C$13*(AY1826+AY1844+AY1835*AY$201+AY1853*$D1916)</f>
        <v/>
      </c>
    </row>
    <row r="1917" hidden="1" outlineLevel="2">
      <c r="A1917" s="14" t="inlineStr">
        <is>
          <t>rnew</t>
        </is>
      </c>
      <c r="B1917" s="14" t="inlineStr">
        <is>
          <t>nga</t>
        </is>
      </c>
      <c r="C1917" s="14" t="inlineStr">
        <is>
          <t>nfm</t>
        </is>
      </c>
      <c r="D1917" s="36">
        <f>INDEX(Inputs!$V$5:$V$132,MATCH($B1917&amp;"|"&amp;$C1917,Inputs!$A$5:$A$132,0))</f>
        <v/>
      </c>
      <c r="E1917" s="35" t="n"/>
      <c r="F1917" s="35" t="n"/>
      <c r="G1917" s="35" t="n"/>
      <c r="H1917" s="14">
        <f>INDEX(VarLab,MATCH($A1917,VarKey,0))&amp;INDEX(MemLab,MATCH($C1917&amp;"|"&amp;$B1917,MemKey,0))</f>
        <v/>
      </c>
      <c r="I1917" s="14">
        <f>INDEX(VarUnit,MATCH($A1917,VarKey,0))</f>
        <v/>
      </c>
      <c r="J1917" s="14">
        <f>INDEX(VarSrc,MATCH($A1917,VarKey,0))</f>
        <v/>
      </c>
      <c r="K1917" s="11">
        <f>CodePrefix&amp;$A1917&amp;IF($C1917="","","."&amp;$C1917&amp;"."&amp;$B1917)&amp;INDEX(VarEnd,MATCH($A1917,VarKey,0))&amp;K$5</f>
        <v/>
      </c>
      <c r="L1917" s="39">
        <f>L1881*Settings!$C$13*(L1827+L1845+L1836*L$201+L1854*$D1917)</f>
        <v/>
      </c>
      <c r="M1917" s="40">
        <f>M1881*Settings!$C$13*(M1827+M1845+M1836*M$201+M1854*$D1917)</f>
        <v/>
      </c>
      <c r="N1917" s="40">
        <f>N1881*Settings!$C$13*(N1827+N1845+N1836*N$201+N1854*$D1917)</f>
        <v/>
      </c>
      <c r="O1917" s="40">
        <f>O1881*Settings!$C$13*(O1827+O1845+O1836*O$201+O1854*$D1917)</f>
        <v/>
      </c>
      <c r="P1917" s="40">
        <f>P1881*Settings!$C$13*(P1827+P1845+P1836*P$201+P1854*$D1917)</f>
        <v/>
      </c>
      <c r="Q1917" s="40">
        <f>Q1881*Settings!$C$13*(Q1827+Q1845+Q1836*Q$201+Q1854*$D1917)</f>
        <v/>
      </c>
      <c r="R1917" s="40">
        <f>R1881*Settings!$C$13*(R1827+R1845+R1836*R$201+R1854*$D1917)</f>
        <v/>
      </c>
      <c r="S1917" s="40">
        <f>S1881*Settings!$C$13*(S1827+S1845+S1836*S$201+S1854*$D1917)</f>
        <v/>
      </c>
      <c r="T1917" s="40">
        <f>T1881*Settings!$C$13*(T1827+T1845+T1836*T$201+T1854*$D1917)</f>
        <v/>
      </c>
      <c r="U1917" s="40">
        <f>U1881*Settings!$C$13*(U1827+U1845+U1836*U$201+U1854*$D1917)</f>
        <v/>
      </c>
      <c r="V1917" s="40">
        <f>V1881*Settings!$C$13*(V1827+V1845+V1836*V$201+V1854*$D1917)</f>
        <v/>
      </c>
      <c r="W1917" s="40">
        <f>W1881*Settings!$C$13*(W1827+W1845+W1836*W$201+W1854*$D1917)</f>
        <v/>
      </c>
      <c r="X1917" s="40">
        <f>X1881*Settings!$C$13*(X1827+X1845+X1836*X$201+X1854*$D1917)</f>
        <v/>
      </c>
      <c r="Y1917" s="40">
        <f>Y1881*Settings!$C$13*(Y1827+Y1845+Y1836*Y$201+Y1854*$D1917)</f>
        <v/>
      </c>
      <c r="Z1917" s="40">
        <f>Z1881*Settings!$C$13*(Z1827+Z1845+Z1836*Z$201+Z1854*$D1917)</f>
        <v/>
      </c>
      <c r="AA1917" s="40">
        <f>AA1881*Settings!$C$13*(AA1827+AA1845+AA1836*AA$201+AA1854*$D1917)</f>
        <v/>
      </c>
      <c r="AB1917" s="40">
        <f>AB1881*Settings!$C$13*(AB1827+AB1845+AB1836*AB$201+AB1854*$D1917)</f>
        <v/>
      </c>
      <c r="AC1917" s="40">
        <f>AC1881*Settings!$C$13*(AC1827+AC1845+AC1836*AC$201+AC1854*$D1917)</f>
        <v/>
      </c>
      <c r="AD1917" s="40">
        <f>AD1881*Settings!$C$13*(AD1827+AD1845+AD1836*AD$201+AD1854*$D1917)</f>
        <v/>
      </c>
      <c r="AF1917" s="11">
        <f>CodePrefix&amp;$A1917&amp;IF($C1917="","","."&amp;$C1917&amp;"."&amp;$B1917)&amp;INDEX(VarEnd,MATCH($A1917,VarKey,0))&amp;AF$5</f>
        <v/>
      </c>
      <c r="AG1917" s="39">
        <f>AG1881*Settings!$C$13*(AG1827+AG1845+AG1836*AG$201+AG1854*$D1917)</f>
        <v/>
      </c>
      <c r="AH1917" s="40">
        <f>AH1881*Settings!$C$13*(AH1827+AH1845+AH1836*AH$201+AH1854*$D1917)</f>
        <v/>
      </c>
      <c r="AI1917" s="40">
        <f>AI1881*Settings!$C$13*(AI1827+AI1845+AI1836*AI$201+AI1854*$D1917)</f>
        <v/>
      </c>
      <c r="AJ1917" s="40">
        <f>AJ1881*Settings!$C$13*(AJ1827+AJ1845+AJ1836*AJ$201+AJ1854*$D1917)</f>
        <v/>
      </c>
      <c r="AK1917" s="40">
        <f>AK1881*Settings!$C$13*(AK1827+AK1845+AK1836*AK$201+AK1854*$D1917)</f>
        <v/>
      </c>
      <c r="AL1917" s="40">
        <f>AL1881*Settings!$C$13*(AL1827+AL1845+AL1836*AL$201+AL1854*$D1917)</f>
        <v/>
      </c>
      <c r="AM1917" s="40">
        <f>AM1881*Settings!$C$13*(AM1827+AM1845+AM1836*AM$201+AM1854*$D1917)</f>
        <v/>
      </c>
      <c r="AN1917" s="40">
        <f>AN1881*Settings!$C$13*(AN1827+AN1845+AN1836*AN$201+AN1854*$D1917)</f>
        <v/>
      </c>
      <c r="AO1917" s="40">
        <f>AO1881*Settings!$C$13*(AO1827+AO1845+AO1836*AO$201+AO1854*$D1917)</f>
        <v/>
      </c>
      <c r="AP1917" s="40">
        <f>AP1881*Settings!$C$13*(AP1827+AP1845+AP1836*AP$201+AP1854*$D1917)</f>
        <v/>
      </c>
      <c r="AQ1917" s="40">
        <f>AQ1881*Settings!$C$13*(AQ1827+AQ1845+AQ1836*AQ$201+AQ1854*$D1917)</f>
        <v/>
      </c>
      <c r="AR1917" s="40">
        <f>AR1881*Settings!$C$13*(AR1827+AR1845+AR1836*AR$201+AR1854*$D1917)</f>
        <v/>
      </c>
      <c r="AS1917" s="40">
        <f>AS1881*Settings!$C$13*(AS1827+AS1845+AS1836*AS$201+AS1854*$D1917)</f>
        <v/>
      </c>
      <c r="AT1917" s="40">
        <f>AT1881*Settings!$C$13*(AT1827+AT1845+AT1836*AT$201+AT1854*$D1917)</f>
        <v/>
      </c>
      <c r="AU1917" s="40">
        <f>AU1881*Settings!$C$13*(AU1827+AU1845+AU1836*AU$201+AU1854*$D1917)</f>
        <v/>
      </c>
      <c r="AV1917" s="40">
        <f>AV1881*Settings!$C$13*(AV1827+AV1845+AV1836*AV$201+AV1854*$D1917)</f>
        <v/>
      </c>
      <c r="AW1917" s="40">
        <f>AW1881*Settings!$C$13*(AW1827+AW1845+AW1836*AW$201+AW1854*$D1917)</f>
        <v/>
      </c>
      <c r="AX1917" s="40">
        <f>AX1881*Settings!$C$13*(AX1827+AX1845+AX1836*AX$201+AX1854*$D1917)</f>
        <v/>
      </c>
      <c r="AY1917" s="40">
        <f>AY1881*Settings!$C$13*(AY1827+AY1845+AY1836*AY$201+AY1854*$D1917)</f>
        <v/>
      </c>
    </row>
    <row r="1918" hidden="1" outlineLevel="2">
      <c r="A1918" s="14" t="inlineStr">
        <is>
          <t>rnew</t>
        </is>
      </c>
      <c r="B1918" s="14" t="inlineStr">
        <is>
          <t>gso</t>
        </is>
      </c>
      <c r="C1918" s="14" t="inlineStr">
        <is>
          <t>nfm</t>
        </is>
      </c>
      <c r="D1918" s="36">
        <f>INDEX(Inputs!$V$5:$V$132,MATCH($B1918&amp;"|"&amp;$C1918,Inputs!$A$5:$A$132,0))</f>
        <v/>
      </c>
      <c r="E1918" s="35" t="n"/>
      <c r="F1918" s="35" t="n"/>
      <c r="G1918" s="35" t="n"/>
      <c r="H1918" s="14">
        <f>INDEX(VarLab,MATCH($A1918,VarKey,0))&amp;INDEX(MemLab,MATCH($C1918&amp;"|"&amp;$B1918,MemKey,0))</f>
        <v/>
      </c>
      <c r="I1918" s="14">
        <f>INDEX(VarUnit,MATCH($A1918,VarKey,0))</f>
        <v/>
      </c>
      <c r="J1918" s="14">
        <f>INDEX(VarSrc,MATCH($A1918,VarKey,0))</f>
        <v/>
      </c>
      <c r="K1918" s="11">
        <f>CodePrefix&amp;$A1918&amp;IF($C1918="","","."&amp;$C1918&amp;"."&amp;$B1918)&amp;INDEX(VarEnd,MATCH($A1918,VarKey,0))&amp;K$5</f>
        <v/>
      </c>
      <c r="L1918" s="39">
        <f>L1882*Settings!$C$13*(L1828+L1846+L1837*L$201+L1855*$D1918)</f>
        <v/>
      </c>
      <c r="M1918" s="40">
        <f>M1882*Settings!$C$13*(M1828+M1846+M1837*M$201+M1855*$D1918)</f>
        <v/>
      </c>
      <c r="N1918" s="40">
        <f>N1882*Settings!$C$13*(N1828+N1846+N1837*N$201+N1855*$D1918)</f>
        <v/>
      </c>
      <c r="O1918" s="40">
        <f>O1882*Settings!$C$13*(O1828+O1846+O1837*O$201+O1855*$D1918)</f>
        <v/>
      </c>
      <c r="P1918" s="40">
        <f>P1882*Settings!$C$13*(P1828+P1846+P1837*P$201+P1855*$D1918)</f>
        <v/>
      </c>
      <c r="Q1918" s="40">
        <f>Q1882*Settings!$C$13*(Q1828+Q1846+Q1837*Q$201+Q1855*$D1918)</f>
        <v/>
      </c>
      <c r="R1918" s="40">
        <f>R1882*Settings!$C$13*(R1828+R1846+R1837*R$201+R1855*$D1918)</f>
        <v/>
      </c>
      <c r="S1918" s="40">
        <f>S1882*Settings!$C$13*(S1828+S1846+S1837*S$201+S1855*$D1918)</f>
        <v/>
      </c>
      <c r="T1918" s="40">
        <f>T1882*Settings!$C$13*(T1828+T1846+T1837*T$201+T1855*$D1918)</f>
        <v/>
      </c>
      <c r="U1918" s="40">
        <f>U1882*Settings!$C$13*(U1828+U1846+U1837*U$201+U1855*$D1918)</f>
        <v/>
      </c>
      <c r="V1918" s="40">
        <f>V1882*Settings!$C$13*(V1828+V1846+V1837*V$201+V1855*$D1918)</f>
        <v/>
      </c>
      <c r="W1918" s="40">
        <f>W1882*Settings!$C$13*(W1828+W1846+W1837*W$201+W1855*$D1918)</f>
        <v/>
      </c>
      <c r="X1918" s="40">
        <f>X1882*Settings!$C$13*(X1828+X1846+X1837*X$201+X1855*$D1918)</f>
        <v/>
      </c>
      <c r="Y1918" s="40">
        <f>Y1882*Settings!$C$13*(Y1828+Y1846+Y1837*Y$201+Y1855*$D1918)</f>
        <v/>
      </c>
      <c r="Z1918" s="40">
        <f>Z1882*Settings!$C$13*(Z1828+Z1846+Z1837*Z$201+Z1855*$D1918)</f>
        <v/>
      </c>
      <c r="AA1918" s="40">
        <f>AA1882*Settings!$C$13*(AA1828+AA1846+AA1837*AA$201+AA1855*$D1918)</f>
        <v/>
      </c>
      <c r="AB1918" s="40">
        <f>AB1882*Settings!$C$13*(AB1828+AB1846+AB1837*AB$201+AB1855*$D1918)</f>
        <v/>
      </c>
      <c r="AC1918" s="40">
        <f>AC1882*Settings!$C$13*(AC1828+AC1846+AC1837*AC$201+AC1855*$D1918)</f>
        <v/>
      </c>
      <c r="AD1918" s="40">
        <f>AD1882*Settings!$C$13*(AD1828+AD1846+AD1837*AD$201+AD1855*$D1918)</f>
        <v/>
      </c>
      <c r="AF1918" s="11">
        <f>CodePrefix&amp;$A1918&amp;IF($C1918="","","."&amp;$C1918&amp;"."&amp;$B1918)&amp;INDEX(VarEnd,MATCH($A1918,VarKey,0))&amp;AF$5</f>
        <v/>
      </c>
      <c r="AG1918" s="39">
        <f>AG1882*Settings!$C$13*(AG1828+AG1846+AG1837*AG$201+AG1855*$D1918)</f>
        <v/>
      </c>
      <c r="AH1918" s="40">
        <f>AH1882*Settings!$C$13*(AH1828+AH1846+AH1837*AH$201+AH1855*$D1918)</f>
        <v/>
      </c>
      <c r="AI1918" s="40">
        <f>AI1882*Settings!$C$13*(AI1828+AI1846+AI1837*AI$201+AI1855*$D1918)</f>
        <v/>
      </c>
      <c r="AJ1918" s="40">
        <f>AJ1882*Settings!$C$13*(AJ1828+AJ1846+AJ1837*AJ$201+AJ1855*$D1918)</f>
        <v/>
      </c>
      <c r="AK1918" s="40">
        <f>AK1882*Settings!$C$13*(AK1828+AK1846+AK1837*AK$201+AK1855*$D1918)</f>
        <v/>
      </c>
      <c r="AL1918" s="40">
        <f>AL1882*Settings!$C$13*(AL1828+AL1846+AL1837*AL$201+AL1855*$D1918)</f>
        <v/>
      </c>
      <c r="AM1918" s="40">
        <f>AM1882*Settings!$C$13*(AM1828+AM1846+AM1837*AM$201+AM1855*$D1918)</f>
        <v/>
      </c>
      <c r="AN1918" s="40">
        <f>AN1882*Settings!$C$13*(AN1828+AN1846+AN1837*AN$201+AN1855*$D1918)</f>
        <v/>
      </c>
      <c r="AO1918" s="40">
        <f>AO1882*Settings!$C$13*(AO1828+AO1846+AO1837*AO$201+AO1855*$D1918)</f>
        <v/>
      </c>
      <c r="AP1918" s="40">
        <f>AP1882*Settings!$C$13*(AP1828+AP1846+AP1837*AP$201+AP1855*$D1918)</f>
        <v/>
      </c>
      <c r="AQ1918" s="40">
        <f>AQ1882*Settings!$C$13*(AQ1828+AQ1846+AQ1837*AQ$201+AQ1855*$D1918)</f>
        <v/>
      </c>
      <c r="AR1918" s="40">
        <f>AR1882*Settings!$C$13*(AR1828+AR1846+AR1837*AR$201+AR1855*$D1918)</f>
        <v/>
      </c>
      <c r="AS1918" s="40">
        <f>AS1882*Settings!$C$13*(AS1828+AS1846+AS1837*AS$201+AS1855*$D1918)</f>
        <v/>
      </c>
      <c r="AT1918" s="40">
        <f>AT1882*Settings!$C$13*(AT1828+AT1846+AT1837*AT$201+AT1855*$D1918)</f>
        <v/>
      </c>
      <c r="AU1918" s="40">
        <f>AU1882*Settings!$C$13*(AU1828+AU1846+AU1837*AU$201+AU1855*$D1918)</f>
        <v/>
      </c>
      <c r="AV1918" s="40">
        <f>AV1882*Settings!$C$13*(AV1828+AV1846+AV1837*AV$201+AV1855*$D1918)</f>
        <v/>
      </c>
      <c r="AW1918" s="40">
        <f>AW1882*Settings!$C$13*(AW1828+AW1846+AW1837*AW$201+AW1855*$D1918)</f>
        <v/>
      </c>
      <c r="AX1918" s="40">
        <f>AX1882*Settings!$C$13*(AX1828+AX1846+AX1837*AX$201+AX1855*$D1918)</f>
        <v/>
      </c>
      <c r="AY1918" s="40">
        <f>AY1882*Settings!$C$13*(AY1828+AY1846+AY1837*AY$201+AY1855*$D1918)</f>
        <v/>
      </c>
    </row>
    <row r="1919" hidden="1" outlineLevel="2">
      <c r="A1919" s="14" t="inlineStr">
        <is>
          <t>rnew</t>
        </is>
      </c>
      <c r="B1919" s="14" t="inlineStr">
        <is>
          <t>die</t>
        </is>
      </c>
      <c r="C1919" s="14" t="inlineStr">
        <is>
          <t>nfm</t>
        </is>
      </c>
      <c r="D1919" s="36">
        <f>INDEX(Inputs!$V$5:$V$132,MATCH($B1919&amp;"|"&amp;$C1919,Inputs!$A$5:$A$132,0))</f>
        <v/>
      </c>
      <c r="E1919" s="35" t="n"/>
      <c r="F1919" s="35" t="n"/>
      <c r="G1919" s="35" t="n"/>
      <c r="H1919" s="14">
        <f>INDEX(VarLab,MATCH($A1919,VarKey,0))&amp;INDEX(MemLab,MATCH($C1919&amp;"|"&amp;$B1919,MemKey,0))</f>
        <v/>
      </c>
      <c r="I1919" s="14">
        <f>INDEX(VarUnit,MATCH($A1919,VarKey,0))</f>
        <v/>
      </c>
      <c r="J1919" s="14">
        <f>INDEX(VarSrc,MATCH($A1919,VarKey,0))</f>
        <v/>
      </c>
      <c r="K1919" s="11">
        <f>CodePrefix&amp;$A1919&amp;IF($C1919="","","."&amp;$C1919&amp;"."&amp;$B1919)&amp;INDEX(VarEnd,MATCH($A1919,VarKey,0))&amp;K$5</f>
        <v/>
      </c>
      <c r="L1919" s="39">
        <f>L1883*Settings!$C$13*(L1829+L1847+L1838*L$201+L1856*$D1919)</f>
        <v/>
      </c>
      <c r="M1919" s="40">
        <f>M1883*Settings!$C$13*(M1829+M1847+M1838*M$201+M1856*$D1919)</f>
        <v/>
      </c>
      <c r="N1919" s="40">
        <f>N1883*Settings!$C$13*(N1829+N1847+N1838*N$201+N1856*$D1919)</f>
        <v/>
      </c>
      <c r="O1919" s="40">
        <f>O1883*Settings!$C$13*(O1829+O1847+O1838*O$201+O1856*$D1919)</f>
        <v/>
      </c>
      <c r="P1919" s="40">
        <f>P1883*Settings!$C$13*(P1829+P1847+P1838*P$201+P1856*$D1919)</f>
        <v/>
      </c>
      <c r="Q1919" s="40">
        <f>Q1883*Settings!$C$13*(Q1829+Q1847+Q1838*Q$201+Q1856*$D1919)</f>
        <v/>
      </c>
      <c r="R1919" s="40">
        <f>R1883*Settings!$C$13*(R1829+R1847+R1838*R$201+R1856*$D1919)</f>
        <v/>
      </c>
      <c r="S1919" s="40">
        <f>S1883*Settings!$C$13*(S1829+S1847+S1838*S$201+S1856*$D1919)</f>
        <v/>
      </c>
      <c r="T1919" s="40">
        <f>T1883*Settings!$C$13*(T1829+T1847+T1838*T$201+T1856*$D1919)</f>
        <v/>
      </c>
      <c r="U1919" s="40">
        <f>U1883*Settings!$C$13*(U1829+U1847+U1838*U$201+U1856*$D1919)</f>
        <v/>
      </c>
      <c r="V1919" s="40">
        <f>V1883*Settings!$C$13*(V1829+V1847+V1838*V$201+V1856*$D1919)</f>
        <v/>
      </c>
      <c r="W1919" s="40">
        <f>W1883*Settings!$C$13*(W1829+W1847+W1838*W$201+W1856*$D1919)</f>
        <v/>
      </c>
      <c r="X1919" s="40">
        <f>X1883*Settings!$C$13*(X1829+X1847+X1838*X$201+X1856*$D1919)</f>
        <v/>
      </c>
      <c r="Y1919" s="40">
        <f>Y1883*Settings!$C$13*(Y1829+Y1847+Y1838*Y$201+Y1856*$D1919)</f>
        <v/>
      </c>
      <c r="Z1919" s="40">
        <f>Z1883*Settings!$C$13*(Z1829+Z1847+Z1838*Z$201+Z1856*$D1919)</f>
        <v/>
      </c>
      <c r="AA1919" s="40">
        <f>AA1883*Settings!$C$13*(AA1829+AA1847+AA1838*AA$201+AA1856*$D1919)</f>
        <v/>
      </c>
      <c r="AB1919" s="40">
        <f>AB1883*Settings!$C$13*(AB1829+AB1847+AB1838*AB$201+AB1856*$D1919)</f>
        <v/>
      </c>
      <c r="AC1919" s="40">
        <f>AC1883*Settings!$C$13*(AC1829+AC1847+AC1838*AC$201+AC1856*$D1919)</f>
        <v/>
      </c>
      <c r="AD1919" s="40">
        <f>AD1883*Settings!$C$13*(AD1829+AD1847+AD1838*AD$201+AD1856*$D1919)</f>
        <v/>
      </c>
      <c r="AF1919" s="11">
        <f>CodePrefix&amp;$A1919&amp;IF($C1919="","","."&amp;$C1919&amp;"."&amp;$B1919)&amp;INDEX(VarEnd,MATCH($A1919,VarKey,0))&amp;AF$5</f>
        <v/>
      </c>
      <c r="AG1919" s="39">
        <f>AG1883*Settings!$C$13*(AG1829+AG1847+AG1838*AG$201+AG1856*$D1919)</f>
        <v/>
      </c>
      <c r="AH1919" s="40">
        <f>AH1883*Settings!$C$13*(AH1829+AH1847+AH1838*AH$201+AH1856*$D1919)</f>
        <v/>
      </c>
      <c r="AI1919" s="40">
        <f>AI1883*Settings!$C$13*(AI1829+AI1847+AI1838*AI$201+AI1856*$D1919)</f>
        <v/>
      </c>
      <c r="AJ1919" s="40">
        <f>AJ1883*Settings!$C$13*(AJ1829+AJ1847+AJ1838*AJ$201+AJ1856*$D1919)</f>
        <v/>
      </c>
      <c r="AK1919" s="40">
        <f>AK1883*Settings!$C$13*(AK1829+AK1847+AK1838*AK$201+AK1856*$D1919)</f>
        <v/>
      </c>
      <c r="AL1919" s="40">
        <f>AL1883*Settings!$C$13*(AL1829+AL1847+AL1838*AL$201+AL1856*$D1919)</f>
        <v/>
      </c>
      <c r="AM1919" s="40">
        <f>AM1883*Settings!$C$13*(AM1829+AM1847+AM1838*AM$201+AM1856*$D1919)</f>
        <v/>
      </c>
      <c r="AN1919" s="40">
        <f>AN1883*Settings!$C$13*(AN1829+AN1847+AN1838*AN$201+AN1856*$D1919)</f>
        <v/>
      </c>
      <c r="AO1919" s="40">
        <f>AO1883*Settings!$C$13*(AO1829+AO1847+AO1838*AO$201+AO1856*$D1919)</f>
        <v/>
      </c>
      <c r="AP1919" s="40">
        <f>AP1883*Settings!$C$13*(AP1829+AP1847+AP1838*AP$201+AP1856*$D1919)</f>
        <v/>
      </c>
      <c r="AQ1919" s="40">
        <f>AQ1883*Settings!$C$13*(AQ1829+AQ1847+AQ1838*AQ$201+AQ1856*$D1919)</f>
        <v/>
      </c>
      <c r="AR1919" s="40">
        <f>AR1883*Settings!$C$13*(AR1829+AR1847+AR1838*AR$201+AR1856*$D1919)</f>
        <v/>
      </c>
      <c r="AS1919" s="40">
        <f>AS1883*Settings!$C$13*(AS1829+AS1847+AS1838*AS$201+AS1856*$D1919)</f>
        <v/>
      </c>
      <c r="AT1919" s="40">
        <f>AT1883*Settings!$C$13*(AT1829+AT1847+AT1838*AT$201+AT1856*$D1919)</f>
        <v/>
      </c>
      <c r="AU1919" s="40">
        <f>AU1883*Settings!$C$13*(AU1829+AU1847+AU1838*AU$201+AU1856*$D1919)</f>
        <v/>
      </c>
      <c r="AV1919" s="40">
        <f>AV1883*Settings!$C$13*(AV1829+AV1847+AV1838*AV$201+AV1856*$D1919)</f>
        <v/>
      </c>
      <c r="AW1919" s="40">
        <f>AW1883*Settings!$C$13*(AW1829+AW1847+AW1838*AW$201+AW1856*$D1919)</f>
        <v/>
      </c>
      <c r="AX1919" s="40">
        <f>AX1883*Settings!$C$13*(AX1829+AX1847+AX1838*AX$201+AX1856*$D1919)</f>
        <v/>
      </c>
      <c r="AY1919" s="40">
        <f>AY1883*Settings!$C$13*(AY1829+AY1847+AY1838*AY$201+AY1856*$D1919)</f>
        <v/>
      </c>
    </row>
    <row r="1920" hidden="1" outlineLevel="2">
      <c r="A1920" s="14" t="inlineStr">
        <is>
          <t>rnew</t>
        </is>
      </c>
      <c r="B1920" s="14" t="inlineStr">
        <is>
          <t>lpg</t>
        </is>
      </c>
      <c r="C1920" s="14" t="inlineStr">
        <is>
          <t>nfm</t>
        </is>
      </c>
      <c r="D1920" s="36">
        <f>INDEX(Inputs!$V$5:$V$132,MATCH($B1920&amp;"|"&amp;$C1920,Inputs!$A$5:$A$132,0))</f>
        <v/>
      </c>
      <c r="E1920" s="35" t="n"/>
      <c r="F1920" s="35" t="n"/>
      <c r="G1920" s="35" t="n"/>
      <c r="H1920" s="14">
        <f>INDEX(VarLab,MATCH($A1920,VarKey,0))&amp;INDEX(MemLab,MATCH($C1920&amp;"|"&amp;$B1920,MemKey,0))</f>
        <v/>
      </c>
      <c r="I1920" s="14">
        <f>INDEX(VarUnit,MATCH($A1920,VarKey,0))</f>
        <v/>
      </c>
      <c r="J1920" s="14">
        <f>INDEX(VarSrc,MATCH($A1920,VarKey,0))</f>
        <v/>
      </c>
      <c r="K1920" s="11">
        <f>CodePrefix&amp;$A1920&amp;IF($C1920="","","."&amp;$C1920&amp;"."&amp;$B1920)&amp;INDEX(VarEnd,MATCH($A1920,VarKey,0))&amp;K$5</f>
        <v/>
      </c>
      <c r="L1920" s="39">
        <f>L1884*Settings!$C$13*(L1830+L1848+L1839*L$201+L1857*$D1920)</f>
        <v/>
      </c>
      <c r="M1920" s="40">
        <f>M1884*Settings!$C$13*(M1830+M1848+M1839*M$201+M1857*$D1920)</f>
        <v/>
      </c>
      <c r="N1920" s="40">
        <f>N1884*Settings!$C$13*(N1830+N1848+N1839*N$201+N1857*$D1920)</f>
        <v/>
      </c>
      <c r="O1920" s="40">
        <f>O1884*Settings!$C$13*(O1830+O1848+O1839*O$201+O1857*$D1920)</f>
        <v/>
      </c>
      <c r="P1920" s="40">
        <f>P1884*Settings!$C$13*(P1830+P1848+P1839*P$201+P1857*$D1920)</f>
        <v/>
      </c>
      <c r="Q1920" s="40">
        <f>Q1884*Settings!$C$13*(Q1830+Q1848+Q1839*Q$201+Q1857*$D1920)</f>
        <v/>
      </c>
      <c r="R1920" s="40">
        <f>R1884*Settings!$C$13*(R1830+R1848+R1839*R$201+R1857*$D1920)</f>
        <v/>
      </c>
      <c r="S1920" s="40">
        <f>S1884*Settings!$C$13*(S1830+S1848+S1839*S$201+S1857*$D1920)</f>
        <v/>
      </c>
      <c r="T1920" s="40">
        <f>T1884*Settings!$C$13*(T1830+T1848+T1839*T$201+T1857*$D1920)</f>
        <v/>
      </c>
      <c r="U1920" s="40">
        <f>U1884*Settings!$C$13*(U1830+U1848+U1839*U$201+U1857*$D1920)</f>
        <v/>
      </c>
      <c r="V1920" s="40">
        <f>V1884*Settings!$C$13*(V1830+V1848+V1839*V$201+V1857*$D1920)</f>
        <v/>
      </c>
      <c r="W1920" s="40">
        <f>W1884*Settings!$C$13*(W1830+W1848+W1839*W$201+W1857*$D1920)</f>
        <v/>
      </c>
      <c r="X1920" s="40">
        <f>X1884*Settings!$C$13*(X1830+X1848+X1839*X$201+X1857*$D1920)</f>
        <v/>
      </c>
      <c r="Y1920" s="40">
        <f>Y1884*Settings!$C$13*(Y1830+Y1848+Y1839*Y$201+Y1857*$D1920)</f>
        <v/>
      </c>
      <c r="Z1920" s="40">
        <f>Z1884*Settings!$C$13*(Z1830+Z1848+Z1839*Z$201+Z1857*$D1920)</f>
        <v/>
      </c>
      <c r="AA1920" s="40">
        <f>AA1884*Settings!$C$13*(AA1830+AA1848+AA1839*AA$201+AA1857*$D1920)</f>
        <v/>
      </c>
      <c r="AB1920" s="40">
        <f>AB1884*Settings!$C$13*(AB1830+AB1848+AB1839*AB$201+AB1857*$D1920)</f>
        <v/>
      </c>
      <c r="AC1920" s="40">
        <f>AC1884*Settings!$C$13*(AC1830+AC1848+AC1839*AC$201+AC1857*$D1920)</f>
        <v/>
      </c>
      <c r="AD1920" s="40">
        <f>AD1884*Settings!$C$13*(AD1830+AD1848+AD1839*AD$201+AD1857*$D1920)</f>
        <v/>
      </c>
      <c r="AF1920" s="11">
        <f>CodePrefix&amp;$A1920&amp;IF($C1920="","","."&amp;$C1920&amp;"."&amp;$B1920)&amp;INDEX(VarEnd,MATCH($A1920,VarKey,0))&amp;AF$5</f>
        <v/>
      </c>
      <c r="AG1920" s="39">
        <f>AG1884*Settings!$C$13*(AG1830+AG1848+AG1839*AG$201+AG1857*$D1920)</f>
        <v/>
      </c>
      <c r="AH1920" s="40">
        <f>AH1884*Settings!$C$13*(AH1830+AH1848+AH1839*AH$201+AH1857*$D1920)</f>
        <v/>
      </c>
      <c r="AI1920" s="40">
        <f>AI1884*Settings!$C$13*(AI1830+AI1848+AI1839*AI$201+AI1857*$D1920)</f>
        <v/>
      </c>
      <c r="AJ1920" s="40">
        <f>AJ1884*Settings!$C$13*(AJ1830+AJ1848+AJ1839*AJ$201+AJ1857*$D1920)</f>
        <v/>
      </c>
      <c r="AK1920" s="40">
        <f>AK1884*Settings!$C$13*(AK1830+AK1848+AK1839*AK$201+AK1857*$D1920)</f>
        <v/>
      </c>
      <c r="AL1920" s="40">
        <f>AL1884*Settings!$C$13*(AL1830+AL1848+AL1839*AL$201+AL1857*$D1920)</f>
        <v/>
      </c>
      <c r="AM1920" s="40">
        <f>AM1884*Settings!$C$13*(AM1830+AM1848+AM1839*AM$201+AM1857*$D1920)</f>
        <v/>
      </c>
      <c r="AN1920" s="40">
        <f>AN1884*Settings!$C$13*(AN1830+AN1848+AN1839*AN$201+AN1857*$D1920)</f>
        <v/>
      </c>
      <c r="AO1920" s="40">
        <f>AO1884*Settings!$C$13*(AO1830+AO1848+AO1839*AO$201+AO1857*$D1920)</f>
        <v/>
      </c>
      <c r="AP1920" s="40">
        <f>AP1884*Settings!$C$13*(AP1830+AP1848+AP1839*AP$201+AP1857*$D1920)</f>
        <v/>
      </c>
      <c r="AQ1920" s="40">
        <f>AQ1884*Settings!$C$13*(AQ1830+AQ1848+AQ1839*AQ$201+AQ1857*$D1920)</f>
        <v/>
      </c>
      <c r="AR1920" s="40">
        <f>AR1884*Settings!$C$13*(AR1830+AR1848+AR1839*AR$201+AR1857*$D1920)</f>
        <v/>
      </c>
      <c r="AS1920" s="40">
        <f>AS1884*Settings!$C$13*(AS1830+AS1848+AS1839*AS$201+AS1857*$D1920)</f>
        <v/>
      </c>
      <c r="AT1920" s="40">
        <f>AT1884*Settings!$C$13*(AT1830+AT1848+AT1839*AT$201+AT1857*$D1920)</f>
        <v/>
      </c>
      <c r="AU1920" s="40">
        <f>AU1884*Settings!$C$13*(AU1830+AU1848+AU1839*AU$201+AU1857*$D1920)</f>
        <v/>
      </c>
      <c r="AV1920" s="40">
        <f>AV1884*Settings!$C$13*(AV1830+AV1848+AV1839*AV$201+AV1857*$D1920)</f>
        <v/>
      </c>
      <c r="AW1920" s="40">
        <f>AW1884*Settings!$C$13*(AW1830+AW1848+AW1839*AW$201+AW1857*$D1920)</f>
        <v/>
      </c>
      <c r="AX1920" s="40">
        <f>AX1884*Settings!$C$13*(AX1830+AX1848+AX1839*AX$201+AX1857*$D1920)</f>
        <v/>
      </c>
      <c r="AY1920" s="40">
        <f>AY1884*Settings!$C$13*(AY1830+AY1848+AY1839*AY$201+AY1857*$D1920)</f>
        <v/>
      </c>
    </row>
    <row r="1921" hidden="1" outlineLevel="2">
      <c r="A1921" s="14" t="inlineStr">
        <is>
          <t>rnew</t>
        </is>
      </c>
      <c r="B1921" s="14" t="inlineStr">
        <is>
          <t>ker</t>
        </is>
      </c>
      <c r="C1921" s="14" t="inlineStr">
        <is>
          <t>nfm</t>
        </is>
      </c>
      <c r="D1921" s="36">
        <f>INDEX(Inputs!$V$5:$V$132,MATCH($B1921&amp;"|"&amp;$C1921,Inputs!$A$5:$A$132,0))</f>
        <v/>
      </c>
      <c r="E1921" s="35" t="n"/>
      <c r="F1921" s="35" t="n"/>
      <c r="G1921" s="35" t="n"/>
      <c r="H1921" s="14">
        <f>INDEX(VarLab,MATCH($A1921,VarKey,0))&amp;INDEX(MemLab,MATCH($C1921&amp;"|"&amp;$B1921,MemKey,0))</f>
        <v/>
      </c>
      <c r="I1921" s="14">
        <f>INDEX(VarUnit,MATCH($A1921,VarKey,0))</f>
        <v/>
      </c>
      <c r="J1921" s="14">
        <f>INDEX(VarSrc,MATCH($A1921,VarKey,0))</f>
        <v/>
      </c>
      <c r="K1921" s="11">
        <f>CodePrefix&amp;$A1921&amp;IF($C1921="","","."&amp;$C1921&amp;"."&amp;$B1921)&amp;INDEX(VarEnd,MATCH($A1921,VarKey,0))&amp;K$5</f>
        <v/>
      </c>
      <c r="L1921" s="39">
        <f>L1885*Settings!$C$13*(L1831+L1849+L1840*L$201+L1858*$D1921)</f>
        <v/>
      </c>
      <c r="M1921" s="40">
        <f>M1885*Settings!$C$13*(M1831+M1849+M1840*M$201+M1858*$D1921)</f>
        <v/>
      </c>
      <c r="N1921" s="40">
        <f>N1885*Settings!$C$13*(N1831+N1849+N1840*N$201+N1858*$D1921)</f>
        <v/>
      </c>
      <c r="O1921" s="40">
        <f>O1885*Settings!$C$13*(O1831+O1849+O1840*O$201+O1858*$D1921)</f>
        <v/>
      </c>
      <c r="P1921" s="40">
        <f>P1885*Settings!$C$13*(P1831+P1849+P1840*P$201+P1858*$D1921)</f>
        <v/>
      </c>
      <c r="Q1921" s="40">
        <f>Q1885*Settings!$C$13*(Q1831+Q1849+Q1840*Q$201+Q1858*$D1921)</f>
        <v/>
      </c>
      <c r="R1921" s="40">
        <f>R1885*Settings!$C$13*(R1831+R1849+R1840*R$201+R1858*$D1921)</f>
        <v/>
      </c>
      <c r="S1921" s="40">
        <f>S1885*Settings!$C$13*(S1831+S1849+S1840*S$201+S1858*$D1921)</f>
        <v/>
      </c>
      <c r="T1921" s="40">
        <f>T1885*Settings!$C$13*(T1831+T1849+T1840*T$201+T1858*$D1921)</f>
        <v/>
      </c>
      <c r="U1921" s="40">
        <f>U1885*Settings!$C$13*(U1831+U1849+U1840*U$201+U1858*$D1921)</f>
        <v/>
      </c>
      <c r="V1921" s="40">
        <f>V1885*Settings!$C$13*(V1831+V1849+V1840*V$201+V1858*$D1921)</f>
        <v/>
      </c>
      <c r="W1921" s="40">
        <f>W1885*Settings!$C$13*(W1831+W1849+W1840*W$201+W1858*$D1921)</f>
        <v/>
      </c>
      <c r="X1921" s="40">
        <f>X1885*Settings!$C$13*(X1831+X1849+X1840*X$201+X1858*$D1921)</f>
        <v/>
      </c>
      <c r="Y1921" s="40">
        <f>Y1885*Settings!$C$13*(Y1831+Y1849+Y1840*Y$201+Y1858*$D1921)</f>
        <v/>
      </c>
      <c r="Z1921" s="40">
        <f>Z1885*Settings!$C$13*(Z1831+Z1849+Z1840*Z$201+Z1858*$D1921)</f>
        <v/>
      </c>
      <c r="AA1921" s="40">
        <f>AA1885*Settings!$C$13*(AA1831+AA1849+AA1840*AA$201+AA1858*$D1921)</f>
        <v/>
      </c>
      <c r="AB1921" s="40">
        <f>AB1885*Settings!$C$13*(AB1831+AB1849+AB1840*AB$201+AB1858*$D1921)</f>
        <v/>
      </c>
      <c r="AC1921" s="40">
        <f>AC1885*Settings!$C$13*(AC1831+AC1849+AC1840*AC$201+AC1858*$D1921)</f>
        <v/>
      </c>
      <c r="AD1921" s="40">
        <f>AD1885*Settings!$C$13*(AD1831+AD1849+AD1840*AD$201+AD1858*$D1921)</f>
        <v/>
      </c>
      <c r="AF1921" s="11">
        <f>CodePrefix&amp;$A1921&amp;IF($C1921="","","."&amp;$C1921&amp;"."&amp;$B1921)&amp;INDEX(VarEnd,MATCH($A1921,VarKey,0))&amp;AF$5</f>
        <v/>
      </c>
      <c r="AG1921" s="39">
        <f>AG1885*Settings!$C$13*(AG1831+AG1849+AG1840*AG$201+AG1858*$D1921)</f>
        <v/>
      </c>
      <c r="AH1921" s="40">
        <f>AH1885*Settings!$C$13*(AH1831+AH1849+AH1840*AH$201+AH1858*$D1921)</f>
        <v/>
      </c>
      <c r="AI1921" s="40">
        <f>AI1885*Settings!$C$13*(AI1831+AI1849+AI1840*AI$201+AI1858*$D1921)</f>
        <v/>
      </c>
      <c r="AJ1921" s="40">
        <f>AJ1885*Settings!$C$13*(AJ1831+AJ1849+AJ1840*AJ$201+AJ1858*$D1921)</f>
        <v/>
      </c>
      <c r="AK1921" s="40">
        <f>AK1885*Settings!$C$13*(AK1831+AK1849+AK1840*AK$201+AK1858*$D1921)</f>
        <v/>
      </c>
      <c r="AL1921" s="40">
        <f>AL1885*Settings!$C$13*(AL1831+AL1849+AL1840*AL$201+AL1858*$D1921)</f>
        <v/>
      </c>
      <c r="AM1921" s="40">
        <f>AM1885*Settings!$C$13*(AM1831+AM1849+AM1840*AM$201+AM1858*$D1921)</f>
        <v/>
      </c>
      <c r="AN1921" s="40">
        <f>AN1885*Settings!$C$13*(AN1831+AN1849+AN1840*AN$201+AN1858*$D1921)</f>
        <v/>
      </c>
      <c r="AO1921" s="40">
        <f>AO1885*Settings!$C$13*(AO1831+AO1849+AO1840*AO$201+AO1858*$D1921)</f>
        <v/>
      </c>
      <c r="AP1921" s="40">
        <f>AP1885*Settings!$C$13*(AP1831+AP1849+AP1840*AP$201+AP1858*$D1921)</f>
        <v/>
      </c>
      <c r="AQ1921" s="40">
        <f>AQ1885*Settings!$C$13*(AQ1831+AQ1849+AQ1840*AQ$201+AQ1858*$D1921)</f>
        <v/>
      </c>
      <c r="AR1921" s="40">
        <f>AR1885*Settings!$C$13*(AR1831+AR1849+AR1840*AR$201+AR1858*$D1921)</f>
        <v/>
      </c>
      <c r="AS1921" s="40">
        <f>AS1885*Settings!$C$13*(AS1831+AS1849+AS1840*AS$201+AS1858*$D1921)</f>
        <v/>
      </c>
      <c r="AT1921" s="40">
        <f>AT1885*Settings!$C$13*(AT1831+AT1849+AT1840*AT$201+AT1858*$D1921)</f>
        <v/>
      </c>
      <c r="AU1921" s="40">
        <f>AU1885*Settings!$C$13*(AU1831+AU1849+AU1840*AU$201+AU1858*$D1921)</f>
        <v/>
      </c>
      <c r="AV1921" s="40">
        <f>AV1885*Settings!$C$13*(AV1831+AV1849+AV1840*AV$201+AV1858*$D1921)</f>
        <v/>
      </c>
      <c r="AW1921" s="40">
        <f>AW1885*Settings!$C$13*(AW1831+AW1849+AW1840*AW$201+AW1858*$D1921)</f>
        <v/>
      </c>
      <c r="AX1921" s="40">
        <f>AX1885*Settings!$C$13*(AX1831+AX1849+AX1840*AX$201+AX1858*$D1921)</f>
        <v/>
      </c>
      <c r="AY1921" s="40">
        <f>AY1885*Settings!$C$13*(AY1831+AY1849+AY1840*AY$201+AY1858*$D1921)</f>
        <v/>
      </c>
    </row>
    <row r="1922" hidden="1" outlineLevel="2">
      <c r="A1922" s="14" t="inlineStr">
        <is>
          <t>rnew</t>
        </is>
      </c>
      <c r="B1922" s="14" t="inlineStr">
        <is>
          <t>oop</t>
        </is>
      </c>
      <c r="C1922" s="14" t="inlineStr">
        <is>
          <t>nfm</t>
        </is>
      </c>
      <c r="D1922" s="36">
        <f>INDEX(Inputs!$V$5:$V$132,MATCH($B1922&amp;"|"&amp;$C1922,Inputs!$A$5:$A$132,0))</f>
        <v/>
      </c>
      <c r="E1922" s="35" t="n"/>
      <c r="F1922" s="35" t="n"/>
      <c r="G1922" s="35" t="n"/>
      <c r="H1922" s="14">
        <f>INDEX(VarLab,MATCH($A1922,VarKey,0))&amp;INDEX(MemLab,MATCH($C1922&amp;"|"&amp;$B1922,MemKey,0))</f>
        <v/>
      </c>
      <c r="I1922" s="14">
        <f>INDEX(VarUnit,MATCH($A1922,VarKey,0))</f>
        <v/>
      </c>
      <c r="J1922" s="14">
        <f>INDEX(VarSrc,MATCH($A1922,VarKey,0))</f>
        <v/>
      </c>
      <c r="K1922" s="11">
        <f>CodePrefix&amp;$A1922&amp;IF($C1922="","","."&amp;$C1922&amp;"."&amp;$B1922)&amp;INDEX(VarEnd,MATCH($A1922,VarKey,0))&amp;K$5</f>
        <v/>
      </c>
      <c r="L1922" s="39">
        <f>L1886*Settings!$C$13*(L1832+L1850+L1841*L$201+L1859*$D1922)</f>
        <v/>
      </c>
      <c r="M1922" s="40">
        <f>M1886*Settings!$C$13*(M1832+M1850+M1841*M$201+M1859*$D1922)</f>
        <v/>
      </c>
      <c r="N1922" s="40">
        <f>N1886*Settings!$C$13*(N1832+N1850+N1841*N$201+N1859*$D1922)</f>
        <v/>
      </c>
      <c r="O1922" s="40">
        <f>O1886*Settings!$C$13*(O1832+O1850+O1841*O$201+O1859*$D1922)</f>
        <v/>
      </c>
      <c r="P1922" s="40">
        <f>P1886*Settings!$C$13*(P1832+P1850+P1841*P$201+P1859*$D1922)</f>
        <v/>
      </c>
      <c r="Q1922" s="40">
        <f>Q1886*Settings!$C$13*(Q1832+Q1850+Q1841*Q$201+Q1859*$D1922)</f>
        <v/>
      </c>
      <c r="R1922" s="40">
        <f>R1886*Settings!$C$13*(R1832+R1850+R1841*R$201+R1859*$D1922)</f>
        <v/>
      </c>
      <c r="S1922" s="40">
        <f>S1886*Settings!$C$13*(S1832+S1850+S1841*S$201+S1859*$D1922)</f>
        <v/>
      </c>
      <c r="T1922" s="40">
        <f>T1886*Settings!$C$13*(T1832+T1850+T1841*T$201+T1859*$D1922)</f>
        <v/>
      </c>
      <c r="U1922" s="40">
        <f>U1886*Settings!$C$13*(U1832+U1850+U1841*U$201+U1859*$D1922)</f>
        <v/>
      </c>
      <c r="V1922" s="40">
        <f>V1886*Settings!$C$13*(V1832+V1850+V1841*V$201+V1859*$D1922)</f>
        <v/>
      </c>
      <c r="W1922" s="40">
        <f>W1886*Settings!$C$13*(W1832+W1850+W1841*W$201+W1859*$D1922)</f>
        <v/>
      </c>
      <c r="X1922" s="40">
        <f>X1886*Settings!$C$13*(X1832+X1850+X1841*X$201+X1859*$D1922)</f>
        <v/>
      </c>
      <c r="Y1922" s="40">
        <f>Y1886*Settings!$C$13*(Y1832+Y1850+Y1841*Y$201+Y1859*$D1922)</f>
        <v/>
      </c>
      <c r="Z1922" s="40">
        <f>Z1886*Settings!$C$13*(Z1832+Z1850+Z1841*Z$201+Z1859*$D1922)</f>
        <v/>
      </c>
      <c r="AA1922" s="40">
        <f>AA1886*Settings!$C$13*(AA1832+AA1850+AA1841*AA$201+AA1859*$D1922)</f>
        <v/>
      </c>
      <c r="AB1922" s="40">
        <f>AB1886*Settings!$C$13*(AB1832+AB1850+AB1841*AB$201+AB1859*$D1922)</f>
        <v/>
      </c>
      <c r="AC1922" s="40">
        <f>AC1886*Settings!$C$13*(AC1832+AC1850+AC1841*AC$201+AC1859*$D1922)</f>
        <v/>
      </c>
      <c r="AD1922" s="40">
        <f>AD1886*Settings!$C$13*(AD1832+AD1850+AD1841*AD$201+AD1859*$D1922)</f>
        <v/>
      </c>
      <c r="AF1922" s="11">
        <f>CodePrefix&amp;$A1922&amp;IF($C1922="","","."&amp;$C1922&amp;"."&amp;$B1922)&amp;INDEX(VarEnd,MATCH($A1922,VarKey,0))&amp;AF$5</f>
        <v/>
      </c>
      <c r="AG1922" s="39">
        <f>AG1886*Settings!$C$13*(AG1832+AG1850+AG1841*AG$201+AG1859*$D1922)</f>
        <v/>
      </c>
      <c r="AH1922" s="40">
        <f>AH1886*Settings!$C$13*(AH1832+AH1850+AH1841*AH$201+AH1859*$D1922)</f>
        <v/>
      </c>
      <c r="AI1922" s="40">
        <f>AI1886*Settings!$C$13*(AI1832+AI1850+AI1841*AI$201+AI1859*$D1922)</f>
        <v/>
      </c>
      <c r="AJ1922" s="40">
        <f>AJ1886*Settings!$C$13*(AJ1832+AJ1850+AJ1841*AJ$201+AJ1859*$D1922)</f>
        <v/>
      </c>
      <c r="AK1922" s="40">
        <f>AK1886*Settings!$C$13*(AK1832+AK1850+AK1841*AK$201+AK1859*$D1922)</f>
        <v/>
      </c>
      <c r="AL1922" s="40">
        <f>AL1886*Settings!$C$13*(AL1832+AL1850+AL1841*AL$201+AL1859*$D1922)</f>
        <v/>
      </c>
      <c r="AM1922" s="40">
        <f>AM1886*Settings!$C$13*(AM1832+AM1850+AM1841*AM$201+AM1859*$D1922)</f>
        <v/>
      </c>
      <c r="AN1922" s="40">
        <f>AN1886*Settings!$C$13*(AN1832+AN1850+AN1841*AN$201+AN1859*$D1922)</f>
        <v/>
      </c>
      <c r="AO1922" s="40">
        <f>AO1886*Settings!$C$13*(AO1832+AO1850+AO1841*AO$201+AO1859*$D1922)</f>
        <v/>
      </c>
      <c r="AP1922" s="40">
        <f>AP1886*Settings!$C$13*(AP1832+AP1850+AP1841*AP$201+AP1859*$D1922)</f>
        <v/>
      </c>
      <c r="AQ1922" s="40">
        <f>AQ1886*Settings!$C$13*(AQ1832+AQ1850+AQ1841*AQ$201+AQ1859*$D1922)</f>
        <v/>
      </c>
      <c r="AR1922" s="40">
        <f>AR1886*Settings!$C$13*(AR1832+AR1850+AR1841*AR$201+AR1859*$D1922)</f>
        <v/>
      </c>
      <c r="AS1922" s="40">
        <f>AS1886*Settings!$C$13*(AS1832+AS1850+AS1841*AS$201+AS1859*$D1922)</f>
        <v/>
      </c>
      <c r="AT1922" s="40">
        <f>AT1886*Settings!$C$13*(AT1832+AT1850+AT1841*AT$201+AT1859*$D1922)</f>
        <v/>
      </c>
      <c r="AU1922" s="40">
        <f>AU1886*Settings!$C$13*(AU1832+AU1850+AU1841*AU$201+AU1859*$D1922)</f>
        <v/>
      </c>
      <c r="AV1922" s="40">
        <f>AV1886*Settings!$C$13*(AV1832+AV1850+AV1841*AV$201+AV1859*$D1922)</f>
        <v/>
      </c>
      <c r="AW1922" s="40">
        <f>AW1886*Settings!$C$13*(AW1832+AW1850+AW1841*AW$201+AW1859*$D1922)</f>
        <v/>
      </c>
      <c r="AX1922" s="40">
        <f>AX1886*Settings!$C$13*(AX1832+AX1850+AX1841*AX$201+AX1859*$D1922)</f>
        <v/>
      </c>
      <c r="AY1922" s="40">
        <f>AY1886*Settings!$C$13*(AY1832+AY1850+AY1841*AY$201+AY1859*$D1922)</f>
        <v/>
      </c>
    </row>
    <row r="1923" hidden="1" outlineLevel="2">
      <c r="A1923" s="14" t="inlineStr">
        <is>
          <t>rnew</t>
        </is>
      </c>
      <c r="B1923" s="14" t="inlineStr">
        <is>
          <t>bio</t>
        </is>
      </c>
      <c r="C1923" s="14" t="inlineStr">
        <is>
          <t>nfm</t>
        </is>
      </c>
      <c r="D1923" s="36">
        <f>INDEX(Inputs!$V$5:$V$132,MATCH($B1923&amp;"|"&amp;$C1923,Inputs!$A$5:$A$132,0))</f>
        <v/>
      </c>
      <c r="E1923" s="35" t="n"/>
      <c r="F1923" s="35" t="n"/>
      <c r="G1923" s="35" t="n"/>
      <c r="H1923" s="14">
        <f>INDEX(VarLab,MATCH($A1923,VarKey,0))&amp;INDEX(MemLab,MATCH($C1923&amp;"|"&amp;$B1923,MemKey,0))</f>
        <v/>
      </c>
      <c r="I1923" s="14">
        <f>INDEX(VarUnit,MATCH($A1923,VarKey,0))</f>
        <v/>
      </c>
      <c r="J1923" s="14">
        <f>INDEX(VarSrc,MATCH($A1923,VarKey,0))</f>
        <v/>
      </c>
      <c r="K1923" s="11">
        <f>CodePrefix&amp;$A1923&amp;IF($C1923="","","."&amp;$C1923&amp;"."&amp;$B1923)&amp;INDEX(VarEnd,MATCH($A1923,VarKey,0))&amp;K$5</f>
        <v/>
      </c>
      <c r="L1923" s="39">
        <f>L1887*Settings!$C$13*(L1833+L1851+L1842*L$201+L1860*$D1923)</f>
        <v/>
      </c>
      <c r="M1923" s="40">
        <f>M1887*Settings!$C$13*(M1833+M1851+M1842*M$201+M1860*$D1923)</f>
        <v/>
      </c>
      <c r="N1923" s="40">
        <f>N1887*Settings!$C$13*(N1833+N1851+N1842*N$201+N1860*$D1923)</f>
        <v/>
      </c>
      <c r="O1923" s="40">
        <f>O1887*Settings!$C$13*(O1833+O1851+O1842*O$201+O1860*$D1923)</f>
        <v/>
      </c>
      <c r="P1923" s="40">
        <f>P1887*Settings!$C$13*(P1833+P1851+P1842*P$201+P1860*$D1923)</f>
        <v/>
      </c>
      <c r="Q1923" s="40">
        <f>Q1887*Settings!$C$13*(Q1833+Q1851+Q1842*Q$201+Q1860*$D1923)</f>
        <v/>
      </c>
      <c r="R1923" s="40">
        <f>R1887*Settings!$C$13*(R1833+R1851+R1842*R$201+R1860*$D1923)</f>
        <v/>
      </c>
      <c r="S1923" s="40">
        <f>S1887*Settings!$C$13*(S1833+S1851+S1842*S$201+S1860*$D1923)</f>
        <v/>
      </c>
      <c r="T1923" s="40">
        <f>T1887*Settings!$C$13*(T1833+T1851+T1842*T$201+T1860*$D1923)</f>
        <v/>
      </c>
      <c r="U1923" s="40">
        <f>U1887*Settings!$C$13*(U1833+U1851+U1842*U$201+U1860*$D1923)</f>
        <v/>
      </c>
      <c r="V1923" s="40">
        <f>V1887*Settings!$C$13*(V1833+V1851+V1842*V$201+V1860*$D1923)</f>
        <v/>
      </c>
      <c r="W1923" s="40">
        <f>W1887*Settings!$C$13*(W1833+W1851+W1842*W$201+W1860*$D1923)</f>
        <v/>
      </c>
      <c r="X1923" s="40">
        <f>X1887*Settings!$C$13*(X1833+X1851+X1842*X$201+X1860*$D1923)</f>
        <v/>
      </c>
      <c r="Y1923" s="40">
        <f>Y1887*Settings!$C$13*(Y1833+Y1851+Y1842*Y$201+Y1860*$D1923)</f>
        <v/>
      </c>
      <c r="Z1923" s="40">
        <f>Z1887*Settings!$C$13*(Z1833+Z1851+Z1842*Z$201+Z1860*$D1923)</f>
        <v/>
      </c>
      <c r="AA1923" s="40">
        <f>AA1887*Settings!$C$13*(AA1833+AA1851+AA1842*AA$201+AA1860*$D1923)</f>
        <v/>
      </c>
      <c r="AB1923" s="40">
        <f>AB1887*Settings!$C$13*(AB1833+AB1851+AB1842*AB$201+AB1860*$D1923)</f>
        <v/>
      </c>
      <c r="AC1923" s="40">
        <f>AC1887*Settings!$C$13*(AC1833+AC1851+AC1842*AC$201+AC1860*$D1923)</f>
        <v/>
      </c>
      <c r="AD1923" s="40">
        <f>AD1887*Settings!$C$13*(AD1833+AD1851+AD1842*AD$201+AD1860*$D1923)</f>
        <v/>
      </c>
      <c r="AF1923" s="11">
        <f>CodePrefix&amp;$A1923&amp;IF($C1923="","","."&amp;$C1923&amp;"."&amp;$B1923)&amp;INDEX(VarEnd,MATCH($A1923,VarKey,0))&amp;AF$5</f>
        <v/>
      </c>
      <c r="AG1923" s="39">
        <f>AG1887*Settings!$C$13*(AG1833+AG1851+AG1842*AG$201+AG1860*$D1923)</f>
        <v/>
      </c>
      <c r="AH1923" s="40">
        <f>AH1887*Settings!$C$13*(AH1833+AH1851+AH1842*AH$201+AH1860*$D1923)</f>
        <v/>
      </c>
      <c r="AI1923" s="40">
        <f>AI1887*Settings!$C$13*(AI1833+AI1851+AI1842*AI$201+AI1860*$D1923)</f>
        <v/>
      </c>
      <c r="AJ1923" s="40">
        <f>AJ1887*Settings!$C$13*(AJ1833+AJ1851+AJ1842*AJ$201+AJ1860*$D1923)</f>
        <v/>
      </c>
      <c r="AK1923" s="40">
        <f>AK1887*Settings!$C$13*(AK1833+AK1851+AK1842*AK$201+AK1860*$D1923)</f>
        <v/>
      </c>
      <c r="AL1923" s="40">
        <f>AL1887*Settings!$C$13*(AL1833+AL1851+AL1842*AL$201+AL1860*$D1923)</f>
        <v/>
      </c>
      <c r="AM1923" s="40">
        <f>AM1887*Settings!$C$13*(AM1833+AM1851+AM1842*AM$201+AM1860*$D1923)</f>
        <v/>
      </c>
      <c r="AN1923" s="40">
        <f>AN1887*Settings!$C$13*(AN1833+AN1851+AN1842*AN$201+AN1860*$D1923)</f>
        <v/>
      </c>
      <c r="AO1923" s="40">
        <f>AO1887*Settings!$C$13*(AO1833+AO1851+AO1842*AO$201+AO1860*$D1923)</f>
        <v/>
      </c>
      <c r="AP1923" s="40">
        <f>AP1887*Settings!$C$13*(AP1833+AP1851+AP1842*AP$201+AP1860*$D1923)</f>
        <v/>
      </c>
      <c r="AQ1923" s="40">
        <f>AQ1887*Settings!$C$13*(AQ1833+AQ1851+AQ1842*AQ$201+AQ1860*$D1923)</f>
        <v/>
      </c>
      <c r="AR1923" s="40">
        <f>AR1887*Settings!$C$13*(AR1833+AR1851+AR1842*AR$201+AR1860*$D1923)</f>
        <v/>
      </c>
      <c r="AS1923" s="40">
        <f>AS1887*Settings!$C$13*(AS1833+AS1851+AS1842*AS$201+AS1860*$D1923)</f>
        <v/>
      </c>
      <c r="AT1923" s="40">
        <f>AT1887*Settings!$C$13*(AT1833+AT1851+AT1842*AT$201+AT1860*$D1923)</f>
        <v/>
      </c>
      <c r="AU1923" s="40">
        <f>AU1887*Settings!$C$13*(AU1833+AU1851+AU1842*AU$201+AU1860*$D1923)</f>
        <v/>
      </c>
      <c r="AV1923" s="40">
        <f>AV1887*Settings!$C$13*(AV1833+AV1851+AV1842*AV$201+AV1860*$D1923)</f>
        <v/>
      </c>
      <c r="AW1923" s="40">
        <f>AW1887*Settings!$C$13*(AW1833+AW1851+AW1842*AW$201+AW1860*$D1923)</f>
        <v/>
      </c>
      <c r="AX1923" s="40">
        <f>AX1887*Settings!$C$13*(AX1833+AX1851+AX1842*AX$201+AX1860*$D1923)</f>
        <v/>
      </c>
      <c r="AY1923" s="40">
        <f>AY1887*Settings!$C$13*(AY1833+AY1851+AY1842*AY$201+AY1860*$D1923)</f>
        <v/>
      </c>
    </row>
    <row r="1924" hidden="1" outlineLevel="2"/>
    <row r="1925" hidden="1" outlineLevel="1" collapsed="1">
      <c r="A1925" s="1" t="inlineStr">
        <is>
          <t>ener</t>
        </is>
      </c>
      <c r="B1925" s="1" t="inlineStr">
        <is>
          <t>all</t>
        </is>
      </c>
      <c r="C1925" s="1" t="inlineStr">
        <is>
          <t>mac</t>
        </is>
      </c>
      <c r="H1925" s="1">
        <f>INDEX(VarLab,MATCH($A1925,VarKey,0))&amp;INDEX(MemLab,MATCH($C1925&amp;"|"&amp;$B1925,MemKey,0))</f>
        <v/>
      </c>
      <c r="I1925" s="1">
        <f>INDEX(VarUnit,MATCH($A1925,VarKey,0))</f>
        <v/>
      </c>
      <c r="J1925" s="1">
        <f>INDEX(VarSrc,MATCH($A1925,VarKey,0))</f>
        <v/>
      </c>
      <c r="K1925" s="17">
        <f>CodePrefix&amp;$A1925&amp;IF($C1925="","","."&amp;$C1925&amp;"."&amp;$B1925)&amp;INDEX(VarEnd,MATCH($A1925,VarKey,0))&amp;K$5</f>
        <v/>
      </c>
      <c r="L1925" s="55">
        <f>SUM(L1981:L1988)</f>
        <v/>
      </c>
      <c r="M1925" s="56">
        <f>SUM(M1981:M1988)</f>
        <v/>
      </c>
      <c r="N1925" s="56">
        <f>SUM(N1981:N1988)</f>
        <v/>
      </c>
      <c r="O1925" s="56">
        <f>SUM(O1981:O1988)</f>
        <v/>
      </c>
      <c r="P1925" s="56">
        <f>SUM(P1981:P1988)</f>
        <v/>
      </c>
      <c r="Q1925" s="56">
        <f>SUM(Q1981:Q1988)</f>
        <v/>
      </c>
      <c r="R1925" s="56">
        <f>SUM(R1981:R1988)</f>
        <v/>
      </c>
      <c r="S1925" s="56">
        <f>SUM(S1981:S1988)</f>
        <v/>
      </c>
      <c r="T1925" s="56">
        <f>SUM(T1981:T1988)</f>
        <v/>
      </c>
      <c r="U1925" s="56">
        <f>SUM(U1981:U1988)</f>
        <v/>
      </c>
      <c r="V1925" s="56">
        <f>SUM(V1981:V1988)</f>
        <v/>
      </c>
      <c r="W1925" s="56">
        <f>SUM(W1981:W1988)</f>
        <v/>
      </c>
      <c r="X1925" s="56">
        <f>SUM(X1981:X1988)</f>
        <v/>
      </c>
      <c r="Y1925" s="56">
        <f>SUM(Y1981:Y1988)</f>
        <v/>
      </c>
      <c r="Z1925" s="56">
        <f>SUM(Z1981:Z1988)</f>
        <v/>
      </c>
      <c r="AA1925" s="56">
        <f>SUM(AA1981:AA1988)</f>
        <v/>
      </c>
      <c r="AB1925" s="56">
        <f>SUM(AB1981:AB1988)</f>
        <v/>
      </c>
      <c r="AC1925" s="56">
        <f>SUM(AC1981:AC1988)</f>
        <v/>
      </c>
      <c r="AD1925" s="56">
        <f>SUM(AD1981:AD1988)</f>
        <v/>
      </c>
      <c r="AF1925" s="17">
        <f>CodePrefix&amp;$A1925&amp;IF($C1925="","","."&amp;$C1925&amp;"."&amp;$B1925)&amp;INDEX(VarEnd,MATCH($A1925,VarKey,0))&amp;AF$5</f>
        <v/>
      </c>
      <c r="AG1925" s="55">
        <f>SUM(AG1981:AG1988)</f>
        <v/>
      </c>
      <c r="AH1925" s="56">
        <f>SUM(AH1981:AH1988)</f>
        <v/>
      </c>
      <c r="AI1925" s="56">
        <f>SUM(AI1981:AI1988)</f>
        <v/>
      </c>
      <c r="AJ1925" s="56">
        <f>SUM(AJ1981:AJ1988)</f>
        <v/>
      </c>
      <c r="AK1925" s="56">
        <f>SUM(AK1981:AK1988)</f>
        <v/>
      </c>
      <c r="AL1925" s="56">
        <f>SUM(AL1981:AL1988)</f>
        <v/>
      </c>
      <c r="AM1925" s="56">
        <f>SUM(AM1981:AM1988)</f>
        <v/>
      </c>
      <c r="AN1925" s="56">
        <f>SUM(AN1981:AN1988)</f>
        <v/>
      </c>
      <c r="AO1925" s="56">
        <f>SUM(AO1981:AO1988)</f>
        <v/>
      </c>
      <c r="AP1925" s="56">
        <f>SUM(AP1981:AP1988)</f>
        <v/>
      </c>
      <c r="AQ1925" s="56">
        <f>SUM(AQ1981:AQ1988)</f>
        <v/>
      </c>
      <c r="AR1925" s="56">
        <f>SUM(AR1981:AR1988)</f>
        <v/>
      </c>
      <c r="AS1925" s="56">
        <f>SUM(AS1981:AS1988)</f>
        <v/>
      </c>
      <c r="AT1925" s="56">
        <f>SUM(AT1981:AT1988)</f>
        <v/>
      </c>
      <c r="AU1925" s="56">
        <f>SUM(AU1981:AU1988)</f>
        <v/>
      </c>
      <c r="AV1925" s="56">
        <f>SUM(AV1981:AV1988)</f>
        <v/>
      </c>
      <c r="AW1925" s="56">
        <f>SUM(AW1981:AW1988)</f>
        <v/>
      </c>
      <c r="AX1925" s="56">
        <f>SUM(AX1981:AX1988)</f>
        <v/>
      </c>
      <c r="AY1925" s="56">
        <f>SUM(AY1981:AY1988)</f>
        <v/>
      </c>
    </row>
    <row r="1926" hidden="1" outlineLevel="1">
      <c r="A1926" s="54" t="inlineStr">
        <is>
          <t>eldem</t>
        </is>
      </c>
      <c r="B1926" s="54" t="inlineStr">
        <is>
          <t>ecy</t>
        </is>
      </c>
      <c r="C1926" s="54" t="inlineStr">
        <is>
          <t>mac</t>
        </is>
      </c>
      <c r="H1926" s="54">
        <f>INDEX(VarLab,MATCH($A1926,VarKey,0))&amp;INDEX(MemLab,MATCH($C1926&amp;"|"&amp;$B1926,MemKey,0))</f>
        <v/>
      </c>
      <c r="I1926" s="54">
        <f>INDEX(VarUnit,MATCH($A1926,VarKey,0))</f>
        <v/>
      </c>
      <c r="J1926" s="54">
        <f>INDEX(VarSrc,MATCH($A1926,VarKey,0))</f>
        <v/>
      </c>
      <c r="K1926" s="57">
        <f>CodePrefix&amp;$A1926&amp;IF($C1926="","","."&amp;$C1926&amp;"."&amp;$B1926)&amp;INDEX(VarEnd,MATCH($A1926,VarKey,0))&amp;K$5</f>
        <v/>
      </c>
      <c r="L1926" s="58">
        <f>SUMIF($C$629:$C$643,$C1926,L$629:L$643)</f>
        <v/>
      </c>
      <c r="M1926" s="59">
        <f>SUMIF($C$629:$C$643,$C1926,M$629:M$643)</f>
        <v/>
      </c>
      <c r="N1926" s="59">
        <f>SUMIF($C$629:$C$643,$C1926,N$629:N$643)</f>
        <v/>
      </c>
      <c r="O1926" s="59">
        <f>SUMIF($C$629:$C$643,$C1926,O$629:O$643)</f>
        <v/>
      </c>
      <c r="P1926" s="59">
        <f>SUMIF($C$629:$C$643,$C1926,P$629:P$643)</f>
        <v/>
      </c>
      <c r="Q1926" s="59">
        <f>SUMIF($C$629:$C$643,$C1926,Q$629:Q$643)</f>
        <v/>
      </c>
      <c r="R1926" s="59">
        <f>SUMIF($C$629:$C$643,$C1926,R$629:R$643)</f>
        <v/>
      </c>
      <c r="S1926" s="59">
        <f>SUMIF($C$629:$C$643,$C1926,S$629:S$643)</f>
        <v/>
      </c>
      <c r="T1926" s="59">
        <f>SUMIF($C$629:$C$643,$C1926,T$629:T$643)</f>
        <v/>
      </c>
      <c r="U1926" s="59">
        <f>SUMIF($C$629:$C$643,$C1926,U$629:U$643)</f>
        <v/>
      </c>
      <c r="V1926" s="59">
        <f>SUMIF($C$629:$C$643,$C1926,V$629:V$643)</f>
        <v/>
      </c>
      <c r="W1926" s="59">
        <f>SUMIF($C$629:$C$643,$C1926,W$629:W$643)</f>
        <v/>
      </c>
      <c r="X1926" s="59">
        <f>SUMIF($C$629:$C$643,$C1926,X$629:X$643)</f>
        <v/>
      </c>
      <c r="Y1926" s="59">
        <f>SUMIF($C$629:$C$643,$C1926,Y$629:Y$643)</f>
        <v/>
      </c>
      <c r="Z1926" s="59">
        <f>SUMIF($C$629:$C$643,$C1926,Z$629:Z$643)</f>
        <v/>
      </c>
      <c r="AA1926" s="59">
        <f>SUMIF($C$629:$C$643,$C1926,AA$629:AA$643)</f>
        <v/>
      </c>
      <c r="AB1926" s="59">
        <f>SUMIF($C$629:$C$643,$C1926,AB$629:AB$643)</f>
        <v/>
      </c>
      <c r="AC1926" s="59">
        <f>SUMIF($C$629:$C$643,$C1926,AC$629:AC$643)</f>
        <v/>
      </c>
      <c r="AD1926" s="59">
        <f>SUMIF($C$629:$C$643,$C1926,AD$629:AD$643)</f>
        <v/>
      </c>
      <c r="AF1926" s="57">
        <f>CodePrefix&amp;$A1926&amp;IF($C1926="","","."&amp;$C1926&amp;"."&amp;$B1926)&amp;INDEX(VarEnd,MATCH($A1926,VarKey,0))&amp;AF$5</f>
        <v/>
      </c>
      <c r="AG1926" s="58">
        <f>SUMIF($C$629:$C$643,$C1926,AG$629:AG$643)</f>
        <v/>
      </c>
      <c r="AH1926" s="59">
        <f>SUMIF($C$629:$C$643,$C1926,AH$629:AH$643)</f>
        <v/>
      </c>
      <c r="AI1926" s="59">
        <f>SUMIF($C$629:$C$643,$C1926,AI$629:AI$643)</f>
        <v/>
      </c>
      <c r="AJ1926" s="59">
        <f>SUMIF($C$629:$C$643,$C1926,AJ$629:AJ$643)</f>
        <v/>
      </c>
      <c r="AK1926" s="59">
        <f>SUMIF($C$629:$C$643,$C1926,AK$629:AK$643)</f>
        <v/>
      </c>
      <c r="AL1926" s="59">
        <f>SUMIF($C$629:$C$643,$C1926,AL$629:AL$643)</f>
        <v/>
      </c>
      <c r="AM1926" s="59">
        <f>SUMIF($C$629:$C$643,$C1926,AM$629:AM$643)</f>
        <v/>
      </c>
      <c r="AN1926" s="59">
        <f>SUMIF($C$629:$C$643,$C1926,AN$629:AN$643)</f>
        <v/>
      </c>
      <c r="AO1926" s="59">
        <f>SUMIF($C$629:$C$643,$C1926,AO$629:AO$643)</f>
        <v/>
      </c>
      <c r="AP1926" s="59">
        <f>SUMIF($C$629:$C$643,$C1926,AP$629:AP$643)</f>
        <v/>
      </c>
      <c r="AQ1926" s="59">
        <f>SUMIF($C$629:$C$643,$C1926,AQ$629:AQ$643)</f>
        <v/>
      </c>
      <c r="AR1926" s="59">
        <f>SUMIF($C$629:$C$643,$C1926,AR$629:AR$643)</f>
        <v/>
      </c>
      <c r="AS1926" s="59">
        <f>SUMIF($C$629:$C$643,$C1926,AS$629:AS$643)</f>
        <v/>
      </c>
      <c r="AT1926" s="59">
        <f>SUMIF($C$629:$C$643,$C1926,AT$629:AT$643)</f>
        <v/>
      </c>
      <c r="AU1926" s="59">
        <f>SUMIF($C$629:$C$643,$C1926,AU$629:AU$643)</f>
        <v/>
      </c>
      <c r="AV1926" s="59">
        <f>SUMIF($C$629:$C$643,$C1926,AV$629:AV$643)</f>
        <v/>
      </c>
      <c r="AW1926" s="59">
        <f>SUMIF($C$629:$C$643,$C1926,AW$629:AW$643)</f>
        <v/>
      </c>
      <c r="AX1926" s="59">
        <f>SUMIF($C$629:$C$643,$C1926,AX$629:AX$643)</f>
        <v/>
      </c>
      <c r="AY1926" s="59">
        <f>SUMIF($C$629:$C$643,$C1926,AY$629:AY$643)</f>
        <v/>
      </c>
    </row>
    <row r="1927" hidden="1" outlineLevel="2">
      <c r="A1927" s="14" t="inlineStr">
        <is>
          <t>ctxnew</t>
        </is>
      </c>
      <c r="B1927" s="14" t="inlineStr">
        <is>
          <t>coa</t>
        </is>
      </c>
      <c r="C1927" s="14" t="inlineStr">
        <is>
          <t>mac</t>
        </is>
      </c>
      <c r="D1927" s="36">
        <f>INDEX(Inputs!$W$5:$W$132,MATCH($B1927&amp;"|"&amp;$C1927,Inputs!$A$5:$A$132,0))</f>
        <v/>
      </c>
      <c r="E1927" s="36">
        <f>INDEX(Inputs!$L$5:$L$132,MATCH($B1927&amp;"|"&amp;$C1927,Inputs!$A$5:$A$132,0))</f>
        <v/>
      </c>
      <c r="F1927" s="36">
        <f>INDEX(Inputs!$M$5:$M$132,MATCH($B1927&amp;"|"&amp;$C1927,Inputs!$A$5:$A$132,0))</f>
        <v/>
      </c>
      <c r="G1927" s="35" t="n"/>
      <c r="H1927" s="14">
        <f>INDEX(VarLab,MATCH($A1927,VarKey,0))&amp;INDEX(MemLab,MATCH($C1927&amp;"|"&amp;$B1927,MemKey,0))</f>
        <v/>
      </c>
      <c r="I1927" s="14">
        <f>INDEX(VarUnit,MATCH($A1927,VarKey,0))</f>
        <v/>
      </c>
      <c r="J1927" s="14">
        <f>INDEX(VarSrc,MATCH($A1927,VarKey,0))</f>
        <v/>
      </c>
      <c r="K1927" s="11">
        <f>CodePrefix&amp;$A1927&amp;IF($C1927="","","."&amp;$C1927&amp;"."&amp;$B1927)&amp;INDEX(VarEnd,MATCH($A1927,VarKey,0))&amp;K$5</f>
        <v/>
      </c>
      <c r="L1927" s="37">
        <f>INDEX(L$263:L$279,$F1927)*$D1927*INDEX(L$23:L$30,$E1927)</f>
        <v/>
      </c>
      <c r="M1927" s="36">
        <f>INDEX(M$263:M$279,$F1927)*$D1927*INDEX(M$23:M$30,$E1927)</f>
        <v/>
      </c>
      <c r="N1927" s="36">
        <f>INDEX(N$263:N$279,$F1927)*$D1927*INDEX(N$23:N$30,$E1927)</f>
        <v/>
      </c>
      <c r="O1927" s="36">
        <f>INDEX(O$263:O$279,$F1927)*$D1927*INDEX(O$23:O$30,$E1927)</f>
        <v/>
      </c>
      <c r="P1927" s="36">
        <f>INDEX(P$263:P$279,$F1927)*$D1927*INDEX(P$23:P$30,$E1927)</f>
        <v/>
      </c>
      <c r="Q1927" s="36">
        <f>INDEX(Q$263:Q$279,$F1927)*$D1927*INDEX(Q$23:Q$30,$E1927)</f>
        <v/>
      </c>
      <c r="R1927" s="36">
        <f>INDEX(R$263:R$279,$F1927)*$D1927*INDEX(R$23:R$30,$E1927)</f>
        <v/>
      </c>
      <c r="S1927" s="36">
        <f>INDEX(S$263:S$279,$F1927)*$D1927*INDEX(S$23:S$30,$E1927)</f>
        <v/>
      </c>
      <c r="T1927" s="36">
        <f>INDEX(T$263:T$279,$F1927)*$D1927*INDEX(T$23:T$30,$E1927)</f>
        <v/>
      </c>
      <c r="U1927" s="36">
        <f>INDEX(U$263:U$279,$F1927)*$D1927*INDEX(U$23:U$30,$E1927)</f>
        <v/>
      </c>
      <c r="V1927" s="36">
        <f>INDEX(V$263:V$279,$F1927)*$D1927*INDEX(V$23:V$30,$E1927)</f>
        <v/>
      </c>
      <c r="W1927" s="36">
        <f>INDEX(W$263:W$279,$F1927)*$D1927*INDEX(W$23:W$30,$E1927)</f>
        <v/>
      </c>
      <c r="X1927" s="36">
        <f>INDEX(X$263:X$279,$F1927)*$D1927*INDEX(X$23:X$30,$E1927)</f>
        <v/>
      </c>
      <c r="Y1927" s="36">
        <f>INDEX(Y$263:Y$279,$F1927)*$D1927*INDEX(Y$23:Y$30,$E1927)</f>
        <v/>
      </c>
      <c r="Z1927" s="36">
        <f>INDEX(Z$263:Z$279,$F1927)*$D1927*INDEX(Z$23:Z$30,$E1927)</f>
        <v/>
      </c>
      <c r="AA1927" s="36">
        <f>INDEX(AA$263:AA$279,$F1927)*$D1927*INDEX(AA$23:AA$30,$E1927)</f>
        <v/>
      </c>
      <c r="AB1927" s="36">
        <f>INDEX(AB$263:AB$279,$F1927)*$D1927*INDEX(AB$23:AB$30,$E1927)</f>
        <v/>
      </c>
      <c r="AC1927" s="36">
        <f>INDEX(AC$263:AC$279,$F1927)*$D1927*INDEX(AC$23:AC$30,$E1927)</f>
        <v/>
      </c>
      <c r="AD1927" s="36">
        <f>INDEX(AD$263:AD$279,$F1927)*$D1927*INDEX(AD$23:AD$30,$E1927)</f>
        <v/>
      </c>
      <c r="AF1927" s="11">
        <f>CodePrefix&amp;$A1927&amp;IF($C1927="","","."&amp;$C1927&amp;"."&amp;$B1927)&amp;INDEX(VarEnd,MATCH($A1927,VarKey,0))&amp;AF$5</f>
        <v/>
      </c>
      <c r="AG1927" s="37">
        <f>INDEX(AG$263:AG$279,$F1927)*$D1927*INDEX(AG$23:AG$30,$E1927)</f>
        <v/>
      </c>
      <c r="AH1927" s="36">
        <f>INDEX(AH$263:AH$279,$F1927)*$D1927*INDEX(AH$23:AH$30,$E1927)</f>
        <v/>
      </c>
      <c r="AI1927" s="36">
        <f>INDEX(AI$263:AI$279,$F1927)*$D1927*INDEX(AI$23:AI$30,$E1927)</f>
        <v/>
      </c>
      <c r="AJ1927" s="36">
        <f>INDEX(AJ$263:AJ$279,$F1927)*$D1927*INDEX(AJ$23:AJ$30,$E1927)</f>
        <v/>
      </c>
      <c r="AK1927" s="36">
        <f>INDEX(AK$263:AK$279,$F1927)*$D1927*INDEX(AK$23:AK$30,$E1927)</f>
        <v/>
      </c>
      <c r="AL1927" s="36">
        <f>INDEX(AL$263:AL$279,$F1927)*$D1927*INDEX(AL$23:AL$30,$E1927)</f>
        <v/>
      </c>
      <c r="AM1927" s="36">
        <f>INDEX(AM$263:AM$279,$F1927)*$D1927*INDEX(AM$23:AM$30,$E1927)</f>
        <v/>
      </c>
      <c r="AN1927" s="36">
        <f>INDEX(AN$263:AN$279,$F1927)*$D1927*INDEX(AN$23:AN$30,$E1927)</f>
        <v/>
      </c>
      <c r="AO1927" s="36">
        <f>INDEX(AO$263:AO$279,$F1927)*$D1927*INDEX(AO$23:AO$30,$E1927)</f>
        <v/>
      </c>
      <c r="AP1927" s="36">
        <f>INDEX(AP$263:AP$279,$F1927)*$D1927*INDEX(AP$23:AP$30,$E1927)</f>
        <v/>
      </c>
      <c r="AQ1927" s="36">
        <f>INDEX(AQ$263:AQ$279,$F1927)*$D1927*INDEX(AQ$23:AQ$30,$E1927)</f>
        <v/>
      </c>
      <c r="AR1927" s="36">
        <f>INDEX(AR$263:AR$279,$F1927)*$D1927*INDEX(AR$23:AR$30,$E1927)</f>
        <v/>
      </c>
      <c r="AS1927" s="36">
        <f>INDEX(AS$263:AS$279,$F1927)*$D1927*INDEX(AS$23:AS$30,$E1927)</f>
        <v/>
      </c>
      <c r="AT1927" s="36">
        <f>INDEX(AT$263:AT$279,$F1927)*$D1927*INDEX(AT$23:AT$30,$E1927)</f>
        <v/>
      </c>
      <c r="AU1927" s="36">
        <f>INDEX(AU$263:AU$279,$F1927)*$D1927*INDEX(AU$23:AU$30,$E1927)</f>
        <v/>
      </c>
      <c r="AV1927" s="36">
        <f>INDEX(AV$263:AV$279,$F1927)*$D1927*INDEX(AV$23:AV$30,$E1927)</f>
        <v/>
      </c>
      <c r="AW1927" s="36">
        <f>INDEX(AW$263:AW$279,$F1927)*$D1927*INDEX(AW$23:AW$30,$E1927)</f>
        <v/>
      </c>
      <c r="AX1927" s="36">
        <f>INDEX(AX$263:AX$279,$F1927)*$D1927*INDEX(AX$23:AX$30,$E1927)</f>
        <v/>
      </c>
      <c r="AY1927" s="36">
        <f>INDEX(AY$263:AY$279,$F1927)*$D1927*INDEX(AY$23:AY$30,$E1927)</f>
        <v/>
      </c>
    </row>
    <row r="1928" hidden="1" outlineLevel="2">
      <c r="A1928" s="14" t="inlineStr">
        <is>
          <t>ctxnew</t>
        </is>
      </c>
      <c r="B1928" s="14" t="inlineStr">
        <is>
          <t>nga</t>
        </is>
      </c>
      <c r="C1928" s="14" t="inlineStr">
        <is>
          <t>mac</t>
        </is>
      </c>
      <c r="D1928" s="36">
        <f>INDEX(Inputs!$W$5:$W$132,MATCH($B1928&amp;"|"&amp;$C1928,Inputs!$A$5:$A$132,0))</f>
        <v/>
      </c>
      <c r="E1928" s="36">
        <f>INDEX(Inputs!$L$5:$L$132,MATCH($B1928&amp;"|"&amp;$C1928,Inputs!$A$5:$A$132,0))</f>
        <v/>
      </c>
      <c r="F1928" s="36">
        <f>INDEX(Inputs!$M$5:$M$132,MATCH($B1928&amp;"|"&amp;$C1928,Inputs!$A$5:$A$132,0))</f>
        <v/>
      </c>
      <c r="G1928" s="35" t="n"/>
      <c r="H1928" s="14">
        <f>INDEX(VarLab,MATCH($A1928,VarKey,0))&amp;INDEX(MemLab,MATCH($C1928&amp;"|"&amp;$B1928,MemKey,0))</f>
        <v/>
      </c>
      <c r="I1928" s="14">
        <f>INDEX(VarUnit,MATCH($A1928,VarKey,0))</f>
        <v/>
      </c>
      <c r="J1928" s="14">
        <f>INDEX(VarSrc,MATCH($A1928,VarKey,0))</f>
        <v/>
      </c>
      <c r="K1928" s="11">
        <f>CodePrefix&amp;$A1928&amp;IF($C1928="","","."&amp;$C1928&amp;"."&amp;$B1928)&amp;INDEX(VarEnd,MATCH($A1928,VarKey,0))&amp;K$5</f>
        <v/>
      </c>
      <c r="L1928" s="37">
        <f>INDEX(L$263:L$279,$F1928)*$D1928*INDEX(L$23:L$30,$E1928)</f>
        <v/>
      </c>
      <c r="M1928" s="36">
        <f>INDEX(M$263:M$279,$F1928)*$D1928*INDEX(M$23:M$30,$E1928)</f>
        <v/>
      </c>
      <c r="N1928" s="36">
        <f>INDEX(N$263:N$279,$F1928)*$D1928*INDEX(N$23:N$30,$E1928)</f>
        <v/>
      </c>
      <c r="O1928" s="36">
        <f>INDEX(O$263:O$279,$F1928)*$D1928*INDEX(O$23:O$30,$E1928)</f>
        <v/>
      </c>
      <c r="P1928" s="36">
        <f>INDEX(P$263:P$279,$F1928)*$D1928*INDEX(P$23:P$30,$E1928)</f>
        <v/>
      </c>
      <c r="Q1928" s="36">
        <f>INDEX(Q$263:Q$279,$F1928)*$D1928*INDEX(Q$23:Q$30,$E1928)</f>
        <v/>
      </c>
      <c r="R1928" s="36">
        <f>INDEX(R$263:R$279,$F1928)*$D1928*INDEX(R$23:R$30,$E1928)</f>
        <v/>
      </c>
      <c r="S1928" s="36">
        <f>INDEX(S$263:S$279,$F1928)*$D1928*INDEX(S$23:S$30,$E1928)</f>
        <v/>
      </c>
      <c r="T1928" s="36">
        <f>INDEX(T$263:T$279,$F1928)*$D1928*INDEX(T$23:T$30,$E1928)</f>
        <v/>
      </c>
      <c r="U1928" s="36">
        <f>INDEX(U$263:U$279,$F1928)*$D1928*INDEX(U$23:U$30,$E1928)</f>
        <v/>
      </c>
      <c r="V1928" s="36">
        <f>INDEX(V$263:V$279,$F1928)*$D1928*INDEX(V$23:V$30,$E1928)</f>
        <v/>
      </c>
      <c r="W1928" s="36">
        <f>INDEX(W$263:W$279,$F1928)*$D1928*INDEX(W$23:W$30,$E1928)</f>
        <v/>
      </c>
      <c r="X1928" s="36">
        <f>INDEX(X$263:X$279,$F1928)*$D1928*INDEX(X$23:X$30,$E1928)</f>
        <v/>
      </c>
      <c r="Y1928" s="36">
        <f>INDEX(Y$263:Y$279,$F1928)*$D1928*INDEX(Y$23:Y$30,$E1928)</f>
        <v/>
      </c>
      <c r="Z1928" s="36">
        <f>INDEX(Z$263:Z$279,$F1928)*$D1928*INDEX(Z$23:Z$30,$E1928)</f>
        <v/>
      </c>
      <c r="AA1928" s="36">
        <f>INDEX(AA$263:AA$279,$F1928)*$D1928*INDEX(AA$23:AA$30,$E1928)</f>
        <v/>
      </c>
      <c r="AB1928" s="36">
        <f>INDEX(AB$263:AB$279,$F1928)*$D1928*INDEX(AB$23:AB$30,$E1928)</f>
        <v/>
      </c>
      <c r="AC1928" s="36">
        <f>INDEX(AC$263:AC$279,$F1928)*$D1928*INDEX(AC$23:AC$30,$E1928)</f>
        <v/>
      </c>
      <c r="AD1928" s="36">
        <f>INDEX(AD$263:AD$279,$F1928)*$D1928*INDEX(AD$23:AD$30,$E1928)</f>
        <v/>
      </c>
      <c r="AF1928" s="11">
        <f>CodePrefix&amp;$A1928&amp;IF($C1928="","","."&amp;$C1928&amp;"."&amp;$B1928)&amp;INDEX(VarEnd,MATCH($A1928,VarKey,0))&amp;AF$5</f>
        <v/>
      </c>
      <c r="AG1928" s="37">
        <f>INDEX(AG$263:AG$279,$F1928)*$D1928*INDEX(AG$23:AG$30,$E1928)</f>
        <v/>
      </c>
      <c r="AH1928" s="36">
        <f>INDEX(AH$263:AH$279,$F1928)*$D1928*INDEX(AH$23:AH$30,$E1928)</f>
        <v/>
      </c>
      <c r="AI1928" s="36">
        <f>INDEX(AI$263:AI$279,$F1928)*$D1928*INDEX(AI$23:AI$30,$E1928)</f>
        <v/>
      </c>
      <c r="AJ1928" s="36">
        <f>INDEX(AJ$263:AJ$279,$F1928)*$D1928*INDEX(AJ$23:AJ$30,$E1928)</f>
        <v/>
      </c>
      <c r="AK1928" s="36">
        <f>INDEX(AK$263:AK$279,$F1928)*$D1928*INDEX(AK$23:AK$30,$E1928)</f>
        <v/>
      </c>
      <c r="AL1928" s="36">
        <f>INDEX(AL$263:AL$279,$F1928)*$D1928*INDEX(AL$23:AL$30,$E1928)</f>
        <v/>
      </c>
      <c r="AM1928" s="36">
        <f>INDEX(AM$263:AM$279,$F1928)*$D1928*INDEX(AM$23:AM$30,$E1928)</f>
        <v/>
      </c>
      <c r="AN1928" s="36">
        <f>INDEX(AN$263:AN$279,$F1928)*$D1928*INDEX(AN$23:AN$30,$E1928)</f>
        <v/>
      </c>
      <c r="AO1928" s="36">
        <f>INDEX(AO$263:AO$279,$F1928)*$D1928*INDEX(AO$23:AO$30,$E1928)</f>
        <v/>
      </c>
      <c r="AP1928" s="36">
        <f>INDEX(AP$263:AP$279,$F1928)*$D1928*INDEX(AP$23:AP$30,$E1928)</f>
        <v/>
      </c>
      <c r="AQ1928" s="36">
        <f>INDEX(AQ$263:AQ$279,$F1928)*$D1928*INDEX(AQ$23:AQ$30,$E1928)</f>
        <v/>
      </c>
      <c r="AR1928" s="36">
        <f>INDEX(AR$263:AR$279,$F1928)*$D1928*INDEX(AR$23:AR$30,$E1928)</f>
        <v/>
      </c>
      <c r="AS1928" s="36">
        <f>INDEX(AS$263:AS$279,$F1928)*$D1928*INDEX(AS$23:AS$30,$E1928)</f>
        <v/>
      </c>
      <c r="AT1928" s="36">
        <f>INDEX(AT$263:AT$279,$F1928)*$D1928*INDEX(AT$23:AT$30,$E1928)</f>
        <v/>
      </c>
      <c r="AU1928" s="36">
        <f>INDEX(AU$263:AU$279,$F1928)*$D1928*INDEX(AU$23:AU$30,$E1928)</f>
        <v/>
      </c>
      <c r="AV1928" s="36">
        <f>INDEX(AV$263:AV$279,$F1928)*$D1928*INDEX(AV$23:AV$30,$E1928)</f>
        <v/>
      </c>
      <c r="AW1928" s="36">
        <f>INDEX(AW$263:AW$279,$F1928)*$D1928*INDEX(AW$23:AW$30,$E1928)</f>
        <v/>
      </c>
      <c r="AX1928" s="36">
        <f>INDEX(AX$263:AX$279,$F1928)*$D1928*INDEX(AX$23:AX$30,$E1928)</f>
        <v/>
      </c>
      <c r="AY1928" s="36">
        <f>INDEX(AY$263:AY$279,$F1928)*$D1928*INDEX(AY$23:AY$30,$E1928)</f>
        <v/>
      </c>
    </row>
    <row r="1929" hidden="1" outlineLevel="2">
      <c r="A1929" s="14" t="inlineStr">
        <is>
          <t>ctxnew</t>
        </is>
      </c>
      <c r="B1929" s="14" t="inlineStr">
        <is>
          <t>gso</t>
        </is>
      </c>
      <c r="C1929" s="14" t="inlineStr">
        <is>
          <t>mac</t>
        </is>
      </c>
      <c r="D1929" s="36">
        <f>INDEX(Inputs!$W$5:$W$132,MATCH($B1929&amp;"|"&amp;$C1929,Inputs!$A$5:$A$132,0))</f>
        <v/>
      </c>
      <c r="E1929" s="36">
        <f>INDEX(Inputs!$L$5:$L$132,MATCH($B1929&amp;"|"&amp;$C1929,Inputs!$A$5:$A$132,0))</f>
        <v/>
      </c>
      <c r="F1929" s="36">
        <f>INDEX(Inputs!$M$5:$M$132,MATCH($B1929&amp;"|"&amp;$C1929,Inputs!$A$5:$A$132,0))</f>
        <v/>
      </c>
      <c r="G1929" s="35" t="n"/>
      <c r="H1929" s="14">
        <f>INDEX(VarLab,MATCH($A1929,VarKey,0))&amp;INDEX(MemLab,MATCH($C1929&amp;"|"&amp;$B1929,MemKey,0))</f>
        <v/>
      </c>
      <c r="I1929" s="14">
        <f>INDEX(VarUnit,MATCH($A1929,VarKey,0))</f>
        <v/>
      </c>
      <c r="J1929" s="14">
        <f>INDEX(VarSrc,MATCH($A1929,VarKey,0))</f>
        <v/>
      </c>
      <c r="K1929" s="11">
        <f>CodePrefix&amp;$A1929&amp;IF($C1929="","","."&amp;$C1929&amp;"."&amp;$B1929)&amp;INDEX(VarEnd,MATCH($A1929,VarKey,0))&amp;K$5</f>
        <v/>
      </c>
      <c r="L1929" s="37">
        <f>INDEX(L$263:L$279,$F1929)*$D1929*INDEX(L$23:L$30,$E1929)</f>
        <v/>
      </c>
      <c r="M1929" s="36">
        <f>INDEX(M$263:M$279,$F1929)*$D1929*INDEX(M$23:M$30,$E1929)</f>
        <v/>
      </c>
      <c r="N1929" s="36">
        <f>INDEX(N$263:N$279,$F1929)*$D1929*INDEX(N$23:N$30,$E1929)</f>
        <v/>
      </c>
      <c r="O1929" s="36">
        <f>INDEX(O$263:O$279,$F1929)*$D1929*INDEX(O$23:O$30,$E1929)</f>
        <v/>
      </c>
      <c r="P1929" s="36">
        <f>INDEX(P$263:P$279,$F1929)*$D1929*INDEX(P$23:P$30,$E1929)</f>
        <v/>
      </c>
      <c r="Q1929" s="36">
        <f>INDEX(Q$263:Q$279,$F1929)*$D1929*INDEX(Q$23:Q$30,$E1929)</f>
        <v/>
      </c>
      <c r="R1929" s="36">
        <f>INDEX(R$263:R$279,$F1929)*$D1929*INDEX(R$23:R$30,$E1929)</f>
        <v/>
      </c>
      <c r="S1929" s="36">
        <f>INDEX(S$263:S$279,$F1929)*$D1929*INDEX(S$23:S$30,$E1929)</f>
        <v/>
      </c>
      <c r="T1929" s="36">
        <f>INDEX(T$263:T$279,$F1929)*$D1929*INDEX(T$23:T$30,$E1929)</f>
        <v/>
      </c>
      <c r="U1929" s="36">
        <f>INDEX(U$263:U$279,$F1929)*$D1929*INDEX(U$23:U$30,$E1929)</f>
        <v/>
      </c>
      <c r="V1929" s="36">
        <f>INDEX(V$263:V$279,$F1929)*$D1929*INDEX(V$23:V$30,$E1929)</f>
        <v/>
      </c>
      <c r="W1929" s="36">
        <f>INDEX(W$263:W$279,$F1929)*$D1929*INDEX(W$23:W$30,$E1929)</f>
        <v/>
      </c>
      <c r="X1929" s="36">
        <f>INDEX(X$263:X$279,$F1929)*$D1929*INDEX(X$23:X$30,$E1929)</f>
        <v/>
      </c>
      <c r="Y1929" s="36">
        <f>INDEX(Y$263:Y$279,$F1929)*$D1929*INDEX(Y$23:Y$30,$E1929)</f>
        <v/>
      </c>
      <c r="Z1929" s="36">
        <f>INDEX(Z$263:Z$279,$F1929)*$D1929*INDEX(Z$23:Z$30,$E1929)</f>
        <v/>
      </c>
      <c r="AA1929" s="36">
        <f>INDEX(AA$263:AA$279,$F1929)*$D1929*INDEX(AA$23:AA$30,$E1929)</f>
        <v/>
      </c>
      <c r="AB1929" s="36">
        <f>INDEX(AB$263:AB$279,$F1929)*$D1929*INDEX(AB$23:AB$30,$E1929)</f>
        <v/>
      </c>
      <c r="AC1929" s="36">
        <f>INDEX(AC$263:AC$279,$F1929)*$D1929*INDEX(AC$23:AC$30,$E1929)</f>
        <v/>
      </c>
      <c r="AD1929" s="36">
        <f>INDEX(AD$263:AD$279,$F1929)*$D1929*INDEX(AD$23:AD$30,$E1929)</f>
        <v/>
      </c>
      <c r="AF1929" s="11">
        <f>CodePrefix&amp;$A1929&amp;IF($C1929="","","."&amp;$C1929&amp;"."&amp;$B1929)&amp;INDEX(VarEnd,MATCH($A1929,VarKey,0))&amp;AF$5</f>
        <v/>
      </c>
      <c r="AG1929" s="37">
        <f>INDEX(AG$263:AG$279,$F1929)*$D1929*INDEX(AG$23:AG$30,$E1929)</f>
        <v/>
      </c>
      <c r="AH1929" s="36">
        <f>INDEX(AH$263:AH$279,$F1929)*$D1929*INDEX(AH$23:AH$30,$E1929)</f>
        <v/>
      </c>
      <c r="AI1929" s="36">
        <f>INDEX(AI$263:AI$279,$F1929)*$D1929*INDEX(AI$23:AI$30,$E1929)</f>
        <v/>
      </c>
      <c r="AJ1929" s="36">
        <f>INDEX(AJ$263:AJ$279,$F1929)*$D1929*INDEX(AJ$23:AJ$30,$E1929)</f>
        <v/>
      </c>
      <c r="AK1929" s="36">
        <f>INDEX(AK$263:AK$279,$F1929)*$D1929*INDEX(AK$23:AK$30,$E1929)</f>
        <v/>
      </c>
      <c r="AL1929" s="36">
        <f>INDEX(AL$263:AL$279,$F1929)*$D1929*INDEX(AL$23:AL$30,$E1929)</f>
        <v/>
      </c>
      <c r="AM1929" s="36">
        <f>INDEX(AM$263:AM$279,$F1929)*$D1929*INDEX(AM$23:AM$30,$E1929)</f>
        <v/>
      </c>
      <c r="AN1929" s="36">
        <f>INDEX(AN$263:AN$279,$F1929)*$D1929*INDEX(AN$23:AN$30,$E1929)</f>
        <v/>
      </c>
      <c r="AO1929" s="36">
        <f>INDEX(AO$263:AO$279,$F1929)*$D1929*INDEX(AO$23:AO$30,$E1929)</f>
        <v/>
      </c>
      <c r="AP1929" s="36">
        <f>INDEX(AP$263:AP$279,$F1929)*$D1929*INDEX(AP$23:AP$30,$E1929)</f>
        <v/>
      </c>
      <c r="AQ1929" s="36">
        <f>INDEX(AQ$263:AQ$279,$F1929)*$D1929*INDEX(AQ$23:AQ$30,$E1929)</f>
        <v/>
      </c>
      <c r="AR1929" s="36">
        <f>INDEX(AR$263:AR$279,$F1929)*$D1929*INDEX(AR$23:AR$30,$E1929)</f>
        <v/>
      </c>
      <c r="AS1929" s="36">
        <f>INDEX(AS$263:AS$279,$F1929)*$D1929*INDEX(AS$23:AS$30,$E1929)</f>
        <v/>
      </c>
      <c r="AT1929" s="36">
        <f>INDEX(AT$263:AT$279,$F1929)*$D1929*INDEX(AT$23:AT$30,$E1929)</f>
        <v/>
      </c>
      <c r="AU1929" s="36">
        <f>INDEX(AU$263:AU$279,$F1929)*$D1929*INDEX(AU$23:AU$30,$E1929)</f>
        <v/>
      </c>
      <c r="AV1929" s="36">
        <f>INDEX(AV$263:AV$279,$F1929)*$D1929*INDEX(AV$23:AV$30,$E1929)</f>
        <v/>
      </c>
      <c r="AW1929" s="36">
        <f>INDEX(AW$263:AW$279,$F1929)*$D1929*INDEX(AW$23:AW$30,$E1929)</f>
        <v/>
      </c>
      <c r="AX1929" s="36">
        <f>INDEX(AX$263:AX$279,$F1929)*$D1929*INDEX(AX$23:AX$30,$E1929)</f>
        <v/>
      </c>
      <c r="AY1929" s="36">
        <f>INDEX(AY$263:AY$279,$F1929)*$D1929*INDEX(AY$23:AY$30,$E1929)</f>
        <v/>
      </c>
    </row>
    <row r="1930" hidden="1" outlineLevel="2">
      <c r="A1930" s="14" t="inlineStr">
        <is>
          <t>ctxnew</t>
        </is>
      </c>
      <c r="B1930" s="14" t="inlineStr">
        <is>
          <t>die</t>
        </is>
      </c>
      <c r="C1930" s="14" t="inlineStr">
        <is>
          <t>mac</t>
        </is>
      </c>
      <c r="D1930" s="36">
        <f>INDEX(Inputs!$W$5:$W$132,MATCH($B1930&amp;"|"&amp;$C1930,Inputs!$A$5:$A$132,0))</f>
        <v/>
      </c>
      <c r="E1930" s="36">
        <f>INDEX(Inputs!$L$5:$L$132,MATCH($B1930&amp;"|"&amp;$C1930,Inputs!$A$5:$A$132,0))</f>
        <v/>
      </c>
      <c r="F1930" s="36">
        <f>INDEX(Inputs!$M$5:$M$132,MATCH($B1930&amp;"|"&amp;$C1930,Inputs!$A$5:$A$132,0))</f>
        <v/>
      </c>
      <c r="G1930" s="35" t="n"/>
      <c r="H1930" s="14">
        <f>INDEX(VarLab,MATCH($A1930,VarKey,0))&amp;INDEX(MemLab,MATCH($C1930&amp;"|"&amp;$B1930,MemKey,0))</f>
        <v/>
      </c>
      <c r="I1930" s="14">
        <f>INDEX(VarUnit,MATCH($A1930,VarKey,0))</f>
        <v/>
      </c>
      <c r="J1930" s="14">
        <f>INDEX(VarSrc,MATCH($A1930,VarKey,0))</f>
        <v/>
      </c>
      <c r="K1930" s="11">
        <f>CodePrefix&amp;$A1930&amp;IF($C1930="","","."&amp;$C1930&amp;"."&amp;$B1930)&amp;INDEX(VarEnd,MATCH($A1930,VarKey,0))&amp;K$5</f>
        <v/>
      </c>
      <c r="L1930" s="37">
        <f>INDEX(L$263:L$279,$F1930)*$D1930*INDEX(L$23:L$30,$E1930)</f>
        <v/>
      </c>
      <c r="M1930" s="36">
        <f>INDEX(M$263:M$279,$F1930)*$D1930*INDEX(M$23:M$30,$E1930)</f>
        <v/>
      </c>
      <c r="N1930" s="36">
        <f>INDEX(N$263:N$279,$F1930)*$D1930*INDEX(N$23:N$30,$E1930)</f>
        <v/>
      </c>
      <c r="O1930" s="36">
        <f>INDEX(O$263:O$279,$F1930)*$D1930*INDEX(O$23:O$30,$E1930)</f>
        <v/>
      </c>
      <c r="P1930" s="36">
        <f>INDEX(P$263:P$279,$F1930)*$D1930*INDEX(P$23:P$30,$E1930)</f>
        <v/>
      </c>
      <c r="Q1930" s="36">
        <f>INDEX(Q$263:Q$279,$F1930)*$D1930*INDEX(Q$23:Q$30,$E1930)</f>
        <v/>
      </c>
      <c r="R1930" s="36">
        <f>INDEX(R$263:R$279,$F1930)*$D1930*INDEX(R$23:R$30,$E1930)</f>
        <v/>
      </c>
      <c r="S1930" s="36">
        <f>INDEX(S$263:S$279,$F1930)*$D1930*INDEX(S$23:S$30,$E1930)</f>
        <v/>
      </c>
      <c r="T1930" s="36">
        <f>INDEX(T$263:T$279,$F1930)*$D1930*INDEX(T$23:T$30,$E1930)</f>
        <v/>
      </c>
      <c r="U1930" s="36">
        <f>INDEX(U$263:U$279,$F1930)*$D1930*INDEX(U$23:U$30,$E1930)</f>
        <v/>
      </c>
      <c r="V1930" s="36">
        <f>INDEX(V$263:V$279,$F1930)*$D1930*INDEX(V$23:V$30,$E1930)</f>
        <v/>
      </c>
      <c r="W1930" s="36">
        <f>INDEX(W$263:W$279,$F1930)*$D1930*INDEX(W$23:W$30,$E1930)</f>
        <v/>
      </c>
      <c r="X1930" s="36">
        <f>INDEX(X$263:X$279,$F1930)*$D1930*INDEX(X$23:X$30,$E1930)</f>
        <v/>
      </c>
      <c r="Y1930" s="36">
        <f>INDEX(Y$263:Y$279,$F1930)*$D1930*INDEX(Y$23:Y$30,$E1930)</f>
        <v/>
      </c>
      <c r="Z1930" s="36">
        <f>INDEX(Z$263:Z$279,$F1930)*$D1930*INDEX(Z$23:Z$30,$E1930)</f>
        <v/>
      </c>
      <c r="AA1930" s="36">
        <f>INDEX(AA$263:AA$279,$F1930)*$D1930*INDEX(AA$23:AA$30,$E1930)</f>
        <v/>
      </c>
      <c r="AB1930" s="36">
        <f>INDEX(AB$263:AB$279,$F1930)*$D1930*INDEX(AB$23:AB$30,$E1930)</f>
        <v/>
      </c>
      <c r="AC1930" s="36">
        <f>INDEX(AC$263:AC$279,$F1930)*$D1930*INDEX(AC$23:AC$30,$E1930)</f>
        <v/>
      </c>
      <c r="AD1930" s="36">
        <f>INDEX(AD$263:AD$279,$F1930)*$D1930*INDEX(AD$23:AD$30,$E1930)</f>
        <v/>
      </c>
      <c r="AF1930" s="11">
        <f>CodePrefix&amp;$A1930&amp;IF($C1930="","","."&amp;$C1930&amp;"."&amp;$B1930)&amp;INDEX(VarEnd,MATCH($A1930,VarKey,0))&amp;AF$5</f>
        <v/>
      </c>
      <c r="AG1930" s="37">
        <f>INDEX(AG$263:AG$279,$F1930)*$D1930*INDEX(AG$23:AG$30,$E1930)</f>
        <v/>
      </c>
      <c r="AH1930" s="36">
        <f>INDEX(AH$263:AH$279,$F1930)*$D1930*INDEX(AH$23:AH$30,$E1930)</f>
        <v/>
      </c>
      <c r="AI1930" s="36">
        <f>INDEX(AI$263:AI$279,$F1930)*$D1930*INDEX(AI$23:AI$30,$E1930)</f>
        <v/>
      </c>
      <c r="AJ1930" s="36">
        <f>INDEX(AJ$263:AJ$279,$F1930)*$D1930*INDEX(AJ$23:AJ$30,$E1930)</f>
        <v/>
      </c>
      <c r="AK1930" s="36">
        <f>INDEX(AK$263:AK$279,$F1930)*$D1930*INDEX(AK$23:AK$30,$E1930)</f>
        <v/>
      </c>
      <c r="AL1930" s="36">
        <f>INDEX(AL$263:AL$279,$F1930)*$D1930*INDEX(AL$23:AL$30,$E1930)</f>
        <v/>
      </c>
      <c r="AM1930" s="36">
        <f>INDEX(AM$263:AM$279,$F1930)*$D1930*INDEX(AM$23:AM$30,$E1930)</f>
        <v/>
      </c>
      <c r="AN1930" s="36">
        <f>INDEX(AN$263:AN$279,$F1930)*$D1930*INDEX(AN$23:AN$30,$E1930)</f>
        <v/>
      </c>
      <c r="AO1930" s="36">
        <f>INDEX(AO$263:AO$279,$F1930)*$D1930*INDEX(AO$23:AO$30,$E1930)</f>
        <v/>
      </c>
      <c r="AP1930" s="36">
        <f>INDEX(AP$263:AP$279,$F1930)*$D1930*INDEX(AP$23:AP$30,$E1930)</f>
        <v/>
      </c>
      <c r="AQ1930" s="36">
        <f>INDEX(AQ$263:AQ$279,$F1930)*$D1930*INDEX(AQ$23:AQ$30,$E1930)</f>
        <v/>
      </c>
      <c r="AR1930" s="36">
        <f>INDEX(AR$263:AR$279,$F1930)*$D1930*INDEX(AR$23:AR$30,$E1930)</f>
        <v/>
      </c>
      <c r="AS1930" s="36">
        <f>INDEX(AS$263:AS$279,$F1930)*$D1930*INDEX(AS$23:AS$30,$E1930)</f>
        <v/>
      </c>
      <c r="AT1930" s="36">
        <f>INDEX(AT$263:AT$279,$F1930)*$D1930*INDEX(AT$23:AT$30,$E1930)</f>
        <v/>
      </c>
      <c r="AU1930" s="36">
        <f>INDEX(AU$263:AU$279,$F1930)*$D1930*INDEX(AU$23:AU$30,$E1930)</f>
        <v/>
      </c>
      <c r="AV1930" s="36">
        <f>INDEX(AV$263:AV$279,$F1930)*$D1930*INDEX(AV$23:AV$30,$E1930)</f>
        <v/>
      </c>
      <c r="AW1930" s="36">
        <f>INDEX(AW$263:AW$279,$F1930)*$D1930*INDEX(AW$23:AW$30,$E1930)</f>
        <v/>
      </c>
      <c r="AX1930" s="36">
        <f>INDEX(AX$263:AX$279,$F1930)*$D1930*INDEX(AX$23:AX$30,$E1930)</f>
        <v/>
      </c>
      <c r="AY1930" s="36">
        <f>INDEX(AY$263:AY$279,$F1930)*$D1930*INDEX(AY$23:AY$30,$E1930)</f>
        <v/>
      </c>
    </row>
    <row r="1931" hidden="1" outlineLevel="2">
      <c r="A1931" s="14" t="inlineStr">
        <is>
          <t>ctxnew</t>
        </is>
      </c>
      <c r="B1931" s="14" t="inlineStr">
        <is>
          <t>lpg</t>
        </is>
      </c>
      <c r="C1931" s="14" t="inlineStr">
        <is>
          <t>mac</t>
        </is>
      </c>
      <c r="D1931" s="36">
        <f>INDEX(Inputs!$W$5:$W$132,MATCH($B1931&amp;"|"&amp;$C1931,Inputs!$A$5:$A$132,0))</f>
        <v/>
      </c>
      <c r="E1931" s="36">
        <f>INDEX(Inputs!$L$5:$L$132,MATCH($B1931&amp;"|"&amp;$C1931,Inputs!$A$5:$A$132,0))</f>
        <v/>
      </c>
      <c r="F1931" s="36">
        <f>INDEX(Inputs!$M$5:$M$132,MATCH($B1931&amp;"|"&amp;$C1931,Inputs!$A$5:$A$132,0))</f>
        <v/>
      </c>
      <c r="G1931" s="35" t="n"/>
      <c r="H1931" s="14">
        <f>INDEX(VarLab,MATCH($A1931,VarKey,0))&amp;INDEX(MemLab,MATCH($C1931&amp;"|"&amp;$B1931,MemKey,0))</f>
        <v/>
      </c>
      <c r="I1931" s="14">
        <f>INDEX(VarUnit,MATCH($A1931,VarKey,0))</f>
        <v/>
      </c>
      <c r="J1931" s="14">
        <f>INDEX(VarSrc,MATCH($A1931,VarKey,0))</f>
        <v/>
      </c>
      <c r="K1931" s="11">
        <f>CodePrefix&amp;$A1931&amp;IF($C1931="","","."&amp;$C1931&amp;"."&amp;$B1931)&amp;INDEX(VarEnd,MATCH($A1931,VarKey,0))&amp;K$5</f>
        <v/>
      </c>
      <c r="L1931" s="37">
        <f>INDEX(L$263:L$279,$F1931)*$D1931*INDEX(L$23:L$30,$E1931)</f>
        <v/>
      </c>
      <c r="M1931" s="36">
        <f>INDEX(M$263:M$279,$F1931)*$D1931*INDEX(M$23:M$30,$E1931)</f>
        <v/>
      </c>
      <c r="N1931" s="36">
        <f>INDEX(N$263:N$279,$F1931)*$D1931*INDEX(N$23:N$30,$E1931)</f>
        <v/>
      </c>
      <c r="O1931" s="36">
        <f>INDEX(O$263:O$279,$F1931)*$D1931*INDEX(O$23:O$30,$E1931)</f>
        <v/>
      </c>
      <c r="P1931" s="36">
        <f>INDEX(P$263:P$279,$F1931)*$D1931*INDEX(P$23:P$30,$E1931)</f>
        <v/>
      </c>
      <c r="Q1931" s="36">
        <f>INDEX(Q$263:Q$279,$F1931)*$D1931*INDEX(Q$23:Q$30,$E1931)</f>
        <v/>
      </c>
      <c r="R1931" s="36">
        <f>INDEX(R$263:R$279,$F1931)*$D1931*INDEX(R$23:R$30,$E1931)</f>
        <v/>
      </c>
      <c r="S1931" s="36">
        <f>INDEX(S$263:S$279,$F1931)*$D1931*INDEX(S$23:S$30,$E1931)</f>
        <v/>
      </c>
      <c r="T1931" s="36">
        <f>INDEX(T$263:T$279,$F1931)*$D1931*INDEX(T$23:T$30,$E1931)</f>
        <v/>
      </c>
      <c r="U1931" s="36">
        <f>INDEX(U$263:U$279,$F1931)*$D1931*INDEX(U$23:U$30,$E1931)</f>
        <v/>
      </c>
      <c r="V1931" s="36">
        <f>INDEX(V$263:V$279,$F1931)*$D1931*INDEX(V$23:V$30,$E1931)</f>
        <v/>
      </c>
      <c r="W1931" s="36">
        <f>INDEX(W$263:W$279,$F1931)*$D1931*INDEX(W$23:W$30,$E1931)</f>
        <v/>
      </c>
      <c r="X1931" s="36">
        <f>INDEX(X$263:X$279,$F1931)*$D1931*INDEX(X$23:X$30,$E1931)</f>
        <v/>
      </c>
      <c r="Y1931" s="36">
        <f>INDEX(Y$263:Y$279,$F1931)*$D1931*INDEX(Y$23:Y$30,$E1931)</f>
        <v/>
      </c>
      <c r="Z1931" s="36">
        <f>INDEX(Z$263:Z$279,$F1931)*$D1931*INDEX(Z$23:Z$30,$E1931)</f>
        <v/>
      </c>
      <c r="AA1931" s="36">
        <f>INDEX(AA$263:AA$279,$F1931)*$D1931*INDEX(AA$23:AA$30,$E1931)</f>
        <v/>
      </c>
      <c r="AB1931" s="36">
        <f>INDEX(AB$263:AB$279,$F1931)*$D1931*INDEX(AB$23:AB$30,$E1931)</f>
        <v/>
      </c>
      <c r="AC1931" s="36">
        <f>INDEX(AC$263:AC$279,$F1931)*$D1931*INDEX(AC$23:AC$30,$E1931)</f>
        <v/>
      </c>
      <c r="AD1931" s="36">
        <f>INDEX(AD$263:AD$279,$F1931)*$D1931*INDEX(AD$23:AD$30,$E1931)</f>
        <v/>
      </c>
      <c r="AF1931" s="11">
        <f>CodePrefix&amp;$A1931&amp;IF($C1931="","","."&amp;$C1931&amp;"."&amp;$B1931)&amp;INDEX(VarEnd,MATCH($A1931,VarKey,0))&amp;AF$5</f>
        <v/>
      </c>
      <c r="AG1931" s="37">
        <f>INDEX(AG$263:AG$279,$F1931)*$D1931*INDEX(AG$23:AG$30,$E1931)</f>
        <v/>
      </c>
      <c r="AH1931" s="36">
        <f>INDEX(AH$263:AH$279,$F1931)*$D1931*INDEX(AH$23:AH$30,$E1931)</f>
        <v/>
      </c>
      <c r="AI1931" s="36">
        <f>INDEX(AI$263:AI$279,$F1931)*$D1931*INDEX(AI$23:AI$30,$E1931)</f>
        <v/>
      </c>
      <c r="AJ1931" s="36">
        <f>INDEX(AJ$263:AJ$279,$F1931)*$D1931*INDEX(AJ$23:AJ$30,$E1931)</f>
        <v/>
      </c>
      <c r="AK1931" s="36">
        <f>INDEX(AK$263:AK$279,$F1931)*$D1931*INDEX(AK$23:AK$30,$E1931)</f>
        <v/>
      </c>
      <c r="AL1931" s="36">
        <f>INDEX(AL$263:AL$279,$F1931)*$D1931*INDEX(AL$23:AL$30,$E1931)</f>
        <v/>
      </c>
      <c r="AM1931" s="36">
        <f>INDEX(AM$263:AM$279,$F1931)*$D1931*INDEX(AM$23:AM$30,$E1931)</f>
        <v/>
      </c>
      <c r="AN1931" s="36">
        <f>INDEX(AN$263:AN$279,$F1931)*$D1931*INDEX(AN$23:AN$30,$E1931)</f>
        <v/>
      </c>
      <c r="AO1931" s="36">
        <f>INDEX(AO$263:AO$279,$F1931)*$D1931*INDEX(AO$23:AO$30,$E1931)</f>
        <v/>
      </c>
      <c r="AP1931" s="36">
        <f>INDEX(AP$263:AP$279,$F1931)*$D1931*INDEX(AP$23:AP$30,$E1931)</f>
        <v/>
      </c>
      <c r="AQ1931" s="36">
        <f>INDEX(AQ$263:AQ$279,$F1931)*$D1931*INDEX(AQ$23:AQ$30,$E1931)</f>
        <v/>
      </c>
      <c r="AR1931" s="36">
        <f>INDEX(AR$263:AR$279,$F1931)*$D1931*INDEX(AR$23:AR$30,$E1931)</f>
        <v/>
      </c>
      <c r="AS1931" s="36">
        <f>INDEX(AS$263:AS$279,$F1931)*$D1931*INDEX(AS$23:AS$30,$E1931)</f>
        <v/>
      </c>
      <c r="AT1931" s="36">
        <f>INDEX(AT$263:AT$279,$F1931)*$D1931*INDEX(AT$23:AT$30,$E1931)</f>
        <v/>
      </c>
      <c r="AU1931" s="36">
        <f>INDEX(AU$263:AU$279,$F1931)*$D1931*INDEX(AU$23:AU$30,$E1931)</f>
        <v/>
      </c>
      <c r="AV1931" s="36">
        <f>INDEX(AV$263:AV$279,$F1931)*$D1931*INDEX(AV$23:AV$30,$E1931)</f>
        <v/>
      </c>
      <c r="AW1931" s="36">
        <f>INDEX(AW$263:AW$279,$F1931)*$D1931*INDEX(AW$23:AW$30,$E1931)</f>
        <v/>
      </c>
      <c r="AX1931" s="36">
        <f>INDEX(AX$263:AX$279,$F1931)*$D1931*INDEX(AX$23:AX$30,$E1931)</f>
        <v/>
      </c>
      <c r="AY1931" s="36">
        <f>INDEX(AY$263:AY$279,$F1931)*$D1931*INDEX(AY$23:AY$30,$E1931)</f>
        <v/>
      </c>
    </row>
    <row r="1932" hidden="1" outlineLevel="2">
      <c r="A1932" s="14" t="inlineStr">
        <is>
          <t>ctxnew</t>
        </is>
      </c>
      <c r="B1932" s="14" t="inlineStr">
        <is>
          <t>ker</t>
        </is>
      </c>
      <c r="C1932" s="14" t="inlineStr">
        <is>
          <t>mac</t>
        </is>
      </c>
      <c r="D1932" s="36">
        <f>INDEX(Inputs!$W$5:$W$132,MATCH($B1932&amp;"|"&amp;$C1932,Inputs!$A$5:$A$132,0))</f>
        <v/>
      </c>
      <c r="E1932" s="36">
        <f>INDEX(Inputs!$L$5:$L$132,MATCH($B1932&amp;"|"&amp;$C1932,Inputs!$A$5:$A$132,0))</f>
        <v/>
      </c>
      <c r="F1932" s="36">
        <f>INDEX(Inputs!$M$5:$M$132,MATCH($B1932&amp;"|"&amp;$C1932,Inputs!$A$5:$A$132,0))</f>
        <v/>
      </c>
      <c r="G1932" s="35" t="n"/>
      <c r="H1932" s="14">
        <f>INDEX(VarLab,MATCH($A1932,VarKey,0))&amp;INDEX(MemLab,MATCH($C1932&amp;"|"&amp;$B1932,MemKey,0))</f>
        <v/>
      </c>
      <c r="I1932" s="14">
        <f>INDEX(VarUnit,MATCH($A1932,VarKey,0))</f>
        <v/>
      </c>
      <c r="J1932" s="14">
        <f>INDEX(VarSrc,MATCH($A1932,VarKey,0))</f>
        <v/>
      </c>
      <c r="K1932" s="11">
        <f>CodePrefix&amp;$A1932&amp;IF($C1932="","","."&amp;$C1932&amp;"."&amp;$B1932)&amp;INDEX(VarEnd,MATCH($A1932,VarKey,0))&amp;K$5</f>
        <v/>
      </c>
      <c r="L1932" s="37">
        <f>INDEX(L$263:L$279,$F1932)*$D1932*INDEX(L$23:L$30,$E1932)</f>
        <v/>
      </c>
      <c r="M1932" s="36">
        <f>INDEX(M$263:M$279,$F1932)*$D1932*INDEX(M$23:M$30,$E1932)</f>
        <v/>
      </c>
      <c r="N1932" s="36">
        <f>INDEX(N$263:N$279,$F1932)*$D1932*INDEX(N$23:N$30,$E1932)</f>
        <v/>
      </c>
      <c r="O1932" s="36">
        <f>INDEX(O$263:O$279,$F1932)*$D1932*INDEX(O$23:O$30,$E1932)</f>
        <v/>
      </c>
      <c r="P1932" s="36">
        <f>INDEX(P$263:P$279,$F1932)*$D1932*INDEX(P$23:P$30,$E1932)</f>
        <v/>
      </c>
      <c r="Q1932" s="36">
        <f>INDEX(Q$263:Q$279,$F1932)*$D1932*INDEX(Q$23:Q$30,$E1932)</f>
        <v/>
      </c>
      <c r="R1932" s="36">
        <f>INDEX(R$263:R$279,$F1932)*$D1932*INDEX(R$23:R$30,$E1932)</f>
        <v/>
      </c>
      <c r="S1932" s="36">
        <f>INDEX(S$263:S$279,$F1932)*$D1932*INDEX(S$23:S$30,$E1932)</f>
        <v/>
      </c>
      <c r="T1932" s="36">
        <f>INDEX(T$263:T$279,$F1932)*$D1932*INDEX(T$23:T$30,$E1932)</f>
        <v/>
      </c>
      <c r="U1932" s="36">
        <f>INDEX(U$263:U$279,$F1932)*$D1932*INDEX(U$23:U$30,$E1932)</f>
        <v/>
      </c>
      <c r="V1932" s="36">
        <f>INDEX(V$263:V$279,$F1932)*$D1932*INDEX(V$23:V$30,$E1932)</f>
        <v/>
      </c>
      <c r="W1932" s="36">
        <f>INDEX(W$263:W$279,$F1932)*$D1932*INDEX(W$23:W$30,$E1932)</f>
        <v/>
      </c>
      <c r="X1932" s="36">
        <f>INDEX(X$263:X$279,$F1932)*$D1932*INDEX(X$23:X$30,$E1932)</f>
        <v/>
      </c>
      <c r="Y1932" s="36">
        <f>INDEX(Y$263:Y$279,$F1932)*$D1932*INDEX(Y$23:Y$30,$E1932)</f>
        <v/>
      </c>
      <c r="Z1932" s="36">
        <f>INDEX(Z$263:Z$279,$F1932)*$D1932*INDEX(Z$23:Z$30,$E1932)</f>
        <v/>
      </c>
      <c r="AA1932" s="36">
        <f>INDEX(AA$263:AA$279,$F1932)*$D1932*INDEX(AA$23:AA$30,$E1932)</f>
        <v/>
      </c>
      <c r="AB1932" s="36">
        <f>INDEX(AB$263:AB$279,$F1932)*$D1932*INDEX(AB$23:AB$30,$E1932)</f>
        <v/>
      </c>
      <c r="AC1932" s="36">
        <f>INDEX(AC$263:AC$279,$F1932)*$D1932*INDEX(AC$23:AC$30,$E1932)</f>
        <v/>
      </c>
      <c r="AD1932" s="36">
        <f>INDEX(AD$263:AD$279,$F1932)*$D1932*INDEX(AD$23:AD$30,$E1932)</f>
        <v/>
      </c>
      <c r="AF1932" s="11">
        <f>CodePrefix&amp;$A1932&amp;IF($C1932="","","."&amp;$C1932&amp;"."&amp;$B1932)&amp;INDEX(VarEnd,MATCH($A1932,VarKey,0))&amp;AF$5</f>
        <v/>
      </c>
      <c r="AG1932" s="37">
        <f>INDEX(AG$263:AG$279,$F1932)*$D1932*INDEX(AG$23:AG$30,$E1932)</f>
        <v/>
      </c>
      <c r="AH1932" s="36">
        <f>INDEX(AH$263:AH$279,$F1932)*$D1932*INDEX(AH$23:AH$30,$E1932)</f>
        <v/>
      </c>
      <c r="AI1932" s="36">
        <f>INDEX(AI$263:AI$279,$F1932)*$D1932*INDEX(AI$23:AI$30,$E1932)</f>
        <v/>
      </c>
      <c r="AJ1932" s="36">
        <f>INDEX(AJ$263:AJ$279,$F1932)*$D1932*INDEX(AJ$23:AJ$30,$E1932)</f>
        <v/>
      </c>
      <c r="AK1932" s="36">
        <f>INDEX(AK$263:AK$279,$F1932)*$D1932*INDEX(AK$23:AK$30,$E1932)</f>
        <v/>
      </c>
      <c r="AL1932" s="36">
        <f>INDEX(AL$263:AL$279,$F1932)*$D1932*INDEX(AL$23:AL$30,$E1932)</f>
        <v/>
      </c>
      <c r="AM1932" s="36">
        <f>INDEX(AM$263:AM$279,$F1932)*$D1932*INDEX(AM$23:AM$30,$E1932)</f>
        <v/>
      </c>
      <c r="AN1932" s="36">
        <f>INDEX(AN$263:AN$279,$F1932)*$D1932*INDEX(AN$23:AN$30,$E1932)</f>
        <v/>
      </c>
      <c r="AO1932" s="36">
        <f>INDEX(AO$263:AO$279,$F1932)*$D1932*INDEX(AO$23:AO$30,$E1932)</f>
        <v/>
      </c>
      <c r="AP1932" s="36">
        <f>INDEX(AP$263:AP$279,$F1932)*$D1932*INDEX(AP$23:AP$30,$E1932)</f>
        <v/>
      </c>
      <c r="AQ1932" s="36">
        <f>INDEX(AQ$263:AQ$279,$F1932)*$D1932*INDEX(AQ$23:AQ$30,$E1932)</f>
        <v/>
      </c>
      <c r="AR1932" s="36">
        <f>INDEX(AR$263:AR$279,$F1932)*$D1932*INDEX(AR$23:AR$30,$E1932)</f>
        <v/>
      </c>
      <c r="AS1932" s="36">
        <f>INDEX(AS$263:AS$279,$F1932)*$D1932*INDEX(AS$23:AS$30,$E1932)</f>
        <v/>
      </c>
      <c r="AT1932" s="36">
        <f>INDEX(AT$263:AT$279,$F1932)*$D1932*INDEX(AT$23:AT$30,$E1932)</f>
        <v/>
      </c>
      <c r="AU1932" s="36">
        <f>INDEX(AU$263:AU$279,$F1932)*$D1932*INDEX(AU$23:AU$30,$E1932)</f>
        <v/>
      </c>
      <c r="AV1932" s="36">
        <f>INDEX(AV$263:AV$279,$F1932)*$D1932*INDEX(AV$23:AV$30,$E1932)</f>
        <v/>
      </c>
      <c r="AW1932" s="36">
        <f>INDEX(AW$263:AW$279,$F1932)*$D1932*INDEX(AW$23:AW$30,$E1932)</f>
        <v/>
      </c>
      <c r="AX1932" s="36">
        <f>INDEX(AX$263:AX$279,$F1932)*$D1932*INDEX(AX$23:AX$30,$E1932)</f>
        <v/>
      </c>
      <c r="AY1932" s="36">
        <f>INDEX(AY$263:AY$279,$F1932)*$D1932*INDEX(AY$23:AY$30,$E1932)</f>
        <v/>
      </c>
    </row>
    <row r="1933" hidden="1" outlineLevel="2">
      <c r="A1933" s="14" t="inlineStr">
        <is>
          <t>ctxnew</t>
        </is>
      </c>
      <c r="B1933" s="14" t="inlineStr">
        <is>
          <t>oop</t>
        </is>
      </c>
      <c r="C1933" s="14" t="inlineStr">
        <is>
          <t>mac</t>
        </is>
      </c>
      <c r="D1933" s="36">
        <f>INDEX(Inputs!$W$5:$W$132,MATCH($B1933&amp;"|"&amp;$C1933,Inputs!$A$5:$A$132,0))</f>
        <v/>
      </c>
      <c r="E1933" s="36">
        <f>INDEX(Inputs!$L$5:$L$132,MATCH($B1933&amp;"|"&amp;$C1933,Inputs!$A$5:$A$132,0))</f>
        <v/>
      </c>
      <c r="F1933" s="36">
        <f>INDEX(Inputs!$M$5:$M$132,MATCH($B1933&amp;"|"&amp;$C1933,Inputs!$A$5:$A$132,0))</f>
        <v/>
      </c>
      <c r="G1933" s="35" t="n"/>
      <c r="H1933" s="14">
        <f>INDEX(VarLab,MATCH($A1933,VarKey,0))&amp;INDEX(MemLab,MATCH($C1933&amp;"|"&amp;$B1933,MemKey,0))</f>
        <v/>
      </c>
      <c r="I1933" s="14">
        <f>INDEX(VarUnit,MATCH($A1933,VarKey,0))</f>
        <v/>
      </c>
      <c r="J1933" s="14">
        <f>INDEX(VarSrc,MATCH($A1933,VarKey,0))</f>
        <v/>
      </c>
      <c r="K1933" s="11">
        <f>CodePrefix&amp;$A1933&amp;IF($C1933="","","."&amp;$C1933&amp;"."&amp;$B1933)&amp;INDEX(VarEnd,MATCH($A1933,VarKey,0))&amp;K$5</f>
        <v/>
      </c>
      <c r="L1933" s="37">
        <f>INDEX(L$263:L$279,$F1933)*$D1933*INDEX(L$23:L$30,$E1933)</f>
        <v/>
      </c>
      <c r="M1933" s="36">
        <f>INDEX(M$263:M$279,$F1933)*$D1933*INDEX(M$23:M$30,$E1933)</f>
        <v/>
      </c>
      <c r="N1933" s="36">
        <f>INDEX(N$263:N$279,$F1933)*$D1933*INDEX(N$23:N$30,$E1933)</f>
        <v/>
      </c>
      <c r="O1933" s="36">
        <f>INDEX(O$263:O$279,$F1933)*$D1933*INDEX(O$23:O$30,$E1933)</f>
        <v/>
      </c>
      <c r="P1933" s="36">
        <f>INDEX(P$263:P$279,$F1933)*$D1933*INDEX(P$23:P$30,$E1933)</f>
        <v/>
      </c>
      <c r="Q1933" s="36">
        <f>INDEX(Q$263:Q$279,$F1933)*$D1933*INDEX(Q$23:Q$30,$E1933)</f>
        <v/>
      </c>
      <c r="R1933" s="36">
        <f>INDEX(R$263:R$279,$F1933)*$D1933*INDEX(R$23:R$30,$E1933)</f>
        <v/>
      </c>
      <c r="S1933" s="36">
        <f>INDEX(S$263:S$279,$F1933)*$D1933*INDEX(S$23:S$30,$E1933)</f>
        <v/>
      </c>
      <c r="T1933" s="36">
        <f>INDEX(T$263:T$279,$F1933)*$D1933*INDEX(T$23:T$30,$E1933)</f>
        <v/>
      </c>
      <c r="U1933" s="36">
        <f>INDEX(U$263:U$279,$F1933)*$D1933*INDEX(U$23:U$30,$E1933)</f>
        <v/>
      </c>
      <c r="V1933" s="36">
        <f>INDEX(V$263:V$279,$F1933)*$D1933*INDEX(V$23:V$30,$E1933)</f>
        <v/>
      </c>
      <c r="W1933" s="36">
        <f>INDEX(W$263:W$279,$F1933)*$D1933*INDEX(W$23:W$30,$E1933)</f>
        <v/>
      </c>
      <c r="X1933" s="36">
        <f>INDEX(X$263:X$279,$F1933)*$D1933*INDEX(X$23:X$30,$E1933)</f>
        <v/>
      </c>
      <c r="Y1933" s="36">
        <f>INDEX(Y$263:Y$279,$F1933)*$D1933*INDEX(Y$23:Y$30,$E1933)</f>
        <v/>
      </c>
      <c r="Z1933" s="36">
        <f>INDEX(Z$263:Z$279,$F1933)*$D1933*INDEX(Z$23:Z$30,$E1933)</f>
        <v/>
      </c>
      <c r="AA1933" s="36">
        <f>INDEX(AA$263:AA$279,$F1933)*$D1933*INDEX(AA$23:AA$30,$E1933)</f>
        <v/>
      </c>
      <c r="AB1933" s="36">
        <f>INDEX(AB$263:AB$279,$F1933)*$D1933*INDEX(AB$23:AB$30,$E1933)</f>
        <v/>
      </c>
      <c r="AC1933" s="36">
        <f>INDEX(AC$263:AC$279,$F1933)*$D1933*INDEX(AC$23:AC$30,$E1933)</f>
        <v/>
      </c>
      <c r="AD1933" s="36">
        <f>INDEX(AD$263:AD$279,$F1933)*$D1933*INDEX(AD$23:AD$30,$E1933)</f>
        <v/>
      </c>
      <c r="AF1933" s="11">
        <f>CodePrefix&amp;$A1933&amp;IF($C1933="","","."&amp;$C1933&amp;"."&amp;$B1933)&amp;INDEX(VarEnd,MATCH($A1933,VarKey,0))&amp;AF$5</f>
        <v/>
      </c>
      <c r="AG1933" s="37">
        <f>INDEX(AG$263:AG$279,$F1933)*$D1933*INDEX(AG$23:AG$30,$E1933)</f>
        <v/>
      </c>
      <c r="AH1933" s="36">
        <f>INDEX(AH$263:AH$279,$F1933)*$D1933*INDEX(AH$23:AH$30,$E1933)</f>
        <v/>
      </c>
      <c r="AI1933" s="36">
        <f>INDEX(AI$263:AI$279,$F1933)*$D1933*INDEX(AI$23:AI$30,$E1933)</f>
        <v/>
      </c>
      <c r="AJ1933" s="36">
        <f>INDEX(AJ$263:AJ$279,$F1933)*$D1933*INDEX(AJ$23:AJ$30,$E1933)</f>
        <v/>
      </c>
      <c r="AK1933" s="36">
        <f>INDEX(AK$263:AK$279,$F1933)*$D1933*INDEX(AK$23:AK$30,$E1933)</f>
        <v/>
      </c>
      <c r="AL1933" s="36">
        <f>INDEX(AL$263:AL$279,$F1933)*$D1933*INDEX(AL$23:AL$30,$E1933)</f>
        <v/>
      </c>
      <c r="AM1933" s="36">
        <f>INDEX(AM$263:AM$279,$F1933)*$D1933*INDEX(AM$23:AM$30,$E1933)</f>
        <v/>
      </c>
      <c r="AN1933" s="36">
        <f>INDEX(AN$263:AN$279,$F1933)*$D1933*INDEX(AN$23:AN$30,$E1933)</f>
        <v/>
      </c>
      <c r="AO1933" s="36">
        <f>INDEX(AO$263:AO$279,$F1933)*$D1933*INDEX(AO$23:AO$30,$E1933)</f>
        <v/>
      </c>
      <c r="AP1933" s="36">
        <f>INDEX(AP$263:AP$279,$F1933)*$D1933*INDEX(AP$23:AP$30,$E1933)</f>
        <v/>
      </c>
      <c r="AQ1933" s="36">
        <f>INDEX(AQ$263:AQ$279,$F1933)*$D1933*INDEX(AQ$23:AQ$30,$E1933)</f>
        <v/>
      </c>
      <c r="AR1933" s="36">
        <f>INDEX(AR$263:AR$279,$F1933)*$D1933*INDEX(AR$23:AR$30,$E1933)</f>
        <v/>
      </c>
      <c r="AS1933" s="36">
        <f>INDEX(AS$263:AS$279,$F1933)*$D1933*INDEX(AS$23:AS$30,$E1933)</f>
        <v/>
      </c>
      <c r="AT1933" s="36">
        <f>INDEX(AT$263:AT$279,$F1933)*$D1933*INDEX(AT$23:AT$30,$E1933)</f>
        <v/>
      </c>
      <c r="AU1933" s="36">
        <f>INDEX(AU$263:AU$279,$F1933)*$D1933*INDEX(AU$23:AU$30,$E1933)</f>
        <v/>
      </c>
      <c r="AV1933" s="36">
        <f>INDEX(AV$263:AV$279,$F1933)*$D1933*INDEX(AV$23:AV$30,$E1933)</f>
        <v/>
      </c>
      <c r="AW1933" s="36">
        <f>INDEX(AW$263:AW$279,$F1933)*$D1933*INDEX(AW$23:AW$30,$E1933)</f>
        <v/>
      </c>
      <c r="AX1933" s="36">
        <f>INDEX(AX$263:AX$279,$F1933)*$D1933*INDEX(AX$23:AX$30,$E1933)</f>
        <v/>
      </c>
      <c r="AY1933" s="36">
        <f>INDEX(AY$263:AY$279,$F1933)*$D1933*INDEX(AY$23:AY$30,$E1933)</f>
        <v/>
      </c>
    </row>
    <row r="1934" hidden="1" outlineLevel="2">
      <c r="A1934" s="14" t="inlineStr">
        <is>
          <t>ctxnew</t>
        </is>
      </c>
      <c r="B1934" s="14" t="inlineStr">
        <is>
          <t>bio</t>
        </is>
      </c>
      <c r="C1934" s="14" t="inlineStr">
        <is>
          <t>mac</t>
        </is>
      </c>
      <c r="D1934" s="36">
        <f>INDEX(Inputs!$W$5:$W$132,MATCH($B1934&amp;"|"&amp;$C1934,Inputs!$A$5:$A$132,0))</f>
        <v/>
      </c>
      <c r="E1934" s="36">
        <f>INDEX(Inputs!$L$5:$L$132,MATCH($B1934&amp;"|"&amp;$C1934,Inputs!$A$5:$A$132,0))</f>
        <v/>
      </c>
      <c r="F1934" s="36">
        <f>INDEX(Inputs!$M$5:$M$132,MATCH($B1934&amp;"|"&amp;$C1934,Inputs!$A$5:$A$132,0))</f>
        <v/>
      </c>
      <c r="G1934" s="35" t="n"/>
      <c r="H1934" s="14">
        <f>INDEX(VarLab,MATCH($A1934,VarKey,0))&amp;INDEX(MemLab,MATCH($C1934&amp;"|"&amp;$B1934,MemKey,0))</f>
        <v/>
      </c>
      <c r="I1934" s="14">
        <f>INDEX(VarUnit,MATCH($A1934,VarKey,0))</f>
        <v/>
      </c>
      <c r="J1934" s="14">
        <f>INDEX(VarSrc,MATCH($A1934,VarKey,0))</f>
        <v/>
      </c>
      <c r="K1934" s="11">
        <f>CodePrefix&amp;$A1934&amp;IF($C1934="","","."&amp;$C1934&amp;"."&amp;$B1934)&amp;INDEX(VarEnd,MATCH($A1934,VarKey,0))&amp;K$5</f>
        <v/>
      </c>
      <c r="L1934" s="37">
        <f>INDEX(L$263:L$279,$F1934)*$D1934*INDEX(L$23:L$30,$E1934)</f>
        <v/>
      </c>
      <c r="M1934" s="36">
        <f>INDEX(M$263:M$279,$F1934)*$D1934*INDEX(M$23:M$30,$E1934)</f>
        <v/>
      </c>
      <c r="N1934" s="36">
        <f>INDEX(N$263:N$279,$F1934)*$D1934*INDEX(N$23:N$30,$E1934)</f>
        <v/>
      </c>
      <c r="O1934" s="36">
        <f>INDEX(O$263:O$279,$F1934)*$D1934*INDEX(O$23:O$30,$E1934)</f>
        <v/>
      </c>
      <c r="P1934" s="36">
        <f>INDEX(P$263:P$279,$F1934)*$D1934*INDEX(P$23:P$30,$E1934)</f>
        <v/>
      </c>
      <c r="Q1934" s="36">
        <f>INDEX(Q$263:Q$279,$F1934)*$D1934*INDEX(Q$23:Q$30,$E1934)</f>
        <v/>
      </c>
      <c r="R1934" s="36">
        <f>INDEX(R$263:R$279,$F1934)*$D1934*INDEX(R$23:R$30,$E1934)</f>
        <v/>
      </c>
      <c r="S1934" s="36">
        <f>INDEX(S$263:S$279,$F1934)*$D1934*INDEX(S$23:S$30,$E1934)</f>
        <v/>
      </c>
      <c r="T1934" s="36">
        <f>INDEX(T$263:T$279,$F1934)*$D1934*INDEX(T$23:T$30,$E1934)</f>
        <v/>
      </c>
      <c r="U1934" s="36">
        <f>INDEX(U$263:U$279,$F1934)*$D1934*INDEX(U$23:U$30,$E1934)</f>
        <v/>
      </c>
      <c r="V1934" s="36">
        <f>INDEX(V$263:V$279,$F1934)*$D1934*INDEX(V$23:V$30,$E1934)</f>
        <v/>
      </c>
      <c r="W1934" s="36">
        <f>INDEX(W$263:W$279,$F1934)*$D1934*INDEX(W$23:W$30,$E1934)</f>
        <v/>
      </c>
      <c r="X1934" s="36">
        <f>INDEX(X$263:X$279,$F1934)*$D1934*INDEX(X$23:X$30,$E1934)</f>
        <v/>
      </c>
      <c r="Y1934" s="36">
        <f>INDEX(Y$263:Y$279,$F1934)*$D1934*INDEX(Y$23:Y$30,$E1934)</f>
        <v/>
      </c>
      <c r="Z1934" s="36">
        <f>INDEX(Z$263:Z$279,$F1934)*$D1934*INDEX(Z$23:Z$30,$E1934)</f>
        <v/>
      </c>
      <c r="AA1934" s="36">
        <f>INDEX(AA$263:AA$279,$F1934)*$D1934*INDEX(AA$23:AA$30,$E1934)</f>
        <v/>
      </c>
      <c r="AB1934" s="36">
        <f>INDEX(AB$263:AB$279,$F1934)*$D1934*INDEX(AB$23:AB$30,$E1934)</f>
        <v/>
      </c>
      <c r="AC1934" s="36">
        <f>INDEX(AC$263:AC$279,$F1934)*$D1934*INDEX(AC$23:AC$30,$E1934)</f>
        <v/>
      </c>
      <c r="AD1934" s="36">
        <f>INDEX(AD$263:AD$279,$F1934)*$D1934*INDEX(AD$23:AD$30,$E1934)</f>
        <v/>
      </c>
      <c r="AF1934" s="11">
        <f>CodePrefix&amp;$A1934&amp;IF($C1934="","","."&amp;$C1934&amp;"."&amp;$B1934)&amp;INDEX(VarEnd,MATCH($A1934,VarKey,0))&amp;AF$5</f>
        <v/>
      </c>
      <c r="AG1934" s="37">
        <f>INDEX(AG$263:AG$279,$F1934)*$D1934*INDEX(AG$23:AG$30,$E1934)</f>
        <v/>
      </c>
      <c r="AH1934" s="36">
        <f>INDEX(AH$263:AH$279,$F1934)*$D1934*INDEX(AH$23:AH$30,$E1934)</f>
        <v/>
      </c>
      <c r="AI1934" s="36">
        <f>INDEX(AI$263:AI$279,$F1934)*$D1934*INDEX(AI$23:AI$30,$E1934)</f>
        <v/>
      </c>
      <c r="AJ1934" s="36">
        <f>INDEX(AJ$263:AJ$279,$F1934)*$D1934*INDEX(AJ$23:AJ$30,$E1934)</f>
        <v/>
      </c>
      <c r="AK1934" s="36">
        <f>INDEX(AK$263:AK$279,$F1934)*$D1934*INDEX(AK$23:AK$30,$E1934)</f>
        <v/>
      </c>
      <c r="AL1934" s="36">
        <f>INDEX(AL$263:AL$279,$F1934)*$D1934*INDEX(AL$23:AL$30,$E1934)</f>
        <v/>
      </c>
      <c r="AM1934" s="36">
        <f>INDEX(AM$263:AM$279,$F1934)*$D1934*INDEX(AM$23:AM$30,$E1934)</f>
        <v/>
      </c>
      <c r="AN1934" s="36">
        <f>INDEX(AN$263:AN$279,$F1934)*$D1934*INDEX(AN$23:AN$30,$E1934)</f>
        <v/>
      </c>
      <c r="AO1934" s="36">
        <f>INDEX(AO$263:AO$279,$F1934)*$D1934*INDEX(AO$23:AO$30,$E1934)</f>
        <v/>
      </c>
      <c r="AP1934" s="36">
        <f>INDEX(AP$263:AP$279,$F1934)*$D1934*INDEX(AP$23:AP$30,$E1934)</f>
        <v/>
      </c>
      <c r="AQ1934" s="36">
        <f>INDEX(AQ$263:AQ$279,$F1934)*$D1934*INDEX(AQ$23:AQ$30,$E1934)</f>
        <v/>
      </c>
      <c r="AR1934" s="36">
        <f>INDEX(AR$263:AR$279,$F1934)*$D1934*INDEX(AR$23:AR$30,$E1934)</f>
        <v/>
      </c>
      <c r="AS1934" s="36">
        <f>INDEX(AS$263:AS$279,$F1934)*$D1934*INDEX(AS$23:AS$30,$E1934)</f>
        <v/>
      </c>
      <c r="AT1934" s="36">
        <f>INDEX(AT$263:AT$279,$F1934)*$D1934*INDEX(AT$23:AT$30,$E1934)</f>
        <v/>
      </c>
      <c r="AU1934" s="36">
        <f>INDEX(AU$263:AU$279,$F1934)*$D1934*INDEX(AU$23:AU$30,$E1934)</f>
        <v/>
      </c>
      <c r="AV1934" s="36">
        <f>INDEX(AV$263:AV$279,$F1934)*$D1934*INDEX(AV$23:AV$30,$E1934)</f>
        <v/>
      </c>
      <c r="AW1934" s="36">
        <f>INDEX(AW$263:AW$279,$F1934)*$D1934*INDEX(AW$23:AW$30,$E1934)</f>
        <v/>
      </c>
      <c r="AX1934" s="36">
        <f>INDEX(AX$263:AX$279,$F1934)*$D1934*INDEX(AX$23:AX$30,$E1934)</f>
        <v/>
      </c>
      <c r="AY1934" s="36">
        <f>INDEX(AY$263:AY$279,$F1934)*$D1934*INDEX(AY$23:AY$30,$E1934)</f>
        <v/>
      </c>
    </row>
    <row r="1935" hidden="1" outlineLevel="2"/>
    <row r="1936" hidden="1" outlineLevel="2">
      <c r="A1936" s="14" t="inlineStr">
        <is>
          <t>ets</t>
        </is>
      </c>
      <c r="B1936" s="14" t="inlineStr">
        <is>
          <t>coa</t>
        </is>
      </c>
      <c r="C1936" s="14" t="inlineStr">
        <is>
          <t>mac</t>
        </is>
      </c>
      <c r="D1936" s="36">
        <f>INDEX(Inputs!$W$5:$W$132,MATCH($B1936&amp;"|"&amp;$C1936,Inputs!$A$5:$A$132,0))</f>
        <v/>
      </c>
      <c r="E1936" s="36">
        <f>INDEX(Inputs!$M$5:$M$132,MATCH($B1936&amp;"|"&amp;$C1936,Inputs!$A$5:$A$132,0))</f>
        <v/>
      </c>
      <c r="F1936" s="35" t="n"/>
      <c r="G1936" s="35" t="n"/>
      <c r="H1936" s="14">
        <f>INDEX(VarLab,MATCH($A1936,VarKey,0))&amp;INDEX(MemLab,MATCH($C1936&amp;"|"&amp;$B1936,MemKey,0))</f>
        <v/>
      </c>
      <c r="I1936" s="14">
        <f>INDEX(VarUnit,MATCH($A1936,VarKey,0))</f>
        <v/>
      </c>
      <c r="J1936" s="14">
        <f>INDEX(VarSrc,MATCH($A1936,VarKey,0))</f>
        <v/>
      </c>
      <c r="K1936" s="11">
        <f>CodePrefix&amp;$A1936&amp;IF($C1936="","","."&amp;$C1936&amp;"."&amp;$B1936)&amp;INDEX(VarEnd,MATCH($A1936,VarKey,0))&amp;K$5</f>
        <v/>
      </c>
      <c r="L1936" s="37">
        <f>INDEX(L$280:L$296,$E1936)*$D1936</f>
        <v/>
      </c>
      <c r="M1936" s="36">
        <f>INDEX(M$280:M$296,$E1936)*$D1936</f>
        <v/>
      </c>
      <c r="N1936" s="36">
        <f>INDEX(N$280:N$296,$E1936)*$D1936</f>
        <v/>
      </c>
      <c r="O1936" s="36">
        <f>INDEX(O$280:O$296,$E1936)*$D1936</f>
        <v/>
      </c>
      <c r="P1936" s="36">
        <f>INDEX(P$280:P$296,$E1936)*$D1936</f>
        <v/>
      </c>
      <c r="Q1936" s="36">
        <f>INDEX(Q$280:Q$296,$E1936)*$D1936</f>
        <v/>
      </c>
      <c r="R1936" s="36">
        <f>INDEX(R$280:R$296,$E1936)*$D1936</f>
        <v/>
      </c>
      <c r="S1936" s="36">
        <f>INDEX(S$280:S$296,$E1936)*$D1936</f>
        <v/>
      </c>
      <c r="T1936" s="36">
        <f>INDEX(T$280:T$296,$E1936)*$D1936</f>
        <v/>
      </c>
      <c r="U1936" s="36">
        <f>INDEX(U$280:U$296,$E1936)*$D1936</f>
        <v/>
      </c>
      <c r="V1936" s="36">
        <f>INDEX(V$280:V$296,$E1936)*$D1936</f>
        <v/>
      </c>
      <c r="W1936" s="36">
        <f>INDEX(W$280:W$296,$E1936)*$D1936</f>
        <v/>
      </c>
      <c r="X1936" s="36">
        <f>INDEX(X$280:X$296,$E1936)*$D1936</f>
        <v/>
      </c>
      <c r="Y1936" s="36">
        <f>INDEX(Y$280:Y$296,$E1936)*$D1936</f>
        <v/>
      </c>
      <c r="Z1936" s="36">
        <f>INDEX(Z$280:Z$296,$E1936)*$D1936</f>
        <v/>
      </c>
      <c r="AA1936" s="36">
        <f>INDEX(AA$280:AA$296,$E1936)*$D1936</f>
        <v/>
      </c>
      <c r="AB1936" s="36">
        <f>INDEX(AB$280:AB$296,$E1936)*$D1936</f>
        <v/>
      </c>
      <c r="AC1936" s="36">
        <f>INDEX(AC$280:AC$296,$E1936)*$D1936</f>
        <v/>
      </c>
      <c r="AD1936" s="36">
        <f>INDEX(AD$280:AD$296,$E1936)*$D1936</f>
        <v/>
      </c>
      <c r="AF1936" s="11">
        <f>CodePrefix&amp;$A1936&amp;IF($C1936="","","."&amp;$C1936&amp;"."&amp;$B1936)&amp;INDEX(VarEnd,MATCH($A1936,VarKey,0))&amp;AF$5</f>
        <v/>
      </c>
      <c r="AG1936" s="37">
        <f>INDEX(AG$280:AG$296,$E1936)*$D1936</f>
        <v/>
      </c>
      <c r="AH1936" s="36">
        <f>INDEX(AH$280:AH$296,$E1936)*$D1936</f>
        <v/>
      </c>
      <c r="AI1936" s="36">
        <f>INDEX(AI$280:AI$296,$E1936)*$D1936</f>
        <v/>
      </c>
      <c r="AJ1936" s="36">
        <f>INDEX(AJ$280:AJ$296,$E1936)*$D1936</f>
        <v/>
      </c>
      <c r="AK1936" s="36">
        <f>INDEX(AK$280:AK$296,$E1936)*$D1936</f>
        <v/>
      </c>
      <c r="AL1936" s="36">
        <f>INDEX(AL$280:AL$296,$E1936)*$D1936</f>
        <v/>
      </c>
      <c r="AM1936" s="36">
        <f>INDEX(AM$280:AM$296,$E1936)*$D1936</f>
        <v/>
      </c>
      <c r="AN1936" s="36">
        <f>INDEX(AN$280:AN$296,$E1936)*$D1936</f>
        <v/>
      </c>
      <c r="AO1936" s="36">
        <f>INDEX(AO$280:AO$296,$E1936)*$D1936</f>
        <v/>
      </c>
      <c r="AP1936" s="36">
        <f>INDEX(AP$280:AP$296,$E1936)*$D1936</f>
        <v/>
      </c>
      <c r="AQ1936" s="36">
        <f>INDEX(AQ$280:AQ$296,$E1936)*$D1936</f>
        <v/>
      </c>
      <c r="AR1936" s="36">
        <f>INDEX(AR$280:AR$296,$E1936)*$D1936</f>
        <v/>
      </c>
      <c r="AS1936" s="36">
        <f>INDEX(AS$280:AS$296,$E1936)*$D1936</f>
        <v/>
      </c>
      <c r="AT1936" s="36">
        <f>INDEX(AT$280:AT$296,$E1936)*$D1936</f>
        <v/>
      </c>
      <c r="AU1936" s="36">
        <f>INDEX(AU$280:AU$296,$E1936)*$D1936</f>
        <v/>
      </c>
      <c r="AV1936" s="36">
        <f>INDEX(AV$280:AV$296,$E1936)*$D1936</f>
        <v/>
      </c>
      <c r="AW1936" s="36">
        <f>INDEX(AW$280:AW$296,$E1936)*$D1936</f>
        <v/>
      </c>
      <c r="AX1936" s="36">
        <f>INDEX(AX$280:AX$296,$E1936)*$D1936</f>
        <v/>
      </c>
      <c r="AY1936" s="36">
        <f>INDEX(AY$280:AY$296,$E1936)*$D1936</f>
        <v/>
      </c>
    </row>
    <row r="1937" hidden="1" outlineLevel="2">
      <c r="A1937" s="14" t="inlineStr">
        <is>
          <t>ets</t>
        </is>
      </c>
      <c r="B1937" s="14" t="inlineStr">
        <is>
          <t>nga</t>
        </is>
      </c>
      <c r="C1937" s="14" t="inlineStr">
        <is>
          <t>mac</t>
        </is>
      </c>
      <c r="D1937" s="36">
        <f>INDEX(Inputs!$W$5:$W$132,MATCH($B1937&amp;"|"&amp;$C1937,Inputs!$A$5:$A$132,0))</f>
        <v/>
      </c>
      <c r="E1937" s="36">
        <f>INDEX(Inputs!$M$5:$M$132,MATCH($B1937&amp;"|"&amp;$C1937,Inputs!$A$5:$A$132,0))</f>
        <v/>
      </c>
      <c r="F1937" s="35" t="n"/>
      <c r="G1937" s="35" t="n"/>
      <c r="H1937" s="14">
        <f>INDEX(VarLab,MATCH($A1937,VarKey,0))&amp;INDEX(MemLab,MATCH($C1937&amp;"|"&amp;$B1937,MemKey,0))</f>
        <v/>
      </c>
      <c r="I1937" s="14">
        <f>INDEX(VarUnit,MATCH($A1937,VarKey,0))</f>
        <v/>
      </c>
      <c r="J1937" s="14">
        <f>INDEX(VarSrc,MATCH($A1937,VarKey,0))</f>
        <v/>
      </c>
      <c r="K1937" s="11">
        <f>CodePrefix&amp;$A1937&amp;IF($C1937="","","."&amp;$C1937&amp;"."&amp;$B1937)&amp;INDEX(VarEnd,MATCH($A1937,VarKey,0))&amp;K$5</f>
        <v/>
      </c>
      <c r="L1937" s="37">
        <f>INDEX(L$280:L$296,$E1937)*$D1937</f>
        <v/>
      </c>
      <c r="M1937" s="36">
        <f>INDEX(M$280:M$296,$E1937)*$D1937</f>
        <v/>
      </c>
      <c r="N1937" s="36">
        <f>INDEX(N$280:N$296,$E1937)*$D1937</f>
        <v/>
      </c>
      <c r="O1937" s="36">
        <f>INDEX(O$280:O$296,$E1937)*$D1937</f>
        <v/>
      </c>
      <c r="P1937" s="36">
        <f>INDEX(P$280:P$296,$E1937)*$D1937</f>
        <v/>
      </c>
      <c r="Q1937" s="36">
        <f>INDEX(Q$280:Q$296,$E1937)*$D1937</f>
        <v/>
      </c>
      <c r="R1937" s="36">
        <f>INDEX(R$280:R$296,$E1937)*$D1937</f>
        <v/>
      </c>
      <c r="S1937" s="36">
        <f>INDEX(S$280:S$296,$E1937)*$D1937</f>
        <v/>
      </c>
      <c r="T1937" s="36">
        <f>INDEX(T$280:T$296,$E1937)*$D1937</f>
        <v/>
      </c>
      <c r="U1937" s="36">
        <f>INDEX(U$280:U$296,$E1937)*$D1937</f>
        <v/>
      </c>
      <c r="V1937" s="36">
        <f>INDEX(V$280:V$296,$E1937)*$D1937</f>
        <v/>
      </c>
      <c r="W1937" s="36">
        <f>INDEX(W$280:W$296,$E1937)*$D1937</f>
        <v/>
      </c>
      <c r="X1937" s="36">
        <f>INDEX(X$280:X$296,$E1937)*$D1937</f>
        <v/>
      </c>
      <c r="Y1937" s="36">
        <f>INDEX(Y$280:Y$296,$E1937)*$D1937</f>
        <v/>
      </c>
      <c r="Z1937" s="36">
        <f>INDEX(Z$280:Z$296,$E1937)*$D1937</f>
        <v/>
      </c>
      <c r="AA1937" s="36">
        <f>INDEX(AA$280:AA$296,$E1937)*$D1937</f>
        <v/>
      </c>
      <c r="AB1937" s="36">
        <f>INDEX(AB$280:AB$296,$E1937)*$D1937</f>
        <v/>
      </c>
      <c r="AC1937" s="36">
        <f>INDEX(AC$280:AC$296,$E1937)*$D1937</f>
        <v/>
      </c>
      <c r="AD1937" s="36">
        <f>INDEX(AD$280:AD$296,$E1937)*$D1937</f>
        <v/>
      </c>
      <c r="AF1937" s="11">
        <f>CodePrefix&amp;$A1937&amp;IF($C1937="","","."&amp;$C1937&amp;"."&amp;$B1937)&amp;INDEX(VarEnd,MATCH($A1937,VarKey,0))&amp;AF$5</f>
        <v/>
      </c>
      <c r="AG1937" s="37">
        <f>INDEX(AG$280:AG$296,$E1937)*$D1937</f>
        <v/>
      </c>
      <c r="AH1937" s="36">
        <f>INDEX(AH$280:AH$296,$E1937)*$D1937</f>
        <v/>
      </c>
      <c r="AI1937" s="36">
        <f>INDEX(AI$280:AI$296,$E1937)*$D1937</f>
        <v/>
      </c>
      <c r="AJ1937" s="36">
        <f>INDEX(AJ$280:AJ$296,$E1937)*$D1937</f>
        <v/>
      </c>
      <c r="AK1937" s="36">
        <f>INDEX(AK$280:AK$296,$E1937)*$D1937</f>
        <v/>
      </c>
      <c r="AL1937" s="36">
        <f>INDEX(AL$280:AL$296,$E1937)*$D1937</f>
        <v/>
      </c>
      <c r="AM1937" s="36">
        <f>INDEX(AM$280:AM$296,$E1937)*$D1937</f>
        <v/>
      </c>
      <c r="AN1937" s="36">
        <f>INDEX(AN$280:AN$296,$E1937)*$D1937</f>
        <v/>
      </c>
      <c r="AO1937" s="36">
        <f>INDEX(AO$280:AO$296,$E1937)*$D1937</f>
        <v/>
      </c>
      <c r="AP1937" s="36">
        <f>INDEX(AP$280:AP$296,$E1937)*$D1937</f>
        <v/>
      </c>
      <c r="AQ1937" s="36">
        <f>INDEX(AQ$280:AQ$296,$E1937)*$D1937</f>
        <v/>
      </c>
      <c r="AR1937" s="36">
        <f>INDEX(AR$280:AR$296,$E1937)*$D1937</f>
        <v/>
      </c>
      <c r="AS1937" s="36">
        <f>INDEX(AS$280:AS$296,$E1937)*$D1937</f>
        <v/>
      </c>
      <c r="AT1937" s="36">
        <f>INDEX(AT$280:AT$296,$E1937)*$D1937</f>
        <v/>
      </c>
      <c r="AU1937" s="36">
        <f>INDEX(AU$280:AU$296,$E1937)*$D1937</f>
        <v/>
      </c>
      <c r="AV1937" s="36">
        <f>INDEX(AV$280:AV$296,$E1937)*$D1937</f>
        <v/>
      </c>
      <c r="AW1937" s="36">
        <f>INDEX(AW$280:AW$296,$E1937)*$D1937</f>
        <v/>
      </c>
      <c r="AX1937" s="36">
        <f>INDEX(AX$280:AX$296,$E1937)*$D1937</f>
        <v/>
      </c>
      <c r="AY1937" s="36">
        <f>INDEX(AY$280:AY$296,$E1937)*$D1937</f>
        <v/>
      </c>
    </row>
    <row r="1938" hidden="1" outlineLevel="2">
      <c r="A1938" s="14" t="inlineStr">
        <is>
          <t>ets</t>
        </is>
      </c>
      <c r="B1938" s="14" t="inlineStr">
        <is>
          <t>gso</t>
        </is>
      </c>
      <c r="C1938" s="14" t="inlineStr">
        <is>
          <t>mac</t>
        </is>
      </c>
      <c r="D1938" s="36">
        <f>INDEX(Inputs!$W$5:$W$132,MATCH($B1938&amp;"|"&amp;$C1938,Inputs!$A$5:$A$132,0))</f>
        <v/>
      </c>
      <c r="E1938" s="36">
        <f>INDEX(Inputs!$M$5:$M$132,MATCH($B1938&amp;"|"&amp;$C1938,Inputs!$A$5:$A$132,0))</f>
        <v/>
      </c>
      <c r="F1938" s="35" t="n"/>
      <c r="G1938" s="35" t="n"/>
      <c r="H1938" s="14">
        <f>INDEX(VarLab,MATCH($A1938,VarKey,0))&amp;INDEX(MemLab,MATCH($C1938&amp;"|"&amp;$B1938,MemKey,0))</f>
        <v/>
      </c>
      <c r="I1938" s="14">
        <f>INDEX(VarUnit,MATCH($A1938,VarKey,0))</f>
        <v/>
      </c>
      <c r="J1938" s="14">
        <f>INDEX(VarSrc,MATCH($A1938,VarKey,0))</f>
        <v/>
      </c>
      <c r="K1938" s="11">
        <f>CodePrefix&amp;$A1938&amp;IF($C1938="","","."&amp;$C1938&amp;"."&amp;$B1938)&amp;INDEX(VarEnd,MATCH($A1938,VarKey,0))&amp;K$5</f>
        <v/>
      </c>
      <c r="L1938" s="37">
        <f>INDEX(L$280:L$296,$E1938)*$D1938</f>
        <v/>
      </c>
      <c r="M1938" s="36">
        <f>INDEX(M$280:M$296,$E1938)*$D1938</f>
        <v/>
      </c>
      <c r="N1938" s="36">
        <f>INDEX(N$280:N$296,$E1938)*$D1938</f>
        <v/>
      </c>
      <c r="O1938" s="36">
        <f>INDEX(O$280:O$296,$E1938)*$D1938</f>
        <v/>
      </c>
      <c r="P1938" s="36">
        <f>INDEX(P$280:P$296,$E1938)*$D1938</f>
        <v/>
      </c>
      <c r="Q1938" s="36">
        <f>INDEX(Q$280:Q$296,$E1938)*$D1938</f>
        <v/>
      </c>
      <c r="R1938" s="36">
        <f>INDEX(R$280:R$296,$E1938)*$D1938</f>
        <v/>
      </c>
      <c r="S1938" s="36">
        <f>INDEX(S$280:S$296,$E1938)*$D1938</f>
        <v/>
      </c>
      <c r="T1938" s="36">
        <f>INDEX(T$280:T$296,$E1938)*$D1938</f>
        <v/>
      </c>
      <c r="U1938" s="36">
        <f>INDEX(U$280:U$296,$E1938)*$D1938</f>
        <v/>
      </c>
      <c r="V1938" s="36">
        <f>INDEX(V$280:V$296,$E1938)*$D1938</f>
        <v/>
      </c>
      <c r="W1938" s="36">
        <f>INDEX(W$280:W$296,$E1938)*$D1938</f>
        <v/>
      </c>
      <c r="X1938" s="36">
        <f>INDEX(X$280:X$296,$E1938)*$D1938</f>
        <v/>
      </c>
      <c r="Y1938" s="36">
        <f>INDEX(Y$280:Y$296,$E1938)*$D1938</f>
        <v/>
      </c>
      <c r="Z1938" s="36">
        <f>INDEX(Z$280:Z$296,$E1938)*$D1938</f>
        <v/>
      </c>
      <c r="AA1938" s="36">
        <f>INDEX(AA$280:AA$296,$E1938)*$D1938</f>
        <v/>
      </c>
      <c r="AB1938" s="36">
        <f>INDEX(AB$280:AB$296,$E1938)*$D1938</f>
        <v/>
      </c>
      <c r="AC1938" s="36">
        <f>INDEX(AC$280:AC$296,$E1938)*$D1938</f>
        <v/>
      </c>
      <c r="AD1938" s="36">
        <f>INDEX(AD$280:AD$296,$E1938)*$D1938</f>
        <v/>
      </c>
      <c r="AF1938" s="11">
        <f>CodePrefix&amp;$A1938&amp;IF($C1938="","","."&amp;$C1938&amp;"."&amp;$B1938)&amp;INDEX(VarEnd,MATCH($A1938,VarKey,0))&amp;AF$5</f>
        <v/>
      </c>
      <c r="AG1938" s="37">
        <f>INDEX(AG$280:AG$296,$E1938)*$D1938</f>
        <v/>
      </c>
      <c r="AH1938" s="36">
        <f>INDEX(AH$280:AH$296,$E1938)*$D1938</f>
        <v/>
      </c>
      <c r="AI1938" s="36">
        <f>INDEX(AI$280:AI$296,$E1938)*$D1938</f>
        <v/>
      </c>
      <c r="AJ1938" s="36">
        <f>INDEX(AJ$280:AJ$296,$E1938)*$D1938</f>
        <v/>
      </c>
      <c r="AK1938" s="36">
        <f>INDEX(AK$280:AK$296,$E1938)*$D1938</f>
        <v/>
      </c>
      <c r="AL1938" s="36">
        <f>INDEX(AL$280:AL$296,$E1938)*$D1938</f>
        <v/>
      </c>
      <c r="AM1938" s="36">
        <f>INDEX(AM$280:AM$296,$E1938)*$D1938</f>
        <v/>
      </c>
      <c r="AN1938" s="36">
        <f>INDEX(AN$280:AN$296,$E1938)*$D1938</f>
        <v/>
      </c>
      <c r="AO1938" s="36">
        <f>INDEX(AO$280:AO$296,$E1938)*$D1938</f>
        <v/>
      </c>
      <c r="AP1938" s="36">
        <f>INDEX(AP$280:AP$296,$E1938)*$D1938</f>
        <v/>
      </c>
      <c r="AQ1938" s="36">
        <f>INDEX(AQ$280:AQ$296,$E1938)*$D1938</f>
        <v/>
      </c>
      <c r="AR1938" s="36">
        <f>INDEX(AR$280:AR$296,$E1938)*$D1938</f>
        <v/>
      </c>
      <c r="AS1938" s="36">
        <f>INDEX(AS$280:AS$296,$E1938)*$D1938</f>
        <v/>
      </c>
      <c r="AT1938" s="36">
        <f>INDEX(AT$280:AT$296,$E1938)*$D1938</f>
        <v/>
      </c>
      <c r="AU1938" s="36">
        <f>INDEX(AU$280:AU$296,$E1938)*$D1938</f>
        <v/>
      </c>
      <c r="AV1938" s="36">
        <f>INDEX(AV$280:AV$296,$E1938)*$D1938</f>
        <v/>
      </c>
      <c r="AW1938" s="36">
        <f>INDEX(AW$280:AW$296,$E1938)*$D1938</f>
        <v/>
      </c>
      <c r="AX1938" s="36">
        <f>INDEX(AX$280:AX$296,$E1938)*$D1938</f>
        <v/>
      </c>
      <c r="AY1938" s="36">
        <f>INDEX(AY$280:AY$296,$E1938)*$D1938</f>
        <v/>
      </c>
    </row>
    <row r="1939" hidden="1" outlineLevel="2">
      <c r="A1939" s="14" t="inlineStr">
        <is>
          <t>ets</t>
        </is>
      </c>
      <c r="B1939" s="14" t="inlineStr">
        <is>
          <t>die</t>
        </is>
      </c>
      <c r="C1939" s="14" t="inlineStr">
        <is>
          <t>mac</t>
        </is>
      </c>
      <c r="D1939" s="36">
        <f>INDEX(Inputs!$W$5:$W$132,MATCH($B1939&amp;"|"&amp;$C1939,Inputs!$A$5:$A$132,0))</f>
        <v/>
      </c>
      <c r="E1939" s="36">
        <f>INDEX(Inputs!$M$5:$M$132,MATCH($B1939&amp;"|"&amp;$C1939,Inputs!$A$5:$A$132,0))</f>
        <v/>
      </c>
      <c r="F1939" s="35" t="n"/>
      <c r="G1939" s="35" t="n"/>
      <c r="H1939" s="14">
        <f>INDEX(VarLab,MATCH($A1939,VarKey,0))&amp;INDEX(MemLab,MATCH($C1939&amp;"|"&amp;$B1939,MemKey,0))</f>
        <v/>
      </c>
      <c r="I1939" s="14">
        <f>INDEX(VarUnit,MATCH($A1939,VarKey,0))</f>
        <v/>
      </c>
      <c r="J1939" s="14">
        <f>INDEX(VarSrc,MATCH($A1939,VarKey,0))</f>
        <v/>
      </c>
      <c r="K1939" s="11">
        <f>CodePrefix&amp;$A1939&amp;IF($C1939="","","."&amp;$C1939&amp;"."&amp;$B1939)&amp;INDEX(VarEnd,MATCH($A1939,VarKey,0))&amp;K$5</f>
        <v/>
      </c>
      <c r="L1939" s="37">
        <f>INDEX(L$280:L$296,$E1939)*$D1939</f>
        <v/>
      </c>
      <c r="M1939" s="36">
        <f>INDEX(M$280:M$296,$E1939)*$D1939</f>
        <v/>
      </c>
      <c r="N1939" s="36">
        <f>INDEX(N$280:N$296,$E1939)*$D1939</f>
        <v/>
      </c>
      <c r="O1939" s="36">
        <f>INDEX(O$280:O$296,$E1939)*$D1939</f>
        <v/>
      </c>
      <c r="P1939" s="36">
        <f>INDEX(P$280:P$296,$E1939)*$D1939</f>
        <v/>
      </c>
      <c r="Q1939" s="36">
        <f>INDEX(Q$280:Q$296,$E1939)*$D1939</f>
        <v/>
      </c>
      <c r="R1939" s="36">
        <f>INDEX(R$280:R$296,$E1939)*$D1939</f>
        <v/>
      </c>
      <c r="S1939" s="36">
        <f>INDEX(S$280:S$296,$E1939)*$D1939</f>
        <v/>
      </c>
      <c r="T1939" s="36">
        <f>INDEX(T$280:T$296,$E1939)*$D1939</f>
        <v/>
      </c>
      <c r="U1939" s="36">
        <f>INDEX(U$280:U$296,$E1939)*$D1939</f>
        <v/>
      </c>
      <c r="V1939" s="36">
        <f>INDEX(V$280:V$296,$E1939)*$D1939</f>
        <v/>
      </c>
      <c r="W1939" s="36">
        <f>INDEX(W$280:W$296,$E1939)*$D1939</f>
        <v/>
      </c>
      <c r="X1939" s="36">
        <f>INDEX(X$280:X$296,$E1939)*$D1939</f>
        <v/>
      </c>
      <c r="Y1939" s="36">
        <f>INDEX(Y$280:Y$296,$E1939)*$D1939</f>
        <v/>
      </c>
      <c r="Z1939" s="36">
        <f>INDEX(Z$280:Z$296,$E1939)*$D1939</f>
        <v/>
      </c>
      <c r="AA1939" s="36">
        <f>INDEX(AA$280:AA$296,$E1939)*$D1939</f>
        <v/>
      </c>
      <c r="AB1939" s="36">
        <f>INDEX(AB$280:AB$296,$E1939)*$D1939</f>
        <v/>
      </c>
      <c r="AC1939" s="36">
        <f>INDEX(AC$280:AC$296,$E1939)*$D1939</f>
        <v/>
      </c>
      <c r="AD1939" s="36">
        <f>INDEX(AD$280:AD$296,$E1939)*$D1939</f>
        <v/>
      </c>
      <c r="AF1939" s="11">
        <f>CodePrefix&amp;$A1939&amp;IF($C1939="","","."&amp;$C1939&amp;"."&amp;$B1939)&amp;INDEX(VarEnd,MATCH($A1939,VarKey,0))&amp;AF$5</f>
        <v/>
      </c>
      <c r="AG1939" s="37">
        <f>INDEX(AG$280:AG$296,$E1939)*$D1939</f>
        <v/>
      </c>
      <c r="AH1939" s="36">
        <f>INDEX(AH$280:AH$296,$E1939)*$D1939</f>
        <v/>
      </c>
      <c r="AI1939" s="36">
        <f>INDEX(AI$280:AI$296,$E1939)*$D1939</f>
        <v/>
      </c>
      <c r="AJ1939" s="36">
        <f>INDEX(AJ$280:AJ$296,$E1939)*$D1939</f>
        <v/>
      </c>
      <c r="AK1939" s="36">
        <f>INDEX(AK$280:AK$296,$E1939)*$D1939</f>
        <v/>
      </c>
      <c r="AL1939" s="36">
        <f>INDEX(AL$280:AL$296,$E1939)*$D1939</f>
        <v/>
      </c>
      <c r="AM1939" s="36">
        <f>INDEX(AM$280:AM$296,$E1939)*$D1939</f>
        <v/>
      </c>
      <c r="AN1939" s="36">
        <f>INDEX(AN$280:AN$296,$E1939)*$D1939</f>
        <v/>
      </c>
      <c r="AO1939" s="36">
        <f>INDEX(AO$280:AO$296,$E1939)*$D1939</f>
        <v/>
      </c>
      <c r="AP1939" s="36">
        <f>INDEX(AP$280:AP$296,$E1939)*$D1939</f>
        <v/>
      </c>
      <c r="AQ1939" s="36">
        <f>INDEX(AQ$280:AQ$296,$E1939)*$D1939</f>
        <v/>
      </c>
      <c r="AR1939" s="36">
        <f>INDEX(AR$280:AR$296,$E1939)*$D1939</f>
        <v/>
      </c>
      <c r="AS1939" s="36">
        <f>INDEX(AS$280:AS$296,$E1939)*$D1939</f>
        <v/>
      </c>
      <c r="AT1939" s="36">
        <f>INDEX(AT$280:AT$296,$E1939)*$D1939</f>
        <v/>
      </c>
      <c r="AU1939" s="36">
        <f>INDEX(AU$280:AU$296,$E1939)*$D1939</f>
        <v/>
      </c>
      <c r="AV1939" s="36">
        <f>INDEX(AV$280:AV$296,$E1939)*$D1939</f>
        <v/>
      </c>
      <c r="AW1939" s="36">
        <f>INDEX(AW$280:AW$296,$E1939)*$D1939</f>
        <v/>
      </c>
      <c r="AX1939" s="36">
        <f>INDEX(AX$280:AX$296,$E1939)*$D1939</f>
        <v/>
      </c>
      <c r="AY1939" s="36">
        <f>INDEX(AY$280:AY$296,$E1939)*$D1939</f>
        <v/>
      </c>
    </row>
    <row r="1940" hidden="1" outlineLevel="2">
      <c r="A1940" s="14" t="inlineStr">
        <is>
          <t>ets</t>
        </is>
      </c>
      <c r="B1940" s="14" t="inlineStr">
        <is>
          <t>lpg</t>
        </is>
      </c>
      <c r="C1940" s="14" t="inlineStr">
        <is>
          <t>mac</t>
        </is>
      </c>
      <c r="D1940" s="36">
        <f>INDEX(Inputs!$W$5:$W$132,MATCH($B1940&amp;"|"&amp;$C1940,Inputs!$A$5:$A$132,0))</f>
        <v/>
      </c>
      <c r="E1940" s="36">
        <f>INDEX(Inputs!$M$5:$M$132,MATCH($B1940&amp;"|"&amp;$C1940,Inputs!$A$5:$A$132,0))</f>
        <v/>
      </c>
      <c r="F1940" s="35" t="n"/>
      <c r="G1940" s="35" t="n"/>
      <c r="H1940" s="14">
        <f>INDEX(VarLab,MATCH($A1940,VarKey,0))&amp;INDEX(MemLab,MATCH($C1940&amp;"|"&amp;$B1940,MemKey,0))</f>
        <v/>
      </c>
      <c r="I1940" s="14">
        <f>INDEX(VarUnit,MATCH($A1940,VarKey,0))</f>
        <v/>
      </c>
      <c r="J1940" s="14">
        <f>INDEX(VarSrc,MATCH($A1940,VarKey,0))</f>
        <v/>
      </c>
      <c r="K1940" s="11">
        <f>CodePrefix&amp;$A1940&amp;IF($C1940="","","."&amp;$C1940&amp;"."&amp;$B1940)&amp;INDEX(VarEnd,MATCH($A1940,VarKey,0))&amp;K$5</f>
        <v/>
      </c>
      <c r="L1940" s="37">
        <f>INDEX(L$280:L$296,$E1940)*$D1940</f>
        <v/>
      </c>
      <c r="M1940" s="36">
        <f>INDEX(M$280:M$296,$E1940)*$D1940</f>
        <v/>
      </c>
      <c r="N1940" s="36">
        <f>INDEX(N$280:N$296,$E1940)*$D1940</f>
        <v/>
      </c>
      <c r="O1940" s="36">
        <f>INDEX(O$280:O$296,$E1940)*$D1940</f>
        <v/>
      </c>
      <c r="P1940" s="36">
        <f>INDEX(P$280:P$296,$E1940)*$D1940</f>
        <v/>
      </c>
      <c r="Q1940" s="36">
        <f>INDEX(Q$280:Q$296,$E1940)*$D1940</f>
        <v/>
      </c>
      <c r="R1940" s="36">
        <f>INDEX(R$280:R$296,$E1940)*$D1940</f>
        <v/>
      </c>
      <c r="S1940" s="36">
        <f>INDEX(S$280:S$296,$E1940)*$D1940</f>
        <v/>
      </c>
      <c r="T1940" s="36">
        <f>INDEX(T$280:T$296,$E1940)*$D1940</f>
        <v/>
      </c>
      <c r="U1940" s="36">
        <f>INDEX(U$280:U$296,$E1940)*$D1940</f>
        <v/>
      </c>
      <c r="V1940" s="36">
        <f>INDEX(V$280:V$296,$E1940)*$D1940</f>
        <v/>
      </c>
      <c r="W1940" s="36">
        <f>INDEX(W$280:W$296,$E1940)*$D1940</f>
        <v/>
      </c>
      <c r="X1940" s="36">
        <f>INDEX(X$280:X$296,$E1940)*$D1940</f>
        <v/>
      </c>
      <c r="Y1940" s="36">
        <f>INDEX(Y$280:Y$296,$E1940)*$D1940</f>
        <v/>
      </c>
      <c r="Z1940" s="36">
        <f>INDEX(Z$280:Z$296,$E1940)*$D1940</f>
        <v/>
      </c>
      <c r="AA1940" s="36">
        <f>INDEX(AA$280:AA$296,$E1940)*$D1940</f>
        <v/>
      </c>
      <c r="AB1940" s="36">
        <f>INDEX(AB$280:AB$296,$E1940)*$D1940</f>
        <v/>
      </c>
      <c r="AC1940" s="36">
        <f>INDEX(AC$280:AC$296,$E1940)*$D1940</f>
        <v/>
      </c>
      <c r="AD1940" s="36">
        <f>INDEX(AD$280:AD$296,$E1940)*$D1940</f>
        <v/>
      </c>
      <c r="AF1940" s="11">
        <f>CodePrefix&amp;$A1940&amp;IF($C1940="","","."&amp;$C1940&amp;"."&amp;$B1940)&amp;INDEX(VarEnd,MATCH($A1940,VarKey,0))&amp;AF$5</f>
        <v/>
      </c>
      <c r="AG1940" s="37">
        <f>INDEX(AG$280:AG$296,$E1940)*$D1940</f>
        <v/>
      </c>
      <c r="AH1940" s="36">
        <f>INDEX(AH$280:AH$296,$E1940)*$D1940</f>
        <v/>
      </c>
      <c r="AI1940" s="36">
        <f>INDEX(AI$280:AI$296,$E1940)*$D1940</f>
        <v/>
      </c>
      <c r="AJ1940" s="36">
        <f>INDEX(AJ$280:AJ$296,$E1940)*$D1940</f>
        <v/>
      </c>
      <c r="AK1940" s="36">
        <f>INDEX(AK$280:AK$296,$E1940)*$D1940</f>
        <v/>
      </c>
      <c r="AL1940" s="36">
        <f>INDEX(AL$280:AL$296,$E1940)*$D1940</f>
        <v/>
      </c>
      <c r="AM1940" s="36">
        <f>INDEX(AM$280:AM$296,$E1940)*$D1940</f>
        <v/>
      </c>
      <c r="AN1940" s="36">
        <f>INDEX(AN$280:AN$296,$E1940)*$D1940</f>
        <v/>
      </c>
      <c r="AO1940" s="36">
        <f>INDEX(AO$280:AO$296,$E1940)*$D1940</f>
        <v/>
      </c>
      <c r="AP1940" s="36">
        <f>INDEX(AP$280:AP$296,$E1940)*$D1940</f>
        <v/>
      </c>
      <c r="AQ1940" s="36">
        <f>INDEX(AQ$280:AQ$296,$E1940)*$D1940</f>
        <v/>
      </c>
      <c r="AR1940" s="36">
        <f>INDEX(AR$280:AR$296,$E1940)*$D1940</f>
        <v/>
      </c>
      <c r="AS1940" s="36">
        <f>INDEX(AS$280:AS$296,$E1940)*$D1940</f>
        <v/>
      </c>
      <c r="AT1940" s="36">
        <f>INDEX(AT$280:AT$296,$E1940)*$D1940</f>
        <v/>
      </c>
      <c r="AU1940" s="36">
        <f>INDEX(AU$280:AU$296,$E1940)*$D1940</f>
        <v/>
      </c>
      <c r="AV1940" s="36">
        <f>INDEX(AV$280:AV$296,$E1940)*$D1940</f>
        <v/>
      </c>
      <c r="AW1940" s="36">
        <f>INDEX(AW$280:AW$296,$E1940)*$D1940</f>
        <v/>
      </c>
      <c r="AX1940" s="36">
        <f>INDEX(AX$280:AX$296,$E1940)*$D1940</f>
        <v/>
      </c>
      <c r="AY1940" s="36">
        <f>INDEX(AY$280:AY$296,$E1940)*$D1940</f>
        <v/>
      </c>
    </row>
    <row r="1941" hidden="1" outlineLevel="2">
      <c r="A1941" s="14" t="inlineStr">
        <is>
          <t>ets</t>
        </is>
      </c>
      <c r="B1941" s="14" t="inlineStr">
        <is>
          <t>ker</t>
        </is>
      </c>
      <c r="C1941" s="14" t="inlineStr">
        <is>
          <t>mac</t>
        </is>
      </c>
      <c r="D1941" s="36">
        <f>INDEX(Inputs!$W$5:$W$132,MATCH($B1941&amp;"|"&amp;$C1941,Inputs!$A$5:$A$132,0))</f>
        <v/>
      </c>
      <c r="E1941" s="36">
        <f>INDEX(Inputs!$M$5:$M$132,MATCH($B1941&amp;"|"&amp;$C1941,Inputs!$A$5:$A$132,0))</f>
        <v/>
      </c>
      <c r="F1941" s="35" t="n"/>
      <c r="G1941" s="35" t="n"/>
      <c r="H1941" s="14">
        <f>INDEX(VarLab,MATCH($A1941,VarKey,0))&amp;INDEX(MemLab,MATCH($C1941&amp;"|"&amp;$B1941,MemKey,0))</f>
        <v/>
      </c>
      <c r="I1941" s="14">
        <f>INDEX(VarUnit,MATCH($A1941,VarKey,0))</f>
        <v/>
      </c>
      <c r="J1941" s="14">
        <f>INDEX(VarSrc,MATCH($A1941,VarKey,0))</f>
        <v/>
      </c>
      <c r="K1941" s="11">
        <f>CodePrefix&amp;$A1941&amp;IF($C1941="","","."&amp;$C1941&amp;"."&amp;$B1941)&amp;INDEX(VarEnd,MATCH($A1941,VarKey,0))&amp;K$5</f>
        <v/>
      </c>
      <c r="L1941" s="37">
        <f>INDEX(L$280:L$296,$E1941)*$D1941</f>
        <v/>
      </c>
      <c r="M1941" s="36">
        <f>INDEX(M$280:M$296,$E1941)*$D1941</f>
        <v/>
      </c>
      <c r="N1941" s="36">
        <f>INDEX(N$280:N$296,$E1941)*$D1941</f>
        <v/>
      </c>
      <c r="O1941" s="36">
        <f>INDEX(O$280:O$296,$E1941)*$D1941</f>
        <v/>
      </c>
      <c r="P1941" s="36">
        <f>INDEX(P$280:P$296,$E1941)*$D1941</f>
        <v/>
      </c>
      <c r="Q1941" s="36">
        <f>INDEX(Q$280:Q$296,$E1941)*$D1941</f>
        <v/>
      </c>
      <c r="R1941" s="36">
        <f>INDEX(R$280:R$296,$E1941)*$D1941</f>
        <v/>
      </c>
      <c r="S1941" s="36">
        <f>INDEX(S$280:S$296,$E1941)*$D1941</f>
        <v/>
      </c>
      <c r="T1941" s="36">
        <f>INDEX(T$280:T$296,$E1941)*$D1941</f>
        <v/>
      </c>
      <c r="U1941" s="36">
        <f>INDEX(U$280:U$296,$E1941)*$D1941</f>
        <v/>
      </c>
      <c r="V1941" s="36">
        <f>INDEX(V$280:V$296,$E1941)*$D1941</f>
        <v/>
      </c>
      <c r="W1941" s="36">
        <f>INDEX(W$280:W$296,$E1941)*$D1941</f>
        <v/>
      </c>
      <c r="X1941" s="36">
        <f>INDEX(X$280:X$296,$E1941)*$D1941</f>
        <v/>
      </c>
      <c r="Y1941" s="36">
        <f>INDEX(Y$280:Y$296,$E1941)*$D1941</f>
        <v/>
      </c>
      <c r="Z1941" s="36">
        <f>INDEX(Z$280:Z$296,$E1941)*$D1941</f>
        <v/>
      </c>
      <c r="AA1941" s="36">
        <f>INDEX(AA$280:AA$296,$E1941)*$D1941</f>
        <v/>
      </c>
      <c r="AB1941" s="36">
        <f>INDEX(AB$280:AB$296,$E1941)*$D1941</f>
        <v/>
      </c>
      <c r="AC1941" s="36">
        <f>INDEX(AC$280:AC$296,$E1941)*$D1941</f>
        <v/>
      </c>
      <c r="AD1941" s="36">
        <f>INDEX(AD$280:AD$296,$E1941)*$D1941</f>
        <v/>
      </c>
      <c r="AF1941" s="11">
        <f>CodePrefix&amp;$A1941&amp;IF($C1941="","","."&amp;$C1941&amp;"."&amp;$B1941)&amp;INDEX(VarEnd,MATCH($A1941,VarKey,0))&amp;AF$5</f>
        <v/>
      </c>
      <c r="AG1941" s="37">
        <f>INDEX(AG$280:AG$296,$E1941)*$D1941</f>
        <v/>
      </c>
      <c r="AH1941" s="36">
        <f>INDEX(AH$280:AH$296,$E1941)*$D1941</f>
        <v/>
      </c>
      <c r="AI1941" s="36">
        <f>INDEX(AI$280:AI$296,$E1941)*$D1941</f>
        <v/>
      </c>
      <c r="AJ1941" s="36">
        <f>INDEX(AJ$280:AJ$296,$E1941)*$D1941</f>
        <v/>
      </c>
      <c r="AK1941" s="36">
        <f>INDEX(AK$280:AK$296,$E1941)*$D1941</f>
        <v/>
      </c>
      <c r="AL1941" s="36">
        <f>INDEX(AL$280:AL$296,$E1941)*$D1941</f>
        <v/>
      </c>
      <c r="AM1941" s="36">
        <f>INDEX(AM$280:AM$296,$E1941)*$D1941</f>
        <v/>
      </c>
      <c r="AN1941" s="36">
        <f>INDEX(AN$280:AN$296,$E1941)*$D1941</f>
        <v/>
      </c>
      <c r="AO1941" s="36">
        <f>INDEX(AO$280:AO$296,$E1941)*$D1941</f>
        <v/>
      </c>
      <c r="AP1941" s="36">
        <f>INDEX(AP$280:AP$296,$E1941)*$D1941</f>
        <v/>
      </c>
      <c r="AQ1941" s="36">
        <f>INDEX(AQ$280:AQ$296,$E1941)*$D1941</f>
        <v/>
      </c>
      <c r="AR1941" s="36">
        <f>INDEX(AR$280:AR$296,$E1941)*$D1941</f>
        <v/>
      </c>
      <c r="AS1941" s="36">
        <f>INDEX(AS$280:AS$296,$E1941)*$D1941</f>
        <v/>
      </c>
      <c r="AT1941" s="36">
        <f>INDEX(AT$280:AT$296,$E1941)*$D1941</f>
        <v/>
      </c>
      <c r="AU1941" s="36">
        <f>INDEX(AU$280:AU$296,$E1941)*$D1941</f>
        <v/>
      </c>
      <c r="AV1941" s="36">
        <f>INDEX(AV$280:AV$296,$E1941)*$D1941</f>
        <v/>
      </c>
      <c r="AW1941" s="36">
        <f>INDEX(AW$280:AW$296,$E1941)*$D1941</f>
        <v/>
      </c>
      <c r="AX1941" s="36">
        <f>INDEX(AX$280:AX$296,$E1941)*$D1941</f>
        <v/>
      </c>
      <c r="AY1941" s="36">
        <f>INDEX(AY$280:AY$296,$E1941)*$D1941</f>
        <v/>
      </c>
    </row>
    <row r="1942" hidden="1" outlineLevel="2">
      <c r="A1942" s="14" t="inlineStr">
        <is>
          <t>ets</t>
        </is>
      </c>
      <c r="B1942" s="14" t="inlineStr">
        <is>
          <t>oop</t>
        </is>
      </c>
      <c r="C1942" s="14" t="inlineStr">
        <is>
          <t>mac</t>
        </is>
      </c>
      <c r="D1942" s="36">
        <f>INDEX(Inputs!$W$5:$W$132,MATCH($B1942&amp;"|"&amp;$C1942,Inputs!$A$5:$A$132,0))</f>
        <v/>
      </c>
      <c r="E1942" s="36">
        <f>INDEX(Inputs!$M$5:$M$132,MATCH($B1942&amp;"|"&amp;$C1942,Inputs!$A$5:$A$132,0))</f>
        <v/>
      </c>
      <c r="F1942" s="35" t="n"/>
      <c r="G1942" s="35" t="n"/>
      <c r="H1942" s="14">
        <f>INDEX(VarLab,MATCH($A1942,VarKey,0))&amp;INDEX(MemLab,MATCH($C1942&amp;"|"&amp;$B1942,MemKey,0))</f>
        <v/>
      </c>
      <c r="I1942" s="14">
        <f>INDEX(VarUnit,MATCH($A1942,VarKey,0))</f>
        <v/>
      </c>
      <c r="J1942" s="14">
        <f>INDEX(VarSrc,MATCH($A1942,VarKey,0))</f>
        <v/>
      </c>
      <c r="K1942" s="11">
        <f>CodePrefix&amp;$A1942&amp;IF($C1942="","","."&amp;$C1942&amp;"."&amp;$B1942)&amp;INDEX(VarEnd,MATCH($A1942,VarKey,0))&amp;K$5</f>
        <v/>
      </c>
      <c r="L1942" s="37">
        <f>INDEX(L$280:L$296,$E1942)*$D1942</f>
        <v/>
      </c>
      <c r="M1942" s="36">
        <f>INDEX(M$280:M$296,$E1942)*$D1942</f>
        <v/>
      </c>
      <c r="N1942" s="36">
        <f>INDEX(N$280:N$296,$E1942)*$D1942</f>
        <v/>
      </c>
      <c r="O1942" s="36">
        <f>INDEX(O$280:O$296,$E1942)*$D1942</f>
        <v/>
      </c>
      <c r="P1942" s="36">
        <f>INDEX(P$280:P$296,$E1942)*$D1942</f>
        <v/>
      </c>
      <c r="Q1942" s="36">
        <f>INDEX(Q$280:Q$296,$E1942)*$D1942</f>
        <v/>
      </c>
      <c r="R1942" s="36">
        <f>INDEX(R$280:R$296,$E1942)*$D1942</f>
        <v/>
      </c>
      <c r="S1942" s="36">
        <f>INDEX(S$280:S$296,$E1942)*$D1942</f>
        <v/>
      </c>
      <c r="T1942" s="36">
        <f>INDEX(T$280:T$296,$E1942)*$D1942</f>
        <v/>
      </c>
      <c r="U1942" s="36">
        <f>INDEX(U$280:U$296,$E1942)*$D1942</f>
        <v/>
      </c>
      <c r="V1942" s="36">
        <f>INDEX(V$280:V$296,$E1942)*$D1942</f>
        <v/>
      </c>
      <c r="W1942" s="36">
        <f>INDEX(W$280:W$296,$E1942)*$D1942</f>
        <v/>
      </c>
      <c r="X1942" s="36">
        <f>INDEX(X$280:X$296,$E1942)*$D1942</f>
        <v/>
      </c>
      <c r="Y1942" s="36">
        <f>INDEX(Y$280:Y$296,$E1942)*$D1942</f>
        <v/>
      </c>
      <c r="Z1942" s="36">
        <f>INDEX(Z$280:Z$296,$E1942)*$D1942</f>
        <v/>
      </c>
      <c r="AA1942" s="36">
        <f>INDEX(AA$280:AA$296,$E1942)*$D1942</f>
        <v/>
      </c>
      <c r="AB1942" s="36">
        <f>INDEX(AB$280:AB$296,$E1942)*$D1942</f>
        <v/>
      </c>
      <c r="AC1942" s="36">
        <f>INDEX(AC$280:AC$296,$E1942)*$D1942</f>
        <v/>
      </c>
      <c r="AD1942" s="36">
        <f>INDEX(AD$280:AD$296,$E1942)*$D1942</f>
        <v/>
      </c>
      <c r="AF1942" s="11">
        <f>CodePrefix&amp;$A1942&amp;IF($C1942="","","."&amp;$C1942&amp;"."&amp;$B1942)&amp;INDEX(VarEnd,MATCH($A1942,VarKey,0))&amp;AF$5</f>
        <v/>
      </c>
      <c r="AG1942" s="37">
        <f>INDEX(AG$280:AG$296,$E1942)*$D1942</f>
        <v/>
      </c>
      <c r="AH1942" s="36">
        <f>INDEX(AH$280:AH$296,$E1942)*$D1942</f>
        <v/>
      </c>
      <c r="AI1942" s="36">
        <f>INDEX(AI$280:AI$296,$E1942)*$D1942</f>
        <v/>
      </c>
      <c r="AJ1942" s="36">
        <f>INDEX(AJ$280:AJ$296,$E1942)*$D1942</f>
        <v/>
      </c>
      <c r="AK1942" s="36">
        <f>INDEX(AK$280:AK$296,$E1942)*$D1942</f>
        <v/>
      </c>
      <c r="AL1942" s="36">
        <f>INDEX(AL$280:AL$296,$E1942)*$D1942</f>
        <v/>
      </c>
      <c r="AM1942" s="36">
        <f>INDEX(AM$280:AM$296,$E1942)*$D1942</f>
        <v/>
      </c>
      <c r="AN1942" s="36">
        <f>INDEX(AN$280:AN$296,$E1942)*$D1942</f>
        <v/>
      </c>
      <c r="AO1942" s="36">
        <f>INDEX(AO$280:AO$296,$E1942)*$D1942</f>
        <v/>
      </c>
      <c r="AP1942" s="36">
        <f>INDEX(AP$280:AP$296,$E1942)*$D1942</f>
        <v/>
      </c>
      <c r="AQ1942" s="36">
        <f>INDEX(AQ$280:AQ$296,$E1942)*$D1942</f>
        <v/>
      </c>
      <c r="AR1942" s="36">
        <f>INDEX(AR$280:AR$296,$E1942)*$D1942</f>
        <v/>
      </c>
      <c r="AS1942" s="36">
        <f>INDEX(AS$280:AS$296,$E1942)*$D1942</f>
        <v/>
      </c>
      <c r="AT1942" s="36">
        <f>INDEX(AT$280:AT$296,$E1942)*$D1942</f>
        <v/>
      </c>
      <c r="AU1942" s="36">
        <f>INDEX(AU$280:AU$296,$E1942)*$D1942</f>
        <v/>
      </c>
      <c r="AV1942" s="36">
        <f>INDEX(AV$280:AV$296,$E1942)*$D1942</f>
        <v/>
      </c>
      <c r="AW1942" s="36">
        <f>INDEX(AW$280:AW$296,$E1942)*$D1942</f>
        <v/>
      </c>
      <c r="AX1942" s="36">
        <f>INDEX(AX$280:AX$296,$E1942)*$D1942</f>
        <v/>
      </c>
      <c r="AY1942" s="36">
        <f>INDEX(AY$280:AY$296,$E1942)*$D1942</f>
        <v/>
      </c>
    </row>
    <row r="1943" hidden="1" outlineLevel="2">
      <c r="A1943" s="14" t="inlineStr">
        <is>
          <t>ets</t>
        </is>
      </c>
      <c r="B1943" s="14" t="inlineStr">
        <is>
          <t>bio</t>
        </is>
      </c>
      <c r="C1943" s="14" t="inlineStr">
        <is>
          <t>mac</t>
        </is>
      </c>
      <c r="D1943" s="36">
        <f>INDEX(Inputs!$W$5:$W$132,MATCH($B1943&amp;"|"&amp;$C1943,Inputs!$A$5:$A$132,0))</f>
        <v/>
      </c>
      <c r="E1943" s="36">
        <f>INDEX(Inputs!$M$5:$M$132,MATCH($B1943&amp;"|"&amp;$C1943,Inputs!$A$5:$A$132,0))</f>
        <v/>
      </c>
      <c r="F1943" s="35" t="n"/>
      <c r="G1943" s="35" t="n"/>
      <c r="H1943" s="14">
        <f>INDEX(VarLab,MATCH($A1943,VarKey,0))&amp;INDEX(MemLab,MATCH($C1943&amp;"|"&amp;$B1943,MemKey,0))</f>
        <v/>
      </c>
      <c r="I1943" s="14">
        <f>INDEX(VarUnit,MATCH($A1943,VarKey,0))</f>
        <v/>
      </c>
      <c r="J1943" s="14">
        <f>INDEX(VarSrc,MATCH($A1943,VarKey,0))</f>
        <v/>
      </c>
      <c r="K1943" s="11">
        <f>CodePrefix&amp;$A1943&amp;IF($C1943="","","."&amp;$C1943&amp;"."&amp;$B1943)&amp;INDEX(VarEnd,MATCH($A1943,VarKey,0))&amp;K$5</f>
        <v/>
      </c>
      <c r="L1943" s="37">
        <f>INDEX(L$280:L$296,$E1943)*$D1943</f>
        <v/>
      </c>
      <c r="M1943" s="36">
        <f>INDEX(M$280:M$296,$E1943)*$D1943</f>
        <v/>
      </c>
      <c r="N1943" s="36">
        <f>INDEX(N$280:N$296,$E1943)*$D1943</f>
        <v/>
      </c>
      <c r="O1943" s="36">
        <f>INDEX(O$280:O$296,$E1943)*$D1943</f>
        <v/>
      </c>
      <c r="P1943" s="36">
        <f>INDEX(P$280:P$296,$E1943)*$D1943</f>
        <v/>
      </c>
      <c r="Q1943" s="36">
        <f>INDEX(Q$280:Q$296,$E1943)*$D1943</f>
        <v/>
      </c>
      <c r="R1943" s="36">
        <f>INDEX(R$280:R$296,$E1943)*$D1943</f>
        <v/>
      </c>
      <c r="S1943" s="36">
        <f>INDEX(S$280:S$296,$E1943)*$D1943</f>
        <v/>
      </c>
      <c r="T1943" s="36">
        <f>INDEX(T$280:T$296,$E1943)*$D1943</f>
        <v/>
      </c>
      <c r="U1943" s="36">
        <f>INDEX(U$280:U$296,$E1943)*$D1943</f>
        <v/>
      </c>
      <c r="V1943" s="36">
        <f>INDEX(V$280:V$296,$E1943)*$D1943</f>
        <v/>
      </c>
      <c r="W1943" s="36">
        <f>INDEX(W$280:W$296,$E1943)*$D1943</f>
        <v/>
      </c>
      <c r="X1943" s="36">
        <f>INDEX(X$280:X$296,$E1943)*$D1943</f>
        <v/>
      </c>
      <c r="Y1943" s="36">
        <f>INDEX(Y$280:Y$296,$E1943)*$D1943</f>
        <v/>
      </c>
      <c r="Z1943" s="36">
        <f>INDEX(Z$280:Z$296,$E1943)*$D1943</f>
        <v/>
      </c>
      <c r="AA1943" s="36">
        <f>INDEX(AA$280:AA$296,$E1943)*$D1943</f>
        <v/>
      </c>
      <c r="AB1943" s="36">
        <f>INDEX(AB$280:AB$296,$E1943)*$D1943</f>
        <v/>
      </c>
      <c r="AC1943" s="36">
        <f>INDEX(AC$280:AC$296,$E1943)*$D1943</f>
        <v/>
      </c>
      <c r="AD1943" s="36">
        <f>INDEX(AD$280:AD$296,$E1943)*$D1943</f>
        <v/>
      </c>
      <c r="AF1943" s="11">
        <f>CodePrefix&amp;$A1943&amp;IF($C1943="","","."&amp;$C1943&amp;"."&amp;$B1943)&amp;INDEX(VarEnd,MATCH($A1943,VarKey,0))&amp;AF$5</f>
        <v/>
      </c>
      <c r="AG1943" s="37">
        <f>INDEX(AG$280:AG$296,$E1943)*$D1943</f>
        <v/>
      </c>
      <c r="AH1943" s="36">
        <f>INDEX(AH$280:AH$296,$E1943)*$D1943</f>
        <v/>
      </c>
      <c r="AI1943" s="36">
        <f>INDEX(AI$280:AI$296,$E1943)*$D1943</f>
        <v/>
      </c>
      <c r="AJ1943" s="36">
        <f>INDEX(AJ$280:AJ$296,$E1943)*$D1943</f>
        <v/>
      </c>
      <c r="AK1943" s="36">
        <f>INDEX(AK$280:AK$296,$E1943)*$D1943</f>
        <v/>
      </c>
      <c r="AL1943" s="36">
        <f>INDEX(AL$280:AL$296,$E1943)*$D1943</f>
        <v/>
      </c>
      <c r="AM1943" s="36">
        <f>INDEX(AM$280:AM$296,$E1943)*$D1943</f>
        <v/>
      </c>
      <c r="AN1943" s="36">
        <f>INDEX(AN$280:AN$296,$E1943)*$D1943</f>
        <v/>
      </c>
      <c r="AO1943" s="36">
        <f>INDEX(AO$280:AO$296,$E1943)*$D1943</f>
        <v/>
      </c>
      <c r="AP1943" s="36">
        <f>INDEX(AP$280:AP$296,$E1943)*$D1943</f>
        <v/>
      </c>
      <c r="AQ1943" s="36">
        <f>INDEX(AQ$280:AQ$296,$E1943)*$D1943</f>
        <v/>
      </c>
      <c r="AR1943" s="36">
        <f>INDEX(AR$280:AR$296,$E1943)*$D1943</f>
        <v/>
      </c>
      <c r="AS1943" s="36">
        <f>INDEX(AS$280:AS$296,$E1943)*$D1943</f>
        <v/>
      </c>
      <c r="AT1943" s="36">
        <f>INDEX(AT$280:AT$296,$E1943)*$D1943</f>
        <v/>
      </c>
      <c r="AU1943" s="36">
        <f>INDEX(AU$280:AU$296,$E1943)*$D1943</f>
        <v/>
      </c>
      <c r="AV1943" s="36">
        <f>INDEX(AV$280:AV$296,$E1943)*$D1943</f>
        <v/>
      </c>
      <c r="AW1943" s="36">
        <f>INDEX(AW$280:AW$296,$E1943)*$D1943</f>
        <v/>
      </c>
      <c r="AX1943" s="36">
        <f>INDEX(AX$280:AX$296,$E1943)*$D1943</f>
        <v/>
      </c>
      <c r="AY1943" s="36">
        <f>INDEX(AY$280:AY$296,$E1943)*$D1943</f>
        <v/>
      </c>
    </row>
    <row r="1944" hidden="1" outlineLevel="2"/>
    <row r="1945" hidden="1" outlineLevel="2">
      <c r="A1945" s="14" t="inlineStr">
        <is>
          <t>ntx</t>
        </is>
      </c>
      <c r="B1945" s="14" t="inlineStr">
        <is>
          <t>coa</t>
        </is>
      </c>
      <c r="C1945" s="14" t="inlineStr">
        <is>
          <t>mac</t>
        </is>
      </c>
      <c r="D1945" s="36">
        <f>INDEX(Inputs!$N$5:$N$132,MATCH($B1945&amp;"|"&amp;$C1945,Inputs!$A$5:$A$132,0))</f>
        <v/>
      </c>
      <c r="E1945" s="36">
        <f>INDEX(Inputs!$K$5:$K$132,MATCH($B1945&amp;"|"&amp;$C1945,Inputs!$A$5:$A$132,0))</f>
        <v/>
      </c>
      <c r="F1945" s="35" t="n"/>
      <c r="G1945" s="35" t="n"/>
      <c r="H1945" s="14">
        <f>INDEX(VarLab,MATCH($A1945,VarKey,0))&amp;INDEX(MemLab,MATCH($C1945&amp;"|"&amp;$B1945,MemKey,0))</f>
        <v/>
      </c>
      <c r="I1945" s="14">
        <f>INDEX(VarUnit,MATCH($A1945,VarKey,0))</f>
        <v/>
      </c>
      <c r="J1945" s="14">
        <f>INDEX(VarSrc,MATCH($A1945,VarKey,0))</f>
        <v/>
      </c>
      <c r="K1945" s="11">
        <f>CodePrefix&amp;$A1945&amp;IF($C1945="","","."&amp;$C1945&amp;"."&amp;$B1945)&amp;INDEX(VarEnd,MATCH($A1945,VarKey,0))&amp;K$5</f>
        <v/>
      </c>
      <c r="L1945" s="37">
        <f>INDEX(L$80:L$93,$D1945)/$E1945</f>
        <v/>
      </c>
      <c r="M1945" s="36">
        <f>INDEX(M$80:M$93,$D1945)/$E1945</f>
        <v/>
      </c>
      <c r="N1945" s="36">
        <f>INDEX(N$80:N$93,$D1945)/$E1945</f>
        <v/>
      </c>
      <c r="O1945" s="36">
        <f>INDEX(O$80:O$93,$D1945)/$E1945</f>
        <v/>
      </c>
      <c r="P1945" s="36">
        <f>INDEX(P$80:P$93,$D1945)/$E1945</f>
        <v/>
      </c>
      <c r="Q1945" s="36">
        <f>INDEX(Q$80:Q$93,$D1945)/$E1945</f>
        <v/>
      </c>
      <c r="R1945" s="36">
        <f>INDEX(R$80:R$93,$D1945)/$E1945</f>
        <v/>
      </c>
      <c r="S1945" s="36">
        <f>INDEX(S$80:S$93,$D1945)/$E1945</f>
        <v/>
      </c>
      <c r="T1945" s="36">
        <f>INDEX(T$80:T$93,$D1945)/$E1945</f>
        <v/>
      </c>
      <c r="U1945" s="36">
        <f>INDEX(U$80:U$93,$D1945)/$E1945</f>
        <v/>
      </c>
      <c r="V1945" s="36">
        <f>INDEX(V$80:V$93,$D1945)/$E1945</f>
        <v/>
      </c>
      <c r="W1945" s="36">
        <f>INDEX(W$80:W$93,$D1945)/$E1945</f>
        <v/>
      </c>
      <c r="X1945" s="36">
        <f>INDEX(X$80:X$93,$D1945)/$E1945</f>
        <v/>
      </c>
      <c r="Y1945" s="36">
        <f>INDEX(Y$80:Y$93,$D1945)/$E1945</f>
        <v/>
      </c>
      <c r="Z1945" s="36">
        <f>INDEX(Z$80:Z$93,$D1945)/$E1945</f>
        <v/>
      </c>
      <c r="AA1945" s="36">
        <f>INDEX(AA$80:AA$93,$D1945)/$E1945</f>
        <v/>
      </c>
      <c r="AB1945" s="36">
        <f>INDEX(AB$80:AB$93,$D1945)/$E1945</f>
        <v/>
      </c>
      <c r="AC1945" s="36">
        <f>INDEX(AC$80:AC$93,$D1945)/$E1945</f>
        <v/>
      </c>
      <c r="AD1945" s="36">
        <f>INDEX(AD$80:AD$93,$D1945)/$E1945</f>
        <v/>
      </c>
      <c r="AF1945" s="11">
        <f>CodePrefix&amp;$A1945&amp;IF($C1945="","","."&amp;$C1945&amp;"."&amp;$B1945)&amp;INDEX(VarEnd,MATCH($A1945,VarKey,0))&amp;AF$5</f>
        <v/>
      </c>
      <c r="AG1945" s="37">
        <f>INDEX(AG$80:AG$93,$D1945)/$E1945</f>
        <v/>
      </c>
      <c r="AH1945" s="36">
        <f>INDEX(AH$80:AH$93,$D1945)/$E1945</f>
        <v/>
      </c>
      <c r="AI1945" s="36">
        <f>INDEX(AI$80:AI$93,$D1945)/$E1945</f>
        <v/>
      </c>
      <c r="AJ1945" s="36">
        <f>INDEX(AJ$80:AJ$93,$D1945)/$E1945</f>
        <v/>
      </c>
      <c r="AK1945" s="36">
        <f>INDEX(AK$80:AK$93,$D1945)/$E1945</f>
        <v/>
      </c>
      <c r="AL1945" s="36">
        <f>INDEX(AL$80:AL$93,$D1945)/$E1945</f>
        <v/>
      </c>
      <c r="AM1945" s="36">
        <f>INDEX(AM$80:AM$93,$D1945)/$E1945</f>
        <v/>
      </c>
      <c r="AN1945" s="36">
        <f>INDEX(AN$80:AN$93,$D1945)/$E1945</f>
        <v/>
      </c>
      <c r="AO1945" s="36">
        <f>INDEX(AO$80:AO$93,$D1945)/$E1945</f>
        <v/>
      </c>
      <c r="AP1945" s="36">
        <f>INDEX(AP$80:AP$93,$D1945)/$E1945</f>
        <v/>
      </c>
      <c r="AQ1945" s="36">
        <f>INDEX(AQ$80:AQ$93,$D1945)/$E1945</f>
        <v/>
      </c>
      <c r="AR1945" s="36">
        <f>INDEX(AR$80:AR$93,$D1945)/$E1945</f>
        <v/>
      </c>
      <c r="AS1945" s="36">
        <f>INDEX(AS$80:AS$93,$D1945)/$E1945</f>
        <v/>
      </c>
      <c r="AT1945" s="36">
        <f>INDEX(AT$80:AT$93,$D1945)/$E1945</f>
        <v/>
      </c>
      <c r="AU1945" s="36">
        <f>INDEX(AU$80:AU$93,$D1945)/$E1945</f>
        <v/>
      </c>
      <c r="AV1945" s="36">
        <f>INDEX(AV$80:AV$93,$D1945)/$E1945</f>
        <v/>
      </c>
      <c r="AW1945" s="36">
        <f>INDEX(AW$80:AW$93,$D1945)/$E1945</f>
        <v/>
      </c>
      <c r="AX1945" s="36">
        <f>INDEX(AX$80:AX$93,$D1945)/$E1945</f>
        <v/>
      </c>
      <c r="AY1945" s="36">
        <f>INDEX(AY$80:AY$93,$D1945)/$E1945</f>
        <v/>
      </c>
    </row>
    <row r="1946" hidden="1" outlineLevel="2">
      <c r="A1946" s="14" t="inlineStr">
        <is>
          <t>ntx</t>
        </is>
      </c>
      <c r="B1946" s="14" t="inlineStr">
        <is>
          <t>nga</t>
        </is>
      </c>
      <c r="C1946" s="14" t="inlineStr">
        <is>
          <t>mac</t>
        </is>
      </c>
      <c r="D1946" s="36">
        <f>INDEX(Inputs!$N$5:$N$132,MATCH($B1946&amp;"|"&amp;$C1946,Inputs!$A$5:$A$132,0))</f>
        <v/>
      </c>
      <c r="E1946" s="36">
        <f>INDEX(Inputs!$K$5:$K$132,MATCH($B1946&amp;"|"&amp;$C1946,Inputs!$A$5:$A$132,0))</f>
        <v/>
      </c>
      <c r="F1946" s="35" t="n"/>
      <c r="G1946" s="35" t="n"/>
      <c r="H1946" s="14">
        <f>INDEX(VarLab,MATCH($A1946,VarKey,0))&amp;INDEX(MemLab,MATCH($C1946&amp;"|"&amp;$B1946,MemKey,0))</f>
        <v/>
      </c>
      <c r="I1946" s="14">
        <f>INDEX(VarUnit,MATCH($A1946,VarKey,0))</f>
        <v/>
      </c>
      <c r="J1946" s="14">
        <f>INDEX(VarSrc,MATCH($A1946,VarKey,0))</f>
        <v/>
      </c>
      <c r="K1946" s="11">
        <f>CodePrefix&amp;$A1946&amp;IF($C1946="","","."&amp;$C1946&amp;"."&amp;$B1946)&amp;INDEX(VarEnd,MATCH($A1946,VarKey,0))&amp;K$5</f>
        <v/>
      </c>
      <c r="L1946" s="37">
        <f>INDEX(L$80:L$93,$D1946)/$E1946</f>
        <v/>
      </c>
      <c r="M1946" s="36">
        <f>INDEX(M$80:M$93,$D1946)/$E1946</f>
        <v/>
      </c>
      <c r="N1946" s="36">
        <f>INDEX(N$80:N$93,$D1946)/$E1946</f>
        <v/>
      </c>
      <c r="O1946" s="36">
        <f>INDEX(O$80:O$93,$D1946)/$E1946</f>
        <v/>
      </c>
      <c r="P1946" s="36">
        <f>INDEX(P$80:P$93,$D1946)/$E1946</f>
        <v/>
      </c>
      <c r="Q1946" s="36">
        <f>INDEX(Q$80:Q$93,$D1946)/$E1946</f>
        <v/>
      </c>
      <c r="R1946" s="36">
        <f>INDEX(R$80:R$93,$D1946)/$E1946</f>
        <v/>
      </c>
      <c r="S1946" s="36">
        <f>INDEX(S$80:S$93,$D1946)/$E1946</f>
        <v/>
      </c>
      <c r="T1946" s="36">
        <f>INDEX(T$80:T$93,$D1946)/$E1946</f>
        <v/>
      </c>
      <c r="U1946" s="36">
        <f>INDEX(U$80:U$93,$D1946)/$E1946</f>
        <v/>
      </c>
      <c r="V1946" s="36">
        <f>INDEX(V$80:V$93,$D1946)/$E1946</f>
        <v/>
      </c>
      <c r="W1946" s="36">
        <f>INDEX(W$80:W$93,$D1946)/$E1946</f>
        <v/>
      </c>
      <c r="X1946" s="36">
        <f>INDEX(X$80:X$93,$D1946)/$E1946</f>
        <v/>
      </c>
      <c r="Y1946" s="36">
        <f>INDEX(Y$80:Y$93,$D1946)/$E1946</f>
        <v/>
      </c>
      <c r="Z1946" s="36">
        <f>INDEX(Z$80:Z$93,$D1946)/$E1946</f>
        <v/>
      </c>
      <c r="AA1946" s="36">
        <f>INDEX(AA$80:AA$93,$D1946)/$E1946</f>
        <v/>
      </c>
      <c r="AB1946" s="36">
        <f>INDEX(AB$80:AB$93,$D1946)/$E1946</f>
        <v/>
      </c>
      <c r="AC1946" s="36">
        <f>INDEX(AC$80:AC$93,$D1946)/$E1946</f>
        <v/>
      </c>
      <c r="AD1946" s="36">
        <f>INDEX(AD$80:AD$93,$D1946)/$E1946</f>
        <v/>
      </c>
      <c r="AF1946" s="11">
        <f>CodePrefix&amp;$A1946&amp;IF($C1946="","","."&amp;$C1946&amp;"."&amp;$B1946)&amp;INDEX(VarEnd,MATCH($A1946,VarKey,0))&amp;AF$5</f>
        <v/>
      </c>
      <c r="AG1946" s="37">
        <f>INDEX(AG$80:AG$93,$D1946)/$E1946</f>
        <v/>
      </c>
      <c r="AH1946" s="36">
        <f>INDEX(AH$80:AH$93,$D1946)/$E1946</f>
        <v/>
      </c>
      <c r="AI1946" s="36">
        <f>INDEX(AI$80:AI$93,$D1946)/$E1946</f>
        <v/>
      </c>
      <c r="AJ1946" s="36">
        <f>INDEX(AJ$80:AJ$93,$D1946)/$E1946</f>
        <v/>
      </c>
      <c r="AK1946" s="36">
        <f>INDEX(AK$80:AK$93,$D1946)/$E1946</f>
        <v/>
      </c>
      <c r="AL1946" s="36">
        <f>INDEX(AL$80:AL$93,$D1946)/$E1946</f>
        <v/>
      </c>
      <c r="AM1946" s="36">
        <f>INDEX(AM$80:AM$93,$D1946)/$E1946</f>
        <v/>
      </c>
      <c r="AN1946" s="36">
        <f>INDEX(AN$80:AN$93,$D1946)/$E1946</f>
        <v/>
      </c>
      <c r="AO1946" s="36">
        <f>INDEX(AO$80:AO$93,$D1946)/$E1946</f>
        <v/>
      </c>
      <c r="AP1946" s="36">
        <f>INDEX(AP$80:AP$93,$D1946)/$E1946</f>
        <v/>
      </c>
      <c r="AQ1946" s="36">
        <f>INDEX(AQ$80:AQ$93,$D1946)/$E1946</f>
        <v/>
      </c>
      <c r="AR1946" s="36">
        <f>INDEX(AR$80:AR$93,$D1946)/$E1946</f>
        <v/>
      </c>
      <c r="AS1946" s="36">
        <f>INDEX(AS$80:AS$93,$D1946)/$E1946</f>
        <v/>
      </c>
      <c r="AT1946" s="36">
        <f>INDEX(AT$80:AT$93,$D1946)/$E1946</f>
        <v/>
      </c>
      <c r="AU1946" s="36">
        <f>INDEX(AU$80:AU$93,$D1946)/$E1946</f>
        <v/>
      </c>
      <c r="AV1946" s="36">
        <f>INDEX(AV$80:AV$93,$D1946)/$E1946</f>
        <v/>
      </c>
      <c r="AW1946" s="36">
        <f>INDEX(AW$80:AW$93,$D1946)/$E1946</f>
        <v/>
      </c>
      <c r="AX1946" s="36">
        <f>INDEX(AX$80:AX$93,$D1946)/$E1946</f>
        <v/>
      </c>
      <c r="AY1946" s="36">
        <f>INDEX(AY$80:AY$93,$D1946)/$E1946</f>
        <v/>
      </c>
    </row>
    <row r="1947" hidden="1" outlineLevel="2">
      <c r="A1947" s="14" t="inlineStr">
        <is>
          <t>ntx</t>
        </is>
      </c>
      <c r="B1947" s="14" t="inlineStr">
        <is>
          <t>gso</t>
        </is>
      </c>
      <c r="C1947" s="14" t="inlineStr">
        <is>
          <t>mac</t>
        </is>
      </c>
      <c r="D1947" s="36">
        <f>INDEX(Inputs!$N$5:$N$132,MATCH($B1947&amp;"|"&amp;$C1947,Inputs!$A$5:$A$132,0))</f>
        <v/>
      </c>
      <c r="E1947" s="36">
        <f>INDEX(Inputs!$K$5:$K$132,MATCH($B1947&amp;"|"&amp;$C1947,Inputs!$A$5:$A$132,0))</f>
        <v/>
      </c>
      <c r="F1947" s="35" t="n"/>
      <c r="G1947" s="35" t="n"/>
      <c r="H1947" s="14">
        <f>INDEX(VarLab,MATCH($A1947,VarKey,0))&amp;INDEX(MemLab,MATCH($C1947&amp;"|"&amp;$B1947,MemKey,0))</f>
        <v/>
      </c>
      <c r="I1947" s="14">
        <f>INDEX(VarUnit,MATCH($A1947,VarKey,0))</f>
        <v/>
      </c>
      <c r="J1947" s="14">
        <f>INDEX(VarSrc,MATCH($A1947,VarKey,0))</f>
        <v/>
      </c>
      <c r="K1947" s="11">
        <f>CodePrefix&amp;$A1947&amp;IF($C1947="","","."&amp;$C1947&amp;"."&amp;$B1947)&amp;INDEX(VarEnd,MATCH($A1947,VarKey,0))&amp;K$5</f>
        <v/>
      </c>
      <c r="L1947" s="37">
        <f>INDEX(L$80:L$93,$D1947)/$E1947</f>
        <v/>
      </c>
      <c r="M1947" s="36">
        <f>INDEX(M$80:M$93,$D1947)/$E1947</f>
        <v/>
      </c>
      <c r="N1947" s="36">
        <f>INDEX(N$80:N$93,$D1947)/$E1947</f>
        <v/>
      </c>
      <c r="O1947" s="36">
        <f>INDEX(O$80:O$93,$D1947)/$E1947</f>
        <v/>
      </c>
      <c r="P1947" s="36">
        <f>INDEX(P$80:P$93,$D1947)/$E1947</f>
        <v/>
      </c>
      <c r="Q1947" s="36">
        <f>INDEX(Q$80:Q$93,$D1947)/$E1947</f>
        <v/>
      </c>
      <c r="R1947" s="36">
        <f>INDEX(R$80:R$93,$D1947)/$E1947</f>
        <v/>
      </c>
      <c r="S1947" s="36">
        <f>INDEX(S$80:S$93,$D1947)/$E1947</f>
        <v/>
      </c>
      <c r="T1947" s="36">
        <f>INDEX(T$80:T$93,$D1947)/$E1947</f>
        <v/>
      </c>
      <c r="U1947" s="36">
        <f>INDEX(U$80:U$93,$D1947)/$E1947</f>
        <v/>
      </c>
      <c r="V1947" s="36">
        <f>INDEX(V$80:V$93,$D1947)/$E1947</f>
        <v/>
      </c>
      <c r="W1947" s="36">
        <f>INDEX(W$80:W$93,$D1947)/$E1947</f>
        <v/>
      </c>
      <c r="X1947" s="36">
        <f>INDEX(X$80:X$93,$D1947)/$E1947</f>
        <v/>
      </c>
      <c r="Y1947" s="36">
        <f>INDEX(Y$80:Y$93,$D1947)/$E1947</f>
        <v/>
      </c>
      <c r="Z1947" s="36">
        <f>INDEX(Z$80:Z$93,$D1947)/$E1947</f>
        <v/>
      </c>
      <c r="AA1947" s="36">
        <f>INDEX(AA$80:AA$93,$D1947)/$E1947</f>
        <v/>
      </c>
      <c r="AB1947" s="36">
        <f>INDEX(AB$80:AB$93,$D1947)/$E1947</f>
        <v/>
      </c>
      <c r="AC1947" s="36">
        <f>INDEX(AC$80:AC$93,$D1947)/$E1947</f>
        <v/>
      </c>
      <c r="AD1947" s="36">
        <f>INDEX(AD$80:AD$93,$D1947)/$E1947</f>
        <v/>
      </c>
      <c r="AF1947" s="11">
        <f>CodePrefix&amp;$A1947&amp;IF($C1947="","","."&amp;$C1947&amp;"."&amp;$B1947)&amp;INDEX(VarEnd,MATCH($A1947,VarKey,0))&amp;AF$5</f>
        <v/>
      </c>
      <c r="AG1947" s="37">
        <f>INDEX(AG$80:AG$93,$D1947)/$E1947</f>
        <v/>
      </c>
      <c r="AH1947" s="36">
        <f>INDEX(AH$80:AH$93,$D1947)/$E1947</f>
        <v/>
      </c>
      <c r="AI1947" s="36">
        <f>INDEX(AI$80:AI$93,$D1947)/$E1947</f>
        <v/>
      </c>
      <c r="AJ1947" s="36">
        <f>INDEX(AJ$80:AJ$93,$D1947)/$E1947</f>
        <v/>
      </c>
      <c r="AK1947" s="36">
        <f>INDEX(AK$80:AK$93,$D1947)/$E1947</f>
        <v/>
      </c>
      <c r="AL1947" s="36">
        <f>INDEX(AL$80:AL$93,$D1947)/$E1947</f>
        <v/>
      </c>
      <c r="AM1947" s="36">
        <f>INDEX(AM$80:AM$93,$D1947)/$E1947</f>
        <v/>
      </c>
      <c r="AN1947" s="36">
        <f>INDEX(AN$80:AN$93,$D1947)/$E1947</f>
        <v/>
      </c>
      <c r="AO1947" s="36">
        <f>INDEX(AO$80:AO$93,$D1947)/$E1947</f>
        <v/>
      </c>
      <c r="AP1947" s="36">
        <f>INDEX(AP$80:AP$93,$D1947)/$E1947</f>
        <v/>
      </c>
      <c r="AQ1947" s="36">
        <f>INDEX(AQ$80:AQ$93,$D1947)/$E1947</f>
        <v/>
      </c>
      <c r="AR1947" s="36">
        <f>INDEX(AR$80:AR$93,$D1947)/$E1947</f>
        <v/>
      </c>
      <c r="AS1947" s="36">
        <f>INDEX(AS$80:AS$93,$D1947)/$E1947</f>
        <v/>
      </c>
      <c r="AT1947" s="36">
        <f>INDEX(AT$80:AT$93,$D1947)/$E1947</f>
        <v/>
      </c>
      <c r="AU1947" s="36">
        <f>INDEX(AU$80:AU$93,$D1947)/$E1947</f>
        <v/>
      </c>
      <c r="AV1947" s="36">
        <f>INDEX(AV$80:AV$93,$D1947)/$E1947</f>
        <v/>
      </c>
      <c r="AW1947" s="36">
        <f>INDEX(AW$80:AW$93,$D1947)/$E1947</f>
        <v/>
      </c>
      <c r="AX1947" s="36">
        <f>INDEX(AX$80:AX$93,$D1947)/$E1947</f>
        <v/>
      </c>
      <c r="AY1947" s="36">
        <f>INDEX(AY$80:AY$93,$D1947)/$E1947</f>
        <v/>
      </c>
    </row>
    <row r="1948" hidden="1" outlineLevel="2">
      <c r="A1948" s="14" t="inlineStr">
        <is>
          <t>ntx</t>
        </is>
      </c>
      <c r="B1948" s="14" t="inlineStr">
        <is>
          <t>die</t>
        </is>
      </c>
      <c r="C1948" s="14" t="inlineStr">
        <is>
          <t>mac</t>
        </is>
      </c>
      <c r="D1948" s="36">
        <f>INDEX(Inputs!$N$5:$N$132,MATCH($B1948&amp;"|"&amp;$C1948,Inputs!$A$5:$A$132,0))</f>
        <v/>
      </c>
      <c r="E1948" s="36">
        <f>INDEX(Inputs!$K$5:$K$132,MATCH($B1948&amp;"|"&amp;$C1948,Inputs!$A$5:$A$132,0))</f>
        <v/>
      </c>
      <c r="F1948" s="35" t="n"/>
      <c r="G1948" s="35" t="n"/>
      <c r="H1948" s="14">
        <f>INDEX(VarLab,MATCH($A1948,VarKey,0))&amp;INDEX(MemLab,MATCH($C1948&amp;"|"&amp;$B1948,MemKey,0))</f>
        <v/>
      </c>
      <c r="I1948" s="14">
        <f>INDEX(VarUnit,MATCH($A1948,VarKey,0))</f>
        <v/>
      </c>
      <c r="J1948" s="14">
        <f>INDEX(VarSrc,MATCH($A1948,VarKey,0))</f>
        <v/>
      </c>
      <c r="K1948" s="11">
        <f>CodePrefix&amp;$A1948&amp;IF($C1948="","","."&amp;$C1948&amp;"."&amp;$B1948)&amp;INDEX(VarEnd,MATCH($A1948,VarKey,0))&amp;K$5</f>
        <v/>
      </c>
      <c r="L1948" s="37">
        <f>INDEX(L$80:L$93,$D1948)/$E1948</f>
        <v/>
      </c>
      <c r="M1948" s="36">
        <f>INDEX(M$80:M$93,$D1948)/$E1948</f>
        <v/>
      </c>
      <c r="N1948" s="36">
        <f>INDEX(N$80:N$93,$D1948)/$E1948</f>
        <v/>
      </c>
      <c r="O1948" s="36">
        <f>INDEX(O$80:O$93,$D1948)/$E1948</f>
        <v/>
      </c>
      <c r="P1948" s="36">
        <f>INDEX(P$80:P$93,$D1948)/$E1948</f>
        <v/>
      </c>
      <c r="Q1948" s="36">
        <f>INDEX(Q$80:Q$93,$D1948)/$E1948</f>
        <v/>
      </c>
      <c r="R1948" s="36">
        <f>INDEX(R$80:R$93,$D1948)/$E1948</f>
        <v/>
      </c>
      <c r="S1948" s="36">
        <f>INDEX(S$80:S$93,$D1948)/$E1948</f>
        <v/>
      </c>
      <c r="T1948" s="36">
        <f>INDEX(T$80:T$93,$D1948)/$E1948</f>
        <v/>
      </c>
      <c r="U1948" s="36">
        <f>INDEX(U$80:U$93,$D1948)/$E1948</f>
        <v/>
      </c>
      <c r="V1948" s="36">
        <f>INDEX(V$80:V$93,$D1948)/$E1948</f>
        <v/>
      </c>
      <c r="W1948" s="36">
        <f>INDEX(W$80:W$93,$D1948)/$E1948</f>
        <v/>
      </c>
      <c r="X1948" s="36">
        <f>INDEX(X$80:X$93,$D1948)/$E1948</f>
        <v/>
      </c>
      <c r="Y1948" s="36">
        <f>INDEX(Y$80:Y$93,$D1948)/$E1948</f>
        <v/>
      </c>
      <c r="Z1948" s="36">
        <f>INDEX(Z$80:Z$93,$D1948)/$E1948</f>
        <v/>
      </c>
      <c r="AA1948" s="36">
        <f>INDEX(AA$80:AA$93,$D1948)/$E1948</f>
        <v/>
      </c>
      <c r="AB1948" s="36">
        <f>INDEX(AB$80:AB$93,$D1948)/$E1948</f>
        <v/>
      </c>
      <c r="AC1948" s="36">
        <f>INDEX(AC$80:AC$93,$D1948)/$E1948</f>
        <v/>
      </c>
      <c r="AD1948" s="36">
        <f>INDEX(AD$80:AD$93,$D1948)/$E1948</f>
        <v/>
      </c>
      <c r="AF1948" s="11">
        <f>CodePrefix&amp;$A1948&amp;IF($C1948="","","."&amp;$C1948&amp;"."&amp;$B1948)&amp;INDEX(VarEnd,MATCH($A1948,VarKey,0))&amp;AF$5</f>
        <v/>
      </c>
      <c r="AG1948" s="37">
        <f>INDEX(AG$80:AG$93,$D1948)/$E1948</f>
        <v/>
      </c>
      <c r="AH1948" s="36">
        <f>INDEX(AH$80:AH$93,$D1948)/$E1948</f>
        <v/>
      </c>
      <c r="AI1948" s="36">
        <f>INDEX(AI$80:AI$93,$D1948)/$E1948</f>
        <v/>
      </c>
      <c r="AJ1948" s="36">
        <f>INDEX(AJ$80:AJ$93,$D1948)/$E1948</f>
        <v/>
      </c>
      <c r="AK1948" s="36">
        <f>INDEX(AK$80:AK$93,$D1948)/$E1948</f>
        <v/>
      </c>
      <c r="AL1948" s="36">
        <f>INDEX(AL$80:AL$93,$D1948)/$E1948</f>
        <v/>
      </c>
      <c r="AM1948" s="36">
        <f>INDEX(AM$80:AM$93,$D1948)/$E1948</f>
        <v/>
      </c>
      <c r="AN1948" s="36">
        <f>INDEX(AN$80:AN$93,$D1948)/$E1948</f>
        <v/>
      </c>
      <c r="AO1948" s="36">
        <f>INDEX(AO$80:AO$93,$D1948)/$E1948</f>
        <v/>
      </c>
      <c r="AP1948" s="36">
        <f>INDEX(AP$80:AP$93,$D1948)/$E1948</f>
        <v/>
      </c>
      <c r="AQ1948" s="36">
        <f>INDEX(AQ$80:AQ$93,$D1948)/$E1948</f>
        <v/>
      </c>
      <c r="AR1948" s="36">
        <f>INDEX(AR$80:AR$93,$D1948)/$E1948</f>
        <v/>
      </c>
      <c r="AS1948" s="36">
        <f>INDEX(AS$80:AS$93,$D1948)/$E1948</f>
        <v/>
      </c>
      <c r="AT1948" s="36">
        <f>INDEX(AT$80:AT$93,$D1948)/$E1948</f>
        <v/>
      </c>
      <c r="AU1948" s="36">
        <f>INDEX(AU$80:AU$93,$D1948)/$E1948</f>
        <v/>
      </c>
      <c r="AV1948" s="36">
        <f>INDEX(AV$80:AV$93,$D1948)/$E1948</f>
        <v/>
      </c>
      <c r="AW1948" s="36">
        <f>INDEX(AW$80:AW$93,$D1948)/$E1948</f>
        <v/>
      </c>
      <c r="AX1948" s="36">
        <f>INDEX(AX$80:AX$93,$D1948)/$E1948</f>
        <v/>
      </c>
      <c r="AY1948" s="36">
        <f>INDEX(AY$80:AY$93,$D1948)/$E1948</f>
        <v/>
      </c>
    </row>
    <row r="1949" hidden="1" outlineLevel="2">
      <c r="A1949" s="14" t="inlineStr">
        <is>
          <t>ntx</t>
        </is>
      </c>
      <c r="B1949" s="14" t="inlineStr">
        <is>
          <t>lpg</t>
        </is>
      </c>
      <c r="C1949" s="14" t="inlineStr">
        <is>
          <t>mac</t>
        </is>
      </c>
      <c r="D1949" s="36">
        <f>INDEX(Inputs!$N$5:$N$132,MATCH($B1949&amp;"|"&amp;$C1949,Inputs!$A$5:$A$132,0))</f>
        <v/>
      </c>
      <c r="E1949" s="36">
        <f>INDEX(Inputs!$K$5:$K$132,MATCH($B1949&amp;"|"&amp;$C1949,Inputs!$A$5:$A$132,0))</f>
        <v/>
      </c>
      <c r="F1949" s="35" t="n"/>
      <c r="G1949" s="35" t="n"/>
      <c r="H1949" s="14">
        <f>INDEX(VarLab,MATCH($A1949,VarKey,0))&amp;INDEX(MemLab,MATCH($C1949&amp;"|"&amp;$B1949,MemKey,0))</f>
        <v/>
      </c>
      <c r="I1949" s="14">
        <f>INDEX(VarUnit,MATCH($A1949,VarKey,0))</f>
        <v/>
      </c>
      <c r="J1949" s="14">
        <f>INDEX(VarSrc,MATCH($A1949,VarKey,0))</f>
        <v/>
      </c>
      <c r="K1949" s="11">
        <f>CodePrefix&amp;$A1949&amp;IF($C1949="","","."&amp;$C1949&amp;"."&amp;$B1949)&amp;INDEX(VarEnd,MATCH($A1949,VarKey,0))&amp;K$5</f>
        <v/>
      </c>
      <c r="L1949" s="37">
        <f>INDEX(L$80:L$93,$D1949)/$E1949</f>
        <v/>
      </c>
      <c r="M1949" s="36">
        <f>INDEX(M$80:M$93,$D1949)/$E1949</f>
        <v/>
      </c>
      <c r="N1949" s="36">
        <f>INDEX(N$80:N$93,$D1949)/$E1949</f>
        <v/>
      </c>
      <c r="O1949" s="36">
        <f>INDEX(O$80:O$93,$D1949)/$E1949</f>
        <v/>
      </c>
      <c r="P1949" s="36">
        <f>INDEX(P$80:P$93,$D1949)/$E1949</f>
        <v/>
      </c>
      <c r="Q1949" s="36">
        <f>INDEX(Q$80:Q$93,$D1949)/$E1949</f>
        <v/>
      </c>
      <c r="R1949" s="36">
        <f>INDEX(R$80:R$93,$D1949)/$E1949</f>
        <v/>
      </c>
      <c r="S1949" s="36">
        <f>INDEX(S$80:S$93,$D1949)/$E1949</f>
        <v/>
      </c>
      <c r="T1949" s="36">
        <f>INDEX(T$80:T$93,$D1949)/$E1949</f>
        <v/>
      </c>
      <c r="U1949" s="36">
        <f>INDEX(U$80:U$93,$D1949)/$E1949</f>
        <v/>
      </c>
      <c r="V1949" s="36">
        <f>INDEX(V$80:V$93,$D1949)/$E1949</f>
        <v/>
      </c>
      <c r="W1949" s="36">
        <f>INDEX(W$80:W$93,$D1949)/$E1949</f>
        <v/>
      </c>
      <c r="X1949" s="36">
        <f>INDEX(X$80:X$93,$D1949)/$E1949</f>
        <v/>
      </c>
      <c r="Y1949" s="36">
        <f>INDEX(Y$80:Y$93,$D1949)/$E1949</f>
        <v/>
      </c>
      <c r="Z1949" s="36">
        <f>INDEX(Z$80:Z$93,$D1949)/$E1949</f>
        <v/>
      </c>
      <c r="AA1949" s="36">
        <f>INDEX(AA$80:AA$93,$D1949)/$E1949</f>
        <v/>
      </c>
      <c r="AB1949" s="36">
        <f>INDEX(AB$80:AB$93,$D1949)/$E1949</f>
        <v/>
      </c>
      <c r="AC1949" s="36">
        <f>INDEX(AC$80:AC$93,$D1949)/$E1949</f>
        <v/>
      </c>
      <c r="AD1949" s="36">
        <f>INDEX(AD$80:AD$93,$D1949)/$E1949</f>
        <v/>
      </c>
      <c r="AF1949" s="11">
        <f>CodePrefix&amp;$A1949&amp;IF($C1949="","","."&amp;$C1949&amp;"."&amp;$B1949)&amp;INDEX(VarEnd,MATCH($A1949,VarKey,0))&amp;AF$5</f>
        <v/>
      </c>
      <c r="AG1949" s="37">
        <f>INDEX(AG$80:AG$93,$D1949)/$E1949</f>
        <v/>
      </c>
      <c r="AH1949" s="36">
        <f>INDEX(AH$80:AH$93,$D1949)/$E1949</f>
        <v/>
      </c>
      <c r="AI1949" s="36">
        <f>INDEX(AI$80:AI$93,$D1949)/$E1949</f>
        <v/>
      </c>
      <c r="AJ1949" s="36">
        <f>INDEX(AJ$80:AJ$93,$D1949)/$E1949</f>
        <v/>
      </c>
      <c r="AK1949" s="36">
        <f>INDEX(AK$80:AK$93,$D1949)/$E1949</f>
        <v/>
      </c>
      <c r="AL1949" s="36">
        <f>INDEX(AL$80:AL$93,$D1949)/$E1949</f>
        <v/>
      </c>
      <c r="AM1949" s="36">
        <f>INDEX(AM$80:AM$93,$D1949)/$E1949</f>
        <v/>
      </c>
      <c r="AN1949" s="36">
        <f>INDEX(AN$80:AN$93,$D1949)/$E1949</f>
        <v/>
      </c>
      <c r="AO1949" s="36">
        <f>INDEX(AO$80:AO$93,$D1949)/$E1949</f>
        <v/>
      </c>
      <c r="AP1949" s="36">
        <f>INDEX(AP$80:AP$93,$D1949)/$E1949</f>
        <v/>
      </c>
      <c r="AQ1949" s="36">
        <f>INDEX(AQ$80:AQ$93,$D1949)/$E1949</f>
        <v/>
      </c>
      <c r="AR1949" s="36">
        <f>INDEX(AR$80:AR$93,$D1949)/$E1949</f>
        <v/>
      </c>
      <c r="AS1949" s="36">
        <f>INDEX(AS$80:AS$93,$D1949)/$E1949</f>
        <v/>
      </c>
      <c r="AT1949" s="36">
        <f>INDEX(AT$80:AT$93,$D1949)/$E1949</f>
        <v/>
      </c>
      <c r="AU1949" s="36">
        <f>INDEX(AU$80:AU$93,$D1949)/$E1949</f>
        <v/>
      </c>
      <c r="AV1949" s="36">
        <f>INDEX(AV$80:AV$93,$D1949)/$E1949</f>
        <v/>
      </c>
      <c r="AW1949" s="36">
        <f>INDEX(AW$80:AW$93,$D1949)/$E1949</f>
        <v/>
      </c>
      <c r="AX1949" s="36">
        <f>INDEX(AX$80:AX$93,$D1949)/$E1949</f>
        <v/>
      </c>
      <c r="AY1949" s="36">
        <f>INDEX(AY$80:AY$93,$D1949)/$E1949</f>
        <v/>
      </c>
    </row>
    <row r="1950" hidden="1" outlineLevel="2">
      <c r="A1950" s="14" t="inlineStr">
        <is>
          <t>ntx</t>
        </is>
      </c>
      <c r="B1950" s="14" t="inlineStr">
        <is>
          <t>ker</t>
        </is>
      </c>
      <c r="C1950" s="14" t="inlineStr">
        <is>
          <t>mac</t>
        </is>
      </c>
      <c r="D1950" s="36">
        <f>INDEX(Inputs!$N$5:$N$132,MATCH($B1950&amp;"|"&amp;$C1950,Inputs!$A$5:$A$132,0))</f>
        <v/>
      </c>
      <c r="E1950" s="36">
        <f>INDEX(Inputs!$K$5:$K$132,MATCH($B1950&amp;"|"&amp;$C1950,Inputs!$A$5:$A$132,0))</f>
        <v/>
      </c>
      <c r="F1950" s="35" t="n"/>
      <c r="G1950" s="35" t="n"/>
      <c r="H1950" s="14">
        <f>INDEX(VarLab,MATCH($A1950,VarKey,0))&amp;INDEX(MemLab,MATCH($C1950&amp;"|"&amp;$B1950,MemKey,0))</f>
        <v/>
      </c>
      <c r="I1950" s="14">
        <f>INDEX(VarUnit,MATCH($A1950,VarKey,0))</f>
        <v/>
      </c>
      <c r="J1950" s="14">
        <f>INDEX(VarSrc,MATCH($A1950,VarKey,0))</f>
        <v/>
      </c>
      <c r="K1950" s="11">
        <f>CodePrefix&amp;$A1950&amp;IF($C1950="","","."&amp;$C1950&amp;"."&amp;$B1950)&amp;INDEX(VarEnd,MATCH($A1950,VarKey,0))&amp;K$5</f>
        <v/>
      </c>
      <c r="L1950" s="37">
        <f>INDEX(L$80:L$93,$D1950)/$E1950</f>
        <v/>
      </c>
      <c r="M1950" s="36">
        <f>INDEX(M$80:M$93,$D1950)/$E1950</f>
        <v/>
      </c>
      <c r="N1950" s="36">
        <f>INDEX(N$80:N$93,$D1950)/$E1950</f>
        <v/>
      </c>
      <c r="O1950" s="36">
        <f>INDEX(O$80:O$93,$D1950)/$E1950</f>
        <v/>
      </c>
      <c r="P1950" s="36">
        <f>INDEX(P$80:P$93,$D1950)/$E1950</f>
        <v/>
      </c>
      <c r="Q1950" s="36">
        <f>INDEX(Q$80:Q$93,$D1950)/$E1950</f>
        <v/>
      </c>
      <c r="R1950" s="36">
        <f>INDEX(R$80:R$93,$D1950)/$E1950</f>
        <v/>
      </c>
      <c r="S1950" s="36">
        <f>INDEX(S$80:S$93,$D1950)/$E1950</f>
        <v/>
      </c>
      <c r="T1950" s="36">
        <f>INDEX(T$80:T$93,$D1950)/$E1950</f>
        <v/>
      </c>
      <c r="U1950" s="36">
        <f>INDEX(U$80:U$93,$D1950)/$E1950</f>
        <v/>
      </c>
      <c r="V1950" s="36">
        <f>INDEX(V$80:V$93,$D1950)/$E1950</f>
        <v/>
      </c>
      <c r="W1950" s="36">
        <f>INDEX(W$80:W$93,$D1950)/$E1950</f>
        <v/>
      </c>
      <c r="X1950" s="36">
        <f>INDEX(X$80:X$93,$D1950)/$E1950</f>
        <v/>
      </c>
      <c r="Y1950" s="36">
        <f>INDEX(Y$80:Y$93,$D1950)/$E1950</f>
        <v/>
      </c>
      <c r="Z1950" s="36">
        <f>INDEX(Z$80:Z$93,$D1950)/$E1950</f>
        <v/>
      </c>
      <c r="AA1950" s="36">
        <f>INDEX(AA$80:AA$93,$D1950)/$E1950</f>
        <v/>
      </c>
      <c r="AB1950" s="36">
        <f>INDEX(AB$80:AB$93,$D1950)/$E1950</f>
        <v/>
      </c>
      <c r="AC1950" s="36">
        <f>INDEX(AC$80:AC$93,$D1950)/$E1950</f>
        <v/>
      </c>
      <c r="AD1950" s="36">
        <f>INDEX(AD$80:AD$93,$D1950)/$E1950</f>
        <v/>
      </c>
      <c r="AF1950" s="11">
        <f>CodePrefix&amp;$A1950&amp;IF($C1950="","","."&amp;$C1950&amp;"."&amp;$B1950)&amp;INDEX(VarEnd,MATCH($A1950,VarKey,0))&amp;AF$5</f>
        <v/>
      </c>
      <c r="AG1950" s="37">
        <f>INDEX(AG$80:AG$93,$D1950)/$E1950</f>
        <v/>
      </c>
      <c r="AH1950" s="36">
        <f>INDEX(AH$80:AH$93,$D1950)/$E1950</f>
        <v/>
      </c>
      <c r="AI1950" s="36">
        <f>INDEX(AI$80:AI$93,$D1950)/$E1950</f>
        <v/>
      </c>
      <c r="AJ1950" s="36">
        <f>INDEX(AJ$80:AJ$93,$D1950)/$E1950</f>
        <v/>
      </c>
      <c r="AK1950" s="36">
        <f>INDEX(AK$80:AK$93,$D1950)/$E1950</f>
        <v/>
      </c>
      <c r="AL1950" s="36">
        <f>INDEX(AL$80:AL$93,$D1950)/$E1950</f>
        <v/>
      </c>
      <c r="AM1950" s="36">
        <f>INDEX(AM$80:AM$93,$D1950)/$E1950</f>
        <v/>
      </c>
      <c r="AN1950" s="36">
        <f>INDEX(AN$80:AN$93,$D1950)/$E1950</f>
        <v/>
      </c>
      <c r="AO1950" s="36">
        <f>INDEX(AO$80:AO$93,$D1950)/$E1950</f>
        <v/>
      </c>
      <c r="AP1950" s="36">
        <f>INDEX(AP$80:AP$93,$D1950)/$E1950</f>
        <v/>
      </c>
      <c r="AQ1950" s="36">
        <f>INDEX(AQ$80:AQ$93,$D1950)/$E1950</f>
        <v/>
      </c>
      <c r="AR1950" s="36">
        <f>INDEX(AR$80:AR$93,$D1950)/$E1950</f>
        <v/>
      </c>
      <c r="AS1950" s="36">
        <f>INDEX(AS$80:AS$93,$D1950)/$E1950</f>
        <v/>
      </c>
      <c r="AT1950" s="36">
        <f>INDEX(AT$80:AT$93,$D1950)/$E1950</f>
        <v/>
      </c>
      <c r="AU1950" s="36">
        <f>INDEX(AU$80:AU$93,$D1950)/$E1950</f>
        <v/>
      </c>
      <c r="AV1950" s="36">
        <f>INDEX(AV$80:AV$93,$D1950)/$E1950</f>
        <v/>
      </c>
      <c r="AW1950" s="36">
        <f>INDEX(AW$80:AW$93,$D1950)/$E1950</f>
        <v/>
      </c>
      <c r="AX1950" s="36">
        <f>INDEX(AX$80:AX$93,$D1950)/$E1950</f>
        <v/>
      </c>
      <c r="AY1950" s="36">
        <f>INDEX(AY$80:AY$93,$D1950)/$E1950</f>
        <v/>
      </c>
    </row>
    <row r="1951" hidden="1" outlineLevel="2">
      <c r="A1951" s="14" t="inlineStr">
        <is>
          <t>ntx</t>
        </is>
      </c>
      <c r="B1951" s="14" t="inlineStr">
        <is>
          <t>oop</t>
        </is>
      </c>
      <c r="C1951" s="14" t="inlineStr">
        <is>
          <t>mac</t>
        </is>
      </c>
      <c r="D1951" s="36">
        <f>INDEX(Inputs!$N$5:$N$132,MATCH($B1951&amp;"|"&amp;$C1951,Inputs!$A$5:$A$132,0))</f>
        <v/>
      </c>
      <c r="E1951" s="36">
        <f>INDEX(Inputs!$K$5:$K$132,MATCH($B1951&amp;"|"&amp;$C1951,Inputs!$A$5:$A$132,0))</f>
        <v/>
      </c>
      <c r="F1951" s="35" t="n"/>
      <c r="G1951" s="35" t="n"/>
      <c r="H1951" s="14">
        <f>INDEX(VarLab,MATCH($A1951,VarKey,0))&amp;INDEX(MemLab,MATCH($C1951&amp;"|"&amp;$B1951,MemKey,0))</f>
        <v/>
      </c>
      <c r="I1951" s="14">
        <f>INDEX(VarUnit,MATCH($A1951,VarKey,0))</f>
        <v/>
      </c>
      <c r="J1951" s="14">
        <f>INDEX(VarSrc,MATCH($A1951,VarKey,0))</f>
        <v/>
      </c>
      <c r="K1951" s="11">
        <f>CodePrefix&amp;$A1951&amp;IF($C1951="","","."&amp;$C1951&amp;"."&amp;$B1951)&amp;INDEX(VarEnd,MATCH($A1951,VarKey,0))&amp;K$5</f>
        <v/>
      </c>
      <c r="L1951" s="37">
        <f>INDEX(L$80:L$93,$D1951)/$E1951</f>
        <v/>
      </c>
      <c r="M1951" s="36">
        <f>INDEX(M$80:M$93,$D1951)/$E1951</f>
        <v/>
      </c>
      <c r="N1951" s="36">
        <f>INDEX(N$80:N$93,$D1951)/$E1951</f>
        <v/>
      </c>
      <c r="O1951" s="36">
        <f>INDEX(O$80:O$93,$D1951)/$E1951</f>
        <v/>
      </c>
      <c r="P1951" s="36">
        <f>INDEX(P$80:P$93,$D1951)/$E1951</f>
        <v/>
      </c>
      <c r="Q1951" s="36">
        <f>INDEX(Q$80:Q$93,$D1951)/$E1951</f>
        <v/>
      </c>
      <c r="R1951" s="36">
        <f>INDEX(R$80:R$93,$D1951)/$E1951</f>
        <v/>
      </c>
      <c r="S1951" s="36">
        <f>INDEX(S$80:S$93,$D1951)/$E1951</f>
        <v/>
      </c>
      <c r="T1951" s="36">
        <f>INDEX(T$80:T$93,$D1951)/$E1951</f>
        <v/>
      </c>
      <c r="U1951" s="36">
        <f>INDEX(U$80:U$93,$D1951)/$E1951</f>
        <v/>
      </c>
      <c r="V1951" s="36">
        <f>INDEX(V$80:V$93,$D1951)/$E1951</f>
        <v/>
      </c>
      <c r="W1951" s="36">
        <f>INDEX(W$80:W$93,$D1951)/$E1951</f>
        <v/>
      </c>
      <c r="X1951" s="36">
        <f>INDEX(X$80:X$93,$D1951)/$E1951</f>
        <v/>
      </c>
      <c r="Y1951" s="36">
        <f>INDEX(Y$80:Y$93,$D1951)/$E1951</f>
        <v/>
      </c>
      <c r="Z1951" s="36">
        <f>INDEX(Z$80:Z$93,$D1951)/$E1951</f>
        <v/>
      </c>
      <c r="AA1951" s="36">
        <f>INDEX(AA$80:AA$93,$D1951)/$E1951</f>
        <v/>
      </c>
      <c r="AB1951" s="36">
        <f>INDEX(AB$80:AB$93,$D1951)/$E1951</f>
        <v/>
      </c>
      <c r="AC1951" s="36">
        <f>INDEX(AC$80:AC$93,$D1951)/$E1951</f>
        <v/>
      </c>
      <c r="AD1951" s="36">
        <f>INDEX(AD$80:AD$93,$D1951)/$E1951</f>
        <v/>
      </c>
      <c r="AF1951" s="11">
        <f>CodePrefix&amp;$A1951&amp;IF($C1951="","","."&amp;$C1951&amp;"."&amp;$B1951)&amp;INDEX(VarEnd,MATCH($A1951,VarKey,0))&amp;AF$5</f>
        <v/>
      </c>
      <c r="AG1951" s="37">
        <f>INDEX(AG$80:AG$93,$D1951)/$E1951</f>
        <v/>
      </c>
      <c r="AH1951" s="36">
        <f>INDEX(AH$80:AH$93,$D1951)/$E1951</f>
        <v/>
      </c>
      <c r="AI1951" s="36">
        <f>INDEX(AI$80:AI$93,$D1951)/$E1951</f>
        <v/>
      </c>
      <c r="AJ1951" s="36">
        <f>INDEX(AJ$80:AJ$93,$D1951)/$E1951</f>
        <v/>
      </c>
      <c r="AK1951" s="36">
        <f>INDEX(AK$80:AK$93,$D1951)/$E1951</f>
        <v/>
      </c>
      <c r="AL1951" s="36">
        <f>INDEX(AL$80:AL$93,$D1951)/$E1951</f>
        <v/>
      </c>
      <c r="AM1951" s="36">
        <f>INDEX(AM$80:AM$93,$D1951)/$E1951</f>
        <v/>
      </c>
      <c r="AN1951" s="36">
        <f>INDEX(AN$80:AN$93,$D1951)/$E1951</f>
        <v/>
      </c>
      <c r="AO1951" s="36">
        <f>INDEX(AO$80:AO$93,$D1951)/$E1951</f>
        <v/>
      </c>
      <c r="AP1951" s="36">
        <f>INDEX(AP$80:AP$93,$D1951)/$E1951</f>
        <v/>
      </c>
      <c r="AQ1951" s="36">
        <f>INDEX(AQ$80:AQ$93,$D1951)/$E1951</f>
        <v/>
      </c>
      <c r="AR1951" s="36">
        <f>INDEX(AR$80:AR$93,$D1951)/$E1951</f>
        <v/>
      </c>
      <c r="AS1951" s="36">
        <f>INDEX(AS$80:AS$93,$D1951)/$E1951</f>
        <v/>
      </c>
      <c r="AT1951" s="36">
        <f>INDEX(AT$80:AT$93,$D1951)/$E1951</f>
        <v/>
      </c>
      <c r="AU1951" s="36">
        <f>INDEX(AU$80:AU$93,$D1951)/$E1951</f>
        <v/>
      </c>
      <c r="AV1951" s="36">
        <f>INDEX(AV$80:AV$93,$D1951)/$E1951</f>
        <v/>
      </c>
      <c r="AW1951" s="36">
        <f>INDEX(AW$80:AW$93,$D1951)/$E1951</f>
        <v/>
      </c>
      <c r="AX1951" s="36">
        <f>INDEX(AX$80:AX$93,$D1951)/$E1951</f>
        <v/>
      </c>
      <c r="AY1951" s="36">
        <f>INDEX(AY$80:AY$93,$D1951)/$E1951</f>
        <v/>
      </c>
    </row>
    <row r="1952" hidden="1" outlineLevel="2">
      <c r="A1952" s="14" t="inlineStr">
        <is>
          <t>ntx</t>
        </is>
      </c>
      <c r="B1952" s="14" t="inlineStr">
        <is>
          <t>bio</t>
        </is>
      </c>
      <c r="C1952" s="14" t="inlineStr">
        <is>
          <t>mac</t>
        </is>
      </c>
      <c r="D1952" s="36">
        <f>INDEX(Inputs!$N$5:$N$132,MATCH($B1952&amp;"|"&amp;$C1952,Inputs!$A$5:$A$132,0))</f>
        <v/>
      </c>
      <c r="E1952" s="36">
        <f>INDEX(Inputs!$K$5:$K$132,MATCH($B1952&amp;"|"&amp;$C1952,Inputs!$A$5:$A$132,0))</f>
        <v/>
      </c>
      <c r="F1952" s="35" t="n"/>
      <c r="G1952" s="35" t="n"/>
      <c r="H1952" s="14">
        <f>INDEX(VarLab,MATCH($A1952,VarKey,0))&amp;INDEX(MemLab,MATCH($C1952&amp;"|"&amp;$B1952,MemKey,0))</f>
        <v/>
      </c>
      <c r="I1952" s="14">
        <f>INDEX(VarUnit,MATCH($A1952,VarKey,0))</f>
        <v/>
      </c>
      <c r="J1952" s="14">
        <f>INDEX(VarSrc,MATCH($A1952,VarKey,0))</f>
        <v/>
      </c>
      <c r="K1952" s="11">
        <f>CodePrefix&amp;$A1952&amp;IF($C1952="","","."&amp;$C1952&amp;"."&amp;$B1952)&amp;INDEX(VarEnd,MATCH($A1952,VarKey,0))&amp;K$5</f>
        <v/>
      </c>
      <c r="L1952" s="37">
        <f>INDEX(L$80:L$93,$D1952)/$E1952</f>
        <v/>
      </c>
      <c r="M1952" s="36">
        <f>INDEX(M$80:M$93,$D1952)/$E1952</f>
        <v/>
      </c>
      <c r="N1952" s="36">
        <f>INDEX(N$80:N$93,$D1952)/$E1952</f>
        <v/>
      </c>
      <c r="O1952" s="36">
        <f>INDEX(O$80:O$93,$D1952)/$E1952</f>
        <v/>
      </c>
      <c r="P1952" s="36">
        <f>INDEX(P$80:P$93,$D1952)/$E1952</f>
        <v/>
      </c>
      <c r="Q1952" s="36">
        <f>INDEX(Q$80:Q$93,$D1952)/$E1952</f>
        <v/>
      </c>
      <c r="R1952" s="36">
        <f>INDEX(R$80:R$93,$D1952)/$E1952</f>
        <v/>
      </c>
      <c r="S1952" s="36">
        <f>INDEX(S$80:S$93,$D1952)/$E1952</f>
        <v/>
      </c>
      <c r="T1952" s="36">
        <f>INDEX(T$80:T$93,$D1952)/$E1952</f>
        <v/>
      </c>
      <c r="U1952" s="36">
        <f>INDEX(U$80:U$93,$D1952)/$E1952</f>
        <v/>
      </c>
      <c r="V1952" s="36">
        <f>INDEX(V$80:V$93,$D1952)/$E1952</f>
        <v/>
      </c>
      <c r="W1952" s="36">
        <f>INDEX(W$80:W$93,$D1952)/$E1952</f>
        <v/>
      </c>
      <c r="X1952" s="36">
        <f>INDEX(X$80:X$93,$D1952)/$E1952</f>
        <v/>
      </c>
      <c r="Y1952" s="36">
        <f>INDEX(Y$80:Y$93,$D1952)/$E1952</f>
        <v/>
      </c>
      <c r="Z1952" s="36">
        <f>INDEX(Z$80:Z$93,$D1952)/$E1952</f>
        <v/>
      </c>
      <c r="AA1952" s="36">
        <f>INDEX(AA$80:AA$93,$D1952)/$E1952</f>
        <v/>
      </c>
      <c r="AB1952" s="36">
        <f>INDEX(AB$80:AB$93,$D1952)/$E1952</f>
        <v/>
      </c>
      <c r="AC1952" s="36">
        <f>INDEX(AC$80:AC$93,$D1952)/$E1952</f>
        <v/>
      </c>
      <c r="AD1952" s="36">
        <f>INDEX(AD$80:AD$93,$D1952)/$E1952</f>
        <v/>
      </c>
      <c r="AF1952" s="11">
        <f>CodePrefix&amp;$A1952&amp;IF($C1952="","","."&amp;$C1952&amp;"."&amp;$B1952)&amp;INDEX(VarEnd,MATCH($A1952,VarKey,0))&amp;AF$5</f>
        <v/>
      </c>
      <c r="AG1952" s="37">
        <f>INDEX(AG$80:AG$93,$D1952)/$E1952</f>
        <v/>
      </c>
      <c r="AH1952" s="36">
        <f>INDEX(AH$80:AH$93,$D1952)/$E1952</f>
        <v/>
      </c>
      <c r="AI1952" s="36">
        <f>INDEX(AI$80:AI$93,$D1952)/$E1952</f>
        <v/>
      </c>
      <c r="AJ1952" s="36">
        <f>INDEX(AJ$80:AJ$93,$D1952)/$E1952</f>
        <v/>
      </c>
      <c r="AK1952" s="36">
        <f>INDEX(AK$80:AK$93,$D1952)/$E1952</f>
        <v/>
      </c>
      <c r="AL1952" s="36">
        <f>INDEX(AL$80:AL$93,$D1952)/$E1952</f>
        <v/>
      </c>
      <c r="AM1952" s="36">
        <f>INDEX(AM$80:AM$93,$D1952)/$E1952</f>
        <v/>
      </c>
      <c r="AN1952" s="36">
        <f>INDEX(AN$80:AN$93,$D1952)/$E1952</f>
        <v/>
      </c>
      <c r="AO1952" s="36">
        <f>INDEX(AO$80:AO$93,$D1952)/$E1952</f>
        <v/>
      </c>
      <c r="AP1952" s="36">
        <f>INDEX(AP$80:AP$93,$D1952)/$E1952</f>
        <v/>
      </c>
      <c r="AQ1952" s="36">
        <f>INDEX(AQ$80:AQ$93,$D1952)/$E1952</f>
        <v/>
      </c>
      <c r="AR1952" s="36">
        <f>INDEX(AR$80:AR$93,$D1952)/$E1952</f>
        <v/>
      </c>
      <c r="AS1952" s="36">
        <f>INDEX(AS$80:AS$93,$D1952)/$E1952</f>
        <v/>
      </c>
      <c r="AT1952" s="36">
        <f>INDEX(AT$80:AT$93,$D1952)/$E1952</f>
        <v/>
      </c>
      <c r="AU1952" s="36">
        <f>INDEX(AU$80:AU$93,$D1952)/$E1952</f>
        <v/>
      </c>
      <c r="AV1952" s="36">
        <f>INDEX(AV$80:AV$93,$D1952)/$E1952</f>
        <v/>
      </c>
      <c r="AW1952" s="36">
        <f>INDEX(AW$80:AW$93,$D1952)/$E1952</f>
        <v/>
      </c>
      <c r="AX1952" s="36">
        <f>INDEX(AX$80:AX$93,$D1952)/$E1952</f>
        <v/>
      </c>
      <c r="AY1952" s="36">
        <f>INDEX(AY$80:AY$93,$D1952)/$E1952</f>
        <v/>
      </c>
    </row>
    <row r="1953" hidden="1" outlineLevel="2"/>
    <row r="1954" hidden="1" outlineLevel="2">
      <c r="A1954" s="14" t="inlineStr">
        <is>
          <t>nce</t>
        </is>
      </c>
      <c r="B1954" s="14" t="inlineStr">
        <is>
          <t>coa</t>
        </is>
      </c>
      <c r="C1954" s="14" t="inlineStr">
        <is>
          <t>mac</t>
        </is>
      </c>
      <c r="D1954" s="35" t="n"/>
      <c r="E1954" s="35" t="n"/>
      <c r="F1954" s="35" t="n"/>
      <c r="G1954" s="35" t="n"/>
      <c r="H1954" s="14">
        <f>INDEX(VarLab,MATCH($A1954,VarKey,0))&amp;INDEX(MemLab,MATCH($C1954&amp;"|"&amp;$B1954,MemKey,0))</f>
        <v/>
      </c>
      <c r="I1954" s="14">
        <f>INDEX(VarUnit,MATCH($A1954,VarKey,0))</f>
        <v/>
      </c>
      <c r="J1954" s="14">
        <f>INDEX(VarSrc,MATCH($A1954,VarKey,0))</f>
        <v/>
      </c>
      <c r="K1954" s="11">
        <f>CodePrefix&amp;$A1954&amp;IF($C1954="","","."&amp;$C1954&amp;"."&amp;$B1954)&amp;INDEX(VarEnd,MATCH($A1954,VarKey,0))&amp;K$5</f>
        <v/>
      </c>
      <c r="L1954" s="37">
        <f>L1927+L1936+L1945</f>
        <v/>
      </c>
      <c r="M1954" s="36">
        <f>M1927+M1936+M1945</f>
        <v/>
      </c>
      <c r="N1954" s="36">
        <f>N1927+N1936+N1945</f>
        <v/>
      </c>
      <c r="O1954" s="36">
        <f>O1927+O1936+O1945</f>
        <v/>
      </c>
      <c r="P1954" s="36">
        <f>P1927+P1936+P1945</f>
        <v/>
      </c>
      <c r="Q1954" s="36">
        <f>Q1927+Q1936+Q1945</f>
        <v/>
      </c>
      <c r="R1954" s="36">
        <f>R1927+R1936+R1945</f>
        <v/>
      </c>
      <c r="S1954" s="36">
        <f>S1927+S1936+S1945</f>
        <v/>
      </c>
      <c r="T1954" s="36">
        <f>T1927+T1936+T1945</f>
        <v/>
      </c>
      <c r="U1954" s="36">
        <f>U1927+U1936+U1945</f>
        <v/>
      </c>
      <c r="V1954" s="36">
        <f>V1927+V1936+V1945</f>
        <v/>
      </c>
      <c r="W1954" s="36">
        <f>W1927+W1936+W1945</f>
        <v/>
      </c>
      <c r="X1954" s="36">
        <f>X1927+X1936+X1945</f>
        <v/>
      </c>
      <c r="Y1954" s="36">
        <f>Y1927+Y1936+Y1945</f>
        <v/>
      </c>
      <c r="Z1954" s="36">
        <f>Z1927+Z1936+Z1945</f>
        <v/>
      </c>
      <c r="AA1954" s="36">
        <f>AA1927+AA1936+AA1945</f>
        <v/>
      </c>
      <c r="AB1954" s="36">
        <f>AB1927+AB1936+AB1945</f>
        <v/>
      </c>
      <c r="AC1954" s="36">
        <f>AC1927+AC1936+AC1945</f>
        <v/>
      </c>
      <c r="AD1954" s="36">
        <f>AD1927+AD1936+AD1945</f>
        <v/>
      </c>
      <c r="AF1954" s="11">
        <f>CodePrefix&amp;$A1954&amp;IF($C1954="","","."&amp;$C1954&amp;"."&amp;$B1954)&amp;INDEX(VarEnd,MATCH($A1954,VarKey,0))&amp;AF$5</f>
        <v/>
      </c>
      <c r="AG1954" s="37">
        <f>AG1927+AG1936+AG1945</f>
        <v/>
      </c>
      <c r="AH1954" s="36">
        <f>AH1927+AH1936+AH1945</f>
        <v/>
      </c>
      <c r="AI1954" s="36">
        <f>AI1927+AI1936+AI1945</f>
        <v/>
      </c>
      <c r="AJ1954" s="36">
        <f>AJ1927+AJ1936+AJ1945</f>
        <v/>
      </c>
      <c r="AK1954" s="36">
        <f>AK1927+AK1936+AK1945</f>
        <v/>
      </c>
      <c r="AL1954" s="36">
        <f>AL1927+AL1936+AL1945</f>
        <v/>
      </c>
      <c r="AM1954" s="36">
        <f>AM1927+AM1936+AM1945</f>
        <v/>
      </c>
      <c r="AN1954" s="36">
        <f>AN1927+AN1936+AN1945</f>
        <v/>
      </c>
      <c r="AO1954" s="36">
        <f>AO1927+AO1936+AO1945</f>
        <v/>
      </c>
      <c r="AP1954" s="36">
        <f>AP1927+AP1936+AP1945</f>
        <v/>
      </c>
      <c r="AQ1954" s="36">
        <f>AQ1927+AQ1936+AQ1945</f>
        <v/>
      </c>
      <c r="AR1954" s="36">
        <f>AR1927+AR1936+AR1945</f>
        <v/>
      </c>
      <c r="AS1954" s="36">
        <f>AS1927+AS1936+AS1945</f>
        <v/>
      </c>
      <c r="AT1954" s="36">
        <f>AT1927+AT1936+AT1945</f>
        <v/>
      </c>
      <c r="AU1954" s="36">
        <f>AU1927+AU1936+AU1945</f>
        <v/>
      </c>
      <c r="AV1954" s="36">
        <f>AV1927+AV1936+AV1945</f>
        <v/>
      </c>
      <c r="AW1954" s="36">
        <f>AW1927+AW1936+AW1945</f>
        <v/>
      </c>
      <c r="AX1954" s="36">
        <f>AX1927+AX1936+AX1945</f>
        <v/>
      </c>
      <c r="AY1954" s="36">
        <f>AY1927+AY1936+AY1945</f>
        <v/>
      </c>
    </row>
    <row r="1955" hidden="1" outlineLevel="2">
      <c r="A1955" s="14" t="inlineStr">
        <is>
          <t>nce</t>
        </is>
      </c>
      <c r="B1955" s="14" t="inlineStr">
        <is>
          <t>nga</t>
        </is>
      </c>
      <c r="C1955" s="14" t="inlineStr">
        <is>
          <t>mac</t>
        </is>
      </c>
      <c r="D1955" s="35" t="n"/>
      <c r="E1955" s="35" t="n"/>
      <c r="F1955" s="35" t="n"/>
      <c r="G1955" s="35" t="n"/>
      <c r="H1955" s="14">
        <f>INDEX(VarLab,MATCH($A1955,VarKey,0))&amp;INDEX(MemLab,MATCH($C1955&amp;"|"&amp;$B1955,MemKey,0))</f>
        <v/>
      </c>
      <c r="I1955" s="14">
        <f>INDEX(VarUnit,MATCH($A1955,VarKey,0))</f>
        <v/>
      </c>
      <c r="J1955" s="14">
        <f>INDEX(VarSrc,MATCH($A1955,VarKey,0))</f>
        <v/>
      </c>
      <c r="K1955" s="11">
        <f>CodePrefix&amp;$A1955&amp;IF($C1955="","","."&amp;$C1955&amp;"."&amp;$B1955)&amp;INDEX(VarEnd,MATCH($A1955,VarKey,0))&amp;K$5</f>
        <v/>
      </c>
      <c r="L1955" s="37">
        <f>L1928+L1937+L1946</f>
        <v/>
      </c>
      <c r="M1955" s="36">
        <f>M1928+M1937+M1946</f>
        <v/>
      </c>
      <c r="N1955" s="36">
        <f>N1928+N1937+N1946</f>
        <v/>
      </c>
      <c r="O1955" s="36">
        <f>O1928+O1937+O1946</f>
        <v/>
      </c>
      <c r="P1955" s="36">
        <f>P1928+P1937+P1946</f>
        <v/>
      </c>
      <c r="Q1955" s="36">
        <f>Q1928+Q1937+Q1946</f>
        <v/>
      </c>
      <c r="R1955" s="36">
        <f>R1928+R1937+R1946</f>
        <v/>
      </c>
      <c r="S1955" s="36">
        <f>S1928+S1937+S1946</f>
        <v/>
      </c>
      <c r="T1955" s="36">
        <f>T1928+T1937+T1946</f>
        <v/>
      </c>
      <c r="U1955" s="36">
        <f>U1928+U1937+U1946</f>
        <v/>
      </c>
      <c r="V1955" s="36">
        <f>V1928+V1937+V1946</f>
        <v/>
      </c>
      <c r="W1955" s="36">
        <f>W1928+W1937+W1946</f>
        <v/>
      </c>
      <c r="X1955" s="36">
        <f>X1928+X1937+X1946</f>
        <v/>
      </c>
      <c r="Y1955" s="36">
        <f>Y1928+Y1937+Y1946</f>
        <v/>
      </c>
      <c r="Z1955" s="36">
        <f>Z1928+Z1937+Z1946</f>
        <v/>
      </c>
      <c r="AA1955" s="36">
        <f>AA1928+AA1937+AA1946</f>
        <v/>
      </c>
      <c r="AB1955" s="36">
        <f>AB1928+AB1937+AB1946</f>
        <v/>
      </c>
      <c r="AC1955" s="36">
        <f>AC1928+AC1937+AC1946</f>
        <v/>
      </c>
      <c r="AD1955" s="36">
        <f>AD1928+AD1937+AD1946</f>
        <v/>
      </c>
      <c r="AF1955" s="11">
        <f>CodePrefix&amp;$A1955&amp;IF($C1955="","","."&amp;$C1955&amp;"."&amp;$B1955)&amp;INDEX(VarEnd,MATCH($A1955,VarKey,0))&amp;AF$5</f>
        <v/>
      </c>
      <c r="AG1955" s="37">
        <f>AG1928+AG1937+AG1946</f>
        <v/>
      </c>
      <c r="AH1955" s="36">
        <f>AH1928+AH1937+AH1946</f>
        <v/>
      </c>
      <c r="AI1955" s="36">
        <f>AI1928+AI1937+AI1946</f>
        <v/>
      </c>
      <c r="AJ1955" s="36">
        <f>AJ1928+AJ1937+AJ1946</f>
        <v/>
      </c>
      <c r="AK1955" s="36">
        <f>AK1928+AK1937+AK1946</f>
        <v/>
      </c>
      <c r="AL1955" s="36">
        <f>AL1928+AL1937+AL1946</f>
        <v/>
      </c>
      <c r="AM1955" s="36">
        <f>AM1928+AM1937+AM1946</f>
        <v/>
      </c>
      <c r="AN1955" s="36">
        <f>AN1928+AN1937+AN1946</f>
        <v/>
      </c>
      <c r="AO1955" s="36">
        <f>AO1928+AO1937+AO1946</f>
        <v/>
      </c>
      <c r="AP1955" s="36">
        <f>AP1928+AP1937+AP1946</f>
        <v/>
      </c>
      <c r="AQ1955" s="36">
        <f>AQ1928+AQ1937+AQ1946</f>
        <v/>
      </c>
      <c r="AR1955" s="36">
        <f>AR1928+AR1937+AR1946</f>
        <v/>
      </c>
      <c r="AS1955" s="36">
        <f>AS1928+AS1937+AS1946</f>
        <v/>
      </c>
      <c r="AT1955" s="36">
        <f>AT1928+AT1937+AT1946</f>
        <v/>
      </c>
      <c r="AU1955" s="36">
        <f>AU1928+AU1937+AU1946</f>
        <v/>
      </c>
      <c r="AV1955" s="36">
        <f>AV1928+AV1937+AV1946</f>
        <v/>
      </c>
      <c r="AW1955" s="36">
        <f>AW1928+AW1937+AW1946</f>
        <v/>
      </c>
      <c r="AX1955" s="36">
        <f>AX1928+AX1937+AX1946</f>
        <v/>
      </c>
      <c r="AY1955" s="36">
        <f>AY1928+AY1937+AY1946</f>
        <v/>
      </c>
    </row>
    <row r="1956" hidden="1" outlineLevel="2">
      <c r="A1956" s="14" t="inlineStr">
        <is>
          <t>nce</t>
        </is>
      </c>
      <c r="B1956" s="14" t="inlineStr">
        <is>
          <t>gso</t>
        </is>
      </c>
      <c r="C1956" s="14" t="inlineStr">
        <is>
          <t>mac</t>
        </is>
      </c>
      <c r="D1956" s="35" t="n"/>
      <c r="E1956" s="35" t="n"/>
      <c r="F1956" s="35" t="n"/>
      <c r="G1956" s="35" t="n"/>
      <c r="H1956" s="14">
        <f>INDEX(VarLab,MATCH($A1956,VarKey,0))&amp;INDEX(MemLab,MATCH($C1956&amp;"|"&amp;$B1956,MemKey,0))</f>
        <v/>
      </c>
      <c r="I1956" s="14">
        <f>INDEX(VarUnit,MATCH($A1956,VarKey,0))</f>
        <v/>
      </c>
      <c r="J1956" s="14">
        <f>INDEX(VarSrc,MATCH($A1956,VarKey,0))</f>
        <v/>
      </c>
      <c r="K1956" s="11">
        <f>CodePrefix&amp;$A1956&amp;IF($C1956="","","."&amp;$C1956&amp;"."&amp;$B1956)&amp;INDEX(VarEnd,MATCH($A1956,VarKey,0))&amp;K$5</f>
        <v/>
      </c>
      <c r="L1956" s="37">
        <f>L1929+L1938+L1947</f>
        <v/>
      </c>
      <c r="M1956" s="36">
        <f>M1929+M1938+M1947</f>
        <v/>
      </c>
      <c r="N1956" s="36">
        <f>N1929+N1938+N1947</f>
        <v/>
      </c>
      <c r="O1956" s="36">
        <f>O1929+O1938+O1947</f>
        <v/>
      </c>
      <c r="P1956" s="36">
        <f>P1929+P1938+P1947</f>
        <v/>
      </c>
      <c r="Q1956" s="36">
        <f>Q1929+Q1938+Q1947</f>
        <v/>
      </c>
      <c r="R1956" s="36">
        <f>R1929+R1938+R1947</f>
        <v/>
      </c>
      <c r="S1956" s="36">
        <f>S1929+S1938+S1947</f>
        <v/>
      </c>
      <c r="T1956" s="36">
        <f>T1929+T1938+T1947</f>
        <v/>
      </c>
      <c r="U1956" s="36">
        <f>U1929+U1938+U1947</f>
        <v/>
      </c>
      <c r="V1956" s="36">
        <f>V1929+V1938+V1947</f>
        <v/>
      </c>
      <c r="W1956" s="36">
        <f>W1929+W1938+W1947</f>
        <v/>
      </c>
      <c r="X1956" s="36">
        <f>X1929+X1938+X1947</f>
        <v/>
      </c>
      <c r="Y1956" s="36">
        <f>Y1929+Y1938+Y1947</f>
        <v/>
      </c>
      <c r="Z1956" s="36">
        <f>Z1929+Z1938+Z1947</f>
        <v/>
      </c>
      <c r="AA1956" s="36">
        <f>AA1929+AA1938+AA1947</f>
        <v/>
      </c>
      <c r="AB1956" s="36">
        <f>AB1929+AB1938+AB1947</f>
        <v/>
      </c>
      <c r="AC1956" s="36">
        <f>AC1929+AC1938+AC1947</f>
        <v/>
      </c>
      <c r="AD1956" s="36">
        <f>AD1929+AD1938+AD1947</f>
        <v/>
      </c>
      <c r="AF1956" s="11">
        <f>CodePrefix&amp;$A1956&amp;IF($C1956="","","."&amp;$C1956&amp;"."&amp;$B1956)&amp;INDEX(VarEnd,MATCH($A1956,VarKey,0))&amp;AF$5</f>
        <v/>
      </c>
      <c r="AG1956" s="37">
        <f>AG1929+AG1938+AG1947</f>
        <v/>
      </c>
      <c r="AH1956" s="36">
        <f>AH1929+AH1938+AH1947</f>
        <v/>
      </c>
      <c r="AI1956" s="36">
        <f>AI1929+AI1938+AI1947</f>
        <v/>
      </c>
      <c r="AJ1956" s="36">
        <f>AJ1929+AJ1938+AJ1947</f>
        <v/>
      </c>
      <c r="AK1956" s="36">
        <f>AK1929+AK1938+AK1947</f>
        <v/>
      </c>
      <c r="AL1956" s="36">
        <f>AL1929+AL1938+AL1947</f>
        <v/>
      </c>
      <c r="AM1956" s="36">
        <f>AM1929+AM1938+AM1947</f>
        <v/>
      </c>
      <c r="AN1956" s="36">
        <f>AN1929+AN1938+AN1947</f>
        <v/>
      </c>
      <c r="AO1956" s="36">
        <f>AO1929+AO1938+AO1947</f>
        <v/>
      </c>
      <c r="AP1956" s="36">
        <f>AP1929+AP1938+AP1947</f>
        <v/>
      </c>
      <c r="AQ1956" s="36">
        <f>AQ1929+AQ1938+AQ1947</f>
        <v/>
      </c>
      <c r="AR1956" s="36">
        <f>AR1929+AR1938+AR1947</f>
        <v/>
      </c>
      <c r="AS1956" s="36">
        <f>AS1929+AS1938+AS1947</f>
        <v/>
      </c>
      <c r="AT1956" s="36">
        <f>AT1929+AT1938+AT1947</f>
        <v/>
      </c>
      <c r="AU1956" s="36">
        <f>AU1929+AU1938+AU1947</f>
        <v/>
      </c>
      <c r="AV1956" s="36">
        <f>AV1929+AV1938+AV1947</f>
        <v/>
      </c>
      <c r="AW1956" s="36">
        <f>AW1929+AW1938+AW1947</f>
        <v/>
      </c>
      <c r="AX1956" s="36">
        <f>AX1929+AX1938+AX1947</f>
        <v/>
      </c>
      <c r="AY1956" s="36">
        <f>AY1929+AY1938+AY1947</f>
        <v/>
      </c>
    </row>
    <row r="1957" hidden="1" outlineLevel="2">
      <c r="A1957" s="14" t="inlineStr">
        <is>
          <t>nce</t>
        </is>
      </c>
      <c r="B1957" s="14" t="inlineStr">
        <is>
          <t>die</t>
        </is>
      </c>
      <c r="C1957" s="14" t="inlineStr">
        <is>
          <t>mac</t>
        </is>
      </c>
      <c r="D1957" s="35" t="n"/>
      <c r="E1957" s="35" t="n"/>
      <c r="F1957" s="35" t="n"/>
      <c r="G1957" s="35" t="n"/>
      <c r="H1957" s="14">
        <f>INDEX(VarLab,MATCH($A1957,VarKey,0))&amp;INDEX(MemLab,MATCH($C1957&amp;"|"&amp;$B1957,MemKey,0))</f>
        <v/>
      </c>
      <c r="I1957" s="14">
        <f>INDEX(VarUnit,MATCH($A1957,VarKey,0))</f>
        <v/>
      </c>
      <c r="J1957" s="14">
        <f>INDEX(VarSrc,MATCH($A1957,VarKey,0))</f>
        <v/>
      </c>
      <c r="K1957" s="11">
        <f>CodePrefix&amp;$A1957&amp;IF($C1957="","","."&amp;$C1957&amp;"."&amp;$B1957)&amp;INDEX(VarEnd,MATCH($A1957,VarKey,0))&amp;K$5</f>
        <v/>
      </c>
      <c r="L1957" s="37">
        <f>L1930+L1939+L1948</f>
        <v/>
      </c>
      <c r="M1957" s="36">
        <f>M1930+M1939+M1948</f>
        <v/>
      </c>
      <c r="N1957" s="36">
        <f>N1930+N1939+N1948</f>
        <v/>
      </c>
      <c r="O1957" s="36">
        <f>O1930+O1939+O1948</f>
        <v/>
      </c>
      <c r="P1957" s="36">
        <f>P1930+P1939+P1948</f>
        <v/>
      </c>
      <c r="Q1957" s="36">
        <f>Q1930+Q1939+Q1948</f>
        <v/>
      </c>
      <c r="R1957" s="36">
        <f>R1930+R1939+R1948</f>
        <v/>
      </c>
      <c r="S1957" s="36">
        <f>S1930+S1939+S1948</f>
        <v/>
      </c>
      <c r="T1957" s="36">
        <f>T1930+T1939+T1948</f>
        <v/>
      </c>
      <c r="U1957" s="36">
        <f>U1930+U1939+U1948</f>
        <v/>
      </c>
      <c r="V1957" s="36">
        <f>V1930+V1939+V1948</f>
        <v/>
      </c>
      <c r="W1957" s="36">
        <f>W1930+W1939+W1948</f>
        <v/>
      </c>
      <c r="X1957" s="36">
        <f>X1930+X1939+X1948</f>
        <v/>
      </c>
      <c r="Y1957" s="36">
        <f>Y1930+Y1939+Y1948</f>
        <v/>
      </c>
      <c r="Z1957" s="36">
        <f>Z1930+Z1939+Z1948</f>
        <v/>
      </c>
      <c r="AA1957" s="36">
        <f>AA1930+AA1939+AA1948</f>
        <v/>
      </c>
      <c r="AB1957" s="36">
        <f>AB1930+AB1939+AB1948</f>
        <v/>
      </c>
      <c r="AC1957" s="36">
        <f>AC1930+AC1939+AC1948</f>
        <v/>
      </c>
      <c r="AD1957" s="36">
        <f>AD1930+AD1939+AD1948</f>
        <v/>
      </c>
      <c r="AF1957" s="11">
        <f>CodePrefix&amp;$A1957&amp;IF($C1957="","","."&amp;$C1957&amp;"."&amp;$B1957)&amp;INDEX(VarEnd,MATCH($A1957,VarKey,0))&amp;AF$5</f>
        <v/>
      </c>
      <c r="AG1957" s="37">
        <f>AG1930+AG1939+AG1948</f>
        <v/>
      </c>
      <c r="AH1957" s="36">
        <f>AH1930+AH1939+AH1948</f>
        <v/>
      </c>
      <c r="AI1957" s="36">
        <f>AI1930+AI1939+AI1948</f>
        <v/>
      </c>
      <c r="AJ1957" s="36">
        <f>AJ1930+AJ1939+AJ1948</f>
        <v/>
      </c>
      <c r="AK1957" s="36">
        <f>AK1930+AK1939+AK1948</f>
        <v/>
      </c>
      <c r="AL1957" s="36">
        <f>AL1930+AL1939+AL1948</f>
        <v/>
      </c>
      <c r="AM1957" s="36">
        <f>AM1930+AM1939+AM1948</f>
        <v/>
      </c>
      <c r="AN1957" s="36">
        <f>AN1930+AN1939+AN1948</f>
        <v/>
      </c>
      <c r="AO1957" s="36">
        <f>AO1930+AO1939+AO1948</f>
        <v/>
      </c>
      <c r="AP1957" s="36">
        <f>AP1930+AP1939+AP1948</f>
        <v/>
      </c>
      <c r="AQ1957" s="36">
        <f>AQ1930+AQ1939+AQ1948</f>
        <v/>
      </c>
      <c r="AR1957" s="36">
        <f>AR1930+AR1939+AR1948</f>
        <v/>
      </c>
      <c r="AS1957" s="36">
        <f>AS1930+AS1939+AS1948</f>
        <v/>
      </c>
      <c r="AT1957" s="36">
        <f>AT1930+AT1939+AT1948</f>
        <v/>
      </c>
      <c r="AU1957" s="36">
        <f>AU1930+AU1939+AU1948</f>
        <v/>
      </c>
      <c r="AV1957" s="36">
        <f>AV1930+AV1939+AV1948</f>
        <v/>
      </c>
      <c r="AW1957" s="36">
        <f>AW1930+AW1939+AW1948</f>
        <v/>
      </c>
      <c r="AX1957" s="36">
        <f>AX1930+AX1939+AX1948</f>
        <v/>
      </c>
      <c r="AY1957" s="36">
        <f>AY1930+AY1939+AY1948</f>
        <v/>
      </c>
    </row>
    <row r="1958" hidden="1" outlineLevel="2">
      <c r="A1958" s="14" t="inlineStr">
        <is>
          <t>nce</t>
        </is>
      </c>
      <c r="B1958" s="14" t="inlineStr">
        <is>
          <t>lpg</t>
        </is>
      </c>
      <c r="C1958" s="14" t="inlineStr">
        <is>
          <t>mac</t>
        </is>
      </c>
      <c r="D1958" s="35" t="n"/>
      <c r="E1958" s="35" t="n"/>
      <c r="F1958" s="35" t="n"/>
      <c r="G1958" s="35" t="n"/>
      <c r="H1958" s="14">
        <f>INDEX(VarLab,MATCH($A1958,VarKey,0))&amp;INDEX(MemLab,MATCH($C1958&amp;"|"&amp;$B1958,MemKey,0))</f>
        <v/>
      </c>
      <c r="I1958" s="14">
        <f>INDEX(VarUnit,MATCH($A1958,VarKey,0))</f>
        <v/>
      </c>
      <c r="J1958" s="14">
        <f>INDEX(VarSrc,MATCH($A1958,VarKey,0))</f>
        <v/>
      </c>
      <c r="K1958" s="11">
        <f>CodePrefix&amp;$A1958&amp;IF($C1958="","","."&amp;$C1958&amp;"."&amp;$B1958)&amp;INDEX(VarEnd,MATCH($A1958,VarKey,0))&amp;K$5</f>
        <v/>
      </c>
      <c r="L1958" s="37">
        <f>L1931+L1940+L1949</f>
        <v/>
      </c>
      <c r="M1958" s="36">
        <f>M1931+M1940+M1949</f>
        <v/>
      </c>
      <c r="N1958" s="36">
        <f>N1931+N1940+N1949</f>
        <v/>
      </c>
      <c r="O1958" s="36">
        <f>O1931+O1940+O1949</f>
        <v/>
      </c>
      <c r="P1958" s="36">
        <f>P1931+P1940+P1949</f>
        <v/>
      </c>
      <c r="Q1958" s="36">
        <f>Q1931+Q1940+Q1949</f>
        <v/>
      </c>
      <c r="R1958" s="36">
        <f>R1931+R1940+R1949</f>
        <v/>
      </c>
      <c r="S1958" s="36">
        <f>S1931+S1940+S1949</f>
        <v/>
      </c>
      <c r="T1958" s="36">
        <f>T1931+T1940+T1949</f>
        <v/>
      </c>
      <c r="U1958" s="36">
        <f>U1931+U1940+U1949</f>
        <v/>
      </c>
      <c r="V1958" s="36">
        <f>V1931+V1940+V1949</f>
        <v/>
      </c>
      <c r="W1958" s="36">
        <f>W1931+W1940+W1949</f>
        <v/>
      </c>
      <c r="X1958" s="36">
        <f>X1931+X1940+X1949</f>
        <v/>
      </c>
      <c r="Y1958" s="36">
        <f>Y1931+Y1940+Y1949</f>
        <v/>
      </c>
      <c r="Z1958" s="36">
        <f>Z1931+Z1940+Z1949</f>
        <v/>
      </c>
      <c r="AA1958" s="36">
        <f>AA1931+AA1940+AA1949</f>
        <v/>
      </c>
      <c r="AB1958" s="36">
        <f>AB1931+AB1940+AB1949</f>
        <v/>
      </c>
      <c r="AC1958" s="36">
        <f>AC1931+AC1940+AC1949</f>
        <v/>
      </c>
      <c r="AD1958" s="36">
        <f>AD1931+AD1940+AD1949</f>
        <v/>
      </c>
      <c r="AF1958" s="11">
        <f>CodePrefix&amp;$A1958&amp;IF($C1958="","","."&amp;$C1958&amp;"."&amp;$B1958)&amp;INDEX(VarEnd,MATCH($A1958,VarKey,0))&amp;AF$5</f>
        <v/>
      </c>
      <c r="AG1958" s="37">
        <f>AG1931+AG1940+AG1949</f>
        <v/>
      </c>
      <c r="AH1958" s="36">
        <f>AH1931+AH1940+AH1949</f>
        <v/>
      </c>
      <c r="AI1958" s="36">
        <f>AI1931+AI1940+AI1949</f>
        <v/>
      </c>
      <c r="AJ1958" s="36">
        <f>AJ1931+AJ1940+AJ1949</f>
        <v/>
      </c>
      <c r="AK1958" s="36">
        <f>AK1931+AK1940+AK1949</f>
        <v/>
      </c>
      <c r="AL1958" s="36">
        <f>AL1931+AL1940+AL1949</f>
        <v/>
      </c>
      <c r="AM1958" s="36">
        <f>AM1931+AM1940+AM1949</f>
        <v/>
      </c>
      <c r="AN1958" s="36">
        <f>AN1931+AN1940+AN1949</f>
        <v/>
      </c>
      <c r="AO1958" s="36">
        <f>AO1931+AO1940+AO1949</f>
        <v/>
      </c>
      <c r="AP1958" s="36">
        <f>AP1931+AP1940+AP1949</f>
        <v/>
      </c>
      <c r="AQ1958" s="36">
        <f>AQ1931+AQ1940+AQ1949</f>
        <v/>
      </c>
      <c r="AR1958" s="36">
        <f>AR1931+AR1940+AR1949</f>
        <v/>
      </c>
      <c r="AS1958" s="36">
        <f>AS1931+AS1940+AS1949</f>
        <v/>
      </c>
      <c r="AT1958" s="36">
        <f>AT1931+AT1940+AT1949</f>
        <v/>
      </c>
      <c r="AU1958" s="36">
        <f>AU1931+AU1940+AU1949</f>
        <v/>
      </c>
      <c r="AV1958" s="36">
        <f>AV1931+AV1940+AV1949</f>
        <v/>
      </c>
      <c r="AW1958" s="36">
        <f>AW1931+AW1940+AW1949</f>
        <v/>
      </c>
      <c r="AX1958" s="36">
        <f>AX1931+AX1940+AX1949</f>
        <v/>
      </c>
      <c r="AY1958" s="36">
        <f>AY1931+AY1940+AY1949</f>
        <v/>
      </c>
    </row>
    <row r="1959" hidden="1" outlineLevel="2">
      <c r="A1959" s="14" t="inlineStr">
        <is>
          <t>nce</t>
        </is>
      </c>
      <c r="B1959" s="14" t="inlineStr">
        <is>
          <t>ker</t>
        </is>
      </c>
      <c r="C1959" s="14" t="inlineStr">
        <is>
          <t>mac</t>
        </is>
      </c>
      <c r="D1959" s="35" t="n"/>
      <c r="E1959" s="35" t="n"/>
      <c r="F1959" s="35" t="n"/>
      <c r="G1959" s="35" t="n"/>
      <c r="H1959" s="14">
        <f>INDEX(VarLab,MATCH($A1959,VarKey,0))&amp;INDEX(MemLab,MATCH($C1959&amp;"|"&amp;$B1959,MemKey,0))</f>
        <v/>
      </c>
      <c r="I1959" s="14">
        <f>INDEX(VarUnit,MATCH($A1959,VarKey,0))</f>
        <v/>
      </c>
      <c r="J1959" s="14">
        <f>INDEX(VarSrc,MATCH($A1959,VarKey,0))</f>
        <v/>
      </c>
      <c r="K1959" s="11">
        <f>CodePrefix&amp;$A1959&amp;IF($C1959="","","."&amp;$C1959&amp;"."&amp;$B1959)&amp;INDEX(VarEnd,MATCH($A1959,VarKey,0))&amp;K$5</f>
        <v/>
      </c>
      <c r="L1959" s="37">
        <f>L1932+L1941+L1950</f>
        <v/>
      </c>
      <c r="M1959" s="36">
        <f>M1932+M1941+M1950</f>
        <v/>
      </c>
      <c r="N1959" s="36">
        <f>N1932+N1941+N1950</f>
        <v/>
      </c>
      <c r="O1959" s="36">
        <f>O1932+O1941+O1950</f>
        <v/>
      </c>
      <c r="P1959" s="36">
        <f>P1932+P1941+P1950</f>
        <v/>
      </c>
      <c r="Q1959" s="36">
        <f>Q1932+Q1941+Q1950</f>
        <v/>
      </c>
      <c r="R1959" s="36">
        <f>R1932+R1941+R1950</f>
        <v/>
      </c>
      <c r="S1959" s="36">
        <f>S1932+S1941+S1950</f>
        <v/>
      </c>
      <c r="T1959" s="36">
        <f>T1932+T1941+T1950</f>
        <v/>
      </c>
      <c r="U1959" s="36">
        <f>U1932+U1941+U1950</f>
        <v/>
      </c>
      <c r="V1959" s="36">
        <f>V1932+V1941+V1950</f>
        <v/>
      </c>
      <c r="W1959" s="36">
        <f>W1932+W1941+W1950</f>
        <v/>
      </c>
      <c r="X1959" s="36">
        <f>X1932+X1941+X1950</f>
        <v/>
      </c>
      <c r="Y1959" s="36">
        <f>Y1932+Y1941+Y1950</f>
        <v/>
      </c>
      <c r="Z1959" s="36">
        <f>Z1932+Z1941+Z1950</f>
        <v/>
      </c>
      <c r="AA1959" s="36">
        <f>AA1932+AA1941+AA1950</f>
        <v/>
      </c>
      <c r="AB1959" s="36">
        <f>AB1932+AB1941+AB1950</f>
        <v/>
      </c>
      <c r="AC1959" s="36">
        <f>AC1932+AC1941+AC1950</f>
        <v/>
      </c>
      <c r="AD1959" s="36">
        <f>AD1932+AD1941+AD1950</f>
        <v/>
      </c>
      <c r="AF1959" s="11">
        <f>CodePrefix&amp;$A1959&amp;IF($C1959="","","."&amp;$C1959&amp;"."&amp;$B1959)&amp;INDEX(VarEnd,MATCH($A1959,VarKey,0))&amp;AF$5</f>
        <v/>
      </c>
      <c r="AG1959" s="37">
        <f>AG1932+AG1941+AG1950</f>
        <v/>
      </c>
      <c r="AH1959" s="36">
        <f>AH1932+AH1941+AH1950</f>
        <v/>
      </c>
      <c r="AI1959" s="36">
        <f>AI1932+AI1941+AI1950</f>
        <v/>
      </c>
      <c r="AJ1959" s="36">
        <f>AJ1932+AJ1941+AJ1950</f>
        <v/>
      </c>
      <c r="AK1959" s="36">
        <f>AK1932+AK1941+AK1950</f>
        <v/>
      </c>
      <c r="AL1959" s="36">
        <f>AL1932+AL1941+AL1950</f>
        <v/>
      </c>
      <c r="AM1959" s="36">
        <f>AM1932+AM1941+AM1950</f>
        <v/>
      </c>
      <c r="AN1959" s="36">
        <f>AN1932+AN1941+AN1950</f>
        <v/>
      </c>
      <c r="AO1959" s="36">
        <f>AO1932+AO1941+AO1950</f>
        <v/>
      </c>
      <c r="AP1959" s="36">
        <f>AP1932+AP1941+AP1950</f>
        <v/>
      </c>
      <c r="AQ1959" s="36">
        <f>AQ1932+AQ1941+AQ1950</f>
        <v/>
      </c>
      <c r="AR1959" s="36">
        <f>AR1932+AR1941+AR1950</f>
        <v/>
      </c>
      <c r="AS1959" s="36">
        <f>AS1932+AS1941+AS1950</f>
        <v/>
      </c>
      <c r="AT1959" s="36">
        <f>AT1932+AT1941+AT1950</f>
        <v/>
      </c>
      <c r="AU1959" s="36">
        <f>AU1932+AU1941+AU1950</f>
        <v/>
      </c>
      <c r="AV1959" s="36">
        <f>AV1932+AV1941+AV1950</f>
        <v/>
      </c>
      <c r="AW1959" s="36">
        <f>AW1932+AW1941+AW1950</f>
        <v/>
      </c>
      <c r="AX1959" s="36">
        <f>AX1932+AX1941+AX1950</f>
        <v/>
      </c>
      <c r="AY1959" s="36">
        <f>AY1932+AY1941+AY1950</f>
        <v/>
      </c>
    </row>
    <row r="1960" hidden="1" outlineLevel="2">
      <c r="A1960" s="14" t="inlineStr">
        <is>
          <t>nce</t>
        </is>
      </c>
      <c r="B1960" s="14" t="inlineStr">
        <is>
          <t>oop</t>
        </is>
      </c>
      <c r="C1960" s="14" t="inlineStr">
        <is>
          <t>mac</t>
        </is>
      </c>
      <c r="D1960" s="35" t="n"/>
      <c r="E1960" s="35" t="n"/>
      <c r="F1960" s="35" t="n"/>
      <c r="G1960" s="35" t="n"/>
      <c r="H1960" s="14">
        <f>INDEX(VarLab,MATCH($A1960,VarKey,0))&amp;INDEX(MemLab,MATCH($C1960&amp;"|"&amp;$B1960,MemKey,0))</f>
        <v/>
      </c>
      <c r="I1960" s="14">
        <f>INDEX(VarUnit,MATCH($A1960,VarKey,0))</f>
        <v/>
      </c>
      <c r="J1960" s="14">
        <f>INDEX(VarSrc,MATCH($A1960,VarKey,0))</f>
        <v/>
      </c>
      <c r="K1960" s="11">
        <f>CodePrefix&amp;$A1960&amp;IF($C1960="","","."&amp;$C1960&amp;"."&amp;$B1960)&amp;INDEX(VarEnd,MATCH($A1960,VarKey,0))&amp;K$5</f>
        <v/>
      </c>
      <c r="L1960" s="37">
        <f>L1933+L1942+L1951</f>
        <v/>
      </c>
      <c r="M1960" s="36">
        <f>M1933+M1942+M1951</f>
        <v/>
      </c>
      <c r="N1960" s="36">
        <f>N1933+N1942+N1951</f>
        <v/>
      </c>
      <c r="O1960" s="36">
        <f>O1933+O1942+O1951</f>
        <v/>
      </c>
      <c r="P1960" s="36">
        <f>P1933+P1942+P1951</f>
        <v/>
      </c>
      <c r="Q1960" s="36">
        <f>Q1933+Q1942+Q1951</f>
        <v/>
      </c>
      <c r="R1960" s="36">
        <f>R1933+R1942+R1951</f>
        <v/>
      </c>
      <c r="S1960" s="36">
        <f>S1933+S1942+S1951</f>
        <v/>
      </c>
      <c r="T1960" s="36">
        <f>T1933+T1942+T1951</f>
        <v/>
      </c>
      <c r="U1960" s="36">
        <f>U1933+U1942+U1951</f>
        <v/>
      </c>
      <c r="V1960" s="36">
        <f>V1933+V1942+V1951</f>
        <v/>
      </c>
      <c r="W1960" s="36">
        <f>W1933+W1942+W1951</f>
        <v/>
      </c>
      <c r="X1960" s="36">
        <f>X1933+X1942+X1951</f>
        <v/>
      </c>
      <c r="Y1960" s="36">
        <f>Y1933+Y1942+Y1951</f>
        <v/>
      </c>
      <c r="Z1960" s="36">
        <f>Z1933+Z1942+Z1951</f>
        <v/>
      </c>
      <c r="AA1960" s="36">
        <f>AA1933+AA1942+AA1951</f>
        <v/>
      </c>
      <c r="AB1960" s="36">
        <f>AB1933+AB1942+AB1951</f>
        <v/>
      </c>
      <c r="AC1960" s="36">
        <f>AC1933+AC1942+AC1951</f>
        <v/>
      </c>
      <c r="AD1960" s="36">
        <f>AD1933+AD1942+AD1951</f>
        <v/>
      </c>
      <c r="AF1960" s="11">
        <f>CodePrefix&amp;$A1960&amp;IF($C1960="","","."&amp;$C1960&amp;"."&amp;$B1960)&amp;INDEX(VarEnd,MATCH($A1960,VarKey,0))&amp;AF$5</f>
        <v/>
      </c>
      <c r="AG1960" s="37">
        <f>AG1933+AG1942+AG1951</f>
        <v/>
      </c>
      <c r="AH1960" s="36">
        <f>AH1933+AH1942+AH1951</f>
        <v/>
      </c>
      <c r="AI1960" s="36">
        <f>AI1933+AI1942+AI1951</f>
        <v/>
      </c>
      <c r="AJ1960" s="36">
        <f>AJ1933+AJ1942+AJ1951</f>
        <v/>
      </c>
      <c r="AK1960" s="36">
        <f>AK1933+AK1942+AK1951</f>
        <v/>
      </c>
      <c r="AL1960" s="36">
        <f>AL1933+AL1942+AL1951</f>
        <v/>
      </c>
      <c r="AM1960" s="36">
        <f>AM1933+AM1942+AM1951</f>
        <v/>
      </c>
      <c r="AN1960" s="36">
        <f>AN1933+AN1942+AN1951</f>
        <v/>
      </c>
      <c r="AO1960" s="36">
        <f>AO1933+AO1942+AO1951</f>
        <v/>
      </c>
      <c r="AP1960" s="36">
        <f>AP1933+AP1942+AP1951</f>
        <v/>
      </c>
      <c r="AQ1960" s="36">
        <f>AQ1933+AQ1942+AQ1951</f>
        <v/>
      </c>
      <c r="AR1960" s="36">
        <f>AR1933+AR1942+AR1951</f>
        <v/>
      </c>
      <c r="AS1960" s="36">
        <f>AS1933+AS1942+AS1951</f>
        <v/>
      </c>
      <c r="AT1960" s="36">
        <f>AT1933+AT1942+AT1951</f>
        <v/>
      </c>
      <c r="AU1960" s="36">
        <f>AU1933+AU1942+AU1951</f>
        <v/>
      </c>
      <c r="AV1960" s="36">
        <f>AV1933+AV1942+AV1951</f>
        <v/>
      </c>
      <c r="AW1960" s="36">
        <f>AW1933+AW1942+AW1951</f>
        <v/>
      </c>
      <c r="AX1960" s="36">
        <f>AX1933+AX1942+AX1951</f>
        <v/>
      </c>
      <c r="AY1960" s="36">
        <f>AY1933+AY1942+AY1951</f>
        <v/>
      </c>
    </row>
    <row r="1961" hidden="1" outlineLevel="2">
      <c r="A1961" s="14" t="inlineStr">
        <is>
          <t>nce</t>
        </is>
      </c>
      <c r="B1961" s="14" t="inlineStr">
        <is>
          <t>bio</t>
        </is>
      </c>
      <c r="C1961" s="14" t="inlineStr">
        <is>
          <t>mac</t>
        </is>
      </c>
      <c r="D1961" s="35" t="n"/>
      <c r="E1961" s="35" t="n"/>
      <c r="F1961" s="35" t="n"/>
      <c r="G1961" s="35" t="n"/>
      <c r="H1961" s="14">
        <f>INDEX(VarLab,MATCH($A1961,VarKey,0))&amp;INDEX(MemLab,MATCH($C1961&amp;"|"&amp;$B1961,MemKey,0))</f>
        <v/>
      </c>
      <c r="I1961" s="14">
        <f>INDEX(VarUnit,MATCH($A1961,VarKey,0))</f>
        <v/>
      </c>
      <c r="J1961" s="14">
        <f>INDEX(VarSrc,MATCH($A1961,VarKey,0))</f>
        <v/>
      </c>
      <c r="K1961" s="11">
        <f>CodePrefix&amp;$A1961&amp;IF($C1961="","","."&amp;$C1961&amp;"."&amp;$B1961)&amp;INDEX(VarEnd,MATCH($A1961,VarKey,0))&amp;K$5</f>
        <v/>
      </c>
      <c r="L1961" s="37">
        <f>L1934+L1943+L1952</f>
        <v/>
      </c>
      <c r="M1961" s="36">
        <f>M1934+M1943+M1952</f>
        <v/>
      </c>
      <c r="N1961" s="36">
        <f>N1934+N1943+N1952</f>
        <v/>
      </c>
      <c r="O1961" s="36">
        <f>O1934+O1943+O1952</f>
        <v/>
      </c>
      <c r="P1961" s="36">
        <f>P1934+P1943+P1952</f>
        <v/>
      </c>
      <c r="Q1961" s="36">
        <f>Q1934+Q1943+Q1952</f>
        <v/>
      </c>
      <c r="R1961" s="36">
        <f>R1934+R1943+R1952</f>
        <v/>
      </c>
      <c r="S1961" s="36">
        <f>S1934+S1943+S1952</f>
        <v/>
      </c>
      <c r="T1961" s="36">
        <f>T1934+T1943+T1952</f>
        <v/>
      </c>
      <c r="U1961" s="36">
        <f>U1934+U1943+U1952</f>
        <v/>
      </c>
      <c r="V1961" s="36">
        <f>V1934+V1943+V1952</f>
        <v/>
      </c>
      <c r="W1961" s="36">
        <f>W1934+W1943+W1952</f>
        <v/>
      </c>
      <c r="X1961" s="36">
        <f>X1934+X1943+X1952</f>
        <v/>
      </c>
      <c r="Y1961" s="36">
        <f>Y1934+Y1943+Y1952</f>
        <v/>
      </c>
      <c r="Z1961" s="36">
        <f>Z1934+Z1943+Z1952</f>
        <v/>
      </c>
      <c r="AA1961" s="36">
        <f>AA1934+AA1943+AA1952</f>
        <v/>
      </c>
      <c r="AB1961" s="36">
        <f>AB1934+AB1943+AB1952</f>
        <v/>
      </c>
      <c r="AC1961" s="36">
        <f>AC1934+AC1943+AC1952</f>
        <v/>
      </c>
      <c r="AD1961" s="36">
        <f>AD1934+AD1943+AD1952</f>
        <v/>
      </c>
      <c r="AF1961" s="11">
        <f>CodePrefix&amp;$A1961&amp;IF($C1961="","","."&amp;$C1961&amp;"."&amp;$B1961)&amp;INDEX(VarEnd,MATCH($A1961,VarKey,0))&amp;AF$5</f>
        <v/>
      </c>
      <c r="AG1961" s="37">
        <f>AG1934+AG1943+AG1952</f>
        <v/>
      </c>
      <c r="AH1961" s="36">
        <f>AH1934+AH1943+AH1952</f>
        <v/>
      </c>
      <c r="AI1961" s="36">
        <f>AI1934+AI1943+AI1952</f>
        <v/>
      </c>
      <c r="AJ1961" s="36">
        <f>AJ1934+AJ1943+AJ1952</f>
        <v/>
      </c>
      <c r="AK1961" s="36">
        <f>AK1934+AK1943+AK1952</f>
        <v/>
      </c>
      <c r="AL1961" s="36">
        <f>AL1934+AL1943+AL1952</f>
        <v/>
      </c>
      <c r="AM1961" s="36">
        <f>AM1934+AM1943+AM1952</f>
        <v/>
      </c>
      <c r="AN1961" s="36">
        <f>AN1934+AN1943+AN1952</f>
        <v/>
      </c>
      <c r="AO1961" s="36">
        <f>AO1934+AO1943+AO1952</f>
        <v/>
      </c>
      <c r="AP1961" s="36">
        <f>AP1934+AP1943+AP1952</f>
        <v/>
      </c>
      <c r="AQ1961" s="36">
        <f>AQ1934+AQ1943+AQ1952</f>
        <v/>
      </c>
      <c r="AR1961" s="36">
        <f>AR1934+AR1943+AR1952</f>
        <v/>
      </c>
      <c r="AS1961" s="36">
        <f>AS1934+AS1943+AS1952</f>
        <v/>
      </c>
      <c r="AT1961" s="36">
        <f>AT1934+AT1943+AT1952</f>
        <v/>
      </c>
      <c r="AU1961" s="36">
        <f>AU1934+AU1943+AU1952</f>
        <v/>
      </c>
      <c r="AV1961" s="36">
        <f>AV1934+AV1943+AV1952</f>
        <v/>
      </c>
      <c r="AW1961" s="36">
        <f>AW1934+AW1943+AW1952</f>
        <v/>
      </c>
      <c r="AX1961" s="36">
        <f>AX1934+AX1943+AX1952</f>
        <v/>
      </c>
      <c r="AY1961" s="36">
        <f>AY1934+AY1943+AY1952</f>
        <v/>
      </c>
    </row>
    <row r="1962" hidden="1" outlineLevel="2"/>
    <row r="1963" hidden="1" outlineLevel="2">
      <c r="A1963" s="14" t="inlineStr">
        <is>
          <t>atp</t>
        </is>
      </c>
      <c r="B1963" s="14" t="inlineStr">
        <is>
          <t>coa</t>
        </is>
      </c>
      <c r="C1963" s="14" t="inlineStr">
        <is>
          <t>mac</t>
        </is>
      </c>
      <c r="D1963" s="36">
        <f>INDEX(Inputs!$U$5:$U$132,MATCH($B1963&amp;"|"&amp;$C1963,Inputs!$A$5:$A$132,0))</f>
        <v/>
      </c>
      <c r="E1963" s="36">
        <f>INDEX(Inputs!$V$5:$V$132,MATCH($B1963&amp;"|"&amp;$C1963,Inputs!$A$5:$A$132,0))</f>
        <v/>
      </c>
      <c r="F1963" s="35" t="n"/>
      <c r="G1963" s="35" t="n"/>
      <c r="H1963" s="14">
        <f>INDEX(VarLab,MATCH($A1963,VarKey,0))&amp;INDEX(MemLab,MATCH($C1963&amp;"|"&amp;$B1963,MemKey,0))</f>
        <v/>
      </c>
      <c r="I1963" s="14">
        <f>INDEX(VarUnit,MATCH($A1963,VarKey,0))</f>
        <v/>
      </c>
      <c r="J1963" s="14">
        <f>INDEX(VarSrc,MATCH($A1963,VarKey,0))</f>
        <v/>
      </c>
      <c r="K1963" s="11">
        <f>CodePrefix&amp;$A1963&amp;IF($C1963="","","."&amp;$C1963&amp;"."&amp;$B1963)&amp;INDEX(VarEnd,MATCH($A1963,VarKey,0))&amp;K$5</f>
        <v/>
      </c>
      <c r="L1963" s="37">
        <f>MAX(INDEX(L$369:L$380,$D1963)+L1954*(1+$E1963),0.01)</f>
        <v/>
      </c>
      <c r="M1963" s="36">
        <f>MAX(INDEX(M$369:M$380,$D1963)+M1954*(1+$E1963),0.01)</f>
        <v/>
      </c>
      <c r="N1963" s="36">
        <f>MAX(INDEX(N$369:N$380,$D1963)+N1954*(1+$E1963),0.01)</f>
        <v/>
      </c>
      <c r="O1963" s="36">
        <f>MAX(INDEX(O$369:O$380,$D1963)+O1954*(1+$E1963),0.01)</f>
        <v/>
      </c>
      <c r="P1963" s="36">
        <f>MAX(INDEX(P$369:P$380,$D1963)+P1954*(1+$E1963),0.01)</f>
        <v/>
      </c>
      <c r="Q1963" s="36">
        <f>MAX(INDEX(Q$369:Q$380,$D1963)+Q1954*(1+$E1963),0.01)</f>
        <v/>
      </c>
      <c r="R1963" s="36">
        <f>MAX(INDEX(R$369:R$380,$D1963)+R1954*(1+$E1963),0.01)</f>
        <v/>
      </c>
      <c r="S1963" s="36">
        <f>MAX(INDEX(S$369:S$380,$D1963)+S1954*(1+$E1963),0.01)</f>
        <v/>
      </c>
      <c r="T1963" s="36">
        <f>MAX(INDEX(T$369:T$380,$D1963)+T1954*(1+$E1963),0.01)</f>
        <v/>
      </c>
      <c r="U1963" s="36">
        <f>MAX(INDEX(U$369:U$380,$D1963)+U1954*(1+$E1963),0.01)</f>
        <v/>
      </c>
      <c r="V1963" s="36">
        <f>MAX(INDEX(V$369:V$380,$D1963)+V1954*(1+$E1963),0.01)</f>
        <v/>
      </c>
      <c r="W1963" s="36">
        <f>MAX(INDEX(W$369:W$380,$D1963)+W1954*(1+$E1963),0.01)</f>
        <v/>
      </c>
      <c r="X1963" s="36">
        <f>MAX(INDEX(X$369:X$380,$D1963)+X1954*(1+$E1963),0.01)</f>
        <v/>
      </c>
      <c r="Y1963" s="36">
        <f>MAX(INDEX(Y$369:Y$380,$D1963)+Y1954*(1+$E1963),0.01)</f>
        <v/>
      </c>
      <c r="Z1963" s="36">
        <f>MAX(INDEX(Z$369:Z$380,$D1963)+Z1954*(1+$E1963),0.01)</f>
        <v/>
      </c>
      <c r="AA1963" s="36">
        <f>MAX(INDEX(AA$369:AA$380,$D1963)+AA1954*(1+$E1963),0.01)</f>
        <v/>
      </c>
      <c r="AB1963" s="36">
        <f>MAX(INDEX(AB$369:AB$380,$D1963)+AB1954*(1+$E1963),0.01)</f>
        <v/>
      </c>
      <c r="AC1963" s="36">
        <f>MAX(INDEX(AC$369:AC$380,$D1963)+AC1954*(1+$E1963),0.01)</f>
        <v/>
      </c>
      <c r="AD1963" s="36">
        <f>MAX(INDEX(AD$369:AD$380,$D1963)+AD1954*(1+$E1963),0.01)</f>
        <v/>
      </c>
      <c r="AF1963" s="11">
        <f>CodePrefix&amp;$A1963&amp;IF($C1963="","","."&amp;$C1963&amp;"."&amp;$B1963)&amp;INDEX(VarEnd,MATCH($A1963,VarKey,0))&amp;AF$5</f>
        <v/>
      </c>
      <c r="AG1963" s="37">
        <f>MAX(INDEX(AG$369:AG$380,$D1963)+AG1954*(1+$E1963),0.01)</f>
        <v/>
      </c>
      <c r="AH1963" s="36">
        <f>MAX(INDEX(AH$369:AH$380,$D1963)+AH1954*(1+$E1963),0.01)</f>
        <v/>
      </c>
      <c r="AI1963" s="36">
        <f>MAX(INDEX(AI$369:AI$380,$D1963)+AI1954*(1+$E1963),0.01)</f>
        <v/>
      </c>
      <c r="AJ1963" s="36">
        <f>MAX(INDEX(AJ$369:AJ$380,$D1963)+AJ1954*(1+$E1963),0.01)</f>
        <v/>
      </c>
      <c r="AK1963" s="36">
        <f>MAX(INDEX(AK$369:AK$380,$D1963)+AK1954*(1+$E1963),0.01)</f>
        <v/>
      </c>
      <c r="AL1963" s="36">
        <f>MAX(INDEX(AL$369:AL$380,$D1963)+AL1954*(1+$E1963),0.01)</f>
        <v/>
      </c>
      <c r="AM1963" s="36">
        <f>MAX(INDEX(AM$369:AM$380,$D1963)+AM1954*(1+$E1963),0.01)</f>
        <v/>
      </c>
      <c r="AN1963" s="36">
        <f>MAX(INDEX(AN$369:AN$380,$D1963)+AN1954*(1+$E1963),0.01)</f>
        <v/>
      </c>
      <c r="AO1963" s="36">
        <f>MAX(INDEX(AO$369:AO$380,$D1963)+AO1954*(1+$E1963),0.01)</f>
        <v/>
      </c>
      <c r="AP1963" s="36">
        <f>MAX(INDEX(AP$369:AP$380,$D1963)+AP1954*(1+$E1963),0.01)</f>
        <v/>
      </c>
      <c r="AQ1963" s="36">
        <f>MAX(INDEX(AQ$369:AQ$380,$D1963)+AQ1954*(1+$E1963),0.01)</f>
        <v/>
      </c>
      <c r="AR1963" s="36">
        <f>MAX(INDEX(AR$369:AR$380,$D1963)+AR1954*(1+$E1963),0.01)</f>
        <v/>
      </c>
      <c r="AS1963" s="36">
        <f>MAX(INDEX(AS$369:AS$380,$D1963)+AS1954*(1+$E1963),0.01)</f>
        <v/>
      </c>
      <c r="AT1963" s="36">
        <f>MAX(INDEX(AT$369:AT$380,$D1963)+AT1954*(1+$E1963),0.01)</f>
        <v/>
      </c>
      <c r="AU1963" s="36">
        <f>MAX(INDEX(AU$369:AU$380,$D1963)+AU1954*(1+$E1963),0.01)</f>
        <v/>
      </c>
      <c r="AV1963" s="36">
        <f>MAX(INDEX(AV$369:AV$380,$D1963)+AV1954*(1+$E1963),0.01)</f>
        <v/>
      </c>
      <c r="AW1963" s="36">
        <f>MAX(INDEX(AW$369:AW$380,$D1963)+AW1954*(1+$E1963),0.01)</f>
        <v/>
      </c>
      <c r="AX1963" s="36">
        <f>MAX(INDEX(AX$369:AX$380,$D1963)+AX1954*(1+$E1963),0.01)</f>
        <v/>
      </c>
      <c r="AY1963" s="36">
        <f>MAX(INDEX(AY$369:AY$380,$D1963)+AY1954*(1+$E1963),0.01)</f>
        <v/>
      </c>
    </row>
    <row r="1964" hidden="1" outlineLevel="2">
      <c r="A1964" s="14" t="inlineStr">
        <is>
          <t>atp</t>
        </is>
      </c>
      <c r="B1964" s="14" t="inlineStr">
        <is>
          <t>nga</t>
        </is>
      </c>
      <c r="C1964" s="14" t="inlineStr">
        <is>
          <t>mac</t>
        </is>
      </c>
      <c r="D1964" s="36">
        <f>INDEX(Inputs!$U$5:$U$132,MATCH($B1964&amp;"|"&amp;$C1964,Inputs!$A$5:$A$132,0))</f>
        <v/>
      </c>
      <c r="E1964" s="36">
        <f>INDEX(Inputs!$V$5:$V$132,MATCH($B1964&amp;"|"&amp;$C1964,Inputs!$A$5:$A$132,0))</f>
        <v/>
      </c>
      <c r="F1964" s="35" t="n"/>
      <c r="G1964" s="35" t="n"/>
      <c r="H1964" s="14">
        <f>INDEX(VarLab,MATCH($A1964,VarKey,0))&amp;INDEX(MemLab,MATCH($C1964&amp;"|"&amp;$B1964,MemKey,0))</f>
        <v/>
      </c>
      <c r="I1964" s="14">
        <f>INDEX(VarUnit,MATCH($A1964,VarKey,0))</f>
        <v/>
      </c>
      <c r="J1964" s="14">
        <f>INDEX(VarSrc,MATCH($A1964,VarKey,0))</f>
        <v/>
      </c>
      <c r="K1964" s="11">
        <f>CodePrefix&amp;$A1964&amp;IF($C1964="","","."&amp;$C1964&amp;"."&amp;$B1964)&amp;INDEX(VarEnd,MATCH($A1964,VarKey,0))&amp;K$5</f>
        <v/>
      </c>
      <c r="L1964" s="37">
        <f>MAX(INDEX(L$369:L$380,$D1964)+L1955*(1+$E1964),0.01)</f>
        <v/>
      </c>
      <c r="M1964" s="36">
        <f>MAX(INDEX(M$369:M$380,$D1964)+M1955*(1+$E1964),0.01)</f>
        <v/>
      </c>
      <c r="N1964" s="36">
        <f>MAX(INDEX(N$369:N$380,$D1964)+N1955*(1+$E1964),0.01)</f>
        <v/>
      </c>
      <c r="O1964" s="36">
        <f>MAX(INDEX(O$369:O$380,$D1964)+O1955*(1+$E1964),0.01)</f>
        <v/>
      </c>
      <c r="P1964" s="36">
        <f>MAX(INDEX(P$369:P$380,$D1964)+P1955*(1+$E1964),0.01)</f>
        <v/>
      </c>
      <c r="Q1964" s="36">
        <f>MAX(INDEX(Q$369:Q$380,$D1964)+Q1955*(1+$E1964),0.01)</f>
        <v/>
      </c>
      <c r="R1964" s="36">
        <f>MAX(INDEX(R$369:R$380,$D1964)+R1955*(1+$E1964),0.01)</f>
        <v/>
      </c>
      <c r="S1964" s="36">
        <f>MAX(INDEX(S$369:S$380,$D1964)+S1955*(1+$E1964),0.01)</f>
        <v/>
      </c>
      <c r="T1964" s="36">
        <f>MAX(INDEX(T$369:T$380,$D1964)+T1955*(1+$E1964),0.01)</f>
        <v/>
      </c>
      <c r="U1964" s="36">
        <f>MAX(INDEX(U$369:U$380,$D1964)+U1955*(1+$E1964),0.01)</f>
        <v/>
      </c>
      <c r="V1964" s="36">
        <f>MAX(INDEX(V$369:V$380,$D1964)+V1955*(1+$E1964),0.01)</f>
        <v/>
      </c>
      <c r="W1964" s="36">
        <f>MAX(INDEX(W$369:W$380,$D1964)+W1955*(1+$E1964),0.01)</f>
        <v/>
      </c>
      <c r="X1964" s="36">
        <f>MAX(INDEX(X$369:X$380,$D1964)+X1955*(1+$E1964),0.01)</f>
        <v/>
      </c>
      <c r="Y1964" s="36">
        <f>MAX(INDEX(Y$369:Y$380,$D1964)+Y1955*(1+$E1964),0.01)</f>
        <v/>
      </c>
      <c r="Z1964" s="36">
        <f>MAX(INDEX(Z$369:Z$380,$D1964)+Z1955*(1+$E1964),0.01)</f>
        <v/>
      </c>
      <c r="AA1964" s="36">
        <f>MAX(INDEX(AA$369:AA$380,$D1964)+AA1955*(1+$E1964),0.01)</f>
        <v/>
      </c>
      <c r="AB1964" s="36">
        <f>MAX(INDEX(AB$369:AB$380,$D1964)+AB1955*(1+$E1964),0.01)</f>
        <v/>
      </c>
      <c r="AC1964" s="36">
        <f>MAX(INDEX(AC$369:AC$380,$D1964)+AC1955*(1+$E1964),0.01)</f>
        <v/>
      </c>
      <c r="AD1964" s="36">
        <f>MAX(INDEX(AD$369:AD$380,$D1964)+AD1955*(1+$E1964),0.01)</f>
        <v/>
      </c>
      <c r="AF1964" s="11">
        <f>CodePrefix&amp;$A1964&amp;IF($C1964="","","."&amp;$C1964&amp;"."&amp;$B1964)&amp;INDEX(VarEnd,MATCH($A1964,VarKey,0))&amp;AF$5</f>
        <v/>
      </c>
      <c r="AG1964" s="37">
        <f>MAX(INDEX(AG$369:AG$380,$D1964)+AG1955*(1+$E1964),0.01)</f>
        <v/>
      </c>
      <c r="AH1964" s="36">
        <f>MAX(INDEX(AH$369:AH$380,$D1964)+AH1955*(1+$E1964),0.01)</f>
        <v/>
      </c>
      <c r="AI1964" s="36">
        <f>MAX(INDEX(AI$369:AI$380,$D1964)+AI1955*(1+$E1964),0.01)</f>
        <v/>
      </c>
      <c r="AJ1964" s="36">
        <f>MAX(INDEX(AJ$369:AJ$380,$D1964)+AJ1955*(1+$E1964),0.01)</f>
        <v/>
      </c>
      <c r="AK1964" s="36">
        <f>MAX(INDEX(AK$369:AK$380,$D1964)+AK1955*(1+$E1964),0.01)</f>
        <v/>
      </c>
      <c r="AL1964" s="36">
        <f>MAX(INDEX(AL$369:AL$380,$D1964)+AL1955*(1+$E1964),0.01)</f>
        <v/>
      </c>
      <c r="AM1964" s="36">
        <f>MAX(INDEX(AM$369:AM$380,$D1964)+AM1955*(1+$E1964),0.01)</f>
        <v/>
      </c>
      <c r="AN1964" s="36">
        <f>MAX(INDEX(AN$369:AN$380,$D1964)+AN1955*(1+$E1964),0.01)</f>
        <v/>
      </c>
      <c r="AO1964" s="36">
        <f>MAX(INDEX(AO$369:AO$380,$D1964)+AO1955*(1+$E1964),0.01)</f>
        <v/>
      </c>
      <c r="AP1964" s="36">
        <f>MAX(INDEX(AP$369:AP$380,$D1964)+AP1955*(1+$E1964),0.01)</f>
        <v/>
      </c>
      <c r="AQ1964" s="36">
        <f>MAX(INDEX(AQ$369:AQ$380,$D1964)+AQ1955*(1+$E1964),0.01)</f>
        <v/>
      </c>
      <c r="AR1964" s="36">
        <f>MAX(INDEX(AR$369:AR$380,$D1964)+AR1955*(1+$E1964),0.01)</f>
        <v/>
      </c>
      <c r="AS1964" s="36">
        <f>MAX(INDEX(AS$369:AS$380,$D1964)+AS1955*(1+$E1964),0.01)</f>
        <v/>
      </c>
      <c r="AT1964" s="36">
        <f>MAX(INDEX(AT$369:AT$380,$D1964)+AT1955*(1+$E1964),0.01)</f>
        <v/>
      </c>
      <c r="AU1964" s="36">
        <f>MAX(INDEX(AU$369:AU$380,$D1964)+AU1955*(1+$E1964),0.01)</f>
        <v/>
      </c>
      <c r="AV1964" s="36">
        <f>MAX(INDEX(AV$369:AV$380,$D1964)+AV1955*(1+$E1964),0.01)</f>
        <v/>
      </c>
      <c r="AW1964" s="36">
        <f>MAX(INDEX(AW$369:AW$380,$D1964)+AW1955*(1+$E1964),0.01)</f>
        <v/>
      </c>
      <c r="AX1964" s="36">
        <f>MAX(INDEX(AX$369:AX$380,$D1964)+AX1955*(1+$E1964),0.01)</f>
        <v/>
      </c>
      <c r="AY1964" s="36">
        <f>MAX(INDEX(AY$369:AY$380,$D1964)+AY1955*(1+$E1964),0.01)</f>
        <v/>
      </c>
    </row>
    <row r="1965" hidden="1" outlineLevel="2">
      <c r="A1965" s="14" t="inlineStr">
        <is>
          <t>atp</t>
        </is>
      </c>
      <c r="B1965" s="14" t="inlineStr">
        <is>
          <t>gso</t>
        </is>
      </c>
      <c r="C1965" s="14" t="inlineStr">
        <is>
          <t>mac</t>
        </is>
      </c>
      <c r="D1965" s="36">
        <f>INDEX(Inputs!$U$5:$U$132,MATCH($B1965&amp;"|"&amp;$C1965,Inputs!$A$5:$A$132,0))</f>
        <v/>
      </c>
      <c r="E1965" s="36">
        <f>INDEX(Inputs!$V$5:$V$132,MATCH($B1965&amp;"|"&amp;$C1965,Inputs!$A$5:$A$132,0))</f>
        <v/>
      </c>
      <c r="F1965" s="35" t="n"/>
      <c r="G1965" s="35" t="n"/>
      <c r="H1965" s="14">
        <f>INDEX(VarLab,MATCH($A1965,VarKey,0))&amp;INDEX(MemLab,MATCH($C1965&amp;"|"&amp;$B1965,MemKey,0))</f>
        <v/>
      </c>
      <c r="I1965" s="14">
        <f>INDEX(VarUnit,MATCH($A1965,VarKey,0))</f>
        <v/>
      </c>
      <c r="J1965" s="14">
        <f>INDEX(VarSrc,MATCH($A1965,VarKey,0))</f>
        <v/>
      </c>
      <c r="K1965" s="11">
        <f>CodePrefix&amp;$A1965&amp;IF($C1965="","","."&amp;$C1965&amp;"."&amp;$B1965)&amp;INDEX(VarEnd,MATCH($A1965,VarKey,0))&amp;K$5</f>
        <v/>
      </c>
      <c r="L1965" s="37">
        <f>MAX(INDEX(L$369:L$380,$D1965)+L1956*(1+$E1965),0.01)</f>
        <v/>
      </c>
      <c r="M1965" s="36">
        <f>MAX(INDEX(M$369:M$380,$D1965)+M1956*(1+$E1965),0.01)</f>
        <v/>
      </c>
      <c r="N1965" s="36">
        <f>MAX(INDEX(N$369:N$380,$D1965)+N1956*(1+$E1965),0.01)</f>
        <v/>
      </c>
      <c r="O1965" s="36">
        <f>MAX(INDEX(O$369:O$380,$D1965)+O1956*(1+$E1965),0.01)</f>
        <v/>
      </c>
      <c r="P1965" s="36">
        <f>MAX(INDEX(P$369:P$380,$D1965)+P1956*(1+$E1965),0.01)</f>
        <v/>
      </c>
      <c r="Q1965" s="36">
        <f>MAX(INDEX(Q$369:Q$380,$D1965)+Q1956*(1+$E1965),0.01)</f>
        <v/>
      </c>
      <c r="R1965" s="36">
        <f>MAX(INDEX(R$369:R$380,$D1965)+R1956*(1+$E1965),0.01)</f>
        <v/>
      </c>
      <c r="S1965" s="36">
        <f>MAX(INDEX(S$369:S$380,$D1965)+S1956*(1+$E1965),0.01)</f>
        <v/>
      </c>
      <c r="T1965" s="36">
        <f>MAX(INDEX(T$369:T$380,$D1965)+T1956*(1+$E1965),0.01)</f>
        <v/>
      </c>
      <c r="U1965" s="36">
        <f>MAX(INDEX(U$369:U$380,$D1965)+U1956*(1+$E1965),0.01)</f>
        <v/>
      </c>
      <c r="V1965" s="36">
        <f>MAX(INDEX(V$369:V$380,$D1965)+V1956*(1+$E1965),0.01)</f>
        <v/>
      </c>
      <c r="W1965" s="36">
        <f>MAX(INDEX(W$369:W$380,$D1965)+W1956*(1+$E1965),0.01)</f>
        <v/>
      </c>
      <c r="X1965" s="36">
        <f>MAX(INDEX(X$369:X$380,$D1965)+X1956*(1+$E1965),0.01)</f>
        <v/>
      </c>
      <c r="Y1965" s="36">
        <f>MAX(INDEX(Y$369:Y$380,$D1965)+Y1956*(1+$E1965),0.01)</f>
        <v/>
      </c>
      <c r="Z1965" s="36">
        <f>MAX(INDEX(Z$369:Z$380,$D1965)+Z1956*(1+$E1965),0.01)</f>
        <v/>
      </c>
      <c r="AA1965" s="36">
        <f>MAX(INDEX(AA$369:AA$380,$D1965)+AA1956*(1+$E1965),0.01)</f>
        <v/>
      </c>
      <c r="AB1965" s="36">
        <f>MAX(INDEX(AB$369:AB$380,$D1965)+AB1956*(1+$E1965),0.01)</f>
        <v/>
      </c>
      <c r="AC1965" s="36">
        <f>MAX(INDEX(AC$369:AC$380,$D1965)+AC1956*(1+$E1965),0.01)</f>
        <v/>
      </c>
      <c r="AD1965" s="36">
        <f>MAX(INDEX(AD$369:AD$380,$D1965)+AD1956*(1+$E1965),0.01)</f>
        <v/>
      </c>
      <c r="AF1965" s="11">
        <f>CodePrefix&amp;$A1965&amp;IF($C1965="","","."&amp;$C1965&amp;"."&amp;$B1965)&amp;INDEX(VarEnd,MATCH($A1965,VarKey,0))&amp;AF$5</f>
        <v/>
      </c>
      <c r="AG1965" s="37">
        <f>MAX(INDEX(AG$369:AG$380,$D1965)+AG1956*(1+$E1965),0.01)</f>
        <v/>
      </c>
      <c r="AH1965" s="36">
        <f>MAX(INDEX(AH$369:AH$380,$D1965)+AH1956*(1+$E1965),0.01)</f>
        <v/>
      </c>
      <c r="AI1965" s="36">
        <f>MAX(INDEX(AI$369:AI$380,$D1965)+AI1956*(1+$E1965),0.01)</f>
        <v/>
      </c>
      <c r="AJ1965" s="36">
        <f>MAX(INDEX(AJ$369:AJ$380,$D1965)+AJ1956*(1+$E1965),0.01)</f>
        <v/>
      </c>
      <c r="AK1965" s="36">
        <f>MAX(INDEX(AK$369:AK$380,$D1965)+AK1956*(1+$E1965),0.01)</f>
        <v/>
      </c>
      <c r="AL1965" s="36">
        <f>MAX(INDEX(AL$369:AL$380,$D1965)+AL1956*(1+$E1965),0.01)</f>
        <v/>
      </c>
      <c r="AM1965" s="36">
        <f>MAX(INDEX(AM$369:AM$380,$D1965)+AM1956*(1+$E1965),0.01)</f>
        <v/>
      </c>
      <c r="AN1965" s="36">
        <f>MAX(INDEX(AN$369:AN$380,$D1965)+AN1956*(1+$E1965),0.01)</f>
        <v/>
      </c>
      <c r="AO1965" s="36">
        <f>MAX(INDEX(AO$369:AO$380,$D1965)+AO1956*(1+$E1965),0.01)</f>
        <v/>
      </c>
      <c r="AP1965" s="36">
        <f>MAX(INDEX(AP$369:AP$380,$D1965)+AP1956*(1+$E1965),0.01)</f>
        <v/>
      </c>
      <c r="AQ1965" s="36">
        <f>MAX(INDEX(AQ$369:AQ$380,$D1965)+AQ1956*(1+$E1965),0.01)</f>
        <v/>
      </c>
      <c r="AR1965" s="36">
        <f>MAX(INDEX(AR$369:AR$380,$D1965)+AR1956*(1+$E1965),0.01)</f>
        <v/>
      </c>
      <c r="AS1965" s="36">
        <f>MAX(INDEX(AS$369:AS$380,$D1965)+AS1956*(1+$E1965),0.01)</f>
        <v/>
      </c>
      <c r="AT1965" s="36">
        <f>MAX(INDEX(AT$369:AT$380,$D1965)+AT1956*(1+$E1965),0.01)</f>
        <v/>
      </c>
      <c r="AU1965" s="36">
        <f>MAX(INDEX(AU$369:AU$380,$D1965)+AU1956*(1+$E1965),0.01)</f>
        <v/>
      </c>
      <c r="AV1965" s="36">
        <f>MAX(INDEX(AV$369:AV$380,$D1965)+AV1956*(1+$E1965),0.01)</f>
        <v/>
      </c>
      <c r="AW1965" s="36">
        <f>MAX(INDEX(AW$369:AW$380,$D1965)+AW1956*(1+$E1965),0.01)</f>
        <v/>
      </c>
      <c r="AX1965" s="36">
        <f>MAX(INDEX(AX$369:AX$380,$D1965)+AX1956*(1+$E1965),0.01)</f>
        <v/>
      </c>
      <c r="AY1965" s="36">
        <f>MAX(INDEX(AY$369:AY$380,$D1965)+AY1956*(1+$E1965),0.01)</f>
        <v/>
      </c>
    </row>
    <row r="1966" hidden="1" outlineLevel="2">
      <c r="A1966" s="14" t="inlineStr">
        <is>
          <t>atp</t>
        </is>
      </c>
      <c r="B1966" s="14" t="inlineStr">
        <is>
          <t>die</t>
        </is>
      </c>
      <c r="C1966" s="14" t="inlineStr">
        <is>
          <t>mac</t>
        </is>
      </c>
      <c r="D1966" s="36">
        <f>INDEX(Inputs!$U$5:$U$132,MATCH($B1966&amp;"|"&amp;$C1966,Inputs!$A$5:$A$132,0))</f>
        <v/>
      </c>
      <c r="E1966" s="36">
        <f>INDEX(Inputs!$V$5:$V$132,MATCH($B1966&amp;"|"&amp;$C1966,Inputs!$A$5:$A$132,0))</f>
        <v/>
      </c>
      <c r="F1966" s="35" t="n"/>
      <c r="G1966" s="35" t="n"/>
      <c r="H1966" s="14">
        <f>INDEX(VarLab,MATCH($A1966,VarKey,0))&amp;INDEX(MemLab,MATCH($C1966&amp;"|"&amp;$B1966,MemKey,0))</f>
        <v/>
      </c>
      <c r="I1966" s="14">
        <f>INDEX(VarUnit,MATCH($A1966,VarKey,0))</f>
        <v/>
      </c>
      <c r="J1966" s="14">
        <f>INDEX(VarSrc,MATCH($A1966,VarKey,0))</f>
        <v/>
      </c>
      <c r="K1966" s="11">
        <f>CodePrefix&amp;$A1966&amp;IF($C1966="","","."&amp;$C1966&amp;"."&amp;$B1966)&amp;INDEX(VarEnd,MATCH($A1966,VarKey,0))&amp;K$5</f>
        <v/>
      </c>
      <c r="L1966" s="37">
        <f>MAX(INDEX(L$369:L$380,$D1966)+L1957*(1+$E1966),0.01)</f>
        <v/>
      </c>
      <c r="M1966" s="36">
        <f>MAX(INDEX(M$369:M$380,$D1966)+M1957*(1+$E1966),0.01)</f>
        <v/>
      </c>
      <c r="N1966" s="36">
        <f>MAX(INDEX(N$369:N$380,$D1966)+N1957*(1+$E1966),0.01)</f>
        <v/>
      </c>
      <c r="O1966" s="36">
        <f>MAX(INDEX(O$369:O$380,$D1966)+O1957*(1+$E1966),0.01)</f>
        <v/>
      </c>
      <c r="P1966" s="36">
        <f>MAX(INDEX(P$369:P$380,$D1966)+P1957*(1+$E1966),0.01)</f>
        <v/>
      </c>
      <c r="Q1966" s="36">
        <f>MAX(INDEX(Q$369:Q$380,$D1966)+Q1957*(1+$E1966),0.01)</f>
        <v/>
      </c>
      <c r="R1966" s="36">
        <f>MAX(INDEX(R$369:R$380,$D1966)+R1957*(1+$E1966),0.01)</f>
        <v/>
      </c>
      <c r="S1966" s="36">
        <f>MAX(INDEX(S$369:S$380,$D1966)+S1957*(1+$E1966),0.01)</f>
        <v/>
      </c>
      <c r="T1966" s="36">
        <f>MAX(INDEX(T$369:T$380,$D1966)+T1957*(1+$E1966),0.01)</f>
        <v/>
      </c>
      <c r="U1966" s="36">
        <f>MAX(INDEX(U$369:U$380,$D1966)+U1957*(1+$E1966),0.01)</f>
        <v/>
      </c>
      <c r="V1966" s="36">
        <f>MAX(INDEX(V$369:V$380,$D1966)+V1957*(1+$E1966),0.01)</f>
        <v/>
      </c>
      <c r="W1966" s="36">
        <f>MAX(INDEX(W$369:W$380,$D1966)+W1957*(1+$E1966),0.01)</f>
        <v/>
      </c>
      <c r="X1966" s="36">
        <f>MAX(INDEX(X$369:X$380,$D1966)+X1957*(1+$E1966),0.01)</f>
        <v/>
      </c>
      <c r="Y1966" s="36">
        <f>MAX(INDEX(Y$369:Y$380,$D1966)+Y1957*(1+$E1966),0.01)</f>
        <v/>
      </c>
      <c r="Z1966" s="36">
        <f>MAX(INDEX(Z$369:Z$380,$D1966)+Z1957*(1+$E1966),0.01)</f>
        <v/>
      </c>
      <c r="AA1966" s="36">
        <f>MAX(INDEX(AA$369:AA$380,$D1966)+AA1957*(1+$E1966),0.01)</f>
        <v/>
      </c>
      <c r="AB1966" s="36">
        <f>MAX(INDEX(AB$369:AB$380,$D1966)+AB1957*(1+$E1966),0.01)</f>
        <v/>
      </c>
      <c r="AC1966" s="36">
        <f>MAX(INDEX(AC$369:AC$380,$D1966)+AC1957*(1+$E1966),0.01)</f>
        <v/>
      </c>
      <c r="AD1966" s="36">
        <f>MAX(INDEX(AD$369:AD$380,$D1966)+AD1957*(1+$E1966),0.01)</f>
        <v/>
      </c>
      <c r="AF1966" s="11">
        <f>CodePrefix&amp;$A1966&amp;IF($C1966="","","."&amp;$C1966&amp;"."&amp;$B1966)&amp;INDEX(VarEnd,MATCH($A1966,VarKey,0))&amp;AF$5</f>
        <v/>
      </c>
      <c r="AG1966" s="37">
        <f>MAX(INDEX(AG$369:AG$380,$D1966)+AG1957*(1+$E1966),0.01)</f>
        <v/>
      </c>
      <c r="AH1966" s="36">
        <f>MAX(INDEX(AH$369:AH$380,$D1966)+AH1957*(1+$E1966),0.01)</f>
        <v/>
      </c>
      <c r="AI1966" s="36">
        <f>MAX(INDEX(AI$369:AI$380,$D1966)+AI1957*(1+$E1966),0.01)</f>
        <v/>
      </c>
      <c r="AJ1966" s="36">
        <f>MAX(INDEX(AJ$369:AJ$380,$D1966)+AJ1957*(1+$E1966),0.01)</f>
        <v/>
      </c>
      <c r="AK1966" s="36">
        <f>MAX(INDEX(AK$369:AK$380,$D1966)+AK1957*(1+$E1966),0.01)</f>
        <v/>
      </c>
      <c r="AL1966" s="36">
        <f>MAX(INDEX(AL$369:AL$380,$D1966)+AL1957*(1+$E1966),0.01)</f>
        <v/>
      </c>
      <c r="AM1966" s="36">
        <f>MAX(INDEX(AM$369:AM$380,$D1966)+AM1957*(1+$E1966),0.01)</f>
        <v/>
      </c>
      <c r="AN1966" s="36">
        <f>MAX(INDEX(AN$369:AN$380,$D1966)+AN1957*(1+$E1966),0.01)</f>
        <v/>
      </c>
      <c r="AO1966" s="36">
        <f>MAX(INDEX(AO$369:AO$380,$D1966)+AO1957*(1+$E1966),0.01)</f>
        <v/>
      </c>
      <c r="AP1966" s="36">
        <f>MAX(INDEX(AP$369:AP$380,$D1966)+AP1957*(1+$E1966),0.01)</f>
        <v/>
      </c>
      <c r="AQ1966" s="36">
        <f>MAX(INDEX(AQ$369:AQ$380,$D1966)+AQ1957*(1+$E1966),0.01)</f>
        <v/>
      </c>
      <c r="AR1966" s="36">
        <f>MAX(INDEX(AR$369:AR$380,$D1966)+AR1957*(1+$E1966),0.01)</f>
        <v/>
      </c>
      <c r="AS1966" s="36">
        <f>MAX(INDEX(AS$369:AS$380,$D1966)+AS1957*(1+$E1966),0.01)</f>
        <v/>
      </c>
      <c r="AT1966" s="36">
        <f>MAX(INDEX(AT$369:AT$380,$D1966)+AT1957*(1+$E1966),0.01)</f>
        <v/>
      </c>
      <c r="AU1966" s="36">
        <f>MAX(INDEX(AU$369:AU$380,$D1966)+AU1957*(1+$E1966),0.01)</f>
        <v/>
      </c>
      <c r="AV1966" s="36">
        <f>MAX(INDEX(AV$369:AV$380,$D1966)+AV1957*(1+$E1966),0.01)</f>
        <v/>
      </c>
      <c r="AW1966" s="36">
        <f>MAX(INDEX(AW$369:AW$380,$D1966)+AW1957*(1+$E1966),0.01)</f>
        <v/>
      </c>
      <c r="AX1966" s="36">
        <f>MAX(INDEX(AX$369:AX$380,$D1966)+AX1957*(1+$E1966),0.01)</f>
        <v/>
      </c>
      <c r="AY1966" s="36">
        <f>MAX(INDEX(AY$369:AY$380,$D1966)+AY1957*(1+$E1966),0.01)</f>
        <v/>
      </c>
    </row>
    <row r="1967" hidden="1" outlineLevel="2">
      <c r="A1967" s="14" t="inlineStr">
        <is>
          <t>atp</t>
        </is>
      </c>
      <c r="B1967" s="14" t="inlineStr">
        <is>
          <t>lpg</t>
        </is>
      </c>
      <c r="C1967" s="14" t="inlineStr">
        <is>
          <t>mac</t>
        </is>
      </c>
      <c r="D1967" s="36">
        <f>INDEX(Inputs!$U$5:$U$132,MATCH($B1967&amp;"|"&amp;$C1967,Inputs!$A$5:$A$132,0))</f>
        <v/>
      </c>
      <c r="E1967" s="36">
        <f>INDEX(Inputs!$V$5:$V$132,MATCH($B1967&amp;"|"&amp;$C1967,Inputs!$A$5:$A$132,0))</f>
        <v/>
      </c>
      <c r="F1967" s="35" t="n"/>
      <c r="G1967" s="35" t="n"/>
      <c r="H1967" s="14">
        <f>INDEX(VarLab,MATCH($A1967,VarKey,0))&amp;INDEX(MemLab,MATCH($C1967&amp;"|"&amp;$B1967,MemKey,0))</f>
        <v/>
      </c>
      <c r="I1967" s="14">
        <f>INDEX(VarUnit,MATCH($A1967,VarKey,0))</f>
        <v/>
      </c>
      <c r="J1967" s="14">
        <f>INDEX(VarSrc,MATCH($A1967,VarKey,0))</f>
        <v/>
      </c>
      <c r="K1967" s="11">
        <f>CodePrefix&amp;$A1967&amp;IF($C1967="","","."&amp;$C1967&amp;"."&amp;$B1967)&amp;INDEX(VarEnd,MATCH($A1967,VarKey,0))&amp;K$5</f>
        <v/>
      </c>
      <c r="L1967" s="37">
        <f>MAX(INDEX(L$369:L$380,$D1967)+L1958*(1+$E1967),0.01)</f>
        <v/>
      </c>
      <c r="M1967" s="36">
        <f>MAX(INDEX(M$369:M$380,$D1967)+M1958*(1+$E1967),0.01)</f>
        <v/>
      </c>
      <c r="N1967" s="36">
        <f>MAX(INDEX(N$369:N$380,$D1967)+N1958*(1+$E1967),0.01)</f>
        <v/>
      </c>
      <c r="O1967" s="36">
        <f>MAX(INDEX(O$369:O$380,$D1967)+O1958*(1+$E1967),0.01)</f>
        <v/>
      </c>
      <c r="P1967" s="36">
        <f>MAX(INDEX(P$369:P$380,$D1967)+P1958*(1+$E1967),0.01)</f>
        <v/>
      </c>
      <c r="Q1967" s="36">
        <f>MAX(INDEX(Q$369:Q$380,$D1967)+Q1958*(1+$E1967),0.01)</f>
        <v/>
      </c>
      <c r="R1967" s="36">
        <f>MAX(INDEX(R$369:R$380,$D1967)+R1958*(1+$E1967),0.01)</f>
        <v/>
      </c>
      <c r="S1967" s="36">
        <f>MAX(INDEX(S$369:S$380,$D1967)+S1958*(1+$E1967),0.01)</f>
        <v/>
      </c>
      <c r="T1967" s="36">
        <f>MAX(INDEX(T$369:T$380,$D1967)+T1958*(1+$E1967),0.01)</f>
        <v/>
      </c>
      <c r="U1967" s="36">
        <f>MAX(INDEX(U$369:U$380,$D1967)+U1958*(1+$E1967),0.01)</f>
        <v/>
      </c>
      <c r="V1967" s="36">
        <f>MAX(INDEX(V$369:V$380,$D1967)+V1958*(1+$E1967),0.01)</f>
        <v/>
      </c>
      <c r="W1967" s="36">
        <f>MAX(INDEX(W$369:W$380,$D1967)+W1958*(1+$E1967),0.01)</f>
        <v/>
      </c>
      <c r="X1967" s="36">
        <f>MAX(INDEX(X$369:X$380,$D1967)+X1958*(1+$E1967),0.01)</f>
        <v/>
      </c>
      <c r="Y1967" s="36">
        <f>MAX(INDEX(Y$369:Y$380,$D1967)+Y1958*(1+$E1967),0.01)</f>
        <v/>
      </c>
      <c r="Z1967" s="36">
        <f>MAX(INDEX(Z$369:Z$380,$D1967)+Z1958*(1+$E1967),0.01)</f>
        <v/>
      </c>
      <c r="AA1967" s="36">
        <f>MAX(INDEX(AA$369:AA$380,$D1967)+AA1958*(1+$E1967),0.01)</f>
        <v/>
      </c>
      <c r="AB1967" s="36">
        <f>MAX(INDEX(AB$369:AB$380,$D1967)+AB1958*(1+$E1967),0.01)</f>
        <v/>
      </c>
      <c r="AC1967" s="36">
        <f>MAX(INDEX(AC$369:AC$380,$D1967)+AC1958*(1+$E1967),0.01)</f>
        <v/>
      </c>
      <c r="AD1967" s="36">
        <f>MAX(INDEX(AD$369:AD$380,$D1967)+AD1958*(1+$E1967),0.01)</f>
        <v/>
      </c>
      <c r="AF1967" s="11">
        <f>CodePrefix&amp;$A1967&amp;IF($C1967="","","."&amp;$C1967&amp;"."&amp;$B1967)&amp;INDEX(VarEnd,MATCH($A1967,VarKey,0))&amp;AF$5</f>
        <v/>
      </c>
      <c r="AG1967" s="37">
        <f>MAX(INDEX(AG$369:AG$380,$D1967)+AG1958*(1+$E1967),0.01)</f>
        <v/>
      </c>
      <c r="AH1967" s="36">
        <f>MAX(INDEX(AH$369:AH$380,$D1967)+AH1958*(1+$E1967),0.01)</f>
        <v/>
      </c>
      <c r="AI1967" s="36">
        <f>MAX(INDEX(AI$369:AI$380,$D1967)+AI1958*(1+$E1967),0.01)</f>
        <v/>
      </c>
      <c r="AJ1967" s="36">
        <f>MAX(INDEX(AJ$369:AJ$380,$D1967)+AJ1958*(1+$E1967),0.01)</f>
        <v/>
      </c>
      <c r="AK1967" s="36">
        <f>MAX(INDEX(AK$369:AK$380,$D1967)+AK1958*(1+$E1967),0.01)</f>
        <v/>
      </c>
      <c r="AL1967" s="36">
        <f>MAX(INDEX(AL$369:AL$380,$D1967)+AL1958*(1+$E1967),0.01)</f>
        <v/>
      </c>
      <c r="AM1967" s="36">
        <f>MAX(INDEX(AM$369:AM$380,$D1967)+AM1958*(1+$E1967),0.01)</f>
        <v/>
      </c>
      <c r="AN1967" s="36">
        <f>MAX(INDEX(AN$369:AN$380,$D1967)+AN1958*(1+$E1967),0.01)</f>
        <v/>
      </c>
      <c r="AO1967" s="36">
        <f>MAX(INDEX(AO$369:AO$380,$D1967)+AO1958*(1+$E1967),0.01)</f>
        <v/>
      </c>
      <c r="AP1967" s="36">
        <f>MAX(INDEX(AP$369:AP$380,$D1967)+AP1958*(1+$E1967),0.01)</f>
        <v/>
      </c>
      <c r="AQ1967" s="36">
        <f>MAX(INDEX(AQ$369:AQ$380,$D1967)+AQ1958*(1+$E1967),0.01)</f>
        <v/>
      </c>
      <c r="AR1967" s="36">
        <f>MAX(INDEX(AR$369:AR$380,$D1967)+AR1958*(1+$E1967),0.01)</f>
        <v/>
      </c>
      <c r="AS1967" s="36">
        <f>MAX(INDEX(AS$369:AS$380,$D1967)+AS1958*(1+$E1967),0.01)</f>
        <v/>
      </c>
      <c r="AT1967" s="36">
        <f>MAX(INDEX(AT$369:AT$380,$D1967)+AT1958*(1+$E1967),0.01)</f>
        <v/>
      </c>
      <c r="AU1967" s="36">
        <f>MAX(INDEX(AU$369:AU$380,$D1967)+AU1958*(1+$E1967),0.01)</f>
        <v/>
      </c>
      <c r="AV1967" s="36">
        <f>MAX(INDEX(AV$369:AV$380,$D1967)+AV1958*(1+$E1967),0.01)</f>
        <v/>
      </c>
      <c r="AW1967" s="36">
        <f>MAX(INDEX(AW$369:AW$380,$D1967)+AW1958*(1+$E1967),0.01)</f>
        <v/>
      </c>
      <c r="AX1967" s="36">
        <f>MAX(INDEX(AX$369:AX$380,$D1967)+AX1958*(1+$E1967),0.01)</f>
        <v/>
      </c>
      <c r="AY1967" s="36">
        <f>MAX(INDEX(AY$369:AY$380,$D1967)+AY1958*(1+$E1967),0.01)</f>
        <v/>
      </c>
    </row>
    <row r="1968" hidden="1" outlineLevel="2">
      <c r="A1968" s="14" t="inlineStr">
        <is>
          <t>atp</t>
        </is>
      </c>
      <c r="B1968" s="14" t="inlineStr">
        <is>
          <t>ker</t>
        </is>
      </c>
      <c r="C1968" s="14" t="inlineStr">
        <is>
          <t>mac</t>
        </is>
      </c>
      <c r="D1968" s="36">
        <f>INDEX(Inputs!$U$5:$U$132,MATCH($B1968&amp;"|"&amp;$C1968,Inputs!$A$5:$A$132,0))</f>
        <v/>
      </c>
      <c r="E1968" s="36">
        <f>INDEX(Inputs!$V$5:$V$132,MATCH($B1968&amp;"|"&amp;$C1968,Inputs!$A$5:$A$132,0))</f>
        <v/>
      </c>
      <c r="F1968" s="35" t="n"/>
      <c r="G1968" s="35" t="n"/>
      <c r="H1968" s="14">
        <f>INDEX(VarLab,MATCH($A1968,VarKey,0))&amp;INDEX(MemLab,MATCH($C1968&amp;"|"&amp;$B1968,MemKey,0))</f>
        <v/>
      </c>
      <c r="I1968" s="14">
        <f>INDEX(VarUnit,MATCH($A1968,VarKey,0))</f>
        <v/>
      </c>
      <c r="J1968" s="14">
        <f>INDEX(VarSrc,MATCH($A1968,VarKey,0))</f>
        <v/>
      </c>
      <c r="K1968" s="11">
        <f>CodePrefix&amp;$A1968&amp;IF($C1968="","","."&amp;$C1968&amp;"."&amp;$B1968)&amp;INDEX(VarEnd,MATCH($A1968,VarKey,0))&amp;K$5</f>
        <v/>
      </c>
      <c r="L1968" s="37">
        <f>MAX(INDEX(L$369:L$380,$D1968)+L1959*(1+$E1968),0.01)</f>
        <v/>
      </c>
      <c r="M1968" s="36">
        <f>MAX(INDEX(M$369:M$380,$D1968)+M1959*(1+$E1968),0.01)</f>
        <v/>
      </c>
      <c r="N1968" s="36">
        <f>MAX(INDEX(N$369:N$380,$D1968)+N1959*(1+$E1968),0.01)</f>
        <v/>
      </c>
      <c r="O1968" s="36">
        <f>MAX(INDEX(O$369:O$380,$D1968)+O1959*(1+$E1968),0.01)</f>
        <v/>
      </c>
      <c r="P1968" s="36">
        <f>MAX(INDEX(P$369:P$380,$D1968)+P1959*(1+$E1968),0.01)</f>
        <v/>
      </c>
      <c r="Q1968" s="36">
        <f>MAX(INDEX(Q$369:Q$380,$D1968)+Q1959*(1+$E1968),0.01)</f>
        <v/>
      </c>
      <c r="R1968" s="36">
        <f>MAX(INDEX(R$369:R$380,$D1968)+R1959*(1+$E1968),0.01)</f>
        <v/>
      </c>
      <c r="S1968" s="36">
        <f>MAX(INDEX(S$369:S$380,$D1968)+S1959*(1+$E1968),0.01)</f>
        <v/>
      </c>
      <c r="T1968" s="36">
        <f>MAX(INDEX(T$369:T$380,$D1968)+T1959*(1+$E1968),0.01)</f>
        <v/>
      </c>
      <c r="U1968" s="36">
        <f>MAX(INDEX(U$369:U$380,$D1968)+U1959*(1+$E1968),0.01)</f>
        <v/>
      </c>
      <c r="V1968" s="36">
        <f>MAX(INDEX(V$369:V$380,$D1968)+V1959*(1+$E1968),0.01)</f>
        <v/>
      </c>
      <c r="W1968" s="36">
        <f>MAX(INDEX(W$369:W$380,$D1968)+W1959*(1+$E1968),0.01)</f>
        <v/>
      </c>
      <c r="X1968" s="36">
        <f>MAX(INDEX(X$369:X$380,$D1968)+X1959*(1+$E1968),0.01)</f>
        <v/>
      </c>
      <c r="Y1968" s="36">
        <f>MAX(INDEX(Y$369:Y$380,$D1968)+Y1959*(1+$E1968),0.01)</f>
        <v/>
      </c>
      <c r="Z1968" s="36">
        <f>MAX(INDEX(Z$369:Z$380,$D1968)+Z1959*(1+$E1968),0.01)</f>
        <v/>
      </c>
      <c r="AA1968" s="36">
        <f>MAX(INDEX(AA$369:AA$380,$D1968)+AA1959*(1+$E1968),0.01)</f>
        <v/>
      </c>
      <c r="AB1968" s="36">
        <f>MAX(INDEX(AB$369:AB$380,$D1968)+AB1959*(1+$E1968),0.01)</f>
        <v/>
      </c>
      <c r="AC1968" s="36">
        <f>MAX(INDEX(AC$369:AC$380,$D1968)+AC1959*(1+$E1968),0.01)</f>
        <v/>
      </c>
      <c r="AD1968" s="36">
        <f>MAX(INDEX(AD$369:AD$380,$D1968)+AD1959*(1+$E1968),0.01)</f>
        <v/>
      </c>
      <c r="AF1968" s="11">
        <f>CodePrefix&amp;$A1968&amp;IF($C1968="","","."&amp;$C1968&amp;"."&amp;$B1968)&amp;INDEX(VarEnd,MATCH($A1968,VarKey,0))&amp;AF$5</f>
        <v/>
      </c>
      <c r="AG1968" s="37">
        <f>MAX(INDEX(AG$369:AG$380,$D1968)+AG1959*(1+$E1968),0.01)</f>
        <v/>
      </c>
      <c r="AH1968" s="36">
        <f>MAX(INDEX(AH$369:AH$380,$D1968)+AH1959*(1+$E1968),0.01)</f>
        <v/>
      </c>
      <c r="AI1968" s="36">
        <f>MAX(INDEX(AI$369:AI$380,$D1968)+AI1959*(1+$E1968),0.01)</f>
        <v/>
      </c>
      <c r="AJ1968" s="36">
        <f>MAX(INDEX(AJ$369:AJ$380,$D1968)+AJ1959*(1+$E1968),0.01)</f>
        <v/>
      </c>
      <c r="AK1968" s="36">
        <f>MAX(INDEX(AK$369:AK$380,$D1968)+AK1959*(1+$E1968),0.01)</f>
        <v/>
      </c>
      <c r="AL1968" s="36">
        <f>MAX(INDEX(AL$369:AL$380,$D1968)+AL1959*(1+$E1968),0.01)</f>
        <v/>
      </c>
      <c r="AM1968" s="36">
        <f>MAX(INDEX(AM$369:AM$380,$D1968)+AM1959*(1+$E1968),0.01)</f>
        <v/>
      </c>
      <c r="AN1968" s="36">
        <f>MAX(INDEX(AN$369:AN$380,$D1968)+AN1959*(1+$E1968),0.01)</f>
        <v/>
      </c>
      <c r="AO1968" s="36">
        <f>MAX(INDEX(AO$369:AO$380,$D1968)+AO1959*(1+$E1968),0.01)</f>
        <v/>
      </c>
      <c r="AP1968" s="36">
        <f>MAX(INDEX(AP$369:AP$380,$D1968)+AP1959*(1+$E1968),0.01)</f>
        <v/>
      </c>
      <c r="AQ1968" s="36">
        <f>MAX(INDEX(AQ$369:AQ$380,$D1968)+AQ1959*(1+$E1968),0.01)</f>
        <v/>
      </c>
      <c r="AR1968" s="36">
        <f>MAX(INDEX(AR$369:AR$380,$D1968)+AR1959*(1+$E1968),0.01)</f>
        <v/>
      </c>
      <c r="AS1968" s="36">
        <f>MAX(INDEX(AS$369:AS$380,$D1968)+AS1959*(1+$E1968),0.01)</f>
        <v/>
      </c>
      <c r="AT1968" s="36">
        <f>MAX(INDEX(AT$369:AT$380,$D1968)+AT1959*(1+$E1968),0.01)</f>
        <v/>
      </c>
      <c r="AU1968" s="36">
        <f>MAX(INDEX(AU$369:AU$380,$D1968)+AU1959*(1+$E1968),0.01)</f>
        <v/>
      </c>
      <c r="AV1968" s="36">
        <f>MAX(INDEX(AV$369:AV$380,$D1968)+AV1959*(1+$E1968),0.01)</f>
        <v/>
      </c>
      <c r="AW1968" s="36">
        <f>MAX(INDEX(AW$369:AW$380,$D1968)+AW1959*(1+$E1968),0.01)</f>
        <v/>
      </c>
      <c r="AX1968" s="36">
        <f>MAX(INDEX(AX$369:AX$380,$D1968)+AX1959*(1+$E1968),0.01)</f>
        <v/>
      </c>
      <c r="AY1968" s="36">
        <f>MAX(INDEX(AY$369:AY$380,$D1968)+AY1959*(1+$E1968),0.01)</f>
        <v/>
      </c>
    </row>
    <row r="1969" hidden="1" outlineLevel="2">
      <c r="A1969" s="14" t="inlineStr">
        <is>
          <t>atp</t>
        </is>
      </c>
      <c r="B1969" s="14" t="inlineStr">
        <is>
          <t>oop</t>
        </is>
      </c>
      <c r="C1969" s="14" t="inlineStr">
        <is>
          <t>mac</t>
        </is>
      </c>
      <c r="D1969" s="36">
        <f>INDEX(Inputs!$U$5:$U$132,MATCH($B1969&amp;"|"&amp;$C1969,Inputs!$A$5:$A$132,0))</f>
        <v/>
      </c>
      <c r="E1969" s="36">
        <f>INDEX(Inputs!$V$5:$V$132,MATCH($B1969&amp;"|"&amp;$C1969,Inputs!$A$5:$A$132,0))</f>
        <v/>
      </c>
      <c r="F1969" s="35" t="n"/>
      <c r="G1969" s="35" t="n"/>
      <c r="H1969" s="14">
        <f>INDEX(VarLab,MATCH($A1969,VarKey,0))&amp;INDEX(MemLab,MATCH($C1969&amp;"|"&amp;$B1969,MemKey,0))</f>
        <v/>
      </c>
      <c r="I1969" s="14">
        <f>INDEX(VarUnit,MATCH($A1969,VarKey,0))</f>
        <v/>
      </c>
      <c r="J1969" s="14">
        <f>INDEX(VarSrc,MATCH($A1969,VarKey,0))</f>
        <v/>
      </c>
      <c r="K1969" s="11">
        <f>CodePrefix&amp;$A1969&amp;IF($C1969="","","."&amp;$C1969&amp;"."&amp;$B1969)&amp;INDEX(VarEnd,MATCH($A1969,VarKey,0))&amp;K$5</f>
        <v/>
      </c>
      <c r="L1969" s="37">
        <f>MAX(INDEX(L$369:L$380,$D1969)+L1960*(1+$E1969),0.01)</f>
        <v/>
      </c>
      <c r="M1969" s="36">
        <f>MAX(INDEX(M$369:M$380,$D1969)+M1960*(1+$E1969),0.01)</f>
        <v/>
      </c>
      <c r="N1969" s="36">
        <f>MAX(INDEX(N$369:N$380,$D1969)+N1960*(1+$E1969),0.01)</f>
        <v/>
      </c>
      <c r="O1969" s="36">
        <f>MAX(INDEX(O$369:O$380,$D1969)+O1960*(1+$E1969),0.01)</f>
        <v/>
      </c>
      <c r="P1969" s="36">
        <f>MAX(INDEX(P$369:P$380,$D1969)+P1960*(1+$E1969),0.01)</f>
        <v/>
      </c>
      <c r="Q1969" s="36">
        <f>MAX(INDEX(Q$369:Q$380,$D1969)+Q1960*(1+$E1969),0.01)</f>
        <v/>
      </c>
      <c r="R1969" s="36">
        <f>MAX(INDEX(R$369:R$380,$D1969)+R1960*(1+$E1969),0.01)</f>
        <v/>
      </c>
      <c r="S1969" s="36">
        <f>MAX(INDEX(S$369:S$380,$D1969)+S1960*(1+$E1969),0.01)</f>
        <v/>
      </c>
      <c r="T1969" s="36">
        <f>MAX(INDEX(T$369:T$380,$D1969)+T1960*(1+$E1969),0.01)</f>
        <v/>
      </c>
      <c r="U1969" s="36">
        <f>MAX(INDEX(U$369:U$380,$D1969)+U1960*(1+$E1969),0.01)</f>
        <v/>
      </c>
      <c r="V1969" s="36">
        <f>MAX(INDEX(V$369:V$380,$D1969)+V1960*(1+$E1969),0.01)</f>
        <v/>
      </c>
      <c r="W1969" s="36">
        <f>MAX(INDEX(W$369:W$380,$D1969)+W1960*(1+$E1969),0.01)</f>
        <v/>
      </c>
      <c r="X1969" s="36">
        <f>MAX(INDEX(X$369:X$380,$D1969)+X1960*(1+$E1969),0.01)</f>
        <v/>
      </c>
      <c r="Y1969" s="36">
        <f>MAX(INDEX(Y$369:Y$380,$D1969)+Y1960*(1+$E1969),0.01)</f>
        <v/>
      </c>
      <c r="Z1969" s="36">
        <f>MAX(INDEX(Z$369:Z$380,$D1969)+Z1960*(1+$E1969),0.01)</f>
        <v/>
      </c>
      <c r="AA1969" s="36">
        <f>MAX(INDEX(AA$369:AA$380,$D1969)+AA1960*(1+$E1969),0.01)</f>
        <v/>
      </c>
      <c r="AB1969" s="36">
        <f>MAX(INDEX(AB$369:AB$380,$D1969)+AB1960*(1+$E1969),0.01)</f>
        <v/>
      </c>
      <c r="AC1969" s="36">
        <f>MAX(INDEX(AC$369:AC$380,$D1969)+AC1960*(1+$E1969),0.01)</f>
        <v/>
      </c>
      <c r="AD1969" s="36">
        <f>MAX(INDEX(AD$369:AD$380,$D1969)+AD1960*(1+$E1969),0.01)</f>
        <v/>
      </c>
      <c r="AF1969" s="11">
        <f>CodePrefix&amp;$A1969&amp;IF($C1969="","","."&amp;$C1969&amp;"."&amp;$B1969)&amp;INDEX(VarEnd,MATCH($A1969,VarKey,0))&amp;AF$5</f>
        <v/>
      </c>
      <c r="AG1969" s="37">
        <f>MAX(INDEX(AG$369:AG$380,$D1969)+AG1960*(1+$E1969),0.01)</f>
        <v/>
      </c>
      <c r="AH1969" s="36">
        <f>MAX(INDEX(AH$369:AH$380,$D1969)+AH1960*(1+$E1969),0.01)</f>
        <v/>
      </c>
      <c r="AI1969" s="36">
        <f>MAX(INDEX(AI$369:AI$380,$D1969)+AI1960*(1+$E1969),0.01)</f>
        <v/>
      </c>
      <c r="AJ1969" s="36">
        <f>MAX(INDEX(AJ$369:AJ$380,$D1969)+AJ1960*(1+$E1969),0.01)</f>
        <v/>
      </c>
      <c r="AK1969" s="36">
        <f>MAX(INDEX(AK$369:AK$380,$D1969)+AK1960*(1+$E1969),0.01)</f>
        <v/>
      </c>
      <c r="AL1969" s="36">
        <f>MAX(INDEX(AL$369:AL$380,$D1969)+AL1960*(1+$E1969),0.01)</f>
        <v/>
      </c>
      <c r="AM1969" s="36">
        <f>MAX(INDEX(AM$369:AM$380,$D1969)+AM1960*(1+$E1969),0.01)</f>
        <v/>
      </c>
      <c r="AN1969" s="36">
        <f>MAX(INDEX(AN$369:AN$380,$D1969)+AN1960*(1+$E1969),0.01)</f>
        <v/>
      </c>
      <c r="AO1969" s="36">
        <f>MAX(INDEX(AO$369:AO$380,$D1969)+AO1960*(1+$E1969),0.01)</f>
        <v/>
      </c>
      <c r="AP1969" s="36">
        <f>MAX(INDEX(AP$369:AP$380,$D1969)+AP1960*(1+$E1969),0.01)</f>
        <v/>
      </c>
      <c r="AQ1969" s="36">
        <f>MAX(INDEX(AQ$369:AQ$380,$D1969)+AQ1960*(1+$E1969),0.01)</f>
        <v/>
      </c>
      <c r="AR1969" s="36">
        <f>MAX(INDEX(AR$369:AR$380,$D1969)+AR1960*(1+$E1969),0.01)</f>
        <v/>
      </c>
      <c r="AS1969" s="36">
        <f>MAX(INDEX(AS$369:AS$380,$D1969)+AS1960*(1+$E1969),0.01)</f>
        <v/>
      </c>
      <c r="AT1969" s="36">
        <f>MAX(INDEX(AT$369:AT$380,$D1969)+AT1960*(1+$E1969),0.01)</f>
        <v/>
      </c>
      <c r="AU1969" s="36">
        <f>MAX(INDEX(AU$369:AU$380,$D1969)+AU1960*(1+$E1969),0.01)</f>
        <v/>
      </c>
      <c r="AV1969" s="36">
        <f>MAX(INDEX(AV$369:AV$380,$D1969)+AV1960*(1+$E1969),0.01)</f>
        <v/>
      </c>
      <c r="AW1969" s="36">
        <f>MAX(INDEX(AW$369:AW$380,$D1969)+AW1960*(1+$E1969),0.01)</f>
        <v/>
      </c>
      <c r="AX1969" s="36">
        <f>MAX(INDEX(AX$369:AX$380,$D1969)+AX1960*(1+$E1969),0.01)</f>
        <v/>
      </c>
      <c r="AY1969" s="36">
        <f>MAX(INDEX(AY$369:AY$380,$D1969)+AY1960*(1+$E1969),0.01)</f>
        <v/>
      </c>
    </row>
    <row r="1970" hidden="1" outlineLevel="2">
      <c r="A1970" s="14" t="inlineStr">
        <is>
          <t>atp</t>
        </is>
      </c>
      <c r="B1970" s="14" t="inlineStr">
        <is>
          <t>bio</t>
        </is>
      </c>
      <c r="C1970" s="14" t="inlineStr">
        <is>
          <t>mac</t>
        </is>
      </c>
      <c r="D1970" s="36">
        <f>INDEX(Inputs!$U$5:$U$132,MATCH($B1970&amp;"|"&amp;$C1970,Inputs!$A$5:$A$132,0))</f>
        <v/>
      </c>
      <c r="E1970" s="36">
        <f>INDEX(Inputs!$V$5:$V$132,MATCH($B1970&amp;"|"&amp;$C1970,Inputs!$A$5:$A$132,0))</f>
        <v/>
      </c>
      <c r="F1970" s="35" t="n"/>
      <c r="G1970" s="35" t="n"/>
      <c r="H1970" s="14">
        <f>INDEX(VarLab,MATCH($A1970,VarKey,0))&amp;INDEX(MemLab,MATCH($C1970&amp;"|"&amp;$B1970,MemKey,0))</f>
        <v/>
      </c>
      <c r="I1970" s="14">
        <f>INDEX(VarUnit,MATCH($A1970,VarKey,0))</f>
        <v/>
      </c>
      <c r="J1970" s="14">
        <f>INDEX(VarSrc,MATCH($A1970,VarKey,0))</f>
        <v/>
      </c>
      <c r="K1970" s="11">
        <f>CodePrefix&amp;$A1970&amp;IF($C1970="","","."&amp;$C1970&amp;"."&amp;$B1970)&amp;INDEX(VarEnd,MATCH($A1970,VarKey,0))&amp;K$5</f>
        <v/>
      </c>
      <c r="L1970" s="37">
        <f>MAX(INDEX(L$369:L$380,$D1970)+L1961*(1+$E1970),0.01)</f>
        <v/>
      </c>
      <c r="M1970" s="36">
        <f>MAX(INDEX(M$369:M$380,$D1970)+M1961*(1+$E1970),0.01)</f>
        <v/>
      </c>
      <c r="N1970" s="36">
        <f>MAX(INDEX(N$369:N$380,$D1970)+N1961*(1+$E1970),0.01)</f>
        <v/>
      </c>
      <c r="O1970" s="36">
        <f>MAX(INDEX(O$369:O$380,$D1970)+O1961*(1+$E1970),0.01)</f>
        <v/>
      </c>
      <c r="P1970" s="36">
        <f>MAX(INDEX(P$369:P$380,$D1970)+P1961*(1+$E1970),0.01)</f>
        <v/>
      </c>
      <c r="Q1970" s="36">
        <f>MAX(INDEX(Q$369:Q$380,$D1970)+Q1961*(1+$E1970),0.01)</f>
        <v/>
      </c>
      <c r="R1970" s="36">
        <f>MAX(INDEX(R$369:R$380,$D1970)+R1961*(1+$E1970),0.01)</f>
        <v/>
      </c>
      <c r="S1970" s="36">
        <f>MAX(INDEX(S$369:S$380,$D1970)+S1961*(1+$E1970),0.01)</f>
        <v/>
      </c>
      <c r="T1970" s="36">
        <f>MAX(INDEX(T$369:T$380,$D1970)+T1961*(1+$E1970),0.01)</f>
        <v/>
      </c>
      <c r="U1970" s="36">
        <f>MAX(INDEX(U$369:U$380,$D1970)+U1961*(1+$E1970),0.01)</f>
        <v/>
      </c>
      <c r="V1970" s="36">
        <f>MAX(INDEX(V$369:V$380,$D1970)+V1961*(1+$E1970),0.01)</f>
        <v/>
      </c>
      <c r="W1970" s="36">
        <f>MAX(INDEX(W$369:W$380,$D1970)+W1961*(1+$E1970),0.01)</f>
        <v/>
      </c>
      <c r="X1970" s="36">
        <f>MAX(INDEX(X$369:X$380,$D1970)+X1961*(1+$E1970),0.01)</f>
        <v/>
      </c>
      <c r="Y1970" s="36">
        <f>MAX(INDEX(Y$369:Y$380,$D1970)+Y1961*(1+$E1970),0.01)</f>
        <v/>
      </c>
      <c r="Z1970" s="36">
        <f>MAX(INDEX(Z$369:Z$380,$D1970)+Z1961*(1+$E1970),0.01)</f>
        <v/>
      </c>
      <c r="AA1970" s="36">
        <f>MAX(INDEX(AA$369:AA$380,$D1970)+AA1961*(1+$E1970),0.01)</f>
        <v/>
      </c>
      <c r="AB1970" s="36">
        <f>MAX(INDEX(AB$369:AB$380,$D1970)+AB1961*(1+$E1970),0.01)</f>
        <v/>
      </c>
      <c r="AC1970" s="36">
        <f>MAX(INDEX(AC$369:AC$380,$D1970)+AC1961*(1+$E1970),0.01)</f>
        <v/>
      </c>
      <c r="AD1970" s="36">
        <f>MAX(INDEX(AD$369:AD$380,$D1970)+AD1961*(1+$E1970),0.01)</f>
        <v/>
      </c>
      <c r="AF1970" s="11">
        <f>CodePrefix&amp;$A1970&amp;IF($C1970="","","."&amp;$C1970&amp;"."&amp;$B1970)&amp;INDEX(VarEnd,MATCH($A1970,VarKey,0))&amp;AF$5</f>
        <v/>
      </c>
      <c r="AG1970" s="37">
        <f>MAX(INDEX(AG$369:AG$380,$D1970)+AG1961*(1+$E1970),0.01)</f>
        <v/>
      </c>
      <c r="AH1970" s="36">
        <f>MAX(INDEX(AH$369:AH$380,$D1970)+AH1961*(1+$E1970),0.01)</f>
        <v/>
      </c>
      <c r="AI1970" s="36">
        <f>MAX(INDEX(AI$369:AI$380,$D1970)+AI1961*(1+$E1970),0.01)</f>
        <v/>
      </c>
      <c r="AJ1970" s="36">
        <f>MAX(INDEX(AJ$369:AJ$380,$D1970)+AJ1961*(1+$E1970),0.01)</f>
        <v/>
      </c>
      <c r="AK1970" s="36">
        <f>MAX(INDEX(AK$369:AK$380,$D1970)+AK1961*(1+$E1970),0.01)</f>
        <v/>
      </c>
      <c r="AL1970" s="36">
        <f>MAX(INDEX(AL$369:AL$380,$D1970)+AL1961*(1+$E1970),0.01)</f>
        <v/>
      </c>
      <c r="AM1970" s="36">
        <f>MAX(INDEX(AM$369:AM$380,$D1970)+AM1961*(1+$E1970),0.01)</f>
        <v/>
      </c>
      <c r="AN1970" s="36">
        <f>MAX(INDEX(AN$369:AN$380,$D1970)+AN1961*(1+$E1970),0.01)</f>
        <v/>
      </c>
      <c r="AO1970" s="36">
        <f>MAX(INDEX(AO$369:AO$380,$D1970)+AO1961*(1+$E1970),0.01)</f>
        <v/>
      </c>
      <c r="AP1970" s="36">
        <f>MAX(INDEX(AP$369:AP$380,$D1970)+AP1961*(1+$E1970),0.01)</f>
        <v/>
      </c>
      <c r="AQ1970" s="36">
        <f>MAX(INDEX(AQ$369:AQ$380,$D1970)+AQ1961*(1+$E1970),0.01)</f>
        <v/>
      </c>
      <c r="AR1970" s="36">
        <f>MAX(INDEX(AR$369:AR$380,$D1970)+AR1961*(1+$E1970),0.01)</f>
        <v/>
      </c>
      <c r="AS1970" s="36">
        <f>MAX(INDEX(AS$369:AS$380,$D1970)+AS1961*(1+$E1970),0.01)</f>
        <v/>
      </c>
      <c r="AT1970" s="36">
        <f>MAX(INDEX(AT$369:AT$380,$D1970)+AT1961*(1+$E1970),0.01)</f>
        <v/>
      </c>
      <c r="AU1970" s="36">
        <f>MAX(INDEX(AU$369:AU$380,$D1970)+AU1961*(1+$E1970),0.01)</f>
        <v/>
      </c>
      <c r="AV1970" s="36">
        <f>MAX(INDEX(AV$369:AV$380,$D1970)+AV1961*(1+$E1970),0.01)</f>
        <v/>
      </c>
      <c r="AW1970" s="36">
        <f>MAX(INDEX(AW$369:AW$380,$D1970)+AW1961*(1+$E1970),0.01)</f>
        <v/>
      </c>
      <c r="AX1970" s="36">
        <f>MAX(INDEX(AX$369:AX$380,$D1970)+AX1961*(1+$E1970),0.01)</f>
        <v/>
      </c>
      <c r="AY1970" s="36">
        <f>MAX(INDEX(AY$369:AY$380,$D1970)+AY1961*(1+$E1970),0.01)</f>
        <v/>
      </c>
    </row>
    <row r="1971" hidden="1" outlineLevel="2"/>
    <row r="1972" hidden="1" outlineLevel="2">
      <c r="A1972" s="14" t="inlineStr">
        <is>
          <t>shp</t>
        </is>
      </c>
      <c r="B1972" s="14" t="inlineStr">
        <is>
          <t>coa</t>
        </is>
      </c>
      <c r="C1972" s="14" t="inlineStr">
        <is>
          <t>mac</t>
        </is>
      </c>
      <c r="D1972" s="36">
        <f>INDEX(Inputs!$W$5:$W$132,MATCH($B1972&amp;"|"&amp;$C1972,Inputs!$A$5:$A$132,0))</f>
        <v/>
      </c>
      <c r="E1972" s="36">
        <f>INDEX(Inputs!$M$5:$M$132,MATCH($B1972&amp;"|"&amp;$C1972,Inputs!$A$5:$A$132,0))</f>
        <v/>
      </c>
      <c r="F1972" s="35" t="n"/>
      <c r="G1972" s="35" t="n"/>
      <c r="H1972" s="14">
        <f>INDEX(VarLab,MATCH($A1972,VarKey,0))&amp;INDEX(MemLab,MATCH($C1972&amp;"|"&amp;$B1972,MemKey,0))</f>
        <v/>
      </c>
      <c r="I1972" s="14">
        <f>INDEX(VarUnit,MATCH($A1972,VarKey,0))</f>
        <v/>
      </c>
      <c r="J1972" s="14">
        <f>INDEX(VarSrc,MATCH($A1972,VarKey,0))</f>
        <v/>
      </c>
      <c r="K1972" s="11">
        <f>CodePrefix&amp;$A1972&amp;IF($C1972="","","."&amp;$C1972&amp;"."&amp;$B1972)&amp;INDEX(VarEnd,MATCH($A1972,VarKey,0))&amp;K$5</f>
        <v/>
      </c>
      <c r="L1972" s="37">
        <f>INDEX(L$297:L$313,$E1972)*$D1972</f>
        <v/>
      </c>
      <c r="M1972" s="36">
        <f>INDEX(M$297:M$313,$E1972)*$D1972</f>
        <v/>
      </c>
      <c r="N1972" s="36">
        <f>INDEX(N$297:N$313,$E1972)*$D1972</f>
        <v/>
      </c>
      <c r="O1972" s="36">
        <f>INDEX(O$297:O$313,$E1972)*$D1972</f>
        <v/>
      </c>
      <c r="P1972" s="36">
        <f>INDEX(P$297:P$313,$E1972)*$D1972</f>
        <v/>
      </c>
      <c r="Q1972" s="36">
        <f>INDEX(Q$297:Q$313,$E1972)*$D1972</f>
        <v/>
      </c>
      <c r="R1972" s="36">
        <f>INDEX(R$297:R$313,$E1972)*$D1972</f>
        <v/>
      </c>
      <c r="S1972" s="36">
        <f>INDEX(S$297:S$313,$E1972)*$D1972</f>
        <v/>
      </c>
      <c r="T1972" s="36">
        <f>INDEX(T$297:T$313,$E1972)*$D1972</f>
        <v/>
      </c>
      <c r="U1972" s="36">
        <f>INDEX(U$297:U$313,$E1972)*$D1972</f>
        <v/>
      </c>
      <c r="V1972" s="36">
        <f>INDEX(V$297:V$313,$E1972)*$D1972</f>
        <v/>
      </c>
      <c r="W1972" s="36">
        <f>INDEX(W$297:W$313,$E1972)*$D1972</f>
        <v/>
      </c>
      <c r="X1972" s="36">
        <f>INDEX(X$297:X$313,$E1972)*$D1972</f>
        <v/>
      </c>
      <c r="Y1972" s="36">
        <f>INDEX(Y$297:Y$313,$E1972)*$D1972</f>
        <v/>
      </c>
      <c r="Z1972" s="36">
        <f>INDEX(Z$297:Z$313,$E1972)*$D1972</f>
        <v/>
      </c>
      <c r="AA1972" s="36">
        <f>INDEX(AA$297:AA$313,$E1972)*$D1972</f>
        <v/>
      </c>
      <c r="AB1972" s="36">
        <f>INDEX(AB$297:AB$313,$E1972)*$D1972</f>
        <v/>
      </c>
      <c r="AC1972" s="36">
        <f>INDEX(AC$297:AC$313,$E1972)*$D1972</f>
        <v/>
      </c>
      <c r="AD1972" s="36">
        <f>INDEX(AD$297:AD$313,$E1972)*$D1972</f>
        <v/>
      </c>
      <c r="AF1972" s="11">
        <f>CodePrefix&amp;$A1972&amp;IF($C1972="","","."&amp;$C1972&amp;"."&amp;$B1972)&amp;INDEX(VarEnd,MATCH($A1972,VarKey,0))&amp;AF$5</f>
        <v/>
      </c>
      <c r="AG1972" s="37">
        <f>INDEX(AG$297:AG$313,$E1972)*$D1972</f>
        <v/>
      </c>
      <c r="AH1972" s="36">
        <f>INDEX(AH$297:AH$313,$E1972)*$D1972</f>
        <v/>
      </c>
      <c r="AI1972" s="36">
        <f>INDEX(AI$297:AI$313,$E1972)*$D1972</f>
        <v/>
      </c>
      <c r="AJ1972" s="36">
        <f>INDEX(AJ$297:AJ$313,$E1972)*$D1972</f>
        <v/>
      </c>
      <c r="AK1972" s="36">
        <f>INDEX(AK$297:AK$313,$E1972)*$D1972</f>
        <v/>
      </c>
      <c r="AL1972" s="36">
        <f>INDEX(AL$297:AL$313,$E1972)*$D1972</f>
        <v/>
      </c>
      <c r="AM1972" s="36">
        <f>INDEX(AM$297:AM$313,$E1972)*$D1972</f>
        <v/>
      </c>
      <c r="AN1972" s="36">
        <f>INDEX(AN$297:AN$313,$E1972)*$D1972</f>
        <v/>
      </c>
      <c r="AO1972" s="36">
        <f>INDEX(AO$297:AO$313,$E1972)*$D1972</f>
        <v/>
      </c>
      <c r="AP1972" s="36">
        <f>INDEX(AP$297:AP$313,$E1972)*$D1972</f>
        <v/>
      </c>
      <c r="AQ1972" s="36">
        <f>INDEX(AQ$297:AQ$313,$E1972)*$D1972</f>
        <v/>
      </c>
      <c r="AR1972" s="36">
        <f>INDEX(AR$297:AR$313,$E1972)*$D1972</f>
        <v/>
      </c>
      <c r="AS1972" s="36">
        <f>INDEX(AS$297:AS$313,$E1972)*$D1972</f>
        <v/>
      </c>
      <c r="AT1972" s="36">
        <f>INDEX(AT$297:AT$313,$E1972)*$D1972</f>
        <v/>
      </c>
      <c r="AU1972" s="36">
        <f>INDEX(AU$297:AU$313,$E1972)*$D1972</f>
        <v/>
      </c>
      <c r="AV1972" s="36">
        <f>INDEX(AV$297:AV$313,$E1972)*$D1972</f>
        <v/>
      </c>
      <c r="AW1972" s="36">
        <f>INDEX(AW$297:AW$313,$E1972)*$D1972</f>
        <v/>
      </c>
      <c r="AX1972" s="36">
        <f>INDEX(AX$297:AX$313,$E1972)*$D1972</f>
        <v/>
      </c>
      <c r="AY1972" s="36">
        <f>INDEX(AY$297:AY$313,$E1972)*$D1972</f>
        <v/>
      </c>
    </row>
    <row r="1973" hidden="1" outlineLevel="2">
      <c r="A1973" s="14" t="inlineStr">
        <is>
          <t>shp</t>
        </is>
      </c>
      <c r="B1973" s="14" t="inlineStr">
        <is>
          <t>nga</t>
        </is>
      </c>
      <c r="C1973" s="14" t="inlineStr">
        <is>
          <t>mac</t>
        </is>
      </c>
      <c r="D1973" s="36">
        <f>INDEX(Inputs!$W$5:$W$132,MATCH($B1973&amp;"|"&amp;$C1973,Inputs!$A$5:$A$132,0))</f>
        <v/>
      </c>
      <c r="E1973" s="36">
        <f>INDEX(Inputs!$M$5:$M$132,MATCH($B1973&amp;"|"&amp;$C1973,Inputs!$A$5:$A$132,0))</f>
        <v/>
      </c>
      <c r="F1973" s="35" t="n"/>
      <c r="G1973" s="35" t="n"/>
      <c r="H1973" s="14">
        <f>INDEX(VarLab,MATCH($A1973,VarKey,0))&amp;INDEX(MemLab,MATCH($C1973&amp;"|"&amp;$B1973,MemKey,0))</f>
        <v/>
      </c>
      <c r="I1973" s="14">
        <f>INDEX(VarUnit,MATCH($A1973,VarKey,0))</f>
        <v/>
      </c>
      <c r="J1973" s="14">
        <f>INDEX(VarSrc,MATCH($A1973,VarKey,0))</f>
        <v/>
      </c>
      <c r="K1973" s="11">
        <f>CodePrefix&amp;$A1973&amp;IF($C1973="","","."&amp;$C1973&amp;"."&amp;$B1973)&amp;INDEX(VarEnd,MATCH($A1973,VarKey,0))&amp;K$5</f>
        <v/>
      </c>
      <c r="L1973" s="37">
        <f>INDEX(L$297:L$313,$E1973)*$D1973</f>
        <v/>
      </c>
      <c r="M1973" s="36">
        <f>INDEX(M$297:M$313,$E1973)*$D1973</f>
        <v/>
      </c>
      <c r="N1973" s="36">
        <f>INDEX(N$297:N$313,$E1973)*$D1973</f>
        <v/>
      </c>
      <c r="O1973" s="36">
        <f>INDEX(O$297:O$313,$E1973)*$D1973</f>
        <v/>
      </c>
      <c r="P1973" s="36">
        <f>INDEX(P$297:P$313,$E1973)*$D1973</f>
        <v/>
      </c>
      <c r="Q1973" s="36">
        <f>INDEX(Q$297:Q$313,$E1973)*$D1973</f>
        <v/>
      </c>
      <c r="R1973" s="36">
        <f>INDEX(R$297:R$313,$E1973)*$D1973</f>
        <v/>
      </c>
      <c r="S1973" s="36">
        <f>INDEX(S$297:S$313,$E1973)*$D1973</f>
        <v/>
      </c>
      <c r="T1973" s="36">
        <f>INDEX(T$297:T$313,$E1973)*$D1973</f>
        <v/>
      </c>
      <c r="U1973" s="36">
        <f>INDEX(U$297:U$313,$E1973)*$D1973</f>
        <v/>
      </c>
      <c r="V1973" s="36">
        <f>INDEX(V$297:V$313,$E1973)*$D1973</f>
        <v/>
      </c>
      <c r="W1973" s="36">
        <f>INDEX(W$297:W$313,$E1973)*$D1973</f>
        <v/>
      </c>
      <c r="X1973" s="36">
        <f>INDEX(X$297:X$313,$E1973)*$D1973</f>
        <v/>
      </c>
      <c r="Y1973" s="36">
        <f>INDEX(Y$297:Y$313,$E1973)*$D1973</f>
        <v/>
      </c>
      <c r="Z1973" s="36">
        <f>INDEX(Z$297:Z$313,$E1973)*$D1973</f>
        <v/>
      </c>
      <c r="AA1973" s="36">
        <f>INDEX(AA$297:AA$313,$E1973)*$D1973</f>
        <v/>
      </c>
      <c r="AB1973" s="36">
        <f>INDEX(AB$297:AB$313,$E1973)*$D1973</f>
        <v/>
      </c>
      <c r="AC1973" s="36">
        <f>INDEX(AC$297:AC$313,$E1973)*$D1973</f>
        <v/>
      </c>
      <c r="AD1973" s="36">
        <f>INDEX(AD$297:AD$313,$E1973)*$D1973</f>
        <v/>
      </c>
      <c r="AF1973" s="11">
        <f>CodePrefix&amp;$A1973&amp;IF($C1973="","","."&amp;$C1973&amp;"."&amp;$B1973)&amp;INDEX(VarEnd,MATCH($A1973,VarKey,0))&amp;AF$5</f>
        <v/>
      </c>
      <c r="AG1973" s="37">
        <f>INDEX(AG$297:AG$313,$E1973)*$D1973</f>
        <v/>
      </c>
      <c r="AH1973" s="36">
        <f>INDEX(AH$297:AH$313,$E1973)*$D1973</f>
        <v/>
      </c>
      <c r="AI1973" s="36">
        <f>INDEX(AI$297:AI$313,$E1973)*$D1973</f>
        <v/>
      </c>
      <c r="AJ1973" s="36">
        <f>INDEX(AJ$297:AJ$313,$E1973)*$D1973</f>
        <v/>
      </c>
      <c r="AK1973" s="36">
        <f>INDEX(AK$297:AK$313,$E1973)*$D1973</f>
        <v/>
      </c>
      <c r="AL1973" s="36">
        <f>INDEX(AL$297:AL$313,$E1973)*$D1973</f>
        <v/>
      </c>
      <c r="AM1973" s="36">
        <f>INDEX(AM$297:AM$313,$E1973)*$D1973</f>
        <v/>
      </c>
      <c r="AN1973" s="36">
        <f>INDEX(AN$297:AN$313,$E1973)*$D1973</f>
        <v/>
      </c>
      <c r="AO1973" s="36">
        <f>INDEX(AO$297:AO$313,$E1973)*$D1973</f>
        <v/>
      </c>
      <c r="AP1973" s="36">
        <f>INDEX(AP$297:AP$313,$E1973)*$D1973</f>
        <v/>
      </c>
      <c r="AQ1973" s="36">
        <f>INDEX(AQ$297:AQ$313,$E1973)*$D1973</f>
        <v/>
      </c>
      <c r="AR1973" s="36">
        <f>INDEX(AR$297:AR$313,$E1973)*$D1973</f>
        <v/>
      </c>
      <c r="AS1973" s="36">
        <f>INDEX(AS$297:AS$313,$E1973)*$D1973</f>
        <v/>
      </c>
      <c r="AT1973" s="36">
        <f>INDEX(AT$297:AT$313,$E1973)*$D1973</f>
        <v/>
      </c>
      <c r="AU1973" s="36">
        <f>INDEX(AU$297:AU$313,$E1973)*$D1973</f>
        <v/>
      </c>
      <c r="AV1973" s="36">
        <f>INDEX(AV$297:AV$313,$E1973)*$D1973</f>
        <v/>
      </c>
      <c r="AW1973" s="36">
        <f>INDEX(AW$297:AW$313,$E1973)*$D1973</f>
        <v/>
      </c>
      <c r="AX1973" s="36">
        <f>INDEX(AX$297:AX$313,$E1973)*$D1973</f>
        <v/>
      </c>
      <c r="AY1973" s="36">
        <f>INDEX(AY$297:AY$313,$E1973)*$D1973</f>
        <v/>
      </c>
    </row>
    <row r="1974" hidden="1" outlineLevel="2">
      <c r="A1974" s="14" t="inlineStr">
        <is>
          <t>shp</t>
        </is>
      </c>
      <c r="B1974" s="14" t="inlineStr">
        <is>
          <t>gso</t>
        </is>
      </c>
      <c r="C1974" s="14" t="inlineStr">
        <is>
          <t>mac</t>
        </is>
      </c>
      <c r="D1974" s="36">
        <f>INDEX(Inputs!$W$5:$W$132,MATCH($B1974&amp;"|"&amp;$C1974,Inputs!$A$5:$A$132,0))</f>
        <v/>
      </c>
      <c r="E1974" s="36">
        <f>INDEX(Inputs!$M$5:$M$132,MATCH($B1974&amp;"|"&amp;$C1974,Inputs!$A$5:$A$132,0))</f>
        <v/>
      </c>
      <c r="F1974" s="35" t="n"/>
      <c r="G1974" s="35" t="n"/>
      <c r="H1974" s="14">
        <f>INDEX(VarLab,MATCH($A1974,VarKey,0))&amp;INDEX(MemLab,MATCH($C1974&amp;"|"&amp;$B1974,MemKey,0))</f>
        <v/>
      </c>
      <c r="I1974" s="14">
        <f>INDEX(VarUnit,MATCH($A1974,VarKey,0))</f>
        <v/>
      </c>
      <c r="J1974" s="14">
        <f>INDEX(VarSrc,MATCH($A1974,VarKey,0))</f>
        <v/>
      </c>
      <c r="K1974" s="11">
        <f>CodePrefix&amp;$A1974&amp;IF($C1974="","","."&amp;$C1974&amp;"."&amp;$B1974)&amp;INDEX(VarEnd,MATCH($A1974,VarKey,0))&amp;K$5</f>
        <v/>
      </c>
      <c r="L1974" s="37">
        <f>INDEX(L$297:L$313,$E1974)*$D1974</f>
        <v/>
      </c>
      <c r="M1974" s="36">
        <f>INDEX(M$297:M$313,$E1974)*$D1974</f>
        <v/>
      </c>
      <c r="N1974" s="36">
        <f>INDEX(N$297:N$313,$E1974)*$D1974</f>
        <v/>
      </c>
      <c r="O1974" s="36">
        <f>INDEX(O$297:O$313,$E1974)*$D1974</f>
        <v/>
      </c>
      <c r="P1974" s="36">
        <f>INDEX(P$297:P$313,$E1974)*$D1974</f>
        <v/>
      </c>
      <c r="Q1974" s="36">
        <f>INDEX(Q$297:Q$313,$E1974)*$D1974</f>
        <v/>
      </c>
      <c r="R1974" s="36">
        <f>INDEX(R$297:R$313,$E1974)*$D1974</f>
        <v/>
      </c>
      <c r="S1974" s="36">
        <f>INDEX(S$297:S$313,$E1974)*$D1974</f>
        <v/>
      </c>
      <c r="T1974" s="36">
        <f>INDEX(T$297:T$313,$E1974)*$D1974</f>
        <v/>
      </c>
      <c r="U1974" s="36">
        <f>INDEX(U$297:U$313,$E1974)*$D1974</f>
        <v/>
      </c>
      <c r="V1974" s="36">
        <f>INDEX(V$297:V$313,$E1974)*$D1974</f>
        <v/>
      </c>
      <c r="W1974" s="36">
        <f>INDEX(W$297:W$313,$E1974)*$D1974</f>
        <v/>
      </c>
      <c r="X1974" s="36">
        <f>INDEX(X$297:X$313,$E1974)*$D1974</f>
        <v/>
      </c>
      <c r="Y1974" s="36">
        <f>INDEX(Y$297:Y$313,$E1974)*$D1974</f>
        <v/>
      </c>
      <c r="Z1974" s="36">
        <f>INDEX(Z$297:Z$313,$E1974)*$D1974</f>
        <v/>
      </c>
      <c r="AA1974" s="36">
        <f>INDEX(AA$297:AA$313,$E1974)*$D1974</f>
        <v/>
      </c>
      <c r="AB1974" s="36">
        <f>INDEX(AB$297:AB$313,$E1974)*$D1974</f>
        <v/>
      </c>
      <c r="AC1974" s="36">
        <f>INDEX(AC$297:AC$313,$E1974)*$D1974</f>
        <v/>
      </c>
      <c r="AD1974" s="36">
        <f>INDEX(AD$297:AD$313,$E1974)*$D1974</f>
        <v/>
      </c>
      <c r="AF1974" s="11">
        <f>CodePrefix&amp;$A1974&amp;IF($C1974="","","."&amp;$C1974&amp;"."&amp;$B1974)&amp;INDEX(VarEnd,MATCH($A1974,VarKey,0))&amp;AF$5</f>
        <v/>
      </c>
      <c r="AG1974" s="37">
        <f>INDEX(AG$297:AG$313,$E1974)*$D1974</f>
        <v/>
      </c>
      <c r="AH1974" s="36">
        <f>INDEX(AH$297:AH$313,$E1974)*$D1974</f>
        <v/>
      </c>
      <c r="AI1974" s="36">
        <f>INDEX(AI$297:AI$313,$E1974)*$D1974</f>
        <v/>
      </c>
      <c r="AJ1974" s="36">
        <f>INDEX(AJ$297:AJ$313,$E1974)*$D1974</f>
        <v/>
      </c>
      <c r="AK1974" s="36">
        <f>INDEX(AK$297:AK$313,$E1974)*$D1974</f>
        <v/>
      </c>
      <c r="AL1974" s="36">
        <f>INDEX(AL$297:AL$313,$E1974)*$D1974</f>
        <v/>
      </c>
      <c r="AM1974" s="36">
        <f>INDEX(AM$297:AM$313,$E1974)*$D1974</f>
        <v/>
      </c>
      <c r="AN1974" s="36">
        <f>INDEX(AN$297:AN$313,$E1974)*$D1974</f>
        <v/>
      </c>
      <c r="AO1974" s="36">
        <f>INDEX(AO$297:AO$313,$E1974)*$D1974</f>
        <v/>
      </c>
      <c r="AP1974" s="36">
        <f>INDEX(AP$297:AP$313,$E1974)*$D1974</f>
        <v/>
      </c>
      <c r="AQ1974" s="36">
        <f>INDEX(AQ$297:AQ$313,$E1974)*$D1974</f>
        <v/>
      </c>
      <c r="AR1974" s="36">
        <f>INDEX(AR$297:AR$313,$E1974)*$D1974</f>
        <v/>
      </c>
      <c r="AS1974" s="36">
        <f>INDEX(AS$297:AS$313,$E1974)*$D1974</f>
        <v/>
      </c>
      <c r="AT1974" s="36">
        <f>INDEX(AT$297:AT$313,$E1974)*$D1974</f>
        <v/>
      </c>
      <c r="AU1974" s="36">
        <f>INDEX(AU$297:AU$313,$E1974)*$D1974</f>
        <v/>
      </c>
      <c r="AV1974" s="36">
        <f>INDEX(AV$297:AV$313,$E1974)*$D1974</f>
        <v/>
      </c>
      <c r="AW1974" s="36">
        <f>INDEX(AW$297:AW$313,$E1974)*$D1974</f>
        <v/>
      </c>
      <c r="AX1974" s="36">
        <f>INDEX(AX$297:AX$313,$E1974)*$D1974</f>
        <v/>
      </c>
      <c r="AY1974" s="36">
        <f>INDEX(AY$297:AY$313,$E1974)*$D1974</f>
        <v/>
      </c>
    </row>
    <row r="1975" hidden="1" outlineLevel="2">
      <c r="A1975" s="14" t="inlineStr">
        <is>
          <t>shp</t>
        </is>
      </c>
      <c r="B1975" s="14" t="inlineStr">
        <is>
          <t>die</t>
        </is>
      </c>
      <c r="C1975" s="14" t="inlineStr">
        <is>
          <t>mac</t>
        </is>
      </c>
      <c r="D1975" s="36">
        <f>INDEX(Inputs!$W$5:$W$132,MATCH($B1975&amp;"|"&amp;$C1975,Inputs!$A$5:$A$132,0))</f>
        <v/>
      </c>
      <c r="E1975" s="36">
        <f>INDEX(Inputs!$M$5:$M$132,MATCH($B1975&amp;"|"&amp;$C1975,Inputs!$A$5:$A$132,0))</f>
        <v/>
      </c>
      <c r="F1975" s="35" t="n"/>
      <c r="G1975" s="35" t="n"/>
      <c r="H1975" s="14">
        <f>INDEX(VarLab,MATCH($A1975,VarKey,0))&amp;INDEX(MemLab,MATCH($C1975&amp;"|"&amp;$B1975,MemKey,0))</f>
        <v/>
      </c>
      <c r="I1975" s="14">
        <f>INDEX(VarUnit,MATCH($A1975,VarKey,0))</f>
        <v/>
      </c>
      <c r="J1975" s="14">
        <f>INDEX(VarSrc,MATCH($A1975,VarKey,0))</f>
        <v/>
      </c>
      <c r="K1975" s="11">
        <f>CodePrefix&amp;$A1975&amp;IF($C1975="","","."&amp;$C1975&amp;"."&amp;$B1975)&amp;INDEX(VarEnd,MATCH($A1975,VarKey,0))&amp;K$5</f>
        <v/>
      </c>
      <c r="L1975" s="37">
        <f>INDEX(L$297:L$313,$E1975)*$D1975</f>
        <v/>
      </c>
      <c r="M1975" s="36">
        <f>INDEX(M$297:M$313,$E1975)*$D1975</f>
        <v/>
      </c>
      <c r="N1975" s="36">
        <f>INDEX(N$297:N$313,$E1975)*$D1975</f>
        <v/>
      </c>
      <c r="O1975" s="36">
        <f>INDEX(O$297:O$313,$E1975)*$D1975</f>
        <v/>
      </c>
      <c r="P1975" s="36">
        <f>INDEX(P$297:P$313,$E1975)*$D1975</f>
        <v/>
      </c>
      <c r="Q1975" s="36">
        <f>INDEX(Q$297:Q$313,$E1975)*$D1975</f>
        <v/>
      </c>
      <c r="R1975" s="36">
        <f>INDEX(R$297:R$313,$E1975)*$D1975</f>
        <v/>
      </c>
      <c r="S1975" s="36">
        <f>INDEX(S$297:S$313,$E1975)*$D1975</f>
        <v/>
      </c>
      <c r="T1975" s="36">
        <f>INDEX(T$297:T$313,$E1975)*$D1975</f>
        <v/>
      </c>
      <c r="U1975" s="36">
        <f>INDEX(U$297:U$313,$E1975)*$D1975</f>
        <v/>
      </c>
      <c r="V1975" s="36">
        <f>INDEX(V$297:V$313,$E1975)*$D1975</f>
        <v/>
      </c>
      <c r="W1975" s="36">
        <f>INDEX(W$297:W$313,$E1975)*$D1975</f>
        <v/>
      </c>
      <c r="X1975" s="36">
        <f>INDEX(X$297:X$313,$E1975)*$D1975</f>
        <v/>
      </c>
      <c r="Y1975" s="36">
        <f>INDEX(Y$297:Y$313,$E1975)*$D1975</f>
        <v/>
      </c>
      <c r="Z1975" s="36">
        <f>INDEX(Z$297:Z$313,$E1975)*$D1975</f>
        <v/>
      </c>
      <c r="AA1975" s="36">
        <f>INDEX(AA$297:AA$313,$E1975)*$D1975</f>
        <v/>
      </c>
      <c r="AB1975" s="36">
        <f>INDEX(AB$297:AB$313,$E1975)*$D1975</f>
        <v/>
      </c>
      <c r="AC1975" s="36">
        <f>INDEX(AC$297:AC$313,$E1975)*$D1975</f>
        <v/>
      </c>
      <c r="AD1975" s="36">
        <f>INDEX(AD$297:AD$313,$E1975)*$D1975</f>
        <v/>
      </c>
      <c r="AF1975" s="11">
        <f>CodePrefix&amp;$A1975&amp;IF($C1975="","","."&amp;$C1975&amp;"."&amp;$B1975)&amp;INDEX(VarEnd,MATCH($A1975,VarKey,0))&amp;AF$5</f>
        <v/>
      </c>
      <c r="AG1975" s="37">
        <f>INDEX(AG$297:AG$313,$E1975)*$D1975</f>
        <v/>
      </c>
      <c r="AH1975" s="36">
        <f>INDEX(AH$297:AH$313,$E1975)*$D1975</f>
        <v/>
      </c>
      <c r="AI1975" s="36">
        <f>INDEX(AI$297:AI$313,$E1975)*$D1975</f>
        <v/>
      </c>
      <c r="AJ1975" s="36">
        <f>INDEX(AJ$297:AJ$313,$E1975)*$D1975</f>
        <v/>
      </c>
      <c r="AK1975" s="36">
        <f>INDEX(AK$297:AK$313,$E1975)*$D1975</f>
        <v/>
      </c>
      <c r="AL1975" s="36">
        <f>INDEX(AL$297:AL$313,$E1975)*$D1975</f>
        <v/>
      </c>
      <c r="AM1975" s="36">
        <f>INDEX(AM$297:AM$313,$E1975)*$D1975</f>
        <v/>
      </c>
      <c r="AN1975" s="36">
        <f>INDEX(AN$297:AN$313,$E1975)*$D1975</f>
        <v/>
      </c>
      <c r="AO1975" s="36">
        <f>INDEX(AO$297:AO$313,$E1975)*$D1975</f>
        <v/>
      </c>
      <c r="AP1975" s="36">
        <f>INDEX(AP$297:AP$313,$E1975)*$D1975</f>
        <v/>
      </c>
      <c r="AQ1975" s="36">
        <f>INDEX(AQ$297:AQ$313,$E1975)*$D1975</f>
        <v/>
      </c>
      <c r="AR1975" s="36">
        <f>INDEX(AR$297:AR$313,$E1975)*$D1975</f>
        <v/>
      </c>
      <c r="AS1975" s="36">
        <f>INDEX(AS$297:AS$313,$E1975)*$D1975</f>
        <v/>
      </c>
      <c r="AT1975" s="36">
        <f>INDEX(AT$297:AT$313,$E1975)*$D1975</f>
        <v/>
      </c>
      <c r="AU1975" s="36">
        <f>INDEX(AU$297:AU$313,$E1975)*$D1975</f>
        <v/>
      </c>
      <c r="AV1975" s="36">
        <f>INDEX(AV$297:AV$313,$E1975)*$D1975</f>
        <v/>
      </c>
      <c r="AW1975" s="36">
        <f>INDEX(AW$297:AW$313,$E1975)*$D1975</f>
        <v/>
      </c>
      <c r="AX1975" s="36">
        <f>INDEX(AX$297:AX$313,$E1975)*$D1975</f>
        <v/>
      </c>
      <c r="AY1975" s="36">
        <f>INDEX(AY$297:AY$313,$E1975)*$D1975</f>
        <v/>
      </c>
    </row>
    <row r="1976" hidden="1" outlineLevel="2">
      <c r="A1976" s="14" t="inlineStr">
        <is>
          <t>shp</t>
        </is>
      </c>
      <c r="B1976" s="14" t="inlineStr">
        <is>
          <t>lpg</t>
        </is>
      </c>
      <c r="C1976" s="14" t="inlineStr">
        <is>
          <t>mac</t>
        </is>
      </c>
      <c r="D1976" s="36">
        <f>INDEX(Inputs!$W$5:$W$132,MATCH($B1976&amp;"|"&amp;$C1976,Inputs!$A$5:$A$132,0))</f>
        <v/>
      </c>
      <c r="E1976" s="36">
        <f>INDEX(Inputs!$M$5:$M$132,MATCH($B1976&amp;"|"&amp;$C1976,Inputs!$A$5:$A$132,0))</f>
        <v/>
      </c>
      <c r="F1976" s="35" t="n"/>
      <c r="G1976" s="35" t="n"/>
      <c r="H1976" s="14">
        <f>INDEX(VarLab,MATCH($A1976,VarKey,0))&amp;INDEX(MemLab,MATCH($C1976&amp;"|"&amp;$B1976,MemKey,0))</f>
        <v/>
      </c>
      <c r="I1976" s="14">
        <f>INDEX(VarUnit,MATCH($A1976,VarKey,0))</f>
        <v/>
      </c>
      <c r="J1976" s="14">
        <f>INDEX(VarSrc,MATCH($A1976,VarKey,0))</f>
        <v/>
      </c>
      <c r="K1976" s="11">
        <f>CodePrefix&amp;$A1976&amp;IF($C1976="","","."&amp;$C1976&amp;"."&amp;$B1976)&amp;INDEX(VarEnd,MATCH($A1976,VarKey,0))&amp;K$5</f>
        <v/>
      </c>
      <c r="L1976" s="37">
        <f>INDEX(L$297:L$313,$E1976)*$D1976</f>
        <v/>
      </c>
      <c r="M1976" s="36">
        <f>INDEX(M$297:M$313,$E1976)*$D1976</f>
        <v/>
      </c>
      <c r="N1976" s="36">
        <f>INDEX(N$297:N$313,$E1976)*$D1976</f>
        <v/>
      </c>
      <c r="O1976" s="36">
        <f>INDEX(O$297:O$313,$E1976)*$D1976</f>
        <v/>
      </c>
      <c r="P1976" s="36">
        <f>INDEX(P$297:P$313,$E1976)*$D1976</f>
        <v/>
      </c>
      <c r="Q1976" s="36">
        <f>INDEX(Q$297:Q$313,$E1976)*$D1976</f>
        <v/>
      </c>
      <c r="R1976" s="36">
        <f>INDEX(R$297:R$313,$E1976)*$D1976</f>
        <v/>
      </c>
      <c r="S1976" s="36">
        <f>INDEX(S$297:S$313,$E1976)*$D1976</f>
        <v/>
      </c>
      <c r="T1976" s="36">
        <f>INDEX(T$297:T$313,$E1976)*$D1976</f>
        <v/>
      </c>
      <c r="U1976" s="36">
        <f>INDEX(U$297:U$313,$E1976)*$D1976</f>
        <v/>
      </c>
      <c r="V1976" s="36">
        <f>INDEX(V$297:V$313,$E1976)*$D1976</f>
        <v/>
      </c>
      <c r="W1976" s="36">
        <f>INDEX(W$297:W$313,$E1976)*$D1976</f>
        <v/>
      </c>
      <c r="X1976" s="36">
        <f>INDEX(X$297:X$313,$E1976)*$D1976</f>
        <v/>
      </c>
      <c r="Y1976" s="36">
        <f>INDEX(Y$297:Y$313,$E1976)*$D1976</f>
        <v/>
      </c>
      <c r="Z1976" s="36">
        <f>INDEX(Z$297:Z$313,$E1976)*$D1976</f>
        <v/>
      </c>
      <c r="AA1976" s="36">
        <f>INDEX(AA$297:AA$313,$E1976)*$D1976</f>
        <v/>
      </c>
      <c r="AB1976" s="36">
        <f>INDEX(AB$297:AB$313,$E1976)*$D1976</f>
        <v/>
      </c>
      <c r="AC1976" s="36">
        <f>INDEX(AC$297:AC$313,$E1976)*$D1976</f>
        <v/>
      </c>
      <c r="AD1976" s="36">
        <f>INDEX(AD$297:AD$313,$E1976)*$D1976</f>
        <v/>
      </c>
      <c r="AF1976" s="11">
        <f>CodePrefix&amp;$A1976&amp;IF($C1976="","","."&amp;$C1976&amp;"."&amp;$B1976)&amp;INDEX(VarEnd,MATCH($A1976,VarKey,0))&amp;AF$5</f>
        <v/>
      </c>
      <c r="AG1976" s="37">
        <f>INDEX(AG$297:AG$313,$E1976)*$D1976</f>
        <v/>
      </c>
      <c r="AH1976" s="36">
        <f>INDEX(AH$297:AH$313,$E1976)*$D1976</f>
        <v/>
      </c>
      <c r="AI1976" s="36">
        <f>INDEX(AI$297:AI$313,$E1976)*$D1976</f>
        <v/>
      </c>
      <c r="AJ1976" s="36">
        <f>INDEX(AJ$297:AJ$313,$E1976)*$D1976</f>
        <v/>
      </c>
      <c r="AK1976" s="36">
        <f>INDEX(AK$297:AK$313,$E1976)*$D1976</f>
        <v/>
      </c>
      <c r="AL1976" s="36">
        <f>INDEX(AL$297:AL$313,$E1976)*$D1976</f>
        <v/>
      </c>
      <c r="AM1976" s="36">
        <f>INDEX(AM$297:AM$313,$E1976)*$D1976</f>
        <v/>
      </c>
      <c r="AN1976" s="36">
        <f>INDEX(AN$297:AN$313,$E1976)*$D1976</f>
        <v/>
      </c>
      <c r="AO1976" s="36">
        <f>INDEX(AO$297:AO$313,$E1976)*$D1976</f>
        <v/>
      </c>
      <c r="AP1976" s="36">
        <f>INDEX(AP$297:AP$313,$E1976)*$D1976</f>
        <v/>
      </c>
      <c r="AQ1976" s="36">
        <f>INDEX(AQ$297:AQ$313,$E1976)*$D1976</f>
        <v/>
      </c>
      <c r="AR1976" s="36">
        <f>INDEX(AR$297:AR$313,$E1976)*$D1976</f>
        <v/>
      </c>
      <c r="AS1976" s="36">
        <f>INDEX(AS$297:AS$313,$E1976)*$D1976</f>
        <v/>
      </c>
      <c r="AT1976" s="36">
        <f>INDEX(AT$297:AT$313,$E1976)*$D1976</f>
        <v/>
      </c>
      <c r="AU1976" s="36">
        <f>INDEX(AU$297:AU$313,$E1976)*$D1976</f>
        <v/>
      </c>
      <c r="AV1976" s="36">
        <f>INDEX(AV$297:AV$313,$E1976)*$D1976</f>
        <v/>
      </c>
      <c r="AW1976" s="36">
        <f>INDEX(AW$297:AW$313,$E1976)*$D1976</f>
        <v/>
      </c>
      <c r="AX1976" s="36">
        <f>INDEX(AX$297:AX$313,$E1976)*$D1976</f>
        <v/>
      </c>
      <c r="AY1976" s="36">
        <f>INDEX(AY$297:AY$313,$E1976)*$D1976</f>
        <v/>
      </c>
    </row>
    <row r="1977" hidden="1" outlineLevel="2">
      <c r="A1977" s="14" t="inlineStr">
        <is>
          <t>shp</t>
        </is>
      </c>
      <c r="B1977" s="14" t="inlineStr">
        <is>
          <t>ker</t>
        </is>
      </c>
      <c r="C1977" s="14" t="inlineStr">
        <is>
          <t>mac</t>
        </is>
      </c>
      <c r="D1977" s="36">
        <f>INDEX(Inputs!$W$5:$W$132,MATCH($B1977&amp;"|"&amp;$C1977,Inputs!$A$5:$A$132,0))</f>
        <v/>
      </c>
      <c r="E1977" s="36">
        <f>INDEX(Inputs!$M$5:$M$132,MATCH($B1977&amp;"|"&amp;$C1977,Inputs!$A$5:$A$132,0))</f>
        <v/>
      </c>
      <c r="F1977" s="35" t="n"/>
      <c r="G1977" s="35" t="n"/>
      <c r="H1977" s="14">
        <f>INDEX(VarLab,MATCH($A1977,VarKey,0))&amp;INDEX(MemLab,MATCH($C1977&amp;"|"&amp;$B1977,MemKey,0))</f>
        <v/>
      </c>
      <c r="I1977" s="14">
        <f>INDEX(VarUnit,MATCH($A1977,VarKey,0))</f>
        <v/>
      </c>
      <c r="J1977" s="14">
        <f>INDEX(VarSrc,MATCH($A1977,VarKey,0))</f>
        <v/>
      </c>
      <c r="K1977" s="11">
        <f>CodePrefix&amp;$A1977&amp;IF($C1977="","","."&amp;$C1977&amp;"."&amp;$B1977)&amp;INDEX(VarEnd,MATCH($A1977,VarKey,0))&amp;K$5</f>
        <v/>
      </c>
      <c r="L1977" s="37">
        <f>INDEX(L$297:L$313,$E1977)*$D1977</f>
        <v/>
      </c>
      <c r="M1977" s="36">
        <f>INDEX(M$297:M$313,$E1977)*$D1977</f>
        <v/>
      </c>
      <c r="N1977" s="36">
        <f>INDEX(N$297:N$313,$E1977)*$D1977</f>
        <v/>
      </c>
      <c r="O1977" s="36">
        <f>INDEX(O$297:O$313,$E1977)*$D1977</f>
        <v/>
      </c>
      <c r="P1977" s="36">
        <f>INDEX(P$297:P$313,$E1977)*$D1977</f>
        <v/>
      </c>
      <c r="Q1977" s="36">
        <f>INDEX(Q$297:Q$313,$E1977)*$D1977</f>
        <v/>
      </c>
      <c r="R1977" s="36">
        <f>INDEX(R$297:R$313,$E1977)*$D1977</f>
        <v/>
      </c>
      <c r="S1977" s="36">
        <f>INDEX(S$297:S$313,$E1977)*$D1977</f>
        <v/>
      </c>
      <c r="T1977" s="36">
        <f>INDEX(T$297:T$313,$E1977)*$D1977</f>
        <v/>
      </c>
      <c r="U1977" s="36">
        <f>INDEX(U$297:U$313,$E1977)*$D1977</f>
        <v/>
      </c>
      <c r="V1977" s="36">
        <f>INDEX(V$297:V$313,$E1977)*$D1977</f>
        <v/>
      </c>
      <c r="W1977" s="36">
        <f>INDEX(W$297:W$313,$E1977)*$D1977</f>
        <v/>
      </c>
      <c r="X1977" s="36">
        <f>INDEX(X$297:X$313,$E1977)*$D1977</f>
        <v/>
      </c>
      <c r="Y1977" s="36">
        <f>INDEX(Y$297:Y$313,$E1977)*$D1977</f>
        <v/>
      </c>
      <c r="Z1977" s="36">
        <f>INDEX(Z$297:Z$313,$E1977)*$D1977</f>
        <v/>
      </c>
      <c r="AA1977" s="36">
        <f>INDEX(AA$297:AA$313,$E1977)*$D1977</f>
        <v/>
      </c>
      <c r="AB1977" s="36">
        <f>INDEX(AB$297:AB$313,$E1977)*$D1977</f>
        <v/>
      </c>
      <c r="AC1977" s="36">
        <f>INDEX(AC$297:AC$313,$E1977)*$D1977</f>
        <v/>
      </c>
      <c r="AD1977" s="36">
        <f>INDEX(AD$297:AD$313,$E1977)*$D1977</f>
        <v/>
      </c>
      <c r="AF1977" s="11">
        <f>CodePrefix&amp;$A1977&amp;IF($C1977="","","."&amp;$C1977&amp;"."&amp;$B1977)&amp;INDEX(VarEnd,MATCH($A1977,VarKey,0))&amp;AF$5</f>
        <v/>
      </c>
      <c r="AG1977" s="37">
        <f>INDEX(AG$297:AG$313,$E1977)*$D1977</f>
        <v/>
      </c>
      <c r="AH1977" s="36">
        <f>INDEX(AH$297:AH$313,$E1977)*$D1977</f>
        <v/>
      </c>
      <c r="AI1977" s="36">
        <f>INDEX(AI$297:AI$313,$E1977)*$D1977</f>
        <v/>
      </c>
      <c r="AJ1977" s="36">
        <f>INDEX(AJ$297:AJ$313,$E1977)*$D1977</f>
        <v/>
      </c>
      <c r="AK1977" s="36">
        <f>INDEX(AK$297:AK$313,$E1977)*$D1977</f>
        <v/>
      </c>
      <c r="AL1977" s="36">
        <f>INDEX(AL$297:AL$313,$E1977)*$D1977</f>
        <v/>
      </c>
      <c r="AM1977" s="36">
        <f>INDEX(AM$297:AM$313,$E1977)*$D1977</f>
        <v/>
      </c>
      <c r="AN1977" s="36">
        <f>INDEX(AN$297:AN$313,$E1977)*$D1977</f>
        <v/>
      </c>
      <c r="AO1977" s="36">
        <f>INDEX(AO$297:AO$313,$E1977)*$D1977</f>
        <v/>
      </c>
      <c r="AP1977" s="36">
        <f>INDEX(AP$297:AP$313,$E1977)*$D1977</f>
        <v/>
      </c>
      <c r="AQ1977" s="36">
        <f>INDEX(AQ$297:AQ$313,$E1977)*$D1977</f>
        <v/>
      </c>
      <c r="AR1977" s="36">
        <f>INDEX(AR$297:AR$313,$E1977)*$D1977</f>
        <v/>
      </c>
      <c r="AS1977" s="36">
        <f>INDEX(AS$297:AS$313,$E1977)*$D1977</f>
        <v/>
      </c>
      <c r="AT1977" s="36">
        <f>INDEX(AT$297:AT$313,$E1977)*$D1977</f>
        <v/>
      </c>
      <c r="AU1977" s="36">
        <f>INDEX(AU$297:AU$313,$E1977)*$D1977</f>
        <v/>
      </c>
      <c r="AV1977" s="36">
        <f>INDEX(AV$297:AV$313,$E1977)*$D1977</f>
        <v/>
      </c>
      <c r="AW1977" s="36">
        <f>INDEX(AW$297:AW$313,$E1977)*$D1977</f>
        <v/>
      </c>
      <c r="AX1977" s="36">
        <f>INDEX(AX$297:AX$313,$E1977)*$D1977</f>
        <v/>
      </c>
      <c r="AY1977" s="36">
        <f>INDEX(AY$297:AY$313,$E1977)*$D1977</f>
        <v/>
      </c>
    </row>
    <row r="1978" hidden="1" outlineLevel="2">
      <c r="A1978" s="14" t="inlineStr">
        <is>
          <t>shp</t>
        </is>
      </c>
      <c r="B1978" s="14" t="inlineStr">
        <is>
          <t>oop</t>
        </is>
      </c>
      <c r="C1978" s="14" t="inlineStr">
        <is>
          <t>mac</t>
        </is>
      </c>
      <c r="D1978" s="36">
        <f>INDEX(Inputs!$W$5:$W$132,MATCH($B1978&amp;"|"&amp;$C1978,Inputs!$A$5:$A$132,0))</f>
        <v/>
      </c>
      <c r="E1978" s="36">
        <f>INDEX(Inputs!$M$5:$M$132,MATCH($B1978&amp;"|"&amp;$C1978,Inputs!$A$5:$A$132,0))</f>
        <v/>
      </c>
      <c r="F1978" s="35" t="n"/>
      <c r="G1978" s="35" t="n"/>
      <c r="H1978" s="14">
        <f>INDEX(VarLab,MATCH($A1978,VarKey,0))&amp;INDEX(MemLab,MATCH($C1978&amp;"|"&amp;$B1978,MemKey,0))</f>
        <v/>
      </c>
      <c r="I1978" s="14">
        <f>INDEX(VarUnit,MATCH($A1978,VarKey,0))</f>
        <v/>
      </c>
      <c r="J1978" s="14">
        <f>INDEX(VarSrc,MATCH($A1978,VarKey,0))</f>
        <v/>
      </c>
      <c r="K1978" s="11">
        <f>CodePrefix&amp;$A1978&amp;IF($C1978="","","."&amp;$C1978&amp;"."&amp;$B1978)&amp;INDEX(VarEnd,MATCH($A1978,VarKey,0))&amp;K$5</f>
        <v/>
      </c>
      <c r="L1978" s="37">
        <f>INDEX(L$297:L$313,$E1978)*$D1978</f>
        <v/>
      </c>
      <c r="M1978" s="36">
        <f>INDEX(M$297:M$313,$E1978)*$D1978</f>
        <v/>
      </c>
      <c r="N1978" s="36">
        <f>INDEX(N$297:N$313,$E1978)*$D1978</f>
        <v/>
      </c>
      <c r="O1978" s="36">
        <f>INDEX(O$297:O$313,$E1978)*$D1978</f>
        <v/>
      </c>
      <c r="P1978" s="36">
        <f>INDEX(P$297:P$313,$E1978)*$D1978</f>
        <v/>
      </c>
      <c r="Q1978" s="36">
        <f>INDEX(Q$297:Q$313,$E1978)*$D1978</f>
        <v/>
      </c>
      <c r="R1978" s="36">
        <f>INDEX(R$297:R$313,$E1978)*$D1978</f>
        <v/>
      </c>
      <c r="S1978" s="36">
        <f>INDEX(S$297:S$313,$E1978)*$D1978</f>
        <v/>
      </c>
      <c r="T1978" s="36">
        <f>INDEX(T$297:T$313,$E1978)*$D1978</f>
        <v/>
      </c>
      <c r="U1978" s="36">
        <f>INDEX(U$297:U$313,$E1978)*$D1978</f>
        <v/>
      </c>
      <c r="V1978" s="36">
        <f>INDEX(V$297:V$313,$E1978)*$D1978</f>
        <v/>
      </c>
      <c r="W1978" s="36">
        <f>INDEX(W$297:W$313,$E1978)*$D1978</f>
        <v/>
      </c>
      <c r="X1978" s="36">
        <f>INDEX(X$297:X$313,$E1978)*$D1978</f>
        <v/>
      </c>
      <c r="Y1978" s="36">
        <f>INDEX(Y$297:Y$313,$E1978)*$D1978</f>
        <v/>
      </c>
      <c r="Z1978" s="36">
        <f>INDEX(Z$297:Z$313,$E1978)*$D1978</f>
        <v/>
      </c>
      <c r="AA1978" s="36">
        <f>INDEX(AA$297:AA$313,$E1978)*$D1978</f>
        <v/>
      </c>
      <c r="AB1978" s="36">
        <f>INDEX(AB$297:AB$313,$E1978)*$D1978</f>
        <v/>
      </c>
      <c r="AC1978" s="36">
        <f>INDEX(AC$297:AC$313,$E1978)*$D1978</f>
        <v/>
      </c>
      <c r="AD1978" s="36">
        <f>INDEX(AD$297:AD$313,$E1978)*$D1978</f>
        <v/>
      </c>
      <c r="AF1978" s="11">
        <f>CodePrefix&amp;$A1978&amp;IF($C1978="","","."&amp;$C1978&amp;"."&amp;$B1978)&amp;INDEX(VarEnd,MATCH($A1978,VarKey,0))&amp;AF$5</f>
        <v/>
      </c>
      <c r="AG1978" s="37">
        <f>INDEX(AG$297:AG$313,$E1978)*$D1978</f>
        <v/>
      </c>
      <c r="AH1978" s="36">
        <f>INDEX(AH$297:AH$313,$E1978)*$D1978</f>
        <v/>
      </c>
      <c r="AI1978" s="36">
        <f>INDEX(AI$297:AI$313,$E1978)*$D1978</f>
        <v/>
      </c>
      <c r="AJ1978" s="36">
        <f>INDEX(AJ$297:AJ$313,$E1978)*$D1978</f>
        <v/>
      </c>
      <c r="AK1978" s="36">
        <f>INDEX(AK$297:AK$313,$E1978)*$D1978</f>
        <v/>
      </c>
      <c r="AL1978" s="36">
        <f>INDEX(AL$297:AL$313,$E1978)*$D1978</f>
        <v/>
      </c>
      <c r="AM1978" s="36">
        <f>INDEX(AM$297:AM$313,$E1978)*$D1978</f>
        <v/>
      </c>
      <c r="AN1978" s="36">
        <f>INDEX(AN$297:AN$313,$E1978)*$D1978</f>
        <v/>
      </c>
      <c r="AO1978" s="36">
        <f>INDEX(AO$297:AO$313,$E1978)*$D1978</f>
        <v/>
      </c>
      <c r="AP1978" s="36">
        <f>INDEX(AP$297:AP$313,$E1978)*$D1978</f>
        <v/>
      </c>
      <c r="AQ1978" s="36">
        <f>INDEX(AQ$297:AQ$313,$E1978)*$D1978</f>
        <v/>
      </c>
      <c r="AR1978" s="36">
        <f>INDEX(AR$297:AR$313,$E1978)*$D1978</f>
        <v/>
      </c>
      <c r="AS1978" s="36">
        <f>INDEX(AS$297:AS$313,$E1978)*$D1978</f>
        <v/>
      </c>
      <c r="AT1978" s="36">
        <f>INDEX(AT$297:AT$313,$E1978)*$D1978</f>
        <v/>
      </c>
      <c r="AU1978" s="36">
        <f>INDEX(AU$297:AU$313,$E1978)*$D1978</f>
        <v/>
      </c>
      <c r="AV1978" s="36">
        <f>INDEX(AV$297:AV$313,$E1978)*$D1978</f>
        <v/>
      </c>
      <c r="AW1978" s="36">
        <f>INDEX(AW$297:AW$313,$E1978)*$D1978</f>
        <v/>
      </c>
      <c r="AX1978" s="36">
        <f>INDEX(AX$297:AX$313,$E1978)*$D1978</f>
        <v/>
      </c>
      <c r="AY1978" s="36">
        <f>INDEX(AY$297:AY$313,$E1978)*$D1978</f>
        <v/>
      </c>
    </row>
    <row r="1979" hidden="1" outlineLevel="2">
      <c r="A1979" s="14" t="inlineStr">
        <is>
          <t>shp</t>
        </is>
      </c>
      <c r="B1979" s="14" t="inlineStr">
        <is>
          <t>bio</t>
        </is>
      </c>
      <c r="C1979" s="14" t="inlineStr">
        <is>
          <t>mac</t>
        </is>
      </c>
      <c r="D1979" s="36">
        <f>INDEX(Inputs!$W$5:$W$132,MATCH($B1979&amp;"|"&amp;$C1979,Inputs!$A$5:$A$132,0))</f>
        <v/>
      </c>
      <c r="E1979" s="36">
        <f>INDEX(Inputs!$M$5:$M$132,MATCH($B1979&amp;"|"&amp;$C1979,Inputs!$A$5:$A$132,0))</f>
        <v/>
      </c>
      <c r="F1979" s="35" t="n"/>
      <c r="G1979" s="35" t="n"/>
      <c r="H1979" s="14">
        <f>INDEX(VarLab,MATCH($A1979,VarKey,0))&amp;INDEX(MemLab,MATCH($C1979&amp;"|"&amp;$B1979,MemKey,0))</f>
        <v/>
      </c>
      <c r="I1979" s="14">
        <f>INDEX(VarUnit,MATCH($A1979,VarKey,0))</f>
        <v/>
      </c>
      <c r="J1979" s="14">
        <f>INDEX(VarSrc,MATCH($A1979,VarKey,0))</f>
        <v/>
      </c>
      <c r="K1979" s="11">
        <f>CodePrefix&amp;$A1979&amp;IF($C1979="","","."&amp;$C1979&amp;"."&amp;$B1979)&amp;INDEX(VarEnd,MATCH($A1979,VarKey,0))&amp;K$5</f>
        <v/>
      </c>
      <c r="L1979" s="37">
        <f>INDEX(L$297:L$313,$E1979)*$D1979</f>
        <v/>
      </c>
      <c r="M1979" s="36">
        <f>INDEX(M$297:M$313,$E1979)*$D1979</f>
        <v/>
      </c>
      <c r="N1979" s="36">
        <f>INDEX(N$297:N$313,$E1979)*$D1979</f>
        <v/>
      </c>
      <c r="O1979" s="36">
        <f>INDEX(O$297:O$313,$E1979)*$D1979</f>
        <v/>
      </c>
      <c r="P1979" s="36">
        <f>INDEX(P$297:P$313,$E1979)*$D1979</f>
        <v/>
      </c>
      <c r="Q1979" s="36">
        <f>INDEX(Q$297:Q$313,$E1979)*$D1979</f>
        <v/>
      </c>
      <c r="R1979" s="36">
        <f>INDEX(R$297:R$313,$E1979)*$D1979</f>
        <v/>
      </c>
      <c r="S1979" s="36">
        <f>INDEX(S$297:S$313,$E1979)*$D1979</f>
        <v/>
      </c>
      <c r="T1979" s="36">
        <f>INDEX(T$297:T$313,$E1979)*$D1979</f>
        <v/>
      </c>
      <c r="U1979" s="36">
        <f>INDEX(U$297:U$313,$E1979)*$D1979</f>
        <v/>
      </c>
      <c r="V1979" s="36">
        <f>INDEX(V$297:V$313,$E1979)*$D1979</f>
        <v/>
      </c>
      <c r="W1979" s="36">
        <f>INDEX(W$297:W$313,$E1979)*$D1979</f>
        <v/>
      </c>
      <c r="X1979" s="36">
        <f>INDEX(X$297:X$313,$E1979)*$D1979</f>
        <v/>
      </c>
      <c r="Y1979" s="36">
        <f>INDEX(Y$297:Y$313,$E1979)*$D1979</f>
        <v/>
      </c>
      <c r="Z1979" s="36">
        <f>INDEX(Z$297:Z$313,$E1979)*$D1979</f>
        <v/>
      </c>
      <c r="AA1979" s="36">
        <f>INDEX(AA$297:AA$313,$E1979)*$D1979</f>
        <v/>
      </c>
      <c r="AB1979" s="36">
        <f>INDEX(AB$297:AB$313,$E1979)*$D1979</f>
        <v/>
      </c>
      <c r="AC1979" s="36">
        <f>INDEX(AC$297:AC$313,$E1979)*$D1979</f>
        <v/>
      </c>
      <c r="AD1979" s="36">
        <f>INDEX(AD$297:AD$313,$E1979)*$D1979</f>
        <v/>
      </c>
      <c r="AF1979" s="11">
        <f>CodePrefix&amp;$A1979&amp;IF($C1979="","","."&amp;$C1979&amp;"."&amp;$B1979)&amp;INDEX(VarEnd,MATCH($A1979,VarKey,0))&amp;AF$5</f>
        <v/>
      </c>
      <c r="AG1979" s="37">
        <f>INDEX(AG$297:AG$313,$E1979)*$D1979</f>
        <v/>
      </c>
      <c r="AH1979" s="36">
        <f>INDEX(AH$297:AH$313,$E1979)*$D1979</f>
        <v/>
      </c>
      <c r="AI1979" s="36">
        <f>INDEX(AI$297:AI$313,$E1979)*$D1979</f>
        <v/>
      </c>
      <c r="AJ1979" s="36">
        <f>INDEX(AJ$297:AJ$313,$E1979)*$D1979</f>
        <v/>
      </c>
      <c r="AK1979" s="36">
        <f>INDEX(AK$297:AK$313,$E1979)*$D1979</f>
        <v/>
      </c>
      <c r="AL1979" s="36">
        <f>INDEX(AL$297:AL$313,$E1979)*$D1979</f>
        <v/>
      </c>
      <c r="AM1979" s="36">
        <f>INDEX(AM$297:AM$313,$E1979)*$D1979</f>
        <v/>
      </c>
      <c r="AN1979" s="36">
        <f>INDEX(AN$297:AN$313,$E1979)*$D1979</f>
        <v/>
      </c>
      <c r="AO1979" s="36">
        <f>INDEX(AO$297:AO$313,$E1979)*$D1979</f>
        <v/>
      </c>
      <c r="AP1979" s="36">
        <f>INDEX(AP$297:AP$313,$E1979)*$D1979</f>
        <v/>
      </c>
      <c r="AQ1979" s="36">
        <f>INDEX(AQ$297:AQ$313,$E1979)*$D1979</f>
        <v/>
      </c>
      <c r="AR1979" s="36">
        <f>INDEX(AR$297:AR$313,$E1979)*$D1979</f>
        <v/>
      </c>
      <c r="AS1979" s="36">
        <f>INDEX(AS$297:AS$313,$E1979)*$D1979</f>
        <v/>
      </c>
      <c r="AT1979" s="36">
        <f>INDEX(AT$297:AT$313,$E1979)*$D1979</f>
        <v/>
      </c>
      <c r="AU1979" s="36">
        <f>INDEX(AU$297:AU$313,$E1979)*$D1979</f>
        <v/>
      </c>
      <c r="AV1979" s="36">
        <f>INDEX(AV$297:AV$313,$E1979)*$D1979</f>
        <v/>
      </c>
      <c r="AW1979" s="36">
        <f>INDEX(AW$297:AW$313,$E1979)*$D1979</f>
        <v/>
      </c>
      <c r="AX1979" s="36">
        <f>INDEX(AX$297:AX$313,$E1979)*$D1979</f>
        <v/>
      </c>
      <c r="AY1979" s="36">
        <f>INDEX(AY$297:AY$313,$E1979)*$D1979</f>
        <v/>
      </c>
    </row>
    <row r="1980" hidden="1" outlineLevel="2"/>
    <row r="1981" hidden="1" outlineLevel="2">
      <c r="A1981" s="14" t="inlineStr">
        <is>
          <t>ener</t>
        </is>
      </c>
      <c r="B1981" s="14" t="inlineStr">
        <is>
          <t>coa</t>
        </is>
      </c>
      <c r="C1981" s="14" t="inlineStr">
        <is>
          <t>mac</t>
        </is>
      </c>
      <c r="D1981" s="36">
        <f>INDEX(Inputs!$O$5:$O$132,MATCH($B1981&amp;"|"&amp;$C1981,Inputs!$A$5:$A$132,0))</f>
        <v/>
      </c>
      <c r="E1981" s="36">
        <f>INDEX(Inputs!$P$5:$P$132,MATCH($B1981&amp;"|"&amp;$C1981,Inputs!$A$5:$A$132,0))</f>
        <v/>
      </c>
      <c r="F1981" s="36">
        <f>INDEX(Inputs!$T$5:$T$132,MATCH($B1981&amp;"|"&amp;$C1981,Inputs!$A$5:$A$132,0))</f>
        <v/>
      </c>
      <c r="G1981" s="36">
        <f>INDEX(Inputs!$S$5:$S$132,MATCH($B1981&amp;"|"&amp;$C1981,Inputs!$A$5:$A$132,0))</f>
        <v/>
      </c>
      <c r="H1981" s="14">
        <f>INDEX(VarLab,MATCH($A1981,VarKey,0))&amp;INDEX(MemLab,MATCH($C1981&amp;"|"&amp;$B1981,MemKey,0))</f>
        <v/>
      </c>
      <c r="I1981" s="14">
        <f>INDEX(VarUnit,MATCH($A1981,VarKey,0))</f>
        <v/>
      </c>
      <c r="J1981" s="14">
        <f>INDEX(VarSrc,MATCH($A1981,VarKey,0))</f>
        <v/>
      </c>
      <c r="K1981" s="11">
        <f>CodePrefix&amp;$A1981&amp;IF($C1981="","","."&amp;$C1981&amp;"."&amp;$B1981)&amp;INDEX(VarEnd,MATCH($A1981,VarKey,0))&amp;K$5</f>
        <v/>
      </c>
      <c r="L1981" s="39">
        <f>INDEX(Inputs!$X$5:$X$132,MATCH($B1981&amp;"|"&amp;$C1981,Inputs!$A$5:$A$132,0))</f>
        <v/>
      </c>
      <c r="M1981" s="40">
        <f>L1981*$G1981*(1+M$7)^$D1981*(M1963/L1963)^$E1981*((M1963+M1972)/(L1963+L1972))^$F1981</f>
        <v/>
      </c>
      <c r="N1981" s="40">
        <f>M1981*$G1981*(1+N$7)^$D1981*(N1963/M1963)^$E1981*((N1963+N1972)/(M1963+M1972))^$F1981</f>
        <v/>
      </c>
      <c r="O1981" s="40">
        <f>N1981*$G1981*(1+O$7)^$D1981*(O1963/N1963)^$E1981*((O1963+O1972)/(N1963+N1972))^$F1981</f>
        <v/>
      </c>
      <c r="P1981" s="40">
        <f>O1981*$G1981*(1+P$7)^$D1981*(P1963/O1963)^$E1981*((P1963+P1972)/(O1963+O1972))^$F1981</f>
        <v/>
      </c>
      <c r="Q1981" s="40">
        <f>P1981*$G1981*(1+Q$7)^$D1981*(Q1963/P1963)^$E1981*((Q1963+Q1972)/(P1963+P1972))^$F1981</f>
        <v/>
      </c>
      <c r="R1981" s="40">
        <f>Q1981*$G1981*(1+R$7)^$D1981*(R1963/Q1963)^$E1981*((R1963+R1972)/(Q1963+Q1972))^$F1981</f>
        <v/>
      </c>
      <c r="S1981" s="40">
        <f>R1981*$G1981*(1+S$7)^$D1981*(S1963/R1963)^$E1981*((S1963+S1972)/(R1963+R1972))^$F1981</f>
        <v/>
      </c>
      <c r="T1981" s="40">
        <f>S1981*$G1981*(1+T$7)^$D1981*(T1963/S1963)^$E1981*((T1963+T1972)/(S1963+S1972))^$F1981</f>
        <v/>
      </c>
      <c r="U1981" s="40">
        <f>T1981*$G1981*(1+U$7)^$D1981*(U1963/T1963)^$E1981*((U1963+U1972)/(T1963+T1972))^$F1981</f>
        <v/>
      </c>
      <c r="V1981" s="40">
        <f>U1981*$G1981*(1+V$7)^$D1981*(V1963/U1963)^$E1981*((V1963+V1972)/(U1963+U1972))^$F1981</f>
        <v/>
      </c>
      <c r="W1981" s="40">
        <f>V1981*$G1981*(1+W$7)^$D1981*(W1963/V1963)^$E1981*((W1963+W1972)/(V1963+V1972))^$F1981</f>
        <v/>
      </c>
      <c r="X1981" s="40">
        <f>W1981*$G1981*(1+X$7)^$D1981*(X1963/W1963)^$E1981*((X1963+X1972)/(W1963+W1972))^$F1981</f>
        <v/>
      </c>
      <c r="Y1981" s="40">
        <f>X1981*$G1981*(1+Y$7)^$D1981*(Y1963/X1963)^$E1981*((Y1963+Y1972)/(X1963+X1972))^$F1981</f>
        <v/>
      </c>
      <c r="Z1981" s="40">
        <f>Y1981*$G1981*(1+Z$7)^$D1981*(Z1963/Y1963)^$E1981*((Z1963+Z1972)/(Y1963+Y1972))^$F1981</f>
        <v/>
      </c>
      <c r="AA1981" s="40">
        <f>Z1981*$G1981*(1+AA$7)^$D1981*(AA1963/Z1963)^$E1981*((AA1963+AA1972)/(Z1963+Z1972))^$F1981</f>
        <v/>
      </c>
      <c r="AB1981" s="40">
        <f>AA1981*$G1981*(1+AB$7)^$D1981*(AB1963/AA1963)^$E1981*((AB1963+AB1972)/(AA1963+AA1972))^$F1981</f>
        <v/>
      </c>
      <c r="AC1981" s="40">
        <f>AB1981*$G1981*(1+AC$7)^$D1981*(AC1963/AB1963)^$E1981*((AC1963+AC1972)/(AB1963+AB1972))^$F1981</f>
        <v/>
      </c>
      <c r="AD1981" s="40">
        <f>AC1981*$G1981*(1+AD$7)^$D1981*(AD1963/AC1963)^$E1981*((AD1963+AD1972)/(AC1963+AC1972))^$F1981</f>
        <v/>
      </c>
      <c r="AF1981" s="11">
        <f>CodePrefix&amp;$A1981&amp;IF($C1981="","","."&amp;$C1981&amp;"."&amp;$B1981)&amp;INDEX(VarEnd,MATCH($A1981,VarKey,0))&amp;AF$5</f>
        <v/>
      </c>
      <c r="AG1981" s="39">
        <f>INDEX(Inputs!$X$5:$X$132,MATCH($B1981&amp;"|"&amp;$C1981,Inputs!$A$5:$A$132,0))</f>
        <v/>
      </c>
      <c r="AH1981" s="40">
        <f>AG1981*$G1981*(1+AH$7)^$D1981*(AH1963/AG1963)^$E1981*((AH1963+AH1972)/(AG1963+AG1972))^$F1981</f>
        <v/>
      </c>
      <c r="AI1981" s="40">
        <f>AH1981*$G1981*(1+AI$7)^$D1981*(AI1963/AH1963)^$E1981*((AI1963+AI1972)/(AH1963+AH1972))^$F1981</f>
        <v/>
      </c>
      <c r="AJ1981" s="40">
        <f>AI1981*$G1981*(1+AJ$7)^$D1981*(AJ1963/AI1963)^$E1981*((AJ1963+AJ1972)/(AI1963+AI1972))^$F1981</f>
        <v/>
      </c>
      <c r="AK1981" s="40">
        <f>AJ1981*$G1981*(1+AK$7)^$D1981*(AK1963/AJ1963)^$E1981*((AK1963+AK1972)/(AJ1963+AJ1972))^$F1981</f>
        <v/>
      </c>
      <c r="AL1981" s="40">
        <f>AK1981*$G1981*(1+AL$7)^$D1981*(AL1963/AK1963)^$E1981*((AL1963+AL1972)/(AK1963+AK1972))^$F1981</f>
        <v/>
      </c>
      <c r="AM1981" s="40">
        <f>AL1981*$G1981*(1+AM$7)^$D1981*(AM1963/AL1963)^$E1981*((AM1963+AM1972)/(AL1963+AL1972))^$F1981</f>
        <v/>
      </c>
      <c r="AN1981" s="40">
        <f>AM1981*$G1981*(1+AN$7)^$D1981*(AN1963/AM1963)^$E1981*((AN1963+AN1972)/(AM1963+AM1972))^$F1981</f>
        <v/>
      </c>
      <c r="AO1981" s="40">
        <f>AN1981*$G1981*(1+AO$7)^$D1981*(AO1963/AN1963)^$E1981*((AO1963+AO1972)/(AN1963+AN1972))^$F1981</f>
        <v/>
      </c>
      <c r="AP1981" s="40">
        <f>AO1981*$G1981*(1+AP$7)^$D1981*(AP1963/AO1963)^$E1981*((AP1963+AP1972)/(AO1963+AO1972))^$F1981</f>
        <v/>
      </c>
      <c r="AQ1981" s="40">
        <f>AP1981*$G1981*(1+AQ$7)^$D1981*(AQ1963/AP1963)^$E1981*((AQ1963+AQ1972)/(AP1963+AP1972))^$F1981</f>
        <v/>
      </c>
      <c r="AR1981" s="40">
        <f>AQ1981*$G1981*(1+AR$7)^$D1981*(AR1963/AQ1963)^$E1981*((AR1963+AR1972)/(AQ1963+AQ1972))^$F1981</f>
        <v/>
      </c>
      <c r="AS1981" s="40">
        <f>AR1981*$G1981*(1+AS$7)^$D1981*(AS1963/AR1963)^$E1981*((AS1963+AS1972)/(AR1963+AR1972))^$F1981</f>
        <v/>
      </c>
      <c r="AT1981" s="40">
        <f>AS1981*$G1981*(1+AT$7)^$D1981*(AT1963/AS1963)^$E1981*((AT1963+AT1972)/(AS1963+AS1972))^$F1981</f>
        <v/>
      </c>
      <c r="AU1981" s="40">
        <f>AT1981*$G1981*(1+AU$7)^$D1981*(AU1963/AT1963)^$E1981*((AU1963+AU1972)/(AT1963+AT1972))^$F1981</f>
        <v/>
      </c>
      <c r="AV1981" s="40">
        <f>AU1981*$G1981*(1+AV$7)^$D1981*(AV1963/AU1963)^$E1981*((AV1963+AV1972)/(AU1963+AU1972))^$F1981</f>
        <v/>
      </c>
      <c r="AW1981" s="40">
        <f>AV1981*$G1981*(1+AW$7)^$D1981*(AW1963/AV1963)^$E1981*((AW1963+AW1972)/(AV1963+AV1972))^$F1981</f>
        <v/>
      </c>
      <c r="AX1981" s="40">
        <f>AW1981*$G1981*(1+AX$7)^$D1981*(AX1963/AW1963)^$E1981*((AX1963+AX1972)/(AW1963+AW1972))^$F1981</f>
        <v/>
      </c>
      <c r="AY1981" s="40">
        <f>AX1981*$G1981*(1+AY$7)^$D1981*(AY1963/AX1963)^$E1981*((AY1963+AY1972)/(AX1963+AX1972))^$F1981</f>
        <v/>
      </c>
    </row>
    <row r="1982" hidden="1" outlineLevel="2">
      <c r="A1982" s="14" t="inlineStr">
        <is>
          <t>ener</t>
        </is>
      </c>
      <c r="B1982" s="14" t="inlineStr">
        <is>
          <t>nga</t>
        </is>
      </c>
      <c r="C1982" s="14" t="inlineStr">
        <is>
          <t>mac</t>
        </is>
      </c>
      <c r="D1982" s="36">
        <f>INDEX(Inputs!$O$5:$O$132,MATCH($B1982&amp;"|"&amp;$C1982,Inputs!$A$5:$A$132,0))</f>
        <v/>
      </c>
      <c r="E1982" s="36">
        <f>INDEX(Inputs!$P$5:$P$132,MATCH($B1982&amp;"|"&amp;$C1982,Inputs!$A$5:$A$132,0))</f>
        <v/>
      </c>
      <c r="F1982" s="36">
        <f>INDEX(Inputs!$T$5:$T$132,MATCH($B1982&amp;"|"&amp;$C1982,Inputs!$A$5:$A$132,0))</f>
        <v/>
      </c>
      <c r="G1982" s="36">
        <f>INDEX(Inputs!$S$5:$S$132,MATCH($B1982&amp;"|"&amp;$C1982,Inputs!$A$5:$A$132,0))</f>
        <v/>
      </c>
      <c r="H1982" s="14">
        <f>INDEX(VarLab,MATCH($A1982,VarKey,0))&amp;INDEX(MemLab,MATCH($C1982&amp;"|"&amp;$B1982,MemKey,0))</f>
        <v/>
      </c>
      <c r="I1982" s="14">
        <f>INDEX(VarUnit,MATCH($A1982,VarKey,0))</f>
        <v/>
      </c>
      <c r="J1982" s="14">
        <f>INDEX(VarSrc,MATCH($A1982,VarKey,0))</f>
        <v/>
      </c>
      <c r="K1982" s="11">
        <f>CodePrefix&amp;$A1982&amp;IF($C1982="","","."&amp;$C1982&amp;"."&amp;$B1982)&amp;INDEX(VarEnd,MATCH($A1982,VarKey,0))&amp;K$5</f>
        <v/>
      </c>
      <c r="L1982" s="39">
        <f>INDEX(Inputs!$X$5:$X$132,MATCH($B1982&amp;"|"&amp;$C1982,Inputs!$A$5:$A$132,0))</f>
        <v/>
      </c>
      <c r="M1982" s="40">
        <f>L1982*$G1982*(1+M$7)^$D1982*(M1964/L1964)^$E1982*((M1964+M1973)/(L1964+L1973))^$F1982</f>
        <v/>
      </c>
      <c r="N1982" s="40">
        <f>M1982*$G1982*(1+N$7)^$D1982*(N1964/M1964)^$E1982*((N1964+N1973)/(M1964+M1973))^$F1982</f>
        <v/>
      </c>
      <c r="O1982" s="40">
        <f>N1982*$G1982*(1+O$7)^$D1982*(O1964/N1964)^$E1982*((O1964+O1973)/(N1964+N1973))^$F1982</f>
        <v/>
      </c>
      <c r="P1982" s="40">
        <f>O1982*$G1982*(1+P$7)^$D1982*(P1964/O1964)^$E1982*((P1964+P1973)/(O1964+O1973))^$F1982</f>
        <v/>
      </c>
      <c r="Q1982" s="40">
        <f>P1982*$G1982*(1+Q$7)^$D1982*(Q1964/P1964)^$E1982*((Q1964+Q1973)/(P1964+P1973))^$F1982</f>
        <v/>
      </c>
      <c r="R1982" s="40">
        <f>Q1982*$G1982*(1+R$7)^$D1982*(R1964/Q1964)^$E1982*((R1964+R1973)/(Q1964+Q1973))^$F1982</f>
        <v/>
      </c>
      <c r="S1982" s="40">
        <f>R1982*$G1982*(1+S$7)^$D1982*(S1964/R1964)^$E1982*((S1964+S1973)/(R1964+R1973))^$F1982</f>
        <v/>
      </c>
      <c r="T1982" s="40">
        <f>S1982*$G1982*(1+T$7)^$D1982*(T1964/S1964)^$E1982*((T1964+T1973)/(S1964+S1973))^$F1982</f>
        <v/>
      </c>
      <c r="U1982" s="40">
        <f>T1982*$G1982*(1+U$7)^$D1982*(U1964/T1964)^$E1982*((U1964+U1973)/(T1964+T1973))^$F1982</f>
        <v/>
      </c>
      <c r="V1982" s="40">
        <f>U1982*$G1982*(1+V$7)^$D1982*(V1964/U1964)^$E1982*((V1964+V1973)/(U1964+U1973))^$F1982</f>
        <v/>
      </c>
      <c r="W1982" s="40">
        <f>V1982*$G1982*(1+W$7)^$D1982*(W1964/V1964)^$E1982*((W1964+W1973)/(V1964+V1973))^$F1982</f>
        <v/>
      </c>
      <c r="X1982" s="40">
        <f>W1982*$G1982*(1+X$7)^$D1982*(X1964/W1964)^$E1982*((X1964+X1973)/(W1964+W1973))^$F1982</f>
        <v/>
      </c>
      <c r="Y1982" s="40">
        <f>X1982*$G1982*(1+Y$7)^$D1982*(Y1964/X1964)^$E1982*((Y1964+Y1973)/(X1964+X1973))^$F1982</f>
        <v/>
      </c>
      <c r="Z1982" s="40">
        <f>Y1982*$G1982*(1+Z$7)^$D1982*(Z1964/Y1964)^$E1982*((Z1964+Z1973)/(Y1964+Y1973))^$F1982</f>
        <v/>
      </c>
      <c r="AA1982" s="40">
        <f>Z1982*$G1982*(1+AA$7)^$D1982*(AA1964/Z1964)^$E1982*((AA1964+AA1973)/(Z1964+Z1973))^$F1982</f>
        <v/>
      </c>
      <c r="AB1982" s="40">
        <f>AA1982*$G1982*(1+AB$7)^$D1982*(AB1964/AA1964)^$E1982*((AB1964+AB1973)/(AA1964+AA1973))^$F1982</f>
        <v/>
      </c>
      <c r="AC1982" s="40">
        <f>AB1982*$G1982*(1+AC$7)^$D1982*(AC1964/AB1964)^$E1982*((AC1964+AC1973)/(AB1964+AB1973))^$F1982</f>
        <v/>
      </c>
      <c r="AD1982" s="40">
        <f>AC1982*$G1982*(1+AD$7)^$D1982*(AD1964/AC1964)^$E1982*((AD1964+AD1973)/(AC1964+AC1973))^$F1982</f>
        <v/>
      </c>
      <c r="AF1982" s="11">
        <f>CodePrefix&amp;$A1982&amp;IF($C1982="","","."&amp;$C1982&amp;"."&amp;$B1982)&amp;INDEX(VarEnd,MATCH($A1982,VarKey,0))&amp;AF$5</f>
        <v/>
      </c>
      <c r="AG1982" s="39">
        <f>INDEX(Inputs!$X$5:$X$132,MATCH($B1982&amp;"|"&amp;$C1982,Inputs!$A$5:$A$132,0))</f>
        <v/>
      </c>
      <c r="AH1982" s="40">
        <f>AG1982*$G1982*(1+AH$7)^$D1982*(AH1964/AG1964)^$E1982*((AH1964+AH1973)/(AG1964+AG1973))^$F1982</f>
        <v/>
      </c>
      <c r="AI1982" s="40">
        <f>AH1982*$G1982*(1+AI$7)^$D1982*(AI1964/AH1964)^$E1982*((AI1964+AI1973)/(AH1964+AH1973))^$F1982</f>
        <v/>
      </c>
      <c r="AJ1982" s="40">
        <f>AI1982*$G1982*(1+AJ$7)^$D1982*(AJ1964/AI1964)^$E1982*((AJ1964+AJ1973)/(AI1964+AI1973))^$F1982</f>
        <v/>
      </c>
      <c r="AK1982" s="40">
        <f>AJ1982*$G1982*(1+AK$7)^$D1982*(AK1964/AJ1964)^$E1982*((AK1964+AK1973)/(AJ1964+AJ1973))^$F1982</f>
        <v/>
      </c>
      <c r="AL1982" s="40">
        <f>AK1982*$G1982*(1+AL$7)^$D1982*(AL1964/AK1964)^$E1982*((AL1964+AL1973)/(AK1964+AK1973))^$F1982</f>
        <v/>
      </c>
      <c r="AM1982" s="40">
        <f>AL1982*$G1982*(1+AM$7)^$D1982*(AM1964/AL1964)^$E1982*((AM1964+AM1973)/(AL1964+AL1973))^$F1982</f>
        <v/>
      </c>
      <c r="AN1982" s="40">
        <f>AM1982*$G1982*(1+AN$7)^$D1982*(AN1964/AM1964)^$E1982*((AN1964+AN1973)/(AM1964+AM1973))^$F1982</f>
        <v/>
      </c>
      <c r="AO1982" s="40">
        <f>AN1982*$G1982*(1+AO$7)^$D1982*(AO1964/AN1964)^$E1982*((AO1964+AO1973)/(AN1964+AN1973))^$F1982</f>
        <v/>
      </c>
      <c r="AP1982" s="40">
        <f>AO1982*$G1982*(1+AP$7)^$D1982*(AP1964/AO1964)^$E1982*((AP1964+AP1973)/(AO1964+AO1973))^$F1982</f>
        <v/>
      </c>
      <c r="AQ1982" s="40">
        <f>AP1982*$G1982*(1+AQ$7)^$D1982*(AQ1964/AP1964)^$E1982*((AQ1964+AQ1973)/(AP1964+AP1973))^$F1982</f>
        <v/>
      </c>
      <c r="AR1982" s="40">
        <f>AQ1982*$G1982*(1+AR$7)^$D1982*(AR1964/AQ1964)^$E1982*((AR1964+AR1973)/(AQ1964+AQ1973))^$F1982</f>
        <v/>
      </c>
      <c r="AS1982" s="40">
        <f>AR1982*$G1982*(1+AS$7)^$D1982*(AS1964/AR1964)^$E1982*((AS1964+AS1973)/(AR1964+AR1973))^$F1982</f>
        <v/>
      </c>
      <c r="AT1982" s="40">
        <f>AS1982*$G1982*(1+AT$7)^$D1982*(AT1964/AS1964)^$E1982*((AT1964+AT1973)/(AS1964+AS1973))^$F1982</f>
        <v/>
      </c>
      <c r="AU1982" s="40">
        <f>AT1982*$G1982*(1+AU$7)^$D1982*(AU1964/AT1964)^$E1982*((AU1964+AU1973)/(AT1964+AT1973))^$F1982</f>
        <v/>
      </c>
      <c r="AV1982" s="40">
        <f>AU1982*$G1982*(1+AV$7)^$D1982*(AV1964/AU1964)^$E1982*((AV1964+AV1973)/(AU1964+AU1973))^$F1982</f>
        <v/>
      </c>
      <c r="AW1982" s="40">
        <f>AV1982*$G1982*(1+AW$7)^$D1982*(AW1964/AV1964)^$E1982*((AW1964+AW1973)/(AV1964+AV1973))^$F1982</f>
        <v/>
      </c>
      <c r="AX1982" s="40">
        <f>AW1982*$G1982*(1+AX$7)^$D1982*(AX1964/AW1964)^$E1982*((AX1964+AX1973)/(AW1964+AW1973))^$F1982</f>
        <v/>
      </c>
      <c r="AY1982" s="40">
        <f>AX1982*$G1982*(1+AY$7)^$D1982*(AY1964/AX1964)^$E1982*((AY1964+AY1973)/(AX1964+AX1973))^$F1982</f>
        <v/>
      </c>
    </row>
    <row r="1983" hidden="1" outlineLevel="2">
      <c r="A1983" s="14" t="inlineStr">
        <is>
          <t>ener</t>
        </is>
      </c>
      <c r="B1983" s="14" t="inlineStr">
        <is>
          <t>gso</t>
        </is>
      </c>
      <c r="C1983" s="14" t="inlineStr">
        <is>
          <t>mac</t>
        </is>
      </c>
      <c r="D1983" s="36">
        <f>INDEX(Inputs!$O$5:$O$132,MATCH($B1983&amp;"|"&amp;$C1983,Inputs!$A$5:$A$132,0))</f>
        <v/>
      </c>
      <c r="E1983" s="36">
        <f>INDEX(Inputs!$P$5:$P$132,MATCH($B1983&amp;"|"&amp;$C1983,Inputs!$A$5:$A$132,0))</f>
        <v/>
      </c>
      <c r="F1983" s="36">
        <f>INDEX(Inputs!$T$5:$T$132,MATCH($B1983&amp;"|"&amp;$C1983,Inputs!$A$5:$A$132,0))</f>
        <v/>
      </c>
      <c r="G1983" s="36">
        <f>INDEX(Inputs!$S$5:$S$132,MATCH($B1983&amp;"|"&amp;$C1983,Inputs!$A$5:$A$132,0))</f>
        <v/>
      </c>
      <c r="H1983" s="14">
        <f>INDEX(VarLab,MATCH($A1983,VarKey,0))&amp;INDEX(MemLab,MATCH($C1983&amp;"|"&amp;$B1983,MemKey,0))</f>
        <v/>
      </c>
      <c r="I1983" s="14">
        <f>INDEX(VarUnit,MATCH($A1983,VarKey,0))</f>
        <v/>
      </c>
      <c r="J1983" s="14">
        <f>INDEX(VarSrc,MATCH($A1983,VarKey,0))</f>
        <v/>
      </c>
      <c r="K1983" s="11">
        <f>CodePrefix&amp;$A1983&amp;IF($C1983="","","."&amp;$C1983&amp;"."&amp;$B1983)&amp;INDEX(VarEnd,MATCH($A1983,VarKey,0))&amp;K$5</f>
        <v/>
      </c>
      <c r="L1983" s="39">
        <f>INDEX(Inputs!$X$5:$X$132,MATCH($B1983&amp;"|"&amp;$C1983,Inputs!$A$5:$A$132,0))</f>
        <v/>
      </c>
      <c r="M1983" s="40">
        <f>L1983*$G1983*(1+M$7)^$D1983*(M1965/L1965)^$E1983*((M1965+M1974)/(L1965+L1974))^$F1983</f>
        <v/>
      </c>
      <c r="N1983" s="40">
        <f>M1983*$G1983*(1+N$7)^$D1983*(N1965/M1965)^$E1983*((N1965+N1974)/(M1965+M1974))^$F1983</f>
        <v/>
      </c>
      <c r="O1983" s="40">
        <f>N1983*$G1983*(1+O$7)^$D1983*(O1965/N1965)^$E1983*((O1965+O1974)/(N1965+N1974))^$F1983</f>
        <v/>
      </c>
      <c r="P1983" s="40">
        <f>O1983*$G1983*(1+P$7)^$D1983*(P1965/O1965)^$E1983*((P1965+P1974)/(O1965+O1974))^$F1983</f>
        <v/>
      </c>
      <c r="Q1983" s="40">
        <f>P1983*$G1983*(1+Q$7)^$D1983*(Q1965/P1965)^$E1983*((Q1965+Q1974)/(P1965+P1974))^$F1983</f>
        <v/>
      </c>
      <c r="R1983" s="40">
        <f>Q1983*$G1983*(1+R$7)^$D1983*(R1965/Q1965)^$E1983*((R1965+R1974)/(Q1965+Q1974))^$F1983</f>
        <v/>
      </c>
      <c r="S1983" s="40">
        <f>R1983*$G1983*(1+S$7)^$D1983*(S1965/R1965)^$E1983*((S1965+S1974)/(R1965+R1974))^$F1983</f>
        <v/>
      </c>
      <c r="T1983" s="40">
        <f>S1983*$G1983*(1+T$7)^$D1983*(T1965/S1965)^$E1983*((T1965+T1974)/(S1965+S1974))^$F1983</f>
        <v/>
      </c>
      <c r="U1983" s="40">
        <f>T1983*$G1983*(1+U$7)^$D1983*(U1965/T1965)^$E1983*((U1965+U1974)/(T1965+T1974))^$F1983</f>
        <v/>
      </c>
      <c r="V1983" s="40">
        <f>U1983*$G1983*(1+V$7)^$D1983*(V1965/U1965)^$E1983*((V1965+V1974)/(U1965+U1974))^$F1983</f>
        <v/>
      </c>
      <c r="W1983" s="40">
        <f>V1983*$G1983*(1+W$7)^$D1983*(W1965/V1965)^$E1983*((W1965+W1974)/(V1965+V1974))^$F1983</f>
        <v/>
      </c>
      <c r="X1983" s="40">
        <f>W1983*$G1983*(1+X$7)^$D1983*(X1965/W1965)^$E1983*((X1965+X1974)/(W1965+W1974))^$F1983</f>
        <v/>
      </c>
      <c r="Y1983" s="40">
        <f>X1983*$G1983*(1+Y$7)^$D1983*(Y1965/X1965)^$E1983*((Y1965+Y1974)/(X1965+X1974))^$F1983</f>
        <v/>
      </c>
      <c r="Z1983" s="40">
        <f>Y1983*$G1983*(1+Z$7)^$D1983*(Z1965/Y1965)^$E1983*((Z1965+Z1974)/(Y1965+Y1974))^$F1983</f>
        <v/>
      </c>
      <c r="AA1983" s="40">
        <f>Z1983*$G1983*(1+AA$7)^$D1983*(AA1965/Z1965)^$E1983*((AA1965+AA1974)/(Z1965+Z1974))^$F1983</f>
        <v/>
      </c>
      <c r="AB1983" s="40">
        <f>AA1983*$G1983*(1+AB$7)^$D1983*(AB1965/AA1965)^$E1983*((AB1965+AB1974)/(AA1965+AA1974))^$F1983</f>
        <v/>
      </c>
      <c r="AC1983" s="40">
        <f>AB1983*$G1983*(1+AC$7)^$D1983*(AC1965/AB1965)^$E1983*((AC1965+AC1974)/(AB1965+AB1974))^$F1983</f>
        <v/>
      </c>
      <c r="AD1983" s="40">
        <f>AC1983*$G1983*(1+AD$7)^$D1983*(AD1965/AC1965)^$E1983*((AD1965+AD1974)/(AC1965+AC1974))^$F1983</f>
        <v/>
      </c>
      <c r="AF1983" s="11">
        <f>CodePrefix&amp;$A1983&amp;IF($C1983="","","."&amp;$C1983&amp;"."&amp;$B1983)&amp;INDEX(VarEnd,MATCH($A1983,VarKey,0))&amp;AF$5</f>
        <v/>
      </c>
      <c r="AG1983" s="39">
        <f>INDEX(Inputs!$X$5:$X$132,MATCH($B1983&amp;"|"&amp;$C1983,Inputs!$A$5:$A$132,0))</f>
        <v/>
      </c>
      <c r="AH1983" s="40">
        <f>AG1983*$G1983*(1+AH$7)^$D1983*(AH1965/AG1965)^$E1983*((AH1965+AH1974)/(AG1965+AG1974))^$F1983</f>
        <v/>
      </c>
      <c r="AI1983" s="40">
        <f>AH1983*$G1983*(1+AI$7)^$D1983*(AI1965/AH1965)^$E1983*((AI1965+AI1974)/(AH1965+AH1974))^$F1983</f>
        <v/>
      </c>
      <c r="AJ1983" s="40">
        <f>AI1983*$G1983*(1+AJ$7)^$D1983*(AJ1965/AI1965)^$E1983*((AJ1965+AJ1974)/(AI1965+AI1974))^$F1983</f>
        <v/>
      </c>
      <c r="AK1983" s="40">
        <f>AJ1983*$G1983*(1+AK$7)^$D1983*(AK1965/AJ1965)^$E1983*((AK1965+AK1974)/(AJ1965+AJ1974))^$F1983</f>
        <v/>
      </c>
      <c r="AL1983" s="40">
        <f>AK1983*$G1983*(1+AL$7)^$D1983*(AL1965/AK1965)^$E1983*((AL1965+AL1974)/(AK1965+AK1974))^$F1983</f>
        <v/>
      </c>
      <c r="AM1983" s="40">
        <f>AL1983*$G1983*(1+AM$7)^$D1983*(AM1965/AL1965)^$E1983*((AM1965+AM1974)/(AL1965+AL1974))^$F1983</f>
        <v/>
      </c>
      <c r="AN1983" s="40">
        <f>AM1983*$G1983*(1+AN$7)^$D1983*(AN1965/AM1965)^$E1983*((AN1965+AN1974)/(AM1965+AM1974))^$F1983</f>
        <v/>
      </c>
      <c r="AO1983" s="40">
        <f>AN1983*$G1983*(1+AO$7)^$D1983*(AO1965/AN1965)^$E1983*((AO1965+AO1974)/(AN1965+AN1974))^$F1983</f>
        <v/>
      </c>
      <c r="AP1983" s="40">
        <f>AO1983*$G1983*(1+AP$7)^$D1983*(AP1965/AO1965)^$E1983*((AP1965+AP1974)/(AO1965+AO1974))^$F1983</f>
        <v/>
      </c>
      <c r="AQ1983" s="40">
        <f>AP1983*$G1983*(1+AQ$7)^$D1983*(AQ1965/AP1965)^$E1983*((AQ1965+AQ1974)/(AP1965+AP1974))^$F1983</f>
        <v/>
      </c>
      <c r="AR1983" s="40">
        <f>AQ1983*$G1983*(1+AR$7)^$D1983*(AR1965/AQ1965)^$E1983*((AR1965+AR1974)/(AQ1965+AQ1974))^$F1983</f>
        <v/>
      </c>
      <c r="AS1983" s="40">
        <f>AR1983*$G1983*(1+AS$7)^$D1983*(AS1965/AR1965)^$E1983*((AS1965+AS1974)/(AR1965+AR1974))^$F1983</f>
        <v/>
      </c>
      <c r="AT1983" s="40">
        <f>AS1983*$G1983*(1+AT$7)^$D1983*(AT1965/AS1965)^$E1983*((AT1965+AT1974)/(AS1965+AS1974))^$F1983</f>
        <v/>
      </c>
      <c r="AU1983" s="40">
        <f>AT1983*$G1983*(1+AU$7)^$D1983*(AU1965/AT1965)^$E1983*((AU1965+AU1974)/(AT1965+AT1974))^$F1983</f>
        <v/>
      </c>
      <c r="AV1983" s="40">
        <f>AU1983*$G1983*(1+AV$7)^$D1983*(AV1965/AU1965)^$E1983*((AV1965+AV1974)/(AU1965+AU1974))^$F1983</f>
        <v/>
      </c>
      <c r="AW1983" s="40">
        <f>AV1983*$G1983*(1+AW$7)^$D1983*(AW1965/AV1965)^$E1983*((AW1965+AW1974)/(AV1965+AV1974))^$F1983</f>
        <v/>
      </c>
      <c r="AX1983" s="40">
        <f>AW1983*$G1983*(1+AX$7)^$D1983*(AX1965/AW1965)^$E1983*((AX1965+AX1974)/(AW1965+AW1974))^$F1983</f>
        <v/>
      </c>
      <c r="AY1983" s="40">
        <f>AX1983*$G1983*(1+AY$7)^$D1983*(AY1965/AX1965)^$E1983*((AY1965+AY1974)/(AX1965+AX1974))^$F1983</f>
        <v/>
      </c>
    </row>
    <row r="1984" hidden="1" outlineLevel="2">
      <c r="A1984" s="14" t="inlineStr">
        <is>
          <t>ener</t>
        </is>
      </c>
      <c r="B1984" s="14" t="inlineStr">
        <is>
          <t>die</t>
        </is>
      </c>
      <c r="C1984" s="14" t="inlineStr">
        <is>
          <t>mac</t>
        </is>
      </c>
      <c r="D1984" s="36">
        <f>INDEX(Inputs!$O$5:$O$132,MATCH($B1984&amp;"|"&amp;$C1984,Inputs!$A$5:$A$132,0))</f>
        <v/>
      </c>
      <c r="E1984" s="36">
        <f>INDEX(Inputs!$P$5:$P$132,MATCH($B1984&amp;"|"&amp;$C1984,Inputs!$A$5:$A$132,0))</f>
        <v/>
      </c>
      <c r="F1984" s="36">
        <f>INDEX(Inputs!$T$5:$T$132,MATCH($B1984&amp;"|"&amp;$C1984,Inputs!$A$5:$A$132,0))</f>
        <v/>
      </c>
      <c r="G1984" s="36">
        <f>INDEX(Inputs!$S$5:$S$132,MATCH($B1984&amp;"|"&amp;$C1984,Inputs!$A$5:$A$132,0))</f>
        <v/>
      </c>
      <c r="H1984" s="14">
        <f>INDEX(VarLab,MATCH($A1984,VarKey,0))&amp;INDEX(MemLab,MATCH($C1984&amp;"|"&amp;$B1984,MemKey,0))</f>
        <v/>
      </c>
      <c r="I1984" s="14">
        <f>INDEX(VarUnit,MATCH($A1984,VarKey,0))</f>
        <v/>
      </c>
      <c r="J1984" s="14">
        <f>INDEX(VarSrc,MATCH($A1984,VarKey,0))</f>
        <v/>
      </c>
      <c r="K1984" s="11">
        <f>CodePrefix&amp;$A1984&amp;IF($C1984="","","."&amp;$C1984&amp;"."&amp;$B1984)&amp;INDEX(VarEnd,MATCH($A1984,VarKey,0))&amp;K$5</f>
        <v/>
      </c>
      <c r="L1984" s="39">
        <f>INDEX(Inputs!$X$5:$X$132,MATCH($B1984&amp;"|"&amp;$C1984,Inputs!$A$5:$A$132,0))</f>
        <v/>
      </c>
      <c r="M1984" s="40">
        <f>L1984*$G1984*(1+M$7)^$D1984*(M1966/L1966)^$E1984*((M1966+M1975)/(L1966+L1975))^$F1984</f>
        <v/>
      </c>
      <c r="N1984" s="40">
        <f>M1984*$G1984*(1+N$7)^$D1984*(N1966/M1966)^$E1984*((N1966+N1975)/(M1966+M1975))^$F1984</f>
        <v/>
      </c>
      <c r="O1984" s="40">
        <f>N1984*$G1984*(1+O$7)^$D1984*(O1966/N1966)^$E1984*((O1966+O1975)/(N1966+N1975))^$F1984</f>
        <v/>
      </c>
      <c r="P1984" s="40">
        <f>O1984*$G1984*(1+P$7)^$D1984*(P1966/O1966)^$E1984*((P1966+P1975)/(O1966+O1975))^$F1984</f>
        <v/>
      </c>
      <c r="Q1984" s="40">
        <f>P1984*$G1984*(1+Q$7)^$D1984*(Q1966/P1966)^$E1984*((Q1966+Q1975)/(P1966+P1975))^$F1984</f>
        <v/>
      </c>
      <c r="R1984" s="40">
        <f>Q1984*$G1984*(1+R$7)^$D1984*(R1966/Q1966)^$E1984*((R1966+R1975)/(Q1966+Q1975))^$F1984</f>
        <v/>
      </c>
      <c r="S1984" s="40">
        <f>R1984*$G1984*(1+S$7)^$D1984*(S1966/R1966)^$E1984*((S1966+S1975)/(R1966+R1975))^$F1984</f>
        <v/>
      </c>
      <c r="T1984" s="40">
        <f>S1984*$G1984*(1+T$7)^$D1984*(T1966/S1966)^$E1984*((T1966+T1975)/(S1966+S1975))^$F1984</f>
        <v/>
      </c>
      <c r="U1984" s="40">
        <f>T1984*$G1984*(1+U$7)^$D1984*(U1966/T1966)^$E1984*((U1966+U1975)/(T1966+T1975))^$F1984</f>
        <v/>
      </c>
      <c r="V1984" s="40">
        <f>U1984*$G1984*(1+V$7)^$D1984*(V1966/U1966)^$E1984*((V1966+V1975)/(U1966+U1975))^$F1984</f>
        <v/>
      </c>
      <c r="W1984" s="40">
        <f>V1984*$G1984*(1+W$7)^$D1984*(W1966/V1966)^$E1984*((W1966+W1975)/(V1966+V1975))^$F1984</f>
        <v/>
      </c>
      <c r="X1984" s="40">
        <f>W1984*$G1984*(1+X$7)^$D1984*(X1966/W1966)^$E1984*((X1966+X1975)/(W1966+W1975))^$F1984</f>
        <v/>
      </c>
      <c r="Y1984" s="40">
        <f>X1984*$G1984*(1+Y$7)^$D1984*(Y1966/X1966)^$E1984*((Y1966+Y1975)/(X1966+X1975))^$F1984</f>
        <v/>
      </c>
      <c r="Z1984" s="40">
        <f>Y1984*$G1984*(1+Z$7)^$D1984*(Z1966/Y1966)^$E1984*((Z1966+Z1975)/(Y1966+Y1975))^$F1984</f>
        <v/>
      </c>
      <c r="AA1984" s="40">
        <f>Z1984*$G1984*(1+AA$7)^$D1984*(AA1966/Z1966)^$E1984*((AA1966+AA1975)/(Z1966+Z1975))^$F1984</f>
        <v/>
      </c>
      <c r="AB1984" s="40">
        <f>AA1984*$G1984*(1+AB$7)^$D1984*(AB1966/AA1966)^$E1984*((AB1966+AB1975)/(AA1966+AA1975))^$F1984</f>
        <v/>
      </c>
      <c r="AC1984" s="40">
        <f>AB1984*$G1984*(1+AC$7)^$D1984*(AC1966/AB1966)^$E1984*((AC1966+AC1975)/(AB1966+AB1975))^$F1984</f>
        <v/>
      </c>
      <c r="AD1984" s="40">
        <f>AC1984*$G1984*(1+AD$7)^$D1984*(AD1966/AC1966)^$E1984*((AD1966+AD1975)/(AC1966+AC1975))^$F1984</f>
        <v/>
      </c>
      <c r="AF1984" s="11">
        <f>CodePrefix&amp;$A1984&amp;IF($C1984="","","."&amp;$C1984&amp;"."&amp;$B1984)&amp;INDEX(VarEnd,MATCH($A1984,VarKey,0))&amp;AF$5</f>
        <v/>
      </c>
      <c r="AG1984" s="39">
        <f>INDEX(Inputs!$X$5:$X$132,MATCH($B1984&amp;"|"&amp;$C1984,Inputs!$A$5:$A$132,0))</f>
        <v/>
      </c>
      <c r="AH1984" s="40">
        <f>AG1984*$G1984*(1+AH$7)^$D1984*(AH1966/AG1966)^$E1984*((AH1966+AH1975)/(AG1966+AG1975))^$F1984</f>
        <v/>
      </c>
      <c r="AI1984" s="40">
        <f>AH1984*$G1984*(1+AI$7)^$D1984*(AI1966/AH1966)^$E1984*((AI1966+AI1975)/(AH1966+AH1975))^$F1984</f>
        <v/>
      </c>
      <c r="AJ1984" s="40">
        <f>AI1984*$G1984*(1+AJ$7)^$D1984*(AJ1966/AI1966)^$E1984*((AJ1966+AJ1975)/(AI1966+AI1975))^$F1984</f>
        <v/>
      </c>
      <c r="AK1984" s="40">
        <f>AJ1984*$G1984*(1+AK$7)^$D1984*(AK1966/AJ1966)^$E1984*((AK1966+AK1975)/(AJ1966+AJ1975))^$F1984</f>
        <v/>
      </c>
      <c r="AL1984" s="40">
        <f>AK1984*$G1984*(1+AL$7)^$D1984*(AL1966/AK1966)^$E1984*((AL1966+AL1975)/(AK1966+AK1975))^$F1984</f>
        <v/>
      </c>
      <c r="AM1984" s="40">
        <f>AL1984*$G1984*(1+AM$7)^$D1984*(AM1966/AL1966)^$E1984*((AM1966+AM1975)/(AL1966+AL1975))^$F1984</f>
        <v/>
      </c>
      <c r="AN1984" s="40">
        <f>AM1984*$G1984*(1+AN$7)^$D1984*(AN1966/AM1966)^$E1984*((AN1966+AN1975)/(AM1966+AM1975))^$F1984</f>
        <v/>
      </c>
      <c r="AO1984" s="40">
        <f>AN1984*$G1984*(1+AO$7)^$D1984*(AO1966/AN1966)^$E1984*((AO1966+AO1975)/(AN1966+AN1975))^$F1984</f>
        <v/>
      </c>
      <c r="AP1984" s="40">
        <f>AO1984*$G1984*(1+AP$7)^$D1984*(AP1966/AO1966)^$E1984*((AP1966+AP1975)/(AO1966+AO1975))^$F1984</f>
        <v/>
      </c>
      <c r="AQ1984" s="40">
        <f>AP1984*$G1984*(1+AQ$7)^$D1984*(AQ1966/AP1966)^$E1984*((AQ1966+AQ1975)/(AP1966+AP1975))^$F1984</f>
        <v/>
      </c>
      <c r="AR1984" s="40">
        <f>AQ1984*$G1984*(1+AR$7)^$D1984*(AR1966/AQ1966)^$E1984*((AR1966+AR1975)/(AQ1966+AQ1975))^$F1984</f>
        <v/>
      </c>
      <c r="AS1984" s="40">
        <f>AR1984*$G1984*(1+AS$7)^$D1984*(AS1966/AR1966)^$E1984*((AS1966+AS1975)/(AR1966+AR1975))^$F1984</f>
        <v/>
      </c>
      <c r="AT1984" s="40">
        <f>AS1984*$G1984*(1+AT$7)^$D1984*(AT1966/AS1966)^$E1984*((AT1966+AT1975)/(AS1966+AS1975))^$F1984</f>
        <v/>
      </c>
      <c r="AU1984" s="40">
        <f>AT1984*$G1984*(1+AU$7)^$D1984*(AU1966/AT1966)^$E1984*((AU1966+AU1975)/(AT1966+AT1975))^$F1984</f>
        <v/>
      </c>
      <c r="AV1984" s="40">
        <f>AU1984*$G1984*(1+AV$7)^$D1984*(AV1966/AU1966)^$E1984*((AV1966+AV1975)/(AU1966+AU1975))^$F1984</f>
        <v/>
      </c>
      <c r="AW1984" s="40">
        <f>AV1984*$G1984*(1+AW$7)^$D1984*(AW1966/AV1966)^$E1984*((AW1966+AW1975)/(AV1966+AV1975))^$F1984</f>
        <v/>
      </c>
      <c r="AX1984" s="40">
        <f>AW1984*$G1984*(1+AX$7)^$D1984*(AX1966/AW1966)^$E1984*((AX1966+AX1975)/(AW1966+AW1975))^$F1984</f>
        <v/>
      </c>
      <c r="AY1984" s="40">
        <f>AX1984*$G1984*(1+AY$7)^$D1984*(AY1966/AX1966)^$E1984*((AY1966+AY1975)/(AX1966+AX1975))^$F1984</f>
        <v/>
      </c>
    </row>
    <row r="1985" hidden="1" outlineLevel="2">
      <c r="A1985" s="14" t="inlineStr">
        <is>
          <t>ener</t>
        </is>
      </c>
      <c r="B1985" s="14" t="inlineStr">
        <is>
          <t>lpg</t>
        </is>
      </c>
      <c r="C1985" s="14" t="inlineStr">
        <is>
          <t>mac</t>
        </is>
      </c>
      <c r="D1985" s="36">
        <f>INDEX(Inputs!$O$5:$O$132,MATCH($B1985&amp;"|"&amp;$C1985,Inputs!$A$5:$A$132,0))</f>
        <v/>
      </c>
      <c r="E1985" s="36">
        <f>INDEX(Inputs!$P$5:$P$132,MATCH($B1985&amp;"|"&amp;$C1985,Inputs!$A$5:$A$132,0))</f>
        <v/>
      </c>
      <c r="F1985" s="36">
        <f>INDEX(Inputs!$T$5:$T$132,MATCH($B1985&amp;"|"&amp;$C1985,Inputs!$A$5:$A$132,0))</f>
        <v/>
      </c>
      <c r="G1985" s="36">
        <f>INDEX(Inputs!$S$5:$S$132,MATCH($B1985&amp;"|"&amp;$C1985,Inputs!$A$5:$A$132,0))</f>
        <v/>
      </c>
      <c r="H1985" s="14">
        <f>INDEX(VarLab,MATCH($A1985,VarKey,0))&amp;INDEX(MemLab,MATCH($C1985&amp;"|"&amp;$B1985,MemKey,0))</f>
        <v/>
      </c>
      <c r="I1985" s="14">
        <f>INDEX(VarUnit,MATCH($A1985,VarKey,0))</f>
        <v/>
      </c>
      <c r="J1985" s="14">
        <f>INDEX(VarSrc,MATCH($A1985,VarKey,0))</f>
        <v/>
      </c>
      <c r="K1985" s="11">
        <f>CodePrefix&amp;$A1985&amp;IF($C1985="","","."&amp;$C1985&amp;"."&amp;$B1985)&amp;INDEX(VarEnd,MATCH($A1985,VarKey,0))&amp;K$5</f>
        <v/>
      </c>
      <c r="L1985" s="39">
        <f>INDEX(Inputs!$X$5:$X$132,MATCH($B1985&amp;"|"&amp;$C1985,Inputs!$A$5:$A$132,0))</f>
        <v/>
      </c>
      <c r="M1985" s="40">
        <f>L1985*$G1985*(1+M$7)^$D1985*(M1967/L1967)^$E1985*((M1967+M1976)/(L1967+L1976))^$F1985</f>
        <v/>
      </c>
      <c r="N1985" s="40">
        <f>M1985*$G1985*(1+N$7)^$D1985*(N1967/M1967)^$E1985*((N1967+N1976)/(M1967+M1976))^$F1985</f>
        <v/>
      </c>
      <c r="O1985" s="40">
        <f>N1985*$G1985*(1+O$7)^$D1985*(O1967/N1967)^$E1985*((O1967+O1976)/(N1967+N1976))^$F1985</f>
        <v/>
      </c>
      <c r="P1985" s="40">
        <f>O1985*$G1985*(1+P$7)^$D1985*(P1967/O1967)^$E1985*((P1967+P1976)/(O1967+O1976))^$F1985</f>
        <v/>
      </c>
      <c r="Q1985" s="40">
        <f>P1985*$G1985*(1+Q$7)^$D1985*(Q1967/P1967)^$E1985*((Q1967+Q1976)/(P1967+P1976))^$F1985</f>
        <v/>
      </c>
      <c r="R1985" s="40">
        <f>Q1985*$G1985*(1+R$7)^$D1985*(R1967/Q1967)^$E1985*((R1967+R1976)/(Q1967+Q1976))^$F1985</f>
        <v/>
      </c>
      <c r="S1985" s="40">
        <f>R1985*$G1985*(1+S$7)^$D1985*(S1967/R1967)^$E1985*((S1967+S1976)/(R1967+R1976))^$F1985</f>
        <v/>
      </c>
      <c r="T1985" s="40">
        <f>S1985*$G1985*(1+T$7)^$D1985*(T1967/S1967)^$E1985*((T1967+T1976)/(S1967+S1976))^$F1985</f>
        <v/>
      </c>
      <c r="U1985" s="40">
        <f>T1985*$G1985*(1+U$7)^$D1985*(U1967/T1967)^$E1985*((U1967+U1976)/(T1967+T1976))^$F1985</f>
        <v/>
      </c>
      <c r="V1985" s="40">
        <f>U1985*$G1985*(1+V$7)^$D1985*(V1967/U1967)^$E1985*((V1967+V1976)/(U1967+U1976))^$F1985</f>
        <v/>
      </c>
      <c r="W1985" s="40">
        <f>V1985*$G1985*(1+W$7)^$D1985*(W1967/V1967)^$E1985*((W1967+W1976)/(V1967+V1976))^$F1985</f>
        <v/>
      </c>
      <c r="X1985" s="40">
        <f>W1985*$G1985*(1+X$7)^$D1985*(X1967/W1967)^$E1985*((X1967+X1976)/(W1967+W1976))^$F1985</f>
        <v/>
      </c>
      <c r="Y1985" s="40">
        <f>X1985*$G1985*(1+Y$7)^$D1985*(Y1967/X1967)^$E1985*((Y1967+Y1976)/(X1967+X1976))^$F1985</f>
        <v/>
      </c>
      <c r="Z1985" s="40">
        <f>Y1985*$G1985*(1+Z$7)^$D1985*(Z1967/Y1967)^$E1985*((Z1967+Z1976)/(Y1967+Y1976))^$F1985</f>
        <v/>
      </c>
      <c r="AA1985" s="40">
        <f>Z1985*$G1985*(1+AA$7)^$D1985*(AA1967/Z1967)^$E1985*((AA1967+AA1976)/(Z1967+Z1976))^$F1985</f>
        <v/>
      </c>
      <c r="AB1985" s="40">
        <f>AA1985*$G1985*(1+AB$7)^$D1985*(AB1967/AA1967)^$E1985*((AB1967+AB1976)/(AA1967+AA1976))^$F1985</f>
        <v/>
      </c>
      <c r="AC1985" s="40">
        <f>AB1985*$G1985*(1+AC$7)^$D1985*(AC1967/AB1967)^$E1985*((AC1967+AC1976)/(AB1967+AB1976))^$F1985</f>
        <v/>
      </c>
      <c r="AD1985" s="40">
        <f>AC1985*$G1985*(1+AD$7)^$D1985*(AD1967/AC1967)^$E1985*((AD1967+AD1976)/(AC1967+AC1976))^$F1985</f>
        <v/>
      </c>
      <c r="AF1985" s="11">
        <f>CodePrefix&amp;$A1985&amp;IF($C1985="","","."&amp;$C1985&amp;"."&amp;$B1985)&amp;INDEX(VarEnd,MATCH($A1985,VarKey,0))&amp;AF$5</f>
        <v/>
      </c>
      <c r="AG1985" s="39">
        <f>INDEX(Inputs!$X$5:$X$132,MATCH($B1985&amp;"|"&amp;$C1985,Inputs!$A$5:$A$132,0))</f>
        <v/>
      </c>
      <c r="AH1985" s="40">
        <f>AG1985*$G1985*(1+AH$7)^$D1985*(AH1967/AG1967)^$E1985*((AH1967+AH1976)/(AG1967+AG1976))^$F1985</f>
        <v/>
      </c>
      <c r="AI1985" s="40">
        <f>AH1985*$G1985*(1+AI$7)^$D1985*(AI1967/AH1967)^$E1985*((AI1967+AI1976)/(AH1967+AH1976))^$F1985</f>
        <v/>
      </c>
      <c r="AJ1985" s="40">
        <f>AI1985*$G1985*(1+AJ$7)^$D1985*(AJ1967/AI1967)^$E1985*((AJ1967+AJ1976)/(AI1967+AI1976))^$F1985</f>
        <v/>
      </c>
      <c r="AK1985" s="40">
        <f>AJ1985*$G1985*(1+AK$7)^$D1985*(AK1967/AJ1967)^$E1985*((AK1967+AK1976)/(AJ1967+AJ1976))^$F1985</f>
        <v/>
      </c>
      <c r="AL1985" s="40">
        <f>AK1985*$G1985*(1+AL$7)^$D1985*(AL1967/AK1967)^$E1985*((AL1967+AL1976)/(AK1967+AK1976))^$F1985</f>
        <v/>
      </c>
      <c r="AM1985" s="40">
        <f>AL1985*$G1985*(1+AM$7)^$D1985*(AM1967/AL1967)^$E1985*((AM1967+AM1976)/(AL1967+AL1976))^$F1985</f>
        <v/>
      </c>
      <c r="AN1985" s="40">
        <f>AM1985*$G1985*(1+AN$7)^$D1985*(AN1967/AM1967)^$E1985*((AN1967+AN1976)/(AM1967+AM1976))^$F1985</f>
        <v/>
      </c>
      <c r="AO1985" s="40">
        <f>AN1985*$G1985*(1+AO$7)^$D1985*(AO1967/AN1967)^$E1985*((AO1967+AO1976)/(AN1967+AN1976))^$F1985</f>
        <v/>
      </c>
      <c r="AP1985" s="40">
        <f>AO1985*$G1985*(1+AP$7)^$D1985*(AP1967/AO1967)^$E1985*((AP1967+AP1976)/(AO1967+AO1976))^$F1985</f>
        <v/>
      </c>
      <c r="AQ1985" s="40">
        <f>AP1985*$G1985*(1+AQ$7)^$D1985*(AQ1967/AP1967)^$E1985*((AQ1967+AQ1976)/(AP1967+AP1976))^$F1985</f>
        <v/>
      </c>
      <c r="AR1985" s="40">
        <f>AQ1985*$G1985*(1+AR$7)^$D1985*(AR1967/AQ1967)^$E1985*((AR1967+AR1976)/(AQ1967+AQ1976))^$F1985</f>
        <v/>
      </c>
      <c r="AS1985" s="40">
        <f>AR1985*$G1985*(1+AS$7)^$D1985*(AS1967/AR1967)^$E1985*((AS1967+AS1976)/(AR1967+AR1976))^$F1985</f>
        <v/>
      </c>
      <c r="AT1985" s="40">
        <f>AS1985*$G1985*(1+AT$7)^$D1985*(AT1967/AS1967)^$E1985*((AT1967+AT1976)/(AS1967+AS1976))^$F1985</f>
        <v/>
      </c>
      <c r="AU1985" s="40">
        <f>AT1985*$G1985*(1+AU$7)^$D1985*(AU1967/AT1967)^$E1985*((AU1967+AU1976)/(AT1967+AT1976))^$F1985</f>
        <v/>
      </c>
      <c r="AV1985" s="40">
        <f>AU1985*$G1985*(1+AV$7)^$D1985*(AV1967/AU1967)^$E1985*((AV1967+AV1976)/(AU1967+AU1976))^$F1985</f>
        <v/>
      </c>
      <c r="AW1985" s="40">
        <f>AV1985*$G1985*(1+AW$7)^$D1985*(AW1967/AV1967)^$E1985*((AW1967+AW1976)/(AV1967+AV1976))^$F1985</f>
        <v/>
      </c>
      <c r="AX1985" s="40">
        <f>AW1985*$G1985*(1+AX$7)^$D1985*(AX1967/AW1967)^$E1985*((AX1967+AX1976)/(AW1967+AW1976))^$F1985</f>
        <v/>
      </c>
      <c r="AY1985" s="40">
        <f>AX1985*$G1985*(1+AY$7)^$D1985*(AY1967/AX1967)^$E1985*((AY1967+AY1976)/(AX1967+AX1976))^$F1985</f>
        <v/>
      </c>
    </row>
    <row r="1986" hidden="1" outlineLevel="2">
      <c r="A1986" s="14" t="inlineStr">
        <is>
          <t>ener</t>
        </is>
      </c>
      <c r="B1986" s="14" t="inlineStr">
        <is>
          <t>ker</t>
        </is>
      </c>
      <c r="C1986" s="14" t="inlineStr">
        <is>
          <t>mac</t>
        </is>
      </c>
      <c r="D1986" s="36">
        <f>INDEX(Inputs!$O$5:$O$132,MATCH($B1986&amp;"|"&amp;$C1986,Inputs!$A$5:$A$132,0))</f>
        <v/>
      </c>
      <c r="E1986" s="36">
        <f>INDEX(Inputs!$P$5:$P$132,MATCH($B1986&amp;"|"&amp;$C1986,Inputs!$A$5:$A$132,0))</f>
        <v/>
      </c>
      <c r="F1986" s="36">
        <f>INDEX(Inputs!$T$5:$T$132,MATCH($B1986&amp;"|"&amp;$C1986,Inputs!$A$5:$A$132,0))</f>
        <v/>
      </c>
      <c r="G1986" s="36">
        <f>INDEX(Inputs!$S$5:$S$132,MATCH($B1986&amp;"|"&amp;$C1986,Inputs!$A$5:$A$132,0))</f>
        <v/>
      </c>
      <c r="H1986" s="14">
        <f>INDEX(VarLab,MATCH($A1986,VarKey,0))&amp;INDEX(MemLab,MATCH($C1986&amp;"|"&amp;$B1986,MemKey,0))</f>
        <v/>
      </c>
      <c r="I1986" s="14">
        <f>INDEX(VarUnit,MATCH($A1986,VarKey,0))</f>
        <v/>
      </c>
      <c r="J1986" s="14">
        <f>INDEX(VarSrc,MATCH($A1986,VarKey,0))</f>
        <v/>
      </c>
      <c r="K1986" s="11">
        <f>CodePrefix&amp;$A1986&amp;IF($C1986="","","."&amp;$C1986&amp;"."&amp;$B1986)&amp;INDEX(VarEnd,MATCH($A1986,VarKey,0))&amp;K$5</f>
        <v/>
      </c>
      <c r="L1986" s="39">
        <f>INDEX(Inputs!$X$5:$X$132,MATCH($B1986&amp;"|"&amp;$C1986,Inputs!$A$5:$A$132,0))</f>
        <v/>
      </c>
      <c r="M1986" s="40">
        <f>L1986*$G1986*(1+M$7)^$D1986*(M1968/L1968)^$E1986*((M1968+M1977)/(L1968+L1977))^$F1986</f>
        <v/>
      </c>
      <c r="N1986" s="40">
        <f>M1986*$G1986*(1+N$7)^$D1986*(N1968/M1968)^$E1986*((N1968+N1977)/(M1968+M1977))^$F1986</f>
        <v/>
      </c>
      <c r="O1986" s="40">
        <f>N1986*$G1986*(1+O$7)^$D1986*(O1968/N1968)^$E1986*((O1968+O1977)/(N1968+N1977))^$F1986</f>
        <v/>
      </c>
      <c r="P1986" s="40">
        <f>O1986*$G1986*(1+P$7)^$D1986*(P1968/O1968)^$E1986*((P1968+P1977)/(O1968+O1977))^$F1986</f>
        <v/>
      </c>
      <c r="Q1986" s="40">
        <f>P1986*$G1986*(1+Q$7)^$D1986*(Q1968/P1968)^$E1986*((Q1968+Q1977)/(P1968+P1977))^$F1986</f>
        <v/>
      </c>
      <c r="R1986" s="40">
        <f>Q1986*$G1986*(1+R$7)^$D1986*(R1968/Q1968)^$E1986*((R1968+R1977)/(Q1968+Q1977))^$F1986</f>
        <v/>
      </c>
      <c r="S1986" s="40">
        <f>R1986*$G1986*(1+S$7)^$D1986*(S1968/R1968)^$E1986*((S1968+S1977)/(R1968+R1977))^$F1986</f>
        <v/>
      </c>
      <c r="T1986" s="40">
        <f>S1986*$G1986*(1+T$7)^$D1986*(T1968/S1968)^$E1986*((T1968+T1977)/(S1968+S1977))^$F1986</f>
        <v/>
      </c>
      <c r="U1986" s="40">
        <f>T1986*$G1986*(1+U$7)^$D1986*(U1968/T1968)^$E1986*((U1968+U1977)/(T1968+T1977))^$F1986</f>
        <v/>
      </c>
      <c r="V1986" s="40">
        <f>U1986*$G1986*(1+V$7)^$D1986*(V1968/U1968)^$E1986*((V1968+V1977)/(U1968+U1977))^$F1986</f>
        <v/>
      </c>
      <c r="W1986" s="40">
        <f>V1986*$G1986*(1+W$7)^$D1986*(W1968/V1968)^$E1986*((W1968+W1977)/(V1968+V1977))^$F1986</f>
        <v/>
      </c>
      <c r="X1986" s="40">
        <f>W1986*$G1986*(1+X$7)^$D1986*(X1968/W1968)^$E1986*((X1968+X1977)/(W1968+W1977))^$F1986</f>
        <v/>
      </c>
      <c r="Y1986" s="40">
        <f>X1986*$G1986*(1+Y$7)^$D1986*(Y1968/X1968)^$E1986*((Y1968+Y1977)/(X1968+X1977))^$F1986</f>
        <v/>
      </c>
      <c r="Z1986" s="40">
        <f>Y1986*$G1986*(1+Z$7)^$D1986*(Z1968/Y1968)^$E1986*((Z1968+Z1977)/(Y1968+Y1977))^$F1986</f>
        <v/>
      </c>
      <c r="AA1986" s="40">
        <f>Z1986*$G1986*(1+AA$7)^$D1986*(AA1968/Z1968)^$E1986*((AA1968+AA1977)/(Z1968+Z1977))^$F1986</f>
        <v/>
      </c>
      <c r="AB1986" s="40">
        <f>AA1986*$G1986*(1+AB$7)^$D1986*(AB1968/AA1968)^$E1986*((AB1968+AB1977)/(AA1968+AA1977))^$F1986</f>
        <v/>
      </c>
      <c r="AC1986" s="40">
        <f>AB1986*$G1986*(1+AC$7)^$D1986*(AC1968/AB1968)^$E1986*((AC1968+AC1977)/(AB1968+AB1977))^$F1986</f>
        <v/>
      </c>
      <c r="AD1986" s="40">
        <f>AC1986*$G1986*(1+AD$7)^$D1986*(AD1968/AC1968)^$E1986*((AD1968+AD1977)/(AC1968+AC1977))^$F1986</f>
        <v/>
      </c>
      <c r="AF1986" s="11">
        <f>CodePrefix&amp;$A1986&amp;IF($C1986="","","."&amp;$C1986&amp;"."&amp;$B1986)&amp;INDEX(VarEnd,MATCH($A1986,VarKey,0))&amp;AF$5</f>
        <v/>
      </c>
      <c r="AG1986" s="39">
        <f>INDEX(Inputs!$X$5:$X$132,MATCH($B1986&amp;"|"&amp;$C1986,Inputs!$A$5:$A$132,0))</f>
        <v/>
      </c>
      <c r="AH1986" s="40">
        <f>AG1986*$G1986*(1+AH$7)^$D1986*(AH1968/AG1968)^$E1986*((AH1968+AH1977)/(AG1968+AG1977))^$F1986</f>
        <v/>
      </c>
      <c r="AI1986" s="40">
        <f>AH1986*$G1986*(1+AI$7)^$D1986*(AI1968/AH1968)^$E1986*((AI1968+AI1977)/(AH1968+AH1977))^$F1986</f>
        <v/>
      </c>
      <c r="AJ1986" s="40">
        <f>AI1986*$G1986*(1+AJ$7)^$D1986*(AJ1968/AI1968)^$E1986*((AJ1968+AJ1977)/(AI1968+AI1977))^$F1986</f>
        <v/>
      </c>
      <c r="AK1986" s="40">
        <f>AJ1986*$G1986*(1+AK$7)^$D1986*(AK1968/AJ1968)^$E1986*((AK1968+AK1977)/(AJ1968+AJ1977))^$F1986</f>
        <v/>
      </c>
      <c r="AL1986" s="40">
        <f>AK1986*$G1986*(1+AL$7)^$D1986*(AL1968/AK1968)^$E1986*((AL1968+AL1977)/(AK1968+AK1977))^$F1986</f>
        <v/>
      </c>
      <c r="AM1986" s="40">
        <f>AL1986*$G1986*(1+AM$7)^$D1986*(AM1968/AL1968)^$E1986*((AM1968+AM1977)/(AL1968+AL1977))^$F1986</f>
        <v/>
      </c>
      <c r="AN1986" s="40">
        <f>AM1986*$G1986*(1+AN$7)^$D1986*(AN1968/AM1968)^$E1986*((AN1968+AN1977)/(AM1968+AM1977))^$F1986</f>
        <v/>
      </c>
      <c r="AO1986" s="40">
        <f>AN1986*$G1986*(1+AO$7)^$D1986*(AO1968/AN1968)^$E1986*((AO1968+AO1977)/(AN1968+AN1977))^$F1986</f>
        <v/>
      </c>
      <c r="AP1986" s="40">
        <f>AO1986*$G1986*(1+AP$7)^$D1986*(AP1968/AO1968)^$E1986*((AP1968+AP1977)/(AO1968+AO1977))^$F1986</f>
        <v/>
      </c>
      <c r="AQ1986" s="40">
        <f>AP1986*$G1986*(1+AQ$7)^$D1986*(AQ1968/AP1968)^$E1986*((AQ1968+AQ1977)/(AP1968+AP1977))^$F1986</f>
        <v/>
      </c>
      <c r="AR1986" s="40">
        <f>AQ1986*$G1986*(1+AR$7)^$D1986*(AR1968/AQ1968)^$E1986*((AR1968+AR1977)/(AQ1968+AQ1977))^$F1986</f>
        <v/>
      </c>
      <c r="AS1986" s="40">
        <f>AR1986*$G1986*(1+AS$7)^$D1986*(AS1968/AR1968)^$E1986*((AS1968+AS1977)/(AR1968+AR1977))^$F1986</f>
        <v/>
      </c>
      <c r="AT1986" s="40">
        <f>AS1986*$G1986*(1+AT$7)^$D1986*(AT1968/AS1968)^$E1986*((AT1968+AT1977)/(AS1968+AS1977))^$F1986</f>
        <v/>
      </c>
      <c r="AU1986" s="40">
        <f>AT1986*$G1986*(1+AU$7)^$D1986*(AU1968/AT1968)^$E1986*((AU1968+AU1977)/(AT1968+AT1977))^$F1986</f>
        <v/>
      </c>
      <c r="AV1986" s="40">
        <f>AU1986*$G1986*(1+AV$7)^$D1986*(AV1968/AU1968)^$E1986*((AV1968+AV1977)/(AU1968+AU1977))^$F1986</f>
        <v/>
      </c>
      <c r="AW1986" s="40">
        <f>AV1986*$G1986*(1+AW$7)^$D1986*(AW1968/AV1968)^$E1986*((AW1968+AW1977)/(AV1968+AV1977))^$F1986</f>
        <v/>
      </c>
      <c r="AX1986" s="40">
        <f>AW1986*$G1986*(1+AX$7)^$D1986*(AX1968/AW1968)^$E1986*((AX1968+AX1977)/(AW1968+AW1977))^$F1986</f>
        <v/>
      </c>
      <c r="AY1986" s="40">
        <f>AX1986*$G1986*(1+AY$7)^$D1986*(AY1968/AX1968)^$E1986*((AY1968+AY1977)/(AX1968+AX1977))^$F1986</f>
        <v/>
      </c>
    </row>
    <row r="1987" hidden="1" outlineLevel="2">
      <c r="A1987" s="14" t="inlineStr">
        <is>
          <t>ener</t>
        </is>
      </c>
      <c r="B1987" s="14" t="inlineStr">
        <is>
          <t>oop</t>
        </is>
      </c>
      <c r="C1987" s="14" t="inlineStr">
        <is>
          <t>mac</t>
        </is>
      </c>
      <c r="D1987" s="36">
        <f>INDEX(Inputs!$O$5:$O$132,MATCH($B1987&amp;"|"&amp;$C1987,Inputs!$A$5:$A$132,0))</f>
        <v/>
      </c>
      <c r="E1987" s="36">
        <f>INDEX(Inputs!$P$5:$P$132,MATCH($B1987&amp;"|"&amp;$C1987,Inputs!$A$5:$A$132,0))</f>
        <v/>
      </c>
      <c r="F1987" s="36">
        <f>INDEX(Inputs!$T$5:$T$132,MATCH($B1987&amp;"|"&amp;$C1987,Inputs!$A$5:$A$132,0))</f>
        <v/>
      </c>
      <c r="G1987" s="36">
        <f>INDEX(Inputs!$S$5:$S$132,MATCH($B1987&amp;"|"&amp;$C1987,Inputs!$A$5:$A$132,0))</f>
        <v/>
      </c>
      <c r="H1987" s="14">
        <f>INDEX(VarLab,MATCH($A1987,VarKey,0))&amp;INDEX(MemLab,MATCH($C1987&amp;"|"&amp;$B1987,MemKey,0))</f>
        <v/>
      </c>
      <c r="I1987" s="14">
        <f>INDEX(VarUnit,MATCH($A1987,VarKey,0))</f>
        <v/>
      </c>
      <c r="J1987" s="14">
        <f>INDEX(VarSrc,MATCH($A1987,VarKey,0))</f>
        <v/>
      </c>
      <c r="K1987" s="11">
        <f>CodePrefix&amp;$A1987&amp;IF($C1987="","","."&amp;$C1987&amp;"."&amp;$B1987)&amp;INDEX(VarEnd,MATCH($A1987,VarKey,0))&amp;K$5</f>
        <v/>
      </c>
      <c r="L1987" s="39">
        <f>INDEX(Inputs!$X$5:$X$132,MATCH($B1987&amp;"|"&amp;$C1987,Inputs!$A$5:$A$132,0))</f>
        <v/>
      </c>
      <c r="M1987" s="40">
        <f>L1987*$G1987*(1+M$7)^$D1987*(M1969/L1969)^$E1987*((M1969+M1978)/(L1969+L1978))^$F1987</f>
        <v/>
      </c>
      <c r="N1987" s="40">
        <f>M1987*$G1987*(1+N$7)^$D1987*(N1969/M1969)^$E1987*((N1969+N1978)/(M1969+M1978))^$F1987</f>
        <v/>
      </c>
      <c r="O1987" s="40">
        <f>N1987*$G1987*(1+O$7)^$D1987*(O1969/N1969)^$E1987*((O1969+O1978)/(N1969+N1978))^$F1987</f>
        <v/>
      </c>
      <c r="P1987" s="40">
        <f>O1987*$G1987*(1+P$7)^$D1987*(P1969/O1969)^$E1987*((P1969+P1978)/(O1969+O1978))^$F1987</f>
        <v/>
      </c>
      <c r="Q1987" s="40">
        <f>P1987*$G1987*(1+Q$7)^$D1987*(Q1969/P1969)^$E1987*((Q1969+Q1978)/(P1969+P1978))^$F1987</f>
        <v/>
      </c>
      <c r="R1987" s="40">
        <f>Q1987*$G1987*(1+R$7)^$D1987*(R1969/Q1969)^$E1987*((R1969+R1978)/(Q1969+Q1978))^$F1987</f>
        <v/>
      </c>
      <c r="S1987" s="40">
        <f>R1987*$G1987*(1+S$7)^$D1987*(S1969/R1969)^$E1987*((S1969+S1978)/(R1969+R1978))^$F1987</f>
        <v/>
      </c>
      <c r="T1987" s="40">
        <f>S1987*$G1987*(1+T$7)^$D1987*(T1969/S1969)^$E1987*((T1969+T1978)/(S1969+S1978))^$F1987</f>
        <v/>
      </c>
      <c r="U1987" s="40">
        <f>T1987*$G1987*(1+U$7)^$D1987*(U1969/T1969)^$E1987*((U1969+U1978)/(T1969+T1978))^$F1987</f>
        <v/>
      </c>
      <c r="V1987" s="40">
        <f>U1987*$G1987*(1+V$7)^$D1987*(V1969/U1969)^$E1987*((V1969+V1978)/(U1969+U1978))^$F1987</f>
        <v/>
      </c>
      <c r="W1987" s="40">
        <f>V1987*$G1987*(1+W$7)^$D1987*(W1969/V1969)^$E1987*((W1969+W1978)/(V1969+V1978))^$F1987</f>
        <v/>
      </c>
      <c r="X1987" s="40">
        <f>W1987*$G1987*(1+X$7)^$D1987*(X1969/W1969)^$E1987*((X1969+X1978)/(W1969+W1978))^$F1987</f>
        <v/>
      </c>
      <c r="Y1987" s="40">
        <f>X1987*$G1987*(1+Y$7)^$D1987*(Y1969/X1969)^$E1987*((Y1969+Y1978)/(X1969+X1978))^$F1987</f>
        <v/>
      </c>
      <c r="Z1987" s="40">
        <f>Y1987*$G1987*(1+Z$7)^$D1987*(Z1969/Y1969)^$E1987*((Z1969+Z1978)/(Y1969+Y1978))^$F1987</f>
        <v/>
      </c>
      <c r="AA1987" s="40">
        <f>Z1987*$G1987*(1+AA$7)^$D1987*(AA1969/Z1969)^$E1987*((AA1969+AA1978)/(Z1969+Z1978))^$F1987</f>
        <v/>
      </c>
      <c r="AB1987" s="40">
        <f>AA1987*$G1987*(1+AB$7)^$D1987*(AB1969/AA1969)^$E1987*((AB1969+AB1978)/(AA1969+AA1978))^$F1987</f>
        <v/>
      </c>
      <c r="AC1987" s="40">
        <f>AB1987*$G1987*(1+AC$7)^$D1987*(AC1969/AB1969)^$E1987*((AC1969+AC1978)/(AB1969+AB1978))^$F1987</f>
        <v/>
      </c>
      <c r="AD1987" s="40">
        <f>AC1987*$G1987*(1+AD$7)^$D1987*(AD1969/AC1969)^$E1987*((AD1969+AD1978)/(AC1969+AC1978))^$F1987</f>
        <v/>
      </c>
      <c r="AF1987" s="11">
        <f>CodePrefix&amp;$A1987&amp;IF($C1987="","","."&amp;$C1987&amp;"."&amp;$B1987)&amp;INDEX(VarEnd,MATCH($A1987,VarKey,0))&amp;AF$5</f>
        <v/>
      </c>
      <c r="AG1987" s="39">
        <f>INDEX(Inputs!$X$5:$X$132,MATCH($B1987&amp;"|"&amp;$C1987,Inputs!$A$5:$A$132,0))</f>
        <v/>
      </c>
      <c r="AH1987" s="40">
        <f>AG1987*$G1987*(1+AH$7)^$D1987*(AH1969/AG1969)^$E1987*((AH1969+AH1978)/(AG1969+AG1978))^$F1987</f>
        <v/>
      </c>
      <c r="AI1987" s="40">
        <f>AH1987*$G1987*(1+AI$7)^$D1987*(AI1969/AH1969)^$E1987*((AI1969+AI1978)/(AH1969+AH1978))^$F1987</f>
        <v/>
      </c>
      <c r="AJ1987" s="40">
        <f>AI1987*$G1987*(1+AJ$7)^$D1987*(AJ1969/AI1969)^$E1987*((AJ1969+AJ1978)/(AI1969+AI1978))^$F1987</f>
        <v/>
      </c>
      <c r="AK1987" s="40">
        <f>AJ1987*$G1987*(1+AK$7)^$D1987*(AK1969/AJ1969)^$E1987*((AK1969+AK1978)/(AJ1969+AJ1978))^$F1987</f>
        <v/>
      </c>
      <c r="AL1987" s="40">
        <f>AK1987*$G1987*(1+AL$7)^$D1987*(AL1969/AK1969)^$E1987*((AL1969+AL1978)/(AK1969+AK1978))^$F1987</f>
        <v/>
      </c>
      <c r="AM1987" s="40">
        <f>AL1987*$G1987*(1+AM$7)^$D1987*(AM1969/AL1969)^$E1987*((AM1969+AM1978)/(AL1969+AL1978))^$F1987</f>
        <v/>
      </c>
      <c r="AN1987" s="40">
        <f>AM1987*$G1987*(1+AN$7)^$D1987*(AN1969/AM1969)^$E1987*((AN1969+AN1978)/(AM1969+AM1978))^$F1987</f>
        <v/>
      </c>
      <c r="AO1987" s="40">
        <f>AN1987*$G1987*(1+AO$7)^$D1987*(AO1969/AN1969)^$E1987*((AO1969+AO1978)/(AN1969+AN1978))^$F1987</f>
        <v/>
      </c>
      <c r="AP1987" s="40">
        <f>AO1987*$G1987*(1+AP$7)^$D1987*(AP1969/AO1969)^$E1987*((AP1969+AP1978)/(AO1969+AO1978))^$F1987</f>
        <v/>
      </c>
      <c r="AQ1987" s="40">
        <f>AP1987*$G1987*(1+AQ$7)^$D1987*(AQ1969/AP1969)^$E1987*((AQ1969+AQ1978)/(AP1969+AP1978))^$F1987</f>
        <v/>
      </c>
      <c r="AR1987" s="40">
        <f>AQ1987*$G1987*(1+AR$7)^$D1987*(AR1969/AQ1969)^$E1987*((AR1969+AR1978)/(AQ1969+AQ1978))^$F1987</f>
        <v/>
      </c>
      <c r="AS1987" s="40">
        <f>AR1987*$G1987*(1+AS$7)^$D1987*(AS1969/AR1969)^$E1987*((AS1969+AS1978)/(AR1969+AR1978))^$F1987</f>
        <v/>
      </c>
      <c r="AT1987" s="40">
        <f>AS1987*$G1987*(1+AT$7)^$D1987*(AT1969/AS1969)^$E1987*((AT1969+AT1978)/(AS1969+AS1978))^$F1987</f>
        <v/>
      </c>
      <c r="AU1987" s="40">
        <f>AT1987*$G1987*(1+AU$7)^$D1987*(AU1969/AT1969)^$E1987*((AU1969+AU1978)/(AT1969+AT1978))^$F1987</f>
        <v/>
      </c>
      <c r="AV1987" s="40">
        <f>AU1987*$G1987*(1+AV$7)^$D1987*(AV1969/AU1969)^$E1987*((AV1969+AV1978)/(AU1969+AU1978))^$F1987</f>
        <v/>
      </c>
      <c r="AW1987" s="40">
        <f>AV1987*$G1987*(1+AW$7)^$D1987*(AW1969/AV1969)^$E1987*((AW1969+AW1978)/(AV1969+AV1978))^$F1987</f>
        <v/>
      </c>
      <c r="AX1987" s="40">
        <f>AW1987*$G1987*(1+AX$7)^$D1987*(AX1969/AW1969)^$E1987*((AX1969+AX1978)/(AW1969+AW1978))^$F1987</f>
        <v/>
      </c>
      <c r="AY1987" s="40">
        <f>AX1987*$G1987*(1+AY$7)^$D1987*(AY1969/AX1969)^$E1987*((AY1969+AY1978)/(AX1969+AX1978))^$F1987</f>
        <v/>
      </c>
    </row>
    <row r="1988" hidden="1" outlineLevel="2">
      <c r="A1988" s="14" t="inlineStr">
        <is>
          <t>ener</t>
        </is>
      </c>
      <c r="B1988" s="14" t="inlineStr">
        <is>
          <t>bio</t>
        </is>
      </c>
      <c r="C1988" s="14" t="inlineStr">
        <is>
          <t>mac</t>
        </is>
      </c>
      <c r="D1988" s="36">
        <f>INDEX(Inputs!$O$5:$O$132,MATCH($B1988&amp;"|"&amp;$C1988,Inputs!$A$5:$A$132,0))</f>
        <v/>
      </c>
      <c r="E1988" s="36">
        <f>INDEX(Inputs!$P$5:$P$132,MATCH($B1988&amp;"|"&amp;$C1988,Inputs!$A$5:$A$132,0))</f>
        <v/>
      </c>
      <c r="F1988" s="36">
        <f>INDEX(Inputs!$T$5:$T$132,MATCH($B1988&amp;"|"&amp;$C1988,Inputs!$A$5:$A$132,0))</f>
        <v/>
      </c>
      <c r="G1988" s="36">
        <f>INDEX(Inputs!$S$5:$S$132,MATCH($B1988&amp;"|"&amp;$C1988,Inputs!$A$5:$A$132,0))</f>
        <v/>
      </c>
      <c r="H1988" s="14">
        <f>INDEX(VarLab,MATCH($A1988,VarKey,0))&amp;INDEX(MemLab,MATCH($C1988&amp;"|"&amp;$B1988,MemKey,0))</f>
        <v/>
      </c>
      <c r="I1988" s="14">
        <f>INDEX(VarUnit,MATCH($A1988,VarKey,0))</f>
        <v/>
      </c>
      <c r="J1988" s="14">
        <f>INDEX(VarSrc,MATCH($A1988,VarKey,0))</f>
        <v/>
      </c>
      <c r="K1988" s="11">
        <f>CodePrefix&amp;$A1988&amp;IF($C1988="","","."&amp;$C1988&amp;"."&amp;$B1988)&amp;INDEX(VarEnd,MATCH($A1988,VarKey,0))&amp;K$5</f>
        <v/>
      </c>
      <c r="L1988" s="39">
        <f>INDEX(Inputs!$X$5:$X$132,MATCH($B1988&amp;"|"&amp;$C1988,Inputs!$A$5:$A$132,0))</f>
        <v/>
      </c>
      <c r="M1988" s="40">
        <f>L1988*$G1988*(1+M$7)^$D1988*(M1970/L1970)^$E1988*((M1970+M1979)/(L1970+L1979))^$F1988</f>
        <v/>
      </c>
      <c r="N1988" s="40">
        <f>M1988*$G1988*(1+N$7)^$D1988*(N1970/M1970)^$E1988*((N1970+N1979)/(M1970+M1979))^$F1988</f>
        <v/>
      </c>
      <c r="O1988" s="40">
        <f>N1988*$G1988*(1+O$7)^$D1988*(O1970/N1970)^$E1988*((O1970+O1979)/(N1970+N1979))^$F1988</f>
        <v/>
      </c>
      <c r="P1988" s="40">
        <f>O1988*$G1988*(1+P$7)^$D1988*(P1970/O1970)^$E1988*((P1970+P1979)/(O1970+O1979))^$F1988</f>
        <v/>
      </c>
      <c r="Q1988" s="40">
        <f>P1988*$G1988*(1+Q$7)^$D1988*(Q1970/P1970)^$E1988*((Q1970+Q1979)/(P1970+P1979))^$F1988</f>
        <v/>
      </c>
      <c r="R1988" s="40">
        <f>Q1988*$G1988*(1+R$7)^$D1988*(R1970/Q1970)^$E1988*((R1970+R1979)/(Q1970+Q1979))^$F1988</f>
        <v/>
      </c>
      <c r="S1988" s="40">
        <f>R1988*$G1988*(1+S$7)^$D1988*(S1970/R1970)^$E1988*((S1970+S1979)/(R1970+R1979))^$F1988</f>
        <v/>
      </c>
      <c r="T1988" s="40">
        <f>S1988*$G1988*(1+T$7)^$D1988*(T1970/S1970)^$E1988*((T1970+T1979)/(S1970+S1979))^$F1988</f>
        <v/>
      </c>
      <c r="U1988" s="40">
        <f>T1988*$G1988*(1+U$7)^$D1988*(U1970/T1970)^$E1988*((U1970+U1979)/(T1970+T1979))^$F1988</f>
        <v/>
      </c>
      <c r="V1988" s="40">
        <f>U1988*$G1988*(1+V$7)^$D1988*(V1970/U1970)^$E1988*((V1970+V1979)/(U1970+U1979))^$F1988</f>
        <v/>
      </c>
      <c r="W1988" s="40">
        <f>V1988*$G1988*(1+W$7)^$D1988*(W1970/V1970)^$E1988*((W1970+W1979)/(V1970+V1979))^$F1988</f>
        <v/>
      </c>
      <c r="X1988" s="40">
        <f>W1988*$G1988*(1+X$7)^$D1988*(X1970/W1970)^$E1988*((X1970+X1979)/(W1970+W1979))^$F1988</f>
        <v/>
      </c>
      <c r="Y1988" s="40">
        <f>X1988*$G1988*(1+Y$7)^$D1988*(Y1970/X1970)^$E1988*((Y1970+Y1979)/(X1970+X1979))^$F1988</f>
        <v/>
      </c>
      <c r="Z1988" s="40">
        <f>Y1988*$G1988*(1+Z$7)^$D1988*(Z1970/Y1970)^$E1988*((Z1970+Z1979)/(Y1970+Y1979))^$F1988</f>
        <v/>
      </c>
      <c r="AA1988" s="40">
        <f>Z1988*$G1988*(1+AA$7)^$D1988*(AA1970/Z1970)^$E1988*((AA1970+AA1979)/(Z1970+Z1979))^$F1988</f>
        <v/>
      </c>
      <c r="AB1988" s="40">
        <f>AA1988*$G1988*(1+AB$7)^$D1988*(AB1970/AA1970)^$E1988*((AB1970+AB1979)/(AA1970+AA1979))^$F1988</f>
        <v/>
      </c>
      <c r="AC1988" s="40">
        <f>AB1988*$G1988*(1+AC$7)^$D1988*(AC1970/AB1970)^$E1988*((AC1970+AC1979)/(AB1970+AB1979))^$F1988</f>
        <v/>
      </c>
      <c r="AD1988" s="40">
        <f>AC1988*$G1988*(1+AD$7)^$D1988*(AD1970/AC1970)^$E1988*((AD1970+AD1979)/(AC1970+AC1979))^$F1988</f>
        <v/>
      </c>
      <c r="AF1988" s="11">
        <f>CodePrefix&amp;$A1988&amp;IF($C1988="","","."&amp;$C1988&amp;"."&amp;$B1988)&amp;INDEX(VarEnd,MATCH($A1988,VarKey,0))&amp;AF$5</f>
        <v/>
      </c>
      <c r="AG1988" s="39">
        <f>INDEX(Inputs!$X$5:$X$132,MATCH($B1988&amp;"|"&amp;$C1988,Inputs!$A$5:$A$132,0))</f>
        <v/>
      </c>
      <c r="AH1988" s="40">
        <f>AG1988*$G1988*(1+AH$7)^$D1988*(AH1970/AG1970)^$E1988*((AH1970+AH1979)/(AG1970+AG1979))^$F1988</f>
        <v/>
      </c>
      <c r="AI1988" s="40">
        <f>AH1988*$G1988*(1+AI$7)^$D1988*(AI1970/AH1970)^$E1988*((AI1970+AI1979)/(AH1970+AH1979))^$F1988</f>
        <v/>
      </c>
      <c r="AJ1988" s="40">
        <f>AI1988*$G1988*(1+AJ$7)^$D1988*(AJ1970/AI1970)^$E1988*((AJ1970+AJ1979)/(AI1970+AI1979))^$F1988</f>
        <v/>
      </c>
      <c r="AK1988" s="40">
        <f>AJ1988*$G1988*(1+AK$7)^$D1988*(AK1970/AJ1970)^$E1988*((AK1970+AK1979)/(AJ1970+AJ1979))^$F1988</f>
        <v/>
      </c>
      <c r="AL1988" s="40">
        <f>AK1988*$G1988*(1+AL$7)^$D1988*(AL1970/AK1970)^$E1988*((AL1970+AL1979)/(AK1970+AK1979))^$F1988</f>
        <v/>
      </c>
      <c r="AM1988" s="40">
        <f>AL1988*$G1988*(1+AM$7)^$D1988*(AM1970/AL1970)^$E1988*((AM1970+AM1979)/(AL1970+AL1979))^$F1988</f>
        <v/>
      </c>
      <c r="AN1988" s="40">
        <f>AM1988*$G1988*(1+AN$7)^$D1988*(AN1970/AM1970)^$E1988*((AN1970+AN1979)/(AM1970+AM1979))^$F1988</f>
        <v/>
      </c>
      <c r="AO1988" s="40">
        <f>AN1988*$G1988*(1+AO$7)^$D1988*(AO1970/AN1970)^$E1988*((AO1970+AO1979)/(AN1970+AN1979))^$F1988</f>
        <v/>
      </c>
      <c r="AP1988" s="40">
        <f>AO1988*$G1988*(1+AP$7)^$D1988*(AP1970/AO1970)^$E1988*((AP1970+AP1979)/(AO1970+AO1979))^$F1988</f>
        <v/>
      </c>
      <c r="AQ1988" s="40">
        <f>AP1988*$G1988*(1+AQ$7)^$D1988*(AQ1970/AP1970)^$E1988*((AQ1970+AQ1979)/(AP1970+AP1979))^$F1988</f>
        <v/>
      </c>
      <c r="AR1988" s="40">
        <f>AQ1988*$G1988*(1+AR$7)^$D1988*(AR1970/AQ1970)^$E1988*((AR1970+AR1979)/(AQ1970+AQ1979))^$F1988</f>
        <v/>
      </c>
      <c r="AS1988" s="40">
        <f>AR1988*$G1988*(1+AS$7)^$D1988*(AS1970/AR1970)^$E1988*((AS1970+AS1979)/(AR1970+AR1979))^$F1988</f>
        <v/>
      </c>
      <c r="AT1988" s="40">
        <f>AS1988*$G1988*(1+AT$7)^$D1988*(AT1970/AS1970)^$E1988*((AT1970+AT1979)/(AS1970+AS1979))^$F1988</f>
        <v/>
      </c>
      <c r="AU1988" s="40">
        <f>AT1988*$G1988*(1+AU$7)^$D1988*(AU1970/AT1970)^$E1988*((AU1970+AU1979)/(AT1970+AT1979))^$F1988</f>
        <v/>
      </c>
      <c r="AV1988" s="40">
        <f>AU1988*$G1988*(1+AV$7)^$D1988*(AV1970/AU1970)^$E1988*((AV1970+AV1979)/(AU1970+AU1979))^$F1988</f>
        <v/>
      </c>
      <c r="AW1988" s="40">
        <f>AV1988*$G1988*(1+AW$7)^$D1988*(AW1970/AV1970)^$E1988*((AW1970+AW1979)/(AV1970+AV1979))^$F1988</f>
        <v/>
      </c>
      <c r="AX1988" s="40">
        <f>AW1988*$G1988*(1+AX$7)^$D1988*(AX1970/AW1970)^$E1988*((AX1970+AX1979)/(AW1970+AW1979))^$F1988</f>
        <v/>
      </c>
      <c r="AY1988" s="40">
        <f>AX1988*$G1988*(1+AY$7)^$D1988*(AY1970/AX1970)^$E1988*((AY1970+AY1979)/(AX1970+AX1979))^$F1988</f>
        <v/>
      </c>
    </row>
    <row r="1989" hidden="1" outlineLevel="2"/>
    <row r="1990" hidden="1" outlineLevel="2">
      <c r="A1990" s="14" t="inlineStr">
        <is>
          <t>co2</t>
        </is>
      </c>
      <c r="B1990" s="14" t="inlineStr">
        <is>
          <t>coa</t>
        </is>
      </c>
      <c r="C1990" s="14" t="inlineStr">
        <is>
          <t>mac</t>
        </is>
      </c>
      <c r="D1990" s="36">
        <f>INDEX(Inputs!$W$5:$W$132,MATCH($B1990&amp;"|"&amp;$C1990,Inputs!$A$5:$A$132,0))</f>
        <v/>
      </c>
      <c r="E1990" s="35" t="n"/>
      <c r="F1990" s="35" t="n"/>
      <c r="G1990" s="35" t="n"/>
      <c r="H1990" s="14">
        <f>INDEX(VarLab,MATCH($A1990,VarKey,0))&amp;INDEX(MemLab,MATCH($C1990&amp;"|"&amp;$B1990,MemKey,0))</f>
        <v/>
      </c>
      <c r="I1990" s="14">
        <f>INDEX(VarUnit,MATCH($A1990,VarKey,0))</f>
        <v/>
      </c>
      <c r="J1990" s="14">
        <f>INDEX(VarSrc,MATCH($A1990,VarKey,0))</f>
        <v/>
      </c>
      <c r="K1990" s="11">
        <f>CodePrefix&amp;$A1990&amp;IF($C1990="","","."&amp;$C1990&amp;"."&amp;$B1990)&amp;INDEX(VarEnd,MATCH($A1990,VarKey,0))&amp;K$5</f>
        <v/>
      </c>
      <c r="L1990" s="15">
        <f>L1981*Settings!$C$13*$D1990</f>
        <v/>
      </c>
      <c r="M1990" s="16">
        <f>M1981*Settings!$C$13*$D1990</f>
        <v/>
      </c>
      <c r="N1990" s="16">
        <f>N1981*Settings!$C$13*$D1990</f>
        <v/>
      </c>
      <c r="O1990" s="16">
        <f>O1981*Settings!$C$13*$D1990</f>
        <v/>
      </c>
      <c r="P1990" s="16">
        <f>P1981*Settings!$C$13*$D1990</f>
        <v/>
      </c>
      <c r="Q1990" s="16">
        <f>Q1981*Settings!$C$13*$D1990</f>
        <v/>
      </c>
      <c r="R1990" s="16">
        <f>R1981*Settings!$C$13*$D1990</f>
        <v/>
      </c>
      <c r="S1990" s="16">
        <f>S1981*Settings!$C$13*$D1990</f>
        <v/>
      </c>
      <c r="T1990" s="16">
        <f>T1981*Settings!$C$13*$D1990</f>
        <v/>
      </c>
      <c r="U1990" s="16">
        <f>U1981*Settings!$C$13*$D1990</f>
        <v/>
      </c>
      <c r="V1990" s="16">
        <f>V1981*Settings!$C$13*$D1990</f>
        <v/>
      </c>
      <c r="W1990" s="16">
        <f>W1981*Settings!$C$13*$D1990</f>
        <v/>
      </c>
      <c r="X1990" s="16">
        <f>X1981*Settings!$C$13*$D1990</f>
        <v/>
      </c>
      <c r="Y1990" s="16">
        <f>Y1981*Settings!$C$13*$D1990</f>
        <v/>
      </c>
      <c r="Z1990" s="16">
        <f>Z1981*Settings!$C$13*$D1990</f>
        <v/>
      </c>
      <c r="AA1990" s="16">
        <f>AA1981*Settings!$C$13*$D1990</f>
        <v/>
      </c>
      <c r="AB1990" s="16">
        <f>AB1981*Settings!$C$13*$D1990</f>
        <v/>
      </c>
      <c r="AC1990" s="16">
        <f>AC1981*Settings!$C$13*$D1990</f>
        <v/>
      </c>
      <c r="AD1990" s="16">
        <f>AD1981*Settings!$C$13*$D1990</f>
        <v/>
      </c>
      <c r="AF1990" s="11">
        <f>CodePrefix&amp;$A1990&amp;IF($C1990="","","."&amp;$C1990&amp;"."&amp;$B1990)&amp;INDEX(VarEnd,MATCH($A1990,VarKey,0))&amp;AF$5</f>
        <v/>
      </c>
      <c r="AG1990" s="15">
        <f>AG1981*Settings!$C$13*$D1990</f>
        <v/>
      </c>
      <c r="AH1990" s="16">
        <f>AH1981*Settings!$C$13*$D1990</f>
        <v/>
      </c>
      <c r="AI1990" s="16">
        <f>AI1981*Settings!$C$13*$D1990</f>
        <v/>
      </c>
      <c r="AJ1990" s="16">
        <f>AJ1981*Settings!$C$13*$D1990</f>
        <v/>
      </c>
      <c r="AK1990" s="16">
        <f>AK1981*Settings!$C$13*$D1990</f>
        <v/>
      </c>
      <c r="AL1990" s="16">
        <f>AL1981*Settings!$C$13*$D1990</f>
        <v/>
      </c>
      <c r="AM1990" s="16">
        <f>AM1981*Settings!$C$13*$D1990</f>
        <v/>
      </c>
      <c r="AN1990" s="16">
        <f>AN1981*Settings!$C$13*$D1990</f>
        <v/>
      </c>
      <c r="AO1990" s="16">
        <f>AO1981*Settings!$C$13*$D1990</f>
        <v/>
      </c>
      <c r="AP1990" s="16">
        <f>AP1981*Settings!$C$13*$D1990</f>
        <v/>
      </c>
      <c r="AQ1990" s="16">
        <f>AQ1981*Settings!$C$13*$D1990</f>
        <v/>
      </c>
      <c r="AR1990" s="16">
        <f>AR1981*Settings!$C$13*$D1990</f>
        <v/>
      </c>
      <c r="AS1990" s="16">
        <f>AS1981*Settings!$C$13*$D1990</f>
        <v/>
      </c>
      <c r="AT1990" s="16">
        <f>AT1981*Settings!$C$13*$D1990</f>
        <v/>
      </c>
      <c r="AU1990" s="16">
        <f>AU1981*Settings!$C$13*$D1990</f>
        <v/>
      </c>
      <c r="AV1990" s="16">
        <f>AV1981*Settings!$C$13*$D1990</f>
        <v/>
      </c>
      <c r="AW1990" s="16">
        <f>AW1981*Settings!$C$13*$D1990</f>
        <v/>
      </c>
      <c r="AX1990" s="16">
        <f>AX1981*Settings!$C$13*$D1990</f>
        <v/>
      </c>
      <c r="AY1990" s="16">
        <f>AY1981*Settings!$C$13*$D1990</f>
        <v/>
      </c>
    </row>
    <row r="1991" hidden="1" outlineLevel="2">
      <c r="A1991" s="14" t="inlineStr">
        <is>
          <t>co2</t>
        </is>
      </c>
      <c r="B1991" s="14" t="inlineStr">
        <is>
          <t>nga</t>
        </is>
      </c>
      <c r="C1991" s="14" t="inlineStr">
        <is>
          <t>mac</t>
        </is>
      </c>
      <c r="D1991" s="36">
        <f>INDEX(Inputs!$W$5:$W$132,MATCH($B1991&amp;"|"&amp;$C1991,Inputs!$A$5:$A$132,0))</f>
        <v/>
      </c>
      <c r="E1991" s="35" t="n"/>
      <c r="F1991" s="35" t="n"/>
      <c r="G1991" s="35" t="n"/>
      <c r="H1991" s="14">
        <f>INDEX(VarLab,MATCH($A1991,VarKey,0))&amp;INDEX(MemLab,MATCH($C1991&amp;"|"&amp;$B1991,MemKey,0))</f>
        <v/>
      </c>
      <c r="I1991" s="14">
        <f>INDEX(VarUnit,MATCH($A1991,VarKey,0))</f>
        <v/>
      </c>
      <c r="J1991" s="14">
        <f>INDEX(VarSrc,MATCH($A1991,VarKey,0))</f>
        <v/>
      </c>
      <c r="K1991" s="11">
        <f>CodePrefix&amp;$A1991&amp;IF($C1991="","","."&amp;$C1991&amp;"."&amp;$B1991)&amp;INDEX(VarEnd,MATCH($A1991,VarKey,0))&amp;K$5</f>
        <v/>
      </c>
      <c r="L1991" s="15">
        <f>L1982*Settings!$C$13*$D1991</f>
        <v/>
      </c>
      <c r="M1991" s="16">
        <f>M1982*Settings!$C$13*$D1991</f>
        <v/>
      </c>
      <c r="N1991" s="16">
        <f>N1982*Settings!$C$13*$D1991</f>
        <v/>
      </c>
      <c r="O1991" s="16">
        <f>O1982*Settings!$C$13*$D1991</f>
        <v/>
      </c>
      <c r="P1991" s="16">
        <f>P1982*Settings!$C$13*$D1991</f>
        <v/>
      </c>
      <c r="Q1991" s="16">
        <f>Q1982*Settings!$C$13*$D1991</f>
        <v/>
      </c>
      <c r="R1991" s="16">
        <f>R1982*Settings!$C$13*$D1991</f>
        <v/>
      </c>
      <c r="S1991" s="16">
        <f>S1982*Settings!$C$13*$D1991</f>
        <v/>
      </c>
      <c r="T1991" s="16">
        <f>T1982*Settings!$C$13*$D1991</f>
        <v/>
      </c>
      <c r="U1991" s="16">
        <f>U1982*Settings!$C$13*$D1991</f>
        <v/>
      </c>
      <c r="V1991" s="16">
        <f>V1982*Settings!$C$13*$D1991</f>
        <v/>
      </c>
      <c r="W1991" s="16">
        <f>W1982*Settings!$C$13*$D1991</f>
        <v/>
      </c>
      <c r="X1991" s="16">
        <f>X1982*Settings!$C$13*$D1991</f>
        <v/>
      </c>
      <c r="Y1991" s="16">
        <f>Y1982*Settings!$C$13*$D1991</f>
        <v/>
      </c>
      <c r="Z1991" s="16">
        <f>Z1982*Settings!$C$13*$D1991</f>
        <v/>
      </c>
      <c r="AA1991" s="16">
        <f>AA1982*Settings!$C$13*$D1991</f>
        <v/>
      </c>
      <c r="AB1991" s="16">
        <f>AB1982*Settings!$C$13*$D1991</f>
        <v/>
      </c>
      <c r="AC1991" s="16">
        <f>AC1982*Settings!$C$13*$D1991</f>
        <v/>
      </c>
      <c r="AD1991" s="16">
        <f>AD1982*Settings!$C$13*$D1991</f>
        <v/>
      </c>
      <c r="AF1991" s="11">
        <f>CodePrefix&amp;$A1991&amp;IF($C1991="","","."&amp;$C1991&amp;"."&amp;$B1991)&amp;INDEX(VarEnd,MATCH($A1991,VarKey,0))&amp;AF$5</f>
        <v/>
      </c>
      <c r="AG1991" s="15">
        <f>AG1982*Settings!$C$13*$D1991</f>
        <v/>
      </c>
      <c r="AH1991" s="16">
        <f>AH1982*Settings!$C$13*$D1991</f>
        <v/>
      </c>
      <c r="AI1991" s="16">
        <f>AI1982*Settings!$C$13*$D1991</f>
        <v/>
      </c>
      <c r="AJ1991" s="16">
        <f>AJ1982*Settings!$C$13*$D1991</f>
        <v/>
      </c>
      <c r="AK1991" s="16">
        <f>AK1982*Settings!$C$13*$D1991</f>
        <v/>
      </c>
      <c r="AL1991" s="16">
        <f>AL1982*Settings!$C$13*$D1991</f>
        <v/>
      </c>
      <c r="AM1991" s="16">
        <f>AM1982*Settings!$C$13*$D1991</f>
        <v/>
      </c>
      <c r="AN1991" s="16">
        <f>AN1982*Settings!$C$13*$D1991</f>
        <v/>
      </c>
      <c r="AO1991" s="16">
        <f>AO1982*Settings!$C$13*$D1991</f>
        <v/>
      </c>
      <c r="AP1991" s="16">
        <f>AP1982*Settings!$C$13*$D1991</f>
        <v/>
      </c>
      <c r="AQ1991" s="16">
        <f>AQ1982*Settings!$C$13*$D1991</f>
        <v/>
      </c>
      <c r="AR1991" s="16">
        <f>AR1982*Settings!$C$13*$D1991</f>
        <v/>
      </c>
      <c r="AS1991" s="16">
        <f>AS1982*Settings!$C$13*$D1991</f>
        <v/>
      </c>
      <c r="AT1991" s="16">
        <f>AT1982*Settings!$C$13*$D1991</f>
        <v/>
      </c>
      <c r="AU1991" s="16">
        <f>AU1982*Settings!$C$13*$D1991</f>
        <v/>
      </c>
      <c r="AV1991" s="16">
        <f>AV1982*Settings!$C$13*$D1991</f>
        <v/>
      </c>
      <c r="AW1991" s="16">
        <f>AW1982*Settings!$C$13*$D1991</f>
        <v/>
      </c>
      <c r="AX1991" s="16">
        <f>AX1982*Settings!$C$13*$D1991</f>
        <v/>
      </c>
      <c r="AY1991" s="16">
        <f>AY1982*Settings!$C$13*$D1991</f>
        <v/>
      </c>
    </row>
    <row r="1992" hidden="1" outlineLevel="2">
      <c r="A1992" s="14" t="inlineStr">
        <is>
          <t>co2</t>
        </is>
      </c>
      <c r="B1992" s="14" t="inlineStr">
        <is>
          <t>gso</t>
        </is>
      </c>
      <c r="C1992" s="14" t="inlineStr">
        <is>
          <t>mac</t>
        </is>
      </c>
      <c r="D1992" s="36">
        <f>INDEX(Inputs!$W$5:$W$132,MATCH($B1992&amp;"|"&amp;$C1992,Inputs!$A$5:$A$132,0))</f>
        <v/>
      </c>
      <c r="E1992" s="35" t="n"/>
      <c r="F1992" s="35" t="n"/>
      <c r="G1992" s="35" t="n"/>
      <c r="H1992" s="14">
        <f>INDEX(VarLab,MATCH($A1992,VarKey,0))&amp;INDEX(MemLab,MATCH($C1992&amp;"|"&amp;$B1992,MemKey,0))</f>
        <v/>
      </c>
      <c r="I1992" s="14">
        <f>INDEX(VarUnit,MATCH($A1992,VarKey,0))</f>
        <v/>
      </c>
      <c r="J1992" s="14">
        <f>INDEX(VarSrc,MATCH($A1992,VarKey,0))</f>
        <v/>
      </c>
      <c r="K1992" s="11">
        <f>CodePrefix&amp;$A1992&amp;IF($C1992="","","."&amp;$C1992&amp;"."&amp;$B1992)&amp;INDEX(VarEnd,MATCH($A1992,VarKey,0))&amp;K$5</f>
        <v/>
      </c>
      <c r="L1992" s="15">
        <f>L1983*Settings!$C$13*$D1992</f>
        <v/>
      </c>
      <c r="M1992" s="16">
        <f>M1983*Settings!$C$13*$D1992</f>
        <v/>
      </c>
      <c r="N1992" s="16">
        <f>N1983*Settings!$C$13*$D1992</f>
        <v/>
      </c>
      <c r="O1992" s="16">
        <f>O1983*Settings!$C$13*$D1992</f>
        <v/>
      </c>
      <c r="P1992" s="16">
        <f>P1983*Settings!$C$13*$D1992</f>
        <v/>
      </c>
      <c r="Q1992" s="16">
        <f>Q1983*Settings!$C$13*$D1992</f>
        <v/>
      </c>
      <c r="R1992" s="16">
        <f>R1983*Settings!$C$13*$D1992</f>
        <v/>
      </c>
      <c r="S1992" s="16">
        <f>S1983*Settings!$C$13*$D1992</f>
        <v/>
      </c>
      <c r="T1992" s="16">
        <f>T1983*Settings!$C$13*$D1992</f>
        <v/>
      </c>
      <c r="U1992" s="16">
        <f>U1983*Settings!$C$13*$D1992</f>
        <v/>
      </c>
      <c r="V1992" s="16">
        <f>V1983*Settings!$C$13*$D1992</f>
        <v/>
      </c>
      <c r="W1992" s="16">
        <f>W1983*Settings!$C$13*$D1992</f>
        <v/>
      </c>
      <c r="X1992" s="16">
        <f>X1983*Settings!$C$13*$D1992</f>
        <v/>
      </c>
      <c r="Y1992" s="16">
        <f>Y1983*Settings!$C$13*$D1992</f>
        <v/>
      </c>
      <c r="Z1992" s="16">
        <f>Z1983*Settings!$C$13*$D1992</f>
        <v/>
      </c>
      <c r="AA1992" s="16">
        <f>AA1983*Settings!$C$13*$D1992</f>
        <v/>
      </c>
      <c r="AB1992" s="16">
        <f>AB1983*Settings!$C$13*$D1992</f>
        <v/>
      </c>
      <c r="AC1992" s="16">
        <f>AC1983*Settings!$C$13*$D1992</f>
        <v/>
      </c>
      <c r="AD1992" s="16">
        <f>AD1983*Settings!$C$13*$D1992</f>
        <v/>
      </c>
      <c r="AF1992" s="11">
        <f>CodePrefix&amp;$A1992&amp;IF($C1992="","","."&amp;$C1992&amp;"."&amp;$B1992)&amp;INDEX(VarEnd,MATCH($A1992,VarKey,0))&amp;AF$5</f>
        <v/>
      </c>
      <c r="AG1992" s="15">
        <f>AG1983*Settings!$C$13*$D1992</f>
        <v/>
      </c>
      <c r="AH1992" s="16">
        <f>AH1983*Settings!$C$13*$D1992</f>
        <v/>
      </c>
      <c r="AI1992" s="16">
        <f>AI1983*Settings!$C$13*$D1992</f>
        <v/>
      </c>
      <c r="AJ1992" s="16">
        <f>AJ1983*Settings!$C$13*$D1992</f>
        <v/>
      </c>
      <c r="AK1992" s="16">
        <f>AK1983*Settings!$C$13*$D1992</f>
        <v/>
      </c>
      <c r="AL1992" s="16">
        <f>AL1983*Settings!$C$13*$D1992</f>
        <v/>
      </c>
      <c r="AM1992" s="16">
        <f>AM1983*Settings!$C$13*$D1992</f>
        <v/>
      </c>
      <c r="AN1992" s="16">
        <f>AN1983*Settings!$C$13*$D1992</f>
        <v/>
      </c>
      <c r="AO1992" s="16">
        <f>AO1983*Settings!$C$13*$D1992</f>
        <v/>
      </c>
      <c r="AP1992" s="16">
        <f>AP1983*Settings!$C$13*$D1992</f>
        <v/>
      </c>
      <c r="AQ1992" s="16">
        <f>AQ1983*Settings!$C$13*$D1992</f>
        <v/>
      </c>
      <c r="AR1992" s="16">
        <f>AR1983*Settings!$C$13*$D1992</f>
        <v/>
      </c>
      <c r="AS1992" s="16">
        <f>AS1983*Settings!$C$13*$D1992</f>
        <v/>
      </c>
      <c r="AT1992" s="16">
        <f>AT1983*Settings!$C$13*$D1992</f>
        <v/>
      </c>
      <c r="AU1992" s="16">
        <f>AU1983*Settings!$C$13*$D1992</f>
        <v/>
      </c>
      <c r="AV1992" s="16">
        <f>AV1983*Settings!$C$13*$D1992</f>
        <v/>
      </c>
      <c r="AW1992" s="16">
        <f>AW1983*Settings!$C$13*$D1992</f>
        <v/>
      </c>
      <c r="AX1992" s="16">
        <f>AX1983*Settings!$C$13*$D1992</f>
        <v/>
      </c>
      <c r="AY1992" s="16">
        <f>AY1983*Settings!$C$13*$D1992</f>
        <v/>
      </c>
    </row>
    <row r="1993" hidden="1" outlineLevel="2">
      <c r="A1993" s="14" t="inlineStr">
        <is>
          <t>co2</t>
        </is>
      </c>
      <c r="B1993" s="14" t="inlineStr">
        <is>
          <t>die</t>
        </is>
      </c>
      <c r="C1993" s="14" t="inlineStr">
        <is>
          <t>mac</t>
        </is>
      </c>
      <c r="D1993" s="36">
        <f>INDEX(Inputs!$W$5:$W$132,MATCH($B1993&amp;"|"&amp;$C1993,Inputs!$A$5:$A$132,0))</f>
        <v/>
      </c>
      <c r="E1993" s="35" t="n"/>
      <c r="F1993" s="35" t="n"/>
      <c r="G1993" s="35" t="n"/>
      <c r="H1993" s="14">
        <f>INDEX(VarLab,MATCH($A1993,VarKey,0))&amp;INDEX(MemLab,MATCH($C1993&amp;"|"&amp;$B1993,MemKey,0))</f>
        <v/>
      </c>
      <c r="I1993" s="14">
        <f>INDEX(VarUnit,MATCH($A1993,VarKey,0))</f>
        <v/>
      </c>
      <c r="J1993" s="14">
        <f>INDEX(VarSrc,MATCH($A1993,VarKey,0))</f>
        <v/>
      </c>
      <c r="K1993" s="11">
        <f>CodePrefix&amp;$A1993&amp;IF($C1993="","","."&amp;$C1993&amp;"."&amp;$B1993)&amp;INDEX(VarEnd,MATCH($A1993,VarKey,0))&amp;K$5</f>
        <v/>
      </c>
      <c r="L1993" s="15">
        <f>L1984*Settings!$C$13*$D1993</f>
        <v/>
      </c>
      <c r="M1993" s="16">
        <f>M1984*Settings!$C$13*$D1993</f>
        <v/>
      </c>
      <c r="N1993" s="16">
        <f>N1984*Settings!$C$13*$D1993</f>
        <v/>
      </c>
      <c r="O1993" s="16">
        <f>O1984*Settings!$C$13*$D1993</f>
        <v/>
      </c>
      <c r="P1993" s="16">
        <f>P1984*Settings!$C$13*$D1993</f>
        <v/>
      </c>
      <c r="Q1993" s="16">
        <f>Q1984*Settings!$C$13*$D1993</f>
        <v/>
      </c>
      <c r="R1993" s="16">
        <f>R1984*Settings!$C$13*$D1993</f>
        <v/>
      </c>
      <c r="S1993" s="16">
        <f>S1984*Settings!$C$13*$D1993</f>
        <v/>
      </c>
      <c r="T1993" s="16">
        <f>T1984*Settings!$C$13*$D1993</f>
        <v/>
      </c>
      <c r="U1993" s="16">
        <f>U1984*Settings!$C$13*$D1993</f>
        <v/>
      </c>
      <c r="V1993" s="16">
        <f>V1984*Settings!$C$13*$D1993</f>
        <v/>
      </c>
      <c r="W1993" s="16">
        <f>W1984*Settings!$C$13*$D1993</f>
        <v/>
      </c>
      <c r="X1993" s="16">
        <f>X1984*Settings!$C$13*$D1993</f>
        <v/>
      </c>
      <c r="Y1993" s="16">
        <f>Y1984*Settings!$C$13*$D1993</f>
        <v/>
      </c>
      <c r="Z1993" s="16">
        <f>Z1984*Settings!$C$13*$D1993</f>
        <v/>
      </c>
      <c r="AA1993" s="16">
        <f>AA1984*Settings!$C$13*$D1993</f>
        <v/>
      </c>
      <c r="AB1993" s="16">
        <f>AB1984*Settings!$C$13*$D1993</f>
        <v/>
      </c>
      <c r="AC1993" s="16">
        <f>AC1984*Settings!$C$13*$D1993</f>
        <v/>
      </c>
      <c r="AD1993" s="16">
        <f>AD1984*Settings!$C$13*$D1993</f>
        <v/>
      </c>
      <c r="AF1993" s="11">
        <f>CodePrefix&amp;$A1993&amp;IF($C1993="","","."&amp;$C1993&amp;"."&amp;$B1993)&amp;INDEX(VarEnd,MATCH($A1993,VarKey,0))&amp;AF$5</f>
        <v/>
      </c>
      <c r="AG1993" s="15">
        <f>AG1984*Settings!$C$13*$D1993</f>
        <v/>
      </c>
      <c r="AH1993" s="16">
        <f>AH1984*Settings!$C$13*$D1993</f>
        <v/>
      </c>
      <c r="AI1993" s="16">
        <f>AI1984*Settings!$C$13*$D1993</f>
        <v/>
      </c>
      <c r="AJ1993" s="16">
        <f>AJ1984*Settings!$C$13*$D1993</f>
        <v/>
      </c>
      <c r="AK1993" s="16">
        <f>AK1984*Settings!$C$13*$D1993</f>
        <v/>
      </c>
      <c r="AL1993" s="16">
        <f>AL1984*Settings!$C$13*$D1993</f>
        <v/>
      </c>
      <c r="AM1993" s="16">
        <f>AM1984*Settings!$C$13*$D1993</f>
        <v/>
      </c>
      <c r="AN1993" s="16">
        <f>AN1984*Settings!$C$13*$D1993</f>
        <v/>
      </c>
      <c r="AO1993" s="16">
        <f>AO1984*Settings!$C$13*$D1993</f>
        <v/>
      </c>
      <c r="AP1993" s="16">
        <f>AP1984*Settings!$C$13*$D1993</f>
        <v/>
      </c>
      <c r="AQ1993" s="16">
        <f>AQ1984*Settings!$C$13*$D1993</f>
        <v/>
      </c>
      <c r="AR1993" s="16">
        <f>AR1984*Settings!$C$13*$D1993</f>
        <v/>
      </c>
      <c r="AS1993" s="16">
        <f>AS1984*Settings!$C$13*$D1993</f>
        <v/>
      </c>
      <c r="AT1993" s="16">
        <f>AT1984*Settings!$C$13*$D1993</f>
        <v/>
      </c>
      <c r="AU1993" s="16">
        <f>AU1984*Settings!$C$13*$D1993</f>
        <v/>
      </c>
      <c r="AV1993" s="16">
        <f>AV1984*Settings!$C$13*$D1993</f>
        <v/>
      </c>
      <c r="AW1993" s="16">
        <f>AW1984*Settings!$C$13*$D1993</f>
        <v/>
      </c>
      <c r="AX1993" s="16">
        <f>AX1984*Settings!$C$13*$D1993</f>
        <v/>
      </c>
      <c r="AY1993" s="16">
        <f>AY1984*Settings!$C$13*$D1993</f>
        <v/>
      </c>
    </row>
    <row r="1994" hidden="1" outlineLevel="2">
      <c r="A1994" s="14" t="inlineStr">
        <is>
          <t>co2</t>
        </is>
      </c>
      <c r="B1994" s="14" t="inlineStr">
        <is>
          <t>lpg</t>
        </is>
      </c>
      <c r="C1994" s="14" t="inlineStr">
        <is>
          <t>mac</t>
        </is>
      </c>
      <c r="D1994" s="36">
        <f>INDEX(Inputs!$W$5:$W$132,MATCH($B1994&amp;"|"&amp;$C1994,Inputs!$A$5:$A$132,0))</f>
        <v/>
      </c>
      <c r="E1994" s="35" t="n"/>
      <c r="F1994" s="35" t="n"/>
      <c r="G1994" s="35" t="n"/>
      <c r="H1994" s="14">
        <f>INDEX(VarLab,MATCH($A1994,VarKey,0))&amp;INDEX(MemLab,MATCH($C1994&amp;"|"&amp;$B1994,MemKey,0))</f>
        <v/>
      </c>
      <c r="I1994" s="14">
        <f>INDEX(VarUnit,MATCH($A1994,VarKey,0))</f>
        <v/>
      </c>
      <c r="J1994" s="14">
        <f>INDEX(VarSrc,MATCH($A1994,VarKey,0))</f>
        <v/>
      </c>
      <c r="K1994" s="11">
        <f>CodePrefix&amp;$A1994&amp;IF($C1994="","","."&amp;$C1994&amp;"."&amp;$B1994)&amp;INDEX(VarEnd,MATCH($A1994,VarKey,0))&amp;K$5</f>
        <v/>
      </c>
      <c r="L1994" s="15">
        <f>L1985*Settings!$C$13*$D1994</f>
        <v/>
      </c>
      <c r="M1994" s="16">
        <f>M1985*Settings!$C$13*$D1994</f>
        <v/>
      </c>
      <c r="N1994" s="16">
        <f>N1985*Settings!$C$13*$D1994</f>
        <v/>
      </c>
      <c r="O1994" s="16">
        <f>O1985*Settings!$C$13*$D1994</f>
        <v/>
      </c>
      <c r="P1994" s="16">
        <f>P1985*Settings!$C$13*$D1994</f>
        <v/>
      </c>
      <c r="Q1994" s="16">
        <f>Q1985*Settings!$C$13*$D1994</f>
        <v/>
      </c>
      <c r="R1994" s="16">
        <f>R1985*Settings!$C$13*$D1994</f>
        <v/>
      </c>
      <c r="S1994" s="16">
        <f>S1985*Settings!$C$13*$D1994</f>
        <v/>
      </c>
      <c r="T1994" s="16">
        <f>T1985*Settings!$C$13*$D1994</f>
        <v/>
      </c>
      <c r="U1994" s="16">
        <f>U1985*Settings!$C$13*$D1994</f>
        <v/>
      </c>
      <c r="V1994" s="16">
        <f>V1985*Settings!$C$13*$D1994</f>
        <v/>
      </c>
      <c r="W1994" s="16">
        <f>W1985*Settings!$C$13*$D1994</f>
        <v/>
      </c>
      <c r="X1994" s="16">
        <f>X1985*Settings!$C$13*$D1994</f>
        <v/>
      </c>
      <c r="Y1994" s="16">
        <f>Y1985*Settings!$C$13*$D1994</f>
        <v/>
      </c>
      <c r="Z1994" s="16">
        <f>Z1985*Settings!$C$13*$D1994</f>
        <v/>
      </c>
      <c r="AA1994" s="16">
        <f>AA1985*Settings!$C$13*$D1994</f>
        <v/>
      </c>
      <c r="AB1994" s="16">
        <f>AB1985*Settings!$C$13*$D1994</f>
        <v/>
      </c>
      <c r="AC1994" s="16">
        <f>AC1985*Settings!$C$13*$D1994</f>
        <v/>
      </c>
      <c r="AD1994" s="16">
        <f>AD1985*Settings!$C$13*$D1994</f>
        <v/>
      </c>
      <c r="AF1994" s="11">
        <f>CodePrefix&amp;$A1994&amp;IF($C1994="","","."&amp;$C1994&amp;"."&amp;$B1994)&amp;INDEX(VarEnd,MATCH($A1994,VarKey,0))&amp;AF$5</f>
        <v/>
      </c>
      <c r="AG1994" s="15">
        <f>AG1985*Settings!$C$13*$D1994</f>
        <v/>
      </c>
      <c r="AH1994" s="16">
        <f>AH1985*Settings!$C$13*$D1994</f>
        <v/>
      </c>
      <c r="AI1994" s="16">
        <f>AI1985*Settings!$C$13*$D1994</f>
        <v/>
      </c>
      <c r="AJ1994" s="16">
        <f>AJ1985*Settings!$C$13*$D1994</f>
        <v/>
      </c>
      <c r="AK1994" s="16">
        <f>AK1985*Settings!$C$13*$D1994</f>
        <v/>
      </c>
      <c r="AL1994" s="16">
        <f>AL1985*Settings!$C$13*$D1994</f>
        <v/>
      </c>
      <c r="AM1994" s="16">
        <f>AM1985*Settings!$C$13*$D1994</f>
        <v/>
      </c>
      <c r="AN1994" s="16">
        <f>AN1985*Settings!$C$13*$D1994</f>
        <v/>
      </c>
      <c r="AO1994" s="16">
        <f>AO1985*Settings!$C$13*$D1994</f>
        <v/>
      </c>
      <c r="AP1994" s="16">
        <f>AP1985*Settings!$C$13*$D1994</f>
        <v/>
      </c>
      <c r="AQ1994" s="16">
        <f>AQ1985*Settings!$C$13*$D1994</f>
        <v/>
      </c>
      <c r="AR1994" s="16">
        <f>AR1985*Settings!$C$13*$D1994</f>
        <v/>
      </c>
      <c r="AS1994" s="16">
        <f>AS1985*Settings!$C$13*$D1994</f>
        <v/>
      </c>
      <c r="AT1994" s="16">
        <f>AT1985*Settings!$C$13*$D1994</f>
        <v/>
      </c>
      <c r="AU1994" s="16">
        <f>AU1985*Settings!$C$13*$D1994</f>
        <v/>
      </c>
      <c r="AV1994" s="16">
        <f>AV1985*Settings!$C$13*$D1994</f>
        <v/>
      </c>
      <c r="AW1994" s="16">
        <f>AW1985*Settings!$C$13*$D1994</f>
        <v/>
      </c>
      <c r="AX1994" s="16">
        <f>AX1985*Settings!$C$13*$D1994</f>
        <v/>
      </c>
      <c r="AY1994" s="16">
        <f>AY1985*Settings!$C$13*$D1994</f>
        <v/>
      </c>
    </row>
    <row r="1995" hidden="1" outlineLevel="2">
      <c r="A1995" s="14" t="inlineStr">
        <is>
          <t>co2</t>
        </is>
      </c>
      <c r="B1995" s="14" t="inlineStr">
        <is>
          <t>ker</t>
        </is>
      </c>
      <c r="C1995" s="14" t="inlineStr">
        <is>
          <t>mac</t>
        </is>
      </c>
      <c r="D1995" s="36">
        <f>INDEX(Inputs!$W$5:$W$132,MATCH($B1995&amp;"|"&amp;$C1995,Inputs!$A$5:$A$132,0))</f>
        <v/>
      </c>
      <c r="E1995" s="35" t="n"/>
      <c r="F1995" s="35" t="n"/>
      <c r="G1995" s="35" t="n"/>
      <c r="H1995" s="14">
        <f>INDEX(VarLab,MATCH($A1995,VarKey,0))&amp;INDEX(MemLab,MATCH($C1995&amp;"|"&amp;$B1995,MemKey,0))</f>
        <v/>
      </c>
      <c r="I1995" s="14">
        <f>INDEX(VarUnit,MATCH($A1995,VarKey,0))</f>
        <v/>
      </c>
      <c r="J1995" s="14">
        <f>INDEX(VarSrc,MATCH($A1995,VarKey,0))</f>
        <v/>
      </c>
      <c r="K1995" s="11">
        <f>CodePrefix&amp;$A1995&amp;IF($C1995="","","."&amp;$C1995&amp;"."&amp;$B1995)&amp;INDEX(VarEnd,MATCH($A1995,VarKey,0))&amp;K$5</f>
        <v/>
      </c>
      <c r="L1995" s="15">
        <f>L1986*Settings!$C$13*$D1995</f>
        <v/>
      </c>
      <c r="M1995" s="16">
        <f>M1986*Settings!$C$13*$D1995</f>
        <v/>
      </c>
      <c r="N1995" s="16">
        <f>N1986*Settings!$C$13*$D1995</f>
        <v/>
      </c>
      <c r="O1995" s="16">
        <f>O1986*Settings!$C$13*$D1995</f>
        <v/>
      </c>
      <c r="P1995" s="16">
        <f>P1986*Settings!$C$13*$D1995</f>
        <v/>
      </c>
      <c r="Q1995" s="16">
        <f>Q1986*Settings!$C$13*$D1995</f>
        <v/>
      </c>
      <c r="R1995" s="16">
        <f>R1986*Settings!$C$13*$D1995</f>
        <v/>
      </c>
      <c r="S1995" s="16">
        <f>S1986*Settings!$C$13*$D1995</f>
        <v/>
      </c>
      <c r="T1995" s="16">
        <f>T1986*Settings!$C$13*$D1995</f>
        <v/>
      </c>
      <c r="U1995" s="16">
        <f>U1986*Settings!$C$13*$D1995</f>
        <v/>
      </c>
      <c r="V1995" s="16">
        <f>V1986*Settings!$C$13*$D1995</f>
        <v/>
      </c>
      <c r="W1995" s="16">
        <f>W1986*Settings!$C$13*$D1995</f>
        <v/>
      </c>
      <c r="X1995" s="16">
        <f>X1986*Settings!$C$13*$D1995</f>
        <v/>
      </c>
      <c r="Y1995" s="16">
        <f>Y1986*Settings!$C$13*$D1995</f>
        <v/>
      </c>
      <c r="Z1995" s="16">
        <f>Z1986*Settings!$C$13*$D1995</f>
        <v/>
      </c>
      <c r="AA1995" s="16">
        <f>AA1986*Settings!$C$13*$D1995</f>
        <v/>
      </c>
      <c r="AB1995" s="16">
        <f>AB1986*Settings!$C$13*$D1995</f>
        <v/>
      </c>
      <c r="AC1995" s="16">
        <f>AC1986*Settings!$C$13*$D1995</f>
        <v/>
      </c>
      <c r="AD1995" s="16">
        <f>AD1986*Settings!$C$13*$D1995</f>
        <v/>
      </c>
      <c r="AF1995" s="11">
        <f>CodePrefix&amp;$A1995&amp;IF($C1995="","","."&amp;$C1995&amp;"."&amp;$B1995)&amp;INDEX(VarEnd,MATCH($A1995,VarKey,0))&amp;AF$5</f>
        <v/>
      </c>
      <c r="AG1995" s="15">
        <f>AG1986*Settings!$C$13*$D1995</f>
        <v/>
      </c>
      <c r="AH1995" s="16">
        <f>AH1986*Settings!$C$13*$D1995</f>
        <v/>
      </c>
      <c r="AI1995" s="16">
        <f>AI1986*Settings!$C$13*$D1995</f>
        <v/>
      </c>
      <c r="AJ1995" s="16">
        <f>AJ1986*Settings!$C$13*$D1995</f>
        <v/>
      </c>
      <c r="AK1995" s="16">
        <f>AK1986*Settings!$C$13*$D1995</f>
        <v/>
      </c>
      <c r="AL1995" s="16">
        <f>AL1986*Settings!$C$13*$D1995</f>
        <v/>
      </c>
      <c r="AM1995" s="16">
        <f>AM1986*Settings!$C$13*$D1995</f>
        <v/>
      </c>
      <c r="AN1995" s="16">
        <f>AN1986*Settings!$C$13*$D1995</f>
        <v/>
      </c>
      <c r="AO1995" s="16">
        <f>AO1986*Settings!$C$13*$D1995</f>
        <v/>
      </c>
      <c r="AP1995" s="16">
        <f>AP1986*Settings!$C$13*$D1995</f>
        <v/>
      </c>
      <c r="AQ1995" s="16">
        <f>AQ1986*Settings!$C$13*$D1995</f>
        <v/>
      </c>
      <c r="AR1995" s="16">
        <f>AR1986*Settings!$C$13*$D1995</f>
        <v/>
      </c>
      <c r="AS1995" s="16">
        <f>AS1986*Settings!$C$13*$D1995</f>
        <v/>
      </c>
      <c r="AT1995" s="16">
        <f>AT1986*Settings!$C$13*$D1995</f>
        <v/>
      </c>
      <c r="AU1995" s="16">
        <f>AU1986*Settings!$C$13*$D1995</f>
        <v/>
      </c>
      <c r="AV1995" s="16">
        <f>AV1986*Settings!$C$13*$D1995</f>
        <v/>
      </c>
      <c r="AW1995" s="16">
        <f>AW1986*Settings!$C$13*$D1995</f>
        <v/>
      </c>
      <c r="AX1995" s="16">
        <f>AX1986*Settings!$C$13*$D1995</f>
        <v/>
      </c>
      <c r="AY1995" s="16">
        <f>AY1986*Settings!$C$13*$D1995</f>
        <v/>
      </c>
    </row>
    <row r="1996" hidden="1" outlineLevel="2">
      <c r="A1996" s="14" t="inlineStr">
        <is>
          <t>co2</t>
        </is>
      </c>
      <c r="B1996" s="14" t="inlineStr">
        <is>
          <t>oop</t>
        </is>
      </c>
      <c r="C1996" s="14" t="inlineStr">
        <is>
          <t>mac</t>
        </is>
      </c>
      <c r="D1996" s="36">
        <f>INDEX(Inputs!$W$5:$W$132,MATCH($B1996&amp;"|"&amp;$C1996,Inputs!$A$5:$A$132,0))</f>
        <v/>
      </c>
      <c r="E1996" s="35" t="n"/>
      <c r="F1996" s="35" t="n"/>
      <c r="G1996" s="35" t="n"/>
      <c r="H1996" s="14">
        <f>INDEX(VarLab,MATCH($A1996,VarKey,0))&amp;INDEX(MemLab,MATCH($C1996&amp;"|"&amp;$B1996,MemKey,0))</f>
        <v/>
      </c>
      <c r="I1996" s="14">
        <f>INDEX(VarUnit,MATCH($A1996,VarKey,0))</f>
        <v/>
      </c>
      <c r="J1996" s="14">
        <f>INDEX(VarSrc,MATCH($A1996,VarKey,0))</f>
        <v/>
      </c>
      <c r="K1996" s="11">
        <f>CodePrefix&amp;$A1996&amp;IF($C1996="","","."&amp;$C1996&amp;"."&amp;$B1996)&amp;INDEX(VarEnd,MATCH($A1996,VarKey,0))&amp;K$5</f>
        <v/>
      </c>
      <c r="L1996" s="15">
        <f>L1987*Settings!$C$13*$D1996</f>
        <v/>
      </c>
      <c r="M1996" s="16">
        <f>M1987*Settings!$C$13*$D1996</f>
        <v/>
      </c>
      <c r="N1996" s="16">
        <f>N1987*Settings!$C$13*$D1996</f>
        <v/>
      </c>
      <c r="O1996" s="16">
        <f>O1987*Settings!$C$13*$D1996</f>
        <v/>
      </c>
      <c r="P1996" s="16">
        <f>P1987*Settings!$C$13*$D1996</f>
        <v/>
      </c>
      <c r="Q1996" s="16">
        <f>Q1987*Settings!$C$13*$D1996</f>
        <v/>
      </c>
      <c r="R1996" s="16">
        <f>R1987*Settings!$C$13*$D1996</f>
        <v/>
      </c>
      <c r="S1996" s="16">
        <f>S1987*Settings!$C$13*$D1996</f>
        <v/>
      </c>
      <c r="T1996" s="16">
        <f>T1987*Settings!$C$13*$D1996</f>
        <v/>
      </c>
      <c r="U1996" s="16">
        <f>U1987*Settings!$C$13*$D1996</f>
        <v/>
      </c>
      <c r="V1996" s="16">
        <f>V1987*Settings!$C$13*$D1996</f>
        <v/>
      </c>
      <c r="W1996" s="16">
        <f>W1987*Settings!$C$13*$D1996</f>
        <v/>
      </c>
      <c r="X1996" s="16">
        <f>X1987*Settings!$C$13*$D1996</f>
        <v/>
      </c>
      <c r="Y1996" s="16">
        <f>Y1987*Settings!$C$13*$D1996</f>
        <v/>
      </c>
      <c r="Z1996" s="16">
        <f>Z1987*Settings!$C$13*$D1996</f>
        <v/>
      </c>
      <c r="AA1996" s="16">
        <f>AA1987*Settings!$C$13*$D1996</f>
        <v/>
      </c>
      <c r="AB1996" s="16">
        <f>AB1987*Settings!$C$13*$D1996</f>
        <v/>
      </c>
      <c r="AC1996" s="16">
        <f>AC1987*Settings!$C$13*$D1996</f>
        <v/>
      </c>
      <c r="AD1996" s="16">
        <f>AD1987*Settings!$C$13*$D1996</f>
        <v/>
      </c>
      <c r="AF1996" s="11">
        <f>CodePrefix&amp;$A1996&amp;IF($C1996="","","."&amp;$C1996&amp;"."&amp;$B1996)&amp;INDEX(VarEnd,MATCH($A1996,VarKey,0))&amp;AF$5</f>
        <v/>
      </c>
      <c r="AG1996" s="15">
        <f>AG1987*Settings!$C$13*$D1996</f>
        <v/>
      </c>
      <c r="AH1996" s="16">
        <f>AH1987*Settings!$C$13*$D1996</f>
        <v/>
      </c>
      <c r="AI1996" s="16">
        <f>AI1987*Settings!$C$13*$D1996</f>
        <v/>
      </c>
      <c r="AJ1996" s="16">
        <f>AJ1987*Settings!$C$13*$D1996</f>
        <v/>
      </c>
      <c r="AK1996" s="16">
        <f>AK1987*Settings!$C$13*$D1996</f>
        <v/>
      </c>
      <c r="AL1996" s="16">
        <f>AL1987*Settings!$C$13*$D1996</f>
        <v/>
      </c>
      <c r="AM1996" s="16">
        <f>AM1987*Settings!$C$13*$D1996</f>
        <v/>
      </c>
      <c r="AN1996" s="16">
        <f>AN1987*Settings!$C$13*$D1996</f>
        <v/>
      </c>
      <c r="AO1996" s="16">
        <f>AO1987*Settings!$C$13*$D1996</f>
        <v/>
      </c>
      <c r="AP1996" s="16">
        <f>AP1987*Settings!$C$13*$D1996</f>
        <v/>
      </c>
      <c r="AQ1996" s="16">
        <f>AQ1987*Settings!$C$13*$D1996</f>
        <v/>
      </c>
      <c r="AR1996" s="16">
        <f>AR1987*Settings!$C$13*$D1996</f>
        <v/>
      </c>
      <c r="AS1996" s="16">
        <f>AS1987*Settings!$C$13*$D1996</f>
        <v/>
      </c>
      <c r="AT1996" s="16">
        <f>AT1987*Settings!$C$13*$D1996</f>
        <v/>
      </c>
      <c r="AU1996" s="16">
        <f>AU1987*Settings!$C$13*$D1996</f>
        <v/>
      </c>
      <c r="AV1996" s="16">
        <f>AV1987*Settings!$C$13*$D1996</f>
        <v/>
      </c>
      <c r="AW1996" s="16">
        <f>AW1987*Settings!$C$13*$D1996</f>
        <v/>
      </c>
      <c r="AX1996" s="16">
        <f>AX1987*Settings!$C$13*$D1996</f>
        <v/>
      </c>
      <c r="AY1996" s="16">
        <f>AY1987*Settings!$C$13*$D1996</f>
        <v/>
      </c>
    </row>
    <row r="1997" hidden="1" outlineLevel="2">
      <c r="A1997" s="14" t="inlineStr">
        <is>
          <t>co2</t>
        </is>
      </c>
      <c r="B1997" s="14" t="inlineStr">
        <is>
          <t>bio</t>
        </is>
      </c>
      <c r="C1997" s="14" t="inlineStr">
        <is>
          <t>mac</t>
        </is>
      </c>
      <c r="D1997" s="36">
        <f>INDEX(Inputs!$W$5:$W$132,MATCH($B1997&amp;"|"&amp;$C1997,Inputs!$A$5:$A$132,0))</f>
        <v/>
      </c>
      <c r="E1997" s="35" t="n"/>
      <c r="F1997" s="35" t="n"/>
      <c r="G1997" s="35" t="n"/>
      <c r="H1997" s="14">
        <f>INDEX(VarLab,MATCH($A1997,VarKey,0))&amp;INDEX(MemLab,MATCH($C1997&amp;"|"&amp;$B1997,MemKey,0))</f>
        <v/>
      </c>
      <c r="I1997" s="14">
        <f>INDEX(VarUnit,MATCH($A1997,VarKey,0))</f>
        <v/>
      </c>
      <c r="J1997" s="14">
        <f>INDEX(VarSrc,MATCH($A1997,VarKey,0))</f>
        <v/>
      </c>
      <c r="K1997" s="11">
        <f>CodePrefix&amp;$A1997&amp;IF($C1997="","","."&amp;$C1997&amp;"."&amp;$B1997)&amp;INDEX(VarEnd,MATCH($A1997,VarKey,0))&amp;K$5</f>
        <v/>
      </c>
      <c r="L1997" s="15">
        <f>L1988*Settings!$C$13*$D1997</f>
        <v/>
      </c>
      <c r="M1997" s="16">
        <f>M1988*Settings!$C$13*$D1997</f>
        <v/>
      </c>
      <c r="N1997" s="16">
        <f>N1988*Settings!$C$13*$D1997</f>
        <v/>
      </c>
      <c r="O1997" s="16">
        <f>O1988*Settings!$C$13*$D1997</f>
        <v/>
      </c>
      <c r="P1997" s="16">
        <f>P1988*Settings!$C$13*$D1997</f>
        <v/>
      </c>
      <c r="Q1997" s="16">
        <f>Q1988*Settings!$C$13*$D1997</f>
        <v/>
      </c>
      <c r="R1997" s="16">
        <f>R1988*Settings!$C$13*$D1997</f>
        <v/>
      </c>
      <c r="S1997" s="16">
        <f>S1988*Settings!$C$13*$D1997</f>
        <v/>
      </c>
      <c r="T1997" s="16">
        <f>T1988*Settings!$C$13*$D1997</f>
        <v/>
      </c>
      <c r="U1997" s="16">
        <f>U1988*Settings!$C$13*$D1997</f>
        <v/>
      </c>
      <c r="V1997" s="16">
        <f>V1988*Settings!$C$13*$D1997</f>
        <v/>
      </c>
      <c r="W1997" s="16">
        <f>W1988*Settings!$C$13*$D1997</f>
        <v/>
      </c>
      <c r="X1997" s="16">
        <f>X1988*Settings!$C$13*$D1997</f>
        <v/>
      </c>
      <c r="Y1997" s="16">
        <f>Y1988*Settings!$C$13*$D1997</f>
        <v/>
      </c>
      <c r="Z1997" s="16">
        <f>Z1988*Settings!$C$13*$D1997</f>
        <v/>
      </c>
      <c r="AA1997" s="16">
        <f>AA1988*Settings!$C$13*$D1997</f>
        <v/>
      </c>
      <c r="AB1997" s="16">
        <f>AB1988*Settings!$C$13*$D1997</f>
        <v/>
      </c>
      <c r="AC1997" s="16">
        <f>AC1988*Settings!$C$13*$D1997</f>
        <v/>
      </c>
      <c r="AD1997" s="16">
        <f>AD1988*Settings!$C$13*$D1997</f>
        <v/>
      </c>
      <c r="AF1997" s="11">
        <f>CodePrefix&amp;$A1997&amp;IF($C1997="","","."&amp;$C1997&amp;"."&amp;$B1997)&amp;INDEX(VarEnd,MATCH($A1997,VarKey,0))&amp;AF$5</f>
        <v/>
      </c>
      <c r="AG1997" s="15">
        <f>AG1988*Settings!$C$13*$D1997</f>
        <v/>
      </c>
      <c r="AH1997" s="16">
        <f>AH1988*Settings!$C$13*$D1997</f>
        <v/>
      </c>
      <c r="AI1997" s="16">
        <f>AI1988*Settings!$C$13*$D1997</f>
        <v/>
      </c>
      <c r="AJ1997" s="16">
        <f>AJ1988*Settings!$C$13*$D1997</f>
        <v/>
      </c>
      <c r="AK1997" s="16">
        <f>AK1988*Settings!$C$13*$D1997</f>
        <v/>
      </c>
      <c r="AL1997" s="16">
        <f>AL1988*Settings!$C$13*$D1997</f>
        <v/>
      </c>
      <c r="AM1997" s="16">
        <f>AM1988*Settings!$C$13*$D1997</f>
        <v/>
      </c>
      <c r="AN1997" s="16">
        <f>AN1988*Settings!$C$13*$D1997</f>
        <v/>
      </c>
      <c r="AO1997" s="16">
        <f>AO1988*Settings!$C$13*$D1997</f>
        <v/>
      </c>
      <c r="AP1997" s="16">
        <f>AP1988*Settings!$C$13*$D1997</f>
        <v/>
      </c>
      <c r="AQ1997" s="16">
        <f>AQ1988*Settings!$C$13*$D1997</f>
        <v/>
      </c>
      <c r="AR1997" s="16">
        <f>AR1988*Settings!$C$13*$D1997</f>
        <v/>
      </c>
      <c r="AS1997" s="16">
        <f>AS1988*Settings!$C$13*$D1997</f>
        <v/>
      </c>
      <c r="AT1997" s="16">
        <f>AT1988*Settings!$C$13*$D1997</f>
        <v/>
      </c>
      <c r="AU1997" s="16">
        <f>AU1988*Settings!$C$13*$D1997</f>
        <v/>
      </c>
      <c r="AV1997" s="16">
        <f>AV1988*Settings!$C$13*$D1997</f>
        <v/>
      </c>
      <c r="AW1997" s="16">
        <f>AW1988*Settings!$C$13*$D1997</f>
        <v/>
      </c>
      <c r="AX1997" s="16">
        <f>AX1988*Settings!$C$13*$D1997</f>
        <v/>
      </c>
      <c r="AY1997" s="16">
        <f>AY1988*Settings!$C$13*$D1997</f>
        <v/>
      </c>
    </row>
    <row r="1998" hidden="1" outlineLevel="2"/>
    <row r="1999" hidden="1" outlineLevel="2">
      <c r="A1999" s="14" t="inlineStr">
        <is>
          <t>rtx</t>
        </is>
      </c>
      <c r="B1999" s="14" t="inlineStr">
        <is>
          <t>coa</t>
        </is>
      </c>
      <c r="C1999" s="14" t="inlineStr">
        <is>
          <t>mac</t>
        </is>
      </c>
      <c r="D1999" s="36">
        <f>INDEX(Inputs!$U$5:$U$132,MATCH($B1999&amp;"|"&amp;$C1999,Inputs!$A$5:$A$132,0))</f>
        <v/>
      </c>
      <c r="E1999" s="35" t="n"/>
      <c r="F1999" s="35" t="n"/>
      <c r="G1999" s="35" t="n"/>
      <c r="H1999" s="14">
        <f>INDEX(VarLab,MATCH($A1999,VarKey,0))&amp;INDEX(MemLab,MATCH($C1999&amp;"|"&amp;$B1999,MemKey,0))</f>
        <v/>
      </c>
      <c r="I1999" s="14">
        <f>INDEX(VarUnit,MATCH($A1999,VarKey,0))</f>
        <v/>
      </c>
      <c r="J1999" s="14">
        <f>INDEX(VarSrc,MATCH($A1999,VarKey,0))</f>
        <v/>
      </c>
      <c r="K1999" s="11">
        <f>CodePrefix&amp;$A1999&amp;IF($C1999="","","."&amp;$C1999&amp;"."&amp;$B1999)&amp;INDEX(VarEnd,MATCH($A1999,VarKey,0))&amp;K$5</f>
        <v/>
      </c>
      <c r="L1999" s="39">
        <f>L1981*Settings!$C$13*(INDEX(L$395:L$406,$D1999)+INDEX(L$382:L$393,$D1999))</f>
        <v/>
      </c>
      <c r="M1999" s="40">
        <f>M1981*Settings!$C$13*(INDEX(M$395:M$406,$D1999)+INDEX(M$382:M$393,$D1999))</f>
        <v/>
      </c>
      <c r="N1999" s="40">
        <f>N1981*Settings!$C$13*(INDEX(N$395:N$406,$D1999)+INDEX(N$382:N$393,$D1999))</f>
        <v/>
      </c>
      <c r="O1999" s="40">
        <f>O1981*Settings!$C$13*(INDEX(O$395:O$406,$D1999)+INDEX(O$382:O$393,$D1999))</f>
        <v/>
      </c>
      <c r="P1999" s="40">
        <f>P1981*Settings!$C$13*(INDEX(P$395:P$406,$D1999)+INDEX(P$382:P$393,$D1999))</f>
        <v/>
      </c>
      <c r="Q1999" s="40">
        <f>Q1981*Settings!$C$13*(INDEX(Q$395:Q$406,$D1999)+INDEX(Q$382:Q$393,$D1999))</f>
        <v/>
      </c>
      <c r="R1999" s="40">
        <f>R1981*Settings!$C$13*(INDEX(R$395:R$406,$D1999)+INDEX(R$382:R$393,$D1999))</f>
        <v/>
      </c>
      <c r="S1999" s="40">
        <f>S1981*Settings!$C$13*(INDEX(S$395:S$406,$D1999)+INDEX(S$382:S$393,$D1999))</f>
        <v/>
      </c>
      <c r="T1999" s="40">
        <f>T1981*Settings!$C$13*(INDEX(T$395:T$406,$D1999)+INDEX(T$382:T$393,$D1999))</f>
        <v/>
      </c>
      <c r="U1999" s="40">
        <f>U1981*Settings!$C$13*(INDEX(U$395:U$406,$D1999)+INDEX(U$382:U$393,$D1999))</f>
        <v/>
      </c>
      <c r="V1999" s="40">
        <f>V1981*Settings!$C$13*(INDEX(V$395:V$406,$D1999)+INDEX(V$382:V$393,$D1999))</f>
        <v/>
      </c>
      <c r="W1999" s="40">
        <f>W1981*Settings!$C$13*(INDEX(W$395:W$406,$D1999)+INDEX(W$382:W$393,$D1999))</f>
        <v/>
      </c>
      <c r="X1999" s="40">
        <f>X1981*Settings!$C$13*(INDEX(X$395:X$406,$D1999)+INDEX(X$382:X$393,$D1999))</f>
        <v/>
      </c>
      <c r="Y1999" s="40">
        <f>Y1981*Settings!$C$13*(INDEX(Y$395:Y$406,$D1999)+INDEX(Y$382:Y$393,$D1999))</f>
        <v/>
      </c>
      <c r="Z1999" s="40">
        <f>Z1981*Settings!$C$13*(INDEX(Z$395:Z$406,$D1999)+INDEX(Z$382:Z$393,$D1999))</f>
        <v/>
      </c>
      <c r="AA1999" s="40">
        <f>AA1981*Settings!$C$13*(INDEX(AA$395:AA$406,$D1999)+INDEX(AA$382:AA$393,$D1999))</f>
        <v/>
      </c>
      <c r="AB1999" s="40">
        <f>AB1981*Settings!$C$13*(INDEX(AB$395:AB$406,$D1999)+INDEX(AB$382:AB$393,$D1999))</f>
        <v/>
      </c>
      <c r="AC1999" s="40">
        <f>AC1981*Settings!$C$13*(INDEX(AC$395:AC$406,$D1999)+INDEX(AC$382:AC$393,$D1999))</f>
        <v/>
      </c>
      <c r="AD1999" s="40">
        <f>AD1981*Settings!$C$13*(INDEX(AD$395:AD$406,$D1999)+INDEX(AD$382:AD$393,$D1999))</f>
        <v/>
      </c>
      <c r="AF1999" s="11">
        <f>CodePrefix&amp;$A1999&amp;IF($C1999="","","."&amp;$C1999&amp;"."&amp;$B1999)&amp;INDEX(VarEnd,MATCH($A1999,VarKey,0))&amp;AF$5</f>
        <v/>
      </c>
      <c r="AG1999" s="39">
        <f>AG1981*Settings!$C$13*(INDEX(AG$395:AG$406,$D1999)+INDEX(AG$382:AG$393,$D1999))</f>
        <v/>
      </c>
      <c r="AH1999" s="40">
        <f>AH1981*Settings!$C$13*(INDEX(AH$395:AH$406,$D1999)+INDEX(AH$382:AH$393,$D1999))</f>
        <v/>
      </c>
      <c r="AI1999" s="40">
        <f>AI1981*Settings!$C$13*(INDEX(AI$395:AI$406,$D1999)+INDEX(AI$382:AI$393,$D1999))</f>
        <v/>
      </c>
      <c r="AJ1999" s="40">
        <f>AJ1981*Settings!$C$13*(INDEX(AJ$395:AJ$406,$D1999)+INDEX(AJ$382:AJ$393,$D1999))</f>
        <v/>
      </c>
      <c r="AK1999" s="40">
        <f>AK1981*Settings!$C$13*(INDEX(AK$395:AK$406,$D1999)+INDEX(AK$382:AK$393,$D1999))</f>
        <v/>
      </c>
      <c r="AL1999" s="40">
        <f>AL1981*Settings!$C$13*(INDEX(AL$395:AL$406,$D1999)+INDEX(AL$382:AL$393,$D1999))</f>
        <v/>
      </c>
      <c r="AM1999" s="40">
        <f>AM1981*Settings!$C$13*(INDEX(AM$395:AM$406,$D1999)+INDEX(AM$382:AM$393,$D1999))</f>
        <v/>
      </c>
      <c r="AN1999" s="40">
        <f>AN1981*Settings!$C$13*(INDEX(AN$395:AN$406,$D1999)+INDEX(AN$382:AN$393,$D1999))</f>
        <v/>
      </c>
      <c r="AO1999" s="40">
        <f>AO1981*Settings!$C$13*(INDEX(AO$395:AO$406,$D1999)+INDEX(AO$382:AO$393,$D1999))</f>
        <v/>
      </c>
      <c r="AP1999" s="40">
        <f>AP1981*Settings!$C$13*(INDEX(AP$395:AP$406,$D1999)+INDEX(AP$382:AP$393,$D1999))</f>
        <v/>
      </c>
      <c r="AQ1999" s="40">
        <f>AQ1981*Settings!$C$13*(INDEX(AQ$395:AQ$406,$D1999)+INDEX(AQ$382:AQ$393,$D1999))</f>
        <v/>
      </c>
      <c r="AR1999" s="40">
        <f>AR1981*Settings!$C$13*(INDEX(AR$395:AR$406,$D1999)+INDEX(AR$382:AR$393,$D1999))</f>
        <v/>
      </c>
      <c r="AS1999" s="40">
        <f>AS1981*Settings!$C$13*(INDEX(AS$395:AS$406,$D1999)+INDEX(AS$382:AS$393,$D1999))</f>
        <v/>
      </c>
      <c r="AT1999" s="40">
        <f>AT1981*Settings!$C$13*(INDEX(AT$395:AT$406,$D1999)+INDEX(AT$382:AT$393,$D1999))</f>
        <v/>
      </c>
      <c r="AU1999" s="40">
        <f>AU1981*Settings!$C$13*(INDEX(AU$395:AU$406,$D1999)+INDEX(AU$382:AU$393,$D1999))</f>
        <v/>
      </c>
      <c r="AV1999" s="40">
        <f>AV1981*Settings!$C$13*(INDEX(AV$395:AV$406,$D1999)+INDEX(AV$382:AV$393,$D1999))</f>
        <v/>
      </c>
      <c r="AW1999" s="40">
        <f>AW1981*Settings!$C$13*(INDEX(AW$395:AW$406,$D1999)+INDEX(AW$382:AW$393,$D1999))</f>
        <v/>
      </c>
      <c r="AX1999" s="40">
        <f>AX1981*Settings!$C$13*(INDEX(AX$395:AX$406,$D1999)+INDEX(AX$382:AX$393,$D1999))</f>
        <v/>
      </c>
      <c r="AY1999" s="40">
        <f>AY1981*Settings!$C$13*(INDEX(AY$395:AY$406,$D1999)+INDEX(AY$382:AY$393,$D1999))</f>
        <v/>
      </c>
    </row>
    <row r="2000" hidden="1" outlineLevel="2">
      <c r="A2000" s="14" t="inlineStr">
        <is>
          <t>rtx</t>
        </is>
      </c>
      <c r="B2000" s="14" t="inlineStr">
        <is>
          <t>nga</t>
        </is>
      </c>
      <c r="C2000" s="14" t="inlineStr">
        <is>
          <t>mac</t>
        </is>
      </c>
      <c r="D2000" s="36">
        <f>INDEX(Inputs!$U$5:$U$132,MATCH($B2000&amp;"|"&amp;$C2000,Inputs!$A$5:$A$132,0))</f>
        <v/>
      </c>
      <c r="E2000" s="35" t="n"/>
      <c r="F2000" s="35" t="n"/>
      <c r="G2000" s="35" t="n"/>
      <c r="H2000" s="14">
        <f>INDEX(VarLab,MATCH($A2000,VarKey,0))&amp;INDEX(MemLab,MATCH($C2000&amp;"|"&amp;$B2000,MemKey,0))</f>
        <v/>
      </c>
      <c r="I2000" s="14">
        <f>INDEX(VarUnit,MATCH($A2000,VarKey,0))</f>
        <v/>
      </c>
      <c r="J2000" s="14">
        <f>INDEX(VarSrc,MATCH($A2000,VarKey,0))</f>
        <v/>
      </c>
      <c r="K2000" s="11">
        <f>CodePrefix&amp;$A2000&amp;IF($C2000="","","."&amp;$C2000&amp;"."&amp;$B2000)&amp;INDEX(VarEnd,MATCH($A2000,VarKey,0))&amp;K$5</f>
        <v/>
      </c>
      <c r="L2000" s="39">
        <f>L1982*Settings!$C$13*(INDEX(L$395:L$406,$D2000)+INDEX(L$382:L$393,$D2000))</f>
        <v/>
      </c>
      <c r="M2000" s="40">
        <f>M1982*Settings!$C$13*(INDEX(M$395:M$406,$D2000)+INDEX(M$382:M$393,$D2000))</f>
        <v/>
      </c>
      <c r="N2000" s="40">
        <f>N1982*Settings!$C$13*(INDEX(N$395:N$406,$D2000)+INDEX(N$382:N$393,$D2000))</f>
        <v/>
      </c>
      <c r="O2000" s="40">
        <f>O1982*Settings!$C$13*(INDEX(O$395:O$406,$D2000)+INDEX(O$382:O$393,$D2000))</f>
        <v/>
      </c>
      <c r="P2000" s="40">
        <f>P1982*Settings!$C$13*(INDEX(P$395:P$406,$D2000)+INDEX(P$382:P$393,$D2000))</f>
        <v/>
      </c>
      <c r="Q2000" s="40">
        <f>Q1982*Settings!$C$13*(INDEX(Q$395:Q$406,$D2000)+INDEX(Q$382:Q$393,$D2000))</f>
        <v/>
      </c>
      <c r="R2000" s="40">
        <f>R1982*Settings!$C$13*(INDEX(R$395:R$406,$D2000)+INDEX(R$382:R$393,$D2000))</f>
        <v/>
      </c>
      <c r="S2000" s="40">
        <f>S1982*Settings!$C$13*(INDEX(S$395:S$406,$D2000)+INDEX(S$382:S$393,$D2000))</f>
        <v/>
      </c>
      <c r="T2000" s="40">
        <f>T1982*Settings!$C$13*(INDEX(T$395:T$406,$D2000)+INDEX(T$382:T$393,$D2000))</f>
        <v/>
      </c>
      <c r="U2000" s="40">
        <f>U1982*Settings!$C$13*(INDEX(U$395:U$406,$D2000)+INDEX(U$382:U$393,$D2000))</f>
        <v/>
      </c>
      <c r="V2000" s="40">
        <f>V1982*Settings!$C$13*(INDEX(V$395:V$406,$D2000)+INDEX(V$382:V$393,$D2000))</f>
        <v/>
      </c>
      <c r="W2000" s="40">
        <f>W1982*Settings!$C$13*(INDEX(W$395:W$406,$D2000)+INDEX(W$382:W$393,$D2000))</f>
        <v/>
      </c>
      <c r="X2000" s="40">
        <f>X1982*Settings!$C$13*(INDEX(X$395:X$406,$D2000)+INDEX(X$382:X$393,$D2000))</f>
        <v/>
      </c>
      <c r="Y2000" s="40">
        <f>Y1982*Settings!$C$13*(INDEX(Y$395:Y$406,$D2000)+INDEX(Y$382:Y$393,$D2000))</f>
        <v/>
      </c>
      <c r="Z2000" s="40">
        <f>Z1982*Settings!$C$13*(INDEX(Z$395:Z$406,$D2000)+INDEX(Z$382:Z$393,$D2000))</f>
        <v/>
      </c>
      <c r="AA2000" s="40">
        <f>AA1982*Settings!$C$13*(INDEX(AA$395:AA$406,$D2000)+INDEX(AA$382:AA$393,$D2000))</f>
        <v/>
      </c>
      <c r="AB2000" s="40">
        <f>AB1982*Settings!$C$13*(INDEX(AB$395:AB$406,$D2000)+INDEX(AB$382:AB$393,$D2000))</f>
        <v/>
      </c>
      <c r="AC2000" s="40">
        <f>AC1982*Settings!$C$13*(INDEX(AC$395:AC$406,$D2000)+INDEX(AC$382:AC$393,$D2000))</f>
        <v/>
      </c>
      <c r="AD2000" s="40">
        <f>AD1982*Settings!$C$13*(INDEX(AD$395:AD$406,$D2000)+INDEX(AD$382:AD$393,$D2000))</f>
        <v/>
      </c>
      <c r="AF2000" s="11">
        <f>CodePrefix&amp;$A2000&amp;IF($C2000="","","."&amp;$C2000&amp;"."&amp;$B2000)&amp;INDEX(VarEnd,MATCH($A2000,VarKey,0))&amp;AF$5</f>
        <v/>
      </c>
      <c r="AG2000" s="39">
        <f>AG1982*Settings!$C$13*(INDEX(AG$395:AG$406,$D2000)+INDEX(AG$382:AG$393,$D2000))</f>
        <v/>
      </c>
      <c r="AH2000" s="40">
        <f>AH1982*Settings!$C$13*(INDEX(AH$395:AH$406,$D2000)+INDEX(AH$382:AH$393,$D2000))</f>
        <v/>
      </c>
      <c r="AI2000" s="40">
        <f>AI1982*Settings!$C$13*(INDEX(AI$395:AI$406,$D2000)+INDEX(AI$382:AI$393,$D2000))</f>
        <v/>
      </c>
      <c r="AJ2000" s="40">
        <f>AJ1982*Settings!$C$13*(INDEX(AJ$395:AJ$406,$D2000)+INDEX(AJ$382:AJ$393,$D2000))</f>
        <v/>
      </c>
      <c r="AK2000" s="40">
        <f>AK1982*Settings!$C$13*(INDEX(AK$395:AK$406,$D2000)+INDEX(AK$382:AK$393,$D2000))</f>
        <v/>
      </c>
      <c r="AL2000" s="40">
        <f>AL1982*Settings!$C$13*(INDEX(AL$395:AL$406,$D2000)+INDEX(AL$382:AL$393,$D2000))</f>
        <v/>
      </c>
      <c r="AM2000" s="40">
        <f>AM1982*Settings!$C$13*(INDEX(AM$395:AM$406,$D2000)+INDEX(AM$382:AM$393,$D2000))</f>
        <v/>
      </c>
      <c r="AN2000" s="40">
        <f>AN1982*Settings!$C$13*(INDEX(AN$395:AN$406,$D2000)+INDEX(AN$382:AN$393,$D2000))</f>
        <v/>
      </c>
      <c r="AO2000" s="40">
        <f>AO1982*Settings!$C$13*(INDEX(AO$395:AO$406,$D2000)+INDEX(AO$382:AO$393,$D2000))</f>
        <v/>
      </c>
      <c r="AP2000" s="40">
        <f>AP1982*Settings!$C$13*(INDEX(AP$395:AP$406,$D2000)+INDEX(AP$382:AP$393,$D2000))</f>
        <v/>
      </c>
      <c r="AQ2000" s="40">
        <f>AQ1982*Settings!$C$13*(INDEX(AQ$395:AQ$406,$D2000)+INDEX(AQ$382:AQ$393,$D2000))</f>
        <v/>
      </c>
      <c r="AR2000" s="40">
        <f>AR1982*Settings!$C$13*(INDEX(AR$395:AR$406,$D2000)+INDEX(AR$382:AR$393,$D2000))</f>
        <v/>
      </c>
      <c r="AS2000" s="40">
        <f>AS1982*Settings!$C$13*(INDEX(AS$395:AS$406,$D2000)+INDEX(AS$382:AS$393,$D2000))</f>
        <v/>
      </c>
      <c r="AT2000" s="40">
        <f>AT1982*Settings!$C$13*(INDEX(AT$395:AT$406,$D2000)+INDEX(AT$382:AT$393,$D2000))</f>
        <v/>
      </c>
      <c r="AU2000" s="40">
        <f>AU1982*Settings!$C$13*(INDEX(AU$395:AU$406,$D2000)+INDEX(AU$382:AU$393,$D2000))</f>
        <v/>
      </c>
      <c r="AV2000" s="40">
        <f>AV1982*Settings!$C$13*(INDEX(AV$395:AV$406,$D2000)+INDEX(AV$382:AV$393,$D2000))</f>
        <v/>
      </c>
      <c r="AW2000" s="40">
        <f>AW1982*Settings!$C$13*(INDEX(AW$395:AW$406,$D2000)+INDEX(AW$382:AW$393,$D2000))</f>
        <v/>
      </c>
      <c r="AX2000" s="40">
        <f>AX1982*Settings!$C$13*(INDEX(AX$395:AX$406,$D2000)+INDEX(AX$382:AX$393,$D2000))</f>
        <v/>
      </c>
      <c r="AY2000" s="40">
        <f>AY1982*Settings!$C$13*(INDEX(AY$395:AY$406,$D2000)+INDEX(AY$382:AY$393,$D2000))</f>
        <v/>
      </c>
    </row>
    <row r="2001" hidden="1" outlineLevel="2">
      <c r="A2001" s="14" t="inlineStr">
        <is>
          <t>rtx</t>
        </is>
      </c>
      <c r="B2001" s="14" t="inlineStr">
        <is>
          <t>gso</t>
        </is>
      </c>
      <c r="C2001" s="14" t="inlineStr">
        <is>
          <t>mac</t>
        </is>
      </c>
      <c r="D2001" s="36">
        <f>INDEX(Inputs!$U$5:$U$132,MATCH($B2001&amp;"|"&amp;$C2001,Inputs!$A$5:$A$132,0))</f>
        <v/>
      </c>
      <c r="E2001" s="35" t="n"/>
      <c r="F2001" s="35" t="n"/>
      <c r="G2001" s="35" t="n"/>
      <c r="H2001" s="14">
        <f>INDEX(VarLab,MATCH($A2001,VarKey,0))&amp;INDEX(MemLab,MATCH($C2001&amp;"|"&amp;$B2001,MemKey,0))</f>
        <v/>
      </c>
      <c r="I2001" s="14">
        <f>INDEX(VarUnit,MATCH($A2001,VarKey,0))</f>
        <v/>
      </c>
      <c r="J2001" s="14">
        <f>INDEX(VarSrc,MATCH($A2001,VarKey,0))</f>
        <v/>
      </c>
      <c r="K2001" s="11">
        <f>CodePrefix&amp;$A2001&amp;IF($C2001="","","."&amp;$C2001&amp;"."&amp;$B2001)&amp;INDEX(VarEnd,MATCH($A2001,VarKey,0))&amp;K$5</f>
        <v/>
      </c>
      <c r="L2001" s="39">
        <f>L1983*Settings!$C$13*(INDEX(L$395:L$406,$D2001)+INDEX(L$382:L$393,$D2001))</f>
        <v/>
      </c>
      <c r="M2001" s="40">
        <f>M1983*Settings!$C$13*(INDEX(M$395:M$406,$D2001)+INDEX(M$382:M$393,$D2001))</f>
        <v/>
      </c>
      <c r="N2001" s="40">
        <f>N1983*Settings!$C$13*(INDEX(N$395:N$406,$D2001)+INDEX(N$382:N$393,$D2001))</f>
        <v/>
      </c>
      <c r="O2001" s="40">
        <f>O1983*Settings!$C$13*(INDEX(O$395:O$406,$D2001)+INDEX(O$382:O$393,$D2001))</f>
        <v/>
      </c>
      <c r="P2001" s="40">
        <f>P1983*Settings!$C$13*(INDEX(P$395:P$406,$D2001)+INDEX(P$382:P$393,$D2001))</f>
        <v/>
      </c>
      <c r="Q2001" s="40">
        <f>Q1983*Settings!$C$13*(INDEX(Q$395:Q$406,$D2001)+INDEX(Q$382:Q$393,$D2001))</f>
        <v/>
      </c>
      <c r="R2001" s="40">
        <f>R1983*Settings!$C$13*(INDEX(R$395:R$406,$D2001)+INDEX(R$382:R$393,$D2001))</f>
        <v/>
      </c>
      <c r="S2001" s="40">
        <f>S1983*Settings!$C$13*(INDEX(S$395:S$406,$D2001)+INDEX(S$382:S$393,$D2001))</f>
        <v/>
      </c>
      <c r="T2001" s="40">
        <f>T1983*Settings!$C$13*(INDEX(T$395:T$406,$D2001)+INDEX(T$382:T$393,$D2001))</f>
        <v/>
      </c>
      <c r="U2001" s="40">
        <f>U1983*Settings!$C$13*(INDEX(U$395:U$406,$D2001)+INDEX(U$382:U$393,$D2001))</f>
        <v/>
      </c>
      <c r="V2001" s="40">
        <f>V1983*Settings!$C$13*(INDEX(V$395:V$406,$D2001)+INDEX(V$382:V$393,$D2001))</f>
        <v/>
      </c>
      <c r="W2001" s="40">
        <f>W1983*Settings!$C$13*(INDEX(W$395:W$406,$D2001)+INDEX(W$382:W$393,$D2001))</f>
        <v/>
      </c>
      <c r="X2001" s="40">
        <f>X1983*Settings!$C$13*(INDEX(X$395:X$406,$D2001)+INDEX(X$382:X$393,$D2001))</f>
        <v/>
      </c>
      <c r="Y2001" s="40">
        <f>Y1983*Settings!$C$13*(INDEX(Y$395:Y$406,$D2001)+INDEX(Y$382:Y$393,$D2001))</f>
        <v/>
      </c>
      <c r="Z2001" s="40">
        <f>Z1983*Settings!$C$13*(INDEX(Z$395:Z$406,$D2001)+INDEX(Z$382:Z$393,$D2001))</f>
        <v/>
      </c>
      <c r="AA2001" s="40">
        <f>AA1983*Settings!$C$13*(INDEX(AA$395:AA$406,$D2001)+INDEX(AA$382:AA$393,$D2001))</f>
        <v/>
      </c>
      <c r="AB2001" s="40">
        <f>AB1983*Settings!$C$13*(INDEX(AB$395:AB$406,$D2001)+INDEX(AB$382:AB$393,$D2001))</f>
        <v/>
      </c>
      <c r="AC2001" s="40">
        <f>AC1983*Settings!$C$13*(INDEX(AC$395:AC$406,$D2001)+INDEX(AC$382:AC$393,$D2001))</f>
        <v/>
      </c>
      <c r="AD2001" s="40">
        <f>AD1983*Settings!$C$13*(INDEX(AD$395:AD$406,$D2001)+INDEX(AD$382:AD$393,$D2001))</f>
        <v/>
      </c>
      <c r="AF2001" s="11">
        <f>CodePrefix&amp;$A2001&amp;IF($C2001="","","."&amp;$C2001&amp;"."&amp;$B2001)&amp;INDEX(VarEnd,MATCH($A2001,VarKey,0))&amp;AF$5</f>
        <v/>
      </c>
      <c r="AG2001" s="39">
        <f>AG1983*Settings!$C$13*(INDEX(AG$395:AG$406,$D2001)+INDEX(AG$382:AG$393,$D2001))</f>
        <v/>
      </c>
      <c r="AH2001" s="40">
        <f>AH1983*Settings!$C$13*(INDEX(AH$395:AH$406,$D2001)+INDEX(AH$382:AH$393,$D2001))</f>
        <v/>
      </c>
      <c r="AI2001" s="40">
        <f>AI1983*Settings!$C$13*(INDEX(AI$395:AI$406,$D2001)+INDEX(AI$382:AI$393,$D2001))</f>
        <v/>
      </c>
      <c r="AJ2001" s="40">
        <f>AJ1983*Settings!$C$13*(INDEX(AJ$395:AJ$406,$D2001)+INDEX(AJ$382:AJ$393,$D2001))</f>
        <v/>
      </c>
      <c r="AK2001" s="40">
        <f>AK1983*Settings!$C$13*(INDEX(AK$395:AK$406,$D2001)+INDEX(AK$382:AK$393,$D2001))</f>
        <v/>
      </c>
      <c r="AL2001" s="40">
        <f>AL1983*Settings!$C$13*(INDEX(AL$395:AL$406,$D2001)+INDEX(AL$382:AL$393,$D2001))</f>
        <v/>
      </c>
      <c r="AM2001" s="40">
        <f>AM1983*Settings!$C$13*(INDEX(AM$395:AM$406,$D2001)+INDEX(AM$382:AM$393,$D2001))</f>
        <v/>
      </c>
      <c r="AN2001" s="40">
        <f>AN1983*Settings!$C$13*(INDEX(AN$395:AN$406,$D2001)+INDEX(AN$382:AN$393,$D2001))</f>
        <v/>
      </c>
      <c r="AO2001" s="40">
        <f>AO1983*Settings!$C$13*(INDEX(AO$395:AO$406,$D2001)+INDEX(AO$382:AO$393,$D2001))</f>
        <v/>
      </c>
      <c r="AP2001" s="40">
        <f>AP1983*Settings!$C$13*(INDEX(AP$395:AP$406,$D2001)+INDEX(AP$382:AP$393,$D2001))</f>
        <v/>
      </c>
      <c r="AQ2001" s="40">
        <f>AQ1983*Settings!$C$13*(INDEX(AQ$395:AQ$406,$D2001)+INDEX(AQ$382:AQ$393,$D2001))</f>
        <v/>
      </c>
      <c r="AR2001" s="40">
        <f>AR1983*Settings!$C$13*(INDEX(AR$395:AR$406,$D2001)+INDEX(AR$382:AR$393,$D2001))</f>
        <v/>
      </c>
      <c r="AS2001" s="40">
        <f>AS1983*Settings!$C$13*(INDEX(AS$395:AS$406,$D2001)+INDEX(AS$382:AS$393,$D2001))</f>
        <v/>
      </c>
      <c r="AT2001" s="40">
        <f>AT1983*Settings!$C$13*(INDEX(AT$395:AT$406,$D2001)+INDEX(AT$382:AT$393,$D2001))</f>
        <v/>
      </c>
      <c r="AU2001" s="40">
        <f>AU1983*Settings!$C$13*(INDEX(AU$395:AU$406,$D2001)+INDEX(AU$382:AU$393,$D2001))</f>
        <v/>
      </c>
      <c r="AV2001" s="40">
        <f>AV1983*Settings!$C$13*(INDEX(AV$395:AV$406,$D2001)+INDEX(AV$382:AV$393,$D2001))</f>
        <v/>
      </c>
      <c r="AW2001" s="40">
        <f>AW1983*Settings!$C$13*(INDEX(AW$395:AW$406,$D2001)+INDEX(AW$382:AW$393,$D2001))</f>
        <v/>
      </c>
      <c r="AX2001" s="40">
        <f>AX1983*Settings!$C$13*(INDEX(AX$395:AX$406,$D2001)+INDEX(AX$382:AX$393,$D2001))</f>
        <v/>
      </c>
      <c r="AY2001" s="40">
        <f>AY1983*Settings!$C$13*(INDEX(AY$395:AY$406,$D2001)+INDEX(AY$382:AY$393,$D2001))</f>
        <v/>
      </c>
    </row>
    <row r="2002" hidden="1" outlineLevel="2">
      <c r="A2002" s="14" t="inlineStr">
        <is>
          <t>rtx</t>
        </is>
      </c>
      <c r="B2002" s="14" t="inlineStr">
        <is>
          <t>die</t>
        </is>
      </c>
      <c r="C2002" s="14" t="inlineStr">
        <is>
          <t>mac</t>
        </is>
      </c>
      <c r="D2002" s="36">
        <f>INDEX(Inputs!$U$5:$U$132,MATCH($B2002&amp;"|"&amp;$C2002,Inputs!$A$5:$A$132,0))</f>
        <v/>
      </c>
      <c r="E2002" s="35" t="n"/>
      <c r="F2002" s="35" t="n"/>
      <c r="G2002" s="35" t="n"/>
      <c r="H2002" s="14">
        <f>INDEX(VarLab,MATCH($A2002,VarKey,0))&amp;INDEX(MemLab,MATCH($C2002&amp;"|"&amp;$B2002,MemKey,0))</f>
        <v/>
      </c>
      <c r="I2002" s="14">
        <f>INDEX(VarUnit,MATCH($A2002,VarKey,0))</f>
        <v/>
      </c>
      <c r="J2002" s="14">
        <f>INDEX(VarSrc,MATCH($A2002,VarKey,0))</f>
        <v/>
      </c>
      <c r="K2002" s="11">
        <f>CodePrefix&amp;$A2002&amp;IF($C2002="","","."&amp;$C2002&amp;"."&amp;$B2002)&amp;INDEX(VarEnd,MATCH($A2002,VarKey,0))&amp;K$5</f>
        <v/>
      </c>
      <c r="L2002" s="39">
        <f>L1984*Settings!$C$13*(INDEX(L$395:L$406,$D2002)+INDEX(L$382:L$393,$D2002))</f>
        <v/>
      </c>
      <c r="M2002" s="40">
        <f>M1984*Settings!$C$13*(INDEX(M$395:M$406,$D2002)+INDEX(M$382:M$393,$D2002))</f>
        <v/>
      </c>
      <c r="N2002" s="40">
        <f>N1984*Settings!$C$13*(INDEX(N$395:N$406,$D2002)+INDEX(N$382:N$393,$D2002))</f>
        <v/>
      </c>
      <c r="O2002" s="40">
        <f>O1984*Settings!$C$13*(INDEX(O$395:O$406,$D2002)+INDEX(O$382:O$393,$D2002))</f>
        <v/>
      </c>
      <c r="P2002" s="40">
        <f>P1984*Settings!$C$13*(INDEX(P$395:P$406,$D2002)+INDEX(P$382:P$393,$D2002))</f>
        <v/>
      </c>
      <c r="Q2002" s="40">
        <f>Q1984*Settings!$C$13*(INDEX(Q$395:Q$406,$D2002)+INDEX(Q$382:Q$393,$D2002))</f>
        <v/>
      </c>
      <c r="R2002" s="40">
        <f>R1984*Settings!$C$13*(INDEX(R$395:R$406,$D2002)+INDEX(R$382:R$393,$D2002))</f>
        <v/>
      </c>
      <c r="S2002" s="40">
        <f>S1984*Settings!$C$13*(INDEX(S$395:S$406,$D2002)+INDEX(S$382:S$393,$D2002))</f>
        <v/>
      </c>
      <c r="T2002" s="40">
        <f>T1984*Settings!$C$13*(INDEX(T$395:T$406,$D2002)+INDEX(T$382:T$393,$D2002))</f>
        <v/>
      </c>
      <c r="U2002" s="40">
        <f>U1984*Settings!$C$13*(INDEX(U$395:U$406,$D2002)+INDEX(U$382:U$393,$D2002))</f>
        <v/>
      </c>
      <c r="V2002" s="40">
        <f>V1984*Settings!$C$13*(INDEX(V$395:V$406,$D2002)+INDEX(V$382:V$393,$D2002))</f>
        <v/>
      </c>
      <c r="W2002" s="40">
        <f>W1984*Settings!$C$13*(INDEX(W$395:W$406,$D2002)+INDEX(W$382:W$393,$D2002))</f>
        <v/>
      </c>
      <c r="X2002" s="40">
        <f>X1984*Settings!$C$13*(INDEX(X$395:X$406,$D2002)+INDEX(X$382:X$393,$D2002))</f>
        <v/>
      </c>
      <c r="Y2002" s="40">
        <f>Y1984*Settings!$C$13*(INDEX(Y$395:Y$406,$D2002)+INDEX(Y$382:Y$393,$D2002))</f>
        <v/>
      </c>
      <c r="Z2002" s="40">
        <f>Z1984*Settings!$C$13*(INDEX(Z$395:Z$406,$D2002)+INDEX(Z$382:Z$393,$D2002))</f>
        <v/>
      </c>
      <c r="AA2002" s="40">
        <f>AA1984*Settings!$C$13*(INDEX(AA$395:AA$406,$D2002)+INDEX(AA$382:AA$393,$D2002))</f>
        <v/>
      </c>
      <c r="AB2002" s="40">
        <f>AB1984*Settings!$C$13*(INDEX(AB$395:AB$406,$D2002)+INDEX(AB$382:AB$393,$D2002))</f>
        <v/>
      </c>
      <c r="AC2002" s="40">
        <f>AC1984*Settings!$C$13*(INDEX(AC$395:AC$406,$D2002)+INDEX(AC$382:AC$393,$D2002))</f>
        <v/>
      </c>
      <c r="AD2002" s="40">
        <f>AD1984*Settings!$C$13*(INDEX(AD$395:AD$406,$D2002)+INDEX(AD$382:AD$393,$D2002))</f>
        <v/>
      </c>
      <c r="AF2002" s="11">
        <f>CodePrefix&amp;$A2002&amp;IF($C2002="","","."&amp;$C2002&amp;"."&amp;$B2002)&amp;INDEX(VarEnd,MATCH($A2002,VarKey,0))&amp;AF$5</f>
        <v/>
      </c>
      <c r="AG2002" s="39">
        <f>AG1984*Settings!$C$13*(INDEX(AG$395:AG$406,$D2002)+INDEX(AG$382:AG$393,$D2002))</f>
        <v/>
      </c>
      <c r="AH2002" s="40">
        <f>AH1984*Settings!$C$13*(INDEX(AH$395:AH$406,$D2002)+INDEX(AH$382:AH$393,$D2002))</f>
        <v/>
      </c>
      <c r="AI2002" s="40">
        <f>AI1984*Settings!$C$13*(INDEX(AI$395:AI$406,$D2002)+INDEX(AI$382:AI$393,$D2002))</f>
        <v/>
      </c>
      <c r="AJ2002" s="40">
        <f>AJ1984*Settings!$C$13*(INDEX(AJ$395:AJ$406,$D2002)+INDEX(AJ$382:AJ$393,$D2002))</f>
        <v/>
      </c>
      <c r="AK2002" s="40">
        <f>AK1984*Settings!$C$13*(INDEX(AK$395:AK$406,$D2002)+INDEX(AK$382:AK$393,$D2002))</f>
        <v/>
      </c>
      <c r="AL2002" s="40">
        <f>AL1984*Settings!$C$13*(INDEX(AL$395:AL$406,$D2002)+INDEX(AL$382:AL$393,$D2002))</f>
        <v/>
      </c>
      <c r="AM2002" s="40">
        <f>AM1984*Settings!$C$13*(INDEX(AM$395:AM$406,$D2002)+INDEX(AM$382:AM$393,$D2002))</f>
        <v/>
      </c>
      <c r="AN2002" s="40">
        <f>AN1984*Settings!$C$13*(INDEX(AN$395:AN$406,$D2002)+INDEX(AN$382:AN$393,$D2002))</f>
        <v/>
      </c>
      <c r="AO2002" s="40">
        <f>AO1984*Settings!$C$13*(INDEX(AO$395:AO$406,$D2002)+INDEX(AO$382:AO$393,$D2002))</f>
        <v/>
      </c>
      <c r="AP2002" s="40">
        <f>AP1984*Settings!$C$13*(INDEX(AP$395:AP$406,$D2002)+INDEX(AP$382:AP$393,$D2002))</f>
        <v/>
      </c>
      <c r="AQ2002" s="40">
        <f>AQ1984*Settings!$C$13*(INDEX(AQ$395:AQ$406,$D2002)+INDEX(AQ$382:AQ$393,$D2002))</f>
        <v/>
      </c>
      <c r="AR2002" s="40">
        <f>AR1984*Settings!$C$13*(INDEX(AR$395:AR$406,$D2002)+INDEX(AR$382:AR$393,$D2002))</f>
        <v/>
      </c>
      <c r="AS2002" s="40">
        <f>AS1984*Settings!$C$13*(INDEX(AS$395:AS$406,$D2002)+INDEX(AS$382:AS$393,$D2002))</f>
        <v/>
      </c>
      <c r="AT2002" s="40">
        <f>AT1984*Settings!$C$13*(INDEX(AT$395:AT$406,$D2002)+INDEX(AT$382:AT$393,$D2002))</f>
        <v/>
      </c>
      <c r="AU2002" s="40">
        <f>AU1984*Settings!$C$13*(INDEX(AU$395:AU$406,$D2002)+INDEX(AU$382:AU$393,$D2002))</f>
        <v/>
      </c>
      <c r="AV2002" s="40">
        <f>AV1984*Settings!$C$13*(INDEX(AV$395:AV$406,$D2002)+INDEX(AV$382:AV$393,$D2002))</f>
        <v/>
      </c>
      <c r="AW2002" s="40">
        <f>AW1984*Settings!$C$13*(INDEX(AW$395:AW$406,$D2002)+INDEX(AW$382:AW$393,$D2002))</f>
        <v/>
      </c>
      <c r="AX2002" s="40">
        <f>AX1984*Settings!$C$13*(INDEX(AX$395:AX$406,$D2002)+INDEX(AX$382:AX$393,$D2002))</f>
        <v/>
      </c>
      <c r="AY2002" s="40">
        <f>AY1984*Settings!$C$13*(INDEX(AY$395:AY$406,$D2002)+INDEX(AY$382:AY$393,$D2002))</f>
        <v/>
      </c>
    </row>
    <row r="2003" hidden="1" outlineLevel="2">
      <c r="A2003" s="14" t="inlineStr">
        <is>
          <t>rtx</t>
        </is>
      </c>
      <c r="B2003" s="14" t="inlineStr">
        <is>
          <t>lpg</t>
        </is>
      </c>
      <c r="C2003" s="14" t="inlineStr">
        <is>
          <t>mac</t>
        </is>
      </c>
      <c r="D2003" s="36">
        <f>INDEX(Inputs!$U$5:$U$132,MATCH($B2003&amp;"|"&amp;$C2003,Inputs!$A$5:$A$132,0))</f>
        <v/>
      </c>
      <c r="E2003" s="35" t="n"/>
      <c r="F2003" s="35" t="n"/>
      <c r="G2003" s="35" t="n"/>
      <c r="H2003" s="14">
        <f>INDEX(VarLab,MATCH($A2003,VarKey,0))&amp;INDEX(MemLab,MATCH($C2003&amp;"|"&amp;$B2003,MemKey,0))</f>
        <v/>
      </c>
      <c r="I2003" s="14">
        <f>INDEX(VarUnit,MATCH($A2003,VarKey,0))</f>
        <v/>
      </c>
      <c r="J2003" s="14">
        <f>INDEX(VarSrc,MATCH($A2003,VarKey,0))</f>
        <v/>
      </c>
      <c r="K2003" s="11">
        <f>CodePrefix&amp;$A2003&amp;IF($C2003="","","."&amp;$C2003&amp;"."&amp;$B2003)&amp;INDEX(VarEnd,MATCH($A2003,VarKey,0))&amp;K$5</f>
        <v/>
      </c>
      <c r="L2003" s="39">
        <f>L1985*Settings!$C$13*(INDEX(L$395:L$406,$D2003)+INDEX(L$382:L$393,$D2003))</f>
        <v/>
      </c>
      <c r="M2003" s="40">
        <f>M1985*Settings!$C$13*(INDEX(M$395:M$406,$D2003)+INDEX(M$382:M$393,$D2003))</f>
        <v/>
      </c>
      <c r="N2003" s="40">
        <f>N1985*Settings!$C$13*(INDEX(N$395:N$406,$D2003)+INDEX(N$382:N$393,$D2003))</f>
        <v/>
      </c>
      <c r="O2003" s="40">
        <f>O1985*Settings!$C$13*(INDEX(O$395:O$406,$D2003)+INDEX(O$382:O$393,$D2003))</f>
        <v/>
      </c>
      <c r="P2003" s="40">
        <f>P1985*Settings!$C$13*(INDEX(P$395:P$406,$D2003)+INDEX(P$382:P$393,$D2003))</f>
        <v/>
      </c>
      <c r="Q2003" s="40">
        <f>Q1985*Settings!$C$13*(INDEX(Q$395:Q$406,$D2003)+INDEX(Q$382:Q$393,$D2003))</f>
        <v/>
      </c>
      <c r="R2003" s="40">
        <f>R1985*Settings!$C$13*(INDEX(R$395:R$406,$D2003)+INDEX(R$382:R$393,$D2003))</f>
        <v/>
      </c>
      <c r="S2003" s="40">
        <f>S1985*Settings!$C$13*(INDEX(S$395:S$406,$D2003)+INDEX(S$382:S$393,$D2003))</f>
        <v/>
      </c>
      <c r="T2003" s="40">
        <f>T1985*Settings!$C$13*(INDEX(T$395:T$406,$D2003)+INDEX(T$382:T$393,$D2003))</f>
        <v/>
      </c>
      <c r="U2003" s="40">
        <f>U1985*Settings!$C$13*(INDEX(U$395:U$406,$D2003)+INDEX(U$382:U$393,$D2003))</f>
        <v/>
      </c>
      <c r="V2003" s="40">
        <f>V1985*Settings!$C$13*(INDEX(V$395:V$406,$D2003)+INDEX(V$382:V$393,$D2003))</f>
        <v/>
      </c>
      <c r="W2003" s="40">
        <f>W1985*Settings!$C$13*(INDEX(W$395:W$406,$D2003)+INDEX(W$382:W$393,$D2003))</f>
        <v/>
      </c>
      <c r="X2003" s="40">
        <f>X1985*Settings!$C$13*(INDEX(X$395:X$406,$D2003)+INDEX(X$382:X$393,$D2003))</f>
        <v/>
      </c>
      <c r="Y2003" s="40">
        <f>Y1985*Settings!$C$13*(INDEX(Y$395:Y$406,$D2003)+INDEX(Y$382:Y$393,$D2003))</f>
        <v/>
      </c>
      <c r="Z2003" s="40">
        <f>Z1985*Settings!$C$13*(INDEX(Z$395:Z$406,$D2003)+INDEX(Z$382:Z$393,$D2003))</f>
        <v/>
      </c>
      <c r="AA2003" s="40">
        <f>AA1985*Settings!$C$13*(INDEX(AA$395:AA$406,$D2003)+INDEX(AA$382:AA$393,$D2003))</f>
        <v/>
      </c>
      <c r="AB2003" s="40">
        <f>AB1985*Settings!$C$13*(INDEX(AB$395:AB$406,$D2003)+INDEX(AB$382:AB$393,$D2003))</f>
        <v/>
      </c>
      <c r="AC2003" s="40">
        <f>AC1985*Settings!$C$13*(INDEX(AC$395:AC$406,$D2003)+INDEX(AC$382:AC$393,$D2003))</f>
        <v/>
      </c>
      <c r="AD2003" s="40">
        <f>AD1985*Settings!$C$13*(INDEX(AD$395:AD$406,$D2003)+INDEX(AD$382:AD$393,$D2003))</f>
        <v/>
      </c>
      <c r="AF2003" s="11">
        <f>CodePrefix&amp;$A2003&amp;IF($C2003="","","."&amp;$C2003&amp;"."&amp;$B2003)&amp;INDEX(VarEnd,MATCH($A2003,VarKey,0))&amp;AF$5</f>
        <v/>
      </c>
      <c r="AG2003" s="39">
        <f>AG1985*Settings!$C$13*(INDEX(AG$395:AG$406,$D2003)+INDEX(AG$382:AG$393,$D2003))</f>
        <v/>
      </c>
      <c r="AH2003" s="40">
        <f>AH1985*Settings!$C$13*(INDEX(AH$395:AH$406,$D2003)+INDEX(AH$382:AH$393,$D2003))</f>
        <v/>
      </c>
      <c r="AI2003" s="40">
        <f>AI1985*Settings!$C$13*(INDEX(AI$395:AI$406,$D2003)+INDEX(AI$382:AI$393,$D2003))</f>
        <v/>
      </c>
      <c r="AJ2003" s="40">
        <f>AJ1985*Settings!$C$13*(INDEX(AJ$395:AJ$406,$D2003)+INDEX(AJ$382:AJ$393,$D2003))</f>
        <v/>
      </c>
      <c r="AK2003" s="40">
        <f>AK1985*Settings!$C$13*(INDEX(AK$395:AK$406,$D2003)+INDEX(AK$382:AK$393,$D2003))</f>
        <v/>
      </c>
      <c r="AL2003" s="40">
        <f>AL1985*Settings!$C$13*(INDEX(AL$395:AL$406,$D2003)+INDEX(AL$382:AL$393,$D2003))</f>
        <v/>
      </c>
      <c r="AM2003" s="40">
        <f>AM1985*Settings!$C$13*(INDEX(AM$395:AM$406,$D2003)+INDEX(AM$382:AM$393,$D2003))</f>
        <v/>
      </c>
      <c r="AN2003" s="40">
        <f>AN1985*Settings!$C$13*(INDEX(AN$395:AN$406,$D2003)+INDEX(AN$382:AN$393,$D2003))</f>
        <v/>
      </c>
      <c r="AO2003" s="40">
        <f>AO1985*Settings!$C$13*(INDEX(AO$395:AO$406,$D2003)+INDEX(AO$382:AO$393,$D2003))</f>
        <v/>
      </c>
      <c r="AP2003" s="40">
        <f>AP1985*Settings!$C$13*(INDEX(AP$395:AP$406,$D2003)+INDEX(AP$382:AP$393,$D2003))</f>
        <v/>
      </c>
      <c r="AQ2003" s="40">
        <f>AQ1985*Settings!$C$13*(INDEX(AQ$395:AQ$406,$D2003)+INDEX(AQ$382:AQ$393,$D2003))</f>
        <v/>
      </c>
      <c r="AR2003" s="40">
        <f>AR1985*Settings!$C$13*(INDEX(AR$395:AR$406,$D2003)+INDEX(AR$382:AR$393,$D2003))</f>
        <v/>
      </c>
      <c r="AS2003" s="40">
        <f>AS1985*Settings!$C$13*(INDEX(AS$395:AS$406,$D2003)+INDEX(AS$382:AS$393,$D2003))</f>
        <v/>
      </c>
      <c r="AT2003" s="40">
        <f>AT1985*Settings!$C$13*(INDEX(AT$395:AT$406,$D2003)+INDEX(AT$382:AT$393,$D2003))</f>
        <v/>
      </c>
      <c r="AU2003" s="40">
        <f>AU1985*Settings!$C$13*(INDEX(AU$395:AU$406,$D2003)+INDEX(AU$382:AU$393,$D2003))</f>
        <v/>
      </c>
      <c r="AV2003" s="40">
        <f>AV1985*Settings!$C$13*(INDEX(AV$395:AV$406,$D2003)+INDEX(AV$382:AV$393,$D2003))</f>
        <v/>
      </c>
      <c r="AW2003" s="40">
        <f>AW1985*Settings!$C$13*(INDEX(AW$395:AW$406,$D2003)+INDEX(AW$382:AW$393,$D2003))</f>
        <v/>
      </c>
      <c r="AX2003" s="40">
        <f>AX1985*Settings!$C$13*(INDEX(AX$395:AX$406,$D2003)+INDEX(AX$382:AX$393,$D2003))</f>
        <v/>
      </c>
      <c r="AY2003" s="40">
        <f>AY1985*Settings!$C$13*(INDEX(AY$395:AY$406,$D2003)+INDEX(AY$382:AY$393,$D2003))</f>
        <v/>
      </c>
    </row>
    <row r="2004" hidden="1" outlineLevel="2">
      <c r="A2004" s="14" t="inlineStr">
        <is>
          <t>rtx</t>
        </is>
      </c>
      <c r="B2004" s="14" t="inlineStr">
        <is>
          <t>ker</t>
        </is>
      </c>
      <c r="C2004" s="14" t="inlineStr">
        <is>
          <t>mac</t>
        </is>
      </c>
      <c r="D2004" s="36">
        <f>INDEX(Inputs!$U$5:$U$132,MATCH($B2004&amp;"|"&amp;$C2004,Inputs!$A$5:$A$132,0))</f>
        <v/>
      </c>
      <c r="E2004" s="35" t="n"/>
      <c r="F2004" s="35" t="n"/>
      <c r="G2004" s="35" t="n"/>
      <c r="H2004" s="14">
        <f>INDEX(VarLab,MATCH($A2004,VarKey,0))&amp;INDEX(MemLab,MATCH($C2004&amp;"|"&amp;$B2004,MemKey,0))</f>
        <v/>
      </c>
      <c r="I2004" s="14">
        <f>INDEX(VarUnit,MATCH($A2004,VarKey,0))</f>
        <v/>
      </c>
      <c r="J2004" s="14">
        <f>INDEX(VarSrc,MATCH($A2004,VarKey,0))</f>
        <v/>
      </c>
      <c r="K2004" s="11">
        <f>CodePrefix&amp;$A2004&amp;IF($C2004="","","."&amp;$C2004&amp;"."&amp;$B2004)&amp;INDEX(VarEnd,MATCH($A2004,VarKey,0))&amp;K$5</f>
        <v/>
      </c>
      <c r="L2004" s="39">
        <f>L1986*Settings!$C$13*(INDEX(L$395:L$406,$D2004)+INDEX(L$382:L$393,$D2004))</f>
        <v/>
      </c>
      <c r="M2004" s="40">
        <f>M1986*Settings!$C$13*(INDEX(M$395:M$406,$D2004)+INDEX(M$382:M$393,$D2004))</f>
        <v/>
      </c>
      <c r="N2004" s="40">
        <f>N1986*Settings!$C$13*(INDEX(N$395:N$406,$D2004)+INDEX(N$382:N$393,$D2004))</f>
        <v/>
      </c>
      <c r="O2004" s="40">
        <f>O1986*Settings!$C$13*(INDEX(O$395:O$406,$D2004)+INDEX(O$382:O$393,$D2004))</f>
        <v/>
      </c>
      <c r="P2004" s="40">
        <f>P1986*Settings!$C$13*(INDEX(P$395:P$406,$D2004)+INDEX(P$382:P$393,$D2004))</f>
        <v/>
      </c>
      <c r="Q2004" s="40">
        <f>Q1986*Settings!$C$13*(INDEX(Q$395:Q$406,$D2004)+INDEX(Q$382:Q$393,$D2004))</f>
        <v/>
      </c>
      <c r="R2004" s="40">
        <f>R1986*Settings!$C$13*(INDEX(R$395:R$406,$D2004)+INDEX(R$382:R$393,$D2004))</f>
        <v/>
      </c>
      <c r="S2004" s="40">
        <f>S1986*Settings!$C$13*(INDEX(S$395:S$406,$D2004)+INDEX(S$382:S$393,$D2004))</f>
        <v/>
      </c>
      <c r="T2004" s="40">
        <f>T1986*Settings!$C$13*(INDEX(T$395:T$406,$D2004)+INDEX(T$382:T$393,$D2004))</f>
        <v/>
      </c>
      <c r="U2004" s="40">
        <f>U1986*Settings!$C$13*(INDEX(U$395:U$406,$D2004)+INDEX(U$382:U$393,$D2004))</f>
        <v/>
      </c>
      <c r="V2004" s="40">
        <f>V1986*Settings!$C$13*(INDEX(V$395:V$406,$D2004)+INDEX(V$382:V$393,$D2004))</f>
        <v/>
      </c>
      <c r="W2004" s="40">
        <f>W1986*Settings!$C$13*(INDEX(W$395:W$406,$D2004)+INDEX(W$382:W$393,$D2004))</f>
        <v/>
      </c>
      <c r="X2004" s="40">
        <f>X1986*Settings!$C$13*(INDEX(X$395:X$406,$D2004)+INDEX(X$382:X$393,$D2004))</f>
        <v/>
      </c>
      <c r="Y2004" s="40">
        <f>Y1986*Settings!$C$13*(INDEX(Y$395:Y$406,$D2004)+INDEX(Y$382:Y$393,$D2004))</f>
        <v/>
      </c>
      <c r="Z2004" s="40">
        <f>Z1986*Settings!$C$13*(INDEX(Z$395:Z$406,$D2004)+INDEX(Z$382:Z$393,$D2004))</f>
        <v/>
      </c>
      <c r="AA2004" s="40">
        <f>AA1986*Settings!$C$13*(INDEX(AA$395:AA$406,$D2004)+INDEX(AA$382:AA$393,$D2004))</f>
        <v/>
      </c>
      <c r="AB2004" s="40">
        <f>AB1986*Settings!$C$13*(INDEX(AB$395:AB$406,$D2004)+INDEX(AB$382:AB$393,$D2004))</f>
        <v/>
      </c>
      <c r="AC2004" s="40">
        <f>AC1986*Settings!$C$13*(INDEX(AC$395:AC$406,$D2004)+INDEX(AC$382:AC$393,$D2004))</f>
        <v/>
      </c>
      <c r="AD2004" s="40">
        <f>AD1986*Settings!$C$13*(INDEX(AD$395:AD$406,$D2004)+INDEX(AD$382:AD$393,$D2004))</f>
        <v/>
      </c>
      <c r="AF2004" s="11">
        <f>CodePrefix&amp;$A2004&amp;IF($C2004="","","."&amp;$C2004&amp;"."&amp;$B2004)&amp;INDEX(VarEnd,MATCH($A2004,VarKey,0))&amp;AF$5</f>
        <v/>
      </c>
      <c r="AG2004" s="39">
        <f>AG1986*Settings!$C$13*(INDEX(AG$395:AG$406,$D2004)+INDEX(AG$382:AG$393,$D2004))</f>
        <v/>
      </c>
      <c r="AH2004" s="40">
        <f>AH1986*Settings!$C$13*(INDEX(AH$395:AH$406,$D2004)+INDEX(AH$382:AH$393,$D2004))</f>
        <v/>
      </c>
      <c r="AI2004" s="40">
        <f>AI1986*Settings!$C$13*(INDEX(AI$395:AI$406,$D2004)+INDEX(AI$382:AI$393,$D2004))</f>
        <v/>
      </c>
      <c r="AJ2004" s="40">
        <f>AJ1986*Settings!$C$13*(INDEX(AJ$395:AJ$406,$D2004)+INDEX(AJ$382:AJ$393,$D2004))</f>
        <v/>
      </c>
      <c r="AK2004" s="40">
        <f>AK1986*Settings!$C$13*(INDEX(AK$395:AK$406,$D2004)+INDEX(AK$382:AK$393,$D2004))</f>
        <v/>
      </c>
      <c r="AL2004" s="40">
        <f>AL1986*Settings!$C$13*(INDEX(AL$395:AL$406,$D2004)+INDEX(AL$382:AL$393,$D2004))</f>
        <v/>
      </c>
      <c r="AM2004" s="40">
        <f>AM1986*Settings!$C$13*(INDEX(AM$395:AM$406,$D2004)+INDEX(AM$382:AM$393,$D2004))</f>
        <v/>
      </c>
      <c r="AN2004" s="40">
        <f>AN1986*Settings!$C$13*(INDEX(AN$395:AN$406,$D2004)+INDEX(AN$382:AN$393,$D2004))</f>
        <v/>
      </c>
      <c r="AO2004" s="40">
        <f>AO1986*Settings!$C$13*(INDEX(AO$395:AO$406,$D2004)+INDEX(AO$382:AO$393,$D2004))</f>
        <v/>
      </c>
      <c r="AP2004" s="40">
        <f>AP1986*Settings!$C$13*(INDEX(AP$395:AP$406,$D2004)+INDEX(AP$382:AP$393,$D2004))</f>
        <v/>
      </c>
      <c r="AQ2004" s="40">
        <f>AQ1986*Settings!$C$13*(INDEX(AQ$395:AQ$406,$D2004)+INDEX(AQ$382:AQ$393,$D2004))</f>
        <v/>
      </c>
      <c r="AR2004" s="40">
        <f>AR1986*Settings!$C$13*(INDEX(AR$395:AR$406,$D2004)+INDEX(AR$382:AR$393,$D2004))</f>
        <v/>
      </c>
      <c r="AS2004" s="40">
        <f>AS1986*Settings!$C$13*(INDEX(AS$395:AS$406,$D2004)+INDEX(AS$382:AS$393,$D2004))</f>
        <v/>
      </c>
      <c r="AT2004" s="40">
        <f>AT1986*Settings!$C$13*(INDEX(AT$395:AT$406,$D2004)+INDEX(AT$382:AT$393,$D2004))</f>
        <v/>
      </c>
      <c r="AU2004" s="40">
        <f>AU1986*Settings!$C$13*(INDEX(AU$395:AU$406,$D2004)+INDEX(AU$382:AU$393,$D2004))</f>
        <v/>
      </c>
      <c r="AV2004" s="40">
        <f>AV1986*Settings!$C$13*(INDEX(AV$395:AV$406,$D2004)+INDEX(AV$382:AV$393,$D2004))</f>
        <v/>
      </c>
      <c r="AW2004" s="40">
        <f>AW1986*Settings!$C$13*(INDEX(AW$395:AW$406,$D2004)+INDEX(AW$382:AW$393,$D2004))</f>
        <v/>
      </c>
      <c r="AX2004" s="40">
        <f>AX1986*Settings!$C$13*(INDEX(AX$395:AX$406,$D2004)+INDEX(AX$382:AX$393,$D2004))</f>
        <v/>
      </c>
      <c r="AY2004" s="40">
        <f>AY1986*Settings!$C$13*(INDEX(AY$395:AY$406,$D2004)+INDEX(AY$382:AY$393,$D2004))</f>
        <v/>
      </c>
    </row>
    <row r="2005" hidden="1" outlineLevel="2">
      <c r="A2005" s="14" t="inlineStr">
        <is>
          <t>rtx</t>
        </is>
      </c>
      <c r="B2005" s="14" t="inlineStr">
        <is>
          <t>oop</t>
        </is>
      </c>
      <c r="C2005" s="14" t="inlineStr">
        <is>
          <t>mac</t>
        </is>
      </c>
      <c r="D2005" s="36">
        <f>INDEX(Inputs!$U$5:$U$132,MATCH($B2005&amp;"|"&amp;$C2005,Inputs!$A$5:$A$132,0))</f>
        <v/>
      </c>
      <c r="E2005" s="35" t="n"/>
      <c r="F2005" s="35" t="n"/>
      <c r="G2005" s="35" t="n"/>
      <c r="H2005" s="14">
        <f>INDEX(VarLab,MATCH($A2005,VarKey,0))&amp;INDEX(MemLab,MATCH($C2005&amp;"|"&amp;$B2005,MemKey,0))</f>
        <v/>
      </c>
      <c r="I2005" s="14">
        <f>INDEX(VarUnit,MATCH($A2005,VarKey,0))</f>
        <v/>
      </c>
      <c r="J2005" s="14">
        <f>INDEX(VarSrc,MATCH($A2005,VarKey,0))</f>
        <v/>
      </c>
      <c r="K2005" s="11">
        <f>CodePrefix&amp;$A2005&amp;IF($C2005="","","."&amp;$C2005&amp;"."&amp;$B2005)&amp;INDEX(VarEnd,MATCH($A2005,VarKey,0))&amp;K$5</f>
        <v/>
      </c>
      <c r="L2005" s="39">
        <f>L1987*Settings!$C$13*(INDEX(L$395:L$406,$D2005)+INDEX(L$382:L$393,$D2005))</f>
        <v/>
      </c>
      <c r="M2005" s="40">
        <f>M1987*Settings!$C$13*(INDEX(M$395:M$406,$D2005)+INDEX(M$382:M$393,$D2005))</f>
        <v/>
      </c>
      <c r="N2005" s="40">
        <f>N1987*Settings!$C$13*(INDEX(N$395:N$406,$D2005)+INDEX(N$382:N$393,$D2005))</f>
        <v/>
      </c>
      <c r="O2005" s="40">
        <f>O1987*Settings!$C$13*(INDEX(O$395:O$406,$D2005)+INDEX(O$382:O$393,$D2005))</f>
        <v/>
      </c>
      <c r="P2005" s="40">
        <f>P1987*Settings!$C$13*(INDEX(P$395:P$406,$D2005)+INDEX(P$382:P$393,$D2005))</f>
        <v/>
      </c>
      <c r="Q2005" s="40">
        <f>Q1987*Settings!$C$13*(INDEX(Q$395:Q$406,$D2005)+INDEX(Q$382:Q$393,$D2005))</f>
        <v/>
      </c>
      <c r="R2005" s="40">
        <f>R1987*Settings!$C$13*(INDEX(R$395:R$406,$D2005)+INDEX(R$382:R$393,$D2005))</f>
        <v/>
      </c>
      <c r="S2005" s="40">
        <f>S1987*Settings!$C$13*(INDEX(S$395:S$406,$D2005)+INDEX(S$382:S$393,$D2005))</f>
        <v/>
      </c>
      <c r="T2005" s="40">
        <f>T1987*Settings!$C$13*(INDEX(T$395:T$406,$D2005)+INDEX(T$382:T$393,$D2005))</f>
        <v/>
      </c>
      <c r="U2005" s="40">
        <f>U1987*Settings!$C$13*(INDEX(U$395:U$406,$D2005)+INDEX(U$382:U$393,$D2005))</f>
        <v/>
      </c>
      <c r="V2005" s="40">
        <f>V1987*Settings!$C$13*(INDEX(V$395:V$406,$D2005)+INDEX(V$382:V$393,$D2005))</f>
        <v/>
      </c>
      <c r="W2005" s="40">
        <f>W1987*Settings!$C$13*(INDEX(W$395:W$406,$D2005)+INDEX(W$382:W$393,$D2005))</f>
        <v/>
      </c>
      <c r="X2005" s="40">
        <f>X1987*Settings!$C$13*(INDEX(X$395:X$406,$D2005)+INDEX(X$382:X$393,$D2005))</f>
        <v/>
      </c>
      <c r="Y2005" s="40">
        <f>Y1987*Settings!$C$13*(INDEX(Y$395:Y$406,$D2005)+INDEX(Y$382:Y$393,$D2005))</f>
        <v/>
      </c>
      <c r="Z2005" s="40">
        <f>Z1987*Settings!$C$13*(INDEX(Z$395:Z$406,$D2005)+INDEX(Z$382:Z$393,$D2005))</f>
        <v/>
      </c>
      <c r="AA2005" s="40">
        <f>AA1987*Settings!$C$13*(INDEX(AA$395:AA$406,$D2005)+INDEX(AA$382:AA$393,$D2005))</f>
        <v/>
      </c>
      <c r="AB2005" s="40">
        <f>AB1987*Settings!$C$13*(INDEX(AB$395:AB$406,$D2005)+INDEX(AB$382:AB$393,$D2005))</f>
        <v/>
      </c>
      <c r="AC2005" s="40">
        <f>AC1987*Settings!$C$13*(INDEX(AC$395:AC$406,$D2005)+INDEX(AC$382:AC$393,$D2005))</f>
        <v/>
      </c>
      <c r="AD2005" s="40">
        <f>AD1987*Settings!$C$13*(INDEX(AD$395:AD$406,$D2005)+INDEX(AD$382:AD$393,$D2005))</f>
        <v/>
      </c>
      <c r="AF2005" s="11">
        <f>CodePrefix&amp;$A2005&amp;IF($C2005="","","."&amp;$C2005&amp;"."&amp;$B2005)&amp;INDEX(VarEnd,MATCH($A2005,VarKey,0))&amp;AF$5</f>
        <v/>
      </c>
      <c r="AG2005" s="39">
        <f>AG1987*Settings!$C$13*(INDEX(AG$395:AG$406,$D2005)+INDEX(AG$382:AG$393,$D2005))</f>
        <v/>
      </c>
      <c r="AH2005" s="40">
        <f>AH1987*Settings!$C$13*(INDEX(AH$395:AH$406,$D2005)+INDEX(AH$382:AH$393,$D2005))</f>
        <v/>
      </c>
      <c r="AI2005" s="40">
        <f>AI1987*Settings!$C$13*(INDEX(AI$395:AI$406,$D2005)+INDEX(AI$382:AI$393,$D2005))</f>
        <v/>
      </c>
      <c r="AJ2005" s="40">
        <f>AJ1987*Settings!$C$13*(INDEX(AJ$395:AJ$406,$D2005)+INDEX(AJ$382:AJ$393,$D2005))</f>
        <v/>
      </c>
      <c r="AK2005" s="40">
        <f>AK1987*Settings!$C$13*(INDEX(AK$395:AK$406,$D2005)+INDEX(AK$382:AK$393,$D2005))</f>
        <v/>
      </c>
      <c r="AL2005" s="40">
        <f>AL1987*Settings!$C$13*(INDEX(AL$395:AL$406,$D2005)+INDEX(AL$382:AL$393,$D2005))</f>
        <v/>
      </c>
      <c r="AM2005" s="40">
        <f>AM1987*Settings!$C$13*(INDEX(AM$395:AM$406,$D2005)+INDEX(AM$382:AM$393,$D2005))</f>
        <v/>
      </c>
      <c r="AN2005" s="40">
        <f>AN1987*Settings!$C$13*(INDEX(AN$395:AN$406,$D2005)+INDEX(AN$382:AN$393,$D2005))</f>
        <v/>
      </c>
      <c r="AO2005" s="40">
        <f>AO1987*Settings!$C$13*(INDEX(AO$395:AO$406,$D2005)+INDEX(AO$382:AO$393,$D2005))</f>
        <v/>
      </c>
      <c r="AP2005" s="40">
        <f>AP1987*Settings!$C$13*(INDEX(AP$395:AP$406,$D2005)+INDEX(AP$382:AP$393,$D2005))</f>
        <v/>
      </c>
      <c r="AQ2005" s="40">
        <f>AQ1987*Settings!$C$13*(INDEX(AQ$395:AQ$406,$D2005)+INDEX(AQ$382:AQ$393,$D2005))</f>
        <v/>
      </c>
      <c r="AR2005" s="40">
        <f>AR1987*Settings!$C$13*(INDEX(AR$395:AR$406,$D2005)+INDEX(AR$382:AR$393,$D2005))</f>
        <v/>
      </c>
      <c r="AS2005" s="40">
        <f>AS1987*Settings!$C$13*(INDEX(AS$395:AS$406,$D2005)+INDEX(AS$382:AS$393,$D2005))</f>
        <v/>
      </c>
      <c r="AT2005" s="40">
        <f>AT1987*Settings!$C$13*(INDEX(AT$395:AT$406,$D2005)+INDEX(AT$382:AT$393,$D2005))</f>
        <v/>
      </c>
      <c r="AU2005" s="40">
        <f>AU1987*Settings!$C$13*(INDEX(AU$395:AU$406,$D2005)+INDEX(AU$382:AU$393,$D2005))</f>
        <v/>
      </c>
      <c r="AV2005" s="40">
        <f>AV1987*Settings!$C$13*(INDEX(AV$395:AV$406,$D2005)+INDEX(AV$382:AV$393,$D2005))</f>
        <v/>
      </c>
      <c r="AW2005" s="40">
        <f>AW1987*Settings!$C$13*(INDEX(AW$395:AW$406,$D2005)+INDEX(AW$382:AW$393,$D2005))</f>
        <v/>
      </c>
      <c r="AX2005" s="40">
        <f>AX1987*Settings!$C$13*(INDEX(AX$395:AX$406,$D2005)+INDEX(AX$382:AX$393,$D2005))</f>
        <v/>
      </c>
      <c r="AY2005" s="40">
        <f>AY1987*Settings!$C$13*(INDEX(AY$395:AY$406,$D2005)+INDEX(AY$382:AY$393,$D2005))</f>
        <v/>
      </c>
    </row>
    <row r="2006" hidden="1" outlineLevel="2">
      <c r="A2006" s="14" t="inlineStr">
        <is>
          <t>rtx</t>
        </is>
      </c>
      <c r="B2006" s="14" t="inlineStr">
        <is>
          <t>bio</t>
        </is>
      </c>
      <c r="C2006" s="14" t="inlineStr">
        <is>
          <t>mac</t>
        </is>
      </c>
      <c r="D2006" s="36">
        <f>INDEX(Inputs!$U$5:$U$132,MATCH($B2006&amp;"|"&amp;$C2006,Inputs!$A$5:$A$132,0))</f>
        <v/>
      </c>
      <c r="E2006" s="35" t="n"/>
      <c r="F2006" s="35" t="n"/>
      <c r="G2006" s="35" t="n"/>
      <c r="H2006" s="14">
        <f>INDEX(VarLab,MATCH($A2006,VarKey,0))&amp;INDEX(MemLab,MATCH($C2006&amp;"|"&amp;$B2006,MemKey,0))</f>
        <v/>
      </c>
      <c r="I2006" s="14">
        <f>INDEX(VarUnit,MATCH($A2006,VarKey,0))</f>
        <v/>
      </c>
      <c r="J2006" s="14">
        <f>INDEX(VarSrc,MATCH($A2006,VarKey,0))</f>
        <v/>
      </c>
      <c r="K2006" s="11">
        <f>CodePrefix&amp;$A2006&amp;IF($C2006="","","."&amp;$C2006&amp;"."&amp;$B2006)&amp;INDEX(VarEnd,MATCH($A2006,VarKey,0))&amp;K$5</f>
        <v/>
      </c>
      <c r="L2006" s="39">
        <f>L1988*Settings!$C$13*(INDEX(L$395:L$406,$D2006)+INDEX(L$382:L$393,$D2006))</f>
        <v/>
      </c>
      <c r="M2006" s="40">
        <f>M1988*Settings!$C$13*(INDEX(M$395:M$406,$D2006)+INDEX(M$382:M$393,$D2006))</f>
        <v/>
      </c>
      <c r="N2006" s="40">
        <f>N1988*Settings!$C$13*(INDEX(N$395:N$406,$D2006)+INDEX(N$382:N$393,$D2006))</f>
        <v/>
      </c>
      <c r="O2006" s="40">
        <f>O1988*Settings!$C$13*(INDEX(O$395:O$406,$D2006)+INDEX(O$382:O$393,$D2006))</f>
        <v/>
      </c>
      <c r="P2006" s="40">
        <f>P1988*Settings!$C$13*(INDEX(P$395:P$406,$D2006)+INDEX(P$382:P$393,$D2006))</f>
        <v/>
      </c>
      <c r="Q2006" s="40">
        <f>Q1988*Settings!$C$13*(INDEX(Q$395:Q$406,$D2006)+INDEX(Q$382:Q$393,$D2006))</f>
        <v/>
      </c>
      <c r="R2006" s="40">
        <f>R1988*Settings!$C$13*(INDEX(R$395:R$406,$D2006)+INDEX(R$382:R$393,$D2006))</f>
        <v/>
      </c>
      <c r="S2006" s="40">
        <f>S1988*Settings!$C$13*(INDEX(S$395:S$406,$D2006)+INDEX(S$382:S$393,$D2006))</f>
        <v/>
      </c>
      <c r="T2006" s="40">
        <f>T1988*Settings!$C$13*(INDEX(T$395:T$406,$D2006)+INDEX(T$382:T$393,$D2006))</f>
        <v/>
      </c>
      <c r="U2006" s="40">
        <f>U1988*Settings!$C$13*(INDEX(U$395:U$406,$D2006)+INDEX(U$382:U$393,$D2006))</f>
        <v/>
      </c>
      <c r="V2006" s="40">
        <f>V1988*Settings!$C$13*(INDEX(V$395:V$406,$D2006)+INDEX(V$382:V$393,$D2006))</f>
        <v/>
      </c>
      <c r="W2006" s="40">
        <f>W1988*Settings!$C$13*(INDEX(W$395:W$406,$D2006)+INDEX(W$382:W$393,$D2006))</f>
        <v/>
      </c>
      <c r="X2006" s="40">
        <f>X1988*Settings!$C$13*(INDEX(X$395:X$406,$D2006)+INDEX(X$382:X$393,$D2006))</f>
        <v/>
      </c>
      <c r="Y2006" s="40">
        <f>Y1988*Settings!$C$13*(INDEX(Y$395:Y$406,$D2006)+INDEX(Y$382:Y$393,$D2006))</f>
        <v/>
      </c>
      <c r="Z2006" s="40">
        <f>Z1988*Settings!$C$13*(INDEX(Z$395:Z$406,$D2006)+INDEX(Z$382:Z$393,$D2006))</f>
        <v/>
      </c>
      <c r="AA2006" s="40">
        <f>AA1988*Settings!$C$13*(INDEX(AA$395:AA$406,$D2006)+INDEX(AA$382:AA$393,$D2006))</f>
        <v/>
      </c>
      <c r="AB2006" s="40">
        <f>AB1988*Settings!$C$13*(INDEX(AB$395:AB$406,$D2006)+INDEX(AB$382:AB$393,$D2006))</f>
        <v/>
      </c>
      <c r="AC2006" s="40">
        <f>AC1988*Settings!$C$13*(INDEX(AC$395:AC$406,$D2006)+INDEX(AC$382:AC$393,$D2006))</f>
        <v/>
      </c>
      <c r="AD2006" s="40">
        <f>AD1988*Settings!$C$13*(INDEX(AD$395:AD$406,$D2006)+INDEX(AD$382:AD$393,$D2006))</f>
        <v/>
      </c>
      <c r="AF2006" s="11">
        <f>CodePrefix&amp;$A2006&amp;IF($C2006="","","."&amp;$C2006&amp;"."&amp;$B2006)&amp;INDEX(VarEnd,MATCH($A2006,VarKey,0))&amp;AF$5</f>
        <v/>
      </c>
      <c r="AG2006" s="39">
        <f>AG1988*Settings!$C$13*(INDEX(AG$395:AG$406,$D2006)+INDEX(AG$382:AG$393,$D2006))</f>
        <v/>
      </c>
      <c r="AH2006" s="40">
        <f>AH1988*Settings!$C$13*(INDEX(AH$395:AH$406,$D2006)+INDEX(AH$382:AH$393,$D2006))</f>
        <v/>
      </c>
      <c r="AI2006" s="40">
        <f>AI1988*Settings!$C$13*(INDEX(AI$395:AI$406,$D2006)+INDEX(AI$382:AI$393,$D2006))</f>
        <v/>
      </c>
      <c r="AJ2006" s="40">
        <f>AJ1988*Settings!$C$13*(INDEX(AJ$395:AJ$406,$D2006)+INDEX(AJ$382:AJ$393,$D2006))</f>
        <v/>
      </c>
      <c r="AK2006" s="40">
        <f>AK1988*Settings!$C$13*(INDEX(AK$395:AK$406,$D2006)+INDEX(AK$382:AK$393,$D2006))</f>
        <v/>
      </c>
      <c r="AL2006" s="40">
        <f>AL1988*Settings!$C$13*(INDEX(AL$395:AL$406,$D2006)+INDEX(AL$382:AL$393,$D2006))</f>
        <v/>
      </c>
      <c r="AM2006" s="40">
        <f>AM1988*Settings!$C$13*(INDEX(AM$395:AM$406,$D2006)+INDEX(AM$382:AM$393,$D2006))</f>
        <v/>
      </c>
      <c r="AN2006" s="40">
        <f>AN1988*Settings!$C$13*(INDEX(AN$395:AN$406,$D2006)+INDEX(AN$382:AN$393,$D2006))</f>
        <v/>
      </c>
      <c r="AO2006" s="40">
        <f>AO1988*Settings!$C$13*(INDEX(AO$395:AO$406,$D2006)+INDEX(AO$382:AO$393,$D2006))</f>
        <v/>
      </c>
      <c r="AP2006" s="40">
        <f>AP1988*Settings!$C$13*(INDEX(AP$395:AP$406,$D2006)+INDEX(AP$382:AP$393,$D2006))</f>
        <v/>
      </c>
      <c r="AQ2006" s="40">
        <f>AQ1988*Settings!$C$13*(INDEX(AQ$395:AQ$406,$D2006)+INDEX(AQ$382:AQ$393,$D2006))</f>
        <v/>
      </c>
      <c r="AR2006" s="40">
        <f>AR1988*Settings!$C$13*(INDEX(AR$395:AR$406,$D2006)+INDEX(AR$382:AR$393,$D2006))</f>
        <v/>
      </c>
      <c r="AS2006" s="40">
        <f>AS1988*Settings!$C$13*(INDEX(AS$395:AS$406,$D2006)+INDEX(AS$382:AS$393,$D2006))</f>
        <v/>
      </c>
      <c r="AT2006" s="40">
        <f>AT1988*Settings!$C$13*(INDEX(AT$395:AT$406,$D2006)+INDEX(AT$382:AT$393,$D2006))</f>
        <v/>
      </c>
      <c r="AU2006" s="40">
        <f>AU1988*Settings!$C$13*(INDEX(AU$395:AU$406,$D2006)+INDEX(AU$382:AU$393,$D2006))</f>
        <v/>
      </c>
      <c r="AV2006" s="40">
        <f>AV1988*Settings!$C$13*(INDEX(AV$395:AV$406,$D2006)+INDEX(AV$382:AV$393,$D2006))</f>
        <v/>
      </c>
      <c r="AW2006" s="40">
        <f>AW1988*Settings!$C$13*(INDEX(AW$395:AW$406,$D2006)+INDEX(AW$382:AW$393,$D2006))</f>
        <v/>
      </c>
      <c r="AX2006" s="40">
        <f>AX1988*Settings!$C$13*(INDEX(AX$395:AX$406,$D2006)+INDEX(AX$382:AX$393,$D2006))</f>
        <v/>
      </c>
      <c r="AY2006" s="40">
        <f>AY1988*Settings!$C$13*(INDEX(AY$395:AY$406,$D2006)+INDEX(AY$382:AY$393,$D2006))</f>
        <v/>
      </c>
    </row>
    <row r="2007" hidden="1" outlineLevel="2"/>
    <row r="2008" hidden="1" outlineLevel="2">
      <c r="A2008" s="14" t="inlineStr">
        <is>
          <t>rsub</t>
        </is>
      </c>
      <c r="B2008" s="14" t="inlineStr">
        <is>
          <t>coa</t>
        </is>
      </c>
      <c r="C2008" s="14" t="inlineStr">
        <is>
          <t>mac</t>
        </is>
      </c>
      <c r="D2008" s="36">
        <f>INDEX(Inputs!$U$5:$U$132,MATCH($B2008&amp;"|"&amp;$C2008,Inputs!$A$5:$A$132,0))</f>
        <v/>
      </c>
      <c r="E2008" s="35" t="n"/>
      <c r="F2008" s="35" t="n"/>
      <c r="G2008" s="35" t="n"/>
      <c r="H2008" s="14">
        <f>INDEX(VarLab,MATCH($A2008,VarKey,0))&amp;INDEX(MemLab,MATCH($C2008&amp;"|"&amp;$B2008,MemKey,0))</f>
        <v/>
      </c>
      <c r="I2008" s="14">
        <f>INDEX(VarUnit,MATCH($A2008,VarKey,0))</f>
        <v/>
      </c>
      <c r="J2008" s="14">
        <f>INDEX(VarSrc,MATCH($A2008,VarKey,0))</f>
        <v/>
      </c>
      <c r="K2008" s="11">
        <f>CodePrefix&amp;$A2008&amp;IF($C2008="","","."&amp;$C2008&amp;"."&amp;$B2008)&amp;INDEX(VarEnd,MATCH($A2008,VarKey,0))&amp;K$5</f>
        <v/>
      </c>
      <c r="L2008" s="39">
        <f>L1981*Settings!$C$13*(INDEX(L$408:L$419,$D2008))</f>
        <v/>
      </c>
      <c r="M2008" s="40">
        <f>M1981*Settings!$C$13*(INDEX(M$408:M$419,$D2008))</f>
        <v/>
      </c>
      <c r="N2008" s="40">
        <f>N1981*Settings!$C$13*(INDEX(N$408:N$419,$D2008))</f>
        <v/>
      </c>
      <c r="O2008" s="40">
        <f>O1981*Settings!$C$13*(INDEX(O$408:O$419,$D2008))</f>
        <v/>
      </c>
      <c r="P2008" s="40">
        <f>P1981*Settings!$C$13*(INDEX(P$408:P$419,$D2008))</f>
        <v/>
      </c>
      <c r="Q2008" s="40">
        <f>Q1981*Settings!$C$13*(INDEX(Q$408:Q$419,$D2008))</f>
        <v/>
      </c>
      <c r="R2008" s="40">
        <f>R1981*Settings!$C$13*(INDEX(R$408:R$419,$D2008))</f>
        <v/>
      </c>
      <c r="S2008" s="40">
        <f>S1981*Settings!$C$13*(INDEX(S$408:S$419,$D2008))</f>
        <v/>
      </c>
      <c r="T2008" s="40">
        <f>T1981*Settings!$C$13*(INDEX(T$408:T$419,$D2008))</f>
        <v/>
      </c>
      <c r="U2008" s="40">
        <f>U1981*Settings!$C$13*(INDEX(U$408:U$419,$D2008))</f>
        <v/>
      </c>
      <c r="V2008" s="40">
        <f>V1981*Settings!$C$13*(INDEX(V$408:V$419,$D2008))</f>
        <v/>
      </c>
      <c r="W2008" s="40">
        <f>W1981*Settings!$C$13*(INDEX(W$408:W$419,$D2008))</f>
        <v/>
      </c>
      <c r="X2008" s="40">
        <f>X1981*Settings!$C$13*(INDEX(X$408:X$419,$D2008))</f>
        <v/>
      </c>
      <c r="Y2008" s="40">
        <f>Y1981*Settings!$C$13*(INDEX(Y$408:Y$419,$D2008))</f>
        <v/>
      </c>
      <c r="Z2008" s="40">
        <f>Z1981*Settings!$C$13*(INDEX(Z$408:Z$419,$D2008))</f>
        <v/>
      </c>
      <c r="AA2008" s="40">
        <f>AA1981*Settings!$C$13*(INDEX(AA$408:AA$419,$D2008))</f>
        <v/>
      </c>
      <c r="AB2008" s="40">
        <f>AB1981*Settings!$C$13*(INDEX(AB$408:AB$419,$D2008))</f>
        <v/>
      </c>
      <c r="AC2008" s="40">
        <f>AC1981*Settings!$C$13*(INDEX(AC$408:AC$419,$D2008))</f>
        <v/>
      </c>
      <c r="AD2008" s="40">
        <f>AD1981*Settings!$C$13*(INDEX(AD$408:AD$419,$D2008))</f>
        <v/>
      </c>
      <c r="AF2008" s="11">
        <f>CodePrefix&amp;$A2008&amp;IF($C2008="","","."&amp;$C2008&amp;"."&amp;$B2008)&amp;INDEX(VarEnd,MATCH($A2008,VarKey,0))&amp;AF$5</f>
        <v/>
      </c>
      <c r="AG2008" s="39">
        <f>AG1981*Settings!$C$13*(INDEX(AG$408:AG$419,$D2008))</f>
        <v/>
      </c>
      <c r="AH2008" s="40">
        <f>AH1981*Settings!$C$13*(INDEX(AH$408:AH$419,$D2008))</f>
        <v/>
      </c>
      <c r="AI2008" s="40">
        <f>AI1981*Settings!$C$13*(INDEX(AI$408:AI$419,$D2008))</f>
        <v/>
      </c>
      <c r="AJ2008" s="40">
        <f>AJ1981*Settings!$C$13*(INDEX(AJ$408:AJ$419,$D2008))</f>
        <v/>
      </c>
      <c r="AK2008" s="40">
        <f>AK1981*Settings!$C$13*(INDEX(AK$408:AK$419,$D2008))</f>
        <v/>
      </c>
      <c r="AL2008" s="40">
        <f>AL1981*Settings!$C$13*(INDEX(AL$408:AL$419,$D2008))</f>
        <v/>
      </c>
      <c r="AM2008" s="40">
        <f>AM1981*Settings!$C$13*(INDEX(AM$408:AM$419,$D2008))</f>
        <v/>
      </c>
      <c r="AN2008" s="40">
        <f>AN1981*Settings!$C$13*(INDEX(AN$408:AN$419,$D2008))</f>
        <v/>
      </c>
      <c r="AO2008" s="40">
        <f>AO1981*Settings!$C$13*(INDEX(AO$408:AO$419,$D2008))</f>
        <v/>
      </c>
      <c r="AP2008" s="40">
        <f>AP1981*Settings!$C$13*(INDEX(AP$408:AP$419,$D2008))</f>
        <v/>
      </c>
      <c r="AQ2008" s="40">
        <f>AQ1981*Settings!$C$13*(INDEX(AQ$408:AQ$419,$D2008))</f>
        <v/>
      </c>
      <c r="AR2008" s="40">
        <f>AR1981*Settings!$C$13*(INDEX(AR$408:AR$419,$D2008))</f>
        <v/>
      </c>
      <c r="AS2008" s="40">
        <f>AS1981*Settings!$C$13*(INDEX(AS$408:AS$419,$D2008))</f>
        <v/>
      </c>
      <c r="AT2008" s="40">
        <f>AT1981*Settings!$C$13*(INDEX(AT$408:AT$419,$D2008))</f>
        <v/>
      </c>
      <c r="AU2008" s="40">
        <f>AU1981*Settings!$C$13*(INDEX(AU$408:AU$419,$D2008))</f>
        <v/>
      </c>
      <c r="AV2008" s="40">
        <f>AV1981*Settings!$C$13*(INDEX(AV$408:AV$419,$D2008))</f>
        <v/>
      </c>
      <c r="AW2008" s="40">
        <f>AW1981*Settings!$C$13*(INDEX(AW$408:AW$419,$D2008))</f>
        <v/>
      </c>
      <c r="AX2008" s="40">
        <f>AX1981*Settings!$C$13*(INDEX(AX$408:AX$419,$D2008))</f>
        <v/>
      </c>
      <c r="AY2008" s="40">
        <f>AY1981*Settings!$C$13*(INDEX(AY$408:AY$419,$D2008))</f>
        <v/>
      </c>
    </row>
    <row r="2009" hidden="1" outlineLevel="2">
      <c r="A2009" s="14" t="inlineStr">
        <is>
          <t>rsub</t>
        </is>
      </c>
      <c r="B2009" s="14" t="inlineStr">
        <is>
          <t>nga</t>
        </is>
      </c>
      <c r="C2009" s="14" t="inlineStr">
        <is>
          <t>mac</t>
        </is>
      </c>
      <c r="D2009" s="36">
        <f>INDEX(Inputs!$U$5:$U$132,MATCH($B2009&amp;"|"&amp;$C2009,Inputs!$A$5:$A$132,0))</f>
        <v/>
      </c>
      <c r="E2009" s="35" t="n"/>
      <c r="F2009" s="35" t="n"/>
      <c r="G2009" s="35" t="n"/>
      <c r="H2009" s="14">
        <f>INDEX(VarLab,MATCH($A2009,VarKey,0))&amp;INDEX(MemLab,MATCH($C2009&amp;"|"&amp;$B2009,MemKey,0))</f>
        <v/>
      </c>
      <c r="I2009" s="14">
        <f>INDEX(VarUnit,MATCH($A2009,VarKey,0))</f>
        <v/>
      </c>
      <c r="J2009" s="14">
        <f>INDEX(VarSrc,MATCH($A2009,VarKey,0))</f>
        <v/>
      </c>
      <c r="K2009" s="11">
        <f>CodePrefix&amp;$A2009&amp;IF($C2009="","","."&amp;$C2009&amp;"."&amp;$B2009)&amp;INDEX(VarEnd,MATCH($A2009,VarKey,0))&amp;K$5</f>
        <v/>
      </c>
      <c r="L2009" s="39">
        <f>L1982*Settings!$C$13*(INDEX(L$408:L$419,$D2009))</f>
        <v/>
      </c>
      <c r="M2009" s="40">
        <f>M1982*Settings!$C$13*(INDEX(M$408:M$419,$D2009))</f>
        <v/>
      </c>
      <c r="N2009" s="40">
        <f>N1982*Settings!$C$13*(INDEX(N$408:N$419,$D2009))</f>
        <v/>
      </c>
      <c r="O2009" s="40">
        <f>O1982*Settings!$C$13*(INDEX(O$408:O$419,$D2009))</f>
        <v/>
      </c>
      <c r="P2009" s="40">
        <f>P1982*Settings!$C$13*(INDEX(P$408:P$419,$D2009))</f>
        <v/>
      </c>
      <c r="Q2009" s="40">
        <f>Q1982*Settings!$C$13*(INDEX(Q$408:Q$419,$D2009))</f>
        <v/>
      </c>
      <c r="R2009" s="40">
        <f>R1982*Settings!$C$13*(INDEX(R$408:R$419,$D2009))</f>
        <v/>
      </c>
      <c r="S2009" s="40">
        <f>S1982*Settings!$C$13*(INDEX(S$408:S$419,$D2009))</f>
        <v/>
      </c>
      <c r="T2009" s="40">
        <f>T1982*Settings!$C$13*(INDEX(T$408:T$419,$D2009))</f>
        <v/>
      </c>
      <c r="U2009" s="40">
        <f>U1982*Settings!$C$13*(INDEX(U$408:U$419,$D2009))</f>
        <v/>
      </c>
      <c r="V2009" s="40">
        <f>V1982*Settings!$C$13*(INDEX(V$408:V$419,$D2009))</f>
        <v/>
      </c>
      <c r="W2009" s="40">
        <f>W1982*Settings!$C$13*(INDEX(W$408:W$419,$D2009))</f>
        <v/>
      </c>
      <c r="X2009" s="40">
        <f>X1982*Settings!$C$13*(INDEX(X$408:X$419,$D2009))</f>
        <v/>
      </c>
      <c r="Y2009" s="40">
        <f>Y1982*Settings!$C$13*(INDEX(Y$408:Y$419,$D2009))</f>
        <v/>
      </c>
      <c r="Z2009" s="40">
        <f>Z1982*Settings!$C$13*(INDEX(Z$408:Z$419,$D2009))</f>
        <v/>
      </c>
      <c r="AA2009" s="40">
        <f>AA1982*Settings!$C$13*(INDEX(AA$408:AA$419,$D2009))</f>
        <v/>
      </c>
      <c r="AB2009" s="40">
        <f>AB1982*Settings!$C$13*(INDEX(AB$408:AB$419,$D2009))</f>
        <v/>
      </c>
      <c r="AC2009" s="40">
        <f>AC1982*Settings!$C$13*(INDEX(AC$408:AC$419,$D2009))</f>
        <v/>
      </c>
      <c r="AD2009" s="40">
        <f>AD1982*Settings!$C$13*(INDEX(AD$408:AD$419,$D2009))</f>
        <v/>
      </c>
      <c r="AF2009" s="11">
        <f>CodePrefix&amp;$A2009&amp;IF($C2009="","","."&amp;$C2009&amp;"."&amp;$B2009)&amp;INDEX(VarEnd,MATCH($A2009,VarKey,0))&amp;AF$5</f>
        <v/>
      </c>
      <c r="AG2009" s="39">
        <f>AG1982*Settings!$C$13*(INDEX(AG$408:AG$419,$D2009))</f>
        <v/>
      </c>
      <c r="AH2009" s="40">
        <f>AH1982*Settings!$C$13*(INDEX(AH$408:AH$419,$D2009))</f>
        <v/>
      </c>
      <c r="AI2009" s="40">
        <f>AI1982*Settings!$C$13*(INDEX(AI$408:AI$419,$D2009))</f>
        <v/>
      </c>
      <c r="AJ2009" s="40">
        <f>AJ1982*Settings!$C$13*(INDEX(AJ$408:AJ$419,$D2009))</f>
        <v/>
      </c>
      <c r="AK2009" s="40">
        <f>AK1982*Settings!$C$13*(INDEX(AK$408:AK$419,$D2009))</f>
        <v/>
      </c>
      <c r="AL2009" s="40">
        <f>AL1982*Settings!$C$13*(INDEX(AL$408:AL$419,$D2009))</f>
        <v/>
      </c>
      <c r="AM2009" s="40">
        <f>AM1982*Settings!$C$13*(INDEX(AM$408:AM$419,$D2009))</f>
        <v/>
      </c>
      <c r="AN2009" s="40">
        <f>AN1982*Settings!$C$13*(INDEX(AN$408:AN$419,$D2009))</f>
        <v/>
      </c>
      <c r="AO2009" s="40">
        <f>AO1982*Settings!$C$13*(INDEX(AO$408:AO$419,$D2009))</f>
        <v/>
      </c>
      <c r="AP2009" s="40">
        <f>AP1982*Settings!$C$13*(INDEX(AP$408:AP$419,$D2009))</f>
        <v/>
      </c>
      <c r="AQ2009" s="40">
        <f>AQ1982*Settings!$C$13*(INDEX(AQ$408:AQ$419,$D2009))</f>
        <v/>
      </c>
      <c r="AR2009" s="40">
        <f>AR1982*Settings!$C$13*(INDEX(AR$408:AR$419,$D2009))</f>
        <v/>
      </c>
      <c r="AS2009" s="40">
        <f>AS1982*Settings!$C$13*(INDEX(AS$408:AS$419,$D2009))</f>
        <v/>
      </c>
      <c r="AT2009" s="40">
        <f>AT1982*Settings!$C$13*(INDEX(AT$408:AT$419,$D2009))</f>
        <v/>
      </c>
      <c r="AU2009" s="40">
        <f>AU1982*Settings!$C$13*(INDEX(AU$408:AU$419,$D2009))</f>
        <v/>
      </c>
      <c r="AV2009" s="40">
        <f>AV1982*Settings!$C$13*(INDEX(AV$408:AV$419,$D2009))</f>
        <v/>
      </c>
      <c r="AW2009" s="40">
        <f>AW1982*Settings!$C$13*(INDEX(AW$408:AW$419,$D2009))</f>
        <v/>
      </c>
      <c r="AX2009" s="40">
        <f>AX1982*Settings!$C$13*(INDEX(AX$408:AX$419,$D2009))</f>
        <v/>
      </c>
      <c r="AY2009" s="40">
        <f>AY1982*Settings!$C$13*(INDEX(AY$408:AY$419,$D2009))</f>
        <v/>
      </c>
    </row>
    <row r="2010" hidden="1" outlineLevel="2">
      <c r="A2010" s="14" t="inlineStr">
        <is>
          <t>rsub</t>
        </is>
      </c>
      <c r="B2010" s="14" t="inlineStr">
        <is>
          <t>gso</t>
        </is>
      </c>
      <c r="C2010" s="14" t="inlineStr">
        <is>
          <t>mac</t>
        </is>
      </c>
      <c r="D2010" s="36">
        <f>INDEX(Inputs!$U$5:$U$132,MATCH($B2010&amp;"|"&amp;$C2010,Inputs!$A$5:$A$132,0))</f>
        <v/>
      </c>
      <c r="E2010" s="35" t="n"/>
      <c r="F2010" s="35" t="n"/>
      <c r="G2010" s="35" t="n"/>
      <c r="H2010" s="14">
        <f>INDEX(VarLab,MATCH($A2010,VarKey,0))&amp;INDEX(MemLab,MATCH($C2010&amp;"|"&amp;$B2010,MemKey,0))</f>
        <v/>
      </c>
      <c r="I2010" s="14">
        <f>INDEX(VarUnit,MATCH($A2010,VarKey,0))</f>
        <v/>
      </c>
      <c r="J2010" s="14">
        <f>INDEX(VarSrc,MATCH($A2010,VarKey,0))</f>
        <v/>
      </c>
      <c r="K2010" s="11">
        <f>CodePrefix&amp;$A2010&amp;IF($C2010="","","."&amp;$C2010&amp;"."&amp;$B2010)&amp;INDEX(VarEnd,MATCH($A2010,VarKey,0))&amp;K$5</f>
        <v/>
      </c>
      <c r="L2010" s="39">
        <f>L1983*Settings!$C$13*(INDEX(L$408:L$419,$D2010))</f>
        <v/>
      </c>
      <c r="M2010" s="40">
        <f>M1983*Settings!$C$13*(INDEX(M$408:M$419,$D2010))</f>
        <v/>
      </c>
      <c r="N2010" s="40">
        <f>N1983*Settings!$C$13*(INDEX(N$408:N$419,$D2010))</f>
        <v/>
      </c>
      <c r="O2010" s="40">
        <f>O1983*Settings!$C$13*(INDEX(O$408:O$419,$D2010))</f>
        <v/>
      </c>
      <c r="P2010" s="40">
        <f>P1983*Settings!$C$13*(INDEX(P$408:P$419,$D2010))</f>
        <v/>
      </c>
      <c r="Q2010" s="40">
        <f>Q1983*Settings!$C$13*(INDEX(Q$408:Q$419,$D2010))</f>
        <v/>
      </c>
      <c r="R2010" s="40">
        <f>R1983*Settings!$C$13*(INDEX(R$408:R$419,$D2010))</f>
        <v/>
      </c>
      <c r="S2010" s="40">
        <f>S1983*Settings!$C$13*(INDEX(S$408:S$419,$D2010))</f>
        <v/>
      </c>
      <c r="T2010" s="40">
        <f>T1983*Settings!$C$13*(INDEX(T$408:T$419,$D2010))</f>
        <v/>
      </c>
      <c r="U2010" s="40">
        <f>U1983*Settings!$C$13*(INDEX(U$408:U$419,$D2010))</f>
        <v/>
      </c>
      <c r="V2010" s="40">
        <f>V1983*Settings!$C$13*(INDEX(V$408:V$419,$D2010))</f>
        <v/>
      </c>
      <c r="W2010" s="40">
        <f>W1983*Settings!$C$13*(INDEX(W$408:W$419,$D2010))</f>
        <v/>
      </c>
      <c r="X2010" s="40">
        <f>X1983*Settings!$C$13*(INDEX(X$408:X$419,$D2010))</f>
        <v/>
      </c>
      <c r="Y2010" s="40">
        <f>Y1983*Settings!$C$13*(INDEX(Y$408:Y$419,$D2010))</f>
        <v/>
      </c>
      <c r="Z2010" s="40">
        <f>Z1983*Settings!$C$13*(INDEX(Z$408:Z$419,$D2010))</f>
        <v/>
      </c>
      <c r="AA2010" s="40">
        <f>AA1983*Settings!$C$13*(INDEX(AA$408:AA$419,$D2010))</f>
        <v/>
      </c>
      <c r="AB2010" s="40">
        <f>AB1983*Settings!$C$13*(INDEX(AB$408:AB$419,$D2010))</f>
        <v/>
      </c>
      <c r="AC2010" s="40">
        <f>AC1983*Settings!$C$13*(INDEX(AC$408:AC$419,$D2010))</f>
        <v/>
      </c>
      <c r="AD2010" s="40">
        <f>AD1983*Settings!$C$13*(INDEX(AD$408:AD$419,$D2010))</f>
        <v/>
      </c>
      <c r="AF2010" s="11">
        <f>CodePrefix&amp;$A2010&amp;IF($C2010="","","."&amp;$C2010&amp;"."&amp;$B2010)&amp;INDEX(VarEnd,MATCH($A2010,VarKey,0))&amp;AF$5</f>
        <v/>
      </c>
      <c r="AG2010" s="39">
        <f>AG1983*Settings!$C$13*(INDEX(AG$408:AG$419,$D2010))</f>
        <v/>
      </c>
      <c r="AH2010" s="40">
        <f>AH1983*Settings!$C$13*(INDEX(AH$408:AH$419,$D2010))</f>
        <v/>
      </c>
      <c r="AI2010" s="40">
        <f>AI1983*Settings!$C$13*(INDEX(AI$408:AI$419,$D2010))</f>
        <v/>
      </c>
      <c r="AJ2010" s="40">
        <f>AJ1983*Settings!$C$13*(INDEX(AJ$408:AJ$419,$D2010))</f>
        <v/>
      </c>
      <c r="AK2010" s="40">
        <f>AK1983*Settings!$C$13*(INDEX(AK$408:AK$419,$D2010))</f>
        <v/>
      </c>
      <c r="AL2010" s="40">
        <f>AL1983*Settings!$C$13*(INDEX(AL$408:AL$419,$D2010))</f>
        <v/>
      </c>
      <c r="AM2010" s="40">
        <f>AM1983*Settings!$C$13*(INDEX(AM$408:AM$419,$D2010))</f>
        <v/>
      </c>
      <c r="AN2010" s="40">
        <f>AN1983*Settings!$C$13*(INDEX(AN$408:AN$419,$D2010))</f>
        <v/>
      </c>
      <c r="AO2010" s="40">
        <f>AO1983*Settings!$C$13*(INDEX(AO$408:AO$419,$D2010))</f>
        <v/>
      </c>
      <c r="AP2010" s="40">
        <f>AP1983*Settings!$C$13*(INDEX(AP$408:AP$419,$D2010))</f>
        <v/>
      </c>
      <c r="AQ2010" s="40">
        <f>AQ1983*Settings!$C$13*(INDEX(AQ$408:AQ$419,$D2010))</f>
        <v/>
      </c>
      <c r="AR2010" s="40">
        <f>AR1983*Settings!$C$13*(INDEX(AR$408:AR$419,$D2010))</f>
        <v/>
      </c>
      <c r="AS2010" s="40">
        <f>AS1983*Settings!$C$13*(INDEX(AS$408:AS$419,$D2010))</f>
        <v/>
      </c>
      <c r="AT2010" s="40">
        <f>AT1983*Settings!$C$13*(INDEX(AT$408:AT$419,$D2010))</f>
        <v/>
      </c>
      <c r="AU2010" s="40">
        <f>AU1983*Settings!$C$13*(INDEX(AU$408:AU$419,$D2010))</f>
        <v/>
      </c>
      <c r="AV2010" s="40">
        <f>AV1983*Settings!$C$13*(INDEX(AV$408:AV$419,$D2010))</f>
        <v/>
      </c>
      <c r="AW2010" s="40">
        <f>AW1983*Settings!$C$13*(INDEX(AW$408:AW$419,$D2010))</f>
        <v/>
      </c>
      <c r="AX2010" s="40">
        <f>AX1983*Settings!$C$13*(INDEX(AX$408:AX$419,$D2010))</f>
        <v/>
      </c>
      <c r="AY2010" s="40">
        <f>AY1983*Settings!$C$13*(INDEX(AY$408:AY$419,$D2010))</f>
        <v/>
      </c>
    </row>
    <row r="2011" hidden="1" outlineLevel="2">
      <c r="A2011" s="14" t="inlineStr">
        <is>
          <t>rsub</t>
        </is>
      </c>
      <c r="B2011" s="14" t="inlineStr">
        <is>
          <t>die</t>
        </is>
      </c>
      <c r="C2011" s="14" t="inlineStr">
        <is>
          <t>mac</t>
        </is>
      </c>
      <c r="D2011" s="36">
        <f>INDEX(Inputs!$U$5:$U$132,MATCH($B2011&amp;"|"&amp;$C2011,Inputs!$A$5:$A$132,0))</f>
        <v/>
      </c>
      <c r="E2011" s="35" t="n"/>
      <c r="F2011" s="35" t="n"/>
      <c r="G2011" s="35" t="n"/>
      <c r="H2011" s="14">
        <f>INDEX(VarLab,MATCH($A2011,VarKey,0))&amp;INDEX(MemLab,MATCH($C2011&amp;"|"&amp;$B2011,MemKey,0))</f>
        <v/>
      </c>
      <c r="I2011" s="14">
        <f>INDEX(VarUnit,MATCH($A2011,VarKey,0))</f>
        <v/>
      </c>
      <c r="J2011" s="14">
        <f>INDEX(VarSrc,MATCH($A2011,VarKey,0))</f>
        <v/>
      </c>
      <c r="K2011" s="11">
        <f>CodePrefix&amp;$A2011&amp;IF($C2011="","","."&amp;$C2011&amp;"."&amp;$B2011)&amp;INDEX(VarEnd,MATCH($A2011,VarKey,0))&amp;K$5</f>
        <v/>
      </c>
      <c r="L2011" s="39">
        <f>L1984*Settings!$C$13*(INDEX(L$408:L$419,$D2011))</f>
        <v/>
      </c>
      <c r="M2011" s="40">
        <f>M1984*Settings!$C$13*(INDEX(M$408:M$419,$D2011))</f>
        <v/>
      </c>
      <c r="N2011" s="40">
        <f>N1984*Settings!$C$13*(INDEX(N$408:N$419,$D2011))</f>
        <v/>
      </c>
      <c r="O2011" s="40">
        <f>O1984*Settings!$C$13*(INDEX(O$408:O$419,$D2011))</f>
        <v/>
      </c>
      <c r="P2011" s="40">
        <f>P1984*Settings!$C$13*(INDEX(P$408:P$419,$D2011))</f>
        <v/>
      </c>
      <c r="Q2011" s="40">
        <f>Q1984*Settings!$C$13*(INDEX(Q$408:Q$419,$D2011))</f>
        <v/>
      </c>
      <c r="R2011" s="40">
        <f>R1984*Settings!$C$13*(INDEX(R$408:R$419,$D2011))</f>
        <v/>
      </c>
      <c r="S2011" s="40">
        <f>S1984*Settings!$C$13*(INDEX(S$408:S$419,$D2011))</f>
        <v/>
      </c>
      <c r="T2011" s="40">
        <f>T1984*Settings!$C$13*(INDEX(T$408:T$419,$D2011))</f>
        <v/>
      </c>
      <c r="U2011" s="40">
        <f>U1984*Settings!$C$13*(INDEX(U$408:U$419,$D2011))</f>
        <v/>
      </c>
      <c r="V2011" s="40">
        <f>V1984*Settings!$C$13*(INDEX(V$408:V$419,$D2011))</f>
        <v/>
      </c>
      <c r="W2011" s="40">
        <f>W1984*Settings!$C$13*(INDEX(W$408:W$419,$D2011))</f>
        <v/>
      </c>
      <c r="X2011" s="40">
        <f>X1984*Settings!$C$13*(INDEX(X$408:X$419,$D2011))</f>
        <v/>
      </c>
      <c r="Y2011" s="40">
        <f>Y1984*Settings!$C$13*(INDEX(Y$408:Y$419,$D2011))</f>
        <v/>
      </c>
      <c r="Z2011" s="40">
        <f>Z1984*Settings!$C$13*(INDEX(Z$408:Z$419,$D2011))</f>
        <v/>
      </c>
      <c r="AA2011" s="40">
        <f>AA1984*Settings!$C$13*(INDEX(AA$408:AA$419,$D2011))</f>
        <v/>
      </c>
      <c r="AB2011" s="40">
        <f>AB1984*Settings!$C$13*(INDEX(AB$408:AB$419,$D2011))</f>
        <v/>
      </c>
      <c r="AC2011" s="40">
        <f>AC1984*Settings!$C$13*(INDEX(AC$408:AC$419,$D2011))</f>
        <v/>
      </c>
      <c r="AD2011" s="40">
        <f>AD1984*Settings!$C$13*(INDEX(AD$408:AD$419,$D2011))</f>
        <v/>
      </c>
      <c r="AF2011" s="11">
        <f>CodePrefix&amp;$A2011&amp;IF($C2011="","","."&amp;$C2011&amp;"."&amp;$B2011)&amp;INDEX(VarEnd,MATCH($A2011,VarKey,0))&amp;AF$5</f>
        <v/>
      </c>
      <c r="AG2011" s="39">
        <f>AG1984*Settings!$C$13*(INDEX(AG$408:AG$419,$D2011))</f>
        <v/>
      </c>
      <c r="AH2011" s="40">
        <f>AH1984*Settings!$C$13*(INDEX(AH$408:AH$419,$D2011))</f>
        <v/>
      </c>
      <c r="AI2011" s="40">
        <f>AI1984*Settings!$C$13*(INDEX(AI$408:AI$419,$D2011))</f>
        <v/>
      </c>
      <c r="AJ2011" s="40">
        <f>AJ1984*Settings!$C$13*(INDEX(AJ$408:AJ$419,$D2011))</f>
        <v/>
      </c>
      <c r="AK2011" s="40">
        <f>AK1984*Settings!$C$13*(INDEX(AK$408:AK$419,$D2011))</f>
        <v/>
      </c>
      <c r="AL2011" s="40">
        <f>AL1984*Settings!$C$13*(INDEX(AL$408:AL$419,$D2011))</f>
        <v/>
      </c>
      <c r="AM2011" s="40">
        <f>AM1984*Settings!$C$13*(INDEX(AM$408:AM$419,$D2011))</f>
        <v/>
      </c>
      <c r="AN2011" s="40">
        <f>AN1984*Settings!$C$13*(INDEX(AN$408:AN$419,$D2011))</f>
        <v/>
      </c>
      <c r="AO2011" s="40">
        <f>AO1984*Settings!$C$13*(INDEX(AO$408:AO$419,$D2011))</f>
        <v/>
      </c>
      <c r="AP2011" s="40">
        <f>AP1984*Settings!$C$13*(INDEX(AP$408:AP$419,$D2011))</f>
        <v/>
      </c>
      <c r="AQ2011" s="40">
        <f>AQ1984*Settings!$C$13*(INDEX(AQ$408:AQ$419,$D2011))</f>
        <v/>
      </c>
      <c r="AR2011" s="40">
        <f>AR1984*Settings!$C$13*(INDEX(AR$408:AR$419,$D2011))</f>
        <v/>
      </c>
      <c r="AS2011" s="40">
        <f>AS1984*Settings!$C$13*(INDEX(AS$408:AS$419,$D2011))</f>
        <v/>
      </c>
      <c r="AT2011" s="40">
        <f>AT1984*Settings!$C$13*(INDEX(AT$408:AT$419,$D2011))</f>
        <v/>
      </c>
      <c r="AU2011" s="40">
        <f>AU1984*Settings!$C$13*(INDEX(AU$408:AU$419,$D2011))</f>
        <v/>
      </c>
      <c r="AV2011" s="40">
        <f>AV1984*Settings!$C$13*(INDEX(AV$408:AV$419,$D2011))</f>
        <v/>
      </c>
      <c r="AW2011" s="40">
        <f>AW1984*Settings!$C$13*(INDEX(AW$408:AW$419,$D2011))</f>
        <v/>
      </c>
      <c r="AX2011" s="40">
        <f>AX1984*Settings!$C$13*(INDEX(AX$408:AX$419,$D2011))</f>
        <v/>
      </c>
      <c r="AY2011" s="40">
        <f>AY1984*Settings!$C$13*(INDEX(AY$408:AY$419,$D2011))</f>
        <v/>
      </c>
    </row>
    <row r="2012" hidden="1" outlineLevel="2">
      <c r="A2012" s="14" t="inlineStr">
        <is>
          <t>rsub</t>
        </is>
      </c>
      <c r="B2012" s="14" t="inlineStr">
        <is>
          <t>lpg</t>
        </is>
      </c>
      <c r="C2012" s="14" t="inlineStr">
        <is>
          <t>mac</t>
        </is>
      </c>
      <c r="D2012" s="36">
        <f>INDEX(Inputs!$U$5:$U$132,MATCH($B2012&amp;"|"&amp;$C2012,Inputs!$A$5:$A$132,0))</f>
        <v/>
      </c>
      <c r="E2012" s="35" t="n"/>
      <c r="F2012" s="35" t="n"/>
      <c r="G2012" s="35" t="n"/>
      <c r="H2012" s="14">
        <f>INDEX(VarLab,MATCH($A2012,VarKey,0))&amp;INDEX(MemLab,MATCH($C2012&amp;"|"&amp;$B2012,MemKey,0))</f>
        <v/>
      </c>
      <c r="I2012" s="14">
        <f>INDEX(VarUnit,MATCH($A2012,VarKey,0))</f>
        <v/>
      </c>
      <c r="J2012" s="14">
        <f>INDEX(VarSrc,MATCH($A2012,VarKey,0))</f>
        <v/>
      </c>
      <c r="K2012" s="11">
        <f>CodePrefix&amp;$A2012&amp;IF($C2012="","","."&amp;$C2012&amp;"."&amp;$B2012)&amp;INDEX(VarEnd,MATCH($A2012,VarKey,0))&amp;K$5</f>
        <v/>
      </c>
      <c r="L2012" s="39">
        <f>L1985*Settings!$C$13*(INDEX(L$408:L$419,$D2012))</f>
        <v/>
      </c>
      <c r="M2012" s="40">
        <f>M1985*Settings!$C$13*(INDEX(M$408:M$419,$D2012))</f>
        <v/>
      </c>
      <c r="N2012" s="40">
        <f>N1985*Settings!$C$13*(INDEX(N$408:N$419,$D2012))</f>
        <v/>
      </c>
      <c r="O2012" s="40">
        <f>O1985*Settings!$C$13*(INDEX(O$408:O$419,$D2012))</f>
        <v/>
      </c>
      <c r="P2012" s="40">
        <f>P1985*Settings!$C$13*(INDEX(P$408:P$419,$D2012))</f>
        <v/>
      </c>
      <c r="Q2012" s="40">
        <f>Q1985*Settings!$C$13*(INDEX(Q$408:Q$419,$D2012))</f>
        <v/>
      </c>
      <c r="R2012" s="40">
        <f>R1985*Settings!$C$13*(INDEX(R$408:R$419,$D2012))</f>
        <v/>
      </c>
      <c r="S2012" s="40">
        <f>S1985*Settings!$C$13*(INDEX(S$408:S$419,$D2012))</f>
        <v/>
      </c>
      <c r="T2012" s="40">
        <f>T1985*Settings!$C$13*(INDEX(T$408:T$419,$D2012))</f>
        <v/>
      </c>
      <c r="U2012" s="40">
        <f>U1985*Settings!$C$13*(INDEX(U$408:U$419,$D2012))</f>
        <v/>
      </c>
      <c r="V2012" s="40">
        <f>V1985*Settings!$C$13*(INDEX(V$408:V$419,$D2012))</f>
        <v/>
      </c>
      <c r="W2012" s="40">
        <f>W1985*Settings!$C$13*(INDEX(W$408:W$419,$D2012))</f>
        <v/>
      </c>
      <c r="X2012" s="40">
        <f>X1985*Settings!$C$13*(INDEX(X$408:X$419,$D2012))</f>
        <v/>
      </c>
      <c r="Y2012" s="40">
        <f>Y1985*Settings!$C$13*(INDEX(Y$408:Y$419,$D2012))</f>
        <v/>
      </c>
      <c r="Z2012" s="40">
        <f>Z1985*Settings!$C$13*(INDEX(Z$408:Z$419,$D2012))</f>
        <v/>
      </c>
      <c r="AA2012" s="40">
        <f>AA1985*Settings!$C$13*(INDEX(AA$408:AA$419,$D2012))</f>
        <v/>
      </c>
      <c r="AB2012" s="40">
        <f>AB1985*Settings!$C$13*(INDEX(AB$408:AB$419,$D2012))</f>
        <v/>
      </c>
      <c r="AC2012" s="40">
        <f>AC1985*Settings!$C$13*(INDEX(AC$408:AC$419,$D2012))</f>
        <v/>
      </c>
      <c r="AD2012" s="40">
        <f>AD1985*Settings!$C$13*(INDEX(AD$408:AD$419,$D2012))</f>
        <v/>
      </c>
      <c r="AF2012" s="11">
        <f>CodePrefix&amp;$A2012&amp;IF($C2012="","","."&amp;$C2012&amp;"."&amp;$B2012)&amp;INDEX(VarEnd,MATCH($A2012,VarKey,0))&amp;AF$5</f>
        <v/>
      </c>
      <c r="AG2012" s="39">
        <f>AG1985*Settings!$C$13*(INDEX(AG$408:AG$419,$D2012))</f>
        <v/>
      </c>
      <c r="AH2012" s="40">
        <f>AH1985*Settings!$C$13*(INDEX(AH$408:AH$419,$D2012))</f>
        <v/>
      </c>
      <c r="AI2012" s="40">
        <f>AI1985*Settings!$C$13*(INDEX(AI$408:AI$419,$D2012))</f>
        <v/>
      </c>
      <c r="AJ2012" s="40">
        <f>AJ1985*Settings!$C$13*(INDEX(AJ$408:AJ$419,$D2012))</f>
        <v/>
      </c>
      <c r="AK2012" s="40">
        <f>AK1985*Settings!$C$13*(INDEX(AK$408:AK$419,$D2012))</f>
        <v/>
      </c>
      <c r="AL2012" s="40">
        <f>AL1985*Settings!$C$13*(INDEX(AL$408:AL$419,$D2012))</f>
        <v/>
      </c>
      <c r="AM2012" s="40">
        <f>AM1985*Settings!$C$13*(INDEX(AM$408:AM$419,$D2012))</f>
        <v/>
      </c>
      <c r="AN2012" s="40">
        <f>AN1985*Settings!$C$13*(INDEX(AN$408:AN$419,$D2012))</f>
        <v/>
      </c>
      <c r="AO2012" s="40">
        <f>AO1985*Settings!$C$13*(INDEX(AO$408:AO$419,$D2012))</f>
        <v/>
      </c>
      <c r="AP2012" s="40">
        <f>AP1985*Settings!$C$13*(INDEX(AP$408:AP$419,$D2012))</f>
        <v/>
      </c>
      <c r="AQ2012" s="40">
        <f>AQ1985*Settings!$C$13*(INDEX(AQ$408:AQ$419,$D2012))</f>
        <v/>
      </c>
      <c r="AR2012" s="40">
        <f>AR1985*Settings!$C$13*(INDEX(AR$408:AR$419,$D2012))</f>
        <v/>
      </c>
      <c r="AS2012" s="40">
        <f>AS1985*Settings!$C$13*(INDEX(AS$408:AS$419,$D2012))</f>
        <v/>
      </c>
      <c r="AT2012" s="40">
        <f>AT1985*Settings!$C$13*(INDEX(AT$408:AT$419,$D2012))</f>
        <v/>
      </c>
      <c r="AU2012" s="40">
        <f>AU1985*Settings!$C$13*(INDEX(AU$408:AU$419,$D2012))</f>
        <v/>
      </c>
      <c r="AV2012" s="40">
        <f>AV1985*Settings!$C$13*(INDEX(AV$408:AV$419,$D2012))</f>
        <v/>
      </c>
      <c r="AW2012" s="40">
        <f>AW1985*Settings!$C$13*(INDEX(AW$408:AW$419,$D2012))</f>
        <v/>
      </c>
      <c r="AX2012" s="40">
        <f>AX1985*Settings!$C$13*(INDEX(AX$408:AX$419,$D2012))</f>
        <v/>
      </c>
      <c r="AY2012" s="40">
        <f>AY1985*Settings!$C$13*(INDEX(AY$408:AY$419,$D2012))</f>
        <v/>
      </c>
    </row>
    <row r="2013" hidden="1" outlineLevel="2">
      <c r="A2013" s="14" t="inlineStr">
        <is>
          <t>rsub</t>
        </is>
      </c>
      <c r="B2013" s="14" t="inlineStr">
        <is>
          <t>ker</t>
        </is>
      </c>
      <c r="C2013" s="14" t="inlineStr">
        <is>
          <t>mac</t>
        </is>
      </c>
      <c r="D2013" s="36">
        <f>INDEX(Inputs!$U$5:$U$132,MATCH($B2013&amp;"|"&amp;$C2013,Inputs!$A$5:$A$132,0))</f>
        <v/>
      </c>
      <c r="E2013" s="35" t="n"/>
      <c r="F2013" s="35" t="n"/>
      <c r="G2013" s="35" t="n"/>
      <c r="H2013" s="14">
        <f>INDEX(VarLab,MATCH($A2013,VarKey,0))&amp;INDEX(MemLab,MATCH($C2013&amp;"|"&amp;$B2013,MemKey,0))</f>
        <v/>
      </c>
      <c r="I2013" s="14">
        <f>INDEX(VarUnit,MATCH($A2013,VarKey,0))</f>
        <v/>
      </c>
      <c r="J2013" s="14">
        <f>INDEX(VarSrc,MATCH($A2013,VarKey,0))</f>
        <v/>
      </c>
      <c r="K2013" s="11">
        <f>CodePrefix&amp;$A2013&amp;IF($C2013="","","."&amp;$C2013&amp;"."&amp;$B2013)&amp;INDEX(VarEnd,MATCH($A2013,VarKey,0))&amp;K$5</f>
        <v/>
      </c>
      <c r="L2013" s="39">
        <f>L1986*Settings!$C$13*(INDEX(L$408:L$419,$D2013))</f>
        <v/>
      </c>
      <c r="M2013" s="40">
        <f>M1986*Settings!$C$13*(INDEX(M$408:M$419,$D2013))</f>
        <v/>
      </c>
      <c r="N2013" s="40">
        <f>N1986*Settings!$C$13*(INDEX(N$408:N$419,$D2013))</f>
        <v/>
      </c>
      <c r="O2013" s="40">
        <f>O1986*Settings!$C$13*(INDEX(O$408:O$419,$D2013))</f>
        <v/>
      </c>
      <c r="P2013" s="40">
        <f>P1986*Settings!$C$13*(INDEX(P$408:P$419,$D2013))</f>
        <v/>
      </c>
      <c r="Q2013" s="40">
        <f>Q1986*Settings!$C$13*(INDEX(Q$408:Q$419,$D2013))</f>
        <v/>
      </c>
      <c r="R2013" s="40">
        <f>R1986*Settings!$C$13*(INDEX(R$408:R$419,$D2013))</f>
        <v/>
      </c>
      <c r="S2013" s="40">
        <f>S1986*Settings!$C$13*(INDEX(S$408:S$419,$D2013))</f>
        <v/>
      </c>
      <c r="T2013" s="40">
        <f>T1986*Settings!$C$13*(INDEX(T$408:T$419,$D2013))</f>
        <v/>
      </c>
      <c r="U2013" s="40">
        <f>U1986*Settings!$C$13*(INDEX(U$408:U$419,$D2013))</f>
        <v/>
      </c>
      <c r="V2013" s="40">
        <f>V1986*Settings!$C$13*(INDEX(V$408:V$419,$D2013))</f>
        <v/>
      </c>
      <c r="W2013" s="40">
        <f>W1986*Settings!$C$13*(INDEX(W$408:W$419,$D2013))</f>
        <v/>
      </c>
      <c r="X2013" s="40">
        <f>X1986*Settings!$C$13*(INDEX(X$408:X$419,$D2013))</f>
        <v/>
      </c>
      <c r="Y2013" s="40">
        <f>Y1986*Settings!$C$13*(INDEX(Y$408:Y$419,$D2013))</f>
        <v/>
      </c>
      <c r="Z2013" s="40">
        <f>Z1986*Settings!$C$13*(INDEX(Z$408:Z$419,$D2013))</f>
        <v/>
      </c>
      <c r="AA2013" s="40">
        <f>AA1986*Settings!$C$13*(INDEX(AA$408:AA$419,$D2013))</f>
        <v/>
      </c>
      <c r="AB2013" s="40">
        <f>AB1986*Settings!$C$13*(INDEX(AB$408:AB$419,$D2013))</f>
        <v/>
      </c>
      <c r="AC2013" s="40">
        <f>AC1986*Settings!$C$13*(INDEX(AC$408:AC$419,$D2013))</f>
        <v/>
      </c>
      <c r="AD2013" s="40">
        <f>AD1986*Settings!$C$13*(INDEX(AD$408:AD$419,$D2013))</f>
        <v/>
      </c>
      <c r="AF2013" s="11">
        <f>CodePrefix&amp;$A2013&amp;IF($C2013="","","."&amp;$C2013&amp;"."&amp;$B2013)&amp;INDEX(VarEnd,MATCH($A2013,VarKey,0))&amp;AF$5</f>
        <v/>
      </c>
      <c r="AG2013" s="39">
        <f>AG1986*Settings!$C$13*(INDEX(AG$408:AG$419,$D2013))</f>
        <v/>
      </c>
      <c r="AH2013" s="40">
        <f>AH1986*Settings!$C$13*(INDEX(AH$408:AH$419,$D2013))</f>
        <v/>
      </c>
      <c r="AI2013" s="40">
        <f>AI1986*Settings!$C$13*(INDEX(AI$408:AI$419,$D2013))</f>
        <v/>
      </c>
      <c r="AJ2013" s="40">
        <f>AJ1986*Settings!$C$13*(INDEX(AJ$408:AJ$419,$D2013))</f>
        <v/>
      </c>
      <c r="AK2013" s="40">
        <f>AK1986*Settings!$C$13*(INDEX(AK$408:AK$419,$D2013))</f>
        <v/>
      </c>
      <c r="AL2013" s="40">
        <f>AL1986*Settings!$C$13*(INDEX(AL$408:AL$419,$D2013))</f>
        <v/>
      </c>
      <c r="AM2013" s="40">
        <f>AM1986*Settings!$C$13*(INDEX(AM$408:AM$419,$D2013))</f>
        <v/>
      </c>
      <c r="AN2013" s="40">
        <f>AN1986*Settings!$C$13*(INDEX(AN$408:AN$419,$D2013))</f>
        <v/>
      </c>
      <c r="AO2013" s="40">
        <f>AO1986*Settings!$C$13*(INDEX(AO$408:AO$419,$D2013))</f>
        <v/>
      </c>
      <c r="AP2013" s="40">
        <f>AP1986*Settings!$C$13*(INDEX(AP$408:AP$419,$D2013))</f>
        <v/>
      </c>
      <c r="AQ2013" s="40">
        <f>AQ1986*Settings!$C$13*(INDEX(AQ$408:AQ$419,$D2013))</f>
        <v/>
      </c>
      <c r="AR2013" s="40">
        <f>AR1986*Settings!$C$13*(INDEX(AR$408:AR$419,$D2013))</f>
        <v/>
      </c>
      <c r="AS2013" s="40">
        <f>AS1986*Settings!$C$13*(INDEX(AS$408:AS$419,$D2013))</f>
        <v/>
      </c>
      <c r="AT2013" s="40">
        <f>AT1986*Settings!$C$13*(INDEX(AT$408:AT$419,$D2013))</f>
        <v/>
      </c>
      <c r="AU2013" s="40">
        <f>AU1986*Settings!$C$13*(INDEX(AU$408:AU$419,$D2013))</f>
        <v/>
      </c>
      <c r="AV2013" s="40">
        <f>AV1986*Settings!$C$13*(INDEX(AV$408:AV$419,$D2013))</f>
        <v/>
      </c>
      <c r="AW2013" s="40">
        <f>AW1986*Settings!$C$13*(INDEX(AW$408:AW$419,$D2013))</f>
        <v/>
      </c>
      <c r="AX2013" s="40">
        <f>AX1986*Settings!$C$13*(INDEX(AX$408:AX$419,$D2013))</f>
        <v/>
      </c>
      <c r="AY2013" s="40">
        <f>AY1986*Settings!$C$13*(INDEX(AY$408:AY$419,$D2013))</f>
        <v/>
      </c>
    </row>
    <row r="2014" hidden="1" outlineLevel="2">
      <c r="A2014" s="14" t="inlineStr">
        <is>
          <t>rsub</t>
        </is>
      </c>
      <c r="B2014" s="14" t="inlineStr">
        <is>
          <t>oop</t>
        </is>
      </c>
      <c r="C2014" s="14" t="inlineStr">
        <is>
          <t>mac</t>
        </is>
      </c>
      <c r="D2014" s="36">
        <f>INDEX(Inputs!$U$5:$U$132,MATCH($B2014&amp;"|"&amp;$C2014,Inputs!$A$5:$A$132,0))</f>
        <v/>
      </c>
      <c r="E2014" s="35" t="n"/>
      <c r="F2014" s="35" t="n"/>
      <c r="G2014" s="35" t="n"/>
      <c r="H2014" s="14">
        <f>INDEX(VarLab,MATCH($A2014,VarKey,0))&amp;INDEX(MemLab,MATCH($C2014&amp;"|"&amp;$B2014,MemKey,0))</f>
        <v/>
      </c>
      <c r="I2014" s="14">
        <f>INDEX(VarUnit,MATCH($A2014,VarKey,0))</f>
        <v/>
      </c>
      <c r="J2014" s="14">
        <f>INDEX(VarSrc,MATCH($A2014,VarKey,0))</f>
        <v/>
      </c>
      <c r="K2014" s="11">
        <f>CodePrefix&amp;$A2014&amp;IF($C2014="","","."&amp;$C2014&amp;"."&amp;$B2014)&amp;INDEX(VarEnd,MATCH($A2014,VarKey,0))&amp;K$5</f>
        <v/>
      </c>
      <c r="L2014" s="39">
        <f>L1987*Settings!$C$13*(INDEX(L$408:L$419,$D2014))</f>
        <v/>
      </c>
      <c r="M2014" s="40">
        <f>M1987*Settings!$C$13*(INDEX(M$408:M$419,$D2014))</f>
        <v/>
      </c>
      <c r="N2014" s="40">
        <f>N1987*Settings!$C$13*(INDEX(N$408:N$419,$D2014))</f>
        <v/>
      </c>
      <c r="O2014" s="40">
        <f>O1987*Settings!$C$13*(INDEX(O$408:O$419,$D2014))</f>
        <v/>
      </c>
      <c r="P2014" s="40">
        <f>P1987*Settings!$C$13*(INDEX(P$408:P$419,$D2014))</f>
        <v/>
      </c>
      <c r="Q2014" s="40">
        <f>Q1987*Settings!$C$13*(INDEX(Q$408:Q$419,$D2014))</f>
        <v/>
      </c>
      <c r="R2014" s="40">
        <f>R1987*Settings!$C$13*(INDEX(R$408:R$419,$D2014))</f>
        <v/>
      </c>
      <c r="S2014" s="40">
        <f>S1987*Settings!$C$13*(INDEX(S$408:S$419,$D2014))</f>
        <v/>
      </c>
      <c r="T2014" s="40">
        <f>T1987*Settings!$C$13*(INDEX(T$408:T$419,$D2014))</f>
        <v/>
      </c>
      <c r="U2014" s="40">
        <f>U1987*Settings!$C$13*(INDEX(U$408:U$419,$D2014))</f>
        <v/>
      </c>
      <c r="V2014" s="40">
        <f>V1987*Settings!$C$13*(INDEX(V$408:V$419,$D2014))</f>
        <v/>
      </c>
      <c r="W2014" s="40">
        <f>W1987*Settings!$C$13*(INDEX(W$408:W$419,$D2014))</f>
        <v/>
      </c>
      <c r="X2014" s="40">
        <f>X1987*Settings!$C$13*(INDEX(X$408:X$419,$D2014))</f>
        <v/>
      </c>
      <c r="Y2014" s="40">
        <f>Y1987*Settings!$C$13*(INDEX(Y$408:Y$419,$D2014))</f>
        <v/>
      </c>
      <c r="Z2014" s="40">
        <f>Z1987*Settings!$C$13*(INDEX(Z$408:Z$419,$D2014))</f>
        <v/>
      </c>
      <c r="AA2014" s="40">
        <f>AA1987*Settings!$C$13*(INDEX(AA$408:AA$419,$D2014))</f>
        <v/>
      </c>
      <c r="AB2014" s="40">
        <f>AB1987*Settings!$C$13*(INDEX(AB$408:AB$419,$D2014))</f>
        <v/>
      </c>
      <c r="AC2014" s="40">
        <f>AC1987*Settings!$C$13*(INDEX(AC$408:AC$419,$D2014))</f>
        <v/>
      </c>
      <c r="AD2014" s="40">
        <f>AD1987*Settings!$C$13*(INDEX(AD$408:AD$419,$D2014))</f>
        <v/>
      </c>
      <c r="AF2014" s="11">
        <f>CodePrefix&amp;$A2014&amp;IF($C2014="","","."&amp;$C2014&amp;"."&amp;$B2014)&amp;INDEX(VarEnd,MATCH($A2014,VarKey,0))&amp;AF$5</f>
        <v/>
      </c>
      <c r="AG2014" s="39">
        <f>AG1987*Settings!$C$13*(INDEX(AG$408:AG$419,$D2014))</f>
        <v/>
      </c>
      <c r="AH2014" s="40">
        <f>AH1987*Settings!$C$13*(INDEX(AH$408:AH$419,$D2014))</f>
        <v/>
      </c>
      <c r="AI2014" s="40">
        <f>AI1987*Settings!$C$13*(INDEX(AI$408:AI$419,$D2014))</f>
        <v/>
      </c>
      <c r="AJ2014" s="40">
        <f>AJ1987*Settings!$C$13*(INDEX(AJ$408:AJ$419,$D2014))</f>
        <v/>
      </c>
      <c r="AK2014" s="40">
        <f>AK1987*Settings!$C$13*(INDEX(AK$408:AK$419,$D2014))</f>
        <v/>
      </c>
      <c r="AL2014" s="40">
        <f>AL1987*Settings!$C$13*(INDEX(AL$408:AL$419,$D2014))</f>
        <v/>
      </c>
      <c r="AM2014" s="40">
        <f>AM1987*Settings!$C$13*(INDEX(AM$408:AM$419,$D2014))</f>
        <v/>
      </c>
      <c r="AN2014" s="40">
        <f>AN1987*Settings!$C$13*(INDEX(AN$408:AN$419,$D2014))</f>
        <v/>
      </c>
      <c r="AO2014" s="40">
        <f>AO1987*Settings!$C$13*(INDEX(AO$408:AO$419,$D2014))</f>
        <v/>
      </c>
      <c r="AP2014" s="40">
        <f>AP1987*Settings!$C$13*(INDEX(AP$408:AP$419,$D2014))</f>
        <v/>
      </c>
      <c r="AQ2014" s="40">
        <f>AQ1987*Settings!$C$13*(INDEX(AQ$408:AQ$419,$D2014))</f>
        <v/>
      </c>
      <c r="AR2014" s="40">
        <f>AR1987*Settings!$C$13*(INDEX(AR$408:AR$419,$D2014))</f>
        <v/>
      </c>
      <c r="AS2014" s="40">
        <f>AS1987*Settings!$C$13*(INDEX(AS$408:AS$419,$D2014))</f>
        <v/>
      </c>
      <c r="AT2014" s="40">
        <f>AT1987*Settings!$C$13*(INDEX(AT$408:AT$419,$D2014))</f>
        <v/>
      </c>
      <c r="AU2014" s="40">
        <f>AU1987*Settings!$C$13*(INDEX(AU$408:AU$419,$D2014))</f>
        <v/>
      </c>
      <c r="AV2014" s="40">
        <f>AV1987*Settings!$C$13*(INDEX(AV$408:AV$419,$D2014))</f>
        <v/>
      </c>
      <c r="AW2014" s="40">
        <f>AW1987*Settings!$C$13*(INDEX(AW$408:AW$419,$D2014))</f>
        <v/>
      </c>
      <c r="AX2014" s="40">
        <f>AX1987*Settings!$C$13*(INDEX(AX$408:AX$419,$D2014))</f>
        <v/>
      </c>
      <c r="AY2014" s="40">
        <f>AY1987*Settings!$C$13*(INDEX(AY$408:AY$419,$D2014))</f>
        <v/>
      </c>
    </row>
    <row r="2015" hidden="1" outlineLevel="2">
      <c r="A2015" s="14" t="inlineStr">
        <is>
          <t>rsub</t>
        </is>
      </c>
      <c r="B2015" s="14" t="inlineStr">
        <is>
          <t>bio</t>
        </is>
      </c>
      <c r="C2015" s="14" t="inlineStr">
        <is>
          <t>mac</t>
        </is>
      </c>
      <c r="D2015" s="36">
        <f>INDEX(Inputs!$U$5:$U$132,MATCH($B2015&amp;"|"&amp;$C2015,Inputs!$A$5:$A$132,0))</f>
        <v/>
      </c>
      <c r="E2015" s="35" t="n"/>
      <c r="F2015" s="35" t="n"/>
      <c r="G2015" s="35" t="n"/>
      <c r="H2015" s="14">
        <f>INDEX(VarLab,MATCH($A2015,VarKey,0))&amp;INDEX(MemLab,MATCH($C2015&amp;"|"&amp;$B2015,MemKey,0))</f>
        <v/>
      </c>
      <c r="I2015" s="14">
        <f>INDEX(VarUnit,MATCH($A2015,VarKey,0))</f>
        <v/>
      </c>
      <c r="J2015" s="14">
        <f>INDEX(VarSrc,MATCH($A2015,VarKey,0))</f>
        <v/>
      </c>
      <c r="K2015" s="11">
        <f>CodePrefix&amp;$A2015&amp;IF($C2015="","","."&amp;$C2015&amp;"."&amp;$B2015)&amp;INDEX(VarEnd,MATCH($A2015,VarKey,0))&amp;K$5</f>
        <v/>
      </c>
      <c r="L2015" s="39">
        <f>L1988*Settings!$C$13*(INDEX(L$408:L$419,$D2015))</f>
        <v/>
      </c>
      <c r="M2015" s="40">
        <f>M1988*Settings!$C$13*(INDEX(M$408:M$419,$D2015))</f>
        <v/>
      </c>
      <c r="N2015" s="40">
        <f>N1988*Settings!$C$13*(INDEX(N$408:N$419,$D2015))</f>
        <v/>
      </c>
      <c r="O2015" s="40">
        <f>O1988*Settings!$C$13*(INDEX(O$408:O$419,$D2015))</f>
        <v/>
      </c>
      <c r="P2015" s="40">
        <f>P1988*Settings!$C$13*(INDEX(P$408:P$419,$D2015))</f>
        <v/>
      </c>
      <c r="Q2015" s="40">
        <f>Q1988*Settings!$C$13*(INDEX(Q$408:Q$419,$D2015))</f>
        <v/>
      </c>
      <c r="R2015" s="40">
        <f>R1988*Settings!$C$13*(INDEX(R$408:R$419,$D2015))</f>
        <v/>
      </c>
      <c r="S2015" s="40">
        <f>S1988*Settings!$C$13*(INDEX(S$408:S$419,$D2015))</f>
        <v/>
      </c>
      <c r="T2015" s="40">
        <f>T1988*Settings!$C$13*(INDEX(T$408:T$419,$D2015))</f>
        <v/>
      </c>
      <c r="U2015" s="40">
        <f>U1988*Settings!$C$13*(INDEX(U$408:U$419,$D2015))</f>
        <v/>
      </c>
      <c r="V2015" s="40">
        <f>V1988*Settings!$C$13*(INDEX(V$408:V$419,$D2015))</f>
        <v/>
      </c>
      <c r="W2015" s="40">
        <f>W1988*Settings!$C$13*(INDEX(W$408:W$419,$D2015))</f>
        <v/>
      </c>
      <c r="X2015" s="40">
        <f>X1988*Settings!$C$13*(INDEX(X$408:X$419,$D2015))</f>
        <v/>
      </c>
      <c r="Y2015" s="40">
        <f>Y1988*Settings!$C$13*(INDEX(Y$408:Y$419,$D2015))</f>
        <v/>
      </c>
      <c r="Z2015" s="40">
        <f>Z1988*Settings!$C$13*(INDEX(Z$408:Z$419,$D2015))</f>
        <v/>
      </c>
      <c r="AA2015" s="40">
        <f>AA1988*Settings!$C$13*(INDEX(AA$408:AA$419,$D2015))</f>
        <v/>
      </c>
      <c r="AB2015" s="40">
        <f>AB1988*Settings!$C$13*(INDEX(AB$408:AB$419,$D2015))</f>
        <v/>
      </c>
      <c r="AC2015" s="40">
        <f>AC1988*Settings!$C$13*(INDEX(AC$408:AC$419,$D2015))</f>
        <v/>
      </c>
      <c r="AD2015" s="40">
        <f>AD1988*Settings!$C$13*(INDEX(AD$408:AD$419,$D2015))</f>
        <v/>
      </c>
      <c r="AF2015" s="11">
        <f>CodePrefix&amp;$A2015&amp;IF($C2015="","","."&amp;$C2015&amp;"."&amp;$B2015)&amp;INDEX(VarEnd,MATCH($A2015,VarKey,0))&amp;AF$5</f>
        <v/>
      </c>
      <c r="AG2015" s="39">
        <f>AG1988*Settings!$C$13*(INDEX(AG$408:AG$419,$D2015))</f>
        <v/>
      </c>
      <c r="AH2015" s="40">
        <f>AH1988*Settings!$C$13*(INDEX(AH$408:AH$419,$D2015))</f>
        <v/>
      </c>
      <c r="AI2015" s="40">
        <f>AI1988*Settings!$C$13*(INDEX(AI$408:AI$419,$D2015))</f>
        <v/>
      </c>
      <c r="AJ2015" s="40">
        <f>AJ1988*Settings!$C$13*(INDEX(AJ$408:AJ$419,$D2015))</f>
        <v/>
      </c>
      <c r="AK2015" s="40">
        <f>AK1988*Settings!$C$13*(INDEX(AK$408:AK$419,$D2015))</f>
        <v/>
      </c>
      <c r="AL2015" s="40">
        <f>AL1988*Settings!$C$13*(INDEX(AL$408:AL$419,$D2015))</f>
        <v/>
      </c>
      <c r="AM2015" s="40">
        <f>AM1988*Settings!$C$13*(INDEX(AM$408:AM$419,$D2015))</f>
        <v/>
      </c>
      <c r="AN2015" s="40">
        <f>AN1988*Settings!$C$13*(INDEX(AN$408:AN$419,$D2015))</f>
        <v/>
      </c>
      <c r="AO2015" s="40">
        <f>AO1988*Settings!$C$13*(INDEX(AO$408:AO$419,$D2015))</f>
        <v/>
      </c>
      <c r="AP2015" s="40">
        <f>AP1988*Settings!$C$13*(INDEX(AP$408:AP$419,$D2015))</f>
        <v/>
      </c>
      <c r="AQ2015" s="40">
        <f>AQ1988*Settings!$C$13*(INDEX(AQ$408:AQ$419,$D2015))</f>
        <v/>
      </c>
      <c r="AR2015" s="40">
        <f>AR1988*Settings!$C$13*(INDEX(AR$408:AR$419,$D2015))</f>
        <v/>
      </c>
      <c r="AS2015" s="40">
        <f>AS1988*Settings!$C$13*(INDEX(AS$408:AS$419,$D2015))</f>
        <v/>
      </c>
      <c r="AT2015" s="40">
        <f>AT1988*Settings!$C$13*(INDEX(AT$408:AT$419,$D2015))</f>
        <v/>
      </c>
      <c r="AU2015" s="40">
        <f>AU1988*Settings!$C$13*(INDEX(AU$408:AU$419,$D2015))</f>
        <v/>
      </c>
      <c r="AV2015" s="40">
        <f>AV1988*Settings!$C$13*(INDEX(AV$408:AV$419,$D2015))</f>
        <v/>
      </c>
      <c r="AW2015" s="40">
        <f>AW1988*Settings!$C$13*(INDEX(AW$408:AW$419,$D2015))</f>
        <v/>
      </c>
      <c r="AX2015" s="40">
        <f>AX1988*Settings!$C$13*(INDEX(AX$408:AX$419,$D2015))</f>
        <v/>
      </c>
      <c r="AY2015" s="40">
        <f>AY1988*Settings!$C$13*(INDEX(AY$408:AY$419,$D2015))</f>
        <v/>
      </c>
    </row>
    <row r="2016" hidden="1" outlineLevel="2"/>
    <row r="2017" hidden="1" outlineLevel="2">
      <c r="A2017" s="14" t="inlineStr">
        <is>
          <t>rnew</t>
        </is>
      </c>
      <c r="B2017" s="14" t="inlineStr">
        <is>
          <t>coa</t>
        </is>
      </c>
      <c r="C2017" s="14" t="inlineStr">
        <is>
          <t>mac</t>
        </is>
      </c>
      <c r="D2017" s="36">
        <f>INDEX(Inputs!$V$5:$V$132,MATCH($B2017&amp;"|"&amp;$C2017,Inputs!$A$5:$A$132,0))</f>
        <v/>
      </c>
      <c r="E2017" s="35" t="n"/>
      <c r="F2017" s="35" t="n"/>
      <c r="G2017" s="35" t="n"/>
      <c r="H2017" s="14">
        <f>INDEX(VarLab,MATCH($A2017,VarKey,0))&amp;INDEX(MemLab,MATCH($C2017&amp;"|"&amp;$B2017,MemKey,0))</f>
        <v/>
      </c>
      <c r="I2017" s="14">
        <f>INDEX(VarUnit,MATCH($A2017,VarKey,0))</f>
        <v/>
      </c>
      <c r="J2017" s="14">
        <f>INDEX(VarSrc,MATCH($A2017,VarKey,0))</f>
        <v/>
      </c>
      <c r="K2017" s="11">
        <f>CodePrefix&amp;$A2017&amp;IF($C2017="","","."&amp;$C2017&amp;"."&amp;$B2017)&amp;INDEX(VarEnd,MATCH($A2017,VarKey,0))&amp;K$5</f>
        <v/>
      </c>
      <c r="L2017" s="39">
        <f>L1981*Settings!$C$13*(L1927+L1945+L1936*L$201+L1954*$D2017)</f>
        <v/>
      </c>
      <c r="M2017" s="40">
        <f>M1981*Settings!$C$13*(M1927+M1945+M1936*M$201+M1954*$D2017)</f>
        <v/>
      </c>
      <c r="N2017" s="40">
        <f>N1981*Settings!$C$13*(N1927+N1945+N1936*N$201+N1954*$D2017)</f>
        <v/>
      </c>
      <c r="O2017" s="40">
        <f>O1981*Settings!$C$13*(O1927+O1945+O1936*O$201+O1954*$D2017)</f>
        <v/>
      </c>
      <c r="P2017" s="40">
        <f>P1981*Settings!$C$13*(P1927+P1945+P1936*P$201+P1954*$D2017)</f>
        <v/>
      </c>
      <c r="Q2017" s="40">
        <f>Q1981*Settings!$C$13*(Q1927+Q1945+Q1936*Q$201+Q1954*$D2017)</f>
        <v/>
      </c>
      <c r="R2017" s="40">
        <f>R1981*Settings!$C$13*(R1927+R1945+R1936*R$201+R1954*$D2017)</f>
        <v/>
      </c>
      <c r="S2017" s="40">
        <f>S1981*Settings!$C$13*(S1927+S1945+S1936*S$201+S1954*$D2017)</f>
        <v/>
      </c>
      <c r="T2017" s="40">
        <f>T1981*Settings!$C$13*(T1927+T1945+T1936*T$201+T1954*$D2017)</f>
        <v/>
      </c>
      <c r="U2017" s="40">
        <f>U1981*Settings!$C$13*(U1927+U1945+U1936*U$201+U1954*$D2017)</f>
        <v/>
      </c>
      <c r="V2017" s="40">
        <f>V1981*Settings!$C$13*(V1927+V1945+V1936*V$201+V1954*$D2017)</f>
        <v/>
      </c>
      <c r="W2017" s="40">
        <f>W1981*Settings!$C$13*(W1927+W1945+W1936*W$201+W1954*$D2017)</f>
        <v/>
      </c>
      <c r="X2017" s="40">
        <f>X1981*Settings!$C$13*(X1927+X1945+X1936*X$201+X1954*$D2017)</f>
        <v/>
      </c>
      <c r="Y2017" s="40">
        <f>Y1981*Settings!$C$13*(Y1927+Y1945+Y1936*Y$201+Y1954*$D2017)</f>
        <v/>
      </c>
      <c r="Z2017" s="40">
        <f>Z1981*Settings!$C$13*(Z1927+Z1945+Z1936*Z$201+Z1954*$D2017)</f>
        <v/>
      </c>
      <c r="AA2017" s="40">
        <f>AA1981*Settings!$C$13*(AA1927+AA1945+AA1936*AA$201+AA1954*$D2017)</f>
        <v/>
      </c>
      <c r="AB2017" s="40">
        <f>AB1981*Settings!$C$13*(AB1927+AB1945+AB1936*AB$201+AB1954*$D2017)</f>
        <v/>
      </c>
      <c r="AC2017" s="40">
        <f>AC1981*Settings!$C$13*(AC1927+AC1945+AC1936*AC$201+AC1954*$D2017)</f>
        <v/>
      </c>
      <c r="AD2017" s="40">
        <f>AD1981*Settings!$C$13*(AD1927+AD1945+AD1936*AD$201+AD1954*$D2017)</f>
        <v/>
      </c>
      <c r="AF2017" s="11">
        <f>CodePrefix&amp;$A2017&amp;IF($C2017="","","."&amp;$C2017&amp;"."&amp;$B2017)&amp;INDEX(VarEnd,MATCH($A2017,VarKey,0))&amp;AF$5</f>
        <v/>
      </c>
      <c r="AG2017" s="39">
        <f>AG1981*Settings!$C$13*(AG1927+AG1945+AG1936*AG$201+AG1954*$D2017)</f>
        <v/>
      </c>
      <c r="AH2017" s="40">
        <f>AH1981*Settings!$C$13*(AH1927+AH1945+AH1936*AH$201+AH1954*$D2017)</f>
        <v/>
      </c>
      <c r="AI2017" s="40">
        <f>AI1981*Settings!$C$13*(AI1927+AI1945+AI1936*AI$201+AI1954*$D2017)</f>
        <v/>
      </c>
      <c r="AJ2017" s="40">
        <f>AJ1981*Settings!$C$13*(AJ1927+AJ1945+AJ1936*AJ$201+AJ1954*$D2017)</f>
        <v/>
      </c>
      <c r="AK2017" s="40">
        <f>AK1981*Settings!$C$13*(AK1927+AK1945+AK1936*AK$201+AK1954*$D2017)</f>
        <v/>
      </c>
      <c r="AL2017" s="40">
        <f>AL1981*Settings!$C$13*(AL1927+AL1945+AL1936*AL$201+AL1954*$D2017)</f>
        <v/>
      </c>
      <c r="AM2017" s="40">
        <f>AM1981*Settings!$C$13*(AM1927+AM1945+AM1936*AM$201+AM1954*$D2017)</f>
        <v/>
      </c>
      <c r="AN2017" s="40">
        <f>AN1981*Settings!$C$13*(AN1927+AN1945+AN1936*AN$201+AN1954*$D2017)</f>
        <v/>
      </c>
      <c r="AO2017" s="40">
        <f>AO1981*Settings!$C$13*(AO1927+AO1945+AO1936*AO$201+AO1954*$D2017)</f>
        <v/>
      </c>
      <c r="AP2017" s="40">
        <f>AP1981*Settings!$C$13*(AP1927+AP1945+AP1936*AP$201+AP1954*$D2017)</f>
        <v/>
      </c>
      <c r="AQ2017" s="40">
        <f>AQ1981*Settings!$C$13*(AQ1927+AQ1945+AQ1936*AQ$201+AQ1954*$D2017)</f>
        <v/>
      </c>
      <c r="AR2017" s="40">
        <f>AR1981*Settings!$C$13*(AR1927+AR1945+AR1936*AR$201+AR1954*$D2017)</f>
        <v/>
      </c>
      <c r="AS2017" s="40">
        <f>AS1981*Settings!$C$13*(AS1927+AS1945+AS1936*AS$201+AS1954*$D2017)</f>
        <v/>
      </c>
      <c r="AT2017" s="40">
        <f>AT1981*Settings!$C$13*(AT1927+AT1945+AT1936*AT$201+AT1954*$D2017)</f>
        <v/>
      </c>
      <c r="AU2017" s="40">
        <f>AU1981*Settings!$C$13*(AU1927+AU1945+AU1936*AU$201+AU1954*$D2017)</f>
        <v/>
      </c>
      <c r="AV2017" s="40">
        <f>AV1981*Settings!$C$13*(AV1927+AV1945+AV1936*AV$201+AV1954*$D2017)</f>
        <v/>
      </c>
      <c r="AW2017" s="40">
        <f>AW1981*Settings!$C$13*(AW1927+AW1945+AW1936*AW$201+AW1954*$D2017)</f>
        <v/>
      </c>
      <c r="AX2017" s="40">
        <f>AX1981*Settings!$C$13*(AX1927+AX1945+AX1936*AX$201+AX1954*$D2017)</f>
        <v/>
      </c>
      <c r="AY2017" s="40">
        <f>AY1981*Settings!$C$13*(AY1927+AY1945+AY1936*AY$201+AY1954*$D2017)</f>
        <v/>
      </c>
    </row>
    <row r="2018" hidden="1" outlineLevel="2">
      <c r="A2018" s="14" t="inlineStr">
        <is>
          <t>rnew</t>
        </is>
      </c>
      <c r="B2018" s="14" t="inlineStr">
        <is>
          <t>nga</t>
        </is>
      </c>
      <c r="C2018" s="14" t="inlineStr">
        <is>
          <t>mac</t>
        </is>
      </c>
      <c r="D2018" s="36">
        <f>INDEX(Inputs!$V$5:$V$132,MATCH($B2018&amp;"|"&amp;$C2018,Inputs!$A$5:$A$132,0))</f>
        <v/>
      </c>
      <c r="E2018" s="35" t="n"/>
      <c r="F2018" s="35" t="n"/>
      <c r="G2018" s="35" t="n"/>
      <c r="H2018" s="14">
        <f>INDEX(VarLab,MATCH($A2018,VarKey,0))&amp;INDEX(MemLab,MATCH($C2018&amp;"|"&amp;$B2018,MemKey,0))</f>
        <v/>
      </c>
      <c r="I2018" s="14">
        <f>INDEX(VarUnit,MATCH($A2018,VarKey,0))</f>
        <v/>
      </c>
      <c r="J2018" s="14">
        <f>INDEX(VarSrc,MATCH($A2018,VarKey,0))</f>
        <v/>
      </c>
      <c r="K2018" s="11">
        <f>CodePrefix&amp;$A2018&amp;IF($C2018="","","."&amp;$C2018&amp;"."&amp;$B2018)&amp;INDEX(VarEnd,MATCH($A2018,VarKey,0))&amp;K$5</f>
        <v/>
      </c>
      <c r="L2018" s="39">
        <f>L1982*Settings!$C$13*(L1928+L1946+L1937*L$201+L1955*$D2018)</f>
        <v/>
      </c>
      <c r="M2018" s="40">
        <f>M1982*Settings!$C$13*(M1928+M1946+M1937*M$201+M1955*$D2018)</f>
        <v/>
      </c>
      <c r="N2018" s="40">
        <f>N1982*Settings!$C$13*(N1928+N1946+N1937*N$201+N1955*$D2018)</f>
        <v/>
      </c>
      <c r="O2018" s="40">
        <f>O1982*Settings!$C$13*(O1928+O1946+O1937*O$201+O1955*$D2018)</f>
        <v/>
      </c>
      <c r="P2018" s="40">
        <f>P1982*Settings!$C$13*(P1928+P1946+P1937*P$201+P1955*$D2018)</f>
        <v/>
      </c>
      <c r="Q2018" s="40">
        <f>Q1982*Settings!$C$13*(Q1928+Q1946+Q1937*Q$201+Q1955*$D2018)</f>
        <v/>
      </c>
      <c r="R2018" s="40">
        <f>R1982*Settings!$C$13*(R1928+R1946+R1937*R$201+R1955*$D2018)</f>
        <v/>
      </c>
      <c r="S2018" s="40">
        <f>S1982*Settings!$C$13*(S1928+S1946+S1937*S$201+S1955*$D2018)</f>
        <v/>
      </c>
      <c r="T2018" s="40">
        <f>T1982*Settings!$C$13*(T1928+T1946+T1937*T$201+T1955*$D2018)</f>
        <v/>
      </c>
      <c r="U2018" s="40">
        <f>U1982*Settings!$C$13*(U1928+U1946+U1937*U$201+U1955*$D2018)</f>
        <v/>
      </c>
      <c r="V2018" s="40">
        <f>V1982*Settings!$C$13*(V1928+V1946+V1937*V$201+V1955*$D2018)</f>
        <v/>
      </c>
      <c r="W2018" s="40">
        <f>W1982*Settings!$C$13*(W1928+W1946+W1937*W$201+W1955*$D2018)</f>
        <v/>
      </c>
      <c r="X2018" s="40">
        <f>X1982*Settings!$C$13*(X1928+X1946+X1937*X$201+X1955*$D2018)</f>
        <v/>
      </c>
      <c r="Y2018" s="40">
        <f>Y1982*Settings!$C$13*(Y1928+Y1946+Y1937*Y$201+Y1955*$D2018)</f>
        <v/>
      </c>
      <c r="Z2018" s="40">
        <f>Z1982*Settings!$C$13*(Z1928+Z1946+Z1937*Z$201+Z1955*$D2018)</f>
        <v/>
      </c>
      <c r="AA2018" s="40">
        <f>AA1982*Settings!$C$13*(AA1928+AA1946+AA1937*AA$201+AA1955*$D2018)</f>
        <v/>
      </c>
      <c r="AB2018" s="40">
        <f>AB1982*Settings!$C$13*(AB1928+AB1946+AB1937*AB$201+AB1955*$D2018)</f>
        <v/>
      </c>
      <c r="AC2018" s="40">
        <f>AC1982*Settings!$C$13*(AC1928+AC1946+AC1937*AC$201+AC1955*$D2018)</f>
        <v/>
      </c>
      <c r="AD2018" s="40">
        <f>AD1982*Settings!$C$13*(AD1928+AD1946+AD1937*AD$201+AD1955*$D2018)</f>
        <v/>
      </c>
      <c r="AF2018" s="11">
        <f>CodePrefix&amp;$A2018&amp;IF($C2018="","","."&amp;$C2018&amp;"."&amp;$B2018)&amp;INDEX(VarEnd,MATCH($A2018,VarKey,0))&amp;AF$5</f>
        <v/>
      </c>
      <c r="AG2018" s="39">
        <f>AG1982*Settings!$C$13*(AG1928+AG1946+AG1937*AG$201+AG1955*$D2018)</f>
        <v/>
      </c>
      <c r="AH2018" s="40">
        <f>AH1982*Settings!$C$13*(AH1928+AH1946+AH1937*AH$201+AH1955*$D2018)</f>
        <v/>
      </c>
      <c r="AI2018" s="40">
        <f>AI1982*Settings!$C$13*(AI1928+AI1946+AI1937*AI$201+AI1955*$D2018)</f>
        <v/>
      </c>
      <c r="AJ2018" s="40">
        <f>AJ1982*Settings!$C$13*(AJ1928+AJ1946+AJ1937*AJ$201+AJ1955*$D2018)</f>
        <v/>
      </c>
      <c r="AK2018" s="40">
        <f>AK1982*Settings!$C$13*(AK1928+AK1946+AK1937*AK$201+AK1955*$D2018)</f>
        <v/>
      </c>
      <c r="AL2018" s="40">
        <f>AL1982*Settings!$C$13*(AL1928+AL1946+AL1937*AL$201+AL1955*$D2018)</f>
        <v/>
      </c>
      <c r="AM2018" s="40">
        <f>AM1982*Settings!$C$13*(AM1928+AM1946+AM1937*AM$201+AM1955*$D2018)</f>
        <v/>
      </c>
      <c r="AN2018" s="40">
        <f>AN1982*Settings!$C$13*(AN1928+AN1946+AN1937*AN$201+AN1955*$D2018)</f>
        <v/>
      </c>
      <c r="AO2018" s="40">
        <f>AO1982*Settings!$C$13*(AO1928+AO1946+AO1937*AO$201+AO1955*$D2018)</f>
        <v/>
      </c>
      <c r="AP2018" s="40">
        <f>AP1982*Settings!$C$13*(AP1928+AP1946+AP1937*AP$201+AP1955*$D2018)</f>
        <v/>
      </c>
      <c r="AQ2018" s="40">
        <f>AQ1982*Settings!$C$13*(AQ1928+AQ1946+AQ1937*AQ$201+AQ1955*$D2018)</f>
        <v/>
      </c>
      <c r="AR2018" s="40">
        <f>AR1982*Settings!$C$13*(AR1928+AR1946+AR1937*AR$201+AR1955*$D2018)</f>
        <v/>
      </c>
      <c r="AS2018" s="40">
        <f>AS1982*Settings!$C$13*(AS1928+AS1946+AS1937*AS$201+AS1955*$D2018)</f>
        <v/>
      </c>
      <c r="AT2018" s="40">
        <f>AT1982*Settings!$C$13*(AT1928+AT1946+AT1937*AT$201+AT1955*$D2018)</f>
        <v/>
      </c>
      <c r="AU2018" s="40">
        <f>AU1982*Settings!$C$13*(AU1928+AU1946+AU1937*AU$201+AU1955*$D2018)</f>
        <v/>
      </c>
      <c r="AV2018" s="40">
        <f>AV1982*Settings!$C$13*(AV1928+AV1946+AV1937*AV$201+AV1955*$D2018)</f>
        <v/>
      </c>
      <c r="AW2018" s="40">
        <f>AW1982*Settings!$C$13*(AW1928+AW1946+AW1937*AW$201+AW1955*$D2018)</f>
        <v/>
      </c>
      <c r="AX2018" s="40">
        <f>AX1982*Settings!$C$13*(AX1928+AX1946+AX1937*AX$201+AX1955*$D2018)</f>
        <v/>
      </c>
      <c r="AY2018" s="40">
        <f>AY1982*Settings!$C$13*(AY1928+AY1946+AY1937*AY$201+AY1955*$D2018)</f>
        <v/>
      </c>
    </row>
    <row r="2019" hidden="1" outlineLevel="2">
      <c r="A2019" s="14" t="inlineStr">
        <is>
          <t>rnew</t>
        </is>
      </c>
      <c r="B2019" s="14" t="inlineStr">
        <is>
          <t>gso</t>
        </is>
      </c>
      <c r="C2019" s="14" t="inlineStr">
        <is>
          <t>mac</t>
        </is>
      </c>
      <c r="D2019" s="36">
        <f>INDEX(Inputs!$V$5:$V$132,MATCH($B2019&amp;"|"&amp;$C2019,Inputs!$A$5:$A$132,0))</f>
        <v/>
      </c>
      <c r="E2019" s="35" t="n"/>
      <c r="F2019" s="35" t="n"/>
      <c r="G2019" s="35" t="n"/>
      <c r="H2019" s="14">
        <f>INDEX(VarLab,MATCH($A2019,VarKey,0))&amp;INDEX(MemLab,MATCH($C2019&amp;"|"&amp;$B2019,MemKey,0))</f>
        <v/>
      </c>
      <c r="I2019" s="14">
        <f>INDEX(VarUnit,MATCH($A2019,VarKey,0))</f>
        <v/>
      </c>
      <c r="J2019" s="14">
        <f>INDEX(VarSrc,MATCH($A2019,VarKey,0))</f>
        <v/>
      </c>
      <c r="K2019" s="11">
        <f>CodePrefix&amp;$A2019&amp;IF($C2019="","","."&amp;$C2019&amp;"."&amp;$B2019)&amp;INDEX(VarEnd,MATCH($A2019,VarKey,0))&amp;K$5</f>
        <v/>
      </c>
      <c r="L2019" s="39">
        <f>L1983*Settings!$C$13*(L1929+L1947+L1938*L$201+L1956*$D2019)</f>
        <v/>
      </c>
      <c r="M2019" s="40">
        <f>M1983*Settings!$C$13*(M1929+M1947+M1938*M$201+M1956*$D2019)</f>
        <v/>
      </c>
      <c r="N2019" s="40">
        <f>N1983*Settings!$C$13*(N1929+N1947+N1938*N$201+N1956*$D2019)</f>
        <v/>
      </c>
      <c r="O2019" s="40">
        <f>O1983*Settings!$C$13*(O1929+O1947+O1938*O$201+O1956*$D2019)</f>
        <v/>
      </c>
      <c r="P2019" s="40">
        <f>P1983*Settings!$C$13*(P1929+P1947+P1938*P$201+P1956*$D2019)</f>
        <v/>
      </c>
      <c r="Q2019" s="40">
        <f>Q1983*Settings!$C$13*(Q1929+Q1947+Q1938*Q$201+Q1956*$D2019)</f>
        <v/>
      </c>
      <c r="R2019" s="40">
        <f>R1983*Settings!$C$13*(R1929+R1947+R1938*R$201+R1956*$D2019)</f>
        <v/>
      </c>
      <c r="S2019" s="40">
        <f>S1983*Settings!$C$13*(S1929+S1947+S1938*S$201+S1956*$D2019)</f>
        <v/>
      </c>
      <c r="T2019" s="40">
        <f>T1983*Settings!$C$13*(T1929+T1947+T1938*T$201+T1956*$D2019)</f>
        <v/>
      </c>
      <c r="U2019" s="40">
        <f>U1983*Settings!$C$13*(U1929+U1947+U1938*U$201+U1956*$D2019)</f>
        <v/>
      </c>
      <c r="V2019" s="40">
        <f>V1983*Settings!$C$13*(V1929+V1947+V1938*V$201+V1956*$D2019)</f>
        <v/>
      </c>
      <c r="W2019" s="40">
        <f>W1983*Settings!$C$13*(W1929+W1947+W1938*W$201+W1956*$D2019)</f>
        <v/>
      </c>
      <c r="X2019" s="40">
        <f>X1983*Settings!$C$13*(X1929+X1947+X1938*X$201+X1956*$D2019)</f>
        <v/>
      </c>
      <c r="Y2019" s="40">
        <f>Y1983*Settings!$C$13*(Y1929+Y1947+Y1938*Y$201+Y1956*$D2019)</f>
        <v/>
      </c>
      <c r="Z2019" s="40">
        <f>Z1983*Settings!$C$13*(Z1929+Z1947+Z1938*Z$201+Z1956*$D2019)</f>
        <v/>
      </c>
      <c r="AA2019" s="40">
        <f>AA1983*Settings!$C$13*(AA1929+AA1947+AA1938*AA$201+AA1956*$D2019)</f>
        <v/>
      </c>
      <c r="AB2019" s="40">
        <f>AB1983*Settings!$C$13*(AB1929+AB1947+AB1938*AB$201+AB1956*$D2019)</f>
        <v/>
      </c>
      <c r="AC2019" s="40">
        <f>AC1983*Settings!$C$13*(AC1929+AC1947+AC1938*AC$201+AC1956*$D2019)</f>
        <v/>
      </c>
      <c r="AD2019" s="40">
        <f>AD1983*Settings!$C$13*(AD1929+AD1947+AD1938*AD$201+AD1956*$D2019)</f>
        <v/>
      </c>
      <c r="AF2019" s="11">
        <f>CodePrefix&amp;$A2019&amp;IF($C2019="","","."&amp;$C2019&amp;"."&amp;$B2019)&amp;INDEX(VarEnd,MATCH($A2019,VarKey,0))&amp;AF$5</f>
        <v/>
      </c>
      <c r="AG2019" s="39">
        <f>AG1983*Settings!$C$13*(AG1929+AG1947+AG1938*AG$201+AG1956*$D2019)</f>
        <v/>
      </c>
      <c r="AH2019" s="40">
        <f>AH1983*Settings!$C$13*(AH1929+AH1947+AH1938*AH$201+AH1956*$D2019)</f>
        <v/>
      </c>
      <c r="AI2019" s="40">
        <f>AI1983*Settings!$C$13*(AI1929+AI1947+AI1938*AI$201+AI1956*$D2019)</f>
        <v/>
      </c>
      <c r="AJ2019" s="40">
        <f>AJ1983*Settings!$C$13*(AJ1929+AJ1947+AJ1938*AJ$201+AJ1956*$D2019)</f>
        <v/>
      </c>
      <c r="AK2019" s="40">
        <f>AK1983*Settings!$C$13*(AK1929+AK1947+AK1938*AK$201+AK1956*$D2019)</f>
        <v/>
      </c>
      <c r="AL2019" s="40">
        <f>AL1983*Settings!$C$13*(AL1929+AL1947+AL1938*AL$201+AL1956*$D2019)</f>
        <v/>
      </c>
      <c r="AM2019" s="40">
        <f>AM1983*Settings!$C$13*(AM1929+AM1947+AM1938*AM$201+AM1956*$D2019)</f>
        <v/>
      </c>
      <c r="AN2019" s="40">
        <f>AN1983*Settings!$C$13*(AN1929+AN1947+AN1938*AN$201+AN1956*$D2019)</f>
        <v/>
      </c>
      <c r="AO2019" s="40">
        <f>AO1983*Settings!$C$13*(AO1929+AO1947+AO1938*AO$201+AO1956*$D2019)</f>
        <v/>
      </c>
      <c r="AP2019" s="40">
        <f>AP1983*Settings!$C$13*(AP1929+AP1947+AP1938*AP$201+AP1956*$D2019)</f>
        <v/>
      </c>
      <c r="AQ2019" s="40">
        <f>AQ1983*Settings!$C$13*(AQ1929+AQ1947+AQ1938*AQ$201+AQ1956*$D2019)</f>
        <v/>
      </c>
      <c r="AR2019" s="40">
        <f>AR1983*Settings!$C$13*(AR1929+AR1947+AR1938*AR$201+AR1956*$D2019)</f>
        <v/>
      </c>
      <c r="AS2019" s="40">
        <f>AS1983*Settings!$C$13*(AS1929+AS1947+AS1938*AS$201+AS1956*$D2019)</f>
        <v/>
      </c>
      <c r="AT2019" s="40">
        <f>AT1983*Settings!$C$13*(AT1929+AT1947+AT1938*AT$201+AT1956*$D2019)</f>
        <v/>
      </c>
      <c r="AU2019" s="40">
        <f>AU1983*Settings!$C$13*(AU1929+AU1947+AU1938*AU$201+AU1956*$D2019)</f>
        <v/>
      </c>
      <c r="AV2019" s="40">
        <f>AV1983*Settings!$C$13*(AV1929+AV1947+AV1938*AV$201+AV1956*$D2019)</f>
        <v/>
      </c>
      <c r="AW2019" s="40">
        <f>AW1983*Settings!$C$13*(AW1929+AW1947+AW1938*AW$201+AW1956*$D2019)</f>
        <v/>
      </c>
      <c r="AX2019" s="40">
        <f>AX1983*Settings!$C$13*(AX1929+AX1947+AX1938*AX$201+AX1956*$D2019)</f>
        <v/>
      </c>
      <c r="AY2019" s="40">
        <f>AY1983*Settings!$C$13*(AY1929+AY1947+AY1938*AY$201+AY1956*$D2019)</f>
        <v/>
      </c>
    </row>
    <row r="2020" hidden="1" outlineLevel="2">
      <c r="A2020" s="14" t="inlineStr">
        <is>
          <t>rnew</t>
        </is>
      </c>
      <c r="B2020" s="14" t="inlineStr">
        <is>
          <t>die</t>
        </is>
      </c>
      <c r="C2020" s="14" t="inlineStr">
        <is>
          <t>mac</t>
        </is>
      </c>
      <c r="D2020" s="36">
        <f>INDEX(Inputs!$V$5:$V$132,MATCH($B2020&amp;"|"&amp;$C2020,Inputs!$A$5:$A$132,0))</f>
        <v/>
      </c>
      <c r="E2020" s="35" t="n"/>
      <c r="F2020" s="35" t="n"/>
      <c r="G2020" s="35" t="n"/>
      <c r="H2020" s="14">
        <f>INDEX(VarLab,MATCH($A2020,VarKey,0))&amp;INDEX(MemLab,MATCH($C2020&amp;"|"&amp;$B2020,MemKey,0))</f>
        <v/>
      </c>
      <c r="I2020" s="14">
        <f>INDEX(VarUnit,MATCH($A2020,VarKey,0))</f>
        <v/>
      </c>
      <c r="J2020" s="14">
        <f>INDEX(VarSrc,MATCH($A2020,VarKey,0))</f>
        <v/>
      </c>
      <c r="K2020" s="11">
        <f>CodePrefix&amp;$A2020&amp;IF($C2020="","","."&amp;$C2020&amp;"."&amp;$B2020)&amp;INDEX(VarEnd,MATCH($A2020,VarKey,0))&amp;K$5</f>
        <v/>
      </c>
      <c r="L2020" s="39">
        <f>L1984*Settings!$C$13*(L1930+L1948+L1939*L$201+L1957*$D2020)</f>
        <v/>
      </c>
      <c r="M2020" s="40">
        <f>M1984*Settings!$C$13*(M1930+M1948+M1939*M$201+M1957*$D2020)</f>
        <v/>
      </c>
      <c r="N2020" s="40">
        <f>N1984*Settings!$C$13*(N1930+N1948+N1939*N$201+N1957*$D2020)</f>
        <v/>
      </c>
      <c r="O2020" s="40">
        <f>O1984*Settings!$C$13*(O1930+O1948+O1939*O$201+O1957*$D2020)</f>
        <v/>
      </c>
      <c r="P2020" s="40">
        <f>P1984*Settings!$C$13*(P1930+P1948+P1939*P$201+P1957*$D2020)</f>
        <v/>
      </c>
      <c r="Q2020" s="40">
        <f>Q1984*Settings!$C$13*(Q1930+Q1948+Q1939*Q$201+Q1957*$D2020)</f>
        <v/>
      </c>
      <c r="R2020" s="40">
        <f>R1984*Settings!$C$13*(R1930+R1948+R1939*R$201+R1957*$D2020)</f>
        <v/>
      </c>
      <c r="S2020" s="40">
        <f>S1984*Settings!$C$13*(S1930+S1948+S1939*S$201+S1957*$D2020)</f>
        <v/>
      </c>
      <c r="T2020" s="40">
        <f>T1984*Settings!$C$13*(T1930+T1948+T1939*T$201+T1957*$D2020)</f>
        <v/>
      </c>
      <c r="U2020" s="40">
        <f>U1984*Settings!$C$13*(U1930+U1948+U1939*U$201+U1957*$D2020)</f>
        <v/>
      </c>
      <c r="V2020" s="40">
        <f>V1984*Settings!$C$13*(V1930+V1948+V1939*V$201+V1957*$D2020)</f>
        <v/>
      </c>
      <c r="W2020" s="40">
        <f>W1984*Settings!$C$13*(W1930+W1948+W1939*W$201+W1957*$D2020)</f>
        <v/>
      </c>
      <c r="X2020" s="40">
        <f>X1984*Settings!$C$13*(X1930+X1948+X1939*X$201+X1957*$D2020)</f>
        <v/>
      </c>
      <c r="Y2020" s="40">
        <f>Y1984*Settings!$C$13*(Y1930+Y1948+Y1939*Y$201+Y1957*$D2020)</f>
        <v/>
      </c>
      <c r="Z2020" s="40">
        <f>Z1984*Settings!$C$13*(Z1930+Z1948+Z1939*Z$201+Z1957*$D2020)</f>
        <v/>
      </c>
      <c r="AA2020" s="40">
        <f>AA1984*Settings!$C$13*(AA1930+AA1948+AA1939*AA$201+AA1957*$D2020)</f>
        <v/>
      </c>
      <c r="AB2020" s="40">
        <f>AB1984*Settings!$C$13*(AB1930+AB1948+AB1939*AB$201+AB1957*$D2020)</f>
        <v/>
      </c>
      <c r="AC2020" s="40">
        <f>AC1984*Settings!$C$13*(AC1930+AC1948+AC1939*AC$201+AC1957*$D2020)</f>
        <v/>
      </c>
      <c r="AD2020" s="40">
        <f>AD1984*Settings!$C$13*(AD1930+AD1948+AD1939*AD$201+AD1957*$D2020)</f>
        <v/>
      </c>
      <c r="AF2020" s="11">
        <f>CodePrefix&amp;$A2020&amp;IF($C2020="","","."&amp;$C2020&amp;"."&amp;$B2020)&amp;INDEX(VarEnd,MATCH($A2020,VarKey,0))&amp;AF$5</f>
        <v/>
      </c>
      <c r="AG2020" s="39">
        <f>AG1984*Settings!$C$13*(AG1930+AG1948+AG1939*AG$201+AG1957*$D2020)</f>
        <v/>
      </c>
      <c r="AH2020" s="40">
        <f>AH1984*Settings!$C$13*(AH1930+AH1948+AH1939*AH$201+AH1957*$D2020)</f>
        <v/>
      </c>
      <c r="AI2020" s="40">
        <f>AI1984*Settings!$C$13*(AI1930+AI1948+AI1939*AI$201+AI1957*$D2020)</f>
        <v/>
      </c>
      <c r="AJ2020" s="40">
        <f>AJ1984*Settings!$C$13*(AJ1930+AJ1948+AJ1939*AJ$201+AJ1957*$D2020)</f>
        <v/>
      </c>
      <c r="AK2020" s="40">
        <f>AK1984*Settings!$C$13*(AK1930+AK1948+AK1939*AK$201+AK1957*$D2020)</f>
        <v/>
      </c>
      <c r="AL2020" s="40">
        <f>AL1984*Settings!$C$13*(AL1930+AL1948+AL1939*AL$201+AL1957*$D2020)</f>
        <v/>
      </c>
      <c r="AM2020" s="40">
        <f>AM1984*Settings!$C$13*(AM1930+AM1948+AM1939*AM$201+AM1957*$D2020)</f>
        <v/>
      </c>
      <c r="AN2020" s="40">
        <f>AN1984*Settings!$C$13*(AN1930+AN1948+AN1939*AN$201+AN1957*$D2020)</f>
        <v/>
      </c>
      <c r="AO2020" s="40">
        <f>AO1984*Settings!$C$13*(AO1930+AO1948+AO1939*AO$201+AO1957*$D2020)</f>
        <v/>
      </c>
      <c r="AP2020" s="40">
        <f>AP1984*Settings!$C$13*(AP1930+AP1948+AP1939*AP$201+AP1957*$D2020)</f>
        <v/>
      </c>
      <c r="AQ2020" s="40">
        <f>AQ1984*Settings!$C$13*(AQ1930+AQ1948+AQ1939*AQ$201+AQ1957*$D2020)</f>
        <v/>
      </c>
      <c r="AR2020" s="40">
        <f>AR1984*Settings!$C$13*(AR1930+AR1948+AR1939*AR$201+AR1957*$D2020)</f>
        <v/>
      </c>
      <c r="AS2020" s="40">
        <f>AS1984*Settings!$C$13*(AS1930+AS1948+AS1939*AS$201+AS1957*$D2020)</f>
        <v/>
      </c>
      <c r="AT2020" s="40">
        <f>AT1984*Settings!$C$13*(AT1930+AT1948+AT1939*AT$201+AT1957*$D2020)</f>
        <v/>
      </c>
      <c r="AU2020" s="40">
        <f>AU1984*Settings!$C$13*(AU1930+AU1948+AU1939*AU$201+AU1957*$D2020)</f>
        <v/>
      </c>
      <c r="AV2020" s="40">
        <f>AV1984*Settings!$C$13*(AV1930+AV1948+AV1939*AV$201+AV1957*$D2020)</f>
        <v/>
      </c>
      <c r="AW2020" s="40">
        <f>AW1984*Settings!$C$13*(AW1930+AW1948+AW1939*AW$201+AW1957*$D2020)</f>
        <v/>
      </c>
      <c r="AX2020" s="40">
        <f>AX1984*Settings!$C$13*(AX1930+AX1948+AX1939*AX$201+AX1957*$D2020)</f>
        <v/>
      </c>
      <c r="AY2020" s="40">
        <f>AY1984*Settings!$C$13*(AY1930+AY1948+AY1939*AY$201+AY1957*$D2020)</f>
        <v/>
      </c>
    </row>
    <row r="2021" hidden="1" outlineLevel="2">
      <c r="A2021" s="14" t="inlineStr">
        <is>
          <t>rnew</t>
        </is>
      </c>
      <c r="B2021" s="14" t="inlineStr">
        <is>
          <t>lpg</t>
        </is>
      </c>
      <c r="C2021" s="14" t="inlineStr">
        <is>
          <t>mac</t>
        </is>
      </c>
      <c r="D2021" s="36">
        <f>INDEX(Inputs!$V$5:$V$132,MATCH($B2021&amp;"|"&amp;$C2021,Inputs!$A$5:$A$132,0))</f>
        <v/>
      </c>
      <c r="E2021" s="35" t="n"/>
      <c r="F2021" s="35" t="n"/>
      <c r="G2021" s="35" t="n"/>
      <c r="H2021" s="14">
        <f>INDEX(VarLab,MATCH($A2021,VarKey,0))&amp;INDEX(MemLab,MATCH($C2021&amp;"|"&amp;$B2021,MemKey,0))</f>
        <v/>
      </c>
      <c r="I2021" s="14">
        <f>INDEX(VarUnit,MATCH($A2021,VarKey,0))</f>
        <v/>
      </c>
      <c r="J2021" s="14">
        <f>INDEX(VarSrc,MATCH($A2021,VarKey,0))</f>
        <v/>
      </c>
      <c r="K2021" s="11">
        <f>CodePrefix&amp;$A2021&amp;IF($C2021="","","."&amp;$C2021&amp;"."&amp;$B2021)&amp;INDEX(VarEnd,MATCH($A2021,VarKey,0))&amp;K$5</f>
        <v/>
      </c>
      <c r="L2021" s="39">
        <f>L1985*Settings!$C$13*(L1931+L1949+L1940*L$201+L1958*$D2021)</f>
        <v/>
      </c>
      <c r="M2021" s="40">
        <f>M1985*Settings!$C$13*(M1931+M1949+M1940*M$201+M1958*$D2021)</f>
        <v/>
      </c>
      <c r="N2021" s="40">
        <f>N1985*Settings!$C$13*(N1931+N1949+N1940*N$201+N1958*$D2021)</f>
        <v/>
      </c>
      <c r="O2021" s="40">
        <f>O1985*Settings!$C$13*(O1931+O1949+O1940*O$201+O1958*$D2021)</f>
        <v/>
      </c>
      <c r="P2021" s="40">
        <f>P1985*Settings!$C$13*(P1931+P1949+P1940*P$201+P1958*$D2021)</f>
        <v/>
      </c>
      <c r="Q2021" s="40">
        <f>Q1985*Settings!$C$13*(Q1931+Q1949+Q1940*Q$201+Q1958*$D2021)</f>
        <v/>
      </c>
      <c r="R2021" s="40">
        <f>R1985*Settings!$C$13*(R1931+R1949+R1940*R$201+R1958*$D2021)</f>
        <v/>
      </c>
      <c r="S2021" s="40">
        <f>S1985*Settings!$C$13*(S1931+S1949+S1940*S$201+S1958*$D2021)</f>
        <v/>
      </c>
      <c r="T2021" s="40">
        <f>T1985*Settings!$C$13*(T1931+T1949+T1940*T$201+T1958*$D2021)</f>
        <v/>
      </c>
      <c r="U2021" s="40">
        <f>U1985*Settings!$C$13*(U1931+U1949+U1940*U$201+U1958*$D2021)</f>
        <v/>
      </c>
      <c r="V2021" s="40">
        <f>V1985*Settings!$C$13*(V1931+V1949+V1940*V$201+V1958*$D2021)</f>
        <v/>
      </c>
      <c r="W2021" s="40">
        <f>W1985*Settings!$C$13*(W1931+W1949+W1940*W$201+W1958*$D2021)</f>
        <v/>
      </c>
      <c r="X2021" s="40">
        <f>X1985*Settings!$C$13*(X1931+X1949+X1940*X$201+X1958*$D2021)</f>
        <v/>
      </c>
      <c r="Y2021" s="40">
        <f>Y1985*Settings!$C$13*(Y1931+Y1949+Y1940*Y$201+Y1958*$D2021)</f>
        <v/>
      </c>
      <c r="Z2021" s="40">
        <f>Z1985*Settings!$C$13*(Z1931+Z1949+Z1940*Z$201+Z1958*$D2021)</f>
        <v/>
      </c>
      <c r="AA2021" s="40">
        <f>AA1985*Settings!$C$13*(AA1931+AA1949+AA1940*AA$201+AA1958*$D2021)</f>
        <v/>
      </c>
      <c r="AB2021" s="40">
        <f>AB1985*Settings!$C$13*(AB1931+AB1949+AB1940*AB$201+AB1958*$D2021)</f>
        <v/>
      </c>
      <c r="AC2021" s="40">
        <f>AC1985*Settings!$C$13*(AC1931+AC1949+AC1940*AC$201+AC1958*$D2021)</f>
        <v/>
      </c>
      <c r="AD2021" s="40">
        <f>AD1985*Settings!$C$13*(AD1931+AD1949+AD1940*AD$201+AD1958*$D2021)</f>
        <v/>
      </c>
      <c r="AF2021" s="11">
        <f>CodePrefix&amp;$A2021&amp;IF($C2021="","","."&amp;$C2021&amp;"."&amp;$B2021)&amp;INDEX(VarEnd,MATCH($A2021,VarKey,0))&amp;AF$5</f>
        <v/>
      </c>
      <c r="AG2021" s="39">
        <f>AG1985*Settings!$C$13*(AG1931+AG1949+AG1940*AG$201+AG1958*$D2021)</f>
        <v/>
      </c>
      <c r="AH2021" s="40">
        <f>AH1985*Settings!$C$13*(AH1931+AH1949+AH1940*AH$201+AH1958*$D2021)</f>
        <v/>
      </c>
      <c r="AI2021" s="40">
        <f>AI1985*Settings!$C$13*(AI1931+AI1949+AI1940*AI$201+AI1958*$D2021)</f>
        <v/>
      </c>
      <c r="AJ2021" s="40">
        <f>AJ1985*Settings!$C$13*(AJ1931+AJ1949+AJ1940*AJ$201+AJ1958*$D2021)</f>
        <v/>
      </c>
      <c r="AK2021" s="40">
        <f>AK1985*Settings!$C$13*(AK1931+AK1949+AK1940*AK$201+AK1958*$D2021)</f>
        <v/>
      </c>
      <c r="AL2021" s="40">
        <f>AL1985*Settings!$C$13*(AL1931+AL1949+AL1940*AL$201+AL1958*$D2021)</f>
        <v/>
      </c>
      <c r="AM2021" s="40">
        <f>AM1985*Settings!$C$13*(AM1931+AM1949+AM1940*AM$201+AM1958*$D2021)</f>
        <v/>
      </c>
      <c r="AN2021" s="40">
        <f>AN1985*Settings!$C$13*(AN1931+AN1949+AN1940*AN$201+AN1958*$D2021)</f>
        <v/>
      </c>
      <c r="AO2021" s="40">
        <f>AO1985*Settings!$C$13*(AO1931+AO1949+AO1940*AO$201+AO1958*$D2021)</f>
        <v/>
      </c>
      <c r="AP2021" s="40">
        <f>AP1985*Settings!$C$13*(AP1931+AP1949+AP1940*AP$201+AP1958*$D2021)</f>
        <v/>
      </c>
      <c r="AQ2021" s="40">
        <f>AQ1985*Settings!$C$13*(AQ1931+AQ1949+AQ1940*AQ$201+AQ1958*$D2021)</f>
        <v/>
      </c>
      <c r="AR2021" s="40">
        <f>AR1985*Settings!$C$13*(AR1931+AR1949+AR1940*AR$201+AR1958*$D2021)</f>
        <v/>
      </c>
      <c r="AS2021" s="40">
        <f>AS1985*Settings!$C$13*(AS1931+AS1949+AS1940*AS$201+AS1958*$D2021)</f>
        <v/>
      </c>
      <c r="AT2021" s="40">
        <f>AT1985*Settings!$C$13*(AT1931+AT1949+AT1940*AT$201+AT1958*$D2021)</f>
        <v/>
      </c>
      <c r="AU2021" s="40">
        <f>AU1985*Settings!$C$13*(AU1931+AU1949+AU1940*AU$201+AU1958*$D2021)</f>
        <v/>
      </c>
      <c r="AV2021" s="40">
        <f>AV1985*Settings!$C$13*(AV1931+AV1949+AV1940*AV$201+AV1958*$D2021)</f>
        <v/>
      </c>
      <c r="AW2021" s="40">
        <f>AW1985*Settings!$C$13*(AW1931+AW1949+AW1940*AW$201+AW1958*$D2021)</f>
        <v/>
      </c>
      <c r="AX2021" s="40">
        <f>AX1985*Settings!$C$13*(AX1931+AX1949+AX1940*AX$201+AX1958*$D2021)</f>
        <v/>
      </c>
      <c r="AY2021" s="40">
        <f>AY1985*Settings!$C$13*(AY1931+AY1949+AY1940*AY$201+AY1958*$D2021)</f>
        <v/>
      </c>
    </row>
    <row r="2022" hidden="1" outlineLevel="2">
      <c r="A2022" s="14" t="inlineStr">
        <is>
          <t>rnew</t>
        </is>
      </c>
      <c r="B2022" s="14" t="inlineStr">
        <is>
          <t>ker</t>
        </is>
      </c>
      <c r="C2022" s="14" t="inlineStr">
        <is>
          <t>mac</t>
        </is>
      </c>
      <c r="D2022" s="36">
        <f>INDEX(Inputs!$V$5:$V$132,MATCH($B2022&amp;"|"&amp;$C2022,Inputs!$A$5:$A$132,0))</f>
        <v/>
      </c>
      <c r="E2022" s="35" t="n"/>
      <c r="F2022" s="35" t="n"/>
      <c r="G2022" s="35" t="n"/>
      <c r="H2022" s="14">
        <f>INDEX(VarLab,MATCH($A2022,VarKey,0))&amp;INDEX(MemLab,MATCH($C2022&amp;"|"&amp;$B2022,MemKey,0))</f>
        <v/>
      </c>
      <c r="I2022" s="14">
        <f>INDEX(VarUnit,MATCH($A2022,VarKey,0))</f>
        <v/>
      </c>
      <c r="J2022" s="14">
        <f>INDEX(VarSrc,MATCH($A2022,VarKey,0))</f>
        <v/>
      </c>
      <c r="K2022" s="11">
        <f>CodePrefix&amp;$A2022&amp;IF($C2022="","","."&amp;$C2022&amp;"."&amp;$B2022)&amp;INDEX(VarEnd,MATCH($A2022,VarKey,0))&amp;K$5</f>
        <v/>
      </c>
      <c r="L2022" s="39">
        <f>L1986*Settings!$C$13*(L1932+L1950+L1941*L$201+L1959*$D2022)</f>
        <v/>
      </c>
      <c r="M2022" s="40">
        <f>M1986*Settings!$C$13*(M1932+M1950+M1941*M$201+M1959*$D2022)</f>
        <v/>
      </c>
      <c r="N2022" s="40">
        <f>N1986*Settings!$C$13*(N1932+N1950+N1941*N$201+N1959*$D2022)</f>
        <v/>
      </c>
      <c r="O2022" s="40">
        <f>O1986*Settings!$C$13*(O1932+O1950+O1941*O$201+O1959*$D2022)</f>
        <v/>
      </c>
      <c r="P2022" s="40">
        <f>P1986*Settings!$C$13*(P1932+P1950+P1941*P$201+P1959*$D2022)</f>
        <v/>
      </c>
      <c r="Q2022" s="40">
        <f>Q1986*Settings!$C$13*(Q1932+Q1950+Q1941*Q$201+Q1959*$D2022)</f>
        <v/>
      </c>
      <c r="R2022" s="40">
        <f>R1986*Settings!$C$13*(R1932+R1950+R1941*R$201+R1959*$D2022)</f>
        <v/>
      </c>
      <c r="S2022" s="40">
        <f>S1986*Settings!$C$13*(S1932+S1950+S1941*S$201+S1959*$D2022)</f>
        <v/>
      </c>
      <c r="T2022" s="40">
        <f>T1986*Settings!$C$13*(T1932+T1950+T1941*T$201+T1959*$D2022)</f>
        <v/>
      </c>
      <c r="U2022" s="40">
        <f>U1986*Settings!$C$13*(U1932+U1950+U1941*U$201+U1959*$D2022)</f>
        <v/>
      </c>
      <c r="V2022" s="40">
        <f>V1986*Settings!$C$13*(V1932+V1950+V1941*V$201+V1959*$D2022)</f>
        <v/>
      </c>
      <c r="W2022" s="40">
        <f>W1986*Settings!$C$13*(W1932+W1950+W1941*W$201+W1959*$D2022)</f>
        <v/>
      </c>
      <c r="X2022" s="40">
        <f>X1986*Settings!$C$13*(X1932+X1950+X1941*X$201+X1959*$D2022)</f>
        <v/>
      </c>
      <c r="Y2022" s="40">
        <f>Y1986*Settings!$C$13*(Y1932+Y1950+Y1941*Y$201+Y1959*$D2022)</f>
        <v/>
      </c>
      <c r="Z2022" s="40">
        <f>Z1986*Settings!$C$13*(Z1932+Z1950+Z1941*Z$201+Z1959*$D2022)</f>
        <v/>
      </c>
      <c r="AA2022" s="40">
        <f>AA1986*Settings!$C$13*(AA1932+AA1950+AA1941*AA$201+AA1959*$D2022)</f>
        <v/>
      </c>
      <c r="AB2022" s="40">
        <f>AB1986*Settings!$C$13*(AB1932+AB1950+AB1941*AB$201+AB1959*$D2022)</f>
        <v/>
      </c>
      <c r="AC2022" s="40">
        <f>AC1986*Settings!$C$13*(AC1932+AC1950+AC1941*AC$201+AC1959*$D2022)</f>
        <v/>
      </c>
      <c r="AD2022" s="40">
        <f>AD1986*Settings!$C$13*(AD1932+AD1950+AD1941*AD$201+AD1959*$D2022)</f>
        <v/>
      </c>
      <c r="AF2022" s="11">
        <f>CodePrefix&amp;$A2022&amp;IF($C2022="","","."&amp;$C2022&amp;"."&amp;$B2022)&amp;INDEX(VarEnd,MATCH($A2022,VarKey,0))&amp;AF$5</f>
        <v/>
      </c>
      <c r="AG2022" s="39">
        <f>AG1986*Settings!$C$13*(AG1932+AG1950+AG1941*AG$201+AG1959*$D2022)</f>
        <v/>
      </c>
      <c r="AH2022" s="40">
        <f>AH1986*Settings!$C$13*(AH1932+AH1950+AH1941*AH$201+AH1959*$D2022)</f>
        <v/>
      </c>
      <c r="AI2022" s="40">
        <f>AI1986*Settings!$C$13*(AI1932+AI1950+AI1941*AI$201+AI1959*$D2022)</f>
        <v/>
      </c>
      <c r="AJ2022" s="40">
        <f>AJ1986*Settings!$C$13*(AJ1932+AJ1950+AJ1941*AJ$201+AJ1959*$D2022)</f>
        <v/>
      </c>
      <c r="AK2022" s="40">
        <f>AK1986*Settings!$C$13*(AK1932+AK1950+AK1941*AK$201+AK1959*$D2022)</f>
        <v/>
      </c>
      <c r="AL2022" s="40">
        <f>AL1986*Settings!$C$13*(AL1932+AL1950+AL1941*AL$201+AL1959*$D2022)</f>
        <v/>
      </c>
      <c r="AM2022" s="40">
        <f>AM1986*Settings!$C$13*(AM1932+AM1950+AM1941*AM$201+AM1959*$D2022)</f>
        <v/>
      </c>
      <c r="AN2022" s="40">
        <f>AN1986*Settings!$C$13*(AN1932+AN1950+AN1941*AN$201+AN1959*$D2022)</f>
        <v/>
      </c>
      <c r="AO2022" s="40">
        <f>AO1986*Settings!$C$13*(AO1932+AO1950+AO1941*AO$201+AO1959*$D2022)</f>
        <v/>
      </c>
      <c r="AP2022" s="40">
        <f>AP1986*Settings!$C$13*(AP1932+AP1950+AP1941*AP$201+AP1959*$D2022)</f>
        <v/>
      </c>
      <c r="AQ2022" s="40">
        <f>AQ1986*Settings!$C$13*(AQ1932+AQ1950+AQ1941*AQ$201+AQ1959*$D2022)</f>
        <v/>
      </c>
      <c r="AR2022" s="40">
        <f>AR1986*Settings!$C$13*(AR1932+AR1950+AR1941*AR$201+AR1959*$D2022)</f>
        <v/>
      </c>
      <c r="AS2022" s="40">
        <f>AS1986*Settings!$C$13*(AS1932+AS1950+AS1941*AS$201+AS1959*$D2022)</f>
        <v/>
      </c>
      <c r="AT2022" s="40">
        <f>AT1986*Settings!$C$13*(AT1932+AT1950+AT1941*AT$201+AT1959*$D2022)</f>
        <v/>
      </c>
      <c r="AU2022" s="40">
        <f>AU1986*Settings!$C$13*(AU1932+AU1950+AU1941*AU$201+AU1959*$D2022)</f>
        <v/>
      </c>
      <c r="AV2022" s="40">
        <f>AV1986*Settings!$C$13*(AV1932+AV1950+AV1941*AV$201+AV1959*$D2022)</f>
        <v/>
      </c>
      <c r="AW2022" s="40">
        <f>AW1986*Settings!$C$13*(AW1932+AW1950+AW1941*AW$201+AW1959*$D2022)</f>
        <v/>
      </c>
      <c r="AX2022" s="40">
        <f>AX1986*Settings!$C$13*(AX1932+AX1950+AX1941*AX$201+AX1959*$D2022)</f>
        <v/>
      </c>
      <c r="AY2022" s="40">
        <f>AY1986*Settings!$C$13*(AY1932+AY1950+AY1941*AY$201+AY1959*$D2022)</f>
        <v/>
      </c>
    </row>
    <row r="2023" hidden="1" outlineLevel="2">
      <c r="A2023" s="14" t="inlineStr">
        <is>
          <t>rnew</t>
        </is>
      </c>
      <c r="B2023" s="14" t="inlineStr">
        <is>
          <t>oop</t>
        </is>
      </c>
      <c r="C2023" s="14" t="inlineStr">
        <is>
          <t>mac</t>
        </is>
      </c>
      <c r="D2023" s="36">
        <f>INDEX(Inputs!$V$5:$V$132,MATCH($B2023&amp;"|"&amp;$C2023,Inputs!$A$5:$A$132,0))</f>
        <v/>
      </c>
      <c r="E2023" s="35" t="n"/>
      <c r="F2023" s="35" t="n"/>
      <c r="G2023" s="35" t="n"/>
      <c r="H2023" s="14">
        <f>INDEX(VarLab,MATCH($A2023,VarKey,0))&amp;INDEX(MemLab,MATCH($C2023&amp;"|"&amp;$B2023,MemKey,0))</f>
        <v/>
      </c>
      <c r="I2023" s="14">
        <f>INDEX(VarUnit,MATCH($A2023,VarKey,0))</f>
        <v/>
      </c>
      <c r="J2023" s="14">
        <f>INDEX(VarSrc,MATCH($A2023,VarKey,0))</f>
        <v/>
      </c>
      <c r="K2023" s="11">
        <f>CodePrefix&amp;$A2023&amp;IF($C2023="","","."&amp;$C2023&amp;"."&amp;$B2023)&amp;INDEX(VarEnd,MATCH($A2023,VarKey,0))&amp;K$5</f>
        <v/>
      </c>
      <c r="L2023" s="39">
        <f>L1987*Settings!$C$13*(L1933+L1951+L1942*L$201+L1960*$D2023)</f>
        <v/>
      </c>
      <c r="M2023" s="40">
        <f>M1987*Settings!$C$13*(M1933+M1951+M1942*M$201+M1960*$D2023)</f>
        <v/>
      </c>
      <c r="N2023" s="40">
        <f>N1987*Settings!$C$13*(N1933+N1951+N1942*N$201+N1960*$D2023)</f>
        <v/>
      </c>
      <c r="O2023" s="40">
        <f>O1987*Settings!$C$13*(O1933+O1951+O1942*O$201+O1960*$D2023)</f>
        <v/>
      </c>
      <c r="P2023" s="40">
        <f>P1987*Settings!$C$13*(P1933+P1951+P1942*P$201+P1960*$D2023)</f>
        <v/>
      </c>
      <c r="Q2023" s="40">
        <f>Q1987*Settings!$C$13*(Q1933+Q1951+Q1942*Q$201+Q1960*$D2023)</f>
        <v/>
      </c>
      <c r="R2023" s="40">
        <f>R1987*Settings!$C$13*(R1933+R1951+R1942*R$201+R1960*$D2023)</f>
        <v/>
      </c>
      <c r="S2023" s="40">
        <f>S1987*Settings!$C$13*(S1933+S1951+S1942*S$201+S1960*$D2023)</f>
        <v/>
      </c>
      <c r="T2023" s="40">
        <f>T1987*Settings!$C$13*(T1933+T1951+T1942*T$201+T1960*$D2023)</f>
        <v/>
      </c>
      <c r="U2023" s="40">
        <f>U1987*Settings!$C$13*(U1933+U1951+U1942*U$201+U1960*$D2023)</f>
        <v/>
      </c>
      <c r="V2023" s="40">
        <f>V1987*Settings!$C$13*(V1933+V1951+V1942*V$201+V1960*$D2023)</f>
        <v/>
      </c>
      <c r="W2023" s="40">
        <f>W1987*Settings!$C$13*(W1933+W1951+W1942*W$201+W1960*$D2023)</f>
        <v/>
      </c>
      <c r="X2023" s="40">
        <f>X1987*Settings!$C$13*(X1933+X1951+X1942*X$201+X1960*$D2023)</f>
        <v/>
      </c>
      <c r="Y2023" s="40">
        <f>Y1987*Settings!$C$13*(Y1933+Y1951+Y1942*Y$201+Y1960*$D2023)</f>
        <v/>
      </c>
      <c r="Z2023" s="40">
        <f>Z1987*Settings!$C$13*(Z1933+Z1951+Z1942*Z$201+Z1960*$D2023)</f>
        <v/>
      </c>
      <c r="AA2023" s="40">
        <f>AA1987*Settings!$C$13*(AA1933+AA1951+AA1942*AA$201+AA1960*$D2023)</f>
        <v/>
      </c>
      <c r="AB2023" s="40">
        <f>AB1987*Settings!$C$13*(AB1933+AB1951+AB1942*AB$201+AB1960*$D2023)</f>
        <v/>
      </c>
      <c r="AC2023" s="40">
        <f>AC1987*Settings!$C$13*(AC1933+AC1951+AC1942*AC$201+AC1960*$D2023)</f>
        <v/>
      </c>
      <c r="AD2023" s="40">
        <f>AD1987*Settings!$C$13*(AD1933+AD1951+AD1942*AD$201+AD1960*$D2023)</f>
        <v/>
      </c>
      <c r="AF2023" s="11">
        <f>CodePrefix&amp;$A2023&amp;IF($C2023="","","."&amp;$C2023&amp;"."&amp;$B2023)&amp;INDEX(VarEnd,MATCH($A2023,VarKey,0))&amp;AF$5</f>
        <v/>
      </c>
      <c r="AG2023" s="39">
        <f>AG1987*Settings!$C$13*(AG1933+AG1951+AG1942*AG$201+AG1960*$D2023)</f>
        <v/>
      </c>
      <c r="AH2023" s="40">
        <f>AH1987*Settings!$C$13*(AH1933+AH1951+AH1942*AH$201+AH1960*$D2023)</f>
        <v/>
      </c>
      <c r="AI2023" s="40">
        <f>AI1987*Settings!$C$13*(AI1933+AI1951+AI1942*AI$201+AI1960*$D2023)</f>
        <v/>
      </c>
      <c r="AJ2023" s="40">
        <f>AJ1987*Settings!$C$13*(AJ1933+AJ1951+AJ1942*AJ$201+AJ1960*$D2023)</f>
        <v/>
      </c>
      <c r="AK2023" s="40">
        <f>AK1987*Settings!$C$13*(AK1933+AK1951+AK1942*AK$201+AK1960*$D2023)</f>
        <v/>
      </c>
      <c r="AL2023" s="40">
        <f>AL1987*Settings!$C$13*(AL1933+AL1951+AL1942*AL$201+AL1960*$D2023)</f>
        <v/>
      </c>
      <c r="AM2023" s="40">
        <f>AM1987*Settings!$C$13*(AM1933+AM1951+AM1942*AM$201+AM1960*$D2023)</f>
        <v/>
      </c>
      <c r="AN2023" s="40">
        <f>AN1987*Settings!$C$13*(AN1933+AN1951+AN1942*AN$201+AN1960*$D2023)</f>
        <v/>
      </c>
      <c r="AO2023" s="40">
        <f>AO1987*Settings!$C$13*(AO1933+AO1951+AO1942*AO$201+AO1960*$D2023)</f>
        <v/>
      </c>
      <c r="AP2023" s="40">
        <f>AP1987*Settings!$C$13*(AP1933+AP1951+AP1942*AP$201+AP1960*$D2023)</f>
        <v/>
      </c>
      <c r="AQ2023" s="40">
        <f>AQ1987*Settings!$C$13*(AQ1933+AQ1951+AQ1942*AQ$201+AQ1960*$D2023)</f>
        <v/>
      </c>
      <c r="AR2023" s="40">
        <f>AR1987*Settings!$C$13*(AR1933+AR1951+AR1942*AR$201+AR1960*$D2023)</f>
        <v/>
      </c>
      <c r="AS2023" s="40">
        <f>AS1987*Settings!$C$13*(AS1933+AS1951+AS1942*AS$201+AS1960*$D2023)</f>
        <v/>
      </c>
      <c r="AT2023" s="40">
        <f>AT1987*Settings!$C$13*(AT1933+AT1951+AT1942*AT$201+AT1960*$D2023)</f>
        <v/>
      </c>
      <c r="AU2023" s="40">
        <f>AU1987*Settings!$C$13*(AU1933+AU1951+AU1942*AU$201+AU1960*$D2023)</f>
        <v/>
      </c>
      <c r="AV2023" s="40">
        <f>AV1987*Settings!$C$13*(AV1933+AV1951+AV1942*AV$201+AV1960*$D2023)</f>
        <v/>
      </c>
      <c r="AW2023" s="40">
        <f>AW1987*Settings!$C$13*(AW1933+AW1951+AW1942*AW$201+AW1960*$D2023)</f>
        <v/>
      </c>
      <c r="AX2023" s="40">
        <f>AX1987*Settings!$C$13*(AX1933+AX1951+AX1942*AX$201+AX1960*$D2023)</f>
        <v/>
      </c>
      <c r="AY2023" s="40">
        <f>AY1987*Settings!$C$13*(AY1933+AY1951+AY1942*AY$201+AY1960*$D2023)</f>
        <v/>
      </c>
    </row>
    <row r="2024" hidden="1" outlineLevel="2">
      <c r="A2024" s="14" t="inlineStr">
        <is>
          <t>rnew</t>
        </is>
      </c>
      <c r="B2024" s="14" t="inlineStr">
        <is>
          <t>bio</t>
        </is>
      </c>
      <c r="C2024" s="14" t="inlineStr">
        <is>
          <t>mac</t>
        </is>
      </c>
      <c r="D2024" s="36">
        <f>INDEX(Inputs!$V$5:$V$132,MATCH($B2024&amp;"|"&amp;$C2024,Inputs!$A$5:$A$132,0))</f>
        <v/>
      </c>
      <c r="E2024" s="35" t="n"/>
      <c r="F2024" s="35" t="n"/>
      <c r="G2024" s="35" t="n"/>
      <c r="H2024" s="14">
        <f>INDEX(VarLab,MATCH($A2024,VarKey,0))&amp;INDEX(MemLab,MATCH($C2024&amp;"|"&amp;$B2024,MemKey,0))</f>
        <v/>
      </c>
      <c r="I2024" s="14">
        <f>INDEX(VarUnit,MATCH($A2024,VarKey,0))</f>
        <v/>
      </c>
      <c r="J2024" s="14">
        <f>INDEX(VarSrc,MATCH($A2024,VarKey,0))</f>
        <v/>
      </c>
      <c r="K2024" s="11">
        <f>CodePrefix&amp;$A2024&amp;IF($C2024="","","."&amp;$C2024&amp;"."&amp;$B2024)&amp;INDEX(VarEnd,MATCH($A2024,VarKey,0))&amp;K$5</f>
        <v/>
      </c>
      <c r="L2024" s="39">
        <f>L1988*Settings!$C$13*(L1934+L1952+L1943*L$201+L1961*$D2024)</f>
        <v/>
      </c>
      <c r="M2024" s="40">
        <f>M1988*Settings!$C$13*(M1934+M1952+M1943*M$201+M1961*$D2024)</f>
        <v/>
      </c>
      <c r="N2024" s="40">
        <f>N1988*Settings!$C$13*(N1934+N1952+N1943*N$201+N1961*$D2024)</f>
        <v/>
      </c>
      <c r="O2024" s="40">
        <f>O1988*Settings!$C$13*(O1934+O1952+O1943*O$201+O1961*$D2024)</f>
        <v/>
      </c>
      <c r="P2024" s="40">
        <f>P1988*Settings!$C$13*(P1934+P1952+P1943*P$201+P1961*$D2024)</f>
        <v/>
      </c>
      <c r="Q2024" s="40">
        <f>Q1988*Settings!$C$13*(Q1934+Q1952+Q1943*Q$201+Q1961*$D2024)</f>
        <v/>
      </c>
      <c r="R2024" s="40">
        <f>R1988*Settings!$C$13*(R1934+R1952+R1943*R$201+R1961*$D2024)</f>
        <v/>
      </c>
      <c r="S2024" s="40">
        <f>S1988*Settings!$C$13*(S1934+S1952+S1943*S$201+S1961*$D2024)</f>
        <v/>
      </c>
      <c r="T2024" s="40">
        <f>T1988*Settings!$C$13*(T1934+T1952+T1943*T$201+T1961*$D2024)</f>
        <v/>
      </c>
      <c r="U2024" s="40">
        <f>U1988*Settings!$C$13*(U1934+U1952+U1943*U$201+U1961*$D2024)</f>
        <v/>
      </c>
      <c r="V2024" s="40">
        <f>V1988*Settings!$C$13*(V1934+V1952+V1943*V$201+V1961*$D2024)</f>
        <v/>
      </c>
      <c r="W2024" s="40">
        <f>W1988*Settings!$C$13*(W1934+W1952+W1943*W$201+W1961*$D2024)</f>
        <v/>
      </c>
      <c r="X2024" s="40">
        <f>X1988*Settings!$C$13*(X1934+X1952+X1943*X$201+X1961*$D2024)</f>
        <v/>
      </c>
      <c r="Y2024" s="40">
        <f>Y1988*Settings!$C$13*(Y1934+Y1952+Y1943*Y$201+Y1961*$D2024)</f>
        <v/>
      </c>
      <c r="Z2024" s="40">
        <f>Z1988*Settings!$C$13*(Z1934+Z1952+Z1943*Z$201+Z1961*$D2024)</f>
        <v/>
      </c>
      <c r="AA2024" s="40">
        <f>AA1988*Settings!$C$13*(AA1934+AA1952+AA1943*AA$201+AA1961*$D2024)</f>
        <v/>
      </c>
      <c r="AB2024" s="40">
        <f>AB1988*Settings!$C$13*(AB1934+AB1952+AB1943*AB$201+AB1961*$D2024)</f>
        <v/>
      </c>
      <c r="AC2024" s="40">
        <f>AC1988*Settings!$C$13*(AC1934+AC1952+AC1943*AC$201+AC1961*$D2024)</f>
        <v/>
      </c>
      <c r="AD2024" s="40">
        <f>AD1988*Settings!$C$13*(AD1934+AD1952+AD1943*AD$201+AD1961*$D2024)</f>
        <v/>
      </c>
      <c r="AF2024" s="11">
        <f>CodePrefix&amp;$A2024&amp;IF($C2024="","","."&amp;$C2024&amp;"."&amp;$B2024)&amp;INDEX(VarEnd,MATCH($A2024,VarKey,0))&amp;AF$5</f>
        <v/>
      </c>
      <c r="AG2024" s="39">
        <f>AG1988*Settings!$C$13*(AG1934+AG1952+AG1943*AG$201+AG1961*$D2024)</f>
        <v/>
      </c>
      <c r="AH2024" s="40">
        <f>AH1988*Settings!$C$13*(AH1934+AH1952+AH1943*AH$201+AH1961*$D2024)</f>
        <v/>
      </c>
      <c r="AI2024" s="40">
        <f>AI1988*Settings!$C$13*(AI1934+AI1952+AI1943*AI$201+AI1961*$D2024)</f>
        <v/>
      </c>
      <c r="AJ2024" s="40">
        <f>AJ1988*Settings!$C$13*(AJ1934+AJ1952+AJ1943*AJ$201+AJ1961*$D2024)</f>
        <v/>
      </c>
      <c r="AK2024" s="40">
        <f>AK1988*Settings!$C$13*(AK1934+AK1952+AK1943*AK$201+AK1961*$D2024)</f>
        <v/>
      </c>
      <c r="AL2024" s="40">
        <f>AL1988*Settings!$C$13*(AL1934+AL1952+AL1943*AL$201+AL1961*$D2024)</f>
        <v/>
      </c>
      <c r="AM2024" s="40">
        <f>AM1988*Settings!$C$13*(AM1934+AM1952+AM1943*AM$201+AM1961*$D2024)</f>
        <v/>
      </c>
      <c r="AN2024" s="40">
        <f>AN1988*Settings!$C$13*(AN1934+AN1952+AN1943*AN$201+AN1961*$D2024)</f>
        <v/>
      </c>
      <c r="AO2024" s="40">
        <f>AO1988*Settings!$C$13*(AO1934+AO1952+AO1943*AO$201+AO1961*$D2024)</f>
        <v/>
      </c>
      <c r="AP2024" s="40">
        <f>AP1988*Settings!$C$13*(AP1934+AP1952+AP1943*AP$201+AP1961*$D2024)</f>
        <v/>
      </c>
      <c r="AQ2024" s="40">
        <f>AQ1988*Settings!$C$13*(AQ1934+AQ1952+AQ1943*AQ$201+AQ1961*$D2024)</f>
        <v/>
      </c>
      <c r="AR2024" s="40">
        <f>AR1988*Settings!$C$13*(AR1934+AR1952+AR1943*AR$201+AR1961*$D2024)</f>
        <v/>
      </c>
      <c r="AS2024" s="40">
        <f>AS1988*Settings!$C$13*(AS1934+AS1952+AS1943*AS$201+AS1961*$D2024)</f>
        <v/>
      </c>
      <c r="AT2024" s="40">
        <f>AT1988*Settings!$C$13*(AT1934+AT1952+AT1943*AT$201+AT1961*$D2024)</f>
        <v/>
      </c>
      <c r="AU2024" s="40">
        <f>AU1988*Settings!$C$13*(AU1934+AU1952+AU1943*AU$201+AU1961*$D2024)</f>
        <v/>
      </c>
      <c r="AV2024" s="40">
        <f>AV1988*Settings!$C$13*(AV1934+AV1952+AV1943*AV$201+AV1961*$D2024)</f>
        <v/>
      </c>
      <c r="AW2024" s="40">
        <f>AW1988*Settings!$C$13*(AW1934+AW1952+AW1943*AW$201+AW1961*$D2024)</f>
        <v/>
      </c>
      <c r="AX2024" s="40">
        <f>AX1988*Settings!$C$13*(AX1934+AX1952+AX1943*AX$201+AX1961*$D2024)</f>
        <v/>
      </c>
      <c r="AY2024" s="40">
        <f>AY1988*Settings!$C$13*(AY1934+AY1952+AY1943*AY$201+AY1961*$D2024)</f>
        <v/>
      </c>
    </row>
    <row r="2025" hidden="1" outlineLevel="2"/>
    <row r="2026" hidden="1" outlineLevel="1" collapsed="1">
      <c r="A2026" s="1" t="inlineStr">
        <is>
          <t>ener</t>
        </is>
      </c>
      <c r="B2026" s="1" t="inlineStr">
        <is>
          <t>all</t>
        </is>
      </c>
      <c r="C2026" s="1" t="inlineStr">
        <is>
          <t>cem</t>
        </is>
      </c>
      <c r="H2026" s="1">
        <f>INDEX(VarLab,MATCH($A2026,VarKey,0))&amp;INDEX(MemLab,MATCH($C2026&amp;"|"&amp;$B2026,MemKey,0))</f>
        <v/>
      </c>
      <c r="I2026" s="1">
        <f>INDEX(VarUnit,MATCH($A2026,VarKey,0))</f>
        <v/>
      </c>
      <c r="J2026" s="1">
        <f>INDEX(VarSrc,MATCH($A2026,VarKey,0))</f>
        <v/>
      </c>
      <c r="K2026" s="17">
        <f>CodePrefix&amp;$A2026&amp;IF($C2026="","","."&amp;$C2026&amp;"."&amp;$B2026)&amp;INDEX(VarEnd,MATCH($A2026,VarKey,0))&amp;K$5</f>
        <v/>
      </c>
      <c r="L2026" s="55">
        <f>SUM(L2082:L2089)</f>
        <v/>
      </c>
      <c r="M2026" s="56">
        <f>SUM(M2082:M2089)</f>
        <v/>
      </c>
      <c r="N2026" s="56">
        <f>SUM(N2082:N2089)</f>
        <v/>
      </c>
      <c r="O2026" s="56">
        <f>SUM(O2082:O2089)</f>
        <v/>
      </c>
      <c r="P2026" s="56">
        <f>SUM(P2082:P2089)</f>
        <v/>
      </c>
      <c r="Q2026" s="56">
        <f>SUM(Q2082:Q2089)</f>
        <v/>
      </c>
      <c r="R2026" s="56">
        <f>SUM(R2082:R2089)</f>
        <v/>
      </c>
      <c r="S2026" s="56">
        <f>SUM(S2082:S2089)</f>
        <v/>
      </c>
      <c r="T2026" s="56">
        <f>SUM(T2082:T2089)</f>
        <v/>
      </c>
      <c r="U2026" s="56">
        <f>SUM(U2082:U2089)</f>
        <v/>
      </c>
      <c r="V2026" s="56">
        <f>SUM(V2082:V2089)</f>
        <v/>
      </c>
      <c r="W2026" s="56">
        <f>SUM(W2082:W2089)</f>
        <v/>
      </c>
      <c r="X2026" s="56">
        <f>SUM(X2082:X2089)</f>
        <v/>
      </c>
      <c r="Y2026" s="56">
        <f>SUM(Y2082:Y2089)</f>
        <v/>
      </c>
      <c r="Z2026" s="56">
        <f>SUM(Z2082:Z2089)</f>
        <v/>
      </c>
      <c r="AA2026" s="56">
        <f>SUM(AA2082:AA2089)</f>
        <v/>
      </c>
      <c r="AB2026" s="56">
        <f>SUM(AB2082:AB2089)</f>
        <v/>
      </c>
      <c r="AC2026" s="56">
        <f>SUM(AC2082:AC2089)</f>
        <v/>
      </c>
      <c r="AD2026" s="56">
        <f>SUM(AD2082:AD2089)</f>
        <v/>
      </c>
      <c r="AF2026" s="17">
        <f>CodePrefix&amp;$A2026&amp;IF($C2026="","","."&amp;$C2026&amp;"."&amp;$B2026)&amp;INDEX(VarEnd,MATCH($A2026,VarKey,0))&amp;AF$5</f>
        <v/>
      </c>
      <c r="AG2026" s="55">
        <f>SUM(AG2082:AG2089)</f>
        <v/>
      </c>
      <c r="AH2026" s="56">
        <f>SUM(AH2082:AH2089)</f>
        <v/>
      </c>
      <c r="AI2026" s="56">
        <f>SUM(AI2082:AI2089)</f>
        <v/>
      </c>
      <c r="AJ2026" s="56">
        <f>SUM(AJ2082:AJ2089)</f>
        <v/>
      </c>
      <c r="AK2026" s="56">
        <f>SUM(AK2082:AK2089)</f>
        <v/>
      </c>
      <c r="AL2026" s="56">
        <f>SUM(AL2082:AL2089)</f>
        <v/>
      </c>
      <c r="AM2026" s="56">
        <f>SUM(AM2082:AM2089)</f>
        <v/>
      </c>
      <c r="AN2026" s="56">
        <f>SUM(AN2082:AN2089)</f>
        <v/>
      </c>
      <c r="AO2026" s="56">
        <f>SUM(AO2082:AO2089)</f>
        <v/>
      </c>
      <c r="AP2026" s="56">
        <f>SUM(AP2082:AP2089)</f>
        <v/>
      </c>
      <c r="AQ2026" s="56">
        <f>SUM(AQ2082:AQ2089)</f>
        <v/>
      </c>
      <c r="AR2026" s="56">
        <f>SUM(AR2082:AR2089)</f>
        <v/>
      </c>
      <c r="AS2026" s="56">
        <f>SUM(AS2082:AS2089)</f>
        <v/>
      </c>
      <c r="AT2026" s="56">
        <f>SUM(AT2082:AT2089)</f>
        <v/>
      </c>
      <c r="AU2026" s="56">
        <f>SUM(AU2082:AU2089)</f>
        <v/>
      </c>
      <c r="AV2026" s="56">
        <f>SUM(AV2082:AV2089)</f>
        <v/>
      </c>
      <c r="AW2026" s="56">
        <f>SUM(AW2082:AW2089)</f>
        <v/>
      </c>
      <c r="AX2026" s="56">
        <f>SUM(AX2082:AX2089)</f>
        <v/>
      </c>
      <c r="AY2026" s="56">
        <f>SUM(AY2082:AY2089)</f>
        <v/>
      </c>
    </row>
    <row r="2027" hidden="1" outlineLevel="1">
      <c r="A2027" s="54" t="inlineStr">
        <is>
          <t>eldem</t>
        </is>
      </c>
      <c r="B2027" s="54" t="inlineStr">
        <is>
          <t>ecy</t>
        </is>
      </c>
      <c r="C2027" s="54" t="inlineStr">
        <is>
          <t>cem</t>
        </is>
      </c>
      <c r="H2027" s="54">
        <f>INDEX(VarLab,MATCH($A2027,VarKey,0))&amp;INDEX(MemLab,MATCH($C2027&amp;"|"&amp;$B2027,MemKey,0))</f>
        <v/>
      </c>
      <c r="I2027" s="54">
        <f>INDEX(VarUnit,MATCH($A2027,VarKey,0))</f>
        <v/>
      </c>
      <c r="J2027" s="54">
        <f>INDEX(VarSrc,MATCH($A2027,VarKey,0))</f>
        <v/>
      </c>
      <c r="K2027" s="57">
        <f>CodePrefix&amp;$A2027&amp;IF($C2027="","","."&amp;$C2027&amp;"."&amp;$B2027)&amp;INDEX(VarEnd,MATCH($A2027,VarKey,0))&amp;K$5</f>
        <v/>
      </c>
      <c r="L2027" s="58">
        <f>SUMIF($C$629:$C$643,$C2027,L$629:L$643)</f>
        <v/>
      </c>
      <c r="M2027" s="59">
        <f>SUMIF($C$629:$C$643,$C2027,M$629:M$643)</f>
        <v/>
      </c>
      <c r="N2027" s="59">
        <f>SUMIF($C$629:$C$643,$C2027,N$629:N$643)</f>
        <v/>
      </c>
      <c r="O2027" s="59">
        <f>SUMIF($C$629:$C$643,$C2027,O$629:O$643)</f>
        <v/>
      </c>
      <c r="P2027" s="59">
        <f>SUMIF($C$629:$C$643,$C2027,P$629:P$643)</f>
        <v/>
      </c>
      <c r="Q2027" s="59">
        <f>SUMIF($C$629:$C$643,$C2027,Q$629:Q$643)</f>
        <v/>
      </c>
      <c r="R2027" s="59">
        <f>SUMIF($C$629:$C$643,$C2027,R$629:R$643)</f>
        <v/>
      </c>
      <c r="S2027" s="59">
        <f>SUMIF($C$629:$C$643,$C2027,S$629:S$643)</f>
        <v/>
      </c>
      <c r="T2027" s="59">
        <f>SUMIF($C$629:$C$643,$C2027,T$629:T$643)</f>
        <v/>
      </c>
      <c r="U2027" s="59">
        <f>SUMIF($C$629:$C$643,$C2027,U$629:U$643)</f>
        <v/>
      </c>
      <c r="V2027" s="59">
        <f>SUMIF($C$629:$C$643,$C2027,V$629:V$643)</f>
        <v/>
      </c>
      <c r="W2027" s="59">
        <f>SUMIF($C$629:$C$643,$C2027,W$629:W$643)</f>
        <v/>
      </c>
      <c r="X2027" s="59">
        <f>SUMIF($C$629:$C$643,$C2027,X$629:X$643)</f>
        <v/>
      </c>
      <c r="Y2027" s="59">
        <f>SUMIF($C$629:$C$643,$C2027,Y$629:Y$643)</f>
        <v/>
      </c>
      <c r="Z2027" s="59">
        <f>SUMIF($C$629:$C$643,$C2027,Z$629:Z$643)</f>
        <v/>
      </c>
      <c r="AA2027" s="59">
        <f>SUMIF($C$629:$C$643,$C2027,AA$629:AA$643)</f>
        <v/>
      </c>
      <c r="AB2027" s="59">
        <f>SUMIF($C$629:$C$643,$C2027,AB$629:AB$643)</f>
        <v/>
      </c>
      <c r="AC2027" s="59">
        <f>SUMIF($C$629:$C$643,$C2027,AC$629:AC$643)</f>
        <v/>
      </c>
      <c r="AD2027" s="59">
        <f>SUMIF($C$629:$C$643,$C2027,AD$629:AD$643)</f>
        <v/>
      </c>
      <c r="AF2027" s="57">
        <f>CodePrefix&amp;$A2027&amp;IF($C2027="","","."&amp;$C2027&amp;"."&amp;$B2027)&amp;INDEX(VarEnd,MATCH($A2027,VarKey,0))&amp;AF$5</f>
        <v/>
      </c>
      <c r="AG2027" s="58">
        <f>SUMIF($C$629:$C$643,$C2027,AG$629:AG$643)</f>
        <v/>
      </c>
      <c r="AH2027" s="59">
        <f>SUMIF($C$629:$C$643,$C2027,AH$629:AH$643)</f>
        <v/>
      </c>
      <c r="AI2027" s="59">
        <f>SUMIF($C$629:$C$643,$C2027,AI$629:AI$643)</f>
        <v/>
      </c>
      <c r="AJ2027" s="59">
        <f>SUMIF($C$629:$C$643,$C2027,AJ$629:AJ$643)</f>
        <v/>
      </c>
      <c r="AK2027" s="59">
        <f>SUMIF($C$629:$C$643,$C2027,AK$629:AK$643)</f>
        <v/>
      </c>
      <c r="AL2027" s="59">
        <f>SUMIF($C$629:$C$643,$C2027,AL$629:AL$643)</f>
        <v/>
      </c>
      <c r="AM2027" s="59">
        <f>SUMIF($C$629:$C$643,$C2027,AM$629:AM$643)</f>
        <v/>
      </c>
      <c r="AN2027" s="59">
        <f>SUMIF($C$629:$C$643,$C2027,AN$629:AN$643)</f>
        <v/>
      </c>
      <c r="AO2027" s="59">
        <f>SUMIF($C$629:$C$643,$C2027,AO$629:AO$643)</f>
        <v/>
      </c>
      <c r="AP2027" s="59">
        <f>SUMIF($C$629:$C$643,$C2027,AP$629:AP$643)</f>
        <v/>
      </c>
      <c r="AQ2027" s="59">
        <f>SUMIF($C$629:$C$643,$C2027,AQ$629:AQ$643)</f>
        <v/>
      </c>
      <c r="AR2027" s="59">
        <f>SUMIF($C$629:$C$643,$C2027,AR$629:AR$643)</f>
        <v/>
      </c>
      <c r="AS2027" s="59">
        <f>SUMIF($C$629:$C$643,$C2027,AS$629:AS$643)</f>
        <v/>
      </c>
      <c r="AT2027" s="59">
        <f>SUMIF($C$629:$C$643,$C2027,AT$629:AT$643)</f>
        <v/>
      </c>
      <c r="AU2027" s="59">
        <f>SUMIF($C$629:$C$643,$C2027,AU$629:AU$643)</f>
        <v/>
      </c>
      <c r="AV2027" s="59">
        <f>SUMIF($C$629:$C$643,$C2027,AV$629:AV$643)</f>
        <v/>
      </c>
      <c r="AW2027" s="59">
        <f>SUMIF($C$629:$C$643,$C2027,AW$629:AW$643)</f>
        <v/>
      </c>
      <c r="AX2027" s="59">
        <f>SUMIF($C$629:$C$643,$C2027,AX$629:AX$643)</f>
        <v/>
      </c>
      <c r="AY2027" s="59">
        <f>SUMIF($C$629:$C$643,$C2027,AY$629:AY$643)</f>
        <v/>
      </c>
    </row>
    <row r="2028" hidden="1" outlineLevel="2">
      <c r="A2028" s="14" t="inlineStr">
        <is>
          <t>ctxnew</t>
        </is>
      </c>
      <c r="B2028" s="14" t="inlineStr">
        <is>
          <t>coa</t>
        </is>
      </c>
      <c r="C2028" s="14" t="inlineStr">
        <is>
          <t>cem</t>
        </is>
      </c>
      <c r="D2028" s="36">
        <f>INDEX(Inputs!$W$5:$W$132,MATCH($B2028&amp;"|"&amp;$C2028,Inputs!$A$5:$A$132,0))</f>
        <v/>
      </c>
      <c r="E2028" s="36">
        <f>INDEX(Inputs!$L$5:$L$132,MATCH($B2028&amp;"|"&amp;$C2028,Inputs!$A$5:$A$132,0))</f>
        <v/>
      </c>
      <c r="F2028" s="36">
        <f>INDEX(Inputs!$M$5:$M$132,MATCH($B2028&amp;"|"&amp;$C2028,Inputs!$A$5:$A$132,0))</f>
        <v/>
      </c>
      <c r="G2028" s="35" t="n"/>
      <c r="H2028" s="14">
        <f>INDEX(VarLab,MATCH($A2028,VarKey,0))&amp;INDEX(MemLab,MATCH($C2028&amp;"|"&amp;$B2028,MemKey,0))</f>
        <v/>
      </c>
      <c r="I2028" s="14">
        <f>INDEX(VarUnit,MATCH($A2028,VarKey,0))</f>
        <v/>
      </c>
      <c r="J2028" s="14">
        <f>INDEX(VarSrc,MATCH($A2028,VarKey,0))</f>
        <v/>
      </c>
      <c r="K2028" s="11">
        <f>CodePrefix&amp;$A2028&amp;IF($C2028="","","."&amp;$C2028&amp;"."&amp;$B2028)&amp;INDEX(VarEnd,MATCH($A2028,VarKey,0))&amp;K$5</f>
        <v/>
      </c>
      <c r="L2028" s="37">
        <f>INDEX(L$263:L$279,$F2028)*$D2028*INDEX(L$23:L$30,$E2028)</f>
        <v/>
      </c>
      <c r="M2028" s="36">
        <f>INDEX(M$263:M$279,$F2028)*$D2028*INDEX(M$23:M$30,$E2028)</f>
        <v/>
      </c>
      <c r="N2028" s="36">
        <f>INDEX(N$263:N$279,$F2028)*$D2028*INDEX(N$23:N$30,$E2028)</f>
        <v/>
      </c>
      <c r="O2028" s="36">
        <f>INDEX(O$263:O$279,$F2028)*$D2028*INDEX(O$23:O$30,$E2028)</f>
        <v/>
      </c>
      <c r="P2028" s="36">
        <f>INDEX(P$263:P$279,$F2028)*$D2028*INDEX(P$23:P$30,$E2028)</f>
        <v/>
      </c>
      <c r="Q2028" s="36">
        <f>INDEX(Q$263:Q$279,$F2028)*$D2028*INDEX(Q$23:Q$30,$E2028)</f>
        <v/>
      </c>
      <c r="R2028" s="36">
        <f>INDEX(R$263:R$279,$F2028)*$D2028*INDEX(R$23:R$30,$E2028)</f>
        <v/>
      </c>
      <c r="S2028" s="36">
        <f>INDEX(S$263:S$279,$F2028)*$D2028*INDEX(S$23:S$30,$E2028)</f>
        <v/>
      </c>
      <c r="T2028" s="36">
        <f>INDEX(T$263:T$279,$F2028)*$D2028*INDEX(T$23:T$30,$E2028)</f>
        <v/>
      </c>
      <c r="U2028" s="36">
        <f>INDEX(U$263:U$279,$F2028)*$D2028*INDEX(U$23:U$30,$E2028)</f>
        <v/>
      </c>
      <c r="V2028" s="36">
        <f>INDEX(V$263:V$279,$F2028)*$D2028*INDEX(V$23:V$30,$E2028)</f>
        <v/>
      </c>
      <c r="W2028" s="36">
        <f>INDEX(W$263:W$279,$F2028)*$D2028*INDEX(W$23:W$30,$E2028)</f>
        <v/>
      </c>
      <c r="X2028" s="36">
        <f>INDEX(X$263:X$279,$F2028)*$D2028*INDEX(X$23:X$30,$E2028)</f>
        <v/>
      </c>
      <c r="Y2028" s="36">
        <f>INDEX(Y$263:Y$279,$F2028)*$D2028*INDEX(Y$23:Y$30,$E2028)</f>
        <v/>
      </c>
      <c r="Z2028" s="36">
        <f>INDEX(Z$263:Z$279,$F2028)*$D2028*INDEX(Z$23:Z$30,$E2028)</f>
        <v/>
      </c>
      <c r="AA2028" s="36">
        <f>INDEX(AA$263:AA$279,$F2028)*$D2028*INDEX(AA$23:AA$30,$E2028)</f>
        <v/>
      </c>
      <c r="AB2028" s="36">
        <f>INDEX(AB$263:AB$279,$F2028)*$D2028*INDEX(AB$23:AB$30,$E2028)</f>
        <v/>
      </c>
      <c r="AC2028" s="36">
        <f>INDEX(AC$263:AC$279,$F2028)*$D2028*INDEX(AC$23:AC$30,$E2028)</f>
        <v/>
      </c>
      <c r="AD2028" s="36">
        <f>INDEX(AD$263:AD$279,$F2028)*$D2028*INDEX(AD$23:AD$30,$E2028)</f>
        <v/>
      </c>
      <c r="AF2028" s="11">
        <f>CodePrefix&amp;$A2028&amp;IF($C2028="","","."&amp;$C2028&amp;"."&amp;$B2028)&amp;INDEX(VarEnd,MATCH($A2028,VarKey,0))&amp;AF$5</f>
        <v/>
      </c>
      <c r="AG2028" s="37">
        <f>INDEX(AG$263:AG$279,$F2028)*$D2028*INDEX(AG$23:AG$30,$E2028)</f>
        <v/>
      </c>
      <c r="AH2028" s="36">
        <f>INDEX(AH$263:AH$279,$F2028)*$D2028*INDEX(AH$23:AH$30,$E2028)</f>
        <v/>
      </c>
      <c r="AI2028" s="36">
        <f>INDEX(AI$263:AI$279,$F2028)*$D2028*INDEX(AI$23:AI$30,$E2028)</f>
        <v/>
      </c>
      <c r="AJ2028" s="36">
        <f>INDEX(AJ$263:AJ$279,$F2028)*$D2028*INDEX(AJ$23:AJ$30,$E2028)</f>
        <v/>
      </c>
      <c r="AK2028" s="36">
        <f>INDEX(AK$263:AK$279,$F2028)*$D2028*INDEX(AK$23:AK$30,$E2028)</f>
        <v/>
      </c>
      <c r="AL2028" s="36">
        <f>INDEX(AL$263:AL$279,$F2028)*$D2028*INDEX(AL$23:AL$30,$E2028)</f>
        <v/>
      </c>
      <c r="AM2028" s="36">
        <f>INDEX(AM$263:AM$279,$F2028)*$D2028*INDEX(AM$23:AM$30,$E2028)</f>
        <v/>
      </c>
      <c r="AN2028" s="36">
        <f>INDEX(AN$263:AN$279,$F2028)*$D2028*INDEX(AN$23:AN$30,$E2028)</f>
        <v/>
      </c>
      <c r="AO2028" s="36">
        <f>INDEX(AO$263:AO$279,$F2028)*$D2028*INDEX(AO$23:AO$30,$E2028)</f>
        <v/>
      </c>
      <c r="AP2028" s="36">
        <f>INDEX(AP$263:AP$279,$F2028)*$D2028*INDEX(AP$23:AP$30,$E2028)</f>
        <v/>
      </c>
      <c r="AQ2028" s="36">
        <f>INDEX(AQ$263:AQ$279,$F2028)*$D2028*INDEX(AQ$23:AQ$30,$E2028)</f>
        <v/>
      </c>
      <c r="AR2028" s="36">
        <f>INDEX(AR$263:AR$279,$F2028)*$D2028*INDEX(AR$23:AR$30,$E2028)</f>
        <v/>
      </c>
      <c r="AS2028" s="36">
        <f>INDEX(AS$263:AS$279,$F2028)*$D2028*INDEX(AS$23:AS$30,$E2028)</f>
        <v/>
      </c>
      <c r="AT2028" s="36">
        <f>INDEX(AT$263:AT$279,$F2028)*$D2028*INDEX(AT$23:AT$30,$E2028)</f>
        <v/>
      </c>
      <c r="AU2028" s="36">
        <f>INDEX(AU$263:AU$279,$F2028)*$D2028*INDEX(AU$23:AU$30,$E2028)</f>
        <v/>
      </c>
      <c r="AV2028" s="36">
        <f>INDEX(AV$263:AV$279,$F2028)*$D2028*INDEX(AV$23:AV$30,$E2028)</f>
        <v/>
      </c>
      <c r="AW2028" s="36">
        <f>INDEX(AW$263:AW$279,$F2028)*$D2028*INDEX(AW$23:AW$30,$E2028)</f>
        <v/>
      </c>
      <c r="AX2028" s="36">
        <f>INDEX(AX$263:AX$279,$F2028)*$D2028*INDEX(AX$23:AX$30,$E2028)</f>
        <v/>
      </c>
      <c r="AY2028" s="36">
        <f>INDEX(AY$263:AY$279,$F2028)*$D2028*INDEX(AY$23:AY$30,$E2028)</f>
        <v/>
      </c>
    </row>
    <row r="2029" hidden="1" outlineLevel="2">
      <c r="A2029" s="14" t="inlineStr">
        <is>
          <t>ctxnew</t>
        </is>
      </c>
      <c r="B2029" s="14" t="inlineStr">
        <is>
          <t>nga</t>
        </is>
      </c>
      <c r="C2029" s="14" t="inlineStr">
        <is>
          <t>cem</t>
        </is>
      </c>
      <c r="D2029" s="36">
        <f>INDEX(Inputs!$W$5:$W$132,MATCH($B2029&amp;"|"&amp;$C2029,Inputs!$A$5:$A$132,0))</f>
        <v/>
      </c>
      <c r="E2029" s="36">
        <f>INDEX(Inputs!$L$5:$L$132,MATCH($B2029&amp;"|"&amp;$C2029,Inputs!$A$5:$A$132,0))</f>
        <v/>
      </c>
      <c r="F2029" s="36">
        <f>INDEX(Inputs!$M$5:$M$132,MATCH($B2029&amp;"|"&amp;$C2029,Inputs!$A$5:$A$132,0))</f>
        <v/>
      </c>
      <c r="G2029" s="35" t="n"/>
      <c r="H2029" s="14">
        <f>INDEX(VarLab,MATCH($A2029,VarKey,0))&amp;INDEX(MemLab,MATCH($C2029&amp;"|"&amp;$B2029,MemKey,0))</f>
        <v/>
      </c>
      <c r="I2029" s="14">
        <f>INDEX(VarUnit,MATCH($A2029,VarKey,0))</f>
        <v/>
      </c>
      <c r="J2029" s="14">
        <f>INDEX(VarSrc,MATCH($A2029,VarKey,0))</f>
        <v/>
      </c>
      <c r="K2029" s="11">
        <f>CodePrefix&amp;$A2029&amp;IF($C2029="","","."&amp;$C2029&amp;"."&amp;$B2029)&amp;INDEX(VarEnd,MATCH($A2029,VarKey,0))&amp;K$5</f>
        <v/>
      </c>
      <c r="L2029" s="37">
        <f>INDEX(L$263:L$279,$F2029)*$D2029*INDEX(L$23:L$30,$E2029)</f>
        <v/>
      </c>
      <c r="M2029" s="36">
        <f>INDEX(M$263:M$279,$F2029)*$D2029*INDEX(M$23:M$30,$E2029)</f>
        <v/>
      </c>
      <c r="N2029" s="36">
        <f>INDEX(N$263:N$279,$F2029)*$D2029*INDEX(N$23:N$30,$E2029)</f>
        <v/>
      </c>
      <c r="O2029" s="36">
        <f>INDEX(O$263:O$279,$F2029)*$D2029*INDEX(O$23:O$30,$E2029)</f>
        <v/>
      </c>
      <c r="P2029" s="36">
        <f>INDEX(P$263:P$279,$F2029)*$D2029*INDEX(P$23:P$30,$E2029)</f>
        <v/>
      </c>
      <c r="Q2029" s="36">
        <f>INDEX(Q$263:Q$279,$F2029)*$D2029*INDEX(Q$23:Q$30,$E2029)</f>
        <v/>
      </c>
      <c r="R2029" s="36">
        <f>INDEX(R$263:R$279,$F2029)*$D2029*INDEX(R$23:R$30,$E2029)</f>
        <v/>
      </c>
      <c r="S2029" s="36">
        <f>INDEX(S$263:S$279,$F2029)*$D2029*INDEX(S$23:S$30,$E2029)</f>
        <v/>
      </c>
      <c r="T2029" s="36">
        <f>INDEX(T$263:T$279,$F2029)*$D2029*INDEX(T$23:T$30,$E2029)</f>
        <v/>
      </c>
      <c r="U2029" s="36">
        <f>INDEX(U$263:U$279,$F2029)*$D2029*INDEX(U$23:U$30,$E2029)</f>
        <v/>
      </c>
      <c r="V2029" s="36">
        <f>INDEX(V$263:V$279,$F2029)*$D2029*INDEX(V$23:V$30,$E2029)</f>
        <v/>
      </c>
      <c r="W2029" s="36">
        <f>INDEX(W$263:W$279,$F2029)*$D2029*INDEX(W$23:W$30,$E2029)</f>
        <v/>
      </c>
      <c r="X2029" s="36">
        <f>INDEX(X$263:X$279,$F2029)*$D2029*INDEX(X$23:X$30,$E2029)</f>
        <v/>
      </c>
      <c r="Y2029" s="36">
        <f>INDEX(Y$263:Y$279,$F2029)*$D2029*INDEX(Y$23:Y$30,$E2029)</f>
        <v/>
      </c>
      <c r="Z2029" s="36">
        <f>INDEX(Z$263:Z$279,$F2029)*$D2029*INDEX(Z$23:Z$30,$E2029)</f>
        <v/>
      </c>
      <c r="AA2029" s="36">
        <f>INDEX(AA$263:AA$279,$F2029)*$D2029*INDEX(AA$23:AA$30,$E2029)</f>
        <v/>
      </c>
      <c r="AB2029" s="36">
        <f>INDEX(AB$263:AB$279,$F2029)*$D2029*INDEX(AB$23:AB$30,$E2029)</f>
        <v/>
      </c>
      <c r="AC2029" s="36">
        <f>INDEX(AC$263:AC$279,$F2029)*$D2029*INDEX(AC$23:AC$30,$E2029)</f>
        <v/>
      </c>
      <c r="AD2029" s="36">
        <f>INDEX(AD$263:AD$279,$F2029)*$D2029*INDEX(AD$23:AD$30,$E2029)</f>
        <v/>
      </c>
      <c r="AF2029" s="11">
        <f>CodePrefix&amp;$A2029&amp;IF($C2029="","","."&amp;$C2029&amp;"."&amp;$B2029)&amp;INDEX(VarEnd,MATCH($A2029,VarKey,0))&amp;AF$5</f>
        <v/>
      </c>
      <c r="AG2029" s="37">
        <f>INDEX(AG$263:AG$279,$F2029)*$D2029*INDEX(AG$23:AG$30,$E2029)</f>
        <v/>
      </c>
      <c r="AH2029" s="36">
        <f>INDEX(AH$263:AH$279,$F2029)*$D2029*INDEX(AH$23:AH$30,$E2029)</f>
        <v/>
      </c>
      <c r="AI2029" s="36">
        <f>INDEX(AI$263:AI$279,$F2029)*$D2029*INDEX(AI$23:AI$30,$E2029)</f>
        <v/>
      </c>
      <c r="AJ2029" s="36">
        <f>INDEX(AJ$263:AJ$279,$F2029)*$D2029*INDEX(AJ$23:AJ$30,$E2029)</f>
        <v/>
      </c>
      <c r="AK2029" s="36">
        <f>INDEX(AK$263:AK$279,$F2029)*$D2029*INDEX(AK$23:AK$30,$E2029)</f>
        <v/>
      </c>
      <c r="AL2029" s="36">
        <f>INDEX(AL$263:AL$279,$F2029)*$D2029*INDEX(AL$23:AL$30,$E2029)</f>
        <v/>
      </c>
      <c r="AM2029" s="36">
        <f>INDEX(AM$263:AM$279,$F2029)*$D2029*INDEX(AM$23:AM$30,$E2029)</f>
        <v/>
      </c>
      <c r="AN2029" s="36">
        <f>INDEX(AN$263:AN$279,$F2029)*$D2029*INDEX(AN$23:AN$30,$E2029)</f>
        <v/>
      </c>
      <c r="AO2029" s="36">
        <f>INDEX(AO$263:AO$279,$F2029)*$D2029*INDEX(AO$23:AO$30,$E2029)</f>
        <v/>
      </c>
      <c r="AP2029" s="36">
        <f>INDEX(AP$263:AP$279,$F2029)*$D2029*INDEX(AP$23:AP$30,$E2029)</f>
        <v/>
      </c>
      <c r="AQ2029" s="36">
        <f>INDEX(AQ$263:AQ$279,$F2029)*$D2029*INDEX(AQ$23:AQ$30,$E2029)</f>
        <v/>
      </c>
      <c r="AR2029" s="36">
        <f>INDEX(AR$263:AR$279,$F2029)*$D2029*INDEX(AR$23:AR$30,$E2029)</f>
        <v/>
      </c>
      <c r="AS2029" s="36">
        <f>INDEX(AS$263:AS$279,$F2029)*$D2029*INDEX(AS$23:AS$30,$E2029)</f>
        <v/>
      </c>
      <c r="AT2029" s="36">
        <f>INDEX(AT$263:AT$279,$F2029)*$D2029*INDEX(AT$23:AT$30,$E2029)</f>
        <v/>
      </c>
      <c r="AU2029" s="36">
        <f>INDEX(AU$263:AU$279,$F2029)*$D2029*INDEX(AU$23:AU$30,$E2029)</f>
        <v/>
      </c>
      <c r="AV2029" s="36">
        <f>INDEX(AV$263:AV$279,$F2029)*$D2029*INDEX(AV$23:AV$30,$E2029)</f>
        <v/>
      </c>
      <c r="AW2029" s="36">
        <f>INDEX(AW$263:AW$279,$F2029)*$D2029*INDEX(AW$23:AW$30,$E2029)</f>
        <v/>
      </c>
      <c r="AX2029" s="36">
        <f>INDEX(AX$263:AX$279,$F2029)*$D2029*INDEX(AX$23:AX$30,$E2029)</f>
        <v/>
      </c>
      <c r="AY2029" s="36">
        <f>INDEX(AY$263:AY$279,$F2029)*$D2029*INDEX(AY$23:AY$30,$E2029)</f>
        <v/>
      </c>
    </row>
    <row r="2030" hidden="1" outlineLevel="2">
      <c r="A2030" s="14" t="inlineStr">
        <is>
          <t>ctxnew</t>
        </is>
      </c>
      <c r="B2030" s="14" t="inlineStr">
        <is>
          <t>gso</t>
        </is>
      </c>
      <c r="C2030" s="14" t="inlineStr">
        <is>
          <t>cem</t>
        </is>
      </c>
      <c r="D2030" s="36">
        <f>INDEX(Inputs!$W$5:$W$132,MATCH($B2030&amp;"|"&amp;$C2030,Inputs!$A$5:$A$132,0))</f>
        <v/>
      </c>
      <c r="E2030" s="36">
        <f>INDEX(Inputs!$L$5:$L$132,MATCH($B2030&amp;"|"&amp;$C2030,Inputs!$A$5:$A$132,0))</f>
        <v/>
      </c>
      <c r="F2030" s="36">
        <f>INDEX(Inputs!$M$5:$M$132,MATCH($B2030&amp;"|"&amp;$C2030,Inputs!$A$5:$A$132,0))</f>
        <v/>
      </c>
      <c r="G2030" s="35" t="n"/>
      <c r="H2030" s="14">
        <f>INDEX(VarLab,MATCH($A2030,VarKey,0))&amp;INDEX(MemLab,MATCH($C2030&amp;"|"&amp;$B2030,MemKey,0))</f>
        <v/>
      </c>
      <c r="I2030" s="14">
        <f>INDEX(VarUnit,MATCH($A2030,VarKey,0))</f>
        <v/>
      </c>
      <c r="J2030" s="14">
        <f>INDEX(VarSrc,MATCH($A2030,VarKey,0))</f>
        <v/>
      </c>
      <c r="K2030" s="11">
        <f>CodePrefix&amp;$A2030&amp;IF($C2030="","","."&amp;$C2030&amp;"."&amp;$B2030)&amp;INDEX(VarEnd,MATCH($A2030,VarKey,0))&amp;K$5</f>
        <v/>
      </c>
      <c r="L2030" s="37">
        <f>INDEX(L$263:L$279,$F2030)*$D2030*INDEX(L$23:L$30,$E2030)</f>
        <v/>
      </c>
      <c r="M2030" s="36">
        <f>INDEX(M$263:M$279,$F2030)*$D2030*INDEX(M$23:M$30,$E2030)</f>
        <v/>
      </c>
      <c r="N2030" s="36">
        <f>INDEX(N$263:N$279,$F2030)*$D2030*INDEX(N$23:N$30,$E2030)</f>
        <v/>
      </c>
      <c r="O2030" s="36">
        <f>INDEX(O$263:O$279,$F2030)*$D2030*INDEX(O$23:O$30,$E2030)</f>
        <v/>
      </c>
      <c r="P2030" s="36">
        <f>INDEX(P$263:P$279,$F2030)*$D2030*INDEX(P$23:P$30,$E2030)</f>
        <v/>
      </c>
      <c r="Q2030" s="36">
        <f>INDEX(Q$263:Q$279,$F2030)*$D2030*INDEX(Q$23:Q$30,$E2030)</f>
        <v/>
      </c>
      <c r="R2030" s="36">
        <f>INDEX(R$263:R$279,$F2030)*$D2030*INDEX(R$23:R$30,$E2030)</f>
        <v/>
      </c>
      <c r="S2030" s="36">
        <f>INDEX(S$263:S$279,$F2030)*$D2030*INDEX(S$23:S$30,$E2030)</f>
        <v/>
      </c>
      <c r="T2030" s="36">
        <f>INDEX(T$263:T$279,$F2030)*$D2030*INDEX(T$23:T$30,$E2030)</f>
        <v/>
      </c>
      <c r="U2030" s="36">
        <f>INDEX(U$263:U$279,$F2030)*$D2030*INDEX(U$23:U$30,$E2030)</f>
        <v/>
      </c>
      <c r="V2030" s="36">
        <f>INDEX(V$263:V$279,$F2030)*$D2030*INDEX(V$23:V$30,$E2030)</f>
        <v/>
      </c>
      <c r="W2030" s="36">
        <f>INDEX(W$263:W$279,$F2030)*$D2030*INDEX(W$23:W$30,$E2030)</f>
        <v/>
      </c>
      <c r="X2030" s="36">
        <f>INDEX(X$263:X$279,$F2030)*$D2030*INDEX(X$23:X$30,$E2030)</f>
        <v/>
      </c>
      <c r="Y2030" s="36">
        <f>INDEX(Y$263:Y$279,$F2030)*$D2030*INDEX(Y$23:Y$30,$E2030)</f>
        <v/>
      </c>
      <c r="Z2030" s="36">
        <f>INDEX(Z$263:Z$279,$F2030)*$D2030*INDEX(Z$23:Z$30,$E2030)</f>
        <v/>
      </c>
      <c r="AA2030" s="36">
        <f>INDEX(AA$263:AA$279,$F2030)*$D2030*INDEX(AA$23:AA$30,$E2030)</f>
        <v/>
      </c>
      <c r="AB2030" s="36">
        <f>INDEX(AB$263:AB$279,$F2030)*$D2030*INDEX(AB$23:AB$30,$E2030)</f>
        <v/>
      </c>
      <c r="AC2030" s="36">
        <f>INDEX(AC$263:AC$279,$F2030)*$D2030*INDEX(AC$23:AC$30,$E2030)</f>
        <v/>
      </c>
      <c r="AD2030" s="36">
        <f>INDEX(AD$263:AD$279,$F2030)*$D2030*INDEX(AD$23:AD$30,$E2030)</f>
        <v/>
      </c>
      <c r="AF2030" s="11">
        <f>CodePrefix&amp;$A2030&amp;IF($C2030="","","."&amp;$C2030&amp;"."&amp;$B2030)&amp;INDEX(VarEnd,MATCH($A2030,VarKey,0))&amp;AF$5</f>
        <v/>
      </c>
      <c r="AG2030" s="37">
        <f>INDEX(AG$263:AG$279,$F2030)*$D2030*INDEX(AG$23:AG$30,$E2030)</f>
        <v/>
      </c>
      <c r="AH2030" s="36">
        <f>INDEX(AH$263:AH$279,$F2030)*$D2030*INDEX(AH$23:AH$30,$E2030)</f>
        <v/>
      </c>
      <c r="AI2030" s="36">
        <f>INDEX(AI$263:AI$279,$F2030)*$D2030*INDEX(AI$23:AI$30,$E2030)</f>
        <v/>
      </c>
      <c r="AJ2030" s="36">
        <f>INDEX(AJ$263:AJ$279,$F2030)*$D2030*INDEX(AJ$23:AJ$30,$E2030)</f>
        <v/>
      </c>
      <c r="AK2030" s="36">
        <f>INDEX(AK$263:AK$279,$F2030)*$D2030*INDEX(AK$23:AK$30,$E2030)</f>
        <v/>
      </c>
      <c r="AL2030" s="36">
        <f>INDEX(AL$263:AL$279,$F2030)*$D2030*INDEX(AL$23:AL$30,$E2030)</f>
        <v/>
      </c>
      <c r="AM2030" s="36">
        <f>INDEX(AM$263:AM$279,$F2030)*$D2030*INDEX(AM$23:AM$30,$E2030)</f>
        <v/>
      </c>
      <c r="AN2030" s="36">
        <f>INDEX(AN$263:AN$279,$F2030)*$D2030*INDEX(AN$23:AN$30,$E2030)</f>
        <v/>
      </c>
      <c r="AO2030" s="36">
        <f>INDEX(AO$263:AO$279,$F2030)*$D2030*INDEX(AO$23:AO$30,$E2030)</f>
        <v/>
      </c>
      <c r="AP2030" s="36">
        <f>INDEX(AP$263:AP$279,$F2030)*$D2030*INDEX(AP$23:AP$30,$E2030)</f>
        <v/>
      </c>
      <c r="AQ2030" s="36">
        <f>INDEX(AQ$263:AQ$279,$F2030)*$D2030*INDEX(AQ$23:AQ$30,$E2030)</f>
        <v/>
      </c>
      <c r="AR2030" s="36">
        <f>INDEX(AR$263:AR$279,$F2030)*$D2030*INDEX(AR$23:AR$30,$E2030)</f>
        <v/>
      </c>
      <c r="AS2030" s="36">
        <f>INDEX(AS$263:AS$279,$F2030)*$D2030*INDEX(AS$23:AS$30,$E2030)</f>
        <v/>
      </c>
      <c r="AT2030" s="36">
        <f>INDEX(AT$263:AT$279,$F2030)*$D2030*INDEX(AT$23:AT$30,$E2030)</f>
        <v/>
      </c>
      <c r="AU2030" s="36">
        <f>INDEX(AU$263:AU$279,$F2030)*$D2030*INDEX(AU$23:AU$30,$E2030)</f>
        <v/>
      </c>
      <c r="AV2030" s="36">
        <f>INDEX(AV$263:AV$279,$F2030)*$D2030*INDEX(AV$23:AV$30,$E2030)</f>
        <v/>
      </c>
      <c r="AW2030" s="36">
        <f>INDEX(AW$263:AW$279,$F2030)*$D2030*INDEX(AW$23:AW$30,$E2030)</f>
        <v/>
      </c>
      <c r="AX2030" s="36">
        <f>INDEX(AX$263:AX$279,$F2030)*$D2030*INDEX(AX$23:AX$30,$E2030)</f>
        <v/>
      </c>
      <c r="AY2030" s="36">
        <f>INDEX(AY$263:AY$279,$F2030)*$D2030*INDEX(AY$23:AY$30,$E2030)</f>
        <v/>
      </c>
    </row>
    <row r="2031" hidden="1" outlineLevel="2">
      <c r="A2031" s="14" t="inlineStr">
        <is>
          <t>ctxnew</t>
        </is>
      </c>
      <c r="B2031" s="14" t="inlineStr">
        <is>
          <t>die</t>
        </is>
      </c>
      <c r="C2031" s="14" t="inlineStr">
        <is>
          <t>cem</t>
        </is>
      </c>
      <c r="D2031" s="36">
        <f>INDEX(Inputs!$W$5:$W$132,MATCH($B2031&amp;"|"&amp;$C2031,Inputs!$A$5:$A$132,0))</f>
        <v/>
      </c>
      <c r="E2031" s="36">
        <f>INDEX(Inputs!$L$5:$L$132,MATCH($B2031&amp;"|"&amp;$C2031,Inputs!$A$5:$A$132,0))</f>
        <v/>
      </c>
      <c r="F2031" s="36">
        <f>INDEX(Inputs!$M$5:$M$132,MATCH($B2031&amp;"|"&amp;$C2031,Inputs!$A$5:$A$132,0))</f>
        <v/>
      </c>
      <c r="G2031" s="35" t="n"/>
      <c r="H2031" s="14">
        <f>INDEX(VarLab,MATCH($A2031,VarKey,0))&amp;INDEX(MemLab,MATCH($C2031&amp;"|"&amp;$B2031,MemKey,0))</f>
        <v/>
      </c>
      <c r="I2031" s="14">
        <f>INDEX(VarUnit,MATCH($A2031,VarKey,0))</f>
        <v/>
      </c>
      <c r="J2031" s="14">
        <f>INDEX(VarSrc,MATCH($A2031,VarKey,0))</f>
        <v/>
      </c>
      <c r="K2031" s="11">
        <f>CodePrefix&amp;$A2031&amp;IF($C2031="","","."&amp;$C2031&amp;"."&amp;$B2031)&amp;INDEX(VarEnd,MATCH($A2031,VarKey,0))&amp;K$5</f>
        <v/>
      </c>
      <c r="L2031" s="37">
        <f>INDEX(L$263:L$279,$F2031)*$D2031*INDEX(L$23:L$30,$E2031)</f>
        <v/>
      </c>
      <c r="M2031" s="36">
        <f>INDEX(M$263:M$279,$F2031)*$D2031*INDEX(M$23:M$30,$E2031)</f>
        <v/>
      </c>
      <c r="N2031" s="36">
        <f>INDEX(N$263:N$279,$F2031)*$D2031*INDEX(N$23:N$30,$E2031)</f>
        <v/>
      </c>
      <c r="O2031" s="36">
        <f>INDEX(O$263:O$279,$F2031)*$D2031*INDEX(O$23:O$30,$E2031)</f>
        <v/>
      </c>
      <c r="P2031" s="36">
        <f>INDEX(P$263:P$279,$F2031)*$D2031*INDEX(P$23:P$30,$E2031)</f>
        <v/>
      </c>
      <c r="Q2031" s="36">
        <f>INDEX(Q$263:Q$279,$F2031)*$D2031*INDEX(Q$23:Q$30,$E2031)</f>
        <v/>
      </c>
      <c r="R2031" s="36">
        <f>INDEX(R$263:R$279,$F2031)*$D2031*INDEX(R$23:R$30,$E2031)</f>
        <v/>
      </c>
      <c r="S2031" s="36">
        <f>INDEX(S$263:S$279,$F2031)*$D2031*INDEX(S$23:S$30,$E2031)</f>
        <v/>
      </c>
      <c r="T2031" s="36">
        <f>INDEX(T$263:T$279,$F2031)*$D2031*INDEX(T$23:T$30,$E2031)</f>
        <v/>
      </c>
      <c r="U2031" s="36">
        <f>INDEX(U$263:U$279,$F2031)*$D2031*INDEX(U$23:U$30,$E2031)</f>
        <v/>
      </c>
      <c r="V2031" s="36">
        <f>INDEX(V$263:V$279,$F2031)*$D2031*INDEX(V$23:V$30,$E2031)</f>
        <v/>
      </c>
      <c r="W2031" s="36">
        <f>INDEX(W$263:W$279,$F2031)*$D2031*INDEX(W$23:W$30,$E2031)</f>
        <v/>
      </c>
      <c r="X2031" s="36">
        <f>INDEX(X$263:X$279,$F2031)*$D2031*INDEX(X$23:X$30,$E2031)</f>
        <v/>
      </c>
      <c r="Y2031" s="36">
        <f>INDEX(Y$263:Y$279,$F2031)*$D2031*INDEX(Y$23:Y$30,$E2031)</f>
        <v/>
      </c>
      <c r="Z2031" s="36">
        <f>INDEX(Z$263:Z$279,$F2031)*$D2031*INDEX(Z$23:Z$30,$E2031)</f>
        <v/>
      </c>
      <c r="AA2031" s="36">
        <f>INDEX(AA$263:AA$279,$F2031)*$D2031*INDEX(AA$23:AA$30,$E2031)</f>
        <v/>
      </c>
      <c r="AB2031" s="36">
        <f>INDEX(AB$263:AB$279,$F2031)*$D2031*INDEX(AB$23:AB$30,$E2031)</f>
        <v/>
      </c>
      <c r="AC2031" s="36">
        <f>INDEX(AC$263:AC$279,$F2031)*$D2031*INDEX(AC$23:AC$30,$E2031)</f>
        <v/>
      </c>
      <c r="AD2031" s="36">
        <f>INDEX(AD$263:AD$279,$F2031)*$D2031*INDEX(AD$23:AD$30,$E2031)</f>
        <v/>
      </c>
      <c r="AF2031" s="11">
        <f>CodePrefix&amp;$A2031&amp;IF($C2031="","","."&amp;$C2031&amp;"."&amp;$B2031)&amp;INDEX(VarEnd,MATCH($A2031,VarKey,0))&amp;AF$5</f>
        <v/>
      </c>
      <c r="AG2031" s="37">
        <f>INDEX(AG$263:AG$279,$F2031)*$D2031*INDEX(AG$23:AG$30,$E2031)</f>
        <v/>
      </c>
      <c r="AH2031" s="36">
        <f>INDEX(AH$263:AH$279,$F2031)*$D2031*INDEX(AH$23:AH$30,$E2031)</f>
        <v/>
      </c>
      <c r="AI2031" s="36">
        <f>INDEX(AI$263:AI$279,$F2031)*$D2031*INDEX(AI$23:AI$30,$E2031)</f>
        <v/>
      </c>
      <c r="AJ2031" s="36">
        <f>INDEX(AJ$263:AJ$279,$F2031)*$D2031*INDEX(AJ$23:AJ$30,$E2031)</f>
        <v/>
      </c>
      <c r="AK2031" s="36">
        <f>INDEX(AK$263:AK$279,$F2031)*$D2031*INDEX(AK$23:AK$30,$E2031)</f>
        <v/>
      </c>
      <c r="AL2031" s="36">
        <f>INDEX(AL$263:AL$279,$F2031)*$D2031*INDEX(AL$23:AL$30,$E2031)</f>
        <v/>
      </c>
      <c r="AM2031" s="36">
        <f>INDEX(AM$263:AM$279,$F2031)*$D2031*INDEX(AM$23:AM$30,$E2031)</f>
        <v/>
      </c>
      <c r="AN2031" s="36">
        <f>INDEX(AN$263:AN$279,$F2031)*$D2031*INDEX(AN$23:AN$30,$E2031)</f>
        <v/>
      </c>
      <c r="AO2031" s="36">
        <f>INDEX(AO$263:AO$279,$F2031)*$D2031*INDEX(AO$23:AO$30,$E2031)</f>
        <v/>
      </c>
      <c r="AP2031" s="36">
        <f>INDEX(AP$263:AP$279,$F2031)*$D2031*INDEX(AP$23:AP$30,$E2031)</f>
        <v/>
      </c>
      <c r="AQ2031" s="36">
        <f>INDEX(AQ$263:AQ$279,$F2031)*$D2031*INDEX(AQ$23:AQ$30,$E2031)</f>
        <v/>
      </c>
      <c r="AR2031" s="36">
        <f>INDEX(AR$263:AR$279,$F2031)*$D2031*INDEX(AR$23:AR$30,$E2031)</f>
        <v/>
      </c>
      <c r="AS2031" s="36">
        <f>INDEX(AS$263:AS$279,$F2031)*$D2031*INDEX(AS$23:AS$30,$E2031)</f>
        <v/>
      </c>
      <c r="AT2031" s="36">
        <f>INDEX(AT$263:AT$279,$F2031)*$D2031*INDEX(AT$23:AT$30,$E2031)</f>
        <v/>
      </c>
      <c r="AU2031" s="36">
        <f>INDEX(AU$263:AU$279,$F2031)*$D2031*INDEX(AU$23:AU$30,$E2031)</f>
        <v/>
      </c>
      <c r="AV2031" s="36">
        <f>INDEX(AV$263:AV$279,$F2031)*$D2031*INDEX(AV$23:AV$30,$E2031)</f>
        <v/>
      </c>
      <c r="AW2031" s="36">
        <f>INDEX(AW$263:AW$279,$F2031)*$D2031*INDEX(AW$23:AW$30,$E2031)</f>
        <v/>
      </c>
      <c r="AX2031" s="36">
        <f>INDEX(AX$263:AX$279,$F2031)*$D2031*INDEX(AX$23:AX$30,$E2031)</f>
        <v/>
      </c>
      <c r="AY2031" s="36">
        <f>INDEX(AY$263:AY$279,$F2031)*$D2031*INDEX(AY$23:AY$30,$E2031)</f>
        <v/>
      </c>
    </row>
    <row r="2032" hidden="1" outlineLevel="2">
      <c r="A2032" s="14" t="inlineStr">
        <is>
          <t>ctxnew</t>
        </is>
      </c>
      <c r="B2032" s="14" t="inlineStr">
        <is>
          <t>lpg</t>
        </is>
      </c>
      <c r="C2032" s="14" t="inlineStr">
        <is>
          <t>cem</t>
        </is>
      </c>
      <c r="D2032" s="36">
        <f>INDEX(Inputs!$W$5:$W$132,MATCH($B2032&amp;"|"&amp;$C2032,Inputs!$A$5:$A$132,0))</f>
        <v/>
      </c>
      <c r="E2032" s="36">
        <f>INDEX(Inputs!$L$5:$L$132,MATCH($B2032&amp;"|"&amp;$C2032,Inputs!$A$5:$A$132,0))</f>
        <v/>
      </c>
      <c r="F2032" s="36">
        <f>INDEX(Inputs!$M$5:$M$132,MATCH($B2032&amp;"|"&amp;$C2032,Inputs!$A$5:$A$132,0))</f>
        <v/>
      </c>
      <c r="G2032" s="35" t="n"/>
      <c r="H2032" s="14">
        <f>INDEX(VarLab,MATCH($A2032,VarKey,0))&amp;INDEX(MemLab,MATCH($C2032&amp;"|"&amp;$B2032,MemKey,0))</f>
        <v/>
      </c>
      <c r="I2032" s="14">
        <f>INDEX(VarUnit,MATCH($A2032,VarKey,0))</f>
        <v/>
      </c>
      <c r="J2032" s="14">
        <f>INDEX(VarSrc,MATCH($A2032,VarKey,0))</f>
        <v/>
      </c>
      <c r="K2032" s="11">
        <f>CodePrefix&amp;$A2032&amp;IF($C2032="","","."&amp;$C2032&amp;"."&amp;$B2032)&amp;INDEX(VarEnd,MATCH($A2032,VarKey,0))&amp;K$5</f>
        <v/>
      </c>
      <c r="L2032" s="37">
        <f>INDEX(L$263:L$279,$F2032)*$D2032*INDEX(L$23:L$30,$E2032)</f>
        <v/>
      </c>
      <c r="M2032" s="36">
        <f>INDEX(M$263:M$279,$F2032)*$D2032*INDEX(M$23:M$30,$E2032)</f>
        <v/>
      </c>
      <c r="N2032" s="36">
        <f>INDEX(N$263:N$279,$F2032)*$D2032*INDEX(N$23:N$30,$E2032)</f>
        <v/>
      </c>
      <c r="O2032" s="36">
        <f>INDEX(O$263:O$279,$F2032)*$D2032*INDEX(O$23:O$30,$E2032)</f>
        <v/>
      </c>
      <c r="P2032" s="36">
        <f>INDEX(P$263:P$279,$F2032)*$D2032*INDEX(P$23:P$30,$E2032)</f>
        <v/>
      </c>
      <c r="Q2032" s="36">
        <f>INDEX(Q$263:Q$279,$F2032)*$D2032*INDEX(Q$23:Q$30,$E2032)</f>
        <v/>
      </c>
      <c r="R2032" s="36">
        <f>INDEX(R$263:R$279,$F2032)*$D2032*INDEX(R$23:R$30,$E2032)</f>
        <v/>
      </c>
      <c r="S2032" s="36">
        <f>INDEX(S$263:S$279,$F2032)*$D2032*INDEX(S$23:S$30,$E2032)</f>
        <v/>
      </c>
      <c r="T2032" s="36">
        <f>INDEX(T$263:T$279,$F2032)*$D2032*INDEX(T$23:T$30,$E2032)</f>
        <v/>
      </c>
      <c r="U2032" s="36">
        <f>INDEX(U$263:U$279,$F2032)*$D2032*INDEX(U$23:U$30,$E2032)</f>
        <v/>
      </c>
      <c r="V2032" s="36">
        <f>INDEX(V$263:V$279,$F2032)*$D2032*INDEX(V$23:V$30,$E2032)</f>
        <v/>
      </c>
      <c r="W2032" s="36">
        <f>INDEX(W$263:W$279,$F2032)*$D2032*INDEX(W$23:W$30,$E2032)</f>
        <v/>
      </c>
      <c r="X2032" s="36">
        <f>INDEX(X$263:X$279,$F2032)*$D2032*INDEX(X$23:X$30,$E2032)</f>
        <v/>
      </c>
      <c r="Y2032" s="36">
        <f>INDEX(Y$263:Y$279,$F2032)*$D2032*INDEX(Y$23:Y$30,$E2032)</f>
        <v/>
      </c>
      <c r="Z2032" s="36">
        <f>INDEX(Z$263:Z$279,$F2032)*$D2032*INDEX(Z$23:Z$30,$E2032)</f>
        <v/>
      </c>
      <c r="AA2032" s="36">
        <f>INDEX(AA$263:AA$279,$F2032)*$D2032*INDEX(AA$23:AA$30,$E2032)</f>
        <v/>
      </c>
      <c r="AB2032" s="36">
        <f>INDEX(AB$263:AB$279,$F2032)*$D2032*INDEX(AB$23:AB$30,$E2032)</f>
        <v/>
      </c>
      <c r="AC2032" s="36">
        <f>INDEX(AC$263:AC$279,$F2032)*$D2032*INDEX(AC$23:AC$30,$E2032)</f>
        <v/>
      </c>
      <c r="AD2032" s="36">
        <f>INDEX(AD$263:AD$279,$F2032)*$D2032*INDEX(AD$23:AD$30,$E2032)</f>
        <v/>
      </c>
      <c r="AF2032" s="11">
        <f>CodePrefix&amp;$A2032&amp;IF($C2032="","","."&amp;$C2032&amp;"."&amp;$B2032)&amp;INDEX(VarEnd,MATCH($A2032,VarKey,0))&amp;AF$5</f>
        <v/>
      </c>
      <c r="AG2032" s="37">
        <f>INDEX(AG$263:AG$279,$F2032)*$D2032*INDEX(AG$23:AG$30,$E2032)</f>
        <v/>
      </c>
      <c r="AH2032" s="36">
        <f>INDEX(AH$263:AH$279,$F2032)*$D2032*INDEX(AH$23:AH$30,$E2032)</f>
        <v/>
      </c>
      <c r="AI2032" s="36">
        <f>INDEX(AI$263:AI$279,$F2032)*$D2032*INDEX(AI$23:AI$30,$E2032)</f>
        <v/>
      </c>
      <c r="AJ2032" s="36">
        <f>INDEX(AJ$263:AJ$279,$F2032)*$D2032*INDEX(AJ$23:AJ$30,$E2032)</f>
        <v/>
      </c>
      <c r="AK2032" s="36">
        <f>INDEX(AK$263:AK$279,$F2032)*$D2032*INDEX(AK$23:AK$30,$E2032)</f>
        <v/>
      </c>
      <c r="AL2032" s="36">
        <f>INDEX(AL$263:AL$279,$F2032)*$D2032*INDEX(AL$23:AL$30,$E2032)</f>
        <v/>
      </c>
      <c r="AM2032" s="36">
        <f>INDEX(AM$263:AM$279,$F2032)*$D2032*INDEX(AM$23:AM$30,$E2032)</f>
        <v/>
      </c>
      <c r="AN2032" s="36">
        <f>INDEX(AN$263:AN$279,$F2032)*$D2032*INDEX(AN$23:AN$30,$E2032)</f>
        <v/>
      </c>
      <c r="AO2032" s="36">
        <f>INDEX(AO$263:AO$279,$F2032)*$D2032*INDEX(AO$23:AO$30,$E2032)</f>
        <v/>
      </c>
      <c r="AP2032" s="36">
        <f>INDEX(AP$263:AP$279,$F2032)*$D2032*INDEX(AP$23:AP$30,$E2032)</f>
        <v/>
      </c>
      <c r="AQ2032" s="36">
        <f>INDEX(AQ$263:AQ$279,$F2032)*$D2032*INDEX(AQ$23:AQ$30,$E2032)</f>
        <v/>
      </c>
      <c r="AR2032" s="36">
        <f>INDEX(AR$263:AR$279,$F2032)*$D2032*INDEX(AR$23:AR$30,$E2032)</f>
        <v/>
      </c>
      <c r="AS2032" s="36">
        <f>INDEX(AS$263:AS$279,$F2032)*$D2032*INDEX(AS$23:AS$30,$E2032)</f>
        <v/>
      </c>
      <c r="AT2032" s="36">
        <f>INDEX(AT$263:AT$279,$F2032)*$D2032*INDEX(AT$23:AT$30,$E2032)</f>
        <v/>
      </c>
      <c r="AU2032" s="36">
        <f>INDEX(AU$263:AU$279,$F2032)*$D2032*INDEX(AU$23:AU$30,$E2032)</f>
        <v/>
      </c>
      <c r="AV2032" s="36">
        <f>INDEX(AV$263:AV$279,$F2032)*$D2032*INDEX(AV$23:AV$30,$E2032)</f>
        <v/>
      </c>
      <c r="AW2032" s="36">
        <f>INDEX(AW$263:AW$279,$F2032)*$D2032*INDEX(AW$23:AW$30,$E2032)</f>
        <v/>
      </c>
      <c r="AX2032" s="36">
        <f>INDEX(AX$263:AX$279,$F2032)*$D2032*INDEX(AX$23:AX$30,$E2032)</f>
        <v/>
      </c>
      <c r="AY2032" s="36">
        <f>INDEX(AY$263:AY$279,$F2032)*$D2032*INDEX(AY$23:AY$30,$E2032)</f>
        <v/>
      </c>
    </row>
    <row r="2033" hidden="1" outlineLevel="2">
      <c r="A2033" s="14" t="inlineStr">
        <is>
          <t>ctxnew</t>
        </is>
      </c>
      <c r="B2033" s="14" t="inlineStr">
        <is>
          <t>ker</t>
        </is>
      </c>
      <c r="C2033" s="14" t="inlineStr">
        <is>
          <t>cem</t>
        </is>
      </c>
      <c r="D2033" s="36">
        <f>INDEX(Inputs!$W$5:$W$132,MATCH($B2033&amp;"|"&amp;$C2033,Inputs!$A$5:$A$132,0))</f>
        <v/>
      </c>
      <c r="E2033" s="36">
        <f>INDEX(Inputs!$L$5:$L$132,MATCH($B2033&amp;"|"&amp;$C2033,Inputs!$A$5:$A$132,0))</f>
        <v/>
      </c>
      <c r="F2033" s="36">
        <f>INDEX(Inputs!$M$5:$M$132,MATCH($B2033&amp;"|"&amp;$C2033,Inputs!$A$5:$A$132,0))</f>
        <v/>
      </c>
      <c r="G2033" s="35" t="n"/>
      <c r="H2033" s="14">
        <f>INDEX(VarLab,MATCH($A2033,VarKey,0))&amp;INDEX(MemLab,MATCH($C2033&amp;"|"&amp;$B2033,MemKey,0))</f>
        <v/>
      </c>
      <c r="I2033" s="14">
        <f>INDEX(VarUnit,MATCH($A2033,VarKey,0))</f>
        <v/>
      </c>
      <c r="J2033" s="14">
        <f>INDEX(VarSrc,MATCH($A2033,VarKey,0))</f>
        <v/>
      </c>
      <c r="K2033" s="11">
        <f>CodePrefix&amp;$A2033&amp;IF($C2033="","","."&amp;$C2033&amp;"."&amp;$B2033)&amp;INDEX(VarEnd,MATCH($A2033,VarKey,0))&amp;K$5</f>
        <v/>
      </c>
      <c r="L2033" s="37">
        <f>INDEX(L$263:L$279,$F2033)*$D2033*INDEX(L$23:L$30,$E2033)</f>
        <v/>
      </c>
      <c r="M2033" s="36">
        <f>INDEX(M$263:M$279,$F2033)*$D2033*INDEX(M$23:M$30,$E2033)</f>
        <v/>
      </c>
      <c r="N2033" s="36">
        <f>INDEX(N$263:N$279,$F2033)*$D2033*INDEX(N$23:N$30,$E2033)</f>
        <v/>
      </c>
      <c r="O2033" s="36">
        <f>INDEX(O$263:O$279,$F2033)*$D2033*INDEX(O$23:O$30,$E2033)</f>
        <v/>
      </c>
      <c r="P2033" s="36">
        <f>INDEX(P$263:P$279,$F2033)*$D2033*INDEX(P$23:P$30,$E2033)</f>
        <v/>
      </c>
      <c r="Q2033" s="36">
        <f>INDEX(Q$263:Q$279,$F2033)*$D2033*INDEX(Q$23:Q$30,$E2033)</f>
        <v/>
      </c>
      <c r="R2033" s="36">
        <f>INDEX(R$263:R$279,$F2033)*$D2033*INDEX(R$23:R$30,$E2033)</f>
        <v/>
      </c>
      <c r="S2033" s="36">
        <f>INDEX(S$263:S$279,$F2033)*$D2033*INDEX(S$23:S$30,$E2033)</f>
        <v/>
      </c>
      <c r="T2033" s="36">
        <f>INDEX(T$263:T$279,$F2033)*$D2033*INDEX(T$23:T$30,$E2033)</f>
        <v/>
      </c>
      <c r="U2033" s="36">
        <f>INDEX(U$263:U$279,$F2033)*$D2033*INDEX(U$23:U$30,$E2033)</f>
        <v/>
      </c>
      <c r="V2033" s="36">
        <f>INDEX(V$263:V$279,$F2033)*$D2033*INDEX(V$23:V$30,$E2033)</f>
        <v/>
      </c>
      <c r="W2033" s="36">
        <f>INDEX(W$263:W$279,$F2033)*$D2033*INDEX(W$23:W$30,$E2033)</f>
        <v/>
      </c>
      <c r="X2033" s="36">
        <f>INDEX(X$263:X$279,$F2033)*$D2033*INDEX(X$23:X$30,$E2033)</f>
        <v/>
      </c>
      <c r="Y2033" s="36">
        <f>INDEX(Y$263:Y$279,$F2033)*$D2033*INDEX(Y$23:Y$30,$E2033)</f>
        <v/>
      </c>
      <c r="Z2033" s="36">
        <f>INDEX(Z$263:Z$279,$F2033)*$D2033*INDEX(Z$23:Z$30,$E2033)</f>
        <v/>
      </c>
      <c r="AA2033" s="36">
        <f>INDEX(AA$263:AA$279,$F2033)*$D2033*INDEX(AA$23:AA$30,$E2033)</f>
        <v/>
      </c>
      <c r="AB2033" s="36">
        <f>INDEX(AB$263:AB$279,$F2033)*$D2033*INDEX(AB$23:AB$30,$E2033)</f>
        <v/>
      </c>
      <c r="AC2033" s="36">
        <f>INDEX(AC$263:AC$279,$F2033)*$D2033*INDEX(AC$23:AC$30,$E2033)</f>
        <v/>
      </c>
      <c r="AD2033" s="36">
        <f>INDEX(AD$263:AD$279,$F2033)*$D2033*INDEX(AD$23:AD$30,$E2033)</f>
        <v/>
      </c>
      <c r="AF2033" s="11">
        <f>CodePrefix&amp;$A2033&amp;IF($C2033="","","."&amp;$C2033&amp;"."&amp;$B2033)&amp;INDEX(VarEnd,MATCH($A2033,VarKey,0))&amp;AF$5</f>
        <v/>
      </c>
      <c r="AG2033" s="37">
        <f>INDEX(AG$263:AG$279,$F2033)*$D2033*INDEX(AG$23:AG$30,$E2033)</f>
        <v/>
      </c>
      <c r="AH2033" s="36">
        <f>INDEX(AH$263:AH$279,$F2033)*$D2033*INDEX(AH$23:AH$30,$E2033)</f>
        <v/>
      </c>
      <c r="AI2033" s="36">
        <f>INDEX(AI$263:AI$279,$F2033)*$D2033*INDEX(AI$23:AI$30,$E2033)</f>
        <v/>
      </c>
      <c r="AJ2033" s="36">
        <f>INDEX(AJ$263:AJ$279,$F2033)*$D2033*INDEX(AJ$23:AJ$30,$E2033)</f>
        <v/>
      </c>
      <c r="AK2033" s="36">
        <f>INDEX(AK$263:AK$279,$F2033)*$D2033*INDEX(AK$23:AK$30,$E2033)</f>
        <v/>
      </c>
      <c r="AL2033" s="36">
        <f>INDEX(AL$263:AL$279,$F2033)*$D2033*INDEX(AL$23:AL$30,$E2033)</f>
        <v/>
      </c>
      <c r="AM2033" s="36">
        <f>INDEX(AM$263:AM$279,$F2033)*$D2033*INDEX(AM$23:AM$30,$E2033)</f>
        <v/>
      </c>
      <c r="AN2033" s="36">
        <f>INDEX(AN$263:AN$279,$F2033)*$D2033*INDEX(AN$23:AN$30,$E2033)</f>
        <v/>
      </c>
      <c r="AO2033" s="36">
        <f>INDEX(AO$263:AO$279,$F2033)*$D2033*INDEX(AO$23:AO$30,$E2033)</f>
        <v/>
      </c>
      <c r="AP2033" s="36">
        <f>INDEX(AP$263:AP$279,$F2033)*$D2033*INDEX(AP$23:AP$30,$E2033)</f>
        <v/>
      </c>
      <c r="AQ2033" s="36">
        <f>INDEX(AQ$263:AQ$279,$F2033)*$D2033*INDEX(AQ$23:AQ$30,$E2033)</f>
        <v/>
      </c>
      <c r="AR2033" s="36">
        <f>INDEX(AR$263:AR$279,$F2033)*$D2033*INDEX(AR$23:AR$30,$E2033)</f>
        <v/>
      </c>
      <c r="AS2033" s="36">
        <f>INDEX(AS$263:AS$279,$F2033)*$D2033*INDEX(AS$23:AS$30,$E2033)</f>
        <v/>
      </c>
      <c r="AT2033" s="36">
        <f>INDEX(AT$263:AT$279,$F2033)*$D2033*INDEX(AT$23:AT$30,$E2033)</f>
        <v/>
      </c>
      <c r="AU2033" s="36">
        <f>INDEX(AU$263:AU$279,$F2033)*$D2033*INDEX(AU$23:AU$30,$E2033)</f>
        <v/>
      </c>
      <c r="AV2033" s="36">
        <f>INDEX(AV$263:AV$279,$F2033)*$D2033*INDEX(AV$23:AV$30,$E2033)</f>
        <v/>
      </c>
      <c r="AW2033" s="36">
        <f>INDEX(AW$263:AW$279,$F2033)*$D2033*INDEX(AW$23:AW$30,$E2033)</f>
        <v/>
      </c>
      <c r="AX2033" s="36">
        <f>INDEX(AX$263:AX$279,$F2033)*$D2033*INDEX(AX$23:AX$30,$E2033)</f>
        <v/>
      </c>
      <c r="AY2033" s="36">
        <f>INDEX(AY$263:AY$279,$F2033)*$D2033*INDEX(AY$23:AY$30,$E2033)</f>
        <v/>
      </c>
    </row>
    <row r="2034" hidden="1" outlineLevel="2">
      <c r="A2034" s="14" t="inlineStr">
        <is>
          <t>ctxnew</t>
        </is>
      </c>
      <c r="B2034" s="14" t="inlineStr">
        <is>
          <t>oop</t>
        </is>
      </c>
      <c r="C2034" s="14" t="inlineStr">
        <is>
          <t>cem</t>
        </is>
      </c>
      <c r="D2034" s="36">
        <f>INDEX(Inputs!$W$5:$W$132,MATCH($B2034&amp;"|"&amp;$C2034,Inputs!$A$5:$A$132,0))</f>
        <v/>
      </c>
      <c r="E2034" s="36">
        <f>INDEX(Inputs!$L$5:$L$132,MATCH($B2034&amp;"|"&amp;$C2034,Inputs!$A$5:$A$132,0))</f>
        <v/>
      </c>
      <c r="F2034" s="36">
        <f>INDEX(Inputs!$M$5:$M$132,MATCH($B2034&amp;"|"&amp;$C2034,Inputs!$A$5:$A$132,0))</f>
        <v/>
      </c>
      <c r="G2034" s="35" t="n"/>
      <c r="H2034" s="14">
        <f>INDEX(VarLab,MATCH($A2034,VarKey,0))&amp;INDEX(MemLab,MATCH($C2034&amp;"|"&amp;$B2034,MemKey,0))</f>
        <v/>
      </c>
      <c r="I2034" s="14">
        <f>INDEX(VarUnit,MATCH($A2034,VarKey,0))</f>
        <v/>
      </c>
      <c r="J2034" s="14">
        <f>INDEX(VarSrc,MATCH($A2034,VarKey,0))</f>
        <v/>
      </c>
      <c r="K2034" s="11">
        <f>CodePrefix&amp;$A2034&amp;IF($C2034="","","."&amp;$C2034&amp;"."&amp;$B2034)&amp;INDEX(VarEnd,MATCH($A2034,VarKey,0))&amp;K$5</f>
        <v/>
      </c>
      <c r="L2034" s="37">
        <f>INDEX(L$263:L$279,$F2034)*$D2034*INDEX(L$23:L$30,$E2034)</f>
        <v/>
      </c>
      <c r="M2034" s="36">
        <f>INDEX(M$263:M$279,$F2034)*$D2034*INDEX(M$23:M$30,$E2034)</f>
        <v/>
      </c>
      <c r="N2034" s="36">
        <f>INDEX(N$263:N$279,$F2034)*$D2034*INDEX(N$23:N$30,$E2034)</f>
        <v/>
      </c>
      <c r="O2034" s="36">
        <f>INDEX(O$263:O$279,$F2034)*$D2034*INDEX(O$23:O$30,$E2034)</f>
        <v/>
      </c>
      <c r="P2034" s="36">
        <f>INDEX(P$263:P$279,$F2034)*$D2034*INDEX(P$23:P$30,$E2034)</f>
        <v/>
      </c>
      <c r="Q2034" s="36">
        <f>INDEX(Q$263:Q$279,$F2034)*$D2034*INDEX(Q$23:Q$30,$E2034)</f>
        <v/>
      </c>
      <c r="R2034" s="36">
        <f>INDEX(R$263:R$279,$F2034)*$D2034*INDEX(R$23:R$30,$E2034)</f>
        <v/>
      </c>
      <c r="S2034" s="36">
        <f>INDEX(S$263:S$279,$F2034)*$D2034*INDEX(S$23:S$30,$E2034)</f>
        <v/>
      </c>
      <c r="T2034" s="36">
        <f>INDEX(T$263:T$279,$F2034)*$D2034*INDEX(T$23:T$30,$E2034)</f>
        <v/>
      </c>
      <c r="U2034" s="36">
        <f>INDEX(U$263:U$279,$F2034)*$D2034*INDEX(U$23:U$30,$E2034)</f>
        <v/>
      </c>
      <c r="V2034" s="36">
        <f>INDEX(V$263:V$279,$F2034)*$D2034*INDEX(V$23:V$30,$E2034)</f>
        <v/>
      </c>
      <c r="W2034" s="36">
        <f>INDEX(W$263:W$279,$F2034)*$D2034*INDEX(W$23:W$30,$E2034)</f>
        <v/>
      </c>
      <c r="X2034" s="36">
        <f>INDEX(X$263:X$279,$F2034)*$D2034*INDEX(X$23:X$30,$E2034)</f>
        <v/>
      </c>
      <c r="Y2034" s="36">
        <f>INDEX(Y$263:Y$279,$F2034)*$D2034*INDEX(Y$23:Y$30,$E2034)</f>
        <v/>
      </c>
      <c r="Z2034" s="36">
        <f>INDEX(Z$263:Z$279,$F2034)*$D2034*INDEX(Z$23:Z$30,$E2034)</f>
        <v/>
      </c>
      <c r="AA2034" s="36">
        <f>INDEX(AA$263:AA$279,$F2034)*$D2034*INDEX(AA$23:AA$30,$E2034)</f>
        <v/>
      </c>
      <c r="AB2034" s="36">
        <f>INDEX(AB$263:AB$279,$F2034)*$D2034*INDEX(AB$23:AB$30,$E2034)</f>
        <v/>
      </c>
      <c r="AC2034" s="36">
        <f>INDEX(AC$263:AC$279,$F2034)*$D2034*INDEX(AC$23:AC$30,$E2034)</f>
        <v/>
      </c>
      <c r="AD2034" s="36">
        <f>INDEX(AD$263:AD$279,$F2034)*$D2034*INDEX(AD$23:AD$30,$E2034)</f>
        <v/>
      </c>
      <c r="AF2034" s="11">
        <f>CodePrefix&amp;$A2034&amp;IF($C2034="","","."&amp;$C2034&amp;"."&amp;$B2034)&amp;INDEX(VarEnd,MATCH($A2034,VarKey,0))&amp;AF$5</f>
        <v/>
      </c>
      <c r="AG2034" s="37">
        <f>INDEX(AG$263:AG$279,$F2034)*$D2034*INDEX(AG$23:AG$30,$E2034)</f>
        <v/>
      </c>
      <c r="AH2034" s="36">
        <f>INDEX(AH$263:AH$279,$F2034)*$D2034*INDEX(AH$23:AH$30,$E2034)</f>
        <v/>
      </c>
      <c r="AI2034" s="36">
        <f>INDEX(AI$263:AI$279,$F2034)*$D2034*INDEX(AI$23:AI$30,$E2034)</f>
        <v/>
      </c>
      <c r="AJ2034" s="36">
        <f>INDEX(AJ$263:AJ$279,$F2034)*$D2034*INDEX(AJ$23:AJ$30,$E2034)</f>
        <v/>
      </c>
      <c r="AK2034" s="36">
        <f>INDEX(AK$263:AK$279,$F2034)*$D2034*INDEX(AK$23:AK$30,$E2034)</f>
        <v/>
      </c>
      <c r="AL2034" s="36">
        <f>INDEX(AL$263:AL$279,$F2034)*$D2034*INDEX(AL$23:AL$30,$E2034)</f>
        <v/>
      </c>
      <c r="AM2034" s="36">
        <f>INDEX(AM$263:AM$279,$F2034)*$D2034*INDEX(AM$23:AM$30,$E2034)</f>
        <v/>
      </c>
      <c r="AN2034" s="36">
        <f>INDEX(AN$263:AN$279,$F2034)*$D2034*INDEX(AN$23:AN$30,$E2034)</f>
        <v/>
      </c>
      <c r="AO2034" s="36">
        <f>INDEX(AO$263:AO$279,$F2034)*$D2034*INDEX(AO$23:AO$30,$E2034)</f>
        <v/>
      </c>
      <c r="AP2034" s="36">
        <f>INDEX(AP$263:AP$279,$F2034)*$D2034*INDEX(AP$23:AP$30,$E2034)</f>
        <v/>
      </c>
      <c r="AQ2034" s="36">
        <f>INDEX(AQ$263:AQ$279,$F2034)*$D2034*INDEX(AQ$23:AQ$30,$E2034)</f>
        <v/>
      </c>
      <c r="AR2034" s="36">
        <f>INDEX(AR$263:AR$279,$F2034)*$D2034*INDEX(AR$23:AR$30,$E2034)</f>
        <v/>
      </c>
      <c r="AS2034" s="36">
        <f>INDEX(AS$263:AS$279,$F2034)*$D2034*INDEX(AS$23:AS$30,$E2034)</f>
        <v/>
      </c>
      <c r="AT2034" s="36">
        <f>INDEX(AT$263:AT$279,$F2034)*$D2034*INDEX(AT$23:AT$30,$E2034)</f>
        <v/>
      </c>
      <c r="AU2034" s="36">
        <f>INDEX(AU$263:AU$279,$F2034)*$D2034*INDEX(AU$23:AU$30,$E2034)</f>
        <v/>
      </c>
      <c r="AV2034" s="36">
        <f>INDEX(AV$263:AV$279,$F2034)*$D2034*INDEX(AV$23:AV$30,$E2034)</f>
        <v/>
      </c>
      <c r="AW2034" s="36">
        <f>INDEX(AW$263:AW$279,$F2034)*$D2034*INDEX(AW$23:AW$30,$E2034)</f>
        <v/>
      </c>
      <c r="AX2034" s="36">
        <f>INDEX(AX$263:AX$279,$F2034)*$D2034*INDEX(AX$23:AX$30,$E2034)</f>
        <v/>
      </c>
      <c r="AY2034" s="36">
        <f>INDEX(AY$263:AY$279,$F2034)*$D2034*INDEX(AY$23:AY$30,$E2034)</f>
        <v/>
      </c>
    </row>
    <row r="2035" hidden="1" outlineLevel="2">
      <c r="A2035" s="14" t="inlineStr">
        <is>
          <t>ctxnew</t>
        </is>
      </c>
      <c r="B2035" s="14" t="inlineStr">
        <is>
          <t>bio</t>
        </is>
      </c>
      <c r="C2035" s="14" t="inlineStr">
        <is>
          <t>cem</t>
        </is>
      </c>
      <c r="D2035" s="36">
        <f>INDEX(Inputs!$W$5:$W$132,MATCH($B2035&amp;"|"&amp;$C2035,Inputs!$A$5:$A$132,0))</f>
        <v/>
      </c>
      <c r="E2035" s="36">
        <f>INDEX(Inputs!$L$5:$L$132,MATCH($B2035&amp;"|"&amp;$C2035,Inputs!$A$5:$A$132,0))</f>
        <v/>
      </c>
      <c r="F2035" s="36">
        <f>INDEX(Inputs!$M$5:$M$132,MATCH($B2035&amp;"|"&amp;$C2035,Inputs!$A$5:$A$132,0))</f>
        <v/>
      </c>
      <c r="G2035" s="35" t="n"/>
      <c r="H2035" s="14">
        <f>INDEX(VarLab,MATCH($A2035,VarKey,0))&amp;INDEX(MemLab,MATCH($C2035&amp;"|"&amp;$B2035,MemKey,0))</f>
        <v/>
      </c>
      <c r="I2035" s="14">
        <f>INDEX(VarUnit,MATCH($A2035,VarKey,0))</f>
        <v/>
      </c>
      <c r="J2035" s="14">
        <f>INDEX(VarSrc,MATCH($A2035,VarKey,0))</f>
        <v/>
      </c>
      <c r="K2035" s="11">
        <f>CodePrefix&amp;$A2035&amp;IF($C2035="","","."&amp;$C2035&amp;"."&amp;$B2035)&amp;INDEX(VarEnd,MATCH($A2035,VarKey,0))&amp;K$5</f>
        <v/>
      </c>
      <c r="L2035" s="37">
        <f>INDEX(L$263:L$279,$F2035)*$D2035*INDEX(L$23:L$30,$E2035)</f>
        <v/>
      </c>
      <c r="M2035" s="36">
        <f>INDEX(M$263:M$279,$F2035)*$D2035*INDEX(M$23:M$30,$E2035)</f>
        <v/>
      </c>
      <c r="N2035" s="36">
        <f>INDEX(N$263:N$279,$F2035)*$D2035*INDEX(N$23:N$30,$E2035)</f>
        <v/>
      </c>
      <c r="O2035" s="36">
        <f>INDEX(O$263:O$279,$F2035)*$D2035*INDEX(O$23:O$30,$E2035)</f>
        <v/>
      </c>
      <c r="P2035" s="36">
        <f>INDEX(P$263:P$279,$F2035)*$D2035*INDEX(P$23:P$30,$E2035)</f>
        <v/>
      </c>
      <c r="Q2035" s="36">
        <f>INDEX(Q$263:Q$279,$F2035)*$D2035*INDEX(Q$23:Q$30,$E2035)</f>
        <v/>
      </c>
      <c r="R2035" s="36">
        <f>INDEX(R$263:R$279,$F2035)*$D2035*INDEX(R$23:R$30,$E2035)</f>
        <v/>
      </c>
      <c r="S2035" s="36">
        <f>INDEX(S$263:S$279,$F2035)*$D2035*INDEX(S$23:S$30,$E2035)</f>
        <v/>
      </c>
      <c r="T2035" s="36">
        <f>INDEX(T$263:T$279,$F2035)*$D2035*INDEX(T$23:T$30,$E2035)</f>
        <v/>
      </c>
      <c r="U2035" s="36">
        <f>INDEX(U$263:U$279,$F2035)*$D2035*INDEX(U$23:U$30,$E2035)</f>
        <v/>
      </c>
      <c r="V2035" s="36">
        <f>INDEX(V$263:V$279,$F2035)*$D2035*INDEX(V$23:V$30,$E2035)</f>
        <v/>
      </c>
      <c r="W2035" s="36">
        <f>INDEX(W$263:W$279,$F2035)*$D2035*INDEX(W$23:W$30,$E2035)</f>
        <v/>
      </c>
      <c r="X2035" s="36">
        <f>INDEX(X$263:X$279,$F2035)*$D2035*INDEX(X$23:X$30,$E2035)</f>
        <v/>
      </c>
      <c r="Y2035" s="36">
        <f>INDEX(Y$263:Y$279,$F2035)*$D2035*INDEX(Y$23:Y$30,$E2035)</f>
        <v/>
      </c>
      <c r="Z2035" s="36">
        <f>INDEX(Z$263:Z$279,$F2035)*$D2035*INDEX(Z$23:Z$30,$E2035)</f>
        <v/>
      </c>
      <c r="AA2035" s="36">
        <f>INDEX(AA$263:AA$279,$F2035)*$D2035*INDEX(AA$23:AA$30,$E2035)</f>
        <v/>
      </c>
      <c r="AB2035" s="36">
        <f>INDEX(AB$263:AB$279,$F2035)*$D2035*INDEX(AB$23:AB$30,$E2035)</f>
        <v/>
      </c>
      <c r="AC2035" s="36">
        <f>INDEX(AC$263:AC$279,$F2035)*$D2035*INDEX(AC$23:AC$30,$E2035)</f>
        <v/>
      </c>
      <c r="AD2035" s="36">
        <f>INDEX(AD$263:AD$279,$F2035)*$D2035*INDEX(AD$23:AD$30,$E2035)</f>
        <v/>
      </c>
      <c r="AF2035" s="11">
        <f>CodePrefix&amp;$A2035&amp;IF($C2035="","","."&amp;$C2035&amp;"."&amp;$B2035)&amp;INDEX(VarEnd,MATCH($A2035,VarKey,0))&amp;AF$5</f>
        <v/>
      </c>
      <c r="AG2035" s="37">
        <f>INDEX(AG$263:AG$279,$F2035)*$D2035*INDEX(AG$23:AG$30,$E2035)</f>
        <v/>
      </c>
      <c r="AH2035" s="36">
        <f>INDEX(AH$263:AH$279,$F2035)*$D2035*INDEX(AH$23:AH$30,$E2035)</f>
        <v/>
      </c>
      <c r="AI2035" s="36">
        <f>INDEX(AI$263:AI$279,$F2035)*$D2035*INDEX(AI$23:AI$30,$E2035)</f>
        <v/>
      </c>
      <c r="AJ2035" s="36">
        <f>INDEX(AJ$263:AJ$279,$F2035)*$D2035*INDEX(AJ$23:AJ$30,$E2035)</f>
        <v/>
      </c>
      <c r="AK2035" s="36">
        <f>INDEX(AK$263:AK$279,$F2035)*$D2035*INDEX(AK$23:AK$30,$E2035)</f>
        <v/>
      </c>
      <c r="AL2035" s="36">
        <f>INDEX(AL$263:AL$279,$F2035)*$D2035*INDEX(AL$23:AL$30,$E2035)</f>
        <v/>
      </c>
      <c r="AM2035" s="36">
        <f>INDEX(AM$263:AM$279,$F2035)*$D2035*INDEX(AM$23:AM$30,$E2035)</f>
        <v/>
      </c>
      <c r="AN2035" s="36">
        <f>INDEX(AN$263:AN$279,$F2035)*$D2035*INDEX(AN$23:AN$30,$E2035)</f>
        <v/>
      </c>
      <c r="AO2035" s="36">
        <f>INDEX(AO$263:AO$279,$F2035)*$D2035*INDEX(AO$23:AO$30,$E2035)</f>
        <v/>
      </c>
      <c r="AP2035" s="36">
        <f>INDEX(AP$263:AP$279,$F2035)*$D2035*INDEX(AP$23:AP$30,$E2035)</f>
        <v/>
      </c>
      <c r="AQ2035" s="36">
        <f>INDEX(AQ$263:AQ$279,$F2035)*$D2035*INDEX(AQ$23:AQ$30,$E2035)</f>
        <v/>
      </c>
      <c r="AR2035" s="36">
        <f>INDEX(AR$263:AR$279,$F2035)*$D2035*INDEX(AR$23:AR$30,$E2035)</f>
        <v/>
      </c>
      <c r="AS2035" s="36">
        <f>INDEX(AS$263:AS$279,$F2035)*$D2035*INDEX(AS$23:AS$30,$E2035)</f>
        <v/>
      </c>
      <c r="AT2035" s="36">
        <f>INDEX(AT$263:AT$279,$F2035)*$D2035*INDEX(AT$23:AT$30,$E2035)</f>
        <v/>
      </c>
      <c r="AU2035" s="36">
        <f>INDEX(AU$263:AU$279,$F2035)*$D2035*INDEX(AU$23:AU$30,$E2035)</f>
        <v/>
      </c>
      <c r="AV2035" s="36">
        <f>INDEX(AV$263:AV$279,$F2035)*$D2035*INDEX(AV$23:AV$30,$E2035)</f>
        <v/>
      </c>
      <c r="AW2035" s="36">
        <f>INDEX(AW$263:AW$279,$F2035)*$D2035*INDEX(AW$23:AW$30,$E2035)</f>
        <v/>
      </c>
      <c r="AX2035" s="36">
        <f>INDEX(AX$263:AX$279,$F2035)*$D2035*INDEX(AX$23:AX$30,$E2035)</f>
        <v/>
      </c>
      <c r="AY2035" s="36">
        <f>INDEX(AY$263:AY$279,$F2035)*$D2035*INDEX(AY$23:AY$30,$E2035)</f>
        <v/>
      </c>
    </row>
    <row r="2036" hidden="1" outlineLevel="2"/>
    <row r="2037" hidden="1" outlineLevel="2">
      <c r="A2037" s="14" t="inlineStr">
        <is>
          <t>ets</t>
        </is>
      </c>
      <c r="B2037" s="14" t="inlineStr">
        <is>
          <t>coa</t>
        </is>
      </c>
      <c r="C2037" s="14" t="inlineStr">
        <is>
          <t>cem</t>
        </is>
      </c>
      <c r="D2037" s="36">
        <f>INDEX(Inputs!$W$5:$W$132,MATCH($B2037&amp;"|"&amp;$C2037,Inputs!$A$5:$A$132,0))</f>
        <v/>
      </c>
      <c r="E2037" s="36">
        <f>INDEX(Inputs!$M$5:$M$132,MATCH($B2037&amp;"|"&amp;$C2037,Inputs!$A$5:$A$132,0))</f>
        <v/>
      </c>
      <c r="F2037" s="35" t="n"/>
      <c r="G2037" s="35" t="n"/>
      <c r="H2037" s="14">
        <f>INDEX(VarLab,MATCH($A2037,VarKey,0))&amp;INDEX(MemLab,MATCH($C2037&amp;"|"&amp;$B2037,MemKey,0))</f>
        <v/>
      </c>
      <c r="I2037" s="14">
        <f>INDEX(VarUnit,MATCH($A2037,VarKey,0))</f>
        <v/>
      </c>
      <c r="J2037" s="14">
        <f>INDEX(VarSrc,MATCH($A2037,VarKey,0))</f>
        <v/>
      </c>
      <c r="K2037" s="11">
        <f>CodePrefix&amp;$A2037&amp;IF($C2037="","","."&amp;$C2037&amp;"."&amp;$B2037)&amp;INDEX(VarEnd,MATCH($A2037,VarKey,0))&amp;K$5</f>
        <v/>
      </c>
      <c r="L2037" s="37">
        <f>INDEX(L$280:L$296,$E2037)*$D2037</f>
        <v/>
      </c>
      <c r="M2037" s="36">
        <f>INDEX(M$280:M$296,$E2037)*$D2037</f>
        <v/>
      </c>
      <c r="N2037" s="36">
        <f>INDEX(N$280:N$296,$E2037)*$D2037</f>
        <v/>
      </c>
      <c r="O2037" s="36">
        <f>INDEX(O$280:O$296,$E2037)*$D2037</f>
        <v/>
      </c>
      <c r="P2037" s="36">
        <f>INDEX(P$280:P$296,$E2037)*$D2037</f>
        <v/>
      </c>
      <c r="Q2037" s="36">
        <f>INDEX(Q$280:Q$296,$E2037)*$D2037</f>
        <v/>
      </c>
      <c r="R2037" s="36">
        <f>INDEX(R$280:R$296,$E2037)*$D2037</f>
        <v/>
      </c>
      <c r="S2037" s="36">
        <f>INDEX(S$280:S$296,$E2037)*$D2037</f>
        <v/>
      </c>
      <c r="T2037" s="36">
        <f>INDEX(T$280:T$296,$E2037)*$D2037</f>
        <v/>
      </c>
      <c r="U2037" s="36">
        <f>INDEX(U$280:U$296,$E2037)*$D2037</f>
        <v/>
      </c>
      <c r="V2037" s="36">
        <f>INDEX(V$280:V$296,$E2037)*$D2037</f>
        <v/>
      </c>
      <c r="W2037" s="36">
        <f>INDEX(W$280:W$296,$E2037)*$D2037</f>
        <v/>
      </c>
      <c r="X2037" s="36">
        <f>INDEX(X$280:X$296,$E2037)*$D2037</f>
        <v/>
      </c>
      <c r="Y2037" s="36">
        <f>INDEX(Y$280:Y$296,$E2037)*$D2037</f>
        <v/>
      </c>
      <c r="Z2037" s="36">
        <f>INDEX(Z$280:Z$296,$E2037)*$D2037</f>
        <v/>
      </c>
      <c r="AA2037" s="36">
        <f>INDEX(AA$280:AA$296,$E2037)*$D2037</f>
        <v/>
      </c>
      <c r="AB2037" s="36">
        <f>INDEX(AB$280:AB$296,$E2037)*$D2037</f>
        <v/>
      </c>
      <c r="AC2037" s="36">
        <f>INDEX(AC$280:AC$296,$E2037)*$D2037</f>
        <v/>
      </c>
      <c r="AD2037" s="36">
        <f>INDEX(AD$280:AD$296,$E2037)*$D2037</f>
        <v/>
      </c>
      <c r="AF2037" s="11">
        <f>CodePrefix&amp;$A2037&amp;IF($C2037="","","."&amp;$C2037&amp;"."&amp;$B2037)&amp;INDEX(VarEnd,MATCH($A2037,VarKey,0))&amp;AF$5</f>
        <v/>
      </c>
      <c r="AG2037" s="37">
        <f>INDEX(AG$280:AG$296,$E2037)*$D2037</f>
        <v/>
      </c>
      <c r="AH2037" s="36">
        <f>INDEX(AH$280:AH$296,$E2037)*$D2037</f>
        <v/>
      </c>
      <c r="AI2037" s="36">
        <f>INDEX(AI$280:AI$296,$E2037)*$D2037</f>
        <v/>
      </c>
      <c r="AJ2037" s="36">
        <f>INDEX(AJ$280:AJ$296,$E2037)*$D2037</f>
        <v/>
      </c>
      <c r="AK2037" s="36">
        <f>INDEX(AK$280:AK$296,$E2037)*$D2037</f>
        <v/>
      </c>
      <c r="AL2037" s="36">
        <f>INDEX(AL$280:AL$296,$E2037)*$D2037</f>
        <v/>
      </c>
      <c r="AM2037" s="36">
        <f>INDEX(AM$280:AM$296,$E2037)*$D2037</f>
        <v/>
      </c>
      <c r="AN2037" s="36">
        <f>INDEX(AN$280:AN$296,$E2037)*$D2037</f>
        <v/>
      </c>
      <c r="AO2037" s="36">
        <f>INDEX(AO$280:AO$296,$E2037)*$D2037</f>
        <v/>
      </c>
      <c r="AP2037" s="36">
        <f>INDEX(AP$280:AP$296,$E2037)*$D2037</f>
        <v/>
      </c>
      <c r="AQ2037" s="36">
        <f>INDEX(AQ$280:AQ$296,$E2037)*$D2037</f>
        <v/>
      </c>
      <c r="AR2037" s="36">
        <f>INDEX(AR$280:AR$296,$E2037)*$D2037</f>
        <v/>
      </c>
      <c r="AS2037" s="36">
        <f>INDEX(AS$280:AS$296,$E2037)*$D2037</f>
        <v/>
      </c>
      <c r="AT2037" s="36">
        <f>INDEX(AT$280:AT$296,$E2037)*$D2037</f>
        <v/>
      </c>
      <c r="AU2037" s="36">
        <f>INDEX(AU$280:AU$296,$E2037)*$D2037</f>
        <v/>
      </c>
      <c r="AV2037" s="36">
        <f>INDEX(AV$280:AV$296,$E2037)*$D2037</f>
        <v/>
      </c>
      <c r="AW2037" s="36">
        <f>INDEX(AW$280:AW$296,$E2037)*$D2037</f>
        <v/>
      </c>
      <c r="AX2037" s="36">
        <f>INDEX(AX$280:AX$296,$E2037)*$D2037</f>
        <v/>
      </c>
      <c r="AY2037" s="36">
        <f>INDEX(AY$280:AY$296,$E2037)*$D2037</f>
        <v/>
      </c>
    </row>
    <row r="2038" hidden="1" outlineLevel="2">
      <c r="A2038" s="14" t="inlineStr">
        <is>
          <t>ets</t>
        </is>
      </c>
      <c r="B2038" s="14" t="inlineStr">
        <is>
          <t>nga</t>
        </is>
      </c>
      <c r="C2038" s="14" t="inlineStr">
        <is>
          <t>cem</t>
        </is>
      </c>
      <c r="D2038" s="36">
        <f>INDEX(Inputs!$W$5:$W$132,MATCH($B2038&amp;"|"&amp;$C2038,Inputs!$A$5:$A$132,0))</f>
        <v/>
      </c>
      <c r="E2038" s="36">
        <f>INDEX(Inputs!$M$5:$M$132,MATCH($B2038&amp;"|"&amp;$C2038,Inputs!$A$5:$A$132,0))</f>
        <v/>
      </c>
      <c r="F2038" s="35" t="n"/>
      <c r="G2038" s="35" t="n"/>
      <c r="H2038" s="14">
        <f>INDEX(VarLab,MATCH($A2038,VarKey,0))&amp;INDEX(MemLab,MATCH($C2038&amp;"|"&amp;$B2038,MemKey,0))</f>
        <v/>
      </c>
      <c r="I2038" s="14">
        <f>INDEX(VarUnit,MATCH($A2038,VarKey,0))</f>
        <v/>
      </c>
      <c r="J2038" s="14">
        <f>INDEX(VarSrc,MATCH($A2038,VarKey,0))</f>
        <v/>
      </c>
      <c r="K2038" s="11">
        <f>CodePrefix&amp;$A2038&amp;IF($C2038="","","."&amp;$C2038&amp;"."&amp;$B2038)&amp;INDEX(VarEnd,MATCH($A2038,VarKey,0))&amp;K$5</f>
        <v/>
      </c>
      <c r="L2038" s="37">
        <f>INDEX(L$280:L$296,$E2038)*$D2038</f>
        <v/>
      </c>
      <c r="M2038" s="36">
        <f>INDEX(M$280:M$296,$E2038)*$D2038</f>
        <v/>
      </c>
      <c r="N2038" s="36">
        <f>INDEX(N$280:N$296,$E2038)*$D2038</f>
        <v/>
      </c>
      <c r="O2038" s="36">
        <f>INDEX(O$280:O$296,$E2038)*$D2038</f>
        <v/>
      </c>
      <c r="P2038" s="36">
        <f>INDEX(P$280:P$296,$E2038)*$D2038</f>
        <v/>
      </c>
      <c r="Q2038" s="36">
        <f>INDEX(Q$280:Q$296,$E2038)*$D2038</f>
        <v/>
      </c>
      <c r="R2038" s="36">
        <f>INDEX(R$280:R$296,$E2038)*$D2038</f>
        <v/>
      </c>
      <c r="S2038" s="36">
        <f>INDEX(S$280:S$296,$E2038)*$D2038</f>
        <v/>
      </c>
      <c r="T2038" s="36">
        <f>INDEX(T$280:T$296,$E2038)*$D2038</f>
        <v/>
      </c>
      <c r="U2038" s="36">
        <f>INDEX(U$280:U$296,$E2038)*$D2038</f>
        <v/>
      </c>
      <c r="V2038" s="36">
        <f>INDEX(V$280:V$296,$E2038)*$D2038</f>
        <v/>
      </c>
      <c r="W2038" s="36">
        <f>INDEX(W$280:W$296,$E2038)*$D2038</f>
        <v/>
      </c>
      <c r="X2038" s="36">
        <f>INDEX(X$280:X$296,$E2038)*$D2038</f>
        <v/>
      </c>
      <c r="Y2038" s="36">
        <f>INDEX(Y$280:Y$296,$E2038)*$D2038</f>
        <v/>
      </c>
      <c r="Z2038" s="36">
        <f>INDEX(Z$280:Z$296,$E2038)*$D2038</f>
        <v/>
      </c>
      <c r="AA2038" s="36">
        <f>INDEX(AA$280:AA$296,$E2038)*$D2038</f>
        <v/>
      </c>
      <c r="AB2038" s="36">
        <f>INDEX(AB$280:AB$296,$E2038)*$D2038</f>
        <v/>
      </c>
      <c r="AC2038" s="36">
        <f>INDEX(AC$280:AC$296,$E2038)*$D2038</f>
        <v/>
      </c>
      <c r="AD2038" s="36">
        <f>INDEX(AD$280:AD$296,$E2038)*$D2038</f>
        <v/>
      </c>
      <c r="AF2038" s="11">
        <f>CodePrefix&amp;$A2038&amp;IF($C2038="","","."&amp;$C2038&amp;"."&amp;$B2038)&amp;INDEX(VarEnd,MATCH($A2038,VarKey,0))&amp;AF$5</f>
        <v/>
      </c>
      <c r="AG2038" s="37">
        <f>INDEX(AG$280:AG$296,$E2038)*$D2038</f>
        <v/>
      </c>
      <c r="AH2038" s="36">
        <f>INDEX(AH$280:AH$296,$E2038)*$D2038</f>
        <v/>
      </c>
      <c r="AI2038" s="36">
        <f>INDEX(AI$280:AI$296,$E2038)*$D2038</f>
        <v/>
      </c>
      <c r="AJ2038" s="36">
        <f>INDEX(AJ$280:AJ$296,$E2038)*$D2038</f>
        <v/>
      </c>
      <c r="AK2038" s="36">
        <f>INDEX(AK$280:AK$296,$E2038)*$D2038</f>
        <v/>
      </c>
      <c r="AL2038" s="36">
        <f>INDEX(AL$280:AL$296,$E2038)*$D2038</f>
        <v/>
      </c>
      <c r="AM2038" s="36">
        <f>INDEX(AM$280:AM$296,$E2038)*$D2038</f>
        <v/>
      </c>
      <c r="AN2038" s="36">
        <f>INDEX(AN$280:AN$296,$E2038)*$D2038</f>
        <v/>
      </c>
      <c r="AO2038" s="36">
        <f>INDEX(AO$280:AO$296,$E2038)*$D2038</f>
        <v/>
      </c>
      <c r="AP2038" s="36">
        <f>INDEX(AP$280:AP$296,$E2038)*$D2038</f>
        <v/>
      </c>
      <c r="AQ2038" s="36">
        <f>INDEX(AQ$280:AQ$296,$E2038)*$D2038</f>
        <v/>
      </c>
      <c r="AR2038" s="36">
        <f>INDEX(AR$280:AR$296,$E2038)*$D2038</f>
        <v/>
      </c>
      <c r="AS2038" s="36">
        <f>INDEX(AS$280:AS$296,$E2038)*$D2038</f>
        <v/>
      </c>
      <c r="AT2038" s="36">
        <f>INDEX(AT$280:AT$296,$E2038)*$D2038</f>
        <v/>
      </c>
      <c r="AU2038" s="36">
        <f>INDEX(AU$280:AU$296,$E2038)*$D2038</f>
        <v/>
      </c>
      <c r="AV2038" s="36">
        <f>INDEX(AV$280:AV$296,$E2038)*$D2038</f>
        <v/>
      </c>
      <c r="AW2038" s="36">
        <f>INDEX(AW$280:AW$296,$E2038)*$D2038</f>
        <v/>
      </c>
      <c r="AX2038" s="36">
        <f>INDEX(AX$280:AX$296,$E2038)*$D2038</f>
        <v/>
      </c>
      <c r="AY2038" s="36">
        <f>INDEX(AY$280:AY$296,$E2038)*$D2038</f>
        <v/>
      </c>
    </row>
    <row r="2039" hidden="1" outlineLevel="2">
      <c r="A2039" s="14" t="inlineStr">
        <is>
          <t>ets</t>
        </is>
      </c>
      <c r="B2039" s="14" t="inlineStr">
        <is>
          <t>gso</t>
        </is>
      </c>
      <c r="C2039" s="14" t="inlineStr">
        <is>
          <t>cem</t>
        </is>
      </c>
      <c r="D2039" s="36">
        <f>INDEX(Inputs!$W$5:$W$132,MATCH($B2039&amp;"|"&amp;$C2039,Inputs!$A$5:$A$132,0))</f>
        <v/>
      </c>
      <c r="E2039" s="36">
        <f>INDEX(Inputs!$M$5:$M$132,MATCH($B2039&amp;"|"&amp;$C2039,Inputs!$A$5:$A$132,0))</f>
        <v/>
      </c>
      <c r="F2039" s="35" t="n"/>
      <c r="G2039" s="35" t="n"/>
      <c r="H2039" s="14">
        <f>INDEX(VarLab,MATCH($A2039,VarKey,0))&amp;INDEX(MemLab,MATCH($C2039&amp;"|"&amp;$B2039,MemKey,0))</f>
        <v/>
      </c>
      <c r="I2039" s="14">
        <f>INDEX(VarUnit,MATCH($A2039,VarKey,0))</f>
        <v/>
      </c>
      <c r="J2039" s="14">
        <f>INDEX(VarSrc,MATCH($A2039,VarKey,0))</f>
        <v/>
      </c>
      <c r="K2039" s="11">
        <f>CodePrefix&amp;$A2039&amp;IF($C2039="","","."&amp;$C2039&amp;"."&amp;$B2039)&amp;INDEX(VarEnd,MATCH($A2039,VarKey,0))&amp;K$5</f>
        <v/>
      </c>
      <c r="L2039" s="37">
        <f>INDEX(L$280:L$296,$E2039)*$D2039</f>
        <v/>
      </c>
      <c r="M2039" s="36">
        <f>INDEX(M$280:M$296,$E2039)*$D2039</f>
        <v/>
      </c>
      <c r="N2039" s="36">
        <f>INDEX(N$280:N$296,$E2039)*$D2039</f>
        <v/>
      </c>
      <c r="O2039" s="36">
        <f>INDEX(O$280:O$296,$E2039)*$D2039</f>
        <v/>
      </c>
      <c r="P2039" s="36">
        <f>INDEX(P$280:P$296,$E2039)*$D2039</f>
        <v/>
      </c>
      <c r="Q2039" s="36">
        <f>INDEX(Q$280:Q$296,$E2039)*$D2039</f>
        <v/>
      </c>
      <c r="R2039" s="36">
        <f>INDEX(R$280:R$296,$E2039)*$D2039</f>
        <v/>
      </c>
      <c r="S2039" s="36">
        <f>INDEX(S$280:S$296,$E2039)*$D2039</f>
        <v/>
      </c>
      <c r="T2039" s="36">
        <f>INDEX(T$280:T$296,$E2039)*$D2039</f>
        <v/>
      </c>
      <c r="U2039" s="36">
        <f>INDEX(U$280:U$296,$E2039)*$D2039</f>
        <v/>
      </c>
      <c r="V2039" s="36">
        <f>INDEX(V$280:V$296,$E2039)*$D2039</f>
        <v/>
      </c>
      <c r="W2039" s="36">
        <f>INDEX(W$280:W$296,$E2039)*$D2039</f>
        <v/>
      </c>
      <c r="X2039" s="36">
        <f>INDEX(X$280:X$296,$E2039)*$D2039</f>
        <v/>
      </c>
      <c r="Y2039" s="36">
        <f>INDEX(Y$280:Y$296,$E2039)*$D2039</f>
        <v/>
      </c>
      <c r="Z2039" s="36">
        <f>INDEX(Z$280:Z$296,$E2039)*$D2039</f>
        <v/>
      </c>
      <c r="AA2039" s="36">
        <f>INDEX(AA$280:AA$296,$E2039)*$D2039</f>
        <v/>
      </c>
      <c r="AB2039" s="36">
        <f>INDEX(AB$280:AB$296,$E2039)*$D2039</f>
        <v/>
      </c>
      <c r="AC2039" s="36">
        <f>INDEX(AC$280:AC$296,$E2039)*$D2039</f>
        <v/>
      </c>
      <c r="AD2039" s="36">
        <f>INDEX(AD$280:AD$296,$E2039)*$D2039</f>
        <v/>
      </c>
      <c r="AF2039" s="11">
        <f>CodePrefix&amp;$A2039&amp;IF($C2039="","","."&amp;$C2039&amp;"."&amp;$B2039)&amp;INDEX(VarEnd,MATCH($A2039,VarKey,0))&amp;AF$5</f>
        <v/>
      </c>
      <c r="AG2039" s="37">
        <f>INDEX(AG$280:AG$296,$E2039)*$D2039</f>
        <v/>
      </c>
      <c r="AH2039" s="36">
        <f>INDEX(AH$280:AH$296,$E2039)*$D2039</f>
        <v/>
      </c>
      <c r="AI2039" s="36">
        <f>INDEX(AI$280:AI$296,$E2039)*$D2039</f>
        <v/>
      </c>
      <c r="AJ2039" s="36">
        <f>INDEX(AJ$280:AJ$296,$E2039)*$D2039</f>
        <v/>
      </c>
      <c r="AK2039" s="36">
        <f>INDEX(AK$280:AK$296,$E2039)*$D2039</f>
        <v/>
      </c>
      <c r="AL2039" s="36">
        <f>INDEX(AL$280:AL$296,$E2039)*$D2039</f>
        <v/>
      </c>
      <c r="AM2039" s="36">
        <f>INDEX(AM$280:AM$296,$E2039)*$D2039</f>
        <v/>
      </c>
      <c r="AN2039" s="36">
        <f>INDEX(AN$280:AN$296,$E2039)*$D2039</f>
        <v/>
      </c>
      <c r="AO2039" s="36">
        <f>INDEX(AO$280:AO$296,$E2039)*$D2039</f>
        <v/>
      </c>
      <c r="AP2039" s="36">
        <f>INDEX(AP$280:AP$296,$E2039)*$D2039</f>
        <v/>
      </c>
      <c r="AQ2039" s="36">
        <f>INDEX(AQ$280:AQ$296,$E2039)*$D2039</f>
        <v/>
      </c>
      <c r="AR2039" s="36">
        <f>INDEX(AR$280:AR$296,$E2039)*$D2039</f>
        <v/>
      </c>
      <c r="AS2039" s="36">
        <f>INDEX(AS$280:AS$296,$E2039)*$D2039</f>
        <v/>
      </c>
      <c r="AT2039" s="36">
        <f>INDEX(AT$280:AT$296,$E2039)*$D2039</f>
        <v/>
      </c>
      <c r="AU2039" s="36">
        <f>INDEX(AU$280:AU$296,$E2039)*$D2039</f>
        <v/>
      </c>
      <c r="AV2039" s="36">
        <f>INDEX(AV$280:AV$296,$E2039)*$D2039</f>
        <v/>
      </c>
      <c r="AW2039" s="36">
        <f>INDEX(AW$280:AW$296,$E2039)*$D2039</f>
        <v/>
      </c>
      <c r="AX2039" s="36">
        <f>INDEX(AX$280:AX$296,$E2039)*$D2039</f>
        <v/>
      </c>
      <c r="AY2039" s="36">
        <f>INDEX(AY$280:AY$296,$E2039)*$D2039</f>
        <v/>
      </c>
    </row>
    <row r="2040" hidden="1" outlineLevel="2">
      <c r="A2040" s="14" t="inlineStr">
        <is>
          <t>ets</t>
        </is>
      </c>
      <c r="B2040" s="14" t="inlineStr">
        <is>
          <t>die</t>
        </is>
      </c>
      <c r="C2040" s="14" t="inlineStr">
        <is>
          <t>cem</t>
        </is>
      </c>
      <c r="D2040" s="36">
        <f>INDEX(Inputs!$W$5:$W$132,MATCH($B2040&amp;"|"&amp;$C2040,Inputs!$A$5:$A$132,0))</f>
        <v/>
      </c>
      <c r="E2040" s="36">
        <f>INDEX(Inputs!$M$5:$M$132,MATCH($B2040&amp;"|"&amp;$C2040,Inputs!$A$5:$A$132,0))</f>
        <v/>
      </c>
      <c r="F2040" s="35" t="n"/>
      <c r="G2040" s="35" t="n"/>
      <c r="H2040" s="14">
        <f>INDEX(VarLab,MATCH($A2040,VarKey,0))&amp;INDEX(MemLab,MATCH($C2040&amp;"|"&amp;$B2040,MemKey,0))</f>
        <v/>
      </c>
      <c r="I2040" s="14">
        <f>INDEX(VarUnit,MATCH($A2040,VarKey,0))</f>
        <v/>
      </c>
      <c r="J2040" s="14">
        <f>INDEX(VarSrc,MATCH($A2040,VarKey,0))</f>
        <v/>
      </c>
      <c r="K2040" s="11">
        <f>CodePrefix&amp;$A2040&amp;IF($C2040="","","."&amp;$C2040&amp;"."&amp;$B2040)&amp;INDEX(VarEnd,MATCH($A2040,VarKey,0))&amp;K$5</f>
        <v/>
      </c>
      <c r="L2040" s="37">
        <f>INDEX(L$280:L$296,$E2040)*$D2040</f>
        <v/>
      </c>
      <c r="M2040" s="36">
        <f>INDEX(M$280:M$296,$E2040)*$D2040</f>
        <v/>
      </c>
      <c r="N2040" s="36">
        <f>INDEX(N$280:N$296,$E2040)*$D2040</f>
        <v/>
      </c>
      <c r="O2040" s="36">
        <f>INDEX(O$280:O$296,$E2040)*$D2040</f>
        <v/>
      </c>
      <c r="P2040" s="36">
        <f>INDEX(P$280:P$296,$E2040)*$D2040</f>
        <v/>
      </c>
      <c r="Q2040" s="36">
        <f>INDEX(Q$280:Q$296,$E2040)*$D2040</f>
        <v/>
      </c>
      <c r="R2040" s="36">
        <f>INDEX(R$280:R$296,$E2040)*$D2040</f>
        <v/>
      </c>
      <c r="S2040" s="36">
        <f>INDEX(S$280:S$296,$E2040)*$D2040</f>
        <v/>
      </c>
      <c r="T2040" s="36">
        <f>INDEX(T$280:T$296,$E2040)*$D2040</f>
        <v/>
      </c>
      <c r="U2040" s="36">
        <f>INDEX(U$280:U$296,$E2040)*$D2040</f>
        <v/>
      </c>
      <c r="V2040" s="36">
        <f>INDEX(V$280:V$296,$E2040)*$D2040</f>
        <v/>
      </c>
      <c r="W2040" s="36">
        <f>INDEX(W$280:W$296,$E2040)*$D2040</f>
        <v/>
      </c>
      <c r="X2040" s="36">
        <f>INDEX(X$280:X$296,$E2040)*$D2040</f>
        <v/>
      </c>
      <c r="Y2040" s="36">
        <f>INDEX(Y$280:Y$296,$E2040)*$D2040</f>
        <v/>
      </c>
      <c r="Z2040" s="36">
        <f>INDEX(Z$280:Z$296,$E2040)*$D2040</f>
        <v/>
      </c>
      <c r="AA2040" s="36">
        <f>INDEX(AA$280:AA$296,$E2040)*$D2040</f>
        <v/>
      </c>
      <c r="AB2040" s="36">
        <f>INDEX(AB$280:AB$296,$E2040)*$D2040</f>
        <v/>
      </c>
      <c r="AC2040" s="36">
        <f>INDEX(AC$280:AC$296,$E2040)*$D2040</f>
        <v/>
      </c>
      <c r="AD2040" s="36">
        <f>INDEX(AD$280:AD$296,$E2040)*$D2040</f>
        <v/>
      </c>
      <c r="AF2040" s="11">
        <f>CodePrefix&amp;$A2040&amp;IF($C2040="","","."&amp;$C2040&amp;"."&amp;$B2040)&amp;INDEX(VarEnd,MATCH($A2040,VarKey,0))&amp;AF$5</f>
        <v/>
      </c>
      <c r="AG2040" s="37">
        <f>INDEX(AG$280:AG$296,$E2040)*$D2040</f>
        <v/>
      </c>
      <c r="AH2040" s="36">
        <f>INDEX(AH$280:AH$296,$E2040)*$D2040</f>
        <v/>
      </c>
      <c r="AI2040" s="36">
        <f>INDEX(AI$280:AI$296,$E2040)*$D2040</f>
        <v/>
      </c>
      <c r="AJ2040" s="36">
        <f>INDEX(AJ$280:AJ$296,$E2040)*$D2040</f>
        <v/>
      </c>
      <c r="AK2040" s="36">
        <f>INDEX(AK$280:AK$296,$E2040)*$D2040</f>
        <v/>
      </c>
      <c r="AL2040" s="36">
        <f>INDEX(AL$280:AL$296,$E2040)*$D2040</f>
        <v/>
      </c>
      <c r="AM2040" s="36">
        <f>INDEX(AM$280:AM$296,$E2040)*$D2040</f>
        <v/>
      </c>
      <c r="AN2040" s="36">
        <f>INDEX(AN$280:AN$296,$E2040)*$D2040</f>
        <v/>
      </c>
      <c r="AO2040" s="36">
        <f>INDEX(AO$280:AO$296,$E2040)*$D2040</f>
        <v/>
      </c>
      <c r="AP2040" s="36">
        <f>INDEX(AP$280:AP$296,$E2040)*$D2040</f>
        <v/>
      </c>
      <c r="AQ2040" s="36">
        <f>INDEX(AQ$280:AQ$296,$E2040)*$D2040</f>
        <v/>
      </c>
      <c r="AR2040" s="36">
        <f>INDEX(AR$280:AR$296,$E2040)*$D2040</f>
        <v/>
      </c>
      <c r="AS2040" s="36">
        <f>INDEX(AS$280:AS$296,$E2040)*$D2040</f>
        <v/>
      </c>
      <c r="AT2040" s="36">
        <f>INDEX(AT$280:AT$296,$E2040)*$D2040</f>
        <v/>
      </c>
      <c r="AU2040" s="36">
        <f>INDEX(AU$280:AU$296,$E2040)*$D2040</f>
        <v/>
      </c>
      <c r="AV2040" s="36">
        <f>INDEX(AV$280:AV$296,$E2040)*$D2040</f>
        <v/>
      </c>
      <c r="AW2040" s="36">
        <f>INDEX(AW$280:AW$296,$E2040)*$D2040</f>
        <v/>
      </c>
      <c r="AX2040" s="36">
        <f>INDEX(AX$280:AX$296,$E2040)*$D2040</f>
        <v/>
      </c>
      <c r="AY2040" s="36">
        <f>INDEX(AY$280:AY$296,$E2040)*$D2040</f>
        <v/>
      </c>
    </row>
    <row r="2041" hidden="1" outlineLevel="2">
      <c r="A2041" s="14" t="inlineStr">
        <is>
          <t>ets</t>
        </is>
      </c>
      <c r="B2041" s="14" t="inlineStr">
        <is>
          <t>lpg</t>
        </is>
      </c>
      <c r="C2041" s="14" t="inlineStr">
        <is>
          <t>cem</t>
        </is>
      </c>
      <c r="D2041" s="36">
        <f>INDEX(Inputs!$W$5:$W$132,MATCH($B2041&amp;"|"&amp;$C2041,Inputs!$A$5:$A$132,0))</f>
        <v/>
      </c>
      <c r="E2041" s="36">
        <f>INDEX(Inputs!$M$5:$M$132,MATCH($B2041&amp;"|"&amp;$C2041,Inputs!$A$5:$A$132,0))</f>
        <v/>
      </c>
      <c r="F2041" s="35" t="n"/>
      <c r="G2041" s="35" t="n"/>
      <c r="H2041" s="14">
        <f>INDEX(VarLab,MATCH($A2041,VarKey,0))&amp;INDEX(MemLab,MATCH($C2041&amp;"|"&amp;$B2041,MemKey,0))</f>
        <v/>
      </c>
      <c r="I2041" s="14">
        <f>INDEX(VarUnit,MATCH($A2041,VarKey,0))</f>
        <v/>
      </c>
      <c r="J2041" s="14">
        <f>INDEX(VarSrc,MATCH($A2041,VarKey,0))</f>
        <v/>
      </c>
      <c r="K2041" s="11">
        <f>CodePrefix&amp;$A2041&amp;IF($C2041="","","."&amp;$C2041&amp;"."&amp;$B2041)&amp;INDEX(VarEnd,MATCH($A2041,VarKey,0))&amp;K$5</f>
        <v/>
      </c>
      <c r="L2041" s="37">
        <f>INDEX(L$280:L$296,$E2041)*$D2041</f>
        <v/>
      </c>
      <c r="M2041" s="36">
        <f>INDEX(M$280:M$296,$E2041)*$D2041</f>
        <v/>
      </c>
      <c r="N2041" s="36">
        <f>INDEX(N$280:N$296,$E2041)*$D2041</f>
        <v/>
      </c>
      <c r="O2041" s="36">
        <f>INDEX(O$280:O$296,$E2041)*$D2041</f>
        <v/>
      </c>
      <c r="P2041" s="36">
        <f>INDEX(P$280:P$296,$E2041)*$D2041</f>
        <v/>
      </c>
      <c r="Q2041" s="36">
        <f>INDEX(Q$280:Q$296,$E2041)*$D2041</f>
        <v/>
      </c>
      <c r="R2041" s="36">
        <f>INDEX(R$280:R$296,$E2041)*$D2041</f>
        <v/>
      </c>
      <c r="S2041" s="36">
        <f>INDEX(S$280:S$296,$E2041)*$D2041</f>
        <v/>
      </c>
      <c r="T2041" s="36">
        <f>INDEX(T$280:T$296,$E2041)*$D2041</f>
        <v/>
      </c>
      <c r="U2041" s="36">
        <f>INDEX(U$280:U$296,$E2041)*$D2041</f>
        <v/>
      </c>
      <c r="V2041" s="36">
        <f>INDEX(V$280:V$296,$E2041)*$D2041</f>
        <v/>
      </c>
      <c r="W2041" s="36">
        <f>INDEX(W$280:W$296,$E2041)*$D2041</f>
        <v/>
      </c>
      <c r="X2041" s="36">
        <f>INDEX(X$280:X$296,$E2041)*$D2041</f>
        <v/>
      </c>
      <c r="Y2041" s="36">
        <f>INDEX(Y$280:Y$296,$E2041)*$D2041</f>
        <v/>
      </c>
      <c r="Z2041" s="36">
        <f>INDEX(Z$280:Z$296,$E2041)*$D2041</f>
        <v/>
      </c>
      <c r="AA2041" s="36">
        <f>INDEX(AA$280:AA$296,$E2041)*$D2041</f>
        <v/>
      </c>
      <c r="AB2041" s="36">
        <f>INDEX(AB$280:AB$296,$E2041)*$D2041</f>
        <v/>
      </c>
      <c r="AC2041" s="36">
        <f>INDEX(AC$280:AC$296,$E2041)*$D2041</f>
        <v/>
      </c>
      <c r="AD2041" s="36">
        <f>INDEX(AD$280:AD$296,$E2041)*$D2041</f>
        <v/>
      </c>
      <c r="AF2041" s="11">
        <f>CodePrefix&amp;$A2041&amp;IF($C2041="","","."&amp;$C2041&amp;"."&amp;$B2041)&amp;INDEX(VarEnd,MATCH($A2041,VarKey,0))&amp;AF$5</f>
        <v/>
      </c>
      <c r="AG2041" s="37">
        <f>INDEX(AG$280:AG$296,$E2041)*$D2041</f>
        <v/>
      </c>
      <c r="AH2041" s="36">
        <f>INDEX(AH$280:AH$296,$E2041)*$D2041</f>
        <v/>
      </c>
      <c r="AI2041" s="36">
        <f>INDEX(AI$280:AI$296,$E2041)*$D2041</f>
        <v/>
      </c>
      <c r="AJ2041" s="36">
        <f>INDEX(AJ$280:AJ$296,$E2041)*$D2041</f>
        <v/>
      </c>
      <c r="AK2041" s="36">
        <f>INDEX(AK$280:AK$296,$E2041)*$D2041</f>
        <v/>
      </c>
      <c r="AL2041" s="36">
        <f>INDEX(AL$280:AL$296,$E2041)*$D2041</f>
        <v/>
      </c>
      <c r="AM2041" s="36">
        <f>INDEX(AM$280:AM$296,$E2041)*$D2041</f>
        <v/>
      </c>
      <c r="AN2041" s="36">
        <f>INDEX(AN$280:AN$296,$E2041)*$D2041</f>
        <v/>
      </c>
      <c r="AO2041" s="36">
        <f>INDEX(AO$280:AO$296,$E2041)*$D2041</f>
        <v/>
      </c>
      <c r="AP2041" s="36">
        <f>INDEX(AP$280:AP$296,$E2041)*$D2041</f>
        <v/>
      </c>
      <c r="AQ2041" s="36">
        <f>INDEX(AQ$280:AQ$296,$E2041)*$D2041</f>
        <v/>
      </c>
      <c r="AR2041" s="36">
        <f>INDEX(AR$280:AR$296,$E2041)*$D2041</f>
        <v/>
      </c>
      <c r="AS2041" s="36">
        <f>INDEX(AS$280:AS$296,$E2041)*$D2041</f>
        <v/>
      </c>
      <c r="AT2041" s="36">
        <f>INDEX(AT$280:AT$296,$E2041)*$D2041</f>
        <v/>
      </c>
      <c r="AU2041" s="36">
        <f>INDEX(AU$280:AU$296,$E2041)*$D2041</f>
        <v/>
      </c>
      <c r="AV2041" s="36">
        <f>INDEX(AV$280:AV$296,$E2041)*$D2041</f>
        <v/>
      </c>
      <c r="AW2041" s="36">
        <f>INDEX(AW$280:AW$296,$E2041)*$D2041</f>
        <v/>
      </c>
      <c r="AX2041" s="36">
        <f>INDEX(AX$280:AX$296,$E2041)*$D2041</f>
        <v/>
      </c>
      <c r="AY2041" s="36">
        <f>INDEX(AY$280:AY$296,$E2041)*$D2041</f>
        <v/>
      </c>
    </row>
    <row r="2042" hidden="1" outlineLevel="2">
      <c r="A2042" s="14" t="inlineStr">
        <is>
          <t>ets</t>
        </is>
      </c>
      <c r="B2042" s="14" t="inlineStr">
        <is>
          <t>ker</t>
        </is>
      </c>
      <c r="C2042" s="14" t="inlineStr">
        <is>
          <t>cem</t>
        </is>
      </c>
      <c r="D2042" s="36">
        <f>INDEX(Inputs!$W$5:$W$132,MATCH($B2042&amp;"|"&amp;$C2042,Inputs!$A$5:$A$132,0))</f>
        <v/>
      </c>
      <c r="E2042" s="36">
        <f>INDEX(Inputs!$M$5:$M$132,MATCH($B2042&amp;"|"&amp;$C2042,Inputs!$A$5:$A$132,0))</f>
        <v/>
      </c>
      <c r="F2042" s="35" t="n"/>
      <c r="G2042" s="35" t="n"/>
      <c r="H2042" s="14">
        <f>INDEX(VarLab,MATCH($A2042,VarKey,0))&amp;INDEX(MemLab,MATCH($C2042&amp;"|"&amp;$B2042,MemKey,0))</f>
        <v/>
      </c>
      <c r="I2042" s="14">
        <f>INDEX(VarUnit,MATCH($A2042,VarKey,0))</f>
        <v/>
      </c>
      <c r="J2042" s="14">
        <f>INDEX(VarSrc,MATCH($A2042,VarKey,0))</f>
        <v/>
      </c>
      <c r="K2042" s="11">
        <f>CodePrefix&amp;$A2042&amp;IF($C2042="","","."&amp;$C2042&amp;"."&amp;$B2042)&amp;INDEX(VarEnd,MATCH($A2042,VarKey,0))&amp;K$5</f>
        <v/>
      </c>
      <c r="L2042" s="37">
        <f>INDEX(L$280:L$296,$E2042)*$D2042</f>
        <v/>
      </c>
      <c r="M2042" s="36">
        <f>INDEX(M$280:M$296,$E2042)*$D2042</f>
        <v/>
      </c>
      <c r="N2042" s="36">
        <f>INDEX(N$280:N$296,$E2042)*$D2042</f>
        <v/>
      </c>
      <c r="O2042" s="36">
        <f>INDEX(O$280:O$296,$E2042)*$D2042</f>
        <v/>
      </c>
      <c r="P2042" s="36">
        <f>INDEX(P$280:P$296,$E2042)*$D2042</f>
        <v/>
      </c>
      <c r="Q2042" s="36">
        <f>INDEX(Q$280:Q$296,$E2042)*$D2042</f>
        <v/>
      </c>
      <c r="R2042" s="36">
        <f>INDEX(R$280:R$296,$E2042)*$D2042</f>
        <v/>
      </c>
      <c r="S2042" s="36">
        <f>INDEX(S$280:S$296,$E2042)*$D2042</f>
        <v/>
      </c>
      <c r="T2042" s="36">
        <f>INDEX(T$280:T$296,$E2042)*$D2042</f>
        <v/>
      </c>
      <c r="U2042" s="36">
        <f>INDEX(U$280:U$296,$E2042)*$D2042</f>
        <v/>
      </c>
      <c r="V2042" s="36">
        <f>INDEX(V$280:V$296,$E2042)*$D2042</f>
        <v/>
      </c>
      <c r="W2042" s="36">
        <f>INDEX(W$280:W$296,$E2042)*$D2042</f>
        <v/>
      </c>
      <c r="X2042" s="36">
        <f>INDEX(X$280:X$296,$E2042)*$D2042</f>
        <v/>
      </c>
      <c r="Y2042" s="36">
        <f>INDEX(Y$280:Y$296,$E2042)*$D2042</f>
        <v/>
      </c>
      <c r="Z2042" s="36">
        <f>INDEX(Z$280:Z$296,$E2042)*$D2042</f>
        <v/>
      </c>
      <c r="AA2042" s="36">
        <f>INDEX(AA$280:AA$296,$E2042)*$D2042</f>
        <v/>
      </c>
      <c r="AB2042" s="36">
        <f>INDEX(AB$280:AB$296,$E2042)*$D2042</f>
        <v/>
      </c>
      <c r="AC2042" s="36">
        <f>INDEX(AC$280:AC$296,$E2042)*$D2042</f>
        <v/>
      </c>
      <c r="AD2042" s="36">
        <f>INDEX(AD$280:AD$296,$E2042)*$D2042</f>
        <v/>
      </c>
      <c r="AF2042" s="11">
        <f>CodePrefix&amp;$A2042&amp;IF($C2042="","","."&amp;$C2042&amp;"."&amp;$B2042)&amp;INDEX(VarEnd,MATCH($A2042,VarKey,0))&amp;AF$5</f>
        <v/>
      </c>
      <c r="AG2042" s="37">
        <f>INDEX(AG$280:AG$296,$E2042)*$D2042</f>
        <v/>
      </c>
      <c r="AH2042" s="36">
        <f>INDEX(AH$280:AH$296,$E2042)*$D2042</f>
        <v/>
      </c>
      <c r="AI2042" s="36">
        <f>INDEX(AI$280:AI$296,$E2042)*$D2042</f>
        <v/>
      </c>
      <c r="AJ2042" s="36">
        <f>INDEX(AJ$280:AJ$296,$E2042)*$D2042</f>
        <v/>
      </c>
      <c r="AK2042" s="36">
        <f>INDEX(AK$280:AK$296,$E2042)*$D2042</f>
        <v/>
      </c>
      <c r="AL2042" s="36">
        <f>INDEX(AL$280:AL$296,$E2042)*$D2042</f>
        <v/>
      </c>
      <c r="AM2042" s="36">
        <f>INDEX(AM$280:AM$296,$E2042)*$D2042</f>
        <v/>
      </c>
      <c r="AN2042" s="36">
        <f>INDEX(AN$280:AN$296,$E2042)*$D2042</f>
        <v/>
      </c>
      <c r="AO2042" s="36">
        <f>INDEX(AO$280:AO$296,$E2042)*$D2042</f>
        <v/>
      </c>
      <c r="AP2042" s="36">
        <f>INDEX(AP$280:AP$296,$E2042)*$D2042</f>
        <v/>
      </c>
      <c r="AQ2042" s="36">
        <f>INDEX(AQ$280:AQ$296,$E2042)*$D2042</f>
        <v/>
      </c>
      <c r="AR2042" s="36">
        <f>INDEX(AR$280:AR$296,$E2042)*$D2042</f>
        <v/>
      </c>
      <c r="AS2042" s="36">
        <f>INDEX(AS$280:AS$296,$E2042)*$D2042</f>
        <v/>
      </c>
      <c r="AT2042" s="36">
        <f>INDEX(AT$280:AT$296,$E2042)*$D2042</f>
        <v/>
      </c>
      <c r="AU2042" s="36">
        <f>INDEX(AU$280:AU$296,$E2042)*$D2042</f>
        <v/>
      </c>
      <c r="AV2042" s="36">
        <f>INDEX(AV$280:AV$296,$E2042)*$D2042</f>
        <v/>
      </c>
      <c r="AW2042" s="36">
        <f>INDEX(AW$280:AW$296,$E2042)*$D2042</f>
        <v/>
      </c>
      <c r="AX2042" s="36">
        <f>INDEX(AX$280:AX$296,$E2042)*$D2042</f>
        <v/>
      </c>
      <c r="AY2042" s="36">
        <f>INDEX(AY$280:AY$296,$E2042)*$D2042</f>
        <v/>
      </c>
    </row>
    <row r="2043" hidden="1" outlineLevel="2">
      <c r="A2043" s="14" t="inlineStr">
        <is>
          <t>ets</t>
        </is>
      </c>
      <c r="B2043" s="14" t="inlineStr">
        <is>
          <t>oop</t>
        </is>
      </c>
      <c r="C2043" s="14" t="inlineStr">
        <is>
          <t>cem</t>
        </is>
      </c>
      <c r="D2043" s="36">
        <f>INDEX(Inputs!$W$5:$W$132,MATCH($B2043&amp;"|"&amp;$C2043,Inputs!$A$5:$A$132,0))</f>
        <v/>
      </c>
      <c r="E2043" s="36">
        <f>INDEX(Inputs!$M$5:$M$132,MATCH($B2043&amp;"|"&amp;$C2043,Inputs!$A$5:$A$132,0))</f>
        <v/>
      </c>
      <c r="F2043" s="35" t="n"/>
      <c r="G2043" s="35" t="n"/>
      <c r="H2043" s="14">
        <f>INDEX(VarLab,MATCH($A2043,VarKey,0))&amp;INDEX(MemLab,MATCH($C2043&amp;"|"&amp;$B2043,MemKey,0))</f>
        <v/>
      </c>
      <c r="I2043" s="14">
        <f>INDEX(VarUnit,MATCH($A2043,VarKey,0))</f>
        <v/>
      </c>
      <c r="J2043" s="14">
        <f>INDEX(VarSrc,MATCH($A2043,VarKey,0))</f>
        <v/>
      </c>
      <c r="K2043" s="11">
        <f>CodePrefix&amp;$A2043&amp;IF($C2043="","","."&amp;$C2043&amp;"."&amp;$B2043)&amp;INDEX(VarEnd,MATCH($A2043,VarKey,0))&amp;K$5</f>
        <v/>
      </c>
      <c r="L2043" s="37">
        <f>INDEX(L$280:L$296,$E2043)*$D2043</f>
        <v/>
      </c>
      <c r="M2043" s="36">
        <f>INDEX(M$280:M$296,$E2043)*$D2043</f>
        <v/>
      </c>
      <c r="N2043" s="36">
        <f>INDEX(N$280:N$296,$E2043)*$D2043</f>
        <v/>
      </c>
      <c r="O2043" s="36">
        <f>INDEX(O$280:O$296,$E2043)*$D2043</f>
        <v/>
      </c>
      <c r="P2043" s="36">
        <f>INDEX(P$280:P$296,$E2043)*$D2043</f>
        <v/>
      </c>
      <c r="Q2043" s="36">
        <f>INDEX(Q$280:Q$296,$E2043)*$D2043</f>
        <v/>
      </c>
      <c r="R2043" s="36">
        <f>INDEX(R$280:R$296,$E2043)*$D2043</f>
        <v/>
      </c>
      <c r="S2043" s="36">
        <f>INDEX(S$280:S$296,$E2043)*$D2043</f>
        <v/>
      </c>
      <c r="T2043" s="36">
        <f>INDEX(T$280:T$296,$E2043)*$D2043</f>
        <v/>
      </c>
      <c r="U2043" s="36">
        <f>INDEX(U$280:U$296,$E2043)*$D2043</f>
        <v/>
      </c>
      <c r="V2043" s="36">
        <f>INDEX(V$280:V$296,$E2043)*$D2043</f>
        <v/>
      </c>
      <c r="W2043" s="36">
        <f>INDEX(W$280:W$296,$E2043)*$D2043</f>
        <v/>
      </c>
      <c r="X2043" s="36">
        <f>INDEX(X$280:X$296,$E2043)*$D2043</f>
        <v/>
      </c>
      <c r="Y2043" s="36">
        <f>INDEX(Y$280:Y$296,$E2043)*$D2043</f>
        <v/>
      </c>
      <c r="Z2043" s="36">
        <f>INDEX(Z$280:Z$296,$E2043)*$D2043</f>
        <v/>
      </c>
      <c r="AA2043" s="36">
        <f>INDEX(AA$280:AA$296,$E2043)*$D2043</f>
        <v/>
      </c>
      <c r="AB2043" s="36">
        <f>INDEX(AB$280:AB$296,$E2043)*$D2043</f>
        <v/>
      </c>
      <c r="AC2043" s="36">
        <f>INDEX(AC$280:AC$296,$E2043)*$D2043</f>
        <v/>
      </c>
      <c r="AD2043" s="36">
        <f>INDEX(AD$280:AD$296,$E2043)*$D2043</f>
        <v/>
      </c>
      <c r="AF2043" s="11">
        <f>CodePrefix&amp;$A2043&amp;IF($C2043="","","."&amp;$C2043&amp;"."&amp;$B2043)&amp;INDEX(VarEnd,MATCH($A2043,VarKey,0))&amp;AF$5</f>
        <v/>
      </c>
      <c r="AG2043" s="37">
        <f>INDEX(AG$280:AG$296,$E2043)*$D2043</f>
        <v/>
      </c>
      <c r="AH2043" s="36">
        <f>INDEX(AH$280:AH$296,$E2043)*$D2043</f>
        <v/>
      </c>
      <c r="AI2043" s="36">
        <f>INDEX(AI$280:AI$296,$E2043)*$D2043</f>
        <v/>
      </c>
      <c r="AJ2043" s="36">
        <f>INDEX(AJ$280:AJ$296,$E2043)*$D2043</f>
        <v/>
      </c>
      <c r="AK2043" s="36">
        <f>INDEX(AK$280:AK$296,$E2043)*$D2043</f>
        <v/>
      </c>
      <c r="AL2043" s="36">
        <f>INDEX(AL$280:AL$296,$E2043)*$D2043</f>
        <v/>
      </c>
      <c r="AM2043" s="36">
        <f>INDEX(AM$280:AM$296,$E2043)*$D2043</f>
        <v/>
      </c>
      <c r="AN2043" s="36">
        <f>INDEX(AN$280:AN$296,$E2043)*$D2043</f>
        <v/>
      </c>
      <c r="AO2043" s="36">
        <f>INDEX(AO$280:AO$296,$E2043)*$D2043</f>
        <v/>
      </c>
      <c r="AP2043" s="36">
        <f>INDEX(AP$280:AP$296,$E2043)*$D2043</f>
        <v/>
      </c>
      <c r="AQ2043" s="36">
        <f>INDEX(AQ$280:AQ$296,$E2043)*$D2043</f>
        <v/>
      </c>
      <c r="AR2043" s="36">
        <f>INDEX(AR$280:AR$296,$E2043)*$D2043</f>
        <v/>
      </c>
      <c r="AS2043" s="36">
        <f>INDEX(AS$280:AS$296,$E2043)*$D2043</f>
        <v/>
      </c>
      <c r="AT2043" s="36">
        <f>INDEX(AT$280:AT$296,$E2043)*$D2043</f>
        <v/>
      </c>
      <c r="AU2043" s="36">
        <f>INDEX(AU$280:AU$296,$E2043)*$D2043</f>
        <v/>
      </c>
      <c r="AV2043" s="36">
        <f>INDEX(AV$280:AV$296,$E2043)*$D2043</f>
        <v/>
      </c>
      <c r="AW2043" s="36">
        <f>INDEX(AW$280:AW$296,$E2043)*$D2043</f>
        <v/>
      </c>
      <c r="AX2043" s="36">
        <f>INDEX(AX$280:AX$296,$E2043)*$D2043</f>
        <v/>
      </c>
      <c r="AY2043" s="36">
        <f>INDEX(AY$280:AY$296,$E2043)*$D2043</f>
        <v/>
      </c>
    </row>
    <row r="2044" hidden="1" outlineLevel="2">
      <c r="A2044" s="14" t="inlineStr">
        <is>
          <t>ets</t>
        </is>
      </c>
      <c r="B2044" s="14" t="inlineStr">
        <is>
          <t>bio</t>
        </is>
      </c>
      <c r="C2044" s="14" t="inlineStr">
        <is>
          <t>cem</t>
        </is>
      </c>
      <c r="D2044" s="36">
        <f>INDEX(Inputs!$W$5:$W$132,MATCH($B2044&amp;"|"&amp;$C2044,Inputs!$A$5:$A$132,0))</f>
        <v/>
      </c>
      <c r="E2044" s="36">
        <f>INDEX(Inputs!$M$5:$M$132,MATCH($B2044&amp;"|"&amp;$C2044,Inputs!$A$5:$A$132,0))</f>
        <v/>
      </c>
      <c r="F2044" s="35" t="n"/>
      <c r="G2044" s="35" t="n"/>
      <c r="H2044" s="14">
        <f>INDEX(VarLab,MATCH($A2044,VarKey,0))&amp;INDEX(MemLab,MATCH($C2044&amp;"|"&amp;$B2044,MemKey,0))</f>
        <v/>
      </c>
      <c r="I2044" s="14">
        <f>INDEX(VarUnit,MATCH($A2044,VarKey,0))</f>
        <v/>
      </c>
      <c r="J2044" s="14">
        <f>INDEX(VarSrc,MATCH($A2044,VarKey,0))</f>
        <v/>
      </c>
      <c r="K2044" s="11">
        <f>CodePrefix&amp;$A2044&amp;IF($C2044="","","."&amp;$C2044&amp;"."&amp;$B2044)&amp;INDEX(VarEnd,MATCH($A2044,VarKey,0))&amp;K$5</f>
        <v/>
      </c>
      <c r="L2044" s="37">
        <f>INDEX(L$280:L$296,$E2044)*$D2044</f>
        <v/>
      </c>
      <c r="M2044" s="36">
        <f>INDEX(M$280:M$296,$E2044)*$D2044</f>
        <v/>
      </c>
      <c r="N2044" s="36">
        <f>INDEX(N$280:N$296,$E2044)*$D2044</f>
        <v/>
      </c>
      <c r="O2044" s="36">
        <f>INDEX(O$280:O$296,$E2044)*$D2044</f>
        <v/>
      </c>
      <c r="P2044" s="36">
        <f>INDEX(P$280:P$296,$E2044)*$D2044</f>
        <v/>
      </c>
      <c r="Q2044" s="36">
        <f>INDEX(Q$280:Q$296,$E2044)*$D2044</f>
        <v/>
      </c>
      <c r="R2044" s="36">
        <f>INDEX(R$280:R$296,$E2044)*$D2044</f>
        <v/>
      </c>
      <c r="S2044" s="36">
        <f>INDEX(S$280:S$296,$E2044)*$D2044</f>
        <v/>
      </c>
      <c r="T2044" s="36">
        <f>INDEX(T$280:T$296,$E2044)*$D2044</f>
        <v/>
      </c>
      <c r="U2044" s="36">
        <f>INDEX(U$280:U$296,$E2044)*$D2044</f>
        <v/>
      </c>
      <c r="V2044" s="36">
        <f>INDEX(V$280:V$296,$E2044)*$D2044</f>
        <v/>
      </c>
      <c r="W2044" s="36">
        <f>INDEX(W$280:W$296,$E2044)*$D2044</f>
        <v/>
      </c>
      <c r="X2044" s="36">
        <f>INDEX(X$280:X$296,$E2044)*$D2044</f>
        <v/>
      </c>
      <c r="Y2044" s="36">
        <f>INDEX(Y$280:Y$296,$E2044)*$D2044</f>
        <v/>
      </c>
      <c r="Z2044" s="36">
        <f>INDEX(Z$280:Z$296,$E2044)*$D2044</f>
        <v/>
      </c>
      <c r="AA2044" s="36">
        <f>INDEX(AA$280:AA$296,$E2044)*$D2044</f>
        <v/>
      </c>
      <c r="AB2044" s="36">
        <f>INDEX(AB$280:AB$296,$E2044)*$D2044</f>
        <v/>
      </c>
      <c r="AC2044" s="36">
        <f>INDEX(AC$280:AC$296,$E2044)*$D2044</f>
        <v/>
      </c>
      <c r="AD2044" s="36">
        <f>INDEX(AD$280:AD$296,$E2044)*$D2044</f>
        <v/>
      </c>
      <c r="AF2044" s="11">
        <f>CodePrefix&amp;$A2044&amp;IF($C2044="","","."&amp;$C2044&amp;"."&amp;$B2044)&amp;INDEX(VarEnd,MATCH($A2044,VarKey,0))&amp;AF$5</f>
        <v/>
      </c>
      <c r="AG2044" s="37">
        <f>INDEX(AG$280:AG$296,$E2044)*$D2044</f>
        <v/>
      </c>
      <c r="AH2044" s="36">
        <f>INDEX(AH$280:AH$296,$E2044)*$D2044</f>
        <v/>
      </c>
      <c r="AI2044" s="36">
        <f>INDEX(AI$280:AI$296,$E2044)*$D2044</f>
        <v/>
      </c>
      <c r="AJ2044" s="36">
        <f>INDEX(AJ$280:AJ$296,$E2044)*$D2044</f>
        <v/>
      </c>
      <c r="AK2044" s="36">
        <f>INDEX(AK$280:AK$296,$E2044)*$D2044</f>
        <v/>
      </c>
      <c r="AL2044" s="36">
        <f>INDEX(AL$280:AL$296,$E2044)*$D2044</f>
        <v/>
      </c>
      <c r="AM2044" s="36">
        <f>INDEX(AM$280:AM$296,$E2044)*$D2044</f>
        <v/>
      </c>
      <c r="AN2044" s="36">
        <f>INDEX(AN$280:AN$296,$E2044)*$D2044</f>
        <v/>
      </c>
      <c r="AO2044" s="36">
        <f>INDEX(AO$280:AO$296,$E2044)*$D2044</f>
        <v/>
      </c>
      <c r="AP2044" s="36">
        <f>INDEX(AP$280:AP$296,$E2044)*$D2044</f>
        <v/>
      </c>
      <c r="AQ2044" s="36">
        <f>INDEX(AQ$280:AQ$296,$E2044)*$D2044</f>
        <v/>
      </c>
      <c r="AR2044" s="36">
        <f>INDEX(AR$280:AR$296,$E2044)*$D2044</f>
        <v/>
      </c>
      <c r="AS2044" s="36">
        <f>INDEX(AS$280:AS$296,$E2044)*$D2044</f>
        <v/>
      </c>
      <c r="AT2044" s="36">
        <f>INDEX(AT$280:AT$296,$E2044)*$D2044</f>
        <v/>
      </c>
      <c r="AU2044" s="36">
        <f>INDEX(AU$280:AU$296,$E2044)*$D2044</f>
        <v/>
      </c>
      <c r="AV2044" s="36">
        <f>INDEX(AV$280:AV$296,$E2044)*$D2044</f>
        <v/>
      </c>
      <c r="AW2044" s="36">
        <f>INDEX(AW$280:AW$296,$E2044)*$D2044</f>
        <v/>
      </c>
      <c r="AX2044" s="36">
        <f>INDEX(AX$280:AX$296,$E2044)*$D2044</f>
        <v/>
      </c>
      <c r="AY2044" s="36">
        <f>INDEX(AY$280:AY$296,$E2044)*$D2044</f>
        <v/>
      </c>
    </row>
    <row r="2045" hidden="1" outlineLevel="2"/>
    <row r="2046" hidden="1" outlineLevel="2">
      <c r="A2046" s="14" t="inlineStr">
        <is>
          <t>ntx</t>
        </is>
      </c>
      <c r="B2046" s="14" t="inlineStr">
        <is>
          <t>coa</t>
        </is>
      </c>
      <c r="C2046" s="14" t="inlineStr">
        <is>
          <t>cem</t>
        </is>
      </c>
      <c r="D2046" s="36">
        <f>INDEX(Inputs!$N$5:$N$132,MATCH($B2046&amp;"|"&amp;$C2046,Inputs!$A$5:$A$132,0))</f>
        <v/>
      </c>
      <c r="E2046" s="36">
        <f>INDEX(Inputs!$K$5:$K$132,MATCH($B2046&amp;"|"&amp;$C2046,Inputs!$A$5:$A$132,0))</f>
        <v/>
      </c>
      <c r="F2046" s="35" t="n"/>
      <c r="G2046" s="35" t="n"/>
      <c r="H2046" s="14">
        <f>INDEX(VarLab,MATCH($A2046,VarKey,0))&amp;INDEX(MemLab,MATCH($C2046&amp;"|"&amp;$B2046,MemKey,0))</f>
        <v/>
      </c>
      <c r="I2046" s="14">
        <f>INDEX(VarUnit,MATCH($A2046,VarKey,0))</f>
        <v/>
      </c>
      <c r="J2046" s="14">
        <f>INDEX(VarSrc,MATCH($A2046,VarKey,0))</f>
        <v/>
      </c>
      <c r="K2046" s="11">
        <f>CodePrefix&amp;$A2046&amp;IF($C2046="","","."&amp;$C2046&amp;"."&amp;$B2046)&amp;INDEX(VarEnd,MATCH($A2046,VarKey,0))&amp;K$5</f>
        <v/>
      </c>
      <c r="L2046" s="37">
        <f>INDEX(L$80:L$93,$D2046)/$E2046</f>
        <v/>
      </c>
      <c r="M2046" s="36">
        <f>INDEX(M$80:M$93,$D2046)/$E2046</f>
        <v/>
      </c>
      <c r="N2046" s="36">
        <f>INDEX(N$80:N$93,$D2046)/$E2046</f>
        <v/>
      </c>
      <c r="O2046" s="36">
        <f>INDEX(O$80:O$93,$D2046)/$E2046</f>
        <v/>
      </c>
      <c r="P2046" s="36">
        <f>INDEX(P$80:P$93,$D2046)/$E2046</f>
        <v/>
      </c>
      <c r="Q2046" s="36">
        <f>INDEX(Q$80:Q$93,$D2046)/$E2046</f>
        <v/>
      </c>
      <c r="R2046" s="36">
        <f>INDEX(R$80:R$93,$D2046)/$E2046</f>
        <v/>
      </c>
      <c r="S2046" s="36">
        <f>INDEX(S$80:S$93,$D2046)/$E2046</f>
        <v/>
      </c>
      <c r="T2046" s="36">
        <f>INDEX(T$80:T$93,$D2046)/$E2046</f>
        <v/>
      </c>
      <c r="U2046" s="36">
        <f>INDEX(U$80:U$93,$D2046)/$E2046</f>
        <v/>
      </c>
      <c r="V2046" s="36">
        <f>INDEX(V$80:V$93,$D2046)/$E2046</f>
        <v/>
      </c>
      <c r="W2046" s="36">
        <f>INDEX(W$80:W$93,$D2046)/$E2046</f>
        <v/>
      </c>
      <c r="X2046" s="36">
        <f>INDEX(X$80:X$93,$D2046)/$E2046</f>
        <v/>
      </c>
      <c r="Y2046" s="36">
        <f>INDEX(Y$80:Y$93,$D2046)/$E2046</f>
        <v/>
      </c>
      <c r="Z2046" s="36">
        <f>INDEX(Z$80:Z$93,$D2046)/$E2046</f>
        <v/>
      </c>
      <c r="AA2046" s="36">
        <f>INDEX(AA$80:AA$93,$D2046)/$E2046</f>
        <v/>
      </c>
      <c r="AB2046" s="36">
        <f>INDEX(AB$80:AB$93,$D2046)/$E2046</f>
        <v/>
      </c>
      <c r="AC2046" s="36">
        <f>INDEX(AC$80:AC$93,$D2046)/$E2046</f>
        <v/>
      </c>
      <c r="AD2046" s="36">
        <f>INDEX(AD$80:AD$93,$D2046)/$E2046</f>
        <v/>
      </c>
      <c r="AF2046" s="11">
        <f>CodePrefix&amp;$A2046&amp;IF($C2046="","","."&amp;$C2046&amp;"."&amp;$B2046)&amp;INDEX(VarEnd,MATCH($A2046,VarKey,0))&amp;AF$5</f>
        <v/>
      </c>
      <c r="AG2046" s="37">
        <f>INDEX(AG$80:AG$93,$D2046)/$E2046</f>
        <v/>
      </c>
      <c r="AH2046" s="36">
        <f>INDEX(AH$80:AH$93,$D2046)/$E2046</f>
        <v/>
      </c>
      <c r="AI2046" s="36">
        <f>INDEX(AI$80:AI$93,$D2046)/$E2046</f>
        <v/>
      </c>
      <c r="AJ2046" s="36">
        <f>INDEX(AJ$80:AJ$93,$D2046)/$E2046</f>
        <v/>
      </c>
      <c r="AK2046" s="36">
        <f>INDEX(AK$80:AK$93,$D2046)/$E2046</f>
        <v/>
      </c>
      <c r="AL2046" s="36">
        <f>INDEX(AL$80:AL$93,$D2046)/$E2046</f>
        <v/>
      </c>
      <c r="AM2046" s="36">
        <f>INDEX(AM$80:AM$93,$D2046)/$E2046</f>
        <v/>
      </c>
      <c r="AN2046" s="36">
        <f>INDEX(AN$80:AN$93,$D2046)/$E2046</f>
        <v/>
      </c>
      <c r="AO2046" s="36">
        <f>INDEX(AO$80:AO$93,$D2046)/$E2046</f>
        <v/>
      </c>
      <c r="AP2046" s="36">
        <f>INDEX(AP$80:AP$93,$D2046)/$E2046</f>
        <v/>
      </c>
      <c r="AQ2046" s="36">
        <f>INDEX(AQ$80:AQ$93,$D2046)/$E2046</f>
        <v/>
      </c>
      <c r="AR2046" s="36">
        <f>INDEX(AR$80:AR$93,$D2046)/$E2046</f>
        <v/>
      </c>
      <c r="AS2046" s="36">
        <f>INDEX(AS$80:AS$93,$D2046)/$E2046</f>
        <v/>
      </c>
      <c r="AT2046" s="36">
        <f>INDEX(AT$80:AT$93,$D2046)/$E2046</f>
        <v/>
      </c>
      <c r="AU2046" s="36">
        <f>INDEX(AU$80:AU$93,$D2046)/$E2046</f>
        <v/>
      </c>
      <c r="AV2046" s="36">
        <f>INDEX(AV$80:AV$93,$D2046)/$E2046</f>
        <v/>
      </c>
      <c r="AW2046" s="36">
        <f>INDEX(AW$80:AW$93,$D2046)/$E2046</f>
        <v/>
      </c>
      <c r="AX2046" s="36">
        <f>INDEX(AX$80:AX$93,$D2046)/$E2046</f>
        <v/>
      </c>
      <c r="AY2046" s="36">
        <f>INDEX(AY$80:AY$93,$D2046)/$E2046</f>
        <v/>
      </c>
    </row>
    <row r="2047" hidden="1" outlineLevel="2">
      <c r="A2047" s="14" t="inlineStr">
        <is>
          <t>ntx</t>
        </is>
      </c>
      <c r="B2047" s="14" t="inlineStr">
        <is>
          <t>nga</t>
        </is>
      </c>
      <c r="C2047" s="14" t="inlineStr">
        <is>
          <t>cem</t>
        </is>
      </c>
      <c r="D2047" s="36">
        <f>INDEX(Inputs!$N$5:$N$132,MATCH($B2047&amp;"|"&amp;$C2047,Inputs!$A$5:$A$132,0))</f>
        <v/>
      </c>
      <c r="E2047" s="36">
        <f>INDEX(Inputs!$K$5:$K$132,MATCH($B2047&amp;"|"&amp;$C2047,Inputs!$A$5:$A$132,0))</f>
        <v/>
      </c>
      <c r="F2047" s="35" t="n"/>
      <c r="G2047" s="35" t="n"/>
      <c r="H2047" s="14">
        <f>INDEX(VarLab,MATCH($A2047,VarKey,0))&amp;INDEX(MemLab,MATCH($C2047&amp;"|"&amp;$B2047,MemKey,0))</f>
        <v/>
      </c>
      <c r="I2047" s="14">
        <f>INDEX(VarUnit,MATCH($A2047,VarKey,0))</f>
        <v/>
      </c>
      <c r="J2047" s="14">
        <f>INDEX(VarSrc,MATCH($A2047,VarKey,0))</f>
        <v/>
      </c>
      <c r="K2047" s="11">
        <f>CodePrefix&amp;$A2047&amp;IF($C2047="","","."&amp;$C2047&amp;"."&amp;$B2047)&amp;INDEX(VarEnd,MATCH($A2047,VarKey,0))&amp;K$5</f>
        <v/>
      </c>
      <c r="L2047" s="37">
        <f>INDEX(L$80:L$93,$D2047)/$E2047</f>
        <v/>
      </c>
      <c r="M2047" s="36">
        <f>INDEX(M$80:M$93,$D2047)/$E2047</f>
        <v/>
      </c>
      <c r="N2047" s="36">
        <f>INDEX(N$80:N$93,$D2047)/$E2047</f>
        <v/>
      </c>
      <c r="O2047" s="36">
        <f>INDEX(O$80:O$93,$D2047)/$E2047</f>
        <v/>
      </c>
      <c r="P2047" s="36">
        <f>INDEX(P$80:P$93,$D2047)/$E2047</f>
        <v/>
      </c>
      <c r="Q2047" s="36">
        <f>INDEX(Q$80:Q$93,$D2047)/$E2047</f>
        <v/>
      </c>
      <c r="R2047" s="36">
        <f>INDEX(R$80:R$93,$D2047)/$E2047</f>
        <v/>
      </c>
      <c r="S2047" s="36">
        <f>INDEX(S$80:S$93,$D2047)/$E2047</f>
        <v/>
      </c>
      <c r="T2047" s="36">
        <f>INDEX(T$80:T$93,$D2047)/$E2047</f>
        <v/>
      </c>
      <c r="U2047" s="36">
        <f>INDEX(U$80:U$93,$D2047)/$E2047</f>
        <v/>
      </c>
      <c r="V2047" s="36">
        <f>INDEX(V$80:V$93,$D2047)/$E2047</f>
        <v/>
      </c>
      <c r="W2047" s="36">
        <f>INDEX(W$80:W$93,$D2047)/$E2047</f>
        <v/>
      </c>
      <c r="X2047" s="36">
        <f>INDEX(X$80:X$93,$D2047)/$E2047</f>
        <v/>
      </c>
      <c r="Y2047" s="36">
        <f>INDEX(Y$80:Y$93,$D2047)/$E2047</f>
        <v/>
      </c>
      <c r="Z2047" s="36">
        <f>INDEX(Z$80:Z$93,$D2047)/$E2047</f>
        <v/>
      </c>
      <c r="AA2047" s="36">
        <f>INDEX(AA$80:AA$93,$D2047)/$E2047</f>
        <v/>
      </c>
      <c r="AB2047" s="36">
        <f>INDEX(AB$80:AB$93,$D2047)/$E2047</f>
        <v/>
      </c>
      <c r="AC2047" s="36">
        <f>INDEX(AC$80:AC$93,$D2047)/$E2047</f>
        <v/>
      </c>
      <c r="AD2047" s="36">
        <f>INDEX(AD$80:AD$93,$D2047)/$E2047</f>
        <v/>
      </c>
      <c r="AF2047" s="11">
        <f>CodePrefix&amp;$A2047&amp;IF($C2047="","","."&amp;$C2047&amp;"."&amp;$B2047)&amp;INDEX(VarEnd,MATCH($A2047,VarKey,0))&amp;AF$5</f>
        <v/>
      </c>
      <c r="AG2047" s="37">
        <f>INDEX(AG$80:AG$93,$D2047)/$E2047</f>
        <v/>
      </c>
      <c r="AH2047" s="36">
        <f>INDEX(AH$80:AH$93,$D2047)/$E2047</f>
        <v/>
      </c>
      <c r="AI2047" s="36">
        <f>INDEX(AI$80:AI$93,$D2047)/$E2047</f>
        <v/>
      </c>
      <c r="AJ2047" s="36">
        <f>INDEX(AJ$80:AJ$93,$D2047)/$E2047</f>
        <v/>
      </c>
      <c r="AK2047" s="36">
        <f>INDEX(AK$80:AK$93,$D2047)/$E2047</f>
        <v/>
      </c>
      <c r="AL2047" s="36">
        <f>INDEX(AL$80:AL$93,$D2047)/$E2047</f>
        <v/>
      </c>
      <c r="AM2047" s="36">
        <f>INDEX(AM$80:AM$93,$D2047)/$E2047</f>
        <v/>
      </c>
      <c r="AN2047" s="36">
        <f>INDEX(AN$80:AN$93,$D2047)/$E2047</f>
        <v/>
      </c>
      <c r="AO2047" s="36">
        <f>INDEX(AO$80:AO$93,$D2047)/$E2047</f>
        <v/>
      </c>
      <c r="AP2047" s="36">
        <f>INDEX(AP$80:AP$93,$D2047)/$E2047</f>
        <v/>
      </c>
      <c r="AQ2047" s="36">
        <f>INDEX(AQ$80:AQ$93,$D2047)/$E2047</f>
        <v/>
      </c>
      <c r="AR2047" s="36">
        <f>INDEX(AR$80:AR$93,$D2047)/$E2047</f>
        <v/>
      </c>
      <c r="AS2047" s="36">
        <f>INDEX(AS$80:AS$93,$D2047)/$E2047</f>
        <v/>
      </c>
      <c r="AT2047" s="36">
        <f>INDEX(AT$80:AT$93,$D2047)/$E2047</f>
        <v/>
      </c>
      <c r="AU2047" s="36">
        <f>INDEX(AU$80:AU$93,$D2047)/$E2047</f>
        <v/>
      </c>
      <c r="AV2047" s="36">
        <f>INDEX(AV$80:AV$93,$D2047)/$E2047</f>
        <v/>
      </c>
      <c r="AW2047" s="36">
        <f>INDEX(AW$80:AW$93,$D2047)/$E2047</f>
        <v/>
      </c>
      <c r="AX2047" s="36">
        <f>INDEX(AX$80:AX$93,$D2047)/$E2047</f>
        <v/>
      </c>
      <c r="AY2047" s="36">
        <f>INDEX(AY$80:AY$93,$D2047)/$E2047</f>
        <v/>
      </c>
    </row>
    <row r="2048" hidden="1" outlineLevel="2">
      <c r="A2048" s="14" t="inlineStr">
        <is>
          <t>ntx</t>
        </is>
      </c>
      <c r="B2048" s="14" t="inlineStr">
        <is>
          <t>gso</t>
        </is>
      </c>
      <c r="C2048" s="14" t="inlineStr">
        <is>
          <t>cem</t>
        </is>
      </c>
      <c r="D2048" s="36">
        <f>INDEX(Inputs!$N$5:$N$132,MATCH($B2048&amp;"|"&amp;$C2048,Inputs!$A$5:$A$132,0))</f>
        <v/>
      </c>
      <c r="E2048" s="36">
        <f>INDEX(Inputs!$K$5:$K$132,MATCH($B2048&amp;"|"&amp;$C2048,Inputs!$A$5:$A$132,0))</f>
        <v/>
      </c>
      <c r="F2048" s="35" t="n"/>
      <c r="G2048" s="35" t="n"/>
      <c r="H2048" s="14">
        <f>INDEX(VarLab,MATCH($A2048,VarKey,0))&amp;INDEX(MemLab,MATCH($C2048&amp;"|"&amp;$B2048,MemKey,0))</f>
        <v/>
      </c>
      <c r="I2048" s="14">
        <f>INDEX(VarUnit,MATCH($A2048,VarKey,0))</f>
        <v/>
      </c>
      <c r="J2048" s="14">
        <f>INDEX(VarSrc,MATCH($A2048,VarKey,0))</f>
        <v/>
      </c>
      <c r="K2048" s="11">
        <f>CodePrefix&amp;$A2048&amp;IF($C2048="","","."&amp;$C2048&amp;"."&amp;$B2048)&amp;INDEX(VarEnd,MATCH($A2048,VarKey,0))&amp;K$5</f>
        <v/>
      </c>
      <c r="L2048" s="37">
        <f>INDEX(L$80:L$93,$D2048)/$E2048</f>
        <v/>
      </c>
      <c r="M2048" s="36">
        <f>INDEX(M$80:M$93,$D2048)/$E2048</f>
        <v/>
      </c>
      <c r="N2048" s="36">
        <f>INDEX(N$80:N$93,$D2048)/$E2048</f>
        <v/>
      </c>
      <c r="O2048" s="36">
        <f>INDEX(O$80:O$93,$D2048)/$E2048</f>
        <v/>
      </c>
      <c r="P2048" s="36">
        <f>INDEX(P$80:P$93,$D2048)/$E2048</f>
        <v/>
      </c>
      <c r="Q2048" s="36">
        <f>INDEX(Q$80:Q$93,$D2048)/$E2048</f>
        <v/>
      </c>
      <c r="R2048" s="36">
        <f>INDEX(R$80:R$93,$D2048)/$E2048</f>
        <v/>
      </c>
      <c r="S2048" s="36">
        <f>INDEX(S$80:S$93,$D2048)/$E2048</f>
        <v/>
      </c>
      <c r="T2048" s="36">
        <f>INDEX(T$80:T$93,$D2048)/$E2048</f>
        <v/>
      </c>
      <c r="U2048" s="36">
        <f>INDEX(U$80:U$93,$D2048)/$E2048</f>
        <v/>
      </c>
      <c r="V2048" s="36">
        <f>INDEX(V$80:V$93,$D2048)/$E2048</f>
        <v/>
      </c>
      <c r="W2048" s="36">
        <f>INDEX(W$80:W$93,$D2048)/$E2048</f>
        <v/>
      </c>
      <c r="X2048" s="36">
        <f>INDEX(X$80:X$93,$D2048)/$E2048</f>
        <v/>
      </c>
      <c r="Y2048" s="36">
        <f>INDEX(Y$80:Y$93,$D2048)/$E2048</f>
        <v/>
      </c>
      <c r="Z2048" s="36">
        <f>INDEX(Z$80:Z$93,$D2048)/$E2048</f>
        <v/>
      </c>
      <c r="AA2048" s="36">
        <f>INDEX(AA$80:AA$93,$D2048)/$E2048</f>
        <v/>
      </c>
      <c r="AB2048" s="36">
        <f>INDEX(AB$80:AB$93,$D2048)/$E2048</f>
        <v/>
      </c>
      <c r="AC2048" s="36">
        <f>INDEX(AC$80:AC$93,$D2048)/$E2048</f>
        <v/>
      </c>
      <c r="AD2048" s="36">
        <f>INDEX(AD$80:AD$93,$D2048)/$E2048</f>
        <v/>
      </c>
      <c r="AF2048" s="11">
        <f>CodePrefix&amp;$A2048&amp;IF($C2048="","","."&amp;$C2048&amp;"."&amp;$B2048)&amp;INDEX(VarEnd,MATCH($A2048,VarKey,0))&amp;AF$5</f>
        <v/>
      </c>
      <c r="AG2048" s="37">
        <f>INDEX(AG$80:AG$93,$D2048)/$E2048</f>
        <v/>
      </c>
      <c r="AH2048" s="36">
        <f>INDEX(AH$80:AH$93,$D2048)/$E2048</f>
        <v/>
      </c>
      <c r="AI2048" s="36">
        <f>INDEX(AI$80:AI$93,$D2048)/$E2048</f>
        <v/>
      </c>
      <c r="AJ2048" s="36">
        <f>INDEX(AJ$80:AJ$93,$D2048)/$E2048</f>
        <v/>
      </c>
      <c r="AK2048" s="36">
        <f>INDEX(AK$80:AK$93,$D2048)/$E2048</f>
        <v/>
      </c>
      <c r="AL2048" s="36">
        <f>INDEX(AL$80:AL$93,$D2048)/$E2048</f>
        <v/>
      </c>
      <c r="AM2048" s="36">
        <f>INDEX(AM$80:AM$93,$D2048)/$E2048</f>
        <v/>
      </c>
      <c r="AN2048" s="36">
        <f>INDEX(AN$80:AN$93,$D2048)/$E2048</f>
        <v/>
      </c>
      <c r="AO2048" s="36">
        <f>INDEX(AO$80:AO$93,$D2048)/$E2048</f>
        <v/>
      </c>
      <c r="AP2048" s="36">
        <f>INDEX(AP$80:AP$93,$D2048)/$E2048</f>
        <v/>
      </c>
      <c r="AQ2048" s="36">
        <f>INDEX(AQ$80:AQ$93,$D2048)/$E2048</f>
        <v/>
      </c>
      <c r="AR2048" s="36">
        <f>INDEX(AR$80:AR$93,$D2048)/$E2048</f>
        <v/>
      </c>
      <c r="AS2048" s="36">
        <f>INDEX(AS$80:AS$93,$D2048)/$E2048</f>
        <v/>
      </c>
      <c r="AT2048" s="36">
        <f>INDEX(AT$80:AT$93,$D2048)/$E2048</f>
        <v/>
      </c>
      <c r="AU2048" s="36">
        <f>INDEX(AU$80:AU$93,$D2048)/$E2048</f>
        <v/>
      </c>
      <c r="AV2048" s="36">
        <f>INDEX(AV$80:AV$93,$D2048)/$E2048</f>
        <v/>
      </c>
      <c r="AW2048" s="36">
        <f>INDEX(AW$80:AW$93,$D2048)/$E2048</f>
        <v/>
      </c>
      <c r="AX2048" s="36">
        <f>INDEX(AX$80:AX$93,$D2048)/$E2048</f>
        <v/>
      </c>
      <c r="AY2048" s="36">
        <f>INDEX(AY$80:AY$93,$D2048)/$E2048</f>
        <v/>
      </c>
    </row>
    <row r="2049" hidden="1" outlineLevel="2">
      <c r="A2049" s="14" t="inlineStr">
        <is>
          <t>ntx</t>
        </is>
      </c>
      <c r="B2049" s="14" t="inlineStr">
        <is>
          <t>die</t>
        </is>
      </c>
      <c r="C2049" s="14" t="inlineStr">
        <is>
          <t>cem</t>
        </is>
      </c>
      <c r="D2049" s="36">
        <f>INDEX(Inputs!$N$5:$N$132,MATCH($B2049&amp;"|"&amp;$C2049,Inputs!$A$5:$A$132,0))</f>
        <v/>
      </c>
      <c r="E2049" s="36">
        <f>INDEX(Inputs!$K$5:$K$132,MATCH($B2049&amp;"|"&amp;$C2049,Inputs!$A$5:$A$132,0))</f>
        <v/>
      </c>
      <c r="F2049" s="35" t="n"/>
      <c r="G2049" s="35" t="n"/>
      <c r="H2049" s="14">
        <f>INDEX(VarLab,MATCH($A2049,VarKey,0))&amp;INDEX(MemLab,MATCH($C2049&amp;"|"&amp;$B2049,MemKey,0))</f>
        <v/>
      </c>
      <c r="I2049" s="14">
        <f>INDEX(VarUnit,MATCH($A2049,VarKey,0))</f>
        <v/>
      </c>
      <c r="J2049" s="14">
        <f>INDEX(VarSrc,MATCH($A2049,VarKey,0))</f>
        <v/>
      </c>
      <c r="K2049" s="11">
        <f>CodePrefix&amp;$A2049&amp;IF($C2049="","","."&amp;$C2049&amp;"."&amp;$B2049)&amp;INDEX(VarEnd,MATCH($A2049,VarKey,0))&amp;K$5</f>
        <v/>
      </c>
      <c r="L2049" s="37">
        <f>INDEX(L$80:L$93,$D2049)/$E2049</f>
        <v/>
      </c>
      <c r="M2049" s="36">
        <f>INDEX(M$80:M$93,$D2049)/$E2049</f>
        <v/>
      </c>
      <c r="N2049" s="36">
        <f>INDEX(N$80:N$93,$D2049)/$E2049</f>
        <v/>
      </c>
      <c r="O2049" s="36">
        <f>INDEX(O$80:O$93,$D2049)/$E2049</f>
        <v/>
      </c>
      <c r="P2049" s="36">
        <f>INDEX(P$80:P$93,$D2049)/$E2049</f>
        <v/>
      </c>
      <c r="Q2049" s="36">
        <f>INDEX(Q$80:Q$93,$D2049)/$E2049</f>
        <v/>
      </c>
      <c r="R2049" s="36">
        <f>INDEX(R$80:R$93,$D2049)/$E2049</f>
        <v/>
      </c>
      <c r="S2049" s="36">
        <f>INDEX(S$80:S$93,$D2049)/$E2049</f>
        <v/>
      </c>
      <c r="T2049" s="36">
        <f>INDEX(T$80:T$93,$D2049)/$E2049</f>
        <v/>
      </c>
      <c r="U2049" s="36">
        <f>INDEX(U$80:U$93,$D2049)/$E2049</f>
        <v/>
      </c>
      <c r="V2049" s="36">
        <f>INDEX(V$80:V$93,$D2049)/$E2049</f>
        <v/>
      </c>
      <c r="W2049" s="36">
        <f>INDEX(W$80:W$93,$D2049)/$E2049</f>
        <v/>
      </c>
      <c r="X2049" s="36">
        <f>INDEX(X$80:X$93,$D2049)/$E2049</f>
        <v/>
      </c>
      <c r="Y2049" s="36">
        <f>INDEX(Y$80:Y$93,$D2049)/$E2049</f>
        <v/>
      </c>
      <c r="Z2049" s="36">
        <f>INDEX(Z$80:Z$93,$D2049)/$E2049</f>
        <v/>
      </c>
      <c r="AA2049" s="36">
        <f>INDEX(AA$80:AA$93,$D2049)/$E2049</f>
        <v/>
      </c>
      <c r="AB2049" s="36">
        <f>INDEX(AB$80:AB$93,$D2049)/$E2049</f>
        <v/>
      </c>
      <c r="AC2049" s="36">
        <f>INDEX(AC$80:AC$93,$D2049)/$E2049</f>
        <v/>
      </c>
      <c r="AD2049" s="36">
        <f>INDEX(AD$80:AD$93,$D2049)/$E2049</f>
        <v/>
      </c>
      <c r="AF2049" s="11">
        <f>CodePrefix&amp;$A2049&amp;IF($C2049="","","."&amp;$C2049&amp;"."&amp;$B2049)&amp;INDEX(VarEnd,MATCH($A2049,VarKey,0))&amp;AF$5</f>
        <v/>
      </c>
      <c r="AG2049" s="37">
        <f>INDEX(AG$80:AG$93,$D2049)/$E2049</f>
        <v/>
      </c>
      <c r="AH2049" s="36">
        <f>INDEX(AH$80:AH$93,$D2049)/$E2049</f>
        <v/>
      </c>
      <c r="AI2049" s="36">
        <f>INDEX(AI$80:AI$93,$D2049)/$E2049</f>
        <v/>
      </c>
      <c r="AJ2049" s="36">
        <f>INDEX(AJ$80:AJ$93,$D2049)/$E2049</f>
        <v/>
      </c>
      <c r="AK2049" s="36">
        <f>INDEX(AK$80:AK$93,$D2049)/$E2049</f>
        <v/>
      </c>
      <c r="AL2049" s="36">
        <f>INDEX(AL$80:AL$93,$D2049)/$E2049</f>
        <v/>
      </c>
      <c r="AM2049" s="36">
        <f>INDEX(AM$80:AM$93,$D2049)/$E2049</f>
        <v/>
      </c>
      <c r="AN2049" s="36">
        <f>INDEX(AN$80:AN$93,$D2049)/$E2049</f>
        <v/>
      </c>
      <c r="AO2049" s="36">
        <f>INDEX(AO$80:AO$93,$D2049)/$E2049</f>
        <v/>
      </c>
      <c r="AP2049" s="36">
        <f>INDEX(AP$80:AP$93,$D2049)/$E2049</f>
        <v/>
      </c>
      <c r="AQ2049" s="36">
        <f>INDEX(AQ$80:AQ$93,$D2049)/$E2049</f>
        <v/>
      </c>
      <c r="AR2049" s="36">
        <f>INDEX(AR$80:AR$93,$D2049)/$E2049</f>
        <v/>
      </c>
      <c r="AS2049" s="36">
        <f>INDEX(AS$80:AS$93,$D2049)/$E2049</f>
        <v/>
      </c>
      <c r="AT2049" s="36">
        <f>INDEX(AT$80:AT$93,$D2049)/$E2049</f>
        <v/>
      </c>
      <c r="AU2049" s="36">
        <f>INDEX(AU$80:AU$93,$D2049)/$E2049</f>
        <v/>
      </c>
      <c r="AV2049" s="36">
        <f>INDEX(AV$80:AV$93,$D2049)/$E2049</f>
        <v/>
      </c>
      <c r="AW2049" s="36">
        <f>INDEX(AW$80:AW$93,$D2049)/$E2049</f>
        <v/>
      </c>
      <c r="AX2049" s="36">
        <f>INDEX(AX$80:AX$93,$D2049)/$E2049</f>
        <v/>
      </c>
      <c r="AY2049" s="36">
        <f>INDEX(AY$80:AY$93,$D2049)/$E2049</f>
        <v/>
      </c>
    </row>
    <row r="2050" hidden="1" outlineLevel="2">
      <c r="A2050" s="14" t="inlineStr">
        <is>
          <t>ntx</t>
        </is>
      </c>
      <c r="B2050" s="14" t="inlineStr">
        <is>
          <t>lpg</t>
        </is>
      </c>
      <c r="C2050" s="14" t="inlineStr">
        <is>
          <t>cem</t>
        </is>
      </c>
      <c r="D2050" s="36">
        <f>INDEX(Inputs!$N$5:$N$132,MATCH($B2050&amp;"|"&amp;$C2050,Inputs!$A$5:$A$132,0))</f>
        <v/>
      </c>
      <c r="E2050" s="36">
        <f>INDEX(Inputs!$K$5:$K$132,MATCH($B2050&amp;"|"&amp;$C2050,Inputs!$A$5:$A$132,0))</f>
        <v/>
      </c>
      <c r="F2050" s="35" t="n"/>
      <c r="G2050" s="35" t="n"/>
      <c r="H2050" s="14">
        <f>INDEX(VarLab,MATCH($A2050,VarKey,0))&amp;INDEX(MemLab,MATCH($C2050&amp;"|"&amp;$B2050,MemKey,0))</f>
        <v/>
      </c>
      <c r="I2050" s="14">
        <f>INDEX(VarUnit,MATCH($A2050,VarKey,0))</f>
        <v/>
      </c>
      <c r="J2050" s="14">
        <f>INDEX(VarSrc,MATCH($A2050,VarKey,0))</f>
        <v/>
      </c>
      <c r="K2050" s="11">
        <f>CodePrefix&amp;$A2050&amp;IF($C2050="","","."&amp;$C2050&amp;"."&amp;$B2050)&amp;INDEX(VarEnd,MATCH($A2050,VarKey,0))&amp;K$5</f>
        <v/>
      </c>
      <c r="L2050" s="37">
        <f>INDEX(L$80:L$93,$D2050)/$E2050</f>
        <v/>
      </c>
      <c r="M2050" s="36">
        <f>INDEX(M$80:M$93,$D2050)/$E2050</f>
        <v/>
      </c>
      <c r="N2050" s="36">
        <f>INDEX(N$80:N$93,$D2050)/$E2050</f>
        <v/>
      </c>
      <c r="O2050" s="36">
        <f>INDEX(O$80:O$93,$D2050)/$E2050</f>
        <v/>
      </c>
      <c r="P2050" s="36">
        <f>INDEX(P$80:P$93,$D2050)/$E2050</f>
        <v/>
      </c>
      <c r="Q2050" s="36">
        <f>INDEX(Q$80:Q$93,$D2050)/$E2050</f>
        <v/>
      </c>
      <c r="R2050" s="36">
        <f>INDEX(R$80:R$93,$D2050)/$E2050</f>
        <v/>
      </c>
      <c r="S2050" s="36">
        <f>INDEX(S$80:S$93,$D2050)/$E2050</f>
        <v/>
      </c>
      <c r="T2050" s="36">
        <f>INDEX(T$80:T$93,$D2050)/$E2050</f>
        <v/>
      </c>
      <c r="U2050" s="36">
        <f>INDEX(U$80:U$93,$D2050)/$E2050</f>
        <v/>
      </c>
      <c r="V2050" s="36">
        <f>INDEX(V$80:V$93,$D2050)/$E2050</f>
        <v/>
      </c>
      <c r="W2050" s="36">
        <f>INDEX(W$80:W$93,$D2050)/$E2050</f>
        <v/>
      </c>
      <c r="X2050" s="36">
        <f>INDEX(X$80:X$93,$D2050)/$E2050</f>
        <v/>
      </c>
      <c r="Y2050" s="36">
        <f>INDEX(Y$80:Y$93,$D2050)/$E2050</f>
        <v/>
      </c>
      <c r="Z2050" s="36">
        <f>INDEX(Z$80:Z$93,$D2050)/$E2050</f>
        <v/>
      </c>
      <c r="AA2050" s="36">
        <f>INDEX(AA$80:AA$93,$D2050)/$E2050</f>
        <v/>
      </c>
      <c r="AB2050" s="36">
        <f>INDEX(AB$80:AB$93,$D2050)/$E2050</f>
        <v/>
      </c>
      <c r="AC2050" s="36">
        <f>INDEX(AC$80:AC$93,$D2050)/$E2050</f>
        <v/>
      </c>
      <c r="AD2050" s="36">
        <f>INDEX(AD$80:AD$93,$D2050)/$E2050</f>
        <v/>
      </c>
      <c r="AF2050" s="11">
        <f>CodePrefix&amp;$A2050&amp;IF($C2050="","","."&amp;$C2050&amp;"."&amp;$B2050)&amp;INDEX(VarEnd,MATCH($A2050,VarKey,0))&amp;AF$5</f>
        <v/>
      </c>
      <c r="AG2050" s="37">
        <f>INDEX(AG$80:AG$93,$D2050)/$E2050</f>
        <v/>
      </c>
      <c r="AH2050" s="36">
        <f>INDEX(AH$80:AH$93,$D2050)/$E2050</f>
        <v/>
      </c>
      <c r="AI2050" s="36">
        <f>INDEX(AI$80:AI$93,$D2050)/$E2050</f>
        <v/>
      </c>
      <c r="AJ2050" s="36">
        <f>INDEX(AJ$80:AJ$93,$D2050)/$E2050</f>
        <v/>
      </c>
      <c r="AK2050" s="36">
        <f>INDEX(AK$80:AK$93,$D2050)/$E2050</f>
        <v/>
      </c>
      <c r="AL2050" s="36">
        <f>INDEX(AL$80:AL$93,$D2050)/$E2050</f>
        <v/>
      </c>
      <c r="AM2050" s="36">
        <f>INDEX(AM$80:AM$93,$D2050)/$E2050</f>
        <v/>
      </c>
      <c r="AN2050" s="36">
        <f>INDEX(AN$80:AN$93,$D2050)/$E2050</f>
        <v/>
      </c>
      <c r="AO2050" s="36">
        <f>INDEX(AO$80:AO$93,$D2050)/$E2050</f>
        <v/>
      </c>
      <c r="AP2050" s="36">
        <f>INDEX(AP$80:AP$93,$D2050)/$E2050</f>
        <v/>
      </c>
      <c r="AQ2050" s="36">
        <f>INDEX(AQ$80:AQ$93,$D2050)/$E2050</f>
        <v/>
      </c>
      <c r="AR2050" s="36">
        <f>INDEX(AR$80:AR$93,$D2050)/$E2050</f>
        <v/>
      </c>
      <c r="AS2050" s="36">
        <f>INDEX(AS$80:AS$93,$D2050)/$E2050</f>
        <v/>
      </c>
      <c r="AT2050" s="36">
        <f>INDEX(AT$80:AT$93,$D2050)/$E2050</f>
        <v/>
      </c>
      <c r="AU2050" s="36">
        <f>INDEX(AU$80:AU$93,$D2050)/$E2050</f>
        <v/>
      </c>
      <c r="AV2050" s="36">
        <f>INDEX(AV$80:AV$93,$D2050)/$E2050</f>
        <v/>
      </c>
      <c r="AW2050" s="36">
        <f>INDEX(AW$80:AW$93,$D2050)/$E2050</f>
        <v/>
      </c>
      <c r="AX2050" s="36">
        <f>INDEX(AX$80:AX$93,$D2050)/$E2050</f>
        <v/>
      </c>
      <c r="AY2050" s="36">
        <f>INDEX(AY$80:AY$93,$D2050)/$E2050</f>
        <v/>
      </c>
    </row>
    <row r="2051" hidden="1" outlineLevel="2">
      <c r="A2051" s="14" t="inlineStr">
        <is>
          <t>ntx</t>
        </is>
      </c>
      <c r="B2051" s="14" t="inlineStr">
        <is>
          <t>ker</t>
        </is>
      </c>
      <c r="C2051" s="14" t="inlineStr">
        <is>
          <t>cem</t>
        </is>
      </c>
      <c r="D2051" s="36">
        <f>INDEX(Inputs!$N$5:$N$132,MATCH($B2051&amp;"|"&amp;$C2051,Inputs!$A$5:$A$132,0))</f>
        <v/>
      </c>
      <c r="E2051" s="36">
        <f>INDEX(Inputs!$K$5:$K$132,MATCH($B2051&amp;"|"&amp;$C2051,Inputs!$A$5:$A$132,0))</f>
        <v/>
      </c>
      <c r="F2051" s="35" t="n"/>
      <c r="G2051" s="35" t="n"/>
      <c r="H2051" s="14">
        <f>INDEX(VarLab,MATCH($A2051,VarKey,0))&amp;INDEX(MemLab,MATCH($C2051&amp;"|"&amp;$B2051,MemKey,0))</f>
        <v/>
      </c>
      <c r="I2051" s="14">
        <f>INDEX(VarUnit,MATCH($A2051,VarKey,0))</f>
        <v/>
      </c>
      <c r="J2051" s="14">
        <f>INDEX(VarSrc,MATCH($A2051,VarKey,0))</f>
        <v/>
      </c>
      <c r="K2051" s="11">
        <f>CodePrefix&amp;$A2051&amp;IF($C2051="","","."&amp;$C2051&amp;"."&amp;$B2051)&amp;INDEX(VarEnd,MATCH($A2051,VarKey,0))&amp;K$5</f>
        <v/>
      </c>
      <c r="L2051" s="37">
        <f>INDEX(L$80:L$93,$D2051)/$E2051</f>
        <v/>
      </c>
      <c r="M2051" s="36">
        <f>INDEX(M$80:M$93,$D2051)/$E2051</f>
        <v/>
      </c>
      <c r="N2051" s="36">
        <f>INDEX(N$80:N$93,$D2051)/$E2051</f>
        <v/>
      </c>
      <c r="O2051" s="36">
        <f>INDEX(O$80:O$93,$D2051)/$E2051</f>
        <v/>
      </c>
      <c r="P2051" s="36">
        <f>INDEX(P$80:P$93,$D2051)/$E2051</f>
        <v/>
      </c>
      <c r="Q2051" s="36">
        <f>INDEX(Q$80:Q$93,$D2051)/$E2051</f>
        <v/>
      </c>
      <c r="R2051" s="36">
        <f>INDEX(R$80:R$93,$D2051)/$E2051</f>
        <v/>
      </c>
      <c r="S2051" s="36">
        <f>INDEX(S$80:S$93,$D2051)/$E2051</f>
        <v/>
      </c>
      <c r="T2051" s="36">
        <f>INDEX(T$80:T$93,$D2051)/$E2051</f>
        <v/>
      </c>
      <c r="U2051" s="36">
        <f>INDEX(U$80:U$93,$D2051)/$E2051</f>
        <v/>
      </c>
      <c r="V2051" s="36">
        <f>INDEX(V$80:V$93,$D2051)/$E2051</f>
        <v/>
      </c>
      <c r="W2051" s="36">
        <f>INDEX(W$80:W$93,$D2051)/$E2051</f>
        <v/>
      </c>
      <c r="X2051" s="36">
        <f>INDEX(X$80:X$93,$D2051)/$E2051</f>
        <v/>
      </c>
      <c r="Y2051" s="36">
        <f>INDEX(Y$80:Y$93,$D2051)/$E2051</f>
        <v/>
      </c>
      <c r="Z2051" s="36">
        <f>INDEX(Z$80:Z$93,$D2051)/$E2051</f>
        <v/>
      </c>
      <c r="AA2051" s="36">
        <f>INDEX(AA$80:AA$93,$D2051)/$E2051</f>
        <v/>
      </c>
      <c r="AB2051" s="36">
        <f>INDEX(AB$80:AB$93,$D2051)/$E2051</f>
        <v/>
      </c>
      <c r="AC2051" s="36">
        <f>INDEX(AC$80:AC$93,$D2051)/$E2051</f>
        <v/>
      </c>
      <c r="AD2051" s="36">
        <f>INDEX(AD$80:AD$93,$D2051)/$E2051</f>
        <v/>
      </c>
      <c r="AF2051" s="11">
        <f>CodePrefix&amp;$A2051&amp;IF($C2051="","","."&amp;$C2051&amp;"."&amp;$B2051)&amp;INDEX(VarEnd,MATCH($A2051,VarKey,0))&amp;AF$5</f>
        <v/>
      </c>
      <c r="AG2051" s="37">
        <f>INDEX(AG$80:AG$93,$D2051)/$E2051</f>
        <v/>
      </c>
      <c r="AH2051" s="36">
        <f>INDEX(AH$80:AH$93,$D2051)/$E2051</f>
        <v/>
      </c>
      <c r="AI2051" s="36">
        <f>INDEX(AI$80:AI$93,$D2051)/$E2051</f>
        <v/>
      </c>
      <c r="AJ2051" s="36">
        <f>INDEX(AJ$80:AJ$93,$D2051)/$E2051</f>
        <v/>
      </c>
      <c r="AK2051" s="36">
        <f>INDEX(AK$80:AK$93,$D2051)/$E2051</f>
        <v/>
      </c>
      <c r="AL2051" s="36">
        <f>INDEX(AL$80:AL$93,$D2051)/$E2051</f>
        <v/>
      </c>
      <c r="AM2051" s="36">
        <f>INDEX(AM$80:AM$93,$D2051)/$E2051</f>
        <v/>
      </c>
      <c r="AN2051" s="36">
        <f>INDEX(AN$80:AN$93,$D2051)/$E2051</f>
        <v/>
      </c>
      <c r="AO2051" s="36">
        <f>INDEX(AO$80:AO$93,$D2051)/$E2051</f>
        <v/>
      </c>
      <c r="AP2051" s="36">
        <f>INDEX(AP$80:AP$93,$D2051)/$E2051</f>
        <v/>
      </c>
      <c r="AQ2051" s="36">
        <f>INDEX(AQ$80:AQ$93,$D2051)/$E2051</f>
        <v/>
      </c>
      <c r="AR2051" s="36">
        <f>INDEX(AR$80:AR$93,$D2051)/$E2051</f>
        <v/>
      </c>
      <c r="AS2051" s="36">
        <f>INDEX(AS$80:AS$93,$D2051)/$E2051</f>
        <v/>
      </c>
      <c r="AT2051" s="36">
        <f>INDEX(AT$80:AT$93,$D2051)/$E2051</f>
        <v/>
      </c>
      <c r="AU2051" s="36">
        <f>INDEX(AU$80:AU$93,$D2051)/$E2051</f>
        <v/>
      </c>
      <c r="AV2051" s="36">
        <f>INDEX(AV$80:AV$93,$D2051)/$E2051</f>
        <v/>
      </c>
      <c r="AW2051" s="36">
        <f>INDEX(AW$80:AW$93,$D2051)/$E2051</f>
        <v/>
      </c>
      <c r="AX2051" s="36">
        <f>INDEX(AX$80:AX$93,$D2051)/$E2051</f>
        <v/>
      </c>
      <c r="AY2051" s="36">
        <f>INDEX(AY$80:AY$93,$D2051)/$E2051</f>
        <v/>
      </c>
    </row>
    <row r="2052" hidden="1" outlineLevel="2">
      <c r="A2052" s="14" t="inlineStr">
        <is>
          <t>ntx</t>
        </is>
      </c>
      <c r="B2052" s="14" t="inlineStr">
        <is>
          <t>oop</t>
        </is>
      </c>
      <c r="C2052" s="14" t="inlineStr">
        <is>
          <t>cem</t>
        </is>
      </c>
      <c r="D2052" s="36">
        <f>INDEX(Inputs!$N$5:$N$132,MATCH($B2052&amp;"|"&amp;$C2052,Inputs!$A$5:$A$132,0))</f>
        <v/>
      </c>
      <c r="E2052" s="36">
        <f>INDEX(Inputs!$K$5:$K$132,MATCH($B2052&amp;"|"&amp;$C2052,Inputs!$A$5:$A$132,0))</f>
        <v/>
      </c>
      <c r="F2052" s="35" t="n"/>
      <c r="G2052" s="35" t="n"/>
      <c r="H2052" s="14">
        <f>INDEX(VarLab,MATCH($A2052,VarKey,0))&amp;INDEX(MemLab,MATCH($C2052&amp;"|"&amp;$B2052,MemKey,0))</f>
        <v/>
      </c>
      <c r="I2052" s="14">
        <f>INDEX(VarUnit,MATCH($A2052,VarKey,0))</f>
        <v/>
      </c>
      <c r="J2052" s="14">
        <f>INDEX(VarSrc,MATCH($A2052,VarKey,0))</f>
        <v/>
      </c>
      <c r="K2052" s="11">
        <f>CodePrefix&amp;$A2052&amp;IF($C2052="","","."&amp;$C2052&amp;"."&amp;$B2052)&amp;INDEX(VarEnd,MATCH($A2052,VarKey,0))&amp;K$5</f>
        <v/>
      </c>
      <c r="L2052" s="37">
        <f>INDEX(L$80:L$93,$D2052)/$E2052</f>
        <v/>
      </c>
      <c r="M2052" s="36">
        <f>INDEX(M$80:M$93,$D2052)/$E2052</f>
        <v/>
      </c>
      <c r="N2052" s="36">
        <f>INDEX(N$80:N$93,$D2052)/$E2052</f>
        <v/>
      </c>
      <c r="O2052" s="36">
        <f>INDEX(O$80:O$93,$D2052)/$E2052</f>
        <v/>
      </c>
      <c r="P2052" s="36">
        <f>INDEX(P$80:P$93,$D2052)/$E2052</f>
        <v/>
      </c>
      <c r="Q2052" s="36">
        <f>INDEX(Q$80:Q$93,$D2052)/$E2052</f>
        <v/>
      </c>
      <c r="R2052" s="36">
        <f>INDEX(R$80:R$93,$D2052)/$E2052</f>
        <v/>
      </c>
      <c r="S2052" s="36">
        <f>INDEX(S$80:S$93,$D2052)/$E2052</f>
        <v/>
      </c>
      <c r="T2052" s="36">
        <f>INDEX(T$80:T$93,$D2052)/$E2052</f>
        <v/>
      </c>
      <c r="U2052" s="36">
        <f>INDEX(U$80:U$93,$D2052)/$E2052</f>
        <v/>
      </c>
      <c r="V2052" s="36">
        <f>INDEX(V$80:V$93,$D2052)/$E2052</f>
        <v/>
      </c>
      <c r="W2052" s="36">
        <f>INDEX(W$80:W$93,$D2052)/$E2052</f>
        <v/>
      </c>
      <c r="X2052" s="36">
        <f>INDEX(X$80:X$93,$D2052)/$E2052</f>
        <v/>
      </c>
      <c r="Y2052" s="36">
        <f>INDEX(Y$80:Y$93,$D2052)/$E2052</f>
        <v/>
      </c>
      <c r="Z2052" s="36">
        <f>INDEX(Z$80:Z$93,$D2052)/$E2052</f>
        <v/>
      </c>
      <c r="AA2052" s="36">
        <f>INDEX(AA$80:AA$93,$D2052)/$E2052</f>
        <v/>
      </c>
      <c r="AB2052" s="36">
        <f>INDEX(AB$80:AB$93,$D2052)/$E2052</f>
        <v/>
      </c>
      <c r="AC2052" s="36">
        <f>INDEX(AC$80:AC$93,$D2052)/$E2052</f>
        <v/>
      </c>
      <c r="AD2052" s="36">
        <f>INDEX(AD$80:AD$93,$D2052)/$E2052</f>
        <v/>
      </c>
      <c r="AF2052" s="11">
        <f>CodePrefix&amp;$A2052&amp;IF($C2052="","","."&amp;$C2052&amp;"."&amp;$B2052)&amp;INDEX(VarEnd,MATCH($A2052,VarKey,0))&amp;AF$5</f>
        <v/>
      </c>
      <c r="AG2052" s="37">
        <f>INDEX(AG$80:AG$93,$D2052)/$E2052</f>
        <v/>
      </c>
      <c r="AH2052" s="36">
        <f>INDEX(AH$80:AH$93,$D2052)/$E2052</f>
        <v/>
      </c>
      <c r="AI2052" s="36">
        <f>INDEX(AI$80:AI$93,$D2052)/$E2052</f>
        <v/>
      </c>
      <c r="AJ2052" s="36">
        <f>INDEX(AJ$80:AJ$93,$D2052)/$E2052</f>
        <v/>
      </c>
      <c r="AK2052" s="36">
        <f>INDEX(AK$80:AK$93,$D2052)/$E2052</f>
        <v/>
      </c>
      <c r="AL2052" s="36">
        <f>INDEX(AL$80:AL$93,$D2052)/$E2052</f>
        <v/>
      </c>
      <c r="AM2052" s="36">
        <f>INDEX(AM$80:AM$93,$D2052)/$E2052</f>
        <v/>
      </c>
      <c r="AN2052" s="36">
        <f>INDEX(AN$80:AN$93,$D2052)/$E2052</f>
        <v/>
      </c>
      <c r="AO2052" s="36">
        <f>INDEX(AO$80:AO$93,$D2052)/$E2052</f>
        <v/>
      </c>
      <c r="AP2052" s="36">
        <f>INDEX(AP$80:AP$93,$D2052)/$E2052</f>
        <v/>
      </c>
      <c r="AQ2052" s="36">
        <f>INDEX(AQ$80:AQ$93,$D2052)/$E2052</f>
        <v/>
      </c>
      <c r="AR2052" s="36">
        <f>INDEX(AR$80:AR$93,$D2052)/$E2052</f>
        <v/>
      </c>
      <c r="AS2052" s="36">
        <f>INDEX(AS$80:AS$93,$D2052)/$E2052</f>
        <v/>
      </c>
      <c r="AT2052" s="36">
        <f>INDEX(AT$80:AT$93,$D2052)/$E2052</f>
        <v/>
      </c>
      <c r="AU2052" s="36">
        <f>INDEX(AU$80:AU$93,$D2052)/$E2052</f>
        <v/>
      </c>
      <c r="AV2052" s="36">
        <f>INDEX(AV$80:AV$93,$D2052)/$E2052</f>
        <v/>
      </c>
      <c r="AW2052" s="36">
        <f>INDEX(AW$80:AW$93,$D2052)/$E2052</f>
        <v/>
      </c>
      <c r="AX2052" s="36">
        <f>INDEX(AX$80:AX$93,$D2052)/$E2052</f>
        <v/>
      </c>
      <c r="AY2052" s="36">
        <f>INDEX(AY$80:AY$93,$D2052)/$E2052</f>
        <v/>
      </c>
    </row>
    <row r="2053" hidden="1" outlineLevel="2">
      <c r="A2053" s="14" t="inlineStr">
        <is>
          <t>ntx</t>
        </is>
      </c>
      <c r="B2053" s="14" t="inlineStr">
        <is>
          <t>bio</t>
        </is>
      </c>
      <c r="C2053" s="14" t="inlineStr">
        <is>
          <t>cem</t>
        </is>
      </c>
      <c r="D2053" s="36">
        <f>INDEX(Inputs!$N$5:$N$132,MATCH($B2053&amp;"|"&amp;$C2053,Inputs!$A$5:$A$132,0))</f>
        <v/>
      </c>
      <c r="E2053" s="36">
        <f>INDEX(Inputs!$K$5:$K$132,MATCH($B2053&amp;"|"&amp;$C2053,Inputs!$A$5:$A$132,0))</f>
        <v/>
      </c>
      <c r="F2053" s="35" t="n"/>
      <c r="G2053" s="35" t="n"/>
      <c r="H2053" s="14">
        <f>INDEX(VarLab,MATCH($A2053,VarKey,0))&amp;INDEX(MemLab,MATCH($C2053&amp;"|"&amp;$B2053,MemKey,0))</f>
        <v/>
      </c>
      <c r="I2053" s="14">
        <f>INDEX(VarUnit,MATCH($A2053,VarKey,0))</f>
        <v/>
      </c>
      <c r="J2053" s="14">
        <f>INDEX(VarSrc,MATCH($A2053,VarKey,0))</f>
        <v/>
      </c>
      <c r="K2053" s="11">
        <f>CodePrefix&amp;$A2053&amp;IF($C2053="","","."&amp;$C2053&amp;"."&amp;$B2053)&amp;INDEX(VarEnd,MATCH($A2053,VarKey,0))&amp;K$5</f>
        <v/>
      </c>
      <c r="L2053" s="37">
        <f>INDEX(L$80:L$93,$D2053)/$E2053</f>
        <v/>
      </c>
      <c r="M2053" s="36">
        <f>INDEX(M$80:M$93,$D2053)/$E2053</f>
        <v/>
      </c>
      <c r="N2053" s="36">
        <f>INDEX(N$80:N$93,$D2053)/$E2053</f>
        <v/>
      </c>
      <c r="O2053" s="36">
        <f>INDEX(O$80:O$93,$D2053)/$E2053</f>
        <v/>
      </c>
      <c r="P2053" s="36">
        <f>INDEX(P$80:P$93,$D2053)/$E2053</f>
        <v/>
      </c>
      <c r="Q2053" s="36">
        <f>INDEX(Q$80:Q$93,$D2053)/$E2053</f>
        <v/>
      </c>
      <c r="R2053" s="36">
        <f>INDEX(R$80:R$93,$D2053)/$E2053</f>
        <v/>
      </c>
      <c r="S2053" s="36">
        <f>INDEX(S$80:S$93,$D2053)/$E2053</f>
        <v/>
      </c>
      <c r="T2053" s="36">
        <f>INDEX(T$80:T$93,$D2053)/$E2053</f>
        <v/>
      </c>
      <c r="U2053" s="36">
        <f>INDEX(U$80:U$93,$D2053)/$E2053</f>
        <v/>
      </c>
      <c r="V2053" s="36">
        <f>INDEX(V$80:V$93,$D2053)/$E2053</f>
        <v/>
      </c>
      <c r="W2053" s="36">
        <f>INDEX(W$80:W$93,$D2053)/$E2053</f>
        <v/>
      </c>
      <c r="X2053" s="36">
        <f>INDEX(X$80:X$93,$D2053)/$E2053</f>
        <v/>
      </c>
      <c r="Y2053" s="36">
        <f>INDEX(Y$80:Y$93,$D2053)/$E2053</f>
        <v/>
      </c>
      <c r="Z2053" s="36">
        <f>INDEX(Z$80:Z$93,$D2053)/$E2053</f>
        <v/>
      </c>
      <c r="AA2053" s="36">
        <f>INDEX(AA$80:AA$93,$D2053)/$E2053</f>
        <v/>
      </c>
      <c r="AB2053" s="36">
        <f>INDEX(AB$80:AB$93,$D2053)/$E2053</f>
        <v/>
      </c>
      <c r="AC2053" s="36">
        <f>INDEX(AC$80:AC$93,$D2053)/$E2053</f>
        <v/>
      </c>
      <c r="AD2053" s="36">
        <f>INDEX(AD$80:AD$93,$D2053)/$E2053</f>
        <v/>
      </c>
      <c r="AF2053" s="11">
        <f>CodePrefix&amp;$A2053&amp;IF($C2053="","","."&amp;$C2053&amp;"."&amp;$B2053)&amp;INDEX(VarEnd,MATCH($A2053,VarKey,0))&amp;AF$5</f>
        <v/>
      </c>
      <c r="AG2053" s="37">
        <f>INDEX(AG$80:AG$93,$D2053)/$E2053</f>
        <v/>
      </c>
      <c r="AH2053" s="36">
        <f>INDEX(AH$80:AH$93,$D2053)/$E2053</f>
        <v/>
      </c>
      <c r="AI2053" s="36">
        <f>INDEX(AI$80:AI$93,$D2053)/$E2053</f>
        <v/>
      </c>
      <c r="AJ2053" s="36">
        <f>INDEX(AJ$80:AJ$93,$D2053)/$E2053</f>
        <v/>
      </c>
      <c r="AK2053" s="36">
        <f>INDEX(AK$80:AK$93,$D2053)/$E2053</f>
        <v/>
      </c>
      <c r="AL2053" s="36">
        <f>INDEX(AL$80:AL$93,$D2053)/$E2053</f>
        <v/>
      </c>
      <c r="AM2053" s="36">
        <f>INDEX(AM$80:AM$93,$D2053)/$E2053</f>
        <v/>
      </c>
      <c r="AN2053" s="36">
        <f>INDEX(AN$80:AN$93,$D2053)/$E2053</f>
        <v/>
      </c>
      <c r="AO2053" s="36">
        <f>INDEX(AO$80:AO$93,$D2053)/$E2053</f>
        <v/>
      </c>
      <c r="AP2053" s="36">
        <f>INDEX(AP$80:AP$93,$D2053)/$E2053</f>
        <v/>
      </c>
      <c r="AQ2053" s="36">
        <f>INDEX(AQ$80:AQ$93,$D2053)/$E2053</f>
        <v/>
      </c>
      <c r="AR2053" s="36">
        <f>INDEX(AR$80:AR$93,$D2053)/$E2053</f>
        <v/>
      </c>
      <c r="AS2053" s="36">
        <f>INDEX(AS$80:AS$93,$D2053)/$E2053</f>
        <v/>
      </c>
      <c r="AT2053" s="36">
        <f>INDEX(AT$80:AT$93,$D2053)/$E2053</f>
        <v/>
      </c>
      <c r="AU2053" s="36">
        <f>INDEX(AU$80:AU$93,$D2053)/$E2053</f>
        <v/>
      </c>
      <c r="AV2053" s="36">
        <f>INDEX(AV$80:AV$93,$D2053)/$E2053</f>
        <v/>
      </c>
      <c r="AW2053" s="36">
        <f>INDEX(AW$80:AW$93,$D2053)/$E2053</f>
        <v/>
      </c>
      <c r="AX2053" s="36">
        <f>INDEX(AX$80:AX$93,$D2053)/$E2053</f>
        <v/>
      </c>
      <c r="AY2053" s="36">
        <f>INDEX(AY$80:AY$93,$D2053)/$E2053</f>
        <v/>
      </c>
    </row>
    <row r="2054" hidden="1" outlineLevel="2"/>
    <row r="2055" hidden="1" outlineLevel="2">
      <c r="A2055" s="14" t="inlineStr">
        <is>
          <t>nce</t>
        </is>
      </c>
      <c r="B2055" s="14" t="inlineStr">
        <is>
          <t>coa</t>
        </is>
      </c>
      <c r="C2055" s="14" t="inlineStr">
        <is>
          <t>cem</t>
        </is>
      </c>
      <c r="D2055" s="35" t="n"/>
      <c r="E2055" s="35" t="n"/>
      <c r="F2055" s="35" t="n"/>
      <c r="G2055" s="35" t="n"/>
      <c r="H2055" s="14">
        <f>INDEX(VarLab,MATCH($A2055,VarKey,0))&amp;INDEX(MemLab,MATCH($C2055&amp;"|"&amp;$B2055,MemKey,0))</f>
        <v/>
      </c>
      <c r="I2055" s="14">
        <f>INDEX(VarUnit,MATCH($A2055,VarKey,0))</f>
        <v/>
      </c>
      <c r="J2055" s="14">
        <f>INDEX(VarSrc,MATCH($A2055,VarKey,0))</f>
        <v/>
      </c>
      <c r="K2055" s="11">
        <f>CodePrefix&amp;$A2055&amp;IF($C2055="","","."&amp;$C2055&amp;"."&amp;$B2055)&amp;INDEX(VarEnd,MATCH($A2055,VarKey,0))&amp;K$5</f>
        <v/>
      </c>
      <c r="L2055" s="37">
        <f>L2028+L2037+L2046</f>
        <v/>
      </c>
      <c r="M2055" s="36">
        <f>M2028+M2037+M2046</f>
        <v/>
      </c>
      <c r="N2055" s="36">
        <f>N2028+N2037+N2046</f>
        <v/>
      </c>
      <c r="O2055" s="36">
        <f>O2028+O2037+O2046</f>
        <v/>
      </c>
      <c r="P2055" s="36">
        <f>P2028+P2037+P2046</f>
        <v/>
      </c>
      <c r="Q2055" s="36">
        <f>Q2028+Q2037+Q2046</f>
        <v/>
      </c>
      <c r="R2055" s="36">
        <f>R2028+R2037+R2046</f>
        <v/>
      </c>
      <c r="S2055" s="36">
        <f>S2028+S2037+S2046</f>
        <v/>
      </c>
      <c r="T2055" s="36">
        <f>T2028+T2037+T2046</f>
        <v/>
      </c>
      <c r="U2055" s="36">
        <f>U2028+U2037+U2046</f>
        <v/>
      </c>
      <c r="V2055" s="36">
        <f>V2028+V2037+V2046</f>
        <v/>
      </c>
      <c r="W2055" s="36">
        <f>W2028+W2037+W2046</f>
        <v/>
      </c>
      <c r="X2055" s="36">
        <f>X2028+X2037+X2046</f>
        <v/>
      </c>
      <c r="Y2055" s="36">
        <f>Y2028+Y2037+Y2046</f>
        <v/>
      </c>
      <c r="Z2055" s="36">
        <f>Z2028+Z2037+Z2046</f>
        <v/>
      </c>
      <c r="AA2055" s="36">
        <f>AA2028+AA2037+AA2046</f>
        <v/>
      </c>
      <c r="AB2055" s="36">
        <f>AB2028+AB2037+AB2046</f>
        <v/>
      </c>
      <c r="AC2055" s="36">
        <f>AC2028+AC2037+AC2046</f>
        <v/>
      </c>
      <c r="AD2055" s="36">
        <f>AD2028+AD2037+AD2046</f>
        <v/>
      </c>
      <c r="AF2055" s="11">
        <f>CodePrefix&amp;$A2055&amp;IF($C2055="","","."&amp;$C2055&amp;"."&amp;$B2055)&amp;INDEX(VarEnd,MATCH($A2055,VarKey,0))&amp;AF$5</f>
        <v/>
      </c>
      <c r="AG2055" s="37">
        <f>AG2028+AG2037+AG2046</f>
        <v/>
      </c>
      <c r="AH2055" s="36">
        <f>AH2028+AH2037+AH2046</f>
        <v/>
      </c>
      <c r="AI2055" s="36">
        <f>AI2028+AI2037+AI2046</f>
        <v/>
      </c>
      <c r="AJ2055" s="36">
        <f>AJ2028+AJ2037+AJ2046</f>
        <v/>
      </c>
      <c r="AK2055" s="36">
        <f>AK2028+AK2037+AK2046</f>
        <v/>
      </c>
      <c r="AL2055" s="36">
        <f>AL2028+AL2037+AL2046</f>
        <v/>
      </c>
      <c r="AM2055" s="36">
        <f>AM2028+AM2037+AM2046</f>
        <v/>
      </c>
      <c r="AN2055" s="36">
        <f>AN2028+AN2037+AN2046</f>
        <v/>
      </c>
      <c r="AO2055" s="36">
        <f>AO2028+AO2037+AO2046</f>
        <v/>
      </c>
      <c r="AP2055" s="36">
        <f>AP2028+AP2037+AP2046</f>
        <v/>
      </c>
      <c r="AQ2055" s="36">
        <f>AQ2028+AQ2037+AQ2046</f>
        <v/>
      </c>
      <c r="AR2055" s="36">
        <f>AR2028+AR2037+AR2046</f>
        <v/>
      </c>
      <c r="AS2055" s="36">
        <f>AS2028+AS2037+AS2046</f>
        <v/>
      </c>
      <c r="AT2055" s="36">
        <f>AT2028+AT2037+AT2046</f>
        <v/>
      </c>
      <c r="AU2055" s="36">
        <f>AU2028+AU2037+AU2046</f>
        <v/>
      </c>
      <c r="AV2055" s="36">
        <f>AV2028+AV2037+AV2046</f>
        <v/>
      </c>
      <c r="AW2055" s="36">
        <f>AW2028+AW2037+AW2046</f>
        <v/>
      </c>
      <c r="AX2055" s="36">
        <f>AX2028+AX2037+AX2046</f>
        <v/>
      </c>
      <c r="AY2055" s="36">
        <f>AY2028+AY2037+AY2046</f>
        <v/>
      </c>
    </row>
    <row r="2056" hidden="1" outlineLevel="2">
      <c r="A2056" s="14" t="inlineStr">
        <is>
          <t>nce</t>
        </is>
      </c>
      <c r="B2056" s="14" t="inlineStr">
        <is>
          <t>nga</t>
        </is>
      </c>
      <c r="C2056" s="14" t="inlineStr">
        <is>
          <t>cem</t>
        </is>
      </c>
      <c r="D2056" s="35" t="n"/>
      <c r="E2056" s="35" t="n"/>
      <c r="F2056" s="35" t="n"/>
      <c r="G2056" s="35" t="n"/>
      <c r="H2056" s="14">
        <f>INDEX(VarLab,MATCH($A2056,VarKey,0))&amp;INDEX(MemLab,MATCH($C2056&amp;"|"&amp;$B2056,MemKey,0))</f>
        <v/>
      </c>
      <c r="I2056" s="14">
        <f>INDEX(VarUnit,MATCH($A2056,VarKey,0))</f>
        <v/>
      </c>
      <c r="J2056" s="14">
        <f>INDEX(VarSrc,MATCH($A2056,VarKey,0))</f>
        <v/>
      </c>
      <c r="K2056" s="11">
        <f>CodePrefix&amp;$A2056&amp;IF($C2056="","","."&amp;$C2056&amp;"."&amp;$B2056)&amp;INDEX(VarEnd,MATCH($A2056,VarKey,0))&amp;K$5</f>
        <v/>
      </c>
      <c r="L2056" s="37">
        <f>L2029+L2038+L2047</f>
        <v/>
      </c>
      <c r="M2056" s="36">
        <f>M2029+M2038+M2047</f>
        <v/>
      </c>
      <c r="N2056" s="36">
        <f>N2029+N2038+N2047</f>
        <v/>
      </c>
      <c r="O2056" s="36">
        <f>O2029+O2038+O2047</f>
        <v/>
      </c>
      <c r="P2056" s="36">
        <f>P2029+P2038+P2047</f>
        <v/>
      </c>
      <c r="Q2056" s="36">
        <f>Q2029+Q2038+Q2047</f>
        <v/>
      </c>
      <c r="R2056" s="36">
        <f>R2029+R2038+R2047</f>
        <v/>
      </c>
      <c r="S2056" s="36">
        <f>S2029+S2038+S2047</f>
        <v/>
      </c>
      <c r="T2056" s="36">
        <f>T2029+T2038+T2047</f>
        <v/>
      </c>
      <c r="U2056" s="36">
        <f>U2029+U2038+U2047</f>
        <v/>
      </c>
      <c r="V2056" s="36">
        <f>V2029+V2038+V2047</f>
        <v/>
      </c>
      <c r="W2056" s="36">
        <f>W2029+W2038+W2047</f>
        <v/>
      </c>
      <c r="X2056" s="36">
        <f>X2029+X2038+X2047</f>
        <v/>
      </c>
      <c r="Y2056" s="36">
        <f>Y2029+Y2038+Y2047</f>
        <v/>
      </c>
      <c r="Z2056" s="36">
        <f>Z2029+Z2038+Z2047</f>
        <v/>
      </c>
      <c r="AA2056" s="36">
        <f>AA2029+AA2038+AA2047</f>
        <v/>
      </c>
      <c r="AB2056" s="36">
        <f>AB2029+AB2038+AB2047</f>
        <v/>
      </c>
      <c r="AC2056" s="36">
        <f>AC2029+AC2038+AC2047</f>
        <v/>
      </c>
      <c r="AD2056" s="36">
        <f>AD2029+AD2038+AD2047</f>
        <v/>
      </c>
      <c r="AF2056" s="11">
        <f>CodePrefix&amp;$A2056&amp;IF($C2056="","","."&amp;$C2056&amp;"."&amp;$B2056)&amp;INDEX(VarEnd,MATCH($A2056,VarKey,0))&amp;AF$5</f>
        <v/>
      </c>
      <c r="AG2056" s="37">
        <f>AG2029+AG2038+AG2047</f>
        <v/>
      </c>
      <c r="AH2056" s="36">
        <f>AH2029+AH2038+AH2047</f>
        <v/>
      </c>
      <c r="AI2056" s="36">
        <f>AI2029+AI2038+AI2047</f>
        <v/>
      </c>
      <c r="AJ2056" s="36">
        <f>AJ2029+AJ2038+AJ2047</f>
        <v/>
      </c>
      <c r="AK2056" s="36">
        <f>AK2029+AK2038+AK2047</f>
        <v/>
      </c>
      <c r="AL2056" s="36">
        <f>AL2029+AL2038+AL2047</f>
        <v/>
      </c>
      <c r="AM2056" s="36">
        <f>AM2029+AM2038+AM2047</f>
        <v/>
      </c>
      <c r="AN2056" s="36">
        <f>AN2029+AN2038+AN2047</f>
        <v/>
      </c>
      <c r="AO2056" s="36">
        <f>AO2029+AO2038+AO2047</f>
        <v/>
      </c>
      <c r="AP2056" s="36">
        <f>AP2029+AP2038+AP2047</f>
        <v/>
      </c>
      <c r="AQ2056" s="36">
        <f>AQ2029+AQ2038+AQ2047</f>
        <v/>
      </c>
      <c r="AR2056" s="36">
        <f>AR2029+AR2038+AR2047</f>
        <v/>
      </c>
      <c r="AS2056" s="36">
        <f>AS2029+AS2038+AS2047</f>
        <v/>
      </c>
      <c r="AT2056" s="36">
        <f>AT2029+AT2038+AT2047</f>
        <v/>
      </c>
      <c r="AU2056" s="36">
        <f>AU2029+AU2038+AU2047</f>
        <v/>
      </c>
      <c r="AV2056" s="36">
        <f>AV2029+AV2038+AV2047</f>
        <v/>
      </c>
      <c r="AW2056" s="36">
        <f>AW2029+AW2038+AW2047</f>
        <v/>
      </c>
      <c r="AX2056" s="36">
        <f>AX2029+AX2038+AX2047</f>
        <v/>
      </c>
      <c r="AY2056" s="36">
        <f>AY2029+AY2038+AY2047</f>
        <v/>
      </c>
    </row>
    <row r="2057" hidden="1" outlineLevel="2">
      <c r="A2057" s="14" t="inlineStr">
        <is>
          <t>nce</t>
        </is>
      </c>
      <c r="B2057" s="14" t="inlineStr">
        <is>
          <t>gso</t>
        </is>
      </c>
      <c r="C2057" s="14" t="inlineStr">
        <is>
          <t>cem</t>
        </is>
      </c>
      <c r="D2057" s="35" t="n"/>
      <c r="E2057" s="35" t="n"/>
      <c r="F2057" s="35" t="n"/>
      <c r="G2057" s="35" t="n"/>
      <c r="H2057" s="14">
        <f>INDEX(VarLab,MATCH($A2057,VarKey,0))&amp;INDEX(MemLab,MATCH($C2057&amp;"|"&amp;$B2057,MemKey,0))</f>
        <v/>
      </c>
      <c r="I2057" s="14">
        <f>INDEX(VarUnit,MATCH($A2057,VarKey,0))</f>
        <v/>
      </c>
      <c r="J2057" s="14">
        <f>INDEX(VarSrc,MATCH($A2057,VarKey,0))</f>
        <v/>
      </c>
      <c r="K2057" s="11">
        <f>CodePrefix&amp;$A2057&amp;IF($C2057="","","."&amp;$C2057&amp;"."&amp;$B2057)&amp;INDEX(VarEnd,MATCH($A2057,VarKey,0))&amp;K$5</f>
        <v/>
      </c>
      <c r="L2057" s="37">
        <f>L2030+L2039+L2048</f>
        <v/>
      </c>
      <c r="M2057" s="36">
        <f>M2030+M2039+M2048</f>
        <v/>
      </c>
      <c r="N2057" s="36">
        <f>N2030+N2039+N2048</f>
        <v/>
      </c>
      <c r="O2057" s="36">
        <f>O2030+O2039+O2048</f>
        <v/>
      </c>
      <c r="P2057" s="36">
        <f>P2030+P2039+P2048</f>
        <v/>
      </c>
      <c r="Q2057" s="36">
        <f>Q2030+Q2039+Q2048</f>
        <v/>
      </c>
      <c r="R2057" s="36">
        <f>R2030+R2039+R2048</f>
        <v/>
      </c>
      <c r="S2057" s="36">
        <f>S2030+S2039+S2048</f>
        <v/>
      </c>
      <c r="T2057" s="36">
        <f>T2030+T2039+T2048</f>
        <v/>
      </c>
      <c r="U2057" s="36">
        <f>U2030+U2039+U2048</f>
        <v/>
      </c>
      <c r="V2057" s="36">
        <f>V2030+V2039+V2048</f>
        <v/>
      </c>
      <c r="W2057" s="36">
        <f>W2030+W2039+W2048</f>
        <v/>
      </c>
      <c r="X2057" s="36">
        <f>X2030+X2039+X2048</f>
        <v/>
      </c>
      <c r="Y2057" s="36">
        <f>Y2030+Y2039+Y2048</f>
        <v/>
      </c>
      <c r="Z2057" s="36">
        <f>Z2030+Z2039+Z2048</f>
        <v/>
      </c>
      <c r="AA2057" s="36">
        <f>AA2030+AA2039+AA2048</f>
        <v/>
      </c>
      <c r="AB2057" s="36">
        <f>AB2030+AB2039+AB2048</f>
        <v/>
      </c>
      <c r="AC2057" s="36">
        <f>AC2030+AC2039+AC2048</f>
        <v/>
      </c>
      <c r="AD2057" s="36">
        <f>AD2030+AD2039+AD2048</f>
        <v/>
      </c>
      <c r="AF2057" s="11">
        <f>CodePrefix&amp;$A2057&amp;IF($C2057="","","."&amp;$C2057&amp;"."&amp;$B2057)&amp;INDEX(VarEnd,MATCH($A2057,VarKey,0))&amp;AF$5</f>
        <v/>
      </c>
      <c r="AG2057" s="37">
        <f>AG2030+AG2039+AG2048</f>
        <v/>
      </c>
      <c r="AH2057" s="36">
        <f>AH2030+AH2039+AH2048</f>
        <v/>
      </c>
      <c r="AI2057" s="36">
        <f>AI2030+AI2039+AI2048</f>
        <v/>
      </c>
      <c r="AJ2057" s="36">
        <f>AJ2030+AJ2039+AJ2048</f>
        <v/>
      </c>
      <c r="AK2057" s="36">
        <f>AK2030+AK2039+AK2048</f>
        <v/>
      </c>
      <c r="AL2057" s="36">
        <f>AL2030+AL2039+AL2048</f>
        <v/>
      </c>
      <c r="AM2057" s="36">
        <f>AM2030+AM2039+AM2048</f>
        <v/>
      </c>
      <c r="AN2057" s="36">
        <f>AN2030+AN2039+AN2048</f>
        <v/>
      </c>
      <c r="AO2057" s="36">
        <f>AO2030+AO2039+AO2048</f>
        <v/>
      </c>
      <c r="AP2057" s="36">
        <f>AP2030+AP2039+AP2048</f>
        <v/>
      </c>
      <c r="AQ2057" s="36">
        <f>AQ2030+AQ2039+AQ2048</f>
        <v/>
      </c>
      <c r="AR2057" s="36">
        <f>AR2030+AR2039+AR2048</f>
        <v/>
      </c>
      <c r="AS2057" s="36">
        <f>AS2030+AS2039+AS2048</f>
        <v/>
      </c>
      <c r="AT2057" s="36">
        <f>AT2030+AT2039+AT2048</f>
        <v/>
      </c>
      <c r="AU2057" s="36">
        <f>AU2030+AU2039+AU2048</f>
        <v/>
      </c>
      <c r="AV2057" s="36">
        <f>AV2030+AV2039+AV2048</f>
        <v/>
      </c>
      <c r="AW2057" s="36">
        <f>AW2030+AW2039+AW2048</f>
        <v/>
      </c>
      <c r="AX2057" s="36">
        <f>AX2030+AX2039+AX2048</f>
        <v/>
      </c>
      <c r="AY2057" s="36">
        <f>AY2030+AY2039+AY2048</f>
        <v/>
      </c>
    </row>
    <row r="2058" hidden="1" outlineLevel="2">
      <c r="A2058" s="14" t="inlineStr">
        <is>
          <t>nce</t>
        </is>
      </c>
      <c r="B2058" s="14" t="inlineStr">
        <is>
          <t>die</t>
        </is>
      </c>
      <c r="C2058" s="14" t="inlineStr">
        <is>
          <t>cem</t>
        </is>
      </c>
      <c r="D2058" s="35" t="n"/>
      <c r="E2058" s="35" t="n"/>
      <c r="F2058" s="35" t="n"/>
      <c r="G2058" s="35" t="n"/>
      <c r="H2058" s="14">
        <f>INDEX(VarLab,MATCH($A2058,VarKey,0))&amp;INDEX(MemLab,MATCH($C2058&amp;"|"&amp;$B2058,MemKey,0))</f>
        <v/>
      </c>
      <c r="I2058" s="14">
        <f>INDEX(VarUnit,MATCH($A2058,VarKey,0))</f>
        <v/>
      </c>
      <c r="J2058" s="14">
        <f>INDEX(VarSrc,MATCH($A2058,VarKey,0))</f>
        <v/>
      </c>
      <c r="K2058" s="11">
        <f>CodePrefix&amp;$A2058&amp;IF($C2058="","","."&amp;$C2058&amp;"."&amp;$B2058)&amp;INDEX(VarEnd,MATCH($A2058,VarKey,0))&amp;K$5</f>
        <v/>
      </c>
      <c r="L2058" s="37">
        <f>L2031+L2040+L2049</f>
        <v/>
      </c>
      <c r="M2058" s="36">
        <f>M2031+M2040+M2049</f>
        <v/>
      </c>
      <c r="N2058" s="36">
        <f>N2031+N2040+N2049</f>
        <v/>
      </c>
      <c r="O2058" s="36">
        <f>O2031+O2040+O2049</f>
        <v/>
      </c>
      <c r="P2058" s="36">
        <f>P2031+P2040+P2049</f>
        <v/>
      </c>
      <c r="Q2058" s="36">
        <f>Q2031+Q2040+Q2049</f>
        <v/>
      </c>
      <c r="R2058" s="36">
        <f>R2031+R2040+R2049</f>
        <v/>
      </c>
      <c r="S2058" s="36">
        <f>S2031+S2040+S2049</f>
        <v/>
      </c>
      <c r="T2058" s="36">
        <f>T2031+T2040+T2049</f>
        <v/>
      </c>
      <c r="U2058" s="36">
        <f>U2031+U2040+U2049</f>
        <v/>
      </c>
      <c r="V2058" s="36">
        <f>V2031+V2040+V2049</f>
        <v/>
      </c>
      <c r="W2058" s="36">
        <f>W2031+W2040+W2049</f>
        <v/>
      </c>
      <c r="X2058" s="36">
        <f>X2031+X2040+X2049</f>
        <v/>
      </c>
      <c r="Y2058" s="36">
        <f>Y2031+Y2040+Y2049</f>
        <v/>
      </c>
      <c r="Z2058" s="36">
        <f>Z2031+Z2040+Z2049</f>
        <v/>
      </c>
      <c r="AA2058" s="36">
        <f>AA2031+AA2040+AA2049</f>
        <v/>
      </c>
      <c r="AB2058" s="36">
        <f>AB2031+AB2040+AB2049</f>
        <v/>
      </c>
      <c r="AC2058" s="36">
        <f>AC2031+AC2040+AC2049</f>
        <v/>
      </c>
      <c r="AD2058" s="36">
        <f>AD2031+AD2040+AD2049</f>
        <v/>
      </c>
      <c r="AF2058" s="11">
        <f>CodePrefix&amp;$A2058&amp;IF($C2058="","","."&amp;$C2058&amp;"."&amp;$B2058)&amp;INDEX(VarEnd,MATCH($A2058,VarKey,0))&amp;AF$5</f>
        <v/>
      </c>
      <c r="AG2058" s="37">
        <f>AG2031+AG2040+AG2049</f>
        <v/>
      </c>
      <c r="AH2058" s="36">
        <f>AH2031+AH2040+AH2049</f>
        <v/>
      </c>
      <c r="AI2058" s="36">
        <f>AI2031+AI2040+AI2049</f>
        <v/>
      </c>
      <c r="AJ2058" s="36">
        <f>AJ2031+AJ2040+AJ2049</f>
        <v/>
      </c>
      <c r="AK2058" s="36">
        <f>AK2031+AK2040+AK2049</f>
        <v/>
      </c>
      <c r="AL2058" s="36">
        <f>AL2031+AL2040+AL2049</f>
        <v/>
      </c>
      <c r="AM2058" s="36">
        <f>AM2031+AM2040+AM2049</f>
        <v/>
      </c>
      <c r="AN2058" s="36">
        <f>AN2031+AN2040+AN2049</f>
        <v/>
      </c>
      <c r="AO2058" s="36">
        <f>AO2031+AO2040+AO2049</f>
        <v/>
      </c>
      <c r="AP2058" s="36">
        <f>AP2031+AP2040+AP2049</f>
        <v/>
      </c>
      <c r="AQ2058" s="36">
        <f>AQ2031+AQ2040+AQ2049</f>
        <v/>
      </c>
      <c r="AR2058" s="36">
        <f>AR2031+AR2040+AR2049</f>
        <v/>
      </c>
      <c r="AS2058" s="36">
        <f>AS2031+AS2040+AS2049</f>
        <v/>
      </c>
      <c r="AT2058" s="36">
        <f>AT2031+AT2040+AT2049</f>
        <v/>
      </c>
      <c r="AU2058" s="36">
        <f>AU2031+AU2040+AU2049</f>
        <v/>
      </c>
      <c r="AV2058" s="36">
        <f>AV2031+AV2040+AV2049</f>
        <v/>
      </c>
      <c r="AW2058" s="36">
        <f>AW2031+AW2040+AW2049</f>
        <v/>
      </c>
      <c r="AX2058" s="36">
        <f>AX2031+AX2040+AX2049</f>
        <v/>
      </c>
      <c r="AY2058" s="36">
        <f>AY2031+AY2040+AY2049</f>
        <v/>
      </c>
    </row>
    <row r="2059" hidden="1" outlineLevel="2">
      <c r="A2059" s="14" t="inlineStr">
        <is>
          <t>nce</t>
        </is>
      </c>
      <c r="B2059" s="14" t="inlineStr">
        <is>
          <t>lpg</t>
        </is>
      </c>
      <c r="C2059" s="14" t="inlineStr">
        <is>
          <t>cem</t>
        </is>
      </c>
      <c r="D2059" s="35" t="n"/>
      <c r="E2059" s="35" t="n"/>
      <c r="F2059" s="35" t="n"/>
      <c r="G2059" s="35" t="n"/>
      <c r="H2059" s="14">
        <f>INDEX(VarLab,MATCH($A2059,VarKey,0))&amp;INDEX(MemLab,MATCH($C2059&amp;"|"&amp;$B2059,MemKey,0))</f>
        <v/>
      </c>
      <c r="I2059" s="14">
        <f>INDEX(VarUnit,MATCH($A2059,VarKey,0))</f>
        <v/>
      </c>
      <c r="J2059" s="14">
        <f>INDEX(VarSrc,MATCH($A2059,VarKey,0))</f>
        <v/>
      </c>
      <c r="K2059" s="11">
        <f>CodePrefix&amp;$A2059&amp;IF($C2059="","","."&amp;$C2059&amp;"."&amp;$B2059)&amp;INDEX(VarEnd,MATCH($A2059,VarKey,0))&amp;K$5</f>
        <v/>
      </c>
      <c r="L2059" s="37">
        <f>L2032+L2041+L2050</f>
        <v/>
      </c>
      <c r="M2059" s="36">
        <f>M2032+M2041+M2050</f>
        <v/>
      </c>
      <c r="N2059" s="36">
        <f>N2032+N2041+N2050</f>
        <v/>
      </c>
      <c r="O2059" s="36">
        <f>O2032+O2041+O2050</f>
        <v/>
      </c>
      <c r="P2059" s="36">
        <f>P2032+P2041+P2050</f>
        <v/>
      </c>
      <c r="Q2059" s="36">
        <f>Q2032+Q2041+Q2050</f>
        <v/>
      </c>
      <c r="R2059" s="36">
        <f>R2032+R2041+R2050</f>
        <v/>
      </c>
      <c r="S2059" s="36">
        <f>S2032+S2041+S2050</f>
        <v/>
      </c>
      <c r="T2059" s="36">
        <f>T2032+T2041+T2050</f>
        <v/>
      </c>
      <c r="U2059" s="36">
        <f>U2032+U2041+U2050</f>
        <v/>
      </c>
      <c r="V2059" s="36">
        <f>V2032+V2041+V2050</f>
        <v/>
      </c>
      <c r="W2059" s="36">
        <f>W2032+W2041+W2050</f>
        <v/>
      </c>
      <c r="X2059" s="36">
        <f>X2032+X2041+X2050</f>
        <v/>
      </c>
      <c r="Y2059" s="36">
        <f>Y2032+Y2041+Y2050</f>
        <v/>
      </c>
      <c r="Z2059" s="36">
        <f>Z2032+Z2041+Z2050</f>
        <v/>
      </c>
      <c r="AA2059" s="36">
        <f>AA2032+AA2041+AA2050</f>
        <v/>
      </c>
      <c r="AB2059" s="36">
        <f>AB2032+AB2041+AB2050</f>
        <v/>
      </c>
      <c r="AC2059" s="36">
        <f>AC2032+AC2041+AC2050</f>
        <v/>
      </c>
      <c r="AD2059" s="36">
        <f>AD2032+AD2041+AD2050</f>
        <v/>
      </c>
      <c r="AF2059" s="11">
        <f>CodePrefix&amp;$A2059&amp;IF($C2059="","","."&amp;$C2059&amp;"."&amp;$B2059)&amp;INDEX(VarEnd,MATCH($A2059,VarKey,0))&amp;AF$5</f>
        <v/>
      </c>
      <c r="AG2059" s="37">
        <f>AG2032+AG2041+AG2050</f>
        <v/>
      </c>
      <c r="AH2059" s="36">
        <f>AH2032+AH2041+AH2050</f>
        <v/>
      </c>
      <c r="AI2059" s="36">
        <f>AI2032+AI2041+AI2050</f>
        <v/>
      </c>
      <c r="AJ2059" s="36">
        <f>AJ2032+AJ2041+AJ2050</f>
        <v/>
      </c>
      <c r="AK2059" s="36">
        <f>AK2032+AK2041+AK2050</f>
        <v/>
      </c>
      <c r="AL2059" s="36">
        <f>AL2032+AL2041+AL2050</f>
        <v/>
      </c>
      <c r="AM2059" s="36">
        <f>AM2032+AM2041+AM2050</f>
        <v/>
      </c>
      <c r="AN2059" s="36">
        <f>AN2032+AN2041+AN2050</f>
        <v/>
      </c>
      <c r="AO2059" s="36">
        <f>AO2032+AO2041+AO2050</f>
        <v/>
      </c>
      <c r="AP2059" s="36">
        <f>AP2032+AP2041+AP2050</f>
        <v/>
      </c>
      <c r="AQ2059" s="36">
        <f>AQ2032+AQ2041+AQ2050</f>
        <v/>
      </c>
      <c r="AR2059" s="36">
        <f>AR2032+AR2041+AR2050</f>
        <v/>
      </c>
      <c r="AS2059" s="36">
        <f>AS2032+AS2041+AS2050</f>
        <v/>
      </c>
      <c r="AT2059" s="36">
        <f>AT2032+AT2041+AT2050</f>
        <v/>
      </c>
      <c r="AU2059" s="36">
        <f>AU2032+AU2041+AU2050</f>
        <v/>
      </c>
      <c r="AV2059" s="36">
        <f>AV2032+AV2041+AV2050</f>
        <v/>
      </c>
      <c r="AW2059" s="36">
        <f>AW2032+AW2041+AW2050</f>
        <v/>
      </c>
      <c r="AX2059" s="36">
        <f>AX2032+AX2041+AX2050</f>
        <v/>
      </c>
      <c r="AY2059" s="36">
        <f>AY2032+AY2041+AY2050</f>
        <v/>
      </c>
    </row>
    <row r="2060" hidden="1" outlineLevel="2">
      <c r="A2060" s="14" t="inlineStr">
        <is>
          <t>nce</t>
        </is>
      </c>
      <c r="B2060" s="14" t="inlineStr">
        <is>
          <t>ker</t>
        </is>
      </c>
      <c r="C2060" s="14" t="inlineStr">
        <is>
          <t>cem</t>
        </is>
      </c>
      <c r="D2060" s="35" t="n"/>
      <c r="E2060" s="35" t="n"/>
      <c r="F2060" s="35" t="n"/>
      <c r="G2060" s="35" t="n"/>
      <c r="H2060" s="14">
        <f>INDEX(VarLab,MATCH($A2060,VarKey,0))&amp;INDEX(MemLab,MATCH($C2060&amp;"|"&amp;$B2060,MemKey,0))</f>
        <v/>
      </c>
      <c r="I2060" s="14">
        <f>INDEX(VarUnit,MATCH($A2060,VarKey,0))</f>
        <v/>
      </c>
      <c r="J2060" s="14">
        <f>INDEX(VarSrc,MATCH($A2060,VarKey,0))</f>
        <v/>
      </c>
      <c r="K2060" s="11">
        <f>CodePrefix&amp;$A2060&amp;IF($C2060="","","."&amp;$C2060&amp;"."&amp;$B2060)&amp;INDEX(VarEnd,MATCH($A2060,VarKey,0))&amp;K$5</f>
        <v/>
      </c>
      <c r="L2060" s="37">
        <f>L2033+L2042+L2051</f>
        <v/>
      </c>
      <c r="M2060" s="36">
        <f>M2033+M2042+M2051</f>
        <v/>
      </c>
      <c r="N2060" s="36">
        <f>N2033+N2042+N2051</f>
        <v/>
      </c>
      <c r="O2060" s="36">
        <f>O2033+O2042+O2051</f>
        <v/>
      </c>
      <c r="P2060" s="36">
        <f>P2033+P2042+P2051</f>
        <v/>
      </c>
      <c r="Q2060" s="36">
        <f>Q2033+Q2042+Q2051</f>
        <v/>
      </c>
      <c r="R2060" s="36">
        <f>R2033+R2042+R2051</f>
        <v/>
      </c>
      <c r="S2060" s="36">
        <f>S2033+S2042+S2051</f>
        <v/>
      </c>
      <c r="T2060" s="36">
        <f>T2033+T2042+T2051</f>
        <v/>
      </c>
      <c r="U2060" s="36">
        <f>U2033+U2042+U2051</f>
        <v/>
      </c>
      <c r="V2060" s="36">
        <f>V2033+V2042+V2051</f>
        <v/>
      </c>
      <c r="W2060" s="36">
        <f>W2033+W2042+W2051</f>
        <v/>
      </c>
      <c r="X2060" s="36">
        <f>X2033+X2042+X2051</f>
        <v/>
      </c>
      <c r="Y2060" s="36">
        <f>Y2033+Y2042+Y2051</f>
        <v/>
      </c>
      <c r="Z2060" s="36">
        <f>Z2033+Z2042+Z2051</f>
        <v/>
      </c>
      <c r="AA2060" s="36">
        <f>AA2033+AA2042+AA2051</f>
        <v/>
      </c>
      <c r="AB2060" s="36">
        <f>AB2033+AB2042+AB2051</f>
        <v/>
      </c>
      <c r="AC2060" s="36">
        <f>AC2033+AC2042+AC2051</f>
        <v/>
      </c>
      <c r="AD2060" s="36">
        <f>AD2033+AD2042+AD2051</f>
        <v/>
      </c>
      <c r="AF2060" s="11">
        <f>CodePrefix&amp;$A2060&amp;IF($C2060="","","."&amp;$C2060&amp;"."&amp;$B2060)&amp;INDEX(VarEnd,MATCH($A2060,VarKey,0))&amp;AF$5</f>
        <v/>
      </c>
      <c r="AG2060" s="37">
        <f>AG2033+AG2042+AG2051</f>
        <v/>
      </c>
      <c r="AH2060" s="36">
        <f>AH2033+AH2042+AH2051</f>
        <v/>
      </c>
      <c r="AI2060" s="36">
        <f>AI2033+AI2042+AI2051</f>
        <v/>
      </c>
      <c r="AJ2060" s="36">
        <f>AJ2033+AJ2042+AJ2051</f>
        <v/>
      </c>
      <c r="AK2060" s="36">
        <f>AK2033+AK2042+AK2051</f>
        <v/>
      </c>
      <c r="AL2060" s="36">
        <f>AL2033+AL2042+AL2051</f>
        <v/>
      </c>
      <c r="AM2060" s="36">
        <f>AM2033+AM2042+AM2051</f>
        <v/>
      </c>
      <c r="AN2060" s="36">
        <f>AN2033+AN2042+AN2051</f>
        <v/>
      </c>
      <c r="AO2060" s="36">
        <f>AO2033+AO2042+AO2051</f>
        <v/>
      </c>
      <c r="AP2060" s="36">
        <f>AP2033+AP2042+AP2051</f>
        <v/>
      </c>
      <c r="AQ2060" s="36">
        <f>AQ2033+AQ2042+AQ2051</f>
        <v/>
      </c>
      <c r="AR2060" s="36">
        <f>AR2033+AR2042+AR2051</f>
        <v/>
      </c>
      <c r="AS2060" s="36">
        <f>AS2033+AS2042+AS2051</f>
        <v/>
      </c>
      <c r="AT2060" s="36">
        <f>AT2033+AT2042+AT2051</f>
        <v/>
      </c>
      <c r="AU2060" s="36">
        <f>AU2033+AU2042+AU2051</f>
        <v/>
      </c>
      <c r="AV2060" s="36">
        <f>AV2033+AV2042+AV2051</f>
        <v/>
      </c>
      <c r="AW2060" s="36">
        <f>AW2033+AW2042+AW2051</f>
        <v/>
      </c>
      <c r="AX2060" s="36">
        <f>AX2033+AX2042+AX2051</f>
        <v/>
      </c>
      <c r="AY2060" s="36">
        <f>AY2033+AY2042+AY2051</f>
        <v/>
      </c>
    </row>
    <row r="2061" hidden="1" outlineLevel="2">
      <c r="A2061" s="14" t="inlineStr">
        <is>
          <t>nce</t>
        </is>
      </c>
      <c r="B2061" s="14" t="inlineStr">
        <is>
          <t>oop</t>
        </is>
      </c>
      <c r="C2061" s="14" t="inlineStr">
        <is>
          <t>cem</t>
        </is>
      </c>
      <c r="D2061" s="35" t="n"/>
      <c r="E2061" s="35" t="n"/>
      <c r="F2061" s="35" t="n"/>
      <c r="G2061" s="35" t="n"/>
      <c r="H2061" s="14">
        <f>INDEX(VarLab,MATCH($A2061,VarKey,0))&amp;INDEX(MemLab,MATCH($C2061&amp;"|"&amp;$B2061,MemKey,0))</f>
        <v/>
      </c>
      <c r="I2061" s="14">
        <f>INDEX(VarUnit,MATCH($A2061,VarKey,0))</f>
        <v/>
      </c>
      <c r="J2061" s="14">
        <f>INDEX(VarSrc,MATCH($A2061,VarKey,0))</f>
        <v/>
      </c>
      <c r="K2061" s="11">
        <f>CodePrefix&amp;$A2061&amp;IF($C2061="","","."&amp;$C2061&amp;"."&amp;$B2061)&amp;INDEX(VarEnd,MATCH($A2061,VarKey,0))&amp;K$5</f>
        <v/>
      </c>
      <c r="L2061" s="37">
        <f>L2034+L2043+L2052</f>
        <v/>
      </c>
      <c r="M2061" s="36">
        <f>M2034+M2043+M2052</f>
        <v/>
      </c>
      <c r="N2061" s="36">
        <f>N2034+N2043+N2052</f>
        <v/>
      </c>
      <c r="O2061" s="36">
        <f>O2034+O2043+O2052</f>
        <v/>
      </c>
      <c r="P2061" s="36">
        <f>P2034+P2043+P2052</f>
        <v/>
      </c>
      <c r="Q2061" s="36">
        <f>Q2034+Q2043+Q2052</f>
        <v/>
      </c>
      <c r="R2061" s="36">
        <f>R2034+R2043+R2052</f>
        <v/>
      </c>
      <c r="S2061" s="36">
        <f>S2034+S2043+S2052</f>
        <v/>
      </c>
      <c r="T2061" s="36">
        <f>T2034+T2043+T2052</f>
        <v/>
      </c>
      <c r="U2061" s="36">
        <f>U2034+U2043+U2052</f>
        <v/>
      </c>
      <c r="V2061" s="36">
        <f>V2034+V2043+V2052</f>
        <v/>
      </c>
      <c r="W2061" s="36">
        <f>W2034+W2043+W2052</f>
        <v/>
      </c>
      <c r="X2061" s="36">
        <f>X2034+X2043+X2052</f>
        <v/>
      </c>
      <c r="Y2061" s="36">
        <f>Y2034+Y2043+Y2052</f>
        <v/>
      </c>
      <c r="Z2061" s="36">
        <f>Z2034+Z2043+Z2052</f>
        <v/>
      </c>
      <c r="AA2061" s="36">
        <f>AA2034+AA2043+AA2052</f>
        <v/>
      </c>
      <c r="AB2061" s="36">
        <f>AB2034+AB2043+AB2052</f>
        <v/>
      </c>
      <c r="AC2061" s="36">
        <f>AC2034+AC2043+AC2052</f>
        <v/>
      </c>
      <c r="AD2061" s="36">
        <f>AD2034+AD2043+AD2052</f>
        <v/>
      </c>
      <c r="AF2061" s="11">
        <f>CodePrefix&amp;$A2061&amp;IF($C2061="","","."&amp;$C2061&amp;"."&amp;$B2061)&amp;INDEX(VarEnd,MATCH($A2061,VarKey,0))&amp;AF$5</f>
        <v/>
      </c>
      <c r="AG2061" s="37">
        <f>AG2034+AG2043+AG2052</f>
        <v/>
      </c>
      <c r="AH2061" s="36">
        <f>AH2034+AH2043+AH2052</f>
        <v/>
      </c>
      <c r="AI2061" s="36">
        <f>AI2034+AI2043+AI2052</f>
        <v/>
      </c>
      <c r="AJ2061" s="36">
        <f>AJ2034+AJ2043+AJ2052</f>
        <v/>
      </c>
      <c r="AK2061" s="36">
        <f>AK2034+AK2043+AK2052</f>
        <v/>
      </c>
      <c r="AL2061" s="36">
        <f>AL2034+AL2043+AL2052</f>
        <v/>
      </c>
      <c r="AM2061" s="36">
        <f>AM2034+AM2043+AM2052</f>
        <v/>
      </c>
      <c r="AN2061" s="36">
        <f>AN2034+AN2043+AN2052</f>
        <v/>
      </c>
      <c r="AO2061" s="36">
        <f>AO2034+AO2043+AO2052</f>
        <v/>
      </c>
      <c r="AP2061" s="36">
        <f>AP2034+AP2043+AP2052</f>
        <v/>
      </c>
      <c r="AQ2061" s="36">
        <f>AQ2034+AQ2043+AQ2052</f>
        <v/>
      </c>
      <c r="AR2061" s="36">
        <f>AR2034+AR2043+AR2052</f>
        <v/>
      </c>
      <c r="AS2061" s="36">
        <f>AS2034+AS2043+AS2052</f>
        <v/>
      </c>
      <c r="AT2061" s="36">
        <f>AT2034+AT2043+AT2052</f>
        <v/>
      </c>
      <c r="AU2061" s="36">
        <f>AU2034+AU2043+AU2052</f>
        <v/>
      </c>
      <c r="AV2061" s="36">
        <f>AV2034+AV2043+AV2052</f>
        <v/>
      </c>
      <c r="AW2061" s="36">
        <f>AW2034+AW2043+AW2052</f>
        <v/>
      </c>
      <c r="AX2061" s="36">
        <f>AX2034+AX2043+AX2052</f>
        <v/>
      </c>
      <c r="AY2061" s="36">
        <f>AY2034+AY2043+AY2052</f>
        <v/>
      </c>
    </row>
    <row r="2062" hidden="1" outlineLevel="2">
      <c r="A2062" s="14" t="inlineStr">
        <is>
          <t>nce</t>
        </is>
      </c>
      <c r="B2062" s="14" t="inlineStr">
        <is>
          <t>bio</t>
        </is>
      </c>
      <c r="C2062" s="14" t="inlineStr">
        <is>
          <t>cem</t>
        </is>
      </c>
      <c r="D2062" s="35" t="n"/>
      <c r="E2062" s="35" t="n"/>
      <c r="F2062" s="35" t="n"/>
      <c r="G2062" s="35" t="n"/>
      <c r="H2062" s="14">
        <f>INDEX(VarLab,MATCH($A2062,VarKey,0))&amp;INDEX(MemLab,MATCH($C2062&amp;"|"&amp;$B2062,MemKey,0))</f>
        <v/>
      </c>
      <c r="I2062" s="14">
        <f>INDEX(VarUnit,MATCH($A2062,VarKey,0))</f>
        <v/>
      </c>
      <c r="J2062" s="14">
        <f>INDEX(VarSrc,MATCH($A2062,VarKey,0))</f>
        <v/>
      </c>
      <c r="K2062" s="11">
        <f>CodePrefix&amp;$A2062&amp;IF($C2062="","","."&amp;$C2062&amp;"."&amp;$B2062)&amp;INDEX(VarEnd,MATCH($A2062,VarKey,0))&amp;K$5</f>
        <v/>
      </c>
      <c r="L2062" s="37">
        <f>L2035+L2044+L2053</f>
        <v/>
      </c>
      <c r="M2062" s="36">
        <f>M2035+M2044+M2053</f>
        <v/>
      </c>
      <c r="N2062" s="36">
        <f>N2035+N2044+N2053</f>
        <v/>
      </c>
      <c r="O2062" s="36">
        <f>O2035+O2044+O2053</f>
        <v/>
      </c>
      <c r="P2062" s="36">
        <f>P2035+P2044+P2053</f>
        <v/>
      </c>
      <c r="Q2062" s="36">
        <f>Q2035+Q2044+Q2053</f>
        <v/>
      </c>
      <c r="R2062" s="36">
        <f>R2035+R2044+R2053</f>
        <v/>
      </c>
      <c r="S2062" s="36">
        <f>S2035+S2044+S2053</f>
        <v/>
      </c>
      <c r="T2062" s="36">
        <f>T2035+T2044+T2053</f>
        <v/>
      </c>
      <c r="U2062" s="36">
        <f>U2035+U2044+U2053</f>
        <v/>
      </c>
      <c r="V2062" s="36">
        <f>V2035+V2044+V2053</f>
        <v/>
      </c>
      <c r="W2062" s="36">
        <f>W2035+W2044+W2053</f>
        <v/>
      </c>
      <c r="X2062" s="36">
        <f>X2035+X2044+X2053</f>
        <v/>
      </c>
      <c r="Y2062" s="36">
        <f>Y2035+Y2044+Y2053</f>
        <v/>
      </c>
      <c r="Z2062" s="36">
        <f>Z2035+Z2044+Z2053</f>
        <v/>
      </c>
      <c r="AA2062" s="36">
        <f>AA2035+AA2044+AA2053</f>
        <v/>
      </c>
      <c r="AB2062" s="36">
        <f>AB2035+AB2044+AB2053</f>
        <v/>
      </c>
      <c r="AC2062" s="36">
        <f>AC2035+AC2044+AC2053</f>
        <v/>
      </c>
      <c r="AD2062" s="36">
        <f>AD2035+AD2044+AD2053</f>
        <v/>
      </c>
      <c r="AF2062" s="11">
        <f>CodePrefix&amp;$A2062&amp;IF($C2062="","","."&amp;$C2062&amp;"."&amp;$B2062)&amp;INDEX(VarEnd,MATCH($A2062,VarKey,0))&amp;AF$5</f>
        <v/>
      </c>
      <c r="AG2062" s="37">
        <f>AG2035+AG2044+AG2053</f>
        <v/>
      </c>
      <c r="AH2062" s="36">
        <f>AH2035+AH2044+AH2053</f>
        <v/>
      </c>
      <c r="AI2062" s="36">
        <f>AI2035+AI2044+AI2053</f>
        <v/>
      </c>
      <c r="AJ2062" s="36">
        <f>AJ2035+AJ2044+AJ2053</f>
        <v/>
      </c>
      <c r="AK2062" s="36">
        <f>AK2035+AK2044+AK2053</f>
        <v/>
      </c>
      <c r="AL2062" s="36">
        <f>AL2035+AL2044+AL2053</f>
        <v/>
      </c>
      <c r="AM2062" s="36">
        <f>AM2035+AM2044+AM2053</f>
        <v/>
      </c>
      <c r="AN2062" s="36">
        <f>AN2035+AN2044+AN2053</f>
        <v/>
      </c>
      <c r="AO2062" s="36">
        <f>AO2035+AO2044+AO2053</f>
        <v/>
      </c>
      <c r="AP2062" s="36">
        <f>AP2035+AP2044+AP2053</f>
        <v/>
      </c>
      <c r="AQ2062" s="36">
        <f>AQ2035+AQ2044+AQ2053</f>
        <v/>
      </c>
      <c r="AR2062" s="36">
        <f>AR2035+AR2044+AR2053</f>
        <v/>
      </c>
      <c r="AS2062" s="36">
        <f>AS2035+AS2044+AS2053</f>
        <v/>
      </c>
      <c r="AT2062" s="36">
        <f>AT2035+AT2044+AT2053</f>
        <v/>
      </c>
      <c r="AU2062" s="36">
        <f>AU2035+AU2044+AU2053</f>
        <v/>
      </c>
      <c r="AV2062" s="36">
        <f>AV2035+AV2044+AV2053</f>
        <v/>
      </c>
      <c r="AW2062" s="36">
        <f>AW2035+AW2044+AW2053</f>
        <v/>
      </c>
      <c r="AX2062" s="36">
        <f>AX2035+AX2044+AX2053</f>
        <v/>
      </c>
      <c r="AY2062" s="36">
        <f>AY2035+AY2044+AY2053</f>
        <v/>
      </c>
    </row>
    <row r="2063" hidden="1" outlineLevel="2"/>
    <row r="2064" hidden="1" outlineLevel="2">
      <c r="A2064" s="14" t="inlineStr">
        <is>
          <t>atp</t>
        </is>
      </c>
      <c r="B2064" s="14" t="inlineStr">
        <is>
          <t>coa</t>
        </is>
      </c>
      <c r="C2064" s="14" t="inlineStr">
        <is>
          <t>cem</t>
        </is>
      </c>
      <c r="D2064" s="36">
        <f>INDEX(Inputs!$U$5:$U$132,MATCH($B2064&amp;"|"&amp;$C2064,Inputs!$A$5:$A$132,0))</f>
        <v/>
      </c>
      <c r="E2064" s="36">
        <f>INDEX(Inputs!$V$5:$V$132,MATCH($B2064&amp;"|"&amp;$C2064,Inputs!$A$5:$A$132,0))</f>
        <v/>
      </c>
      <c r="F2064" s="35" t="n"/>
      <c r="G2064" s="35" t="n"/>
      <c r="H2064" s="14">
        <f>INDEX(VarLab,MATCH($A2064,VarKey,0))&amp;INDEX(MemLab,MATCH($C2064&amp;"|"&amp;$B2064,MemKey,0))</f>
        <v/>
      </c>
      <c r="I2064" s="14">
        <f>INDEX(VarUnit,MATCH($A2064,VarKey,0))</f>
        <v/>
      </c>
      <c r="J2064" s="14">
        <f>INDEX(VarSrc,MATCH($A2064,VarKey,0))</f>
        <v/>
      </c>
      <c r="K2064" s="11">
        <f>CodePrefix&amp;$A2064&amp;IF($C2064="","","."&amp;$C2064&amp;"."&amp;$B2064)&amp;INDEX(VarEnd,MATCH($A2064,VarKey,0))&amp;K$5</f>
        <v/>
      </c>
      <c r="L2064" s="37">
        <f>MAX(INDEX(L$369:L$380,$D2064)+L2055*(1+$E2064),0.01)</f>
        <v/>
      </c>
      <c r="M2064" s="36">
        <f>MAX(INDEX(M$369:M$380,$D2064)+M2055*(1+$E2064),0.01)</f>
        <v/>
      </c>
      <c r="N2064" s="36">
        <f>MAX(INDEX(N$369:N$380,$D2064)+N2055*(1+$E2064),0.01)</f>
        <v/>
      </c>
      <c r="O2064" s="36">
        <f>MAX(INDEX(O$369:O$380,$D2064)+O2055*(1+$E2064),0.01)</f>
        <v/>
      </c>
      <c r="P2064" s="36">
        <f>MAX(INDEX(P$369:P$380,$D2064)+P2055*(1+$E2064),0.01)</f>
        <v/>
      </c>
      <c r="Q2064" s="36">
        <f>MAX(INDEX(Q$369:Q$380,$D2064)+Q2055*(1+$E2064),0.01)</f>
        <v/>
      </c>
      <c r="R2064" s="36">
        <f>MAX(INDEX(R$369:R$380,$D2064)+R2055*(1+$E2064),0.01)</f>
        <v/>
      </c>
      <c r="S2064" s="36">
        <f>MAX(INDEX(S$369:S$380,$D2064)+S2055*(1+$E2064),0.01)</f>
        <v/>
      </c>
      <c r="T2064" s="36">
        <f>MAX(INDEX(T$369:T$380,$D2064)+T2055*(1+$E2064),0.01)</f>
        <v/>
      </c>
      <c r="U2064" s="36">
        <f>MAX(INDEX(U$369:U$380,$D2064)+U2055*(1+$E2064),0.01)</f>
        <v/>
      </c>
      <c r="V2064" s="36">
        <f>MAX(INDEX(V$369:V$380,$D2064)+V2055*(1+$E2064),0.01)</f>
        <v/>
      </c>
      <c r="W2064" s="36">
        <f>MAX(INDEX(W$369:W$380,$D2064)+W2055*(1+$E2064),0.01)</f>
        <v/>
      </c>
      <c r="X2064" s="36">
        <f>MAX(INDEX(X$369:X$380,$D2064)+X2055*(1+$E2064),0.01)</f>
        <v/>
      </c>
      <c r="Y2064" s="36">
        <f>MAX(INDEX(Y$369:Y$380,$D2064)+Y2055*(1+$E2064),0.01)</f>
        <v/>
      </c>
      <c r="Z2064" s="36">
        <f>MAX(INDEX(Z$369:Z$380,$D2064)+Z2055*(1+$E2064),0.01)</f>
        <v/>
      </c>
      <c r="AA2064" s="36">
        <f>MAX(INDEX(AA$369:AA$380,$D2064)+AA2055*(1+$E2064),0.01)</f>
        <v/>
      </c>
      <c r="AB2064" s="36">
        <f>MAX(INDEX(AB$369:AB$380,$D2064)+AB2055*(1+$E2064),0.01)</f>
        <v/>
      </c>
      <c r="AC2064" s="36">
        <f>MAX(INDEX(AC$369:AC$380,$D2064)+AC2055*(1+$E2064),0.01)</f>
        <v/>
      </c>
      <c r="AD2064" s="36">
        <f>MAX(INDEX(AD$369:AD$380,$D2064)+AD2055*(1+$E2064),0.01)</f>
        <v/>
      </c>
      <c r="AF2064" s="11">
        <f>CodePrefix&amp;$A2064&amp;IF($C2064="","","."&amp;$C2064&amp;"."&amp;$B2064)&amp;INDEX(VarEnd,MATCH($A2064,VarKey,0))&amp;AF$5</f>
        <v/>
      </c>
      <c r="AG2064" s="37">
        <f>MAX(INDEX(AG$369:AG$380,$D2064)+AG2055*(1+$E2064),0.01)</f>
        <v/>
      </c>
      <c r="AH2064" s="36">
        <f>MAX(INDEX(AH$369:AH$380,$D2064)+AH2055*(1+$E2064),0.01)</f>
        <v/>
      </c>
      <c r="AI2064" s="36">
        <f>MAX(INDEX(AI$369:AI$380,$D2064)+AI2055*(1+$E2064),0.01)</f>
        <v/>
      </c>
      <c r="AJ2064" s="36">
        <f>MAX(INDEX(AJ$369:AJ$380,$D2064)+AJ2055*(1+$E2064),0.01)</f>
        <v/>
      </c>
      <c r="AK2064" s="36">
        <f>MAX(INDEX(AK$369:AK$380,$D2064)+AK2055*(1+$E2064),0.01)</f>
        <v/>
      </c>
      <c r="AL2064" s="36">
        <f>MAX(INDEX(AL$369:AL$380,$D2064)+AL2055*(1+$E2064),0.01)</f>
        <v/>
      </c>
      <c r="AM2064" s="36">
        <f>MAX(INDEX(AM$369:AM$380,$D2064)+AM2055*(1+$E2064),0.01)</f>
        <v/>
      </c>
      <c r="AN2064" s="36">
        <f>MAX(INDEX(AN$369:AN$380,$D2064)+AN2055*(1+$E2064),0.01)</f>
        <v/>
      </c>
      <c r="AO2064" s="36">
        <f>MAX(INDEX(AO$369:AO$380,$D2064)+AO2055*(1+$E2064),0.01)</f>
        <v/>
      </c>
      <c r="AP2064" s="36">
        <f>MAX(INDEX(AP$369:AP$380,$D2064)+AP2055*(1+$E2064),0.01)</f>
        <v/>
      </c>
      <c r="AQ2064" s="36">
        <f>MAX(INDEX(AQ$369:AQ$380,$D2064)+AQ2055*(1+$E2064),0.01)</f>
        <v/>
      </c>
      <c r="AR2064" s="36">
        <f>MAX(INDEX(AR$369:AR$380,$D2064)+AR2055*(1+$E2064),0.01)</f>
        <v/>
      </c>
      <c r="AS2064" s="36">
        <f>MAX(INDEX(AS$369:AS$380,$D2064)+AS2055*(1+$E2064),0.01)</f>
        <v/>
      </c>
      <c r="AT2064" s="36">
        <f>MAX(INDEX(AT$369:AT$380,$D2064)+AT2055*(1+$E2064),0.01)</f>
        <v/>
      </c>
      <c r="AU2064" s="36">
        <f>MAX(INDEX(AU$369:AU$380,$D2064)+AU2055*(1+$E2064),0.01)</f>
        <v/>
      </c>
      <c r="AV2064" s="36">
        <f>MAX(INDEX(AV$369:AV$380,$D2064)+AV2055*(1+$E2064),0.01)</f>
        <v/>
      </c>
      <c r="AW2064" s="36">
        <f>MAX(INDEX(AW$369:AW$380,$D2064)+AW2055*(1+$E2064),0.01)</f>
        <v/>
      </c>
      <c r="AX2064" s="36">
        <f>MAX(INDEX(AX$369:AX$380,$D2064)+AX2055*(1+$E2064),0.01)</f>
        <v/>
      </c>
      <c r="AY2064" s="36">
        <f>MAX(INDEX(AY$369:AY$380,$D2064)+AY2055*(1+$E2064),0.01)</f>
        <v/>
      </c>
    </row>
    <row r="2065" hidden="1" outlineLevel="2">
      <c r="A2065" s="14" t="inlineStr">
        <is>
          <t>atp</t>
        </is>
      </c>
      <c r="B2065" s="14" t="inlineStr">
        <is>
          <t>nga</t>
        </is>
      </c>
      <c r="C2065" s="14" t="inlineStr">
        <is>
          <t>cem</t>
        </is>
      </c>
      <c r="D2065" s="36">
        <f>INDEX(Inputs!$U$5:$U$132,MATCH($B2065&amp;"|"&amp;$C2065,Inputs!$A$5:$A$132,0))</f>
        <v/>
      </c>
      <c r="E2065" s="36">
        <f>INDEX(Inputs!$V$5:$V$132,MATCH($B2065&amp;"|"&amp;$C2065,Inputs!$A$5:$A$132,0))</f>
        <v/>
      </c>
      <c r="F2065" s="35" t="n"/>
      <c r="G2065" s="35" t="n"/>
      <c r="H2065" s="14">
        <f>INDEX(VarLab,MATCH($A2065,VarKey,0))&amp;INDEX(MemLab,MATCH($C2065&amp;"|"&amp;$B2065,MemKey,0))</f>
        <v/>
      </c>
      <c r="I2065" s="14">
        <f>INDEX(VarUnit,MATCH($A2065,VarKey,0))</f>
        <v/>
      </c>
      <c r="J2065" s="14">
        <f>INDEX(VarSrc,MATCH($A2065,VarKey,0))</f>
        <v/>
      </c>
      <c r="K2065" s="11">
        <f>CodePrefix&amp;$A2065&amp;IF($C2065="","","."&amp;$C2065&amp;"."&amp;$B2065)&amp;INDEX(VarEnd,MATCH($A2065,VarKey,0))&amp;K$5</f>
        <v/>
      </c>
      <c r="L2065" s="37">
        <f>MAX(INDEX(L$369:L$380,$D2065)+L2056*(1+$E2065),0.01)</f>
        <v/>
      </c>
      <c r="M2065" s="36">
        <f>MAX(INDEX(M$369:M$380,$D2065)+M2056*(1+$E2065),0.01)</f>
        <v/>
      </c>
      <c r="N2065" s="36">
        <f>MAX(INDEX(N$369:N$380,$D2065)+N2056*(1+$E2065),0.01)</f>
        <v/>
      </c>
      <c r="O2065" s="36">
        <f>MAX(INDEX(O$369:O$380,$D2065)+O2056*(1+$E2065),0.01)</f>
        <v/>
      </c>
      <c r="P2065" s="36">
        <f>MAX(INDEX(P$369:P$380,$D2065)+P2056*(1+$E2065),0.01)</f>
        <v/>
      </c>
      <c r="Q2065" s="36">
        <f>MAX(INDEX(Q$369:Q$380,$D2065)+Q2056*(1+$E2065),0.01)</f>
        <v/>
      </c>
      <c r="R2065" s="36">
        <f>MAX(INDEX(R$369:R$380,$D2065)+R2056*(1+$E2065),0.01)</f>
        <v/>
      </c>
      <c r="S2065" s="36">
        <f>MAX(INDEX(S$369:S$380,$D2065)+S2056*(1+$E2065),0.01)</f>
        <v/>
      </c>
      <c r="T2065" s="36">
        <f>MAX(INDEX(T$369:T$380,$D2065)+T2056*(1+$E2065),0.01)</f>
        <v/>
      </c>
      <c r="U2065" s="36">
        <f>MAX(INDEX(U$369:U$380,$D2065)+U2056*(1+$E2065),0.01)</f>
        <v/>
      </c>
      <c r="V2065" s="36">
        <f>MAX(INDEX(V$369:V$380,$D2065)+V2056*(1+$E2065),0.01)</f>
        <v/>
      </c>
      <c r="W2065" s="36">
        <f>MAX(INDEX(W$369:W$380,$D2065)+W2056*(1+$E2065),0.01)</f>
        <v/>
      </c>
      <c r="X2065" s="36">
        <f>MAX(INDEX(X$369:X$380,$D2065)+X2056*(1+$E2065),0.01)</f>
        <v/>
      </c>
      <c r="Y2065" s="36">
        <f>MAX(INDEX(Y$369:Y$380,$D2065)+Y2056*(1+$E2065),0.01)</f>
        <v/>
      </c>
      <c r="Z2065" s="36">
        <f>MAX(INDEX(Z$369:Z$380,$D2065)+Z2056*(1+$E2065),0.01)</f>
        <v/>
      </c>
      <c r="AA2065" s="36">
        <f>MAX(INDEX(AA$369:AA$380,$D2065)+AA2056*(1+$E2065),0.01)</f>
        <v/>
      </c>
      <c r="AB2065" s="36">
        <f>MAX(INDEX(AB$369:AB$380,$D2065)+AB2056*(1+$E2065),0.01)</f>
        <v/>
      </c>
      <c r="AC2065" s="36">
        <f>MAX(INDEX(AC$369:AC$380,$D2065)+AC2056*(1+$E2065),0.01)</f>
        <v/>
      </c>
      <c r="AD2065" s="36">
        <f>MAX(INDEX(AD$369:AD$380,$D2065)+AD2056*(1+$E2065),0.01)</f>
        <v/>
      </c>
      <c r="AF2065" s="11">
        <f>CodePrefix&amp;$A2065&amp;IF($C2065="","","."&amp;$C2065&amp;"."&amp;$B2065)&amp;INDEX(VarEnd,MATCH($A2065,VarKey,0))&amp;AF$5</f>
        <v/>
      </c>
      <c r="AG2065" s="37">
        <f>MAX(INDEX(AG$369:AG$380,$D2065)+AG2056*(1+$E2065),0.01)</f>
        <v/>
      </c>
      <c r="AH2065" s="36">
        <f>MAX(INDEX(AH$369:AH$380,$D2065)+AH2056*(1+$E2065),0.01)</f>
        <v/>
      </c>
      <c r="AI2065" s="36">
        <f>MAX(INDEX(AI$369:AI$380,$D2065)+AI2056*(1+$E2065),0.01)</f>
        <v/>
      </c>
      <c r="AJ2065" s="36">
        <f>MAX(INDEX(AJ$369:AJ$380,$D2065)+AJ2056*(1+$E2065),0.01)</f>
        <v/>
      </c>
      <c r="AK2065" s="36">
        <f>MAX(INDEX(AK$369:AK$380,$D2065)+AK2056*(1+$E2065),0.01)</f>
        <v/>
      </c>
      <c r="AL2065" s="36">
        <f>MAX(INDEX(AL$369:AL$380,$D2065)+AL2056*(1+$E2065),0.01)</f>
        <v/>
      </c>
      <c r="AM2065" s="36">
        <f>MAX(INDEX(AM$369:AM$380,$D2065)+AM2056*(1+$E2065),0.01)</f>
        <v/>
      </c>
      <c r="AN2065" s="36">
        <f>MAX(INDEX(AN$369:AN$380,$D2065)+AN2056*(1+$E2065),0.01)</f>
        <v/>
      </c>
      <c r="AO2065" s="36">
        <f>MAX(INDEX(AO$369:AO$380,$D2065)+AO2056*(1+$E2065),0.01)</f>
        <v/>
      </c>
      <c r="AP2065" s="36">
        <f>MAX(INDEX(AP$369:AP$380,$D2065)+AP2056*(1+$E2065),0.01)</f>
        <v/>
      </c>
      <c r="AQ2065" s="36">
        <f>MAX(INDEX(AQ$369:AQ$380,$D2065)+AQ2056*(1+$E2065),0.01)</f>
        <v/>
      </c>
      <c r="AR2065" s="36">
        <f>MAX(INDEX(AR$369:AR$380,$D2065)+AR2056*(1+$E2065),0.01)</f>
        <v/>
      </c>
      <c r="AS2065" s="36">
        <f>MAX(INDEX(AS$369:AS$380,$D2065)+AS2056*(1+$E2065),0.01)</f>
        <v/>
      </c>
      <c r="AT2065" s="36">
        <f>MAX(INDEX(AT$369:AT$380,$D2065)+AT2056*(1+$E2065),0.01)</f>
        <v/>
      </c>
      <c r="AU2065" s="36">
        <f>MAX(INDEX(AU$369:AU$380,$D2065)+AU2056*(1+$E2065),0.01)</f>
        <v/>
      </c>
      <c r="AV2065" s="36">
        <f>MAX(INDEX(AV$369:AV$380,$D2065)+AV2056*(1+$E2065),0.01)</f>
        <v/>
      </c>
      <c r="AW2065" s="36">
        <f>MAX(INDEX(AW$369:AW$380,$D2065)+AW2056*(1+$E2065),0.01)</f>
        <v/>
      </c>
      <c r="AX2065" s="36">
        <f>MAX(INDEX(AX$369:AX$380,$D2065)+AX2056*(1+$E2065),0.01)</f>
        <v/>
      </c>
      <c r="AY2065" s="36">
        <f>MAX(INDEX(AY$369:AY$380,$D2065)+AY2056*(1+$E2065),0.01)</f>
        <v/>
      </c>
    </row>
    <row r="2066" hidden="1" outlineLevel="2">
      <c r="A2066" s="14" t="inlineStr">
        <is>
          <t>atp</t>
        </is>
      </c>
      <c r="B2066" s="14" t="inlineStr">
        <is>
          <t>gso</t>
        </is>
      </c>
      <c r="C2066" s="14" t="inlineStr">
        <is>
          <t>cem</t>
        </is>
      </c>
      <c r="D2066" s="36">
        <f>INDEX(Inputs!$U$5:$U$132,MATCH($B2066&amp;"|"&amp;$C2066,Inputs!$A$5:$A$132,0))</f>
        <v/>
      </c>
      <c r="E2066" s="36">
        <f>INDEX(Inputs!$V$5:$V$132,MATCH($B2066&amp;"|"&amp;$C2066,Inputs!$A$5:$A$132,0))</f>
        <v/>
      </c>
      <c r="F2066" s="35" t="n"/>
      <c r="G2066" s="35" t="n"/>
      <c r="H2066" s="14">
        <f>INDEX(VarLab,MATCH($A2066,VarKey,0))&amp;INDEX(MemLab,MATCH($C2066&amp;"|"&amp;$B2066,MemKey,0))</f>
        <v/>
      </c>
      <c r="I2066" s="14">
        <f>INDEX(VarUnit,MATCH($A2066,VarKey,0))</f>
        <v/>
      </c>
      <c r="J2066" s="14">
        <f>INDEX(VarSrc,MATCH($A2066,VarKey,0))</f>
        <v/>
      </c>
      <c r="K2066" s="11">
        <f>CodePrefix&amp;$A2066&amp;IF($C2066="","","."&amp;$C2066&amp;"."&amp;$B2066)&amp;INDEX(VarEnd,MATCH($A2066,VarKey,0))&amp;K$5</f>
        <v/>
      </c>
      <c r="L2066" s="37">
        <f>MAX(INDEX(L$369:L$380,$D2066)+L2057*(1+$E2066),0.01)</f>
        <v/>
      </c>
      <c r="M2066" s="36">
        <f>MAX(INDEX(M$369:M$380,$D2066)+M2057*(1+$E2066),0.01)</f>
        <v/>
      </c>
      <c r="N2066" s="36">
        <f>MAX(INDEX(N$369:N$380,$D2066)+N2057*(1+$E2066),0.01)</f>
        <v/>
      </c>
      <c r="O2066" s="36">
        <f>MAX(INDEX(O$369:O$380,$D2066)+O2057*(1+$E2066),0.01)</f>
        <v/>
      </c>
      <c r="P2066" s="36">
        <f>MAX(INDEX(P$369:P$380,$D2066)+P2057*(1+$E2066),0.01)</f>
        <v/>
      </c>
      <c r="Q2066" s="36">
        <f>MAX(INDEX(Q$369:Q$380,$D2066)+Q2057*(1+$E2066),0.01)</f>
        <v/>
      </c>
      <c r="R2066" s="36">
        <f>MAX(INDEX(R$369:R$380,$D2066)+R2057*(1+$E2066),0.01)</f>
        <v/>
      </c>
      <c r="S2066" s="36">
        <f>MAX(INDEX(S$369:S$380,$D2066)+S2057*(1+$E2066),0.01)</f>
        <v/>
      </c>
      <c r="T2066" s="36">
        <f>MAX(INDEX(T$369:T$380,$D2066)+T2057*(1+$E2066),0.01)</f>
        <v/>
      </c>
      <c r="U2066" s="36">
        <f>MAX(INDEX(U$369:U$380,$D2066)+U2057*(1+$E2066),0.01)</f>
        <v/>
      </c>
      <c r="V2066" s="36">
        <f>MAX(INDEX(V$369:V$380,$D2066)+V2057*(1+$E2066),0.01)</f>
        <v/>
      </c>
      <c r="W2066" s="36">
        <f>MAX(INDEX(W$369:W$380,$D2066)+W2057*(1+$E2066),0.01)</f>
        <v/>
      </c>
      <c r="X2066" s="36">
        <f>MAX(INDEX(X$369:X$380,$D2066)+X2057*(1+$E2066),0.01)</f>
        <v/>
      </c>
      <c r="Y2066" s="36">
        <f>MAX(INDEX(Y$369:Y$380,$D2066)+Y2057*(1+$E2066),0.01)</f>
        <v/>
      </c>
      <c r="Z2066" s="36">
        <f>MAX(INDEX(Z$369:Z$380,$D2066)+Z2057*(1+$E2066),0.01)</f>
        <v/>
      </c>
      <c r="AA2066" s="36">
        <f>MAX(INDEX(AA$369:AA$380,$D2066)+AA2057*(1+$E2066),0.01)</f>
        <v/>
      </c>
      <c r="AB2066" s="36">
        <f>MAX(INDEX(AB$369:AB$380,$D2066)+AB2057*(1+$E2066),0.01)</f>
        <v/>
      </c>
      <c r="AC2066" s="36">
        <f>MAX(INDEX(AC$369:AC$380,$D2066)+AC2057*(1+$E2066),0.01)</f>
        <v/>
      </c>
      <c r="AD2066" s="36">
        <f>MAX(INDEX(AD$369:AD$380,$D2066)+AD2057*(1+$E2066),0.01)</f>
        <v/>
      </c>
      <c r="AF2066" s="11">
        <f>CodePrefix&amp;$A2066&amp;IF($C2066="","","."&amp;$C2066&amp;"."&amp;$B2066)&amp;INDEX(VarEnd,MATCH($A2066,VarKey,0))&amp;AF$5</f>
        <v/>
      </c>
      <c r="AG2066" s="37">
        <f>MAX(INDEX(AG$369:AG$380,$D2066)+AG2057*(1+$E2066),0.01)</f>
        <v/>
      </c>
      <c r="AH2066" s="36">
        <f>MAX(INDEX(AH$369:AH$380,$D2066)+AH2057*(1+$E2066),0.01)</f>
        <v/>
      </c>
      <c r="AI2066" s="36">
        <f>MAX(INDEX(AI$369:AI$380,$D2066)+AI2057*(1+$E2066),0.01)</f>
        <v/>
      </c>
      <c r="AJ2066" s="36">
        <f>MAX(INDEX(AJ$369:AJ$380,$D2066)+AJ2057*(1+$E2066),0.01)</f>
        <v/>
      </c>
      <c r="AK2066" s="36">
        <f>MAX(INDEX(AK$369:AK$380,$D2066)+AK2057*(1+$E2066),0.01)</f>
        <v/>
      </c>
      <c r="AL2066" s="36">
        <f>MAX(INDEX(AL$369:AL$380,$D2066)+AL2057*(1+$E2066),0.01)</f>
        <v/>
      </c>
      <c r="AM2066" s="36">
        <f>MAX(INDEX(AM$369:AM$380,$D2066)+AM2057*(1+$E2066),0.01)</f>
        <v/>
      </c>
      <c r="AN2066" s="36">
        <f>MAX(INDEX(AN$369:AN$380,$D2066)+AN2057*(1+$E2066),0.01)</f>
        <v/>
      </c>
      <c r="AO2066" s="36">
        <f>MAX(INDEX(AO$369:AO$380,$D2066)+AO2057*(1+$E2066),0.01)</f>
        <v/>
      </c>
      <c r="AP2066" s="36">
        <f>MAX(INDEX(AP$369:AP$380,$D2066)+AP2057*(1+$E2066),0.01)</f>
        <v/>
      </c>
      <c r="AQ2066" s="36">
        <f>MAX(INDEX(AQ$369:AQ$380,$D2066)+AQ2057*(1+$E2066),0.01)</f>
        <v/>
      </c>
      <c r="AR2066" s="36">
        <f>MAX(INDEX(AR$369:AR$380,$D2066)+AR2057*(1+$E2066),0.01)</f>
        <v/>
      </c>
      <c r="AS2066" s="36">
        <f>MAX(INDEX(AS$369:AS$380,$D2066)+AS2057*(1+$E2066),0.01)</f>
        <v/>
      </c>
      <c r="AT2066" s="36">
        <f>MAX(INDEX(AT$369:AT$380,$D2066)+AT2057*(1+$E2066),0.01)</f>
        <v/>
      </c>
      <c r="AU2066" s="36">
        <f>MAX(INDEX(AU$369:AU$380,$D2066)+AU2057*(1+$E2066),0.01)</f>
        <v/>
      </c>
      <c r="AV2066" s="36">
        <f>MAX(INDEX(AV$369:AV$380,$D2066)+AV2057*(1+$E2066),0.01)</f>
        <v/>
      </c>
      <c r="AW2066" s="36">
        <f>MAX(INDEX(AW$369:AW$380,$D2066)+AW2057*(1+$E2066),0.01)</f>
        <v/>
      </c>
      <c r="AX2066" s="36">
        <f>MAX(INDEX(AX$369:AX$380,$D2066)+AX2057*(1+$E2066),0.01)</f>
        <v/>
      </c>
      <c r="AY2066" s="36">
        <f>MAX(INDEX(AY$369:AY$380,$D2066)+AY2057*(1+$E2066),0.01)</f>
        <v/>
      </c>
    </row>
    <row r="2067" hidden="1" outlineLevel="2">
      <c r="A2067" s="14" t="inlineStr">
        <is>
          <t>atp</t>
        </is>
      </c>
      <c r="B2067" s="14" t="inlineStr">
        <is>
          <t>die</t>
        </is>
      </c>
      <c r="C2067" s="14" t="inlineStr">
        <is>
          <t>cem</t>
        </is>
      </c>
      <c r="D2067" s="36">
        <f>INDEX(Inputs!$U$5:$U$132,MATCH($B2067&amp;"|"&amp;$C2067,Inputs!$A$5:$A$132,0))</f>
        <v/>
      </c>
      <c r="E2067" s="36">
        <f>INDEX(Inputs!$V$5:$V$132,MATCH($B2067&amp;"|"&amp;$C2067,Inputs!$A$5:$A$132,0))</f>
        <v/>
      </c>
      <c r="F2067" s="35" t="n"/>
      <c r="G2067" s="35" t="n"/>
      <c r="H2067" s="14">
        <f>INDEX(VarLab,MATCH($A2067,VarKey,0))&amp;INDEX(MemLab,MATCH($C2067&amp;"|"&amp;$B2067,MemKey,0))</f>
        <v/>
      </c>
      <c r="I2067" s="14">
        <f>INDEX(VarUnit,MATCH($A2067,VarKey,0))</f>
        <v/>
      </c>
      <c r="J2067" s="14">
        <f>INDEX(VarSrc,MATCH($A2067,VarKey,0))</f>
        <v/>
      </c>
      <c r="K2067" s="11">
        <f>CodePrefix&amp;$A2067&amp;IF($C2067="","","."&amp;$C2067&amp;"."&amp;$B2067)&amp;INDEX(VarEnd,MATCH($A2067,VarKey,0))&amp;K$5</f>
        <v/>
      </c>
      <c r="L2067" s="37">
        <f>MAX(INDEX(L$369:L$380,$D2067)+L2058*(1+$E2067),0.01)</f>
        <v/>
      </c>
      <c r="M2067" s="36">
        <f>MAX(INDEX(M$369:M$380,$D2067)+M2058*(1+$E2067),0.01)</f>
        <v/>
      </c>
      <c r="N2067" s="36">
        <f>MAX(INDEX(N$369:N$380,$D2067)+N2058*(1+$E2067),0.01)</f>
        <v/>
      </c>
      <c r="O2067" s="36">
        <f>MAX(INDEX(O$369:O$380,$D2067)+O2058*(1+$E2067),0.01)</f>
        <v/>
      </c>
      <c r="P2067" s="36">
        <f>MAX(INDEX(P$369:P$380,$D2067)+P2058*(1+$E2067),0.01)</f>
        <v/>
      </c>
      <c r="Q2067" s="36">
        <f>MAX(INDEX(Q$369:Q$380,$D2067)+Q2058*(1+$E2067),0.01)</f>
        <v/>
      </c>
      <c r="R2067" s="36">
        <f>MAX(INDEX(R$369:R$380,$D2067)+R2058*(1+$E2067),0.01)</f>
        <v/>
      </c>
      <c r="S2067" s="36">
        <f>MAX(INDEX(S$369:S$380,$D2067)+S2058*(1+$E2067),0.01)</f>
        <v/>
      </c>
      <c r="T2067" s="36">
        <f>MAX(INDEX(T$369:T$380,$D2067)+T2058*(1+$E2067),0.01)</f>
        <v/>
      </c>
      <c r="U2067" s="36">
        <f>MAX(INDEX(U$369:U$380,$D2067)+U2058*(1+$E2067),0.01)</f>
        <v/>
      </c>
      <c r="V2067" s="36">
        <f>MAX(INDEX(V$369:V$380,$D2067)+V2058*(1+$E2067),0.01)</f>
        <v/>
      </c>
      <c r="W2067" s="36">
        <f>MAX(INDEX(W$369:W$380,$D2067)+W2058*(1+$E2067),0.01)</f>
        <v/>
      </c>
      <c r="X2067" s="36">
        <f>MAX(INDEX(X$369:X$380,$D2067)+X2058*(1+$E2067),0.01)</f>
        <v/>
      </c>
      <c r="Y2067" s="36">
        <f>MAX(INDEX(Y$369:Y$380,$D2067)+Y2058*(1+$E2067),0.01)</f>
        <v/>
      </c>
      <c r="Z2067" s="36">
        <f>MAX(INDEX(Z$369:Z$380,$D2067)+Z2058*(1+$E2067),0.01)</f>
        <v/>
      </c>
      <c r="AA2067" s="36">
        <f>MAX(INDEX(AA$369:AA$380,$D2067)+AA2058*(1+$E2067),0.01)</f>
        <v/>
      </c>
      <c r="AB2067" s="36">
        <f>MAX(INDEX(AB$369:AB$380,$D2067)+AB2058*(1+$E2067),0.01)</f>
        <v/>
      </c>
      <c r="AC2067" s="36">
        <f>MAX(INDEX(AC$369:AC$380,$D2067)+AC2058*(1+$E2067),0.01)</f>
        <v/>
      </c>
      <c r="AD2067" s="36">
        <f>MAX(INDEX(AD$369:AD$380,$D2067)+AD2058*(1+$E2067),0.01)</f>
        <v/>
      </c>
      <c r="AF2067" s="11">
        <f>CodePrefix&amp;$A2067&amp;IF($C2067="","","."&amp;$C2067&amp;"."&amp;$B2067)&amp;INDEX(VarEnd,MATCH($A2067,VarKey,0))&amp;AF$5</f>
        <v/>
      </c>
      <c r="AG2067" s="37">
        <f>MAX(INDEX(AG$369:AG$380,$D2067)+AG2058*(1+$E2067),0.01)</f>
        <v/>
      </c>
      <c r="AH2067" s="36">
        <f>MAX(INDEX(AH$369:AH$380,$D2067)+AH2058*(1+$E2067),0.01)</f>
        <v/>
      </c>
      <c r="AI2067" s="36">
        <f>MAX(INDEX(AI$369:AI$380,$D2067)+AI2058*(1+$E2067),0.01)</f>
        <v/>
      </c>
      <c r="AJ2067" s="36">
        <f>MAX(INDEX(AJ$369:AJ$380,$D2067)+AJ2058*(1+$E2067),0.01)</f>
        <v/>
      </c>
      <c r="AK2067" s="36">
        <f>MAX(INDEX(AK$369:AK$380,$D2067)+AK2058*(1+$E2067),0.01)</f>
        <v/>
      </c>
      <c r="AL2067" s="36">
        <f>MAX(INDEX(AL$369:AL$380,$D2067)+AL2058*(1+$E2067),0.01)</f>
        <v/>
      </c>
      <c r="AM2067" s="36">
        <f>MAX(INDEX(AM$369:AM$380,$D2067)+AM2058*(1+$E2067),0.01)</f>
        <v/>
      </c>
      <c r="AN2067" s="36">
        <f>MAX(INDEX(AN$369:AN$380,$D2067)+AN2058*(1+$E2067),0.01)</f>
        <v/>
      </c>
      <c r="AO2067" s="36">
        <f>MAX(INDEX(AO$369:AO$380,$D2067)+AO2058*(1+$E2067),0.01)</f>
        <v/>
      </c>
      <c r="AP2067" s="36">
        <f>MAX(INDEX(AP$369:AP$380,$D2067)+AP2058*(1+$E2067),0.01)</f>
        <v/>
      </c>
      <c r="AQ2067" s="36">
        <f>MAX(INDEX(AQ$369:AQ$380,$D2067)+AQ2058*(1+$E2067),0.01)</f>
        <v/>
      </c>
      <c r="AR2067" s="36">
        <f>MAX(INDEX(AR$369:AR$380,$D2067)+AR2058*(1+$E2067),0.01)</f>
        <v/>
      </c>
      <c r="AS2067" s="36">
        <f>MAX(INDEX(AS$369:AS$380,$D2067)+AS2058*(1+$E2067),0.01)</f>
        <v/>
      </c>
      <c r="AT2067" s="36">
        <f>MAX(INDEX(AT$369:AT$380,$D2067)+AT2058*(1+$E2067),0.01)</f>
        <v/>
      </c>
      <c r="AU2067" s="36">
        <f>MAX(INDEX(AU$369:AU$380,$D2067)+AU2058*(1+$E2067),0.01)</f>
        <v/>
      </c>
      <c r="AV2067" s="36">
        <f>MAX(INDEX(AV$369:AV$380,$D2067)+AV2058*(1+$E2067),0.01)</f>
        <v/>
      </c>
      <c r="AW2067" s="36">
        <f>MAX(INDEX(AW$369:AW$380,$D2067)+AW2058*(1+$E2067),0.01)</f>
        <v/>
      </c>
      <c r="AX2067" s="36">
        <f>MAX(INDEX(AX$369:AX$380,$D2067)+AX2058*(1+$E2067),0.01)</f>
        <v/>
      </c>
      <c r="AY2067" s="36">
        <f>MAX(INDEX(AY$369:AY$380,$D2067)+AY2058*(1+$E2067),0.01)</f>
        <v/>
      </c>
    </row>
    <row r="2068" hidden="1" outlineLevel="2">
      <c r="A2068" s="14" t="inlineStr">
        <is>
          <t>atp</t>
        </is>
      </c>
      <c r="B2068" s="14" t="inlineStr">
        <is>
          <t>lpg</t>
        </is>
      </c>
      <c r="C2068" s="14" t="inlineStr">
        <is>
          <t>cem</t>
        </is>
      </c>
      <c r="D2068" s="36">
        <f>INDEX(Inputs!$U$5:$U$132,MATCH($B2068&amp;"|"&amp;$C2068,Inputs!$A$5:$A$132,0))</f>
        <v/>
      </c>
      <c r="E2068" s="36">
        <f>INDEX(Inputs!$V$5:$V$132,MATCH($B2068&amp;"|"&amp;$C2068,Inputs!$A$5:$A$132,0))</f>
        <v/>
      </c>
      <c r="F2068" s="35" t="n"/>
      <c r="G2068" s="35" t="n"/>
      <c r="H2068" s="14">
        <f>INDEX(VarLab,MATCH($A2068,VarKey,0))&amp;INDEX(MemLab,MATCH($C2068&amp;"|"&amp;$B2068,MemKey,0))</f>
        <v/>
      </c>
      <c r="I2068" s="14">
        <f>INDEX(VarUnit,MATCH($A2068,VarKey,0))</f>
        <v/>
      </c>
      <c r="J2068" s="14">
        <f>INDEX(VarSrc,MATCH($A2068,VarKey,0))</f>
        <v/>
      </c>
      <c r="K2068" s="11">
        <f>CodePrefix&amp;$A2068&amp;IF($C2068="","","."&amp;$C2068&amp;"."&amp;$B2068)&amp;INDEX(VarEnd,MATCH($A2068,VarKey,0))&amp;K$5</f>
        <v/>
      </c>
      <c r="L2068" s="37">
        <f>MAX(INDEX(L$369:L$380,$D2068)+L2059*(1+$E2068),0.01)</f>
        <v/>
      </c>
      <c r="M2068" s="36">
        <f>MAX(INDEX(M$369:M$380,$D2068)+M2059*(1+$E2068),0.01)</f>
        <v/>
      </c>
      <c r="N2068" s="36">
        <f>MAX(INDEX(N$369:N$380,$D2068)+N2059*(1+$E2068),0.01)</f>
        <v/>
      </c>
      <c r="O2068" s="36">
        <f>MAX(INDEX(O$369:O$380,$D2068)+O2059*(1+$E2068),0.01)</f>
        <v/>
      </c>
      <c r="P2068" s="36">
        <f>MAX(INDEX(P$369:P$380,$D2068)+P2059*(1+$E2068),0.01)</f>
        <v/>
      </c>
      <c r="Q2068" s="36">
        <f>MAX(INDEX(Q$369:Q$380,$D2068)+Q2059*(1+$E2068),0.01)</f>
        <v/>
      </c>
      <c r="R2068" s="36">
        <f>MAX(INDEX(R$369:R$380,$D2068)+R2059*(1+$E2068),0.01)</f>
        <v/>
      </c>
      <c r="S2068" s="36">
        <f>MAX(INDEX(S$369:S$380,$D2068)+S2059*(1+$E2068),0.01)</f>
        <v/>
      </c>
      <c r="T2068" s="36">
        <f>MAX(INDEX(T$369:T$380,$D2068)+T2059*(1+$E2068),0.01)</f>
        <v/>
      </c>
      <c r="U2068" s="36">
        <f>MAX(INDEX(U$369:U$380,$D2068)+U2059*(1+$E2068),0.01)</f>
        <v/>
      </c>
      <c r="V2068" s="36">
        <f>MAX(INDEX(V$369:V$380,$D2068)+V2059*(1+$E2068),0.01)</f>
        <v/>
      </c>
      <c r="W2068" s="36">
        <f>MAX(INDEX(W$369:W$380,$D2068)+W2059*(1+$E2068),0.01)</f>
        <v/>
      </c>
      <c r="X2068" s="36">
        <f>MAX(INDEX(X$369:X$380,$D2068)+X2059*(1+$E2068),0.01)</f>
        <v/>
      </c>
      <c r="Y2068" s="36">
        <f>MAX(INDEX(Y$369:Y$380,$D2068)+Y2059*(1+$E2068),0.01)</f>
        <v/>
      </c>
      <c r="Z2068" s="36">
        <f>MAX(INDEX(Z$369:Z$380,$D2068)+Z2059*(1+$E2068),0.01)</f>
        <v/>
      </c>
      <c r="AA2068" s="36">
        <f>MAX(INDEX(AA$369:AA$380,$D2068)+AA2059*(1+$E2068),0.01)</f>
        <v/>
      </c>
      <c r="AB2068" s="36">
        <f>MAX(INDEX(AB$369:AB$380,$D2068)+AB2059*(1+$E2068),0.01)</f>
        <v/>
      </c>
      <c r="AC2068" s="36">
        <f>MAX(INDEX(AC$369:AC$380,$D2068)+AC2059*(1+$E2068),0.01)</f>
        <v/>
      </c>
      <c r="AD2068" s="36">
        <f>MAX(INDEX(AD$369:AD$380,$D2068)+AD2059*(1+$E2068),0.01)</f>
        <v/>
      </c>
      <c r="AF2068" s="11">
        <f>CodePrefix&amp;$A2068&amp;IF($C2068="","","."&amp;$C2068&amp;"."&amp;$B2068)&amp;INDEX(VarEnd,MATCH($A2068,VarKey,0))&amp;AF$5</f>
        <v/>
      </c>
      <c r="AG2068" s="37">
        <f>MAX(INDEX(AG$369:AG$380,$D2068)+AG2059*(1+$E2068),0.01)</f>
        <v/>
      </c>
      <c r="AH2068" s="36">
        <f>MAX(INDEX(AH$369:AH$380,$D2068)+AH2059*(1+$E2068),0.01)</f>
        <v/>
      </c>
      <c r="AI2068" s="36">
        <f>MAX(INDEX(AI$369:AI$380,$D2068)+AI2059*(1+$E2068),0.01)</f>
        <v/>
      </c>
      <c r="AJ2068" s="36">
        <f>MAX(INDEX(AJ$369:AJ$380,$D2068)+AJ2059*(1+$E2068),0.01)</f>
        <v/>
      </c>
      <c r="AK2068" s="36">
        <f>MAX(INDEX(AK$369:AK$380,$D2068)+AK2059*(1+$E2068),0.01)</f>
        <v/>
      </c>
      <c r="AL2068" s="36">
        <f>MAX(INDEX(AL$369:AL$380,$D2068)+AL2059*(1+$E2068),0.01)</f>
        <v/>
      </c>
      <c r="AM2068" s="36">
        <f>MAX(INDEX(AM$369:AM$380,$D2068)+AM2059*(1+$E2068),0.01)</f>
        <v/>
      </c>
      <c r="AN2068" s="36">
        <f>MAX(INDEX(AN$369:AN$380,$D2068)+AN2059*(1+$E2068),0.01)</f>
        <v/>
      </c>
      <c r="AO2068" s="36">
        <f>MAX(INDEX(AO$369:AO$380,$D2068)+AO2059*(1+$E2068),0.01)</f>
        <v/>
      </c>
      <c r="AP2068" s="36">
        <f>MAX(INDEX(AP$369:AP$380,$D2068)+AP2059*(1+$E2068),0.01)</f>
        <v/>
      </c>
      <c r="AQ2068" s="36">
        <f>MAX(INDEX(AQ$369:AQ$380,$D2068)+AQ2059*(1+$E2068),0.01)</f>
        <v/>
      </c>
      <c r="AR2068" s="36">
        <f>MAX(INDEX(AR$369:AR$380,$D2068)+AR2059*(1+$E2068),0.01)</f>
        <v/>
      </c>
      <c r="AS2068" s="36">
        <f>MAX(INDEX(AS$369:AS$380,$D2068)+AS2059*(1+$E2068),0.01)</f>
        <v/>
      </c>
      <c r="AT2068" s="36">
        <f>MAX(INDEX(AT$369:AT$380,$D2068)+AT2059*(1+$E2068),0.01)</f>
        <v/>
      </c>
      <c r="AU2068" s="36">
        <f>MAX(INDEX(AU$369:AU$380,$D2068)+AU2059*(1+$E2068),0.01)</f>
        <v/>
      </c>
      <c r="AV2068" s="36">
        <f>MAX(INDEX(AV$369:AV$380,$D2068)+AV2059*(1+$E2068),0.01)</f>
        <v/>
      </c>
      <c r="AW2068" s="36">
        <f>MAX(INDEX(AW$369:AW$380,$D2068)+AW2059*(1+$E2068),0.01)</f>
        <v/>
      </c>
      <c r="AX2068" s="36">
        <f>MAX(INDEX(AX$369:AX$380,$D2068)+AX2059*(1+$E2068),0.01)</f>
        <v/>
      </c>
      <c r="AY2068" s="36">
        <f>MAX(INDEX(AY$369:AY$380,$D2068)+AY2059*(1+$E2068),0.01)</f>
        <v/>
      </c>
    </row>
    <row r="2069" hidden="1" outlineLevel="2">
      <c r="A2069" s="14" t="inlineStr">
        <is>
          <t>atp</t>
        </is>
      </c>
      <c r="B2069" s="14" t="inlineStr">
        <is>
          <t>ker</t>
        </is>
      </c>
      <c r="C2069" s="14" t="inlineStr">
        <is>
          <t>cem</t>
        </is>
      </c>
      <c r="D2069" s="36">
        <f>INDEX(Inputs!$U$5:$U$132,MATCH($B2069&amp;"|"&amp;$C2069,Inputs!$A$5:$A$132,0))</f>
        <v/>
      </c>
      <c r="E2069" s="36">
        <f>INDEX(Inputs!$V$5:$V$132,MATCH($B2069&amp;"|"&amp;$C2069,Inputs!$A$5:$A$132,0))</f>
        <v/>
      </c>
      <c r="F2069" s="35" t="n"/>
      <c r="G2069" s="35" t="n"/>
      <c r="H2069" s="14">
        <f>INDEX(VarLab,MATCH($A2069,VarKey,0))&amp;INDEX(MemLab,MATCH($C2069&amp;"|"&amp;$B2069,MemKey,0))</f>
        <v/>
      </c>
      <c r="I2069" s="14">
        <f>INDEX(VarUnit,MATCH($A2069,VarKey,0))</f>
        <v/>
      </c>
      <c r="J2069" s="14">
        <f>INDEX(VarSrc,MATCH($A2069,VarKey,0))</f>
        <v/>
      </c>
      <c r="K2069" s="11">
        <f>CodePrefix&amp;$A2069&amp;IF($C2069="","","."&amp;$C2069&amp;"."&amp;$B2069)&amp;INDEX(VarEnd,MATCH($A2069,VarKey,0))&amp;K$5</f>
        <v/>
      </c>
      <c r="L2069" s="37">
        <f>MAX(INDEX(L$369:L$380,$D2069)+L2060*(1+$E2069),0.01)</f>
        <v/>
      </c>
      <c r="M2069" s="36">
        <f>MAX(INDEX(M$369:M$380,$D2069)+M2060*(1+$E2069),0.01)</f>
        <v/>
      </c>
      <c r="N2069" s="36">
        <f>MAX(INDEX(N$369:N$380,$D2069)+N2060*(1+$E2069),0.01)</f>
        <v/>
      </c>
      <c r="O2069" s="36">
        <f>MAX(INDEX(O$369:O$380,$D2069)+O2060*(1+$E2069),0.01)</f>
        <v/>
      </c>
      <c r="P2069" s="36">
        <f>MAX(INDEX(P$369:P$380,$D2069)+P2060*(1+$E2069),0.01)</f>
        <v/>
      </c>
      <c r="Q2069" s="36">
        <f>MAX(INDEX(Q$369:Q$380,$D2069)+Q2060*(1+$E2069),0.01)</f>
        <v/>
      </c>
      <c r="R2069" s="36">
        <f>MAX(INDEX(R$369:R$380,$D2069)+R2060*(1+$E2069),0.01)</f>
        <v/>
      </c>
      <c r="S2069" s="36">
        <f>MAX(INDEX(S$369:S$380,$D2069)+S2060*(1+$E2069),0.01)</f>
        <v/>
      </c>
      <c r="T2069" s="36">
        <f>MAX(INDEX(T$369:T$380,$D2069)+T2060*(1+$E2069),0.01)</f>
        <v/>
      </c>
      <c r="U2069" s="36">
        <f>MAX(INDEX(U$369:U$380,$D2069)+U2060*(1+$E2069),0.01)</f>
        <v/>
      </c>
      <c r="V2069" s="36">
        <f>MAX(INDEX(V$369:V$380,$D2069)+V2060*(1+$E2069),0.01)</f>
        <v/>
      </c>
      <c r="W2069" s="36">
        <f>MAX(INDEX(W$369:W$380,$D2069)+W2060*(1+$E2069),0.01)</f>
        <v/>
      </c>
      <c r="X2069" s="36">
        <f>MAX(INDEX(X$369:X$380,$D2069)+X2060*(1+$E2069),0.01)</f>
        <v/>
      </c>
      <c r="Y2069" s="36">
        <f>MAX(INDEX(Y$369:Y$380,$D2069)+Y2060*(1+$E2069),0.01)</f>
        <v/>
      </c>
      <c r="Z2069" s="36">
        <f>MAX(INDEX(Z$369:Z$380,$D2069)+Z2060*(1+$E2069),0.01)</f>
        <v/>
      </c>
      <c r="AA2069" s="36">
        <f>MAX(INDEX(AA$369:AA$380,$D2069)+AA2060*(1+$E2069),0.01)</f>
        <v/>
      </c>
      <c r="AB2069" s="36">
        <f>MAX(INDEX(AB$369:AB$380,$D2069)+AB2060*(1+$E2069),0.01)</f>
        <v/>
      </c>
      <c r="AC2069" s="36">
        <f>MAX(INDEX(AC$369:AC$380,$D2069)+AC2060*(1+$E2069),0.01)</f>
        <v/>
      </c>
      <c r="AD2069" s="36">
        <f>MAX(INDEX(AD$369:AD$380,$D2069)+AD2060*(1+$E2069),0.01)</f>
        <v/>
      </c>
      <c r="AF2069" s="11">
        <f>CodePrefix&amp;$A2069&amp;IF($C2069="","","."&amp;$C2069&amp;"."&amp;$B2069)&amp;INDEX(VarEnd,MATCH($A2069,VarKey,0))&amp;AF$5</f>
        <v/>
      </c>
      <c r="AG2069" s="37">
        <f>MAX(INDEX(AG$369:AG$380,$D2069)+AG2060*(1+$E2069),0.01)</f>
        <v/>
      </c>
      <c r="AH2069" s="36">
        <f>MAX(INDEX(AH$369:AH$380,$D2069)+AH2060*(1+$E2069),0.01)</f>
        <v/>
      </c>
      <c r="AI2069" s="36">
        <f>MAX(INDEX(AI$369:AI$380,$D2069)+AI2060*(1+$E2069),0.01)</f>
        <v/>
      </c>
      <c r="AJ2069" s="36">
        <f>MAX(INDEX(AJ$369:AJ$380,$D2069)+AJ2060*(1+$E2069),0.01)</f>
        <v/>
      </c>
      <c r="AK2069" s="36">
        <f>MAX(INDEX(AK$369:AK$380,$D2069)+AK2060*(1+$E2069),0.01)</f>
        <v/>
      </c>
      <c r="AL2069" s="36">
        <f>MAX(INDEX(AL$369:AL$380,$D2069)+AL2060*(1+$E2069),0.01)</f>
        <v/>
      </c>
      <c r="AM2069" s="36">
        <f>MAX(INDEX(AM$369:AM$380,$D2069)+AM2060*(1+$E2069),0.01)</f>
        <v/>
      </c>
      <c r="AN2069" s="36">
        <f>MAX(INDEX(AN$369:AN$380,$D2069)+AN2060*(1+$E2069),0.01)</f>
        <v/>
      </c>
      <c r="AO2069" s="36">
        <f>MAX(INDEX(AO$369:AO$380,$D2069)+AO2060*(1+$E2069),0.01)</f>
        <v/>
      </c>
      <c r="AP2069" s="36">
        <f>MAX(INDEX(AP$369:AP$380,$D2069)+AP2060*(1+$E2069),0.01)</f>
        <v/>
      </c>
      <c r="AQ2069" s="36">
        <f>MAX(INDEX(AQ$369:AQ$380,$D2069)+AQ2060*(1+$E2069),0.01)</f>
        <v/>
      </c>
      <c r="AR2069" s="36">
        <f>MAX(INDEX(AR$369:AR$380,$D2069)+AR2060*(1+$E2069),0.01)</f>
        <v/>
      </c>
      <c r="AS2069" s="36">
        <f>MAX(INDEX(AS$369:AS$380,$D2069)+AS2060*(1+$E2069),0.01)</f>
        <v/>
      </c>
      <c r="AT2069" s="36">
        <f>MAX(INDEX(AT$369:AT$380,$D2069)+AT2060*(1+$E2069),0.01)</f>
        <v/>
      </c>
      <c r="AU2069" s="36">
        <f>MAX(INDEX(AU$369:AU$380,$D2069)+AU2060*(1+$E2069),0.01)</f>
        <v/>
      </c>
      <c r="AV2069" s="36">
        <f>MAX(INDEX(AV$369:AV$380,$D2069)+AV2060*(1+$E2069),0.01)</f>
        <v/>
      </c>
      <c r="AW2069" s="36">
        <f>MAX(INDEX(AW$369:AW$380,$D2069)+AW2060*(1+$E2069),0.01)</f>
        <v/>
      </c>
      <c r="AX2069" s="36">
        <f>MAX(INDEX(AX$369:AX$380,$D2069)+AX2060*(1+$E2069),0.01)</f>
        <v/>
      </c>
      <c r="AY2069" s="36">
        <f>MAX(INDEX(AY$369:AY$380,$D2069)+AY2060*(1+$E2069),0.01)</f>
        <v/>
      </c>
    </row>
    <row r="2070" hidden="1" outlineLevel="2">
      <c r="A2070" s="14" t="inlineStr">
        <is>
          <t>atp</t>
        </is>
      </c>
      <c r="B2070" s="14" t="inlineStr">
        <is>
          <t>oop</t>
        </is>
      </c>
      <c r="C2070" s="14" t="inlineStr">
        <is>
          <t>cem</t>
        </is>
      </c>
      <c r="D2070" s="36">
        <f>INDEX(Inputs!$U$5:$U$132,MATCH($B2070&amp;"|"&amp;$C2070,Inputs!$A$5:$A$132,0))</f>
        <v/>
      </c>
      <c r="E2070" s="36">
        <f>INDEX(Inputs!$V$5:$V$132,MATCH($B2070&amp;"|"&amp;$C2070,Inputs!$A$5:$A$132,0))</f>
        <v/>
      </c>
      <c r="F2070" s="35" t="n"/>
      <c r="G2070" s="35" t="n"/>
      <c r="H2070" s="14">
        <f>INDEX(VarLab,MATCH($A2070,VarKey,0))&amp;INDEX(MemLab,MATCH($C2070&amp;"|"&amp;$B2070,MemKey,0))</f>
        <v/>
      </c>
      <c r="I2070" s="14">
        <f>INDEX(VarUnit,MATCH($A2070,VarKey,0))</f>
        <v/>
      </c>
      <c r="J2070" s="14">
        <f>INDEX(VarSrc,MATCH($A2070,VarKey,0))</f>
        <v/>
      </c>
      <c r="K2070" s="11">
        <f>CodePrefix&amp;$A2070&amp;IF($C2070="","","."&amp;$C2070&amp;"."&amp;$B2070)&amp;INDEX(VarEnd,MATCH($A2070,VarKey,0))&amp;K$5</f>
        <v/>
      </c>
      <c r="L2070" s="37">
        <f>MAX(INDEX(L$369:L$380,$D2070)+L2061*(1+$E2070),0.01)</f>
        <v/>
      </c>
      <c r="M2070" s="36">
        <f>MAX(INDEX(M$369:M$380,$D2070)+M2061*(1+$E2070),0.01)</f>
        <v/>
      </c>
      <c r="N2070" s="36">
        <f>MAX(INDEX(N$369:N$380,$D2070)+N2061*(1+$E2070),0.01)</f>
        <v/>
      </c>
      <c r="O2070" s="36">
        <f>MAX(INDEX(O$369:O$380,$D2070)+O2061*(1+$E2070),0.01)</f>
        <v/>
      </c>
      <c r="P2070" s="36">
        <f>MAX(INDEX(P$369:P$380,$D2070)+P2061*(1+$E2070),0.01)</f>
        <v/>
      </c>
      <c r="Q2070" s="36">
        <f>MAX(INDEX(Q$369:Q$380,$D2070)+Q2061*(1+$E2070),0.01)</f>
        <v/>
      </c>
      <c r="R2070" s="36">
        <f>MAX(INDEX(R$369:R$380,$D2070)+R2061*(1+$E2070),0.01)</f>
        <v/>
      </c>
      <c r="S2070" s="36">
        <f>MAX(INDEX(S$369:S$380,$D2070)+S2061*(1+$E2070),0.01)</f>
        <v/>
      </c>
      <c r="T2070" s="36">
        <f>MAX(INDEX(T$369:T$380,$D2070)+T2061*(1+$E2070),0.01)</f>
        <v/>
      </c>
      <c r="U2070" s="36">
        <f>MAX(INDEX(U$369:U$380,$D2070)+U2061*(1+$E2070),0.01)</f>
        <v/>
      </c>
      <c r="V2070" s="36">
        <f>MAX(INDEX(V$369:V$380,$D2070)+V2061*(1+$E2070),0.01)</f>
        <v/>
      </c>
      <c r="W2070" s="36">
        <f>MAX(INDEX(W$369:W$380,$D2070)+W2061*(1+$E2070),0.01)</f>
        <v/>
      </c>
      <c r="X2070" s="36">
        <f>MAX(INDEX(X$369:X$380,$D2070)+X2061*(1+$E2070),0.01)</f>
        <v/>
      </c>
      <c r="Y2070" s="36">
        <f>MAX(INDEX(Y$369:Y$380,$D2070)+Y2061*(1+$E2070),0.01)</f>
        <v/>
      </c>
      <c r="Z2070" s="36">
        <f>MAX(INDEX(Z$369:Z$380,$D2070)+Z2061*(1+$E2070),0.01)</f>
        <v/>
      </c>
      <c r="AA2070" s="36">
        <f>MAX(INDEX(AA$369:AA$380,$D2070)+AA2061*(1+$E2070),0.01)</f>
        <v/>
      </c>
      <c r="AB2070" s="36">
        <f>MAX(INDEX(AB$369:AB$380,$D2070)+AB2061*(1+$E2070),0.01)</f>
        <v/>
      </c>
      <c r="AC2070" s="36">
        <f>MAX(INDEX(AC$369:AC$380,$D2070)+AC2061*(1+$E2070),0.01)</f>
        <v/>
      </c>
      <c r="AD2070" s="36">
        <f>MAX(INDEX(AD$369:AD$380,$D2070)+AD2061*(1+$E2070),0.01)</f>
        <v/>
      </c>
      <c r="AF2070" s="11">
        <f>CodePrefix&amp;$A2070&amp;IF($C2070="","","."&amp;$C2070&amp;"."&amp;$B2070)&amp;INDEX(VarEnd,MATCH($A2070,VarKey,0))&amp;AF$5</f>
        <v/>
      </c>
      <c r="AG2070" s="37">
        <f>MAX(INDEX(AG$369:AG$380,$D2070)+AG2061*(1+$E2070),0.01)</f>
        <v/>
      </c>
      <c r="AH2070" s="36">
        <f>MAX(INDEX(AH$369:AH$380,$D2070)+AH2061*(1+$E2070),0.01)</f>
        <v/>
      </c>
      <c r="AI2070" s="36">
        <f>MAX(INDEX(AI$369:AI$380,$D2070)+AI2061*(1+$E2070),0.01)</f>
        <v/>
      </c>
      <c r="AJ2070" s="36">
        <f>MAX(INDEX(AJ$369:AJ$380,$D2070)+AJ2061*(1+$E2070),0.01)</f>
        <v/>
      </c>
      <c r="AK2070" s="36">
        <f>MAX(INDEX(AK$369:AK$380,$D2070)+AK2061*(1+$E2070),0.01)</f>
        <v/>
      </c>
      <c r="AL2070" s="36">
        <f>MAX(INDEX(AL$369:AL$380,$D2070)+AL2061*(1+$E2070),0.01)</f>
        <v/>
      </c>
      <c r="AM2070" s="36">
        <f>MAX(INDEX(AM$369:AM$380,$D2070)+AM2061*(1+$E2070),0.01)</f>
        <v/>
      </c>
      <c r="AN2070" s="36">
        <f>MAX(INDEX(AN$369:AN$380,$D2070)+AN2061*(1+$E2070),0.01)</f>
        <v/>
      </c>
      <c r="AO2070" s="36">
        <f>MAX(INDEX(AO$369:AO$380,$D2070)+AO2061*(1+$E2070),0.01)</f>
        <v/>
      </c>
      <c r="AP2070" s="36">
        <f>MAX(INDEX(AP$369:AP$380,$D2070)+AP2061*(1+$E2070),0.01)</f>
        <v/>
      </c>
      <c r="AQ2070" s="36">
        <f>MAX(INDEX(AQ$369:AQ$380,$D2070)+AQ2061*(1+$E2070),0.01)</f>
        <v/>
      </c>
      <c r="AR2070" s="36">
        <f>MAX(INDEX(AR$369:AR$380,$D2070)+AR2061*(1+$E2070),0.01)</f>
        <v/>
      </c>
      <c r="AS2070" s="36">
        <f>MAX(INDEX(AS$369:AS$380,$D2070)+AS2061*(1+$E2070),0.01)</f>
        <v/>
      </c>
      <c r="AT2070" s="36">
        <f>MAX(INDEX(AT$369:AT$380,$D2070)+AT2061*(1+$E2070),0.01)</f>
        <v/>
      </c>
      <c r="AU2070" s="36">
        <f>MAX(INDEX(AU$369:AU$380,$D2070)+AU2061*(1+$E2070),0.01)</f>
        <v/>
      </c>
      <c r="AV2070" s="36">
        <f>MAX(INDEX(AV$369:AV$380,$D2070)+AV2061*(1+$E2070),0.01)</f>
        <v/>
      </c>
      <c r="AW2070" s="36">
        <f>MAX(INDEX(AW$369:AW$380,$D2070)+AW2061*(1+$E2070),0.01)</f>
        <v/>
      </c>
      <c r="AX2070" s="36">
        <f>MAX(INDEX(AX$369:AX$380,$D2070)+AX2061*(1+$E2070),0.01)</f>
        <v/>
      </c>
      <c r="AY2070" s="36">
        <f>MAX(INDEX(AY$369:AY$380,$D2070)+AY2061*(1+$E2070),0.01)</f>
        <v/>
      </c>
    </row>
    <row r="2071" hidden="1" outlineLevel="2">
      <c r="A2071" s="14" t="inlineStr">
        <is>
          <t>atp</t>
        </is>
      </c>
      <c r="B2071" s="14" t="inlineStr">
        <is>
          <t>bio</t>
        </is>
      </c>
      <c r="C2071" s="14" t="inlineStr">
        <is>
          <t>cem</t>
        </is>
      </c>
      <c r="D2071" s="36">
        <f>INDEX(Inputs!$U$5:$U$132,MATCH($B2071&amp;"|"&amp;$C2071,Inputs!$A$5:$A$132,0))</f>
        <v/>
      </c>
      <c r="E2071" s="36">
        <f>INDEX(Inputs!$V$5:$V$132,MATCH($B2071&amp;"|"&amp;$C2071,Inputs!$A$5:$A$132,0))</f>
        <v/>
      </c>
      <c r="F2071" s="35" t="n"/>
      <c r="G2071" s="35" t="n"/>
      <c r="H2071" s="14">
        <f>INDEX(VarLab,MATCH($A2071,VarKey,0))&amp;INDEX(MemLab,MATCH($C2071&amp;"|"&amp;$B2071,MemKey,0))</f>
        <v/>
      </c>
      <c r="I2071" s="14">
        <f>INDEX(VarUnit,MATCH($A2071,VarKey,0))</f>
        <v/>
      </c>
      <c r="J2071" s="14">
        <f>INDEX(VarSrc,MATCH($A2071,VarKey,0))</f>
        <v/>
      </c>
      <c r="K2071" s="11">
        <f>CodePrefix&amp;$A2071&amp;IF($C2071="","","."&amp;$C2071&amp;"."&amp;$B2071)&amp;INDEX(VarEnd,MATCH($A2071,VarKey,0))&amp;K$5</f>
        <v/>
      </c>
      <c r="L2071" s="37">
        <f>MAX(INDEX(L$369:L$380,$D2071)+L2062*(1+$E2071),0.01)</f>
        <v/>
      </c>
      <c r="M2071" s="36">
        <f>MAX(INDEX(M$369:M$380,$D2071)+M2062*(1+$E2071),0.01)</f>
        <v/>
      </c>
      <c r="N2071" s="36">
        <f>MAX(INDEX(N$369:N$380,$D2071)+N2062*(1+$E2071),0.01)</f>
        <v/>
      </c>
      <c r="O2071" s="36">
        <f>MAX(INDEX(O$369:O$380,$D2071)+O2062*(1+$E2071),0.01)</f>
        <v/>
      </c>
      <c r="P2071" s="36">
        <f>MAX(INDEX(P$369:P$380,$D2071)+P2062*(1+$E2071),0.01)</f>
        <v/>
      </c>
      <c r="Q2071" s="36">
        <f>MAX(INDEX(Q$369:Q$380,$D2071)+Q2062*(1+$E2071),0.01)</f>
        <v/>
      </c>
      <c r="R2071" s="36">
        <f>MAX(INDEX(R$369:R$380,$D2071)+R2062*(1+$E2071),0.01)</f>
        <v/>
      </c>
      <c r="S2071" s="36">
        <f>MAX(INDEX(S$369:S$380,$D2071)+S2062*(1+$E2071),0.01)</f>
        <v/>
      </c>
      <c r="T2071" s="36">
        <f>MAX(INDEX(T$369:T$380,$D2071)+T2062*(1+$E2071),0.01)</f>
        <v/>
      </c>
      <c r="U2071" s="36">
        <f>MAX(INDEX(U$369:U$380,$D2071)+U2062*(1+$E2071),0.01)</f>
        <v/>
      </c>
      <c r="V2071" s="36">
        <f>MAX(INDEX(V$369:V$380,$D2071)+V2062*(1+$E2071),0.01)</f>
        <v/>
      </c>
      <c r="W2071" s="36">
        <f>MAX(INDEX(W$369:W$380,$D2071)+W2062*(1+$E2071),0.01)</f>
        <v/>
      </c>
      <c r="X2071" s="36">
        <f>MAX(INDEX(X$369:X$380,$D2071)+X2062*(1+$E2071),0.01)</f>
        <v/>
      </c>
      <c r="Y2071" s="36">
        <f>MAX(INDEX(Y$369:Y$380,$D2071)+Y2062*(1+$E2071),0.01)</f>
        <v/>
      </c>
      <c r="Z2071" s="36">
        <f>MAX(INDEX(Z$369:Z$380,$D2071)+Z2062*(1+$E2071),0.01)</f>
        <v/>
      </c>
      <c r="AA2071" s="36">
        <f>MAX(INDEX(AA$369:AA$380,$D2071)+AA2062*(1+$E2071),0.01)</f>
        <v/>
      </c>
      <c r="AB2071" s="36">
        <f>MAX(INDEX(AB$369:AB$380,$D2071)+AB2062*(1+$E2071),0.01)</f>
        <v/>
      </c>
      <c r="AC2071" s="36">
        <f>MAX(INDEX(AC$369:AC$380,$D2071)+AC2062*(1+$E2071),0.01)</f>
        <v/>
      </c>
      <c r="AD2071" s="36">
        <f>MAX(INDEX(AD$369:AD$380,$D2071)+AD2062*(1+$E2071),0.01)</f>
        <v/>
      </c>
      <c r="AF2071" s="11">
        <f>CodePrefix&amp;$A2071&amp;IF($C2071="","","."&amp;$C2071&amp;"."&amp;$B2071)&amp;INDEX(VarEnd,MATCH($A2071,VarKey,0))&amp;AF$5</f>
        <v/>
      </c>
      <c r="AG2071" s="37">
        <f>MAX(INDEX(AG$369:AG$380,$D2071)+AG2062*(1+$E2071),0.01)</f>
        <v/>
      </c>
      <c r="AH2071" s="36">
        <f>MAX(INDEX(AH$369:AH$380,$D2071)+AH2062*(1+$E2071),0.01)</f>
        <v/>
      </c>
      <c r="AI2071" s="36">
        <f>MAX(INDEX(AI$369:AI$380,$D2071)+AI2062*(1+$E2071),0.01)</f>
        <v/>
      </c>
      <c r="AJ2071" s="36">
        <f>MAX(INDEX(AJ$369:AJ$380,$D2071)+AJ2062*(1+$E2071),0.01)</f>
        <v/>
      </c>
      <c r="AK2071" s="36">
        <f>MAX(INDEX(AK$369:AK$380,$D2071)+AK2062*(1+$E2071),0.01)</f>
        <v/>
      </c>
      <c r="AL2071" s="36">
        <f>MAX(INDEX(AL$369:AL$380,$D2071)+AL2062*(1+$E2071),0.01)</f>
        <v/>
      </c>
      <c r="AM2071" s="36">
        <f>MAX(INDEX(AM$369:AM$380,$D2071)+AM2062*(1+$E2071),0.01)</f>
        <v/>
      </c>
      <c r="AN2071" s="36">
        <f>MAX(INDEX(AN$369:AN$380,$D2071)+AN2062*(1+$E2071),0.01)</f>
        <v/>
      </c>
      <c r="AO2071" s="36">
        <f>MAX(INDEX(AO$369:AO$380,$D2071)+AO2062*(1+$E2071),0.01)</f>
        <v/>
      </c>
      <c r="AP2071" s="36">
        <f>MAX(INDEX(AP$369:AP$380,$D2071)+AP2062*(1+$E2071),0.01)</f>
        <v/>
      </c>
      <c r="AQ2071" s="36">
        <f>MAX(INDEX(AQ$369:AQ$380,$D2071)+AQ2062*(1+$E2071),0.01)</f>
        <v/>
      </c>
      <c r="AR2071" s="36">
        <f>MAX(INDEX(AR$369:AR$380,$D2071)+AR2062*(1+$E2071),0.01)</f>
        <v/>
      </c>
      <c r="AS2071" s="36">
        <f>MAX(INDEX(AS$369:AS$380,$D2071)+AS2062*(1+$E2071),0.01)</f>
        <v/>
      </c>
      <c r="AT2071" s="36">
        <f>MAX(INDEX(AT$369:AT$380,$D2071)+AT2062*(1+$E2071),0.01)</f>
        <v/>
      </c>
      <c r="AU2071" s="36">
        <f>MAX(INDEX(AU$369:AU$380,$D2071)+AU2062*(1+$E2071),0.01)</f>
        <v/>
      </c>
      <c r="AV2071" s="36">
        <f>MAX(INDEX(AV$369:AV$380,$D2071)+AV2062*(1+$E2071),0.01)</f>
        <v/>
      </c>
      <c r="AW2071" s="36">
        <f>MAX(INDEX(AW$369:AW$380,$D2071)+AW2062*(1+$E2071),0.01)</f>
        <v/>
      </c>
      <c r="AX2071" s="36">
        <f>MAX(INDEX(AX$369:AX$380,$D2071)+AX2062*(1+$E2071),0.01)</f>
        <v/>
      </c>
      <c r="AY2071" s="36">
        <f>MAX(INDEX(AY$369:AY$380,$D2071)+AY2062*(1+$E2071),0.01)</f>
        <v/>
      </c>
    </row>
    <row r="2072" hidden="1" outlineLevel="2"/>
    <row r="2073" hidden="1" outlineLevel="2">
      <c r="A2073" s="14" t="inlineStr">
        <is>
          <t>shp</t>
        </is>
      </c>
      <c r="B2073" s="14" t="inlineStr">
        <is>
          <t>coa</t>
        </is>
      </c>
      <c r="C2073" s="14" t="inlineStr">
        <is>
          <t>cem</t>
        </is>
      </c>
      <c r="D2073" s="36">
        <f>INDEX(Inputs!$W$5:$W$132,MATCH($B2073&amp;"|"&amp;$C2073,Inputs!$A$5:$A$132,0))</f>
        <v/>
      </c>
      <c r="E2073" s="36">
        <f>INDEX(Inputs!$M$5:$M$132,MATCH($B2073&amp;"|"&amp;$C2073,Inputs!$A$5:$A$132,0))</f>
        <v/>
      </c>
      <c r="F2073" s="35" t="n"/>
      <c r="G2073" s="35" t="n"/>
      <c r="H2073" s="14">
        <f>INDEX(VarLab,MATCH($A2073,VarKey,0))&amp;INDEX(MemLab,MATCH($C2073&amp;"|"&amp;$B2073,MemKey,0))</f>
        <v/>
      </c>
      <c r="I2073" s="14">
        <f>INDEX(VarUnit,MATCH($A2073,VarKey,0))</f>
        <v/>
      </c>
      <c r="J2073" s="14">
        <f>INDEX(VarSrc,MATCH($A2073,VarKey,0))</f>
        <v/>
      </c>
      <c r="K2073" s="11">
        <f>CodePrefix&amp;$A2073&amp;IF($C2073="","","."&amp;$C2073&amp;"."&amp;$B2073)&amp;INDEX(VarEnd,MATCH($A2073,VarKey,0))&amp;K$5</f>
        <v/>
      </c>
      <c r="L2073" s="37">
        <f>INDEX(L$297:L$313,$E2073)*$D2073</f>
        <v/>
      </c>
      <c r="M2073" s="36">
        <f>INDEX(M$297:M$313,$E2073)*$D2073</f>
        <v/>
      </c>
      <c r="N2073" s="36">
        <f>INDEX(N$297:N$313,$E2073)*$D2073</f>
        <v/>
      </c>
      <c r="O2073" s="36">
        <f>INDEX(O$297:O$313,$E2073)*$D2073</f>
        <v/>
      </c>
      <c r="P2073" s="36">
        <f>INDEX(P$297:P$313,$E2073)*$D2073</f>
        <v/>
      </c>
      <c r="Q2073" s="36">
        <f>INDEX(Q$297:Q$313,$E2073)*$D2073</f>
        <v/>
      </c>
      <c r="R2073" s="36">
        <f>INDEX(R$297:R$313,$E2073)*$D2073</f>
        <v/>
      </c>
      <c r="S2073" s="36">
        <f>INDEX(S$297:S$313,$E2073)*$D2073</f>
        <v/>
      </c>
      <c r="T2073" s="36">
        <f>INDEX(T$297:T$313,$E2073)*$D2073</f>
        <v/>
      </c>
      <c r="U2073" s="36">
        <f>INDEX(U$297:U$313,$E2073)*$D2073</f>
        <v/>
      </c>
      <c r="V2073" s="36">
        <f>INDEX(V$297:V$313,$E2073)*$D2073</f>
        <v/>
      </c>
      <c r="W2073" s="36">
        <f>INDEX(W$297:W$313,$E2073)*$D2073</f>
        <v/>
      </c>
      <c r="X2073" s="36">
        <f>INDEX(X$297:X$313,$E2073)*$D2073</f>
        <v/>
      </c>
      <c r="Y2073" s="36">
        <f>INDEX(Y$297:Y$313,$E2073)*$D2073</f>
        <v/>
      </c>
      <c r="Z2073" s="36">
        <f>INDEX(Z$297:Z$313,$E2073)*$D2073</f>
        <v/>
      </c>
      <c r="AA2073" s="36">
        <f>INDEX(AA$297:AA$313,$E2073)*$D2073</f>
        <v/>
      </c>
      <c r="AB2073" s="36">
        <f>INDEX(AB$297:AB$313,$E2073)*$D2073</f>
        <v/>
      </c>
      <c r="AC2073" s="36">
        <f>INDEX(AC$297:AC$313,$E2073)*$D2073</f>
        <v/>
      </c>
      <c r="AD2073" s="36">
        <f>INDEX(AD$297:AD$313,$E2073)*$D2073</f>
        <v/>
      </c>
      <c r="AF2073" s="11">
        <f>CodePrefix&amp;$A2073&amp;IF($C2073="","","."&amp;$C2073&amp;"."&amp;$B2073)&amp;INDEX(VarEnd,MATCH($A2073,VarKey,0))&amp;AF$5</f>
        <v/>
      </c>
      <c r="AG2073" s="37">
        <f>INDEX(AG$297:AG$313,$E2073)*$D2073</f>
        <v/>
      </c>
      <c r="AH2073" s="36">
        <f>INDEX(AH$297:AH$313,$E2073)*$D2073</f>
        <v/>
      </c>
      <c r="AI2073" s="36">
        <f>INDEX(AI$297:AI$313,$E2073)*$D2073</f>
        <v/>
      </c>
      <c r="AJ2073" s="36">
        <f>INDEX(AJ$297:AJ$313,$E2073)*$D2073</f>
        <v/>
      </c>
      <c r="AK2073" s="36">
        <f>INDEX(AK$297:AK$313,$E2073)*$D2073</f>
        <v/>
      </c>
      <c r="AL2073" s="36">
        <f>INDEX(AL$297:AL$313,$E2073)*$D2073</f>
        <v/>
      </c>
      <c r="AM2073" s="36">
        <f>INDEX(AM$297:AM$313,$E2073)*$D2073</f>
        <v/>
      </c>
      <c r="AN2073" s="36">
        <f>INDEX(AN$297:AN$313,$E2073)*$D2073</f>
        <v/>
      </c>
      <c r="AO2073" s="36">
        <f>INDEX(AO$297:AO$313,$E2073)*$D2073</f>
        <v/>
      </c>
      <c r="AP2073" s="36">
        <f>INDEX(AP$297:AP$313,$E2073)*$D2073</f>
        <v/>
      </c>
      <c r="AQ2073" s="36">
        <f>INDEX(AQ$297:AQ$313,$E2073)*$D2073</f>
        <v/>
      </c>
      <c r="AR2073" s="36">
        <f>INDEX(AR$297:AR$313,$E2073)*$D2073</f>
        <v/>
      </c>
      <c r="AS2073" s="36">
        <f>INDEX(AS$297:AS$313,$E2073)*$D2073</f>
        <v/>
      </c>
      <c r="AT2073" s="36">
        <f>INDEX(AT$297:AT$313,$E2073)*$D2073</f>
        <v/>
      </c>
      <c r="AU2073" s="36">
        <f>INDEX(AU$297:AU$313,$E2073)*$D2073</f>
        <v/>
      </c>
      <c r="AV2073" s="36">
        <f>INDEX(AV$297:AV$313,$E2073)*$D2073</f>
        <v/>
      </c>
      <c r="AW2073" s="36">
        <f>INDEX(AW$297:AW$313,$E2073)*$D2073</f>
        <v/>
      </c>
      <c r="AX2073" s="36">
        <f>INDEX(AX$297:AX$313,$E2073)*$D2073</f>
        <v/>
      </c>
      <c r="AY2073" s="36">
        <f>INDEX(AY$297:AY$313,$E2073)*$D2073</f>
        <v/>
      </c>
    </row>
    <row r="2074" hidden="1" outlineLevel="2">
      <c r="A2074" s="14" t="inlineStr">
        <is>
          <t>shp</t>
        </is>
      </c>
      <c r="B2074" s="14" t="inlineStr">
        <is>
          <t>nga</t>
        </is>
      </c>
      <c r="C2074" s="14" t="inlineStr">
        <is>
          <t>cem</t>
        </is>
      </c>
      <c r="D2074" s="36">
        <f>INDEX(Inputs!$W$5:$W$132,MATCH($B2074&amp;"|"&amp;$C2074,Inputs!$A$5:$A$132,0))</f>
        <v/>
      </c>
      <c r="E2074" s="36">
        <f>INDEX(Inputs!$M$5:$M$132,MATCH($B2074&amp;"|"&amp;$C2074,Inputs!$A$5:$A$132,0))</f>
        <v/>
      </c>
      <c r="F2074" s="35" t="n"/>
      <c r="G2074" s="35" t="n"/>
      <c r="H2074" s="14">
        <f>INDEX(VarLab,MATCH($A2074,VarKey,0))&amp;INDEX(MemLab,MATCH($C2074&amp;"|"&amp;$B2074,MemKey,0))</f>
        <v/>
      </c>
      <c r="I2074" s="14">
        <f>INDEX(VarUnit,MATCH($A2074,VarKey,0))</f>
        <v/>
      </c>
      <c r="J2074" s="14">
        <f>INDEX(VarSrc,MATCH($A2074,VarKey,0))</f>
        <v/>
      </c>
      <c r="K2074" s="11">
        <f>CodePrefix&amp;$A2074&amp;IF($C2074="","","."&amp;$C2074&amp;"."&amp;$B2074)&amp;INDEX(VarEnd,MATCH($A2074,VarKey,0))&amp;K$5</f>
        <v/>
      </c>
      <c r="L2074" s="37">
        <f>INDEX(L$297:L$313,$E2074)*$D2074</f>
        <v/>
      </c>
      <c r="M2074" s="36">
        <f>INDEX(M$297:M$313,$E2074)*$D2074</f>
        <v/>
      </c>
      <c r="N2074" s="36">
        <f>INDEX(N$297:N$313,$E2074)*$D2074</f>
        <v/>
      </c>
      <c r="O2074" s="36">
        <f>INDEX(O$297:O$313,$E2074)*$D2074</f>
        <v/>
      </c>
      <c r="P2074" s="36">
        <f>INDEX(P$297:P$313,$E2074)*$D2074</f>
        <v/>
      </c>
      <c r="Q2074" s="36">
        <f>INDEX(Q$297:Q$313,$E2074)*$D2074</f>
        <v/>
      </c>
      <c r="R2074" s="36">
        <f>INDEX(R$297:R$313,$E2074)*$D2074</f>
        <v/>
      </c>
      <c r="S2074" s="36">
        <f>INDEX(S$297:S$313,$E2074)*$D2074</f>
        <v/>
      </c>
      <c r="T2074" s="36">
        <f>INDEX(T$297:T$313,$E2074)*$D2074</f>
        <v/>
      </c>
      <c r="U2074" s="36">
        <f>INDEX(U$297:U$313,$E2074)*$D2074</f>
        <v/>
      </c>
      <c r="V2074" s="36">
        <f>INDEX(V$297:V$313,$E2074)*$D2074</f>
        <v/>
      </c>
      <c r="W2074" s="36">
        <f>INDEX(W$297:W$313,$E2074)*$D2074</f>
        <v/>
      </c>
      <c r="X2074" s="36">
        <f>INDEX(X$297:X$313,$E2074)*$D2074</f>
        <v/>
      </c>
      <c r="Y2074" s="36">
        <f>INDEX(Y$297:Y$313,$E2074)*$D2074</f>
        <v/>
      </c>
      <c r="Z2074" s="36">
        <f>INDEX(Z$297:Z$313,$E2074)*$D2074</f>
        <v/>
      </c>
      <c r="AA2074" s="36">
        <f>INDEX(AA$297:AA$313,$E2074)*$D2074</f>
        <v/>
      </c>
      <c r="AB2074" s="36">
        <f>INDEX(AB$297:AB$313,$E2074)*$D2074</f>
        <v/>
      </c>
      <c r="AC2074" s="36">
        <f>INDEX(AC$297:AC$313,$E2074)*$D2074</f>
        <v/>
      </c>
      <c r="AD2074" s="36">
        <f>INDEX(AD$297:AD$313,$E2074)*$D2074</f>
        <v/>
      </c>
      <c r="AF2074" s="11">
        <f>CodePrefix&amp;$A2074&amp;IF($C2074="","","."&amp;$C2074&amp;"."&amp;$B2074)&amp;INDEX(VarEnd,MATCH($A2074,VarKey,0))&amp;AF$5</f>
        <v/>
      </c>
      <c r="AG2074" s="37">
        <f>INDEX(AG$297:AG$313,$E2074)*$D2074</f>
        <v/>
      </c>
      <c r="AH2074" s="36">
        <f>INDEX(AH$297:AH$313,$E2074)*$D2074</f>
        <v/>
      </c>
      <c r="AI2074" s="36">
        <f>INDEX(AI$297:AI$313,$E2074)*$D2074</f>
        <v/>
      </c>
      <c r="AJ2074" s="36">
        <f>INDEX(AJ$297:AJ$313,$E2074)*$D2074</f>
        <v/>
      </c>
      <c r="AK2074" s="36">
        <f>INDEX(AK$297:AK$313,$E2074)*$D2074</f>
        <v/>
      </c>
      <c r="AL2074" s="36">
        <f>INDEX(AL$297:AL$313,$E2074)*$D2074</f>
        <v/>
      </c>
      <c r="AM2074" s="36">
        <f>INDEX(AM$297:AM$313,$E2074)*$D2074</f>
        <v/>
      </c>
      <c r="AN2074" s="36">
        <f>INDEX(AN$297:AN$313,$E2074)*$D2074</f>
        <v/>
      </c>
      <c r="AO2074" s="36">
        <f>INDEX(AO$297:AO$313,$E2074)*$D2074</f>
        <v/>
      </c>
      <c r="AP2074" s="36">
        <f>INDEX(AP$297:AP$313,$E2074)*$D2074</f>
        <v/>
      </c>
      <c r="AQ2074" s="36">
        <f>INDEX(AQ$297:AQ$313,$E2074)*$D2074</f>
        <v/>
      </c>
      <c r="AR2074" s="36">
        <f>INDEX(AR$297:AR$313,$E2074)*$D2074</f>
        <v/>
      </c>
      <c r="AS2074" s="36">
        <f>INDEX(AS$297:AS$313,$E2074)*$D2074</f>
        <v/>
      </c>
      <c r="AT2074" s="36">
        <f>INDEX(AT$297:AT$313,$E2074)*$D2074</f>
        <v/>
      </c>
      <c r="AU2074" s="36">
        <f>INDEX(AU$297:AU$313,$E2074)*$D2074</f>
        <v/>
      </c>
      <c r="AV2074" s="36">
        <f>INDEX(AV$297:AV$313,$E2074)*$D2074</f>
        <v/>
      </c>
      <c r="AW2074" s="36">
        <f>INDEX(AW$297:AW$313,$E2074)*$D2074</f>
        <v/>
      </c>
      <c r="AX2074" s="36">
        <f>INDEX(AX$297:AX$313,$E2074)*$D2074</f>
        <v/>
      </c>
      <c r="AY2074" s="36">
        <f>INDEX(AY$297:AY$313,$E2074)*$D2074</f>
        <v/>
      </c>
    </row>
    <row r="2075" hidden="1" outlineLevel="2">
      <c r="A2075" s="14" t="inlineStr">
        <is>
          <t>shp</t>
        </is>
      </c>
      <c r="B2075" s="14" t="inlineStr">
        <is>
          <t>gso</t>
        </is>
      </c>
      <c r="C2075" s="14" t="inlineStr">
        <is>
          <t>cem</t>
        </is>
      </c>
      <c r="D2075" s="36">
        <f>INDEX(Inputs!$W$5:$W$132,MATCH($B2075&amp;"|"&amp;$C2075,Inputs!$A$5:$A$132,0))</f>
        <v/>
      </c>
      <c r="E2075" s="36">
        <f>INDEX(Inputs!$M$5:$M$132,MATCH($B2075&amp;"|"&amp;$C2075,Inputs!$A$5:$A$132,0))</f>
        <v/>
      </c>
      <c r="F2075" s="35" t="n"/>
      <c r="G2075" s="35" t="n"/>
      <c r="H2075" s="14">
        <f>INDEX(VarLab,MATCH($A2075,VarKey,0))&amp;INDEX(MemLab,MATCH($C2075&amp;"|"&amp;$B2075,MemKey,0))</f>
        <v/>
      </c>
      <c r="I2075" s="14">
        <f>INDEX(VarUnit,MATCH($A2075,VarKey,0))</f>
        <v/>
      </c>
      <c r="J2075" s="14">
        <f>INDEX(VarSrc,MATCH($A2075,VarKey,0))</f>
        <v/>
      </c>
      <c r="K2075" s="11">
        <f>CodePrefix&amp;$A2075&amp;IF($C2075="","","."&amp;$C2075&amp;"."&amp;$B2075)&amp;INDEX(VarEnd,MATCH($A2075,VarKey,0))&amp;K$5</f>
        <v/>
      </c>
      <c r="L2075" s="37">
        <f>INDEX(L$297:L$313,$E2075)*$D2075</f>
        <v/>
      </c>
      <c r="M2075" s="36">
        <f>INDEX(M$297:M$313,$E2075)*$D2075</f>
        <v/>
      </c>
      <c r="N2075" s="36">
        <f>INDEX(N$297:N$313,$E2075)*$D2075</f>
        <v/>
      </c>
      <c r="O2075" s="36">
        <f>INDEX(O$297:O$313,$E2075)*$D2075</f>
        <v/>
      </c>
      <c r="P2075" s="36">
        <f>INDEX(P$297:P$313,$E2075)*$D2075</f>
        <v/>
      </c>
      <c r="Q2075" s="36">
        <f>INDEX(Q$297:Q$313,$E2075)*$D2075</f>
        <v/>
      </c>
      <c r="R2075" s="36">
        <f>INDEX(R$297:R$313,$E2075)*$D2075</f>
        <v/>
      </c>
      <c r="S2075" s="36">
        <f>INDEX(S$297:S$313,$E2075)*$D2075</f>
        <v/>
      </c>
      <c r="T2075" s="36">
        <f>INDEX(T$297:T$313,$E2075)*$D2075</f>
        <v/>
      </c>
      <c r="U2075" s="36">
        <f>INDEX(U$297:U$313,$E2075)*$D2075</f>
        <v/>
      </c>
      <c r="V2075" s="36">
        <f>INDEX(V$297:V$313,$E2075)*$D2075</f>
        <v/>
      </c>
      <c r="W2075" s="36">
        <f>INDEX(W$297:W$313,$E2075)*$D2075</f>
        <v/>
      </c>
      <c r="X2075" s="36">
        <f>INDEX(X$297:X$313,$E2075)*$D2075</f>
        <v/>
      </c>
      <c r="Y2075" s="36">
        <f>INDEX(Y$297:Y$313,$E2075)*$D2075</f>
        <v/>
      </c>
      <c r="Z2075" s="36">
        <f>INDEX(Z$297:Z$313,$E2075)*$D2075</f>
        <v/>
      </c>
      <c r="AA2075" s="36">
        <f>INDEX(AA$297:AA$313,$E2075)*$D2075</f>
        <v/>
      </c>
      <c r="AB2075" s="36">
        <f>INDEX(AB$297:AB$313,$E2075)*$D2075</f>
        <v/>
      </c>
      <c r="AC2075" s="36">
        <f>INDEX(AC$297:AC$313,$E2075)*$D2075</f>
        <v/>
      </c>
      <c r="AD2075" s="36">
        <f>INDEX(AD$297:AD$313,$E2075)*$D2075</f>
        <v/>
      </c>
      <c r="AF2075" s="11">
        <f>CodePrefix&amp;$A2075&amp;IF($C2075="","","."&amp;$C2075&amp;"."&amp;$B2075)&amp;INDEX(VarEnd,MATCH($A2075,VarKey,0))&amp;AF$5</f>
        <v/>
      </c>
      <c r="AG2075" s="37">
        <f>INDEX(AG$297:AG$313,$E2075)*$D2075</f>
        <v/>
      </c>
      <c r="AH2075" s="36">
        <f>INDEX(AH$297:AH$313,$E2075)*$D2075</f>
        <v/>
      </c>
      <c r="AI2075" s="36">
        <f>INDEX(AI$297:AI$313,$E2075)*$D2075</f>
        <v/>
      </c>
      <c r="AJ2075" s="36">
        <f>INDEX(AJ$297:AJ$313,$E2075)*$D2075</f>
        <v/>
      </c>
      <c r="AK2075" s="36">
        <f>INDEX(AK$297:AK$313,$E2075)*$D2075</f>
        <v/>
      </c>
      <c r="AL2075" s="36">
        <f>INDEX(AL$297:AL$313,$E2075)*$D2075</f>
        <v/>
      </c>
      <c r="AM2075" s="36">
        <f>INDEX(AM$297:AM$313,$E2075)*$D2075</f>
        <v/>
      </c>
      <c r="AN2075" s="36">
        <f>INDEX(AN$297:AN$313,$E2075)*$D2075</f>
        <v/>
      </c>
      <c r="AO2075" s="36">
        <f>INDEX(AO$297:AO$313,$E2075)*$D2075</f>
        <v/>
      </c>
      <c r="AP2075" s="36">
        <f>INDEX(AP$297:AP$313,$E2075)*$D2075</f>
        <v/>
      </c>
      <c r="AQ2075" s="36">
        <f>INDEX(AQ$297:AQ$313,$E2075)*$D2075</f>
        <v/>
      </c>
      <c r="AR2075" s="36">
        <f>INDEX(AR$297:AR$313,$E2075)*$D2075</f>
        <v/>
      </c>
      <c r="AS2075" s="36">
        <f>INDEX(AS$297:AS$313,$E2075)*$D2075</f>
        <v/>
      </c>
      <c r="AT2075" s="36">
        <f>INDEX(AT$297:AT$313,$E2075)*$D2075</f>
        <v/>
      </c>
      <c r="AU2075" s="36">
        <f>INDEX(AU$297:AU$313,$E2075)*$D2075</f>
        <v/>
      </c>
      <c r="AV2075" s="36">
        <f>INDEX(AV$297:AV$313,$E2075)*$D2075</f>
        <v/>
      </c>
      <c r="AW2075" s="36">
        <f>INDEX(AW$297:AW$313,$E2075)*$D2075</f>
        <v/>
      </c>
      <c r="AX2075" s="36">
        <f>INDEX(AX$297:AX$313,$E2075)*$D2075</f>
        <v/>
      </c>
      <c r="AY2075" s="36">
        <f>INDEX(AY$297:AY$313,$E2075)*$D2075</f>
        <v/>
      </c>
    </row>
    <row r="2076" hidden="1" outlineLevel="2">
      <c r="A2076" s="14" t="inlineStr">
        <is>
          <t>shp</t>
        </is>
      </c>
      <c r="B2076" s="14" t="inlineStr">
        <is>
          <t>die</t>
        </is>
      </c>
      <c r="C2076" s="14" t="inlineStr">
        <is>
          <t>cem</t>
        </is>
      </c>
      <c r="D2076" s="36">
        <f>INDEX(Inputs!$W$5:$W$132,MATCH($B2076&amp;"|"&amp;$C2076,Inputs!$A$5:$A$132,0))</f>
        <v/>
      </c>
      <c r="E2076" s="36">
        <f>INDEX(Inputs!$M$5:$M$132,MATCH($B2076&amp;"|"&amp;$C2076,Inputs!$A$5:$A$132,0))</f>
        <v/>
      </c>
      <c r="F2076" s="35" t="n"/>
      <c r="G2076" s="35" t="n"/>
      <c r="H2076" s="14">
        <f>INDEX(VarLab,MATCH($A2076,VarKey,0))&amp;INDEX(MemLab,MATCH($C2076&amp;"|"&amp;$B2076,MemKey,0))</f>
        <v/>
      </c>
      <c r="I2076" s="14">
        <f>INDEX(VarUnit,MATCH($A2076,VarKey,0))</f>
        <v/>
      </c>
      <c r="J2076" s="14">
        <f>INDEX(VarSrc,MATCH($A2076,VarKey,0))</f>
        <v/>
      </c>
      <c r="K2076" s="11">
        <f>CodePrefix&amp;$A2076&amp;IF($C2076="","","."&amp;$C2076&amp;"."&amp;$B2076)&amp;INDEX(VarEnd,MATCH($A2076,VarKey,0))&amp;K$5</f>
        <v/>
      </c>
      <c r="L2076" s="37">
        <f>INDEX(L$297:L$313,$E2076)*$D2076</f>
        <v/>
      </c>
      <c r="M2076" s="36">
        <f>INDEX(M$297:M$313,$E2076)*$D2076</f>
        <v/>
      </c>
      <c r="N2076" s="36">
        <f>INDEX(N$297:N$313,$E2076)*$D2076</f>
        <v/>
      </c>
      <c r="O2076" s="36">
        <f>INDEX(O$297:O$313,$E2076)*$D2076</f>
        <v/>
      </c>
      <c r="P2076" s="36">
        <f>INDEX(P$297:P$313,$E2076)*$D2076</f>
        <v/>
      </c>
      <c r="Q2076" s="36">
        <f>INDEX(Q$297:Q$313,$E2076)*$D2076</f>
        <v/>
      </c>
      <c r="R2076" s="36">
        <f>INDEX(R$297:R$313,$E2076)*$D2076</f>
        <v/>
      </c>
      <c r="S2076" s="36">
        <f>INDEX(S$297:S$313,$E2076)*$D2076</f>
        <v/>
      </c>
      <c r="T2076" s="36">
        <f>INDEX(T$297:T$313,$E2076)*$D2076</f>
        <v/>
      </c>
      <c r="U2076" s="36">
        <f>INDEX(U$297:U$313,$E2076)*$D2076</f>
        <v/>
      </c>
      <c r="V2076" s="36">
        <f>INDEX(V$297:V$313,$E2076)*$D2076</f>
        <v/>
      </c>
      <c r="W2076" s="36">
        <f>INDEX(W$297:W$313,$E2076)*$D2076</f>
        <v/>
      </c>
      <c r="X2076" s="36">
        <f>INDEX(X$297:X$313,$E2076)*$D2076</f>
        <v/>
      </c>
      <c r="Y2076" s="36">
        <f>INDEX(Y$297:Y$313,$E2076)*$D2076</f>
        <v/>
      </c>
      <c r="Z2076" s="36">
        <f>INDEX(Z$297:Z$313,$E2076)*$D2076</f>
        <v/>
      </c>
      <c r="AA2076" s="36">
        <f>INDEX(AA$297:AA$313,$E2076)*$D2076</f>
        <v/>
      </c>
      <c r="AB2076" s="36">
        <f>INDEX(AB$297:AB$313,$E2076)*$D2076</f>
        <v/>
      </c>
      <c r="AC2076" s="36">
        <f>INDEX(AC$297:AC$313,$E2076)*$D2076</f>
        <v/>
      </c>
      <c r="AD2076" s="36">
        <f>INDEX(AD$297:AD$313,$E2076)*$D2076</f>
        <v/>
      </c>
      <c r="AF2076" s="11">
        <f>CodePrefix&amp;$A2076&amp;IF($C2076="","","."&amp;$C2076&amp;"."&amp;$B2076)&amp;INDEX(VarEnd,MATCH($A2076,VarKey,0))&amp;AF$5</f>
        <v/>
      </c>
      <c r="AG2076" s="37">
        <f>INDEX(AG$297:AG$313,$E2076)*$D2076</f>
        <v/>
      </c>
      <c r="AH2076" s="36">
        <f>INDEX(AH$297:AH$313,$E2076)*$D2076</f>
        <v/>
      </c>
      <c r="AI2076" s="36">
        <f>INDEX(AI$297:AI$313,$E2076)*$D2076</f>
        <v/>
      </c>
      <c r="AJ2076" s="36">
        <f>INDEX(AJ$297:AJ$313,$E2076)*$D2076</f>
        <v/>
      </c>
      <c r="AK2076" s="36">
        <f>INDEX(AK$297:AK$313,$E2076)*$D2076</f>
        <v/>
      </c>
      <c r="AL2076" s="36">
        <f>INDEX(AL$297:AL$313,$E2076)*$D2076</f>
        <v/>
      </c>
      <c r="AM2076" s="36">
        <f>INDEX(AM$297:AM$313,$E2076)*$D2076</f>
        <v/>
      </c>
      <c r="AN2076" s="36">
        <f>INDEX(AN$297:AN$313,$E2076)*$D2076</f>
        <v/>
      </c>
      <c r="AO2076" s="36">
        <f>INDEX(AO$297:AO$313,$E2076)*$D2076</f>
        <v/>
      </c>
      <c r="AP2076" s="36">
        <f>INDEX(AP$297:AP$313,$E2076)*$D2076</f>
        <v/>
      </c>
      <c r="AQ2076" s="36">
        <f>INDEX(AQ$297:AQ$313,$E2076)*$D2076</f>
        <v/>
      </c>
      <c r="AR2076" s="36">
        <f>INDEX(AR$297:AR$313,$E2076)*$D2076</f>
        <v/>
      </c>
      <c r="AS2076" s="36">
        <f>INDEX(AS$297:AS$313,$E2076)*$D2076</f>
        <v/>
      </c>
      <c r="AT2076" s="36">
        <f>INDEX(AT$297:AT$313,$E2076)*$D2076</f>
        <v/>
      </c>
      <c r="AU2076" s="36">
        <f>INDEX(AU$297:AU$313,$E2076)*$D2076</f>
        <v/>
      </c>
      <c r="AV2076" s="36">
        <f>INDEX(AV$297:AV$313,$E2076)*$D2076</f>
        <v/>
      </c>
      <c r="AW2076" s="36">
        <f>INDEX(AW$297:AW$313,$E2076)*$D2076</f>
        <v/>
      </c>
      <c r="AX2076" s="36">
        <f>INDEX(AX$297:AX$313,$E2076)*$D2076</f>
        <v/>
      </c>
      <c r="AY2076" s="36">
        <f>INDEX(AY$297:AY$313,$E2076)*$D2076</f>
        <v/>
      </c>
    </row>
    <row r="2077" hidden="1" outlineLevel="2">
      <c r="A2077" s="14" t="inlineStr">
        <is>
          <t>shp</t>
        </is>
      </c>
      <c r="B2077" s="14" t="inlineStr">
        <is>
          <t>lpg</t>
        </is>
      </c>
      <c r="C2077" s="14" t="inlineStr">
        <is>
          <t>cem</t>
        </is>
      </c>
      <c r="D2077" s="36">
        <f>INDEX(Inputs!$W$5:$W$132,MATCH($B2077&amp;"|"&amp;$C2077,Inputs!$A$5:$A$132,0))</f>
        <v/>
      </c>
      <c r="E2077" s="36">
        <f>INDEX(Inputs!$M$5:$M$132,MATCH($B2077&amp;"|"&amp;$C2077,Inputs!$A$5:$A$132,0))</f>
        <v/>
      </c>
      <c r="F2077" s="35" t="n"/>
      <c r="G2077" s="35" t="n"/>
      <c r="H2077" s="14">
        <f>INDEX(VarLab,MATCH($A2077,VarKey,0))&amp;INDEX(MemLab,MATCH($C2077&amp;"|"&amp;$B2077,MemKey,0))</f>
        <v/>
      </c>
      <c r="I2077" s="14">
        <f>INDEX(VarUnit,MATCH($A2077,VarKey,0))</f>
        <v/>
      </c>
      <c r="J2077" s="14">
        <f>INDEX(VarSrc,MATCH($A2077,VarKey,0))</f>
        <v/>
      </c>
      <c r="K2077" s="11">
        <f>CodePrefix&amp;$A2077&amp;IF($C2077="","","."&amp;$C2077&amp;"."&amp;$B2077)&amp;INDEX(VarEnd,MATCH($A2077,VarKey,0))&amp;K$5</f>
        <v/>
      </c>
      <c r="L2077" s="37">
        <f>INDEX(L$297:L$313,$E2077)*$D2077</f>
        <v/>
      </c>
      <c r="M2077" s="36">
        <f>INDEX(M$297:M$313,$E2077)*$D2077</f>
        <v/>
      </c>
      <c r="N2077" s="36">
        <f>INDEX(N$297:N$313,$E2077)*$D2077</f>
        <v/>
      </c>
      <c r="O2077" s="36">
        <f>INDEX(O$297:O$313,$E2077)*$D2077</f>
        <v/>
      </c>
      <c r="P2077" s="36">
        <f>INDEX(P$297:P$313,$E2077)*$D2077</f>
        <v/>
      </c>
      <c r="Q2077" s="36">
        <f>INDEX(Q$297:Q$313,$E2077)*$D2077</f>
        <v/>
      </c>
      <c r="R2077" s="36">
        <f>INDEX(R$297:R$313,$E2077)*$D2077</f>
        <v/>
      </c>
      <c r="S2077" s="36">
        <f>INDEX(S$297:S$313,$E2077)*$D2077</f>
        <v/>
      </c>
      <c r="T2077" s="36">
        <f>INDEX(T$297:T$313,$E2077)*$D2077</f>
        <v/>
      </c>
      <c r="U2077" s="36">
        <f>INDEX(U$297:U$313,$E2077)*$D2077</f>
        <v/>
      </c>
      <c r="V2077" s="36">
        <f>INDEX(V$297:V$313,$E2077)*$D2077</f>
        <v/>
      </c>
      <c r="W2077" s="36">
        <f>INDEX(W$297:W$313,$E2077)*$D2077</f>
        <v/>
      </c>
      <c r="X2077" s="36">
        <f>INDEX(X$297:X$313,$E2077)*$D2077</f>
        <v/>
      </c>
      <c r="Y2077" s="36">
        <f>INDEX(Y$297:Y$313,$E2077)*$D2077</f>
        <v/>
      </c>
      <c r="Z2077" s="36">
        <f>INDEX(Z$297:Z$313,$E2077)*$D2077</f>
        <v/>
      </c>
      <c r="AA2077" s="36">
        <f>INDEX(AA$297:AA$313,$E2077)*$D2077</f>
        <v/>
      </c>
      <c r="AB2077" s="36">
        <f>INDEX(AB$297:AB$313,$E2077)*$D2077</f>
        <v/>
      </c>
      <c r="AC2077" s="36">
        <f>INDEX(AC$297:AC$313,$E2077)*$D2077</f>
        <v/>
      </c>
      <c r="AD2077" s="36">
        <f>INDEX(AD$297:AD$313,$E2077)*$D2077</f>
        <v/>
      </c>
      <c r="AF2077" s="11">
        <f>CodePrefix&amp;$A2077&amp;IF($C2077="","","."&amp;$C2077&amp;"."&amp;$B2077)&amp;INDEX(VarEnd,MATCH($A2077,VarKey,0))&amp;AF$5</f>
        <v/>
      </c>
      <c r="AG2077" s="37">
        <f>INDEX(AG$297:AG$313,$E2077)*$D2077</f>
        <v/>
      </c>
      <c r="AH2077" s="36">
        <f>INDEX(AH$297:AH$313,$E2077)*$D2077</f>
        <v/>
      </c>
      <c r="AI2077" s="36">
        <f>INDEX(AI$297:AI$313,$E2077)*$D2077</f>
        <v/>
      </c>
      <c r="AJ2077" s="36">
        <f>INDEX(AJ$297:AJ$313,$E2077)*$D2077</f>
        <v/>
      </c>
      <c r="AK2077" s="36">
        <f>INDEX(AK$297:AK$313,$E2077)*$D2077</f>
        <v/>
      </c>
      <c r="AL2077" s="36">
        <f>INDEX(AL$297:AL$313,$E2077)*$D2077</f>
        <v/>
      </c>
      <c r="AM2077" s="36">
        <f>INDEX(AM$297:AM$313,$E2077)*$D2077</f>
        <v/>
      </c>
      <c r="AN2077" s="36">
        <f>INDEX(AN$297:AN$313,$E2077)*$D2077</f>
        <v/>
      </c>
      <c r="AO2077" s="36">
        <f>INDEX(AO$297:AO$313,$E2077)*$D2077</f>
        <v/>
      </c>
      <c r="AP2077" s="36">
        <f>INDEX(AP$297:AP$313,$E2077)*$D2077</f>
        <v/>
      </c>
      <c r="AQ2077" s="36">
        <f>INDEX(AQ$297:AQ$313,$E2077)*$D2077</f>
        <v/>
      </c>
      <c r="AR2077" s="36">
        <f>INDEX(AR$297:AR$313,$E2077)*$D2077</f>
        <v/>
      </c>
      <c r="AS2077" s="36">
        <f>INDEX(AS$297:AS$313,$E2077)*$D2077</f>
        <v/>
      </c>
      <c r="AT2077" s="36">
        <f>INDEX(AT$297:AT$313,$E2077)*$D2077</f>
        <v/>
      </c>
      <c r="AU2077" s="36">
        <f>INDEX(AU$297:AU$313,$E2077)*$D2077</f>
        <v/>
      </c>
      <c r="AV2077" s="36">
        <f>INDEX(AV$297:AV$313,$E2077)*$D2077</f>
        <v/>
      </c>
      <c r="AW2077" s="36">
        <f>INDEX(AW$297:AW$313,$E2077)*$D2077</f>
        <v/>
      </c>
      <c r="AX2077" s="36">
        <f>INDEX(AX$297:AX$313,$E2077)*$D2077</f>
        <v/>
      </c>
      <c r="AY2077" s="36">
        <f>INDEX(AY$297:AY$313,$E2077)*$D2077</f>
        <v/>
      </c>
    </row>
    <row r="2078" hidden="1" outlineLevel="2">
      <c r="A2078" s="14" t="inlineStr">
        <is>
          <t>shp</t>
        </is>
      </c>
      <c r="B2078" s="14" t="inlineStr">
        <is>
          <t>ker</t>
        </is>
      </c>
      <c r="C2078" s="14" t="inlineStr">
        <is>
          <t>cem</t>
        </is>
      </c>
      <c r="D2078" s="36">
        <f>INDEX(Inputs!$W$5:$W$132,MATCH($B2078&amp;"|"&amp;$C2078,Inputs!$A$5:$A$132,0))</f>
        <v/>
      </c>
      <c r="E2078" s="36">
        <f>INDEX(Inputs!$M$5:$M$132,MATCH($B2078&amp;"|"&amp;$C2078,Inputs!$A$5:$A$132,0))</f>
        <v/>
      </c>
      <c r="F2078" s="35" t="n"/>
      <c r="G2078" s="35" t="n"/>
      <c r="H2078" s="14">
        <f>INDEX(VarLab,MATCH($A2078,VarKey,0))&amp;INDEX(MemLab,MATCH($C2078&amp;"|"&amp;$B2078,MemKey,0))</f>
        <v/>
      </c>
      <c r="I2078" s="14">
        <f>INDEX(VarUnit,MATCH($A2078,VarKey,0))</f>
        <v/>
      </c>
      <c r="J2078" s="14">
        <f>INDEX(VarSrc,MATCH($A2078,VarKey,0))</f>
        <v/>
      </c>
      <c r="K2078" s="11">
        <f>CodePrefix&amp;$A2078&amp;IF($C2078="","","."&amp;$C2078&amp;"."&amp;$B2078)&amp;INDEX(VarEnd,MATCH($A2078,VarKey,0))&amp;K$5</f>
        <v/>
      </c>
      <c r="L2078" s="37">
        <f>INDEX(L$297:L$313,$E2078)*$D2078</f>
        <v/>
      </c>
      <c r="M2078" s="36">
        <f>INDEX(M$297:M$313,$E2078)*$D2078</f>
        <v/>
      </c>
      <c r="N2078" s="36">
        <f>INDEX(N$297:N$313,$E2078)*$D2078</f>
        <v/>
      </c>
      <c r="O2078" s="36">
        <f>INDEX(O$297:O$313,$E2078)*$D2078</f>
        <v/>
      </c>
      <c r="P2078" s="36">
        <f>INDEX(P$297:P$313,$E2078)*$D2078</f>
        <v/>
      </c>
      <c r="Q2078" s="36">
        <f>INDEX(Q$297:Q$313,$E2078)*$D2078</f>
        <v/>
      </c>
      <c r="R2078" s="36">
        <f>INDEX(R$297:R$313,$E2078)*$D2078</f>
        <v/>
      </c>
      <c r="S2078" s="36">
        <f>INDEX(S$297:S$313,$E2078)*$D2078</f>
        <v/>
      </c>
      <c r="T2078" s="36">
        <f>INDEX(T$297:T$313,$E2078)*$D2078</f>
        <v/>
      </c>
      <c r="U2078" s="36">
        <f>INDEX(U$297:U$313,$E2078)*$D2078</f>
        <v/>
      </c>
      <c r="V2078" s="36">
        <f>INDEX(V$297:V$313,$E2078)*$D2078</f>
        <v/>
      </c>
      <c r="W2078" s="36">
        <f>INDEX(W$297:W$313,$E2078)*$D2078</f>
        <v/>
      </c>
      <c r="X2078" s="36">
        <f>INDEX(X$297:X$313,$E2078)*$D2078</f>
        <v/>
      </c>
      <c r="Y2078" s="36">
        <f>INDEX(Y$297:Y$313,$E2078)*$D2078</f>
        <v/>
      </c>
      <c r="Z2078" s="36">
        <f>INDEX(Z$297:Z$313,$E2078)*$D2078</f>
        <v/>
      </c>
      <c r="AA2078" s="36">
        <f>INDEX(AA$297:AA$313,$E2078)*$D2078</f>
        <v/>
      </c>
      <c r="AB2078" s="36">
        <f>INDEX(AB$297:AB$313,$E2078)*$D2078</f>
        <v/>
      </c>
      <c r="AC2078" s="36">
        <f>INDEX(AC$297:AC$313,$E2078)*$D2078</f>
        <v/>
      </c>
      <c r="AD2078" s="36">
        <f>INDEX(AD$297:AD$313,$E2078)*$D2078</f>
        <v/>
      </c>
      <c r="AF2078" s="11">
        <f>CodePrefix&amp;$A2078&amp;IF($C2078="","","."&amp;$C2078&amp;"."&amp;$B2078)&amp;INDEX(VarEnd,MATCH($A2078,VarKey,0))&amp;AF$5</f>
        <v/>
      </c>
      <c r="AG2078" s="37">
        <f>INDEX(AG$297:AG$313,$E2078)*$D2078</f>
        <v/>
      </c>
      <c r="AH2078" s="36">
        <f>INDEX(AH$297:AH$313,$E2078)*$D2078</f>
        <v/>
      </c>
      <c r="AI2078" s="36">
        <f>INDEX(AI$297:AI$313,$E2078)*$D2078</f>
        <v/>
      </c>
      <c r="AJ2078" s="36">
        <f>INDEX(AJ$297:AJ$313,$E2078)*$D2078</f>
        <v/>
      </c>
      <c r="AK2078" s="36">
        <f>INDEX(AK$297:AK$313,$E2078)*$D2078</f>
        <v/>
      </c>
      <c r="AL2078" s="36">
        <f>INDEX(AL$297:AL$313,$E2078)*$D2078</f>
        <v/>
      </c>
      <c r="AM2078" s="36">
        <f>INDEX(AM$297:AM$313,$E2078)*$D2078</f>
        <v/>
      </c>
      <c r="AN2078" s="36">
        <f>INDEX(AN$297:AN$313,$E2078)*$D2078</f>
        <v/>
      </c>
      <c r="AO2078" s="36">
        <f>INDEX(AO$297:AO$313,$E2078)*$D2078</f>
        <v/>
      </c>
      <c r="AP2078" s="36">
        <f>INDEX(AP$297:AP$313,$E2078)*$D2078</f>
        <v/>
      </c>
      <c r="AQ2078" s="36">
        <f>INDEX(AQ$297:AQ$313,$E2078)*$D2078</f>
        <v/>
      </c>
      <c r="AR2078" s="36">
        <f>INDEX(AR$297:AR$313,$E2078)*$D2078</f>
        <v/>
      </c>
      <c r="AS2078" s="36">
        <f>INDEX(AS$297:AS$313,$E2078)*$D2078</f>
        <v/>
      </c>
      <c r="AT2078" s="36">
        <f>INDEX(AT$297:AT$313,$E2078)*$D2078</f>
        <v/>
      </c>
      <c r="AU2078" s="36">
        <f>INDEX(AU$297:AU$313,$E2078)*$D2078</f>
        <v/>
      </c>
      <c r="AV2078" s="36">
        <f>INDEX(AV$297:AV$313,$E2078)*$D2078</f>
        <v/>
      </c>
      <c r="AW2078" s="36">
        <f>INDEX(AW$297:AW$313,$E2078)*$D2078</f>
        <v/>
      </c>
      <c r="AX2078" s="36">
        <f>INDEX(AX$297:AX$313,$E2078)*$D2078</f>
        <v/>
      </c>
      <c r="AY2078" s="36">
        <f>INDEX(AY$297:AY$313,$E2078)*$D2078</f>
        <v/>
      </c>
    </row>
    <row r="2079" hidden="1" outlineLevel="2">
      <c r="A2079" s="14" t="inlineStr">
        <is>
          <t>shp</t>
        </is>
      </c>
      <c r="B2079" s="14" t="inlineStr">
        <is>
          <t>oop</t>
        </is>
      </c>
      <c r="C2079" s="14" t="inlineStr">
        <is>
          <t>cem</t>
        </is>
      </c>
      <c r="D2079" s="36">
        <f>INDEX(Inputs!$W$5:$W$132,MATCH($B2079&amp;"|"&amp;$C2079,Inputs!$A$5:$A$132,0))</f>
        <v/>
      </c>
      <c r="E2079" s="36">
        <f>INDEX(Inputs!$M$5:$M$132,MATCH($B2079&amp;"|"&amp;$C2079,Inputs!$A$5:$A$132,0))</f>
        <v/>
      </c>
      <c r="F2079" s="35" t="n"/>
      <c r="G2079" s="35" t="n"/>
      <c r="H2079" s="14">
        <f>INDEX(VarLab,MATCH($A2079,VarKey,0))&amp;INDEX(MemLab,MATCH($C2079&amp;"|"&amp;$B2079,MemKey,0))</f>
        <v/>
      </c>
      <c r="I2079" s="14">
        <f>INDEX(VarUnit,MATCH($A2079,VarKey,0))</f>
        <v/>
      </c>
      <c r="J2079" s="14">
        <f>INDEX(VarSrc,MATCH($A2079,VarKey,0))</f>
        <v/>
      </c>
      <c r="K2079" s="11">
        <f>CodePrefix&amp;$A2079&amp;IF($C2079="","","."&amp;$C2079&amp;"."&amp;$B2079)&amp;INDEX(VarEnd,MATCH($A2079,VarKey,0))&amp;K$5</f>
        <v/>
      </c>
      <c r="L2079" s="37">
        <f>INDEX(L$297:L$313,$E2079)*$D2079</f>
        <v/>
      </c>
      <c r="M2079" s="36">
        <f>INDEX(M$297:M$313,$E2079)*$D2079</f>
        <v/>
      </c>
      <c r="N2079" s="36">
        <f>INDEX(N$297:N$313,$E2079)*$D2079</f>
        <v/>
      </c>
      <c r="O2079" s="36">
        <f>INDEX(O$297:O$313,$E2079)*$D2079</f>
        <v/>
      </c>
      <c r="P2079" s="36">
        <f>INDEX(P$297:P$313,$E2079)*$D2079</f>
        <v/>
      </c>
      <c r="Q2079" s="36">
        <f>INDEX(Q$297:Q$313,$E2079)*$D2079</f>
        <v/>
      </c>
      <c r="R2079" s="36">
        <f>INDEX(R$297:R$313,$E2079)*$D2079</f>
        <v/>
      </c>
      <c r="S2079" s="36">
        <f>INDEX(S$297:S$313,$E2079)*$D2079</f>
        <v/>
      </c>
      <c r="T2079" s="36">
        <f>INDEX(T$297:T$313,$E2079)*$D2079</f>
        <v/>
      </c>
      <c r="U2079" s="36">
        <f>INDEX(U$297:U$313,$E2079)*$D2079</f>
        <v/>
      </c>
      <c r="V2079" s="36">
        <f>INDEX(V$297:V$313,$E2079)*$D2079</f>
        <v/>
      </c>
      <c r="W2079" s="36">
        <f>INDEX(W$297:W$313,$E2079)*$D2079</f>
        <v/>
      </c>
      <c r="X2079" s="36">
        <f>INDEX(X$297:X$313,$E2079)*$D2079</f>
        <v/>
      </c>
      <c r="Y2079" s="36">
        <f>INDEX(Y$297:Y$313,$E2079)*$D2079</f>
        <v/>
      </c>
      <c r="Z2079" s="36">
        <f>INDEX(Z$297:Z$313,$E2079)*$D2079</f>
        <v/>
      </c>
      <c r="AA2079" s="36">
        <f>INDEX(AA$297:AA$313,$E2079)*$D2079</f>
        <v/>
      </c>
      <c r="AB2079" s="36">
        <f>INDEX(AB$297:AB$313,$E2079)*$D2079</f>
        <v/>
      </c>
      <c r="AC2079" s="36">
        <f>INDEX(AC$297:AC$313,$E2079)*$D2079</f>
        <v/>
      </c>
      <c r="AD2079" s="36">
        <f>INDEX(AD$297:AD$313,$E2079)*$D2079</f>
        <v/>
      </c>
      <c r="AF2079" s="11">
        <f>CodePrefix&amp;$A2079&amp;IF($C2079="","","."&amp;$C2079&amp;"."&amp;$B2079)&amp;INDEX(VarEnd,MATCH($A2079,VarKey,0))&amp;AF$5</f>
        <v/>
      </c>
      <c r="AG2079" s="37">
        <f>INDEX(AG$297:AG$313,$E2079)*$D2079</f>
        <v/>
      </c>
      <c r="AH2079" s="36">
        <f>INDEX(AH$297:AH$313,$E2079)*$D2079</f>
        <v/>
      </c>
      <c r="AI2079" s="36">
        <f>INDEX(AI$297:AI$313,$E2079)*$D2079</f>
        <v/>
      </c>
      <c r="AJ2079" s="36">
        <f>INDEX(AJ$297:AJ$313,$E2079)*$D2079</f>
        <v/>
      </c>
      <c r="AK2079" s="36">
        <f>INDEX(AK$297:AK$313,$E2079)*$D2079</f>
        <v/>
      </c>
      <c r="AL2079" s="36">
        <f>INDEX(AL$297:AL$313,$E2079)*$D2079</f>
        <v/>
      </c>
      <c r="AM2079" s="36">
        <f>INDEX(AM$297:AM$313,$E2079)*$D2079</f>
        <v/>
      </c>
      <c r="AN2079" s="36">
        <f>INDEX(AN$297:AN$313,$E2079)*$D2079</f>
        <v/>
      </c>
      <c r="AO2079" s="36">
        <f>INDEX(AO$297:AO$313,$E2079)*$D2079</f>
        <v/>
      </c>
      <c r="AP2079" s="36">
        <f>INDEX(AP$297:AP$313,$E2079)*$D2079</f>
        <v/>
      </c>
      <c r="AQ2079" s="36">
        <f>INDEX(AQ$297:AQ$313,$E2079)*$D2079</f>
        <v/>
      </c>
      <c r="AR2079" s="36">
        <f>INDEX(AR$297:AR$313,$E2079)*$D2079</f>
        <v/>
      </c>
      <c r="AS2079" s="36">
        <f>INDEX(AS$297:AS$313,$E2079)*$D2079</f>
        <v/>
      </c>
      <c r="AT2079" s="36">
        <f>INDEX(AT$297:AT$313,$E2079)*$D2079</f>
        <v/>
      </c>
      <c r="AU2079" s="36">
        <f>INDEX(AU$297:AU$313,$E2079)*$D2079</f>
        <v/>
      </c>
      <c r="AV2079" s="36">
        <f>INDEX(AV$297:AV$313,$E2079)*$D2079</f>
        <v/>
      </c>
      <c r="AW2079" s="36">
        <f>INDEX(AW$297:AW$313,$E2079)*$D2079</f>
        <v/>
      </c>
      <c r="AX2079" s="36">
        <f>INDEX(AX$297:AX$313,$E2079)*$D2079</f>
        <v/>
      </c>
      <c r="AY2079" s="36">
        <f>INDEX(AY$297:AY$313,$E2079)*$D2079</f>
        <v/>
      </c>
    </row>
    <row r="2080" hidden="1" outlineLevel="2">
      <c r="A2080" s="14" t="inlineStr">
        <is>
          <t>shp</t>
        </is>
      </c>
      <c r="B2080" s="14" t="inlineStr">
        <is>
          <t>bio</t>
        </is>
      </c>
      <c r="C2080" s="14" t="inlineStr">
        <is>
          <t>cem</t>
        </is>
      </c>
      <c r="D2080" s="36">
        <f>INDEX(Inputs!$W$5:$W$132,MATCH($B2080&amp;"|"&amp;$C2080,Inputs!$A$5:$A$132,0))</f>
        <v/>
      </c>
      <c r="E2080" s="36">
        <f>INDEX(Inputs!$M$5:$M$132,MATCH($B2080&amp;"|"&amp;$C2080,Inputs!$A$5:$A$132,0))</f>
        <v/>
      </c>
      <c r="F2080" s="35" t="n"/>
      <c r="G2080" s="35" t="n"/>
      <c r="H2080" s="14">
        <f>INDEX(VarLab,MATCH($A2080,VarKey,0))&amp;INDEX(MemLab,MATCH($C2080&amp;"|"&amp;$B2080,MemKey,0))</f>
        <v/>
      </c>
      <c r="I2080" s="14">
        <f>INDEX(VarUnit,MATCH($A2080,VarKey,0))</f>
        <v/>
      </c>
      <c r="J2080" s="14">
        <f>INDEX(VarSrc,MATCH($A2080,VarKey,0))</f>
        <v/>
      </c>
      <c r="K2080" s="11">
        <f>CodePrefix&amp;$A2080&amp;IF($C2080="","","."&amp;$C2080&amp;"."&amp;$B2080)&amp;INDEX(VarEnd,MATCH($A2080,VarKey,0))&amp;K$5</f>
        <v/>
      </c>
      <c r="L2080" s="37">
        <f>INDEX(L$297:L$313,$E2080)*$D2080</f>
        <v/>
      </c>
      <c r="M2080" s="36">
        <f>INDEX(M$297:M$313,$E2080)*$D2080</f>
        <v/>
      </c>
      <c r="N2080" s="36">
        <f>INDEX(N$297:N$313,$E2080)*$D2080</f>
        <v/>
      </c>
      <c r="O2080" s="36">
        <f>INDEX(O$297:O$313,$E2080)*$D2080</f>
        <v/>
      </c>
      <c r="P2080" s="36">
        <f>INDEX(P$297:P$313,$E2080)*$D2080</f>
        <v/>
      </c>
      <c r="Q2080" s="36">
        <f>INDEX(Q$297:Q$313,$E2080)*$D2080</f>
        <v/>
      </c>
      <c r="R2080" s="36">
        <f>INDEX(R$297:R$313,$E2080)*$D2080</f>
        <v/>
      </c>
      <c r="S2080" s="36">
        <f>INDEX(S$297:S$313,$E2080)*$D2080</f>
        <v/>
      </c>
      <c r="T2080" s="36">
        <f>INDEX(T$297:T$313,$E2080)*$D2080</f>
        <v/>
      </c>
      <c r="U2080" s="36">
        <f>INDEX(U$297:U$313,$E2080)*$D2080</f>
        <v/>
      </c>
      <c r="V2080" s="36">
        <f>INDEX(V$297:V$313,$E2080)*$D2080</f>
        <v/>
      </c>
      <c r="W2080" s="36">
        <f>INDEX(W$297:W$313,$E2080)*$D2080</f>
        <v/>
      </c>
      <c r="X2080" s="36">
        <f>INDEX(X$297:X$313,$E2080)*$D2080</f>
        <v/>
      </c>
      <c r="Y2080" s="36">
        <f>INDEX(Y$297:Y$313,$E2080)*$D2080</f>
        <v/>
      </c>
      <c r="Z2080" s="36">
        <f>INDEX(Z$297:Z$313,$E2080)*$D2080</f>
        <v/>
      </c>
      <c r="AA2080" s="36">
        <f>INDEX(AA$297:AA$313,$E2080)*$D2080</f>
        <v/>
      </c>
      <c r="AB2080" s="36">
        <f>INDEX(AB$297:AB$313,$E2080)*$D2080</f>
        <v/>
      </c>
      <c r="AC2080" s="36">
        <f>INDEX(AC$297:AC$313,$E2080)*$D2080</f>
        <v/>
      </c>
      <c r="AD2080" s="36">
        <f>INDEX(AD$297:AD$313,$E2080)*$D2080</f>
        <v/>
      </c>
      <c r="AF2080" s="11">
        <f>CodePrefix&amp;$A2080&amp;IF($C2080="","","."&amp;$C2080&amp;"."&amp;$B2080)&amp;INDEX(VarEnd,MATCH($A2080,VarKey,0))&amp;AF$5</f>
        <v/>
      </c>
      <c r="AG2080" s="37">
        <f>INDEX(AG$297:AG$313,$E2080)*$D2080</f>
        <v/>
      </c>
      <c r="AH2080" s="36">
        <f>INDEX(AH$297:AH$313,$E2080)*$D2080</f>
        <v/>
      </c>
      <c r="AI2080" s="36">
        <f>INDEX(AI$297:AI$313,$E2080)*$D2080</f>
        <v/>
      </c>
      <c r="AJ2080" s="36">
        <f>INDEX(AJ$297:AJ$313,$E2080)*$D2080</f>
        <v/>
      </c>
      <c r="AK2080" s="36">
        <f>INDEX(AK$297:AK$313,$E2080)*$D2080</f>
        <v/>
      </c>
      <c r="AL2080" s="36">
        <f>INDEX(AL$297:AL$313,$E2080)*$D2080</f>
        <v/>
      </c>
      <c r="AM2080" s="36">
        <f>INDEX(AM$297:AM$313,$E2080)*$D2080</f>
        <v/>
      </c>
      <c r="AN2080" s="36">
        <f>INDEX(AN$297:AN$313,$E2080)*$D2080</f>
        <v/>
      </c>
      <c r="AO2080" s="36">
        <f>INDEX(AO$297:AO$313,$E2080)*$D2080</f>
        <v/>
      </c>
      <c r="AP2080" s="36">
        <f>INDEX(AP$297:AP$313,$E2080)*$D2080</f>
        <v/>
      </c>
      <c r="AQ2080" s="36">
        <f>INDEX(AQ$297:AQ$313,$E2080)*$D2080</f>
        <v/>
      </c>
      <c r="AR2080" s="36">
        <f>INDEX(AR$297:AR$313,$E2080)*$D2080</f>
        <v/>
      </c>
      <c r="AS2080" s="36">
        <f>INDEX(AS$297:AS$313,$E2080)*$D2080</f>
        <v/>
      </c>
      <c r="AT2080" s="36">
        <f>INDEX(AT$297:AT$313,$E2080)*$D2080</f>
        <v/>
      </c>
      <c r="AU2080" s="36">
        <f>INDEX(AU$297:AU$313,$E2080)*$D2080</f>
        <v/>
      </c>
      <c r="AV2080" s="36">
        <f>INDEX(AV$297:AV$313,$E2080)*$D2080</f>
        <v/>
      </c>
      <c r="AW2080" s="36">
        <f>INDEX(AW$297:AW$313,$E2080)*$D2080</f>
        <v/>
      </c>
      <c r="AX2080" s="36">
        <f>INDEX(AX$297:AX$313,$E2080)*$D2080</f>
        <v/>
      </c>
      <c r="AY2080" s="36">
        <f>INDEX(AY$297:AY$313,$E2080)*$D2080</f>
        <v/>
      </c>
    </row>
    <row r="2081" hidden="1" outlineLevel="2"/>
    <row r="2082" hidden="1" outlineLevel="2">
      <c r="A2082" s="14" t="inlineStr">
        <is>
          <t>ener</t>
        </is>
      </c>
      <c r="B2082" s="14" t="inlineStr">
        <is>
          <t>coa</t>
        </is>
      </c>
      <c r="C2082" s="14" t="inlineStr">
        <is>
          <t>cem</t>
        </is>
      </c>
      <c r="D2082" s="36">
        <f>INDEX(Inputs!$O$5:$O$132,MATCH($B2082&amp;"|"&amp;$C2082,Inputs!$A$5:$A$132,0))</f>
        <v/>
      </c>
      <c r="E2082" s="36">
        <f>INDEX(Inputs!$P$5:$P$132,MATCH($B2082&amp;"|"&amp;$C2082,Inputs!$A$5:$A$132,0))</f>
        <v/>
      </c>
      <c r="F2082" s="36">
        <f>INDEX(Inputs!$T$5:$T$132,MATCH($B2082&amp;"|"&amp;$C2082,Inputs!$A$5:$A$132,0))</f>
        <v/>
      </c>
      <c r="G2082" s="36">
        <f>INDEX(Inputs!$S$5:$S$132,MATCH($B2082&amp;"|"&amp;$C2082,Inputs!$A$5:$A$132,0))</f>
        <v/>
      </c>
      <c r="H2082" s="14">
        <f>INDEX(VarLab,MATCH($A2082,VarKey,0))&amp;INDEX(MemLab,MATCH($C2082&amp;"|"&amp;$B2082,MemKey,0))</f>
        <v/>
      </c>
      <c r="I2082" s="14">
        <f>INDEX(VarUnit,MATCH($A2082,VarKey,0))</f>
        <v/>
      </c>
      <c r="J2082" s="14">
        <f>INDEX(VarSrc,MATCH($A2082,VarKey,0))</f>
        <v/>
      </c>
      <c r="K2082" s="11">
        <f>CodePrefix&amp;$A2082&amp;IF($C2082="","","."&amp;$C2082&amp;"."&amp;$B2082)&amp;INDEX(VarEnd,MATCH($A2082,VarKey,0))&amp;K$5</f>
        <v/>
      </c>
      <c r="L2082" s="39">
        <f>INDEX(Inputs!$X$5:$X$132,MATCH($B2082&amp;"|"&amp;$C2082,Inputs!$A$5:$A$132,0))</f>
        <v/>
      </c>
      <c r="M2082" s="40">
        <f>L2082*$G2082*(1+M$7)^$D2082*(M2064/L2064)^$E2082*((M2064+M2073)/(L2064+L2073))^$F2082</f>
        <v/>
      </c>
      <c r="N2082" s="40">
        <f>M2082*$G2082*(1+N$7)^$D2082*(N2064/M2064)^$E2082*((N2064+N2073)/(M2064+M2073))^$F2082</f>
        <v/>
      </c>
      <c r="O2082" s="40">
        <f>N2082*$G2082*(1+O$7)^$D2082*(O2064/N2064)^$E2082*((O2064+O2073)/(N2064+N2073))^$F2082</f>
        <v/>
      </c>
      <c r="P2082" s="40">
        <f>O2082*$G2082*(1+P$7)^$D2082*(P2064/O2064)^$E2082*((P2064+P2073)/(O2064+O2073))^$F2082</f>
        <v/>
      </c>
      <c r="Q2082" s="40">
        <f>P2082*$G2082*(1+Q$7)^$D2082*(Q2064/P2064)^$E2082*((Q2064+Q2073)/(P2064+P2073))^$F2082</f>
        <v/>
      </c>
      <c r="R2082" s="40">
        <f>Q2082*$G2082*(1+R$7)^$D2082*(R2064/Q2064)^$E2082*((R2064+R2073)/(Q2064+Q2073))^$F2082</f>
        <v/>
      </c>
      <c r="S2082" s="40">
        <f>R2082*$G2082*(1+S$7)^$D2082*(S2064/R2064)^$E2082*((S2064+S2073)/(R2064+R2073))^$F2082</f>
        <v/>
      </c>
      <c r="T2082" s="40">
        <f>S2082*$G2082*(1+T$7)^$D2082*(T2064/S2064)^$E2082*((T2064+T2073)/(S2064+S2073))^$F2082</f>
        <v/>
      </c>
      <c r="U2082" s="40">
        <f>T2082*$G2082*(1+U$7)^$D2082*(U2064/T2064)^$E2082*((U2064+U2073)/(T2064+T2073))^$F2082</f>
        <v/>
      </c>
      <c r="V2082" s="40">
        <f>U2082*$G2082*(1+V$7)^$D2082*(V2064/U2064)^$E2082*((V2064+V2073)/(U2064+U2073))^$F2082</f>
        <v/>
      </c>
      <c r="W2082" s="40">
        <f>V2082*$G2082*(1+W$7)^$D2082*(W2064/V2064)^$E2082*((W2064+W2073)/(V2064+V2073))^$F2082</f>
        <v/>
      </c>
      <c r="X2082" s="40">
        <f>W2082*$G2082*(1+X$7)^$D2082*(X2064/W2064)^$E2082*((X2064+X2073)/(W2064+W2073))^$F2082</f>
        <v/>
      </c>
      <c r="Y2082" s="40">
        <f>X2082*$G2082*(1+Y$7)^$D2082*(Y2064/X2064)^$E2082*((Y2064+Y2073)/(X2064+X2073))^$F2082</f>
        <v/>
      </c>
      <c r="Z2082" s="40">
        <f>Y2082*$G2082*(1+Z$7)^$D2082*(Z2064/Y2064)^$E2082*((Z2064+Z2073)/(Y2064+Y2073))^$F2082</f>
        <v/>
      </c>
      <c r="AA2082" s="40">
        <f>Z2082*$G2082*(1+AA$7)^$D2082*(AA2064/Z2064)^$E2082*((AA2064+AA2073)/(Z2064+Z2073))^$F2082</f>
        <v/>
      </c>
      <c r="AB2082" s="40">
        <f>AA2082*$G2082*(1+AB$7)^$D2082*(AB2064/AA2064)^$E2082*((AB2064+AB2073)/(AA2064+AA2073))^$F2082</f>
        <v/>
      </c>
      <c r="AC2082" s="40">
        <f>AB2082*$G2082*(1+AC$7)^$D2082*(AC2064/AB2064)^$E2082*((AC2064+AC2073)/(AB2064+AB2073))^$F2082</f>
        <v/>
      </c>
      <c r="AD2082" s="40">
        <f>AC2082*$G2082*(1+AD$7)^$D2082*(AD2064/AC2064)^$E2082*((AD2064+AD2073)/(AC2064+AC2073))^$F2082</f>
        <v/>
      </c>
      <c r="AF2082" s="11">
        <f>CodePrefix&amp;$A2082&amp;IF($C2082="","","."&amp;$C2082&amp;"."&amp;$B2082)&amp;INDEX(VarEnd,MATCH($A2082,VarKey,0))&amp;AF$5</f>
        <v/>
      </c>
      <c r="AG2082" s="39">
        <f>INDEX(Inputs!$X$5:$X$132,MATCH($B2082&amp;"|"&amp;$C2082,Inputs!$A$5:$A$132,0))</f>
        <v/>
      </c>
      <c r="AH2082" s="40">
        <f>AG2082*$G2082*(1+AH$7)^$D2082*(AH2064/AG2064)^$E2082*((AH2064+AH2073)/(AG2064+AG2073))^$F2082</f>
        <v/>
      </c>
      <c r="AI2082" s="40">
        <f>AH2082*$G2082*(1+AI$7)^$D2082*(AI2064/AH2064)^$E2082*((AI2064+AI2073)/(AH2064+AH2073))^$F2082</f>
        <v/>
      </c>
      <c r="AJ2082" s="40">
        <f>AI2082*$G2082*(1+AJ$7)^$D2082*(AJ2064/AI2064)^$E2082*((AJ2064+AJ2073)/(AI2064+AI2073))^$F2082</f>
        <v/>
      </c>
      <c r="AK2082" s="40">
        <f>AJ2082*$G2082*(1+AK$7)^$D2082*(AK2064/AJ2064)^$E2082*((AK2064+AK2073)/(AJ2064+AJ2073))^$F2082</f>
        <v/>
      </c>
      <c r="AL2082" s="40">
        <f>AK2082*$G2082*(1+AL$7)^$D2082*(AL2064/AK2064)^$E2082*((AL2064+AL2073)/(AK2064+AK2073))^$F2082</f>
        <v/>
      </c>
      <c r="AM2082" s="40">
        <f>AL2082*$G2082*(1+AM$7)^$D2082*(AM2064/AL2064)^$E2082*((AM2064+AM2073)/(AL2064+AL2073))^$F2082</f>
        <v/>
      </c>
      <c r="AN2082" s="40">
        <f>AM2082*$G2082*(1+AN$7)^$D2082*(AN2064/AM2064)^$E2082*((AN2064+AN2073)/(AM2064+AM2073))^$F2082</f>
        <v/>
      </c>
      <c r="AO2082" s="40">
        <f>AN2082*$G2082*(1+AO$7)^$D2082*(AO2064/AN2064)^$E2082*((AO2064+AO2073)/(AN2064+AN2073))^$F2082</f>
        <v/>
      </c>
      <c r="AP2082" s="40">
        <f>AO2082*$G2082*(1+AP$7)^$D2082*(AP2064/AO2064)^$E2082*((AP2064+AP2073)/(AO2064+AO2073))^$F2082</f>
        <v/>
      </c>
      <c r="AQ2082" s="40">
        <f>AP2082*$G2082*(1+AQ$7)^$D2082*(AQ2064/AP2064)^$E2082*((AQ2064+AQ2073)/(AP2064+AP2073))^$F2082</f>
        <v/>
      </c>
      <c r="AR2082" s="40">
        <f>AQ2082*$G2082*(1+AR$7)^$D2082*(AR2064/AQ2064)^$E2082*((AR2064+AR2073)/(AQ2064+AQ2073))^$F2082</f>
        <v/>
      </c>
      <c r="AS2082" s="40">
        <f>AR2082*$G2082*(1+AS$7)^$D2082*(AS2064/AR2064)^$E2082*((AS2064+AS2073)/(AR2064+AR2073))^$F2082</f>
        <v/>
      </c>
      <c r="AT2082" s="40">
        <f>AS2082*$G2082*(1+AT$7)^$D2082*(AT2064/AS2064)^$E2082*((AT2064+AT2073)/(AS2064+AS2073))^$F2082</f>
        <v/>
      </c>
      <c r="AU2082" s="40">
        <f>AT2082*$G2082*(1+AU$7)^$D2082*(AU2064/AT2064)^$E2082*((AU2064+AU2073)/(AT2064+AT2073))^$F2082</f>
        <v/>
      </c>
      <c r="AV2082" s="40">
        <f>AU2082*$G2082*(1+AV$7)^$D2082*(AV2064/AU2064)^$E2082*((AV2064+AV2073)/(AU2064+AU2073))^$F2082</f>
        <v/>
      </c>
      <c r="AW2082" s="40">
        <f>AV2082*$G2082*(1+AW$7)^$D2082*(AW2064/AV2064)^$E2082*((AW2064+AW2073)/(AV2064+AV2073))^$F2082</f>
        <v/>
      </c>
      <c r="AX2082" s="40">
        <f>AW2082*$G2082*(1+AX$7)^$D2082*(AX2064/AW2064)^$E2082*((AX2064+AX2073)/(AW2064+AW2073))^$F2082</f>
        <v/>
      </c>
      <c r="AY2082" s="40">
        <f>AX2082*$G2082*(1+AY$7)^$D2082*(AY2064/AX2064)^$E2082*((AY2064+AY2073)/(AX2064+AX2073))^$F2082</f>
        <v/>
      </c>
    </row>
    <row r="2083" hidden="1" outlineLevel="2">
      <c r="A2083" s="14" t="inlineStr">
        <is>
          <t>ener</t>
        </is>
      </c>
      <c r="B2083" s="14" t="inlineStr">
        <is>
          <t>nga</t>
        </is>
      </c>
      <c r="C2083" s="14" t="inlineStr">
        <is>
          <t>cem</t>
        </is>
      </c>
      <c r="D2083" s="36">
        <f>INDEX(Inputs!$O$5:$O$132,MATCH($B2083&amp;"|"&amp;$C2083,Inputs!$A$5:$A$132,0))</f>
        <v/>
      </c>
      <c r="E2083" s="36">
        <f>INDEX(Inputs!$P$5:$P$132,MATCH($B2083&amp;"|"&amp;$C2083,Inputs!$A$5:$A$132,0))</f>
        <v/>
      </c>
      <c r="F2083" s="36">
        <f>INDEX(Inputs!$T$5:$T$132,MATCH($B2083&amp;"|"&amp;$C2083,Inputs!$A$5:$A$132,0))</f>
        <v/>
      </c>
      <c r="G2083" s="36">
        <f>INDEX(Inputs!$S$5:$S$132,MATCH($B2083&amp;"|"&amp;$C2083,Inputs!$A$5:$A$132,0))</f>
        <v/>
      </c>
      <c r="H2083" s="14">
        <f>INDEX(VarLab,MATCH($A2083,VarKey,0))&amp;INDEX(MemLab,MATCH($C2083&amp;"|"&amp;$B2083,MemKey,0))</f>
        <v/>
      </c>
      <c r="I2083" s="14">
        <f>INDEX(VarUnit,MATCH($A2083,VarKey,0))</f>
        <v/>
      </c>
      <c r="J2083" s="14">
        <f>INDEX(VarSrc,MATCH($A2083,VarKey,0))</f>
        <v/>
      </c>
      <c r="K2083" s="11">
        <f>CodePrefix&amp;$A2083&amp;IF($C2083="","","."&amp;$C2083&amp;"."&amp;$B2083)&amp;INDEX(VarEnd,MATCH($A2083,VarKey,0))&amp;K$5</f>
        <v/>
      </c>
      <c r="L2083" s="39">
        <f>INDEX(Inputs!$X$5:$X$132,MATCH($B2083&amp;"|"&amp;$C2083,Inputs!$A$5:$A$132,0))</f>
        <v/>
      </c>
      <c r="M2083" s="40">
        <f>L2083*$G2083*(1+M$7)^$D2083*(M2065/L2065)^$E2083*((M2065+M2074)/(L2065+L2074))^$F2083</f>
        <v/>
      </c>
      <c r="N2083" s="40">
        <f>M2083*$G2083*(1+N$7)^$D2083*(N2065/M2065)^$E2083*((N2065+N2074)/(M2065+M2074))^$F2083</f>
        <v/>
      </c>
      <c r="O2083" s="40">
        <f>N2083*$G2083*(1+O$7)^$D2083*(O2065/N2065)^$E2083*((O2065+O2074)/(N2065+N2074))^$F2083</f>
        <v/>
      </c>
      <c r="P2083" s="40">
        <f>O2083*$G2083*(1+P$7)^$D2083*(P2065/O2065)^$E2083*((P2065+P2074)/(O2065+O2074))^$F2083</f>
        <v/>
      </c>
      <c r="Q2083" s="40">
        <f>P2083*$G2083*(1+Q$7)^$D2083*(Q2065/P2065)^$E2083*((Q2065+Q2074)/(P2065+P2074))^$F2083</f>
        <v/>
      </c>
      <c r="R2083" s="40">
        <f>Q2083*$G2083*(1+R$7)^$D2083*(R2065/Q2065)^$E2083*((R2065+R2074)/(Q2065+Q2074))^$F2083</f>
        <v/>
      </c>
      <c r="S2083" s="40">
        <f>R2083*$G2083*(1+S$7)^$D2083*(S2065/R2065)^$E2083*((S2065+S2074)/(R2065+R2074))^$F2083</f>
        <v/>
      </c>
      <c r="T2083" s="40">
        <f>S2083*$G2083*(1+T$7)^$D2083*(T2065/S2065)^$E2083*((T2065+T2074)/(S2065+S2074))^$F2083</f>
        <v/>
      </c>
      <c r="U2083" s="40">
        <f>T2083*$G2083*(1+U$7)^$D2083*(U2065/T2065)^$E2083*((U2065+U2074)/(T2065+T2074))^$F2083</f>
        <v/>
      </c>
      <c r="V2083" s="40">
        <f>U2083*$G2083*(1+V$7)^$D2083*(V2065/U2065)^$E2083*((V2065+V2074)/(U2065+U2074))^$F2083</f>
        <v/>
      </c>
      <c r="W2083" s="40">
        <f>V2083*$G2083*(1+W$7)^$D2083*(W2065/V2065)^$E2083*((W2065+W2074)/(V2065+V2074))^$F2083</f>
        <v/>
      </c>
      <c r="X2083" s="40">
        <f>W2083*$G2083*(1+X$7)^$D2083*(X2065/W2065)^$E2083*((X2065+X2074)/(W2065+W2074))^$F2083</f>
        <v/>
      </c>
      <c r="Y2083" s="40">
        <f>X2083*$G2083*(1+Y$7)^$D2083*(Y2065/X2065)^$E2083*((Y2065+Y2074)/(X2065+X2074))^$F2083</f>
        <v/>
      </c>
      <c r="Z2083" s="40">
        <f>Y2083*$G2083*(1+Z$7)^$D2083*(Z2065/Y2065)^$E2083*((Z2065+Z2074)/(Y2065+Y2074))^$F2083</f>
        <v/>
      </c>
      <c r="AA2083" s="40">
        <f>Z2083*$G2083*(1+AA$7)^$D2083*(AA2065/Z2065)^$E2083*((AA2065+AA2074)/(Z2065+Z2074))^$F2083</f>
        <v/>
      </c>
      <c r="AB2083" s="40">
        <f>AA2083*$G2083*(1+AB$7)^$D2083*(AB2065/AA2065)^$E2083*((AB2065+AB2074)/(AA2065+AA2074))^$F2083</f>
        <v/>
      </c>
      <c r="AC2083" s="40">
        <f>AB2083*$G2083*(1+AC$7)^$D2083*(AC2065/AB2065)^$E2083*((AC2065+AC2074)/(AB2065+AB2074))^$F2083</f>
        <v/>
      </c>
      <c r="AD2083" s="40">
        <f>AC2083*$G2083*(1+AD$7)^$D2083*(AD2065/AC2065)^$E2083*((AD2065+AD2074)/(AC2065+AC2074))^$F2083</f>
        <v/>
      </c>
      <c r="AF2083" s="11">
        <f>CodePrefix&amp;$A2083&amp;IF($C2083="","","."&amp;$C2083&amp;"."&amp;$B2083)&amp;INDEX(VarEnd,MATCH($A2083,VarKey,0))&amp;AF$5</f>
        <v/>
      </c>
      <c r="AG2083" s="39">
        <f>INDEX(Inputs!$X$5:$X$132,MATCH($B2083&amp;"|"&amp;$C2083,Inputs!$A$5:$A$132,0))</f>
        <v/>
      </c>
      <c r="AH2083" s="40">
        <f>AG2083*$G2083*(1+AH$7)^$D2083*(AH2065/AG2065)^$E2083*((AH2065+AH2074)/(AG2065+AG2074))^$F2083</f>
        <v/>
      </c>
      <c r="AI2083" s="40">
        <f>AH2083*$G2083*(1+AI$7)^$D2083*(AI2065/AH2065)^$E2083*((AI2065+AI2074)/(AH2065+AH2074))^$F2083</f>
        <v/>
      </c>
      <c r="AJ2083" s="40">
        <f>AI2083*$G2083*(1+AJ$7)^$D2083*(AJ2065/AI2065)^$E2083*((AJ2065+AJ2074)/(AI2065+AI2074))^$F2083</f>
        <v/>
      </c>
      <c r="AK2083" s="40">
        <f>AJ2083*$G2083*(1+AK$7)^$D2083*(AK2065/AJ2065)^$E2083*((AK2065+AK2074)/(AJ2065+AJ2074))^$F2083</f>
        <v/>
      </c>
      <c r="AL2083" s="40">
        <f>AK2083*$G2083*(1+AL$7)^$D2083*(AL2065/AK2065)^$E2083*((AL2065+AL2074)/(AK2065+AK2074))^$F2083</f>
        <v/>
      </c>
      <c r="AM2083" s="40">
        <f>AL2083*$G2083*(1+AM$7)^$D2083*(AM2065/AL2065)^$E2083*((AM2065+AM2074)/(AL2065+AL2074))^$F2083</f>
        <v/>
      </c>
      <c r="AN2083" s="40">
        <f>AM2083*$G2083*(1+AN$7)^$D2083*(AN2065/AM2065)^$E2083*((AN2065+AN2074)/(AM2065+AM2074))^$F2083</f>
        <v/>
      </c>
      <c r="AO2083" s="40">
        <f>AN2083*$G2083*(1+AO$7)^$D2083*(AO2065/AN2065)^$E2083*((AO2065+AO2074)/(AN2065+AN2074))^$F2083</f>
        <v/>
      </c>
      <c r="AP2083" s="40">
        <f>AO2083*$G2083*(1+AP$7)^$D2083*(AP2065/AO2065)^$E2083*((AP2065+AP2074)/(AO2065+AO2074))^$F2083</f>
        <v/>
      </c>
      <c r="AQ2083" s="40">
        <f>AP2083*$G2083*(1+AQ$7)^$D2083*(AQ2065/AP2065)^$E2083*((AQ2065+AQ2074)/(AP2065+AP2074))^$F2083</f>
        <v/>
      </c>
      <c r="AR2083" s="40">
        <f>AQ2083*$G2083*(1+AR$7)^$D2083*(AR2065/AQ2065)^$E2083*((AR2065+AR2074)/(AQ2065+AQ2074))^$F2083</f>
        <v/>
      </c>
      <c r="AS2083" s="40">
        <f>AR2083*$G2083*(1+AS$7)^$D2083*(AS2065/AR2065)^$E2083*((AS2065+AS2074)/(AR2065+AR2074))^$F2083</f>
        <v/>
      </c>
      <c r="AT2083" s="40">
        <f>AS2083*$G2083*(1+AT$7)^$D2083*(AT2065/AS2065)^$E2083*((AT2065+AT2074)/(AS2065+AS2074))^$F2083</f>
        <v/>
      </c>
      <c r="AU2083" s="40">
        <f>AT2083*$G2083*(1+AU$7)^$D2083*(AU2065/AT2065)^$E2083*((AU2065+AU2074)/(AT2065+AT2074))^$F2083</f>
        <v/>
      </c>
      <c r="AV2083" s="40">
        <f>AU2083*$G2083*(1+AV$7)^$D2083*(AV2065/AU2065)^$E2083*((AV2065+AV2074)/(AU2065+AU2074))^$F2083</f>
        <v/>
      </c>
      <c r="AW2083" s="40">
        <f>AV2083*$G2083*(1+AW$7)^$D2083*(AW2065/AV2065)^$E2083*((AW2065+AW2074)/(AV2065+AV2074))^$F2083</f>
        <v/>
      </c>
      <c r="AX2083" s="40">
        <f>AW2083*$G2083*(1+AX$7)^$D2083*(AX2065/AW2065)^$E2083*((AX2065+AX2074)/(AW2065+AW2074))^$F2083</f>
        <v/>
      </c>
      <c r="AY2083" s="40">
        <f>AX2083*$G2083*(1+AY$7)^$D2083*(AY2065/AX2065)^$E2083*((AY2065+AY2074)/(AX2065+AX2074))^$F2083</f>
        <v/>
      </c>
    </row>
    <row r="2084" hidden="1" outlineLevel="2">
      <c r="A2084" s="14" t="inlineStr">
        <is>
          <t>ener</t>
        </is>
      </c>
      <c r="B2084" s="14" t="inlineStr">
        <is>
          <t>gso</t>
        </is>
      </c>
      <c r="C2084" s="14" t="inlineStr">
        <is>
          <t>cem</t>
        </is>
      </c>
      <c r="D2084" s="36">
        <f>INDEX(Inputs!$O$5:$O$132,MATCH($B2084&amp;"|"&amp;$C2084,Inputs!$A$5:$A$132,0))</f>
        <v/>
      </c>
      <c r="E2084" s="36">
        <f>INDEX(Inputs!$P$5:$P$132,MATCH($B2084&amp;"|"&amp;$C2084,Inputs!$A$5:$A$132,0))</f>
        <v/>
      </c>
      <c r="F2084" s="36">
        <f>INDEX(Inputs!$T$5:$T$132,MATCH($B2084&amp;"|"&amp;$C2084,Inputs!$A$5:$A$132,0))</f>
        <v/>
      </c>
      <c r="G2084" s="36">
        <f>INDEX(Inputs!$S$5:$S$132,MATCH($B2084&amp;"|"&amp;$C2084,Inputs!$A$5:$A$132,0))</f>
        <v/>
      </c>
      <c r="H2084" s="14">
        <f>INDEX(VarLab,MATCH($A2084,VarKey,0))&amp;INDEX(MemLab,MATCH($C2084&amp;"|"&amp;$B2084,MemKey,0))</f>
        <v/>
      </c>
      <c r="I2084" s="14">
        <f>INDEX(VarUnit,MATCH($A2084,VarKey,0))</f>
        <v/>
      </c>
      <c r="J2084" s="14">
        <f>INDEX(VarSrc,MATCH($A2084,VarKey,0))</f>
        <v/>
      </c>
      <c r="K2084" s="11">
        <f>CodePrefix&amp;$A2084&amp;IF($C2084="","","."&amp;$C2084&amp;"."&amp;$B2084)&amp;INDEX(VarEnd,MATCH($A2084,VarKey,0))&amp;K$5</f>
        <v/>
      </c>
      <c r="L2084" s="39">
        <f>INDEX(Inputs!$X$5:$X$132,MATCH($B2084&amp;"|"&amp;$C2084,Inputs!$A$5:$A$132,0))</f>
        <v/>
      </c>
      <c r="M2084" s="40">
        <f>L2084*$G2084*(1+M$7)^$D2084*(M2066/L2066)^$E2084*((M2066+M2075)/(L2066+L2075))^$F2084</f>
        <v/>
      </c>
      <c r="N2084" s="40">
        <f>M2084*$G2084*(1+N$7)^$D2084*(N2066/M2066)^$E2084*((N2066+N2075)/(M2066+M2075))^$F2084</f>
        <v/>
      </c>
      <c r="O2084" s="40">
        <f>N2084*$G2084*(1+O$7)^$D2084*(O2066/N2066)^$E2084*((O2066+O2075)/(N2066+N2075))^$F2084</f>
        <v/>
      </c>
      <c r="P2084" s="40">
        <f>O2084*$G2084*(1+P$7)^$D2084*(P2066/O2066)^$E2084*((P2066+P2075)/(O2066+O2075))^$F2084</f>
        <v/>
      </c>
      <c r="Q2084" s="40">
        <f>P2084*$G2084*(1+Q$7)^$D2084*(Q2066/P2066)^$E2084*((Q2066+Q2075)/(P2066+P2075))^$F2084</f>
        <v/>
      </c>
      <c r="R2084" s="40">
        <f>Q2084*$G2084*(1+R$7)^$D2084*(R2066/Q2066)^$E2084*((R2066+R2075)/(Q2066+Q2075))^$F2084</f>
        <v/>
      </c>
      <c r="S2084" s="40">
        <f>R2084*$G2084*(1+S$7)^$D2084*(S2066/R2066)^$E2084*((S2066+S2075)/(R2066+R2075))^$F2084</f>
        <v/>
      </c>
      <c r="T2084" s="40">
        <f>S2084*$G2084*(1+T$7)^$D2084*(T2066/S2066)^$E2084*((T2066+T2075)/(S2066+S2075))^$F2084</f>
        <v/>
      </c>
      <c r="U2084" s="40">
        <f>T2084*$G2084*(1+U$7)^$D2084*(U2066/T2066)^$E2084*((U2066+U2075)/(T2066+T2075))^$F2084</f>
        <v/>
      </c>
      <c r="V2084" s="40">
        <f>U2084*$G2084*(1+V$7)^$D2084*(V2066/U2066)^$E2084*((V2066+V2075)/(U2066+U2075))^$F2084</f>
        <v/>
      </c>
      <c r="W2084" s="40">
        <f>V2084*$G2084*(1+W$7)^$D2084*(W2066/V2066)^$E2084*((W2066+W2075)/(V2066+V2075))^$F2084</f>
        <v/>
      </c>
      <c r="X2084" s="40">
        <f>W2084*$G2084*(1+X$7)^$D2084*(X2066/W2066)^$E2084*((X2066+X2075)/(W2066+W2075))^$F2084</f>
        <v/>
      </c>
      <c r="Y2084" s="40">
        <f>X2084*$G2084*(1+Y$7)^$D2084*(Y2066/X2066)^$E2084*((Y2066+Y2075)/(X2066+X2075))^$F2084</f>
        <v/>
      </c>
      <c r="Z2084" s="40">
        <f>Y2084*$G2084*(1+Z$7)^$D2084*(Z2066/Y2066)^$E2084*((Z2066+Z2075)/(Y2066+Y2075))^$F2084</f>
        <v/>
      </c>
      <c r="AA2084" s="40">
        <f>Z2084*$G2084*(1+AA$7)^$D2084*(AA2066/Z2066)^$E2084*((AA2066+AA2075)/(Z2066+Z2075))^$F2084</f>
        <v/>
      </c>
      <c r="AB2084" s="40">
        <f>AA2084*$G2084*(1+AB$7)^$D2084*(AB2066/AA2066)^$E2084*((AB2066+AB2075)/(AA2066+AA2075))^$F2084</f>
        <v/>
      </c>
      <c r="AC2084" s="40">
        <f>AB2084*$G2084*(1+AC$7)^$D2084*(AC2066/AB2066)^$E2084*((AC2066+AC2075)/(AB2066+AB2075))^$F2084</f>
        <v/>
      </c>
      <c r="AD2084" s="40">
        <f>AC2084*$G2084*(1+AD$7)^$D2084*(AD2066/AC2066)^$E2084*((AD2066+AD2075)/(AC2066+AC2075))^$F2084</f>
        <v/>
      </c>
      <c r="AF2084" s="11">
        <f>CodePrefix&amp;$A2084&amp;IF($C2084="","","."&amp;$C2084&amp;"."&amp;$B2084)&amp;INDEX(VarEnd,MATCH($A2084,VarKey,0))&amp;AF$5</f>
        <v/>
      </c>
      <c r="AG2084" s="39">
        <f>INDEX(Inputs!$X$5:$X$132,MATCH($B2084&amp;"|"&amp;$C2084,Inputs!$A$5:$A$132,0))</f>
        <v/>
      </c>
      <c r="AH2084" s="40">
        <f>AG2084*$G2084*(1+AH$7)^$D2084*(AH2066/AG2066)^$E2084*((AH2066+AH2075)/(AG2066+AG2075))^$F2084</f>
        <v/>
      </c>
      <c r="AI2084" s="40">
        <f>AH2084*$G2084*(1+AI$7)^$D2084*(AI2066/AH2066)^$E2084*((AI2066+AI2075)/(AH2066+AH2075))^$F2084</f>
        <v/>
      </c>
      <c r="AJ2084" s="40">
        <f>AI2084*$G2084*(1+AJ$7)^$D2084*(AJ2066/AI2066)^$E2084*((AJ2066+AJ2075)/(AI2066+AI2075))^$F2084</f>
        <v/>
      </c>
      <c r="AK2084" s="40">
        <f>AJ2084*$G2084*(1+AK$7)^$D2084*(AK2066/AJ2066)^$E2084*((AK2066+AK2075)/(AJ2066+AJ2075))^$F2084</f>
        <v/>
      </c>
      <c r="AL2084" s="40">
        <f>AK2084*$G2084*(1+AL$7)^$D2084*(AL2066/AK2066)^$E2084*((AL2066+AL2075)/(AK2066+AK2075))^$F2084</f>
        <v/>
      </c>
      <c r="AM2084" s="40">
        <f>AL2084*$G2084*(1+AM$7)^$D2084*(AM2066/AL2066)^$E2084*((AM2066+AM2075)/(AL2066+AL2075))^$F2084</f>
        <v/>
      </c>
      <c r="AN2084" s="40">
        <f>AM2084*$G2084*(1+AN$7)^$D2084*(AN2066/AM2066)^$E2084*((AN2066+AN2075)/(AM2066+AM2075))^$F2084</f>
        <v/>
      </c>
      <c r="AO2084" s="40">
        <f>AN2084*$G2084*(1+AO$7)^$D2084*(AO2066/AN2066)^$E2084*((AO2066+AO2075)/(AN2066+AN2075))^$F2084</f>
        <v/>
      </c>
      <c r="AP2084" s="40">
        <f>AO2084*$G2084*(1+AP$7)^$D2084*(AP2066/AO2066)^$E2084*((AP2066+AP2075)/(AO2066+AO2075))^$F2084</f>
        <v/>
      </c>
      <c r="AQ2084" s="40">
        <f>AP2084*$G2084*(1+AQ$7)^$D2084*(AQ2066/AP2066)^$E2084*((AQ2066+AQ2075)/(AP2066+AP2075))^$F2084</f>
        <v/>
      </c>
      <c r="AR2084" s="40">
        <f>AQ2084*$G2084*(1+AR$7)^$D2084*(AR2066/AQ2066)^$E2084*((AR2066+AR2075)/(AQ2066+AQ2075))^$F2084</f>
        <v/>
      </c>
      <c r="AS2084" s="40">
        <f>AR2084*$G2084*(1+AS$7)^$D2084*(AS2066/AR2066)^$E2084*((AS2066+AS2075)/(AR2066+AR2075))^$F2084</f>
        <v/>
      </c>
      <c r="AT2084" s="40">
        <f>AS2084*$G2084*(1+AT$7)^$D2084*(AT2066/AS2066)^$E2084*((AT2066+AT2075)/(AS2066+AS2075))^$F2084</f>
        <v/>
      </c>
      <c r="AU2084" s="40">
        <f>AT2084*$G2084*(1+AU$7)^$D2084*(AU2066/AT2066)^$E2084*((AU2066+AU2075)/(AT2066+AT2075))^$F2084</f>
        <v/>
      </c>
      <c r="AV2084" s="40">
        <f>AU2084*$G2084*(1+AV$7)^$D2084*(AV2066/AU2066)^$E2084*((AV2066+AV2075)/(AU2066+AU2075))^$F2084</f>
        <v/>
      </c>
      <c r="AW2084" s="40">
        <f>AV2084*$G2084*(1+AW$7)^$D2084*(AW2066/AV2066)^$E2084*((AW2066+AW2075)/(AV2066+AV2075))^$F2084</f>
        <v/>
      </c>
      <c r="AX2084" s="40">
        <f>AW2084*$G2084*(1+AX$7)^$D2084*(AX2066/AW2066)^$E2084*((AX2066+AX2075)/(AW2066+AW2075))^$F2084</f>
        <v/>
      </c>
      <c r="AY2084" s="40">
        <f>AX2084*$G2084*(1+AY$7)^$D2084*(AY2066/AX2066)^$E2084*((AY2066+AY2075)/(AX2066+AX2075))^$F2084</f>
        <v/>
      </c>
    </row>
    <row r="2085" hidden="1" outlineLevel="2">
      <c r="A2085" s="14" t="inlineStr">
        <is>
          <t>ener</t>
        </is>
      </c>
      <c r="B2085" s="14" t="inlineStr">
        <is>
          <t>die</t>
        </is>
      </c>
      <c r="C2085" s="14" t="inlineStr">
        <is>
          <t>cem</t>
        </is>
      </c>
      <c r="D2085" s="36">
        <f>INDEX(Inputs!$O$5:$O$132,MATCH($B2085&amp;"|"&amp;$C2085,Inputs!$A$5:$A$132,0))</f>
        <v/>
      </c>
      <c r="E2085" s="36">
        <f>INDEX(Inputs!$P$5:$P$132,MATCH($B2085&amp;"|"&amp;$C2085,Inputs!$A$5:$A$132,0))</f>
        <v/>
      </c>
      <c r="F2085" s="36">
        <f>INDEX(Inputs!$T$5:$T$132,MATCH($B2085&amp;"|"&amp;$C2085,Inputs!$A$5:$A$132,0))</f>
        <v/>
      </c>
      <c r="G2085" s="36">
        <f>INDEX(Inputs!$S$5:$S$132,MATCH($B2085&amp;"|"&amp;$C2085,Inputs!$A$5:$A$132,0))</f>
        <v/>
      </c>
      <c r="H2085" s="14">
        <f>INDEX(VarLab,MATCH($A2085,VarKey,0))&amp;INDEX(MemLab,MATCH($C2085&amp;"|"&amp;$B2085,MemKey,0))</f>
        <v/>
      </c>
      <c r="I2085" s="14">
        <f>INDEX(VarUnit,MATCH($A2085,VarKey,0))</f>
        <v/>
      </c>
      <c r="J2085" s="14">
        <f>INDEX(VarSrc,MATCH($A2085,VarKey,0))</f>
        <v/>
      </c>
      <c r="K2085" s="11">
        <f>CodePrefix&amp;$A2085&amp;IF($C2085="","","."&amp;$C2085&amp;"."&amp;$B2085)&amp;INDEX(VarEnd,MATCH($A2085,VarKey,0))&amp;K$5</f>
        <v/>
      </c>
      <c r="L2085" s="39">
        <f>INDEX(Inputs!$X$5:$X$132,MATCH($B2085&amp;"|"&amp;$C2085,Inputs!$A$5:$A$132,0))</f>
        <v/>
      </c>
      <c r="M2085" s="40">
        <f>L2085*$G2085*(1+M$7)^$D2085*(M2067/L2067)^$E2085*((M2067+M2076)/(L2067+L2076))^$F2085</f>
        <v/>
      </c>
      <c r="N2085" s="40">
        <f>M2085*$G2085*(1+N$7)^$D2085*(N2067/M2067)^$E2085*((N2067+N2076)/(M2067+M2076))^$F2085</f>
        <v/>
      </c>
      <c r="O2085" s="40">
        <f>N2085*$G2085*(1+O$7)^$D2085*(O2067/N2067)^$E2085*((O2067+O2076)/(N2067+N2076))^$F2085</f>
        <v/>
      </c>
      <c r="P2085" s="40">
        <f>O2085*$G2085*(1+P$7)^$D2085*(P2067/O2067)^$E2085*((P2067+P2076)/(O2067+O2076))^$F2085</f>
        <v/>
      </c>
      <c r="Q2085" s="40">
        <f>P2085*$G2085*(1+Q$7)^$D2085*(Q2067/P2067)^$E2085*((Q2067+Q2076)/(P2067+P2076))^$F2085</f>
        <v/>
      </c>
      <c r="R2085" s="40">
        <f>Q2085*$G2085*(1+R$7)^$D2085*(R2067/Q2067)^$E2085*((R2067+R2076)/(Q2067+Q2076))^$F2085</f>
        <v/>
      </c>
      <c r="S2085" s="40">
        <f>R2085*$G2085*(1+S$7)^$D2085*(S2067/R2067)^$E2085*((S2067+S2076)/(R2067+R2076))^$F2085</f>
        <v/>
      </c>
      <c r="T2085" s="40">
        <f>S2085*$G2085*(1+T$7)^$D2085*(T2067/S2067)^$E2085*((T2067+T2076)/(S2067+S2076))^$F2085</f>
        <v/>
      </c>
      <c r="U2085" s="40">
        <f>T2085*$G2085*(1+U$7)^$D2085*(U2067/T2067)^$E2085*((U2067+U2076)/(T2067+T2076))^$F2085</f>
        <v/>
      </c>
      <c r="V2085" s="40">
        <f>U2085*$G2085*(1+V$7)^$D2085*(V2067/U2067)^$E2085*((V2067+V2076)/(U2067+U2076))^$F2085</f>
        <v/>
      </c>
      <c r="W2085" s="40">
        <f>V2085*$G2085*(1+W$7)^$D2085*(W2067/V2067)^$E2085*((W2067+W2076)/(V2067+V2076))^$F2085</f>
        <v/>
      </c>
      <c r="X2085" s="40">
        <f>W2085*$G2085*(1+X$7)^$D2085*(X2067/W2067)^$E2085*((X2067+X2076)/(W2067+W2076))^$F2085</f>
        <v/>
      </c>
      <c r="Y2085" s="40">
        <f>X2085*$G2085*(1+Y$7)^$D2085*(Y2067/X2067)^$E2085*((Y2067+Y2076)/(X2067+X2076))^$F2085</f>
        <v/>
      </c>
      <c r="Z2085" s="40">
        <f>Y2085*$G2085*(1+Z$7)^$D2085*(Z2067/Y2067)^$E2085*((Z2067+Z2076)/(Y2067+Y2076))^$F2085</f>
        <v/>
      </c>
      <c r="AA2085" s="40">
        <f>Z2085*$G2085*(1+AA$7)^$D2085*(AA2067/Z2067)^$E2085*((AA2067+AA2076)/(Z2067+Z2076))^$F2085</f>
        <v/>
      </c>
      <c r="AB2085" s="40">
        <f>AA2085*$G2085*(1+AB$7)^$D2085*(AB2067/AA2067)^$E2085*((AB2067+AB2076)/(AA2067+AA2076))^$F2085</f>
        <v/>
      </c>
      <c r="AC2085" s="40">
        <f>AB2085*$G2085*(1+AC$7)^$D2085*(AC2067/AB2067)^$E2085*((AC2067+AC2076)/(AB2067+AB2076))^$F2085</f>
        <v/>
      </c>
      <c r="AD2085" s="40">
        <f>AC2085*$G2085*(1+AD$7)^$D2085*(AD2067/AC2067)^$E2085*((AD2067+AD2076)/(AC2067+AC2076))^$F2085</f>
        <v/>
      </c>
      <c r="AF2085" s="11">
        <f>CodePrefix&amp;$A2085&amp;IF($C2085="","","."&amp;$C2085&amp;"."&amp;$B2085)&amp;INDEX(VarEnd,MATCH($A2085,VarKey,0))&amp;AF$5</f>
        <v/>
      </c>
      <c r="AG2085" s="39">
        <f>INDEX(Inputs!$X$5:$X$132,MATCH($B2085&amp;"|"&amp;$C2085,Inputs!$A$5:$A$132,0))</f>
        <v/>
      </c>
      <c r="AH2085" s="40">
        <f>AG2085*$G2085*(1+AH$7)^$D2085*(AH2067/AG2067)^$E2085*((AH2067+AH2076)/(AG2067+AG2076))^$F2085</f>
        <v/>
      </c>
      <c r="AI2085" s="40">
        <f>AH2085*$G2085*(1+AI$7)^$D2085*(AI2067/AH2067)^$E2085*((AI2067+AI2076)/(AH2067+AH2076))^$F2085</f>
        <v/>
      </c>
      <c r="AJ2085" s="40">
        <f>AI2085*$G2085*(1+AJ$7)^$D2085*(AJ2067/AI2067)^$E2085*((AJ2067+AJ2076)/(AI2067+AI2076))^$F2085</f>
        <v/>
      </c>
      <c r="AK2085" s="40">
        <f>AJ2085*$G2085*(1+AK$7)^$D2085*(AK2067/AJ2067)^$E2085*((AK2067+AK2076)/(AJ2067+AJ2076))^$F2085</f>
        <v/>
      </c>
      <c r="AL2085" s="40">
        <f>AK2085*$G2085*(1+AL$7)^$D2085*(AL2067/AK2067)^$E2085*((AL2067+AL2076)/(AK2067+AK2076))^$F2085</f>
        <v/>
      </c>
      <c r="AM2085" s="40">
        <f>AL2085*$G2085*(1+AM$7)^$D2085*(AM2067/AL2067)^$E2085*((AM2067+AM2076)/(AL2067+AL2076))^$F2085</f>
        <v/>
      </c>
      <c r="AN2085" s="40">
        <f>AM2085*$G2085*(1+AN$7)^$D2085*(AN2067/AM2067)^$E2085*((AN2067+AN2076)/(AM2067+AM2076))^$F2085</f>
        <v/>
      </c>
      <c r="AO2085" s="40">
        <f>AN2085*$G2085*(1+AO$7)^$D2085*(AO2067/AN2067)^$E2085*((AO2067+AO2076)/(AN2067+AN2076))^$F2085</f>
        <v/>
      </c>
      <c r="AP2085" s="40">
        <f>AO2085*$G2085*(1+AP$7)^$D2085*(AP2067/AO2067)^$E2085*((AP2067+AP2076)/(AO2067+AO2076))^$F2085</f>
        <v/>
      </c>
      <c r="AQ2085" s="40">
        <f>AP2085*$G2085*(1+AQ$7)^$D2085*(AQ2067/AP2067)^$E2085*((AQ2067+AQ2076)/(AP2067+AP2076))^$F2085</f>
        <v/>
      </c>
      <c r="AR2085" s="40">
        <f>AQ2085*$G2085*(1+AR$7)^$D2085*(AR2067/AQ2067)^$E2085*((AR2067+AR2076)/(AQ2067+AQ2076))^$F2085</f>
        <v/>
      </c>
      <c r="AS2085" s="40">
        <f>AR2085*$G2085*(1+AS$7)^$D2085*(AS2067/AR2067)^$E2085*((AS2067+AS2076)/(AR2067+AR2076))^$F2085</f>
        <v/>
      </c>
      <c r="AT2085" s="40">
        <f>AS2085*$G2085*(1+AT$7)^$D2085*(AT2067/AS2067)^$E2085*((AT2067+AT2076)/(AS2067+AS2076))^$F2085</f>
        <v/>
      </c>
      <c r="AU2085" s="40">
        <f>AT2085*$G2085*(1+AU$7)^$D2085*(AU2067/AT2067)^$E2085*((AU2067+AU2076)/(AT2067+AT2076))^$F2085</f>
        <v/>
      </c>
      <c r="AV2085" s="40">
        <f>AU2085*$G2085*(1+AV$7)^$D2085*(AV2067/AU2067)^$E2085*((AV2067+AV2076)/(AU2067+AU2076))^$F2085</f>
        <v/>
      </c>
      <c r="AW2085" s="40">
        <f>AV2085*$G2085*(1+AW$7)^$D2085*(AW2067/AV2067)^$E2085*((AW2067+AW2076)/(AV2067+AV2076))^$F2085</f>
        <v/>
      </c>
      <c r="AX2085" s="40">
        <f>AW2085*$G2085*(1+AX$7)^$D2085*(AX2067/AW2067)^$E2085*((AX2067+AX2076)/(AW2067+AW2076))^$F2085</f>
        <v/>
      </c>
      <c r="AY2085" s="40">
        <f>AX2085*$G2085*(1+AY$7)^$D2085*(AY2067/AX2067)^$E2085*((AY2067+AY2076)/(AX2067+AX2076))^$F2085</f>
        <v/>
      </c>
    </row>
    <row r="2086" hidden="1" outlineLevel="2">
      <c r="A2086" s="14" t="inlineStr">
        <is>
          <t>ener</t>
        </is>
      </c>
      <c r="B2086" s="14" t="inlineStr">
        <is>
          <t>lpg</t>
        </is>
      </c>
      <c r="C2086" s="14" t="inlineStr">
        <is>
          <t>cem</t>
        </is>
      </c>
      <c r="D2086" s="36">
        <f>INDEX(Inputs!$O$5:$O$132,MATCH($B2086&amp;"|"&amp;$C2086,Inputs!$A$5:$A$132,0))</f>
        <v/>
      </c>
      <c r="E2086" s="36">
        <f>INDEX(Inputs!$P$5:$P$132,MATCH($B2086&amp;"|"&amp;$C2086,Inputs!$A$5:$A$132,0))</f>
        <v/>
      </c>
      <c r="F2086" s="36">
        <f>INDEX(Inputs!$T$5:$T$132,MATCH($B2086&amp;"|"&amp;$C2086,Inputs!$A$5:$A$132,0))</f>
        <v/>
      </c>
      <c r="G2086" s="36">
        <f>INDEX(Inputs!$S$5:$S$132,MATCH($B2086&amp;"|"&amp;$C2086,Inputs!$A$5:$A$132,0))</f>
        <v/>
      </c>
      <c r="H2086" s="14">
        <f>INDEX(VarLab,MATCH($A2086,VarKey,0))&amp;INDEX(MemLab,MATCH($C2086&amp;"|"&amp;$B2086,MemKey,0))</f>
        <v/>
      </c>
      <c r="I2086" s="14">
        <f>INDEX(VarUnit,MATCH($A2086,VarKey,0))</f>
        <v/>
      </c>
      <c r="J2086" s="14">
        <f>INDEX(VarSrc,MATCH($A2086,VarKey,0))</f>
        <v/>
      </c>
      <c r="K2086" s="11">
        <f>CodePrefix&amp;$A2086&amp;IF($C2086="","","."&amp;$C2086&amp;"."&amp;$B2086)&amp;INDEX(VarEnd,MATCH($A2086,VarKey,0))&amp;K$5</f>
        <v/>
      </c>
      <c r="L2086" s="39">
        <f>INDEX(Inputs!$X$5:$X$132,MATCH($B2086&amp;"|"&amp;$C2086,Inputs!$A$5:$A$132,0))</f>
        <v/>
      </c>
      <c r="M2086" s="40">
        <f>L2086*$G2086*(1+M$7)^$D2086*(M2068/L2068)^$E2086*((M2068+M2077)/(L2068+L2077))^$F2086</f>
        <v/>
      </c>
      <c r="N2086" s="40">
        <f>M2086*$G2086*(1+N$7)^$D2086*(N2068/M2068)^$E2086*((N2068+N2077)/(M2068+M2077))^$F2086</f>
        <v/>
      </c>
      <c r="O2086" s="40">
        <f>N2086*$G2086*(1+O$7)^$D2086*(O2068/N2068)^$E2086*((O2068+O2077)/(N2068+N2077))^$F2086</f>
        <v/>
      </c>
      <c r="P2086" s="40">
        <f>O2086*$G2086*(1+P$7)^$D2086*(P2068/O2068)^$E2086*((P2068+P2077)/(O2068+O2077))^$F2086</f>
        <v/>
      </c>
      <c r="Q2086" s="40">
        <f>P2086*$G2086*(1+Q$7)^$D2086*(Q2068/P2068)^$E2086*((Q2068+Q2077)/(P2068+P2077))^$F2086</f>
        <v/>
      </c>
      <c r="R2086" s="40">
        <f>Q2086*$G2086*(1+R$7)^$D2086*(R2068/Q2068)^$E2086*((R2068+R2077)/(Q2068+Q2077))^$F2086</f>
        <v/>
      </c>
      <c r="S2086" s="40">
        <f>R2086*$G2086*(1+S$7)^$D2086*(S2068/R2068)^$E2086*((S2068+S2077)/(R2068+R2077))^$F2086</f>
        <v/>
      </c>
      <c r="T2086" s="40">
        <f>S2086*$G2086*(1+T$7)^$D2086*(T2068/S2068)^$E2086*((T2068+T2077)/(S2068+S2077))^$F2086</f>
        <v/>
      </c>
      <c r="U2086" s="40">
        <f>T2086*$G2086*(1+U$7)^$D2086*(U2068/T2068)^$E2086*((U2068+U2077)/(T2068+T2077))^$F2086</f>
        <v/>
      </c>
      <c r="V2086" s="40">
        <f>U2086*$G2086*(1+V$7)^$D2086*(V2068/U2068)^$E2086*((V2068+V2077)/(U2068+U2077))^$F2086</f>
        <v/>
      </c>
      <c r="W2086" s="40">
        <f>V2086*$G2086*(1+W$7)^$D2086*(W2068/V2068)^$E2086*((W2068+W2077)/(V2068+V2077))^$F2086</f>
        <v/>
      </c>
      <c r="X2086" s="40">
        <f>W2086*$G2086*(1+X$7)^$D2086*(X2068/W2068)^$E2086*((X2068+X2077)/(W2068+W2077))^$F2086</f>
        <v/>
      </c>
      <c r="Y2086" s="40">
        <f>X2086*$G2086*(1+Y$7)^$D2086*(Y2068/X2068)^$E2086*((Y2068+Y2077)/(X2068+X2077))^$F2086</f>
        <v/>
      </c>
      <c r="Z2086" s="40">
        <f>Y2086*$G2086*(1+Z$7)^$D2086*(Z2068/Y2068)^$E2086*((Z2068+Z2077)/(Y2068+Y2077))^$F2086</f>
        <v/>
      </c>
      <c r="AA2086" s="40">
        <f>Z2086*$G2086*(1+AA$7)^$D2086*(AA2068/Z2068)^$E2086*((AA2068+AA2077)/(Z2068+Z2077))^$F2086</f>
        <v/>
      </c>
      <c r="AB2086" s="40">
        <f>AA2086*$G2086*(1+AB$7)^$D2086*(AB2068/AA2068)^$E2086*((AB2068+AB2077)/(AA2068+AA2077))^$F2086</f>
        <v/>
      </c>
      <c r="AC2086" s="40">
        <f>AB2086*$G2086*(1+AC$7)^$D2086*(AC2068/AB2068)^$E2086*((AC2068+AC2077)/(AB2068+AB2077))^$F2086</f>
        <v/>
      </c>
      <c r="AD2086" s="40">
        <f>AC2086*$G2086*(1+AD$7)^$D2086*(AD2068/AC2068)^$E2086*((AD2068+AD2077)/(AC2068+AC2077))^$F2086</f>
        <v/>
      </c>
      <c r="AF2086" s="11">
        <f>CodePrefix&amp;$A2086&amp;IF($C2086="","","."&amp;$C2086&amp;"."&amp;$B2086)&amp;INDEX(VarEnd,MATCH($A2086,VarKey,0))&amp;AF$5</f>
        <v/>
      </c>
      <c r="AG2086" s="39">
        <f>INDEX(Inputs!$X$5:$X$132,MATCH($B2086&amp;"|"&amp;$C2086,Inputs!$A$5:$A$132,0))</f>
        <v/>
      </c>
      <c r="AH2086" s="40">
        <f>AG2086*$G2086*(1+AH$7)^$D2086*(AH2068/AG2068)^$E2086*((AH2068+AH2077)/(AG2068+AG2077))^$F2086</f>
        <v/>
      </c>
      <c r="AI2086" s="40">
        <f>AH2086*$G2086*(1+AI$7)^$D2086*(AI2068/AH2068)^$E2086*((AI2068+AI2077)/(AH2068+AH2077))^$F2086</f>
        <v/>
      </c>
      <c r="AJ2086" s="40">
        <f>AI2086*$G2086*(1+AJ$7)^$D2086*(AJ2068/AI2068)^$E2086*((AJ2068+AJ2077)/(AI2068+AI2077))^$F2086</f>
        <v/>
      </c>
      <c r="AK2086" s="40">
        <f>AJ2086*$G2086*(1+AK$7)^$D2086*(AK2068/AJ2068)^$E2086*((AK2068+AK2077)/(AJ2068+AJ2077))^$F2086</f>
        <v/>
      </c>
      <c r="AL2086" s="40">
        <f>AK2086*$G2086*(1+AL$7)^$D2086*(AL2068/AK2068)^$E2086*((AL2068+AL2077)/(AK2068+AK2077))^$F2086</f>
        <v/>
      </c>
      <c r="AM2086" s="40">
        <f>AL2086*$G2086*(1+AM$7)^$D2086*(AM2068/AL2068)^$E2086*((AM2068+AM2077)/(AL2068+AL2077))^$F2086</f>
        <v/>
      </c>
      <c r="AN2086" s="40">
        <f>AM2086*$G2086*(1+AN$7)^$D2086*(AN2068/AM2068)^$E2086*((AN2068+AN2077)/(AM2068+AM2077))^$F2086</f>
        <v/>
      </c>
      <c r="AO2086" s="40">
        <f>AN2086*$G2086*(1+AO$7)^$D2086*(AO2068/AN2068)^$E2086*((AO2068+AO2077)/(AN2068+AN2077))^$F2086</f>
        <v/>
      </c>
      <c r="AP2086" s="40">
        <f>AO2086*$G2086*(1+AP$7)^$D2086*(AP2068/AO2068)^$E2086*((AP2068+AP2077)/(AO2068+AO2077))^$F2086</f>
        <v/>
      </c>
      <c r="AQ2086" s="40">
        <f>AP2086*$G2086*(1+AQ$7)^$D2086*(AQ2068/AP2068)^$E2086*((AQ2068+AQ2077)/(AP2068+AP2077))^$F2086</f>
        <v/>
      </c>
      <c r="AR2086" s="40">
        <f>AQ2086*$G2086*(1+AR$7)^$D2086*(AR2068/AQ2068)^$E2086*((AR2068+AR2077)/(AQ2068+AQ2077))^$F2086</f>
        <v/>
      </c>
      <c r="AS2086" s="40">
        <f>AR2086*$G2086*(1+AS$7)^$D2086*(AS2068/AR2068)^$E2086*((AS2068+AS2077)/(AR2068+AR2077))^$F2086</f>
        <v/>
      </c>
      <c r="AT2086" s="40">
        <f>AS2086*$G2086*(1+AT$7)^$D2086*(AT2068/AS2068)^$E2086*((AT2068+AT2077)/(AS2068+AS2077))^$F2086</f>
        <v/>
      </c>
      <c r="AU2086" s="40">
        <f>AT2086*$G2086*(1+AU$7)^$D2086*(AU2068/AT2068)^$E2086*((AU2068+AU2077)/(AT2068+AT2077))^$F2086</f>
        <v/>
      </c>
      <c r="AV2086" s="40">
        <f>AU2086*$G2086*(1+AV$7)^$D2086*(AV2068/AU2068)^$E2086*((AV2068+AV2077)/(AU2068+AU2077))^$F2086</f>
        <v/>
      </c>
      <c r="AW2086" s="40">
        <f>AV2086*$G2086*(1+AW$7)^$D2086*(AW2068/AV2068)^$E2086*((AW2068+AW2077)/(AV2068+AV2077))^$F2086</f>
        <v/>
      </c>
      <c r="AX2086" s="40">
        <f>AW2086*$G2086*(1+AX$7)^$D2086*(AX2068/AW2068)^$E2086*((AX2068+AX2077)/(AW2068+AW2077))^$F2086</f>
        <v/>
      </c>
      <c r="AY2086" s="40">
        <f>AX2086*$G2086*(1+AY$7)^$D2086*(AY2068/AX2068)^$E2086*((AY2068+AY2077)/(AX2068+AX2077))^$F2086</f>
        <v/>
      </c>
    </row>
    <row r="2087" hidden="1" outlineLevel="2">
      <c r="A2087" s="14" t="inlineStr">
        <is>
          <t>ener</t>
        </is>
      </c>
      <c r="B2087" s="14" t="inlineStr">
        <is>
          <t>ker</t>
        </is>
      </c>
      <c r="C2087" s="14" t="inlineStr">
        <is>
          <t>cem</t>
        </is>
      </c>
      <c r="D2087" s="36">
        <f>INDEX(Inputs!$O$5:$O$132,MATCH($B2087&amp;"|"&amp;$C2087,Inputs!$A$5:$A$132,0))</f>
        <v/>
      </c>
      <c r="E2087" s="36">
        <f>INDEX(Inputs!$P$5:$P$132,MATCH($B2087&amp;"|"&amp;$C2087,Inputs!$A$5:$A$132,0))</f>
        <v/>
      </c>
      <c r="F2087" s="36">
        <f>INDEX(Inputs!$T$5:$T$132,MATCH($B2087&amp;"|"&amp;$C2087,Inputs!$A$5:$A$132,0))</f>
        <v/>
      </c>
      <c r="G2087" s="36">
        <f>INDEX(Inputs!$S$5:$S$132,MATCH($B2087&amp;"|"&amp;$C2087,Inputs!$A$5:$A$132,0))</f>
        <v/>
      </c>
      <c r="H2087" s="14">
        <f>INDEX(VarLab,MATCH($A2087,VarKey,0))&amp;INDEX(MemLab,MATCH($C2087&amp;"|"&amp;$B2087,MemKey,0))</f>
        <v/>
      </c>
      <c r="I2087" s="14">
        <f>INDEX(VarUnit,MATCH($A2087,VarKey,0))</f>
        <v/>
      </c>
      <c r="J2087" s="14">
        <f>INDEX(VarSrc,MATCH($A2087,VarKey,0))</f>
        <v/>
      </c>
      <c r="K2087" s="11">
        <f>CodePrefix&amp;$A2087&amp;IF($C2087="","","."&amp;$C2087&amp;"."&amp;$B2087)&amp;INDEX(VarEnd,MATCH($A2087,VarKey,0))&amp;K$5</f>
        <v/>
      </c>
      <c r="L2087" s="39">
        <f>INDEX(Inputs!$X$5:$X$132,MATCH($B2087&amp;"|"&amp;$C2087,Inputs!$A$5:$A$132,0))</f>
        <v/>
      </c>
      <c r="M2087" s="40">
        <f>L2087*$G2087*(1+M$7)^$D2087*(M2069/L2069)^$E2087*((M2069+M2078)/(L2069+L2078))^$F2087</f>
        <v/>
      </c>
      <c r="N2087" s="40">
        <f>M2087*$G2087*(1+N$7)^$D2087*(N2069/M2069)^$E2087*((N2069+N2078)/(M2069+M2078))^$F2087</f>
        <v/>
      </c>
      <c r="O2087" s="40">
        <f>N2087*$G2087*(1+O$7)^$D2087*(O2069/N2069)^$E2087*((O2069+O2078)/(N2069+N2078))^$F2087</f>
        <v/>
      </c>
      <c r="P2087" s="40">
        <f>O2087*$G2087*(1+P$7)^$D2087*(P2069/O2069)^$E2087*((P2069+P2078)/(O2069+O2078))^$F2087</f>
        <v/>
      </c>
      <c r="Q2087" s="40">
        <f>P2087*$G2087*(1+Q$7)^$D2087*(Q2069/P2069)^$E2087*((Q2069+Q2078)/(P2069+P2078))^$F2087</f>
        <v/>
      </c>
      <c r="R2087" s="40">
        <f>Q2087*$G2087*(1+R$7)^$D2087*(R2069/Q2069)^$E2087*((R2069+R2078)/(Q2069+Q2078))^$F2087</f>
        <v/>
      </c>
      <c r="S2087" s="40">
        <f>R2087*$G2087*(1+S$7)^$D2087*(S2069/R2069)^$E2087*((S2069+S2078)/(R2069+R2078))^$F2087</f>
        <v/>
      </c>
      <c r="T2087" s="40">
        <f>S2087*$G2087*(1+T$7)^$D2087*(T2069/S2069)^$E2087*((T2069+T2078)/(S2069+S2078))^$F2087</f>
        <v/>
      </c>
      <c r="U2087" s="40">
        <f>T2087*$G2087*(1+U$7)^$D2087*(U2069/T2069)^$E2087*((U2069+U2078)/(T2069+T2078))^$F2087</f>
        <v/>
      </c>
      <c r="V2087" s="40">
        <f>U2087*$G2087*(1+V$7)^$D2087*(V2069/U2069)^$E2087*((V2069+V2078)/(U2069+U2078))^$F2087</f>
        <v/>
      </c>
      <c r="W2087" s="40">
        <f>V2087*$G2087*(1+W$7)^$D2087*(W2069/V2069)^$E2087*((W2069+W2078)/(V2069+V2078))^$F2087</f>
        <v/>
      </c>
      <c r="X2087" s="40">
        <f>W2087*$G2087*(1+X$7)^$D2087*(X2069/W2069)^$E2087*((X2069+X2078)/(W2069+W2078))^$F2087</f>
        <v/>
      </c>
      <c r="Y2087" s="40">
        <f>X2087*$G2087*(1+Y$7)^$D2087*(Y2069/X2069)^$E2087*((Y2069+Y2078)/(X2069+X2078))^$F2087</f>
        <v/>
      </c>
      <c r="Z2087" s="40">
        <f>Y2087*$G2087*(1+Z$7)^$D2087*(Z2069/Y2069)^$E2087*((Z2069+Z2078)/(Y2069+Y2078))^$F2087</f>
        <v/>
      </c>
      <c r="AA2087" s="40">
        <f>Z2087*$G2087*(1+AA$7)^$D2087*(AA2069/Z2069)^$E2087*((AA2069+AA2078)/(Z2069+Z2078))^$F2087</f>
        <v/>
      </c>
      <c r="AB2087" s="40">
        <f>AA2087*$G2087*(1+AB$7)^$D2087*(AB2069/AA2069)^$E2087*((AB2069+AB2078)/(AA2069+AA2078))^$F2087</f>
        <v/>
      </c>
      <c r="AC2087" s="40">
        <f>AB2087*$G2087*(1+AC$7)^$D2087*(AC2069/AB2069)^$E2087*((AC2069+AC2078)/(AB2069+AB2078))^$F2087</f>
        <v/>
      </c>
      <c r="AD2087" s="40">
        <f>AC2087*$G2087*(1+AD$7)^$D2087*(AD2069/AC2069)^$E2087*((AD2069+AD2078)/(AC2069+AC2078))^$F2087</f>
        <v/>
      </c>
      <c r="AF2087" s="11">
        <f>CodePrefix&amp;$A2087&amp;IF($C2087="","","."&amp;$C2087&amp;"."&amp;$B2087)&amp;INDEX(VarEnd,MATCH($A2087,VarKey,0))&amp;AF$5</f>
        <v/>
      </c>
      <c r="AG2087" s="39">
        <f>INDEX(Inputs!$X$5:$X$132,MATCH($B2087&amp;"|"&amp;$C2087,Inputs!$A$5:$A$132,0))</f>
        <v/>
      </c>
      <c r="AH2087" s="40">
        <f>AG2087*$G2087*(1+AH$7)^$D2087*(AH2069/AG2069)^$E2087*((AH2069+AH2078)/(AG2069+AG2078))^$F2087</f>
        <v/>
      </c>
      <c r="AI2087" s="40">
        <f>AH2087*$G2087*(1+AI$7)^$D2087*(AI2069/AH2069)^$E2087*((AI2069+AI2078)/(AH2069+AH2078))^$F2087</f>
        <v/>
      </c>
      <c r="AJ2087" s="40">
        <f>AI2087*$G2087*(1+AJ$7)^$D2087*(AJ2069/AI2069)^$E2087*((AJ2069+AJ2078)/(AI2069+AI2078))^$F2087</f>
        <v/>
      </c>
      <c r="AK2087" s="40">
        <f>AJ2087*$G2087*(1+AK$7)^$D2087*(AK2069/AJ2069)^$E2087*((AK2069+AK2078)/(AJ2069+AJ2078))^$F2087</f>
        <v/>
      </c>
      <c r="AL2087" s="40">
        <f>AK2087*$G2087*(1+AL$7)^$D2087*(AL2069/AK2069)^$E2087*((AL2069+AL2078)/(AK2069+AK2078))^$F2087</f>
        <v/>
      </c>
      <c r="AM2087" s="40">
        <f>AL2087*$G2087*(1+AM$7)^$D2087*(AM2069/AL2069)^$E2087*((AM2069+AM2078)/(AL2069+AL2078))^$F2087</f>
        <v/>
      </c>
      <c r="AN2087" s="40">
        <f>AM2087*$G2087*(1+AN$7)^$D2087*(AN2069/AM2069)^$E2087*((AN2069+AN2078)/(AM2069+AM2078))^$F2087</f>
        <v/>
      </c>
      <c r="AO2087" s="40">
        <f>AN2087*$G2087*(1+AO$7)^$D2087*(AO2069/AN2069)^$E2087*((AO2069+AO2078)/(AN2069+AN2078))^$F2087</f>
        <v/>
      </c>
      <c r="AP2087" s="40">
        <f>AO2087*$G2087*(1+AP$7)^$D2087*(AP2069/AO2069)^$E2087*((AP2069+AP2078)/(AO2069+AO2078))^$F2087</f>
        <v/>
      </c>
      <c r="AQ2087" s="40">
        <f>AP2087*$G2087*(1+AQ$7)^$D2087*(AQ2069/AP2069)^$E2087*((AQ2069+AQ2078)/(AP2069+AP2078))^$F2087</f>
        <v/>
      </c>
      <c r="AR2087" s="40">
        <f>AQ2087*$G2087*(1+AR$7)^$D2087*(AR2069/AQ2069)^$E2087*((AR2069+AR2078)/(AQ2069+AQ2078))^$F2087</f>
        <v/>
      </c>
      <c r="AS2087" s="40">
        <f>AR2087*$G2087*(1+AS$7)^$D2087*(AS2069/AR2069)^$E2087*((AS2069+AS2078)/(AR2069+AR2078))^$F2087</f>
        <v/>
      </c>
      <c r="AT2087" s="40">
        <f>AS2087*$G2087*(1+AT$7)^$D2087*(AT2069/AS2069)^$E2087*((AT2069+AT2078)/(AS2069+AS2078))^$F2087</f>
        <v/>
      </c>
      <c r="AU2087" s="40">
        <f>AT2087*$G2087*(1+AU$7)^$D2087*(AU2069/AT2069)^$E2087*((AU2069+AU2078)/(AT2069+AT2078))^$F2087</f>
        <v/>
      </c>
      <c r="AV2087" s="40">
        <f>AU2087*$G2087*(1+AV$7)^$D2087*(AV2069/AU2069)^$E2087*((AV2069+AV2078)/(AU2069+AU2078))^$F2087</f>
        <v/>
      </c>
      <c r="AW2087" s="40">
        <f>AV2087*$G2087*(1+AW$7)^$D2087*(AW2069/AV2069)^$E2087*((AW2069+AW2078)/(AV2069+AV2078))^$F2087</f>
        <v/>
      </c>
      <c r="AX2087" s="40">
        <f>AW2087*$G2087*(1+AX$7)^$D2087*(AX2069/AW2069)^$E2087*((AX2069+AX2078)/(AW2069+AW2078))^$F2087</f>
        <v/>
      </c>
      <c r="AY2087" s="40">
        <f>AX2087*$G2087*(1+AY$7)^$D2087*(AY2069/AX2069)^$E2087*((AY2069+AY2078)/(AX2069+AX2078))^$F2087</f>
        <v/>
      </c>
    </row>
    <row r="2088" hidden="1" outlineLevel="2">
      <c r="A2088" s="14" t="inlineStr">
        <is>
          <t>ener</t>
        </is>
      </c>
      <c r="B2088" s="14" t="inlineStr">
        <is>
          <t>oop</t>
        </is>
      </c>
      <c r="C2088" s="14" t="inlineStr">
        <is>
          <t>cem</t>
        </is>
      </c>
      <c r="D2088" s="36">
        <f>INDEX(Inputs!$O$5:$O$132,MATCH($B2088&amp;"|"&amp;$C2088,Inputs!$A$5:$A$132,0))</f>
        <v/>
      </c>
      <c r="E2088" s="36">
        <f>INDEX(Inputs!$P$5:$P$132,MATCH($B2088&amp;"|"&amp;$C2088,Inputs!$A$5:$A$132,0))</f>
        <v/>
      </c>
      <c r="F2088" s="36">
        <f>INDEX(Inputs!$T$5:$T$132,MATCH($B2088&amp;"|"&amp;$C2088,Inputs!$A$5:$A$132,0))</f>
        <v/>
      </c>
      <c r="G2088" s="36">
        <f>INDEX(Inputs!$S$5:$S$132,MATCH($B2088&amp;"|"&amp;$C2088,Inputs!$A$5:$A$132,0))</f>
        <v/>
      </c>
      <c r="H2088" s="14">
        <f>INDEX(VarLab,MATCH($A2088,VarKey,0))&amp;INDEX(MemLab,MATCH($C2088&amp;"|"&amp;$B2088,MemKey,0))</f>
        <v/>
      </c>
      <c r="I2088" s="14">
        <f>INDEX(VarUnit,MATCH($A2088,VarKey,0))</f>
        <v/>
      </c>
      <c r="J2088" s="14">
        <f>INDEX(VarSrc,MATCH($A2088,VarKey,0))</f>
        <v/>
      </c>
      <c r="K2088" s="11">
        <f>CodePrefix&amp;$A2088&amp;IF($C2088="","","."&amp;$C2088&amp;"."&amp;$B2088)&amp;INDEX(VarEnd,MATCH($A2088,VarKey,0))&amp;K$5</f>
        <v/>
      </c>
      <c r="L2088" s="39">
        <f>INDEX(Inputs!$X$5:$X$132,MATCH($B2088&amp;"|"&amp;$C2088,Inputs!$A$5:$A$132,0))</f>
        <v/>
      </c>
      <c r="M2088" s="40">
        <f>L2088*$G2088*(1+M$7)^$D2088*(M2070/L2070)^$E2088*((M2070+M2079)/(L2070+L2079))^$F2088</f>
        <v/>
      </c>
      <c r="N2088" s="40">
        <f>M2088*$G2088*(1+N$7)^$D2088*(N2070/M2070)^$E2088*((N2070+N2079)/(M2070+M2079))^$F2088</f>
        <v/>
      </c>
      <c r="O2088" s="40">
        <f>N2088*$G2088*(1+O$7)^$D2088*(O2070/N2070)^$E2088*((O2070+O2079)/(N2070+N2079))^$F2088</f>
        <v/>
      </c>
      <c r="P2088" s="40">
        <f>O2088*$G2088*(1+P$7)^$D2088*(P2070/O2070)^$E2088*((P2070+P2079)/(O2070+O2079))^$F2088</f>
        <v/>
      </c>
      <c r="Q2088" s="40">
        <f>P2088*$G2088*(1+Q$7)^$D2088*(Q2070/P2070)^$E2088*((Q2070+Q2079)/(P2070+P2079))^$F2088</f>
        <v/>
      </c>
      <c r="R2088" s="40">
        <f>Q2088*$G2088*(1+R$7)^$D2088*(R2070/Q2070)^$E2088*((R2070+R2079)/(Q2070+Q2079))^$F2088</f>
        <v/>
      </c>
      <c r="S2088" s="40">
        <f>R2088*$G2088*(1+S$7)^$D2088*(S2070/R2070)^$E2088*((S2070+S2079)/(R2070+R2079))^$F2088</f>
        <v/>
      </c>
      <c r="T2088" s="40">
        <f>S2088*$G2088*(1+T$7)^$D2088*(T2070/S2070)^$E2088*((T2070+T2079)/(S2070+S2079))^$F2088</f>
        <v/>
      </c>
      <c r="U2088" s="40">
        <f>T2088*$G2088*(1+U$7)^$D2088*(U2070/T2070)^$E2088*((U2070+U2079)/(T2070+T2079))^$F2088</f>
        <v/>
      </c>
      <c r="V2088" s="40">
        <f>U2088*$G2088*(1+V$7)^$D2088*(V2070/U2070)^$E2088*((V2070+V2079)/(U2070+U2079))^$F2088</f>
        <v/>
      </c>
      <c r="W2088" s="40">
        <f>V2088*$G2088*(1+W$7)^$D2088*(W2070/V2070)^$E2088*((W2070+W2079)/(V2070+V2079))^$F2088</f>
        <v/>
      </c>
      <c r="X2088" s="40">
        <f>W2088*$G2088*(1+X$7)^$D2088*(X2070/W2070)^$E2088*((X2070+X2079)/(W2070+W2079))^$F2088</f>
        <v/>
      </c>
      <c r="Y2088" s="40">
        <f>X2088*$G2088*(1+Y$7)^$D2088*(Y2070/X2070)^$E2088*((Y2070+Y2079)/(X2070+X2079))^$F2088</f>
        <v/>
      </c>
      <c r="Z2088" s="40">
        <f>Y2088*$G2088*(1+Z$7)^$D2088*(Z2070/Y2070)^$E2088*((Z2070+Z2079)/(Y2070+Y2079))^$F2088</f>
        <v/>
      </c>
      <c r="AA2088" s="40">
        <f>Z2088*$G2088*(1+AA$7)^$D2088*(AA2070/Z2070)^$E2088*((AA2070+AA2079)/(Z2070+Z2079))^$F2088</f>
        <v/>
      </c>
      <c r="AB2088" s="40">
        <f>AA2088*$G2088*(1+AB$7)^$D2088*(AB2070/AA2070)^$E2088*((AB2070+AB2079)/(AA2070+AA2079))^$F2088</f>
        <v/>
      </c>
      <c r="AC2088" s="40">
        <f>AB2088*$G2088*(1+AC$7)^$D2088*(AC2070/AB2070)^$E2088*((AC2070+AC2079)/(AB2070+AB2079))^$F2088</f>
        <v/>
      </c>
      <c r="AD2088" s="40">
        <f>AC2088*$G2088*(1+AD$7)^$D2088*(AD2070/AC2070)^$E2088*((AD2070+AD2079)/(AC2070+AC2079))^$F2088</f>
        <v/>
      </c>
      <c r="AF2088" s="11">
        <f>CodePrefix&amp;$A2088&amp;IF($C2088="","","."&amp;$C2088&amp;"."&amp;$B2088)&amp;INDEX(VarEnd,MATCH($A2088,VarKey,0))&amp;AF$5</f>
        <v/>
      </c>
      <c r="AG2088" s="39">
        <f>INDEX(Inputs!$X$5:$X$132,MATCH($B2088&amp;"|"&amp;$C2088,Inputs!$A$5:$A$132,0))</f>
        <v/>
      </c>
      <c r="AH2088" s="40">
        <f>AG2088*$G2088*(1+AH$7)^$D2088*(AH2070/AG2070)^$E2088*((AH2070+AH2079)/(AG2070+AG2079))^$F2088</f>
        <v/>
      </c>
      <c r="AI2088" s="40">
        <f>AH2088*$G2088*(1+AI$7)^$D2088*(AI2070/AH2070)^$E2088*((AI2070+AI2079)/(AH2070+AH2079))^$F2088</f>
        <v/>
      </c>
      <c r="AJ2088" s="40">
        <f>AI2088*$G2088*(1+AJ$7)^$D2088*(AJ2070/AI2070)^$E2088*((AJ2070+AJ2079)/(AI2070+AI2079))^$F2088</f>
        <v/>
      </c>
      <c r="AK2088" s="40">
        <f>AJ2088*$G2088*(1+AK$7)^$D2088*(AK2070/AJ2070)^$E2088*((AK2070+AK2079)/(AJ2070+AJ2079))^$F2088</f>
        <v/>
      </c>
      <c r="AL2088" s="40">
        <f>AK2088*$G2088*(1+AL$7)^$D2088*(AL2070/AK2070)^$E2088*((AL2070+AL2079)/(AK2070+AK2079))^$F2088</f>
        <v/>
      </c>
      <c r="AM2088" s="40">
        <f>AL2088*$G2088*(1+AM$7)^$D2088*(AM2070/AL2070)^$E2088*((AM2070+AM2079)/(AL2070+AL2079))^$F2088</f>
        <v/>
      </c>
      <c r="AN2088" s="40">
        <f>AM2088*$G2088*(1+AN$7)^$D2088*(AN2070/AM2070)^$E2088*((AN2070+AN2079)/(AM2070+AM2079))^$F2088</f>
        <v/>
      </c>
      <c r="AO2088" s="40">
        <f>AN2088*$G2088*(1+AO$7)^$D2088*(AO2070/AN2070)^$E2088*((AO2070+AO2079)/(AN2070+AN2079))^$F2088</f>
        <v/>
      </c>
      <c r="AP2088" s="40">
        <f>AO2088*$G2088*(1+AP$7)^$D2088*(AP2070/AO2070)^$E2088*((AP2070+AP2079)/(AO2070+AO2079))^$F2088</f>
        <v/>
      </c>
      <c r="AQ2088" s="40">
        <f>AP2088*$G2088*(1+AQ$7)^$D2088*(AQ2070/AP2070)^$E2088*((AQ2070+AQ2079)/(AP2070+AP2079))^$F2088</f>
        <v/>
      </c>
      <c r="AR2088" s="40">
        <f>AQ2088*$G2088*(1+AR$7)^$D2088*(AR2070/AQ2070)^$E2088*((AR2070+AR2079)/(AQ2070+AQ2079))^$F2088</f>
        <v/>
      </c>
      <c r="AS2088" s="40">
        <f>AR2088*$G2088*(1+AS$7)^$D2088*(AS2070/AR2070)^$E2088*((AS2070+AS2079)/(AR2070+AR2079))^$F2088</f>
        <v/>
      </c>
      <c r="AT2088" s="40">
        <f>AS2088*$G2088*(1+AT$7)^$D2088*(AT2070/AS2070)^$E2088*((AT2070+AT2079)/(AS2070+AS2079))^$F2088</f>
        <v/>
      </c>
      <c r="AU2088" s="40">
        <f>AT2088*$G2088*(1+AU$7)^$D2088*(AU2070/AT2070)^$E2088*((AU2070+AU2079)/(AT2070+AT2079))^$F2088</f>
        <v/>
      </c>
      <c r="AV2088" s="40">
        <f>AU2088*$G2088*(1+AV$7)^$D2088*(AV2070/AU2070)^$E2088*((AV2070+AV2079)/(AU2070+AU2079))^$F2088</f>
        <v/>
      </c>
      <c r="AW2088" s="40">
        <f>AV2088*$G2088*(1+AW$7)^$D2088*(AW2070/AV2070)^$E2088*((AW2070+AW2079)/(AV2070+AV2079))^$F2088</f>
        <v/>
      </c>
      <c r="AX2088" s="40">
        <f>AW2088*$G2088*(1+AX$7)^$D2088*(AX2070/AW2070)^$E2088*((AX2070+AX2079)/(AW2070+AW2079))^$F2088</f>
        <v/>
      </c>
      <c r="AY2088" s="40">
        <f>AX2088*$G2088*(1+AY$7)^$D2088*(AY2070/AX2070)^$E2088*((AY2070+AY2079)/(AX2070+AX2079))^$F2088</f>
        <v/>
      </c>
    </row>
    <row r="2089" hidden="1" outlineLevel="2">
      <c r="A2089" s="14" t="inlineStr">
        <is>
          <t>ener</t>
        </is>
      </c>
      <c r="B2089" s="14" t="inlineStr">
        <is>
          <t>bio</t>
        </is>
      </c>
      <c r="C2089" s="14" t="inlineStr">
        <is>
          <t>cem</t>
        </is>
      </c>
      <c r="D2089" s="36">
        <f>INDEX(Inputs!$O$5:$O$132,MATCH($B2089&amp;"|"&amp;$C2089,Inputs!$A$5:$A$132,0))</f>
        <v/>
      </c>
      <c r="E2089" s="36">
        <f>INDEX(Inputs!$P$5:$P$132,MATCH($B2089&amp;"|"&amp;$C2089,Inputs!$A$5:$A$132,0))</f>
        <v/>
      </c>
      <c r="F2089" s="36">
        <f>INDEX(Inputs!$T$5:$T$132,MATCH($B2089&amp;"|"&amp;$C2089,Inputs!$A$5:$A$132,0))</f>
        <v/>
      </c>
      <c r="G2089" s="36">
        <f>INDEX(Inputs!$S$5:$S$132,MATCH($B2089&amp;"|"&amp;$C2089,Inputs!$A$5:$A$132,0))</f>
        <v/>
      </c>
      <c r="H2089" s="14">
        <f>INDEX(VarLab,MATCH($A2089,VarKey,0))&amp;INDEX(MemLab,MATCH($C2089&amp;"|"&amp;$B2089,MemKey,0))</f>
        <v/>
      </c>
      <c r="I2089" s="14">
        <f>INDEX(VarUnit,MATCH($A2089,VarKey,0))</f>
        <v/>
      </c>
      <c r="J2089" s="14">
        <f>INDEX(VarSrc,MATCH($A2089,VarKey,0))</f>
        <v/>
      </c>
      <c r="K2089" s="11">
        <f>CodePrefix&amp;$A2089&amp;IF($C2089="","","."&amp;$C2089&amp;"."&amp;$B2089)&amp;INDEX(VarEnd,MATCH($A2089,VarKey,0))&amp;K$5</f>
        <v/>
      </c>
      <c r="L2089" s="39">
        <f>INDEX(Inputs!$X$5:$X$132,MATCH($B2089&amp;"|"&amp;$C2089,Inputs!$A$5:$A$132,0))</f>
        <v/>
      </c>
      <c r="M2089" s="40">
        <f>L2089*$G2089*(1+M$7)^$D2089*(M2071/L2071)^$E2089*((M2071+M2080)/(L2071+L2080))^$F2089</f>
        <v/>
      </c>
      <c r="N2089" s="40">
        <f>M2089*$G2089*(1+N$7)^$D2089*(N2071/M2071)^$E2089*((N2071+N2080)/(M2071+M2080))^$F2089</f>
        <v/>
      </c>
      <c r="O2089" s="40">
        <f>N2089*$G2089*(1+O$7)^$D2089*(O2071/N2071)^$E2089*((O2071+O2080)/(N2071+N2080))^$F2089</f>
        <v/>
      </c>
      <c r="P2089" s="40">
        <f>O2089*$G2089*(1+P$7)^$D2089*(P2071/O2071)^$E2089*((P2071+P2080)/(O2071+O2080))^$F2089</f>
        <v/>
      </c>
      <c r="Q2089" s="40">
        <f>P2089*$G2089*(1+Q$7)^$D2089*(Q2071/P2071)^$E2089*((Q2071+Q2080)/(P2071+P2080))^$F2089</f>
        <v/>
      </c>
      <c r="R2089" s="40">
        <f>Q2089*$G2089*(1+R$7)^$D2089*(R2071/Q2071)^$E2089*((R2071+R2080)/(Q2071+Q2080))^$F2089</f>
        <v/>
      </c>
      <c r="S2089" s="40">
        <f>R2089*$G2089*(1+S$7)^$D2089*(S2071/R2071)^$E2089*((S2071+S2080)/(R2071+R2080))^$F2089</f>
        <v/>
      </c>
      <c r="T2089" s="40">
        <f>S2089*$G2089*(1+T$7)^$D2089*(T2071/S2071)^$E2089*((T2071+T2080)/(S2071+S2080))^$F2089</f>
        <v/>
      </c>
      <c r="U2089" s="40">
        <f>T2089*$G2089*(1+U$7)^$D2089*(U2071/T2071)^$E2089*((U2071+U2080)/(T2071+T2080))^$F2089</f>
        <v/>
      </c>
      <c r="V2089" s="40">
        <f>U2089*$G2089*(1+V$7)^$D2089*(V2071/U2071)^$E2089*((V2071+V2080)/(U2071+U2080))^$F2089</f>
        <v/>
      </c>
      <c r="W2089" s="40">
        <f>V2089*$G2089*(1+W$7)^$D2089*(W2071/V2071)^$E2089*((W2071+W2080)/(V2071+V2080))^$F2089</f>
        <v/>
      </c>
      <c r="X2089" s="40">
        <f>W2089*$G2089*(1+X$7)^$D2089*(X2071/W2071)^$E2089*((X2071+X2080)/(W2071+W2080))^$F2089</f>
        <v/>
      </c>
      <c r="Y2089" s="40">
        <f>X2089*$G2089*(1+Y$7)^$D2089*(Y2071/X2071)^$E2089*((Y2071+Y2080)/(X2071+X2080))^$F2089</f>
        <v/>
      </c>
      <c r="Z2089" s="40">
        <f>Y2089*$G2089*(1+Z$7)^$D2089*(Z2071/Y2071)^$E2089*((Z2071+Z2080)/(Y2071+Y2080))^$F2089</f>
        <v/>
      </c>
      <c r="AA2089" s="40">
        <f>Z2089*$G2089*(1+AA$7)^$D2089*(AA2071/Z2071)^$E2089*((AA2071+AA2080)/(Z2071+Z2080))^$F2089</f>
        <v/>
      </c>
      <c r="AB2089" s="40">
        <f>AA2089*$G2089*(1+AB$7)^$D2089*(AB2071/AA2071)^$E2089*((AB2071+AB2080)/(AA2071+AA2080))^$F2089</f>
        <v/>
      </c>
      <c r="AC2089" s="40">
        <f>AB2089*$G2089*(1+AC$7)^$D2089*(AC2071/AB2071)^$E2089*((AC2071+AC2080)/(AB2071+AB2080))^$F2089</f>
        <v/>
      </c>
      <c r="AD2089" s="40">
        <f>AC2089*$G2089*(1+AD$7)^$D2089*(AD2071/AC2071)^$E2089*((AD2071+AD2080)/(AC2071+AC2080))^$F2089</f>
        <v/>
      </c>
      <c r="AF2089" s="11">
        <f>CodePrefix&amp;$A2089&amp;IF($C2089="","","."&amp;$C2089&amp;"."&amp;$B2089)&amp;INDEX(VarEnd,MATCH($A2089,VarKey,0))&amp;AF$5</f>
        <v/>
      </c>
      <c r="AG2089" s="39">
        <f>INDEX(Inputs!$X$5:$X$132,MATCH($B2089&amp;"|"&amp;$C2089,Inputs!$A$5:$A$132,0))</f>
        <v/>
      </c>
      <c r="AH2089" s="40">
        <f>AG2089*$G2089*(1+AH$7)^$D2089*(AH2071/AG2071)^$E2089*((AH2071+AH2080)/(AG2071+AG2080))^$F2089</f>
        <v/>
      </c>
      <c r="AI2089" s="40">
        <f>AH2089*$G2089*(1+AI$7)^$D2089*(AI2071/AH2071)^$E2089*((AI2071+AI2080)/(AH2071+AH2080))^$F2089</f>
        <v/>
      </c>
      <c r="AJ2089" s="40">
        <f>AI2089*$G2089*(1+AJ$7)^$D2089*(AJ2071/AI2071)^$E2089*((AJ2071+AJ2080)/(AI2071+AI2080))^$F2089</f>
        <v/>
      </c>
      <c r="AK2089" s="40">
        <f>AJ2089*$G2089*(1+AK$7)^$D2089*(AK2071/AJ2071)^$E2089*((AK2071+AK2080)/(AJ2071+AJ2080))^$F2089</f>
        <v/>
      </c>
      <c r="AL2089" s="40">
        <f>AK2089*$G2089*(1+AL$7)^$D2089*(AL2071/AK2071)^$E2089*((AL2071+AL2080)/(AK2071+AK2080))^$F2089</f>
        <v/>
      </c>
      <c r="AM2089" s="40">
        <f>AL2089*$G2089*(1+AM$7)^$D2089*(AM2071/AL2071)^$E2089*((AM2071+AM2080)/(AL2071+AL2080))^$F2089</f>
        <v/>
      </c>
      <c r="AN2089" s="40">
        <f>AM2089*$G2089*(1+AN$7)^$D2089*(AN2071/AM2071)^$E2089*((AN2071+AN2080)/(AM2071+AM2080))^$F2089</f>
        <v/>
      </c>
      <c r="AO2089" s="40">
        <f>AN2089*$G2089*(1+AO$7)^$D2089*(AO2071/AN2071)^$E2089*((AO2071+AO2080)/(AN2071+AN2080))^$F2089</f>
        <v/>
      </c>
      <c r="AP2089" s="40">
        <f>AO2089*$G2089*(1+AP$7)^$D2089*(AP2071/AO2071)^$E2089*((AP2071+AP2080)/(AO2071+AO2080))^$F2089</f>
        <v/>
      </c>
      <c r="AQ2089" s="40">
        <f>AP2089*$G2089*(1+AQ$7)^$D2089*(AQ2071/AP2071)^$E2089*((AQ2071+AQ2080)/(AP2071+AP2080))^$F2089</f>
        <v/>
      </c>
      <c r="AR2089" s="40">
        <f>AQ2089*$G2089*(1+AR$7)^$D2089*(AR2071/AQ2071)^$E2089*((AR2071+AR2080)/(AQ2071+AQ2080))^$F2089</f>
        <v/>
      </c>
      <c r="AS2089" s="40">
        <f>AR2089*$G2089*(1+AS$7)^$D2089*(AS2071/AR2071)^$E2089*((AS2071+AS2080)/(AR2071+AR2080))^$F2089</f>
        <v/>
      </c>
      <c r="AT2089" s="40">
        <f>AS2089*$G2089*(1+AT$7)^$D2089*(AT2071/AS2071)^$E2089*((AT2071+AT2080)/(AS2071+AS2080))^$F2089</f>
        <v/>
      </c>
      <c r="AU2089" s="40">
        <f>AT2089*$G2089*(1+AU$7)^$D2089*(AU2071/AT2071)^$E2089*((AU2071+AU2080)/(AT2071+AT2080))^$F2089</f>
        <v/>
      </c>
      <c r="AV2089" s="40">
        <f>AU2089*$G2089*(1+AV$7)^$D2089*(AV2071/AU2071)^$E2089*((AV2071+AV2080)/(AU2071+AU2080))^$F2089</f>
        <v/>
      </c>
      <c r="AW2089" s="40">
        <f>AV2089*$G2089*(1+AW$7)^$D2089*(AW2071/AV2071)^$E2089*((AW2071+AW2080)/(AV2071+AV2080))^$F2089</f>
        <v/>
      </c>
      <c r="AX2089" s="40">
        <f>AW2089*$G2089*(1+AX$7)^$D2089*(AX2071/AW2071)^$E2089*((AX2071+AX2080)/(AW2071+AW2080))^$F2089</f>
        <v/>
      </c>
      <c r="AY2089" s="40">
        <f>AX2089*$G2089*(1+AY$7)^$D2089*(AY2071/AX2071)^$E2089*((AY2071+AY2080)/(AX2071+AX2080))^$F2089</f>
        <v/>
      </c>
    </row>
    <row r="2090" hidden="1" outlineLevel="2"/>
    <row r="2091" hidden="1" outlineLevel="2">
      <c r="A2091" s="14" t="inlineStr">
        <is>
          <t>co2</t>
        </is>
      </c>
      <c r="B2091" s="14" t="inlineStr">
        <is>
          <t>coa</t>
        </is>
      </c>
      <c r="C2091" s="14" t="inlineStr">
        <is>
          <t>cem</t>
        </is>
      </c>
      <c r="D2091" s="36">
        <f>INDEX(Inputs!$W$5:$W$132,MATCH($B2091&amp;"|"&amp;$C2091,Inputs!$A$5:$A$132,0))</f>
        <v/>
      </c>
      <c r="E2091" s="35" t="n"/>
      <c r="F2091" s="35" t="n"/>
      <c r="G2091" s="35" t="n"/>
      <c r="H2091" s="14">
        <f>INDEX(VarLab,MATCH($A2091,VarKey,0))&amp;INDEX(MemLab,MATCH($C2091&amp;"|"&amp;$B2091,MemKey,0))</f>
        <v/>
      </c>
      <c r="I2091" s="14">
        <f>INDEX(VarUnit,MATCH($A2091,VarKey,0))</f>
        <v/>
      </c>
      <c r="J2091" s="14">
        <f>INDEX(VarSrc,MATCH($A2091,VarKey,0))</f>
        <v/>
      </c>
      <c r="K2091" s="11">
        <f>CodePrefix&amp;$A2091&amp;IF($C2091="","","."&amp;$C2091&amp;"."&amp;$B2091)&amp;INDEX(VarEnd,MATCH($A2091,VarKey,0))&amp;K$5</f>
        <v/>
      </c>
      <c r="L2091" s="15">
        <f>L2082*Settings!$C$13*$D2091</f>
        <v/>
      </c>
      <c r="M2091" s="16">
        <f>M2082*Settings!$C$13*$D2091</f>
        <v/>
      </c>
      <c r="N2091" s="16">
        <f>N2082*Settings!$C$13*$D2091</f>
        <v/>
      </c>
      <c r="O2091" s="16">
        <f>O2082*Settings!$C$13*$D2091</f>
        <v/>
      </c>
      <c r="P2091" s="16">
        <f>P2082*Settings!$C$13*$D2091</f>
        <v/>
      </c>
      <c r="Q2091" s="16">
        <f>Q2082*Settings!$C$13*$D2091</f>
        <v/>
      </c>
      <c r="R2091" s="16">
        <f>R2082*Settings!$C$13*$D2091</f>
        <v/>
      </c>
      <c r="S2091" s="16">
        <f>S2082*Settings!$C$13*$D2091</f>
        <v/>
      </c>
      <c r="T2091" s="16">
        <f>T2082*Settings!$C$13*$D2091</f>
        <v/>
      </c>
      <c r="U2091" s="16">
        <f>U2082*Settings!$C$13*$D2091</f>
        <v/>
      </c>
      <c r="V2091" s="16">
        <f>V2082*Settings!$C$13*$D2091</f>
        <v/>
      </c>
      <c r="W2091" s="16">
        <f>W2082*Settings!$C$13*$D2091</f>
        <v/>
      </c>
      <c r="X2091" s="16">
        <f>X2082*Settings!$C$13*$D2091</f>
        <v/>
      </c>
      <c r="Y2091" s="16">
        <f>Y2082*Settings!$C$13*$D2091</f>
        <v/>
      </c>
      <c r="Z2091" s="16">
        <f>Z2082*Settings!$C$13*$D2091</f>
        <v/>
      </c>
      <c r="AA2091" s="16">
        <f>AA2082*Settings!$C$13*$D2091</f>
        <v/>
      </c>
      <c r="AB2091" s="16">
        <f>AB2082*Settings!$C$13*$D2091</f>
        <v/>
      </c>
      <c r="AC2091" s="16">
        <f>AC2082*Settings!$C$13*$D2091</f>
        <v/>
      </c>
      <c r="AD2091" s="16">
        <f>AD2082*Settings!$C$13*$D2091</f>
        <v/>
      </c>
      <c r="AF2091" s="11">
        <f>CodePrefix&amp;$A2091&amp;IF($C2091="","","."&amp;$C2091&amp;"."&amp;$B2091)&amp;INDEX(VarEnd,MATCH($A2091,VarKey,0))&amp;AF$5</f>
        <v/>
      </c>
      <c r="AG2091" s="15">
        <f>AG2082*Settings!$C$13*$D2091</f>
        <v/>
      </c>
      <c r="AH2091" s="16">
        <f>AH2082*Settings!$C$13*$D2091</f>
        <v/>
      </c>
      <c r="AI2091" s="16">
        <f>AI2082*Settings!$C$13*$D2091</f>
        <v/>
      </c>
      <c r="AJ2091" s="16">
        <f>AJ2082*Settings!$C$13*$D2091</f>
        <v/>
      </c>
      <c r="AK2091" s="16">
        <f>AK2082*Settings!$C$13*$D2091</f>
        <v/>
      </c>
      <c r="AL2091" s="16">
        <f>AL2082*Settings!$C$13*$D2091</f>
        <v/>
      </c>
      <c r="AM2091" s="16">
        <f>AM2082*Settings!$C$13*$D2091</f>
        <v/>
      </c>
      <c r="AN2091" s="16">
        <f>AN2082*Settings!$C$13*$D2091</f>
        <v/>
      </c>
      <c r="AO2091" s="16">
        <f>AO2082*Settings!$C$13*$D2091</f>
        <v/>
      </c>
      <c r="AP2091" s="16">
        <f>AP2082*Settings!$C$13*$D2091</f>
        <v/>
      </c>
      <c r="AQ2091" s="16">
        <f>AQ2082*Settings!$C$13*$D2091</f>
        <v/>
      </c>
      <c r="AR2091" s="16">
        <f>AR2082*Settings!$C$13*$D2091</f>
        <v/>
      </c>
      <c r="AS2091" s="16">
        <f>AS2082*Settings!$C$13*$D2091</f>
        <v/>
      </c>
      <c r="AT2091" s="16">
        <f>AT2082*Settings!$C$13*$D2091</f>
        <v/>
      </c>
      <c r="AU2091" s="16">
        <f>AU2082*Settings!$C$13*$D2091</f>
        <v/>
      </c>
      <c r="AV2091" s="16">
        <f>AV2082*Settings!$C$13*$D2091</f>
        <v/>
      </c>
      <c r="AW2091" s="16">
        <f>AW2082*Settings!$C$13*$D2091</f>
        <v/>
      </c>
      <c r="AX2091" s="16">
        <f>AX2082*Settings!$C$13*$D2091</f>
        <v/>
      </c>
      <c r="AY2091" s="16">
        <f>AY2082*Settings!$C$13*$D2091</f>
        <v/>
      </c>
    </row>
    <row r="2092" hidden="1" outlineLevel="2">
      <c r="A2092" s="14" t="inlineStr">
        <is>
          <t>co2</t>
        </is>
      </c>
      <c r="B2092" s="14" t="inlineStr">
        <is>
          <t>nga</t>
        </is>
      </c>
      <c r="C2092" s="14" t="inlineStr">
        <is>
          <t>cem</t>
        </is>
      </c>
      <c r="D2092" s="36">
        <f>INDEX(Inputs!$W$5:$W$132,MATCH($B2092&amp;"|"&amp;$C2092,Inputs!$A$5:$A$132,0))</f>
        <v/>
      </c>
      <c r="E2092" s="35" t="n"/>
      <c r="F2092" s="35" t="n"/>
      <c r="G2092" s="35" t="n"/>
      <c r="H2092" s="14">
        <f>INDEX(VarLab,MATCH($A2092,VarKey,0))&amp;INDEX(MemLab,MATCH($C2092&amp;"|"&amp;$B2092,MemKey,0))</f>
        <v/>
      </c>
      <c r="I2092" s="14">
        <f>INDEX(VarUnit,MATCH($A2092,VarKey,0))</f>
        <v/>
      </c>
      <c r="J2092" s="14">
        <f>INDEX(VarSrc,MATCH($A2092,VarKey,0))</f>
        <v/>
      </c>
      <c r="K2092" s="11">
        <f>CodePrefix&amp;$A2092&amp;IF($C2092="","","."&amp;$C2092&amp;"."&amp;$B2092)&amp;INDEX(VarEnd,MATCH($A2092,VarKey,0))&amp;K$5</f>
        <v/>
      </c>
      <c r="L2092" s="15">
        <f>L2083*Settings!$C$13*$D2092</f>
        <v/>
      </c>
      <c r="M2092" s="16">
        <f>M2083*Settings!$C$13*$D2092</f>
        <v/>
      </c>
      <c r="N2092" s="16">
        <f>N2083*Settings!$C$13*$D2092</f>
        <v/>
      </c>
      <c r="O2092" s="16">
        <f>O2083*Settings!$C$13*$D2092</f>
        <v/>
      </c>
      <c r="P2092" s="16">
        <f>P2083*Settings!$C$13*$D2092</f>
        <v/>
      </c>
      <c r="Q2092" s="16">
        <f>Q2083*Settings!$C$13*$D2092</f>
        <v/>
      </c>
      <c r="R2092" s="16">
        <f>R2083*Settings!$C$13*$D2092</f>
        <v/>
      </c>
      <c r="S2092" s="16">
        <f>S2083*Settings!$C$13*$D2092</f>
        <v/>
      </c>
      <c r="T2092" s="16">
        <f>T2083*Settings!$C$13*$D2092</f>
        <v/>
      </c>
      <c r="U2092" s="16">
        <f>U2083*Settings!$C$13*$D2092</f>
        <v/>
      </c>
      <c r="V2092" s="16">
        <f>V2083*Settings!$C$13*$D2092</f>
        <v/>
      </c>
      <c r="W2092" s="16">
        <f>W2083*Settings!$C$13*$D2092</f>
        <v/>
      </c>
      <c r="X2092" s="16">
        <f>X2083*Settings!$C$13*$D2092</f>
        <v/>
      </c>
      <c r="Y2092" s="16">
        <f>Y2083*Settings!$C$13*$D2092</f>
        <v/>
      </c>
      <c r="Z2092" s="16">
        <f>Z2083*Settings!$C$13*$D2092</f>
        <v/>
      </c>
      <c r="AA2092" s="16">
        <f>AA2083*Settings!$C$13*$D2092</f>
        <v/>
      </c>
      <c r="AB2092" s="16">
        <f>AB2083*Settings!$C$13*$D2092</f>
        <v/>
      </c>
      <c r="AC2092" s="16">
        <f>AC2083*Settings!$C$13*$D2092</f>
        <v/>
      </c>
      <c r="AD2092" s="16">
        <f>AD2083*Settings!$C$13*$D2092</f>
        <v/>
      </c>
      <c r="AF2092" s="11">
        <f>CodePrefix&amp;$A2092&amp;IF($C2092="","","."&amp;$C2092&amp;"."&amp;$B2092)&amp;INDEX(VarEnd,MATCH($A2092,VarKey,0))&amp;AF$5</f>
        <v/>
      </c>
      <c r="AG2092" s="15">
        <f>AG2083*Settings!$C$13*$D2092</f>
        <v/>
      </c>
      <c r="AH2092" s="16">
        <f>AH2083*Settings!$C$13*$D2092</f>
        <v/>
      </c>
      <c r="AI2092" s="16">
        <f>AI2083*Settings!$C$13*$D2092</f>
        <v/>
      </c>
      <c r="AJ2092" s="16">
        <f>AJ2083*Settings!$C$13*$D2092</f>
        <v/>
      </c>
      <c r="AK2092" s="16">
        <f>AK2083*Settings!$C$13*$D2092</f>
        <v/>
      </c>
      <c r="AL2092" s="16">
        <f>AL2083*Settings!$C$13*$D2092</f>
        <v/>
      </c>
      <c r="AM2092" s="16">
        <f>AM2083*Settings!$C$13*$D2092</f>
        <v/>
      </c>
      <c r="AN2092" s="16">
        <f>AN2083*Settings!$C$13*$D2092</f>
        <v/>
      </c>
      <c r="AO2092" s="16">
        <f>AO2083*Settings!$C$13*$D2092</f>
        <v/>
      </c>
      <c r="AP2092" s="16">
        <f>AP2083*Settings!$C$13*$D2092</f>
        <v/>
      </c>
      <c r="AQ2092" s="16">
        <f>AQ2083*Settings!$C$13*$D2092</f>
        <v/>
      </c>
      <c r="AR2092" s="16">
        <f>AR2083*Settings!$C$13*$D2092</f>
        <v/>
      </c>
      <c r="AS2092" s="16">
        <f>AS2083*Settings!$C$13*$D2092</f>
        <v/>
      </c>
      <c r="AT2092" s="16">
        <f>AT2083*Settings!$C$13*$D2092</f>
        <v/>
      </c>
      <c r="AU2092" s="16">
        <f>AU2083*Settings!$C$13*$D2092</f>
        <v/>
      </c>
      <c r="AV2092" s="16">
        <f>AV2083*Settings!$C$13*$D2092</f>
        <v/>
      </c>
      <c r="AW2092" s="16">
        <f>AW2083*Settings!$C$13*$D2092</f>
        <v/>
      </c>
      <c r="AX2092" s="16">
        <f>AX2083*Settings!$C$13*$D2092</f>
        <v/>
      </c>
      <c r="AY2092" s="16">
        <f>AY2083*Settings!$C$13*$D2092</f>
        <v/>
      </c>
    </row>
    <row r="2093" hidden="1" outlineLevel="2">
      <c r="A2093" s="14" t="inlineStr">
        <is>
          <t>co2</t>
        </is>
      </c>
      <c r="B2093" s="14" t="inlineStr">
        <is>
          <t>gso</t>
        </is>
      </c>
      <c r="C2093" s="14" t="inlineStr">
        <is>
          <t>cem</t>
        </is>
      </c>
      <c r="D2093" s="36">
        <f>INDEX(Inputs!$W$5:$W$132,MATCH($B2093&amp;"|"&amp;$C2093,Inputs!$A$5:$A$132,0))</f>
        <v/>
      </c>
      <c r="E2093" s="35" t="n"/>
      <c r="F2093" s="35" t="n"/>
      <c r="G2093" s="35" t="n"/>
      <c r="H2093" s="14">
        <f>INDEX(VarLab,MATCH($A2093,VarKey,0))&amp;INDEX(MemLab,MATCH($C2093&amp;"|"&amp;$B2093,MemKey,0))</f>
        <v/>
      </c>
      <c r="I2093" s="14">
        <f>INDEX(VarUnit,MATCH($A2093,VarKey,0))</f>
        <v/>
      </c>
      <c r="J2093" s="14">
        <f>INDEX(VarSrc,MATCH($A2093,VarKey,0))</f>
        <v/>
      </c>
      <c r="K2093" s="11">
        <f>CodePrefix&amp;$A2093&amp;IF($C2093="","","."&amp;$C2093&amp;"."&amp;$B2093)&amp;INDEX(VarEnd,MATCH($A2093,VarKey,0))&amp;K$5</f>
        <v/>
      </c>
      <c r="L2093" s="15">
        <f>L2084*Settings!$C$13*$D2093</f>
        <v/>
      </c>
      <c r="M2093" s="16">
        <f>M2084*Settings!$C$13*$D2093</f>
        <v/>
      </c>
      <c r="N2093" s="16">
        <f>N2084*Settings!$C$13*$D2093</f>
        <v/>
      </c>
      <c r="O2093" s="16">
        <f>O2084*Settings!$C$13*$D2093</f>
        <v/>
      </c>
      <c r="P2093" s="16">
        <f>P2084*Settings!$C$13*$D2093</f>
        <v/>
      </c>
      <c r="Q2093" s="16">
        <f>Q2084*Settings!$C$13*$D2093</f>
        <v/>
      </c>
      <c r="R2093" s="16">
        <f>R2084*Settings!$C$13*$D2093</f>
        <v/>
      </c>
      <c r="S2093" s="16">
        <f>S2084*Settings!$C$13*$D2093</f>
        <v/>
      </c>
      <c r="T2093" s="16">
        <f>T2084*Settings!$C$13*$D2093</f>
        <v/>
      </c>
      <c r="U2093" s="16">
        <f>U2084*Settings!$C$13*$D2093</f>
        <v/>
      </c>
      <c r="V2093" s="16">
        <f>V2084*Settings!$C$13*$D2093</f>
        <v/>
      </c>
      <c r="W2093" s="16">
        <f>W2084*Settings!$C$13*$D2093</f>
        <v/>
      </c>
      <c r="X2093" s="16">
        <f>X2084*Settings!$C$13*$D2093</f>
        <v/>
      </c>
      <c r="Y2093" s="16">
        <f>Y2084*Settings!$C$13*$D2093</f>
        <v/>
      </c>
      <c r="Z2093" s="16">
        <f>Z2084*Settings!$C$13*$D2093</f>
        <v/>
      </c>
      <c r="AA2093" s="16">
        <f>AA2084*Settings!$C$13*$D2093</f>
        <v/>
      </c>
      <c r="AB2093" s="16">
        <f>AB2084*Settings!$C$13*$D2093</f>
        <v/>
      </c>
      <c r="AC2093" s="16">
        <f>AC2084*Settings!$C$13*$D2093</f>
        <v/>
      </c>
      <c r="AD2093" s="16">
        <f>AD2084*Settings!$C$13*$D2093</f>
        <v/>
      </c>
      <c r="AF2093" s="11">
        <f>CodePrefix&amp;$A2093&amp;IF($C2093="","","."&amp;$C2093&amp;"."&amp;$B2093)&amp;INDEX(VarEnd,MATCH($A2093,VarKey,0))&amp;AF$5</f>
        <v/>
      </c>
      <c r="AG2093" s="15">
        <f>AG2084*Settings!$C$13*$D2093</f>
        <v/>
      </c>
      <c r="AH2093" s="16">
        <f>AH2084*Settings!$C$13*$D2093</f>
        <v/>
      </c>
      <c r="AI2093" s="16">
        <f>AI2084*Settings!$C$13*$D2093</f>
        <v/>
      </c>
      <c r="AJ2093" s="16">
        <f>AJ2084*Settings!$C$13*$D2093</f>
        <v/>
      </c>
      <c r="AK2093" s="16">
        <f>AK2084*Settings!$C$13*$D2093</f>
        <v/>
      </c>
      <c r="AL2093" s="16">
        <f>AL2084*Settings!$C$13*$D2093</f>
        <v/>
      </c>
      <c r="AM2093" s="16">
        <f>AM2084*Settings!$C$13*$D2093</f>
        <v/>
      </c>
      <c r="AN2093" s="16">
        <f>AN2084*Settings!$C$13*$D2093</f>
        <v/>
      </c>
      <c r="AO2093" s="16">
        <f>AO2084*Settings!$C$13*$D2093</f>
        <v/>
      </c>
      <c r="AP2093" s="16">
        <f>AP2084*Settings!$C$13*$D2093</f>
        <v/>
      </c>
      <c r="AQ2093" s="16">
        <f>AQ2084*Settings!$C$13*$D2093</f>
        <v/>
      </c>
      <c r="AR2093" s="16">
        <f>AR2084*Settings!$C$13*$D2093</f>
        <v/>
      </c>
      <c r="AS2093" s="16">
        <f>AS2084*Settings!$C$13*$D2093</f>
        <v/>
      </c>
      <c r="AT2093" s="16">
        <f>AT2084*Settings!$C$13*$D2093</f>
        <v/>
      </c>
      <c r="AU2093" s="16">
        <f>AU2084*Settings!$C$13*$D2093</f>
        <v/>
      </c>
      <c r="AV2093" s="16">
        <f>AV2084*Settings!$C$13*$D2093</f>
        <v/>
      </c>
      <c r="AW2093" s="16">
        <f>AW2084*Settings!$C$13*$D2093</f>
        <v/>
      </c>
      <c r="AX2093" s="16">
        <f>AX2084*Settings!$C$13*$D2093</f>
        <v/>
      </c>
      <c r="AY2093" s="16">
        <f>AY2084*Settings!$C$13*$D2093</f>
        <v/>
      </c>
    </row>
    <row r="2094" hidden="1" outlineLevel="2">
      <c r="A2094" s="14" t="inlineStr">
        <is>
          <t>co2</t>
        </is>
      </c>
      <c r="B2094" s="14" t="inlineStr">
        <is>
          <t>die</t>
        </is>
      </c>
      <c r="C2094" s="14" t="inlineStr">
        <is>
          <t>cem</t>
        </is>
      </c>
      <c r="D2094" s="36">
        <f>INDEX(Inputs!$W$5:$W$132,MATCH($B2094&amp;"|"&amp;$C2094,Inputs!$A$5:$A$132,0))</f>
        <v/>
      </c>
      <c r="E2094" s="35" t="n"/>
      <c r="F2094" s="35" t="n"/>
      <c r="G2094" s="35" t="n"/>
      <c r="H2094" s="14">
        <f>INDEX(VarLab,MATCH($A2094,VarKey,0))&amp;INDEX(MemLab,MATCH($C2094&amp;"|"&amp;$B2094,MemKey,0))</f>
        <v/>
      </c>
      <c r="I2094" s="14">
        <f>INDEX(VarUnit,MATCH($A2094,VarKey,0))</f>
        <v/>
      </c>
      <c r="J2094" s="14">
        <f>INDEX(VarSrc,MATCH($A2094,VarKey,0))</f>
        <v/>
      </c>
      <c r="K2094" s="11">
        <f>CodePrefix&amp;$A2094&amp;IF($C2094="","","."&amp;$C2094&amp;"."&amp;$B2094)&amp;INDEX(VarEnd,MATCH($A2094,VarKey,0))&amp;K$5</f>
        <v/>
      </c>
      <c r="L2094" s="15">
        <f>L2085*Settings!$C$13*$D2094</f>
        <v/>
      </c>
      <c r="M2094" s="16">
        <f>M2085*Settings!$C$13*$D2094</f>
        <v/>
      </c>
      <c r="N2094" s="16">
        <f>N2085*Settings!$C$13*$D2094</f>
        <v/>
      </c>
      <c r="O2094" s="16">
        <f>O2085*Settings!$C$13*$D2094</f>
        <v/>
      </c>
      <c r="P2094" s="16">
        <f>P2085*Settings!$C$13*$D2094</f>
        <v/>
      </c>
      <c r="Q2094" s="16">
        <f>Q2085*Settings!$C$13*$D2094</f>
        <v/>
      </c>
      <c r="R2094" s="16">
        <f>R2085*Settings!$C$13*$D2094</f>
        <v/>
      </c>
      <c r="S2094" s="16">
        <f>S2085*Settings!$C$13*$D2094</f>
        <v/>
      </c>
      <c r="T2094" s="16">
        <f>T2085*Settings!$C$13*$D2094</f>
        <v/>
      </c>
      <c r="U2094" s="16">
        <f>U2085*Settings!$C$13*$D2094</f>
        <v/>
      </c>
      <c r="V2094" s="16">
        <f>V2085*Settings!$C$13*$D2094</f>
        <v/>
      </c>
      <c r="W2094" s="16">
        <f>W2085*Settings!$C$13*$D2094</f>
        <v/>
      </c>
      <c r="X2094" s="16">
        <f>X2085*Settings!$C$13*$D2094</f>
        <v/>
      </c>
      <c r="Y2094" s="16">
        <f>Y2085*Settings!$C$13*$D2094</f>
        <v/>
      </c>
      <c r="Z2094" s="16">
        <f>Z2085*Settings!$C$13*$D2094</f>
        <v/>
      </c>
      <c r="AA2094" s="16">
        <f>AA2085*Settings!$C$13*$D2094</f>
        <v/>
      </c>
      <c r="AB2094" s="16">
        <f>AB2085*Settings!$C$13*$D2094</f>
        <v/>
      </c>
      <c r="AC2094" s="16">
        <f>AC2085*Settings!$C$13*$D2094</f>
        <v/>
      </c>
      <c r="AD2094" s="16">
        <f>AD2085*Settings!$C$13*$D2094</f>
        <v/>
      </c>
      <c r="AF2094" s="11">
        <f>CodePrefix&amp;$A2094&amp;IF($C2094="","","."&amp;$C2094&amp;"."&amp;$B2094)&amp;INDEX(VarEnd,MATCH($A2094,VarKey,0))&amp;AF$5</f>
        <v/>
      </c>
      <c r="AG2094" s="15">
        <f>AG2085*Settings!$C$13*$D2094</f>
        <v/>
      </c>
      <c r="AH2094" s="16">
        <f>AH2085*Settings!$C$13*$D2094</f>
        <v/>
      </c>
      <c r="AI2094" s="16">
        <f>AI2085*Settings!$C$13*$D2094</f>
        <v/>
      </c>
      <c r="AJ2094" s="16">
        <f>AJ2085*Settings!$C$13*$D2094</f>
        <v/>
      </c>
      <c r="AK2094" s="16">
        <f>AK2085*Settings!$C$13*$D2094</f>
        <v/>
      </c>
      <c r="AL2094" s="16">
        <f>AL2085*Settings!$C$13*$D2094</f>
        <v/>
      </c>
      <c r="AM2094" s="16">
        <f>AM2085*Settings!$C$13*$D2094</f>
        <v/>
      </c>
      <c r="AN2094" s="16">
        <f>AN2085*Settings!$C$13*$D2094</f>
        <v/>
      </c>
      <c r="AO2094" s="16">
        <f>AO2085*Settings!$C$13*$D2094</f>
        <v/>
      </c>
      <c r="AP2094" s="16">
        <f>AP2085*Settings!$C$13*$D2094</f>
        <v/>
      </c>
      <c r="AQ2094" s="16">
        <f>AQ2085*Settings!$C$13*$D2094</f>
        <v/>
      </c>
      <c r="AR2094" s="16">
        <f>AR2085*Settings!$C$13*$D2094</f>
        <v/>
      </c>
      <c r="AS2094" s="16">
        <f>AS2085*Settings!$C$13*$D2094</f>
        <v/>
      </c>
      <c r="AT2094" s="16">
        <f>AT2085*Settings!$C$13*$D2094</f>
        <v/>
      </c>
      <c r="AU2094" s="16">
        <f>AU2085*Settings!$C$13*$D2094</f>
        <v/>
      </c>
      <c r="AV2094" s="16">
        <f>AV2085*Settings!$C$13*$D2094</f>
        <v/>
      </c>
      <c r="AW2094" s="16">
        <f>AW2085*Settings!$C$13*$D2094</f>
        <v/>
      </c>
      <c r="AX2094" s="16">
        <f>AX2085*Settings!$C$13*$D2094</f>
        <v/>
      </c>
      <c r="AY2094" s="16">
        <f>AY2085*Settings!$C$13*$D2094</f>
        <v/>
      </c>
    </row>
    <row r="2095" hidden="1" outlineLevel="2">
      <c r="A2095" s="14" t="inlineStr">
        <is>
          <t>co2</t>
        </is>
      </c>
      <c r="B2095" s="14" t="inlineStr">
        <is>
          <t>lpg</t>
        </is>
      </c>
      <c r="C2095" s="14" t="inlineStr">
        <is>
          <t>cem</t>
        </is>
      </c>
      <c r="D2095" s="36">
        <f>INDEX(Inputs!$W$5:$W$132,MATCH($B2095&amp;"|"&amp;$C2095,Inputs!$A$5:$A$132,0))</f>
        <v/>
      </c>
      <c r="E2095" s="35" t="n"/>
      <c r="F2095" s="35" t="n"/>
      <c r="G2095" s="35" t="n"/>
      <c r="H2095" s="14">
        <f>INDEX(VarLab,MATCH($A2095,VarKey,0))&amp;INDEX(MemLab,MATCH($C2095&amp;"|"&amp;$B2095,MemKey,0))</f>
        <v/>
      </c>
      <c r="I2095" s="14">
        <f>INDEX(VarUnit,MATCH($A2095,VarKey,0))</f>
        <v/>
      </c>
      <c r="J2095" s="14">
        <f>INDEX(VarSrc,MATCH($A2095,VarKey,0))</f>
        <v/>
      </c>
      <c r="K2095" s="11">
        <f>CodePrefix&amp;$A2095&amp;IF($C2095="","","."&amp;$C2095&amp;"."&amp;$B2095)&amp;INDEX(VarEnd,MATCH($A2095,VarKey,0))&amp;K$5</f>
        <v/>
      </c>
      <c r="L2095" s="15">
        <f>L2086*Settings!$C$13*$D2095</f>
        <v/>
      </c>
      <c r="M2095" s="16">
        <f>M2086*Settings!$C$13*$D2095</f>
        <v/>
      </c>
      <c r="N2095" s="16">
        <f>N2086*Settings!$C$13*$D2095</f>
        <v/>
      </c>
      <c r="O2095" s="16">
        <f>O2086*Settings!$C$13*$D2095</f>
        <v/>
      </c>
      <c r="P2095" s="16">
        <f>P2086*Settings!$C$13*$D2095</f>
        <v/>
      </c>
      <c r="Q2095" s="16">
        <f>Q2086*Settings!$C$13*$D2095</f>
        <v/>
      </c>
      <c r="R2095" s="16">
        <f>R2086*Settings!$C$13*$D2095</f>
        <v/>
      </c>
      <c r="S2095" s="16">
        <f>S2086*Settings!$C$13*$D2095</f>
        <v/>
      </c>
      <c r="T2095" s="16">
        <f>T2086*Settings!$C$13*$D2095</f>
        <v/>
      </c>
      <c r="U2095" s="16">
        <f>U2086*Settings!$C$13*$D2095</f>
        <v/>
      </c>
      <c r="V2095" s="16">
        <f>V2086*Settings!$C$13*$D2095</f>
        <v/>
      </c>
      <c r="W2095" s="16">
        <f>W2086*Settings!$C$13*$D2095</f>
        <v/>
      </c>
      <c r="X2095" s="16">
        <f>X2086*Settings!$C$13*$D2095</f>
        <v/>
      </c>
      <c r="Y2095" s="16">
        <f>Y2086*Settings!$C$13*$D2095</f>
        <v/>
      </c>
      <c r="Z2095" s="16">
        <f>Z2086*Settings!$C$13*$D2095</f>
        <v/>
      </c>
      <c r="AA2095" s="16">
        <f>AA2086*Settings!$C$13*$D2095</f>
        <v/>
      </c>
      <c r="AB2095" s="16">
        <f>AB2086*Settings!$C$13*$D2095</f>
        <v/>
      </c>
      <c r="AC2095" s="16">
        <f>AC2086*Settings!$C$13*$D2095</f>
        <v/>
      </c>
      <c r="AD2095" s="16">
        <f>AD2086*Settings!$C$13*$D2095</f>
        <v/>
      </c>
      <c r="AF2095" s="11">
        <f>CodePrefix&amp;$A2095&amp;IF($C2095="","","."&amp;$C2095&amp;"."&amp;$B2095)&amp;INDEX(VarEnd,MATCH($A2095,VarKey,0))&amp;AF$5</f>
        <v/>
      </c>
      <c r="AG2095" s="15">
        <f>AG2086*Settings!$C$13*$D2095</f>
        <v/>
      </c>
      <c r="AH2095" s="16">
        <f>AH2086*Settings!$C$13*$D2095</f>
        <v/>
      </c>
      <c r="AI2095" s="16">
        <f>AI2086*Settings!$C$13*$D2095</f>
        <v/>
      </c>
      <c r="AJ2095" s="16">
        <f>AJ2086*Settings!$C$13*$D2095</f>
        <v/>
      </c>
      <c r="AK2095" s="16">
        <f>AK2086*Settings!$C$13*$D2095</f>
        <v/>
      </c>
      <c r="AL2095" s="16">
        <f>AL2086*Settings!$C$13*$D2095</f>
        <v/>
      </c>
      <c r="AM2095" s="16">
        <f>AM2086*Settings!$C$13*$D2095</f>
        <v/>
      </c>
      <c r="AN2095" s="16">
        <f>AN2086*Settings!$C$13*$D2095</f>
        <v/>
      </c>
      <c r="AO2095" s="16">
        <f>AO2086*Settings!$C$13*$D2095</f>
        <v/>
      </c>
      <c r="AP2095" s="16">
        <f>AP2086*Settings!$C$13*$D2095</f>
        <v/>
      </c>
      <c r="AQ2095" s="16">
        <f>AQ2086*Settings!$C$13*$D2095</f>
        <v/>
      </c>
      <c r="AR2095" s="16">
        <f>AR2086*Settings!$C$13*$D2095</f>
        <v/>
      </c>
      <c r="AS2095" s="16">
        <f>AS2086*Settings!$C$13*$D2095</f>
        <v/>
      </c>
      <c r="AT2095" s="16">
        <f>AT2086*Settings!$C$13*$D2095</f>
        <v/>
      </c>
      <c r="AU2095" s="16">
        <f>AU2086*Settings!$C$13*$D2095</f>
        <v/>
      </c>
      <c r="AV2095" s="16">
        <f>AV2086*Settings!$C$13*$D2095</f>
        <v/>
      </c>
      <c r="AW2095" s="16">
        <f>AW2086*Settings!$C$13*$D2095</f>
        <v/>
      </c>
      <c r="AX2095" s="16">
        <f>AX2086*Settings!$C$13*$D2095</f>
        <v/>
      </c>
      <c r="AY2095" s="16">
        <f>AY2086*Settings!$C$13*$D2095</f>
        <v/>
      </c>
    </row>
    <row r="2096" hidden="1" outlineLevel="2">
      <c r="A2096" s="14" t="inlineStr">
        <is>
          <t>co2</t>
        </is>
      </c>
      <c r="B2096" s="14" t="inlineStr">
        <is>
          <t>ker</t>
        </is>
      </c>
      <c r="C2096" s="14" t="inlineStr">
        <is>
          <t>cem</t>
        </is>
      </c>
      <c r="D2096" s="36">
        <f>INDEX(Inputs!$W$5:$W$132,MATCH($B2096&amp;"|"&amp;$C2096,Inputs!$A$5:$A$132,0))</f>
        <v/>
      </c>
      <c r="E2096" s="35" t="n"/>
      <c r="F2096" s="35" t="n"/>
      <c r="G2096" s="35" t="n"/>
      <c r="H2096" s="14">
        <f>INDEX(VarLab,MATCH($A2096,VarKey,0))&amp;INDEX(MemLab,MATCH($C2096&amp;"|"&amp;$B2096,MemKey,0))</f>
        <v/>
      </c>
      <c r="I2096" s="14">
        <f>INDEX(VarUnit,MATCH($A2096,VarKey,0))</f>
        <v/>
      </c>
      <c r="J2096" s="14">
        <f>INDEX(VarSrc,MATCH($A2096,VarKey,0))</f>
        <v/>
      </c>
      <c r="K2096" s="11">
        <f>CodePrefix&amp;$A2096&amp;IF($C2096="","","."&amp;$C2096&amp;"."&amp;$B2096)&amp;INDEX(VarEnd,MATCH($A2096,VarKey,0))&amp;K$5</f>
        <v/>
      </c>
      <c r="L2096" s="15">
        <f>L2087*Settings!$C$13*$D2096</f>
        <v/>
      </c>
      <c r="M2096" s="16">
        <f>M2087*Settings!$C$13*$D2096</f>
        <v/>
      </c>
      <c r="N2096" s="16">
        <f>N2087*Settings!$C$13*$D2096</f>
        <v/>
      </c>
      <c r="O2096" s="16">
        <f>O2087*Settings!$C$13*$D2096</f>
        <v/>
      </c>
      <c r="P2096" s="16">
        <f>P2087*Settings!$C$13*$D2096</f>
        <v/>
      </c>
      <c r="Q2096" s="16">
        <f>Q2087*Settings!$C$13*$D2096</f>
        <v/>
      </c>
      <c r="R2096" s="16">
        <f>R2087*Settings!$C$13*$D2096</f>
        <v/>
      </c>
      <c r="S2096" s="16">
        <f>S2087*Settings!$C$13*$D2096</f>
        <v/>
      </c>
      <c r="T2096" s="16">
        <f>T2087*Settings!$C$13*$D2096</f>
        <v/>
      </c>
      <c r="U2096" s="16">
        <f>U2087*Settings!$C$13*$D2096</f>
        <v/>
      </c>
      <c r="V2096" s="16">
        <f>V2087*Settings!$C$13*$D2096</f>
        <v/>
      </c>
      <c r="W2096" s="16">
        <f>W2087*Settings!$C$13*$D2096</f>
        <v/>
      </c>
      <c r="X2096" s="16">
        <f>X2087*Settings!$C$13*$D2096</f>
        <v/>
      </c>
      <c r="Y2096" s="16">
        <f>Y2087*Settings!$C$13*$D2096</f>
        <v/>
      </c>
      <c r="Z2096" s="16">
        <f>Z2087*Settings!$C$13*$D2096</f>
        <v/>
      </c>
      <c r="AA2096" s="16">
        <f>AA2087*Settings!$C$13*$D2096</f>
        <v/>
      </c>
      <c r="AB2096" s="16">
        <f>AB2087*Settings!$C$13*$D2096</f>
        <v/>
      </c>
      <c r="AC2096" s="16">
        <f>AC2087*Settings!$C$13*$D2096</f>
        <v/>
      </c>
      <c r="AD2096" s="16">
        <f>AD2087*Settings!$C$13*$D2096</f>
        <v/>
      </c>
      <c r="AF2096" s="11">
        <f>CodePrefix&amp;$A2096&amp;IF($C2096="","","."&amp;$C2096&amp;"."&amp;$B2096)&amp;INDEX(VarEnd,MATCH($A2096,VarKey,0))&amp;AF$5</f>
        <v/>
      </c>
      <c r="AG2096" s="15">
        <f>AG2087*Settings!$C$13*$D2096</f>
        <v/>
      </c>
      <c r="AH2096" s="16">
        <f>AH2087*Settings!$C$13*$D2096</f>
        <v/>
      </c>
      <c r="AI2096" s="16">
        <f>AI2087*Settings!$C$13*$D2096</f>
        <v/>
      </c>
      <c r="AJ2096" s="16">
        <f>AJ2087*Settings!$C$13*$D2096</f>
        <v/>
      </c>
      <c r="AK2096" s="16">
        <f>AK2087*Settings!$C$13*$D2096</f>
        <v/>
      </c>
      <c r="AL2096" s="16">
        <f>AL2087*Settings!$C$13*$D2096</f>
        <v/>
      </c>
      <c r="AM2096" s="16">
        <f>AM2087*Settings!$C$13*$D2096</f>
        <v/>
      </c>
      <c r="AN2096" s="16">
        <f>AN2087*Settings!$C$13*$D2096</f>
        <v/>
      </c>
      <c r="AO2096" s="16">
        <f>AO2087*Settings!$C$13*$D2096</f>
        <v/>
      </c>
      <c r="AP2096" s="16">
        <f>AP2087*Settings!$C$13*$D2096</f>
        <v/>
      </c>
      <c r="AQ2096" s="16">
        <f>AQ2087*Settings!$C$13*$D2096</f>
        <v/>
      </c>
      <c r="AR2096" s="16">
        <f>AR2087*Settings!$C$13*$D2096</f>
        <v/>
      </c>
      <c r="AS2096" s="16">
        <f>AS2087*Settings!$C$13*$D2096</f>
        <v/>
      </c>
      <c r="AT2096" s="16">
        <f>AT2087*Settings!$C$13*$D2096</f>
        <v/>
      </c>
      <c r="AU2096" s="16">
        <f>AU2087*Settings!$C$13*$D2096</f>
        <v/>
      </c>
      <c r="AV2096" s="16">
        <f>AV2087*Settings!$C$13*$D2096</f>
        <v/>
      </c>
      <c r="AW2096" s="16">
        <f>AW2087*Settings!$C$13*$D2096</f>
        <v/>
      </c>
      <c r="AX2096" s="16">
        <f>AX2087*Settings!$C$13*$D2096</f>
        <v/>
      </c>
      <c r="AY2096" s="16">
        <f>AY2087*Settings!$C$13*$D2096</f>
        <v/>
      </c>
    </row>
    <row r="2097" hidden="1" outlineLevel="2">
      <c r="A2097" s="14" t="inlineStr">
        <is>
          <t>co2</t>
        </is>
      </c>
      <c r="B2097" s="14" t="inlineStr">
        <is>
          <t>oop</t>
        </is>
      </c>
      <c r="C2097" s="14" t="inlineStr">
        <is>
          <t>cem</t>
        </is>
      </c>
      <c r="D2097" s="36">
        <f>INDEX(Inputs!$W$5:$W$132,MATCH($B2097&amp;"|"&amp;$C2097,Inputs!$A$5:$A$132,0))</f>
        <v/>
      </c>
      <c r="E2097" s="35" t="n"/>
      <c r="F2097" s="35" t="n"/>
      <c r="G2097" s="35" t="n"/>
      <c r="H2097" s="14">
        <f>INDEX(VarLab,MATCH($A2097,VarKey,0))&amp;INDEX(MemLab,MATCH($C2097&amp;"|"&amp;$B2097,MemKey,0))</f>
        <v/>
      </c>
      <c r="I2097" s="14">
        <f>INDEX(VarUnit,MATCH($A2097,VarKey,0))</f>
        <v/>
      </c>
      <c r="J2097" s="14">
        <f>INDEX(VarSrc,MATCH($A2097,VarKey,0))</f>
        <v/>
      </c>
      <c r="K2097" s="11">
        <f>CodePrefix&amp;$A2097&amp;IF($C2097="","","."&amp;$C2097&amp;"."&amp;$B2097)&amp;INDEX(VarEnd,MATCH($A2097,VarKey,0))&amp;K$5</f>
        <v/>
      </c>
      <c r="L2097" s="15">
        <f>L2088*Settings!$C$13*$D2097</f>
        <v/>
      </c>
      <c r="M2097" s="16">
        <f>M2088*Settings!$C$13*$D2097</f>
        <v/>
      </c>
      <c r="N2097" s="16">
        <f>N2088*Settings!$C$13*$D2097</f>
        <v/>
      </c>
      <c r="O2097" s="16">
        <f>O2088*Settings!$C$13*$D2097</f>
        <v/>
      </c>
      <c r="P2097" s="16">
        <f>P2088*Settings!$C$13*$D2097</f>
        <v/>
      </c>
      <c r="Q2097" s="16">
        <f>Q2088*Settings!$C$13*$D2097</f>
        <v/>
      </c>
      <c r="R2097" s="16">
        <f>R2088*Settings!$C$13*$D2097</f>
        <v/>
      </c>
      <c r="S2097" s="16">
        <f>S2088*Settings!$C$13*$D2097</f>
        <v/>
      </c>
      <c r="T2097" s="16">
        <f>T2088*Settings!$C$13*$D2097</f>
        <v/>
      </c>
      <c r="U2097" s="16">
        <f>U2088*Settings!$C$13*$D2097</f>
        <v/>
      </c>
      <c r="V2097" s="16">
        <f>V2088*Settings!$C$13*$D2097</f>
        <v/>
      </c>
      <c r="W2097" s="16">
        <f>W2088*Settings!$C$13*$D2097</f>
        <v/>
      </c>
      <c r="X2097" s="16">
        <f>X2088*Settings!$C$13*$D2097</f>
        <v/>
      </c>
      <c r="Y2097" s="16">
        <f>Y2088*Settings!$C$13*$D2097</f>
        <v/>
      </c>
      <c r="Z2097" s="16">
        <f>Z2088*Settings!$C$13*$D2097</f>
        <v/>
      </c>
      <c r="AA2097" s="16">
        <f>AA2088*Settings!$C$13*$D2097</f>
        <v/>
      </c>
      <c r="AB2097" s="16">
        <f>AB2088*Settings!$C$13*$D2097</f>
        <v/>
      </c>
      <c r="AC2097" s="16">
        <f>AC2088*Settings!$C$13*$D2097</f>
        <v/>
      </c>
      <c r="AD2097" s="16">
        <f>AD2088*Settings!$C$13*$D2097</f>
        <v/>
      </c>
      <c r="AF2097" s="11">
        <f>CodePrefix&amp;$A2097&amp;IF($C2097="","","."&amp;$C2097&amp;"."&amp;$B2097)&amp;INDEX(VarEnd,MATCH($A2097,VarKey,0))&amp;AF$5</f>
        <v/>
      </c>
      <c r="AG2097" s="15">
        <f>AG2088*Settings!$C$13*$D2097</f>
        <v/>
      </c>
      <c r="AH2097" s="16">
        <f>AH2088*Settings!$C$13*$D2097</f>
        <v/>
      </c>
      <c r="AI2097" s="16">
        <f>AI2088*Settings!$C$13*$D2097</f>
        <v/>
      </c>
      <c r="AJ2097" s="16">
        <f>AJ2088*Settings!$C$13*$D2097</f>
        <v/>
      </c>
      <c r="AK2097" s="16">
        <f>AK2088*Settings!$C$13*$D2097</f>
        <v/>
      </c>
      <c r="AL2097" s="16">
        <f>AL2088*Settings!$C$13*$D2097</f>
        <v/>
      </c>
      <c r="AM2097" s="16">
        <f>AM2088*Settings!$C$13*$D2097</f>
        <v/>
      </c>
      <c r="AN2097" s="16">
        <f>AN2088*Settings!$C$13*$D2097</f>
        <v/>
      </c>
      <c r="AO2097" s="16">
        <f>AO2088*Settings!$C$13*$D2097</f>
        <v/>
      </c>
      <c r="AP2097" s="16">
        <f>AP2088*Settings!$C$13*$D2097</f>
        <v/>
      </c>
      <c r="AQ2097" s="16">
        <f>AQ2088*Settings!$C$13*$D2097</f>
        <v/>
      </c>
      <c r="AR2097" s="16">
        <f>AR2088*Settings!$C$13*$D2097</f>
        <v/>
      </c>
      <c r="AS2097" s="16">
        <f>AS2088*Settings!$C$13*$D2097</f>
        <v/>
      </c>
      <c r="AT2097" s="16">
        <f>AT2088*Settings!$C$13*$D2097</f>
        <v/>
      </c>
      <c r="AU2097" s="16">
        <f>AU2088*Settings!$C$13*$D2097</f>
        <v/>
      </c>
      <c r="AV2097" s="16">
        <f>AV2088*Settings!$C$13*$D2097</f>
        <v/>
      </c>
      <c r="AW2097" s="16">
        <f>AW2088*Settings!$C$13*$D2097</f>
        <v/>
      </c>
      <c r="AX2097" s="16">
        <f>AX2088*Settings!$C$13*$D2097</f>
        <v/>
      </c>
      <c r="AY2097" s="16">
        <f>AY2088*Settings!$C$13*$D2097</f>
        <v/>
      </c>
    </row>
    <row r="2098" hidden="1" outlineLevel="2">
      <c r="A2098" s="14" t="inlineStr">
        <is>
          <t>co2</t>
        </is>
      </c>
      <c r="B2098" s="14" t="inlineStr">
        <is>
          <t>bio</t>
        </is>
      </c>
      <c r="C2098" s="14" t="inlineStr">
        <is>
          <t>cem</t>
        </is>
      </c>
      <c r="D2098" s="36">
        <f>INDEX(Inputs!$W$5:$W$132,MATCH($B2098&amp;"|"&amp;$C2098,Inputs!$A$5:$A$132,0))</f>
        <v/>
      </c>
      <c r="E2098" s="35" t="n"/>
      <c r="F2098" s="35" t="n"/>
      <c r="G2098" s="35" t="n"/>
      <c r="H2098" s="14">
        <f>INDEX(VarLab,MATCH($A2098,VarKey,0))&amp;INDEX(MemLab,MATCH($C2098&amp;"|"&amp;$B2098,MemKey,0))</f>
        <v/>
      </c>
      <c r="I2098" s="14">
        <f>INDEX(VarUnit,MATCH($A2098,VarKey,0))</f>
        <v/>
      </c>
      <c r="J2098" s="14">
        <f>INDEX(VarSrc,MATCH($A2098,VarKey,0))</f>
        <v/>
      </c>
      <c r="K2098" s="11">
        <f>CodePrefix&amp;$A2098&amp;IF($C2098="","","."&amp;$C2098&amp;"."&amp;$B2098)&amp;INDEX(VarEnd,MATCH($A2098,VarKey,0))&amp;K$5</f>
        <v/>
      </c>
      <c r="L2098" s="15">
        <f>L2089*Settings!$C$13*$D2098</f>
        <v/>
      </c>
      <c r="M2098" s="16">
        <f>M2089*Settings!$C$13*$D2098</f>
        <v/>
      </c>
      <c r="N2098" s="16">
        <f>N2089*Settings!$C$13*$D2098</f>
        <v/>
      </c>
      <c r="O2098" s="16">
        <f>O2089*Settings!$C$13*$D2098</f>
        <v/>
      </c>
      <c r="P2098" s="16">
        <f>P2089*Settings!$C$13*$D2098</f>
        <v/>
      </c>
      <c r="Q2098" s="16">
        <f>Q2089*Settings!$C$13*$D2098</f>
        <v/>
      </c>
      <c r="R2098" s="16">
        <f>R2089*Settings!$C$13*$D2098</f>
        <v/>
      </c>
      <c r="S2098" s="16">
        <f>S2089*Settings!$C$13*$D2098</f>
        <v/>
      </c>
      <c r="T2098" s="16">
        <f>T2089*Settings!$C$13*$D2098</f>
        <v/>
      </c>
      <c r="U2098" s="16">
        <f>U2089*Settings!$C$13*$D2098</f>
        <v/>
      </c>
      <c r="V2098" s="16">
        <f>V2089*Settings!$C$13*$D2098</f>
        <v/>
      </c>
      <c r="W2098" s="16">
        <f>W2089*Settings!$C$13*$D2098</f>
        <v/>
      </c>
      <c r="X2098" s="16">
        <f>X2089*Settings!$C$13*$D2098</f>
        <v/>
      </c>
      <c r="Y2098" s="16">
        <f>Y2089*Settings!$C$13*$D2098</f>
        <v/>
      </c>
      <c r="Z2098" s="16">
        <f>Z2089*Settings!$C$13*$D2098</f>
        <v/>
      </c>
      <c r="AA2098" s="16">
        <f>AA2089*Settings!$C$13*$D2098</f>
        <v/>
      </c>
      <c r="AB2098" s="16">
        <f>AB2089*Settings!$C$13*$D2098</f>
        <v/>
      </c>
      <c r="AC2098" s="16">
        <f>AC2089*Settings!$C$13*$D2098</f>
        <v/>
      </c>
      <c r="AD2098" s="16">
        <f>AD2089*Settings!$C$13*$D2098</f>
        <v/>
      </c>
      <c r="AF2098" s="11">
        <f>CodePrefix&amp;$A2098&amp;IF($C2098="","","."&amp;$C2098&amp;"."&amp;$B2098)&amp;INDEX(VarEnd,MATCH($A2098,VarKey,0))&amp;AF$5</f>
        <v/>
      </c>
      <c r="AG2098" s="15">
        <f>AG2089*Settings!$C$13*$D2098</f>
        <v/>
      </c>
      <c r="AH2098" s="16">
        <f>AH2089*Settings!$C$13*$D2098</f>
        <v/>
      </c>
      <c r="AI2098" s="16">
        <f>AI2089*Settings!$C$13*$D2098</f>
        <v/>
      </c>
      <c r="AJ2098" s="16">
        <f>AJ2089*Settings!$C$13*$D2098</f>
        <v/>
      </c>
      <c r="AK2098" s="16">
        <f>AK2089*Settings!$C$13*$D2098</f>
        <v/>
      </c>
      <c r="AL2098" s="16">
        <f>AL2089*Settings!$C$13*$D2098</f>
        <v/>
      </c>
      <c r="AM2098" s="16">
        <f>AM2089*Settings!$C$13*$D2098</f>
        <v/>
      </c>
      <c r="AN2098" s="16">
        <f>AN2089*Settings!$C$13*$D2098</f>
        <v/>
      </c>
      <c r="AO2098" s="16">
        <f>AO2089*Settings!$C$13*$D2098</f>
        <v/>
      </c>
      <c r="AP2098" s="16">
        <f>AP2089*Settings!$C$13*$D2098</f>
        <v/>
      </c>
      <c r="AQ2098" s="16">
        <f>AQ2089*Settings!$C$13*$D2098</f>
        <v/>
      </c>
      <c r="AR2098" s="16">
        <f>AR2089*Settings!$C$13*$D2098</f>
        <v/>
      </c>
      <c r="AS2098" s="16">
        <f>AS2089*Settings!$C$13*$D2098</f>
        <v/>
      </c>
      <c r="AT2098" s="16">
        <f>AT2089*Settings!$C$13*$D2098</f>
        <v/>
      </c>
      <c r="AU2098" s="16">
        <f>AU2089*Settings!$C$13*$D2098</f>
        <v/>
      </c>
      <c r="AV2098" s="16">
        <f>AV2089*Settings!$C$13*$D2098</f>
        <v/>
      </c>
      <c r="AW2098" s="16">
        <f>AW2089*Settings!$C$13*$D2098</f>
        <v/>
      </c>
      <c r="AX2098" s="16">
        <f>AX2089*Settings!$C$13*$D2098</f>
        <v/>
      </c>
      <c r="AY2098" s="16">
        <f>AY2089*Settings!$C$13*$D2098</f>
        <v/>
      </c>
    </row>
    <row r="2099" hidden="1" outlineLevel="2"/>
    <row r="2100" hidden="1" outlineLevel="2">
      <c r="A2100" s="14" t="inlineStr">
        <is>
          <t>rtx</t>
        </is>
      </c>
      <c r="B2100" s="14" t="inlineStr">
        <is>
          <t>coa</t>
        </is>
      </c>
      <c r="C2100" s="14" t="inlineStr">
        <is>
          <t>cem</t>
        </is>
      </c>
      <c r="D2100" s="36">
        <f>INDEX(Inputs!$U$5:$U$132,MATCH($B2100&amp;"|"&amp;$C2100,Inputs!$A$5:$A$132,0))</f>
        <v/>
      </c>
      <c r="E2100" s="35" t="n"/>
      <c r="F2100" s="35" t="n"/>
      <c r="G2100" s="35" t="n"/>
      <c r="H2100" s="14">
        <f>INDEX(VarLab,MATCH($A2100,VarKey,0))&amp;INDEX(MemLab,MATCH($C2100&amp;"|"&amp;$B2100,MemKey,0))</f>
        <v/>
      </c>
      <c r="I2100" s="14">
        <f>INDEX(VarUnit,MATCH($A2100,VarKey,0))</f>
        <v/>
      </c>
      <c r="J2100" s="14">
        <f>INDEX(VarSrc,MATCH($A2100,VarKey,0))</f>
        <v/>
      </c>
      <c r="K2100" s="11">
        <f>CodePrefix&amp;$A2100&amp;IF($C2100="","","."&amp;$C2100&amp;"."&amp;$B2100)&amp;INDEX(VarEnd,MATCH($A2100,VarKey,0))&amp;K$5</f>
        <v/>
      </c>
      <c r="L2100" s="39">
        <f>L2082*Settings!$C$13*(INDEX(L$395:L$406,$D2100)+INDEX(L$382:L$393,$D2100))</f>
        <v/>
      </c>
      <c r="M2100" s="40">
        <f>M2082*Settings!$C$13*(INDEX(M$395:M$406,$D2100)+INDEX(M$382:M$393,$D2100))</f>
        <v/>
      </c>
      <c r="N2100" s="40">
        <f>N2082*Settings!$C$13*(INDEX(N$395:N$406,$D2100)+INDEX(N$382:N$393,$D2100))</f>
        <v/>
      </c>
      <c r="O2100" s="40">
        <f>O2082*Settings!$C$13*(INDEX(O$395:O$406,$D2100)+INDEX(O$382:O$393,$D2100))</f>
        <v/>
      </c>
      <c r="P2100" s="40">
        <f>P2082*Settings!$C$13*(INDEX(P$395:P$406,$D2100)+INDEX(P$382:P$393,$D2100))</f>
        <v/>
      </c>
      <c r="Q2100" s="40">
        <f>Q2082*Settings!$C$13*(INDEX(Q$395:Q$406,$D2100)+INDEX(Q$382:Q$393,$D2100))</f>
        <v/>
      </c>
      <c r="R2100" s="40">
        <f>R2082*Settings!$C$13*(INDEX(R$395:R$406,$D2100)+INDEX(R$382:R$393,$D2100))</f>
        <v/>
      </c>
      <c r="S2100" s="40">
        <f>S2082*Settings!$C$13*(INDEX(S$395:S$406,$D2100)+INDEX(S$382:S$393,$D2100))</f>
        <v/>
      </c>
      <c r="T2100" s="40">
        <f>T2082*Settings!$C$13*(INDEX(T$395:T$406,$D2100)+INDEX(T$382:T$393,$D2100))</f>
        <v/>
      </c>
      <c r="U2100" s="40">
        <f>U2082*Settings!$C$13*(INDEX(U$395:U$406,$D2100)+INDEX(U$382:U$393,$D2100))</f>
        <v/>
      </c>
      <c r="V2100" s="40">
        <f>V2082*Settings!$C$13*(INDEX(V$395:V$406,$D2100)+INDEX(V$382:V$393,$D2100))</f>
        <v/>
      </c>
      <c r="W2100" s="40">
        <f>W2082*Settings!$C$13*(INDEX(W$395:W$406,$D2100)+INDEX(W$382:W$393,$D2100))</f>
        <v/>
      </c>
      <c r="X2100" s="40">
        <f>X2082*Settings!$C$13*(INDEX(X$395:X$406,$D2100)+INDEX(X$382:X$393,$D2100))</f>
        <v/>
      </c>
      <c r="Y2100" s="40">
        <f>Y2082*Settings!$C$13*(INDEX(Y$395:Y$406,$D2100)+INDEX(Y$382:Y$393,$D2100))</f>
        <v/>
      </c>
      <c r="Z2100" s="40">
        <f>Z2082*Settings!$C$13*(INDEX(Z$395:Z$406,$D2100)+INDEX(Z$382:Z$393,$D2100))</f>
        <v/>
      </c>
      <c r="AA2100" s="40">
        <f>AA2082*Settings!$C$13*(INDEX(AA$395:AA$406,$D2100)+INDEX(AA$382:AA$393,$D2100))</f>
        <v/>
      </c>
      <c r="AB2100" s="40">
        <f>AB2082*Settings!$C$13*(INDEX(AB$395:AB$406,$D2100)+INDEX(AB$382:AB$393,$D2100))</f>
        <v/>
      </c>
      <c r="AC2100" s="40">
        <f>AC2082*Settings!$C$13*(INDEX(AC$395:AC$406,$D2100)+INDEX(AC$382:AC$393,$D2100))</f>
        <v/>
      </c>
      <c r="AD2100" s="40">
        <f>AD2082*Settings!$C$13*(INDEX(AD$395:AD$406,$D2100)+INDEX(AD$382:AD$393,$D2100))</f>
        <v/>
      </c>
      <c r="AF2100" s="11">
        <f>CodePrefix&amp;$A2100&amp;IF($C2100="","","."&amp;$C2100&amp;"."&amp;$B2100)&amp;INDEX(VarEnd,MATCH($A2100,VarKey,0))&amp;AF$5</f>
        <v/>
      </c>
      <c r="AG2100" s="39">
        <f>AG2082*Settings!$C$13*(INDEX(AG$395:AG$406,$D2100)+INDEX(AG$382:AG$393,$D2100))</f>
        <v/>
      </c>
      <c r="AH2100" s="40">
        <f>AH2082*Settings!$C$13*(INDEX(AH$395:AH$406,$D2100)+INDEX(AH$382:AH$393,$D2100))</f>
        <v/>
      </c>
      <c r="AI2100" s="40">
        <f>AI2082*Settings!$C$13*(INDEX(AI$395:AI$406,$D2100)+INDEX(AI$382:AI$393,$D2100))</f>
        <v/>
      </c>
      <c r="AJ2100" s="40">
        <f>AJ2082*Settings!$C$13*(INDEX(AJ$395:AJ$406,$D2100)+INDEX(AJ$382:AJ$393,$D2100))</f>
        <v/>
      </c>
      <c r="AK2100" s="40">
        <f>AK2082*Settings!$C$13*(INDEX(AK$395:AK$406,$D2100)+INDEX(AK$382:AK$393,$D2100))</f>
        <v/>
      </c>
      <c r="AL2100" s="40">
        <f>AL2082*Settings!$C$13*(INDEX(AL$395:AL$406,$D2100)+INDEX(AL$382:AL$393,$D2100))</f>
        <v/>
      </c>
      <c r="AM2100" s="40">
        <f>AM2082*Settings!$C$13*(INDEX(AM$395:AM$406,$D2100)+INDEX(AM$382:AM$393,$D2100))</f>
        <v/>
      </c>
      <c r="AN2100" s="40">
        <f>AN2082*Settings!$C$13*(INDEX(AN$395:AN$406,$D2100)+INDEX(AN$382:AN$393,$D2100))</f>
        <v/>
      </c>
      <c r="AO2100" s="40">
        <f>AO2082*Settings!$C$13*(INDEX(AO$395:AO$406,$D2100)+INDEX(AO$382:AO$393,$D2100))</f>
        <v/>
      </c>
      <c r="AP2100" s="40">
        <f>AP2082*Settings!$C$13*(INDEX(AP$395:AP$406,$D2100)+INDEX(AP$382:AP$393,$D2100))</f>
        <v/>
      </c>
      <c r="AQ2100" s="40">
        <f>AQ2082*Settings!$C$13*(INDEX(AQ$395:AQ$406,$D2100)+INDEX(AQ$382:AQ$393,$D2100))</f>
        <v/>
      </c>
      <c r="AR2100" s="40">
        <f>AR2082*Settings!$C$13*(INDEX(AR$395:AR$406,$D2100)+INDEX(AR$382:AR$393,$D2100))</f>
        <v/>
      </c>
      <c r="AS2100" s="40">
        <f>AS2082*Settings!$C$13*(INDEX(AS$395:AS$406,$D2100)+INDEX(AS$382:AS$393,$D2100))</f>
        <v/>
      </c>
      <c r="AT2100" s="40">
        <f>AT2082*Settings!$C$13*(INDEX(AT$395:AT$406,$D2100)+INDEX(AT$382:AT$393,$D2100))</f>
        <v/>
      </c>
      <c r="AU2100" s="40">
        <f>AU2082*Settings!$C$13*(INDEX(AU$395:AU$406,$D2100)+INDEX(AU$382:AU$393,$D2100))</f>
        <v/>
      </c>
      <c r="AV2100" s="40">
        <f>AV2082*Settings!$C$13*(INDEX(AV$395:AV$406,$D2100)+INDEX(AV$382:AV$393,$D2100))</f>
        <v/>
      </c>
      <c r="AW2100" s="40">
        <f>AW2082*Settings!$C$13*(INDEX(AW$395:AW$406,$D2100)+INDEX(AW$382:AW$393,$D2100))</f>
        <v/>
      </c>
      <c r="AX2100" s="40">
        <f>AX2082*Settings!$C$13*(INDEX(AX$395:AX$406,$D2100)+INDEX(AX$382:AX$393,$D2100))</f>
        <v/>
      </c>
      <c r="AY2100" s="40">
        <f>AY2082*Settings!$C$13*(INDEX(AY$395:AY$406,$D2100)+INDEX(AY$382:AY$393,$D2100))</f>
        <v/>
      </c>
    </row>
    <row r="2101" hidden="1" outlineLevel="2">
      <c r="A2101" s="14" t="inlineStr">
        <is>
          <t>rtx</t>
        </is>
      </c>
      <c r="B2101" s="14" t="inlineStr">
        <is>
          <t>nga</t>
        </is>
      </c>
      <c r="C2101" s="14" t="inlineStr">
        <is>
          <t>cem</t>
        </is>
      </c>
      <c r="D2101" s="36">
        <f>INDEX(Inputs!$U$5:$U$132,MATCH($B2101&amp;"|"&amp;$C2101,Inputs!$A$5:$A$132,0))</f>
        <v/>
      </c>
      <c r="E2101" s="35" t="n"/>
      <c r="F2101" s="35" t="n"/>
      <c r="G2101" s="35" t="n"/>
      <c r="H2101" s="14">
        <f>INDEX(VarLab,MATCH($A2101,VarKey,0))&amp;INDEX(MemLab,MATCH($C2101&amp;"|"&amp;$B2101,MemKey,0))</f>
        <v/>
      </c>
      <c r="I2101" s="14">
        <f>INDEX(VarUnit,MATCH($A2101,VarKey,0))</f>
        <v/>
      </c>
      <c r="J2101" s="14">
        <f>INDEX(VarSrc,MATCH($A2101,VarKey,0))</f>
        <v/>
      </c>
      <c r="K2101" s="11">
        <f>CodePrefix&amp;$A2101&amp;IF($C2101="","","."&amp;$C2101&amp;"."&amp;$B2101)&amp;INDEX(VarEnd,MATCH($A2101,VarKey,0))&amp;K$5</f>
        <v/>
      </c>
      <c r="L2101" s="39">
        <f>L2083*Settings!$C$13*(INDEX(L$395:L$406,$D2101)+INDEX(L$382:L$393,$D2101))</f>
        <v/>
      </c>
      <c r="M2101" s="40">
        <f>M2083*Settings!$C$13*(INDEX(M$395:M$406,$D2101)+INDEX(M$382:M$393,$D2101))</f>
        <v/>
      </c>
      <c r="N2101" s="40">
        <f>N2083*Settings!$C$13*(INDEX(N$395:N$406,$D2101)+INDEX(N$382:N$393,$D2101))</f>
        <v/>
      </c>
      <c r="O2101" s="40">
        <f>O2083*Settings!$C$13*(INDEX(O$395:O$406,$D2101)+INDEX(O$382:O$393,$D2101))</f>
        <v/>
      </c>
      <c r="P2101" s="40">
        <f>P2083*Settings!$C$13*(INDEX(P$395:P$406,$D2101)+INDEX(P$382:P$393,$D2101))</f>
        <v/>
      </c>
      <c r="Q2101" s="40">
        <f>Q2083*Settings!$C$13*(INDEX(Q$395:Q$406,$D2101)+INDEX(Q$382:Q$393,$D2101))</f>
        <v/>
      </c>
      <c r="R2101" s="40">
        <f>R2083*Settings!$C$13*(INDEX(R$395:R$406,$D2101)+INDEX(R$382:R$393,$D2101))</f>
        <v/>
      </c>
      <c r="S2101" s="40">
        <f>S2083*Settings!$C$13*(INDEX(S$395:S$406,$D2101)+INDEX(S$382:S$393,$D2101))</f>
        <v/>
      </c>
      <c r="T2101" s="40">
        <f>T2083*Settings!$C$13*(INDEX(T$395:T$406,$D2101)+INDEX(T$382:T$393,$D2101))</f>
        <v/>
      </c>
      <c r="U2101" s="40">
        <f>U2083*Settings!$C$13*(INDEX(U$395:U$406,$D2101)+INDEX(U$382:U$393,$D2101))</f>
        <v/>
      </c>
      <c r="V2101" s="40">
        <f>V2083*Settings!$C$13*(INDEX(V$395:V$406,$D2101)+INDEX(V$382:V$393,$D2101))</f>
        <v/>
      </c>
      <c r="W2101" s="40">
        <f>W2083*Settings!$C$13*(INDEX(W$395:W$406,$D2101)+INDEX(W$382:W$393,$D2101))</f>
        <v/>
      </c>
      <c r="X2101" s="40">
        <f>X2083*Settings!$C$13*(INDEX(X$395:X$406,$D2101)+INDEX(X$382:X$393,$D2101))</f>
        <v/>
      </c>
      <c r="Y2101" s="40">
        <f>Y2083*Settings!$C$13*(INDEX(Y$395:Y$406,$D2101)+INDEX(Y$382:Y$393,$D2101))</f>
        <v/>
      </c>
      <c r="Z2101" s="40">
        <f>Z2083*Settings!$C$13*(INDEX(Z$395:Z$406,$D2101)+INDEX(Z$382:Z$393,$D2101))</f>
        <v/>
      </c>
      <c r="AA2101" s="40">
        <f>AA2083*Settings!$C$13*(INDEX(AA$395:AA$406,$D2101)+INDEX(AA$382:AA$393,$D2101))</f>
        <v/>
      </c>
      <c r="AB2101" s="40">
        <f>AB2083*Settings!$C$13*(INDEX(AB$395:AB$406,$D2101)+INDEX(AB$382:AB$393,$D2101))</f>
        <v/>
      </c>
      <c r="AC2101" s="40">
        <f>AC2083*Settings!$C$13*(INDEX(AC$395:AC$406,$D2101)+INDEX(AC$382:AC$393,$D2101))</f>
        <v/>
      </c>
      <c r="AD2101" s="40">
        <f>AD2083*Settings!$C$13*(INDEX(AD$395:AD$406,$D2101)+INDEX(AD$382:AD$393,$D2101))</f>
        <v/>
      </c>
      <c r="AF2101" s="11">
        <f>CodePrefix&amp;$A2101&amp;IF($C2101="","","."&amp;$C2101&amp;"."&amp;$B2101)&amp;INDEX(VarEnd,MATCH($A2101,VarKey,0))&amp;AF$5</f>
        <v/>
      </c>
      <c r="AG2101" s="39">
        <f>AG2083*Settings!$C$13*(INDEX(AG$395:AG$406,$D2101)+INDEX(AG$382:AG$393,$D2101))</f>
        <v/>
      </c>
      <c r="AH2101" s="40">
        <f>AH2083*Settings!$C$13*(INDEX(AH$395:AH$406,$D2101)+INDEX(AH$382:AH$393,$D2101))</f>
        <v/>
      </c>
      <c r="AI2101" s="40">
        <f>AI2083*Settings!$C$13*(INDEX(AI$395:AI$406,$D2101)+INDEX(AI$382:AI$393,$D2101))</f>
        <v/>
      </c>
      <c r="AJ2101" s="40">
        <f>AJ2083*Settings!$C$13*(INDEX(AJ$395:AJ$406,$D2101)+INDEX(AJ$382:AJ$393,$D2101))</f>
        <v/>
      </c>
      <c r="AK2101" s="40">
        <f>AK2083*Settings!$C$13*(INDEX(AK$395:AK$406,$D2101)+INDEX(AK$382:AK$393,$D2101))</f>
        <v/>
      </c>
      <c r="AL2101" s="40">
        <f>AL2083*Settings!$C$13*(INDEX(AL$395:AL$406,$D2101)+INDEX(AL$382:AL$393,$D2101))</f>
        <v/>
      </c>
      <c r="AM2101" s="40">
        <f>AM2083*Settings!$C$13*(INDEX(AM$395:AM$406,$D2101)+INDEX(AM$382:AM$393,$D2101))</f>
        <v/>
      </c>
      <c r="AN2101" s="40">
        <f>AN2083*Settings!$C$13*(INDEX(AN$395:AN$406,$D2101)+INDEX(AN$382:AN$393,$D2101))</f>
        <v/>
      </c>
      <c r="AO2101" s="40">
        <f>AO2083*Settings!$C$13*(INDEX(AO$395:AO$406,$D2101)+INDEX(AO$382:AO$393,$D2101))</f>
        <v/>
      </c>
      <c r="AP2101" s="40">
        <f>AP2083*Settings!$C$13*(INDEX(AP$395:AP$406,$D2101)+INDEX(AP$382:AP$393,$D2101))</f>
        <v/>
      </c>
      <c r="AQ2101" s="40">
        <f>AQ2083*Settings!$C$13*(INDEX(AQ$395:AQ$406,$D2101)+INDEX(AQ$382:AQ$393,$D2101))</f>
        <v/>
      </c>
      <c r="AR2101" s="40">
        <f>AR2083*Settings!$C$13*(INDEX(AR$395:AR$406,$D2101)+INDEX(AR$382:AR$393,$D2101))</f>
        <v/>
      </c>
      <c r="AS2101" s="40">
        <f>AS2083*Settings!$C$13*(INDEX(AS$395:AS$406,$D2101)+INDEX(AS$382:AS$393,$D2101))</f>
        <v/>
      </c>
      <c r="AT2101" s="40">
        <f>AT2083*Settings!$C$13*(INDEX(AT$395:AT$406,$D2101)+INDEX(AT$382:AT$393,$D2101))</f>
        <v/>
      </c>
      <c r="AU2101" s="40">
        <f>AU2083*Settings!$C$13*(INDEX(AU$395:AU$406,$D2101)+INDEX(AU$382:AU$393,$D2101))</f>
        <v/>
      </c>
      <c r="AV2101" s="40">
        <f>AV2083*Settings!$C$13*(INDEX(AV$395:AV$406,$D2101)+INDEX(AV$382:AV$393,$D2101))</f>
        <v/>
      </c>
      <c r="AW2101" s="40">
        <f>AW2083*Settings!$C$13*(INDEX(AW$395:AW$406,$D2101)+INDEX(AW$382:AW$393,$D2101))</f>
        <v/>
      </c>
      <c r="AX2101" s="40">
        <f>AX2083*Settings!$C$13*(INDEX(AX$395:AX$406,$D2101)+INDEX(AX$382:AX$393,$D2101))</f>
        <v/>
      </c>
      <c r="AY2101" s="40">
        <f>AY2083*Settings!$C$13*(INDEX(AY$395:AY$406,$D2101)+INDEX(AY$382:AY$393,$D2101))</f>
        <v/>
      </c>
    </row>
    <row r="2102" hidden="1" outlineLevel="2">
      <c r="A2102" s="14" t="inlineStr">
        <is>
          <t>rtx</t>
        </is>
      </c>
      <c r="B2102" s="14" t="inlineStr">
        <is>
          <t>gso</t>
        </is>
      </c>
      <c r="C2102" s="14" t="inlineStr">
        <is>
          <t>cem</t>
        </is>
      </c>
      <c r="D2102" s="36">
        <f>INDEX(Inputs!$U$5:$U$132,MATCH($B2102&amp;"|"&amp;$C2102,Inputs!$A$5:$A$132,0))</f>
        <v/>
      </c>
      <c r="E2102" s="35" t="n"/>
      <c r="F2102" s="35" t="n"/>
      <c r="G2102" s="35" t="n"/>
      <c r="H2102" s="14">
        <f>INDEX(VarLab,MATCH($A2102,VarKey,0))&amp;INDEX(MemLab,MATCH($C2102&amp;"|"&amp;$B2102,MemKey,0))</f>
        <v/>
      </c>
      <c r="I2102" s="14">
        <f>INDEX(VarUnit,MATCH($A2102,VarKey,0))</f>
        <v/>
      </c>
      <c r="J2102" s="14">
        <f>INDEX(VarSrc,MATCH($A2102,VarKey,0))</f>
        <v/>
      </c>
      <c r="K2102" s="11">
        <f>CodePrefix&amp;$A2102&amp;IF($C2102="","","."&amp;$C2102&amp;"."&amp;$B2102)&amp;INDEX(VarEnd,MATCH($A2102,VarKey,0))&amp;K$5</f>
        <v/>
      </c>
      <c r="L2102" s="39">
        <f>L2084*Settings!$C$13*(INDEX(L$395:L$406,$D2102)+INDEX(L$382:L$393,$D2102))</f>
        <v/>
      </c>
      <c r="M2102" s="40">
        <f>M2084*Settings!$C$13*(INDEX(M$395:M$406,$D2102)+INDEX(M$382:M$393,$D2102))</f>
        <v/>
      </c>
      <c r="N2102" s="40">
        <f>N2084*Settings!$C$13*(INDEX(N$395:N$406,$D2102)+INDEX(N$382:N$393,$D2102))</f>
        <v/>
      </c>
      <c r="O2102" s="40">
        <f>O2084*Settings!$C$13*(INDEX(O$395:O$406,$D2102)+INDEX(O$382:O$393,$D2102))</f>
        <v/>
      </c>
      <c r="P2102" s="40">
        <f>P2084*Settings!$C$13*(INDEX(P$395:P$406,$D2102)+INDEX(P$382:P$393,$D2102))</f>
        <v/>
      </c>
      <c r="Q2102" s="40">
        <f>Q2084*Settings!$C$13*(INDEX(Q$395:Q$406,$D2102)+INDEX(Q$382:Q$393,$D2102))</f>
        <v/>
      </c>
      <c r="R2102" s="40">
        <f>R2084*Settings!$C$13*(INDEX(R$395:R$406,$D2102)+INDEX(R$382:R$393,$D2102))</f>
        <v/>
      </c>
      <c r="S2102" s="40">
        <f>S2084*Settings!$C$13*(INDEX(S$395:S$406,$D2102)+INDEX(S$382:S$393,$D2102))</f>
        <v/>
      </c>
      <c r="T2102" s="40">
        <f>T2084*Settings!$C$13*(INDEX(T$395:T$406,$D2102)+INDEX(T$382:T$393,$D2102))</f>
        <v/>
      </c>
      <c r="U2102" s="40">
        <f>U2084*Settings!$C$13*(INDEX(U$395:U$406,$D2102)+INDEX(U$382:U$393,$D2102))</f>
        <v/>
      </c>
      <c r="V2102" s="40">
        <f>V2084*Settings!$C$13*(INDEX(V$395:V$406,$D2102)+INDEX(V$382:V$393,$D2102))</f>
        <v/>
      </c>
      <c r="W2102" s="40">
        <f>W2084*Settings!$C$13*(INDEX(W$395:W$406,$D2102)+INDEX(W$382:W$393,$D2102))</f>
        <v/>
      </c>
      <c r="X2102" s="40">
        <f>X2084*Settings!$C$13*(INDEX(X$395:X$406,$D2102)+INDEX(X$382:X$393,$D2102))</f>
        <v/>
      </c>
      <c r="Y2102" s="40">
        <f>Y2084*Settings!$C$13*(INDEX(Y$395:Y$406,$D2102)+INDEX(Y$382:Y$393,$D2102))</f>
        <v/>
      </c>
      <c r="Z2102" s="40">
        <f>Z2084*Settings!$C$13*(INDEX(Z$395:Z$406,$D2102)+INDEX(Z$382:Z$393,$D2102))</f>
        <v/>
      </c>
      <c r="AA2102" s="40">
        <f>AA2084*Settings!$C$13*(INDEX(AA$395:AA$406,$D2102)+INDEX(AA$382:AA$393,$D2102))</f>
        <v/>
      </c>
      <c r="AB2102" s="40">
        <f>AB2084*Settings!$C$13*(INDEX(AB$395:AB$406,$D2102)+INDEX(AB$382:AB$393,$D2102))</f>
        <v/>
      </c>
      <c r="AC2102" s="40">
        <f>AC2084*Settings!$C$13*(INDEX(AC$395:AC$406,$D2102)+INDEX(AC$382:AC$393,$D2102))</f>
        <v/>
      </c>
      <c r="AD2102" s="40">
        <f>AD2084*Settings!$C$13*(INDEX(AD$395:AD$406,$D2102)+INDEX(AD$382:AD$393,$D2102))</f>
        <v/>
      </c>
      <c r="AF2102" s="11">
        <f>CodePrefix&amp;$A2102&amp;IF($C2102="","","."&amp;$C2102&amp;"."&amp;$B2102)&amp;INDEX(VarEnd,MATCH($A2102,VarKey,0))&amp;AF$5</f>
        <v/>
      </c>
      <c r="AG2102" s="39">
        <f>AG2084*Settings!$C$13*(INDEX(AG$395:AG$406,$D2102)+INDEX(AG$382:AG$393,$D2102))</f>
        <v/>
      </c>
      <c r="AH2102" s="40">
        <f>AH2084*Settings!$C$13*(INDEX(AH$395:AH$406,$D2102)+INDEX(AH$382:AH$393,$D2102))</f>
        <v/>
      </c>
      <c r="AI2102" s="40">
        <f>AI2084*Settings!$C$13*(INDEX(AI$395:AI$406,$D2102)+INDEX(AI$382:AI$393,$D2102))</f>
        <v/>
      </c>
      <c r="AJ2102" s="40">
        <f>AJ2084*Settings!$C$13*(INDEX(AJ$395:AJ$406,$D2102)+INDEX(AJ$382:AJ$393,$D2102))</f>
        <v/>
      </c>
      <c r="AK2102" s="40">
        <f>AK2084*Settings!$C$13*(INDEX(AK$395:AK$406,$D2102)+INDEX(AK$382:AK$393,$D2102))</f>
        <v/>
      </c>
      <c r="AL2102" s="40">
        <f>AL2084*Settings!$C$13*(INDEX(AL$395:AL$406,$D2102)+INDEX(AL$382:AL$393,$D2102))</f>
        <v/>
      </c>
      <c r="AM2102" s="40">
        <f>AM2084*Settings!$C$13*(INDEX(AM$395:AM$406,$D2102)+INDEX(AM$382:AM$393,$D2102))</f>
        <v/>
      </c>
      <c r="AN2102" s="40">
        <f>AN2084*Settings!$C$13*(INDEX(AN$395:AN$406,$D2102)+INDEX(AN$382:AN$393,$D2102))</f>
        <v/>
      </c>
      <c r="AO2102" s="40">
        <f>AO2084*Settings!$C$13*(INDEX(AO$395:AO$406,$D2102)+INDEX(AO$382:AO$393,$D2102))</f>
        <v/>
      </c>
      <c r="AP2102" s="40">
        <f>AP2084*Settings!$C$13*(INDEX(AP$395:AP$406,$D2102)+INDEX(AP$382:AP$393,$D2102))</f>
        <v/>
      </c>
      <c r="AQ2102" s="40">
        <f>AQ2084*Settings!$C$13*(INDEX(AQ$395:AQ$406,$D2102)+INDEX(AQ$382:AQ$393,$D2102))</f>
        <v/>
      </c>
      <c r="AR2102" s="40">
        <f>AR2084*Settings!$C$13*(INDEX(AR$395:AR$406,$D2102)+INDEX(AR$382:AR$393,$D2102))</f>
        <v/>
      </c>
      <c r="AS2102" s="40">
        <f>AS2084*Settings!$C$13*(INDEX(AS$395:AS$406,$D2102)+INDEX(AS$382:AS$393,$D2102))</f>
        <v/>
      </c>
      <c r="AT2102" s="40">
        <f>AT2084*Settings!$C$13*(INDEX(AT$395:AT$406,$D2102)+INDEX(AT$382:AT$393,$D2102))</f>
        <v/>
      </c>
      <c r="AU2102" s="40">
        <f>AU2084*Settings!$C$13*(INDEX(AU$395:AU$406,$D2102)+INDEX(AU$382:AU$393,$D2102))</f>
        <v/>
      </c>
      <c r="AV2102" s="40">
        <f>AV2084*Settings!$C$13*(INDEX(AV$395:AV$406,$D2102)+INDEX(AV$382:AV$393,$D2102))</f>
        <v/>
      </c>
      <c r="AW2102" s="40">
        <f>AW2084*Settings!$C$13*(INDEX(AW$395:AW$406,$D2102)+INDEX(AW$382:AW$393,$D2102))</f>
        <v/>
      </c>
      <c r="AX2102" s="40">
        <f>AX2084*Settings!$C$13*(INDEX(AX$395:AX$406,$D2102)+INDEX(AX$382:AX$393,$D2102))</f>
        <v/>
      </c>
      <c r="AY2102" s="40">
        <f>AY2084*Settings!$C$13*(INDEX(AY$395:AY$406,$D2102)+INDEX(AY$382:AY$393,$D2102))</f>
        <v/>
      </c>
    </row>
    <row r="2103" hidden="1" outlineLevel="2">
      <c r="A2103" s="14" t="inlineStr">
        <is>
          <t>rtx</t>
        </is>
      </c>
      <c r="B2103" s="14" t="inlineStr">
        <is>
          <t>die</t>
        </is>
      </c>
      <c r="C2103" s="14" t="inlineStr">
        <is>
          <t>cem</t>
        </is>
      </c>
      <c r="D2103" s="36">
        <f>INDEX(Inputs!$U$5:$U$132,MATCH($B2103&amp;"|"&amp;$C2103,Inputs!$A$5:$A$132,0))</f>
        <v/>
      </c>
      <c r="E2103" s="35" t="n"/>
      <c r="F2103" s="35" t="n"/>
      <c r="G2103" s="35" t="n"/>
      <c r="H2103" s="14">
        <f>INDEX(VarLab,MATCH($A2103,VarKey,0))&amp;INDEX(MemLab,MATCH($C2103&amp;"|"&amp;$B2103,MemKey,0))</f>
        <v/>
      </c>
      <c r="I2103" s="14">
        <f>INDEX(VarUnit,MATCH($A2103,VarKey,0))</f>
        <v/>
      </c>
      <c r="J2103" s="14">
        <f>INDEX(VarSrc,MATCH($A2103,VarKey,0))</f>
        <v/>
      </c>
      <c r="K2103" s="11">
        <f>CodePrefix&amp;$A2103&amp;IF($C2103="","","."&amp;$C2103&amp;"."&amp;$B2103)&amp;INDEX(VarEnd,MATCH($A2103,VarKey,0))&amp;K$5</f>
        <v/>
      </c>
      <c r="L2103" s="39">
        <f>L2085*Settings!$C$13*(INDEX(L$395:L$406,$D2103)+INDEX(L$382:L$393,$D2103))</f>
        <v/>
      </c>
      <c r="M2103" s="40">
        <f>M2085*Settings!$C$13*(INDEX(M$395:M$406,$D2103)+INDEX(M$382:M$393,$D2103))</f>
        <v/>
      </c>
      <c r="N2103" s="40">
        <f>N2085*Settings!$C$13*(INDEX(N$395:N$406,$D2103)+INDEX(N$382:N$393,$D2103))</f>
        <v/>
      </c>
      <c r="O2103" s="40">
        <f>O2085*Settings!$C$13*(INDEX(O$395:O$406,$D2103)+INDEX(O$382:O$393,$D2103))</f>
        <v/>
      </c>
      <c r="P2103" s="40">
        <f>P2085*Settings!$C$13*(INDEX(P$395:P$406,$D2103)+INDEX(P$382:P$393,$D2103))</f>
        <v/>
      </c>
      <c r="Q2103" s="40">
        <f>Q2085*Settings!$C$13*(INDEX(Q$395:Q$406,$D2103)+INDEX(Q$382:Q$393,$D2103))</f>
        <v/>
      </c>
      <c r="R2103" s="40">
        <f>R2085*Settings!$C$13*(INDEX(R$395:R$406,$D2103)+INDEX(R$382:R$393,$D2103))</f>
        <v/>
      </c>
      <c r="S2103" s="40">
        <f>S2085*Settings!$C$13*(INDEX(S$395:S$406,$D2103)+INDEX(S$382:S$393,$D2103))</f>
        <v/>
      </c>
      <c r="T2103" s="40">
        <f>T2085*Settings!$C$13*(INDEX(T$395:T$406,$D2103)+INDEX(T$382:T$393,$D2103))</f>
        <v/>
      </c>
      <c r="U2103" s="40">
        <f>U2085*Settings!$C$13*(INDEX(U$395:U$406,$D2103)+INDEX(U$382:U$393,$D2103))</f>
        <v/>
      </c>
      <c r="V2103" s="40">
        <f>V2085*Settings!$C$13*(INDEX(V$395:V$406,$D2103)+INDEX(V$382:V$393,$D2103))</f>
        <v/>
      </c>
      <c r="W2103" s="40">
        <f>W2085*Settings!$C$13*(INDEX(W$395:W$406,$D2103)+INDEX(W$382:W$393,$D2103))</f>
        <v/>
      </c>
      <c r="X2103" s="40">
        <f>X2085*Settings!$C$13*(INDEX(X$395:X$406,$D2103)+INDEX(X$382:X$393,$D2103))</f>
        <v/>
      </c>
      <c r="Y2103" s="40">
        <f>Y2085*Settings!$C$13*(INDEX(Y$395:Y$406,$D2103)+INDEX(Y$382:Y$393,$D2103))</f>
        <v/>
      </c>
      <c r="Z2103" s="40">
        <f>Z2085*Settings!$C$13*(INDEX(Z$395:Z$406,$D2103)+INDEX(Z$382:Z$393,$D2103))</f>
        <v/>
      </c>
      <c r="AA2103" s="40">
        <f>AA2085*Settings!$C$13*(INDEX(AA$395:AA$406,$D2103)+INDEX(AA$382:AA$393,$D2103))</f>
        <v/>
      </c>
      <c r="AB2103" s="40">
        <f>AB2085*Settings!$C$13*(INDEX(AB$395:AB$406,$D2103)+INDEX(AB$382:AB$393,$D2103))</f>
        <v/>
      </c>
      <c r="AC2103" s="40">
        <f>AC2085*Settings!$C$13*(INDEX(AC$395:AC$406,$D2103)+INDEX(AC$382:AC$393,$D2103))</f>
        <v/>
      </c>
      <c r="AD2103" s="40">
        <f>AD2085*Settings!$C$13*(INDEX(AD$395:AD$406,$D2103)+INDEX(AD$382:AD$393,$D2103))</f>
        <v/>
      </c>
      <c r="AF2103" s="11">
        <f>CodePrefix&amp;$A2103&amp;IF($C2103="","","."&amp;$C2103&amp;"."&amp;$B2103)&amp;INDEX(VarEnd,MATCH($A2103,VarKey,0))&amp;AF$5</f>
        <v/>
      </c>
      <c r="AG2103" s="39">
        <f>AG2085*Settings!$C$13*(INDEX(AG$395:AG$406,$D2103)+INDEX(AG$382:AG$393,$D2103))</f>
        <v/>
      </c>
      <c r="AH2103" s="40">
        <f>AH2085*Settings!$C$13*(INDEX(AH$395:AH$406,$D2103)+INDEX(AH$382:AH$393,$D2103))</f>
        <v/>
      </c>
      <c r="AI2103" s="40">
        <f>AI2085*Settings!$C$13*(INDEX(AI$395:AI$406,$D2103)+INDEX(AI$382:AI$393,$D2103))</f>
        <v/>
      </c>
      <c r="AJ2103" s="40">
        <f>AJ2085*Settings!$C$13*(INDEX(AJ$395:AJ$406,$D2103)+INDEX(AJ$382:AJ$393,$D2103))</f>
        <v/>
      </c>
      <c r="AK2103" s="40">
        <f>AK2085*Settings!$C$13*(INDEX(AK$395:AK$406,$D2103)+INDEX(AK$382:AK$393,$D2103))</f>
        <v/>
      </c>
      <c r="AL2103" s="40">
        <f>AL2085*Settings!$C$13*(INDEX(AL$395:AL$406,$D2103)+INDEX(AL$382:AL$393,$D2103))</f>
        <v/>
      </c>
      <c r="AM2103" s="40">
        <f>AM2085*Settings!$C$13*(INDEX(AM$395:AM$406,$D2103)+INDEX(AM$382:AM$393,$D2103))</f>
        <v/>
      </c>
      <c r="AN2103" s="40">
        <f>AN2085*Settings!$C$13*(INDEX(AN$395:AN$406,$D2103)+INDEX(AN$382:AN$393,$D2103))</f>
        <v/>
      </c>
      <c r="AO2103" s="40">
        <f>AO2085*Settings!$C$13*(INDEX(AO$395:AO$406,$D2103)+INDEX(AO$382:AO$393,$D2103))</f>
        <v/>
      </c>
      <c r="AP2103" s="40">
        <f>AP2085*Settings!$C$13*(INDEX(AP$395:AP$406,$D2103)+INDEX(AP$382:AP$393,$D2103))</f>
        <v/>
      </c>
      <c r="AQ2103" s="40">
        <f>AQ2085*Settings!$C$13*(INDEX(AQ$395:AQ$406,$D2103)+INDEX(AQ$382:AQ$393,$D2103))</f>
        <v/>
      </c>
      <c r="AR2103" s="40">
        <f>AR2085*Settings!$C$13*(INDEX(AR$395:AR$406,$D2103)+INDEX(AR$382:AR$393,$D2103))</f>
        <v/>
      </c>
      <c r="AS2103" s="40">
        <f>AS2085*Settings!$C$13*(INDEX(AS$395:AS$406,$D2103)+INDEX(AS$382:AS$393,$D2103))</f>
        <v/>
      </c>
      <c r="AT2103" s="40">
        <f>AT2085*Settings!$C$13*(INDEX(AT$395:AT$406,$D2103)+INDEX(AT$382:AT$393,$D2103))</f>
        <v/>
      </c>
      <c r="AU2103" s="40">
        <f>AU2085*Settings!$C$13*(INDEX(AU$395:AU$406,$D2103)+INDEX(AU$382:AU$393,$D2103))</f>
        <v/>
      </c>
      <c r="AV2103" s="40">
        <f>AV2085*Settings!$C$13*(INDEX(AV$395:AV$406,$D2103)+INDEX(AV$382:AV$393,$D2103))</f>
        <v/>
      </c>
      <c r="AW2103" s="40">
        <f>AW2085*Settings!$C$13*(INDEX(AW$395:AW$406,$D2103)+INDEX(AW$382:AW$393,$D2103))</f>
        <v/>
      </c>
      <c r="AX2103" s="40">
        <f>AX2085*Settings!$C$13*(INDEX(AX$395:AX$406,$D2103)+INDEX(AX$382:AX$393,$D2103))</f>
        <v/>
      </c>
      <c r="AY2103" s="40">
        <f>AY2085*Settings!$C$13*(INDEX(AY$395:AY$406,$D2103)+INDEX(AY$382:AY$393,$D2103))</f>
        <v/>
      </c>
    </row>
    <row r="2104" hidden="1" outlineLevel="2">
      <c r="A2104" s="14" t="inlineStr">
        <is>
          <t>rtx</t>
        </is>
      </c>
      <c r="B2104" s="14" t="inlineStr">
        <is>
          <t>lpg</t>
        </is>
      </c>
      <c r="C2104" s="14" t="inlineStr">
        <is>
          <t>cem</t>
        </is>
      </c>
      <c r="D2104" s="36">
        <f>INDEX(Inputs!$U$5:$U$132,MATCH($B2104&amp;"|"&amp;$C2104,Inputs!$A$5:$A$132,0))</f>
        <v/>
      </c>
      <c r="E2104" s="35" t="n"/>
      <c r="F2104" s="35" t="n"/>
      <c r="G2104" s="35" t="n"/>
      <c r="H2104" s="14">
        <f>INDEX(VarLab,MATCH($A2104,VarKey,0))&amp;INDEX(MemLab,MATCH($C2104&amp;"|"&amp;$B2104,MemKey,0))</f>
        <v/>
      </c>
      <c r="I2104" s="14">
        <f>INDEX(VarUnit,MATCH($A2104,VarKey,0))</f>
        <v/>
      </c>
      <c r="J2104" s="14">
        <f>INDEX(VarSrc,MATCH($A2104,VarKey,0))</f>
        <v/>
      </c>
      <c r="K2104" s="11">
        <f>CodePrefix&amp;$A2104&amp;IF($C2104="","","."&amp;$C2104&amp;"."&amp;$B2104)&amp;INDEX(VarEnd,MATCH($A2104,VarKey,0))&amp;K$5</f>
        <v/>
      </c>
      <c r="L2104" s="39">
        <f>L2086*Settings!$C$13*(INDEX(L$395:L$406,$D2104)+INDEX(L$382:L$393,$D2104))</f>
        <v/>
      </c>
      <c r="M2104" s="40">
        <f>M2086*Settings!$C$13*(INDEX(M$395:M$406,$D2104)+INDEX(M$382:M$393,$D2104))</f>
        <v/>
      </c>
      <c r="N2104" s="40">
        <f>N2086*Settings!$C$13*(INDEX(N$395:N$406,$D2104)+INDEX(N$382:N$393,$D2104))</f>
        <v/>
      </c>
      <c r="O2104" s="40">
        <f>O2086*Settings!$C$13*(INDEX(O$395:O$406,$D2104)+INDEX(O$382:O$393,$D2104))</f>
        <v/>
      </c>
      <c r="P2104" s="40">
        <f>P2086*Settings!$C$13*(INDEX(P$395:P$406,$D2104)+INDEX(P$382:P$393,$D2104))</f>
        <v/>
      </c>
      <c r="Q2104" s="40">
        <f>Q2086*Settings!$C$13*(INDEX(Q$395:Q$406,$D2104)+INDEX(Q$382:Q$393,$D2104))</f>
        <v/>
      </c>
      <c r="R2104" s="40">
        <f>R2086*Settings!$C$13*(INDEX(R$395:R$406,$D2104)+INDEX(R$382:R$393,$D2104))</f>
        <v/>
      </c>
      <c r="S2104" s="40">
        <f>S2086*Settings!$C$13*(INDEX(S$395:S$406,$D2104)+INDEX(S$382:S$393,$D2104))</f>
        <v/>
      </c>
      <c r="T2104" s="40">
        <f>T2086*Settings!$C$13*(INDEX(T$395:T$406,$D2104)+INDEX(T$382:T$393,$D2104))</f>
        <v/>
      </c>
      <c r="U2104" s="40">
        <f>U2086*Settings!$C$13*(INDEX(U$395:U$406,$D2104)+INDEX(U$382:U$393,$D2104))</f>
        <v/>
      </c>
      <c r="V2104" s="40">
        <f>V2086*Settings!$C$13*(INDEX(V$395:V$406,$D2104)+INDEX(V$382:V$393,$D2104))</f>
        <v/>
      </c>
      <c r="W2104" s="40">
        <f>W2086*Settings!$C$13*(INDEX(W$395:W$406,$D2104)+INDEX(W$382:W$393,$D2104))</f>
        <v/>
      </c>
      <c r="X2104" s="40">
        <f>X2086*Settings!$C$13*(INDEX(X$395:X$406,$D2104)+INDEX(X$382:X$393,$D2104))</f>
        <v/>
      </c>
      <c r="Y2104" s="40">
        <f>Y2086*Settings!$C$13*(INDEX(Y$395:Y$406,$D2104)+INDEX(Y$382:Y$393,$D2104))</f>
        <v/>
      </c>
      <c r="Z2104" s="40">
        <f>Z2086*Settings!$C$13*(INDEX(Z$395:Z$406,$D2104)+INDEX(Z$382:Z$393,$D2104))</f>
        <v/>
      </c>
      <c r="AA2104" s="40">
        <f>AA2086*Settings!$C$13*(INDEX(AA$395:AA$406,$D2104)+INDEX(AA$382:AA$393,$D2104))</f>
        <v/>
      </c>
      <c r="AB2104" s="40">
        <f>AB2086*Settings!$C$13*(INDEX(AB$395:AB$406,$D2104)+INDEX(AB$382:AB$393,$D2104))</f>
        <v/>
      </c>
      <c r="AC2104" s="40">
        <f>AC2086*Settings!$C$13*(INDEX(AC$395:AC$406,$D2104)+INDEX(AC$382:AC$393,$D2104))</f>
        <v/>
      </c>
      <c r="AD2104" s="40">
        <f>AD2086*Settings!$C$13*(INDEX(AD$395:AD$406,$D2104)+INDEX(AD$382:AD$393,$D2104))</f>
        <v/>
      </c>
      <c r="AF2104" s="11">
        <f>CodePrefix&amp;$A2104&amp;IF($C2104="","","."&amp;$C2104&amp;"."&amp;$B2104)&amp;INDEX(VarEnd,MATCH($A2104,VarKey,0))&amp;AF$5</f>
        <v/>
      </c>
      <c r="AG2104" s="39">
        <f>AG2086*Settings!$C$13*(INDEX(AG$395:AG$406,$D2104)+INDEX(AG$382:AG$393,$D2104))</f>
        <v/>
      </c>
      <c r="AH2104" s="40">
        <f>AH2086*Settings!$C$13*(INDEX(AH$395:AH$406,$D2104)+INDEX(AH$382:AH$393,$D2104))</f>
        <v/>
      </c>
      <c r="AI2104" s="40">
        <f>AI2086*Settings!$C$13*(INDEX(AI$395:AI$406,$D2104)+INDEX(AI$382:AI$393,$D2104))</f>
        <v/>
      </c>
      <c r="AJ2104" s="40">
        <f>AJ2086*Settings!$C$13*(INDEX(AJ$395:AJ$406,$D2104)+INDEX(AJ$382:AJ$393,$D2104))</f>
        <v/>
      </c>
      <c r="AK2104" s="40">
        <f>AK2086*Settings!$C$13*(INDEX(AK$395:AK$406,$D2104)+INDEX(AK$382:AK$393,$D2104))</f>
        <v/>
      </c>
      <c r="AL2104" s="40">
        <f>AL2086*Settings!$C$13*(INDEX(AL$395:AL$406,$D2104)+INDEX(AL$382:AL$393,$D2104))</f>
        <v/>
      </c>
      <c r="AM2104" s="40">
        <f>AM2086*Settings!$C$13*(INDEX(AM$395:AM$406,$D2104)+INDEX(AM$382:AM$393,$D2104))</f>
        <v/>
      </c>
      <c r="AN2104" s="40">
        <f>AN2086*Settings!$C$13*(INDEX(AN$395:AN$406,$D2104)+INDEX(AN$382:AN$393,$D2104))</f>
        <v/>
      </c>
      <c r="AO2104" s="40">
        <f>AO2086*Settings!$C$13*(INDEX(AO$395:AO$406,$D2104)+INDEX(AO$382:AO$393,$D2104))</f>
        <v/>
      </c>
      <c r="AP2104" s="40">
        <f>AP2086*Settings!$C$13*(INDEX(AP$395:AP$406,$D2104)+INDEX(AP$382:AP$393,$D2104))</f>
        <v/>
      </c>
      <c r="AQ2104" s="40">
        <f>AQ2086*Settings!$C$13*(INDEX(AQ$395:AQ$406,$D2104)+INDEX(AQ$382:AQ$393,$D2104))</f>
        <v/>
      </c>
      <c r="AR2104" s="40">
        <f>AR2086*Settings!$C$13*(INDEX(AR$395:AR$406,$D2104)+INDEX(AR$382:AR$393,$D2104))</f>
        <v/>
      </c>
      <c r="AS2104" s="40">
        <f>AS2086*Settings!$C$13*(INDEX(AS$395:AS$406,$D2104)+INDEX(AS$382:AS$393,$D2104))</f>
        <v/>
      </c>
      <c r="AT2104" s="40">
        <f>AT2086*Settings!$C$13*(INDEX(AT$395:AT$406,$D2104)+INDEX(AT$382:AT$393,$D2104))</f>
        <v/>
      </c>
      <c r="AU2104" s="40">
        <f>AU2086*Settings!$C$13*(INDEX(AU$395:AU$406,$D2104)+INDEX(AU$382:AU$393,$D2104))</f>
        <v/>
      </c>
      <c r="AV2104" s="40">
        <f>AV2086*Settings!$C$13*(INDEX(AV$395:AV$406,$D2104)+INDEX(AV$382:AV$393,$D2104))</f>
        <v/>
      </c>
      <c r="AW2104" s="40">
        <f>AW2086*Settings!$C$13*(INDEX(AW$395:AW$406,$D2104)+INDEX(AW$382:AW$393,$D2104))</f>
        <v/>
      </c>
      <c r="AX2104" s="40">
        <f>AX2086*Settings!$C$13*(INDEX(AX$395:AX$406,$D2104)+INDEX(AX$382:AX$393,$D2104))</f>
        <v/>
      </c>
      <c r="AY2104" s="40">
        <f>AY2086*Settings!$C$13*(INDEX(AY$395:AY$406,$D2104)+INDEX(AY$382:AY$393,$D2104))</f>
        <v/>
      </c>
    </row>
    <row r="2105" hidden="1" outlineLevel="2">
      <c r="A2105" s="14" t="inlineStr">
        <is>
          <t>rtx</t>
        </is>
      </c>
      <c r="B2105" s="14" t="inlineStr">
        <is>
          <t>ker</t>
        </is>
      </c>
      <c r="C2105" s="14" t="inlineStr">
        <is>
          <t>cem</t>
        </is>
      </c>
      <c r="D2105" s="36">
        <f>INDEX(Inputs!$U$5:$U$132,MATCH($B2105&amp;"|"&amp;$C2105,Inputs!$A$5:$A$132,0))</f>
        <v/>
      </c>
      <c r="E2105" s="35" t="n"/>
      <c r="F2105" s="35" t="n"/>
      <c r="G2105" s="35" t="n"/>
      <c r="H2105" s="14">
        <f>INDEX(VarLab,MATCH($A2105,VarKey,0))&amp;INDEX(MemLab,MATCH($C2105&amp;"|"&amp;$B2105,MemKey,0))</f>
        <v/>
      </c>
      <c r="I2105" s="14">
        <f>INDEX(VarUnit,MATCH($A2105,VarKey,0))</f>
        <v/>
      </c>
      <c r="J2105" s="14">
        <f>INDEX(VarSrc,MATCH($A2105,VarKey,0))</f>
        <v/>
      </c>
      <c r="K2105" s="11">
        <f>CodePrefix&amp;$A2105&amp;IF($C2105="","","."&amp;$C2105&amp;"."&amp;$B2105)&amp;INDEX(VarEnd,MATCH($A2105,VarKey,0))&amp;K$5</f>
        <v/>
      </c>
      <c r="L2105" s="39">
        <f>L2087*Settings!$C$13*(INDEX(L$395:L$406,$D2105)+INDEX(L$382:L$393,$D2105))</f>
        <v/>
      </c>
      <c r="M2105" s="40">
        <f>M2087*Settings!$C$13*(INDEX(M$395:M$406,$D2105)+INDEX(M$382:M$393,$D2105))</f>
        <v/>
      </c>
      <c r="N2105" s="40">
        <f>N2087*Settings!$C$13*(INDEX(N$395:N$406,$D2105)+INDEX(N$382:N$393,$D2105))</f>
        <v/>
      </c>
      <c r="O2105" s="40">
        <f>O2087*Settings!$C$13*(INDEX(O$395:O$406,$D2105)+INDEX(O$382:O$393,$D2105))</f>
        <v/>
      </c>
      <c r="P2105" s="40">
        <f>P2087*Settings!$C$13*(INDEX(P$395:P$406,$D2105)+INDEX(P$382:P$393,$D2105))</f>
        <v/>
      </c>
      <c r="Q2105" s="40">
        <f>Q2087*Settings!$C$13*(INDEX(Q$395:Q$406,$D2105)+INDEX(Q$382:Q$393,$D2105))</f>
        <v/>
      </c>
      <c r="R2105" s="40">
        <f>R2087*Settings!$C$13*(INDEX(R$395:R$406,$D2105)+INDEX(R$382:R$393,$D2105))</f>
        <v/>
      </c>
      <c r="S2105" s="40">
        <f>S2087*Settings!$C$13*(INDEX(S$395:S$406,$D2105)+INDEX(S$382:S$393,$D2105))</f>
        <v/>
      </c>
      <c r="T2105" s="40">
        <f>T2087*Settings!$C$13*(INDEX(T$395:T$406,$D2105)+INDEX(T$382:T$393,$D2105))</f>
        <v/>
      </c>
      <c r="U2105" s="40">
        <f>U2087*Settings!$C$13*(INDEX(U$395:U$406,$D2105)+INDEX(U$382:U$393,$D2105))</f>
        <v/>
      </c>
      <c r="V2105" s="40">
        <f>V2087*Settings!$C$13*(INDEX(V$395:V$406,$D2105)+INDEX(V$382:V$393,$D2105))</f>
        <v/>
      </c>
      <c r="W2105" s="40">
        <f>W2087*Settings!$C$13*(INDEX(W$395:W$406,$D2105)+INDEX(W$382:W$393,$D2105))</f>
        <v/>
      </c>
      <c r="X2105" s="40">
        <f>X2087*Settings!$C$13*(INDEX(X$395:X$406,$D2105)+INDEX(X$382:X$393,$D2105))</f>
        <v/>
      </c>
      <c r="Y2105" s="40">
        <f>Y2087*Settings!$C$13*(INDEX(Y$395:Y$406,$D2105)+INDEX(Y$382:Y$393,$D2105))</f>
        <v/>
      </c>
      <c r="Z2105" s="40">
        <f>Z2087*Settings!$C$13*(INDEX(Z$395:Z$406,$D2105)+INDEX(Z$382:Z$393,$D2105))</f>
        <v/>
      </c>
      <c r="AA2105" s="40">
        <f>AA2087*Settings!$C$13*(INDEX(AA$395:AA$406,$D2105)+INDEX(AA$382:AA$393,$D2105))</f>
        <v/>
      </c>
      <c r="AB2105" s="40">
        <f>AB2087*Settings!$C$13*(INDEX(AB$395:AB$406,$D2105)+INDEX(AB$382:AB$393,$D2105))</f>
        <v/>
      </c>
      <c r="AC2105" s="40">
        <f>AC2087*Settings!$C$13*(INDEX(AC$395:AC$406,$D2105)+INDEX(AC$382:AC$393,$D2105))</f>
        <v/>
      </c>
      <c r="AD2105" s="40">
        <f>AD2087*Settings!$C$13*(INDEX(AD$395:AD$406,$D2105)+INDEX(AD$382:AD$393,$D2105))</f>
        <v/>
      </c>
      <c r="AF2105" s="11">
        <f>CodePrefix&amp;$A2105&amp;IF($C2105="","","."&amp;$C2105&amp;"."&amp;$B2105)&amp;INDEX(VarEnd,MATCH($A2105,VarKey,0))&amp;AF$5</f>
        <v/>
      </c>
      <c r="AG2105" s="39">
        <f>AG2087*Settings!$C$13*(INDEX(AG$395:AG$406,$D2105)+INDEX(AG$382:AG$393,$D2105))</f>
        <v/>
      </c>
      <c r="AH2105" s="40">
        <f>AH2087*Settings!$C$13*(INDEX(AH$395:AH$406,$D2105)+INDEX(AH$382:AH$393,$D2105))</f>
        <v/>
      </c>
      <c r="AI2105" s="40">
        <f>AI2087*Settings!$C$13*(INDEX(AI$395:AI$406,$D2105)+INDEX(AI$382:AI$393,$D2105))</f>
        <v/>
      </c>
      <c r="AJ2105" s="40">
        <f>AJ2087*Settings!$C$13*(INDEX(AJ$395:AJ$406,$D2105)+INDEX(AJ$382:AJ$393,$D2105))</f>
        <v/>
      </c>
      <c r="AK2105" s="40">
        <f>AK2087*Settings!$C$13*(INDEX(AK$395:AK$406,$D2105)+INDEX(AK$382:AK$393,$D2105))</f>
        <v/>
      </c>
      <c r="AL2105" s="40">
        <f>AL2087*Settings!$C$13*(INDEX(AL$395:AL$406,$D2105)+INDEX(AL$382:AL$393,$D2105))</f>
        <v/>
      </c>
      <c r="AM2105" s="40">
        <f>AM2087*Settings!$C$13*(INDEX(AM$395:AM$406,$D2105)+INDEX(AM$382:AM$393,$D2105))</f>
        <v/>
      </c>
      <c r="AN2105" s="40">
        <f>AN2087*Settings!$C$13*(INDEX(AN$395:AN$406,$D2105)+INDEX(AN$382:AN$393,$D2105))</f>
        <v/>
      </c>
      <c r="AO2105" s="40">
        <f>AO2087*Settings!$C$13*(INDEX(AO$395:AO$406,$D2105)+INDEX(AO$382:AO$393,$D2105))</f>
        <v/>
      </c>
      <c r="AP2105" s="40">
        <f>AP2087*Settings!$C$13*(INDEX(AP$395:AP$406,$D2105)+INDEX(AP$382:AP$393,$D2105))</f>
        <v/>
      </c>
      <c r="AQ2105" s="40">
        <f>AQ2087*Settings!$C$13*(INDEX(AQ$395:AQ$406,$D2105)+INDEX(AQ$382:AQ$393,$D2105))</f>
        <v/>
      </c>
      <c r="AR2105" s="40">
        <f>AR2087*Settings!$C$13*(INDEX(AR$395:AR$406,$D2105)+INDEX(AR$382:AR$393,$D2105))</f>
        <v/>
      </c>
      <c r="AS2105" s="40">
        <f>AS2087*Settings!$C$13*(INDEX(AS$395:AS$406,$D2105)+INDEX(AS$382:AS$393,$D2105))</f>
        <v/>
      </c>
      <c r="AT2105" s="40">
        <f>AT2087*Settings!$C$13*(INDEX(AT$395:AT$406,$D2105)+INDEX(AT$382:AT$393,$D2105))</f>
        <v/>
      </c>
      <c r="AU2105" s="40">
        <f>AU2087*Settings!$C$13*(INDEX(AU$395:AU$406,$D2105)+INDEX(AU$382:AU$393,$D2105))</f>
        <v/>
      </c>
      <c r="AV2105" s="40">
        <f>AV2087*Settings!$C$13*(INDEX(AV$395:AV$406,$D2105)+INDEX(AV$382:AV$393,$D2105))</f>
        <v/>
      </c>
      <c r="AW2105" s="40">
        <f>AW2087*Settings!$C$13*(INDEX(AW$395:AW$406,$D2105)+INDEX(AW$382:AW$393,$D2105))</f>
        <v/>
      </c>
      <c r="AX2105" s="40">
        <f>AX2087*Settings!$C$13*(INDEX(AX$395:AX$406,$D2105)+INDEX(AX$382:AX$393,$D2105))</f>
        <v/>
      </c>
      <c r="AY2105" s="40">
        <f>AY2087*Settings!$C$13*(INDEX(AY$395:AY$406,$D2105)+INDEX(AY$382:AY$393,$D2105))</f>
        <v/>
      </c>
    </row>
    <row r="2106" hidden="1" outlineLevel="2">
      <c r="A2106" s="14" t="inlineStr">
        <is>
          <t>rtx</t>
        </is>
      </c>
      <c r="B2106" s="14" t="inlineStr">
        <is>
          <t>oop</t>
        </is>
      </c>
      <c r="C2106" s="14" t="inlineStr">
        <is>
          <t>cem</t>
        </is>
      </c>
      <c r="D2106" s="36">
        <f>INDEX(Inputs!$U$5:$U$132,MATCH($B2106&amp;"|"&amp;$C2106,Inputs!$A$5:$A$132,0))</f>
        <v/>
      </c>
      <c r="E2106" s="35" t="n"/>
      <c r="F2106" s="35" t="n"/>
      <c r="G2106" s="35" t="n"/>
      <c r="H2106" s="14">
        <f>INDEX(VarLab,MATCH($A2106,VarKey,0))&amp;INDEX(MemLab,MATCH($C2106&amp;"|"&amp;$B2106,MemKey,0))</f>
        <v/>
      </c>
      <c r="I2106" s="14">
        <f>INDEX(VarUnit,MATCH($A2106,VarKey,0))</f>
        <v/>
      </c>
      <c r="J2106" s="14">
        <f>INDEX(VarSrc,MATCH($A2106,VarKey,0))</f>
        <v/>
      </c>
      <c r="K2106" s="11">
        <f>CodePrefix&amp;$A2106&amp;IF($C2106="","","."&amp;$C2106&amp;"."&amp;$B2106)&amp;INDEX(VarEnd,MATCH($A2106,VarKey,0))&amp;K$5</f>
        <v/>
      </c>
      <c r="L2106" s="39">
        <f>L2088*Settings!$C$13*(INDEX(L$395:L$406,$D2106)+INDEX(L$382:L$393,$D2106))</f>
        <v/>
      </c>
      <c r="M2106" s="40">
        <f>M2088*Settings!$C$13*(INDEX(M$395:M$406,$D2106)+INDEX(M$382:M$393,$D2106))</f>
        <v/>
      </c>
      <c r="N2106" s="40">
        <f>N2088*Settings!$C$13*(INDEX(N$395:N$406,$D2106)+INDEX(N$382:N$393,$D2106))</f>
        <v/>
      </c>
      <c r="O2106" s="40">
        <f>O2088*Settings!$C$13*(INDEX(O$395:O$406,$D2106)+INDEX(O$382:O$393,$D2106))</f>
        <v/>
      </c>
      <c r="P2106" s="40">
        <f>P2088*Settings!$C$13*(INDEX(P$395:P$406,$D2106)+INDEX(P$382:P$393,$D2106))</f>
        <v/>
      </c>
      <c r="Q2106" s="40">
        <f>Q2088*Settings!$C$13*(INDEX(Q$395:Q$406,$D2106)+INDEX(Q$382:Q$393,$D2106))</f>
        <v/>
      </c>
      <c r="R2106" s="40">
        <f>R2088*Settings!$C$13*(INDEX(R$395:R$406,$D2106)+INDEX(R$382:R$393,$D2106))</f>
        <v/>
      </c>
      <c r="S2106" s="40">
        <f>S2088*Settings!$C$13*(INDEX(S$395:S$406,$D2106)+INDEX(S$382:S$393,$D2106))</f>
        <v/>
      </c>
      <c r="T2106" s="40">
        <f>T2088*Settings!$C$13*(INDEX(T$395:T$406,$D2106)+INDEX(T$382:T$393,$D2106))</f>
        <v/>
      </c>
      <c r="U2106" s="40">
        <f>U2088*Settings!$C$13*(INDEX(U$395:U$406,$D2106)+INDEX(U$382:U$393,$D2106))</f>
        <v/>
      </c>
      <c r="V2106" s="40">
        <f>V2088*Settings!$C$13*(INDEX(V$395:V$406,$D2106)+INDEX(V$382:V$393,$D2106))</f>
        <v/>
      </c>
      <c r="W2106" s="40">
        <f>W2088*Settings!$C$13*(INDEX(W$395:W$406,$D2106)+INDEX(W$382:W$393,$D2106))</f>
        <v/>
      </c>
      <c r="X2106" s="40">
        <f>X2088*Settings!$C$13*(INDEX(X$395:X$406,$D2106)+INDEX(X$382:X$393,$D2106))</f>
        <v/>
      </c>
      <c r="Y2106" s="40">
        <f>Y2088*Settings!$C$13*(INDEX(Y$395:Y$406,$D2106)+INDEX(Y$382:Y$393,$D2106))</f>
        <v/>
      </c>
      <c r="Z2106" s="40">
        <f>Z2088*Settings!$C$13*(INDEX(Z$395:Z$406,$D2106)+INDEX(Z$382:Z$393,$D2106))</f>
        <v/>
      </c>
      <c r="AA2106" s="40">
        <f>AA2088*Settings!$C$13*(INDEX(AA$395:AA$406,$D2106)+INDEX(AA$382:AA$393,$D2106))</f>
        <v/>
      </c>
      <c r="AB2106" s="40">
        <f>AB2088*Settings!$C$13*(INDEX(AB$395:AB$406,$D2106)+INDEX(AB$382:AB$393,$D2106))</f>
        <v/>
      </c>
      <c r="AC2106" s="40">
        <f>AC2088*Settings!$C$13*(INDEX(AC$395:AC$406,$D2106)+INDEX(AC$382:AC$393,$D2106))</f>
        <v/>
      </c>
      <c r="AD2106" s="40">
        <f>AD2088*Settings!$C$13*(INDEX(AD$395:AD$406,$D2106)+INDEX(AD$382:AD$393,$D2106))</f>
        <v/>
      </c>
      <c r="AF2106" s="11">
        <f>CodePrefix&amp;$A2106&amp;IF($C2106="","","."&amp;$C2106&amp;"."&amp;$B2106)&amp;INDEX(VarEnd,MATCH($A2106,VarKey,0))&amp;AF$5</f>
        <v/>
      </c>
      <c r="AG2106" s="39">
        <f>AG2088*Settings!$C$13*(INDEX(AG$395:AG$406,$D2106)+INDEX(AG$382:AG$393,$D2106))</f>
        <v/>
      </c>
      <c r="AH2106" s="40">
        <f>AH2088*Settings!$C$13*(INDEX(AH$395:AH$406,$D2106)+INDEX(AH$382:AH$393,$D2106))</f>
        <v/>
      </c>
      <c r="AI2106" s="40">
        <f>AI2088*Settings!$C$13*(INDEX(AI$395:AI$406,$D2106)+INDEX(AI$382:AI$393,$D2106))</f>
        <v/>
      </c>
      <c r="AJ2106" s="40">
        <f>AJ2088*Settings!$C$13*(INDEX(AJ$395:AJ$406,$D2106)+INDEX(AJ$382:AJ$393,$D2106))</f>
        <v/>
      </c>
      <c r="AK2106" s="40">
        <f>AK2088*Settings!$C$13*(INDEX(AK$395:AK$406,$D2106)+INDEX(AK$382:AK$393,$D2106))</f>
        <v/>
      </c>
      <c r="AL2106" s="40">
        <f>AL2088*Settings!$C$13*(INDEX(AL$395:AL$406,$D2106)+INDEX(AL$382:AL$393,$D2106))</f>
        <v/>
      </c>
      <c r="AM2106" s="40">
        <f>AM2088*Settings!$C$13*(INDEX(AM$395:AM$406,$D2106)+INDEX(AM$382:AM$393,$D2106))</f>
        <v/>
      </c>
      <c r="AN2106" s="40">
        <f>AN2088*Settings!$C$13*(INDEX(AN$395:AN$406,$D2106)+INDEX(AN$382:AN$393,$D2106))</f>
        <v/>
      </c>
      <c r="AO2106" s="40">
        <f>AO2088*Settings!$C$13*(INDEX(AO$395:AO$406,$D2106)+INDEX(AO$382:AO$393,$D2106))</f>
        <v/>
      </c>
      <c r="AP2106" s="40">
        <f>AP2088*Settings!$C$13*(INDEX(AP$395:AP$406,$D2106)+INDEX(AP$382:AP$393,$D2106))</f>
        <v/>
      </c>
      <c r="AQ2106" s="40">
        <f>AQ2088*Settings!$C$13*(INDEX(AQ$395:AQ$406,$D2106)+INDEX(AQ$382:AQ$393,$D2106))</f>
        <v/>
      </c>
      <c r="AR2106" s="40">
        <f>AR2088*Settings!$C$13*(INDEX(AR$395:AR$406,$D2106)+INDEX(AR$382:AR$393,$D2106))</f>
        <v/>
      </c>
      <c r="AS2106" s="40">
        <f>AS2088*Settings!$C$13*(INDEX(AS$395:AS$406,$D2106)+INDEX(AS$382:AS$393,$D2106))</f>
        <v/>
      </c>
      <c r="AT2106" s="40">
        <f>AT2088*Settings!$C$13*(INDEX(AT$395:AT$406,$D2106)+INDEX(AT$382:AT$393,$D2106))</f>
        <v/>
      </c>
      <c r="AU2106" s="40">
        <f>AU2088*Settings!$C$13*(INDEX(AU$395:AU$406,$D2106)+INDEX(AU$382:AU$393,$D2106))</f>
        <v/>
      </c>
      <c r="AV2106" s="40">
        <f>AV2088*Settings!$C$13*(INDEX(AV$395:AV$406,$D2106)+INDEX(AV$382:AV$393,$D2106))</f>
        <v/>
      </c>
      <c r="AW2106" s="40">
        <f>AW2088*Settings!$C$13*(INDEX(AW$395:AW$406,$D2106)+INDEX(AW$382:AW$393,$D2106))</f>
        <v/>
      </c>
      <c r="AX2106" s="40">
        <f>AX2088*Settings!$C$13*(INDEX(AX$395:AX$406,$D2106)+INDEX(AX$382:AX$393,$D2106))</f>
        <v/>
      </c>
      <c r="AY2106" s="40">
        <f>AY2088*Settings!$C$13*(INDEX(AY$395:AY$406,$D2106)+INDEX(AY$382:AY$393,$D2106))</f>
        <v/>
      </c>
    </row>
    <row r="2107" hidden="1" outlineLevel="2">
      <c r="A2107" s="14" t="inlineStr">
        <is>
          <t>rtx</t>
        </is>
      </c>
      <c r="B2107" s="14" t="inlineStr">
        <is>
          <t>bio</t>
        </is>
      </c>
      <c r="C2107" s="14" t="inlineStr">
        <is>
          <t>cem</t>
        </is>
      </c>
      <c r="D2107" s="36">
        <f>INDEX(Inputs!$U$5:$U$132,MATCH($B2107&amp;"|"&amp;$C2107,Inputs!$A$5:$A$132,0))</f>
        <v/>
      </c>
      <c r="E2107" s="35" t="n"/>
      <c r="F2107" s="35" t="n"/>
      <c r="G2107" s="35" t="n"/>
      <c r="H2107" s="14">
        <f>INDEX(VarLab,MATCH($A2107,VarKey,0))&amp;INDEX(MemLab,MATCH($C2107&amp;"|"&amp;$B2107,MemKey,0))</f>
        <v/>
      </c>
      <c r="I2107" s="14">
        <f>INDEX(VarUnit,MATCH($A2107,VarKey,0))</f>
        <v/>
      </c>
      <c r="J2107" s="14">
        <f>INDEX(VarSrc,MATCH($A2107,VarKey,0))</f>
        <v/>
      </c>
      <c r="K2107" s="11">
        <f>CodePrefix&amp;$A2107&amp;IF($C2107="","","."&amp;$C2107&amp;"."&amp;$B2107)&amp;INDEX(VarEnd,MATCH($A2107,VarKey,0))&amp;K$5</f>
        <v/>
      </c>
      <c r="L2107" s="39">
        <f>L2089*Settings!$C$13*(INDEX(L$395:L$406,$D2107)+INDEX(L$382:L$393,$D2107))</f>
        <v/>
      </c>
      <c r="M2107" s="40">
        <f>M2089*Settings!$C$13*(INDEX(M$395:M$406,$D2107)+INDEX(M$382:M$393,$D2107))</f>
        <v/>
      </c>
      <c r="N2107" s="40">
        <f>N2089*Settings!$C$13*(INDEX(N$395:N$406,$D2107)+INDEX(N$382:N$393,$D2107))</f>
        <v/>
      </c>
      <c r="O2107" s="40">
        <f>O2089*Settings!$C$13*(INDEX(O$395:O$406,$D2107)+INDEX(O$382:O$393,$D2107))</f>
        <v/>
      </c>
      <c r="P2107" s="40">
        <f>P2089*Settings!$C$13*(INDEX(P$395:P$406,$D2107)+INDEX(P$382:P$393,$D2107))</f>
        <v/>
      </c>
      <c r="Q2107" s="40">
        <f>Q2089*Settings!$C$13*(INDEX(Q$395:Q$406,$D2107)+INDEX(Q$382:Q$393,$D2107))</f>
        <v/>
      </c>
      <c r="R2107" s="40">
        <f>R2089*Settings!$C$13*(INDEX(R$395:R$406,$D2107)+INDEX(R$382:R$393,$D2107))</f>
        <v/>
      </c>
      <c r="S2107" s="40">
        <f>S2089*Settings!$C$13*(INDEX(S$395:S$406,$D2107)+INDEX(S$382:S$393,$D2107))</f>
        <v/>
      </c>
      <c r="T2107" s="40">
        <f>T2089*Settings!$C$13*(INDEX(T$395:T$406,$D2107)+INDEX(T$382:T$393,$D2107))</f>
        <v/>
      </c>
      <c r="U2107" s="40">
        <f>U2089*Settings!$C$13*(INDEX(U$395:U$406,$D2107)+INDEX(U$382:U$393,$D2107))</f>
        <v/>
      </c>
      <c r="V2107" s="40">
        <f>V2089*Settings!$C$13*(INDEX(V$395:V$406,$D2107)+INDEX(V$382:V$393,$D2107))</f>
        <v/>
      </c>
      <c r="W2107" s="40">
        <f>W2089*Settings!$C$13*(INDEX(W$395:W$406,$D2107)+INDEX(W$382:W$393,$D2107))</f>
        <v/>
      </c>
      <c r="X2107" s="40">
        <f>X2089*Settings!$C$13*(INDEX(X$395:X$406,$D2107)+INDEX(X$382:X$393,$D2107))</f>
        <v/>
      </c>
      <c r="Y2107" s="40">
        <f>Y2089*Settings!$C$13*(INDEX(Y$395:Y$406,$D2107)+INDEX(Y$382:Y$393,$D2107))</f>
        <v/>
      </c>
      <c r="Z2107" s="40">
        <f>Z2089*Settings!$C$13*(INDEX(Z$395:Z$406,$D2107)+INDEX(Z$382:Z$393,$D2107))</f>
        <v/>
      </c>
      <c r="AA2107" s="40">
        <f>AA2089*Settings!$C$13*(INDEX(AA$395:AA$406,$D2107)+INDEX(AA$382:AA$393,$D2107))</f>
        <v/>
      </c>
      <c r="AB2107" s="40">
        <f>AB2089*Settings!$C$13*(INDEX(AB$395:AB$406,$D2107)+INDEX(AB$382:AB$393,$D2107))</f>
        <v/>
      </c>
      <c r="AC2107" s="40">
        <f>AC2089*Settings!$C$13*(INDEX(AC$395:AC$406,$D2107)+INDEX(AC$382:AC$393,$D2107))</f>
        <v/>
      </c>
      <c r="AD2107" s="40">
        <f>AD2089*Settings!$C$13*(INDEX(AD$395:AD$406,$D2107)+INDEX(AD$382:AD$393,$D2107))</f>
        <v/>
      </c>
      <c r="AF2107" s="11">
        <f>CodePrefix&amp;$A2107&amp;IF($C2107="","","."&amp;$C2107&amp;"."&amp;$B2107)&amp;INDEX(VarEnd,MATCH($A2107,VarKey,0))&amp;AF$5</f>
        <v/>
      </c>
      <c r="AG2107" s="39">
        <f>AG2089*Settings!$C$13*(INDEX(AG$395:AG$406,$D2107)+INDEX(AG$382:AG$393,$D2107))</f>
        <v/>
      </c>
      <c r="AH2107" s="40">
        <f>AH2089*Settings!$C$13*(INDEX(AH$395:AH$406,$D2107)+INDEX(AH$382:AH$393,$D2107))</f>
        <v/>
      </c>
      <c r="AI2107" s="40">
        <f>AI2089*Settings!$C$13*(INDEX(AI$395:AI$406,$D2107)+INDEX(AI$382:AI$393,$D2107))</f>
        <v/>
      </c>
      <c r="AJ2107" s="40">
        <f>AJ2089*Settings!$C$13*(INDEX(AJ$395:AJ$406,$D2107)+INDEX(AJ$382:AJ$393,$D2107))</f>
        <v/>
      </c>
      <c r="AK2107" s="40">
        <f>AK2089*Settings!$C$13*(INDEX(AK$395:AK$406,$D2107)+INDEX(AK$382:AK$393,$D2107))</f>
        <v/>
      </c>
      <c r="AL2107" s="40">
        <f>AL2089*Settings!$C$13*(INDEX(AL$395:AL$406,$D2107)+INDEX(AL$382:AL$393,$D2107))</f>
        <v/>
      </c>
      <c r="AM2107" s="40">
        <f>AM2089*Settings!$C$13*(INDEX(AM$395:AM$406,$D2107)+INDEX(AM$382:AM$393,$D2107))</f>
        <v/>
      </c>
      <c r="AN2107" s="40">
        <f>AN2089*Settings!$C$13*(INDEX(AN$395:AN$406,$D2107)+INDEX(AN$382:AN$393,$D2107))</f>
        <v/>
      </c>
      <c r="AO2107" s="40">
        <f>AO2089*Settings!$C$13*(INDEX(AO$395:AO$406,$D2107)+INDEX(AO$382:AO$393,$D2107))</f>
        <v/>
      </c>
      <c r="AP2107" s="40">
        <f>AP2089*Settings!$C$13*(INDEX(AP$395:AP$406,$D2107)+INDEX(AP$382:AP$393,$D2107))</f>
        <v/>
      </c>
      <c r="AQ2107" s="40">
        <f>AQ2089*Settings!$C$13*(INDEX(AQ$395:AQ$406,$D2107)+INDEX(AQ$382:AQ$393,$D2107))</f>
        <v/>
      </c>
      <c r="AR2107" s="40">
        <f>AR2089*Settings!$C$13*(INDEX(AR$395:AR$406,$D2107)+INDEX(AR$382:AR$393,$D2107))</f>
        <v/>
      </c>
      <c r="AS2107" s="40">
        <f>AS2089*Settings!$C$13*(INDEX(AS$395:AS$406,$D2107)+INDEX(AS$382:AS$393,$D2107))</f>
        <v/>
      </c>
      <c r="AT2107" s="40">
        <f>AT2089*Settings!$C$13*(INDEX(AT$395:AT$406,$D2107)+INDEX(AT$382:AT$393,$D2107))</f>
        <v/>
      </c>
      <c r="AU2107" s="40">
        <f>AU2089*Settings!$C$13*(INDEX(AU$395:AU$406,$D2107)+INDEX(AU$382:AU$393,$D2107))</f>
        <v/>
      </c>
      <c r="AV2107" s="40">
        <f>AV2089*Settings!$C$13*(INDEX(AV$395:AV$406,$D2107)+INDEX(AV$382:AV$393,$D2107))</f>
        <v/>
      </c>
      <c r="AW2107" s="40">
        <f>AW2089*Settings!$C$13*(INDEX(AW$395:AW$406,$D2107)+INDEX(AW$382:AW$393,$D2107))</f>
        <v/>
      </c>
      <c r="AX2107" s="40">
        <f>AX2089*Settings!$C$13*(INDEX(AX$395:AX$406,$D2107)+INDEX(AX$382:AX$393,$D2107))</f>
        <v/>
      </c>
      <c r="AY2107" s="40">
        <f>AY2089*Settings!$C$13*(INDEX(AY$395:AY$406,$D2107)+INDEX(AY$382:AY$393,$D2107))</f>
        <v/>
      </c>
    </row>
    <row r="2108" hidden="1" outlineLevel="2"/>
    <row r="2109" hidden="1" outlineLevel="2">
      <c r="A2109" s="14" t="inlineStr">
        <is>
          <t>rsub</t>
        </is>
      </c>
      <c r="B2109" s="14" t="inlineStr">
        <is>
          <t>coa</t>
        </is>
      </c>
      <c r="C2109" s="14" t="inlineStr">
        <is>
          <t>cem</t>
        </is>
      </c>
      <c r="D2109" s="36">
        <f>INDEX(Inputs!$U$5:$U$132,MATCH($B2109&amp;"|"&amp;$C2109,Inputs!$A$5:$A$132,0))</f>
        <v/>
      </c>
      <c r="E2109" s="35" t="n"/>
      <c r="F2109" s="35" t="n"/>
      <c r="G2109" s="35" t="n"/>
      <c r="H2109" s="14">
        <f>INDEX(VarLab,MATCH($A2109,VarKey,0))&amp;INDEX(MemLab,MATCH($C2109&amp;"|"&amp;$B2109,MemKey,0))</f>
        <v/>
      </c>
      <c r="I2109" s="14">
        <f>INDEX(VarUnit,MATCH($A2109,VarKey,0))</f>
        <v/>
      </c>
      <c r="J2109" s="14">
        <f>INDEX(VarSrc,MATCH($A2109,VarKey,0))</f>
        <v/>
      </c>
      <c r="K2109" s="11">
        <f>CodePrefix&amp;$A2109&amp;IF($C2109="","","."&amp;$C2109&amp;"."&amp;$B2109)&amp;INDEX(VarEnd,MATCH($A2109,VarKey,0))&amp;K$5</f>
        <v/>
      </c>
      <c r="L2109" s="39">
        <f>L2082*Settings!$C$13*(INDEX(L$408:L$419,$D2109))</f>
        <v/>
      </c>
      <c r="M2109" s="40">
        <f>M2082*Settings!$C$13*(INDEX(M$408:M$419,$D2109))</f>
        <v/>
      </c>
      <c r="N2109" s="40">
        <f>N2082*Settings!$C$13*(INDEX(N$408:N$419,$D2109))</f>
        <v/>
      </c>
      <c r="O2109" s="40">
        <f>O2082*Settings!$C$13*(INDEX(O$408:O$419,$D2109))</f>
        <v/>
      </c>
      <c r="P2109" s="40">
        <f>P2082*Settings!$C$13*(INDEX(P$408:P$419,$D2109))</f>
        <v/>
      </c>
      <c r="Q2109" s="40">
        <f>Q2082*Settings!$C$13*(INDEX(Q$408:Q$419,$D2109))</f>
        <v/>
      </c>
      <c r="R2109" s="40">
        <f>R2082*Settings!$C$13*(INDEX(R$408:R$419,$D2109))</f>
        <v/>
      </c>
      <c r="S2109" s="40">
        <f>S2082*Settings!$C$13*(INDEX(S$408:S$419,$D2109))</f>
        <v/>
      </c>
      <c r="T2109" s="40">
        <f>T2082*Settings!$C$13*(INDEX(T$408:T$419,$D2109))</f>
        <v/>
      </c>
      <c r="U2109" s="40">
        <f>U2082*Settings!$C$13*(INDEX(U$408:U$419,$D2109))</f>
        <v/>
      </c>
      <c r="V2109" s="40">
        <f>V2082*Settings!$C$13*(INDEX(V$408:V$419,$D2109))</f>
        <v/>
      </c>
      <c r="W2109" s="40">
        <f>W2082*Settings!$C$13*(INDEX(W$408:W$419,$D2109))</f>
        <v/>
      </c>
      <c r="X2109" s="40">
        <f>X2082*Settings!$C$13*(INDEX(X$408:X$419,$D2109))</f>
        <v/>
      </c>
      <c r="Y2109" s="40">
        <f>Y2082*Settings!$C$13*(INDEX(Y$408:Y$419,$D2109))</f>
        <v/>
      </c>
      <c r="Z2109" s="40">
        <f>Z2082*Settings!$C$13*(INDEX(Z$408:Z$419,$D2109))</f>
        <v/>
      </c>
      <c r="AA2109" s="40">
        <f>AA2082*Settings!$C$13*(INDEX(AA$408:AA$419,$D2109))</f>
        <v/>
      </c>
      <c r="AB2109" s="40">
        <f>AB2082*Settings!$C$13*(INDEX(AB$408:AB$419,$D2109))</f>
        <v/>
      </c>
      <c r="AC2109" s="40">
        <f>AC2082*Settings!$C$13*(INDEX(AC$408:AC$419,$D2109))</f>
        <v/>
      </c>
      <c r="AD2109" s="40">
        <f>AD2082*Settings!$C$13*(INDEX(AD$408:AD$419,$D2109))</f>
        <v/>
      </c>
      <c r="AF2109" s="11">
        <f>CodePrefix&amp;$A2109&amp;IF($C2109="","","."&amp;$C2109&amp;"."&amp;$B2109)&amp;INDEX(VarEnd,MATCH($A2109,VarKey,0))&amp;AF$5</f>
        <v/>
      </c>
      <c r="AG2109" s="39">
        <f>AG2082*Settings!$C$13*(INDEX(AG$408:AG$419,$D2109))</f>
        <v/>
      </c>
      <c r="AH2109" s="40">
        <f>AH2082*Settings!$C$13*(INDEX(AH$408:AH$419,$D2109))</f>
        <v/>
      </c>
      <c r="AI2109" s="40">
        <f>AI2082*Settings!$C$13*(INDEX(AI$408:AI$419,$D2109))</f>
        <v/>
      </c>
      <c r="AJ2109" s="40">
        <f>AJ2082*Settings!$C$13*(INDEX(AJ$408:AJ$419,$D2109))</f>
        <v/>
      </c>
      <c r="AK2109" s="40">
        <f>AK2082*Settings!$C$13*(INDEX(AK$408:AK$419,$D2109))</f>
        <v/>
      </c>
      <c r="AL2109" s="40">
        <f>AL2082*Settings!$C$13*(INDEX(AL$408:AL$419,$D2109))</f>
        <v/>
      </c>
      <c r="AM2109" s="40">
        <f>AM2082*Settings!$C$13*(INDEX(AM$408:AM$419,$D2109))</f>
        <v/>
      </c>
      <c r="AN2109" s="40">
        <f>AN2082*Settings!$C$13*(INDEX(AN$408:AN$419,$D2109))</f>
        <v/>
      </c>
      <c r="AO2109" s="40">
        <f>AO2082*Settings!$C$13*(INDEX(AO$408:AO$419,$D2109))</f>
        <v/>
      </c>
      <c r="AP2109" s="40">
        <f>AP2082*Settings!$C$13*(INDEX(AP$408:AP$419,$D2109))</f>
        <v/>
      </c>
      <c r="AQ2109" s="40">
        <f>AQ2082*Settings!$C$13*(INDEX(AQ$408:AQ$419,$D2109))</f>
        <v/>
      </c>
      <c r="AR2109" s="40">
        <f>AR2082*Settings!$C$13*(INDEX(AR$408:AR$419,$D2109))</f>
        <v/>
      </c>
      <c r="AS2109" s="40">
        <f>AS2082*Settings!$C$13*(INDEX(AS$408:AS$419,$D2109))</f>
        <v/>
      </c>
      <c r="AT2109" s="40">
        <f>AT2082*Settings!$C$13*(INDEX(AT$408:AT$419,$D2109))</f>
        <v/>
      </c>
      <c r="AU2109" s="40">
        <f>AU2082*Settings!$C$13*(INDEX(AU$408:AU$419,$D2109))</f>
        <v/>
      </c>
      <c r="AV2109" s="40">
        <f>AV2082*Settings!$C$13*(INDEX(AV$408:AV$419,$D2109))</f>
        <v/>
      </c>
      <c r="AW2109" s="40">
        <f>AW2082*Settings!$C$13*(INDEX(AW$408:AW$419,$D2109))</f>
        <v/>
      </c>
      <c r="AX2109" s="40">
        <f>AX2082*Settings!$C$13*(INDEX(AX$408:AX$419,$D2109))</f>
        <v/>
      </c>
      <c r="AY2109" s="40">
        <f>AY2082*Settings!$C$13*(INDEX(AY$408:AY$419,$D2109))</f>
        <v/>
      </c>
    </row>
    <row r="2110" hidden="1" outlineLevel="2">
      <c r="A2110" s="14" t="inlineStr">
        <is>
          <t>rsub</t>
        </is>
      </c>
      <c r="B2110" s="14" t="inlineStr">
        <is>
          <t>nga</t>
        </is>
      </c>
      <c r="C2110" s="14" t="inlineStr">
        <is>
          <t>cem</t>
        </is>
      </c>
      <c r="D2110" s="36">
        <f>INDEX(Inputs!$U$5:$U$132,MATCH($B2110&amp;"|"&amp;$C2110,Inputs!$A$5:$A$132,0))</f>
        <v/>
      </c>
      <c r="E2110" s="35" t="n"/>
      <c r="F2110" s="35" t="n"/>
      <c r="G2110" s="35" t="n"/>
      <c r="H2110" s="14">
        <f>INDEX(VarLab,MATCH($A2110,VarKey,0))&amp;INDEX(MemLab,MATCH($C2110&amp;"|"&amp;$B2110,MemKey,0))</f>
        <v/>
      </c>
      <c r="I2110" s="14">
        <f>INDEX(VarUnit,MATCH($A2110,VarKey,0))</f>
        <v/>
      </c>
      <c r="J2110" s="14">
        <f>INDEX(VarSrc,MATCH($A2110,VarKey,0))</f>
        <v/>
      </c>
      <c r="K2110" s="11">
        <f>CodePrefix&amp;$A2110&amp;IF($C2110="","","."&amp;$C2110&amp;"."&amp;$B2110)&amp;INDEX(VarEnd,MATCH($A2110,VarKey,0))&amp;K$5</f>
        <v/>
      </c>
      <c r="L2110" s="39">
        <f>L2083*Settings!$C$13*(INDEX(L$408:L$419,$D2110))</f>
        <v/>
      </c>
      <c r="M2110" s="40">
        <f>M2083*Settings!$C$13*(INDEX(M$408:M$419,$D2110))</f>
        <v/>
      </c>
      <c r="N2110" s="40">
        <f>N2083*Settings!$C$13*(INDEX(N$408:N$419,$D2110))</f>
        <v/>
      </c>
      <c r="O2110" s="40">
        <f>O2083*Settings!$C$13*(INDEX(O$408:O$419,$D2110))</f>
        <v/>
      </c>
      <c r="P2110" s="40">
        <f>P2083*Settings!$C$13*(INDEX(P$408:P$419,$D2110))</f>
        <v/>
      </c>
      <c r="Q2110" s="40">
        <f>Q2083*Settings!$C$13*(INDEX(Q$408:Q$419,$D2110))</f>
        <v/>
      </c>
      <c r="R2110" s="40">
        <f>R2083*Settings!$C$13*(INDEX(R$408:R$419,$D2110))</f>
        <v/>
      </c>
      <c r="S2110" s="40">
        <f>S2083*Settings!$C$13*(INDEX(S$408:S$419,$D2110))</f>
        <v/>
      </c>
      <c r="T2110" s="40">
        <f>T2083*Settings!$C$13*(INDEX(T$408:T$419,$D2110))</f>
        <v/>
      </c>
      <c r="U2110" s="40">
        <f>U2083*Settings!$C$13*(INDEX(U$408:U$419,$D2110))</f>
        <v/>
      </c>
      <c r="V2110" s="40">
        <f>V2083*Settings!$C$13*(INDEX(V$408:V$419,$D2110))</f>
        <v/>
      </c>
      <c r="W2110" s="40">
        <f>W2083*Settings!$C$13*(INDEX(W$408:W$419,$D2110))</f>
        <v/>
      </c>
      <c r="X2110" s="40">
        <f>X2083*Settings!$C$13*(INDEX(X$408:X$419,$D2110))</f>
        <v/>
      </c>
      <c r="Y2110" s="40">
        <f>Y2083*Settings!$C$13*(INDEX(Y$408:Y$419,$D2110))</f>
        <v/>
      </c>
      <c r="Z2110" s="40">
        <f>Z2083*Settings!$C$13*(INDEX(Z$408:Z$419,$D2110))</f>
        <v/>
      </c>
      <c r="AA2110" s="40">
        <f>AA2083*Settings!$C$13*(INDEX(AA$408:AA$419,$D2110))</f>
        <v/>
      </c>
      <c r="AB2110" s="40">
        <f>AB2083*Settings!$C$13*(INDEX(AB$408:AB$419,$D2110))</f>
        <v/>
      </c>
      <c r="AC2110" s="40">
        <f>AC2083*Settings!$C$13*(INDEX(AC$408:AC$419,$D2110))</f>
        <v/>
      </c>
      <c r="AD2110" s="40">
        <f>AD2083*Settings!$C$13*(INDEX(AD$408:AD$419,$D2110))</f>
        <v/>
      </c>
      <c r="AF2110" s="11">
        <f>CodePrefix&amp;$A2110&amp;IF($C2110="","","."&amp;$C2110&amp;"."&amp;$B2110)&amp;INDEX(VarEnd,MATCH($A2110,VarKey,0))&amp;AF$5</f>
        <v/>
      </c>
      <c r="AG2110" s="39">
        <f>AG2083*Settings!$C$13*(INDEX(AG$408:AG$419,$D2110))</f>
        <v/>
      </c>
      <c r="AH2110" s="40">
        <f>AH2083*Settings!$C$13*(INDEX(AH$408:AH$419,$D2110))</f>
        <v/>
      </c>
      <c r="AI2110" s="40">
        <f>AI2083*Settings!$C$13*(INDEX(AI$408:AI$419,$D2110))</f>
        <v/>
      </c>
      <c r="AJ2110" s="40">
        <f>AJ2083*Settings!$C$13*(INDEX(AJ$408:AJ$419,$D2110))</f>
        <v/>
      </c>
      <c r="AK2110" s="40">
        <f>AK2083*Settings!$C$13*(INDEX(AK$408:AK$419,$D2110))</f>
        <v/>
      </c>
      <c r="AL2110" s="40">
        <f>AL2083*Settings!$C$13*(INDEX(AL$408:AL$419,$D2110))</f>
        <v/>
      </c>
      <c r="AM2110" s="40">
        <f>AM2083*Settings!$C$13*(INDEX(AM$408:AM$419,$D2110))</f>
        <v/>
      </c>
      <c r="AN2110" s="40">
        <f>AN2083*Settings!$C$13*(INDEX(AN$408:AN$419,$D2110))</f>
        <v/>
      </c>
      <c r="AO2110" s="40">
        <f>AO2083*Settings!$C$13*(INDEX(AO$408:AO$419,$D2110))</f>
        <v/>
      </c>
      <c r="AP2110" s="40">
        <f>AP2083*Settings!$C$13*(INDEX(AP$408:AP$419,$D2110))</f>
        <v/>
      </c>
      <c r="AQ2110" s="40">
        <f>AQ2083*Settings!$C$13*(INDEX(AQ$408:AQ$419,$D2110))</f>
        <v/>
      </c>
      <c r="AR2110" s="40">
        <f>AR2083*Settings!$C$13*(INDEX(AR$408:AR$419,$D2110))</f>
        <v/>
      </c>
      <c r="AS2110" s="40">
        <f>AS2083*Settings!$C$13*(INDEX(AS$408:AS$419,$D2110))</f>
        <v/>
      </c>
      <c r="AT2110" s="40">
        <f>AT2083*Settings!$C$13*(INDEX(AT$408:AT$419,$D2110))</f>
        <v/>
      </c>
      <c r="AU2110" s="40">
        <f>AU2083*Settings!$C$13*(INDEX(AU$408:AU$419,$D2110))</f>
        <v/>
      </c>
      <c r="AV2110" s="40">
        <f>AV2083*Settings!$C$13*(INDEX(AV$408:AV$419,$D2110))</f>
        <v/>
      </c>
      <c r="AW2110" s="40">
        <f>AW2083*Settings!$C$13*(INDEX(AW$408:AW$419,$D2110))</f>
        <v/>
      </c>
      <c r="AX2110" s="40">
        <f>AX2083*Settings!$C$13*(INDEX(AX$408:AX$419,$D2110))</f>
        <v/>
      </c>
      <c r="AY2110" s="40">
        <f>AY2083*Settings!$C$13*(INDEX(AY$408:AY$419,$D2110))</f>
        <v/>
      </c>
    </row>
    <row r="2111" hidden="1" outlineLevel="2">
      <c r="A2111" s="14" t="inlineStr">
        <is>
          <t>rsub</t>
        </is>
      </c>
      <c r="B2111" s="14" t="inlineStr">
        <is>
          <t>gso</t>
        </is>
      </c>
      <c r="C2111" s="14" t="inlineStr">
        <is>
          <t>cem</t>
        </is>
      </c>
      <c r="D2111" s="36">
        <f>INDEX(Inputs!$U$5:$U$132,MATCH($B2111&amp;"|"&amp;$C2111,Inputs!$A$5:$A$132,0))</f>
        <v/>
      </c>
      <c r="E2111" s="35" t="n"/>
      <c r="F2111" s="35" t="n"/>
      <c r="G2111" s="35" t="n"/>
      <c r="H2111" s="14">
        <f>INDEX(VarLab,MATCH($A2111,VarKey,0))&amp;INDEX(MemLab,MATCH($C2111&amp;"|"&amp;$B2111,MemKey,0))</f>
        <v/>
      </c>
      <c r="I2111" s="14">
        <f>INDEX(VarUnit,MATCH($A2111,VarKey,0))</f>
        <v/>
      </c>
      <c r="J2111" s="14">
        <f>INDEX(VarSrc,MATCH($A2111,VarKey,0))</f>
        <v/>
      </c>
      <c r="K2111" s="11">
        <f>CodePrefix&amp;$A2111&amp;IF($C2111="","","."&amp;$C2111&amp;"."&amp;$B2111)&amp;INDEX(VarEnd,MATCH($A2111,VarKey,0))&amp;K$5</f>
        <v/>
      </c>
      <c r="L2111" s="39">
        <f>L2084*Settings!$C$13*(INDEX(L$408:L$419,$D2111))</f>
        <v/>
      </c>
      <c r="M2111" s="40">
        <f>M2084*Settings!$C$13*(INDEX(M$408:M$419,$D2111))</f>
        <v/>
      </c>
      <c r="N2111" s="40">
        <f>N2084*Settings!$C$13*(INDEX(N$408:N$419,$D2111))</f>
        <v/>
      </c>
      <c r="O2111" s="40">
        <f>O2084*Settings!$C$13*(INDEX(O$408:O$419,$D2111))</f>
        <v/>
      </c>
      <c r="P2111" s="40">
        <f>P2084*Settings!$C$13*(INDEX(P$408:P$419,$D2111))</f>
        <v/>
      </c>
      <c r="Q2111" s="40">
        <f>Q2084*Settings!$C$13*(INDEX(Q$408:Q$419,$D2111))</f>
        <v/>
      </c>
      <c r="R2111" s="40">
        <f>R2084*Settings!$C$13*(INDEX(R$408:R$419,$D2111))</f>
        <v/>
      </c>
      <c r="S2111" s="40">
        <f>S2084*Settings!$C$13*(INDEX(S$408:S$419,$D2111))</f>
        <v/>
      </c>
      <c r="T2111" s="40">
        <f>T2084*Settings!$C$13*(INDEX(T$408:T$419,$D2111))</f>
        <v/>
      </c>
      <c r="U2111" s="40">
        <f>U2084*Settings!$C$13*(INDEX(U$408:U$419,$D2111))</f>
        <v/>
      </c>
      <c r="V2111" s="40">
        <f>V2084*Settings!$C$13*(INDEX(V$408:V$419,$D2111))</f>
        <v/>
      </c>
      <c r="W2111" s="40">
        <f>W2084*Settings!$C$13*(INDEX(W$408:W$419,$D2111))</f>
        <v/>
      </c>
      <c r="X2111" s="40">
        <f>X2084*Settings!$C$13*(INDEX(X$408:X$419,$D2111))</f>
        <v/>
      </c>
      <c r="Y2111" s="40">
        <f>Y2084*Settings!$C$13*(INDEX(Y$408:Y$419,$D2111))</f>
        <v/>
      </c>
      <c r="Z2111" s="40">
        <f>Z2084*Settings!$C$13*(INDEX(Z$408:Z$419,$D2111))</f>
        <v/>
      </c>
      <c r="AA2111" s="40">
        <f>AA2084*Settings!$C$13*(INDEX(AA$408:AA$419,$D2111))</f>
        <v/>
      </c>
      <c r="AB2111" s="40">
        <f>AB2084*Settings!$C$13*(INDEX(AB$408:AB$419,$D2111))</f>
        <v/>
      </c>
      <c r="AC2111" s="40">
        <f>AC2084*Settings!$C$13*(INDEX(AC$408:AC$419,$D2111))</f>
        <v/>
      </c>
      <c r="AD2111" s="40">
        <f>AD2084*Settings!$C$13*(INDEX(AD$408:AD$419,$D2111))</f>
        <v/>
      </c>
      <c r="AF2111" s="11">
        <f>CodePrefix&amp;$A2111&amp;IF($C2111="","","."&amp;$C2111&amp;"."&amp;$B2111)&amp;INDEX(VarEnd,MATCH($A2111,VarKey,0))&amp;AF$5</f>
        <v/>
      </c>
      <c r="AG2111" s="39">
        <f>AG2084*Settings!$C$13*(INDEX(AG$408:AG$419,$D2111))</f>
        <v/>
      </c>
      <c r="AH2111" s="40">
        <f>AH2084*Settings!$C$13*(INDEX(AH$408:AH$419,$D2111))</f>
        <v/>
      </c>
      <c r="AI2111" s="40">
        <f>AI2084*Settings!$C$13*(INDEX(AI$408:AI$419,$D2111))</f>
        <v/>
      </c>
      <c r="AJ2111" s="40">
        <f>AJ2084*Settings!$C$13*(INDEX(AJ$408:AJ$419,$D2111))</f>
        <v/>
      </c>
      <c r="AK2111" s="40">
        <f>AK2084*Settings!$C$13*(INDEX(AK$408:AK$419,$D2111))</f>
        <v/>
      </c>
      <c r="AL2111" s="40">
        <f>AL2084*Settings!$C$13*(INDEX(AL$408:AL$419,$D2111))</f>
        <v/>
      </c>
      <c r="AM2111" s="40">
        <f>AM2084*Settings!$C$13*(INDEX(AM$408:AM$419,$D2111))</f>
        <v/>
      </c>
      <c r="AN2111" s="40">
        <f>AN2084*Settings!$C$13*(INDEX(AN$408:AN$419,$D2111))</f>
        <v/>
      </c>
      <c r="AO2111" s="40">
        <f>AO2084*Settings!$C$13*(INDEX(AO$408:AO$419,$D2111))</f>
        <v/>
      </c>
      <c r="AP2111" s="40">
        <f>AP2084*Settings!$C$13*(INDEX(AP$408:AP$419,$D2111))</f>
        <v/>
      </c>
      <c r="AQ2111" s="40">
        <f>AQ2084*Settings!$C$13*(INDEX(AQ$408:AQ$419,$D2111))</f>
        <v/>
      </c>
      <c r="AR2111" s="40">
        <f>AR2084*Settings!$C$13*(INDEX(AR$408:AR$419,$D2111))</f>
        <v/>
      </c>
      <c r="AS2111" s="40">
        <f>AS2084*Settings!$C$13*(INDEX(AS$408:AS$419,$D2111))</f>
        <v/>
      </c>
      <c r="AT2111" s="40">
        <f>AT2084*Settings!$C$13*(INDEX(AT$408:AT$419,$D2111))</f>
        <v/>
      </c>
      <c r="AU2111" s="40">
        <f>AU2084*Settings!$C$13*(INDEX(AU$408:AU$419,$D2111))</f>
        <v/>
      </c>
      <c r="AV2111" s="40">
        <f>AV2084*Settings!$C$13*(INDEX(AV$408:AV$419,$D2111))</f>
        <v/>
      </c>
      <c r="AW2111" s="40">
        <f>AW2084*Settings!$C$13*(INDEX(AW$408:AW$419,$D2111))</f>
        <v/>
      </c>
      <c r="AX2111" s="40">
        <f>AX2084*Settings!$C$13*(INDEX(AX$408:AX$419,$D2111))</f>
        <v/>
      </c>
      <c r="AY2111" s="40">
        <f>AY2084*Settings!$C$13*(INDEX(AY$408:AY$419,$D2111))</f>
        <v/>
      </c>
    </row>
    <row r="2112" hidden="1" outlineLevel="2">
      <c r="A2112" s="14" t="inlineStr">
        <is>
          <t>rsub</t>
        </is>
      </c>
      <c r="B2112" s="14" t="inlineStr">
        <is>
          <t>die</t>
        </is>
      </c>
      <c r="C2112" s="14" t="inlineStr">
        <is>
          <t>cem</t>
        </is>
      </c>
      <c r="D2112" s="36">
        <f>INDEX(Inputs!$U$5:$U$132,MATCH($B2112&amp;"|"&amp;$C2112,Inputs!$A$5:$A$132,0))</f>
        <v/>
      </c>
      <c r="E2112" s="35" t="n"/>
      <c r="F2112" s="35" t="n"/>
      <c r="G2112" s="35" t="n"/>
      <c r="H2112" s="14">
        <f>INDEX(VarLab,MATCH($A2112,VarKey,0))&amp;INDEX(MemLab,MATCH($C2112&amp;"|"&amp;$B2112,MemKey,0))</f>
        <v/>
      </c>
      <c r="I2112" s="14">
        <f>INDEX(VarUnit,MATCH($A2112,VarKey,0))</f>
        <v/>
      </c>
      <c r="J2112" s="14">
        <f>INDEX(VarSrc,MATCH($A2112,VarKey,0))</f>
        <v/>
      </c>
      <c r="K2112" s="11">
        <f>CodePrefix&amp;$A2112&amp;IF($C2112="","","."&amp;$C2112&amp;"."&amp;$B2112)&amp;INDEX(VarEnd,MATCH($A2112,VarKey,0))&amp;K$5</f>
        <v/>
      </c>
      <c r="L2112" s="39">
        <f>L2085*Settings!$C$13*(INDEX(L$408:L$419,$D2112))</f>
        <v/>
      </c>
      <c r="M2112" s="40">
        <f>M2085*Settings!$C$13*(INDEX(M$408:M$419,$D2112))</f>
        <v/>
      </c>
      <c r="N2112" s="40">
        <f>N2085*Settings!$C$13*(INDEX(N$408:N$419,$D2112))</f>
        <v/>
      </c>
      <c r="O2112" s="40">
        <f>O2085*Settings!$C$13*(INDEX(O$408:O$419,$D2112))</f>
        <v/>
      </c>
      <c r="P2112" s="40">
        <f>P2085*Settings!$C$13*(INDEX(P$408:P$419,$D2112))</f>
        <v/>
      </c>
      <c r="Q2112" s="40">
        <f>Q2085*Settings!$C$13*(INDEX(Q$408:Q$419,$D2112))</f>
        <v/>
      </c>
      <c r="R2112" s="40">
        <f>R2085*Settings!$C$13*(INDEX(R$408:R$419,$D2112))</f>
        <v/>
      </c>
      <c r="S2112" s="40">
        <f>S2085*Settings!$C$13*(INDEX(S$408:S$419,$D2112))</f>
        <v/>
      </c>
      <c r="T2112" s="40">
        <f>T2085*Settings!$C$13*(INDEX(T$408:T$419,$D2112))</f>
        <v/>
      </c>
      <c r="U2112" s="40">
        <f>U2085*Settings!$C$13*(INDEX(U$408:U$419,$D2112))</f>
        <v/>
      </c>
      <c r="V2112" s="40">
        <f>V2085*Settings!$C$13*(INDEX(V$408:V$419,$D2112))</f>
        <v/>
      </c>
      <c r="W2112" s="40">
        <f>W2085*Settings!$C$13*(INDEX(W$408:W$419,$D2112))</f>
        <v/>
      </c>
      <c r="X2112" s="40">
        <f>X2085*Settings!$C$13*(INDEX(X$408:X$419,$D2112))</f>
        <v/>
      </c>
      <c r="Y2112" s="40">
        <f>Y2085*Settings!$C$13*(INDEX(Y$408:Y$419,$D2112))</f>
        <v/>
      </c>
      <c r="Z2112" s="40">
        <f>Z2085*Settings!$C$13*(INDEX(Z$408:Z$419,$D2112))</f>
        <v/>
      </c>
      <c r="AA2112" s="40">
        <f>AA2085*Settings!$C$13*(INDEX(AA$408:AA$419,$D2112))</f>
        <v/>
      </c>
      <c r="AB2112" s="40">
        <f>AB2085*Settings!$C$13*(INDEX(AB$408:AB$419,$D2112))</f>
        <v/>
      </c>
      <c r="AC2112" s="40">
        <f>AC2085*Settings!$C$13*(INDEX(AC$408:AC$419,$D2112))</f>
        <v/>
      </c>
      <c r="AD2112" s="40">
        <f>AD2085*Settings!$C$13*(INDEX(AD$408:AD$419,$D2112))</f>
        <v/>
      </c>
      <c r="AF2112" s="11">
        <f>CodePrefix&amp;$A2112&amp;IF($C2112="","","."&amp;$C2112&amp;"."&amp;$B2112)&amp;INDEX(VarEnd,MATCH($A2112,VarKey,0))&amp;AF$5</f>
        <v/>
      </c>
      <c r="AG2112" s="39">
        <f>AG2085*Settings!$C$13*(INDEX(AG$408:AG$419,$D2112))</f>
        <v/>
      </c>
      <c r="AH2112" s="40">
        <f>AH2085*Settings!$C$13*(INDEX(AH$408:AH$419,$D2112))</f>
        <v/>
      </c>
      <c r="AI2112" s="40">
        <f>AI2085*Settings!$C$13*(INDEX(AI$408:AI$419,$D2112))</f>
        <v/>
      </c>
      <c r="AJ2112" s="40">
        <f>AJ2085*Settings!$C$13*(INDEX(AJ$408:AJ$419,$D2112))</f>
        <v/>
      </c>
      <c r="AK2112" s="40">
        <f>AK2085*Settings!$C$13*(INDEX(AK$408:AK$419,$D2112))</f>
        <v/>
      </c>
      <c r="AL2112" s="40">
        <f>AL2085*Settings!$C$13*(INDEX(AL$408:AL$419,$D2112))</f>
        <v/>
      </c>
      <c r="AM2112" s="40">
        <f>AM2085*Settings!$C$13*(INDEX(AM$408:AM$419,$D2112))</f>
        <v/>
      </c>
      <c r="AN2112" s="40">
        <f>AN2085*Settings!$C$13*(INDEX(AN$408:AN$419,$D2112))</f>
        <v/>
      </c>
      <c r="AO2112" s="40">
        <f>AO2085*Settings!$C$13*(INDEX(AO$408:AO$419,$D2112))</f>
        <v/>
      </c>
      <c r="AP2112" s="40">
        <f>AP2085*Settings!$C$13*(INDEX(AP$408:AP$419,$D2112))</f>
        <v/>
      </c>
      <c r="AQ2112" s="40">
        <f>AQ2085*Settings!$C$13*(INDEX(AQ$408:AQ$419,$D2112))</f>
        <v/>
      </c>
      <c r="AR2112" s="40">
        <f>AR2085*Settings!$C$13*(INDEX(AR$408:AR$419,$D2112))</f>
        <v/>
      </c>
      <c r="AS2112" s="40">
        <f>AS2085*Settings!$C$13*(INDEX(AS$408:AS$419,$D2112))</f>
        <v/>
      </c>
      <c r="AT2112" s="40">
        <f>AT2085*Settings!$C$13*(INDEX(AT$408:AT$419,$D2112))</f>
        <v/>
      </c>
      <c r="AU2112" s="40">
        <f>AU2085*Settings!$C$13*(INDEX(AU$408:AU$419,$D2112))</f>
        <v/>
      </c>
      <c r="AV2112" s="40">
        <f>AV2085*Settings!$C$13*(INDEX(AV$408:AV$419,$D2112))</f>
        <v/>
      </c>
      <c r="AW2112" s="40">
        <f>AW2085*Settings!$C$13*(INDEX(AW$408:AW$419,$D2112))</f>
        <v/>
      </c>
      <c r="AX2112" s="40">
        <f>AX2085*Settings!$C$13*(INDEX(AX$408:AX$419,$D2112))</f>
        <v/>
      </c>
      <c r="AY2112" s="40">
        <f>AY2085*Settings!$C$13*(INDEX(AY$408:AY$419,$D2112))</f>
        <v/>
      </c>
    </row>
    <row r="2113" hidden="1" outlineLevel="2">
      <c r="A2113" s="14" t="inlineStr">
        <is>
          <t>rsub</t>
        </is>
      </c>
      <c r="B2113" s="14" t="inlineStr">
        <is>
          <t>lpg</t>
        </is>
      </c>
      <c r="C2113" s="14" t="inlineStr">
        <is>
          <t>cem</t>
        </is>
      </c>
      <c r="D2113" s="36">
        <f>INDEX(Inputs!$U$5:$U$132,MATCH($B2113&amp;"|"&amp;$C2113,Inputs!$A$5:$A$132,0))</f>
        <v/>
      </c>
      <c r="E2113" s="35" t="n"/>
      <c r="F2113" s="35" t="n"/>
      <c r="G2113" s="35" t="n"/>
      <c r="H2113" s="14">
        <f>INDEX(VarLab,MATCH($A2113,VarKey,0))&amp;INDEX(MemLab,MATCH($C2113&amp;"|"&amp;$B2113,MemKey,0))</f>
        <v/>
      </c>
      <c r="I2113" s="14">
        <f>INDEX(VarUnit,MATCH($A2113,VarKey,0))</f>
        <v/>
      </c>
      <c r="J2113" s="14">
        <f>INDEX(VarSrc,MATCH($A2113,VarKey,0))</f>
        <v/>
      </c>
      <c r="K2113" s="11">
        <f>CodePrefix&amp;$A2113&amp;IF($C2113="","","."&amp;$C2113&amp;"."&amp;$B2113)&amp;INDEX(VarEnd,MATCH($A2113,VarKey,0))&amp;K$5</f>
        <v/>
      </c>
      <c r="L2113" s="39">
        <f>L2086*Settings!$C$13*(INDEX(L$408:L$419,$D2113))</f>
        <v/>
      </c>
      <c r="M2113" s="40">
        <f>M2086*Settings!$C$13*(INDEX(M$408:M$419,$D2113))</f>
        <v/>
      </c>
      <c r="N2113" s="40">
        <f>N2086*Settings!$C$13*(INDEX(N$408:N$419,$D2113))</f>
        <v/>
      </c>
      <c r="O2113" s="40">
        <f>O2086*Settings!$C$13*(INDEX(O$408:O$419,$D2113))</f>
        <v/>
      </c>
      <c r="P2113" s="40">
        <f>P2086*Settings!$C$13*(INDEX(P$408:P$419,$D2113))</f>
        <v/>
      </c>
      <c r="Q2113" s="40">
        <f>Q2086*Settings!$C$13*(INDEX(Q$408:Q$419,$D2113))</f>
        <v/>
      </c>
      <c r="R2113" s="40">
        <f>R2086*Settings!$C$13*(INDEX(R$408:R$419,$D2113))</f>
        <v/>
      </c>
      <c r="S2113" s="40">
        <f>S2086*Settings!$C$13*(INDEX(S$408:S$419,$D2113))</f>
        <v/>
      </c>
      <c r="T2113" s="40">
        <f>T2086*Settings!$C$13*(INDEX(T$408:T$419,$D2113))</f>
        <v/>
      </c>
      <c r="U2113" s="40">
        <f>U2086*Settings!$C$13*(INDEX(U$408:U$419,$D2113))</f>
        <v/>
      </c>
      <c r="V2113" s="40">
        <f>V2086*Settings!$C$13*(INDEX(V$408:V$419,$D2113))</f>
        <v/>
      </c>
      <c r="W2113" s="40">
        <f>W2086*Settings!$C$13*(INDEX(W$408:W$419,$D2113))</f>
        <v/>
      </c>
      <c r="X2113" s="40">
        <f>X2086*Settings!$C$13*(INDEX(X$408:X$419,$D2113))</f>
        <v/>
      </c>
      <c r="Y2113" s="40">
        <f>Y2086*Settings!$C$13*(INDEX(Y$408:Y$419,$D2113))</f>
        <v/>
      </c>
      <c r="Z2113" s="40">
        <f>Z2086*Settings!$C$13*(INDEX(Z$408:Z$419,$D2113))</f>
        <v/>
      </c>
      <c r="AA2113" s="40">
        <f>AA2086*Settings!$C$13*(INDEX(AA$408:AA$419,$D2113))</f>
        <v/>
      </c>
      <c r="AB2113" s="40">
        <f>AB2086*Settings!$C$13*(INDEX(AB$408:AB$419,$D2113))</f>
        <v/>
      </c>
      <c r="AC2113" s="40">
        <f>AC2086*Settings!$C$13*(INDEX(AC$408:AC$419,$D2113))</f>
        <v/>
      </c>
      <c r="AD2113" s="40">
        <f>AD2086*Settings!$C$13*(INDEX(AD$408:AD$419,$D2113))</f>
        <v/>
      </c>
      <c r="AF2113" s="11">
        <f>CodePrefix&amp;$A2113&amp;IF($C2113="","","."&amp;$C2113&amp;"."&amp;$B2113)&amp;INDEX(VarEnd,MATCH($A2113,VarKey,0))&amp;AF$5</f>
        <v/>
      </c>
      <c r="AG2113" s="39">
        <f>AG2086*Settings!$C$13*(INDEX(AG$408:AG$419,$D2113))</f>
        <v/>
      </c>
      <c r="AH2113" s="40">
        <f>AH2086*Settings!$C$13*(INDEX(AH$408:AH$419,$D2113))</f>
        <v/>
      </c>
      <c r="AI2113" s="40">
        <f>AI2086*Settings!$C$13*(INDEX(AI$408:AI$419,$D2113))</f>
        <v/>
      </c>
      <c r="AJ2113" s="40">
        <f>AJ2086*Settings!$C$13*(INDEX(AJ$408:AJ$419,$D2113))</f>
        <v/>
      </c>
      <c r="AK2113" s="40">
        <f>AK2086*Settings!$C$13*(INDEX(AK$408:AK$419,$D2113))</f>
        <v/>
      </c>
      <c r="AL2113" s="40">
        <f>AL2086*Settings!$C$13*(INDEX(AL$408:AL$419,$D2113))</f>
        <v/>
      </c>
      <c r="AM2113" s="40">
        <f>AM2086*Settings!$C$13*(INDEX(AM$408:AM$419,$D2113))</f>
        <v/>
      </c>
      <c r="AN2113" s="40">
        <f>AN2086*Settings!$C$13*(INDEX(AN$408:AN$419,$D2113))</f>
        <v/>
      </c>
      <c r="AO2113" s="40">
        <f>AO2086*Settings!$C$13*(INDEX(AO$408:AO$419,$D2113))</f>
        <v/>
      </c>
      <c r="AP2113" s="40">
        <f>AP2086*Settings!$C$13*(INDEX(AP$408:AP$419,$D2113))</f>
        <v/>
      </c>
      <c r="AQ2113" s="40">
        <f>AQ2086*Settings!$C$13*(INDEX(AQ$408:AQ$419,$D2113))</f>
        <v/>
      </c>
      <c r="AR2113" s="40">
        <f>AR2086*Settings!$C$13*(INDEX(AR$408:AR$419,$D2113))</f>
        <v/>
      </c>
      <c r="AS2113" s="40">
        <f>AS2086*Settings!$C$13*(INDEX(AS$408:AS$419,$D2113))</f>
        <v/>
      </c>
      <c r="AT2113" s="40">
        <f>AT2086*Settings!$C$13*(INDEX(AT$408:AT$419,$D2113))</f>
        <v/>
      </c>
      <c r="AU2113" s="40">
        <f>AU2086*Settings!$C$13*(INDEX(AU$408:AU$419,$D2113))</f>
        <v/>
      </c>
      <c r="AV2113" s="40">
        <f>AV2086*Settings!$C$13*(INDEX(AV$408:AV$419,$D2113))</f>
        <v/>
      </c>
      <c r="AW2113" s="40">
        <f>AW2086*Settings!$C$13*(INDEX(AW$408:AW$419,$D2113))</f>
        <v/>
      </c>
      <c r="AX2113" s="40">
        <f>AX2086*Settings!$C$13*(INDEX(AX$408:AX$419,$D2113))</f>
        <v/>
      </c>
      <c r="AY2113" s="40">
        <f>AY2086*Settings!$C$13*(INDEX(AY$408:AY$419,$D2113))</f>
        <v/>
      </c>
    </row>
    <row r="2114" hidden="1" outlineLevel="2">
      <c r="A2114" s="14" t="inlineStr">
        <is>
          <t>rsub</t>
        </is>
      </c>
      <c r="B2114" s="14" t="inlineStr">
        <is>
          <t>ker</t>
        </is>
      </c>
      <c r="C2114" s="14" t="inlineStr">
        <is>
          <t>cem</t>
        </is>
      </c>
      <c r="D2114" s="36">
        <f>INDEX(Inputs!$U$5:$U$132,MATCH($B2114&amp;"|"&amp;$C2114,Inputs!$A$5:$A$132,0))</f>
        <v/>
      </c>
      <c r="E2114" s="35" t="n"/>
      <c r="F2114" s="35" t="n"/>
      <c r="G2114" s="35" t="n"/>
      <c r="H2114" s="14">
        <f>INDEX(VarLab,MATCH($A2114,VarKey,0))&amp;INDEX(MemLab,MATCH($C2114&amp;"|"&amp;$B2114,MemKey,0))</f>
        <v/>
      </c>
      <c r="I2114" s="14">
        <f>INDEX(VarUnit,MATCH($A2114,VarKey,0))</f>
        <v/>
      </c>
      <c r="J2114" s="14">
        <f>INDEX(VarSrc,MATCH($A2114,VarKey,0))</f>
        <v/>
      </c>
      <c r="K2114" s="11">
        <f>CodePrefix&amp;$A2114&amp;IF($C2114="","","."&amp;$C2114&amp;"."&amp;$B2114)&amp;INDEX(VarEnd,MATCH($A2114,VarKey,0))&amp;K$5</f>
        <v/>
      </c>
      <c r="L2114" s="39">
        <f>L2087*Settings!$C$13*(INDEX(L$408:L$419,$D2114))</f>
        <v/>
      </c>
      <c r="M2114" s="40">
        <f>M2087*Settings!$C$13*(INDEX(M$408:M$419,$D2114))</f>
        <v/>
      </c>
      <c r="N2114" s="40">
        <f>N2087*Settings!$C$13*(INDEX(N$408:N$419,$D2114))</f>
        <v/>
      </c>
      <c r="O2114" s="40">
        <f>O2087*Settings!$C$13*(INDEX(O$408:O$419,$D2114))</f>
        <v/>
      </c>
      <c r="P2114" s="40">
        <f>P2087*Settings!$C$13*(INDEX(P$408:P$419,$D2114))</f>
        <v/>
      </c>
      <c r="Q2114" s="40">
        <f>Q2087*Settings!$C$13*(INDEX(Q$408:Q$419,$D2114))</f>
        <v/>
      </c>
      <c r="R2114" s="40">
        <f>R2087*Settings!$C$13*(INDEX(R$408:R$419,$D2114))</f>
        <v/>
      </c>
      <c r="S2114" s="40">
        <f>S2087*Settings!$C$13*(INDEX(S$408:S$419,$D2114))</f>
        <v/>
      </c>
      <c r="T2114" s="40">
        <f>T2087*Settings!$C$13*(INDEX(T$408:T$419,$D2114))</f>
        <v/>
      </c>
      <c r="U2114" s="40">
        <f>U2087*Settings!$C$13*(INDEX(U$408:U$419,$D2114))</f>
        <v/>
      </c>
      <c r="V2114" s="40">
        <f>V2087*Settings!$C$13*(INDEX(V$408:V$419,$D2114))</f>
        <v/>
      </c>
      <c r="W2114" s="40">
        <f>W2087*Settings!$C$13*(INDEX(W$408:W$419,$D2114))</f>
        <v/>
      </c>
      <c r="X2114" s="40">
        <f>X2087*Settings!$C$13*(INDEX(X$408:X$419,$D2114))</f>
        <v/>
      </c>
      <c r="Y2114" s="40">
        <f>Y2087*Settings!$C$13*(INDEX(Y$408:Y$419,$D2114))</f>
        <v/>
      </c>
      <c r="Z2114" s="40">
        <f>Z2087*Settings!$C$13*(INDEX(Z$408:Z$419,$D2114))</f>
        <v/>
      </c>
      <c r="AA2114" s="40">
        <f>AA2087*Settings!$C$13*(INDEX(AA$408:AA$419,$D2114))</f>
        <v/>
      </c>
      <c r="AB2114" s="40">
        <f>AB2087*Settings!$C$13*(INDEX(AB$408:AB$419,$D2114))</f>
        <v/>
      </c>
      <c r="AC2114" s="40">
        <f>AC2087*Settings!$C$13*(INDEX(AC$408:AC$419,$D2114))</f>
        <v/>
      </c>
      <c r="AD2114" s="40">
        <f>AD2087*Settings!$C$13*(INDEX(AD$408:AD$419,$D2114))</f>
        <v/>
      </c>
      <c r="AF2114" s="11">
        <f>CodePrefix&amp;$A2114&amp;IF($C2114="","","."&amp;$C2114&amp;"."&amp;$B2114)&amp;INDEX(VarEnd,MATCH($A2114,VarKey,0))&amp;AF$5</f>
        <v/>
      </c>
      <c r="AG2114" s="39">
        <f>AG2087*Settings!$C$13*(INDEX(AG$408:AG$419,$D2114))</f>
        <v/>
      </c>
      <c r="AH2114" s="40">
        <f>AH2087*Settings!$C$13*(INDEX(AH$408:AH$419,$D2114))</f>
        <v/>
      </c>
      <c r="AI2114" s="40">
        <f>AI2087*Settings!$C$13*(INDEX(AI$408:AI$419,$D2114))</f>
        <v/>
      </c>
      <c r="AJ2114" s="40">
        <f>AJ2087*Settings!$C$13*(INDEX(AJ$408:AJ$419,$D2114))</f>
        <v/>
      </c>
      <c r="AK2114" s="40">
        <f>AK2087*Settings!$C$13*(INDEX(AK$408:AK$419,$D2114))</f>
        <v/>
      </c>
      <c r="AL2114" s="40">
        <f>AL2087*Settings!$C$13*(INDEX(AL$408:AL$419,$D2114))</f>
        <v/>
      </c>
      <c r="AM2114" s="40">
        <f>AM2087*Settings!$C$13*(INDEX(AM$408:AM$419,$D2114))</f>
        <v/>
      </c>
      <c r="AN2114" s="40">
        <f>AN2087*Settings!$C$13*(INDEX(AN$408:AN$419,$D2114))</f>
        <v/>
      </c>
      <c r="AO2114" s="40">
        <f>AO2087*Settings!$C$13*(INDEX(AO$408:AO$419,$D2114))</f>
        <v/>
      </c>
      <c r="AP2114" s="40">
        <f>AP2087*Settings!$C$13*(INDEX(AP$408:AP$419,$D2114))</f>
        <v/>
      </c>
      <c r="AQ2114" s="40">
        <f>AQ2087*Settings!$C$13*(INDEX(AQ$408:AQ$419,$D2114))</f>
        <v/>
      </c>
      <c r="AR2114" s="40">
        <f>AR2087*Settings!$C$13*(INDEX(AR$408:AR$419,$D2114))</f>
        <v/>
      </c>
      <c r="AS2114" s="40">
        <f>AS2087*Settings!$C$13*(INDEX(AS$408:AS$419,$D2114))</f>
        <v/>
      </c>
      <c r="AT2114" s="40">
        <f>AT2087*Settings!$C$13*(INDEX(AT$408:AT$419,$D2114))</f>
        <v/>
      </c>
      <c r="AU2114" s="40">
        <f>AU2087*Settings!$C$13*(INDEX(AU$408:AU$419,$D2114))</f>
        <v/>
      </c>
      <c r="AV2114" s="40">
        <f>AV2087*Settings!$C$13*(INDEX(AV$408:AV$419,$D2114))</f>
        <v/>
      </c>
      <c r="AW2114" s="40">
        <f>AW2087*Settings!$C$13*(INDEX(AW$408:AW$419,$D2114))</f>
        <v/>
      </c>
      <c r="AX2114" s="40">
        <f>AX2087*Settings!$C$13*(INDEX(AX$408:AX$419,$D2114))</f>
        <v/>
      </c>
      <c r="AY2114" s="40">
        <f>AY2087*Settings!$C$13*(INDEX(AY$408:AY$419,$D2114))</f>
        <v/>
      </c>
    </row>
    <row r="2115" hidden="1" outlineLevel="2">
      <c r="A2115" s="14" t="inlineStr">
        <is>
          <t>rsub</t>
        </is>
      </c>
      <c r="B2115" s="14" t="inlineStr">
        <is>
          <t>oop</t>
        </is>
      </c>
      <c r="C2115" s="14" t="inlineStr">
        <is>
          <t>cem</t>
        </is>
      </c>
      <c r="D2115" s="36">
        <f>INDEX(Inputs!$U$5:$U$132,MATCH($B2115&amp;"|"&amp;$C2115,Inputs!$A$5:$A$132,0))</f>
        <v/>
      </c>
      <c r="E2115" s="35" t="n"/>
      <c r="F2115" s="35" t="n"/>
      <c r="G2115" s="35" t="n"/>
      <c r="H2115" s="14">
        <f>INDEX(VarLab,MATCH($A2115,VarKey,0))&amp;INDEX(MemLab,MATCH($C2115&amp;"|"&amp;$B2115,MemKey,0))</f>
        <v/>
      </c>
      <c r="I2115" s="14">
        <f>INDEX(VarUnit,MATCH($A2115,VarKey,0))</f>
        <v/>
      </c>
      <c r="J2115" s="14">
        <f>INDEX(VarSrc,MATCH($A2115,VarKey,0))</f>
        <v/>
      </c>
      <c r="K2115" s="11">
        <f>CodePrefix&amp;$A2115&amp;IF($C2115="","","."&amp;$C2115&amp;"."&amp;$B2115)&amp;INDEX(VarEnd,MATCH($A2115,VarKey,0))&amp;K$5</f>
        <v/>
      </c>
      <c r="L2115" s="39">
        <f>L2088*Settings!$C$13*(INDEX(L$408:L$419,$D2115))</f>
        <v/>
      </c>
      <c r="M2115" s="40">
        <f>M2088*Settings!$C$13*(INDEX(M$408:M$419,$D2115))</f>
        <v/>
      </c>
      <c r="N2115" s="40">
        <f>N2088*Settings!$C$13*(INDEX(N$408:N$419,$D2115))</f>
        <v/>
      </c>
      <c r="O2115" s="40">
        <f>O2088*Settings!$C$13*(INDEX(O$408:O$419,$D2115))</f>
        <v/>
      </c>
      <c r="P2115" s="40">
        <f>P2088*Settings!$C$13*(INDEX(P$408:P$419,$D2115))</f>
        <v/>
      </c>
      <c r="Q2115" s="40">
        <f>Q2088*Settings!$C$13*(INDEX(Q$408:Q$419,$D2115))</f>
        <v/>
      </c>
      <c r="R2115" s="40">
        <f>R2088*Settings!$C$13*(INDEX(R$408:R$419,$D2115))</f>
        <v/>
      </c>
      <c r="S2115" s="40">
        <f>S2088*Settings!$C$13*(INDEX(S$408:S$419,$D2115))</f>
        <v/>
      </c>
      <c r="T2115" s="40">
        <f>T2088*Settings!$C$13*(INDEX(T$408:T$419,$D2115))</f>
        <v/>
      </c>
      <c r="U2115" s="40">
        <f>U2088*Settings!$C$13*(INDEX(U$408:U$419,$D2115))</f>
        <v/>
      </c>
      <c r="V2115" s="40">
        <f>V2088*Settings!$C$13*(INDEX(V$408:V$419,$D2115))</f>
        <v/>
      </c>
      <c r="W2115" s="40">
        <f>W2088*Settings!$C$13*(INDEX(W$408:W$419,$D2115))</f>
        <v/>
      </c>
      <c r="X2115" s="40">
        <f>X2088*Settings!$C$13*(INDEX(X$408:X$419,$D2115))</f>
        <v/>
      </c>
      <c r="Y2115" s="40">
        <f>Y2088*Settings!$C$13*(INDEX(Y$408:Y$419,$D2115))</f>
        <v/>
      </c>
      <c r="Z2115" s="40">
        <f>Z2088*Settings!$C$13*(INDEX(Z$408:Z$419,$D2115))</f>
        <v/>
      </c>
      <c r="AA2115" s="40">
        <f>AA2088*Settings!$C$13*(INDEX(AA$408:AA$419,$D2115))</f>
        <v/>
      </c>
      <c r="AB2115" s="40">
        <f>AB2088*Settings!$C$13*(INDEX(AB$408:AB$419,$D2115))</f>
        <v/>
      </c>
      <c r="AC2115" s="40">
        <f>AC2088*Settings!$C$13*(INDEX(AC$408:AC$419,$D2115))</f>
        <v/>
      </c>
      <c r="AD2115" s="40">
        <f>AD2088*Settings!$C$13*(INDEX(AD$408:AD$419,$D2115))</f>
        <v/>
      </c>
      <c r="AF2115" s="11">
        <f>CodePrefix&amp;$A2115&amp;IF($C2115="","","."&amp;$C2115&amp;"."&amp;$B2115)&amp;INDEX(VarEnd,MATCH($A2115,VarKey,0))&amp;AF$5</f>
        <v/>
      </c>
      <c r="AG2115" s="39">
        <f>AG2088*Settings!$C$13*(INDEX(AG$408:AG$419,$D2115))</f>
        <v/>
      </c>
      <c r="AH2115" s="40">
        <f>AH2088*Settings!$C$13*(INDEX(AH$408:AH$419,$D2115))</f>
        <v/>
      </c>
      <c r="AI2115" s="40">
        <f>AI2088*Settings!$C$13*(INDEX(AI$408:AI$419,$D2115))</f>
        <v/>
      </c>
      <c r="AJ2115" s="40">
        <f>AJ2088*Settings!$C$13*(INDEX(AJ$408:AJ$419,$D2115))</f>
        <v/>
      </c>
      <c r="AK2115" s="40">
        <f>AK2088*Settings!$C$13*(INDEX(AK$408:AK$419,$D2115))</f>
        <v/>
      </c>
      <c r="AL2115" s="40">
        <f>AL2088*Settings!$C$13*(INDEX(AL$408:AL$419,$D2115))</f>
        <v/>
      </c>
      <c r="AM2115" s="40">
        <f>AM2088*Settings!$C$13*(INDEX(AM$408:AM$419,$D2115))</f>
        <v/>
      </c>
      <c r="AN2115" s="40">
        <f>AN2088*Settings!$C$13*(INDEX(AN$408:AN$419,$D2115))</f>
        <v/>
      </c>
      <c r="AO2115" s="40">
        <f>AO2088*Settings!$C$13*(INDEX(AO$408:AO$419,$D2115))</f>
        <v/>
      </c>
      <c r="AP2115" s="40">
        <f>AP2088*Settings!$C$13*(INDEX(AP$408:AP$419,$D2115))</f>
        <v/>
      </c>
      <c r="AQ2115" s="40">
        <f>AQ2088*Settings!$C$13*(INDEX(AQ$408:AQ$419,$D2115))</f>
        <v/>
      </c>
      <c r="AR2115" s="40">
        <f>AR2088*Settings!$C$13*(INDEX(AR$408:AR$419,$D2115))</f>
        <v/>
      </c>
      <c r="AS2115" s="40">
        <f>AS2088*Settings!$C$13*(INDEX(AS$408:AS$419,$D2115))</f>
        <v/>
      </c>
      <c r="AT2115" s="40">
        <f>AT2088*Settings!$C$13*(INDEX(AT$408:AT$419,$D2115))</f>
        <v/>
      </c>
      <c r="AU2115" s="40">
        <f>AU2088*Settings!$C$13*(INDEX(AU$408:AU$419,$D2115))</f>
        <v/>
      </c>
      <c r="AV2115" s="40">
        <f>AV2088*Settings!$C$13*(INDEX(AV$408:AV$419,$D2115))</f>
        <v/>
      </c>
      <c r="AW2115" s="40">
        <f>AW2088*Settings!$C$13*(INDEX(AW$408:AW$419,$D2115))</f>
        <v/>
      </c>
      <c r="AX2115" s="40">
        <f>AX2088*Settings!$C$13*(INDEX(AX$408:AX$419,$D2115))</f>
        <v/>
      </c>
      <c r="AY2115" s="40">
        <f>AY2088*Settings!$C$13*(INDEX(AY$408:AY$419,$D2115))</f>
        <v/>
      </c>
    </row>
    <row r="2116" hidden="1" outlineLevel="2">
      <c r="A2116" s="14" t="inlineStr">
        <is>
          <t>rsub</t>
        </is>
      </c>
      <c r="B2116" s="14" t="inlineStr">
        <is>
          <t>bio</t>
        </is>
      </c>
      <c r="C2116" s="14" t="inlineStr">
        <is>
          <t>cem</t>
        </is>
      </c>
      <c r="D2116" s="36">
        <f>INDEX(Inputs!$U$5:$U$132,MATCH($B2116&amp;"|"&amp;$C2116,Inputs!$A$5:$A$132,0))</f>
        <v/>
      </c>
      <c r="E2116" s="35" t="n"/>
      <c r="F2116" s="35" t="n"/>
      <c r="G2116" s="35" t="n"/>
      <c r="H2116" s="14">
        <f>INDEX(VarLab,MATCH($A2116,VarKey,0))&amp;INDEX(MemLab,MATCH($C2116&amp;"|"&amp;$B2116,MemKey,0))</f>
        <v/>
      </c>
      <c r="I2116" s="14">
        <f>INDEX(VarUnit,MATCH($A2116,VarKey,0))</f>
        <v/>
      </c>
      <c r="J2116" s="14">
        <f>INDEX(VarSrc,MATCH($A2116,VarKey,0))</f>
        <v/>
      </c>
      <c r="K2116" s="11">
        <f>CodePrefix&amp;$A2116&amp;IF($C2116="","","."&amp;$C2116&amp;"."&amp;$B2116)&amp;INDEX(VarEnd,MATCH($A2116,VarKey,0))&amp;K$5</f>
        <v/>
      </c>
      <c r="L2116" s="39">
        <f>L2089*Settings!$C$13*(INDEX(L$408:L$419,$D2116))</f>
        <v/>
      </c>
      <c r="M2116" s="40">
        <f>M2089*Settings!$C$13*(INDEX(M$408:M$419,$D2116))</f>
        <v/>
      </c>
      <c r="N2116" s="40">
        <f>N2089*Settings!$C$13*(INDEX(N$408:N$419,$D2116))</f>
        <v/>
      </c>
      <c r="O2116" s="40">
        <f>O2089*Settings!$C$13*(INDEX(O$408:O$419,$D2116))</f>
        <v/>
      </c>
      <c r="P2116" s="40">
        <f>P2089*Settings!$C$13*(INDEX(P$408:P$419,$D2116))</f>
        <v/>
      </c>
      <c r="Q2116" s="40">
        <f>Q2089*Settings!$C$13*(INDEX(Q$408:Q$419,$D2116))</f>
        <v/>
      </c>
      <c r="R2116" s="40">
        <f>R2089*Settings!$C$13*(INDEX(R$408:R$419,$D2116))</f>
        <v/>
      </c>
      <c r="S2116" s="40">
        <f>S2089*Settings!$C$13*(INDEX(S$408:S$419,$D2116))</f>
        <v/>
      </c>
      <c r="T2116" s="40">
        <f>T2089*Settings!$C$13*(INDEX(T$408:T$419,$D2116))</f>
        <v/>
      </c>
      <c r="U2116" s="40">
        <f>U2089*Settings!$C$13*(INDEX(U$408:U$419,$D2116))</f>
        <v/>
      </c>
      <c r="V2116" s="40">
        <f>V2089*Settings!$C$13*(INDEX(V$408:V$419,$D2116))</f>
        <v/>
      </c>
      <c r="W2116" s="40">
        <f>W2089*Settings!$C$13*(INDEX(W$408:W$419,$D2116))</f>
        <v/>
      </c>
      <c r="X2116" s="40">
        <f>X2089*Settings!$C$13*(INDEX(X$408:X$419,$D2116))</f>
        <v/>
      </c>
      <c r="Y2116" s="40">
        <f>Y2089*Settings!$C$13*(INDEX(Y$408:Y$419,$D2116))</f>
        <v/>
      </c>
      <c r="Z2116" s="40">
        <f>Z2089*Settings!$C$13*(INDEX(Z$408:Z$419,$D2116))</f>
        <v/>
      </c>
      <c r="AA2116" s="40">
        <f>AA2089*Settings!$C$13*(INDEX(AA$408:AA$419,$D2116))</f>
        <v/>
      </c>
      <c r="AB2116" s="40">
        <f>AB2089*Settings!$C$13*(INDEX(AB$408:AB$419,$D2116))</f>
        <v/>
      </c>
      <c r="AC2116" s="40">
        <f>AC2089*Settings!$C$13*(INDEX(AC$408:AC$419,$D2116))</f>
        <v/>
      </c>
      <c r="AD2116" s="40">
        <f>AD2089*Settings!$C$13*(INDEX(AD$408:AD$419,$D2116))</f>
        <v/>
      </c>
      <c r="AF2116" s="11">
        <f>CodePrefix&amp;$A2116&amp;IF($C2116="","","."&amp;$C2116&amp;"."&amp;$B2116)&amp;INDEX(VarEnd,MATCH($A2116,VarKey,0))&amp;AF$5</f>
        <v/>
      </c>
      <c r="AG2116" s="39">
        <f>AG2089*Settings!$C$13*(INDEX(AG$408:AG$419,$D2116))</f>
        <v/>
      </c>
      <c r="AH2116" s="40">
        <f>AH2089*Settings!$C$13*(INDEX(AH$408:AH$419,$D2116))</f>
        <v/>
      </c>
      <c r="AI2116" s="40">
        <f>AI2089*Settings!$C$13*(INDEX(AI$408:AI$419,$D2116))</f>
        <v/>
      </c>
      <c r="AJ2116" s="40">
        <f>AJ2089*Settings!$C$13*(INDEX(AJ$408:AJ$419,$D2116))</f>
        <v/>
      </c>
      <c r="AK2116" s="40">
        <f>AK2089*Settings!$C$13*(INDEX(AK$408:AK$419,$D2116))</f>
        <v/>
      </c>
      <c r="AL2116" s="40">
        <f>AL2089*Settings!$C$13*(INDEX(AL$408:AL$419,$D2116))</f>
        <v/>
      </c>
      <c r="AM2116" s="40">
        <f>AM2089*Settings!$C$13*(INDEX(AM$408:AM$419,$D2116))</f>
        <v/>
      </c>
      <c r="AN2116" s="40">
        <f>AN2089*Settings!$C$13*(INDEX(AN$408:AN$419,$D2116))</f>
        <v/>
      </c>
      <c r="AO2116" s="40">
        <f>AO2089*Settings!$C$13*(INDEX(AO$408:AO$419,$D2116))</f>
        <v/>
      </c>
      <c r="AP2116" s="40">
        <f>AP2089*Settings!$C$13*(INDEX(AP$408:AP$419,$D2116))</f>
        <v/>
      </c>
      <c r="AQ2116" s="40">
        <f>AQ2089*Settings!$C$13*(INDEX(AQ$408:AQ$419,$D2116))</f>
        <v/>
      </c>
      <c r="AR2116" s="40">
        <f>AR2089*Settings!$C$13*(INDEX(AR$408:AR$419,$D2116))</f>
        <v/>
      </c>
      <c r="AS2116" s="40">
        <f>AS2089*Settings!$C$13*(INDEX(AS$408:AS$419,$D2116))</f>
        <v/>
      </c>
      <c r="AT2116" s="40">
        <f>AT2089*Settings!$C$13*(INDEX(AT$408:AT$419,$D2116))</f>
        <v/>
      </c>
      <c r="AU2116" s="40">
        <f>AU2089*Settings!$C$13*(INDEX(AU$408:AU$419,$D2116))</f>
        <v/>
      </c>
      <c r="AV2116" s="40">
        <f>AV2089*Settings!$C$13*(INDEX(AV$408:AV$419,$D2116))</f>
        <v/>
      </c>
      <c r="AW2116" s="40">
        <f>AW2089*Settings!$C$13*(INDEX(AW$408:AW$419,$D2116))</f>
        <v/>
      </c>
      <c r="AX2116" s="40">
        <f>AX2089*Settings!$C$13*(INDEX(AX$408:AX$419,$D2116))</f>
        <v/>
      </c>
      <c r="AY2116" s="40">
        <f>AY2089*Settings!$C$13*(INDEX(AY$408:AY$419,$D2116))</f>
        <v/>
      </c>
    </row>
    <row r="2117" hidden="1" outlineLevel="2"/>
    <row r="2118" hidden="1" outlineLevel="2">
      <c r="A2118" s="14" t="inlineStr">
        <is>
          <t>rnew</t>
        </is>
      </c>
      <c r="B2118" s="14" t="inlineStr">
        <is>
          <t>coa</t>
        </is>
      </c>
      <c r="C2118" s="14" t="inlineStr">
        <is>
          <t>cem</t>
        </is>
      </c>
      <c r="D2118" s="36">
        <f>INDEX(Inputs!$V$5:$V$132,MATCH($B2118&amp;"|"&amp;$C2118,Inputs!$A$5:$A$132,0))</f>
        <v/>
      </c>
      <c r="E2118" s="35" t="n"/>
      <c r="F2118" s="35" t="n"/>
      <c r="G2118" s="35" t="n"/>
      <c r="H2118" s="14">
        <f>INDEX(VarLab,MATCH($A2118,VarKey,0))&amp;INDEX(MemLab,MATCH($C2118&amp;"|"&amp;$B2118,MemKey,0))</f>
        <v/>
      </c>
      <c r="I2118" s="14">
        <f>INDEX(VarUnit,MATCH($A2118,VarKey,0))</f>
        <v/>
      </c>
      <c r="J2118" s="14">
        <f>INDEX(VarSrc,MATCH($A2118,VarKey,0))</f>
        <v/>
      </c>
      <c r="K2118" s="11">
        <f>CodePrefix&amp;$A2118&amp;IF($C2118="","","."&amp;$C2118&amp;"."&amp;$B2118)&amp;INDEX(VarEnd,MATCH($A2118,VarKey,0))&amp;K$5</f>
        <v/>
      </c>
      <c r="L2118" s="39">
        <f>L2082*Settings!$C$13*(L2028+L2046+L2037*L$201+L2055*$D2118)</f>
        <v/>
      </c>
      <c r="M2118" s="40">
        <f>M2082*Settings!$C$13*(M2028+M2046+M2037*M$201+M2055*$D2118)</f>
        <v/>
      </c>
      <c r="N2118" s="40">
        <f>N2082*Settings!$C$13*(N2028+N2046+N2037*N$201+N2055*$D2118)</f>
        <v/>
      </c>
      <c r="O2118" s="40">
        <f>O2082*Settings!$C$13*(O2028+O2046+O2037*O$201+O2055*$D2118)</f>
        <v/>
      </c>
      <c r="P2118" s="40">
        <f>P2082*Settings!$C$13*(P2028+P2046+P2037*P$201+P2055*$D2118)</f>
        <v/>
      </c>
      <c r="Q2118" s="40">
        <f>Q2082*Settings!$C$13*(Q2028+Q2046+Q2037*Q$201+Q2055*$D2118)</f>
        <v/>
      </c>
      <c r="R2118" s="40">
        <f>R2082*Settings!$C$13*(R2028+R2046+R2037*R$201+R2055*$D2118)</f>
        <v/>
      </c>
      <c r="S2118" s="40">
        <f>S2082*Settings!$C$13*(S2028+S2046+S2037*S$201+S2055*$D2118)</f>
        <v/>
      </c>
      <c r="T2118" s="40">
        <f>T2082*Settings!$C$13*(T2028+T2046+T2037*T$201+T2055*$D2118)</f>
        <v/>
      </c>
      <c r="U2118" s="40">
        <f>U2082*Settings!$C$13*(U2028+U2046+U2037*U$201+U2055*$D2118)</f>
        <v/>
      </c>
      <c r="V2118" s="40">
        <f>V2082*Settings!$C$13*(V2028+V2046+V2037*V$201+V2055*$D2118)</f>
        <v/>
      </c>
      <c r="W2118" s="40">
        <f>W2082*Settings!$C$13*(W2028+W2046+W2037*W$201+W2055*$D2118)</f>
        <v/>
      </c>
      <c r="X2118" s="40">
        <f>X2082*Settings!$C$13*(X2028+X2046+X2037*X$201+X2055*$D2118)</f>
        <v/>
      </c>
      <c r="Y2118" s="40">
        <f>Y2082*Settings!$C$13*(Y2028+Y2046+Y2037*Y$201+Y2055*$D2118)</f>
        <v/>
      </c>
      <c r="Z2118" s="40">
        <f>Z2082*Settings!$C$13*(Z2028+Z2046+Z2037*Z$201+Z2055*$D2118)</f>
        <v/>
      </c>
      <c r="AA2118" s="40">
        <f>AA2082*Settings!$C$13*(AA2028+AA2046+AA2037*AA$201+AA2055*$D2118)</f>
        <v/>
      </c>
      <c r="AB2118" s="40">
        <f>AB2082*Settings!$C$13*(AB2028+AB2046+AB2037*AB$201+AB2055*$D2118)</f>
        <v/>
      </c>
      <c r="AC2118" s="40">
        <f>AC2082*Settings!$C$13*(AC2028+AC2046+AC2037*AC$201+AC2055*$D2118)</f>
        <v/>
      </c>
      <c r="AD2118" s="40">
        <f>AD2082*Settings!$C$13*(AD2028+AD2046+AD2037*AD$201+AD2055*$D2118)</f>
        <v/>
      </c>
      <c r="AF2118" s="11">
        <f>CodePrefix&amp;$A2118&amp;IF($C2118="","","."&amp;$C2118&amp;"."&amp;$B2118)&amp;INDEX(VarEnd,MATCH($A2118,VarKey,0))&amp;AF$5</f>
        <v/>
      </c>
      <c r="AG2118" s="39">
        <f>AG2082*Settings!$C$13*(AG2028+AG2046+AG2037*AG$201+AG2055*$D2118)</f>
        <v/>
      </c>
      <c r="AH2118" s="40">
        <f>AH2082*Settings!$C$13*(AH2028+AH2046+AH2037*AH$201+AH2055*$D2118)</f>
        <v/>
      </c>
      <c r="AI2118" s="40">
        <f>AI2082*Settings!$C$13*(AI2028+AI2046+AI2037*AI$201+AI2055*$D2118)</f>
        <v/>
      </c>
      <c r="AJ2118" s="40">
        <f>AJ2082*Settings!$C$13*(AJ2028+AJ2046+AJ2037*AJ$201+AJ2055*$D2118)</f>
        <v/>
      </c>
      <c r="AK2118" s="40">
        <f>AK2082*Settings!$C$13*(AK2028+AK2046+AK2037*AK$201+AK2055*$D2118)</f>
        <v/>
      </c>
      <c r="AL2118" s="40">
        <f>AL2082*Settings!$C$13*(AL2028+AL2046+AL2037*AL$201+AL2055*$D2118)</f>
        <v/>
      </c>
      <c r="AM2118" s="40">
        <f>AM2082*Settings!$C$13*(AM2028+AM2046+AM2037*AM$201+AM2055*$D2118)</f>
        <v/>
      </c>
      <c r="AN2118" s="40">
        <f>AN2082*Settings!$C$13*(AN2028+AN2046+AN2037*AN$201+AN2055*$D2118)</f>
        <v/>
      </c>
      <c r="AO2118" s="40">
        <f>AO2082*Settings!$C$13*(AO2028+AO2046+AO2037*AO$201+AO2055*$D2118)</f>
        <v/>
      </c>
      <c r="AP2118" s="40">
        <f>AP2082*Settings!$C$13*(AP2028+AP2046+AP2037*AP$201+AP2055*$D2118)</f>
        <v/>
      </c>
      <c r="AQ2118" s="40">
        <f>AQ2082*Settings!$C$13*(AQ2028+AQ2046+AQ2037*AQ$201+AQ2055*$D2118)</f>
        <v/>
      </c>
      <c r="AR2118" s="40">
        <f>AR2082*Settings!$C$13*(AR2028+AR2046+AR2037*AR$201+AR2055*$D2118)</f>
        <v/>
      </c>
      <c r="AS2118" s="40">
        <f>AS2082*Settings!$C$13*(AS2028+AS2046+AS2037*AS$201+AS2055*$D2118)</f>
        <v/>
      </c>
      <c r="AT2118" s="40">
        <f>AT2082*Settings!$C$13*(AT2028+AT2046+AT2037*AT$201+AT2055*$D2118)</f>
        <v/>
      </c>
      <c r="AU2118" s="40">
        <f>AU2082*Settings!$C$13*(AU2028+AU2046+AU2037*AU$201+AU2055*$D2118)</f>
        <v/>
      </c>
      <c r="AV2118" s="40">
        <f>AV2082*Settings!$C$13*(AV2028+AV2046+AV2037*AV$201+AV2055*$D2118)</f>
        <v/>
      </c>
      <c r="AW2118" s="40">
        <f>AW2082*Settings!$C$13*(AW2028+AW2046+AW2037*AW$201+AW2055*$D2118)</f>
        <v/>
      </c>
      <c r="AX2118" s="40">
        <f>AX2082*Settings!$C$13*(AX2028+AX2046+AX2037*AX$201+AX2055*$D2118)</f>
        <v/>
      </c>
      <c r="AY2118" s="40">
        <f>AY2082*Settings!$C$13*(AY2028+AY2046+AY2037*AY$201+AY2055*$D2118)</f>
        <v/>
      </c>
    </row>
    <row r="2119" hidden="1" outlineLevel="2">
      <c r="A2119" s="14" t="inlineStr">
        <is>
          <t>rnew</t>
        </is>
      </c>
      <c r="B2119" s="14" t="inlineStr">
        <is>
          <t>nga</t>
        </is>
      </c>
      <c r="C2119" s="14" t="inlineStr">
        <is>
          <t>cem</t>
        </is>
      </c>
      <c r="D2119" s="36">
        <f>INDEX(Inputs!$V$5:$V$132,MATCH($B2119&amp;"|"&amp;$C2119,Inputs!$A$5:$A$132,0))</f>
        <v/>
      </c>
      <c r="E2119" s="35" t="n"/>
      <c r="F2119" s="35" t="n"/>
      <c r="G2119" s="35" t="n"/>
      <c r="H2119" s="14">
        <f>INDEX(VarLab,MATCH($A2119,VarKey,0))&amp;INDEX(MemLab,MATCH($C2119&amp;"|"&amp;$B2119,MemKey,0))</f>
        <v/>
      </c>
      <c r="I2119" s="14">
        <f>INDEX(VarUnit,MATCH($A2119,VarKey,0))</f>
        <v/>
      </c>
      <c r="J2119" s="14">
        <f>INDEX(VarSrc,MATCH($A2119,VarKey,0))</f>
        <v/>
      </c>
      <c r="K2119" s="11">
        <f>CodePrefix&amp;$A2119&amp;IF($C2119="","","."&amp;$C2119&amp;"."&amp;$B2119)&amp;INDEX(VarEnd,MATCH($A2119,VarKey,0))&amp;K$5</f>
        <v/>
      </c>
      <c r="L2119" s="39">
        <f>L2083*Settings!$C$13*(L2029+L2047+L2038*L$201+L2056*$D2119)</f>
        <v/>
      </c>
      <c r="M2119" s="40">
        <f>M2083*Settings!$C$13*(M2029+M2047+M2038*M$201+M2056*$D2119)</f>
        <v/>
      </c>
      <c r="N2119" s="40">
        <f>N2083*Settings!$C$13*(N2029+N2047+N2038*N$201+N2056*$D2119)</f>
        <v/>
      </c>
      <c r="O2119" s="40">
        <f>O2083*Settings!$C$13*(O2029+O2047+O2038*O$201+O2056*$D2119)</f>
        <v/>
      </c>
      <c r="P2119" s="40">
        <f>P2083*Settings!$C$13*(P2029+P2047+P2038*P$201+P2056*$D2119)</f>
        <v/>
      </c>
      <c r="Q2119" s="40">
        <f>Q2083*Settings!$C$13*(Q2029+Q2047+Q2038*Q$201+Q2056*$D2119)</f>
        <v/>
      </c>
      <c r="R2119" s="40">
        <f>R2083*Settings!$C$13*(R2029+R2047+R2038*R$201+R2056*$D2119)</f>
        <v/>
      </c>
      <c r="S2119" s="40">
        <f>S2083*Settings!$C$13*(S2029+S2047+S2038*S$201+S2056*$D2119)</f>
        <v/>
      </c>
      <c r="T2119" s="40">
        <f>T2083*Settings!$C$13*(T2029+T2047+T2038*T$201+T2056*$D2119)</f>
        <v/>
      </c>
      <c r="U2119" s="40">
        <f>U2083*Settings!$C$13*(U2029+U2047+U2038*U$201+U2056*$D2119)</f>
        <v/>
      </c>
      <c r="V2119" s="40">
        <f>V2083*Settings!$C$13*(V2029+V2047+V2038*V$201+V2056*$D2119)</f>
        <v/>
      </c>
      <c r="W2119" s="40">
        <f>W2083*Settings!$C$13*(W2029+W2047+W2038*W$201+W2056*$D2119)</f>
        <v/>
      </c>
      <c r="X2119" s="40">
        <f>X2083*Settings!$C$13*(X2029+X2047+X2038*X$201+X2056*$D2119)</f>
        <v/>
      </c>
      <c r="Y2119" s="40">
        <f>Y2083*Settings!$C$13*(Y2029+Y2047+Y2038*Y$201+Y2056*$D2119)</f>
        <v/>
      </c>
      <c r="Z2119" s="40">
        <f>Z2083*Settings!$C$13*(Z2029+Z2047+Z2038*Z$201+Z2056*$D2119)</f>
        <v/>
      </c>
      <c r="AA2119" s="40">
        <f>AA2083*Settings!$C$13*(AA2029+AA2047+AA2038*AA$201+AA2056*$D2119)</f>
        <v/>
      </c>
      <c r="AB2119" s="40">
        <f>AB2083*Settings!$C$13*(AB2029+AB2047+AB2038*AB$201+AB2056*$D2119)</f>
        <v/>
      </c>
      <c r="AC2119" s="40">
        <f>AC2083*Settings!$C$13*(AC2029+AC2047+AC2038*AC$201+AC2056*$D2119)</f>
        <v/>
      </c>
      <c r="AD2119" s="40">
        <f>AD2083*Settings!$C$13*(AD2029+AD2047+AD2038*AD$201+AD2056*$D2119)</f>
        <v/>
      </c>
      <c r="AF2119" s="11">
        <f>CodePrefix&amp;$A2119&amp;IF($C2119="","","."&amp;$C2119&amp;"."&amp;$B2119)&amp;INDEX(VarEnd,MATCH($A2119,VarKey,0))&amp;AF$5</f>
        <v/>
      </c>
      <c r="AG2119" s="39">
        <f>AG2083*Settings!$C$13*(AG2029+AG2047+AG2038*AG$201+AG2056*$D2119)</f>
        <v/>
      </c>
      <c r="AH2119" s="40">
        <f>AH2083*Settings!$C$13*(AH2029+AH2047+AH2038*AH$201+AH2056*$D2119)</f>
        <v/>
      </c>
      <c r="AI2119" s="40">
        <f>AI2083*Settings!$C$13*(AI2029+AI2047+AI2038*AI$201+AI2056*$D2119)</f>
        <v/>
      </c>
      <c r="AJ2119" s="40">
        <f>AJ2083*Settings!$C$13*(AJ2029+AJ2047+AJ2038*AJ$201+AJ2056*$D2119)</f>
        <v/>
      </c>
      <c r="AK2119" s="40">
        <f>AK2083*Settings!$C$13*(AK2029+AK2047+AK2038*AK$201+AK2056*$D2119)</f>
        <v/>
      </c>
      <c r="AL2119" s="40">
        <f>AL2083*Settings!$C$13*(AL2029+AL2047+AL2038*AL$201+AL2056*$D2119)</f>
        <v/>
      </c>
      <c r="AM2119" s="40">
        <f>AM2083*Settings!$C$13*(AM2029+AM2047+AM2038*AM$201+AM2056*$D2119)</f>
        <v/>
      </c>
      <c r="AN2119" s="40">
        <f>AN2083*Settings!$C$13*(AN2029+AN2047+AN2038*AN$201+AN2056*$D2119)</f>
        <v/>
      </c>
      <c r="AO2119" s="40">
        <f>AO2083*Settings!$C$13*(AO2029+AO2047+AO2038*AO$201+AO2056*$D2119)</f>
        <v/>
      </c>
      <c r="AP2119" s="40">
        <f>AP2083*Settings!$C$13*(AP2029+AP2047+AP2038*AP$201+AP2056*$D2119)</f>
        <v/>
      </c>
      <c r="AQ2119" s="40">
        <f>AQ2083*Settings!$C$13*(AQ2029+AQ2047+AQ2038*AQ$201+AQ2056*$D2119)</f>
        <v/>
      </c>
      <c r="AR2119" s="40">
        <f>AR2083*Settings!$C$13*(AR2029+AR2047+AR2038*AR$201+AR2056*$D2119)</f>
        <v/>
      </c>
      <c r="AS2119" s="40">
        <f>AS2083*Settings!$C$13*(AS2029+AS2047+AS2038*AS$201+AS2056*$D2119)</f>
        <v/>
      </c>
      <c r="AT2119" s="40">
        <f>AT2083*Settings!$C$13*(AT2029+AT2047+AT2038*AT$201+AT2056*$D2119)</f>
        <v/>
      </c>
      <c r="AU2119" s="40">
        <f>AU2083*Settings!$C$13*(AU2029+AU2047+AU2038*AU$201+AU2056*$D2119)</f>
        <v/>
      </c>
      <c r="AV2119" s="40">
        <f>AV2083*Settings!$C$13*(AV2029+AV2047+AV2038*AV$201+AV2056*$D2119)</f>
        <v/>
      </c>
      <c r="AW2119" s="40">
        <f>AW2083*Settings!$C$13*(AW2029+AW2047+AW2038*AW$201+AW2056*$D2119)</f>
        <v/>
      </c>
      <c r="AX2119" s="40">
        <f>AX2083*Settings!$C$13*(AX2029+AX2047+AX2038*AX$201+AX2056*$D2119)</f>
        <v/>
      </c>
      <c r="AY2119" s="40">
        <f>AY2083*Settings!$C$13*(AY2029+AY2047+AY2038*AY$201+AY2056*$D2119)</f>
        <v/>
      </c>
    </row>
    <row r="2120" hidden="1" outlineLevel="2">
      <c r="A2120" s="14" t="inlineStr">
        <is>
          <t>rnew</t>
        </is>
      </c>
      <c r="B2120" s="14" t="inlineStr">
        <is>
          <t>gso</t>
        </is>
      </c>
      <c r="C2120" s="14" t="inlineStr">
        <is>
          <t>cem</t>
        </is>
      </c>
      <c r="D2120" s="36">
        <f>INDEX(Inputs!$V$5:$V$132,MATCH($B2120&amp;"|"&amp;$C2120,Inputs!$A$5:$A$132,0))</f>
        <v/>
      </c>
      <c r="E2120" s="35" t="n"/>
      <c r="F2120" s="35" t="n"/>
      <c r="G2120" s="35" t="n"/>
      <c r="H2120" s="14">
        <f>INDEX(VarLab,MATCH($A2120,VarKey,0))&amp;INDEX(MemLab,MATCH($C2120&amp;"|"&amp;$B2120,MemKey,0))</f>
        <v/>
      </c>
      <c r="I2120" s="14">
        <f>INDEX(VarUnit,MATCH($A2120,VarKey,0))</f>
        <v/>
      </c>
      <c r="J2120" s="14">
        <f>INDEX(VarSrc,MATCH($A2120,VarKey,0))</f>
        <v/>
      </c>
      <c r="K2120" s="11">
        <f>CodePrefix&amp;$A2120&amp;IF($C2120="","","."&amp;$C2120&amp;"."&amp;$B2120)&amp;INDEX(VarEnd,MATCH($A2120,VarKey,0))&amp;K$5</f>
        <v/>
      </c>
      <c r="L2120" s="39">
        <f>L2084*Settings!$C$13*(L2030+L2048+L2039*L$201+L2057*$D2120)</f>
        <v/>
      </c>
      <c r="M2120" s="40">
        <f>M2084*Settings!$C$13*(M2030+M2048+M2039*M$201+M2057*$D2120)</f>
        <v/>
      </c>
      <c r="N2120" s="40">
        <f>N2084*Settings!$C$13*(N2030+N2048+N2039*N$201+N2057*$D2120)</f>
        <v/>
      </c>
      <c r="O2120" s="40">
        <f>O2084*Settings!$C$13*(O2030+O2048+O2039*O$201+O2057*$D2120)</f>
        <v/>
      </c>
      <c r="P2120" s="40">
        <f>P2084*Settings!$C$13*(P2030+P2048+P2039*P$201+P2057*$D2120)</f>
        <v/>
      </c>
      <c r="Q2120" s="40">
        <f>Q2084*Settings!$C$13*(Q2030+Q2048+Q2039*Q$201+Q2057*$D2120)</f>
        <v/>
      </c>
      <c r="R2120" s="40">
        <f>R2084*Settings!$C$13*(R2030+R2048+R2039*R$201+R2057*$D2120)</f>
        <v/>
      </c>
      <c r="S2120" s="40">
        <f>S2084*Settings!$C$13*(S2030+S2048+S2039*S$201+S2057*$D2120)</f>
        <v/>
      </c>
      <c r="T2120" s="40">
        <f>T2084*Settings!$C$13*(T2030+T2048+T2039*T$201+T2057*$D2120)</f>
        <v/>
      </c>
      <c r="U2120" s="40">
        <f>U2084*Settings!$C$13*(U2030+U2048+U2039*U$201+U2057*$D2120)</f>
        <v/>
      </c>
      <c r="V2120" s="40">
        <f>V2084*Settings!$C$13*(V2030+V2048+V2039*V$201+V2057*$D2120)</f>
        <v/>
      </c>
      <c r="W2120" s="40">
        <f>W2084*Settings!$C$13*(W2030+W2048+W2039*W$201+W2057*$D2120)</f>
        <v/>
      </c>
      <c r="X2120" s="40">
        <f>X2084*Settings!$C$13*(X2030+X2048+X2039*X$201+X2057*$D2120)</f>
        <v/>
      </c>
      <c r="Y2120" s="40">
        <f>Y2084*Settings!$C$13*(Y2030+Y2048+Y2039*Y$201+Y2057*$D2120)</f>
        <v/>
      </c>
      <c r="Z2120" s="40">
        <f>Z2084*Settings!$C$13*(Z2030+Z2048+Z2039*Z$201+Z2057*$D2120)</f>
        <v/>
      </c>
      <c r="AA2120" s="40">
        <f>AA2084*Settings!$C$13*(AA2030+AA2048+AA2039*AA$201+AA2057*$D2120)</f>
        <v/>
      </c>
      <c r="AB2120" s="40">
        <f>AB2084*Settings!$C$13*(AB2030+AB2048+AB2039*AB$201+AB2057*$D2120)</f>
        <v/>
      </c>
      <c r="AC2120" s="40">
        <f>AC2084*Settings!$C$13*(AC2030+AC2048+AC2039*AC$201+AC2057*$D2120)</f>
        <v/>
      </c>
      <c r="AD2120" s="40">
        <f>AD2084*Settings!$C$13*(AD2030+AD2048+AD2039*AD$201+AD2057*$D2120)</f>
        <v/>
      </c>
      <c r="AF2120" s="11">
        <f>CodePrefix&amp;$A2120&amp;IF($C2120="","","."&amp;$C2120&amp;"."&amp;$B2120)&amp;INDEX(VarEnd,MATCH($A2120,VarKey,0))&amp;AF$5</f>
        <v/>
      </c>
      <c r="AG2120" s="39">
        <f>AG2084*Settings!$C$13*(AG2030+AG2048+AG2039*AG$201+AG2057*$D2120)</f>
        <v/>
      </c>
      <c r="AH2120" s="40">
        <f>AH2084*Settings!$C$13*(AH2030+AH2048+AH2039*AH$201+AH2057*$D2120)</f>
        <v/>
      </c>
      <c r="AI2120" s="40">
        <f>AI2084*Settings!$C$13*(AI2030+AI2048+AI2039*AI$201+AI2057*$D2120)</f>
        <v/>
      </c>
      <c r="AJ2120" s="40">
        <f>AJ2084*Settings!$C$13*(AJ2030+AJ2048+AJ2039*AJ$201+AJ2057*$D2120)</f>
        <v/>
      </c>
      <c r="AK2120" s="40">
        <f>AK2084*Settings!$C$13*(AK2030+AK2048+AK2039*AK$201+AK2057*$D2120)</f>
        <v/>
      </c>
      <c r="AL2120" s="40">
        <f>AL2084*Settings!$C$13*(AL2030+AL2048+AL2039*AL$201+AL2057*$D2120)</f>
        <v/>
      </c>
      <c r="AM2120" s="40">
        <f>AM2084*Settings!$C$13*(AM2030+AM2048+AM2039*AM$201+AM2057*$D2120)</f>
        <v/>
      </c>
      <c r="AN2120" s="40">
        <f>AN2084*Settings!$C$13*(AN2030+AN2048+AN2039*AN$201+AN2057*$D2120)</f>
        <v/>
      </c>
      <c r="AO2120" s="40">
        <f>AO2084*Settings!$C$13*(AO2030+AO2048+AO2039*AO$201+AO2057*$D2120)</f>
        <v/>
      </c>
      <c r="AP2120" s="40">
        <f>AP2084*Settings!$C$13*(AP2030+AP2048+AP2039*AP$201+AP2057*$D2120)</f>
        <v/>
      </c>
      <c r="AQ2120" s="40">
        <f>AQ2084*Settings!$C$13*(AQ2030+AQ2048+AQ2039*AQ$201+AQ2057*$D2120)</f>
        <v/>
      </c>
      <c r="AR2120" s="40">
        <f>AR2084*Settings!$C$13*(AR2030+AR2048+AR2039*AR$201+AR2057*$D2120)</f>
        <v/>
      </c>
      <c r="AS2120" s="40">
        <f>AS2084*Settings!$C$13*(AS2030+AS2048+AS2039*AS$201+AS2057*$D2120)</f>
        <v/>
      </c>
      <c r="AT2120" s="40">
        <f>AT2084*Settings!$C$13*(AT2030+AT2048+AT2039*AT$201+AT2057*$D2120)</f>
        <v/>
      </c>
      <c r="AU2120" s="40">
        <f>AU2084*Settings!$C$13*(AU2030+AU2048+AU2039*AU$201+AU2057*$D2120)</f>
        <v/>
      </c>
      <c r="AV2120" s="40">
        <f>AV2084*Settings!$C$13*(AV2030+AV2048+AV2039*AV$201+AV2057*$D2120)</f>
        <v/>
      </c>
      <c r="AW2120" s="40">
        <f>AW2084*Settings!$C$13*(AW2030+AW2048+AW2039*AW$201+AW2057*$D2120)</f>
        <v/>
      </c>
      <c r="AX2120" s="40">
        <f>AX2084*Settings!$C$13*(AX2030+AX2048+AX2039*AX$201+AX2057*$D2120)</f>
        <v/>
      </c>
      <c r="AY2120" s="40">
        <f>AY2084*Settings!$C$13*(AY2030+AY2048+AY2039*AY$201+AY2057*$D2120)</f>
        <v/>
      </c>
    </row>
    <row r="2121" hidden="1" outlineLevel="2">
      <c r="A2121" s="14" t="inlineStr">
        <is>
          <t>rnew</t>
        </is>
      </c>
      <c r="B2121" s="14" t="inlineStr">
        <is>
          <t>die</t>
        </is>
      </c>
      <c r="C2121" s="14" t="inlineStr">
        <is>
          <t>cem</t>
        </is>
      </c>
      <c r="D2121" s="36">
        <f>INDEX(Inputs!$V$5:$V$132,MATCH($B2121&amp;"|"&amp;$C2121,Inputs!$A$5:$A$132,0))</f>
        <v/>
      </c>
      <c r="E2121" s="35" t="n"/>
      <c r="F2121" s="35" t="n"/>
      <c r="G2121" s="35" t="n"/>
      <c r="H2121" s="14">
        <f>INDEX(VarLab,MATCH($A2121,VarKey,0))&amp;INDEX(MemLab,MATCH($C2121&amp;"|"&amp;$B2121,MemKey,0))</f>
        <v/>
      </c>
      <c r="I2121" s="14">
        <f>INDEX(VarUnit,MATCH($A2121,VarKey,0))</f>
        <v/>
      </c>
      <c r="J2121" s="14">
        <f>INDEX(VarSrc,MATCH($A2121,VarKey,0))</f>
        <v/>
      </c>
      <c r="K2121" s="11">
        <f>CodePrefix&amp;$A2121&amp;IF($C2121="","","."&amp;$C2121&amp;"."&amp;$B2121)&amp;INDEX(VarEnd,MATCH($A2121,VarKey,0))&amp;K$5</f>
        <v/>
      </c>
      <c r="L2121" s="39">
        <f>L2085*Settings!$C$13*(L2031+L2049+L2040*L$201+L2058*$D2121)</f>
        <v/>
      </c>
      <c r="M2121" s="40">
        <f>M2085*Settings!$C$13*(M2031+M2049+M2040*M$201+M2058*$D2121)</f>
        <v/>
      </c>
      <c r="N2121" s="40">
        <f>N2085*Settings!$C$13*(N2031+N2049+N2040*N$201+N2058*$D2121)</f>
        <v/>
      </c>
      <c r="O2121" s="40">
        <f>O2085*Settings!$C$13*(O2031+O2049+O2040*O$201+O2058*$D2121)</f>
        <v/>
      </c>
      <c r="P2121" s="40">
        <f>P2085*Settings!$C$13*(P2031+P2049+P2040*P$201+P2058*$D2121)</f>
        <v/>
      </c>
      <c r="Q2121" s="40">
        <f>Q2085*Settings!$C$13*(Q2031+Q2049+Q2040*Q$201+Q2058*$D2121)</f>
        <v/>
      </c>
      <c r="R2121" s="40">
        <f>R2085*Settings!$C$13*(R2031+R2049+R2040*R$201+R2058*$D2121)</f>
        <v/>
      </c>
      <c r="S2121" s="40">
        <f>S2085*Settings!$C$13*(S2031+S2049+S2040*S$201+S2058*$D2121)</f>
        <v/>
      </c>
      <c r="T2121" s="40">
        <f>T2085*Settings!$C$13*(T2031+T2049+T2040*T$201+T2058*$D2121)</f>
        <v/>
      </c>
      <c r="U2121" s="40">
        <f>U2085*Settings!$C$13*(U2031+U2049+U2040*U$201+U2058*$D2121)</f>
        <v/>
      </c>
      <c r="V2121" s="40">
        <f>V2085*Settings!$C$13*(V2031+V2049+V2040*V$201+V2058*$D2121)</f>
        <v/>
      </c>
      <c r="W2121" s="40">
        <f>W2085*Settings!$C$13*(W2031+W2049+W2040*W$201+W2058*$D2121)</f>
        <v/>
      </c>
      <c r="X2121" s="40">
        <f>X2085*Settings!$C$13*(X2031+X2049+X2040*X$201+X2058*$D2121)</f>
        <v/>
      </c>
      <c r="Y2121" s="40">
        <f>Y2085*Settings!$C$13*(Y2031+Y2049+Y2040*Y$201+Y2058*$D2121)</f>
        <v/>
      </c>
      <c r="Z2121" s="40">
        <f>Z2085*Settings!$C$13*(Z2031+Z2049+Z2040*Z$201+Z2058*$D2121)</f>
        <v/>
      </c>
      <c r="AA2121" s="40">
        <f>AA2085*Settings!$C$13*(AA2031+AA2049+AA2040*AA$201+AA2058*$D2121)</f>
        <v/>
      </c>
      <c r="AB2121" s="40">
        <f>AB2085*Settings!$C$13*(AB2031+AB2049+AB2040*AB$201+AB2058*$D2121)</f>
        <v/>
      </c>
      <c r="AC2121" s="40">
        <f>AC2085*Settings!$C$13*(AC2031+AC2049+AC2040*AC$201+AC2058*$D2121)</f>
        <v/>
      </c>
      <c r="AD2121" s="40">
        <f>AD2085*Settings!$C$13*(AD2031+AD2049+AD2040*AD$201+AD2058*$D2121)</f>
        <v/>
      </c>
      <c r="AF2121" s="11">
        <f>CodePrefix&amp;$A2121&amp;IF($C2121="","","."&amp;$C2121&amp;"."&amp;$B2121)&amp;INDEX(VarEnd,MATCH($A2121,VarKey,0))&amp;AF$5</f>
        <v/>
      </c>
      <c r="AG2121" s="39">
        <f>AG2085*Settings!$C$13*(AG2031+AG2049+AG2040*AG$201+AG2058*$D2121)</f>
        <v/>
      </c>
      <c r="AH2121" s="40">
        <f>AH2085*Settings!$C$13*(AH2031+AH2049+AH2040*AH$201+AH2058*$D2121)</f>
        <v/>
      </c>
      <c r="AI2121" s="40">
        <f>AI2085*Settings!$C$13*(AI2031+AI2049+AI2040*AI$201+AI2058*$D2121)</f>
        <v/>
      </c>
      <c r="AJ2121" s="40">
        <f>AJ2085*Settings!$C$13*(AJ2031+AJ2049+AJ2040*AJ$201+AJ2058*$D2121)</f>
        <v/>
      </c>
      <c r="AK2121" s="40">
        <f>AK2085*Settings!$C$13*(AK2031+AK2049+AK2040*AK$201+AK2058*$D2121)</f>
        <v/>
      </c>
      <c r="AL2121" s="40">
        <f>AL2085*Settings!$C$13*(AL2031+AL2049+AL2040*AL$201+AL2058*$D2121)</f>
        <v/>
      </c>
      <c r="AM2121" s="40">
        <f>AM2085*Settings!$C$13*(AM2031+AM2049+AM2040*AM$201+AM2058*$D2121)</f>
        <v/>
      </c>
      <c r="AN2121" s="40">
        <f>AN2085*Settings!$C$13*(AN2031+AN2049+AN2040*AN$201+AN2058*$D2121)</f>
        <v/>
      </c>
      <c r="AO2121" s="40">
        <f>AO2085*Settings!$C$13*(AO2031+AO2049+AO2040*AO$201+AO2058*$D2121)</f>
        <v/>
      </c>
      <c r="AP2121" s="40">
        <f>AP2085*Settings!$C$13*(AP2031+AP2049+AP2040*AP$201+AP2058*$D2121)</f>
        <v/>
      </c>
      <c r="AQ2121" s="40">
        <f>AQ2085*Settings!$C$13*(AQ2031+AQ2049+AQ2040*AQ$201+AQ2058*$D2121)</f>
        <v/>
      </c>
      <c r="AR2121" s="40">
        <f>AR2085*Settings!$C$13*(AR2031+AR2049+AR2040*AR$201+AR2058*$D2121)</f>
        <v/>
      </c>
      <c r="AS2121" s="40">
        <f>AS2085*Settings!$C$13*(AS2031+AS2049+AS2040*AS$201+AS2058*$D2121)</f>
        <v/>
      </c>
      <c r="AT2121" s="40">
        <f>AT2085*Settings!$C$13*(AT2031+AT2049+AT2040*AT$201+AT2058*$D2121)</f>
        <v/>
      </c>
      <c r="AU2121" s="40">
        <f>AU2085*Settings!$C$13*(AU2031+AU2049+AU2040*AU$201+AU2058*$D2121)</f>
        <v/>
      </c>
      <c r="AV2121" s="40">
        <f>AV2085*Settings!$C$13*(AV2031+AV2049+AV2040*AV$201+AV2058*$D2121)</f>
        <v/>
      </c>
      <c r="AW2121" s="40">
        <f>AW2085*Settings!$C$13*(AW2031+AW2049+AW2040*AW$201+AW2058*$D2121)</f>
        <v/>
      </c>
      <c r="AX2121" s="40">
        <f>AX2085*Settings!$C$13*(AX2031+AX2049+AX2040*AX$201+AX2058*$D2121)</f>
        <v/>
      </c>
      <c r="AY2121" s="40">
        <f>AY2085*Settings!$C$13*(AY2031+AY2049+AY2040*AY$201+AY2058*$D2121)</f>
        <v/>
      </c>
    </row>
    <row r="2122" hidden="1" outlineLevel="2">
      <c r="A2122" s="14" t="inlineStr">
        <is>
          <t>rnew</t>
        </is>
      </c>
      <c r="B2122" s="14" t="inlineStr">
        <is>
          <t>lpg</t>
        </is>
      </c>
      <c r="C2122" s="14" t="inlineStr">
        <is>
          <t>cem</t>
        </is>
      </c>
      <c r="D2122" s="36">
        <f>INDEX(Inputs!$V$5:$V$132,MATCH($B2122&amp;"|"&amp;$C2122,Inputs!$A$5:$A$132,0))</f>
        <v/>
      </c>
      <c r="E2122" s="35" t="n"/>
      <c r="F2122" s="35" t="n"/>
      <c r="G2122" s="35" t="n"/>
      <c r="H2122" s="14">
        <f>INDEX(VarLab,MATCH($A2122,VarKey,0))&amp;INDEX(MemLab,MATCH($C2122&amp;"|"&amp;$B2122,MemKey,0))</f>
        <v/>
      </c>
      <c r="I2122" s="14">
        <f>INDEX(VarUnit,MATCH($A2122,VarKey,0))</f>
        <v/>
      </c>
      <c r="J2122" s="14">
        <f>INDEX(VarSrc,MATCH($A2122,VarKey,0))</f>
        <v/>
      </c>
      <c r="K2122" s="11">
        <f>CodePrefix&amp;$A2122&amp;IF($C2122="","","."&amp;$C2122&amp;"."&amp;$B2122)&amp;INDEX(VarEnd,MATCH($A2122,VarKey,0))&amp;K$5</f>
        <v/>
      </c>
      <c r="L2122" s="39">
        <f>L2086*Settings!$C$13*(L2032+L2050+L2041*L$201+L2059*$D2122)</f>
        <v/>
      </c>
      <c r="M2122" s="40">
        <f>M2086*Settings!$C$13*(M2032+M2050+M2041*M$201+M2059*$D2122)</f>
        <v/>
      </c>
      <c r="N2122" s="40">
        <f>N2086*Settings!$C$13*(N2032+N2050+N2041*N$201+N2059*$D2122)</f>
        <v/>
      </c>
      <c r="O2122" s="40">
        <f>O2086*Settings!$C$13*(O2032+O2050+O2041*O$201+O2059*$D2122)</f>
        <v/>
      </c>
      <c r="P2122" s="40">
        <f>P2086*Settings!$C$13*(P2032+P2050+P2041*P$201+P2059*$D2122)</f>
        <v/>
      </c>
      <c r="Q2122" s="40">
        <f>Q2086*Settings!$C$13*(Q2032+Q2050+Q2041*Q$201+Q2059*$D2122)</f>
        <v/>
      </c>
      <c r="R2122" s="40">
        <f>R2086*Settings!$C$13*(R2032+R2050+R2041*R$201+R2059*$D2122)</f>
        <v/>
      </c>
      <c r="S2122" s="40">
        <f>S2086*Settings!$C$13*(S2032+S2050+S2041*S$201+S2059*$D2122)</f>
        <v/>
      </c>
      <c r="T2122" s="40">
        <f>T2086*Settings!$C$13*(T2032+T2050+T2041*T$201+T2059*$D2122)</f>
        <v/>
      </c>
      <c r="U2122" s="40">
        <f>U2086*Settings!$C$13*(U2032+U2050+U2041*U$201+U2059*$D2122)</f>
        <v/>
      </c>
      <c r="V2122" s="40">
        <f>V2086*Settings!$C$13*(V2032+V2050+V2041*V$201+V2059*$D2122)</f>
        <v/>
      </c>
      <c r="W2122" s="40">
        <f>W2086*Settings!$C$13*(W2032+W2050+W2041*W$201+W2059*$D2122)</f>
        <v/>
      </c>
      <c r="X2122" s="40">
        <f>X2086*Settings!$C$13*(X2032+X2050+X2041*X$201+X2059*$D2122)</f>
        <v/>
      </c>
      <c r="Y2122" s="40">
        <f>Y2086*Settings!$C$13*(Y2032+Y2050+Y2041*Y$201+Y2059*$D2122)</f>
        <v/>
      </c>
      <c r="Z2122" s="40">
        <f>Z2086*Settings!$C$13*(Z2032+Z2050+Z2041*Z$201+Z2059*$D2122)</f>
        <v/>
      </c>
      <c r="AA2122" s="40">
        <f>AA2086*Settings!$C$13*(AA2032+AA2050+AA2041*AA$201+AA2059*$D2122)</f>
        <v/>
      </c>
      <c r="AB2122" s="40">
        <f>AB2086*Settings!$C$13*(AB2032+AB2050+AB2041*AB$201+AB2059*$D2122)</f>
        <v/>
      </c>
      <c r="AC2122" s="40">
        <f>AC2086*Settings!$C$13*(AC2032+AC2050+AC2041*AC$201+AC2059*$D2122)</f>
        <v/>
      </c>
      <c r="AD2122" s="40">
        <f>AD2086*Settings!$C$13*(AD2032+AD2050+AD2041*AD$201+AD2059*$D2122)</f>
        <v/>
      </c>
      <c r="AF2122" s="11">
        <f>CodePrefix&amp;$A2122&amp;IF($C2122="","","."&amp;$C2122&amp;"."&amp;$B2122)&amp;INDEX(VarEnd,MATCH($A2122,VarKey,0))&amp;AF$5</f>
        <v/>
      </c>
      <c r="AG2122" s="39">
        <f>AG2086*Settings!$C$13*(AG2032+AG2050+AG2041*AG$201+AG2059*$D2122)</f>
        <v/>
      </c>
      <c r="AH2122" s="40">
        <f>AH2086*Settings!$C$13*(AH2032+AH2050+AH2041*AH$201+AH2059*$D2122)</f>
        <v/>
      </c>
      <c r="AI2122" s="40">
        <f>AI2086*Settings!$C$13*(AI2032+AI2050+AI2041*AI$201+AI2059*$D2122)</f>
        <v/>
      </c>
      <c r="AJ2122" s="40">
        <f>AJ2086*Settings!$C$13*(AJ2032+AJ2050+AJ2041*AJ$201+AJ2059*$D2122)</f>
        <v/>
      </c>
      <c r="AK2122" s="40">
        <f>AK2086*Settings!$C$13*(AK2032+AK2050+AK2041*AK$201+AK2059*$D2122)</f>
        <v/>
      </c>
      <c r="AL2122" s="40">
        <f>AL2086*Settings!$C$13*(AL2032+AL2050+AL2041*AL$201+AL2059*$D2122)</f>
        <v/>
      </c>
      <c r="AM2122" s="40">
        <f>AM2086*Settings!$C$13*(AM2032+AM2050+AM2041*AM$201+AM2059*$D2122)</f>
        <v/>
      </c>
      <c r="AN2122" s="40">
        <f>AN2086*Settings!$C$13*(AN2032+AN2050+AN2041*AN$201+AN2059*$D2122)</f>
        <v/>
      </c>
      <c r="AO2122" s="40">
        <f>AO2086*Settings!$C$13*(AO2032+AO2050+AO2041*AO$201+AO2059*$D2122)</f>
        <v/>
      </c>
      <c r="AP2122" s="40">
        <f>AP2086*Settings!$C$13*(AP2032+AP2050+AP2041*AP$201+AP2059*$D2122)</f>
        <v/>
      </c>
      <c r="AQ2122" s="40">
        <f>AQ2086*Settings!$C$13*(AQ2032+AQ2050+AQ2041*AQ$201+AQ2059*$D2122)</f>
        <v/>
      </c>
      <c r="AR2122" s="40">
        <f>AR2086*Settings!$C$13*(AR2032+AR2050+AR2041*AR$201+AR2059*$D2122)</f>
        <v/>
      </c>
      <c r="AS2122" s="40">
        <f>AS2086*Settings!$C$13*(AS2032+AS2050+AS2041*AS$201+AS2059*$D2122)</f>
        <v/>
      </c>
      <c r="AT2122" s="40">
        <f>AT2086*Settings!$C$13*(AT2032+AT2050+AT2041*AT$201+AT2059*$D2122)</f>
        <v/>
      </c>
      <c r="AU2122" s="40">
        <f>AU2086*Settings!$C$13*(AU2032+AU2050+AU2041*AU$201+AU2059*$D2122)</f>
        <v/>
      </c>
      <c r="AV2122" s="40">
        <f>AV2086*Settings!$C$13*(AV2032+AV2050+AV2041*AV$201+AV2059*$D2122)</f>
        <v/>
      </c>
      <c r="AW2122" s="40">
        <f>AW2086*Settings!$C$13*(AW2032+AW2050+AW2041*AW$201+AW2059*$D2122)</f>
        <v/>
      </c>
      <c r="AX2122" s="40">
        <f>AX2086*Settings!$C$13*(AX2032+AX2050+AX2041*AX$201+AX2059*$D2122)</f>
        <v/>
      </c>
      <c r="AY2122" s="40">
        <f>AY2086*Settings!$C$13*(AY2032+AY2050+AY2041*AY$201+AY2059*$D2122)</f>
        <v/>
      </c>
    </row>
    <row r="2123" hidden="1" outlineLevel="2">
      <c r="A2123" s="14" t="inlineStr">
        <is>
          <t>rnew</t>
        </is>
      </c>
      <c r="B2123" s="14" t="inlineStr">
        <is>
          <t>ker</t>
        </is>
      </c>
      <c r="C2123" s="14" t="inlineStr">
        <is>
          <t>cem</t>
        </is>
      </c>
      <c r="D2123" s="36">
        <f>INDEX(Inputs!$V$5:$V$132,MATCH($B2123&amp;"|"&amp;$C2123,Inputs!$A$5:$A$132,0))</f>
        <v/>
      </c>
      <c r="E2123" s="35" t="n"/>
      <c r="F2123" s="35" t="n"/>
      <c r="G2123" s="35" t="n"/>
      <c r="H2123" s="14">
        <f>INDEX(VarLab,MATCH($A2123,VarKey,0))&amp;INDEX(MemLab,MATCH($C2123&amp;"|"&amp;$B2123,MemKey,0))</f>
        <v/>
      </c>
      <c r="I2123" s="14">
        <f>INDEX(VarUnit,MATCH($A2123,VarKey,0))</f>
        <v/>
      </c>
      <c r="J2123" s="14">
        <f>INDEX(VarSrc,MATCH($A2123,VarKey,0))</f>
        <v/>
      </c>
      <c r="K2123" s="11">
        <f>CodePrefix&amp;$A2123&amp;IF($C2123="","","."&amp;$C2123&amp;"."&amp;$B2123)&amp;INDEX(VarEnd,MATCH($A2123,VarKey,0))&amp;K$5</f>
        <v/>
      </c>
      <c r="L2123" s="39">
        <f>L2087*Settings!$C$13*(L2033+L2051+L2042*L$201+L2060*$D2123)</f>
        <v/>
      </c>
      <c r="M2123" s="40">
        <f>M2087*Settings!$C$13*(M2033+M2051+M2042*M$201+M2060*$D2123)</f>
        <v/>
      </c>
      <c r="N2123" s="40">
        <f>N2087*Settings!$C$13*(N2033+N2051+N2042*N$201+N2060*$D2123)</f>
        <v/>
      </c>
      <c r="O2123" s="40">
        <f>O2087*Settings!$C$13*(O2033+O2051+O2042*O$201+O2060*$D2123)</f>
        <v/>
      </c>
      <c r="P2123" s="40">
        <f>P2087*Settings!$C$13*(P2033+P2051+P2042*P$201+P2060*$D2123)</f>
        <v/>
      </c>
      <c r="Q2123" s="40">
        <f>Q2087*Settings!$C$13*(Q2033+Q2051+Q2042*Q$201+Q2060*$D2123)</f>
        <v/>
      </c>
      <c r="R2123" s="40">
        <f>R2087*Settings!$C$13*(R2033+R2051+R2042*R$201+R2060*$D2123)</f>
        <v/>
      </c>
      <c r="S2123" s="40">
        <f>S2087*Settings!$C$13*(S2033+S2051+S2042*S$201+S2060*$D2123)</f>
        <v/>
      </c>
      <c r="T2123" s="40">
        <f>T2087*Settings!$C$13*(T2033+T2051+T2042*T$201+T2060*$D2123)</f>
        <v/>
      </c>
      <c r="U2123" s="40">
        <f>U2087*Settings!$C$13*(U2033+U2051+U2042*U$201+U2060*$D2123)</f>
        <v/>
      </c>
      <c r="V2123" s="40">
        <f>V2087*Settings!$C$13*(V2033+V2051+V2042*V$201+V2060*$D2123)</f>
        <v/>
      </c>
      <c r="W2123" s="40">
        <f>W2087*Settings!$C$13*(W2033+W2051+W2042*W$201+W2060*$D2123)</f>
        <v/>
      </c>
      <c r="X2123" s="40">
        <f>X2087*Settings!$C$13*(X2033+X2051+X2042*X$201+X2060*$D2123)</f>
        <v/>
      </c>
      <c r="Y2123" s="40">
        <f>Y2087*Settings!$C$13*(Y2033+Y2051+Y2042*Y$201+Y2060*$D2123)</f>
        <v/>
      </c>
      <c r="Z2123" s="40">
        <f>Z2087*Settings!$C$13*(Z2033+Z2051+Z2042*Z$201+Z2060*$D2123)</f>
        <v/>
      </c>
      <c r="AA2123" s="40">
        <f>AA2087*Settings!$C$13*(AA2033+AA2051+AA2042*AA$201+AA2060*$D2123)</f>
        <v/>
      </c>
      <c r="AB2123" s="40">
        <f>AB2087*Settings!$C$13*(AB2033+AB2051+AB2042*AB$201+AB2060*$D2123)</f>
        <v/>
      </c>
      <c r="AC2123" s="40">
        <f>AC2087*Settings!$C$13*(AC2033+AC2051+AC2042*AC$201+AC2060*$D2123)</f>
        <v/>
      </c>
      <c r="AD2123" s="40">
        <f>AD2087*Settings!$C$13*(AD2033+AD2051+AD2042*AD$201+AD2060*$D2123)</f>
        <v/>
      </c>
      <c r="AF2123" s="11">
        <f>CodePrefix&amp;$A2123&amp;IF($C2123="","","."&amp;$C2123&amp;"."&amp;$B2123)&amp;INDEX(VarEnd,MATCH($A2123,VarKey,0))&amp;AF$5</f>
        <v/>
      </c>
      <c r="AG2123" s="39">
        <f>AG2087*Settings!$C$13*(AG2033+AG2051+AG2042*AG$201+AG2060*$D2123)</f>
        <v/>
      </c>
      <c r="AH2123" s="40">
        <f>AH2087*Settings!$C$13*(AH2033+AH2051+AH2042*AH$201+AH2060*$D2123)</f>
        <v/>
      </c>
      <c r="AI2123" s="40">
        <f>AI2087*Settings!$C$13*(AI2033+AI2051+AI2042*AI$201+AI2060*$D2123)</f>
        <v/>
      </c>
      <c r="AJ2123" s="40">
        <f>AJ2087*Settings!$C$13*(AJ2033+AJ2051+AJ2042*AJ$201+AJ2060*$D2123)</f>
        <v/>
      </c>
      <c r="AK2123" s="40">
        <f>AK2087*Settings!$C$13*(AK2033+AK2051+AK2042*AK$201+AK2060*$D2123)</f>
        <v/>
      </c>
      <c r="AL2123" s="40">
        <f>AL2087*Settings!$C$13*(AL2033+AL2051+AL2042*AL$201+AL2060*$D2123)</f>
        <v/>
      </c>
      <c r="AM2123" s="40">
        <f>AM2087*Settings!$C$13*(AM2033+AM2051+AM2042*AM$201+AM2060*$D2123)</f>
        <v/>
      </c>
      <c r="AN2123" s="40">
        <f>AN2087*Settings!$C$13*(AN2033+AN2051+AN2042*AN$201+AN2060*$D2123)</f>
        <v/>
      </c>
      <c r="AO2123" s="40">
        <f>AO2087*Settings!$C$13*(AO2033+AO2051+AO2042*AO$201+AO2060*$D2123)</f>
        <v/>
      </c>
      <c r="AP2123" s="40">
        <f>AP2087*Settings!$C$13*(AP2033+AP2051+AP2042*AP$201+AP2060*$D2123)</f>
        <v/>
      </c>
      <c r="AQ2123" s="40">
        <f>AQ2087*Settings!$C$13*(AQ2033+AQ2051+AQ2042*AQ$201+AQ2060*$D2123)</f>
        <v/>
      </c>
      <c r="AR2123" s="40">
        <f>AR2087*Settings!$C$13*(AR2033+AR2051+AR2042*AR$201+AR2060*$D2123)</f>
        <v/>
      </c>
      <c r="AS2123" s="40">
        <f>AS2087*Settings!$C$13*(AS2033+AS2051+AS2042*AS$201+AS2060*$D2123)</f>
        <v/>
      </c>
      <c r="AT2123" s="40">
        <f>AT2087*Settings!$C$13*(AT2033+AT2051+AT2042*AT$201+AT2060*$D2123)</f>
        <v/>
      </c>
      <c r="AU2123" s="40">
        <f>AU2087*Settings!$C$13*(AU2033+AU2051+AU2042*AU$201+AU2060*$D2123)</f>
        <v/>
      </c>
      <c r="AV2123" s="40">
        <f>AV2087*Settings!$C$13*(AV2033+AV2051+AV2042*AV$201+AV2060*$D2123)</f>
        <v/>
      </c>
      <c r="AW2123" s="40">
        <f>AW2087*Settings!$C$13*(AW2033+AW2051+AW2042*AW$201+AW2060*$D2123)</f>
        <v/>
      </c>
      <c r="AX2123" s="40">
        <f>AX2087*Settings!$C$13*(AX2033+AX2051+AX2042*AX$201+AX2060*$D2123)</f>
        <v/>
      </c>
      <c r="AY2123" s="40">
        <f>AY2087*Settings!$C$13*(AY2033+AY2051+AY2042*AY$201+AY2060*$D2123)</f>
        <v/>
      </c>
    </row>
    <row r="2124" hidden="1" outlineLevel="2">
      <c r="A2124" s="14" t="inlineStr">
        <is>
          <t>rnew</t>
        </is>
      </c>
      <c r="B2124" s="14" t="inlineStr">
        <is>
          <t>oop</t>
        </is>
      </c>
      <c r="C2124" s="14" t="inlineStr">
        <is>
          <t>cem</t>
        </is>
      </c>
      <c r="D2124" s="36">
        <f>INDEX(Inputs!$V$5:$V$132,MATCH($B2124&amp;"|"&amp;$C2124,Inputs!$A$5:$A$132,0))</f>
        <v/>
      </c>
      <c r="E2124" s="35" t="n"/>
      <c r="F2124" s="35" t="n"/>
      <c r="G2124" s="35" t="n"/>
      <c r="H2124" s="14">
        <f>INDEX(VarLab,MATCH($A2124,VarKey,0))&amp;INDEX(MemLab,MATCH($C2124&amp;"|"&amp;$B2124,MemKey,0))</f>
        <v/>
      </c>
      <c r="I2124" s="14">
        <f>INDEX(VarUnit,MATCH($A2124,VarKey,0))</f>
        <v/>
      </c>
      <c r="J2124" s="14">
        <f>INDEX(VarSrc,MATCH($A2124,VarKey,0))</f>
        <v/>
      </c>
      <c r="K2124" s="11">
        <f>CodePrefix&amp;$A2124&amp;IF($C2124="","","."&amp;$C2124&amp;"."&amp;$B2124)&amp;INDEX(VarEnd,MATCH($A2124,VarKey,0))&amp;K$5</f>
        <v/>
      </c>
      <c r="L2124" s="39">
        <f>L2088*Settings!$C$13*(L2034+L2052+L2043*L$201+L2061*$D2124)</f>
        <v/>
      </c>
      <c r="M2124" s="40">
        <f>M2088*Settings!$C$13*(M2034+M2052+M2043*M$201+M2061*$D2124)</f>
        <v/>
      </c>
      <c r="N2124" s="40">
        <f>N2088*Settings!$C$13*(N2034+N2052+N2043*N$201+N2061*$D2124)</f>
        <v/>
      </c>
      <c r="O2124" s="40">
        <f>O2088*Settings!$C$13*(O2034+O2052+O2043*O$201+O2061*$D2124)</f>
        <v/>
      </c>
      <c r="P2124" s="40">
        <f>P2088*Settings!$C$13*(P2034+P2052+P2043*P$201+P2061*$D2124)</f>
        <v/>
      </c>
      <c r="Q2124" s="40">
        <f>Q2088*Settings!$C$13*(Q2034+Q2052+Q2043*Q$201+Q2061*$D2124)</f>
        <v/>
      </c>
      <c r="R2124" s="40">
        <f>R2088*Settings!$C$13*(R2034+R2052+R2043*R$201+R2061*$D2124)</f>
        <v/>
      </c>
      <c r="S2124" s="40">
        <f>S2088*Settings!$C$13*(S2034+S2052+S2043*S$201+S2061*$D2124)</f>
        <v/>
      </c>
      <c r="T2124" s="40">
        <f>T2088*Settings!$C$13*(T2034+T2052+T2043*T$201+T2061*$D2124)</f>
        <v/>
      </c>
      <c r="U2124" s="40">
        <f>U2088*Settings!$C$13*(U2034+U2052+U2043*U$201+U2061*$D2124)</f>
        <v/>
      </c>
      <c r="V2124" s="40">
        <f>V2088*Settings!$C$13*(V2034+V2052+V2043*V$201+V2061*$D2124)</f>
        <v/>
      </c>
      <c r="W2124" s="40">
        <f>W2088*Settings!$C$13*(W2034+W2052+W2043*W$201+W2061*$D2124)</f>
        <v/>
      </c>
      <c r="X2124" s="40">
        <f>X2088*Settings!$C$13*(X2034+X2052+X2043*X$201+X2061*$D2124)</f>
        <v/>
      </c>
      <c r="Y2124" s="40">
        <f>Y2088*Settings!$C$13*(Y2034+Y2052+Y2043*Y$201+Y2061*$D2124)</f>
        <v/>
      </c>
      <c r="Z2124" s="40">
        <f>Z2088*Settings!$C$13*(Z2034+Z2052+Z2043*Z$201+Z2061*$D2124)</f>
        <v/>
      </c>
      <c r="AA2124" s="40">
        <f>AA2088*Settings!$C$13*(AA2034+AA2052+AA2043*AA$201+AA2061*$D2124)</f>
        <v/>
      </c>
      <c r="AB2124" s="40">
        <f>AB2088*Settings!$C$13*(AB2034+AB2052+AB2043*AB$201+AB2061*$D2124)</f>
        <v/>
      </c>
      <c r="AC2124" s="40">
        <f>AC2088*Settings!$C$13*(AC2034+AC2052+AC2043*AC$201+AC2061*$D2124)</f>
        <v/>
      </c>
      <c r="AD2124" s="40">
        <f>AD2088*Settings!$C$13*(AD2034+AD2052+AD2043*AD$201+AD2061*$D2124)</f>
        <v/>
      </c>
      <c r="AF2124" s="11">
        <f>CodePrefix&amp;$A2124&amp;IF($C2124="","","."&amp;$C2124&amp;"."&amp;$B2124)&amp;INDEX(VarEnd,MATCH($A2124,VarKey,0))&amp;AF$5</f>
        <v/>
      </c>
      <c r="AG2124" s="39">
        <f>AG2088*Settings!$C$13*(AG2034+AG2052+AG2043*AG$201+AG2061*$D2124)</f>
        <v/>
      </c>
      <c r="AH2124" s="40">
        <f>AH2088*Settings!$C$13*(AH2034+AH2052+AH2043*AH$201+AH2061*$D2124)</f>
        <v/>
      </c>
      <c r="AI2124" s="40">
        <f>AI2088*Settings!$C$13*(AI2034+AI2052+AI2043*AI$201+AI2061*$D2124)</f>
        <v/>
      </c>
      <c r="AJ2124" s="40">
        <f>AJ2088*Settings!$C$13*(AJ2034+AJ2052+AJ2043*AJ$201+AJ2061*$D2124)</f>
        <v/>
      </c>
      <c r="AK2124" s="40">
        <f>AK2088*Settings!$C$13*(AK2034+AK2052+AK2043*AK$201+AK2061*$D2124)</f>
        <v/>
      </c>
      <c r="AL2124" s="40">
        <f>AL2088*Settings!$C$13*(AL2034+AL2052+AL2043*AL$201+AL2061*$D2124)</f>
        <v/>
      </c>
      <c r="AM2124" s="40">
        <f>AM2088*Settings!$C$13*(AM2034+AM2052+AM2043*AM$201+AM2061*$D2124)</f>
        <v/>
      </c>
      <c r="AN2124" s="40">
        <f>AN2088*Settings!$C$13*(AN2034+AN2052+AN2043*AN$201+AN2061*$D2124)</f>
        <v/>
      </c>
      <c r="AO2124" s="40">
        <f>AO2088*Settings!$C$13*(AO2034+AO2052+AO2043*AO$201+AO2061*$D2124)</f>
        <v/>
      </c>
      <c r="AP2124" s="40">
        <f>AP2088*Settings!$C$13*(AP2034+AP2052+AP2043*AP$201+AP2061*$D2124)</f>
        <v/>
      </c>
      <c r="AQ2124" s="40">
        <f>AQ2088*Settings!$C$13*(AQ2034+AQ2052+AQ2043*AQ$201+AQ2061*$D2124)</f>
        <v/>
      </c>
      <c r="AR2124" s="40">
        <f>AR2088*Settings!$C$13*(AR2034+AR2052+AR2043*AR$201+AR2061*$D2124)</f>
        <v/>
      </c>
      <c r="AS2124" s="40">
        <f>AS2088*Settings!$C$13*(AS2034+AS2052+AS2043*AS$201+AS2061*$D2124)</f>
        <v/>
      </c>
      <c r="AT2124" s="40">
        <f>AT2088*Settings!$C$13*(AT2034+AT2052+AT2043*AT$201+AT2061*$D2124)</f>
        <v/>
      </c>
      <c r="AU2124" s="40">
        <f>AU2088*Settings!$C$13*(AU2034+AU2052+AU2043*AU$201+AU2061*$D2124)</f>
        <v/>
      </c>
      <c r="AV2124" s="40">
        <f>AV2088*Settings!$C$13*(AV2034+AV2052+AV2043*AV$201+AV2061*$D2124)</f>
        <v/>
      </c>
      <c r="AW2124" s="40">
        <f>AW2088*Settings!$C$13*(AW2034+AW2052+AW2043*AW$201+AW2061*$D2124)</f>
        <v/>
      </c>
      <c r="AX2124" s="40">
        <f>AX2088*Settings!$C$13*(AX2034+AX2052+AX2043*AX$201+AX2061*$D2124)</f>
        <v/>
      </c>
      <c r="AY2124" s="40">
        <f>AY2088*Settings!$C$13*(AY2034+AY2052+AY2043*AY$201+AY2061*$D2124)</f>
        <v/>
      </c>
    </row>
    <row r="2125" hidden="1" outlineLevel="2">
      <c r="A2125" s="14" t="inlineStr">
        <is>
          <t>rnew</t>
        </is>
      </c>
      <c r="B2125" s="14" t="inlineStr">
        <is>
          <t>bio</t>
        </is>
      </c>
      <c r="C2125" s="14" t="inlineStr">
        <is>
          <t>cem</t>
        </is>
      </c>
      <c r="D2125" s="36">
        <f>INDEX(Inputs!$V$5:$V$132,MATCH($B2125&amp;"|"&amp;$C2125,Inputs!$A$5:$A$132,0))</f>
        <v/>
      </c>
      <c r="E2125" s="35" t="n"/>
      <c r="F2125" s="35" t="n"/>
      <c r="G2125" s="35" t="n"/>
      <c r="H2125" s="14">
        <f>INDEX(VarLab,MATCH($A2125,VarKey,0))&amp;INDEX(MemLab,MATCH($C2125&amp;"|"&amp;$B2125,MemKey,0))</f>
        <v/>
      </c>
      <c r="I2125" s="14">
        <f>INDEX(VarUnit,MATCH($A2125,VarKey,0))</f>
        <v/>
      </c>
      <c r="J2125" s="14">
        <f>INDEX(VarSrc,MATCH($A2125,VarKey,0))</f>
        <v/>
      </c>
      <c r="K2125" s="11">
        <f>CodePrefix&amp;$A2125&amp;IF($C2125="","","."&amp;$C2125&amp;"."&amp;$B2125)&amp;INDEX(VarEnd,MATCH($A2125,VarKey,0))&amp;K$5</f>
        <v/>
      </c>
      <c r="L2125" s="39">
        <f>L2089*Settings!$C$13*(L2035+L2053+L2044*L$201+L2062*$D2125)</f>
        <v/>
      </c>
      <c r="M2125" s="40">
        <f>M2089*Settings!$C$13*(M2035+M2053+M2044*M$201+M2062*$D2125)</f>
        <v/>
      </c>
      <c r="N2125" s="40">
        <f>N2089*Settings!$C$13*(N2035+N2053+N2044*N$201+N2062*$D2125)</f>
        <v/>
      </c>
      <c r="O2125" s="40">
        <f>O2089*Settings!$C$13*(O2035+O2053+O2044*O$201+O2062*$D2125)</f>
        <v/>
      </c>
      <c r="P2125" s="40">
        <f>P2089*Settings!$C$13*(P2035+P2053+P2044*P$201+P2062*$D2125)</f>
        <v/>
      </c>
      <c r="Q2125" s="40">
        <f>Q2089*Settings!$C$13*(Q2035+Q2053+Q2044*Q$201+Q2062*$D2125)</f>
        <v/>
      </c>
      <c r="R2125" s="40">
        <f>R2089*Settings!$C$13*(R2035+R2053+R2044*R$201+R2062*$D2125)</f>
        <v/>
      </c>
      <c r="S2125" s="40">
        <f>S2089*Settings!$C$13*(S2035+S2053+S2044*S$201+S2062*$D2125)</f>
        <v/>
      </c>
      <c r="T2125" s="40">
        <f>T2089*Settings!$C$13*(T2035+T2053+T2044*T$201+T2062*$D2125)</f>
        <v/>
      </c>
      <c r="U2125" s="40">
        <f>U2089*Settings!$C$13*(U2035+U2053+U2044*U$201+U2062*$D2125)</f>
        <v/>
      </c>
      <c r="V2125" s="40">
        <f>V2089*Settings!$C$13*(V2035+V2053+V2044*V$201+V2062*$D2125)</f>
        <v/>
      </c>
      <c r="W2125" s="40">
        <f>W2089*Settings!$C$13*(W2035+W2053+W2044*W$201+W2062*$D2125)</f>
        <v/>
      </c>
      <c r="X2125" s="40">
        <f>X2089*Settings!$C$13*(X2035+X2053+X2044*X$201+X2062*$D2125)</f>
        <v/>
      </c>
      <c r="Y2125" s="40">
        <f>Y2089*Settings!$C$13*(Y2035+Y2053+Y2044*Y$201+Y2062*$D2125)</f>
        <v/>
      </c>
      <c r="Z2125" s="40">
        <f>Z2089*Settings!$C$13*(Z2035+Z2053+Z2044*Z$201+Z2062*$D2125)</f>
        <v/>
      </c>
      <c r="AA2125" s="40">
        <f>AA2089*Settings!$C$13*(AA2035+AA2053+AA2044*AA$201+AA2062*$D2125)</f>
        <v/>
      </c>
      <c r="AB2125" s="40">
        <f>AB2089*Settings!$C$13*(AB2035+AB2053+AB2044*AB$201+AB2062*$D2125)</f>
        <v/>
      </c>
      <c r="AC2125" s="40">
        <f>AC2089*Settings!$C$13*(AC2035+AC2053+AC2044*AC$201+AC2062*$D2125)</f>
        <v/>
      </c>
      <c r="AD2125" s="40">
        <f>AD2089*Settings!$C$13*(AD2035+AD2053+AD2044*AD$201+AD2062*$D2125)</f>
        <v/>
      </c>
      <c r="AF2125" s="11">
        <f>CodePrefix&amp;$A2125&amp;IF($C2125="","","."&amp;$C2125&amp;"."&amp;$B2125)&amp;INDEX(VarEnd,MATCH($A2125,VarKey,0))&amp;AF$5</f>
        <v/>
      </c>
      <c r="AG2125" s="39">
        <f>AG2089*Settings!$C$13*(AG2035+AG2053+AG2044*AG$201+AG2062*$D2125)</f>
        <v/>
      </c>
      <c r="AH2125" s="40">
        <f>AH2089*Settings!$C$13*(AH2035+AH2053+AH2044*AH$201+AH2062*$D2125)</f>
        <v/>
      </c>
      <c r="AI2125" s="40">
        <f>AI2089*Settings!$C$13*(AI2035+AI2053+AI2044*AI$201+AI2062*$D2125)</f>
        <v/>
      </c>
      <c r="AJ2125" s="40">
        <f>AJ2089*Settings!$C$13*(AJ2035+AJ2053+AJ2044*AJ$201+AJ2062*$D2125)</f>
        <v/>
      </c>
      <c r="AK2125" s="40">
        <f>AK2089*Settings!$C$13*(AK2035+AK2053+AK2044*AK$201+AK2062*$D2125)</f>
        <v/>
      </c>
      <c r="AL2125" s="40">
        <f>AL2089*Settings!$C$13*(AL2035+AL2053+AL2044*AL$201+AL2062*$D2125)</f>
        <v/>
      </c>
      <c r="AM2125" s="40">
        <f>AM2089*Settings!$C$13*(AM2035+AM2053+AM2044*AM$201+AM2062*$D2125)</f>
        <v/>
      </c>
      <c r="AN2125" s="40">
        <f>AN2089*Settings!$C$13*(AN2035+AN2053+AN2044*AN$201+AN2062*$D2125)</f>
        <v/>
      </c>
      <c r="AO2125" s="40">
        <f>AO2089*Settings!$C$13*(AO2035+AO2053+AO2044*AO$201+AO2062*$D2125)</f>
        <v/>
      </c>
      <c r="AP2125" s="40">
        <f>AP2089*Settings!$C$13*(AP2035+AP2053+AP2044*AP$201+AP2062*$D2125)</f>
        <v/>
      </c>
      <c r="AQ2125" s="40">
        <f>AQ2089*Settings!$C$13*(AQ2035+AQ2053+AQ2044*AQ$201+AQ2062*$D2125)</f>
        <v/>
      </c>
      <c r="AR2125" s="40">
        <f>AR2089*Settings!$C$13*(AR2035+AR2053+AR2044*AR$201+AR2062*$D2125)</f>
        <v/>
      </c>
      <c r="AS2125" s="40">
        <f>AS2089*Settings!$C$13*(AS2035+AS2053+AS2044*AS$201+AS2062*$D2125)</f>
        <v/>
      </c>
      <c r="AT2125" s="40">
        <f>AT2089*Settings!$C$13*(AT2035+AT2053+AT2044*AT$201+AT2062*$D2125)</f>
        <v/>
      </c>
      <c r="AU2125" s="40">
        <f>AU2089*Settings!$C$13*(AU2035+AU2053+AU2044*AU$201+AU2062*$D2125)</f>
        <v/>
      </c>
      <c r="AV2125" s="40">
        <f>AV2089*Settings!$C$13*(AV2035+AV2053+AV2044*AV$201+AV2062*$D2125)</f>
        <v/>
      </c>
      <c r="AW2125" s="40">
        <f>AW2089*Settings!$C$13*(AW2035+AW2053+AW2044*AW$201+AW2062*$D2125)</f>
        <v/>
      </c>
      <c r="AX2125" s="40">
        <f>AX2089*Settings!$C$13*(AX2035+AX2053+AX2044*AX$201+AX2062*$D2125)</f>
        <v/>
      </c>
      <c r="AY2125" s="40">
        <f>AY2089*Settings!$C$13*(AY2035+AY2053+AY2044*AY$201+AY2062*$D2125)</f>
        <v/>
      </c>
    </row>
    <row r="2126" hidden="1" outlineLevel="2"/>
    <row r="2127" hidden="1" outlineLevel="1" collapsed="1">
      <c r="A2127" s="1" t="inlineStr">
        <is>
          <t>ener</t>
        </is>
      </c>
      <c r="B2127" s="1" t="inlineStr">
        <is>
          <t>all</t>
        </is>
      </c>
      <c r="C2127" s="1" t="inlineStr">
        <is>
          <t>omn</t>
        </is>
      </c>
      <c r="H2127" s="1">
        <f>INDEX(VarLab,MATCH($A2127,VarKey,0))&amp;INDEX(MemLab,MATCH($C2127&amp;"|"&amp;$B2127,MemKey,0))</f>
        <v/>
      </c>
      <c r="I2127" s="1">
        <f>INDEX(VarUnit,MATCH($A2127,VarKey,0))</f>
        <v/>
      </c>
      <c r="J2127" s="1">
        <f>INDEX(VarSrc,MATCH($A2127,VarKey,0))</f>
        <v/>
      </c>
      <c r="K2127" s="17">
        <f>CodePrefix&amp;$A2127&amp;IF($C2127="","","."&amp;$C2127&amp;"."&amp;$B2127)&amp;INDEX(VarEnd,MATCH($A2127,VarKey,0))&amp;K$5</f>
        <v/>
      </c>
      <c r="L2127" s="55">
        <f>SUM(L2183:L2190)</f>
        <v/>
      </c>
      <c r="M2127" s="56">
        <f>SUM(M2183:M2190)</f>
        <v/>
      </c>
      <c r="N2127" s="56">
        <f>SUM(N2183:N2190)</f>
        <v/>
      </c>
      <c r="O2127" s="56">
        <f>SUM(O2183:O2190)</f>
        <v/>
      </c>
      <c r="P2127" s="56">
        <f>SUM(P2183:P2190)</f>
        <v/>
      </c>
      <c r="Q2127" s="56">
        <f>SUM(Q2183:Q2190)</f>
        <v/>
      </c>
      <c r="R2127" s="56">
        <f>SUM(R2183:R2190)</f>
        <v/>
      </c>
      <c r="S2127" s="56">
        <f>SUM(S2183:S2190)</f>
        <v/>
      </c>
      <c r="T2127" s="56">
        <f>SUM(T2183:T2190)</f>
        <v/>
      </c>
      <c r="U2127" s="56">
        <f>SUM(U2183:U2190)</f>
        <v/>
      </c>
      <c r="V2127" s="56">
        <f>SUM(V2183:V2190)</f>
        <v/>
      </c>
      <c r="W2127" s="56">
        <f>SUM(W2183:W2190)</f>
        <v/>
      </c>
      <c r="X2127" s="56">
        <f>SUM(X2183:X2190)</f>
        <v/>
      </c>
      <c r="Y2127" s="56">
        <f>SUM(Y2183:Y2190)</f>
        <v/>
      </c>
      <c r="Z2127" s="56">
        <f>SUM(Z2183:Z2190)</f>
        <v/>
      </c>
      <c r="AA2127" s="56">
        <f>SUM(AA2183:AA2190)</f>
        <v/>
      </c>
      <c r="AB2127" s="56">
        <f>SUM(AB2183:AB2190)</f>
        <v/>
      </c>
      <c r="AC2127" s="56">
        <f>SUM(AC2183:AC2190)</f>
        <v/>
      </c>
      <c r="AD2127" s="56">
        <f>SUM(AD2183:AD2190)</f>
        <v/>
      </c>
      <c r="AF2127" s="17">
        <f>CodePrefix&amp;$A2127&amp;IF($C2127="","","."&amp;$C2127&amp;"."&amp;$B2127)&amp;INDEX(VarEnd,MATCH($A2127,VarKey,0))&amp;AF$5</f>
        <v/>
      </c>
      <c r="AG2127" s="55">
        <f>SUM(AG2183:AG2190)</f>
        <v/>
      </c>
      <c r="AH2127" s="56">
        <f>SUM(AH2183:AH2190)</f>
        <v/>
      </c>
      <c r="AI2127" s="56">
        <f>SUM(AI2183:AI2190)</f>
        <v/>
      </c>
      <c r="AJ2127" s="56">
        <f>SUM(AJ2183:AJ2190)</f>
        <v/>
      </c>
      <c r="AK2127" s="56">
        <f>SUM(AK2183:AK2190)</f>
        <v/>
      </c>
      <c r="AL2127" s="56">
        <f>SUM(AL2183:AL2190)</f>
        <v/>
      </c>
      <c r="AM2127" s="56">
        <f>SUM(AM2183:AM2190)</f>
        <v/>
      </c>
      <c r="AN2127" s="56">
        <f>SUM(AN2183:AN2190)</f>
        <v/>
      </c>
      <c r="AO2127" s="56">
        <f>SUM(AO2183:AO2190)</f>
        <v/>
      </c>
      <c r="AP2127" s="56">
        <f>SUM(AP2183:AP2190)</f>
        <v/>
      </c>
      <c r="AQ2127" s="56">
        <f>SUM(AQ2183:AQ2190)</f>
        <v/>
      </c>
      <c r="AR2127" s="56">
        <f>SUM(AR2183:AR2190)</f>
        <v/>
      </c>
      <c r="AS2127" s="56">
        <f>SUM(AS2183:AS2190)</f>
        <v/>
      </c>
      <c r="AT2127" s="56">
        <f>SUM(AT2183:AT2190)</f>
        <v/>
      </c>
      <c r="AU2127" s="56">
        <f>SUM(AU2183:AU2190)</f>
        <v/>
      </c>
      <c r="AV2127" s="56">
        <f>SUM(AV2183:AV2190)</f>
        <v/>
      </c>
      <c r="AW2127" s="56">
        <f>SUM(AW2183:AW2190)</f>
        <v/>
      </c>
      <c r="AX2127" s="56">
        <f>SUM(AX2183:AX2190)</f>
        <v/>
      </c>
      <c r="AY2127" s="56">
        <f>SUM(AY2183:AY2190)</f>
        <v/>
      </c>
    </row>
    <row r="2128" hidden="1" outlineLevel="1">
      <c r="A2128" s="54" t="inlineStr">
        <is>
          <t>eldem</t>
        </is>
      </c>
      <c r="B2128" s="54" t="inlineStr">
        <is>
          <t>ecy</t>
        </is>
      </c>
      <c r="C2128" s="54" t="inlineStr">
        <is>
          <t>omn</t>
        </is>
      </c>
      <c r="H2128" s="54">
        <f>INDEX(VarLab,MATCH($A2128,VarKey,0))&amp;INDEX(MemLab,MATCH($C2128&amp;"|"&amp;$B2128,MemKey,0))</f>
        <v/>
      </c>
      <c r="I2128" s="54">
        <f>INDEX(VarUnit,MATCH($A2128,VarKey,0))</f>
        <v/>
      </c>
      <c r="J2128" s="54">
        <f>INDEX(VarSrc,MATCH($A2128,VarKey,0))</f>
        <v/>
      </c>
      <c r="K2128" s="57">
        <f>CodePrefix&amp;$A2128&amp;IF($C2128="","","."&amp;$C2128&amp;"."&amp;$B2128)&amp;INDEX(VarEnd,MATCH($A2128,VarKey,0))&amp;K$5</f>
        <v/>
      </c>
      <c r="L2128" s="58">
        <f>SUMIF($C$629:$C$643,$C2128,L$629:L$643)</f>
        <v/>
      </c>
      <c r="M2128" s="59">
        <f>SUMIF($C$629:$C$643,$C2128,M$629:M$643)</f>
        <v/>
      </c>
      <c r="N2128" s="59">
        <f>SUMIF($C$629:$C$643,$C2128,N$629:N$643)</f>
        <v/>
      </c>
      <c r="O2128" s="59">
        <f>SUMIF($C$629:$C$643,$C2128,O$629:O$643)</f>
        <v/>
      </c>
      <c r="P2128" s="59">
        <f>SUMIF($C$629:$C$643,$C2128,P$629:P$643)</f>
        <v/>
      </c>
      <c r="Q2128" s="59">
        <f>SUMIF($C$629:$C$643,$C2128,Q$629:Q$643)</f>
        <v/>
      </c>
      <c r="R2128" s="59">
        <f>SUMIF($C$629:$C$643,$C2128,R$629:R$643)</f>
        <v/>
      </c>
      <c r="S2128" s="59">
        <f>SUMIF($C$629:$C$643,$C2128,S$629:S$643)</f>
        <v/>
      </c>
      <c r="T2128" s="59">
        <f>SUMIF($C$629:$C$643,$C2128,T$629:T$643)</f>
        <v/>
      </c>
      <c r="U2128" s="59">
        <f>SUMIF($C$629:$C$643,$C2128,U$629:U$643)</f>
        <v/>
      </c>
      <c r="V2128" s="59">
        <f>SUMIF($C$629:$C$643,$C2128,V$629:V$643)</f>
        <v/>
      </c>
      <c r="W2128" s="59">
        <f>SUMIF($C$629:$C$643,$C2128,W$629:W$643)</f>
        <v/>
      </c>
      <c r="X2128" s="59">
        <f>SUMIF($C$629:$C$643,$C2128,X$629:X$643)</f>
        <v/>
      </c>
      <c r="Y2128" s="59">
        <f>SUMIF($C$629:$C$643,$C2128,Y$629:Y$643)</f>
        <v/>
      </c>
      <c r="Z2128" s="59">
        <f>SUMIF($C$629:$C$643,$C2128,Z$629:Z$643)</f>
        <v/>
      </c>
      <c r="AA2128" s="59">
        <f>SUMIF($C$629:$C$643,$C2128,AA$629:AA$643)</f>
        <v/>
      </c>
      <c r="AB2128" s="59">
        <f>SUMIF($C$629:$C$643,$C2128,AB$629:AB$643)</f>
        <v/>
      </c>
      <c r="AC2128" s="59">
        <f>SUMIF($C$629:$C$643,$C2128,AC$629:AC$643)</f>
        <v/>
      </c>
      <c r="AD2128" s="59">
        <f>SUMIF($C$629:$C$643,$C2128,AD$629:AD$643)</f>
        <v/>
      </c>
      <c r="AF2128" s="57">
        <f>CodePrefix&amp;$A2128&amp;IF($C2128="","","."&amp;$C2128&amp;"."&amp;$B2128)&amp;INDEX(VarEnd,MATCH($A2128,VarKey,0))&amp;AF$5</f>
        <v/>
      </c>
      <c r="AG2128" s="58">
        <f>SUMIF($C$629:$C$643,$C2128,AG$629:AG$643)</f>
        <v/>
      </c>
      <c r="AH2128" s="59">
        <f>SUMIF($C$629:$C$643,$C2128,AH$629:AH$643)</f>
        <v/>
      </c>
      <c r="AI2128" s="59">
        <f>SUMIF($C$629:$C$643,$C2128,AI$629:AI$643)</f>
        <v/>
      </c>
      <c r="AJ2128" s="59">
        <f>SUMIF($C$629:$C$643,$C2128,AJ$629:AJ$643)</f>
        <v/>
      </c>
      <c r="AK2128" s="59">
        <f>SUMIF($C$629:$C$643,$C2128,AK$629:AK$643)</f>
        <v/>
      </c>
      <c r="AL2128" s="59">
        <f>SUMIF($C$629:$C$643,$C2128,AL$629:AL$643)</f>
        <v/>
      </c>
      <c r="AM2128" s="59">
        <f>SUMIF($C$629:$C$643,$C2128,AM$629:AM$643)</f>
        <v/>
      </c>
      <c r="AN2128" s="59">
        <f>SUMIF($C$629:$C$643,$C2128,AN$629:AN$643)</f>
        <v/>
      </c>
      <c r="AO2128" s="59">
        <f>SUMIF($C$629:$C$643,$C2128,AO$629:AO$643)</f>
        <v/>
      </c>
      <c r="AP2128" s="59">
        <f>SUMIF($C$629:$C$643,$C2128,AP$629:AP$643)</f>
        <v/>
      </c>
      <c r="AQ2128" s="59">
        <f>SUMIF($C$629:$C$643,$C2128,AQ$629:AQ$643)</f>
        <v/>
      </c>
      <c r="AR2128" s="59">
        <f>SUMIF($C$629:$C$643,$C2128,AR$629:AR$643)</f>
        <v/>
      </c>
      <c r="AS2128" s="59">
        <f>SUMIF($C$629:$C$643,$C2128,AS$629:AS$643)</f>
        <v/>
      </c>
      <c r="AT2128" s="59">
        <f>SUMIF($C$629:$C$643,$C2128,AT$629:AT$643)</f>
        <v/>
      </c>
      <c r="AU2128" s="59">
        <f>SUMIF($C$629:$C$643,$C2128,AU$629:AU$643)</f>
        <v/>
      </c>
      <c r="AV2128" s="59">
        <f>SUMIF($C$629:$C$643,$C2128,AV$629:AV$643)</f>
        <v/>
      </c>
      <c r="AW2128" s="59">
        <f>SUMIF($C$629:$C$643,$C2128,AW$629:AW$643)</f>
        <v/>
      </c>
      <c r="AX2128" s="59">
        <f>SUMIF($C$629:$C$643,$C2128,AX$629:AX$643)</f>
        <v/>
      </c>
      <c r="AY2128" s="59">
        <f>SUMIF($C$629:$C$643,$C2128,AY$629:AY$643)</f>
        <v/>
      </c>
    </row>
    <row r="2129" hidden="1" outlineLevel="2">
      <c r="A2129" s="14" t="inlineStr">
        <is>
          <t>ctxnew</t>
        </is>
      </c>
      <c r="B2129" s="14" t="inlineStr">
        <is>
          <t>coa</t>
        </is>
      </c>
      <c r="C2129" s="14" t="inlineStr">
        <is>
          <t>omn</t>
        </is>
      </c>
      <c r="D2129" s="36">
        <f>INDEX(Inputs!$W$5:$W$132,MATCH($B2129&amp;"|"&amp;$C2129,Inputs!$A$5:$A$132,0))</f>
        <v/>
      </c>
      <c r="E2129" s="36">
        <f>INDEX(Inputs!$L$5:$L$132,MATCH($B2129&amp;"|"&amp;$C2129,Inputs!$A$5:$A$132,0))</f>
        <v/>
      </c>
      <c r="F2129" s="36">
        <f>INDEX(Inputs!$M$5:$M$132,MATCH($B2129&amp;"|"&amp;$C2129,Inputs!$A$5:$A$132,0))</f>
        <v/>
      </c>
      <c r="G2129" s="35" t="n"/>
      <c r="H2129" s="14">
        <f>INDEX(VarLab,MATCH($A2129,VarKey,0))&amp;INDEX(MemLab,MATCH($C2129&amp;"|"&amp;$B2129,MemKey,0))</f>
        <v/>
      </c>
      <c r="I2129" s="14">
        <f>INDEX(VarUnit,MATCH($A2129,VarKey,0))</f>
        <v/>
      </c>
      <c r="J2129" s="14">
        <f>INDEX(VarSrc,MATCH($A2129,VarKey,0))</f>
        <v/>
      </c>
      <c r="K2129" s="11">
        <f>CodePrefix&amp;$A2129&amp;IF($C2129="","","."&amp;$C2129&amp;"."&amp;$B2129)&amp;INDEX(VarEnd,MATCH($A2129,VarKey,0))&amp;K$5</f>
        <v/>
      </c>
      <c r="L2129" s="37">
        <f>INDEX(L$263:L$279,$F2129)*$D2129*INDEX(L$23:L$30,$E2129)</f>
        <v/>
      </c>
      <c r="M2129" s="36">
        <f>INDEX(M$263:M$279,$F2129)*$D2129*INDEX(M$23:M$30,$E2129)</f>
        <v/>
      </c>
      <c r="N2129" s="36">
        <f>INDEX(N$263:N$279,$F2129)*$D2129*INDEX(N$23:N$30,$E2129)</f>
        <v/>
      </c>
      <c r="O2129" s="36">
        <f>INDEX(O$263:O$279,$F2129)*$D2129*INDEX(O$23:O$30,$E2129)</f>
        <v/>
      </c>
      <c r="P2129" s="36">
        <f>INDEX(P$263:P$279,$F2129)*$D2129*INDEX(P$23:P$30,$E2129)</f>
        <v/>
      </c>
      <c r="Q2129" s="36">
        <f>INDEX(Q$263:Q$279,$F2129)*$D2129*INDEX(Q$23:Q$30,$E2129)</f>
        <v/>
      </c>
      <c r="R2129" s="36">
        <f>INDEX(R$263:R$279,$F2129)*$D2129*INDEX(R$23:R$30,$E2129)</f>
        <v/>
      </c>
      <c r="S2129" s="36">
        <f>INDEX(S$263:S$279,$F2129)*$D2129*INDEX(S$23:S$30,$E2129)</f>
        <v/>
      </c>
      <c r="T2129" s="36">
        <f>INDEX(T$263:T$279,$F2129)*$D2129*INDEX(T$23:T$30,$E2129)</f>
        <v/>
      </c>
      <c r="U2129" s="36">
        <f>INDEX(U$263:U$279,$F2129)*$D2129*INDEX(U$23:U$30,$E2129)</f>
        <v/>
      </c>
      <c r="V2129" s="36">
        <f>INDEX(V$263:V$279,$F2129)*$D2129*INDEX(V$23:V$30,$E2129)</f>
        <v/>
      </c>
      <c r="W2129" s="36">
        <f>INDEX(W$263:W$279,$F2129)*$D2129*INDEX(W$23:W$30,$E2129)</f>
        <v/>
      </c>
      <c r="X2129" s="36">
        <f>INDEX(X$263:X$279,$F2129)*$D2129*INDEX(X$23:X$30,$E2129)</f>
        <v/>
      </c>
      <c r="Y2129" s="36">
        <f>INDEX(Y$263:Y$279,$F2129)*$D2129*INDEX(Y$23:Y$30,$E2129)</f>
        <v/>
      </c>
      <c r="Z2129" s="36">
        <f>INDEX(Z$263:Z$279,$F2129)*$D2129*INDEX(Z$23:Z$30,$E2129)</f>
        <v/>
      </c>
      <c r="AA2129" s="36">
        <f>INDEX(AA$263:AA$279,$F2129)*$D2129*INDEX(AA$23:AA$30,$E2129)</f>
        <v/>
      </c>
      <c r="AB2129" s="36">
        <f>INDEX(AB$263:AB$279,$F2129)*$D2129*INDEX(AB$23:AB$30,$E2129)</f>
        <v/>
      </c>
      <c r="AC2129" s="36">
        <f>INDEX(AC$263:AC$279,$F2129)*$D2129*INDEX(AC$23:AC$30,$E2129)</f>
        <v/>
      </c>
      <c r="AD2129" s="36">
        <f>INDEX(AD$263:AD$279,$F2129)*$D2129*INDEX(AD$23:AD$30,$E2129)</f>
        <v/>
      </c>
      <c r="AF2129" s="11">
        <f>CodePrefix&amp;$A2129&amp;IF($C2129="","","."&amp;$C2129&amp;"."&amp;$B2129)&amp;INDEX(VarEnd,MATCH($A2129,VarKey,0))&amp;AF$5</f>
        <v/>
      </c>
      <c r="AG2129" s="37">
        <f>INDEX(AG$263:AG$279,$F2129)*$D2129*INDEX(AG$23:AG$30,$E2129)</f>
        <v/>
      </c>
      <c r="AH2129" s="36">
        <f>INDEX(AH$263:AH$279,$F2129)*$D2129*INDEX(AH$23:AH$30,$E2129)</f>
        <v/>
      </c>
      <c r="AI2129" s="36">
        <f>INDEX(AI$263:AI$279,$F2129)*$D2129*INDEX(AI$23:AI$30,$E2129)</f>
        <v/>
      </c>
      <c r="AJ2129" s="36">
        <f>INDEX(AJ$263:AJ$279,$F2129)*$D2129*INDEX(AJ$23:AJ$30,$E2129)</f>
        <v/>
      </c>
      <c r="AK2129" s="36">
        <f>INDEX(AK$263:AK$279,$F2129)*$D2129*INDEX(AK$23:AK$30,$E2129)</f>
        <v/>
      </c>
      <c r="AL2129" s="36">
        <f>INDEX(AL$263:AL$279,$F2129)*$D2129*INDEX(AL$23:AL$30,$E2129)</f>
        <v/>
      </c>
      <c r="AM2129" s="36">
        <f>INDEX(AM$263:AM$279,$F2129)*$D2129*INDEX(AM$23:AM$30,$E2129)</f>
        <v/>
      </c>
      <c r="AN2129" s="36">
        <f>INDEX(AN$263:AN$279,$F2129)*$D2129*INDEX(AN$23:AN$30,$E2129)</f>
        <v/>
      </c>
      <c r="AO2129" s="36">
        <f>INDEX(AO$263:AO$279,$F2129)*$D2129*INDEX(AO$23:AO$30,$E2129)</f>
        <v/>
      </c>
      <c r="AP2129" s="36">
        <f>INDEX(AP$263:AP$279,$F2129)*$D2129*INDEX(AP$23:AP$30,$E2129)</f>
        <v/>
      </c>
      <c r="AQ2129" s="36">
        <f>INDEX(AQ$263:AQ$279,$F2129)*$D2129*INDEX(AQ$23:AQ$30,$E2129)</f>
        <v/>
      </c>
      <c r="AR2129" s="36">
        <f>INDEX(AR$263:AR$279,$F2129)*$D2129*INDEX(AR$23:AR$30,$E2129)</f>
        <v/>
      </c>
      <c r="AS2129" s="36">
        <f>INDEX(AS$263:AS$279,$F2129)*$D2129*INDEX(AS$23:AS$30,$E2129)</f>
        <v/>
      </c>
      <c r="AT2129" s="36">
        <f>INDEX(AT$263:AT$279,$F2129)*$D2129*INDEX(AT$23:AT$30,$E2129)</f>
        <v/>
      </c>
      <c r="AU2129" s="36">
        <f>INDEX(AU$263:AU$279,$F2129)*$D2129*INDEX(AU$23:AU$30,$E2129)</f>
        <v/>
      </c>
      <c r="AV2129" s="36">
        <f>INDEX(AV$263:AV$279,$F2129)*$D2129*INDEX(AV$23:AV$30,$E2129)</f>
        <v/>
      </c>
      <c r="AW2129" s="36">
        <f>INDEX(AW$263:AW$279,$F2129)*$D2129*INDEX(AW$23:AW$30,$E2129)</f>
        <v/>
      </c>
      <c r="AX2129" s="36">
        <f>INDEX(AX$263:AX$279,$F2129)*$D2129*INDEX(AX$23:AX$30,$E2129)</f>
        <v/>
      </c>
      <c r="AY2129" s="36">
        <f>INDEX(AY$263:AY$279,$F2129)*$D2129*INDEX(AY$23:AY$30,$E2129)</f>
        <v/>
      </c>
    </row>
    <row r="2130" hidden="1" outlineLevel="2">
      <c r="A2130" s="14" t="inlineStr">
        <is>
          <t>ctxnew</t>
        </is>
      </c>
      <c r="B2130" s="14" t="inlineStr">
        <is>
          <t>nga</t>
        </is>
      </c>
      <c r="C2130" s="14" t="inlineStr">
        <is>
          <t>omn</t>
        </is>
      </c>
      <c r="D2130" s="36">
        <f>INDEX(Inputs!$W$5:$W$132,MATCH($B2130&amp;"|"&amp;$C2130,Inputs!$A$5:$A$132,0))</f>
        <v/>
      </c>
      <c r="E2130" s="36">
        <f>INDEX(Inputs!$L$5:$L$132,MATCH($B2130&amp;"|"&amp;$C2130,Inputs!$A$5:$A$132,0))</f>
        <v/>
      </c>
      <c r="F2130" s="36">
        <f>INDEX(Inputs!$M$5:$M$132,MATCH($B2130&amp;"|"&amp;$C2130,Inputs!$A$5:$A$132,0))</f>
        <v/>
      </c>
      <c r="G2130" s="35" t="n"/>
      <c r="H2130" s="14">
        <f>INDEX(VarLab,MATCH($A2130,VarKey,0))&amp;INDEX(MemLab,MATCH($C2130&amp;"|"&amp;$B2130,MemKey,0))</f>
        <v/>
      </c>
      <c r="I2130" s="14">
        <f>INDEX(VarUnit,MATCH($A2130,VarKey,0))</f>
        <v/>
      </c>
      <c r="J2130" s="14">
        <f>INDEX(VarSrc,MATCH($A2130,VarKey,0))</f>
        <v/>
      </c>
      <c r="K2130" s="11">
        <f>CodePrefix&amp;$A2130&amp;IF($C2130="","","."&amp;$C2130&amp;"."&amp;$B2130)&amp;INDEX(VarEnd,MATCH($A2130,VarKey,0))&amp;K$5</f>
        <v/>
      </c>
      <c r="L2130" s="37">
        <f>INDEX(L$263:L$279,$F2130)*$D2130*INDEX(L$23:L$30,$E2130)</f>
        <v/>
      </c>
      <c r="M2130" s="36">
        <f>INDEX(M$263:M$279,$F2130)*$D2130*INDEX(M$23:M$30,$E2130)</f>
        <v/>
      </c>
      <c r="N2130" s="36">
        <f>INDEX(N$263:N$279,$F2130)*$D2130*INDEX(N$23:N$30,$E2130)</f>
        <v/>
      </c>
      <c r="O2130" s="36">
        <f>INDEX(O$263:O$279,$F2130)*$D2130*INDEX(O$23:O$30,$E2130)</f>
        <v/>
      </c>
      <c r="P2130" s="36">
        <f>INDEX(P$263:P$279,$F2130)*$D2130*INDEX(P$23:P$30,$E2130)</f>
        <v/>
      </c>
      <c r="Q2130" s="36">
        <f>INDEX(Q$263:Q$279,$F2130)*$D2130*INDEX(Q$23:Q$30,$E2130)</f>
        <v/>
      </c>
      <c r="R2130" s="36">
        <f>INDEX(R$263:R$279,$F2130)*$D2130*INDEX(R$23:R$30,$E2130)</f>
        <v/>
      </c>
      <c r="S2130" s="36">
        <f>INDEX(S$263:S$279,$F2130)*$D2130*INDEX(S$23:S$30,$E2130)</f>
        <v/>
      </c>
      <c r="T2130" s="36">
        <f>INDEX(T$263:T$279,$F2130)*$D2130*INDEX(T$23:T$30,$E2130)</f>
        <v/>
      </c>
      <c r="U2130" s="36">
        <f>INDEX(U$263:U$279,$F2130)*$D2130*INDEX(U$23:U$30,$E2130)</f>
        <v/>
      </c>
      <c r="V2130" s="36">
        <f>INDEX(V$263:V$279,$F2130)*$D2130*INDEX(V$23:V$30,$E2130)</f>
        <v/>
      </c>
      <c r="W2130" s="36">
        <f>INDEX(W$263:W$279,$F2130)*$D2130*INDEX(W$23:W$30,$E2130)</f>
        <v/>
      </c>
      <c r="X2130" s="36">
        <f>INDEX(X$263:X$279,$F2130)*$D2130*INDEX(X$23:X$30,$E2130)</f>
        <v/>
      </c>
      <c r="Y2130" s="36">
        <f>INDEX(Y$263:Y$279,$F2130)*$D2130*INDEX(Y$23:Y$30,$E2130)</f>
        <v/>
      </c>
      <c r="Z2130" s="36">
        <f>INDEX(Z$263:Z$279,$F2130)*$D2130*INDEX(Z$23:Z$30,$E2130)</f>
        <v/>
      </c>
      <c r="AA2130" s="36">
        <f>INDEX(AA$263:AA$279,$F2130)*$D2130*INDEX(AA$23:AA$30,$E2130)</f>
        <v/>
      </c>
      <c r="AB2130" s="36">
        <f>INDEX(AB$263:AB$279,$F2130)*$D2130*INDEX(AB$23:AB$30,$E2130)</f>
        <v/>
      </c>
      <c r="AC2130" s="36">
        <f>INDEX(AC$263:AC$279,$F2130)*$D2130*INDEX(AC$23:AC$30,$E2130)</f>
        <v/>
      </c>
      <c r="AD2130" s="36">
        <f>INDEX(AD$263:AD$279,$F2130)*$D2130*INDEX(AD$23:AD$30,$E2130)</f>
        <v/>
      </c>
      <c r="AF2130" s="11">
        <f>CodePrefix&amp;$A2130&amp;IF($C2130="","","."&amp;$C2130&amp;"."&amp;$B2130)&amp;INDEX(VarEnd,MATCH($A2130,VarKey,0))&amp;AF$5</f>
        <v/>
      </c>
      <c r="AG2130" s="37">
        <f>INDEX(AG$263:AG$279,$F2130)*$D2130*INDEX(AG$23:AG$30,$E2130)</f>
        <v/>
      </c>
      <c r="AH2130" s="36">
        <f>INDEX(AH$263:AH$279,$F2130)*$D2130*INDEX(AH$23:AH$30,$E2130)</f>
        <v/>
      </c>
      <c r="AI2130" s="36">
        <f>INDEX(AI$263:AI$279,$F2130)*$D2130*INDEX(AI$23:AI$30,$E2130)</f>
        <v/>
      </c>
      <c r="AJ2130" s="36">
        <f>INDEX(AJ$263:AJ$279,$F2130)*$D2130*INDEX(AJ$23:AJ$30,$E2130)</f>
        <v/>
      </c>
      <c r="AK2130" s="36">
        <f>INDEX(AK$263:AK$279,$F2130)*$D2130*INDEX(AK$23:AK$30,$E2130)</f>
        <v/>
      </c>
      <c r="AL2130" s="36">
        <f>INDEX(AL$263:AL$279,$F2130)*$D2130*INDEX(AL$23:AL$30,$E2130)</f>
        <v/>
      </c>
      <c r="AM2130" s="36">
        <f>INDEX(AM$263:AM$279,$F2130)*$D2130*INDEX(AM$23:AM$30,$E2130)</f>
        <v/>
      </c>
      <c r="AN2130" s="36">
        <f>INDEX(AN$263:AN$279,$F2130)*$D2130*INDEX(AN$23:AN$30,$E2130)</f>
        <v/>
      </c>
      <c r="AO2130" s="36">
        <f>INDEX(AO$263:AO$279,$F2130)*$D2130*INDEX(AO$23:AO$30,$E2130)</f>
        <v/>
      </c>
      <c r="AP2130" s="36">
        <f>INDEX(AP$263:AP$279,$F2130)*$D2130*INDEX(AP$23:AP$30,$E2130)</f>
        <v/>
      </c>
      <c r="AQ2130" s="36">
        <f>INDEX(AQ$263:AQ$279,$F2130)*$D2130*INDEX(AQ$23:AQ$30,$E2130)</f>
        <v/>
      </c>
      <c r="AR2130" s="36">
        <f>INDEX(AR$263:AR$279,$F2130)*$D2130*INDEX(AR$23:AR$30,$E2130)</f>
        <v/>
      </c>
      <c r="AS2130" s="36">
        <f>INDEX(AS$263:AS$279,$F2130)*$D2130*INDEX(AS$23:AS$30,$E2130)</f>
        <v/>
      </c>
      <c r="AT2130" s="36">
        <f>INDEX(AT$263:AT$279,$F2130)*$D2130*INDEX(AT$23:AT$30,$E2130)</f>
        <v/>
      </c>
      <c r="AU2130" s="36">
        <f>INDEX(AU$263:AU$279,$F2130)*$D2130*INDEX(AU$23:AU$30,$E2130)</f>
        <v/>
      </c>
      <c r="AV2130" s="36">
        <f>INDEX(AV$263:AV$279,$F2130)*$D2130*INDEX(AV$23:AV$30,$E2130)</f>
        <v/>
      </c>
      <c r="AW2130" s="36">
        <f>INDEX(AW$263:AW$279,$F2130)*$D2130*INDEX(AW$23:AW$30,$E2130)</f>
        <v/>
      </c>
      <c r="AX2130" s="36">
        <f>INDEX(AX$263:AX$279,$F2130)*$D2130*INDEX(AX$23:AX$30,$E2130)</f>
        <v/>
      </c>
      <c r="AY2130" s="36">
        <f>INDEX(AY$263:AY$279,$F2130)*$D2130*INDEX(AY$23:AY$30,$E2130)</f>
        <v/>
      </c>
    </row>
    <row r="2131" hidden="1" outlineLevel="2">
      <c r="A2131" s="14" t="inlineStr">
        <is>
          <t>ctxnew</t>
        </is>
      </c>
      <c r="B2131" s="14" t="inlineStr">
        <is>
          <t>gso</t>
        </is>
      </c>
      <c r="C2131" s="14" t="inlineStr">
        <is>
          <t>omn</t>
        </is>
      </c>
      <c r="D2131" s="36">
        <f>INDEX(Inputs!$W$5:$W$132,MATCH($B2131&amp;"|"&amp;$C2131,Inputs!$A$5:$A$132,0))</f>
        <v/>
      </c>
      <c r="E2131" s="36">
        <f>INDEX(Inputs!$L$5:$L$132,MATCH($B2131&amp;"|"&amp;$C2131,Inputs!$A$5:$A$132,0))</f>
        <v/>
      </c>
      <c r="F2131" s="36">
        <f>INDEX(Inputs!$M$5:$M$132,MATCH($B2131&amp;"|"&amp;$C2131,Inputs!$A$5:$A$132,0))</f>
        <v/>
      </c>
      <c r="G2131" s="35" t="n"/>
      <c r="H2131" s="14">
        <f>INDEX(VarLab,MATCH($A2131,VarKey,0))&amp;INDEX(MemLab,MATCH($C2131&amp;"|"&amp;$B2131,MemKey,0))</f>
        <v/>
      </c>
      <c r="I2131" s="14">
        <f>INDEX(VarUnit,MATCH($A2131,VarKey,0))</f>
        <v/>
      </c>
      <c r="J2131" s="14">
        <f>INDEX(VarSrc,MATCH($A2131,VarKey,0))</f>
        <v/>
      </c>
      <c r="K2131" s="11">
        <f>CodePrefix&amp;$A2131&amp;IF($C2131="","","."&amp;$C2131&amp;"."&amp;$B2131)&amp;INDEX(VarEnd,MATCH($A2131,VarKey,0))&amp;K$5</f>
        <v/>
      </c>
      <c r="L2131" s="37">
        <f>INDEX(L$263:L$279,$F2131)*$D2131*INDEX(L$23:L$30,$E2131)</f>
        <v/>
      </c>
      <c r="M2131" s="36">
        <f>INDEX(M$263:M$279,$F2131)*$D2131*INDEX(M$23:M$30,$E2131)</f>
        <v/>
      </c>
      <c r="N2131" s="36">
        <f>INDEX(N$263:N$279,$F2131)*$D2131*INDEX(N$23:N$30,$E2131)</f>
        <v/>
      </c>
      <c r="O2131" s="36">
        <f>INDEX(O$263:O$279,$F2131)*$D2131*INDEX(O$23:O$30,$E2131)</f>
        <v/>
      </c>
      <c r="P2131" s="36">
        <f>INDEX(P$263:P$279,$F2131)*$D2131*INDEX(P$23:P$30,$E2131)</f>
        <v/>
      </c>
      <c r="Q2131" s="36">
        <f>INDEX(Q$263:Q$279,$F2131)*$D2131*INDEX(Q$23:Q$30,$E2131)</f>
        <v/>
      </c>
      <c r="R2131" s="36">
        <f>INDEX(R$263:R$279,$F2131)*$D2131*INDEX(R$23:R$30,$E2131)</f>
        <v/>
      </c>
      <c r="S2131" s="36">
        <f>INDEX(S$263:S$279,$F2131)*$D2131*INDEX(S$23:S$30,$E2131)</f>
        <v/>
      </c>
      <c r="T2131" s="36">
        <f>INDEX(T$263:T$279,$F2131)*$D2131*INDEX(T$23:T$30,$E2131)</f>
        <v/>
      </c>
      <c r="U2131" s="36">
        <f>INDEX(U$263:U$279,$F2131)*$D2131*INDEX(U$23:U$30,$E2131)</f>
        <v/>
      </c>
      <c r="V2131" s="36">
        <f>INDEX(V$263:V$279,$F2131)*$D2131*INDEX(V$23:V$30,$E2131)</f>
        <v/>
      </c>
      <c r="W2131" s="36">
        <f>INDEX(W$263:W$279,$F2131)*$D2131*INDEX(W$23:W$30,$E2131)</f>
        <v/>
      </c>
      <c r="X2131" s="36">
        <f>INDEX(X$263:X$279,$F2131)*$D2131*INDEX(X$23:X$30,$E2131)</f>
        <v/>
      </c>
      <c r="Y2131" s="36">
        <f>INDEX(Y$263:Y$279,$F2131)*$D2131*INDEX(Y$23:Y$30,$E2131)</f>
        <v/>
      </c>
      <c r="Z2131" s="36">
        <f>INDEX(Z$263:Z$279,$F2131)*$D2131*INDEX(Z$23:Z$30,$E2131)</f>
        <v/>
      </c>
      <c r="AA2131" s="36">
        <f>INDEX(AA$263:AA$279,$F2131)*$D2131*INDEX(AA$23:AA$30,$E2131)</f>
        <v/>
      </c>
      <c r="AB2131" s="36">
        <f>INDEX(AB$263:AB$279,$F2131)*$D2131*INDEX(AB$23:AB$30,$E2131)</f>
        <v/>
      </c>
      <c r="AC2131" s="36">
        <f>INDEX(AC$263:AC$279,$F2131)*$D2131*INDEX(AC$23:AC$30,$E2131)</f>
        <v/>
      </c>
      <c r="AD2131" s="36">
        <f>INDEX(AD$263:AD$279,$F2131)*$D2131*INDEX(AD$23:AD$30,$E2131)</f>
        <v/>
      </c>
      <c r="AF2131" s="11">
        <f>CodePrefix&amp;$A2131&amp;IF($C2131="","","."&amp;$C2131&amp;"."&amp;$B2131)&amp;INDEX(VarEnd,MATCH($A2131,VarKey,0))&amp;AF$5</f>
        <v/>
      </c>
      <c r="AG2131" s="37">
        <f>INDEX(AG$263:AG$279,$F2131)*$D2131*INDEX(AG$23:AG$30,$E2131)</f>
        <v/>
      </c>
      <c r="AH2131" s="36">
        <f>INDEX(AH$263:AH$279,$F2131)*$D2131*INDEX(AH$23:AH$30,$E2131)</f>
        <v/>
      </c>
      <c r="AI2131" s="36">
        <f>INDEX(AI$263:AI$279,$F2131)*$D2131*INDEX(AI$23:AI$30,$E2131)</f>
        <v/>
      </c>
      <c r="AJ2131" s="36">
        <f>INDEX(AJ$263:AJ$279,$F2131)*$D2131*INDEX(AJ$23:AJ$30,$E2131)</f>
        <v/>
      </c>
      <c r="AK2131" s="36">
        <f>INDEX(AK$263:AK$279,$F2131)*$D2131*INDEX(AK$23:AK$30,$E2131)</f>
        <v/>
      </c>
      <c r="AL2131" s="36">
        <f>INDEX(AL$263:AL$279,$F2131)*$D2131*INDEX(AL$23:AL$30,$E2131)</f>
        <v/>
      </c>
      <c r="AM2131" s="36">
        <f>INDEX(AM$263:AM$279,$F2131)*$D2131*INDEX(AM$23:AM$30,$E2131)</f>
        <v/>
      </c>
      <c r="AN2131" s="36">
        <f>INDEX(AN$263:AN$279,$F2131)*$D2131*INDEX(AN$23:AN$30,$E2131)</f>
        <v/>
      </c>
      <c r="AO2131" s="36">
        <f>INDEX(AO$263:AO$279,$F2131)*$D2131*INDEX(AO$23:AO$30,$E2131)</f>
        <v/>
      </c>
      <c r="AP2131" s="36">
        <f>INDEX(AP$263:AP$279,$F2131)*$D2131*INDEX(AP$23:AP$30,$E2131)</f>
        <v/>
      </c>
      <c r="AQ2131" s="36">
        <f>INDEX(AQ$263:AQ$279,$F2131)*$D2131*INDEX(AQ$23:AQ$30,$E2131)</f>
        <v/>
      </c>
      <c r="AR2131" s="36">
        <f>INDEX(AR$263:AR$279,$F2131)*$D2131*INDEX(AR$23:AR$30,$E2131)</f>
        <v/>
      </c>
      <c r="AS2131" s="36">
        <f>INDEX(AS$263:AS$279,$F2131)*$D2131*INDEX(AS$23:AS$30,$E2131)</f>
        <v/>
      </c>
      <c r="AT2131" s="36">
        <f>INDEX(AT$263:AT$279,$F2131)*$D2131*INDEX(AT$23:AT$30,$E2131)</f>
        <v/>
      </c>
      <c r="AU2131" s="36">
        <f>INDEX(AU$263:AU$279,$F2131)*$D2131*INDEX(AU$23:AU$30,$E2131)</f>
        <v/>
      </c>
      <c r="AV2131" s="36">
        <f>INDEX(AV$263:AV$279,$F2131)*$D2131*INDEX(AV$23:AV$30,$E2131)</f>
        <v/>
      </c>
      <c r="AW2131" s="36">
        <f>INDEX(AW$263:AW$279,$F2131)*$D2131*INDEX(AW$23:AW$30,$E2131)</f>
        <v/>
      </c>
      <c r="AX2131" s="36">
        <f>INDEX(AX$263:AX$279,$F2131)*$D2131*INDEX(AX$23:AX$30,$E2131)</f>
        <v/>
      </c>
      <c r="AY2131" s="36">
        <f>INDEX(AY$263:AY$279,$F2131)*$D2131*INDEX(AY$23:AY$30,$E2131)</f>
        <v/>
      </c>
    </row>
    <row r="2132" hidden="1" outlineLevel="2">
      <c r="A2132" s="14" t="inlineStr">
        <is>
          <t>ctxnew</t>
        </is>
      </c>
      <c r="B2132" s="14" t="inlineStr">
        <is>
          <t>die</t>
        </is>
      </c>
      <c r="C2132" s="14" t="inlineStr">
        <is>
          <t>omn</t>
        </is>
      </c>
      <c r="D2132" s="36">
        <f>INDEX(Inputs!$W$5:$W$132,MATCH($B2132&amp;"|"&amp;$C2132,Inputs!$A$5:$A$132,0))</f>
        <v/>
      </c>
      <c r="E2132" s="36">
        <f>INDEX(Inputs!$L$5:$L$132,MATCH($B2132&amp;"|"&amp;$C2132,Inputs!$A$5:$A$132,0))</f>
        <v/>
      </c>
      <c r="F2132" s="36">
        <f>INDEX(Inputs!$M$5:$M$132,MATCH($B2132&amp;"|"&amp;$C2132,Inputs!$A$5:$A$132,0))</f>
        <v/>
      </c>
      <c r="G2132" s="35" t="n"/>
      <c r="H2132" s="14">
        <f>INDEX(VarLab,MATCH($A2132,VarKey,0))&amp;INDEX(MemLab,MATCH($C2132&amp;"|"&amp;$B2132,MemKey,0))</f>
        <v/>
      </c>
      <c r="I2132" s="14">
        <f>INDEX(VarUnit,MATCH($A2132,VarKey,0))</f>
        <v/>
      </c>
      <c r="J2132" s="14">
        <f>INDEX(VarSrc,MATCH($A2132,VarKey,0))</f>
        <v/>
      </c>
      <c r="K2132" s="11">
        <f>CodePrefix&amp;$A2132&amp;IF($C2132="","","."&amp;$C2132&amp;"."&amp;$B2132)&amp;INDEX(VarEnd,MATCH($A2132,VarKey,0))&amp;K$5</f>
        <v/>
      </c>
      <c r="L2132" s="37">
        <f>INDEX(L$263:L$279,$F2132)*$D2132*INDEX(L$23:L$30,$E2132)</f>
        <v/>
      </c>
      <c r="M2132" s="36">
        <f>INDEX(M$263:M$279,$F2132)*$D2132*INDEX(M$23:M$30,$E2132)</f>
        <v/>
      </c>
      <c r="N2132" s="36">
        <f>INDEX(N$263:N$279,$F2132)*$D2132*INDEX(N$23:N$30,$E2132)</f>
        <v/>
      </c>
      <c r="O2132" s="36">
        <f>INDEX(O$263:O$279,$F2132)*$D2132*INDEX(O$23:O$30,$E2132)</f>
        <v/>
      </c>
      <c r="P2132" s="36">
        <f>INDEX(P$263:P$279,$F2132)*$D2132*INDEX(P$23:P$30,$E2132)</f>
        <v/>
      </c>
      <c r="Q2132" s="36">
        <f>INDEX(Q$263:Q$279,$F2132)*$D2132*INDEX(Q$23:Q$30,$E2132)</f>
        <v/>
      </c>
      <c r="R2132" s="36">
        <f>INDEX(R$263:R$279,$F2132)*$D2132*INDEX(R$23:R$30,$E2132)</f>
        <v/>
      </c>
      <c r="S2132" s="36">
        <f>INDEX(S$263:S$279,$F2132)*$D2132*INDEX(S$23:S$30,$E2132)</f>
        <v/>
      </c>
      <c r="T2132" s="36">
        <f>INDEX(T$263:T$279,$F2132)*$D2132*INDEX(T$23:T$30,$E2132)</f>
        <v/>
      </c>
      <c r="U2132" s="36">
        <f>INDEX(U$263:U$279,$F2132)*$D2132*INDEX(U$23:U$30,$E2132)</f>
        <v/>
      </c>
      <c r="V2132" s="36">
        <f>INDEX(V$263:V$279,$F2132)*$D2132*INDEX(V$23:V$30,$E2132)</f>
        <v/>
      </c>
      <c r="W2132" s="36">
        <f>INDEX(W$263:W$279,$F2132)*$D2132*INDEX(W$23:W$30,$E2132)</f>
        <v/>
      </c>
      <c r="X2132" s="36">
        <f>INDEX(X$263:X$279,$F2132)*$D2132*INDEX(X$23:X$30,$E2132)</f>
        <v/>
      </c>
      <c r="Y2132" s="36">
        <f>INDEX(Y$263:Y$279,$F2132)*$D2132*INDEX(Y$23:Y$30,$E2132)</f>
        <v/>
      </c>
      <c r="Z2132" s="36">
        <f>INDEX(Z$263:Z$279,$F2132)*$D2132*INDEX(Z$23:Z$30,$E2132)</f>
        <v/>
      </c>
      <c r="AA2132" s="36">
        <f>INDEX(AA$263:AA$279,$F2132)*$D2132*INDEX(AA$23:AA$30,$E2132)</f>
        <v/>
      </c>
      <c r="AB2132" s="36">
        <f>INDEX(AB$263:AB$279,$F2132)*$D2132*INDEX(AB$23:AB$30,$E2132)</f>
        <v/>
      </c>
      <c r="AC2132" s="36">
        <f>INDEX(AC$263:AC$279,$F2132)*$D2132*INDEX(AC$23:AC$30,$E2132)</f>
        <v/>
      </c>
      <c r="AD2132" s="36">
        <f>INDEX(AD$263:AD$279,$F2132)*$D2132*INDEX(AD$23:AD$30,$E2132)</f>
        <v/>
      </c>
      <c r="AF2132" s="11">
        <f>CodePrefix&amp;$A2132&amp;IF($C2132="","","."&amp;$C2132&amp;"."&amp;$B2132)&amp;INDEX(VarEnd,MATCH($A2132,VarKey,0))&amp;AF$5</f>
        <v/>
      </c>
      <c r="AG2132" s="37">
        <f>INDEX(AG$263:AG$279,$F2132)*$D2132*INDEX(AG$23:AG$30,$E2132)</f>
        <v/>
      </c>
      <c r="AH2132" s="36">
        <f>INDEX(AH$263:AH$279,$F2132)*$D2132*INDEX(AH$23:AH$30,$E2132)</f>
        <v/>
      </c>
      <c r="AI2132" s="36">
        <f>INDEX(AI$263:AI$279,$F2132)*$D2132*INDEX(AI$23:AI$30,$E2132)</f>
        <v/>
      </c>
      <c r="AJ2132" s="36">
        <f>INDEX(AJ$263:AJ$279,$F2132)*$D2132*INDEX(AJ$23:AJ$30,$E2132)</f>
        <v/>
      </c>
      <c r="AK2132" s="36">
        <f>INDEX(AK$263:AK$279,$F2132)*$D2132*INDEX(AK$23:AK$30,$E2132)</f>
        <v/>
      </c>
      <c r="AL2132" s="36">
        <f>INDEX(AL$263:AL$279,$F2132)*$D2132*INDEX(AL$23:AL$30,$E2132)</f>
        <v/>
      </c>
      <c r="AM2132" s="36">
        <f>INDEX(AM$263:AM$279,$F2132)*$D2132*INDEX(AM$23:AM$30,$E2132)</f>
        <v/>
      </c>
      <c r="AN2132" s="36">
        <f>INDEX(AN$263:AN$279,$F2132)*$D2132*INDEX(AN$23:AN$30,$E2132)</f>
        <v/>
      </c>
      <c r="AO2132" s="36">
        <f>INDEX(AO$263:AO$279,$F2132)*$D2132*INDEX(AO$23:AO$30,$E2132)</f>
        <v/>
      </c>
      <c r="AP2132" s="36">
        <f>INDEX(AP$263:AP$279,$F2132)*$D2132*INDEX(AP$23:AP$30,$E2132)</f>
        <v/>
      </c>
      <c r="AQ2132" s="36">
        <f>INDEX(AQ$263:AQ$279,$F2132)*$D2132*INDEX(AQ$23:AQ$30,$E2132)</f>
        <v/>
      </c>
      <c r="AR2132" s="36">
        <f>INDEX(AR$263:AR$279,$F2132)*$D2132*INDEX(AR$23:AR$30,$E2132)</f>
        <v/>
      </c>
      <c r="AS2132" s="36">
        <f>INDEX(AS$263:AS$279,$F2132)*$D2132*INDEX(AS$23:AS$30,$E2132)</f>
        <v/>
      </c>
      <c r="AT2132" s="36">
        <f>INDEX(AT$263:AT$279,$F2132)*$D2132*INDEX(AT$23:AT$30,$E2132)</f>
        <v/>
      </c>
      <c r="AU2132" s="36">
        <f>INDEX(AU$263:AU$279,$F2132)*$D2132*INDEX(AU$23:AU$30,$E2132)</f>
        <v/>
      </c>
      <c r="AV2132" s="36">
        <f>INDEX(AV$263:AV$279,$F2132)*$D2132*INDEX(AV$23:AV$30,$E2132)</f>
        <v/>
      </c>
      <c r="AW2132" s="36">
        <f>INDEX(AW$263:AW$279,$F2132)*$D2132*INDEX(AW$23:AW$30,$E2132)</f>
        <v/>
      </c>
      <c r="AX2132" s="36">
        <f>INDEX(AX$263:AX$279,$F2132)*$D2132*INDEX(AX$23:AX$30,$E2132)</f>
        <v/>
      </c>
      <c r="AY2132" s="36">
        <f>INDEX(AY$263:AY$279,$F2132)*$D2132*INDEX(AY$23:AY$30,$E2132)</f>
        <v/>
      </c>
    </row>
    <row r="2133" hidden="1" outlineLevel="2">
      <c r="A2133" s="14" t="inlineStr">
        <is>
          <t>ctxnew</t>
        </is>
      </c>
      <c r="B2133" s="14" t="inlineStr">
        <is>
          <t>lpg</t>
        </is>
      </c>
      <c r="C2133" s="14" t="inlineStr">
        <is>
          <t>omn</t>
        </is>
      </c>
      <c r="D2133" s="36">
        <f>INDEX(Inputs!$W$5:$W$132,MATCH($B2133&amp;"|"&amp;$C2133,Inputs!$A$5:$A$132,0))</f>
        <v/>
      </c>
      <c r="E2133" s="36">
        <f>INDEX(Inputs!$L$5:$L$132,MATCH($B2133&amp;"|"&amp;$C2133,Inputs!$A$5:$A$132,0))</f>
        <v/>
      </c>
      <c r="F2133" s="36">
        <f>INDEX(Inputs!$M$5:$M$132,MATCH($B2133&amp;"|"&amp;$C2133,Inputs!$A$5:$A$132,0))</f>
        <v/>
      </c>
      <c r="G2133" s="35" t="n"/>
      <c r="H2133" s="14">
        <f>INDEX(VarLab,MATCH($A2133,VarKey,0))&amp;INDEX(MemLab,MATCH($C2133&amp;"|"&amp;$B2133,MemKey,0))</f>
        <v/>
      </c>
      <c r="I2133" s="14">
        <f>INDEX(VarUnit,MATCH($A2133,VarKey,0))</f>
        <v/>
      </c>
      <c r="J2133" s="14">
        <f>INDEX(VarSrc,MATCH($A2133,VarKey,0))</f>
        <v/>
      </c>
      <c r="K2133" s="11">
        <f>CodePrefix&amp;$A2133&amp;IF($C2133="","","."&amp;$C2133&amp;"."&amp;$B2133)&amp;INDEX(VarEnd,MATCH($A2133,VarKey,0))&amp;K$5</f>
        <v/>
      </c>
      <c r="L2133" s="37">
        <f>INDEX(L$263:L$279,$F2133)*$D2133*INDEX(L$23:L$30,$E2133)</f>
        <v/>
      </c>
      <c r="M2133" s="36">
        <f>INDEX(M$263:M$279,$F2133)*$D2133*INDEX(M$23:M$30,$E2133)</f>
        <v/>
      </c>
      <c r="N2133" s="36">
        <f>INDEX(N$263:N$279,$F2133)*$D2133*INDEX(N$23:N$30,$E2133)</f>
        <v/>
      </c>
      <c r="O2133" s="36">
        <f>INDEX(O$263:O$279,$F2133)*$D2133*INDEX(O$23:O$30,$E2133)</f>
        <v/>
      </c>
      <c r="P2133" s="36">
        <f>INDEX(P$263:P$279,$F2133)*$D2133*INDEX(P$23:P$30,$E2133)</f>
        <v/>
      </c>
      <c r="Q2133" s="36">
        <f>INDEX(Q$263:Q$279,$F2133)*$D2133*INDEX(Q$23:Q$30,$E2133)</f>
        <v/>
      </c>
      <c r="R2133" s="36">
        <f>INDEX(R$263:R$279,$F2133)*$D2133*INDEX(R$23:R$30,$E2133)</f>
        <v/>
      </c>
      <c r="S2133" s="36">
        <f>INDEX(S$263:S$279,$F2133)*$D2133*INDEX(S$23:S$30,$E2133)</f>
        <v/>
      </c>
      <c r="T2133" s="36">
        <f>INDEX(T$263:T$279,$F2133)*$D2133*INDEX(T$23:T$30,$E2133)</f>
        <v/>
      </c>
      <c r="U2133" s="36">
        <f>INDEX(U$263:U$279,$F2133)*$D2133*INDEX(U$23:U$30,$E2133)</f>
        <v/>
      </c>
      <c r="V2133" s="36">
        <f>INDEX(V$263:V$279,$F2133)*$D2133*INDEX(V$23:V$30,$E2133)</f>
        <v/>
      </c>
      <c r="W2133" s="36">
        <f>INDEX(W$263:W$279,$F2133)*$D2133*INDEX(W$23:W$30,$E2133)</f>
        <v/>
      </c>
      <c r="X2133" s="36">
        <f>INDEX(X$263:X$279,$F2133)*$D2133*INDEX(X$23:X$30,$E2133)</f>
        <v/>
      </c>
      <c r="Y2133" s="36">
        <f>INDEX(Y$263:Y$279,$F2133)*$D2133*INDEX(Y$23:Y$30,$E2133)</f>
        <v/>
      </c>
      <c r="Z2133" s="36">
        <f>INDEX(Z$263:Z$279,$F2133)*$D2133*INDEX(Z$23:Z$30,$E2133)</f>
        <v/>
      </c>
      <c r="AA2133" s="36">
        <f>INDEX(AA$263:AA$279,$F2133)*$D2133*INDEX(AA$23:AA$30,$E2133)</f>
        <v/>
      </c>
      <c r="AB2133" s="36">
        <f>INDEX(AB$263:AB$279,$F2133)*$D2133*INDEX(AB$23:AB$30,$E2133)</f>
        <v/>
      </c>
      <c r="AC2133" s="36">
        <f>INDEX(AC$263:AC$279,$F2133)*$D2133*INDEX(AC$23:AC$30,$E2133)</f>
        <v/>
      </c>
      <c r="AD2133" s="36">
        <f>INDEX(AD$263:AD$279,$F2133)*$D2133*INDEX(AD$23:AD$30,$E2133)</f>
        <v/>
      </c>
      <c r="AF2133" s="11">
        <f>CodePrefix&amp;$A2133&amp;IF($C2133="","","."&amp;$C2133&amp;"."&amp;$B2133)&amp;INDEX(VarEnd,MATCH($A2133,VarKey,0))&amp;AF$5</f>
        <v/>
      </c>
      <c r="AG2133" s="37">
        <f>INDEX(AG$263:AG$279,$F2133)*$D2133*INDEX(AG$23:AG$30,$E2133)</f>
        <v/>
      </c>
      <c r="AH2133" s="36">
        <f>INDEX(AH$263:AH$279,$F2133)*$D2133*INDEX(AH$23:AH$30,$E2133)</f>
        <v/>
      </c>
      <c r="AI2133" s="36">
        <f>INDEX(AI$263:AI$279,$F2133)*$D2133*INDEX(AI$23:AI$30,$E2133)</f>
        <v/>
      </c>
      <c r="AJ2133" s="36">
        <f>INDEX(AJ$263:AJ$279,$F2133)*$D2133*INDEX(AJ$23:AJ$30,$E2133)</f>
        <v/>
      </c>
      <c r="AK2133" s="36">
        <f>INDEX(AK$263:AK$279,$F2133)*$D2133*INDEX(AK$23:AK$30,$E2133)</f>
        <v/>
      </c>
      <c r="AL2133" s="36">
        <f>INDEX(AL$263:AL$279,$F2133)*$D2133*INDEX(AL$23:AL$30,$E2133)</f>
        <v/>
      </c>
      <c r="AM2133" s="36">
        <f>INDEX(AM$263:AM$279,$F2133)*$D2133*INDEX(AM$23:AM$30,$E2133)</f>
        <v/>
      </c>
      <c r="AN2133" s="36">
        <f>INDEX(AN$263:AN$279,$F2133)*$D2133*INDEX(AN$23:AN$30,$E2133)</f>
        <v/>
      </c>
      <c r="AO2133" s="36">
        <f>INDEX(AO$263:AO$279,$F2133)*$D2133*INDEX(AO$23:AO$30,$E2133)</f>
        <v/>
      </c>
      <c r="AP2133" s="36">
        <f>INDEX(AP$263:AP$279,$F2133)*$D2133*INDEX(AP$23:AP$30,$E2133)</f>
        <v/>
      </c>
      <c r="AQ2133" s="36">
        <f>INDEX(AQ$263:AQ$279,$F2133)*$D2133*INDEX(AQ$23:AQ$30,$E2133)</f>
        <v/>
      </c>
      <c r="AR2133" s="36">
        <f>INDEX(AR$263:AR$279,$F2133)*$D2133*INDEX(AR$23:AR$30,$E2133)</f>
        <v/>
      </c>
      <c r="AS2133" s="36">
        <f>INDEX(AS$263:AS$279,$F2133)*$D2133*INDEX(AS$23:AS$30,$E2133)</f>
        <v/>
      </c>
      <c r="AT2133" s="36">
        <f>INDEX(AT$263:AT$279,$F2133)*$D2133*INDEX(AT$23:AT$30,$E2133)</f>
        <v/>
      </c>
      <c r="AU2133" s="36">
        <f>INDEX(AU$263:AU$279,$F2133)*$D2133*INDEX(AU$23:AU$30,$E2133)</f>
        <v/>
      </c>
      <c r="AV2133" s="36">
        <f>INDEX(AV$263:AV$279,$F2133)*$D2133*INDEX(AV$23:AV$30,$E2133)</f>
        <v/>
      </c>
      <c r="AW2133" s="36">
        <f>INDEX(AW$263:AW$279,$F2133)*$D2133*INDEX(AW$23:AW$30,$E2133)</f>
        <v/>
      </c>
      <c r="AX2133" s="36">
        <f>INDEX(AX$263:AX$279,$F2133)*$D2133*INDEX(AX$23:AX$30,$E2133)</f>
        <v/>
      </c>
      <c r="AY2133" s="36">
        <f>INDEX(AY$263:AY$279,$F2133)*$D2133*INDEX(AY$23:AY$30,$E2133)</f>
        <v/>
      </c>
    </row>
    <row r="2134" hidden="1" outlineLevel="2">
      <c r="A2134" s="14" t="inlineStr">
        <is>
          <t>ctxnew</t>
        </is>
      </c>
      <c r="B2134" s="14" t="inlineStr">
        <is>
          <t>ker</t>
        </is>
      </c>
      <c r="C2134" s="14" t="inlineStr">
        <is>
          <t>omn</t>
        </is>
      </c>
      <c r="D2134" s="36">
        <f>INDEX(Inputs!$W$5:$W$132,MATCH($B2134&amp;"|"&amp;$C2134,Inputs!$A$5:$A$132,0))</f>
        <v/>
      </c>
      <c r="E2134" s="36">
        <f>INDEX(Inputs!$L$5:$L$132,MATCH($B2134&amp;"|"&amp;$C2134,Inputs!$A$5:$A$132,0))</f>
        <v/>
      </c>
      <c r="F2134" s="36">
        <f>INDEX(Inputs!$M$5:$M$132,MATCH($B2134&amp;"|"&amp;$C2134,Inputs!$A$5:$A$132,0))</f>
        <v/>
      </c>
      <c r="G2134" s="35" t="n"/>
      <c r="H2134" s="14">
        <f>INDEX(VarLab,MATCH($A2134,VarKey,0))&amp;INDEX(MemLab,MATCH($C2134&amp;"|"&amp;$B2134,MemKey,0))</f>
        <v/>
      </c>
      <c r="I2134" s="14">
        <f>INDEX(VarUnit,MATCH($A2134,VarKey,0))</f>
        <v/>
      </c>
      <c r="J2134" s="14">
        <f>INDEX(VarSrc,MATCH($A2134,VarKey,0))</f>
        <v/>
      </c>
      <c r="K2134" s="11">
        <f>CodePrefix&amp;$A2134&amp;IF($C2134="","","."&amp;$C2134&amp;"."&amp;$B2134)&amp;INDEX(VarEnd,MATCH($A2134,VarKey,0))&amp;K$5</f>
        <v/>
      </c>
      <c r="L2134" s="37">
        <f>INDEX(L$263:L$279,$F2134)*$D2134*INDEX(L$23:L$30,$E2134)</f>
        <v/>
      </c>
      <c r="M2134" s="36">
        <f>INDEX(M$263:M$279,$F2134)*$D2134*INDEX(M$23:M$30,$E2134)</f>
        <v/>
      </c>
      <c r="N2134" s="36">
        <f>INDEX(N$263:N$279,$F2134)*$D2134*INDEX(N$23:N$30,$E2134)</f>
        <v/>
      </c>
      <c r="O2134" s="36">
        <f>INDEX(O$263:O$279,$F2134)*$D2134*INDEX(O$23:O$30,$E2134)</f>
        <v/>
      </c>
      <c r="P2134" s="36">
        <f>INDEX(P$263:P$279,$F2134)*$D2134*INDEX(P$23:P$30,$E2134)</f>
        <v/>
      </c>
      <c r="Q2134" s="36">
        <f>INDEX(Q$263:Q$279,$F2134)*$D2134*INDEX(Q$23:Q$30,$E2134)</f>
        <v/>
      </c>
      <c r="R2134" s="36">
        <f>INDEX(R$263:R$279,$F2134)*$D2134*INDEX(R$23:R$30,$E2134)</f>
        <v/>
      </c>
      <c r="S2134" s="36">
        <f>INDEX(S$263:S$279,$F2134)*$D2134*INDEX(S$23:S$30,$E2134)</f>
        <v/>
      </c>
      <c r="T2134" s="36">
        <f>INDEX(T$263:T$279,$F2134)*$D2134*INDEX(T$23:T$30,$E2134)</f>
        <v/>
      </c>
      <c r="U2134" s="36">
        <f>INDEX(U$263:U$279,$F2134)*$D2134*INDEX(U$23:U$30,$E2134)</f>
        <v/>
      </c>
      <c r="V2134" s="36">
        <f>INDEX(V$263:V$279,$F2134)*$D2134*INDEX(V$23:V$30,$E2134)</f>
        <v/>
      </c>
      <c r="W2134" s="36">
        <f>INDEX(W$263:W$279,$F2134)*$D2134*INDEX(W$23:W$30,$E2134)</f>
        <v/>
      </c>
      <c r="X2134" s="36">
        <f>INDEX(X$263:X$279,$F2134)*$D2134*INDEX(X$23:X$30,$E2134)</f>
        <v/>
      </c>
      <c r="Y2134" s="36">
        <f>INDEX(Y$263:Y$279,$F2134)*$D2134*INDEX(Y$23:Y$30,$E2134)</f>
        <v/>
      </c>
      <c r="Z2134" s="36">
        <f>INDEX(Z$263:Z$279,$F2134)*$D2134*INDEX(Z$23:Z$30,$E2134)</f>
        <v/>
      </c>
      <c r="AA2134" s="36">
        <f>INDEX(AA$263:AA$279,$F2134)*$D2134*INDEX(AA$23:AA$30,$E2134)</f>
        <v/>
      </c>
      <c r="AB2134" s="36">
        <f>INDEX(AB$263:AB$279,$F2134)*$D2134*INDEX(AB$23:AB$30,$E2134)</f>
        <v/>
      </c>
      <c r="AC2134" s="36">
        <f>INDEX(AC$263:AC$279,$F2134)*$D2134*INDEX(AC$23:AC$30,$E2134)</f>
        <v/>
      </c>
      <c r="AD2134" s="36">
        <f>INDEX(AD$263:AD$279,$F2134)*$D2134*INDEX(AD$23:AD$30,$E2134)</f>
        <v/>
      </c>
      <c r="AF2134" s="11">
        <f>CodePrefix&amp;$A2134&amp;IF($C2134="","","."&amp;$C2134&amp;"."&amp;$B2134)&amp;INDEX(VarEnd,MATCH($A2134,VarKey,0))&amp;AF$5</f>
        <v/>
      </c>
      <c r="AG2134" s="37">
        <f>INDEX(AG$263:AG$279,$F2134)*$D2134*INDEX(AG$23:AG$30,$E2134)</f>
        <v/>
      </c>
      <c r="AH2134" s="36">
        <f>INDEX(AH$263:AH$279,$F2134)*$D2134*INDEX(AH$23:AH$30,$E2134)</f>
        <v/>
      </c>
      <c r="AI2134" s="36">
        <f>INDEX(AI$263:AI$279,$F2134)*$D2134*INDEX(AI$23:AI$30,$E2134)</f>
        <v/>
      </c>
      <c r="AJ2134" s="36">
        <f>INDEX(AJ$263:AJ$279,$F2134)*$D2134*INDEX(AJ$23:AJ$30,$E2134)</f>
        <v/>
      </c>
      <c r="AK2134" s="36">
        <f>INDEX(AK$263:AK$279,$F2134)*$D2134*INDEX(AK$23:AK$30,$E2134)</f>
        <v/>
      </c>
      <c r="AL2134" s="36">
        <f>INDEX(AL$263:AL$279,$F2134)*$D2134*INDEX(AL$23:AL$30,$E2134)</f>
        <v/>
      </c>
      <c r="AM2134" s="36">
        <f>INDEX(AM$263:AM$279,$F2134)*$D2134*INDEX(AM$23:AM$30,$E2134)</f>
        <v/>
      </c>
      <c r="AN2134" s="36">
        <f>INDEX(AN$263:AN$279,$F2134)*$D2134*INDEX(AN$23:AN$30,$E2134)</f>
        <v/>
      </c>
      <c r="AO2134" s="36">
        <f>INDEX(AO$263:AO$279,$F2134)*$D2134*INDEX(AO$23:AO$30,$E2134)</f>
        <v/>
      </c>
      <c r="AP2134" s="36">
        <f>INDEX(AP$263:AP$279,$F2134)*$D2134*INDEX(AP$23:AP$30,$E2134)</f>
        <v/>
      </c>
      <c r="AQ2134" s="36">
        <f>INDEX(AQ$263:AQ$279,$F2134)*$D2134*INDEX(AQ$23:AQ$30,$E2134)</f>
        <v/>
      </c>
      <c r="AR2134" s="36">
        <f>INDEX(AR$263:AR$279,$F2134)*$D2134*INDEX(AR$23:AR$30,$E2134)</f>
        <v/>
      </c>
      <c r="AS2134" s="36">
        <f>INDEX(AS$263:AS$279,$F2134)*$D2134*INDEX(AS$23:AS$30,$E2134)</f>
        <v/>
      </c>
      <c r="AT2134" s="36">
        <f>INDEX(AT$263:AT$279,$F2134)*$D2134*INDEX(AT$23:AT$30,$E2134)</f>
        <v/>
      </c>
      <c r="AU2134" s="36">
        <f>INDEX(AU$263:AU$279,$F2134)*$D2134*INDEX(AU$23:AU$30,$E2134)</f>
        <v/>
      </c>
      <c r="AV2134" s="36">
        <f>INDEX(AV$263:AV$279,$F2134)*$D2134*INDEX(AV$23:AV$30,$E2134)</f>
        <v/>
      </c>
      <c r="AW2134" s="36">
        <f>INDEX(AW$263:AW$279,$F2134)*$D2134*INDEX(AW$23:AW$30,$E2134)</f>
        <v/>
      </c>
      <c r="AX2134" s="36">
        <f>INDEX(AX$263:AX$279,$F2134)*$D2134*INDEX(AX$23:AX$30,$E2134)</f>
        <v/>
      </c>
      <c r="AY2134" s="36">
        <f>INDEX(AY$263:AY$279,$F2134)*$D2134*INDEX(AY$23:AY$30,$E2134)</f>
        <v/>
      </c>
    </row>
    <row r="2135" hidden="1" outlineLevel="2">
      <c r="A2135" s="14" t="inlineStr">
        <is>
          <t>ctxnew</t>
        </is>
      </c>
      <c r="B2135" s="14" t="inlineStr">
        <is>
          <t>oop</t>
        </is>
      </c>
      <c r="C2135" s="14" t="inlineStr">
        <is>
          <t>omn</t>
        </is>
      </c>
      <c r="D2135" s="36">
        <f>INDEX(Inputs!$W$5:$W$132,MATCH($B2135&amp;"|"&amp;$C2135,Inputs!$A$5:$A$132,0))</f>
        <v/>
      </c>
      <c r="E2135" s="36">
        <f>INDEX(Inputs!$L$5:$L$132,MATCH($B2135&amp;"|"&amp;$C2135,Inputs!$A$5:$A$132,0))</f>
        <v/>
      </c>
      <c r="F2135" s="36">
        <f>INDEX(Inputs!$M$5:$M$132,MATCH($B2135&amp;"|"&amp;$C2135,Inputs!$A$5:$A$132,0))</f>
        <v/>
      </c>
      <c r="G2135" s="35" t="n"/>
      <c r="H2135" s="14">
        <f>INDEX(VarLab,MATCH($A2135,VarKey,0))&amp;INDEX(MemLab,MATCH($C2135&amp;"|"&amp;$B2135,MemKey,0))</f>
        <v/>
      </c>
      <c r="I2135" s="14">
        <f>INDEX(VarUnit,MATCH($A2135,VarKey,0))</f>
        <v/>
      </c>
      <c r="J2135" s="14">
        <f>INDEX(VarSrc,MATCH($A2135,VarKey,0))</f>
        <v/>
      </c>
      <c r="K2135" s="11">
        <f>CodePrefix&amp;$A2135&amp;IF($C2135="","","."&amp;$C2135&amp;"."&amp;$B2135)&amp;INDEX(VarEnd,MATCH($A2135,VarKey,0))&amp;K$5</f>
        <v/>
      </c>
      <c r="L2135" s="37">
        <f>INDEX(L$263:L$279,$F2135)*$D2135*INDEX(L$23:L$30,$E2135)</f>
        <v/>
      </c>
      <c r="M2135" s="36">
        <f>INDEX(M$263:M$279,$F2135)*$D2135*INDEX(M$23:M$30,$E2135)</f>
        <v/>
      </c>
      <c r="N2135" s="36">
        <f>INDEX(N$263:N$279,$F2135)*$D2135*INDEX(N$23:N$30,$E2135)</f>
        <v/>
      </c>
      <c r="O2135" s="36">
        <f>INDEX(O$263:O$279,$F2135)*$D2135*INDEX(O$23:O$30,$E2135)</f>
        <v/>
      </c>
      <c r="P2135" s="36">
        <f>INDEX(P$263:P$279,$F2135)*$D2135*INDEX(P$23:P$30,$E2135)</f>
        <v/>
      </c>
      <c r="Q2135" s="36">
        <f>INDEX(Q$263:Q$279,$F2135)*$D2135*INDEX(Q$23:Q$30,$E2135)</f>
        <v/>
      </c>
      <c r="R2135" s="36">
        <f>INDEX(R$263:R$279,$F2135)*$D2135*INDEX(R$23:R$30,$E2135)</f>
        <v/>
      </c>
      <c r="S2135" s="36">
        <f>INDEX(S$263:S$279,$F2135)*$D2135*INDEX(S$23:S$30,$E2135)</f>
        <v/>
      </c>
      <c r="T2135" s="36">
        <f>INDEX(T$263:T$279,$F2135)*$D2135*INDEX(T$23:T$30,$E2135)</f>
        <v/>
      </c>
      <c r="U2135" s="36">
        <f>INDEX(U$263:U$279,$F2135)*$D2135*INDEX(U$23:U$30,$E2135)</f>
        <v/>
      </c>
      <c r="V2135" s="36">
        <f>INDEX(V$263:V$279,$F2135)*$D2135*INDEX(V$23:V$30,$E2135)</f>
        <v/>
      </c>
      <c r="W2135" s="36">
        <f>INDEX(W$263:W$279,$F2135)*$D2135*INDEX(W$23:W$30,$E2135)</f>
        <v/>
      </c>
      <c r="X2135" s="36">
        <f>INDEX(X$263:X$279,$F2135)*$D2135*INDEX(X$23:X$30,$E2135)</f>
        <v/>
      </c>
      <c r="Y2135" s="36">
        <f>INDEX(Y$263:Y$279,$F2135)*$D2135*INDEX(Y$23:Y$30,$E2135)</f>
        <v/>
      </c>
      <c r="Z2135" s="36">
        <f>INDEX(Z$263:Z$279,$F2135)*$D2135*INDEX(Z$23:Z$30,$E2135)</f>
        <v/>
      </c>
      <c r="AA2135" s="36">
        <f>INDEX(AA$263:AA$279,$F2135)*$D2135*INDEX(AA$23:AA$30,$E2135)</f>
        <v/>
      </c>
      <c r="AB2135" s="36">
        <f>INDEX(AB$263:AB$279,$F2135)*$D2135*INDEX(AB$23:AB$30,$E2135)</f>
        <v/>
      </c>
      <c r="AC2135" s="36">
        <f>INDEX(AC$263:AC$279,$F2135)*$D2135*INDEX(AC$23:AC$30,$E2135)</f>
        <v/>
      </c>
      <c r="AD2135" s="36">
        <f>INDEX(AD$263:AD$279,$F2135)*$D2135*INDEX(AD$23:AD$30,$E2135)</f>
        <v/>
      </c>
      <c r="AF2135" s="11">
        <f>CodePrefix&amp;$A2135&amp;IF($C2135="","","."&amp;$C2135&amp;"."&amp;$B2135)&amp;INDEX(VarEnd,MATCH($A2135,VarKey,0))&amp;AF$5</f>
        <v/>
      </c>
      <c r="AG2135" s="37">
        <f>INDEX(AG$263:AG$279,$F2135)*$D2135*INDEX(AG$23:AG$30,$E2135)</f>
        <v/>
      </c>
      <c r="AH2135" s="36">
        <f>INDEX(AH$263:AH$279,$F2135)*$D2135*INDEX(AH$23:AH$30,$E2135)</f>
        <v/>
      </c>
      <c r="AI2135" s="36">
        <f>INDEX(AI$263:AI$279,$F2135)*$D2135*INDEX(AI$23:AI$30,$E2135)</f>
        <v/>
      </c>
      <c r="AJ2135" s="36">
        <f>INDEX(AJ$263:AJ$279,$F2135)*$D2135*INDEX(AJ$23:AJ$30,$E2135)</f>
        <v/>
      </c>
      <c r="AK2135" s="36">
        <f>INDEX(AK$263:AK$279,$F2135)*$D2135*INDEX(AK$23:AK$30,$E2135)</f>
        <v/>
      </c>
      <c r="AL2135" s="36">
        <f>INDEX(AL$263:AL$279,$F2135)*$D2135*INDEX(AL$23:AL$30,$E2135)</f>
        <v/>
      </c>
      <c r="AM2135" s="36">
        <f>INDEX(AM$263:AM$279,$F2135)*$D2135*INDEX(AM$23:AM$30,$E2135)</f>
        <v/>
      </c>
      <c r="AN2135" s="36">
        <f>INDEX(AN$263:AN$279,$F2135)*$D2135*INDEX(AN$23:AN$30,$E2135)</f>
        <v/>
      </c>
      <c r="AO2135" s="36">
        <f>INDEX(AO$263:AO$279,$F2135)*$D2135*INDEX(AO$23:AO$30,$E2135)</f>
        <v/>
      </c>
      <c r="AP2135" s="36">
        <f>INDEX(AP$263:AP$279,$F2135)*$D2135*INDEX(AP$23:AP$30,$E2135)</f>
        <v/>
      </c>
      <c r="AQ2135" s="36">
        <f>INDEX(AQ$263:AQ$279,$F2135)*$D2135*INDEX(AQ$23:AQ$30,$E2135)</f>
        <v/>
      </c>
      <c r="AR2135" s="36">
        <f>INDEX(AR$263:AR$279,$F2135)*$D2135*INDEX(AR$23:AR$30,$E2135)</f>
        <v/>
      </c>
      <c r="AS2135" s="36">
        <f>INDEX(AS$263:AS$279,$F2135)*$D2135*INDEX(AS$23:AS$30,$E2135)</f>
        <v/>
      </c>
      <c r="AT2135" s="36">
        <f>INDEX(AT$263:AT$279,$F2135)*$D2135*INDEX(AT$23:AT$30,$E2135)</f>
        <v/>
      </c>
      <c r="AU2135" s="36">
        <f>INDEX(AU$263:AU$279,$F2135)*$D2135*INDEX(AU$23:AU$30,$E2135)</f>
        <v/>
      </c>
      <c r="AV2135" s="36">
        <f>INDEX(AV$263:AV$279,$F2135)*$D2135*INDEX(AV$23:AV$30,$E2135)</f>
        <v/>
      </c>
      <c r="AW2135" s="36">
        <f>INDEX(AW$263:AW$279,$F2135)*$D2135*INDEX(AW$23:AW$30,$E2135)</f>
        <v/>
      </c>
      <c r="AX2135" s="36">
        <f>INDEX(AX$263:AX$279,$F2135)*$D2135*INDEX(AX$23:AX$30,$E2135)</f>
        <v/>
      </c>
      <c r="AY2135" s="36">
        <f>INDEX(AY$263:AY$279,$F2135)*$D2135*INDEX(AY$23:AY$30,$E2135)</f>
        <v/>
      </c>
    </row>
    <row r="2136" hidden="1" outlineLevel="2">
      <c r="A2136" s="14" t="inlineStr">
        <is>
          <t>ctxnew</t>
        </is>
      </c>
      <c r="B2136" s="14" t="inlineStr">
        <is>
          <t>bio</t>
        </is>
      </c>
      <c r="C2136" s="14" t="inlineStr">
        <is>
          <t>omn</t>
        </is>
      </c>
      <c r="D2136" s="36">
        <f>INDEX(Inputs!$W$5:$W$132,MATCH($B2136&amp;"|"&amp;$C2136,Inputs!$A$5:$A$132,0))</f>
        <v/>
      </c>
      <c r="E2136" s="36">
        <f>INDEX(Inputs!$L$5:$L$132,MATCH($B2136&amp;"|"&amp;$C2136,Inputs!$A$5:$A$132,0))</f>
        <v/>
      </c>
      <c r="F2136" s="36">
        <f>INDEX(Inputs!$M$5:$M$132,MATCH($B2136&amp;"|"&amp;$C2136,Inputs!$A$5:$A$132,0))</f>
        <v/>
      </c>
      <c r="G2136" s="35" t="n"/>
      <c r="H2136" s="14">
        <f>INDEX(VarLab,MATCH($A2136,VarKey,0))&amp;INDEX(MemLab,MATCH($C2136&amp;"|"&amp;$B2136,MemKey,0))</f>
        <v/>
      </c>
      <c r="I2136" s="14">
        <f>INDEX(VarUnit,MATCH($A2136,VarKey,0))</f>
        <v/>
      </c>
      <c r="J2136" s="14">
        <f>INDEX(VarSrc,MATCH($A2136,VarKey,0))</f>
        <v/>
      </c>
      <c r="K2136" s="11">
        <f>CodePrefix&amp;$A2136&amp;IF($C2136="","","."&amp;$C2136&amp;"."&amp;$B2136)&amp;INDEX(VarEnd,MATCH($A2136,VarKey,0))&amp;K$5</f>
        <v/>
      </c>
      <c r="L2136" s="37">
        <f>INDEX(L$263:L$279,$F2136)*$D2136*INDEX(L$23:L$30,$E2136)</f>
        <v/>
      </c>
      <c r="M2136" s="36">
        <f>INDEX(M$263:M$279,$F2136)*$D2136*INDEX(M$23:M$30,$E2136)</f>
        <v/>
      </c>
      <c r="N2136" s="36">
        <f>INDEX(N$263:N$279,$F2136)*$D2136*INDEX(N$23:N$30,$E2136)</f>
        <v/>
      </c>
      <c r="O2136" s="36">
        <f>INDEX(O$263:O$279,$F2136)*$D2136*INDEX(O$23:O$30,$E2136)</f>
        <v/>
      </c>
      <c r="P2136" s="36">
        <f>INDEX(P$263:P$279,$F2136)*$D2136*INDEX(P$23:P$30,$E2136)</f>
        <v/>
      </c>
      <c r="Q2136" s="36">
        <f>INDEX(Q$263:Q$279,$F2136)*$D2136*INDEX(Q$23:Q$30,$E2136)</f>
        <v/>
      </c>
      <c r="R2136" s="36">
        <f>INDEX(R$263:R$279,$F2136)*$D2136*INDEX(R$23:R$30,$E2136)</f>
        <v/>
      </c>
      <c r="S2136" s="36">
        <f>INDEX(S$263:S$279,$F2136)*$D2136*INDEX(S$23:S$30,$E2136)</f>
        <v/>
      </c>
      <c r="T2136" s="36">
        <f>INDEX(T$263:T$279,$F2136)*$D2136*INDEX(T$23:T$30,$E2136)</f>
        <v/>
      </c>
      <c r="U2136" s="36">
        <f>INDEX(U$263:U$279,$F2136)*$D2136*INDEX(U$23:U$30,$E2136)</f>
        <v/>
      </c>
      <c r="V2136" s="36">
        <f>INDEX(V$263:V$279,$F2136)*$D2136*INDEX(V$23:V$30,$E2136)</f>
        <v/>
      </c>
      <c r="W2136" s="36">
        <f>INDEX(W$263:W$279,$F2136)*$D2136*INDEX(W$23:W$30,$E2136)</f>
        <v/>
      </c>
      <c r="X2136" s="36">
        <f>INDEX(X$263:X$279,$F2136)*$D2136*INDEX(X$23:X$30,$E2136)</f>
        <v/>
      </c>
      <c r="Y2136" s="36">
        <f>INDEX(Y$263:Y$279,$F2136)*$D2136*INDEX(Y$23:Y$30,$E2136)</f>
        <v/>
      </c>
      <c r="Z2136" s="36">
        <f>INDEX(Z$263:Z$279,$F2136)*$D2136*INDEX(Z$23:Z$30,$E2136)</f>
        <v/>
      </c>
      <c r="AA2136" s="36">
        <f>INDEX(AA$263:AA$279,$F2136)*$D2136*INDEX(AA$23:AA$30,$E2136)</f>
        <v/>
      </c>
      <c r="AB2136" s="36">
        <f>INDEX(AB$263:AB$279,$F2136)*$D2136*INDEX(AB$23:AB$30,$E2136)</f>
        <v/>
      </c>
      <c r="AC2136" s="36">
        <f>INDEX(AC$263:AC$279,$F2136)*$D2136*INDEX(AC$23:AC$30,$E2136)</f>
        <v/>
      </c>
      <c r="AD2136" s="36">
        <f>INDEX(AD$263:AD$279,$F2136)*$D2136*INDEX(AD$23:AD$30,$E2136)</f>
        <v/>
      </c>
      <c r="AF2136" s="11">
        <f>CodePrefix&amp;$A2136&amp;IF($C2136="","","."&amp;$C2136&amp;"."&amp;$B2136)&amp;INDEX(VarEnd,MATCH($A2136,VarKey,0))&amp;AF$5</f>
        <v/>
      </c>
      <c r="AG2136" s="37">
        <f>INDEX(AG$263:AG$279,$F2136)*$D2136*INDEX(AG$23:AG$30,$E2136)</f>
        <v/>
      </c>
      <c r="AH2136" s="36">
        <f>INDEX(AH$263:AH$279,$F2136)*$D2136*INDEX(AH$23:AH$30,$E2136)</f>
        <v/>
      </c>
      <c r="AI2136" s="36">
        <f>INDEX(AI$263:AI$279,$F2136)*$D2136*INDEX(AI$23:AI$30,$E2136)</f>
        <v/>
      </c>
      <c r="AJ2136" s="36">
        <f>INDEX(AJ$263:AJ$279,$F2136)*$D2136*INDEX(AJ$23:AJ$30,$E2136)</f>
        <v/>
      </c>
      <c r="AK2136" s="36">
        <f>INDEX(AK$263:AK$279,$F2136)*$D2136*INDEX(AK$23:AK$30,$E2136)</f>
        <v/>
      </c>
      <c r="AL2136" s="36">
        <f>INDEX(AL$263:AL$279,$F2136)*$D2136*INDEX(AL$23:AL$30,$E2136)</f>
        <v/>
      </c>
      <c r="AM2136" s="36">
        <f>INDEX(AM$263:AM$279,$F2136)*$D2136*INDEX(AM$23:AM$30,$E2136)</f>
        <v/>
      </c>
      <c r="AN2136" s="36">
        <f>INDEX(AN$263:AN$279,$F2136)*$D2136*INDEX(AN$23:AN$30,$E2136)</f>
        <v/>
      </c>
      <c r="AO2136" s="36">
        <f>INDEX(AO$263:AO$279,$F2136)*$D2136*INDEX(AO$23:AO$30,$E2136)</f>
        <v/>
      </c>
      <c r="AP2136" s="36">
        <f>INDEX(AP$263:AP$279,$F2136)*$D2136*INDEX(AP$23:AP$30,$E2136)</f>
        <v/>
      </c>
      <c r="AQ2136" s="36">
        <f>INDEX(AQ$263:AQ$279,$F2136)*$D2136*INDEX(AQ$23:AQ$30,$E2136)</f>
        <v/>
      </c>
      <c r="AR2136" s="36">
        <f>INDEX(AR$263:AR$279,$F2136)*$D2136*INDEX(AR$23:AR$30,$E2136)</f>
        <v/>
      </c>
      <c r="AS2136" s="36">
        <f>INDEX(AS$263:AS$279,$F2136)*$D2136*INDEX(AS$23:AS$30,$E2136)</f>
        <v/>
      </c>
      <c r="AT2136" s="36">
        <f>INDEX(AT$263:AT$279,$F2136)*$D2136*INDEX(AT$23:AT$30,$E2136)</f>
        <v/>
      </c>
      <c r="AU2136" s="36">
        <f>INDEX(AU$263:AU$279,$F2136)*$D2136*INDEX(AU$23:AU$30,$E2136)</f>
        <v/>
      </c>
      <c r="AV2136" s="36">
        <f>INDEX(AV$263:AV$279,$F2136)*$D2136*INDEX(AV$23:AV$30,$E2136)</f>
        <v/>
      </c>
      <c r="AW2136" s="36">
        <f>INDEX(AW$263:AW$279,$F2136)*$D2136*INDEX(AW$23:AW$30,$E2136)</f>
        <v/>
      </c>
      <c r="AX2136" s="36">
        <f>INDEX(AX$263:AX$279,$F2136)*$D2136*INDEX(AX$23:AX$30,$E2136)</f>
        <v/>
      </c>
      <c r="AY2136" s="36">
        <f>INDEX(AY$263:AY$279,$F2136)*$D2136*INDEX(AY$23:AY$30,$E2136)</f>
        <v/>
      </c>
    </row>
    <row r="2137" hidden="1" outlineLevel="2"/>
    <row r="2138" hidden="1" outlineLevel="2">
      <c r="A2138" s="14" t="inlineStr">
        <is>
          <t>ets</t>
        </is>
      </c>
      <c r="B2138" s="14" t="inlineStr">
        <is>
          <t>coa</t>
        </is>
      </c>
      <c r="C2138" s="14" t="inlineStr">
        <is>
          <t>omn</t>
        </is>
      </c>
      <c r="D2138" s="36">
        <f>INDEX(Inputs!$W$5:$W$132,MATCH($B2138&amp;"|"&amp;$C2138,Inputs!$A$5:$A$132,0))</f>
        <v/>
      </c>
      <c r="E2138" s="36">
        <f>INDEX(Inputs!$M$5:$M$132,MATCH($B2138&amp;"|"&amp;$C2138,Inputs!$A$5:$A$132,0))</f>
        <v/>
      </c>
      <c r="F2138" s="35" t="n"/>
      <c r="G2138" s="35" t="n"/>
      <c r="H2138" s="14">
        <f>INDEX(VarLab,MATCH($A2138,VarKey,0))&amp;INDEX(MemLab,MATCH($C2138&amp;"|"&amp;$B2138,MemKey,0))</f>
        <v/>
      </c>
      <c r="I2138" s="14">
        <f>INDEX(VarUnit,MATCH($A2138,VarKey,0))</f>
        <v/>
      </c>
      <c r="J2138" s="14">
        <f>INDEX(VarSrc,MATCH($A2138,VarKey,0))</f>
        <v/>
      </c>
      <c r="K2138" s="11">
        <f>CodePrefix&amp;$A2138&amp;IF($C2138="","","."&amp;$C2138&amp;"."&amp;$B2138)&amp;INDEX(VarEnd,MATCH($A2138,VarKey,0))&amp;K$5</f>
        <v/>
      </c>
      <c r="L2138" s="37">
        <f>INDEX(L$280:L$296,$E2138)*$D2138</f>
        <v/>
      </c>
      <c r="M2138" s="36">
        <f>INDEX(M$280:M$296,$E2138)*$D2138</f>
        <v/>
      </c>
      <c r="N2138" s="36">
        <f>INDEX(N$280:N$296,$E2138)*$D2138</f>
        <v/>
      </c>
      <c r="O2138" s="36">
        <f>INDEX(O$280:O$296,$E2138)*$D2138</f>
        <v/>
      </c>
      <c r="P2138" s="36">
        <f>INDEX(P$280:P$296,$E2138)*$D2138</f>
        <v/>
      </c>
      <c r="Q2138" s="36">
        <f>INDEX(Q$280:Q$296,$E2138)*$D2138</f>
        <v/>
      </c>
      <c r="R2138" s="36">
        <f>INDEX(R$280:R$296,$E2138)*$D2138</f>
        <v/>
      </c>
      <c r="S2138" s="36">
        <f>INDEX(S$280:S$296,$E2138)*$D2138</f>
        <v/>
      </c>
      <c r="T2138" s="36">
        <f>INDEX(T$280:T$296,$E2138)*$D2138</f>
        <v/>
      </c>
      <c r="U2138" s="36">
        <f>INDEX(U$280:U$296,$E2138)*$D2138</f>
        <v/>
      </c>
      <c r="V2138" s="36">
        <f>INDEX(V$280:V$296,$E2138)*$D2138</f>
        <v/>
      </c>
      <c r="W2138" s="36">
        <f>INDEX(W$280:W$296,$E2138)*$D2138</f>
        <v/>
      </c>
      <c r="X2138" s="36">
        <f>INDEX(X$280:X$296,$E2138)*$D2138</f>
        <v/>
      </c>
      <c r="Y2138" s="36">
        <f>INDEX(Y$280:Y$296,$E2138)*$D2138</f>
        <v/>
      </c>
      <c r="Z2138" s="36">
        <f>INDEX(Z$280:Z$296,$E2138)*$D2138</f>
        <v/>
      </c>
      <c r="AA2138" s="36">
        <f>INDEX(AA$280:AA$296,$E2138)*$D2138</f>
        <v/>
      </c>
      <c r="AB2138" s="36">
        <f>INDEX(AB$280:AB$296,$E2138)*$D2138</f>
        <v/>
      </c>
      <c r="AC2138" s="36">
        <f>INDEX(AC$280:AC$296,$E2138)*$D2138</f>
        <v/>
      </c>
      <c r="AD2138" s="36">
        <f>INDEX(AD$280:AD$296,$E2138)*$D2138</f>
        <v/>
      </c>
      <c r="AF2138" s="11">
        <f>CodePrefix&amp;$A2138&amp;IF($C2138="","","."&amp;$C2138&amp;"."&amp;$B2138)&amp;INDEX(VarEnd,MATCH($A2138,VarKey,0))&amp;AF$5</f>
        <v/>
      </c>
      <c r="AG2138" s="37">
        <f>INDEX(AG$280:AG$296,$E2138)*$D2138</f>
        <v/>
      </c>
      <c r="AH2138" s="36">
        <f>INDEX(AH$280:AH$296,$E2138)*$D2138</f>
        <v/>
      </c>
      <c r="AI2138" s="36">
        <f>INDEX(AI$280:AI$296,$E2138)*$D2138</f>
        <v/>
      </c>
      <c r="AJ2138" s="36">
        <f>INDEX(AJ$280:AJ$296,$E2138)*$D2138</f>
        <v/>
      </c>
      <c r="AK2138" s="36">
        <f>INDEX(AK$280:AK$296,$E2138)*$D2138</f>
        <v/>
      </c>
      <c r="AL2138" s="36">
        <f>INDEX(AL$280:AL$296,$E2138)*$D2138</f>
        <v/>
      </c>
      <c r="AM2138" s="36">
        <f>INDEX(AM$280:AM$296,$E2138)*$D2138</f>
        <v/>
      </c>
      <c r="AN2138" s="36">
        <f>INDEX(AN$280:AN$296,$E2138)*$D2138</f>
        <v/>
      </c>
      <c r="AO2138" s="36">
        <f>INDEX(AO$280:AO$296,$E2138)*$D2138</f>
        <v/>
      </c>
      <c r="AP2138" s="36">
        <f>INDEX(AP$280:AP$296,$E2138)*$D2138</f>
        <v/>
      </c>
      <c r="AQ2138" s="36">
        <f>INDEX(AQ$280:AQ$296,$E2138)*$D2138</f>
        <v/>
      </c>
      <c r="AR2138" s="36">
        <f>INDEX(AR$280:AR$296,$E2138)*$D2138</f>
        <v/>
      </c>
      <c r="AS2138" s="36">
        <f>INDEX(AS$280:AS$296,$E2138)*$D2138</f>
        <v/>
      </c>
      <c r="AT2138" s="36">
        <f>INDEX(AT$280:AT$296,$E2138)*$D2138</f>
        <v/>
      </c>
      <c r="AU2138" s="36">
        <f>INDEX(AU$280:AU$296,$E2138)*$D2138</f>
        <v/>
      </c>
      <c r="AV2138" s="36">
        <f>INDEX(AV$280:AV$296,$E2138)*$D2138</f>
        <v/>
      </c>
      <c r="AW2138" s="36">
        <f>INDEX(AW$280:AW$296,$E2138)*$D2138</f>
        <v/>
      </c>
      <c r="AX2138" s="36">
        <f>INDEX(AX$280:AX$296,$E2138)*$D2138</f>
        <v/>
      </c>
      <c r="AY2138" s="36">
        <f>INDEX(AY$280:AY$296,$E2138)*$D2138</f>
        <v/>
      </c>
    </row>
    <row r="2139" hidden="1" outlineLevel="2">
      <c r="A2139" s="14" t="inlineStr">
        <is>
          <t>ets</t>
        </is>
      </c>
      <c r="B2139" s="14" t="inlineStr">
        <is>
          <t>nga</t>
        </is>
      </c>
      <c r="C2139" s="14" t="inlineStr">
        <is>
          <t>omn</t>
        </is>
      </c>
      <c r="D2139" s="36">
        <f>INDEX(Inputs!$W$5:$W$132,MATCH($B2139&amp;"|"&amp;$C2139,Inputs!$A$5:$A$132,0))</f>
        <v/>
      </c>
      <c r="E2139" s="36">
        <f>INDEX(Inputs!$M$5:$M$132,MATCH($B2139&amp;"|"&amp;$C2139,Inputs!$A$5:$A$132,0))</f>
        <v/>
      </c>
      <c r="F2139" s="35" t="n"/>
      <c r="G2139" s="35" t="n"/>
      <c r="H2139" s="14">
        <f>INDEX(VarLab,MATCH($A2139,VarKey,0))&amp;INDEX(MemLab,MATCH($C2139&amp;"|"&amp;$B2139,MemKey,0))</f>
        <v/>
      </c>
      <c r="I2139" s="14">
        <f>INDEX(VarUnit,MATCH($A2139,VarKey,0))</f>
        <v/>
      </c>
      <c r="J2139" s="14">
        <f>INDEX(VarSrc,MATCH($A2139,VarKey,0))</f>
        <v/>
      </c>
      <c r="K2139" s="11">
        <f>CodePrefix&amp;$A2139&amp;IF($C2139="","","."&amp;$C2139&amp;"."&amp;$B2139)&amp;INDEX(VarEnd,MATCH($A2139,VarKey,0))&amp;K$5</f>
        <v/>
      </c>
      <c r="L2139" s="37">
        <f>INDEX(L$280:L$296,$E2139)*$D2139</f>
        <v/>
      </c>
      <c r="M2139" s="36">
        <f>INDEX(M$280:M$296,$E2139)*$D2139</f>
        <v/>
      </c>
      <c r="N2139" s="36">
        <f>INDEX(N$280:N$296,$E2139)*$D2139</f>
        <v/>
      </c>
      <c r="O2139" s="36">
        <f>INDEX(O$280:O$296,$E2139)*$D2139</f>
        <v/>
      </c>
      <c r="P2139" s="36">
        <f>INDEX(P$280:P$296,$E2139)*$D2139</f>
        <v/>
      </c>
      <c r="Q2139" s="36">
        <f>INDEX(Q$280:Q$296,$E2139)*$D2139</f>
        <v/>
      </c>
      <c r="R2139" s="36">
        <f>INDEX(R$280:R$296,$E2139)*$D2139</f>
        <v/>
      </c>
      <c r="S2139" s="36">
        <f>INDEX(S$280:S$296,$E2139)*$D2139</f>
        <v/>
      </c>
      <c r="T2139" s="36">
        <f>INDEX(T$280:T$296,$E2139)*$D2139</f>
        <v/>
      </c>
      <c r="U2139" s="36">
        <f>INDEX(U$280:U$296,$E2139)*$D2139</f>
        <v/>
      </c>
      <c r="V2139" s="36">
        <f>INDEX(V$280:V$296,$E2139)*$D2139</f>
        <v/>
      </c>
      <c r="W2139" s="36">
        <f>INDEX(W$280:W$296,$E2139)*$D2139</f>
        <v/>
      </c>
      <c r="X2139" s="36">
        <f>INDEX(X$280:X$296,$E2139)*$D2139</f>
        <v/>
      </c>
      <c r="Y2139" s="36">
        <f>INDEX(Y$280:Y$296,$E2139)*$D2139</f>
        <v/>
      </c>
      <c r="Z2139" s="36">
        <f>INDEX(Z$280:Z$296,$E2139)*$D2139</f>
        <v/>
      </c>
      <c r="AA2139" s="36">
        <f>INDEX(AA$280:AA$296,$E2139)*$D2139</f>
        <v/>
      </c>
      <c r="AB2139" s="36">
        <f>INDEX(AB$280:AB$296,$E2139)*$D2139</f>
        <v/>
      </c>
      <c r="AC2139" s="36">
        <f>INDEX(AC$280:AC$296,$E2139)*$D2139</f>
        <v/>
      </c>
      <c r="AD2139" s="36">
        <f>INDEX(AD$280:AD$296,$E2139)*$D2139</f>
        <v/>
      </c>
      <c r="AF2139" s="11">
        <f>CodePrefix&amp;$A2139&amp;IF($C2139="","","."&amp;$C2139&amp;"."&amp;$B2139)&amp;INDEX(VarEnd,MATCH($A2139,VarKey,0))&amp;AF$5</f>
        <v/>
      </c>
      <c r="AG2139" s="37">
        <f>INDEX(AG$280:AG$296,$E2139)*$D2139</f>
        <v/>
      </c>
      <c r="AH2139" s="36">
        <f>INDEX(AH$280:AH$296,$E2139)*$D2139</f>
        <v/>
      </c>
      <c r="AI2139" s="36">
        <f>INDEX(AI$280:AI$296,$E2139)*$D2139</f>
        <v/>
      </c>
      <c r="AJ2139" s="36">
        <f>INDEX(AJ$280:AJ$296,$E2139)*$D2139</f>
        <v/>
      </c>
      <c r="AK2139" s="36">
        <f>INDEX(AK$280:AK$296,$E2139)*$D2139</f>
        <v/>
      </c>
      <c r="AL2139" s="36">
        <f>INDEX(AL$280:AL$296,$E2139)*$D2139</f>
        <v/>
      </c>
      <c r="AM2139" s="36">
        <f>INDEX(AM$280:AM$296,$E2139)*$D2139</f>
        <v/>
      </c>
      <c r="AN2139" s="36">
        <f>INDEX(AN$280:AN$296,$E2139)*$D2139</f>
        <v/>
      </c>
      <c r="AO2139" s="36">
        <f>INDEX(AO$280:AO$296,$E2139)*$D2139</f>
        <v/>
      </c>
      <c r="AP2139" s="36">
        <f>INDEX(AP$280:AP$296,$E2139)*$D2139</f>
        <v/>
      </c>
      <c r="AQ2139" s="36">
        <f>INDEX(AQ$280:AQ$296,$E2139)*$D2139</f>
        <v/>
      </c>
      <c r="AR2139" s="36">
        <f>INDEX(AR$280:AR$296,$E2139)*$D2139</f>
        <v/>
      </c>
      <c r="AS2139" s="36">
        <f>INDEX(AS$280:AS$296,$E2139)*$D2139</f>
        <v/>
      </c>
      <c r="AT2139" s="36">
        <f>INDEX(AT$280:AT$296,$E2139)*$D2139</f>
        <v/>
      </c>
      <c r="AU2139" s="36">
        <f>INDEX(AU$280:AU$296,$E2139)*$D2139</f>
        <v/>
      </c>
      <c r="AV2139" s="36">
        <f>INDEX(AV$280:AV$296,$E2139)*$D2139</f>
        <v/>
      </c>
      <c r="AW2139" s="36">
        <f>INDEX(AW$280:AW$296,$E2139)*$D2139</f>
        <v/>
      </c>
      <c r="AX2139" s="36">
        <f>INDEX(AX$280:AX$296,$E2139)*$D2139</f>
        <v/>
      </c>
      <c r="AY2139" s="36">
        <f>INDEX(AY$280:AY$296,$E2139)*$D2139</f>
        <v/>
      </c>
    </row>
    <row r="2140" hidden="1" outlineLevel="2">
      <c r="A2140" s="14" t="inlineStr">
        <is>
          <t>ets</t>
        </is>
      </c>
      <c r="B2140" s="14" t="inlineStr">
        <is>
          <t>gso</t>
        </is>
      </c>
      <c r="C2140" s="14" t="inlineStr">
        <is>
          <t>omn</t>
        </is>
      </c>
      <c r="D2140" s="36">
        <f>INDEX(Inputs!$W$5:$W$132,MATCH($B2140&amp;"|"&amp;$C2140,Inputs!$A$5:$A$132,0))</f>
        <v/>
      </c>
      <c r="E2140" s="36">
        <f>INDEX(Inputs!$M$5:$M$132,MATCH($B2140&amp;"|"&amp;$C2140,Inputs!$A$5:$A$132,0))</f>
        <v/>
      </c>
      <c r="F2140" s="35" t="n"/>
      <c r="G2140" s="35" t="n"/>
      <c r="H2140" s="14">
        <f>INDEX(VarLab,MATCH($A2140,VarKey,0))&amp;INDEX(MemLab,MATCH($C2140&amp;"|"&amp;$B2140,MemKey,0))</f>
        <v/>
      </c>
      <c r="I2140" s="14">
        <f>INDEX(VarUnit,MATCH($A2140,VarKey,0))</f>
        <v/>
      </c>
      <c r="J2140" s="14">
        <f>INDEX(VarSrc,MATCH($A2140,VarKey,0))</f>
        <v/>
      </c>
      <c r="K2140" s="11">
        <f>CodePrefix&amp;$A2140&amp;IF($C2140="","","."&amp;$C2140&amp;"."&amp;$B2140)&amp;INDEX(VarEnd,MATCH($A2140,VarKey,0))&amp;K$5</f>
        <v/>
      </c>
      <c r="L2140" s="37">
        <f>INDEX(L$280:L$296,$E2140)*$D2140</f>
        <v/>
      </c>
      <c r="M2140" s="36">
        <f>INDEX(M$280:M$296,$E2140)*$D2140</f>
        <v/>
      </c>
      <c r="N2140" s="36">
        <f>INDEX(N$280:N$296,$E2140)*$D2140</f>
        <v/>
      </c>
      <c r="O2140" s="36">
        <f>INDEX(O$280:O$296,$E2140)*$D2140</f>
        <v/>
      </c>
      <c r="P2140" s="36">
        <f>INDEX(P$280:P$296,$E2140)*$D2140</f>
        <v/>
      </c>
      <c r="Q2140" s="36">
        <f>INDEX(Q$280:Q$296,$E2140)*$D2140</f>
        <v/>
      </c>
      <c r="R2140" s="36">
        <f>INDEX(R$280:R$296,$E2140)*$D2140</f>
        <v/>
      </c>
      <c r="S2140" s="36">
        <f>INDEX(S$280:S$296,$E2140)*$D2140</f>
        <v/>
      </c>
      <c r="T2140" s="36">
        <f>INDEX(T$280:T$296,$E2140)*$D2140</f>
        <v/>
      </c>
      <c r="U2140" s="36">
        <f>INDEX(U$280:U$296,$E2140)*$D2140</f>
        <v/>
      </c>
      <c r="V2140" s="36">
        <f>INDEX(V$280:V$296,$E2140)*$D2140</f>
        <v/>
      </c>
      <c r="W2140" s="36">
        <f>INDEX(W$280:W$296,$E2140)*$D2140</f>
        <v/>
      </c>
      <c r="X2140" s="36">
        <f>INDEX(X$280:X$296,$E2140)*$D2140</f>
        <v/>
      </c>
      <c r="Y2140" s="36">
        <f>INDEX(Y$280:Y$296,$E2140)*$D2140</f>
        <v/>
      </c>
      <c r="Z2140" s="36">
        <f>INDEX(Z$280:Z$296,$E2140)*$D2140</f>
        <v/>
      </c>
      <c r="AA2140" s="36">
        <f>INDEX(AA$280:AA$296,$E2140)*$D2140</f>
        <v/>
      </c>
      <c r="AB2140" s="36">
        <f>INDEX(AB$280:AB$296,$E2140)*$D2140</f>
        <v/>
      </c>
      <c r="AC2140" s="36">
        <f>INDEX(AC$280:AC$296,$E2140)*$D2140</f>
        <v/>
      </c>
      <c r="AD2140" s="36">
        <f>INDEX(AD$280:AD$296,$E2140)*$D2140</f>
        <v/>
      </c>
      <c r="AF2140" s="11">
        <f>CodePrefix&amp;$A2140&amp;IF($C2140="","","."&amp;$C2140&amp;"."&amp;$B2140)&amp;INDEX(VarEnd,MATCH($A2140,VarKey,0))&amp;AF$5</f>
        <v/>
      </c>
      <c r="AG2140" s="37">
        <f>INDEX(AG$280:AG$296,$E2140)*$D2140</f>
        <v/>
      </c>
      <c r="AH2140" s="36">
        <f>INDEX(AH$280:AH$296,$E2140)*$D2140</f>
        <v/>
      </c>
      <c r="AI2140" s="36">
        <f>INDEX(AI$280:AI$296,$E2140)*$D2140</f>
        <v/>
      </c>
      <c r="AJ2140" s="36">
        <f>INDEX(AJ$280:AJ$296,$E2140)*$D2140</f>
        <v/>
      </c>
      <c r="AK2140" s="36">
        <f>INDEX(AK$280:AK$296,$E2140)*$D2140</f>
        <v/>
      </c>
      <c r="AL2140" s="36">
        <f>INDEX(AL$280:AL$296,$E2140)*$D2140</f>
        <v/>
      </c>
      <c r="AM2140" s="36">
        <f>INDEX(AM$280:AM$296,$E2140)*$D2140</f>
        <v/>
      </c>
      <c r="AN2140" s="36">
        <f>INDEX(AN$280:AN$296,$E2140)*$D2140</f>
        <v/>
      </c>
      <c r="AO2140" s="36">
        <f>INDEX(AO$280:AO$296,$E2140)*$D2140</f>
        <v/>
      </c>
      <c r="AP2140" s="36">
        <f>INDEX(AP$280:AP$296,$E2140)*$D2140</f>
        <v/>
      </c>
      <c r="AQ2140" s="36">
        <f>INDEX(AQ$280:AQ$296,$E2140)*$D2140</f>
        <v/>
      </c>
      <c r="AR2140" s="36">
        <f>INDEX(AR$280:AR$296,$E2140)*$D2140</f>
        <v/>
      </c>
      <c r="AS2140" s="36">
        <f>INDEX(AS$280:AS$296,$E2140)*$D2140</f>
        <v/>
      </c>
      <c r="AT2140" s="36">
        <f>INDEX(AT$280:AT$296,$E2140)*$D2140</f>
        <v/>
      </c>
      <c r="AU2140" s="36">
        <f>INDEX(AU$280:AU$296,$E2140)*$D2140</f>
        <v/>
      </c>
      <c r="AV2140" s="36">
        <f>INDEX(AV$280:AV$296,$E2140)*$D2140</f>
        <v/>
      </c>
      <c r="AW2140" s="36">
        <f>INDEX(AW$280:AW$296,$E2140)*$D2140</f>
        <v/>
      </c>
      <c r="AX2140" s="36">
        <f>INDEX(AX$280:AX$296,$E2140)*$D2140</f>
        <v/>
      </c>
      <c r="AY2140" s="36">
        <f>INDEX(AY$280:AY$296,$E2140)*$D2140</f>
        <v/>
      </c>
    </row>
    <row r="2141" hidden="1" outlineLevel="2">
      <c r="A2141" s="14" t="inlineStr">
        <is>
          <t>ets</t>
        </is>
      </c>
      <c r="B2141" s="14" t="inlineStr">
        <is>
          <t>die</t>
        </is>
      </c>
      <c r="C2141" s="14" t="inlineStr">
        <is>
          <t>omn</t>
        </is>
      </c>
      <c r="D2141" s="36">
        <f>INDEX(Inputs!$W$5:$W$132,MATCH($B2141&amp;"|"&amp;$C2141,Inputs!$A$5:$A$132,0))</f>
        <v/>
      </c>
      <c r="E2141" s="36">
        <f>INDEX(Inputs!$M$5:$M$132,MATCH($B2141&amp;"|"&amp;$C2141,Inputs!$A$5:$A$132,0))</f>
        <v/>
      </c>
      <c r="F2141" s="35" t="n"/>
      <c r="G2141" s="35" t="n"/>
      <c r="H2141" s="14">
        <f>INDEX(VarLab,MATCH($A2141,VarKey,0))&amp;INDEX(MemLab,MATCH($C2141&amp;"|"&amp;$B2141,MemKey,0))</f>
        <v/>
      </c>
      <c r="I2141" s="14">
        <f>INDEX(VarUnit,MATCH($A2141,VarKey,0))</f>
        <v/>
      </c>
      <c r="J2141" s="14">
        <f>INDEX(VarSrc,MATCH($A2141,VarKey,0))</f>
        <v/>
      </c>
      <c r="K2141" s="11">
        <f>CodePrefix&amp;$A2141&amp;IF($C2141="","","."&amp;$C2141&amp;"."&amp;$B2141)&amp;INDEX(VarEnd,MATCH($A2141,VarKey,0))&amp;K$5</f>
        <v/>
      </c>
      <c r="L2141" s="37">
        <f>INDEX(L$280:L$296,$E2141)*$D2141</f>
        <v/>
      </c>
      <c r="M2141" s="36">
        <f>INDEX(M$280:M$296,$E2141)*$D2141</f>
        <v/>
      </c>
      <c r="N2141" s="36">
        <f>INDEX(N$280:N$296,$E2141)*$D2141</f>
        <v/>
      </c>
      <c r="O2141" s="36">
        <f>INDEX(O$280:O$296,$E2141)*$D2141</f>
        <v/>
      </c>
      <c r="P2141" s="36">
        <f>INDEX(P$280:P$296,$E2141)*$D2141</f>
        <v/>
      </c>
      <c r="Q2141" s="36">
        <f>INDEX(Q$280:Q$296,$E2141)*$D2141</f>
        <v/>
      </c>
      <c r="R2141" s="36">
        <f>INDEX(R$280:R$296,$E2141)*$D2141</f>
        <v/>
      </c>
      <c r="S2141" s="36">
        <f>INDEX(S$280:S$296,$E2141)*$D2141</f>
        <v/>
      </c>
      <c r="T2141" s="36">
        <f>INDEX(T$280:T$296,$E2141)*$D2141</f>
        <v/>
      </c>
      <c r="U2141" s="36">
        <f>INDEX(U$280:U$296,$E2141)*$D2141</f>
        <v/>
      </c>
      <c r="V2141" s="36">
        <f>INDEX(V$280:V$296,$E2141)*$D2141</f>
        <v/>
      </c>
      <c r="W2141" s="36">
        <f>INDEX(W$280:W$296,$E2141)*$D2141</f>
        <v/>
      </c>
      <c r="X2141" s="36">
        <f>INDEX(X$280:X$296,$E2141)*$D2141</f>
        <v/>
      </c>
      <c r="Y2141" s="36">
        <f>INDEX(Y$280:Y$296,$E2141)*$D2141</f>
        <v/>
      </c>
      <c r="Z2141" s="36">
        <f>INDEX(Z$280:Z$296,$E2141)*$D2141</f>
        <v/>
      </c>
      <c r="AA2141" s="36">
        <f>INDEX(AA$280:AA$296,$E2141)*$D2141</f>
        <v/>
      </c>
      <c r="AB2141" s="36">
        <f>INDEX(AB$280:AB$296,$E2141)*$D2141</f>
        <v/>
      </c>
      <c r="AC2141" s="36">
        <f>INDEX(AC$280:AC$296,$E2141)*$D2141</f>
        <v/>
      </c>
      <c r="AD2141" s="36">
        <f>INDEX(AD$280:AD$296,$E2141)*$D2141</f>
        <v/>
      </c>
      <c r="AF2141" s="11">
        <f>CodePrefix&amp;$A2141&amp;IF($C2141="","","."&amp;$C2141&amp;"."&amp;$B2141)&amp;INDEX(VarEnd,MATCH($A2141,VarKey,0))&amp;AF$5</f>
        <v/>
      </c>
      <c r="AG2141" s="37">
        <f>INDEX(AG$280:AG$296,$E2141)*$D2141</f>
        <v/>
      </c>
      <c r="AH2141" s="36">
        <f>INDEX(AH$280:AH$296,$E2141)*$D2141</f>
        <v/>
      </c>
      <c r="AI2141" s="36">
        <f>INDEX(AI$280:AI$296,$E2141)*$D2141</f>
        <v/>
      </c>
      <c r="AJ2141" s="36">
        <f>INDEX(AJ$280:AJ$296,$E2141)*$D2141</f>
        <v/>
      </c>
      <c r="AK2141" s="36">
        <f>INDEX(AK$280:AK$296,$E2141)*$D2141</f>
        <v/>
      </c>
      <c r="AL2141" s="36">
        <f>INDEX(AL$280:AL$296,$E2141)*$D2141</f>
        <v/>
      </c>
      <c r="AM2141" s="36">
        <f>INDEX(AM$280:AM$296,$E2141)*$D2141</f>
        <v/>
      </c>
      <c r="AN2141" s="36">
        <f>INDEX(AN$280:AN$296,$E2141)*$D2141</f>
        <v/>
      </c>
      <c r="AO2141" s="36">
        <f>INDEX(AO$280:AO$296,$E2141)*$D2141</f>
        <v/>
      </c>
      <c r="AP2141" s="36">
        <f>INDEX(AP$280:AP$296,$E2141)*$D2141</f>
        <v/>
      </c>
      <c r="AQ2141" s="36">
        <f>INDEX(AQ$280:AQ$296,$E2141)*$D2141</f>
        <v/>
      </c>
      <c r="AR2141" s="36">
        <f>INDEX(AR$280:AR$296,$E2141)*$D2141</f>
        <v/>
      </c>
      <c r="AS2141" s="36">
        <f>INDEX(AS$280:AS$296,$E2141)*$D2141</f>
        <v/>
      </c>
      <c r="AT2141" s="36">
        <f>INDEX(AT$280:AT$296,$E2141)*$D2141</f>
        <v/>
      </c>
      <c r="AU2141" s="36">
        <f>INDEX(AU$280:AU$296,$E2141)*$D2141</f>
        <v/>
      </c>
      <c r="AV2141" s="36">
        <f>INDEX(AV$280:AV$296,$E2141)*$D2141</f>
        <v/>
      </c>
      <c r="AW2141" s="36">
        <f>INDEX(AW$280:AW$296,$E2141)*$D2141</f>
        <v/>
      </c>
      <c r="AX2141" s="36">
        <f>INDEX(AX$280:AX$296,$E2141)*$D2141</f>
        <v/>
      </c>
      <c r="AY2141" s="36">
        <f>INDEX(AY$280:AY$296,$E2141)*$D2141</f>
        <v/>
      </c>
    </row>
    <row r="2142" hidden="1" outlineLevel="2">
      <c r="A2142" s="14" t="inlineStr">
        <is>
          <t>ets</t>
        </is>
      </c>
      <c r="B2142" s="14" t="inlineStr">
        <is>
          <t>lpg</t>
        </is>
      </c>
      <c r="C2142" s="14" t="inlineStr">
        <is>
          <t>omn</t>
        </is>
      </c>
      <c r="D2142" s="36">
        <f>INDEX(Inputs!$W$5:$W$132,MATCH($B2142&amp;"|"&amp;$C2142,Inputs!$A$5:$A$132,0))</f>
        <v/>
      </c>
      <c r="E2142" s="36">
        <f>INDEX(Inputs!$M$5:$M$132,MATCH($B2142&amp;"|"&amp;$C2142,Inputs!$A$5:$A$132,0))</f>
        <v/>
      </c>
      <c r="F2142" s="35" t="n"/>
      <c r="G2142" s="35" t="n"/>
      <c r="H2142" s="14">
        <f>INDEX(VarLab,MATCH($A2142,VarKey,0))&amp;INDEX(MemLab,MATCH($C2142&amp;"|"&amp;$B2142,MemKey,0))</f>
        <v/>
      </c>
      <c r="I2142" s="14">
        <f>INDEX(VarUnit,MATCH($A2142,VarKey,0))</f>
        <v/>
      </c>
      <c r="J2142" s="14">
        <f>INDEX(VarSrc,MATCH($A2142,VarKey,0))</f>
        <v/>
      </c>
      <c r="K2142" s="11">
        <f>CodePrefix&amp;$A2142&amp;IF($C2142="","","."&amp;$C2142&amp;"."&amp;$B2142)&amp;INDEX(VarEnd,MATCH($A2142,VarKey,0))&amp;K$5</f>
        <v/>
      </c>
      <c r="L2142" s="37">
        <f>INDEX(L$280:L$296,$E2142)*$D2142</f>
        <v/>
      </c>
      <c r="M2142" s="36">
        <f>INDEX(M$280:M$296,$E2142)*$D2142</f>
        <v/>
      </c>
      <c r="N2142" s="36">
        <f>INDEX(N$280:N$296,$E2142)*$D2142</f>
        <v/>
      </c>
      <c r="O2142" s="36">
        <f>INDEX(O$280:O$296,$E2142)*$D2142</f>
        <v/>
      </c>
      <c r="P2142" s="36">
        <f>INDEX(P$280:P$296,$E2142)*$D2142</f>
        <v/>
      </c>
      <c r="Q2142" s="36">
        <f>INDEX(Q$280:Q$296,$E2142)*$D2142</f>
        <v/>
      </c>
      <c r="R2142" s="36">
        <f>INDEX(R$280:R$296,$E2142)*$D2142</f>
        <v/>
      </c>
      <c r="S2142" s="36">
        <f>INDEX(S$280:S$296,$E2142)*$D2142</f>
        <v/>
      </c>
      <c r="T2142" s="36">
        <f>INDEX(T$280:T$296,$E2142)*$D2142</f>
        <v/>
      </c>
      <c r="U2142" s="36">
        <f>INDEX(U$280:U$296,$E2142)*$D2142</f>
        <v/>
      </c>
      <c r="V2142" s="36">
        <f>INDEX(V$280:V$296,$E2142)*$D2142</f>
        <v/>
      </c>
      <c r="W2142" s="36">
        <f>INDEX(W$280:W$296,$E2142)*$D2142</f>
        <v/>
      </c>
      <c r="X2142" s="36">
        <f>INDEX(X$280:X$296,$E2142)*$D2142</f>
        <v/>
      </c>
      <c r="Y2142" s="36">
        <f>INDEX(Y$280:Y$296,$E2142)*$D2142</f>
        <v/>
      </c>
      <c r="Z2142" s="36">
        <f>INDEX(Z$280:Z$296,$E2142)*$D2142</f>
        <v/>
      </c>
      <c r="AA2142" s="36">
        <f>INDEX(AA$280:AA$296,$E2142)*$D2142</f>
        <v/>
      </c>
      <c r="AB2142" s="36">
        <f>INDEX(AB$280:AB$296,$E2142)*$D2142</f>
        <v/>
      </c>
      <c r="AC2142" s="36">
        <f>INDEX(AC$280:AC$296,$E2142)*$D2142</f>
        <v/>
      </c>
      <c r="AD2142" s="36">
        <f>INDEX(AD$280:AD$296,$E2142)*$D2142</f>
        <v/>
      </c>
      <c r="AF2142" s="11">
        <f>CodePrefix&amp;$A2142&amp;IF($C2142="","","."&amp;$C2142&amp;"."&amp;$B2142)&amp;INDEX(VarEnd,MATCH($A2142,VarKey,0))&amp;AF$5</f>
        <v/>
      </c>
      <c r="AG2142" s="37">
        <f>INDEX(AG$280:AG$296,$E2142)*$D2142</f>
        <v/>
      </c>
      <c r="AH2142" s="36">
        <f>INDEX(AH$280:AH$296,$E2142)*$D2142</f>
        <v/>
      </c>
      <c r="AI2142" s="36">
        <f>INDEX(AI$280:AI$296,$E2142)*$D2142</f>
        <v/>
      </c>
      <c r="AJ2142" s="36">
        <f>INDEX(AJ$280:AJ$296,$E2142)*$D2142</f>
        <v/>
      </c>
      <c r="AK2142" s="36">
        <f>INDEX(AK$280:AK$296,$E2142)*$D2142</f>
        <v/>
      </c>
      <c r="AL2142" s="36">
        <f>INDEX(AL$280:AL$296,$E2142)*$D2142</f>
        <v/>
      </c>
      <c r="AM2142" s="36">
        <f>INDEX(AM$280:AM$296,$E2142)*$D2142</f>
        <v/>
      </c>
      <c r="AN2142" s="36">
        <f>INDEX(AN$280:AN$296,$E2142)*$D2142</f>
        <v/>
      </c>
      <c r="AO2142" s="36">
        <f>INDEX(AO$280:AO$296,$E2142)*$D2142</f>
        <v/>
      </c>
      <c r="AP2142" s="36">
        <f>INDEX(AP$280:AP$296,$E2142)*$D2142</f>
        <v/>
      </c>
      <c r="AQ2142" s="36">
        <f>INDEX(AQ$280:AQ$296,$E2142)*$D2142</f>
        <v/>
      </c>
      <c r="AR2142" s="36">
        <f>INDEX(AR$280:AR$296,$E2142)*$D2142</f>
        <v/>
      </c>
      <c r="AS2142" s="36">
        <f>INDEX(AS$280:AS$296,$E2142)*$D2142</f>
        <v/>
      </c>
      <c r="AT2142" s="36">
        <f>INDEX(AT$280:AT$296,$E2142)*$D2142</f>
        <v/>
      </c>
      <c r="AU2142" s="36">
        <f>INDEX(AU$280:AU$296,$E2142)*$D2142</f>
        <v/>
      </c>
      <c r="AV2142" s="36">
        <f>INDEX(AV$280:AV$296,$E2142)*$D2142</f>
        <v/>
      </c>
      <c r="AW2142" s="36">
        <f>INDEX(AW$280:AW$296,$E2142)*$D2142</f>
        <v/>
      </c>
      <c r="AX2142" s="36">
        <f>INDEX(AX$280:AX$296,$E2142)*$D2142</f>
        <v/>
      </c>
      <c r="AY2142" s="36">
        <f>INDEX(AY$280:AY$296,$E2142)*$D2142</f>
        <v/>
      </c>
    </row>
    <row r="2143" hidden="1" outlineLevel="2">
      <c r="A2143" s="14" t="inlineStr">
        <is>
          <t>ets</t>
        </is>
      </c>
      <c r="B2143" s="14" t="inlineStr">
        <is>
          <t>ker</t>
        </is>
      </c>
      <c r="C2143" s="14" t="inlineStr">
        <is>
          <t>omn</t>
        </is>
      </c>
      <c r="D2143" s="36">
        <f>INDEX(Inputs!$W$5:$W$132,MATCH($B2143&amp;"|"&amp;$C2143,Inputs!$A$5:$A$132,0))</f>
        <v/>
      </c>
      <c r="E2143" s="36">
        <f>INDEX(Inputs!$M$5:$M$132,MATCH($B2143&amp;"|"&amp;$C2143,Inputs!$A$5:$A$132,0))</f>
        <v/>
      </c>
      <c r="F2143" s="35" t="n"/>
      <c r="G2143" s="35" t="n"/>
      <c r="H2143" s="14">
        <f>INDEX(VarLab,MATCH($A2143,VarKey,0))&amp;INDEX(MemLab,MATCH($C2143&amp;"|"&amp;$B2143,MemKey,0))</f>
        <v/>
      </c>
      <c r="I2143" s="14">
        <f>INDEX(VarUnit,MATCH($A2143,VarKey,0))</f>
        <v/>
      </c>
      <c r="J2143" s="14">
        <f>INDEX(VarSrc,MATCH($A2143,VarKey,0))</f>
        <v/>
      </c>
      <c r="K2143" s="11">
        <f>CodePrefix&amp;$A2143&amp;IF($C2143="","","."&amp;$C2143&amp;"."&amp;$B2143)&amp;INDEX(VarEnd,MATCH($A2143,VarKey,0))&amp;K$5</f>
        <v/>
      </c>
      <c r="L2143" s="37">
        <f>INDEX(L$280:L$296,$E2143)*$D2143</f>
        <v/>
      </c>
      <c r="M2143" s="36">
        <f>INDEX(M$280:M$296,$E2143)*$D2143</f>
        <v/>
      </c>
      <c r="N2143" s="36">
        <f>INDEX(N$280:N$296,$E2143)*$D2143</f>
        <v/>
      </c>
      <c r="O2143" s="36">
        <f>INDEX(O$280:O$296,$E2143)*$D2143</f>
        <v/>
      </c>
      <c r="P2143" s="36">
        <f>INDEX(P$280:P$296,$E2143)*$D2143</f>
        <v/>
      </c>
      <c r="Q2143" s="36">
        <f>INDEX(Q$280:Q$296,$E2143)*$D2143</f>
        <v/>
      </c>
      <c r="R2143" s="36">
        <f>INDEX(R$280:R$296,$E2143)*$D2143</f>
        <v/>
      </c>
      <c r="S2143" s="36">
        <f>INDEX(S$280:S$296,$E2143)*$D2143</f>
        <v/>
      </c>
      <c r="T2143" s="36">
        <f>INDEX(T$280:T$296,$E2143)*$D2143</f>
        <v/>
      </c>
      <c r="U2143" s="36">
        <f>INDEX(U$280:U$296,$E2143)*$D2143</f>
        <v/>
      </c>
      <c r="V2143" s="36">
        <f>INDEX(V$280:V$296,$E2143)*$D2143</f>
        <v/>
      </c>
      <c r="W2143" s="36">
        <f>INDEX(W$280:W$296,$E2143)*$D2143</f>
        <v/>
      </c>
      <c r="X2143" s="36">
        <f>INDEX(X$280:X$296,$E2143)*$D2143</f>
        <v/>
      </c>
      <c r="Y2143" s="36">
        <f>INDEX(Y$280:Y$296,$E2143)*$D2143</f>
        <v/>
      </c>
      <c r="Z2143" s="36">
        <f>INDEX(Z$280:Z$296,$E2143)*$D2143</f>
        <v/>
      </c>
      <c r="AA2143" s="36">
        <f>INDEX(AA$280:AA$296,$E2143)*$D2143</f>
        <v/>
      </c>
      <c r="AB2143" s="36">
        <f>INDEX(AB$280:AB$296,$E2143)*$D2143</f>
        <v/>
      </c>
      <c r="AC2143" s="36">
        <f>INDEX(AC$280:AC$296,$E2143)*$D2143</f>
        <v/>
      </c>
      <c r="AD2143" s="36">
        <f>INDEX(AD$280:AD$296,$E2143)*$D2143</f>
        <v/>
      </c>
      <c r="AF2143" s="11">
        <f>CodePrefix&amp;$A2143&amp;IF($C2143="","","."&amp;$C2143&amp;"."&amp;$B2143)&amp;INDEX(VarEnd,MATCH($A2143,VarKey,0))&amp;AF$5</f>
        <v/>
      </c>
      <c r="AG2143" s="37">
        <f>INDEX(AG$280:AG$296,$E2143)*$D2143</f>
        <v/>
      </c>
      <c r="AH2143" s="36">
        <f>INDEX(AH$280:AH$296,$E2143)*$D2143</f>
        <v/>
      </c>
      <c r="AI2143" s="36">
        <f>INDEX(AI$280:AI$296,$E2143)*$D2143</f>
        <v/>
      </c>
      <c r="AJ2143" s="36">
        <f>INDEX(AJ$280:AJ$296,$E2143)*$D2143</f>
        <v/>
      </c>
      <c r="AK2143" s="36">
        <f>INDEX(AK$280:AK$296,$E2143)*$D2143</f>
        <v/>
      </c>
      <c r="AL2143" s="36">
        <f>INDEX(AL$280:AL$296,$E2143)*$D2143</f>
        <v/>
      </c>
      <c r="AM2143" s="36">
        <f>INDEX(AM$280:AM$296,$E2143)*$D2143</f>
        <v/>
      </c>
      <c r="AN2143" s="36">
        <f>INDEX(AN$280:AN$296,$E2143)*$D2143</f>
        <v/>
      </c>
      <c r="AO2143" s="36">
        <f>INDEX(AO$280:AO$296,$E2143)*$D2143</f>
        <v/>
      </c>
      <c r="AP2143" s="36">
        <f>INDEX(AP$280:AP$296,$E2143)*$D2143</f>
        <v/>
      </c>
      <c r="AQ2143" s="36">
        <f>INDEX(AQ$280:AQ$296,$E2143)*$D2143</f>
        <v/>
      </c>
      <c r="AR2143" s="36">
        <f>INDEX(AR$280:AR$296,$E2143)*$D2143</f>
        <v/>
      </c>
      <c r="AS2143" s="36">
        <f>INDEX(AS$280:AS$296,$E2143)*$D2143</f>
        <v/>
      </c>
      <c r="AT2143" s="36">
        <f>INDEX(AT$280:AT$296,$E2143)*$D2143</f>
        <v/>
      </c>
      <c r="AU2143" s="36">
        <f>INDEX(AU$280:AU$296,$E2143)*$D2143</f>
        <v/>
      </c>
      <c r="AV2143" s="36">
        <f>INDEX(AV$280:AV$296,$E2143)*$D2143</f>
        <v/>
      </c>
      <c r="AW2143" s="36">
        <f>INDEX(AW$280:AW$296,$E2143)*$D2143</f>
        <v/>
      </c>
      <c r="AX2143" s="36">
        <f>INDEX(AX$280:AX$296,$E2143)*$D2143</f>
        <v/>
      </c>
      <c r="AY2143" s="36">
        <f>INDEX(AY$280:AY$296,$E2143)*$D2143</f>
        <v/>
      </c>
    </row>
    <row r="2144" hidden="1" outlineLevel="2">
      <c r="A2144" s="14" t="inlineStr">
        <is>
          <t>ets</t>
        </is>
      </c>
      <c r="B2144" s="14" t="inlineStr">
        <is>
          <t>oop</t>
        </is>
      </c>
      <c r="C2144" s="14" t="inlineStr">
        <is>
          <t>omn</t>
        </is>
      </c>
      <c r="D2144" s="36">
        <f>INDEX(Inputs!$W$5:$W$132,MATCH($B2144&amp;"|"&amp;$C2144,Inputs!$A$5:$A$132,0))</f>
        <v/>
      </c>
      <c r="E2144" s="36">
        <f>INDEX(Inputs!$M$5:$M$132,MATCH($B2144&amp;"|"&amp;$C2144,Inputs!$A$5:$A$132,0))</f>
        <v/>
      </c>
      <c r="F2144" s="35" t="n"/>
      <c r="G2144" s="35" t="n"/>
      <c r="H2144" s="14">
        <f>INDEX(VarLab,MATCH($A2144,VarKey,0))&amp;INDEX(MemLab,MATCH($C2144&amp;"|"&amp;$B2144,MemKey,0))</f>
        <v/>
      </c>
      <c r="I2144" s="14">
        <f>INDEX(VarUnit,MATCH($A2144,VarKey,0))</f>
        <v/>
      </c>
      <c r="J2144" s="14">
        <f>INDEX(VarSrc,MATCH($A2144,VarKey,0))</f>
        <v/>
      </c>
      <c r="K2144" s="11">
        <f>CodePrefix&amp;$A2144&amp;IF($C2144="","","."&amp;$C2144&amp;"."&amp;$B2144)&amp;INDEX(VarEnd,MATCH($A2144,VarKey,0))&amp;K$5</f>
        <v/>
      </c>
      <c r="L2144" s="37">
        <f>INDEX(L$280:L$296,$E2144)*$D2144</f>
        <v/>
      </c>
      <c r="M2144" s="36">
        <f>INDEX(M$280:M$296,$E2144)*$D2144</f>
        <v/>
      </c>
      <c r="N2144" s="36">
        <f>INDEX(N$280:N$296,$E2144)*$D2144</f>
        <v/>
      </c>
      <c r="O2144" s="36">
        <f>INDEX(O$280:O$296,$E2144)*$D2144</f>
        <v/>
      </c>
      <c r="P2144" s="36">
        <f>INDEX(P$280:P$296,$E2144)*$D2144</f>
        <v/>
      </c>
      <c r="Q2144" s="36">
        <f>INDEX(Q$280:Q$296,$E2144)*$D2144</f>
        <v/>
      </c>
      <c r="R2144" s="36">
        <f>INDEX(R$280:R$296,$E2144)*$D2144</f>
        <v/>
      </c>
      <c r="S2144" s="36">
        <f>INDEX(S$280:S$296,$E2144)*$D2144</f>
        <v/>
      </c>
      <c r="T2144" s="36">
        <f>INDEX(T$280:T$296,$E2144)*$D2144</f>
        <v/>
      </c>
      <c r="U2144" s="36">
        <f>INDEX(U$280:U$296,$E2144)*$D2144</f>
        <v/>
      </c>
      <c r="V2144" s="36">
        <f>INDEX(V$280:V$296,$E2144)*$D2144</f>
        <v/>
      </c>
      <c r="W2144" s="36">
        <f>INDEX(W$280:W$296,$E2144)*$D2144</f>
        <v/>
      </c>
      <c r="X2144" s="36">
        <f>INDEX(X$280:X$296,$E2144)*$D2144</f>
        <v/>
      </c>
      <c r="Y2144" s="36">
        <f>INDEX(Y$280:Y$296,$E2144)*$D2144</f>
        <v/>
      </c>
      <c r="Z2144" s="36">
        <f>INDEX(Z$280:Z$296,$E2144)*$D2144</f>
        <v/>
      </c>
      <c r="AA2144" s="36">
        <f>INDEX(AA$280:AA$296,$E2144)*$D2144</f>
        <v/>
      </c>
      <c r="AB2144" s="36">
        <f>INDEX(AB$280:AB$296,$E2144)*$D2144</f>
        <v/>
      </c>
      <c r="AC2144" s="36">
        <f>INDEX(AC$280:AC$296,$E2144)*$D2144</f>
        <v/>
      </c>
      <c r="AD2144" s="36">
        <f>INDEX(AD$280:AD$296,$E2144)*$D2144</f>
        <v/>
      </c>
      <c r="AF2144" s="11">
        <f>CodePrefix&amp;$A2144&amp;IF($C2144="","","."&amp;$C2144&amp;"."&amp;$B2144)&amp;INDEX(VarEnd,MATCH($A2144,VarKey,0))&amp;AF$5</f>
        <v/>
      </c>
      <c r="AG2144" s="37">
        <f>INDEX(AG$280:AG$296,$E2144)*$D2144</f>
        <v/>
      </c>
      <c r="AH2144" s="36">
        <f>INDEX(AH$280:AH$296,$E2144)*$D2144</f>
        <v/>
      </c>
      <c r="AI2144" s="36">
        <f>INDEX(AI$280:AI$296,$E2144)*$D2144</f>
        <v/>
      </c>
      <c r="AJ2144" s="36">
        <f>INDEX(AJ$280:AJ$296,$E2144)*$D2144</f>
        <v/>
      </c>
      <c r="AK2144" s="36">
        <f>INDEX(AK$280:AK$296,$E2144)*$D2144</f>
        <v/>
      </c>
      <c r="AL2144" s="36">
        <f>INDEX(AL$280:AL$296,$E2144)*$D2144</f>
        <v/>
      </c>
      <c r="AM2144" s="36">
        <f>INDEX(AM$280:AM$296,$E2144)*$D2144</f>
        <v/>
      </c>
      <c r="AN2144" s="36">
        <f>INDEX(AN$280:AN$296,$E2144)*$D2144</f>
        <v/>
      </c>
      <c r="AO2144" s="36">
        <f>INDEX(AO$280:AO$296,$E2144)*$D2144</f>
        <v/>
      </c>
      <c r="AP2144" s="36">
        <f>INDEX(AP$280:AP$296,$E2144)*$D2144</f>
        <v/>
      </c>
      <c r="AQ2144" s="36">
        <f>INDEX(AQ$280:AQ$296,$E2144)*$D2144</f>
        <v/>
      </c>
      <c r="AR2144" s="36">
        <f>INDEX(AR$280:AR$296,$E2144)*$D2144</f>
        <v/>
      </c>
      <c r="AS2144" s="36">
        <f>INDEX(AS$280:AS$296,$E2144)*$D2144</f>
        <v/>
      </c>
      <c r="AT2144" s="36">
        <f>INDEX(AT$280:AT$296,$E2144)*$D2144</f>
        <v/>
      </c>
      <c r="AU2144" s="36">
        <f>INDEX(AU$280:AU$296,$E2144)*$D2144</f>
        <v/>
      </c>
      <c r="AV2144" s="36">
        <f>INDEX(AV$280:AV$296,$E2144)*$D2144</f>
        <v/>
      </c>
      <c r="AW2144" s="36">
        <f>INDEX(AW$280:AW$296,$E2144)*$D2144</f>
        <v/>
      </c>
      <c r="AX2144" s="36">
        <f>INDEX(AX$280:AX$296,$E2144)*$D2144</f>
        <v/>
      </c>
      <c r="AY2144" s="36">
        <f>INDEX(AY$280:AY$296,$E2144)*$D2144</f>
        <v/>
      </c>
    </row>
    <row r="2145" hidden="1" outlineLevel="2">
      <c r="A2145" s="14" t="inlineStr">
        <is>
          <t>ets</t>
        </is>
      </c>
      <c r="B2145" s="14" t="inlineStr">
        <is>
          <t>bio</t>
        </is>
      </c>
      <c r="C2145" s="14" t="inlineStr">
        <is>
          <t>omn</t>
        </is>
      </c>
      <c r="D2145" s="36">
        <f>INDEX(Inputs!$W$5:$W$132,MATCH($B2145&amp;"|"&amp;$C2145,Inputs!$A$5:$A$132,0))</f>
        <v/>
      </c>
      <c r="E2145" s="36">
        <f>INDEX(Inputs!$M$5:$M$132,MATCH($B2145&amp;"|"&amp;$C2145,Inputs!$A$5:$A$132,0))</f>
        <v/>
      </c>
      <c r="F2145" s="35" t="n"/>
      <c r="G2145" s="35" t="n"/>
      <c r="H2145" s="14">
        <f>INDEX(VarLab,MATCH($A2145,VarKey,0))&amp;INDEX(MemLab,MATCH($C2145&amp;"|"&amp;$B2145,MemKey,0))</f>
        <v/>
      </c>
      <c r="I2145" s="14">
        <f>INDEX(VarUnit,MATCH($A2145,VarKey,0))</f>
        <v/>
      </c>
      <c r="J2145" s="14">
        <f>INDEX(VarSrc,MATCH($A2145,VarKey,0))</f>
        <v/>
      </c>
      <c r="K2145" s="11">
        <f>CodePrefix&amp;$A2145&amp;IF($C2145="","","."&amp;$C2145&amp;"."&amp;$B2145)&amp;INDEX(VarEnd,MATCH($A2145,VarKey,0))&amp;K$5</f>
        <v/>
      </c>
      <c r="L2145" s="37">
        <f>INDEX(L$280:L$296,$E2145)*$D2145</f>
        <v/>
      </c>
      <c r="M2145" s="36">
        <f>INDEX(M$280:M$296,$E2145)*$D2145</f>
        <v/>
      </c>
      <c r="N2145" s="36">
        <f>INDEX(N$280:N$296,$E2145)*$D2145</f>
        <v/>
      </c>
      <c r="O2145" s="36">
        <f>INDEX(O$280:O$296,$E2145)*$D2145</f>
        <v/>
      </c>
      <c r="P2145" s="36">
        <f>INDEX(P$280:P$296,$E2145)*$D2145</f>
        <v/>
      </c>
      <c r="Q2145" s="36">
        <f>INDEX(Q$280:Q$296,$E2145)*$D2145</f>
        <v/>
      </c>
      <c r="R2145" s="36">
        <f>INDEX(R$280:R$296,$E2145)*$D2145</f>
        <v/>
      </c>
      <c r="S2145" s="36">
        <f>INDEX(S$280:S$296,$E2145)*$D2145</f>
        <v/>
      </c>
      <c r="T2145" s="36">
        <f>INDEX(T$280:T$296,$E2145)*$D2145</f>
        <v/>
      </c>
      <c r="U2145" s="36">
        <f>INDEX(U$280:U$296,$E2145)*$D2145</f>
        <v/>
      </c>
      <c r="V2145" s="36">
        <f>INDEX(V$280:V$296,$E2145)*$D2145</f>
        <v/>
      </c>
      <c r="W2145" s="36">
        <f>INDEX(W$280:W$296,$E2145)*$D2145</f>
        <v/>
      </c>
      <c r="X2145" s="36">
        <f>INDEX(X$280:X$296,$E2145)*$D2145</f>
        <v/>
      </c>
      <c r="Y2145" s="36">
        <f>INDEX(Y$280:Y$296,$E2145)*$D2145</f>
        <v/>
      </c>
      <c r="Z2145" s="36">
        <f>INDEX(Z$280:Z$296,$E2145)*$D2145</f>
        <v/>
      </c>
      <c r="AA2145" s="36">
        <f>INDEX(AA$280:AA$296,$E2145)*$D2145</f>
        <v/>
      </c>
      <c r="AB2145" s="36">
        <f>INDEX(AB$280:AB$296,$E2145)*$D2145</f>
        <v/>
      </c>
      <c r="AC2145" s="36">
        <f>INDEX(AC$280:AC$296,$E2145)*$D2145</f>
        <v/>
      </c>
      <c r="AD2145" s="36">
        <f>INDEX(AD$280:AD$296,$E2145)*$D2145</f>
        <v/>
      </c>
      <c r="AF2145" s="11">
        <f>CodePrefix&amp;$A2145&amp;IF($C2145="","","."&amp;$C2145&amp;"."&amp;$B2145)&amp;INDEX(VarEnd,MATCH($A2145,VarKey,0))&amp;AF$5</f>
        <v/>
      </c>
      <c r="AG2145" s="37">
        <f>INDEX(AG$280:AG$296,$E2145)*$D2145</f>
        <v/>
      </c>
      <c r="AH2145" s="36">
        <f>INDEX(AH$280:AH$296,$E2145)*$D2145</f>
        <v/>
      </c>
      <c r="AI2145" s="36">
        <f>INDEX(AI$280:AI$296,$E2145)*$D2145</f>
        <v/>
      </c>
      <c r="AJ2145" s="36">
        <f>INDEX(AJ$280:AJ$296,$E2145)*$D2145</f>
        <v/>
      </c>
      <c r="AK2145" s="36">
        <f>INDEX(AK$280:AK$296,$E2145)*$D2145</f>
        <v/>
      </c>
      <c r="AL2145" s="36">
        <f>INDEX(AL$280:AL$296,$E2145)*$D2145</f>
        <v/>
      </c>
      <c r="AM2145" s="36">
        <f>INDEX(AM$280:AM$296,$E2145)*$D2145</f>
        <v/>
      </c>
      <c r="AN2145" s="36">
        <f>INDEX(AN$280:AN$296,$E2145)*$D2145</f>
        <v/>
      </c>
      <c r="AO2145" s="36">
        <f>INDEX(AO$280:AO$296,$E2145)*$D2145</f>
        <v/>
      </c>
      <c r="AP2145" s="36">
        <f>INDEX(AP$280:AP$296,$E2145)*$D2145</f>
        <v/>
      </c>
      <c r="AQ2145" s="36">
        <f>INDEX(AQ$280:AQ$296,$E2145)*$D2145</f>
        <v/>
      </c>
      <c r="AR2145" s="36">
        <f>INDEX(AR$280:AR$296,$E2145)*$D2145</f>
        <v/>
      </c>
      <c r="AS2145" s="36">
        <f>INDEX(AS$280:AS$296,$E2145)*$D2145</f>
        <v/>
      </c>
      <c r="AT2145" s="36">
        <f>INDEX(AT$280:AT$296,$E2145)*$D2145</f>
        <v/>
      </c>
      <c r="AU2145" s="36">
        <f>INDEX(AU$280:AU$296,$E2145)*$D2145</f>
        <v/>
      </c>
      <c r="AV2145" s="36">
        <f>INDEX(AV$280:AV$296,$E2145)*$D2145</f>
        <v/>
      </c>
      <c r="AW2145" s="36">
        <f>INDEX(AW$280:AW$296,$E2145)*$D2145</f>
        <v/>
      </c>
      <c r="AX2145" s="36">
        <f>INDEX(AX$280:AX$296,$E2145)*$D2145</f>
        <v/>
      </c>
      <c r="AY2145" s="36">
        <f>INDEX(AY$280:AY$296,$E2145)*$D2145</f>
        <v/>
      </c>
    </row>
    <row r="2146" hidden="1" outlineLevel="2"/>
    <row r="2147" hidden="1" outlineLevel="2">
      <c r="A2147" s="14" t="inlineStr">
        <is>
          <t>ntx</t>
        </is>
      </c>
      <c r="B2147" s="14" t="inlineStr">
        <is>
          <t>coa</t>
        </is>
      </c>
      <c r="C2147" s="14" t="inlineStr">
        <is>
          <t>omn</t>
        </is>
      </c>
      <c r="D2147" s="36">
        <f>INDEX(Inputs!$N$5:$N$132,MATCH($B2147&amp;"|"&amp;$C2147,Inputs!$A$5:$A$132,0))</f>
        <v/>
      </c>
      <c r="E2147" s="36">
        <f>INDEX(Inputs!$K$5:$K$132,MATCH($B2147&amp;"|"&amp;$C2147,Inputs!$A$5:$A$132,0))</f>
        <v/>
      </c>
      <c r="F2147" s="35" t="n"/>
      <c r="G2147" s="35" t="n"/>
      <c r="H2147" s="14">
        <f>INDEX(VarLab,MATCH($A2147,VarKey,0))&amp;INDEX(MemLab,MATCH($C2147&amp;"|"&amp;$B2147,MemKey,0))</f>
        <v/>
      </c>
      <c r="I2147" s="14">
        <f>INDEX(VarUnit,MATCH($A2147,VarKey,0))</f>
        <v/>
      </c>
      <c r="J2147" s="14">
        <f>INDEX(VarSrc,MATCH($A2147,VarKey,0))</f>
        <v/>
      </c>
      <c r="K2147" s="11">
        <f>CodePrefix&amp;$A2147&amp;IF($C2147="","","."&amp;$C2147&amp;"."&amp;$B2147)&amp;INDEX(VarEnd,MATCH($A2147,VarKey,0))&amp;K$5</f>
        <v/>
      </c>
      <c r="L2147" s="37">
        <f>INDEX(L$80:L$93,$D2147)/$E2147</f>
        <v/>
      </c>
      <c r="M2147" s="36">
        <f>INDEX(M$80:M$93,$D2147)/$E2147</f>
        <v/>
      </c>
      <c r="N2147" s="36">
        <f>INDEX(N$80:N$93,$D2147)/$E2147</f>
        <v/>
      </c>
      <c r="O2147" s="36">
        <f>INDEX(O$80:O$93,$D2147)/$E2147</f>
        <v/>
      </c>
      <c r="P2147" s="36">
        <f>INDEX(P$80:P$93,$D2147)/$E2147</f>
        <v/>
      </c>
      <c r="Q2147" s="36">
        <f>INDEX(Q$80:Q$93,$D2147)/$E2147</f>
        <v/>
      </c>
      <c r="R2147" s="36">
        <f>INDEX(R$80:R$93,$D2147)/$E2147</f>
        <v/>
      </c>
      <c r="S2147" s="36">
        <f>INDEX(S$80:S$93,$D2147)/$E2147</f>
        <v/>
      </c>
      <c r="T2147" s="36">
        <f>INDEX(T$80:T$93,$D2147)/$E2147</f>
        <v/>
      </c>
      <c r="U2147" s="36">
        <f>INDEX(U$80:U$93,$D2147)/$E2147</f>
        <v/>
      </c>
      <c r="V2147" s="36">
        <f>INDEX(V$80:V$93,$D2147)/$E2147</f>
        <v/>
      </c>
      <c r="W2147" s="36">
        <f>INDEX(W$80:W$93,$D2147)/$E2147</f>
        <v/>
      </c>
      <c r="X2147" s="36">
        <f>INDEX(X$80:X$93,$D2147)/$E2147</f>
        <v/>
      </c>
      <c r="Y2147" s="36">
        <f>INDEX(Y$80:Y$93,$D2147)/$E2147</f>
        <v/>
      </c>
      <c r="Z2147" s="36">
        <f>INDEX(Z$80:Z$93,$D2147)/$E2147</f>
        <v/>
      </c>
      <c r="AA2147" s="36">
        <f>INDEX(AA$80:AA$93,$D2147)/$E2147</f>
        <v/>
      </c>
      <c r="AB2147" s="36">
        <f>INDEX(AB$80:AB$93,$D2147)/$E2147</f>
        <v/>
      </c>
      <c r="AC2147" s="36">
        <f>INDEX(AC$80:AC$93,$D2147)/$E2147</f>
        <v/>
      </c>
      <c r="AD2147" s="36">
        <f>INDEX(AD$80:AD$93,$D2147)/$E2147</f>
        <v/>
      </c>
      <c r="AF2147" s="11">
        <f>CodePrefix&amp;$A2147&amp;IF($C2147="","","."&amp;$C2147&amp;"."&amp;$B2147)&amp;INDEX(VarEnd,MATCH($A2147,VarKey,0))&amp;AF$5</f>
        <v/>
      </c>
      <c r="AG2147" s="37">
        <f>INDEX(AG$80:AG$93,$D2147)/$E2147</f>
        <v/>
      </c>
      <c r="AH2147" s="36">
        <f>INDEX(AH$80:AH$93,$D2147)/$E2147</f>
        <v/>
      </c>
      <c r="AI2147" s="36">
        <f>INDEX(AI$80:AI$93,$D2147)/$E2147</f>
        <v/>
      </c>
      <c r="AJ2147" s="36">
        <f>INDEX(AJ$80:AJ$93,$D2147)/$E2147</f>
        <v/>
      </c>
      <c r="AK2147" s="36">
        <f>INDEX(AK$80:AK$93,$D2147)/$E2147</f>
        <v/>
      </c>
      <c r="AL2147" s="36">
        <f>INDEX(AL$80:AL$93,$D2147)/$E2147</f>
        <v/>
      </c>
      <c r="AM2147" s="36">
        <f>INDEX(AM$80:AM$93,$D2147)/$E2147</f>
        <v/>
      </c>
      <c r="AN2147" s="36">
        <f>INDEX(AN$80:AN$93,$D2147)/$E2147</f>
        <v/>
      </c>
      <c r="AO2147" s="36">
        <f>INDEX(AO$80:AO$93,$D2147)/$E2147</f>
        <v/>
      </c>
      <c r="AP2147" s="36">
        <f>INDEX(AP$80:AP$93,$D2147)/$E2147</f>
        <v/>
      </c>
      <c r="AQ2147" s="36">
        <f>INDEX(AQ$80:AQ$93,$D2147)/$E2147</f>
        <v/>
      </c>
      <c r="AR2147" s="36">
        <f>INDEX(AR$80:AR$93,$D2147)/$E2147</f>
        <v/>
      </c>
      <c r="AS2147" s="36">
        <f>INDEX(AS$80:AS$93,$D2147)/$E2147</f>
        <v/>
      </c>
      <c r="AT2147" s="36">
        <f>INDEX(AT$80:AT$93,$D2147)/$E2147</f>
        <v/>
      </c>
      <c r="AU2147" s="36">
        <f>INDEX(AU$80:AU$93,$D2147)/$E2147</f>
        <v/>
      </c>
      <c r="AV2147" s="36">
        <f>INDEX(AV$80:AV$93,$D2147)/$E2147</f>
        <v/>
      </c>
      <c r="AW2147" s="36">
        <f>INDEX(AW$80:AW$93,$D2147)/$E2147</f>
        <v/>
      </c>
      <c r="AX2147" s="36">
        <f>INDEX(AX$80:AX$93,$D2147)/$E2147</f>
        <v/>
      </c>
      <c r="AY2147" s="36">
        <f>INDEX(AY$80:AY$93,$D2147)/$E2147</f>
        <v/>
      </c>
    </row>
    <row r="2148" hidden="1" outlineLevel="2">
      <c r="A2148" s="14" t="inlineStr">
        <is>
          <t>ntx</t>
        </is>
      </c>
      <c r="B2148" s="14" t="inlineStr">
        <is>
          <t>nga</t>
        </is>
      </c>
      <c r="C2148" s="14" t="inlineStr">
        <is>
          <t>omn</t>
        </is>
      </c>
      <c r="D2148" s="36">
        <f>INDEX(Inputs!$N$5:$N$132,MATCH($B2148&amp;"|"&amp;$C2148,Inputs!$A$5:$A$132,0))</f>
        <v/>
      </c>
      <c r="E2148" s="36">
        <f>INDEX(Inputs!$K$5:$K$132,MATCH($B2148&amp;"|"&amp;$C2148,Inputs!$A$5:$A$132,0))</f>
        <v/>
      </c>
      <c r="F2148" s="35" t="n"/>
      <c r="G2148" s="35" t="n"/>
      <c r="H2148" s="14">
        <f>INDEX(VarLab,MATCH($A2148,VarKey,0))&amp;INDEX(MemLab,MATCH($C2148&amp;"|"&amp;$B2148,MemKey,0))</f>
        <v/>
      </c>
      <c r="I2148" s="14">
        <f>INDEX(VarUnit,MATCH($A2148,VarKey,0))</f>
        <v/>
      </c>
      <c r="J2148" s="14">
        <f>INDEX(VarSrc,MATCH($A2148,VarKey,0))</f>
        <v/>
      </c>
      <c r="K2148" s="11">
        <f>CodePrefix&amp;$A2148&amp;IF($C2148="","","."&amp;$C2148&amp;"."&amp;$B2148)&amp;INDEX(VarEnd,MATCH($A2148,VarKey,0))&amp;K$5</f>
        <v/>
      </c>
      <c r="L2148" s="37">
        <f>INDEX(L$80:L$93,$D2148)/$E2148</f>
        <v/>
      </c>
      <c r="M2148" s="36">
        <f>INDEX(M$80:M$93,$D2148)/$E2148</f>
        <v/>
      </c>
      <c r="N2148" s="36">
        <f>INDEX(N$80:N$93,$D2148)/$E2148</f>
        <v/>
      </c>
      <c r="O2148" s="36">
        <f>INDEX(O$80:O$93,$D2148)/$E2148</f>
        <v/>
      </c>
      <c r="P2148" s="36">
        <f>INDEX(P$80:P$93,$D2148)/$E2148</f>
        <v/>
      </c>
      <c r="Q2148" s="36">
        <f>INDEX(Q$80:Q$93,$D2148)/$E2148</f>
        <v/>
      </c>
      <c r="R2148" s="36">
        <f>INDEX(R$80:R$93,$D2148)/$E2148</f>
        <v/>
      </c>
      <c r="S2148" s="36">
        <f>INDEX(S$80:S$93,$D2148)/$E2148</f>
        <v/>
      </c>
      <c r="T2148" s="36">
        <f>INDEX(T$80:T$93,$D2148)/$E2148</f>
        <v/>
      </c>
      <c r="U2148" s="36">
        <f>INDEX(U$80:U$93,$D2148)/$E2148</f>
        <v/>
      </c>
      <c r="V2148" s="36">
        <f>INDEX(V$80:V$93,$D2148)/$E2148</f>
        <v/>
      </c>
      <c r="W2148" s="36">
        <f>INDEX(W$80:W$93,$D2148)/$E2148</f>
        <v/>
      </c>
      <c r="X2148" s="36">
        <f>INDEX(X$80:X$93,$D2148)/$E2148</f>
        <v/>
      </c>
      <c r="Y2148" s="36">
        <f>INDEX(Y$80:Y$93,$D2148)/$E2148</f>
        <v/>
      </c>
      <c r="Z2148" s="36">
        <f>INDEX(Z$80:Z$93,$D2148)/$E2148</f>
        <v/>
      </c>
      <c r="AA2148" s="36">
        <f>INDEX(AA$80:AA$93,$D2148)/$E2148</f>
        <v/>
      </c>
      <c r="AB2148" s="36">
        <f>INDEX(AB$80:AB$93,$D2148)/$E2148</f>
        <v/>
      </c>
      <c r="AC2148" s="36">
        <f>INDEX(AC$80:AC$93,$D2148)/$E2148</f>
        <v/>
      </c>
      <c r="AD2148" s="36">
        <f>INDEX(AD$80:AD$93,$D2148)/$E2148</f>
        <v/>
      </c>
      <c r="AF2148" s="11">
        <f>CodePrefix&amp;$A2148&amp;IF($C2148="","","."&amp;$C2148&amp;"."&amp;$B2148)&amp;INDEX(VarEnd,MATCH($A2148,VarKey,0))&amp;AF$5</f>
        <v/>
      </c>
      <c r="AG2148" s="37">
        <f>INDEX(AG$80:AG$93,$D2148)/$E2148</f>
        <v/>
      </c>
      <c r="AH2148" s="36">
        <f>INDEX(AH$80:AH$93,$D2148)/$E2148</f>
        <v/>
      </c>
      <c r="AI2148" s="36">
        <f>INDEX(AI$80:AI$93,$D2148)/$E2148</f>
        <v/>
      </c>
      <c r="AJ2148" s="36">
        <f>INDEX(AJ$80:AJ$93,$D2148)/$E2148</f>
        <v/>
      </c>
      <c r="AK2148" s="36">
        <f>INDEX(AK$80:AK$93,$D2148)/$E2148</f>
        <v/>
      </c>
      <c r="AL2148" s="36">
        <f>INDEX(AL$80:AL$93,$D2148)/$E2148</f>
        <v/>
      </c>
      <c r="AM2148" s="36">
        <f>INDEX(AM$80:AM$93,$D2148)/$E2148</f>
        <v/>
      </c>
      <c r="AN2148" s="36">
        <f>INDEX(AN$80:AN$93,$D2148)/$E2148</f>
        <v/>
      </c>
      <c r="AO2148" s="36">
        <f>INDEX(AO$80:AO$93,$D2148)/$E2148</f>
        <v/>
      </c>
      <c r="AP2148" s="36">
        <f>INDEX(AP$80:AP$93,$D2148)/$E2148</f>
        <v/>
      </c>
      <c r="AQ2148" s="36">
        <f>INDEX(AQ$80:AQ$93,$D2148)/$E2148</f>
        <v/>
      </c>
      <c r="AR2148" s="36">
        <f>INDEX(AR$80:AR$93,$D2148)/$E2148</f>
        <v/>
      </c>
      <c r="AS2148" s="36">
        <f>INDEX(AS$80:AS$93,$D2148)/$E2148</f>
        <v/>
      </c>
      <c r="AT2148" s="36">
        <f>INDEX(AT$80:AT$93,$D2148)/$E2148</f>
        <v/>
      </c>
      <c r="AU2148" s="36">
        <f>INDEX(AU$80:AU$93,$D2148)/$E2148</f>
        <v/>
      </c>
      <c r="AV2148" s="36">
        <f>INDEX(AV$80:AV$93,$D2148)/$E2148</f>
        <v/>
      </c>
      <c r="AW2148" s="36">
        <f>INDEX(AW$80:AW$93,$D2148)/$E2148</f>
        <v/>
      </c>
      <c r="AX2148" s="36">
        <f>INDEX(AX$80:AX$93,$D2148)/$E2148</f>
        <v/>
      </c>
      <c r="AY2148" s="36">
        <f>INDEX(AY$80:AY$93,$D2148)/$E2148</f>
        <v/>
      </c>
    </row>
    <row r="2149" hidden="1" outlineLevel="2">
      <c r="A2149" s="14" t="inlineStr">
        <is>
          <t>ntx</t>
        </is>
      </c>
      <c r="B2149" s="14" t="inlineStr">
        <is>
          <t>gso</t>
        </is>
      </c>
      <c r="C2149" s="14" t="inlineStr">
        <is>
          <t>omn</t>
        </is>
      </c>
      <c r="D2149" s="36">
        <f>INDEX(Inputs!$N$5:$N$132,MATCH($B2149&amp;"|"&amp;$C2149,Inputs!$A$5:$A$132,0))</f>
        <v/>
      </c>
      <c r="E2149" s="36">
        <f>INDEX(Inputs!$K$5:$K$132,MATCH($B2149&amp;"|"&amp;$C2149,Inputs!$A$5:$A$132,0))</f>
        <v/>
      </c>
      <c r="F2149" s="35" t="n"/>
      <c r="G2149" s="35" t="n"/>
      <c r="H2149" s="14">
        <f>INDEX(VarLab,MATCH($A2149,VarKey,0))&amp;INDEX(MemLab,MATCH($C2149&amp;"|"&amp;$B2149,MemKey,0))</f>
        <v/>
      </c>
      <c r="I2149" s="14">
        <f>INDEX(VarUnit,MATCH($A2149,VarKey,0))</f>
        <v/>
      </c>
      <c r="J2149" s="14">
        <f>INDEX(VarSrc,MATCH($A2149,VarKey,0))</f>
        <v/>
      </c>
      <c r="K2149" s="11">
        <f>CodePrefix&amp;$A2149&amp;IF($C2149="","","."&amp;$C2149&amp;"."&amp;$B2149)&amp;INDEX(VarEnd,MATCH($A2149,VarKey,0))&amp;K$5</f>
        <v/>
      </c>
      <c r="L2149" s="37">
        <f>INDEX(L$80:L$93,$D2149)/$E2149</f>
        <v/>
      </c>
      <c r="M2149" s="36">
        <f>INDEX(M$80:M$93,$D2149)/$E2149</f>
        <v/>
      </c>
      <c r="N2149" s="36">
        <f>INDEX(N$80:N$93,$D2149)/$E2149</f>
        <v/>
      </c>
      <c r="O2149" s="36">
        <f>INDEX(O$80:O$93,$D2149)/$E2149</f>
        <v/>
      </c>
      <c r="P2149" s="36">
        <f>INDEX(P$80:P$93,$D2149)/$E2149</f>
        <v/>
      </c>
      <c r="Q2149" s="36">
        <f>INDEX(Q$80:Q$93,$D2149)/$E2149</f>
        <v/>
      </c>
      <c r="R2149" s="36">
        <f>INDEX(R$80:R$93,$D2149)/$E2149</f>
        <v/>
      </c>
      <c r="S2149" s="36">
        <f>INDEX(S$80:S$93,$D2149)/$E2149</f>
        <v/>
      </c>
      <c r="T2149" s="36">
        <f>INDEX(T$80:T$93,$D2149)/$E2149</f>
        <v/>
      </c>
      <c r="U2149" s="36">
        <f>INDEX(U$80:U$93,$D2149)/$E2149</f>
        <v/>
      </c>
      <c r="V2149" s="36">
        <f>INDEX(V$80:V$93,$D2149)/$E2149</f>
        <v/>
      </c>
      <c r="W2149" s="36">
        <f>INDEX(W$80:W$93,$D2149)/$E2149</f>
        <v/>
      </c>
      <c r="X2149" s="36">
        <f>INDEX(X$80:X$93,$D2149)/$E2149</f>
        <v/>
      </c>
      <c r="Y2149" s="36">
        <f>INDEX(Y$80:Y$93,$D2149)/$E2149</f>
        <v/>
      </c>
      <c r="Z2149" s="36">
        <f>INDEX(Z$80:Z$93,$D2149)/$E2149</f>
        <v/>
      </c>
      <c r="AA2149" s="36">
        <f>INDEX(AA$80:AA$93,$D2149)/$E2149</f>
        <v/>
      </c>
      <c r="AB2149" s="36">
        <f>INDEX(AB$80:AB$93,$D2149)/$E2149</f>
        <v/>
      </c>
      <c r="AC2149" s="36">
        <f>INDEX(AC$80:AC$93,$D2149)/$E2149</f>
        <v/>
      </c>
      <c r="AD2149" s="36">
        <f>INDEX(AD$80:AD$93,$D2149)/$E2149</f>
        <v/>
      </c>
      <c r="AF2149" s="11">
        <f>CodePrefix&amp;$A2149&amp;IF($C2149="","","."&amp;$C2149&amp;"."&amp;$B2149)&amp;INDEX(VarEnd,MATCH($A2149,VarKey,0))&amp;AF$5</f>
        <v/>
      </c>
      <c r="AG2149" s="37">
        <f>INDEX(AG$80:AG$93,$D2149)/$E2149</f>
        <v/>
      </c>
      <c r="AH2149" s="36">
        <f>INDEX(AH$80:AH$93,$D2149)/$E2149</f>
        <v/>
      </c>
      <c r="AI2149" s="36">
        <f>INDEX(AI$80:AI$93,$D2149)/$E2149</f>
        <v/>
      </c>
      <c r="AJ2149" s="36">
        <f>INDEX(AJ$80:AJ$93,$D2149)/$E2149</f>
        <v/>
      </c>
      <c r="AK2149" s="36">
        <f>INDEX(AK$80:AK$93,$D2149)/$E2149</f>
        <v/>
      </c>
      <c r="AL2149" s="36">
        <f>INDEX(AL$80:AL$93,$D2149)/$E2149</f>
        <v/>
      </c>
      <c r="AM2149" s="36">
        <f>INDEX(AM$80:AM$93,$D2149)/$E2149</f>
        <v/>
      </c>
      <c r="AN2149" s="36">
        <f>INDEX(AN$80:AN$93,$D2149)/$E2149</f>
        <v/>
      </c>
      <c r="AO2149" s="36">
        <f>INDEX(AO$80:AO$93,$D2149)/$E2149</f>
        <v/>
      </c>
      <c r="AP2149" s="36">
        <f>INDEX(AP$80:AP$93,$D2149)/$E2149</f>
        <v/>
      </c>
      <c r="AQ2149" s="36">
        <f>INDEX(AQ$80:AQ$93,$D2149)/$E2149</f>
        <v/>
      </c>
      <c r="AR2149" s="36">
        <f>INDEX(AR$80:AR$93,$D2149)/$E2149</f>
        <v/>
      </c>
      <c r="AS2149" s="36">
        <f>INDEX(AS$80:AS$93,$D2149)/$E2149</f>
        <v/>
      </c>
      <c r="AT2149" s="36">
        <f>INDEX(AT$80:AT$93,$D2149)/$E2149</f>
        <v/>
      </c>
      <c r="AU2149" s="36">
        <f>INDEX(AU$80:AU$93,$D2149)/$E2149</f>
        <v/>
      </c>
      <c r="AV2149" s="36">
        <f>INDEX(AV$80:AV$93,$D2149)/$E2149</f>
        <v/>
      </c>
      <c r="AW2149" s="36">
        <f>INDEX(AW$80:AW$93,$D2149)/$E2149</f>
        <v/>
      </c>
      <c r="AX2149" s="36">
        <f>INDEX(AX$80:AX$93,$D2149)/$E2149</f>
        <v/>
      </c>
      <c r="AY2149" s="36">
        <f>INDEX(AY$80:AY$93,$D2149)/$E2149</f>
        <v/>
      </c>
    </row>
    <row r="2150" hidden="1" outlineLevel="2">
      <c r="A2150" s="14" t="inlineStr">
        <is>
          <t>ntx</t>
        </is>
      </c>
      <c r="B2150" s="14" t="inlineStr">
        <is>
          <t>die</t>
        </is>
      </c>
      <c r="C2150" s="14" t="inlineStr">
        <is>
          <t>omn</t>
        </is>
      </c>
      <c r="D2150" s="36">
        <f>INDEX(Inputs!$N$5:$N$132,MATCH($B2150&amp;"|"&amp;$C2150,Inputs!$A$5:$A$132,0))</f>
        <v/>
      </c>
      <c r="E2150" s="36">
        <f>INDEX(Inputs!$K$5:$K$132,MATCH($B2150&amp;"|"&amp;$C2150,Inputs!$A$5:$A$132,0))</f>
        <v/>
      </c>
      <c r="F2150" s="35" t="n"/>
      <c r="G2150" s="35" t="n"/>
      <c r="H2150" s="14">
        <f>INDEX(VarLab,MATCH($A2150,VarKey,0))&amp;INDEX(MemLab,MATCH($C2150&amp;"|"&amp;$B2150,MemKey,0))</f>
        <v/>
      </c>
      <c r="I2150" s="14">
        <f>INDEX(VarUnit,MATCH($A2150,VarKey,0))</f>
        <v/>
      </c>
      <c r="J2150" s="14">
        <f>INDEX(VarSrc,MATCH($A2150,VarKey,0))</f>
        <v/>
      </c>
      <c r="K2150" s="11">
        <f>CodePrefix&amp;$A2150&amp;IF($C2150="","","."&amp;$C2150&amp;"."&amp;$B2150)&amp;INDEX(VarEnd,MATCH($A2150,VarKey,0))&amp;K$5</f>
        <v/>
      </c>
      <c r="L2150" s="37">
        <f>INDEX(L$80:L$93,$D2150)/$E2150</f>
        <v/>
      </c>
      <c r="M2150" s="36">
        <f>INDEX(M$80:M$93,$D2150)/$E2150</f>
        <v/>
      </c>
      <c r="N2150" s="36">
        <f>INDEX(N$80:N$93,$D2150)/$E2150</f>
        <v/>
      </c>
      <c r="O2150" s="36">
        <f>INDEX(O$80:O$93,$D2150)/$E2150</f>
        <v/>
      </c>
      <c r="P2150" s="36">
        <f>INDEX(P$80:P$93,$D2150)/$E2150</f>
        <v/>
      </c>
      <c r="Q2150" s="36">
        <f>INDEX(Q$80:Q$93,$D2150)/$E2150</f>
        <v/>
      </c>
      <c r="R2150" s="36">
        <f>INDEX(R$80:R$93,$D2150)/$E2150</f>
        <v/>
      </c>
      <c r="S2150" s="36">
        <f>INDEX(S$80:S$93,$D2150)/$E2150</f>
        <v/>
      </c>
      <c r="T2150" s="36">
        <f>INDEX(T$80:T$93,$D2150)/$E2150</f>
        <v/>
      </c>
      <c r="U2150" s="36">
        <f>INDEX(U$80:U$93,$D2150)/$E2150</f>
        <v/>
      </c>
      <c r="V2150" s="36">
        <f>INDEX(V$80:V$93,$D2150)/$E2150</f>
        <v/>
      </c>
      <c r="W2150" s="36">
        <f>INDEX(W$80:W$93,$D2150)/$E2150</f>
        <v/>
      </c>
      <c r="X2150" s="36">
        <f>INDEX(X$80:X$93,$D2150)/$E2150</f>
        <v/>
      </c>
      <c r="Y2150" s="36">
        <f>INDEX(Y$80:Y$93,$D2150)/$E2150</f>
        <v/>
      </c>
      <c r="Z2150" s="36">
        <f>INDEX(Z$80:Z$93,$D2150)/$E2150</f>
        <v/>
      </c>
      <c r="AA2150" s="36">
        <f>INDEX(AA$80:AA$93,$D2150)/$E2150</f>
        <v/>
      </c>
      <c r="AB2150" s="36">
        <f>INDEX(AB$80:AB$93,$D2150)/$E2150</f>
        <v/>
      </c>
      <c r="AC2150" s="36">
        <f>INDEX(AC$80:AC$93,$D2150)/$E2150</f>
        <v/>
      </c>
      <c r="AD2150" s="36">
        <f>INDEX(AD$80:AD$93,$D2150)/$E2150</f>
        <v/>
      </c>
      <c r="AF2150" s="11">
        <f>CodePrefix&amp;$A2150&amp;IF($C2150="","","."&amp;$C2150&amp;"."&amp;$B2150)&amp;INDEX(VarEnd,MATCH($A2150,VarKey,0))&amp;AF$5</f>
        <v/>
      </c>
      <c r="AG2150" s="37">
        <f>INDEX(AG$80:AG$93,$D2150)/$E2150</f>
        <v/>
      </c>
      <c r="AH2150" s="36">
        <f>INDEX(AH$80:AH$93,$D2150)/$E2150</f>
        <v/>
      </c>
      <c r="AI2150" s="36">
        <f>INDEX(AI$80:AI$93,$D2150)/$E2150</f>
        <v/>
      </c>
      <c r="AJ2150" s="36">
        <f>INDEX(AJ$80:AJ$93,$D2150)/$E2150</f>
        <v/>
      </c>
      <c r="AK2150" s="36">
        <f>INDEX(AK$80:AK$93,$D2150)/$E2150</f>
        <v/>
      </c>
      <c r="AL2150" s="36">
        <f>INDEX(AL$80:AL$93,$D2150)/$E2150</f>
        <v/>
      </c>
      <c r="AM2150" s="36">
        <f>INDEX(AM$80:AM$93,$D2150)/$E2150</f>
        <v/>
      </c>
      <c r="AN2150" s="36">
        <f>INDEX(AN$80:AN$93,$D2150)/$E2150</f>
        <v/>
      </c>
      <c r="AO2150" s="36">
        <f>INDEX(AO$80:AO$93,$D2150)/$E2150</f>
        <v/>
      </c>
      <c r="AP2150" s="36">
        <f>INDEX(AP$80:AP$93,$D2150)/$E2150</f>
        <v/>
      </c>
      <c r="AQ2150" s="36">
        <f>INDEX(AQ$80:AQ$93,$D2150)/$E2150</f>
        <v/>
      </c>
      <c r="AR2150" s="36">
        <f>INDEX(AR$80:AR$93,$D2150)/$E2150</f>
        <v/>
      </c>
      <c r="AS2150" s="36">
        <f>INDEX(AS$80:AS$93,$D2150)/$E2150</f>
        <v/>
      </c>
      <c r="AT2150" s="36">
        <f>INDEX(AT$80:AT$93,$D2150)/$E2150</f>
        <v/>
      </c>
      <c r="AU2150" s="36">
        <f>INDEX(AU$80:AU$93,$D2150)/$E2150</f>
        <v/>
      </c>
      <c r="AV2150" s="36">
        <f>INDEX(AV$80:AV$93,$D2150)/$E2150</f>
        <v/>
      </c>
      <c r="AW2150" s="36">
        <f>INDEX(AW$80:AW$93,$D2150)/$E2150</f>
        <v/>
      </c>
      <c r="AX2150" s="36">
        <f>INDEX(AX$80:AX$93,$D2150)/$E2150</f>
        <v/>
      </c>
      <c r="AY2150" s="36">
        <f>INDEX(AY$80:AY$93,$D2150)/$E2150</f>
        <v/>
      </c>
    </row>
    <row r="2151" hidden="1" outlineLevel="2">
      <c r="A2151" s="14" t="inlineStr">
        <is>
          <t>ntx</t>
        </is>
      </c>
      <c r="B2151" s="14" t="inlineStr">
        <is>
          <t>lpg</t>
        </is>
      </c>
      <c r="C2151" s="14" t="inlineStr">
        <is>
          <t>omn</t>
        </is>
      </c>
      <c r="D2151" s="36">
        <f>INDEX(Inputs!$N$5:$N$132,MATCH($B2151&amp;"|"&amp;$C2151,Inputs!$A$5:$A$132,0))</f>
        <v/>
      </c>
      <c r="E2151" s="36">
        <f>INDEX(Inputs!$K$5:$K$132,MATCH($B2151&amp;"|"&amp;$C2151,Inputs!$A$5:$A$132,0))</f>
        <v/>
      </c>
      <c r="F2151" s="35" t="n"/>
      <c r="G2151" s="35" t="n"/>
      <c r="H2151" s="14">
        <f>INDEX(VarLab,MATCH($A2151,VarKey,0))&amp;INDEX(MemLab,MATCH($C2151&amp;"|"&amp;$B2151,MemKey,0))</f>
        <v/>
      </c>
      <c r="I2151" s="14">
        <f>INDEX(VarUnit,MATCH($A2151,VarKey,0))</f>
        <v/>
      </c>
      <c r="J2151" s="14">
        <f>INDEX(VarSrc,MATCH($A2151,VarKey,0))</f>
        <v/>
      </c>
      <c r="K2151" s="11">
        <f>CodePrefix&amp;$A2151&amp;IF($C2151="","","."&amp;$C2151&amp;"."&amp;$B2151)&amp;INDEX(VarEnd,MATCH($A2151,VarKey,0))&amp;K$5</f>
        <v/>
      </c>
      <c r="L2151" s="37">
        <f>INDEX(L$80:L$93,$D2151)/$E2151</f>
        <v/>
      </c>
      <c r="M2151" s="36">
        <f>INDEX(M$80:M$93,$D2151)/$E2151</f>
        <v/>
      </c>
      <c r="N2151" s="36">
        <f>INDEX(N$80:N$93,$D2151)/$E2151</f>
        <v/>
      </c>
      <c r="O2151" s="36">
        <f>INDEX(O$80:O$93,$D2151)/$E2151</f>
        <v/>
      </c>
      <c r="P2151" s="36">
        <f>INDEX(P$80:P$93,$D2151)/$E2151</f>
        <v/>
      </c>
      <c r="Q2151" s="36">
        <f>INDEX(Q$80:Q$93,$D2151)/$E2151</f>
        <v/>
      </c>
      <c r="R2151" s="36">
        <f>INDEX(R$80:R$93,$D2151)/$E2151</f>
        <v/>
      </c>
      <c r="S2151" s="36">
        <f>INDEX(S$80:S$93,$D2151)/$E2151</f>
        <v/>
      </c>
      <c r="T2151" s="36">
        <f>INDEX(T$80:T$93,$D2151)/$E2151</f>
        <v/>
      </c>
      <c r="U2151" s="36">
        <f>INDEX(U$80:U$93,$D2151)/$E2151</f>
        <v/>
      </c>
      <c r="V2151" s="36">
        <f>INDEX(V$80:V$93,$D2151)/$E2151</f>
        <v/>
      </c>
      <c r="W2151" s="36">
        <f>INDEX(W$80:W$93,$D2151)/$E2151</f>
        <v/>
      </c>
      <c r="X2151" s="36">
        <f>INDEX(X$80:X$93,$D2151)/$E2151</f>
        <v/>
      </c>
      <c r="Y2151" s="36">
        <f>INDEX(Y$80:Y$93,$D2151)/$E2151</f>
        <v/>
      </c>
      <c r="Z2151" s="36">
        <f>INDEX(Z$80:Z$93,$D2151)/$E2151</f>
        <v/>
      </c>
      <c r="AA2151" s="36">
        <f>INDEX(AA$80:AA$93,$D2151)/$E2151</f>
        <v/>
      </c>
      <c r="AB2151" s="36">
        <f>INDEX(AB$80:AB$93,$D2151)/$E2151</f>
        <v/>
      </c>
      <c r="AC2151" s="36">
        <f>INDEX(AC$80:AC$93,$D2151)/$E2151</f>
        <v/>
      </c>
      <c r="AD2151" s="36">
        <f>INDEX(AD$80:AD$93,$D2151)/$E2151</f>
        <v/>
      </c>
      <c r="AF2151" s="11">
        <f>CodePrefix&amp;$A2151&amp;IF($C2151="","","."&amp;$C2151&amp;"."&amp;$B2151)&amp;INDEX(VarEnd,MATCH($A2151,VarKey,0))&amp;AF$5</f>
        <v/>
      </c>
      <c r="AG2151" s="37">
        <f>INDEX(AG$80:AG$93,$D2151)/$E2151</f>
        <v/>
      </c>
      <c r="AH2151" s="36">
        <f>INDEX(AH$80:AH$93,$D2151)/$E2151</f>
        <v/>
      </c>
      <c r="AI2151" s="36">
        <f>INDEX(AI$80:AI$93,$D2151)/$E2151</f>
        <v/>
      </c>
      <c r="AJ2151" s="36">
        <f>INDEX(AJ$80:AJ$93,$D2151)/$E2151</f>
        <v/>
      </c>
      <c r="AK2151" s="36">
        <f>INDEX(AK$80:AK$93,$D2151)/$E2151</f>
        <v/>
      </c>
      <c r="AL2151" s="36">
        <f>INDEX(AL$80:AL$93,$D2151)/$E2151</f>
        <v/>
      </c>
      <c r="AM2151" s="36">
        <f>INDEX(AM$80:AM$93,$D2151)/$E2151</f>
        <v/>
      </c>
      <c r="AN2151" s="36">
        <f>INDEX(AN$80:AN$93,$D2151)/$E2151</f>
        <v/>
      </c>
      <c r="AO2151" s="36">
        <f>INDEX(AO$80:AO$93,$D2151)/$E2151</f>
        <v/>
      </c>
      <c r="AP2151" s="36">
        <f>INDEX(AP$80:AP$93,$D2151)/$E2151</f>
        <v/>
      </c>
      <c r="AQ2151" s="36">
        <f>INDEX(AQ$80:AQ$93,$D2151)/$E2151</f>
        <v/>
      </c>
      <c r="AR2151" s="36">
        <f>INDEX(AR$80:AR$93,$D2151)/$E2151</f>
        <v/>
      </c>
      <c r="AS2151" s="36">
        <f>INDEX(AS$80:AS$93,$D2151)/$E2151</f>
        <v/>
      </c>
      <c r="AT2151" s="36">
        <f>INDEX(AT$80:AT$93,$D2151)/$E2151</f>
        <v/>
      </c>
      <c r="AU2151" s="36">
        <f>INDEX(AU$80:AU$93,$D2151)/$E2151</f>
        <v/>
      </c>
      <c r="AV2151" s="36">
        <f>INDEX(AV$80:AV$93,$D2151)/$E2151</f>
        <v/>
      </c>
      <c r="AW2151" s="36">
        <f>INDEX(AW$80:AW$93,$D2151)/$E2151</f>
        <v/>
      </c>
      <c r="AX2151" s="36">
        <f>INDEX(AX$80:AX$93,$D2151)/$E2151</f>
        <v/>
      </c>
      <c r="AY2151" s="36">
        <f>INDEX(AY$80:AY$93,$D2151)/$E2151</f>
        <v/>
      </c>
    </row>
    <row r="2152" hidden="1" outlineLevel="2">
      <c r="A2152" s="14" t="inlineStr">
        <is>
          <t>ntx</t>
        </is>
      </c>
      <c r="B2152" s="14" t="inlineStr">
        <is>
          <t>ker</t>
        </is>
      </c>
      <c r="C2152" s="14" t="inlineStr">
        <is>
          <t>omn</t>
        </is>
      </c>
      <c r="D2152" s="36">
        <f>INDEX(Inputs!$N$5:$N$132,MATCH($B2152&amp;"|"&amp;$C2152,Inputs!$A$5:$A$132,0))</f>
        <v/>
      </c>
      <c r="E2152" s="36">
        <f>INDEX(Inputs!$K$5:$K$132,MATCH($B2152&amp;"|"&amp;$C2152,Inputs!$A$5:$A$132,0))</f>
        <v/>
      </c>
      <c r="F2152" s="35" t="n"/>
      <c r="G2152" s="35" t="n"/>
      <c r="H2152" s="14">
        <f>INDEX(VarLab,MATCH($A2152,VarKey,0))&amp;INDEX(MemLab,MATCH($C2152&amp;"|"&amp;$B2152,MemKey,0))</f>
        <v/>
      </c>
      <c r="I2152" s="14">
        <f>INDEX(VarUnit,MATCH($A2152,VarKey,0))</f>
        <v/>
      </c>
      <c r="J2152" s="14">
        <f>INDEX(VarSrc,MATCH($A2152,VarKey,0))</f>
        <v/>
      </c>
      <c r="K2152" s="11">
        <f>CodePrefix&amp;$A2152&amp;IF($C2152="","","."&amp;$C2152&amp;"."&amp;$B2152)&amp;INDEX(VarEnd,MATCH($A2152,VarKey,0))&amp;K$5</f>
        <v/>
      </c>
      <c r="L2152" s="37">
        <f>INDEX(L$80:L$93,$D2152)/$E2152</f>
        <v/>
      </c>
      <c r="M2152" s="36">
        <f>INDEX(M$80:M$93,$D2152)/$E2152</f>
        <v/>
      </c>
      <c r="N2152" s="36">
        <f>INDEX(N$80:N$93,$D2152)/$E2152</f>
        <v/>
      </c>
      <c r="O2152" s="36">
        <f>INDEX(O$80:O$93,$D2152)/$E2152</f>
        <v/>
      </c>
      <c r="P2152" s="36">
        <f>INDEX(P$80:P$93,$D2152)/$E2152</f>
        <v/>
      </c>
      <c r="Q2152" s="36">
        <f>INDEX(Q$80:Q$93,$D2152)/$E2152</f>
        <v/>
      </c>
      <c r="R2152" s="36">
        <f>INDEX(R$80:R$93,$D2152)/$E2152</f>
        <v/>
      </c>
      <c r="S2152" s="36">
        <f>INDEX(S$80:S$93,$D2152)/$E2152</f>
        <v/>
      </c>
      <c r="T2152" s="36">
        <f>INDEX(T$80:T$93,$D2152)/$E2152</f>
        <v/>
      </c>
      <c r="U2152" s="36">
        <f>INDEX(U$80:U$93,$D2152)/$E2152</f>
        <v/>
      </c>
      <c r="V2152" s="36">
        <f>INDEX(V$80:V$93,$D2152)/$E2152</f>
        <v/>
      </c>
      <c r="W2152" s="36">
        <f>INDEX(W$80:W$93,$D2152)/$E2152</f>
        <v/>
      </c>
      <c r="X2152" s="36">
        <f>INDEX(X$80:X$93,$D2152)/$E2152</f>
        <v/>
      </c>
      <c r="Y2152" s="36">
        <f>INDEX(Y$80:Y$93,$D2152)/$E2152</f>
        <v/>
      </c>
      <c r="Z2152" s="36">
        <f>INDEX(Z$80:Z$93,$D2152)/$E2152</f>
        <v/>
      </c>
      <c r="AA2152" s="36">
        <f>INDEX(AA$80:AA$93,$D2152)/$E2152</f>
        <v/>
      </c>
      <c r="AB2152" s="36">
        <f>INDEX(AB$80:AB$93,$D2152)/$E2152</f>
        <v/>
      </c>
      <c r="AC2152" s="36">
        <f>INDEX(AC$80:AC$93,$D2152)/$E2152</f>
        <v/>
      </c>
      <c r="AD2152" s="36">
        <f>INDEX(AD$80:AD$93,$D2152)/$E2152</f>
        <v/>
      </c>
      <c r="AF2152" s="11">
        <f>CodePrefix&amp;$A2152&amp;IF($C2152="","","."&amp;$C2152&amp;"."&amp;$B2152)&amp;INDEX(VarEnd,MATCH($A2152,VarKey,0))&amp;AF$5</f>
        <v/>
      </c>
      <c r="AG2152" s="37">
        <f>INDEX(AG$80:AG$93,$D2152)/$E2152</f>
        <v/>
      </c>
      <c r="AH2152" s="36">
        <f>INDEX(AH$80:AH$93,$D2152)/$E2152</f>
        <v/>
      </c>
      <c r="AI2152" s="36">
        <f>INDEX(AI$80:AI$93,$D2152)/$E2152</f>
        <v/>
      </c>
      <c r="AJ2152" s="36">
        <f>INDEX(AJ$80:AJ$93,$D2152)/$E2152</f>
        <v/>
      </c>
      <c r="AK2152" s="36">
        <f>INDEX(AK$80:AK$93,$D2152)/$E2152</f>
        <v/>
      </c>
      <c r="AL2152" s="36">
        <f>INDEX(AL$80:AL$93,$D2152)/$E2152</f>
        <v/>
      </c>
      <c r="AM2152" s="36">
        <f>INDEX(AM$80:AM$93,$D2152)/$E2152</f>
        <v/>
      </c>
      <c r="AN2152" s="36">
        <f>INDEX(AN$80:AN$93,$D2152)/$E2152</f>
        <v/>
      </c>
      <c r="AO2152" s="36">
        <f>INDEX(AO$80:AO$93,$D2152)/$E2152</f>
        <v/>
      </c>
      <c r="AP2152" s="36">
        <f>INDEX(AP$80:AP$93,$D2152)/$E2152</f>
        <v/>
      </c>
      <c r="AQ2152" s="36">
        <f>INDEX(AQ$80:AQ$93,$D2152)/$E2152</f>
        <v/>
      </c>
      <c r="AR2152" s="36">
        <f>INDEX(AR$80:AR$93,$D2152)/$E2152</f>
        <v/>
      </c>
      <c r="AS2152" s="36">
        <f>INDEX(AS$80:AS$93,$D2152)/$E2152</f>
        <v/>
      </c>
      <c r="AT2152" s="36">
        <f>INDEX(AT$80:AT$93,$D2152)/$E2152</f>
        <v/>
      </c>
      <c r="AU2152" s="36">
        <f>INDEX(AU$80:AU$93,$D2152)/$E2152</f>
        <v/>
      </c>
      <c r="AV2152" s="36">
        <f>INDEX(AV$80:AV$93,$D2152)/$E2152</f>
        <v/>
      </c>
      <c r="AW2152" s="36">
        <f>INDEX(AW$80:AW$93,$D2152)/$E2152</f>
        <v/>
      </c>
      <c r="AX2152" s="36">
        <f>INDEX(AX$80:AX$93,$D2152)/$E2152</f>
        <v/>
      </c>
      <c r="AY2152" s="36">
        <f>INDEX(AY$80:AY$93,$D2152)/$E2152</f>
        <v/>
      </c>
    </row>
    <row r="2153" hidden="1" outlineLevel="2">
      <c r="A2153" s="14" t="inlineStr">
        <is>
          <t>ntx</t>
        </is>
      </c>
      <c r="B2153" s="14" t="inlineStr">
        <is>
          <t>oop</t>
        </is>
      </c>
      <c r="C2153" s="14" t="inlineStr">
        <is>
          <t>omn</t>
        </is>
      </c>
      <c r="D2153" s="36">
        <f>INDEX(Inputs!$N$5:$N$132,MATCH($B2153&amp;"|"&amp;$C2153,Inputs!$A$5:$A$132,0))</f>
        <v/>
      </c>
      <c r="E2153" s="36">
        <f>INDEX(Inputs!$K$5:$K$132,MATCH($B2153&amp;"|"&amp;$C2153,Inputs!$A$5:$A$132,0))</f>
        <v/>
      </c>
      <c r="F2153" s="35" t="n"/>
      <c r="G2153" s="35" t="n"/>
      <c r="H2153" s="14">
        <f>INDEX(VarLab,MATCH($A2153,VarKey,0))&amp;INDEX(MemLab,MATCH($C2153&amp;"|"&amp;$B2153,MemKey,0))</f>
        <v/>
      </c>
      <c r="I2153" s="14">
        <f>INDEX(VarUnit,MATCH($A2153,VarKey,0))</f>
        <v/>
      </c>
      <c r="J2153" s="14">
        <f>INDEX(VarSrc,MATCH($A2153,VarKey,0))</f>
        <v/>
      </c>
      <c r="K2153" s="11">
        <f>CodePrefix&amp;$A2153&amp;IF($C2153="","","."&amp;$C2153&amp;"."&amp;$B2153)&amp;INDEX(VarEnd,MATCH($A2153,VarKey,0))&amp;K$5</f>
        <v/>
      </c>
      <c r="L2153" s="37">
        <f>INDEX(L$80:L$93,$D2153)/$E2153</f>
        <v/>
      </c>
      <c r="M2153" s="36">
        <f>INDEX(M$80:M$93,$D2153)/$E2153</f>
        <v/>
      </c>
      <c r="N2153" s="36">
        <f>INDEX(N$80:N$93,$D2153)/$E2153</f>
        <v/>
      </c>
      <c r="O2153" s="36">
        <f>INDEX(O$80:O$93,$D2153)/$E2153</f>
        <v/>
      </c>
      <c r="P2153" s="36">
        <f>INDEX(P$80:P$93,$D2153)/$E2153</f>
        <v/>
      </c>
      <c r="Q2153" s="36">
        <f>INDEX(Q$80:Q$93,$D2153)/$E2153</f>
        <v/>
      </c>
      <c r="R2153" s="36">
        <f>INDEX(R$80:R$93,$D2153)/$E2153</f>
        <v/>
      </c>
      <c r="S2153" s="36">
        <f>INDEX(S$80:S$93,$D2153)/$E2153</f>
        <v/>
      </c>
      <c r="T2153" s="36">
        <f>INDEX(T$80:T$93,$D2153)/$E2153</f>
        <v/>
      </c>
      <c r="U2153" s="36">
        <f>INDEX(U$80:U$93,$D2153)/$E2153</f>
        <v/>
      </c>
      <c r="V2153" s="36">
        <f>INDEX(V$80:V$93,$D2153)/$E2153</f>
        <v/>
      </c>
      <c r="W2153" s="36">
        <f>INDEX(W$80:W$93,$D2153)/$E2153</f>
        <v/>
      </c>
      <c r="X2153" s="36">
        <f>INDEX(X$80:X$93,$D2153)/$E2153</f>
        <v/>
      </c>
      <c r="Y2153" s="36">
        <f>INDEX(Y$80:Y$93,$D2153)/$E2153</f>
        <v/>
      </c>
      <c r="Z2153" s="36">
        <f>INDEX(Z$80:Z$93,$D2153)/$E2153</f>
        <v/>
      </c>
      <c r="AA2153" s="36">
        <f>INDEX(AA$80:AA$93,$D2153)/$E2153</f>
        <v/>
      </c>
      <c r="AB2153" s="36">
        <f>INDEX(AB$80:AB$93,$D2153)/$E2153</f>
        <v/>
      </c>
      <c r="AC2153" s="36">
        <f>INDEX(AC$80:AC$93,$D2153)/$E2153</f>
        <v/>
      </c>
      <c r="AD2153" s="36">
        <f>INDEX(AD$80:AD$93,$D2153)/$E2153</f>
        <v/>
      </c>
      <c r="AF2153" s="11">
        <f>CodePrefix&amp;$A2153&amp;IF($C2153="","","."&amp;$C2153&amp;"."&amp;$B2153)&amp;INDEX(VarEnd,MATCH($A2153,VarKey,0))&amp;AF$5</f>
        <v/>
      </c>
      <c r="AG2153" s="37">
        <f>INDEX(AG$80:AG$93,$D2153)/$E2153</f>
        <v/>
      </c>
      <c r="AH2153" s="36">
        <f>INDEX(AH$80:AH$93,$D2153)/$E2153</f>
        <v/>
      </c>
      <c r="AI2153" s="36">
        <f>INDEX(AI$80:AI$93,$D2153)/$E2153</f>
        <v/>
      </c>
      <c r="AJ2153" s="36">
        <f>INDEX(AJ$80:AJ$93,$D2153)/$E2153</f>
        <v/>
      </c>
      <c r="AK2153" s="36">
        <f>INDEX(AK$80:AK$93,$D2153)/$E2153</f>
        <v/>
      </c>
      <c r="AL2153" s="36">
        <f>INDEX(AL$80:AL$93,$D2153)/$E2153</f>
        <v/>
      </c>
      <c r="AM2153" s="36">
        <f>INDEX(AM$80:AM$93,$D2153)/$E2153</f>
        <v/>
      </c>
      <c r="AN2153" s="36">
        <f>INDEX(AN$80:AN$93,$D2153)/$E2153</f>
        <v/>
      </c>
      <c r="AO2153" s="36">
        <f>INDEX(AO$80:AO$93,$D2153)/$E2153</f>
        <v/>
      </c>
      <c r="AP2153" s="36">
        <f>INDEX(AP$80:AP$93,$D2153)/$E2153</f>
        <v/>
      </c>
      <c r="AQ2153" s="36">
        <f>INDEX(AQ$80:AQ$93,$D2153)/$E2153</f>
        <v/>
      </c>
      <c r="AR2153" s="36">
        <f>INDEX(AR$80:AR$93,$D2153)/$E2153</f>
        <v/>
      </c>
      <c r="AS2153" s="36">
        <f>INDEX(AS$80:AS$93,$D2153)/$E2153</f>
        <v/>
      </c>
      <c r="AT2153" s="36">
        <f>INDEX(AT$80:AT$93,$D2153)/$E2153</f>
        <v/>
      </c>
      <c r="AU2153" s="36">
        <f>INDEX(AU$80:AU$93,$D2153)/$E2153</f>
        <v/>
      </c>
      <c r="AV2153" s="36">
        <f>INDEX(AV$80:AV$93,$D2153)/$E2153</f>
        <v/>
      </c>
      <c r="AW2153" s="36">
        <f>INDEX(AW$80:AW$93,$D2153)/$E2153</f>
        <v/>
      </c>
      <c r="AX2153" s="36">
        <f>INDEX(AX$80:AX$93,$D2153)/$E2153</f>
        <v/>
      </c>
      <c r="AY2153" s="36">
        <f>INDEX(AY$80:AY$93,$D2153)/$E2153</f>
        <v/>
      </c>
    </row>
    <row r="2154" hidden="1" outlineLevel="2">
      <c r="A2154" s="14" t="inlineStr">
        <is>
          <t>ntx</t>
        </is>
      </c>
      <c r="B2154" s="14" t="inlineStr">
        <is>
          <t>bio</t>
        </is>
      </c>
      <c r="C2154" s="14" t="inlineStr">
        <is>
          <t>omn</t>
        </is>
      </c>
      <c r="D2154" s="36">
        <f>INDEX(Inputs!$N$5:$N$132,MATCH($B2154&amp;"|"&amp;$C2154,Inputs!$A$5:$A$132,0))</f>
        <v/>
      </c>
      <c r="E2154" s="36">
        <f>INDEX(Inputs!$K$5:$K$132,MATCH($B2154&amp;"|"&amp;$C2154,Inputs!$A$5:$A$132,0))</f>
        <v/>
      </c>
      <c r="F2154" s="35" t="n"/>
      <c r="G2154" s="35" t="n"/>
      <c r="H2154" s="14">
        <f>INDEX(VarLab,MATCH($A2154,VarKey,0))&amp;INDEX(MemLab,MATCH($C2154&amp;"|"&amp;$B2154,MemKey,0))</f>
        <v/>
      </c>
      <c r="I2154" s="14">
        <f>INDEX(VarUnit,MATCH($A2154,VarKey,0))</f>
        <v/>
      </c>
      <c r="J2154" s="14">
        <f>INDEX(VarSrc,MATCH($A2154,VarKey,0))</f>
        <v/>
      </c>
      <c r="K2154" s="11">
        <f>CodePrefix&amp;$A2154&amp;IF($C2154="","","."&amp;$C2154&amp;"."&amp;$B2154)&amp;INDEX(VarEnd,MATCH($A2154,VarKey,0))&amp;K$5</f>
        <v/>
      </c>
      <c r="L2154" s="37">
        <f>INDEX(L$80:L$93,$D2154)/$E2154</f>
        <v/>
      </c>
      <c r="M2154" s="36">
        <f>INDEX(M$80:M$93,$D2154)/$E2154</f>
        <v/>
      </c>
      <c r="N2154" s="36">
        <f>INDEX(N$80:N$93,$D2154)/$E2154</f>
        <v/>
      </c>
      <c r="O2154" s="36">
        <f>INDEX(O$80:O$93,$D2154)/$E2154</f>
        <v/>
      </c>
      <c r="P2154" s="36">
        <f>INDEX(P$80:P$93,$D2154)/$E2154</f>
        <v/>
      </c>
      <c r="Q2154" s="36">
        <f>INDEX(Q$80:Q$93,$D2154)/$E2154</f>
        <v/>
      </c>
      <c r="R2154" s="36">
        <f>INDEX(R$80:R$93,$D2154)/$E2154</f>
        <v/>
      </c>
      <c r="S2154" s="36">
        <f>INDEX(S$80:S$93,$D2154)/$E2154</f>
        <v/>
      </c>
      <c r="T2154" s="36">
        <f>INDEX(T$80:T$93,$D2154)/$E2154</f>
        <v/>
      </c>
      <c r="U2154" s="36">
        <f>INDEX(U$80:U$93,$D2154)/$E2154</f>
        <v/>
      </c>
      <c r="V2154" s="36">
        <f>INDEX(V$80:V$93,$D2154)/$E2154</f>
        <v/>
      </c>
      <c r="W2154" s="36">
        <f>INDEX(W$80:W$93,$D2154)/$E2154</f>
        <v/>
      </c>
      <c r="X2154" s="36">
        <f>INDEX(X$80:X$93,$D2154)/$E2154</f>
        <v/>
      </c>
      <c r="Y2154" s="36">
        <f>INDEX(Y$80:Y$93,$D2154)/$E2154</f>
        <v/>
      </c>
      <c r="Z2154" s="36">
        <f>INDEX(Z$80:Z$93,$D2154)/$E2154</f>
        <v/>
      </c>
      <c r="AA2154" s="36">
        <f>INDEX(AA$80:AA$93,$D2154)/$E2154</f>
        <v/>
      </c>
      <c r="AB2154" s="36">
        <f>INDEX(AB$80:AB$93,$D2154)/$E2154</f>
        <v/>
      </c>
      <c r="AC2154" s="36">
        <f>INDEX(AC$80:AC$93,$D2154)/$E2154</f>
        <v/>
      </c>
      <c r="AD2154" s="36">
        <f>INDEX(AD$80:AD$93,$D2154)/$E2154</f>
        <v/>
      </c>
      <c r="AF2154" s="11">
        <f>CodePrefix&amp;$A2154&amp;IF($C2154="","","."&amp;$C2154&amp;"."&amp;$B2154)&amp;INDEX(VarEnd,MATCH($A2154,VarKey,0))&amp;AF$5</f>
        <v/>
      </c>
      <c r="AG2154" s="37">
        <f>INDEX(AG$80:AG$93,$D2154)/$E2154</f>
        <v/>
      </c>
      <c r="AH2154" s="36">
        <f>INDEX(AH$80:AH$93,$D2154)/$E2154</f>
        <v/>
      </c>
      <c r="AI2154" s="36">
        <f>INDEX(AI$80:AI$93,$D2154)/$E2154</f>
        <v/>
      </c>
      <c r="AJ2154" s="36">
        <f>INDEX(AJ$80:AJ$93,$D2154)/$E2154</f>
        <v/>
      </c>
      <c r="AK2154" s="36">
        <f>INDEX(AK$80:AK$93,$D2154)/$E2154</f>
        <v/>
      </c>
      <c r="AL2154" s="36">
        <f>INDEX(AL$80:AL$93,$D2154)/$E2154</f>
        <v/>
      </c>
      <c r="AM2154" s="36">
        <f>INDEX(AM$80:AM$93,$D2154)/$E2154</f>
        <v/>
      </c>
      <c r="AN2154" s="36">
        <f>INDEX(AN$80:AN$93,$D2154)/$E2154</f>
        <v/>
      </c>
      <c r="AO2154" s="36">
        <f>INDEX(AO$80:AO$93,$D2154)/$E2154</f>
        <v/>
      </c>
      <c r="AP2154" s="36">
        <f>INDEX(AP$80:AP$93,$D2154)/$E2154</f>
        <v/>
      </c>
      <c r="AQ2154" s="36">
        <f>INDEX(AQ$80:AQ$93,$D2154)/$E2154</f>
        <v/>
      </c>
      <c r="AR2154" s="36">
        <f>INDEX(AR$80:AR$93,$D2154)/$E2154</f>
        <v/>
      </c>
      <c r="AS2154" s="36">
        <f>INDEX(AS$80:AS$93,$D2154)/$E2154</f>
        <v/>
      </c>
      <c r="AT2154" s="36">
        <f>INDEX(AT$80:AT$93,$D2154)/$E2154</f>
        <v/>
      </c>
      <c r="AU2154" s="36">
        <f>INDEX(AU$80:AU$93,$D2154)/$E2154</f>
        <v/>
      </c>
      <c r="AV2154" s="36">
        <f>INDEX(AV$80:AV$93,$D2154)/$E2154</f>
        <v/>
      </c>
      <c r="AW2154" s="36">
        <f>INDEX(AW$80:AW$93,$D2154)/$E2154</f>
        <v/>
      </c>
      <c r="AX2154" s="36">
        <f>INDEX(AX$80:AX$93,$D2154)/$E2154</f>
        <v/>
      </c>
      <c r="AY2154" s="36">
        <f>INDEX(AY$80:AY$93,$D2154)/$E2154</f>
        <v/>
      </c>
    </row>
    <row r="2155" hidden="1" outlineLevel="2"/>
    <row r="2156" hidden="1" outlineLevel="2">
      <c r="A2156" s="14" t="inlineStr">
        <is>
          <t>nce</t>
        </is>
      </c>
      <c r="B2156" s="14" t="inlineStr">
        <is>
          <t>coa</t>
        </is>
      </c>
      <c r="C2156" s="14" t="inlineStr">
        <is>
          <t>omn</t>
        </is>
      </c>
      <c r="D2156" s="35" t="n"/>
      <c r="E2156" s="35" t="n"/>
      <c r="F2156" s="35" t="n"/>
      <c r="G2156" s="35" t="n"/>
      <c r="H2156" s="14">
        <f>INDEX(VarLab,MATCH($A2156,VarKey,0))&amp;INDEX(MemLab,MATCH($C2156&amp;"|"&amp;$B2156,MemKey,0))</f>
        <v/>
      </c>
      <c r="I2156" s="14">
        <f>INDEX(VarUnit,MATCH($A2156,VarKey,0))</f>
        <v/>
      </c>
      <c r="J2156" s="14">
        <f>INDEX(VarSrc,MATCH($A2156,VarKey,0))</f>
        <v/>
      </c>
      <c r="K2156" s="11">
        <f>CodePrefix&amp;$A2156&amp;IF($C2156="","","."&amp;$C2156&amp;"."&amp;$B2156)&amp;INDEX(VarEnd,MATCH($A2156,VarKey,0))&amp;K$5</f>
        <v/>
      </c>
      <c r="L2156" s="37">
        <f>L2129+L2138+L2147</f>
        <v/>
      </c>
      <c r="M2156" s="36">
        <f>M2129+M2138+M2147</f>
        <v/>
      </c>
      <c r="N2156" s="36">
        <f>N2129+N2138+N2147</f>
        <v/>
      </c>
      <c r="O2156" s="36">
        <f>O2129+O2138+O2147</f>
        <v/>
      </c>
      <c r="P2156" s="36">
        <f>P2129+P2138+P2147</f>
        <v/>
      </c>
      <c r="Q2156" s="36">
        <f>Q2129+Q2138+Q2147</f>
        <v/>
      </c>
      <c r="R2156" s="36">
        <f>R2129+R2138+R2147</f>
        <v/>
      </c>
      <c r="S2156" s="36">
        <f>S2129+S2138+S2147</f>
        <v/>
      </c>
      <c r="T2156" s="36">
        <f>T2129+T2138+T2147</f>
        <v/>
      </c>
      <c r="U2156" s="36">
        <f>U2129+U2138+U2147</f>
        <v/>
      </c>
      <c r="V2156" s="36">
        <f>V2129+V2138+V2147</f>
        <v/>
      </c>
      <c r="W2156" s="36">
        <f>W2129+W2138+W2147</f>
        <v/>
      </c>
      <c r="X2156" s="36">
        <f>X2129+X2138+X2147</f>
        <v/>
      </c>
      <c r="Y2156" s="36">
        <f>Y2129+Y2138+Y2147</f>
        <v/>
      </c>
      <c r="Z2156" s="36">
        <f>Z2129+Z2138+Z2147</f>
        <v/>
      </c>
      <c r="AA2156" s="36">
        <f>AA2129+AA2138+AA2147</f>
        <v/>
      </c>
      <c r="AB2156" s="36">
        <f>AB2129+AB2138+AB2147</f>
        <v/>
      </c>
      <c r="AC2156" s="36">
        <f>AC2129+AC2138+AC2147</f>
        <v/>
      </c>
      <c r="AD2156" s="36">
        <f>AD2129+AD2138+AD2147</f>
        <v/>
      </c>
      <c r="AF2156" s="11">
        <f>CodePrefix&amp;$A2156&amp;IF($C2156="","","."&amp;$C2156&amp;"."&amp;$B2156)&amp;INDEX(VarEnd,MATCH($A2156,VarKey,0))&amp;AF$5</f>
        <v/>
      </c>
      <c r="AG2156" s="37">
        <f>AG2129+AG2138+AG2147</f>
        <v/>
      </c>
      <c r="AH2156" s="36">
        <f>AH2129+AH2138+AH2147</f>
        <v/>
      </c>
      <c r="AI2156" s="36">
        <f>AI2129+AI2138+AI2147</f>
        <v/>
      </c>
      <c r="AJ2156" s="36">
        <f>AJ2129+AJ2138+AJ2147</f>
        <v/>
      </c>
      <c r="AK2156" s="36">
        <f>AK2129+AK2138+AK2147</f>
        <v/>
      </c>
      <c r="AL2156" s="36">
        <f>AL2129+AL2138+AL2147</f>
        <v/>
      </c>
      <c r="AM2156" s="36">
        <f>AM2129+AM2138+AM2147</f>
        <v/>
      </c>
      <c r="AN2156" s="36">
        <f>AN2129+AN2138+AN2147</f>
        <v/>
      </c>
      <c r="AO2156" s="36">
        <f>AO2129+AO2138+AO2147</f>
        <v/>
      </c>
      <c r="AP2156" s="36">
        <f>AP2129+AP2138+AP2147</f>
        <v/>
      </c>
      <c r="AQ2156" s="36">
        <f>AQ2129+AQ2138+AQ2147</f>
        <v/>
      </c>
      <c r="AR2156" s="36">
        <f>AR2129+AR2138+AR2147</f>
        <v/>
      </c>
      <c r="AS2156" s="36">
        <f>AS2129+AS2138+AS2147</f>
        <v/>
      </c>
      <c r="AT2156" s="36">
        <f>AT2129+AT2138+AT2147</f>
        <v/>
      </c>
      <c r="AU2156" s="36">
        <f>AU2129+AU2138+AU2147</f>
        <v/>
      </c>
      <c r="AV2156" s="36">
        <f>AV2129+AV2138+AV2147</f>
        <v/>
      </c>
      <c r="AW2156" s="36">
        <f>AW2129+AW2138+AW2147</f>
        <v/>
      </c>
      <c r="AX2156" s="36">
        <f>AX2129+AX2138+AX2147</f>
        <v/>
      </c>
      <c r="AY2156" s="36">
        <f>AY2129+AY2138+AY2147</f>
        <v/>
      </c>
    </row>
    <row r="2157" hidden="1" outlineLevel="2">
      <c r="A2157" s="14" t="inlineStr">
        <is>
          <t>nce</t>
        </is>
      </c>
      <c r="B2157" s="14" t="inlineStr">
        <is>
          <t>nga</t>
        </is>
      </c>
      <c r="C2157" s="14" t="inlineStr">
        <is>
          <t>omn</t>
        </is>
      </c>
      <c r="D2157" s="35" t="n"/>
      <c r="E2157" s="35" t="n"/>
      <c r="F2157" s="35" t="n"/>
      <c r="G2157" s="35" t="n"/>
      <c r="H2157" s="14">
        <f>INDEX(VarLab,MATCH($A2157,VarKey,0))&amp;INDEX(MemLab,MATCH($C2157&amp;"|"&amp;$B2157,MemKey,0))</f>
        <v/>
      </c>
      <c r="I2157" s="14">
        <f>INDEX(VarUnit,MATCH($A2157,VarKey,0))</f>
        <v/>
      </c>
      <c r="J2157" s="14">
        <f>INDEX(VarSrc,MATCH($A2157,VarKey,0))</f>
        <v/>
      </c>
      <c r="K2157" s="11">
        <f>CodePrefix&amp;$A2157&amp;IF($C2157="","","."&amp;$C2157&amp;"."&amp;$B2157)&amp;INDEX(VarEnd,MATCH($A2157,VarKey,0))&amp;K$5</f>
        <v/>
      </c>
      <c r="L2157" s="37">
        <f>L2130+L2139+L2148</f>
        <v/>
      </c>
      <c r="M2157" s="36">
        <f>M2130+M2139+M2148</f>
        <v/>
      </c>
      <c r="N2157" s="36">
        <f>N2130+N2139+N2148</f>
        <v/>
      </c>
      <c r="O2157" s="36">
        <f>O2130+O2139+O2148</f>
        <v/>
      </c>
      <c r="P2157" s="36">
        <f>P2130+P2139+P2148</f>
        <v/>
      </c>
      <c r="Q2157" s="36">
        <f>Q2130+Q2139+Q2148</f>
        <v/>
      </c>
      <c r="R2157" s="36">
        <f>R2130+R2139+R2148</f>
        <v/>
      </c>
      <c r="S2157" s="36">
        <f>S2130+S2139+S2148</f>
        <v/>
      </c>
      <c r="T2157" s="36">
        <f>T2130+T2139+T2148</f>
        <v/>
      </c>
      <c r="U2157" s="36">
        <f>U2130+U2139+U2148</f>
        <v/>
      </c>
      <c r="V2157" s="36">
        <f>V2130+V2139+V2148</f>
        <v/>
      </c>
      <c r="W2157" s="36">
        <f>W2130+W2139+W2148</f>
        <v/>
      </c>
      <c r="X2157" s="36">
        <f>X2130+X2139+X2148</f>
        <v/>
      </c>
      <c r="Y2157" s="36">
        <f>Y2130+Y2139+Y2148</f>
        <v/>
      </c>
      <c r="Z2157" s="36">
        <f>Z2130+Z2139+Z2148</f>
        <v/>
      </c>
      <c r="AA2157" s="36">
        <f>AA2130+AA2139+AA2148</f>
        <v/>
      </c>
      <c r="AB2157" s="36">
        <f>AB2130+AB2139+AB2148</f>
        <v/>
      </c>
      <c r="AC2157" s="36">
        <f>AC2130+AC2139+AC2148</f>
        <v/>
      </c>
      <c r="AD2157" s="36">
        <f>AD2130+AD2139+AD2148</f>
        <v/>
      </c>
      <c r="AF2157" s="11">
        <f>CodePrefix&amp;$A2157&amp;IF($C2157="","","."&amp;$C2157&amp;"."&amp;$B2157)&amp;INDEX(VarEnd,MATCH($A2157,VarKey,0))&amp;AF$5</f>
        <v/>
      </c>
      <c r="AG2157" s="37">
        <f>AG2130+AG2139+AG2148</f>
        <v/>
      </c>
      <c r="AH2157" s="36">
        <f>AH2130+AH2139+AH2148</f>
        <v/>
      </c>
      <c r="AI2157" s="36">
        <f>AI2130+AI2139+AI2148</f>
        <v/>
      </c>
      <c r="AJ2157" s="36">
        <f>AJ2130+AJ2139+AJ2148</f>
        <v/>
      </c>
      <c r="AK2157" s="36">
        <f>AK2130+AK2139+AK2148</f>
        <v/>
      </c>
      <c r="AL2157" s="36">
        <f>AL2130+AL2139+AL2148</f>
        <v/>
      </c>
      <c r="AM2157" s="36">
        <f>AM2130+AM2139+AM2148</f>
        <v/>
      </c>
      <c r="AN2157" s="36">
        <f>AN2130+AN2139+AN2148</f>
        <v/>
      </c>
      <c r="AO2157" s="36">
        <f>AO2130+AO2139+AO2148</f>
        <v/>
      </c>
      <c r="AP2157" s="36">
        <f>AP2130+AP2139+AP2148</f>
        <v/>
      </c>
      <c r="AQ2157" s="36">
        <f>AQ2130+AQ2139+AQ2148</f>
        <v/>
      </c>
      <c r="AR2157" s="36">
        <f>AR2130+AR2139+AR2148</f>
        <v/>
      </c>
      <c r="AS2157" s="36">
        <f>AS2130+AS2139+AS2148</f>
        <v/>
      </c>
      <c r="AT2157" s="36">
        <f>AT2130+AT2139+AT2148</f>
        <v/>
      </c>
      <c r="AU2157" s="36">
        <f>AU2130+AU2139+AU2148</f>
        <v/>
      </c>
      <c r="AV2157" s="36">
        <f>AV2130+AV2139+AV2148</f>
        <v/>
      </c>
      <c r="AW2157" s="36">
        <f>AW2130+AW2139+AW2148</f>
        <v/>
      </c>
      <c r="AX2157" s="36">
        <f>AX2130+AX2139+AX2148</f>
        <v/>
      </c>
      <c r="AY2157" s="36">
        <f>AY2130+AY2139+AY2148</f>
        <v/>
      </c>
    </row>
    <row r="2158" hidden="1" outlineLevel="2">
      <c r="A2158" s="14" t="inlineStr">
        <is>
          <t>nce</t>
        </is>
      </c>
      <c r="B2158" s="14" t="inlineStr">
        <is>
          <t>gso</t>
        </is>
      </c>
      <c r="C2158" s="14" t="inlineStr">
        <is>
          <t>omn</t>
        </is>
      </c>
      <c r="D2158" s="35" t="n"/>
      <c r="E2158" s="35" t="n"/>
      <c r="F2158" s="35" t="n"/>
      <c r="G2158" s="35" t="n"/>
      <c r="H2158" s="14">
        <f>INDEX(VarLab,MATCH($A2158,VarKey,0))&amp;INDEX(MemLab,MATCH($C2158&amp;"|"&amp;$B2158,MemKey,0))</f>
        <v/>
      </c>
      <c r="I2158" s="14">
        <f>INDEX(VarUnit,MATCH($A2158,VarKey,0))</f>
        <v/>
      </c>
      <c r="J2158" s="14">
        <f>INDEX(VarSrc,MATCH($A2158,VarKey,0))</f>
        <v/>
      </c>
      <c r="K2158" s="11">
        <f>CodePrefix&amp;$A2158&amp;IF($C2158="","","."&amp;$C2158&amp;"."&amp;$B2158)&amp;INDEX(VarEnd,MATCH($A2158,VarKey,0))&amp;K$5</f>
        <v/>
      </c>
      <c r="L2158" s="37">
        <f>L2131+L2140+L2149</f>
        <v/>
      </c>
      <c r="M2158" s="36">
        <f>M2131+M2140+M2149</f>
        <v/>
      </c>
      <c r="N2158" s="36">
        <f>N2131+N2140+N2149</f>
        <v/>
      </c>
      <c r="O2158" s="36">
        <f>O2131+O2140+O2149</f>
        <v/>
      </c>
      <c r="P2158" s="36">
        <f>P2131+P2140+P2149</f>
        <v/>
      </c>
      <c r="Q2158" s="36">
        <f>Q2131+Q2140+Q2149</f>
        <v/>
      </c>
      <c r="R2158" s="36">
        <f>R2131+R2140+R2149</f>
        <v/>
      </c>
      <c r="S2158" s="36">
        <f>S2131+S2140+S2149</f>
        <v/>
      </c>
      <c r="T2158" s="36">
        <f>T2131+T2140+T2149</f>
        <v/>
      </c>
      <c r="U2158" s="36">
        <f>U2131+U2140+U2149</f>
        <v/>
      </c>
      <c r="V2158" s="36">
        <f>V2131+V2140+V2149</f>
        <v/>
      </c>
      <c r="W2158" s="36">
        <f>W2131+W2140+W2149</f>
        <v/>
      </c>
      <c r="X2158" s="36">
        <f>X2131+X2140+X2149</f>
        <v/>
      </c>
      <c r="Y2158" s="36">
        <f>Y2131+Y2140+Y2149</f>
        <v/>
      </c>
      <c r="Z2158" s="36">
        <f>Z2131+Z2140+Z2149</f>
        <v/>
      </c>
      <c r="AA2158" s="36">
        <f>AA2131+AA2140+AA2149</f>
        <v/>
      </c>
      <c r="AB2158" s="36">
        <f>AB2131+AB2140+AB2149</f>
        <v/>
      </c>
      <c r="AC2158" s="36">
        <f>AC2131+AC2140+AC2149</f>
        <v/>
      </c>
      <c r="AD2158" s="36">
        <f>AD2131+AD2140+AD2149</f>
        <v/>
      </c>
      <c r="AF2158" s="11">
        <f>CodePrefix&amp;$A2158&amp;IF($C2158="","","."&amp;$C2158&amp;"."&amp;$B2158)&amp;INDEX(VarEnd,MATCH($A2158,VarKey,0))&amp;AF$5</f>
        <v/>
      </c>
      <c r="AG2158" s="37">
        <f>AG2131+AG2140+AG2149</f>
        <v/>
      </c>
      <c r="AH2158" s="36">
        <f>AH2131+AH2140+AH2149</f>
        <v/>
      </c>
      <c r="AI2158" s="36">
        <f>AI2131+AI2140+AI2149</f>
        <v/>
      </c>
      <c r="AJ2158" s="36">
        <f>AJ2131+AJ2140+AJ2149</f>
        <v/>
      </c>
      <c r="AK2158" s="36">
        <f>AK2131+AK2140+AK2149</f>
        <v/>
      </c>
      <c r="AL2158" s="36">
        <f>AL2131+AL2140+AL2149</f>
        <v/>
      </c>
      <c r="AM2158" s="36">
        <f>AM2131+AM2140+AM2149</f>
        <v/>
      </c>
      <c r="AN2158" s="36">
        <f>AN2131+AN2140+AN2149</f>
        <v/>
      </c>
      <c r="AO2158" s="36">
        <f>AO2131+AO2140+AO2149</f>
        <v/>
      </c>
      <c r="AP2158" s="36">
        <f>AP2131+AP2140+AP2149</f>
        <v/>
      </c>
      <c r="AQ2158" s="36">
        <f>AQ2131+AQ2140+AQ2149</f>
        <v/>
      </c>
      <c r="AR2158" s="36">
        <f>AR2131+AR2140+AR2149</f>
        <v/>
      </c>
      <c r="AS2158" s="36">
        <f>AS2131+AS2140+AS2149</f>
        <v/>
      </c>
      <c r="AT2158" s="36">
        <f>AT2131+AT2140+AT2149</f>
        <v/>
      </c>
      <c r="AU2158" s="36">
        <f>AU2131+AU2140+AU2149</f>
        <v/>
      </c>
      <c r="AV2158" s="36">
        <f>AV2131+AV2140+AV2149</f>
        <v/>
      </c>
      <c r="AW2158" s="36">
        <f>AW2131+AW2140+AW2149</f>
        <v/>
      </c>
      <c r="AX2158" s="36">
        <f>AX2131+AX2140+AX2149</f>
        <v/>
      </c>
      <c r="AY2158" s="36">
        <f>AY2131+AY2140+AY2149</f>
        <v/>
      </c>
    </row>
    <row r="2159" hidden="1" outlineLevel="2">
      <c r="A2159" s="14" t="inlineStr">
        <is>
          <t>nce</t>
        </is>
      </c>
      <c r="B2159" s="14" t="inlineStr">
        <is>
          <t>die</t>
        </is>
      </c>
      <c r="C2159" s="14" t="inlineStr">
        <is>
          <t>omn</t>
        </is>
      </c>
      <c r="D2159" s="35" t="n"/>
      <c r="E2159" s="35" t="n"/>
      <c r="F2159" s="35" t="n"/>
      <c r="G2159" s="35" t="n"/>
      <c r="H2159" s="14">
        <f>INDEX(VarLab,MATCH($A2159,VarKey,0))&amp;INDEX(MemLab,MATCH($C2159&amp;"|"&amp;$B2159,MemKey,0))</f>
        <v/>
      </c>
      <c r="I2159" s="14">
        <f>INDEX(VarUnit,MATCH($A2159,VarKey,0))</f>
        <v/>
      </c>
      <c r="J2159" s="14">
        <f>INDEX(VarSrc,MATCH($A2159,VarKey,0))</f>
        <v/>
      </c>
      <c r="K2159" s="11">
        <f>CodePrefix&amp;$A2159&amp;IF($C2159="","","."&amp;$C2159&amp;"."&amp;$B2159)&amp;INDEX(VarEnd,MATCH($A2159,VarKey,0))&amp;K$5</f>
        <v/>
      </c>
      <c r="L2159" s="37">
        <f>L2132+L2141+L2150</f>
        <v/>
      </c>
      <c r="M2159" s="36">
        <f>M2132+M2141+M2150</f>
        <v/>
      </c>
      <c r="N2159" s="36">
        <f>N2132+N2141+N2150</f>
        <v/>
      </c>
      <c r="O2159" s="36">
        <f>O2132+O2141+O2150</f>
        <v/>
      </c>
      <c r="P2159" s="36">
        <f>P2132+P2141+P2150</f>
        <v/>
      </c>
      <c r="Q2159" s="36">
        <f>Q2132+Q2141+Q2150</f>
        <v/>
      </c>
      <c r="R2159" s="36">
        <f>R2132+R2141+R2150</f>
        <v/>
      </c>
      <c r="S2159" s="36">
        <f>S2132+S2141+S2150</f>
        <v/>
      </c>
      <c r="T2159" s="36">
        <f>T2132+T2141+T2150</f>
        <v/>
      </c>
      <c r="U2159" s="36">
        <f>U2132+U2141+U2150</f>
        <v/>
      </c>
      <c r="V2159" s="36">
        <f>V2132+V2141+V2150</f>
        <v/>
      </c>
      <c r="W2159" s="36">
        <f>W2132+W2141+W2150</f>
        <v/>
      </c>
      <c r="X2159" s="36">
        <f>X2132+X2141+X2150</f>
        <v/>
      </c>
      <c r="Y2159" s="36">
        <f>Y2132+Y2141+Y2150</f>
        <v/>
      </c>
      <c r="Z2159" s="36">
        <f>Z2132+Z2141+Z2150</f>
        <v/>
      </c>
      <c r="AA2159" s="36">
        <f>AA2132+AA2141+AA2150</f>
        <v/>
      </c>
      <c r="AB2159" s="36">
        <f>AB2132+AB2141+AB2150</f>
        <v/>
      </c>
      <c r="AC2159" s="36">
        <f>AC2132+AC2141+AC2150</f>
        <v/>
      </c>
      <c r="AD2159" s="36">
        <f>AD2132+AD2141+AD2150</f>
        <v/>
      </c>
      <c r="AF2159" s="11">
        <f>CodePrefix&amp;$A2159&amp;IF($C2159="","","."&amp;$C2159&amp;"."&amp;$B2159)&amp;INDEX(VarEnd,MATCH($A2159,VarKey,0))&amp;AF$5</f>
        <v/>
      </c>
      <c r="AG2159" s="37">
        <f>AG2132+AG2141+AG2150</f>
        <v/>
      </c>
      <c r="AH2159" s="36">
        <f>AH2132+AH2141+AH2150</f>
        <v/>
      </c>
      <c r="AI2159" s="36">
        <f>AI2132+AI2141+AI2150</f>
        <v/>
      </c>
      <c r="AJ2159" s="36">
        <f>AJ2132+AJ2141+AJ2150</f>
        <v/>
      </c>
      <c r="AK2159" s="36">
        <f>AK2132+AK2141+AK2150</f>
        <v/>
      </c>
      <c r="AL2159" s="36">
        <f>AL2132+AL2141+AL2150</f>
        <v/>
      </c>
      <c r="AM2159" s="36">
        <f>AM2132+AM2141+AM2150</f>
        <v/>
      </c>
      <c r="AN2159" s="36">
        <f>AN2132+AN2141+AN2150</f>
        <v/>
      </c>
      <c r="AO2159" s="36">
        <f>AO2132+AO2141+AO2150</f>
        <v/>
      </c>
      <c r="AP2159" s="36">
        <f>AP2132+AP2141+AP2150</f>
        <v/>
      </c>
      <c r="AQ2159" s="36">
        <f>AQ2132+AQ2141+AQ2150</f>
        <v/>
      </c>
      <c r="AR2159" s="36">
        <f>AR2132+AR2141+AR2150</f>
        <v/>
      </c>
      <c r="AS2159" s="36">
        <f>AS2132+AS2141+AS2150</f>
        <v/>
      </c>
      <c r="AT2159" s="36">
        <f>AT2132+AT2141+AT2150</f>
        <v/>
      </c>
      <c r="AU2159" s="36">
        <f>AU2132+AU2141+AU2150</f>
        <v/>
      </c>
      <c r="AV2159" s="36">
        <f>AV2132+AV2141+AV2150</f>
        <v/>
      </c>
      <c r="AW2159" s="36">
        <f>AW2132+AW2141+AW2150</f>
        <v/>
      </c>
      <c r="AX2159" s="36">
        <f>AX2132+AX2141+AX2150</f>
        <v/>
      </c>
      <c r="AY2159" s="36">
        <f>AY2132+AY2141+AY2150</f>
        <v/>
      </c>
    </row>
    <row r="2160" hidden="1" outlineLevel="2">
      <c r="A2160" s="14" t="inlineStr">
        <is>
          <t>nce</t>
        </is>
      </c>
      <c r="B2160" s="14" t="inlineStr">
        <is>
          <t>lpg</t>
        </is>
      </c>
      <c r="C2160" s="14" t="inlineStr">
        <is>
          <t>omn</t>
        </is>
      </c>
      <c r="D2160" s="35" t="n"/>
      <c r="E2160" s="35" t="n"/>
      <c r="F2160" s="35" t="n"/>
      <c r="G2160" s="35" t="n"/>
      <c r="H2160" s="14">
        <f>INDEX(VarLab,MATCH($A2160,VarKey,0))&amp;INDEX(MemLab,MATCH($C2160&amp;"|"&amp;$B2160,MemKey,0))</f>
        <v/>
      </c>
      <c r="I2160" s="14">
        <f>INDEX(VarUnit,MATCH($A2160,VarKey,0))</f>
        <v/>
      </c>
      <c r="J2160" s="14">
        <f>INDEX(VarSrc,MATCH($A2160,VarKey,0))</f>
        <v/>
      </c>
      <c r="K2160" s="11">
        <f>CodePrefix&amp;$A2160&amp;IF($C2160="","","."&amp;$C2160&amp;"."&amp;$B2160)&amp;INDEX(VarEnd,MATCH($A2160,VarKey,0))&amp;K$5</f>
        <v/>
      </c>
      <c r="L2160" s="37">
        <f>L2133+L2142+L2151</f>
        <v/>
      </c>
      <c r="M2160" s="36">
        <f>M2133+M2142+M2151</f>
        <v/>
      </c>
      <c r="N2160" s="36">
        <f>N2133+N2142+N2151</f>
        <v/>
      </c>
      <c r="O2160" s="36">
        <f>O2133+O2142+O2151</f>
        <v/>
      </c>
      <c r="P2160" s="36">
        <f>P2133+P2142+P2151</f>
        <v/>
      </c>
      <c r="Q2160" s="36">
        <f>Q2133+Q2142+Q2151</f>
        <v/>
      </c>
      <c r="R2160" s="36">
        <f>R2133+R2142+R2151</f>
        <v/>
      </c>
      <c r="S2160" s="36">
        <f>S2133+S2142+S2151</f>
        <v/>
      </c>
      <c r="T2160" s="36">
        <f>T2133+T2142+T2151</f>
        <v/>
      </c>
      <c r="U2160" s="36">
        <f>U2133+U2142+U2151</f>
        <v/>
      </c>
      <c r="V2160" s="36">
        <f>V2133+V2142+V2151</f>
        <v/>
      </c>
      <c r="W2160" s="36">
        <f>W2133+W2142+W2151</f>
        <v/>
      </c>
      <c r="X2160" s="36">
        <f>X2133+X2142+X2151</f>
        <v/>
      </c>
      <c r="Y2160" s="36">
        <f>Y2133+Y2142+Y2151</f>
        <v/>
      </c>
      <c r="Z2160" s="36">
        <f>Z2133+Z2142+Z2151</f>
        <v/>
      </c>
      <c r="AA2160" s="36">
        <f>AA2133+AA2142+AA2151</f>
        <v/>
      </c>
      <c r="AB2160" s="36">
        <f>AB2133+AB2142+AB2151</f>
        <v/>
      </c>
      <c r="AC2160" s="36">
        <f>AC2133+AC2142+AC2151</f>
        <v/>
      </c>
      <c r="AD2160" s="36">
        <f>AD2133+AD2142+AD2151</f>
        <v/>
      </c>
      <c r="AF2160" s="11">
        <f>CodePrefix&amp;$A2160&amp;IF($C2160="","","."&amp;$C2160&amp;"."&amp;$B2160)&amp;INDEX(VarEnd,MATCH($A2160,VarKey,0))&amp;AF$5</f>
        <v/>
      </c>
      <c r="AG2160" s="37">
        <f>AG2133+AG2142+AG2151</f>
        <v/>
      </c>
      <c r="AH2160" s="36">
        <f>AH2133+AH2142+AH2151</f>
        <v/>
      </c>
      <c r="AI2160" s="36">
        <f>AI2133+AI2142+AI2151</f>
        <v/>
      </c>
      <c r="AJ2160" s="36">
        <f>AJ2133+AJ2142+AJ2151</f>
        <v/>
      </c>
      <c r="AK2160" s="36">
        <f>AK2133+AK2142+AK2151</f>
        <v/>
      </c>
      <c r="AL2160" s="36">
        <f>AL2133+AL2142+AL2151</f>
        <v/>
      </c>
      <c r="AM2160" s="36">
        <f>AM2133+AM2142+AM2151</f>
        <v/>
      </c>
      <c r="AN2160" s="36">
        <f>AN2133+AN2142+AN2151</f>
        <v/>
      </c>
      <c r="AO2160" s="36">
        <f>AO2133+AO2142+AO2151</f>
        <v/>
      </c>
      <c r="AP2160" s="36">
        <f>AP2133+AP2142+AP2151</f>
        <v/>
      </c>
      <c r="AQ2160" s="36">
        <f>AQ2133+AQ2142+AQ2151</f>
        <v/>
      </c>
      <c r="AR2160" s="36">
        <f>AR2133+AR2142+AR2151</f>
        <v/>
      </c>
      <c r="AS2160" s="36">
        <f>AS2133+AS2142+AS2151</f>
        <v/>
      </c>
      <c r="AT2160" s="36">
        <f>AT2133+AT2142+AT2151</f>
        <v/>
      </c>
      <c r="AU2160" s="36">
        <f>AU2133+AU2142+AU2151</f>
        <v/>
      </c>
      <c r="AV2160" s="36">
        <f>AV2133+AV2142+AV2151</f>
        <v/>
      </c>
      <c r="AW2160" s="36">
        <f>AW2133+AW2142+AW2151</f>
        <v/>
      </c>
      <c r="AX2160" s="36">
        <f>AX2133+AX2142+AX2151</f>
        <v/>
      </c>
      <c r="AY2160" s="36">
        <f>AY2133+AY2142+AY2151</f>
        <v/>
      </c>
    </row>
    <row r="2161" hidden="1" outlineLevel="2">
      <c r="A2161" s="14" t="inlineStr">
        <is>
          <t>nce</t>
        </is>
      </c>
      <c r="B2161" s="14" t="inlineStr">
        <is>
          <t>ker</t>
        </is>
      </c>
      <c r="C2161" s="14" t="inlineStr">
        <is>
          <t>omn</t>
        </is>
      </c>
      <c r="D2161" s="35" t="n"/>
      <c r="E2161" s="35" t="n"/>
      <c r="F2161" s="35" t="n"/>
      <c r="G2161" s="35" t="n"/>
      <c r="H2161" s="14">
        <f>INDEX(VarLab,MATCH($A2161,VarKey,0))&amp;INDEX(MemLab,MATCH($C2161&amp;"|"&amp;$B2161,MemKey,0))</f>
        <v/>
      </c>
      <c r="I2161" s="14">
        <f>INDEX(VarUnit,MATCH($A2161,VarKey,0))</f>
        <v/>
      </c>
      <c r="J2161" s="14">
        <f>INDEX(VarSrc,MATCH($A2161,VarKey,0))</f>
        <v/>
      </c>
      <c r="K2161" s="11">
        <f>CodePrefix&amp;$A2161&amp;IF($C2161="","","."&amp;$C2161&amp;"."&amp;$B2161)&amp;INDEX(VarEnd,MATCH($A2161,VarKey,0))&amp;K$5</f>
        <v/>
      </c>
      <c r="L2161" s="37">
        <f>L2134+L2143+L2152</f>
        <v/>
      </c>
      <c r="M2161" s="36">
        <f>M2134+M2143+M2152</f>
        <v/>
      </c>
      <c r="N2161" s="36">
        <f>N2134+N2143+N2152</f>
        <v/>
      </c>
      <c r="O2161" s="36">
        <f>O2134+O2143+O2152</f>
        <v/>
      </c>
      <c r="P2161" s="36">
        <f>P2134+P2143+P2152</f>
        <v/>
      </c>
      <c r="Q2161" s="36">
        <f>Q2134+Q2143+Q2152</f>
        <v/>
      </c>
      <c r="R2161" s="36">
        <f>R2134+R2143+R2152</f>
        <v/>
      </c>
      <c r="S2161" s="36">
        <f>S2134+S2143+S2152</f>
        <v/>
      </c>
      <c r="T2161" s="36">
        <f>T2134+T2143+T2152</f>
        <v/>
      </c>
      <c r="U2161" s="36">
        <f>U2134+U2143+U2152</f>
        <v/>
      </c>
      <c r="V2161" s="36">
        <f>V2134+V2143+V2152</f>
        <v/>
      </c>
      <c r="W2161" s="36">
        <f>W2134+W2143+W2152</f>
        <v/>
      </c>
      <c r="X2161" s="36">
        <f>X2134+X2143+X2152</f>
        <v/>
      </c>
      <c r="Y2161" s="36">
        <f>Y2134+Y2143+Y2152</f>
        <v/>
      </c>
      <c r="Z2161" s="36">
        <f>Z2134+Z2143+Z2152</f>
        <v/>
      </c>
      <c r="AA2161" s="36">
        <f>AA2134+AA2143+AA2152</f>
        <v/>
      </c>
      <c r="AB2161" s="36">
        <f>AB2134+AB2143+AB2152</f>
        <v/>
      </c>
      <c r="AC2161" s="36">
        <f>AC2134+AC2143+AC2152</f>
        <v/>
      </c>
      <c r="AD2161" s="36">
        <f>AD2134+AD2143+AD2152</f>
        <v/>
      </c>
      <c r="AF2161" s="11">
        <f>CodePrefix&amp;$A2161&amp;IF($C2161="","","."&amp;$C2161&amp;"."&amp;$B2161)&amp;INDEX(VarEnd,MATCH($A2161,VarKey,0))&amp;AF$5</f>
        <v/>
      </c>
      <c r="AG2161" s="37">
        <f>AG2134+AG2143+AG2152</f>
        <v/>
      </c>
      <c r="AH2161" s="36">
        <f>AH2134+AH2143+AH2152</f>
        <v/>
      </c>
      <c r="AI2161" s="36">
        <f>AI2134+AI2143+AI2152</f>
        <v/>
      </c>
      <c r="AJ2161" s="36">
        <f>AJ2134+AJ2143+AJ2152</f>
        <v/>
      </c>
      <c r="AK2161" s="36">
        <f>AK2134+AK2143+AK2152</f>
        <v/>
      </c>
      <c r="AL2161" s="36">
        <f>AL2134+AL2143+AL2152</f>
        <v/>
      </c>
      <c r="AM2161" s="36">
        <f>AM2134+AM2143+AM2152</f>
        <v/>
      </c>
      <c r="AN2161" s="36">
        <f>AN2134+AN2143+AN2152</f>
        <v/>
      </c>
      <c r="AO2161" s="36">
        <f>AO2134+AO2143+AO2152</f>
        <v/>
      </c>
      <c r="AP2161" s="36">
        <f>AP2134+AP2143+AP2152</f>
        <v/>
      </c>
      <c r="AQ2161" s="36">
        <f>AQ2134+AQ2143+AQ2152</f>
        <v/>
      </c>
      <c r="AR2161" s="36">
        <f>AR2134+AR2143+AR2152</f>
        <v/>
      </c>
      <c r="AS2161" s="36">
        <f>AS2134+AS2143+AS2152</f>
        <v/>
      </c>
      <c r="AT2161" s="36">
        <f>AT2134+AT2143+AT2152</f>
        <v/>
      </c>
      <c r="AU2161" s="36">
        <f>AU2134+AU2143+AU2152</f>
        <v/>
      </c>
      <c r="AV2161" s="36">
        <f>AV2134+AV2143+AV2152</f>
        <v/>
      </c>
      <c r="AW2161" s="36">
        <f>AW2134+AW2143+AW2152</f>
        <v/>
      </c>
      <c r="AX2161" s="36">
        <f>AX2134+AX2143+AX2152</f>
        <v/>
      </c>
      <c r="AY2161" s="36">
        <f>AY2134+AY2143+AY2152</f>
        <v/>
      </c>
    </row>
    <row r="2162" hidden="1" outlineLevel="2">
      <c r="A2162" s="14" t="inlineStr">
        <is>
          <t>nce</t>
        </is>
      </c>
      <c r="B2162" s="14" t="inlineStr">
        <is>
          <t>oop</t>
        </is>
      </c>
      <c r="C2162" s="14" t="inlineStr">
        <is>
          <t>omn</t>
        </is>
      </c>
      <c r="D2162" s="35" t="n"/>
      <c r="E2162" s="35" t="n"/>
      <c r="F2162" s="35" t="n"/>
      <c r="G2162" s="35" t="n"/>
      <c r="H2162" s="14">
        <f>INDEX(VarLab,MATCH($A2162,VarKey,0))&amp;INDEX(MemLab,MATCH($C2162&amp;"|"&amp;$B2162,MemKey,0))</f>
        <v/>
      </c>
      <c r="I2162" s="14">
        <f>INDEX(VarUnit,MATCH($A2162,VarKey,0))</f>
        <v/>
      </c>
      <c r="J2162" s="14">
        <f>INDEX(VarSrc,MATCH($A2162,VarKey,0))</f>
        <v/>
      </c>
      <c r="K2162" s="11">
        <f>CodePrefix&amp;$A2162&amp;IF($C2162="","","."&amp;$C2162&amp;"."&amp;$B2162)&amp;INDEX(VarEnd,MATCH($A2162,VarKey,0))&amp;K$5</f>
        <v/>
      </c>
      <c r="L2162" s="37">
        <f>L2135+L2144+L2153</f>
        <v/>
      </c>
      <c r="M2162" s="36">
        <f>M2135+M2144+M2153</f>
        <v/>
      </c>
      <c r="N2162" s="36">
        <f>N2135+N2144+N2153</f>
        <v/>
      </c>
      <c r="O2162" s="36">
        <f>O2135+O2144+O2153</f>
        <v/>
      </c>
      <c r="P2162" s="36">
        <f>P2135+P2144+P2153</f>
        <v/>
      </c>
      <c r="Q2162" s="36">
        <f>Q2135+Q2144+Q2153</f>
        <v/>
      </c>
      <c r="R2162" s="36">
        <f>R2135+R2144+R2153</f>
        <v/>
      </c>
      <c r="S2162" s="36">
        <f>S2135+S2144+S2153</f>
        <v/>
      </c>
      <c r="T2162" s="36">
        <f>T2135+T2144+T2153</f>
        <v/>
      </c>
      <c r="U2162" s="36">
        <f>U2135+U2144+U2153</f>
        <v/>
      </c>
      <c r="V2162" s="36">
        <f>V2135+V2144+V2153</f>
        <v/>
      </c>
      <c r="W2162" s="36">
        <f>W2135+W2144+W2153</f>
        <v/>
      </c>
      <c r="X2162" s="36">
        <f>X2135+X2144+X2153</f>
        <v/>
      </c>
      <c r="Y2162" s="36">
        <f>Y2135+Y2144+Y2153</f>
        <v/>
      </c>
      <c r="Z2162" s="36">
        <f>Z2135+Z2144+Z2153</f>
        <v/>
      </c>
      <c r="AA2162" s="36">
        <f>AA2135+AA2144+AA2153</f>
        <v/>
      </c>
      <c r="AB2162" s="36">
        <f>AB2135+AB2144+AB2153</f>
        <v/>
      </c>
      <c r="AC2162" s="36">
        <f>AC2135+AC2144+AC2153</f>
        <v/>
      </c>
      <c r="AD2162" s="36">
        <f>AD2135+AD2144+AD2153</f>
        <v/>
      </c>
      <c r="AF2162" s="11">
        <f>CodePrefix&amp;$A2162&amp;IF($C2162="","","."&amp;$C2162&amp;"."&amp;$B2162)&amp;INDEX(VarEnd,MATCH($A2162,VarKey,0))&amp;AF$5</f>
        <v/>
      </c>
      <c r="AG2162" s="37">
        <f>AG2135+AG2144+AG2153</f>
        <v/>
      </c>
      <c r="AH2162" s="36">
        <f>AH2135+AH2144+AH2153</f>
        <v/>
      </c>
      <c r="AI2162" s="36">
        <f>AI2135+AI2144+AI2153</f>
        <v/>
      </c>
      <c r="AJ2162" s="36">
        <f>AJ2135+AJ2144+AJ2153</f>
        <v/>
      </c>
      <c r="AK2162" s="36">
        <f>AK2135+AK2144+AK2153</f>
        <v/>
      </c>
      <c r="AL2162" s="36">
        <f>AL2135+AL2144+AL2153</f>
        <v/>
      </c>
      <c r="AM2162" s="36">
        <f>AM2135+AM2144+AM2153</f>
        <v/>
      </c>
      <c r="AN2162" s="36">
        <f>AN2135+AN2144+AN2153</f>
        <v/>
      </c>
      <c r="AO2162" s="36">
        <f>AO2135+AO2144+AO2153</f>
        <v/>
      </c>
      <c r="AP2162" s="36">
        <f>AP2135+AP2144+AP2153</f>
        <v/>
      </c>
      <c r="AQ2162" s="36">
        <f>AQ2135+AQ2144+AQ2153</f>
        <v/>
      </c>
      <c r="AR2162" s="36">
        <f>AR2135+AR2144+AR2153</f>
        <v/>
      </c>
      <c r="AS2162" s="36">
        <f>AS2135+AS2144+AS2153</f>
        <v/>
      </c>
      <c r="AT2162" s="36">
        <f>AT2135+AT2144+AT2153</f>
        <v/>
      </c>
      <c r="AU2162" s="36">
        <f>AU2135+AU2144+AU2153</f>
        <v/>
      </c>
      <c r="AV2162" s="36">
        <f>AV2135+AV2144+AV2153</f>
        <v/>
      </c>
      <c r="AW2162" s="36">
        <f>AW2135+AW2144+AW2153</f>
        <v/>
      </c>
      <c r="AX2162" s="36">
        <f>AX2135+AX2144+AX2153</f>
        <v/>
      </c>
      <c r="AY2162" s="36">
        <f>AY2135+AY2144+AY2153</f>
        <v/>
      </c>
    </row>
    <row r="2163" hidden="1" outlineLevel="2">
      <c r="A2163" s="14" t="inlineStr">
        <is>
          <t>nce</t>
        </is>
      </c>
      <c r="B2163" s="14" t="inlineStr">
        <is>
          <t>bio</t>
        </is>
      </c>
      <c r="C2163" s="14" t="inlineStr">
        <is>
          <t>omn</t>
        </is>
      </c>
      <c r="D2163" s="35" t="n"/>
      <c r="E2163" s="35" t="n"/>
      <c r="F2163" s="35" t="n"/>
      <c r="G2163" s="35" t="n"/>
      <c r="H2163" s="14">
        <f>INDEX(VarLab,MATCH($A2163,VarKey,0))&amp;INDEX(MemLab,MATCH($C2163&amp;"|"&amp;$B2163,MemKey,0))</f>
        <v/>
      </c>
      <c r="I2163" s="14">
        <f>INDEX(VarUnit,MATCH($A2163,VarKey,0))</f>
        <v/>
      </c>
      <c r="J2163" s="14">
        <f>INDEX(VarSrc,MATCH($A2163,VarKey,0))</f>
        <v/>
      </c>
      <c r="K2163" s="11">
        <f>CodePrefix&amp;$A2163&amp;IF($C2163="","","."&amp;$C2163&amp;"."&amp;$B2163)&amp;INDEX(VarEnd,MATCH($A2163,VarKey,0))&amp;K$5</f>
        <v/>
      </c>
      <c r="L2163" s="37">
        <f>L2136+L2145+L2154</f>
        <v/>
      </c>
      <c r="M2163" s="36">
        <f>M2136+M2145+M2154</f>
        <v/>
      </c>
      <c r="N2163" s="36">
        <f>N2136+N2145+N2154</f>
        <v/>
      </c>
      <c r="O2163" s="36">
        <f>O2136+O2145+O2154</f>
        <v/>
      </c>
      <c r="P2163" s="36">
        <f>P2136+P2145+P2154</f>
        <v/>
      </c>
      <c r="Q2163" s="36">
        <f>Q2136+Q2145+Q2154</f>
        <v/>
      </c>
      <c r="R2163" s="36">
        <f>R2136+R2145+R2154</f>
        <v/>
      </c>
      <c r="S2163" s="36">
        <f>S2136+S2145+S2154</f>
        <v/>
      </c>
      <c r="T2163" s="36">
        <f>T2136+T2145+T2154</f>
        <v/>
      </c>
      <c r="U2163" s="36">
        <f>U2136+U2145+U2154</f>
        <v/>
      </c>
      <c r="V2163" s="36">
        <f>V2136+V2145+V2154</f>
        <v/>
      </c>
      <c r="W2163" s="36">
        <f>W2136+W2145+W2154</f>
        <v/>
      </c>
      <c r="X2163" s="36">
        <f>X2136+X2145+X2154</f>
        <v/>
      </c>
      <c r="Y2163" s="36">
        <f>Y2136+Y2145+Y2154</f>
        <v/>
      </c>
      <c r="Z2163" s="36">
        <f>Z2136+Z2145+Z2154</f>
        <v/>
      </c>
      <c r="AA2163" s="36">
        <f>AA2136+AA2145+AA2154</f>
        <v/>
      </c>
      <c r="AB2163" s="36">
        <f>AB2136+AB2145+AB2154</f>
        <v/>
      </c>
      <c r="AC2163" s="36">
        <f>AC2136+AC2145+AC2154</f>
        <v/>
      </c>
      <c r="AD2163" s="36">
        <f>AD2136+AD2145+AD2154</f>
        <v/>
      </c>
      <c r="AF2163" s="11">
        <f>CodePrefix&amp;$A2163&amp;IF($C2163="","","."&amp;$C2163&amp;"."&amp;$B2163)&amp;INDEX(VarEnd,MATCH($A2163,VarKey,0))&amp;AF$5</f>
        <v/>
      </c>
      <c r="AG2163" s="37">
        <f>AG2136+AG2145+AG2154</f>
        <v/>
      </c>
      <c r="AH2163" s="36">
        <f>AH2136+AH2145+AH2154</f>
        <v/>
      </c>
      <c r="AI2163" s="36">
        <f>AI2136+AI2145+AI2154</f>
        <v/>
      </c>
      <c r="AJ2163" s="36">
        <f>AJ2136+AJ2145+AJ2154</f>
        <v/>
      </c>
      <c r="AK2163" s="36">
        <f>AK2136+AK2145+AK2154</f>
        <v/>
      </c>
      <c r="AL2163" s="36">
        <f>AL2136+AL2145+AL2154</f>
        <v/>
      </c>
      <c r="AM2163" s="36">
        <f>AM2136+AM2145+AM2154</f>
        <v/>
      </c>
      <c r="AN2163" s="36">
        <f>AN2136+AN2145+AN2154</f>
        <v/>
      </c>
      <c r="AO2163" s="36">
        <f>AO2136+AO2145+AO2154</f>
        <v/>
      </c>
      <c r="AP2163" s="36">
        <f>AP2136+AP2145+AP2154</f>
        <v/>
      </c>
      <c r="AQ2163" s="36">
        <f>AQ2136+AQ2145+AQ2154</f>
        <v/>
      </c>
      <c r="AR2163" s="36">
        <f>AR2136+AR2145+AR2154</f>
        <v/>
      </c>
      <c r="AS2163" s="36">
        <f>AS2136+AS2145+AS2154</f>
        <v/>
      </c>
      <c r="AT2163" s="36">
        <f>AT2136+AT2145+AT2154</f>
        <v/>
      </c>
      <c r="AU2163" s="36">
        <f>AU2136+AU2145+AU2154</f>
        <v/>
      </c>
      <c r="AV2163" s="36">
        <f>AV2136+AV2145+AV2154</f>
        <v/>
      </c>
      <c r="AW2163" s="36">
        <f>AW2136+AW2145+AW2154</f>
        <v/>
      </c>
      <c r="AX2163" s="36">
        <f>AX2136+AX2145+AX2154</f>
        <v/>
      </c>
      <c r="AY2163" s="36">
        <f>AY2136+AY2145+AY2154</f>
        <v/>
      </c>
    </row>
    <row r="2164" hidden="1" outlineLevel="2"/>
    <row r="2165" hidden="1" outlineLevel="2">
      <c r="A2165" s="14" t="inlineStr">
        <is>
          <t>atp</t>
        </is>
      </c>
      <c r="B2165" s="14" t="inlineStr">
        <is>
          <t>coa</t>
        </is>
      </c>
      <c r="C2165" s="14" t="inlineStr">
        <is>
          <t>omn</t>
        </is>
      </c>
      <c r="D2165" s="36">
        <f>INDEX(Inputs!$U$5:$U$132,MATCH($B2165&amp;"|"&amp;$C2165,Inputs!$A$5:$A$132,0))</f>
        <v/>
      </c>
      <c r="E2165" s="36">
        <f>INDEX(Inputs!$V$5:$V$132,MATCH($B2165&amp;"|"&amp;$C2165,Inputs!$A$5:$A$132,0))</f>
        <v/>
      </c>
      <c r="F2165" s="35" t="n"/>
      <c r="G2165" s="35" t="n"/>
      <c r="H2165" s="14">
        <f>INDEX(VarLab,MATCH($A2165,VarKey,0))&amp;INDEX(MemLab,MATCH($C2165&amp;"|"&amp;$B2165,MemKey,0))</f>
        <v/>
      </c>
      <c r="I2165" s="14">
        <f>INDEX(VarUnit,MATCH($A2165,VarKey,0))</f>
        <v/>
      </c>
      <c r="J2165" s="14">
        <f>INDEX(VarSrc,MATCH($A2165,VarKey,0))</f>
        <v/>
      </c>
      <c r="K2165" s="11">
        <f>CodePrefix&amp;$A2165&amp;IF($C2165="","","."&amp;$C2165&amp;"."&amp;$B2165)&amp;INDEX(VarEnd,MATCH($A2165,VarKey,0))&amp;K$5</f>
        <v/>
      </c>
      <c r="L2165" s="37">
        <f>MAX(INDEX(L$369:L$380,$D2165)+L2156*(1+$E2165),0.01)</f>
        <v/>
      </c>
      <c r="M2165" s="36">
        <f>MAX(INDEX(M$369:M$380,$D2165)+M2156*(1+$E2165),0.01)</f>
        <v/>
      </c>
      <c r="N2165" s="36">
        <f>MAX(INDEX(N$369:N$380,$D2165)+N2156*(1+$E2165),0.01)</f>
        <v/>
      </c>
      <c r="O2165" s="36">
        <f>MAX(INDEX(O$369:O$380,$D2165)+O2156*(1+$E2165),0.01)</f>
        <v/>
      </c>
      <c r="P2165" s="36">
        <f>MAX(INDEX(P$369:P$380,$D2165)+P2156*(1+$E2165),0.01)</f>
        <v/>
      </c>
      <c r="Q2165" s="36">
        <f>MAX(INDEX(Q$369:Q$380,$D2165)+Q2156*(1+$E2165),0.01)</f>
        <v/>
      </c>
      <c r="R2165" s="36">
        <f>MAX(INDEX(R$369:R$380,$D2165)+R2156*(1+$E2165),0.01)</f>
        <v/>
      </c>
      <c r="S2165" s="36">
        <f>MAX(INDEX(S$369:S$380,$D2165)+S2156*(1+$E2165),0.01)</f>
        <v/>
      </c>
      <c r="T2165" s="36">
        <f>MAX(INDEX(T$369:T$380,$D2165)+T2156*(1+$E2165),0.01)</f>
        <v/>
      </c>
      <c r="U2165" s="36">
        <f>MAX(INDEX(U$369:U$380,$D2165)+U2156*(1+$E2165),0.01)</f>
        <v/>
      </c>
      <c r="V2165" s="36">
        <f>MAX(INDEX(V$369:V$380,$D2165)+V2156*(1+$E2165),0.01)</f>
        <v/>
      </c>
      <c r="W2165" s="36">
        <f>MAX(INDEX(W$369:W$380,$D2165)+W2156*(1+$E2165),0.01)</f>
        <v/>
      </c>
      <c r="X2165" s="36">
        <f>MAX(INDEX(X$369:X$380,$D2165)+X2156*(1+$E2165),0.01)</f>
        <v/>
      </c>
      <c r="Y2165" s="36">
        <f>MAX(INDEX(Y$369:Y$380,$D2165)+Y2156*(1+$E2165),0.01)</f>
        <v/>
      </c>
      <c r="Z2165" s="36">
        <f>MAX(INDEX(Z$369:Z$380,$D2165)+Z2156*(1+$E2165),0.01)</f>
        <v/>
      </c>
      <c r="AA2165" s="36">
        <f>MAX(INDEX(AA$369:AA$380,$D2165)+AA2156*(1+$E2165),0.01)</f>
        <v/>
      </c>
      <c r="AB2165" s="36">
        <f>MAX(INDEX(AB$369:AB$380,$D2165)+AB2156*(1+$E2165),0.01)</f>
        <v/>
      </c>
      <c r="AC2165" s="36">
        <f>MAX(INDEX(AC$369:AC$380,$D2165)+AC2156*(1+$E2165),0.01)</f>
        <v/>
      </c>
      <c r="AD2165" s="36">
        <f>MAX(INDEX(AD$369:AD$380,$D2165)+AD2156*(1+$E2165),0.01)</f>
        <v/>
      </c>
      <c r="AF2165" s="11">
        <f>CodePrefix&amp;$A2165&amp;IF($C2165="","","."&amp;$C2165&amp;"."&amp;$B2165)&amp;INDEX(VarEnd,MATCH($A2165,VarKey,0))&amp;AF$5</f>
        <v/>
      </c>
      <c r="AG2165" s="37">
        <f>MAX(INDEX(AG$369:AG$380,$D2165)+AG2156*(1+$E2165),0.01)</f>
        <v/>
      </c>
      <c r="AH2165" s="36">
        <f>MAX(INDEX(AH$369:AH$380,$D2165)+AH2156*(1+$E2165),0.01)</f>
        <v/>
      </c>
      <c r="AI2165" s="36">
        <f>MAX(INDEX(AI$369:AI$380,$D2165)+AI2156*(1+$E2165),0.01)</f>
        <v/>
      </c>
      <c r="AJ2165" s="36">
        <f>MAX(INDEX(AJ$369:AJ$380,$D2165)+AJ2156*(1+$E2165),0.01)</f>
        <v/>
      </c>
      <c r="AK2165" s="36">
        <f>MAX(INDEX(AK$369:AK$380,$D2165)+AK2156*(1+$E2165),0.01)</f>
        <v/>
      </c>
      <c r="AL2165" s="36">
        <f>MAX(INDEX(AL$369:AL$380,$D2165)+AL2156*(1+$E2165),0.01)</f>
        <v/>
      </c>
      <c r="AM2165" s="36">
        <f>MAX(INDEX(AM$369:AM$380,$D2165)+AM2156*(1+$E2165),0.01)</f>
        <v/>
      </c>
      <c r="AN2165" s="36">
        <f>MAX(INDEX(AN$369:AN$380,$D2165)+AN2156*(1+$E2165),0.01)</f>
        <v/>
      </c>
      <c r="AO2165" s="36">
        <f>MAX(INDEX(AO$369:AO$380,$D2165)+AO2156*(1+$E2165),0.01)</f>
        <v/>
      </c>
      <c r="AP2165" s="36">
        <f>MAX(INDEX(AP$369:AP$380,$D2165)+AP2156*(1+$E2165),0.01)</f>
        <v/>
      </c>
      <c r="AQ2165" s="36">
        <f>MAX(INDEX(AQ$369:AQ$380,$D2165)+AQ2156*(1+$E2165),0.01)</f>
        <v/>
      </c>
      <c r="AR2165" s="36">
        <f>MAX(INDEX(AR$369:AR$380,$D2165)+AR2156*(1+$E2165),0.01)</f>
        <v/>
      </c>
      <c r="AS2165" s="36">
        <f>MAX(INDEX(AS$369:AS$380,$D2165)+AS2156*(1+$E2165),0.01)</f>
        <v/>
      </c>
      <c r="AT2165" s="36">
        <f>MAX(INDEX(AT$369:AT$380,$D2165)+AT2156*(1+$E2165),0.01)</f>
        <v/>
      </c>
      <c r="AU2165" s="36">
        <f>MAX(INDEX(AU$369:AU$380,$D2165)+AU2156*(1+$E2165),0.01)</f>
        <v/>
      </c>
      <c r="AV2165" s="36">
        <f>MAX(INDEX(AV$369:AV$380,$D2165)+AV2156*(1+$E2165),0.01)</f>
        <v/>
      </c>
      <c r="AW2165" s="36">
        <f>MAX(INDEX(AW$369:AW$380,$D2165)+AW2156*(1+$E2165),0.01)</f>
        <v/>
      </c>
      <c r="AX2165" s="36">
        <f>MAX(INDEX(AX$369:AX$380,$D2165)+AX2156*(1+$E2165),0.01)</f>
        <v/>
      </c>
      <c r="AY2165" s="36">
        <f>MAX(INDEX(AY$369:AY$380,$D2165)+AY2156*(1+$E2165),0.01)</f>
        <v/>
      </c>
    </row>
    <row r="2166" hidden="1" outlineLevel="2">
      <c r="A2166" s="14" t="inlineStr">
        <is>
          <t>atp</t>
        </is>
      </c>
      <c r="B2166" s="14" t="inlineStr">
        <is>
          <t>nga</t>
        </is>
      </c>
      <c r="C2166" s="14" t="inlineStr">
        <is>
          <t>omn</t>
        </is>
      </c>
      <c r="D2166" s="36">
        <f>INDEX(Inputs!$U$5:$U$132,MATCH($B2166&amp;"|"&amp;$C2166,Inputs!$A$5:$A$132,0))</f>
        <v/>
      </c>
      <c r="E2166" s="36">
        <f>INDEX(Inputs!$V$5:$V$132,MATCH($B2166&amp;"|"&amp;$C2166,Inputs!$A$5:$A$132,0))</f>
        <v/>
      </c>
      <c r="F2166" s="35" t="n"/>
      <c r="G2166" s="35" t="n"/>
      <c r="H2166" s="14">
        <f>INDEX(VarLab,MATCH($A2166,VarKey,0))&amp;INDEX(MemLab,MATCH($C2166&amp;"|"&amp;$B2166,MemKey,0))</f>
        <v/>
      </c>
      <c r="I2166" s="14">
        <f>INDEX(VarUnit,MATCH($A2166,VarKey,0))</f>
        <v/>
      </c>
      <c r="J2166" s="14">
        <f>INDEX(VarSrc,MATCH($A2166,VarKey,0))</f>
        <v/>
      </c>
      <c r="K2166" s="11">
        <f>CodePrefix&amp;$A2166&amp;IF($C2166="","","."&amp;$C2166&amp;"."&amp;$B2166)&amp;INDEX(VarEnd,MATCH($A2166,VarKey,0))&amp;K$5</f>
        <v/>
      </c>
      <c r="L2166" s="37">
        <f>MAX(INDEX(L$369:L$380,$D2166)+L2157*(1+$E2166),0.01)</f>
        <v/>
      </c>
      <c r="M2166" s="36">
        <f>MAX(INDEX(M$369:M$380,$D2166)+M2157*(1+$E2166),0.01)</f>
        <v/>
      </c>
      <c r="N2166" s="36">
        <f>MAX(INDEX(N$369:N$380,$D2166)+N2157*(1+$E2166),0.01)</f>
        <v/>
      </c>
      <c r="O2166" s="36">
        <f>MAX(INDEX(O$369:O$380,$D2166)+O2157*(1+$E2166),0.01)</f>
        <v/>
      </c>
      <c r="P2166" s="36">
        <f>MAX(INDEX(P$369:P$380,$D2166)+P2157*(1+$E2166),0.01)</f>
        <v/>
      </c>
      <c r="Q2166" s="36">
        <f>MAX(INDEX(Q$369:Q$380,$D2166)+Q2157*(1+$E2166),0.01)</f>
        <v/>
      </c>
      <c r="R2166" s="36">
        <f>MAX(INDEX(R$369:R$380,$D2166)+R2157*(1+$E2166),0.01)</f>
        <v/>
      </c>
      <c r="S2166" s="36">
        <f>MAX(INDEX(S$369:S$380,$D2166)+S2157*(1+$E2166),0.01)</f>
        <v/>
      </c>
      <c r="T2166" s="36">
        <f>MAX(INDEX(T$369:T$380,$D2166)+T2157*(1+$E2166),0.01)</f>
        <v/>
      </c>
      <c r="U2166" s="36">
        <f>MAX(INDEX(U$369:U$380,$D2166)+U2157*(1+$E2166),0.01)</f>
        <v/>
      </c>
      <c r="V2166" s="36">
        <f>MAX(INDEX(V$369:V$380,$D2166)+V2157*(1+$E2166),0.01)</f>
        <v/>
      </c>
      <c r="W2166" s="36">
        <f>MAX(INDEX(W$369:W$380,$D2166)+W2157*(1+$E2166),0.01)</f>
        <v/>
      </c>
      <c r="X2166" s="36">
        <f>MAX(INDEX(X$369:X$380,$D2166)+X2157*(1+$E2166),0.01)</f>
        <v/>
      </c>
      <c r="Y2166" s="36">
        <f>MAX(INDEX(Y$369:Y$380,$D2166)+Y2157*(1+$E2166),0.01)</f>
        <v/>
      </c>
      <c r="Z2166" s="36">
        <f>MAX(INDEX(Z$369:Z$380,$D2166)+Z2157*(1+$E2166),0.01)</f>
        <v/>
      </c>
      <c r="AA2166" s="36">
        <f>MAX(INDEX(AA$369:AA$380,$D2166)+AA2157*(1+$E2166),0.01)</f>
        <v/>
      </c>
      <c r="AB2166" s="36">
        <f>MAX(INDEX(AB$369:AB$380,$D2166)+AB2157*(1+$E2166),0.01)</f>
        <v/>
      </c>
      <c r="AC2166" s="36">
        <f>MAX(INDEX(AC$369:AC$380,$D2166)+AC2157*(1+$E2166),0.01)</f>
        <v/>
      </c>
      <c r="AD2166" s="36">
        <f>MAX(INDEX(AD$369:AD$380,$D2166)+AD2157*(1+$E2166),0.01)</f>
        <v/>
      </c>
      <c r="AF2166" s="11">
        <f>CodePrefix&amp;$A2166&amp;IF($C2166="","","."&amp;$C2166&amp;"."&amp;$B2166)&amp;INDEX(VarEnd,MATCH($A2166,VarKey,0))&amp;AF$5</f>
        <v/>
      </c>
      <c r="AG2166" s="37">
        <f>MAX(INDEX(AG$369:AG$380,$D2166)+AG2157*(1+$E2166),0.01)</f>
        <v/>
      </c>
      <c r="AH2166" s="36">
        <f>MAX(INDEX(AH$369:AH$380,$D2166)+AH2157*(1+$E2166),0.01)</f>
        <v/>
      </c>
      <c r="AI2166" s="36">
        <f>MAX(INDEX(AI$369:AI$380,$D2166)+AI2157*(1+$E2166),0.01)</f>
        <v/>
      </c>
      <c r="AJ2166" s="36">
        <f>MAX(INDEX(AJ$369:AJ$380,$D2166)+AJ2157*(1+$E2166),0.01)</f>
        <v/>
      </c>
      <c r="AK2166" s="36">
        <f>MAX(INDEX(AK$369:AK$380,$D2166)+AK2157*(1+$E2166),0.01)</f>
        <v/>
      </c>
      <c r="AL2166" s="36">
        <f>MAX(INDEX(AL$369:AL$380,$D2166)+AL2157*(1+$E2166),0.01)</f>
        <v/>
      </c>
      <c r="AM2166" s="36">
        <f>MAX(INDEX(AM$369:AM$380,$D2166)+AM2157*(1+$E2166),0.01)</f>
        <v/>
      </c>
      <c r="AN2166" s="36">
        <f>MAX(INDEX(AN$369:AN$380,$D2166)+AN2157*(1+$E2166),0.01)</f>
        <v/>
      </c>
      <c r="AO2166" s="36">
        <f>MAX(INDEX(AO$369:AO$380,$D2166)+AO2157*(1+$E2166),0.01)</f>
        <v/>
      </c>
      <c r="AP2166" s="36">
        <f>MAX(INDEX(AP$369:AP$380,$D2166)+AP2157*(1+$E2166),0.01)</f>
        <v/>
      </c>
      <c r="AQ2166" s="36">
        <f>MAX(INDEX(AQ$369:AQ$380,$D2166)+AQ2157*(1+$E2166),0.01)</f>
        <v/>
      </c>
      <c r="AR2166" s="36">
        <f>MAX(INDEX(AR$369:AR$380,$D2166)+AR2157*(1+$E2166),0.01)</f>
        <v/>
      </c>
      <c r="AS2166" s="36">
        <f>MAX(INDEX(AS$369:AS$380,$D2166)+AS2157*(1+$E2166),0.01)</f>
        <v/>
      </c>
      <c r="AT2166" s="36">
        <f>MAX(INDEX(AT$369:AT$380,$D2166)+AT2157*(1+$E2166),0.01)</f>
        <v/>
      </c>
      <c r="AU2166" s="36">
        <f>MAX(INDEX(AU$369:AU$380,$D2166)+AU2157*(1+$E2166),0.01)</f>
        <v/>
      </c>
      <c r="AV2166" s="36">
        <f>MAX(INDEX(AV$369:AV$380,$D2166)+AV2157*(1+$E2166),0.01)</f>
        <v/>
      </c>
      <c r="AW2166" s="36">
        <f>MAX(INDEX(AW$369:AW$380,$D2166)+AW2157*(1+$E2166),0.01)</f>
        <v/>
      </c>
      <c r="AX2166" s="36">
        <f>MAX(INDEX(AX$369:AX$380,$D2166)+AX2157*(1+$E2166),0.01)</f>
        <v/>
      </c>
      <c r="AY2166" s="36">
        <f>MAX(INDEX(AY$369:AY$380,$D2166)+AY2157*(1+$E2166),0.01)</f>
        <v/>
      </c>
    </row>
    <row r="2167" hidden="1" outlineLevel="2">
      <c r="A2167" s="14" t="inlineStr">
        <is>
          <t>atp</t>
        </is>
      </c>
      <c r="B2167" s="14" t="inlineStr">
        <is>
          <t>gso</t>
        </is>
      </c>
      <c r="C2167" s="14" t="inlineStr">
        <is>
          <t>omn</t>
        </is>
      </c>
      <c r="D2167" s="36">
        <f>INDEX(Inputs!$U$5:$U$132,MATCH($B2167&amp;"|"&amp;$C2167,Inputs!$A$5:$A$132,0))</f>
        <v/>
      </c>
      <c r="E2167" s="36">
        <f>INDEX(Inputs!$V$5:$V$132,MATCH($B2167&amp;"|"&amp;$C2167,Inputs!$A$5:$A$132,0))</f>
        <v/>
      </c>
      <c r="F2167" s="35" t="n"/>
      <c r="G2167" s="35" t="n"/>
      <c r="H2167" s="14">
        <f>INDEX(VarLab,MATCH($A2167,VarKey,0))&amp;INDEX(MemLab,MATCH($C2167&amp;"|"&amp;$B2167,MemKey,0))</f>
        <v/>
      </c>
      <c r="I2167" s="14">
        <f>INDEX(VarUnit,MATCH($A2167,VarKey,0))</f>
        <v/>
      </c>
      <c r="J2167" s="14">
        <f>INDEX(VarSrc,MATCH($A2167,VarKey,0))</f>
        <v/>
      </c>
      <c r="K2167" s="11">
        <f>CodePrefix&amp;$A2167&amp;IF($C2167="","","."&amp;$C2167&amp;"."&amp;$B2167)&amp;INDEX(VarEnd,MATCH($A2167,VarKey,0))&amp;K$5</f>
        <v/>
      </c>
      <c r="L2167" s="37">
        <f>MAX(INDEX(L$369:L$380,$D2167)+L2158*(1+$E2167),0.01)</f>
        <v/>
      </c>
      <c r="M2167" s="36">
        <f>MAX(INDEX(M$369:M$380,$D2167)+M2158*(1+$E2167),0.01)</f>
        <v/>
      </c>
      <c r="N2167" s="36">
        <f>MAX(INDEX(N$369:N$380,$D2167)+N2158*(1+$E2167),0.01)</f>
        <v/>
      </c>
      <c r="O2167" s="36">
        <f>MAX(INDEX(O$369:O$380,$D2167)+O2158*(1+$E2167),0.01)</f>
        <v/>
      </c>
      <c r="P2167" s="36">
        <f>MAX(INDEX(P$369:P$380,$D2167)+P2158*(1+$E2167),0.01)</f>
        <v/>
      </c>
      <c r="Q2167" s="36">
        <f>MAX(INDEX(Q$369:Q$380,$D2167)+Q2158*(1+$E2167),0.01)</f>
        <v/>
      </c>
      <c r="R2167" s="36">
        <f>MAX(INDEX(R$369:R$380,$D2167)+R2158*(1+$E2167),0.01)</f>
        <v/>
      </c>
      <c r="S2167" s="36">
        <f>MAX(INDEX(S$369:S$380,$D2167)+S2158*(1+$E2167),0.01)</f>
        <v/>
      </c>
      <c r="T2167" s="36">
        <f>MAX(INDEX(T$369:T$380,$D2167)+T2158*(1+$E2167),0.01)</f>
        <v/>
      </c>
      <c r="U2167" s="36">
        <f>MAX(INDEX(U$369:U$380,$D2167)+U2158*(1+$E2167),0.01)</f>
        <v/>
      </c>
      <c r="V2167" s="36">
        <f>MAX(INDEX(V$369:V$380,$D2167)+V2158*(1+$E2167),0.01)</f>
        <v/>
      </c>
      <c r="W2167" s="36">
        <f>MAX(INDEX(W$369:W$380,$D2167)+W2158*(1+$E2167),0.01)</f>
        <v/>
      </c>
      <c r="X2167" s="36">
        <f>MAX(INDEX(X$369:X$380,$D2167)+X2158*(1+$E2167),0.01)</f>
        <v/>
      </c>
      <c r="Y2167" s="36">
        <f>MAX(INDEX(Y$369:Y$380,$D2167)+Y2158*(1+$E2167),0.01)</f>
        <v/>
      </c>
      <c r="Z2167" s="36">
        <f>MAX(INDEX(Z$369:Z$380,$D2167)+Z2158*(1+$E2167),0.01)</f>
        <v/>
      </c>
      <c r="AA2167" s="36">
        <f>MAX(INDEX(AA$369:AA$380,$D2167)+AA2158*(1+$E2167),0.01)</f>
        <v/>
      </c>
      <c r="AB2167" s="36">
        <f>MAX(INDEX(AB$369:AB$380,$D2167)+AB2158*(1+$E2167),0.01)</f>
        <v/>
      </c>
      <c r="AC2167" s="36">
        <f>MAX(INDEX(AC$369:AC$380,$D2167)+AC2158*(1+$E2167),0.01)</f>
        <v/>
      </c>
      <c r="AD2167" s="36">
        <f>MAX(INDEX(AD$369:AD$380,$D2167)+AD2158*(1+$E2167),0.01)</f>
        <v/>
      </c>
      <c r="AF2167" s="11">
        <f>CodePrefix&amp;$A2167&amp;IF($C2167="","","."&amp;$C2167&amp;"."&amp;$B2167)&amp;INDEX(VarEnd,MATCH($A2167,VarKey,0))&amp;AF$5</f>
        <v/>
      </c>
      <c r="AG2167" s="37">
        <f>MAX(INDEX(AG$369:AG$380,$D2167)+AG2158*(1+$E2167),0.01)</f>
        <v/>
      </c>
      <c r="AH2167" s="36">
        <f>MAX(INDEX(AH$369:AH$380,$D2167)+AH2158*(1+$E2167),0.01)</f>
        <v/>
      </c>
      <c r="AI2167" s="36">
        <f>MAX(INDEX(AI$369:AI$380,$D2167)+AI2158*(1+$E2167),0.01)</f>
        <v/>
      </c>
      <c r="AJ2167" s="36">
        <f>MAX(INDEX(AJ$369:AJ$380,$D2167)+AJ2158*(1+$E2167),0.01)</f>
        <v/>
      </c>
      <c r="AK2167" s="36">
        <f>MAX(INDEX(AK$369:AK$380,$D2167)+AK2158*(1+$E2167),0.01)</f>
        <v/>
      </c>
      <c r="AL2167" s="36">
        <f>MAX(INDEX(AL$369:AL$380,$D2167)+AL2158*(1+$E2167),0.01)</f>
        <v/>
      </c>
      <c r="AM2167" s="36">
        <f>MAX(INDEX(AM$369:AM$380,$D2167)+AM2158*(1+$E2167),0.01)</f>
        <v/>
      </c>
      <c r="AN2167" s="36">
        <f>MAX(INDEX(AN$369:AN$380,$D2167)+AN2158*(1+$E2167),0.01)</f>
        <v/>
      </c>
      <c r="AO2167" s="36">
        <f>MAX(INDEX(AO$369:AO$380,$D2167)+AO2158*(1+$E2167),0.01)</f>
        <v/>
      </c>
      <c r="AP2167" s="36">
        <f>MAX(INDEX(AP$369:AP$380,$D2167)+AP2158*(1+$E2167),0.01)</f>
        <v/>
      </c>
      <c r="AQ2167" s="36">
        <f>MAX(INDEX(AQ$369:AQ$380,$D2167)+AQ2158*(1+$E2167),0.01)</f>
        <v/>
      </c>
      <c r="AR2167" s="36">
        <f>MAX(INDEX(AR$369:AR$380,$D2167)+AR2158*(1+$E2167),0.01)</f>
        <v/>
      </c>
      <c r="AS2167" s="36">
        <f>MAX(INDEX(AS$369:AS$380,$D2167)+AS2158*(1+$E2167),0.01)</f>
        <v/>
      </c>
      <c r="AT2167" s="36">
        <f>MAX(INDEX(AT$369:AT$380,$D2167)+AT2158*(1+$E2167),0.01)</f>
        <v/>
      </c>
      <c r="AU2167" s="36">
        <f>MAX(INDEX(AU$369:AU$380,$D2167)+AU2158*(1+$E2167),0.01)</f>
        <v/>
      </c>
      <c r="AV2167" s="36">
        <f>MAX(INDEX(AV$369:AV$380,$D2167)+AV2158*(1+$E2167),0.01)</f>
        <v/>
      </c>
      <c r="AW2167" s="36">
        <f>MAX(INDEX(AW$369:AW$380,$D2167)+AW2158*(1+$E2167),0.01)</f>
        <v/>
      </c>
      <c r="AX2167" s="36">
        <f>MAX(INDEX(AX$369:AX$380,$D2167)+AX2158*(1+$E2167),0.01)</f>
        <v/>
      </c>
      <c r="AY2167" s="36">
        <f>MAX(INDEX(AY$369:AY$380,$D2167)+AY2158*(1+$E2167),0.01)</f>
        <v/>
      </c>
    </row>
    <row r="2168" hidden="1" outlineLevel="2">
      <c r="A2168" s="14" t="inlineStr">
        <is>
          <t>atp</t>
        </is>
      </c>
      <c r="B2168" s="14" t="inlineStr">
        <is>
          <t>die</t>
        </is>
      </c>
      <c r="C2168" s="14" t="inlineStr">
        <is>
          <t>omn</t>
        </is>
      </c>
      <c r="D2168" s="36">
        <f>INDEX(Inputs!$U$5:$U$132,MATCH($B2168&amp;"|"&amp;$C2168,Inputs!$A$5:$A$132,0))</f>
        <v/>
      </c>
      <c r="E2168" s="36">
        <f>INDEX(Inputs!$V$5:$V$132,MATCH($B2168&amp;"|"&amp;$C2168,Inputs!$A$5:$A$132,0))</f>
        <v/>
      </c>
      <c r="F2168" s="35" t="n"/>
      <c r="G2168" s="35" t="n"/>
      <c r="H2168" s="14">
        <f>INDEX(VarLab,MATCH($A2168,VarKey,0))&amp;INDEX(MemLab,MATCH($C2168&amp;"|"&amp;$B2168,MemKey,0))</f>
        <v/>
      </c>
      <c r="I2168" s="14">
        <f>INDEX(VarUnit,MATCH($A2168,VarKey,0))</f>
        <v/>
      </c>
      <c r="J2168" s="14">
        <f>INDEX(VarSrc,MATCH($A2168,VarKey,0))</f>
        <v/>
      </c>
      <c r="K2168" s="11">
        <f>CodePrefix&amp;$A2168&amp;IF($C2168="","","."&amp;$C2168&amp;"."&amp;$B2168)&amp;INDEX(VarEnd,MATCH($A2168,VarKey,0))&amp;K$5</f>
        <v/>
      </c>
      <c r="L2168" s="37">
        <f>MAX(INDEX(L$369:L$380,$D2168)+L2159*(1+$E2168),0.01)</f>
        <v/>
      </c>
      <c r="M2168" s="36">
        <f>MAX(INDEX(M$369:M$380,$D2168)+M2159*(1+$E2168),0.01)</f>
        <v/>
      </c>
      <c r="N2168" s="36">
        <f>MAX(INDEX(N$369:N$380,$D2168)+N2159*(1+$E2168),0.01)</f>
        <v/>
      </c>
      <c r="O2168" s="36">
        <f>MAX(INDEX(O$369:O$380,$D2168)+O2159*(1+$E2168),0.01)</f>
        <v/>
      </c>
      <c r="P2168" s="36">
        <f>MAX(INDEX(P$369:P$380,$D2168)+P2159*(1+$E2168),0.01)</f>
        <v/>
      </c>
      <c r="Q2168" s="36">
        <f>MAX(INDEX(Q$369:Q$380,$D2168)+Q2159*(1+$E2168),0.01)</f>
        <v/>
      </c>
      <c r="R2168" s="36">
        <f>MAX(INDEX(R$369:R$380,$D2168)+R2159*(1+$E2168),0.01)</f>
        <v/>
      </c>
      <c r="S2168" s="36">
        <f>MAX(INDEX(S$369:S$380,$D2168)+S2159*(1+$E2168),0.01)</f>
        <v/>
      </c>
      <c r="T2168" s="36">
        <f>MAX(INDEX(T$369:T$380,$D2168)+T2159*(1+$E2168),0.01)</f>
        <v/>
      </c>
      <c r="U2168" s="36">
        <f>MAX(INDEX(U$369:U$380,$D2168)+U2159*(1+$E2168),0.01)</f>
        <v/>
      </c>
      <c r="V2168" s="36">
        <f>MAX(INDEX(V$369:V$380,$D2168)+V2159*(1+$E2168),0.01)</f>
        <v/>
      </c>
      <c r="W2168" s="36">
        <f>MAX(INDEX(W$369:W$380,$D2168)+W2159*(1+$E2168),0.01)</f>
        <v/>
      </c>
      <c r="X2168" s="36">
        <f>MAX(INDEX(X$369:X$380,$D2168)+X2159*(1+$E2168),0.01)</f>
        <v/>
      </c>
      <c r="Y2168" s="36">
        <f>MAX(INDEX(Y$369:Y$380,$D2168)+Y2159*(1+$E2168),0.01)</f>
        <v/>
      </c>
      <c r="Z2168" s="36">
        <f>MAX(INDEX(Z$369:Z$380,$D2168)+Z2159*(1+$E2168),0.01)</f>
        <v/>
      </c>
      <c r="AA2168" s="36">
        <f>MAX(INDEX(AA$369:AA$380,$D2168)+AA2159*(1+$E2168),0.01)</f>
        <v/>
      </c>
      <c r="AB2168" s="36">
        <f>MAX(INDEX(AB$369:AB$380,$D2168)+AB2159*(1+$E2168),0.01)</f>
        <v/>
      </c>
      <c r="AC2168" s="36">
        <f>MAX(INDEX(AC$369:AC$380,$D2168)+AC2159*(1+$E2168),0.01)</f>
        <v/>
      </c>
      <c r="AD2168" s="36">
        <f>MAX(INDEX(AD$369:AD$380,$D2168)+AD2159*(1+$E2168),0.01)</f>
        <v/>
      </c>
      <c r="AF2168" s="11">
        <f>CodePrefix&amp;$A2168&amp;IF($C2168="","","."&amp;$C2168&amp;"."&amp;$B2168)&amp;INDEX(VarEnd,MATCH($A2168,VarKey,0))&amp;AF$5</f>
        <v/>
      </c>
      <c r="AG2168" s="37">
        <f>MAX(INDEX(AG$369:AG$380,$D2168)+AG2159*(1+$E2168),0.01)</f>
        <v/>
      </c>
      <c r="AH2168" s="36">
        <f>MAX(INDEX(AH$369:AH$380,$D2168)+AH2159*(1+$E2168),0.01)</f>
        <v/>
      </c>
      <c r="AI2168" s="36">
        <f>MAX(INDEX(AI$369:AI$380,$D2168)+AI2159*(1+$E2168),0.01)</f>
        <v/>
      </c>
      <c r="AJ2168" s="36">
        <f>MAX(INDEX(AJ$369:AJ$380,$D2168)+AJ2159*(1+$E2168),0.01)</f>
        <v/>
      </c>
      <c r="AK2168" s="36">
        <f>MAX(INDEX(AK$369:AK$380,$D2168)+AK2159*(1+$E2168),0.01)</f>
        <v/>
      </c>
      <c r="AL2168" s="36">
        <f>MAX(INDEX(AL$369:AL$380,$D2168)+AL2159*(1+$E2168),0.01)</f>
        <v/>
      </c>
      <c r="AM2168" s="36">
        <f>MAX(INDEX(AM$369:AM$380,$D2168)+AM2159*(1+$E2168),0.01)</f>
        <v/>
      </c>
      <c r="AN2168" s="36">
        <f>MAX(INDEX(AN$369:AN$380,$D2168)+AN2159*(1+$E2168),0.01)</f>
        <v/>
      </c>
      <c r="AO2168" s="36">
        <f>MAX(INDEX(AO$369:AO$380,$D2168)+AO2159*(1+$E2168),0.01)</f>
        <v/>
      </c>
      <c r="AP2168" s="36">
        <f>MAX(INDEX(AP$369:AP$380,$D2168)+AP2159*(1+$E2168),0.01)</f>
        <v/>
      </c>
      <c r="AQ2168" s="36">
        <f>MAX(INDEX(AQ$369:AQ$380,$D2168)+AQ2159*(1+$E2168),0.01)</f>
        <v/>
      </c>
      <c r="AR2168" s="36">
        <f>MAX(INDEX(AR$369:AR$380,$D2168)+AR2159*(1+$E2168),0.01)</f>
        <v/>
      </c>
      <c r="AS2168" s="36">
        <f>MAX(INDEX(AS$369:AS$380,$D2168)+AS2159*(1+$E2168),0.01)</f>
        <v/>
      </c>
      <c r="AT2168" s="36">
        <f>MAX(INDEX(AT$369:AT$380,$D2168)+AT2159*(1+$E2168),0.01)</f>
        <v/>
      </c>
      <c r="AU2168" s="36">
        <f>MAX(INDEX(AU$369:AU$380,$D2168)+AU2159*(1+$E2168),0.01)</f>
        <v/>
      </c>
      <c r="AV2168" s="36">
        <f>MAX(INDEX(AV$369:AV$380,$D2168)+AV2159*(1+$E2168),0.01)</f>
        <v/>
      </c>
      <c r="AW2168" s="36">
        <f>MAX(INDEX(AW$369:AW$380,$D2168)+AW2159*(1+$E2168),0.01)</f>
        <v/>
      </c>
      <c r="AX2168" s="36">
        <f>MAX(INDEX(AX$369:AX$380,$D2168)+AX2159*(1+$E2168),0.01)</f>
        <v/>
      </c>
      <c r="AY2168" s="36">
        <f>MAX(INDEX(AY$369:AY$380,$D2168)+AY2159*(1+$E2168),0.01)</f>
        <v/>
      </c>
    </row>
    <row r="2169" hidden="1" outlineLevel="2">
      <c r="A2169" s="14" t="inlineStr">
        <is>
          <t>atp</t>
        </is>
      </c>
      <c r="B2169" s="14" t="inlineStr">
        <is>
          <t>lpg</t>
        </is>
      </c>
      <c r="C2169" s="14" t="inlineStr">
        <is>
          <t>omn</t>
        </is>
      </c>
      <c r="D2169" s="36">
        <f>INDEX(Inputs!$U$5:$U$132,MATCH($B2169&amp;"|"&amp;$C2169,Inputs!$A$5:$A$132,0))</f>
        <v/>
      </c>
      <c r="E2169" s="36">
        <f>INDEX(Inputs!$V$5:$V$132,MATCH($B2169&amp;"|"&amp;$C2169,Inputs!$A$5:$A$132,0))</f>
        <v/>
      </c>
      <c r="F2169" s="35" t="n"/>
      <c r="G2169" s="35" t="n"/>
      <c r="H2169" s="14">
        <f>INDEX(VarLab,MATCH($A2169,VarKey,0))&amp;INDEX(MemLab,MATCH($C2169&amp;"|"&amp;$B2169,MemKey,0))</f>
        <v/>
      </c>
      <c r="I2169" s="14">
        <f>INDEX(VarUnit,MATCH($A2169,VarKey,0))</f>
        <v/>
      </c>
      <c r="J2169" s="14">
        <f>INDEX(VarSrc,MATCH($A2169,VarKey,0))</f>
        <v/>
      </c>
      <c r="K2169" s="11">
        <f>CodePrefix&amp;$A2169&amp;IF($C2169="","","."&amp;$C2169&amp;"."&amp;$B2169)&amp;INDEX(VarEnd,MATCH($A2169,VarKey,0))&amp;K$5</f>
        <v/>
      </c>
      <c r="L2169" s="37">
        <f>MAX(INDEX(L$369:L$380,$D2169)+L2160*(1+$E2169),0.01)</f>
        <v/>
      </c>
      <c r="M2169" s="36">
        <f>MAX(INDEX(M$369:M$380,$D2169)+M2160*(1+$E2169),0.01)</f>
        <v/>
      </c>
      <c r="N2169" s="36">
        <f>MAX(INDEX(N$369:N$380,$D2169)+N2160*(1+$E2169),0.01)</f>
        <v/>
      </c>
      <c r="O2169" s="36">
        <f>MAX(INDEX(O$369:O$380,$D2169)+O2160*(1+$E2169),0.01)</f>
        <v/>
      </c>
      <c r="P2169" s="36">
        <f>MAX(INDEX(P$369:P$380,$D2169)+P2160*(1+$E2169),0.01)</f>
        <v/>
      </c>
      <c r="Q2169" s="36">
        <f>MAX(INDEX(Q$369:Q$380,$D2169)+Q2160*(1+$E2169),0.01)</f>
        <v/>
      </c>
      <c r="R2169" s="36">
        <f>MAX(INDEX(R$369:R$380,$D2169)+R2160*(1+$E2169),0.01)</f>
        <v/>
      </c>
      <c r="S2169" s="36">
        <f>MAX(INDEX(S$369:S$380,$D2169)+S2160*(1+$E2169),0.01)</f>
        <v/>
      </c>
      <c r="T2169" s="36">
        <f>MAX(INDEX(T$369:T$380,$D2169)+T2160*(1+$E2169),0.01)</f>
        <v/>
      </c>
      <c r="U2169" s="36">
        <f>MAX(INDEX(U$369:U$380,$D2169)+U2160*(1+$E2169),0.01)</f>
        <v/>
      </c>
      <c r="V2169" s="36">
        <f>MAX(INDEX(V$369:V$380,$D2169)+V2160*(1+$E2169),0.01)</f>
        <v/>
      </c>
      <c r="W2169" s="36">
        <f>MAX(INDEX(W$369:W$380,$D2169)+W2160*(1+$E2169),0.01)</f>
        <v/>
      </c>
      <c r="X2169" s="36">
        <f>MAX(INDEX(X$369:X$380,$D2169)+X2160*(1+$E2169),0.01)</f>
        <v/>
      </c>
      <c r="Y2169" s="36">
        <f>MAX(INDEX(Y$369:Y$380,$D2169)+Y2160*(1+$E2169),0.01)</f>
        <v/>
      </c>
      <c r="Z2169" s="36">
        <f>MAX(INDEX(Z$369:Z$380,$D2169)+Z2160*(1+$E2169),0.01)</f>
        <v/>
      </c>
      <c r="AA2169" s="36">
        <f>MAX(INDEX(AA$369:AA$380,$D2169)+AA2160*(1+$E2169),0.01)</f>
        <v/>
      </c>
      <c r="AB2169" s="36">
        <f>MAX(INDEX(AB$369:AB$380,$D2169)+AB2160*(1+$E2169),0.01)</f>
        <v/>
      </c>
      <c r="AC2169" s="36">
        <f>MAX(INDEX(AC$369:AC$380,$D2169)+AC2160*(1+$E2169),0.01)</f>
        <v/>
      </c>
      <c r="AD2169" s="36">
        <f>MAX(INDEX(AD$369:AD$380,$D2169)+AD2160*(1+$E2169),0.01)</f>
        <v/>
      </c>
      <c r="AF2169" s="11">
        <f>CodePrefix&amp;$A2169&amp;IF($C2169="","","."&amp;$C2169&amp;"."&amp;$B2169)&amp;INDEX(VarEnd,MATCH($A2169,VarKey,0))&amp;AF$5</f>
        <v/>
      </c>
      <c r="AG2169" s="37">
        <f>MAX(INDEX(AG$369:AG$380,$D2169)+AG2160*(1+$E2169),0.01)</f>
        <v/>
      </c>
      <c r="AH2169" s="36">
        <f>MAX(INDEX(AH$369:AH$380,$D2169)+AH2160*(1+$E2169),0.01)</f>
        <v/>
      </c>
      <c r="AI2169" s="36">
        <f>MAX(INDEX(AI$369:AI$380,$D2169)+AI2160*(1+$E2169),0.01)</f>
        <v/>
      </c>
      <c r="AJ2169" s="36">
        <f>MAX(INDEX(AJ$369:AJ$380,$D2169)+AJ2160*(1+$E2169),0.01)</f>
        <v/>
      </c>
      <c r="AK2169" s="36">
        <f>MAX(INDEX(AK$369:AK$380,$D2169)+AK2160*(1+$E2169),0.01)</f>
        <v/>
      </c>
      <c r="AL2169" s="36">
        <f>MAX(INDEX(AL$369:AL$380,$D2169)+AL2160*(1+$E2169),0.01)</f>
        <v/>
      </c>
      <c r="AM2169" s="36">
        <f>MAX(INDEX(AM$369:AM$380,$D2169)+AM2160*(1+$E2169),0.01)</f>
        <v/>
      </c>
      <c r="AN2169" s="36">
        <f>MAX(INDEX(AN$369:AN$380,$D2169)+AN2160*(1+$E2169),0.01)</f>
        <v/>
      </c>
      <c r="AO2169" s="36">
        <f>MAX(INDEX(AO$369:AO$380,$D2169)+AO2160*(1+$E2169),0.01)</f>
        <v/>
      </c>
      <c r="AP2169" s="36">
        <f>MAX(INDEX(AP$369:AP$380,$D2169)+AP2160*(1+$E2169),0.01)</f>
        <v/>
      </c>
      <c r="AQ2169" s="36">
        <f>MAX(INDEX(AQ$369:AQ$380,$D2169)+AQ2160*(1+$E2169),0.01)</f>
        <v/>
      </c>
      <c r="AR2169" s="36">
        <f>MAX(INDEX(AR$369:AR$380,$D2169)+AR2160*(1+$E2169),0.01)</f>
        <v/>
      </c>
      <c r="AS2169" s="36">
        <f>MAX(INDEX(AS$369:AS$380,$D2169)+AS2160*(1+$E2169),0.01)</f>
        <v/>
      </c>
      <c r="AT2169" s="36">
        <f>MAX(INDEX(AT$369:AT$380,$D2169)+AT2160*(1+$E2169),0.01)</f>
        <v/>
      </c>
      <c r="AU2169" s="36">
        <f>MAX(INDEX(AU$369:AU$380,$D2169)+AU2160*(1+$E2169),0.01)</f>
        <v/>
      </c>
      <c r="AV2169" s="36">
        <f>MAX(INDEX(AV$369:AV$380,$D2169)+AV2160*(1+$E2169),0.01)</f>
        <v/>
      </c>
      <c r="AW2169" s="36">
        <f>MAX(INDEX(AW$369:AW$380,$D2169)+AW2160*(1+$E2169),0.01)</f>
        <v/>
      </c>
      <c r="AX2169" s="36">
        <f>MAX(INDEX(AX$369:AX$380,$D2169)+AX2160*(1+$E2169),0.01)</f>
        <v/>
      </c>
      <c r="AY2169" s="36">
        <f>MAX(INDEX(AY$369:AY$380,$D2169)+AY2160*(1+$E2169),0.01)</f>
        <v/>
      </c>
    </row>
    <row r="2170" hidden="1" outlineLevel="2">
      <c r="A2170" s="14" t="inlineStr">
        <is>
          <t>atp</t>
        </is>
      </c>
      <c r="B2170" s="14" t="inlineStr">
        <is>
          <t>ker</t>
        </is>
      </c>
      <c r="C2170" s="14" t="inlineStr">
        <is>
          <t>omn</t>
        </is>
      </c>
      <c r="D2170" s="36">
        <f>INDEX(Inputs!$U$5:$U$132,MATCH($B2170&amp;"|"&amp;$C2170,Inputs!$A$5:$A$132,0))</f>
        <v/>
      </c>
      <c r="E2170" s="36">
        <f>INDEX(Inputs!$V$5:$V$132,MATCH($B2170&amp;"|"&amp;$C2170,Inputs!$A$5:$A$132,0))</f>
        <v/>
      </c>
      <c r="F2170" s="35" t="n"/>
      <c r="G2170" s="35" t="n"/>
      <c r="H2170" s="14">
        <f>INDEX(VarLab,MATCH($A2170,VarKey,0))&amp;INDEX(MemLab,MATCH($C2170&amp;"|"&amp;$B2170,MemKey,0))</f>
        <v/>
      </c>
      <c r="I2170" s="14">
        <f>INDEX(VarUnit,MATCH($A2170,VarKey,0))</f>
        <v/>
      </c>
      <c r="J2170" s="14">
        <f>INDEX(VarSrc,MATCH($A2170,VarKey,0))</f>
        <v/>
      </c>
      <c r="K2170" s="11">
        <f>CodePrefix&amp;$A2170&amp;IF($C2170="","","."&amp;$C2170&amp;"."&amp;$B2170)&amp;INDEX(VarEnd,MATCH($A2170,VarKey,0))&amp;K$5</f>
        <v/>
      </c>
      <c r="L2170" s="37">
        <f>MAX(INDEX(L$369:L$380,$D2170)+L2161*(1+$E2170),0.01)</f>
        <v/>
      </c>
      <c r="M2170" s="36">
        <f>MAX(INDEX(M$369:M$380,$D2170)+M2161*(1+$E2170),0.01)</f>
        <v/>
      </c>
      <c r="N2170" s="36">
        <f>MAX(INDEX(N$369:N$380,$D2170)+N2161*(1+$E2170),0.01)</f>
        <v/>
      </c>
      <c r="O2170" s="36">
        <f>MAX(INDEX(O$369:O$380,$D2170)+O2161*(1+$E2170),0.01)</f>
        <v/>
      </c>
      <c r="P2170" s="36">
        <f>MAX(INDEX(P$369:P$380,$D2170)+P2161*(1+$E2170),0.01)</f>
        <v/>
      </c>
      <c r="Q2170" s="36">
        <f>MAX(INDEX(Q$369:Q$380,$D2170)+Q2161*(1+$E2170),0.01)</f>
        <v/>
      </c>
      <c r="R2170" s="36">
        <f>MAX(INDEX(R$369:R$380,$D2170)+R2161*(1+$E2170),0.01)</f>
        <v/>
      </c>
      <c r="S2170" s="36">
        <f>MAX(INDEX(S$369:S$380,$D2170)+S2161*(1+$E2170),0.01)</f>
        <v/>
      </c>
      <c r="T2170" s="36">
        <f>MAX(INDEX(T$369:T$380,$D2170)+T2161*(1+$E2170),0.01)</f>
        <v/>
      </c>
      <c r="U2170" s="36">
        <f>MAX(INDEX(U$369:U$380,$D2170)+U2161*(1+$E2170),0.01)</f>
        <v/>
      </c>
      <c r="V2170" s="36">
        <f>MAX(INDEX(V$369:V$380,$D2170)+V2161*(1+$E2170),0.01)</f>
        <v/>
      </c>
      <c r="W2170" s="36">
        <f>MAX(INDEX(W$369:W$380,$D2170)+W2161*(1+$E2170),0.01)</f>
        <v/>
      </c>
      <c r="X2170" s="36">
        <f>MAX(INDEX(X$369:X$380,$D2170)+X2161*(1+$E2170),0.01)</f>
        <v/>
      </c>
      <c r="Y2170" s="36">
        <f>MAX(INDEX(Y$369:Y$380,$D2170)+Y2161*(1+$E2170),0.01)</f>
        <v/>
      </c>
      <c r="Z2170" s="36">
        <f>MAX(INDEX(Z$369:Z$380,$D2170)+Z2161*(1+$E2170),0.01)</f>
        <v/>
      </c>
      <c r="AA2170" s="36">
        <f>MAX(INDEX(AA$369:AA$380,$D2170)+AA2161*(1+$E2170),0.01)</f>
        <v/>
      </c>
      <c r="AB2170" s="36">
        <f>MAX(INDEX(AB$369:AB$380,$D2170)+AB2161*(1+$E2170),0.01)</f>
        <v/>
      </c>
      <c r="AC2170" s="36">
        <f>MAX(INDEX(AC$369:AC$380,$D2170)+AC2161*(1+$E2170),0.01)</f>
        <v/>
      </c>
      <c r="AD2170" s="36">
        <f>MAX(INDEX(AD$369:AD$380,$D2170)+AD2161*(1+$E2170),0.01)</f>
        <v/>
      </c>
      <c r="AF2170" s="11">
        <f>CodePrefix&amp;$A2170&amp;IF($C2170="","","."&amp;$C2170&amp;"."&amp;$B2170)&amp;INDEX(VarEnd,MATCH($A2170,VarKey,0))&amp;AF$5</f>
        <v/>
      </c>
      <c r="AG2170" s="37">
        <f>MAX(INDEX(AG$369:AG$380,$D2170)+AG2161*(1+$E2170),0.01)</f>
        <v/>
      </c>
      <c r="AH2170" s="36">
        <f>MAX(INDEX(AH$369:AH$380,$D2170)+AH2161*(1+$E2170),0.01)</f>
        <v/>
      </c>
      <c r="AI2170" s="36">
        <f>MAX(INDEX(AI$369:AI$380,$D2170)+AI2161*(1+$E2170),0.01)</f>
        <v/>
      </c>
      <c r="AJ2170" s="36">
        <f>MAX(INDEX(AJ$369:AJ$380,$D2170)+AJ2161*(1+$E2170),0.01)</f>
        <v/>
      </c>
      <c r="AK2170" s="36">
        <f>MAX(INDEX(AK$369:AK$380,$D2170)+AK2161*(1+$E2170),0.01)</f>
        <v/>
      </c>
      <c r="AL2170" s="36">
        <f>MAX(INDEX(AL$369:AL$380,$D2170)+AL2161*(1+$E2170),0.01)</f>
        <v/>
      </c>
      <c r="AM2170" s="36">
        <f>MAX(INDEX(AM$369:AM$380,$D2170)+AM2161*(1+$E2170),0.01)</f>
        <v/>
      </c>
      <c r="AN2170" s="36">
        <f>MAX(INDEX(AN$369:AN$380,$D2170)+AN2161*(1+$E2170),0.01)</f>
        <v/>
      </c>
      <c r="AO2170" s="36">
        <f>MAX(INDEX(AO$369:AO$380,$D2170)+AO2161*(1+$E2170),0.01)</f>
        <v/>
      </c>
      <c r="AP2170" s="36">
        <f>MAX(INDEX(AP$369:AP$380,$D2170)+AP2161*(1+$E2170),0.01)</f>
        <v/>
      </c>
      <c r="AQ2170" s="36">
        <f>MAX(INDEX(AQ$369:AQ$380,$D2170)+AQ2161*(1+$E2170),0.01)</f>
        <v/>
      </c>
      <c r="AR2170" s="36">
        <f>MAX(INDEX(AR$369:AR$380,$D2170)+AR2161*(1+$E2170),0.01)</f>
        <v/>
      </c>
      <c r="AS2170" s="36">
        <f>MAX(INDEX(AS$369:AS$380,$D2170)+AS2161*(1+$E2170),0.01)</f>
        <v/>
      </c>
      <c r="AT2170" s="36">
        <f>MAX(INDEX(AT$369:AT$380,$D2170)+AT2161*(1+$E2170),0.01)</f>
        <v/>
      </c>
      <c r="AU2170" s="36">
        <f>MAX(INDEX(AU$369:AU$380,$D2170)+AU2161*(1+$E2170),0.01)</f>
        <v/>
      </c>
      <c r="AV2170" s="36">
        <f>MAX(INDEX(AV$369:AV$380,$D2170)+AV2161*(1+$E2170),0.01)</f>
        <v/>
      </c>
      <c r="AW2170" s="36">
        <f>MAX(INDEX(AW$369:AW$380,$D2170)+AW2161*(1+$E2170),0.01)</f>
        <v/>
      </c>
      <c r="AX2170" s="36">
        <f>MAX(INDEX(AX$369:AX$380,$D2170)+AX2161*(1+$E2170),0.01)</f>
        <v/>
      </c>
      <c r="AY2170" s="36">
        <f>MAX(INDEX(AY$369:AY$380,$D2170)+AY2161*(1+$E2170),0.01)</f>
        <v/>
      </c>
    </row>
    <row r="2171" hidden="1" outlineLevel="2">
      <c r="A2171" s="14" t="inlineStr">
        <is>
          <t>atp</t>
        </is>
      </c>
      <c r="B2171" s="14" t="inlineStr">
        <is>
          <t>oop</t>
        </is>
      </c>
      <c r="C2171" s="14" t="inlineStr">
        <is>
          <t>omn</t>
        </is>
      </c>
      <c r="D2171" s="36">
        <f>INDEX(Inputs!$U$5:$U$132,MATCH($B2171&amp;"|"&amp;$C2171,Inputs!$A$5:$A$132,0))</f>
        <v/>
      </c>
      <c r="E2171" s="36">
        <f>INDEX(Inputs!$V$5:$V$132,MATCH($B2171&amp;"|"&amp;$C2171,Inputs!$A$5:$A$132,0))</f>
        <v/>
      </c>
      <c r="F2171" s="35" t="n"/>
      <c r="G2171" s="35" t="n"/>
      <c r="H2171" s="14">
        <f>INDEX(VarLab,MATCH($A2171,VarKey,0))&amp;INDEX(MemLab,MATCH($C2171&amp;"|"&amp;$B2171,MemKey,0))</f>
        <v/>
      </c>
      <c r="I2171" s="14">
        <f>INDEX(VarUnit,MATCH($A2171,VarKey,0))</f>
        <v/>
      </c>
      <c r="J2171" s="14">
        <f>INDEX(VarSrc,MATCH($A2171,VarKey,0))</f>
        <v/>
      </c>
      <c r="K2171" s="11">
        <f>CodePrefix&amp;$A2171&amp;IF($C2171="","","."&amp;$C2171&amp;"."&amp;$B2171)&amp;INDEX(VarEnd,MATCH($A2171,VarKey,0))&amp;K$5</f>
        <v/>
      </c>
      <c r="L2171" s="37">
        <f>MAX(INDEX(L$369:L$380,$D2171)+L2162*(1+$E2171),0.01)</f>
        <v/>
      </c>
      <c r="M2171" s="36">
        <f>MAX(INDEX(M$369:M$380,$D2171)+M2162*(1+$E2171),0.01)</f>
        <v/>
      </c>
      <c r="N2171" s="36">
        <f>MAX(INDEX(N$369:N$380,$D2171)+N2162*(1+$E2171),0.01)</f>
        <v/>
      </c>
      <c r="O2171" s="36">
        <f>MAX(INDEX(O$369:O$380,$D2171)+O2162*(1+$E2171),0.01)</f>
        <v/>
      </c>
      <c r="P2171" s="36">
        <f>MAX(INDEX(P$369:P$380,$D2171)+P2162*(1+$E2171),0.01)</f>
        <v/>
      </c>
      <c r="Q2171" s="36">
        <f>MAX(INDEX(Q$369:Q$380,$D2171)+Q2162*(1+$E2171),0.01)</f>
        <v/>
      </c>
      <c r="R2171" s="36">
        <f>MAX(INDEX(R$369:R$380,$D2171)+R2162*(1+$E2171),0.01)</f>
        <v/>
      </c>
      <c r="S2171" s="36">
        <f>MAX(INDEX(S$369:S$380,$D2171)+S2162*(1+$E2171),0.01)</f>
        <v/>
      </c>
      <c r="T2171" s="36">
        <f>MAX(INDEX(T$369:T$380,$D2171)+T2162*(1+$E2171),0.01)</f>
        <v/>
      </c>
      <c r="U2171" s="36">
        <f>MAX(INDEX(U$369:U$380,$D2171)+U2162*(1+$E2171),0.01)</f>
        <v/>
      </c>
      <c r="V2171" s="36">
        <f>MAX(INDEX(V$369:V$380,$D2171)+V2162*(1+$E2171),0.01)</f>
        <v/>
      </c>
      <c r="W2171" s="36">
        <f>MAX(INDEX(W$369:W$380,$D2171)+W2162*(1+$E2171),0.01)</f>
        <v/>
      </c>
      <c r="X2171" s="36">
        <f>MAX(INDEX(X$369:X$380,$D2171)+X2162*(1+$E2171),0.01)</f>
        <v/>
      </c>
      <c r="Y2171" s="36">
        <f>MAX(INDEX(Y$369:Y$380,$D2171)+Y2162*(1+$E2171),0.01)</f>
        <v/>
      </c>
      <c r="Z2171" s="36">
        <f>MAX(INDEX(Z$369:Z$380,$D2171)+Z2162*(1+$E2171),0.01)</f>
        <v/>
      </c>
      <c r="AA2171" s="36">
        <f>MAX(INDEX(AA$369:AA$380,$D2171)+AA2162*(1+$E2171),0.01)</f>
        <v/>
      </c>
      <c r="AB2171" s="36">
        <f>MAX(INDEX(AB$369:AB$380,$D2171)+AB2162*(1+$E2171),0.01)</f>
        <v/>
      </c>
      <c r="AC2171" s="36">
        <f>MAX(INDEX(AC$369:AC$380,$D2171)+AC2162*(1+$E2171),0.01)</f>
        <v/>
      </c>
      <c r="AD2171" s="36">
        <f>MAX(INDEX(AD$369:AD$380,$D2171)+AD2162*(1+$E2171),0.01)</f>
        <v/>
      </c>
      <c r="AF2171" s="11">
        <f>CodePrefix&amp;$A2171&amp;IF($C2171="","","."&amp;$C2171&amp;"."&amp;$B2171)&amp;INDEX(VarEnd,MATCH($A2171,VarKey,0))&amp;AF$5</f>
        <v/>
      </c>
      <c r="AG2171" s="37">
        <f>MAX(INDEX(AG$369:AG$380,$D2171)+AG2162*(1+$E2171),0.01)</f>
        <v/>
      </c>
      <c r="AH2171" s="36">
        <f>MAX(INDEX(AH$369:AH$380,$D2171)+AH2162*(1+$E2171),0.01)</f>
        <v/>
      </c>
      <c r="AI2171" s="36">
        <f>MAX(INDEX(AI$369:AI$380,$D2171)+AI2162*(1+$E2171),0.01)</f>
        <v/>
      </c>
      <c r="AJ2171" s="36">
        <f>MAX(INDEX(AJ$369:AJ$380,$D2171)+AJ2162*(1+$E2171),0.01)</f>
        <v/>
      </c>
      <c r="AK2171" s="36">
        <f>MAX(INDEX(AK$369:AK$380,$D2171)+AK2162*(1+$E2171),0.01)</f>
        <v/>
      </c>
      <c r="AL2171" s="36">
        <f>MAX(INDEX(AL$369:AL$380,$D2171)+AL2162*(1+$E2171),0.01)</f>
        <v/>
      </c>
      <c r="AM2171" s="36">
        <f>MAX(INDEX(AM$369:AM$380,$D2171)+AM2162*(1+$E2171),0.01)</f>
        <v/>
      </c>
      <c r="AN2171" s="36">
        <f>MAX(INDEX(AN$369:AN$380,$D2171)+AN2162*(1+$E2171),0.01)</f>
        <v/>
      </c>
      <c r="AO2171" s="36">
        <f>MAX(INDEX(AO$369:AO$380,$D2171)+AO2162*(1+$E2171),0.01)</f>
        <v/>
      </c>
      <c r="AP2171" s="36">
        <f>MAX(INDEX(AP$369:AP$380,$D2171)+AP2162*(1+$E2171),0.01)</f>
        <v/>
      </c>
      <c r="AQ2171" s="36">
        <f>MAX(INDEX(AQ$369:AQ$380,$D2171)+AQ2162*(1+$E2171),0.01)</f>
        <v/>
      </c>
      <c r="AR2171" s="36">
        <f>MAX(INDEX(AR$369:AR$380,$D2171)+AR2162*(1+$E2171),0.01)</f>
        <v/>
      </c>
      <c r="AS2171" s="36">
        <f>MAX(INDEX(AS$369:AS$380,$D2171)+AS2162*(1+$E2171),0.01)</f>
        <v/>
      </c>
      <c r="AT2171" s="36">
        <f>MAX(INDEX(AT$369:AT$380,$D2171)+AT2162*(1+$E2171),0.01)</f>
        <v/>
      </c>
      <c r="AU2171" s="36">
        <f>MAX(INDEX(AU$369:AU$380,$D2171)+AU2162*(1+$E2171),0.01)</f>
        <v/>
      </c>
      <c r="AV2171" s="36">
        <f>MAX(INDEX(AV$369:AV$380,$D2171)+AV2162*(1+$E2171),0.01)</f>
        <v/>
      </c>
      <c r="AW2171" s="36">
        <f>MAX(INDEX(AW$369:AW$380,$D2171)+AW2162*(1+$E2171),0.01)</f>
        <v/>
      </c>
      <c r="AX2171" s="36">
        <f>MAX(INDEX(AX$369:AX$380,$D2171)+AX2162*(1+$E2171),0.01)</f>
        <v/>
      </c>
      <c r="AY2171" s="36">
        <f>MAX(INDEX(AY$369:AY$380,$D2171)+AY2162*(1+$E2171),0.01)</f>
        <v/>
      </c>
    </row>
    <row r="2172" hidden="1" outlineLevel="2">
      <c r="A2172" s="14" t="inlineStr">
        <is>
          <t>atp</t>
        </is>
      </c>
      <c r="B2172" s="14" t="inlineStr">
        <is>
          <t>bio</t>
        </is>
      </c>
      <c r="C2172" s="14" t="inlineStr">
        <is>
          <t>omn</t>
        </is>
      </c>
      <c r="D2172" s="36">
        <f>INDEX(Inputs!$U$5:$U$132,MATCH($B2172&amp;"|"&amp;$C2172,Inputs!$A$5:$A$132,0))</f>
        <v/>
      </c>
      <c r="E2172" s="36">
        <f>INDEX(Inputs!$V$5:$V$132,MATCH($B2172&amp;"|"&amp;$C2172,Inputs!$A$5:$A$132,0))</f>
        <v/>
      </c>
      <c r="F2172" s="35" t="n"/>
      <c r="G2172" s="35" t="n"/>
      <c r="H2172" s="14">
        <f>INDEX(VarLab,MATCH($A2172,VarKey,0))&amp;INDEX(MemLab,MATCH($C2172&amp;"|"&amp;$B2172,MemKey,0))</f>
        <v/>
      </c>
      <c r="I2172" s="14">
        <f>INDEX(VarUnit,MATCH($A2172,VarKey,0))</f>
        <v/>
      </c>
      <c r="J2172" s="14">
        <f>INDEX(VarSrc,MATCH($A2172,VarKey,0))</f>
        <v/>
      </c>
      <c r="K2172" s="11">
        <f>CodePrefix&amp;$A2172&amp;IF($C2172="","","."&amp;$C2172&amp;"."&amp;$B2172)&amp;INDEX(VarEnd,MATCH($A2172,VarKey,0))&amp;K$5</f>
        <v/>
      </c>
      <c r="L2172" s="37">
        <f>MAX(INDEX(L$369:L$380,$D2172)+L2163*(1+$E2172),0.01)</f>
        <v/>
      </c>
      <c r="M2172" s="36">
        <f>MAX(INDEX(M$369:M$380,$D2172)+M2163*(1+$E2172),0.01)</f>
        <v/>
      </c>
      <c r="N2172" s="36">
        <f>MAX(INDEX(N$369:N$380,$D2172)+N2163*(1+$E2172),0.01)</f>
        <v/>
      </c>
      <c r="O2172" s="36">
        <f>MAX(INDEX(O$369:O$380,$D2172)+O2163*(1+$E2172),0.01)</f>
        <v/>
      </c>
      <c r="P2172" s="36">
        <f>MAX(INDEX(P$369:P$380,$D2172)+P2163*(1+$E2172),0.01)</f>
        <v/>
      </c>
      <c r="Q2172" s="36">
        <f>MAX(INDEX(Q$369:Q$380,$D2172)+Q2163*(1+$E2172),0.01)</f>
        <v/>
      </c>
      <c r="R2172" s="36">
        <f>MAX(INDEX(R$369:R$380,$D2172)+R2163*(1+$E2172),0.01)</f>
        <v/>
      </c>
      <c r="S2172" s="36">
        <f>MAX(INDEX(S$369:S$380,$D2172)+S2163*(1+$E2172),0.01)</f>
        <v/>
      </c>
      <c r="T2172" s="36">
        <f>MAX(INDEX(T$369:T$380,$D2172)+T2163*(1+$E2172),0.01)</f>
        <v/>
      </c>
      <c r="U2172" s="36">
        <f>MAX(INDEX(U$369:U$380,$D2172)+U2163*(1+$E2172),0.01)</f>
        <v/>
      </c>
      <c r="V2172" s="36">
        <f>MAX(INDEX(V$369:V$380,$D2172)+V2163*(1+$E2172),0.01)</f>
        <v/>
      </c>
      <c r="W2172" s="36">
        <f>MAX(INDEX(W$369:W$380,$D2172)+W2163*(1+$E2172),0.01)</f>
        <v/>
      </c>
      <c r="X2172" s="36">
        <f>MAX(INDEX(X$369:X$380,$D2172)+X2163*(1+$E2172),0.01)</f>
        <v/>
      </c>
      <c r="Y2172" s="36">
        <f>MAX(INDEX(Y$369:Y$380,$D2172)+Y2163*(1+$E2172),0.01)</f>
        <v/>
      </c>
      <c r="Z2172" s="36">
        <f>MAX(INDEX(Z$369:Z$380,$D2172)+Z2163*(1+$E2172),0.01)</f>
        <v/>
      </c>
      <c r="AA2172" s="36">
        <f>MAX(INDEX(AA$369:AA$380,$D2172)+AA2163*(1+$E2172),0.01)</f>
        <v/>
      </c>
      <c r="AB2172" s="36">
        <f>MAX(INDEX(AB$369:AB$380,$D2172)+AB2163*(1+$E2172),0.01)</f>
        <v/>
      </c>
      <c r="AC2172" s="36">
        <f>MAX(INDEX(AC$369:AC$380,$D2172)+AC2163*(1+$E2172),0.01)</f>
        <v/>
      </c>
      <c r="AD2172" s="36">
        <f>MAX(INDEX(AD$369:AD$380,$D2172)+AD2163*(1+$E2172),0.01)</f>
        <v/>
      </c>
      <c r="AF2172" s="11">
        <f>CodePrefix&amp;$A2172&amp;IF($C2172="","","."&amp;$C2172&amp;"."&amp;$B2172)&amp;INDEX(VarEnd,MATCH($A2172,VarKey,0))&amp;AF$5</f>
        <v/>
      </c>
      <c r="AG2172" s="37">
        <f>MAX(INDEX(AG$369:AG$380,$D2172)+AG2163*(1+$E2172),0.01)</f>
        <v/>
      </c>
      <c r="AH2172" s="36">
        <f>MAX(INDEX(AH$369:AH$380,$D2172)+AH2163*(1+$E2172),0.01)</f>
        <v/>
      </c>
      <c r="AI2172" s="36">
        <f>MAX(INDEX(AI$369:AI$380,$D2172)+AI2163*(1+$E2172),0.01)</f>
        <v/>
      </c>
      <c r="AJ2172" s="36">
        <f>MAX(INDEX(AJ$369:AJ$380,$D2172)+AJ2163*(1+$E2172),0.01)</f>
        <v/>
      </c>
      <c r="AK2172" s="36">
        <f>MAX(INDEX(AK$369:AK$380,$D2172)+AK2163*(1+$E2172),0.01)</f>
        <v/>
      </c>
      <c r="AL2172" s="36">
        <f>MAX(INDEX(AL$369:AL$380,$D2172)+AL2163*(1+$E2172),0.01)</f>
        <v/>
      </c>
      <c r="AM2172" s="36">
        <f>MAX(INDEX(AM$369:AM$380,$D2172)+AM2163*(1+$E2172),0.01)</f>
        <v/>
      </c>
      <c r="AN2172" s="36">
        <f>MAX(INDEX(AN$369:AN$380,$D2172)+AN2163*(1+$E2172),0.01)</f>
        <v/>
      </c>
      <c r="AO2172" s="36">
        <f>MAX(INDEX(AO$369:AO$380,$D2172)+AO2163*(1+$E2172),0.01)</f>
        <v/>
      </c>
      <c r="AP2172" s="36">
        <f>MAX(INDEX(AP$369:AP$380,$D2172)+AP2163*(1+$E2172),0.01)</f>
        <v/>
      </c>
      <c r="AQ2172" s="36">
        <f>MAX(INDEX(AQ$369:AQ$380,$D2172)+AQ2163*(1+$E2172),0.01)</f>
        <v/>
      </c>
      <c r="AR2172" s="36">
        <f>MAX(INDEX(AR$369:AR$380,$D2172)+AR2163*(1+$E2172),0.01)</f>
        <v/>
      </c>
      <c r="AS2172" s="36">
        <f>MAX(INDEX(AS$369:AS$380,$D2172)+AS2163*(1+$E2172),0.01)</f>
        <v/>
      </c>
      <c r="AT2172" s="36">
        <f>MAX(INDEX(AT$369:AT$380,$D2172)+AT2163*(1+$E2172),0.01)</f>
        <v/>
      </c>
      <c r="AU2172" s="36">
        <f>MAX(INDEX(AU$369:AU$380,$D2172)+AU2163*(1+$E2172),0.01)</f>
        <v/>
      </c>
      <c r="AV2172" s="36">
        <f>MAX(INDEX(AV$369:AV$380,$D2172)+AV2163*(1+$E2172),0.01)</f>
        <v/>
      </c>
      <c r="AW2172" s="36">
        <f>MAX(INDEX(AW$369:AW$380,$D2172)+AW2163*(1+$E2172),0.01)</f>
        <v/>
      </c>
      <c r="AX2172" s="36">
        <f>MAX(INDEX(AX$369:AX$380,$D2172)+AX2163*(1+$E2172),0.01)</f>
        <v/>
      </c>
      <c r="AY2172" s="36">
        <f>MAX(INDEX(AY$369:AY$380,$D2172)+AY2163*(1+$E2172),0.01)</f>
        <v/>
      </c>
    </row>
    <row r="2173" hidden="1" outlineLevel="2"/>
    <row r="2174" hidden="1" outlineLevel="2">
      <c r="A2174" s="14" t="inlineStr">
        <is>
          <t>shp</t>
        </is>
      </c>
      <c r="B2174" s="14" t="inlineStr">
        <is>
          <t>coa</t>
        </is>
      </c>
      <c r="C2174" s="14" t="inlineStr">
        <is>
          <t>omn</t>
        </is>
      </c>
      <c r="D2174" s="36">
        <f>INDEX(Inputs!$W$5:$W$132,MATCH($B2174&amp;"|"&amp;$C2174,Inputs!$A$5:$A$132,0))</f>
        <v/>
      </c>
      <c r="E2174" s="36">
        <f>INDEX(Inputs!$M$5:$M$132,MATCH($B2174&amp;"|"&amp;$C2174,Inputs!$A$5:$A$132,0))</f>
        <v/>
      </c>
      <c r="F2174" s="35" t="n"/>
      <c r="G2174" s="35" t="n"/>
      <c r="H2174" s="14">
        <f>INDEX(VarLab,MATCH($A2174,VarKey,0))&amp;INDEX(MemLab,MATCH($C2174&amp;"|"&amp;$B2174,MemKey,0))</f>
        <v/>
      </c>
      <c r="I2174" s="14">
        <f>INDEX(VarUnit,MATCH($A2174,VarKey,0))</f>
        <v/>
      </c>
      <c r="J2174" s="14">
        <f>INDEX(VarSrc,MATCH($A2174,VarKey,0))</f>
        <v/>
      </c>
      <c r="K2174" s="11">
        <f>CodePrefix&amp;$A2174&amp;IF($C2174="","","."&amp;$C2174&amp;"."&amp;$B2174)&amp;INDEX(VarEnd,MATCH($A2174,VarKey,0))&amp;K$5</f>
        <v/>
      </c>
      <c r="L2174" s="37">
        <f>INDEX(L$297:L$313,$E2174)*$D2174</f>
        <v/>
      </c>
      <c r="M2174" s="36">
        <f>INDEX(M$297:M$313,$E2174)*$D2174</f>
        <v/>
      </c>
      <c r="N2174" s="36">
        <f>INDEX(N$297:N$313,$E2174)*$D2174</f>
        <v/>
      </c>
      <c r="O2174" s="36">
        <f>INDEX(O$297:O$313,$E2174)*$D2174</f>
        <v/>
      </c>
      <c r="P2174" s="36">
        <f>INDEX(P$297:P$313,$E2174)*$D2174</f>
        <v/>
      </c>
      <c r="Q2174" s="36">
        <f>INDEX(Q$297:Q$313,$E2174)*$D2174</f>
        <v/>
      </c>
      <c r="R2174" s="36">
        <f>INDEX(R$297:R$313,$E2174)*$D2174</f>
        <v/>
      </c>
      <c r="S2174" s="36">
        <f>INDEX(S$297:S$313,$E2174)*$D2174</f>
        <v/>
      </c>
      <c r="T2174" s="36">
        <f>INDEX(T$297:T$313,$E2174)*$D2174</f>
        <v/>
      </c>
      <c r="U2174" s="36">
        <f>INDEX(U$297:U$313,$E2174)*$D2174</f>
        <v/>
      </c>
      <c r="V2174" s="36">
        <f>INDEX(V$297:V$313,$E2174)*$D2174</f>
        <v/>
      </c>
      <c r="W2174" s="36">
        <f>INDEX(W$297:W$313,$E2174)*$D2174</f>
        <v/>
      </c>
      <c r="X2174" s="36">
        <f>INDEX(X$297:X$313,$E2174)*$D2174</f>
        <v/>
      </c>
      <c r="Y2174" s="36">
        <f>INDEX(Y$297:Y$313,$E2174)*$D2174</f>
        <v/>
      </c>
      <c r="Z2174" s="36">
        <f>INDEX(Z$297:Z$313,$E2174)*$D2174</f>
        <v/>
      </c>
      <c r="AA2174" s="36">
        <f>INDEX(AA$297:AA$313,$E2174)*$D2174</f>
        <v/>
      </c>
      <c r="AB2174" s="36">
        <f>INDEX(AB$297:AB$313,$E2174)*$D2174</f>
        <v/>
      </c>
      <c r="AC2174" s="36">
        <f>INDEX(AC$297:AC$313,$E2174)*$D2174</f>
        <v/>
      </c>
      <c r="AD2174" s="36">
        <f>INDEX(AD$297:AD$313,$E2174)*$D2174</f>
        <v/>
      </c>
      <c r="AF2174" s="11">
        <f>CodePrefix&amp;$A2174&amp;IF($C2174="","","."&amp;$C2174&amp;"."&amp;$B2174)&amp;INDEX(VarEnd,MATCH($A2174,VarKey,0))&amp;AF$5</f>
        <v/>
      </c>
      <c r="AG2174" s="37">
        <f>INDEX(AG$297:AG$313,$E2174)*$D2174</f>
        <v/>
      </c>
      <c r="AH2174" s="36">
        <f>INDEX(AH$297:AH$313,$E2174)*$D2174</f>
        <v/>
      </c>
      <c r="AI2174" s="36">
        <f>INDEX(AI$297:AI$313,$E2174)*$D2174</f>
        <v/>
      </c>
      <c r="AJ2174" s="36">
        <f>INDEX(AJ$297:AJ$313,$E2174)*$D2174</f>
        <v/>
      </c>
      <c r="AK2174" s="36">
        <f>INDEX(AK$297:AK$313,$E2174)*$D2174</f>
        <v/>
      </c>
      <c r="AL2174" s="36">
        <f>INDEX(AL$297:AL$313,$E2174)*$D2174</f>
        <v/>
      </c>
      <c r="AM2174" s="36">
        <f>INDEX(AM$297:AM$313,$E2174)*$D2174</f>
        <v/>
      </c>
      <c r="AN2174" s="36">
        <f>INDEX(AN$297:AN$313,$E2174)*$D2174</f>
        <v/>
      </c>
      <c r="AO2174" s="36">
        <f>INDEX(AO$297:AO$313,$E2174)*$D2174</f>
        <v/>
      </c>
      <c r="AP2174" s="36">
        <f>INDEX(AP$297:AP$313,$E2174)*$D2174</f>
        <v/>
      </c>
      <c r="AQ2174" s="36">
        <f>INDEX(AQ$297:AQ$313,$E2174)*$D2174</f>
        <v/>
      </c>
      <c r="AR2174" s="36">
        <f>INDEX(AR$297:AR$313,$E2174)*$D2174</f>
        <v/>
      </c>
      <c r="AS2174" s="36">
        <f>INDEX(AS$297:AS$313,$E2174)*$D2174</f>
        <v/>
      </c>
      <c r="AT2174" s="36">
        <f>INDEX(AT$297:AT$313,$E2174)*$D2174</f>
        <v/>
      </c>
      <c r="AU2174" s="36">
        <f>INDEX(AU$297:AU$313,$E2174)*$D2174</f>
        <v/>
      </c>
      <c r="AV2174" s="36">
        <f>INDEX(AV$297:AV$313,$E2174)*$D2174</f>
        <v/>
      </c>
      <c r="AW2174" s="36">
        <f>INDEX(AW$297:AW$313,$E2174)*$D2174</f>
        <v/>
      </c>
      <c r="AX2174" s="36">
        <f>INDEX(AX$297:AX$313,$E2174)*$D2174</f>
        <v/>
      </c>
      <c r="AY2174" s="36">
        <f>INDEX(AY$297:AY$313,$E2174)*$D2174</f>
        <v/>
      </c>
    </row>
    <row r="2175" hidden="1" outlineLevel="2">
      <c r="A2175" s="14" t="inlineStr">
        <is>
          <t>shp</t>
        </is>
      </c>
      <c r="B2175" s="14" t="inlineStr">
        <is>
          <t>nga</t>
        </is>
      </c>
      <c r="C2175" s="14" t="inlineStr">
        <is>
          <t>omn</t>
        </is>
      </c>
      <c r="D2175" s="36">
        <f>INDEX(Inputs!$W$5:$W$132,MATCH($B2175&amp;"|"&amp;$C2175,Inputs!$A$5:$A$132,0))</f>
        <v/>
      </c>
      <c r="E2175" s="36">
        <f>INDEX(Inputs!$M$5:$M$132,MATCH($B2175&amp;"|"&amp;$C2175,Inputs!$A$5:$A$132,0))</f>
        <v/>
      </c>
      <c r="F2175" s="35" t="n"/>
      <c r="G2175" s="35" t="n"/>
      <c r="H2175" s="14">
        <f>INDEX(VarLab,MATCH($A2175,VarKey,0))&amp;INDEX(MemLab,MATCH($C2175&amp;"|"&amp;$B2175,MemKey,0))</f>
        <v/>
      </c>
      <c r="I2175" s="14">
        <f>INDEX(VarUnit,MATCH($A2175,VarKey,0))</f>
        <v/>
      </c>
      <c r="J2175" s="14">
        <f>INDEX(VarSrc,MATCH($A2175,VarKey,0))</f>
        <v/>
      </c>
      <c r="K2175" s="11">
        <f>CodePrefix&amp;$A2175&amp;IF($C2175="","","."&amp;$C2175&amp;"."&amp;$B2175)&amp;INDEX(VarEnd,MATCH($A2175,VarKey,0))&amp;K$5</f>
        <v/>
      </c>
      <c r="L2175" s="37">
        <f>INDEX(L$297:L$313,$E2175)*$D2175</f>
        <v/>
      </c>
      <c r="M2175" s="36">
        <f>INDEX(M$297:M$313,$E2175)*$D2175</f>
        <v/>
      </c>
      <c r="N2175" s="36">
        <f>INDEX(N$297:N$313,$E2175)*$D2175</f>
        <v/>
      </c>
      <c r="O2175" s="36">
        <f>INDEX(O$297:O$313,$E2175)*$D2175</f>
        <v/>
      </c>
      <c r="P2175" s="36">
        <f>INDEX(P$297:P$313,$E2175)*$D2175</f>
        <v/>
      </c>
      <c r="Q2175" s="36">
        <f>INDEX(Q$297:Q$313,$E2175)*$D2175</f>
        <v/>
      </c>
      <c r="R2175" s="36">
        <f>INDEX(R$297:R$313,$E2175)*$D2175</f>
        <v/>
      </c>
      <c r="S2175" s="36">
        <f>INDEX(S$297:S$313,$E2175)*$D2175</f>
        <v/>
      </c>
      <c r="T2175" s="36">
        <f>INDEX(T$297:T$313,$E2175)*$D2175</f>
        <v/>
      </c>
      <c r="U2175" s="36">
        <f>INDEX(U$297:U$313,$E2175)*$D2175</f>
        <v/>
      </c>
      <c r="V2175" s="36">
        <f>INDEX(V$297:V$313,$E2175)*$D2175</f>
        <v/>
      </c>
      <c r="W2175" s="36">
        <f>INDEX(W$297:W$313,$E2175)*$D2175</f>
        <v/>
      </c>
      <c r="X2175" s="36">
        <f>INDEX(X$297:X$313,$E2175)*$D2175</f>
        <v/>
      </c>
      <c r="Y2175" s="36">
        <f>INDEX(Y$297:Y$313,$E2175)*$D2175</f>
        <v/>
      </c>
      <c r="Z2175" s="36">
        <f>INDEX(Z$297:Z$313,$E2175)*$D2175</f>
        <v/>
      </c>
      <c r="AA2175" s="36">
        <f>INDEX(AA$297:AA$313,$E2175)*$D2175</f>
        <v/>
      </c>
      <c r="AB2175" s="36">
        <f>INDEX(AB$297:AB$313,$E2175)*$D2175</f>
        <v/>
      </c>
      <c r="AC2175" s="36">
        <f>INDEX(AC$297:AC$313,$E2175)*$D2175</f>
        <v/>
      </c>
      <c r="AD2175" s="36">
        <f>INDEX(AD$297:AD$313,$E2175)*$D2175</f>
        <v/>
      </c>
      <c r="AF2175" s="11">
        <f>CodePrefix&amp;$A2175&amp;IF($C2175="","","."&amp;$C2175&amp;"."&amp;$B2175)&amp;INDEX(VarEnd,MATCH($A2175,VarKey,0))&amp;AF$5</f>
        <v/>
      </c>
      <c r="AG2175" s="37">
        <f>INDEX(AG$297:AG$313,$E2175)*$D2175</f>
        <v/>
      </c>
      <c r="AH2175" s="36">
        <f>INDEX(AH$297:AH$313,$E2175)*$D2175</f>
        <v/>
      </c>
      <c r="AI2175" s="36">
        <f>INDEX(AI$297:AI$313,$E2175)*$D2175</f>
        <v/>
      </c>
      <c r="AJ2175" s="36">
        <f>INDEX(AJ$297:AJ$313,$E2175)*$D2175</f>
        <v/>
      </c>
      <c r="AK2175" s="36">
        <f>INDEX(AK$297:AK$313,$E2175)*$D2175</f>
        <v/>
      </c>
      <c r="AL2175" s="36">
        <f>INDEX(AL$297:AL$313,$E2175)*$D2175</f>
        <v/>
      </c>
      <c r="AM2175" s="36">
        <f>INDEX(AM$297:AM$313,$E2175)*$D2175</f>
        <v/>
      </c>
      <c r="AN2175" s="36">
        <f>INDEX(AN$297:AN$313,$E2175)*$D2175</f>
        <v/>
      </c>
      <c r="AO2175" s="36">
        <f>INDEX(AO$297:AO$313,$E2175)*$D2175</f>
        <v/>
      </c>
      <c r="AP2175" s="36">
        <f>INDEX(AP$297:AP$313,$E2175)*$D2175</f>
        <v/>
      </c>
      <c r="AQ2175" s="36">
        <f>INDEX(AQ$297:AQ$313,$E2175)*$D2175</f>
        <v/>
      </c>
      <c r="AR2175" s="36">
        <f>INDEX(AR$297:AR$313,$E2175)*$D2175</f>
        <v/>
      </c>
      <c r="AS2175" s="36">
        <f>INDEX(AS$297:AS$313,$E2175)*$D2175</f>
        <v/>
      </c>
      <c r="AT2175" s="36">
        <f>INDEX(AT$297:AT$313,$E2175)*$D2175</f>
        <v/>
      </c>
      <c r="AU2175" s="36">
        <f>INDEX(AU$297:AU$313,$E2175)*$D2175</f>
        <v/>
      </c>
      <c r="AV2175" s="36">
        <f>INDEX(AV$297:AV$313,$E2175)*$D2175</f>
        <v/>
      </c>
      <c r="AW2175" s="36">
        <f>INDEX(AW$297:AW$313,$E2175)*$D2175</f>
        <v/>
      </c>
      <c r="AX2175" s="36">
        <f>INDEX(AX$297:AX$313,$E2175)*$D2175</f>
        <v/>
      </c>
      <c r="AY2175" s="36">
        <f>INDEX(AY$297:AY$313,$E2175)*$D2175</f>
        <v/>
      </c>
    </row>
    <row r="2176" hidden="1" outlineLevel="2">
      <c r="A2176" s="14" t="inlineStr">
        <is>
          <t>shp</t>
        </is>
      </c>
      <c r="B2176" s="14" t="inlineStr">
        <is>
          <t>gso</t>
        </is>
      </c>
      <c r="C2176" s="14" t="inlineStr">
        <is>
          <t>omn</t>
        </is>
      </c>
      <c r="D2176" s="36">
        <f>INDEX(Inputs!$W$5:$W$132,MATCH($B2176&amp;"|"&amp;$C2176,Inputs!$A$5:$A$132,0))</f>
        <v/>
      </c>
      <c r="E2176" s="36">
        <f>INDEX(Inputs!$M$5:$M$132,MATCH($B2176&amp;"|"&amp;$C2176,Inputs!$A$5:$A$132,0))</f>
        <v/>
      </c>
      <c r="F2176" s="35" t="n"/>
      <c r="G2176" s="35" t="n"/>
      <c r="H2176" s="14">
        <f>INDEX(VarLab,MATCH($A2176,VarKey,0))&amp;INDEX(MemLab,MATCH($C2176&amp;"|"&amp;$B2176,MemKey,0))</f>
        <v/>
      </c>
      <c r="I2176" s="14">
        <f>INDEX(VarUnit,MATCH($A2176,VarKey,0))</f>
        <v/>
      </c>
      <c r="J2176" s="14">
        <f>INDEX(VarSrc,MATCH($A2176,VarKey,0))</f>
        <v/>
      </c>
      <c r="K2176" s="11">
        <f>CodePrefix&amp;$A2176&amp;IF($C2176="","","."&amp;$C2176&amp;"."&amp;$B2176)&amp;INDEX(VarEnd,MATCH($A2176,VarKey,0))&amp;K$5</f>
        <v/>
      </c>
      <c r="L2176" s="37">
        <f>INDEX(L$297:L$313,$E2176)*$D2176</f>
        <v/>
      </c>
      <c r="M2176" s="36">
        <f>INDEX(M$297:M$313,$E2176)*$D2176</f>
        <v/>
      </c>
      <c r="N2176" s="36">
        <f>INDEX(N$297:N$313,$E2176)*$D2176</f>
        <v/>
      </c>
      <c r="O2176" s="36">
        <f>INDEX(O$297:O$313,$E2176)*$D2176</f>
        <v/>
      </c>
      <c r="P2176" s="36">
        <f>INDEX(P$297:P$313,$E2176)*$D2176</f>
        <v/>
      </c>
      <c r="Q2176" s="36">
        <f>INDEX(Q$297:Q$313,$E2176)*$D2176</f>
        <v/>
      </c>
      <c r="R2176" s="36">
        <f>INDEX(R$297:R$313,$E2176)*$D2176</f>
        <v/>
      </c>
      <c r="S2176" s="36">
        <f>INDEX(S$297:S$313,$E2176)*$D2176</f>
        <v/>
      </c>
      <c r="T2176" s="36">
        <f>INDEX(T$297:T$313,$E2176)*$D2176</f>
        <v/>
      </c>
      <c r="U2176" s="36">
        <f>INDEX(U$297:U$313,$E2176)*$D2176</f>
        <v/>
      </c>
      <c r="V2176" s="36">
        <f>INDEX(V$297:V$313,$E2176)*$D2176</f>
        <v/>
      </c>
      <c r="W2176" s="36">
        <f>INDEX(W$297:W$313,$E2176)*$D2176</f>
        <v/>
      </c>
      <c r="X2176" s="36">
        <f>INDEX(X$297:X$313,$E2176)*$D2176</f>
        <v/>
      </c>
      <c r="Y2176" s="36">
        <f>INDEX(Y$297:Y$313,$E2176)*$D2176</f>
        <v/>
      </c>
      <c r="Z2176" s="36">
        <f>INDEX(Z$297:Z$313,$E2176)*$D2176</f>
        <v/>
      </c>
      <c r="AA2176" s="36">
        <f>INDEX(AA$297:AA$313,$E2176)*$D2176</f>
        <v/>
      </c>
      <c r="AB2176" s="36">
        <f>INDEX(AB$297:AB$313,$E2176)*$D2176</f>
        <v/>
      </c>
      <c r="AC2176" s="36">
        <f>INDEX(AC$297:AC$313,$E2176)*$D2176</f>
        <v/>
      </c>
      <c r="AD2176" s="36">
        <f>INDEX(AD$297:AD$313,$E2176)*$D2176</f>
        <v/>
      </c>
      <c r="AF2176" s="11">
        <f>CodePrefix&amp;$A2176&amp;IF($C2176="","","."&amp;$C2176&amp;"."&amp;$B2176)&amp;INDEX(VarEnd,MATCH($A2176,VarKey,0))&amp;AF$5</f>
        <v/>
      </c>
      <c r="AG2176" s="37">
        <f>INDEX(AG$297:AG$313,$E2176)*$D2176</f>
        <v/>
      </c>
      <c r="AH2176" s="36">
        <f>INDEX(AH$297:AH$313,$E2176)*$D2176</f>
        <v/>
      </c>
      <c r="AI2176" s="36">
        <f>INDEX(AI$297:AI$313,$E2176)*$D2176</f>
        <v/>
      </c>
      <c r="AJ2176" s="36">
        <f>INDEX(AJ$297:AJ$313,$E2176)*$D2176</f>
        <v/>
      </c>
      <c r="AK2176" s="36">
        <f>INDEX(AK$297:AK$313,$E2176)*$D2176</f>
        <v/>
      </c>
      <c r="AL2176" s="36">
        <f>INDEX(AL$297:AL$313,$E2176)*$D2176</f>
        <v/>
      </c>
      <c r="AM2176" s="36">
        <f>INDEX(AM$297:AM$313,$E2176)*$D2176</f>
        <v/>
      </c>
      <c r="AN2176" s="36">
        <f>INDEX(AN$297:AN$313,$E2176)*$D2176</f>
        <v/>
      </c>
      <c r="AO2176" s="36">
        <f>INDEX(AO$297:AO$313,$E2176)*$D2176</f>
        <v/>
      </c>
      <c r="AP2176" s="36">
        <f>INDEX(AP$297:AP$313,$E2176)*$D2176</f>
        <v/>
      </c>
      <c r="AQ2176" s="36">
        <f>INDEX(AQ$297:AQ$313,$E2176)*$D2176</f>
        <v/>
      </c>
      <c r="AR2176" s="36">
        <f>INDEX(AR$297:AR$313,$E2176)*$D2176</f>
        <v/>
      </c>
      <c r="AS2176" s="36">
        <f>INDEX(AS$297:AS$313,$E2176)*$D2176</f>
        <v/>
      </c>
      <c r="AT2176" s="36">
        <f>INDEX(AT$297:AT$313,$E2176)*$D2176</f>
        <v/>
      </c>
      <c r="AU2176" s="36">
        <f>INDEX(AU$297:AU$313,$E2176)*$D2176</f>
        <v/>
      </c>
      <c r="AV2176" s="36">
        <f>INDEX(AV$297:AV$313,$E2176)*$D2176</f>
        <v/>
      </c>
      <c r="AW2176" s="36">
        <f>INDEX(AW$297:AW$313,$E2176)*$D2176</f>
        <v/>
      </c>
      <c r="AX2176" s="36">
        <f>INDEX(AX$297:AX$313,$E2176)*$D2176</f>
        <v/>
      </c>
      <c r="AY2176" s="36">
        <f>INDEX(AY$297:AY$313,$E2176)*$D2176</f>
        <v/>
      </c>
    </row>
    <row r="2177" hidden="1" outlineLevel="2">
      <c r="A2177" s="14" t="inlineStr">
        <is>
          <t>shp</t>
        </is>
      </c>
      <c r="B2177" s="14" t="inlineStr">
        <is>
          <t>die</t>
        </is>
      </c>
      <c r="C2177" s="14" t="inlineStr">
        <is>
          <t>omn</t>
        </is>
      </c>
      <c r="D2177" s="36">
        <f>INDEX(Inputs!$W$5:$W$132,MATCH($B2177&amp;"|"&amp;$C2177,Inputs!$A$5:$A$132,0))</f>
        <v/>
      </c>
      <c r="E2177" s="36">
        <f>INDEX(Inputs!$M$5:$M$132,MATCH($B2177&amp;"|"&amp;$C2177,Inputs!$A$5:$A$132,0))</f>
        <v/>
      </c>
      <c r="F2177" s="35" t="n"/>
      <c r="G2177" s="35" t="n"/>
      <c r="H2177" s="14">
        <f>INDEX(VarLab,MATCH($A2177,VarKey,0))&amp;INDEX(MemLab,MATCH($C2177&amp;"|"&amp;$B2177,MemKey,0))</f>
        <v/>
      </c>
      <c r="I2177" s="14">
        <f>INDEX(VarUnit,MATCH($A2177,VarKey,0))</f>
        <v/>
      </c>
      <c r="J2177" s="14">
        <f>INDEX(VarSrc,MATCH($A2177,VarKey,0))</f>
        <v/>
      </c>
      <c r="K2177" s="11">
        <f>CodePrefix&amp;$A2177&amp;IF($C2177="","","."&amp;$C2177&amp;"."&amp;$B2177)&amp;INDEX(VarEnd,MATCH($A2177,VarKey,0))&amp;K$5</f>
        <v/>
      </c>
      <c r="L2177" s="37">
        <f>INDEX(L$297:L$313,$E2177)*$D2177</f>
        <v/>
      </c>
      <c r="M2177" s="36">
        <f>INDEX(M$297:M$313,$E2177)*$D2177</f>
        <v/>
      </c>
      <c r="N2177" s="36">
        <f>INDEX(N$297:N$313,$E2177)*$D2177</f>
        <v/>
      </c>
      <c r="O2177" s="36">
        <f>INDEX(O$297:O$313,$E2177)*$D2177</f>
        <v/>
      </c>
      <c r="P2177" s="36">
        <f>INDEX(P$297:P$313,$E2177)*$D2177</f>
        <v/>
      </c>
      <c r="Q2177" s="36">
        <f>INDEX(Q$297:Q$313,$E2177)*$D2177</f>
        <v/>
      </c>
      <c r="R2177" s="36">
        <f>INDEX(R$297:R$313,$E2177)*$D2177</f>
        <v/>
      </c>
      <c r="S2177" s="36">
        <f>INDEX(S$297:S$313,$E2177)*$D2177</f>
        <v/>
      </c>
      <c r="T2177" s="36">
        <f>INDEX(T$297:T$313,$E2177)*$D2177</f>
        <v/>
      </c>
      <c r="U2177" s="36">
        <f>INDEX(U$297:U$313,$E2177)*$D2177</f>
        <v/>
      </c>
      <c r="V2177" s="36">
        <f>INDEX(V$297:V$313,$E2177)*$D2177</f>
        <v/>
      </c>
      <c r="W2177" s="36">
        <f>INDEX(W$297:W$313,$E2177)*$D2177</f>
        <v/>
      </c>
      <c r="X2177" s="36">
        <f>INDEX(X$297:X$313,$E2177)*$D2177</f>
        <v/>
      </c>
      <c r="Y2177" s="36">
        <f>INDEX(Y$297:Y$313,$E2177)*$D2177</f>
        <v/>
      </c>
      <c r="Z2177" s="36">
        <f>INDEX(Z$297:Z$313,$E2177)*$D2177</f>
        <v/>
      </c>
      <c r="AA2177" s="36">
        <f>INDEX(AA$297:AA$313,$E2177)*$D2177</f>
        <v/>
      </c>
      <c r="AB2177" s="36">
        <f>INDEX(AB$297:AB$313,$E2177)*$D2177</f>
        <v/>
      </c>
      <c r="AC2177" s="36">
        <f>INDEX(AC$297:AC$313,$E2177)*$D2177</f>
        <v/>
      </c>
      <c r="AD2177" s="36">
        <f>INDEX(AD$297:AD$313,$E2177)*$D2177</f>
        <v/>
      </c>
      <c r="AF2177" s="11">
        <f>CodePrefix&amp;$A2177&amp;IF($C2177="","","."&amp;$C2177&amp;"."&amp;$B2177)&amp;INDEX(VarEnd,MATCH($A2177,VarKey,0))&amp;AF$5</f>
        <v/>
      </c>
      <c r="AG2177" s="37">
        <f>INDEX(AG$297:AG$313,$E2177)*$D2177</f>
        <v/>
      </c>
      <c r="AH2177" s="36">
        <f>INDEX(AH$297:AH$313,$E2177)*$D2177</f>
        <v/>
      </c>
      <c r="AI2177" s="36">
        <f>INDEX(AI$297:AI$313,$E2177)*$D2177</f>
        <v/>
      </c>
      <c r="AJ2177" s="36">
        <f>INDEX(AJ$297:AJ$313,$E2177)*$D2177</f>
        <v/>
      </c>
      <c r="AK2177" s="36">
        <f>INDEX(AK$297:AK$313,$E2177)*$D2177</f>
        <v/>
      </c>
      <c r="AL2177" s="36">
        <f>INDEX(AL$297:AL$313,$E2177)*$D2177</f>
        <v/>
      </c>
      <c r="AM2177" s="36">
        <f>INDEX(AM$297:AM$313,$E2177)*$D2177</f>
        <v/>
      </c>
      <c r="AN2177" s="36">
        <f>INDEX(AN$297:AN$313,$E2177)*$D2177</f>
        <v/>
      </c>
      <c r="AO2177" s="36">
        <f>INDEX(AO$297:AO$313,$E2177)*$D2177</f>
        <v/>
      </c>
      <c r="AP2177" s="36">
        <f>INDEX(AP$297:AP$313,$E2177)*$D2177</f>
        <v/>
      </c>
      <c r="AQ2177" s="36">
        <f>INDEX(AQ$297:AQ$313,$E2177)*$D2177</f>
        <v/>
      </c>
      <c r="AR2177" s="36">
        <f>INDEX(AR$297:AR$313,$E2177)*$D2177</f>
        <v/>
      </c>
      <c r="AS2177" s="36">
        <f>INDEX(AS$297:AS$313,$E2177)*$D2177</f>
        <v/>
      </c>
      <c r="AT2177" s="36">
        <f>INDEX(AT$297:AT$313,$E2177)*$D2177</f>
        <v/>
      </c>
      <c r="AU2177" s="36">
        <f>INDEX(AU$297:AU$313,$E2177)*$D2177</f>
        <v/>
      </c>
      <c r="AV2177" s="36">
        <f>INDEX(AV$297:AV$313,$E2177)*$D2177</f>
        <v/>
      </c>
      <c r="AW2177" s="36">
        <f>INDEX(AW$297:AW$313,$E2177)*$D2177</f>
        <v/>
      </c>
      <c r="AX2177" s="36">
        <f>INDEX(AX$297:AX$313,$E2177)*$D2177</f>
        <v/>
      </c>
      <c r="AY2177" s="36">
        <f>INDEX(AY$297:AY$313,$E2177)*$D2177</f>
        <v/>
      </c>
    </row>
    <row r="2178" hidden="1" outlineLevel="2">
      <c r="A2178" s="14" t="inlineStr">
        <is>
          <t>shp</t>
        </is>
      </c>
      <c r="B2178" s="14" t="inlineStr">
        <is>
          <t>lpg</t>
        </is>
      </c>
      <c r="C2178" s="14" t="inlineStr">
        <is>
          <t>omn</t>
        </is>
      </c>
      <c r="D2178" s="36">
        <f>INDEX(Inputs!$W$5:$W$132,MATCH($B2178&amp;"|"&amp;$C2178,Inputs!$A$5:$A$132,0))</f>
        <v/>
      </c>
      <c r="E2178" s="36">
        <f>INDEX(Inputs!$M$5:$M$132,MATCH($B2178&amp;"|"&amp;$C2178,Inputs!$A$5:$A$132,0))</f>
        <v/>
      </c>
      <c r="F2178" s="35" t="n"/>
      <c r="G2178" s="35" t="n"/>
      <c r="H2178" s="14">
        <f>INDEX(VarLab,MATCH($A2178,VarKey,0))&amp;INDEX(MemLab,MATCH($C2178&amp;"|"&amp;$B2178,MemKey,0))</f>
        <v/>
      </c>
      <c r="I2178" s="14">
        <f>INDEX(VarUnit,MATCH($A2178,VarKey,0))</f>
        <v/>
      </c>
      <c r="J2178" s="14">
        <f>INDEX(VarSrc,MATCH($A2178,VarKey,0))</f>
        <v/>
      </c>
      <c r="K2178" s="11">
        <f>CodePrefix&amp;$A2178&amp;IF($C2178="","","."&amp;$C2178&amp;"."&amp;$B2178)&amp;INDEX(VarEnd,MATCH($A2178,VarKey,0))&amp;K$5</f>
        <v/>
      </c>
      <c r="L2178" s="37">
        <f>INDEX(L$297:L$313,$E2178)*$D2178</f>
        <v/>
      </c>
      <c r="M2178" s="36">
        <f>INDEX(M$297:M$313,$E2178)*$D2178</f>
        <v/>
      </c>
      <c r="N2178" s="36">
        <f>INDEX(N$297:N$313,$E2178)*$D2178</f>
        <v/>
      </c>
      <c r="O2178" s="36">
        <f>INDEX(O$297:O$313,$E2178)*$D2178</f>
        <v/>
      </c>
      <c r="P2178" s="36">
        <f>INDEX(P$297:P$313,$E2178)*$D2178</f>
        <v/>
      </c>
      <c r="Q2178" s="36">
        <f>INDEX(Q$297:Q$313,$E2178)*$D2178</f>
        <v/>
      </c>
      <c r="R2178" s="36">
        <f>INDEX(R$297:R$313,$E2178)*$D2178</f>
        <v/>
      </c>
      <c r="S2178" s="36">
        <f>INDEX(S$297:S$313,$E2178)*$D2178</f>
        <v/>
      </c>
      <c r="T2178" s="36">
        <f>INDEX(T$297:T$313,$E2178)*$D2178</f>
        <v/>
      </c>
      <c r="U2178" s="36">
        <f>INDEX(U$297:U$313,$E2178)*$D2178</f>
        <v/>
      </c>
      <c r="V2178" s="36">
        <f>INDEX(V$297:V$313,$E2178)*$D2178</f>
        <v/>
      </c>
      <c r="W2178" s="36">
        <f>INDEX(W$297:W$313,$E2178)*$D2178</f>
        <v/>
      </c>
      <c r="X2178" s="36">
        <f>INDEX(X$297:X$313,$E2178)*$D2178</f>
        <v/>
      </c>
      <c r="Y2178" s="36">
        <f>INDEX(Y$297:Y$313,$E2178)*$D2178</f>
        <v/>
      </c>
      <c r="Z2178" s="36">
        <f>INDEX(Z$297:Z$313,$E2178)*$D2178</f>
        <v/>
      </c>
      <c r="AA2178" s="36">
        <f>INDEX(AA$297:AA$313,$E2178)*$D2178</f>
        <v/>
      </c>
      <c r="AB2178" s="36">
        <f>INDEX(AB$297:AB$313,$E2178)*$D2178</f>
        <v/>
      </c>
      <c r="AC2178" s="36">
        <f>INDEX(AC$297:AC$313,$E2178)*$D2178</f>
        <v/>
      </c>
      <c r="AD2178" s="36">
        <f>INDEX(AD$297:AD$313,$E2178)*$D2178</f>
        <v/>
      </c>
      <c r="AF2178" s="11">
        <f>CodePrefix&amp;$A2178&amp;IF($C2178="","","."&amp;$C2178&amp;"."&amp;$B2178)&amp;INDEX(VarEnd,MATCH($A2178,VarKey,0))&amp;AF$5</f>
        <v/>
      </c>
      <c r="AG2178" s="37">
        <f>INDEX(AG$297:AG$313,$E2178)*$D2178</f>
        <v/>
      </c>
      <c r="AH2178" s="36">
        <f>INDEX(AH$297:AH$313,$E2178)*$D2178</f>
        <v/>
      </c>
      <c r="AI2178" s="36">
        <f>INDEX(AI$297:AI$313,$E2178)*$D2178</f>
        <v/>
      </c>
      <c r="AJ2178" s="36">
        <f>INDEX(AJ$297:AJ$313,$E2178)*$D2178</f>
        <v/>
      </c>
      <c r="AK2178" s="36">
        <f>INDEX(AK$297:AK$313,$E2178)*$D2178</f>
        <v/>
      </c>
      <c r="AL2178" s="36">
        <f>INDEX(AL$297:AL$313,$E2178)*$D2178</f>
        <v/>
      </c>
      <c r="AM2178" s="36">
        <f>INDEX(AM$297:AM$313,$E2178)*$D2178</f>
        <v/>
      </c>
      <c r="AN2178" s="36">
        <f>INDEX(AN$297:AN$313,$E2178)*$D2178</f>
        <v/>
      </c>
      <c r="AO2178" s="36">
        <f>INDEX(AO$297:AO$313,$E2178)*$D2178</f>
        <v/>
      </c>
      <c r="AP2178" s="36">
        <f>INDEX(AP$297:AP$313,$E2178)*$D2178</f>
        <v/>
      </c>
      <c r="AQ2178" s="36">
        <f>INDEX(AQ$297:AQ$313,$E2178)*$D2178</f>
        <v/>
      </c>
      <c r="AR2178" s="36">
        <f>INDEX(AR$297:AR$313,$E2178)*$D2178</f>
        <v/>
      </c>
      <c r="AS2178" s="36">
        <f>INDEX(AS$297:AS$313,$E2178)*$D2178</f>
        <v/>
      </c>
      <c r="AT2178" s="36">
        <f>INDEX(AT$297:AT$313,$E2178)*$D2178</f>
        <v/>
      </c>
      <c r="AU2178" s="36">
        <f>INDEX(AU$297:AU$313,$E2178)*$D2178</f>
        <v/>
      </c>
      <c r="AV2178" s="36">
        <f>INDEX(AV$297:AV$313,$E2178)*$D2178</f>
        <v/>
      </c>
      <c r="AW2178" s="36">
        <f>INDEX(AW$297:AW$313,$E2178)*$D2178</f>
        <v/>
      </c>
      <c r="AX2178" s="36">
        <f>INDEX(AX$297:AX$313,$E2178)*$D2178</f>
        <v/>
      </c>
      <c r="AY2178" s="36">
        <f>INDEX(AY$297:AY$313,$E2178)*$D2178</f>
        <v/>
      </c>
    </row>
    <row r="2179" hidden="1" outlineLevel="2">
      <c r="A2179" s="14" t="inlineStr">
        <is>
          <t>shp</t>
        </is>
      </c>
      <c r="B2179" s="14" t="inlineStr">
        <is>
          <t>ker</t>
        </is>
      </c>
      <c r="C2179" s="14" t="inlineStr">
        <is>
          <t>omn</t>
        </is>
      </c>
      <c r="D2179" s="36">
        <f>INDEX(Inputs!$W$5:$W$132,MATCH($B2179&amp;"|"&amp;$C2179,Inputs!$A$5:$A$132,0))</f>
        <v/>
      </c>
      <c r="E2179" s="36">
        <f>INDEX(Inputs!$M$5:$M$132,MATCH($B2179&amp;"|"&amp;$C2179,Inputs!$A$5:$A$132,0))</f>
        <v/>
      </c>
      <c r="F2179" s="35" t="n"/>
      <c r="G2179" s="35" t="n"/>
      <c r="H2179" s="14">
        <f>INDEX(VarLab,MATCH($A2179,VarKey,0))&amp;INDEX(MemLab,MATCH($C2179&amp;"|"&amp;$B2179,MemKey,0))</f>
        <v/>
      </c>
      <c r="I2179" s="14">
        <f>INDEX(VarUnit,MATCH($A2179,VarKey,0))</f>
        <v/>
      </c>
      <c r="J2179" s="14">
        <f>INDEX(VarSrc,MATCH($A2179,VarKey,0))</f>
        <v/>
      </c>
      <c r="K2179" s="11">
        <f>CodePrefix&amp;$A2179&amp;IF($C2179="","","."&amp;$C2179&amp;"."&amp;$B2179)&amp;INDEX(VarEnd,MATCH($A2179,VarKey,0))&amp;K$5</f>
        <v/>
      </c>
      <c r="L2179" s="37">
        <f>INDEX(L$297:L$313,$E2179)*$D2179</f>
        <v/>
      </c>
      <c r="M2179" s="36">
        <f>INDEX(M$297:M$313,$E2179)*$D2179</f>
        <v/>
      </c>
      <c r="N2179" s="36">
        <f>INDEX(N$297:N$313,$E2179)*$D2179</f>
        <v/>
      </c>
      <c r="O2179" s="36">
        <f>INDEX(O$297:O$313,$E2179)*$D2179</f>
        <v/>
      </c>
      <c r="P2179" s="36">
        <f>INDEX(P$297:P$313,$E2179)*$D2179</f>
        <v/>
      </c>
      <c r="Q2179" s="36">
        <f>INDEX(Q$297:Q$313,$E2179)*$D2179</f>
        <v/>
      </c>
      <c r="R2179" s="36">
        <f>INDEX(R$297:R$313,$E2179)*$D2179</f>
        <v/>
      </c>
      <c r="S2179" s="36">
        <f>INDEX(S$297:S$313,$E2179)*$D2179</f>
        <v/>
      </c>
      <c r="T2179" s="36">
        <f>INDEX(T$297:T$313,$E2179)*$D2179</f>
        <v/>
      </c>
      <c r="U2179" s="36">
        <f>INDEX(U$297:U$313,$E2179)*$D2179</f>
        <v/>
      </c>
      <c r="V2179" s="36">
        <f>INDEX(V$297:V$313,$E2179)*$D2179</f>
        <v/>
      </c>
      <c r="W2179" s="36">
        <f>INDEX(W$297:W$313,$E2179)*$D2179</f>
        <v/>
      </c>
      <c r="X2179" s="36">
        <f>INDEX(X$297:X$313,$E2179)*$D2179</f>
        <v/>
      </c>
      <c r="Y2179" s="36">
        <f>INDEX(Y$297:Y$313,$E2179)*$D2179</f>
        <v/>
      </c>
      <c r="Z2179" s="36">
        <f>INDEX(Z$297:Z$313,$E2179)*$D2179</f>
        <v/>
      </c>
      <c r="AA2179" s="36">
        <f>INDEX(AA$297:AA$313,$E2179)*$D2179</f>
        <v/>
      </c>
      <c r="AB2179" s="36">
        <f>INDEX(AB$297:AB$313,$E2179)*$D2179</f>
        <v/>
      </c>
      <c r="AC2179" s="36">
        <f>INDEX(AC$297:AC$313,$E2179)*$D2179</f>
        <v/>
      </c>
      <c r="AD2179" s="36">
        <f>INDEX(AD$297:AD$313,$E2179)*$D2179</f>
        <v/>
      </c>
      <c r="AF2179" s="11">
        <f>CodePrefix&amp;$A2179&amp;IF($C2179="","","."&amp;$C2179&amp;"."&amp;$B2179)&amp;INDEX(VarEnd,MATCH($A2179,VarKey,0))&amp;AF$5</f>
        <v/>
      </c>
      <c r="AG2179" s="37">
        <f>INDEX(AG$297:AG$313,$E2179)*$D2179</f>
        <v/>
      </c>
      <c r="AH2179" s="36">
        <f>INDEX(AH$297:AH$313,$E2179)*$D2179</f>
        <v/>
      </c>
      <c r="AI2179" s="36">
        <f>INDEX(AI$297:AI$313,$E2179)*$D2179</f>
        <v/>
      </c>
      <c r="AJ2179" s="36">
        <f>INDEX(AJ$297:AJ$313,$E2179)*$D2179</f>
        <v/>
      </c>
      <c r="AK2179" s="36">
        <f>INDEX(AK$297:AK$313,$E2179)*$D2179</f>
        <v/>
      </c>
      <c r="AL2179" s="36">
        <f>INDEX(AL$297:AL$313,$E2179)*$D2179</f>
        <v/>
      </c>
      <c r="AM2179" s="36">
        <f>INDEX(AM$297:AM$313,$E2179)*$D2179</f>
        <v/>
      </c>
      <c r="AN2179" s="36">
        <f>INDEX(AN$297:AN$313,$E2179)*$D2179</f>
        <v/>
      </c>
      <c r="AO2179" s="36">
        <f>INDEX(AO$297:AO$313,$E2179)*$D2179</f>
        <v/>
      </c>
      <c r="AP2179" s="36">
        <f>INDEX(AP$297:AP$313,$E2179)*$D2179</f>
        <v/>
      </c>
      <c r="AQ2179" s="36">
        <f>INDEX(AQ$297:AQ$313,$E2179)*$D2179</f>
        <v/>
      </c>
      <c r="AR2179" s="36">
        <f>INDEX(AR$297:AR$313,$E2179)*$D2179</f>
        <v/>
      </c>
      <c r="AS2179" s="36">
        <f>INDEX(AS$297:AS$313,$E2179)*$D2179</f>
        <v/>
      </c>
      <c r="AT2179" s="36">
        <f>INDEX(AT$297:AT$313,$E2179)*$D2179</f>
        <v/>
      </c>
      <c r="AU2179" s="36">
        <f>INDEX(AU$297:AU$313,$E2179)*$D2179</f>
        <v/>
      </c>
      <c r="AV2179" s="36">
        <f>INDEX(AV$297:AV$313,$E2179)*$D2179</f>
        <v/>
      </c>
      <c r="AW2179" s="36">
        <f>INDEX(AW$297:AW$313,$E2179)*$D2179</f>
        <v/>
      </c>
      <c r="AX2179" s="36">
        <f>INDEX(AX$297:AX$313,$E2179)*$D2179</f>
        <v/>
      </c>
      <c r="AY2179" s="36">
        <f>INDEX(AY$297:AY$313,$E2179)*$D2179</f>
        <v/>
      </c>
    </row>
    <row r="2180" hidden="1" outlineLevel="2">
      <c r="A2180" s="14" t="inlineStr">
        <is>
          <t>shp</t>
        </is>
      </c>
      <c r="B2180" s="14" t="inlineStr">
        <is>
          <t>oop</t>
        </is>
      </c>
      <c r="C2180" s="14" t="inlineStr">
        <is>
          <t>omn</t>
        </is>
      </c>
      <c r="D2180" s="36">
        <f>INDEX(Inputs!$W$5:$W$132,MATCH($B2180&amp;"|"&amp;$C2180,Inputs!$A$5:$A$132,0))</f>
        <v/>
      </c>
      <c r="E2180" s="36">
        <f>INDEX(Inputs!$M$5:$M$132,MATCH($B2180&amp;"|"&amp;$C2180,Inputs!$A$5:$A$132,0))</f>
        <v/>
      </c>
      <c r="F2180" s="35" t="n"/>
      <c r="G2180" s="35" t="n"/>
      <c r="H2180" s="14">
        <f>INDEX(VarLab,MATCH($A2180,VarKey,0))&amp;INDEX(MemLab,MATCH($C2180&amp;"|"&amp;$B2180,MemKey,0))</f>
        <v/>
      </c>
      <c r="I2180" s="14">
        <f>INDEX(VarUnit,MATCH($A2180,VarKey,0))</f>
        <v/>
      </c>
      <c r="J2180" s="14">
        <f>INDEX(VarSrc,MATCH($A2180,VarKey,0))</f>
        <v/>
      </c>
      <c r="K2180" s="11">
        <f>CodePrefix&amp;$A2180&amp;IF($C2180="","","."&amp;$C2180&amp;"."&amp;$B2180)&amp;INDEX(VarEnd,MATCH($A2180,VarKey,0))&amp;K$5</f>
        <v/>
      </c>
      <c r="L2180" s="37">
        <f>INDEX(L$297:L$313,$E2180)*$D2180</f>
        <v/>
      </c>
      <c r="M2180" s="36">
        <f>INDEX(M$297:M$313,$E2180)*$D2180</f>
        <v/>
      </c>
      <c r="N2180" s="36">
        <f>INDEX(N$297:N$313,$E2180)*$D2180</f>
        <v/>
      </c>
      <c r="O2180" s="36">
        <f>INDEX(O$297:O$313,$E2180)*$D2180</f>
        <v/>
      </c>
      <c r="P2180" s="36">
        <f>INDEX(P$297:P$313,$E2180)*$D2180</f>
        <v/>
      </c>
      <c r="Q2180" s="36">
        <f>INDEX(Q$297:Q$313,$E2180)*$D2180</f>
        <v/>
      </c>
      <c r="R2180" s="36">
        <f>INDEX(R$297:R$313,$E2180)*$D2180</f>
        <v/>
      </c>
      <c r="S2180" s="36">
        <f>INDEX(S$297:S$313,$E2180)*$D2180</f>
        <v/>
      </c>
      <c r="T2180" s="36">
        <f>INDEX(T$297:T$313,$E2180)*$D2180</f>
        <v/>
      </c>
      <c r="U2180" s="36">
        <f>INDEX(U$297:U$313,$E2180)*$D2180</f>
        <v/>
      </c>
      <c r="V2180" s="36">
        <f>INDEX(V$297:V$313,$E2180)*$D2180</f>
        <v/>
      </c>
      <c r="W2180" s="36">
        <f>INDEX(W$297:W$313,$E2180)*$D2180</f>
        <v/>
      </c>
      <c r="X2180" s="36">
        <f>INDEX(X$297:X$313,$E2180)*$D2180</f>
        <v/>
      </c>
      <c r="Y2180" s="36">
        <f>INDEX(Y$297:Y$313,$E2180)*$D2180</f>
        <v/>
      </c>
      <c r="Z2180" s="36">
        <f>INDEX(Z$297:Z$313,$E2180)*$D2180</f>
        <v/>
      </c>
      <c r="AA2180" s="36">
        <f>INDEX(AA$297:AA$313,$E2180)*$D2180</f>
        <v/>
      </c>
      <c r="AB2180" s="36">
        <f>INDEX(AB$297:AB$313,$E2180)*$D2180</f>
        <v/>
      </c>
      <c r="AC2180" s="36">
        <f>INDEX(AC$297:AC$313,$E2180)*$D2180</f>
        <v/>
      </c>
      <c r="AD2180" s="36">
        <f>INDEX(AD$297:AD$313,$E2180)*$D2180</f>
        <v/>
      </c>
      <c r="AF2180" s="11">
        <f>CodePrefix&amp;$A2180&amp;IF($C2180="","","."&amp;$C2180&amp;"."&amp;$B2180)&amp;INDEX(VarEnd,MATCH($A2180,VarKey,0))&amp;AF$5</f>
        <v/>
      </c>
      <c r="AG2180" s="37">
        <f>INDEX(AG$297:AG$313,$E2180)*$D2180</f>
        <v/>
      </c>
      <c r="AH2180" s="36">
        <f>INDEX(AH$297:AH$313,$E2180)*$D2180</f>
        <v/>
      </c>
      <c r="AI2180" s="36">
        <f>INDEX(AI$297:AI$313,$E2180)*$D2180</f>
        <v/>
      </c>
      <c r="AJ2180" s="36">
        <f>INDEX(AJ$297:AJ$313,$E2180)*$D2180</f>
        <v/>
      </c>
      <c r="AK2180" s="36">
        <f>INDEX(AK$297:AK$313,$E2180)*$D2180</f>
        <v/>
      </c>
      <c r="AL2180" s="36">
        <f>INDEX(AL$297:AL$313,$E2180)*$D2180</f>
        <v/>
      </c>
      <c r="AM2180" s="36">
        <f>INDEX(AM$297:AM$313,$E2180)*$D2180</f>
        <v/>
      </c>
      <c r="AN2180" s="36">
        <f>INDEX(AN$297:AN$313,$E2180)*$D2180</f>
        <v/>
      </c>
      <c r="AO2180" s="36">
        <f>INDEX(AO$297:AO$313,$E2180)*$D2180</f>
        <v/>
      </c>
      <c r="AP2180" s="36">
        <f>INDEX(AP$297:AP$313,$E2180)*$D2180</f>
        <v/>
      </c>
      <c r="AQ2180" s="36">
        <f>INDEX(AQ$297:AQ$313,$E2180)*$D2180</f>
        <v/>
      </c>
      <c r="AR2180" s="36">
        <f>INDEX(AR$297:AR$313,$E2180)*$D2180</f>
        <v/>
      </c>
      <c r="AS2180" s="36">
        <f>INDEX(AS$297:AS$313,$E2180)*$D2180</f>
        <v/>
      </c>
      <c r="AT2180" s="36">
        <f>INDEX(AT$297:AT$313,$E2180)*$D2180</f>
        <v/>
      </c>
      <c r="AU2180" s="36">
        <f>INDEX(AU$297:AU$313,$E2180)*$D2180</f>
        <v/>
      </c>
      <c r="AV2180" s="36">
        <f>INDEX(AV$297:AV$313,$E2180)*$D2180</f>
        <v/>
      </c>
      <c r="AW2180" s="36">
        <f>INDEX(AW$297:AW$313,$E2180)*$D2180</f>
        <v/>
      </c>
      <c r="AX2180" s="36">
        <f>INDEX(AX$297:AX$313,$E2180)*$D2180</f>
        <v/>
      </c>
      <c r="AY2180" s="36">
        <f>INDEX(AY$297:AY$313,$E2180)*$D2180</f>
        <v/>
      </c>
    </row>
    <row r="2181" hidden="1" outlineLevel="2">
      <c r="A2181" s="14" t="inlineStr">
        <is>
          <t>shp</t>
        </is>
      </c>
      <c r="B2181" s="14" t="inlineStr">
        <is>
          <t>bio</t>
        </is>
      </c>
      <c r="C2181" s="14" t="inlineStr">
        <is>
          <t>omn</t>
        </is>
      </c>
      <c r="D2181" s="36">
        <f>INDEX(Inputs!$W$5:$W$132,MATCH($B2181&amp;"|"&amp;$C2181,Inputs!$A$5:$A$132,0))</f>
        <v/>
      </c>
      <c r="E2181" s="36">
        <f>INDEX(Inputs!$M$5:$M$132,MATCH($B2181&amp;"|"&amp;$C2181,Inputs!$A$5:$A$132,0))</f>
        <v/>
      </c>
      <c r="F2181" s="35" t="n"/>
      <c r="G2181" s="35" t="n"/>
      <c r="H2181" s="14">
        <f>INDEX(VarLab,MATCH($A2181,VarKey,0))&amp;INDEX(MemLab,MATCH($C2181&amp;"|"&amp;$B2181,MemKey,0))</f>
        <v/>
      </c>
      <c r="I2181" s="14">
        <f>INDEX(VarUnit,MATCH($A2181,VarKey,0))</f>
        <v/>
      </c>
      <c r="J2181" s="14">
        <f>INDEX(VarSrc,MATCH($A2181,VarKey,0))</f>
        <v/>
      </c>
      <c r="K2181" s="11">
        <f>CodePrefix&amp;$A2181&amp;IF($C2181="","","."&amp;$C2181&amp;"."&amp;$B2181)&amp;INDEX(VarEnd,MATCH($A2181,VarKey,0))&amp;K$5</f>
        <v/>
      </c>
      <c r="L2181" s="37">
        <f>INDEX(L$297:L$313,$E2181)*$D2181</f>
        <v/>
      </c>
      <c r="M2181" s="36">
        <f>INDEX(M$297:M$313,$E2181)*$D2181</f>
        <v/>
      </c>
      <c r="N2181" s="36">
        <f>INDEX(N$297:N$313,$E2181)*$D2181</f>
        <v/>
      </c>
      <c r="O2181" s="36">
        <f>INDEX(O$297:O$313,$E2181)*$D2181</f>
        <v/>
      </c>
      <c r="P2181" s="36">
        <f>INDEX(P$297:P$313,$E2181)*$D2181</f>
        <v/>
      </c>
      <c r="Q2181" s="36">
        <f>INDEX(Q$297:Q$313,$E2181)*$D2181</f>
        <v/>
      </c>
      <c r="R2181" s="36">
        <f>INDEX(R$297:R$313,$E2181)*$D2181</f>
        <v/>
      </c>
      <c r="S2181" s="36">
        <f>INDEX(S$297:S$313,$E2181)*$D2181</f>
        <v/>
      </c>
      <c r="T2181" s="36">
        <f>INDEX(T$297:T$313,$E2181)*$D2181</f>
        <v/>
      </c>
      <c r="U2181" s="36">
        <f>INDEX(U$297:U$313,$E2181)*$D2181</f>
        <v/>
      </c>
      <c r="V2181" s="36">
        <f>INDEX(V$297:V$313,$E2181)*$D2181</f>
        <v/>
      </c>
      <c r="W2181" s="36">
        <f>INDEX(W$297:W$313,$E2181)*$D2181</f>
        <v/>
      </c>
      <c r="X2181" s="36">
        <f>INDEX(X$297:X$313,$E2181)*$D2181</f>
        <v/>
      </c>
      <c r="Y2181" s="36">
        <f>INDEX(Y$297:Y$313,$E2181)*$D2181</f>
        <v/>
      </c>
      <c r="Z2181" s="36">
        <f>INDEX(Z$297:Z$313,$E2181)*$D2181</f>
        <v/>
      </c>
      <c r="AA2181" s="36">
        <f>INDEX(AA$297:AA$313,$E2181)*$D2181</f>
        <v/>
      </c>
      <c r="AB2181" s="36">
        <f>INDEX(AB$297:AB$313,$E2181)*$D2181</f>
        <v/>
      </c>
      <c r="AC2181" s="36">
        <f>INDEX(AC$297:AC$313,$E2181)*$D2181</f>
        <v/>
      </c>
      <c r="AD2181" s="36">
        <f>INDEX(AD$297:AD$313,$E2181)*$D2181</f>
        <v/>
      </c>
      <c r="AF2181" s="11">
        <f>CodePrefix&amp;$A2181&amp;IF($C2181="","","."&amp;$C2181&amp;"."&amp;$B2181)&amp;INDEX(VarEnd,MATCH($A2181,VarKey,0))&amp;AF$5</f>
        <v/>
      </c>
      <c r="AG2181" s="37">
        <f>INDEX(AG$297:AG$313,$E2181)*$D2181</f>
        <v/>
      </c>
      <c r="AH2181" s="36">
        <f>INDEX(AH$297:AH$313,$E2181)*$D2181</f>
        <v/>
      </c>
      <c r="AI2181" s="36">
        <f>INDEX(AI$297:AI$313,$E2181)*$D2181</f>
        <v/>
      </c>
      <c r="AJ2181" s="36">
        <f>INDEX(AJ$297:AJ$313,$E2181)*$D2181</f>
        <v/>
      </c>
      <c r="AK2181" s="36">
        <f>INDEX(AK$297:AK$313,$E2181)*$D2181</f>
        <v/>
      </c>
      <c r="AL2181" s="36">
        <f>INDEX(AL$297:AL$313,$E2181)*$D2181</f>
        <v/>
      </c>
      <c r="AM2181" s="36">
        <f>INDEX(AM$297:AM$313,$E2181)*$D2181</f>
        <v/>
      </c>
      <c r="AN2181" s="36">
        <f>INDEX(AN$297:AN$313,$E2181)*$D2181</f>
        <v/>
      </c>
      <c r="AO2181" s="36">
        <f>INDEX(AO$297:AO$313,$E2181)*$D2181</f>
        <v/>
      </c>
      <c r="AP2181" s="36">
        <f>INDEX(AP$297:AP$313,$E2181)*$D2181</f>
        <v/>
      </c>
      <c r="AQ2181" s="36">
        <f>INDEX(AQ$297:AQ$313,$E2181)*$D2181</f>
        <v/>
      </c>
      <c r="AR2181" s="36">
        <f>INDEX(AR$297:AR$313,$E2181)*$D2181</f>
        <v/>
      </c>
      <c r="AS2181" s="36">
        <f>INDEX(AS$297:AS$313,$E2181)*$D2181</f>
        <v/>
      </c>
      <c r="AT2181" s="36">
        <f>INDEX(AT$297:AT$313,$E2181)*$D2181</f>
        <v/>
      </c>
      <c r="AU2181" s="36">
        <f>INDEX(AU$297:AU$313,$E2181)*$D2181</f>
        <v/>
      </c>
      <c r="AV2181" s="36">
        <f>INDEX(AV$297:AV$313,$E2181)*$D2181</f>
        <v/>
      </c>
      <c r="AW2181" s="36">
        <f>INDEX(AW$297:AW$313,$E2181)*$D2181</f>
        <v/>
      </c>
      <c r="AX2181" s="36">
        <f>INDEX(AX$297:AX$313,$E2181)*$D2181</f>
        <v/>
      </c>
      <c r="AY2181" s="36">
        <f>INDEX(AY$297:AY$313,$E2181)*$D2181</f>
        <v/>
      </c>
    </row>
    <row r="2182" hidden="1" outlineLevel="2"/>
    <row r="2183" hidden="1" outlineLevel="2">
      <c r="A2183" s="14" t="inlineStr">
        <is>
          <t>ener</t>
        </is>
      </c>
      <c r="B2183" s="14" t="inlineStr">
        <is>
          <t>coa</t>
        </is>
      </c>
      <c r="C2183" s="14" t="inlineStr">
        <is>
          <t>omn</t>
        </is>
      </c>
      <c r="D2183" s="36">
        <f>INDEX(Inputs!$O$5:$O$132,MATCH($B2183&amp;"|"&amp;$C2183,Inputs!$A$5:$A$132,0))</f>
        <v/>
      </c>
      <c r="E2183" s="36">
        <f>INDEX(Inputs!$P$5:$P$132,MATCH($B2183&amp;"|"&amp;$C2183,Inputs!$A$5:$A$132,0))</f>
        <v/>
      </c>
      <c r="F2183" s="36">
        <f>INDEX(Inputs!$T$5:$T$132,MATCH($B2183&amp;"|"&amp;$C2183,Inputs!$A$5:$A$132,0))</f>
        <v/>
      </c>
      <c r="G2183" s="36">
        <f>INDEX(Inputs!$S$5:$S$132,MATCH($B2183&amp;"|"&amp;$C2183,Inputs!$A$5:$A$132,0))</f>
        <v/>
      </c>
      <c r="H2183" s="14">
        <f>INDEX(VarLab,MATCH($A2183,VarKey,0))&amp;INDEX(MemLab,MATCH($C2183&amp;"|"&amp;$B2183,MemKey,0))</f>
        <v/>
      </c>
      <c r="I2183" s="14">
        <f>INDEX(VarUnit,MATCH($A2183,VarKey,0))</f>
        <v/>
      </c>
      <c r="J2183" s="14">
        <f>INDEX(VarSrc,MATCH($A2183,VarKey,0))</f>
        <v/>
      </c>
      <c r="K2183" s="11">
        <f>CodePrefix&amp;$A2183&amp;IF($C2183="","","."&amp;$C2183&amp;"."&amp;$B2183)&amp;INDEX(VarEnd,MATCH($A2183,VarKey,0))&amp;K$5</f>
        <v/>
      </c>
      <c r="L2183" s="39">
        <f>INDEX(Inputs!$X$5:$X$132,MATCH($B2183&amp;"|"&amp;$C2183,Inputs!$A$5:$A$132,0))</f>
        <v/>
      </c>
      <c r="M2183" s="40">
        <f>L2183*$G2183*(1+M$7)^$D2183*(M2165/L2165)^$E2183*((M2165+M2174)/(L2165+L2174))^$F2183</f>
        <v/>
      </c>
      <c r="N2183" s="40">
        <f>M2183*$G2183*(1+N$7)^$D2183*(N2165/M2165)^$E2183*((N2165+N2174)/(M2165+M2174))^$F2183</f>
        <v/>
      </c>
      <c r="O2183" s="40">
        <f>N2183*$G2183*(1+O$7)^$D2183*(O2165/N2165)^$E2183*((O2165+O2174)/(N2165+N2174))^$F2183</f>
        <v/>
      </c>
      <c r="P2183" s="40">
        <f>O2183*$G2183*(1+P$7)^$D2183*(P2165/O2165)^$E2183*((P2165+P2174)/(O2165+O2174))^$F2183</f>
        <v/>
      </c>
      <c r="Q2183" s="40">
        <f>P2183*$G2183*(1+Q$7)^$D2183*(Q2165/P2165)^$E2183*((Q2165+Q2174)/(P2165+P2174))^$F2183</f>
        <v/>
      </c>
      <c r="R2183" s="40">
        <f>Q2183*$G2183*(1+R$7)^$D2183*(R2165/Q2165)^$E2183*((R2165+R2174)/(Q2165+Q2174))^$F2183</f>
        <v/>
      </c>
      <c r="S2183" s="40">
        <f>R2183*$G2183*(1+S$7)^$D2183*(S2165/R2165)^$E2183*((S2165+S2174)/(R2165+R2174))^$F2183</f>
        <v/>
      </c>
      <c r="T2183" s="40">
        <f>S2183*$G2183*(1+T$7)^$D2183*(T2165/S2165)^$E2183*((T2165+T2174)/(S2165+S2174))^$F2183</f>
        <v/>
      </c>
      <c r="U2183" s="40">
        <f>T2183*$G2183*(1+U$7)^$D2183*(U2165/T2165)^$E2183*((U2165+U2174)/(T2165+T2174))^$F2183</f>
        <v/>
      </c>
      <c r="V2183" s="40">
        <f>U2183*$G2183*(1+V$7)^$D2183*(V2165/U2165)^$E2183*((V2165+V2174)/(U2165+U2174))^$F2183</f>
        <v/>
      </c>
      <c r="W2183" s="40">
        <f>V2183*$G2183*(1+W$7)^$D2183*(W2165/V2165)^$E2183*((W2165+W2174)/(V2165+V2174))^$F2183</f>
        <v/>
      </c>
      <c r="X2183" s="40">
        <f>W2183*$G2183*(1+X$7)^$D2183*(X2165/W2165)^$E2183*((X2165+X2174)/(W2165+W2174))^$F2183</f>
        <v/>
      </c>
      <c r="Y2183" s="40">
        <f>X2183*$G2183*(1+Y$7)^$D2183*(Y2165/X2165)^$E2183*((Y2165+Y2174)/(X2165+X2174))^$F2183</f>
        <v/>
      </c>
      <c r="Z2183" s="40">
        <f>Y2183*$G2183*(1+Z$7)^$D2183*(Z2165/Y2165)^$E2183*((Z2165+Z2174)/(Y2165+Y2174))^$F2183</f>
        <v/>
      </c>
      <c r="AA2183" s="40">
        <f>Z2183*$G2183*(1+AA$7)^$D2183*(AA2165/Z2165)^$E2183*((AA2165+AA2174)/(Z2165+Z2174))^$F2183</f>
        <v/>
      </c>
      <c r="AB2183" s="40">
        <f>AA2183*$G2183*(1+AB$7)^$D2183*(AB2165/AA2165)^$E2183*((AB2165+AB2174)/(AA2165+AA2174))^$F2183</f>
        <v/>
      </c>
      <c r="AC2183" s="40">
        <f>AB2183*$G2183*(1+AC$7)^$D2183*(AC2165/AB2165)^$E2183*((AC2165+AC2174)/(AB2165+AB2174))^$F2183</f>
        <v/>
      </c>
      <c r="AD2183" s="40">
        <f>AC2183*$G2183*(1+AD$7)^$D2183*(AD2165/AC2165)^$E2183*((AD2165+AD2174)/(AC2165+AC2174))^$F2183</f>
        <v/>
      </c>
      <c r="AF2183" s="11">
        <f>CodePrefix&amp;$A2183&amp;IF($C2183="","","."&amp;$C2183&amp;"."&amp;$B2183)&amp;INDEX(VarEnd,MATCH($A2183,VarKey,0))&amp;AF$5</f>
        <v/>
      </c>
      <c r="AG2183" s="39">
        <f>INDEX(Inputs!$X$5:$X$132,MATCH($B2183&amp;"|"&amp;$C2183,Inputs!$A$5:$A$132,0))</f>
        <v/>
      </c>
      <c r="AH2183" s="40">
        <f>AG2183*$G2183*(1+AH$7)^$D2183*(AH2165/AG2165)^$E2183*((AH2165+AH2174)/(AG2165+AG2174))^$F2183</f>
        <v/>
      </c>
      <c r="AI2183" s="40">
        <f>AH2183*$G2183*(1+AI$7)^$D2183*(AI2165/AH2165)^$E2183*((AI2165+AI2174)/(AH2165+AH2174))^$F2183</f>
        <v/>
      </c>
      <c r="AJ2183" s="40">
        <f>AI2183*$G2183*(1+AJ$7)^$D2183*(AJ2165/AI2165)^$E2183*((AJ2165+AJ2174)/(AI2165+AI2174))^$F2183</f>
        <v/>
      </c>
      <c r="AK2183" s="40">
        <f>AJ2183*$G2183*(1+AK$7)^$D2183*(AK2165/AJ2165)^$E2183*((AK2165+AK2174)/(AJ2165+AJ2174))^$F2183</f>
        <v/>
      </c>
      <c r="AL2183" s="40">
        <f>AK2183*$G2183*(1+AL$7)^$D2183*(AL2165/AK2165)^$E2183*((AL2165+AL2174)/(AK2165+AK2174))^$F2183</f>
        <v/>
      </c>
      <c r="AM2183" s="40">
        <f>AL2183*$G2183*(1+AM$7)^$D2183*(AM2165/AL2165)^$E2183*((AM2165+AM2174)/(AL2165+AL2174))^$F2183</f>
        <v/>
      </c>
      <c r="AN2183" s="40">
        <f>AM2183*$G2183*(1+AN$7)^$D2183*(AN2165/AM2165)^$E2183*((AN2165+AN2174)/(AM2165+AM2174))^$F2183</f>
        <v/>
      </c>
      <c r="AO2183" s="40">
        <f>AN2183*$G2183*(1+AO$7)^$D2183*(AO2165/AN2165)^$E2183*((AO2165+AO2174)/(AN2165+AN2174))^$F2183</f>
        <v/>
      </c>
      <c r="AP2183" s="40">
        <f>AO2183*$G2183*(1+AP$7)^$D2183*(AP2165/AO2165)^$E2183*((AP2165+AP2174)/(AO2165+AO2174))^$F2183</f>
        <v/>
      </c>
      <c r="AQ2183" s="40">
        <f>AP2183*$G2183*(1+AQ$7)^$D2183*(AQ2165/AP2165)^$E2183*((AQ2165+AQ2174)/(AP2165+AP2174))^$F2183</f>
        <v/>
      </c>
      <c r="AR2183" s="40">
        <f>AQ2183*$G2183*(1+AR$7)^$D2183*(AR2165/AQ2165)^$E2183*((AR2165+AR2174)/(AQ2165+AQ2174))^$F2183</f>
        <v/>
      </c>
      <c r="AS2183" s="40">
        <f>AR2183*$G2183*(1+AS$7)^$D2183*(AS2165/AR2165)^$E2183*((AS2165+AS2174)/(AR2165+AR2174))^$F2183</f>
        <v/>
      </c>
      <c r="AT2183" s="40">
        <f>AS2183*$G2183*(1+AT$7)^$D2183*(AT2165/AS2165)^$E2183*((AT2165+AT2174)/(AS2165+AS2174))^$F2183</f>
        <v/>
      </c>
      <c r="AU2183" s="40">
        <f>AT2183*$G2183*(1+AU$7)^$D2183*(AU2165/AT2165)^$E2183*((AU2165+AU2174)/(AT2165+AT2174))^$F2183</f>
        <v/>
      </c>
      <c r="AV2183" s="40">
        <f>AU2183*$G2183*(1+AV$7)^$D2183*(AV2165/AU2165)^$E2183*((AV2165+AV2174)/(AU2165+AU2174))^$F2183</f>
        <v/>
      </c>
      <c r="AW2183" s="40">
        <f>AV2183*$G2183*(1+AW$7)^$D2183*(AW2165/AV2165)^$E2183*((AW2165+AW2174)/(AV2165+AV2174))^$F2183</f>
        <v/>
      </c>
      <c r="AX2183" s="40">
        <f>AW2183*$G2183*(1+AX$7)^$D2183*(AX2165/AW2165)^$E2183*((AX2165+AX2174)/(AW2165+AW2174))^$F2183</f>
        <v/>
      </c>
      <c r="AY2183" s="40">
        <f>AX2183*$G2183*(1+AY$7)^$D2183*(AY2165/AX2165)^$E2183*((AY2165+AY2174)/(AX2165+AX2174))^$F2183</f>
        <v/>
      </c>
    </row>
    <row r="2184" hidden="1" outlineLevel="2">
      <c r="A2184" s="14" t="inlineStr">
        <is>
          <t>ener</t>
        </is>
      </c>
      <c r="B2184" s="14" t="inlineStr">
        <is>
          <t>nga</t>
        </is>
      </c>
      <c r="C2184" s="14" t="inlineStr">
        <is>
          <t>omn</t>
        </is>
      </c>
      <c r="D2184" s="36">
        <f>INDEX(Inputs!$O$5:$O$132,MATCH($B2184&amp;"|"&amp;$C2184,Inputs!$A$5:$A$132,0))</f>
        <v/>
      </c>
      <c r="E2184" s="36">
        <f>INDEX(Inputs!$P$5:$P$132,MATCH($B2184&amp;"|"&amp;$C2184,Inputs!$A$5:$A$132,0))</f>
        <v/>
      </c>
      <c r="F2184" s="36">
        <f>INDEX(Inputs!$T$5:$T$132,MATCH($B2184&amp;"|"&amp;$C2184,Inputs!$A$5:$A$132,0))</f>
        <v/>
      </c>
      <c r="G2184" s="36">
        <f>INDEX(Inputs!$S$5:$S$132,MATCH($B2184&amp;"|"&amp;$C2184,Inputs!$A$5:$A$132,0))</f>
        <v/>
      </c>
      <c r="H2184" s="14">
        <f>INDEX(VarLab,MATCH($A2184,VarKey,0))&amp;INDEX(MemLab,MATCH($C2184&amp;"|"&amp;$B2184,MemKey,0))</f>
        <v/>
      </c>
      <c r="I2184" s="14">
        <f>INDEX(VarUnit,MATCH($A2184,VarKey,0))</f>
        <v/>
      </c>
      <c r="J2184" s="14">
        <f>INDEX(VarSrc,MATCH($A2184,VarKey,0))</f>
        <v/>
      </c>
      <c r="K2184" s="11">
        <f>CodePrefix&amp;$A2184&amp;IF($C2184="","","."&amp;$C2184&amp;"."&amp;$B2184)&amp;INDEX(VarEnd,MATCH($A2184,VarKey,0))&amp;K$5</f>
        <v/>
      </c>
      <c r="L2184" s="39">
        <f>INDEX(Inputs!$X$5:$X$132,MATCH($B2184&amp;"|"&amp;$C2184,Inputs!$A$5:$A$132,0))</f>
        <v/>
      </c>
      <c r="M2184" s="40">
        <f>L2184*$G2184*(1+M$7)^$D2184*(M2166/L2166)^$E2184*((M2166+M2175)/(L2166+L2175))^$F2184</f>
        <v/>
      </c>
      <c r="N2184" s="40">
        <f>M2184*$G2184*(1+N$7)^$D2184*(N2166/M2166)^$E2184*((N2166+N2175)/(M2166+M2175))^$F2184</f>
        <v/>
      </c>
      <c r="O2184" s="40">
        <f>N2184*$G2184*(1+O$7)^$D2184*(O2166/N2166)^$E2184*((O2166+O2175)/(N2166+N2175))^$F2184</f>
        <v/>
      </c>
      <c r="P2184" s="40">
        <f>O2184*$G2184*(1+P$7)^$D2184*(P2166/O2166)^$E2184*((P2166+P2175)/(O2166+O2175))^$F2184</f>
        <v/>
      </c>
      <c r="Q2184" s="40">
        <f>P2184*$G2184*(1+Q$7)^$D2184*(Q2166/P2166)^$E2184*((Q2166+Q2175)/(P2166+P2175))^$F2184</f>
        <v/>
      </c>
      <c r="R2184" s="40">
        <f>Q2184*$G2184*(1+R$7)^$D2184*(R2166/Q2166)^$E2184*((R2166+R2175)/(Q2166+Q2175))^$F2184</f>
        <v/>
      </c>
      <c r="S2184" s="40">
        <f>R2184*$G2184*(1+S$7)^$D2184*(S2166/R2166)^$E2184*((S2166+S2175)/(R2166+R2175))^$F2184</f>
        <v/>
      </c>
      <c r="T2184" s="40">
        <f>S2184*$G2184*(1+T$7)^$D2184*(T2166/S2166)^$E2184*((T2166+T2175)/(S2166+S2175))^$F2184</f>
        <v/>
      </c>
      <c r="U2184" s="40">
        <f>T2184*$G2184*(1+U$7)^$D2184*(U2166/T2166)^$E2184*((U2166+U2175)/(T2166+T2175))^$F2184</f>
        <v/>
      </c>
      <c r="V2184" s="40">
        <f>U2184*$G2184*(1+V$7)^$D2184*(V2166/U2166)^$E2184*((V2166+V2175)/(U2166+U2175))^$F2184</f>
        <v/>
      </c>
      <c r="W2184" s="40">
        <f>V2184*$G2184*(1+W$7)^$D2184*(W2166/V2166)^$E2184*((W2166+W2175)/(V2166+V2175))^$F2184</f>
        <v/>
      </c>
      <c r="X2184" s="40">
        <f>W2184*$G2184*(1+X$7)^$D2184*(X2166/W2166)^$E2184*((X2166+X2175)/(W2166+W2175))^$F2184</f>
        <v/>
      </c>
      <c r="Y2184" s="40">
        <f>X2184*$G2184*(1+Y$7)^$D2184*(Y2166/X2166)^$E2184*((Y2166+Y2175)/(X2166+X2175))^$F2184</f>
        <v/>
      </c>
      <c r="Z2184" s="40">
        <f>Y2184*$G2184*(1+Z$7)^$D2184*(Z2166/Y2166)^$E2184*((Z2166+Z2175)/(Y2166+Y2175))^$F2184</f>
        <v/>
      </c>
      <c r="AA2184" s="40">
        <f>Z2184*$G2184*(1+AA$7)^$D2184*(AA2166/Z2166)^$E2184*((AA2166+AA2175)/(Z2166+Z2175))^$F2184</f>
        <v/>
      </c>
      <c r="AB2184" s="40">
        <f>AA2184*$G2184*(1+AB$7)^$D2184*(AB2166/AA2166)^$E2184*((AB2166+AB2175)/(AA2166+AA2175))^$F2184</f>
        <v/>
      </c>
      <c r="AC2184" s="40">
        <f>AB2184*$G2184*(1+AC$7)^$D2184*(AC2166/AB2166)^$E2184*((AC2166+AC2175)/(AB2166+AB2175))^$F2184</f>
        <v/>
      </c>
      <c r="AD2184" s="40">
        <f>AC2184*$G2184*(1+AD$7)^$D2184*(AD2166/AC2166)^$E2184*((AD2166+AD2175)/(AC2166+AC2175))^$F2184</f>
        <v/>
      </c>
      <c r="AF2184" s="11">
        <f>CodePrefix&amp;$A2184&amp;IF($C2184="","","."&amp;$C2184&amp;"."&amp;$B2184)&amp;INDEX(VarEnd,MATCH($A2184,VarKey,0))&amp;AF$5</f>
        <v/>
      </c>
      <c r="AG2184" s="39">
        <f>INDEX(Inputs!$X$5:$X$132,MATCH($B2184&amp;"|"&amp;$C2184,Inputs!$A$5:$A$132,0))</f>
        <v/>
      </c>
      <c r="AH2184" s="40">
        <f>AG2184*$G2184*(1+AH$7)^$D2184*(AH2166/AG2166)^$E2184*((AH2166+AH2175)/(AG2166+AG2175))^$F2184</f>
        <v/>
      </c>
      <c r="AI2184" s="40">
        <f>AH2184*$G2184*(1+AI$7)^$D2184*(AI2166/AH2166)^$E2184*((AI2166+AI2175)/(AH2166+AH2175))^$F2184</f>
        <v/>
      </c>
      <c r="AJ2184" s="40">
        <f>AI2184*$G2184*(1+AJ$7)^$D2184*(AJ2166/AI2166)^$E2184*((AJ2166+AJ2175)/(AI2166+AI2175))^$F2184</f>
        <v/>
      </c>
      <c r="AK2184" s="40">
        <f>AJ2184*$G2184*(1+AK$7)^$D2184*(AK2166/AJ2166)^$E2184*((AK2166+AK2175)/(AJ2166+AJ2175))^$F2184</f>
        <v/>
      </c>
      <c r="AL2184" s="40">
        <f>AK2184*$G2184*(1+AL$7)^$D2184*(AL2166/AK2166)^$E2184*((AL2166+AL2175)/(AK2166+AK2175))^$F2184</f>
        <v/>
      </c>
      <c r="AM2184" s="40">
        <f>AL2184*$G2184*(1+AM$7)^$D2184*(AM2166/AL2166)^$E2184*((AM2166+AM2175)/(AL2166+AL2175))^$F2184</f>
        <v/>
      </c>
      <c r="AN2184" s="40">
        <f>AM2184*$G2184*(1+AN$7)^$D2184*(AN2166/AM2166)^$E2184*((AN2166+AN2175)/(AM2166+AM2175))^$F2184</f>
        <v/>
      </c>
      <c r="AO2184" s="40">
        <f>AN2184*$G2184*(1+AO$7)^$D2184*(AO2166/AN2166)^$E2184*((AO2166+AO2175)/(AN2166+AN2175))^$F2184</f>
        <v/>
      </c>
      <c r="AP2184" s="40">
        <f>AO2184*$G2184*(1+AP$7)^$D2184*(AP2166/AO2166)^$E2184*((AP2166+AP2175)/(AO2166+AO2175))^$F2184</f>
        <v/>
      </c>
      <c r="AQ2184" s="40">
        <f>AP2184*$G2184*(1+AQ$7)^$D2184*(AQ2166/AP2166)^$E2184*((AQ2166+AQ2175)/(AP2166+AP2175))^$F2184</f>
        <v/>
      </c>
      <c r="AR2184" s="40">
        <f>AQ2184*$G2184*(1+AR$7)^$D2184*(AR2166/AQ2166)^$E2184*((AR2166+AR2175)/(AQ2166+AQ2175))^$F2184</f>
        <v/>
      </c>
      <c r="AS2184" s="40">
        <f>AR2184*$G2184*(1+AS$7)^$D2184*(AS2166/AR2166)^$E2184*((AS2166+AS2175)/(AR2166+AR2175))^$F2184</f>
        <v/>
      </c>
      <c r="AT2184" s="40">
        <f>AS2184*$G2184*(1+AT$7)^$D2184*(AT2166/AS2166)^$E2184*((AT2166+AT2175)/(AS2166+AS2175))^$F2184</f>
        <v/>
      </c>
      <c r="AU2184" s="40">
        <f>AT2184*$G2184*(1+AU$7)^$D2184*(AU2166/AT2166)^$E2184*((AU2166+AU2175)/(AT2166+AT2175))^$F2184</f>
        <v/>
      </c>
      <c r="AV2184" s="40">
        <f>AU2184*$G2184*(1+AV$7)^$D2184*(AV2166/AU2166)^$E2184*((AV2166+AV2175)/(AU2166+AU2175))^$F2184</f>
        <v/>
      </c>
      <c r="AW2184" s="40">
        <f>AV2184*$G2184*(1+AW$7)^$D2184*(AW2166/AV2166)^$E2184*((AW2166+AW2175)/(AV2166+AV2175))^$F2184</f>
        <v/>
      </c>
      <c r="AX2184" s="40">
        <f>AW2184*$G2184*(1+AX$7)^$D2184*(AX2166/AW2166)^$E2184*((AX2166+AX2175)/(AW2166+AW2175))^$F2184</f>
        <v/>
      </c>
      <c r="AY2184" s="40">
        <f>AX2184*$G2184*(1+AY$7)^$D2184*(AY2166/AX2166)^$E2184*((AY2166+AY2175)/(AX2166+AX2175))^$F2184</f>
        <v/>
      </c>
    </row>
    <row r="2185" hidden="1" outlineLevel="2">
      <c r="A2185" s="14" t="inlineStr">
        <is>
          <t>ener</t>
        </is>
      </c>
      <c r="B2185" s="14" t="inlineStr">
        <is>
          <t>gso</t>
        </is>
      </c>
      <c r="C2185" s="14" t="inlineStr">
        <is>
          <t>omn</t>
        </is>
      </c>
      <c r="D2185" s="36">
        <f>INDEX(Inputs!$O$5:$O$132,MATCH($B2185&amp;"|"&amp;$C2185,Inputs!$A$5:$A$132,0))</f>
        <v/>
      </c>
      <c r="E2185" s="36">
        <f>INDEX(Inputs!$P$5:$P$132,MATCH($B2185&amp;"|"&amp;$C2185,Inputs!$A$5:$A$132,0))</f>
        <v/>
      </c>
      <c r="F2185" s="36">
        <f>INDEX(Inputs!$T$5:$T$132,MATCH($B2185&amp;"|"&amp;$C2185,Inputs!$A$5:$A$132,0))</f>
        <v/>
      </c>
      <c r="G2185" s="36">
        <f>INDEX(Inputs!$S$5:$S$132,MATCH($B2185&amp;"|"&amp;$C2185,Inputs!$A$5:$A$132,0))</f>
        <v/>
      </c>
      <c r="H2185" s="14">
        <f>INDEX(VarLab,MATCH($A2185,VarKey,0))&amp;INDEX(MemLab,MATCH($C2185&amp;"|"&amp;$B2185,MemKey,0))</f>
        <v/>
      </c>
      <c r="I2185" s="14">
        <f>INDEX(VarUnit,MATCH($A2185,VarKey,0))</f>
        <v/>
      </c>
      <c r="J2185" s="14">
        <f>INDEX(VarSrc,MATCH($A2185,VarKey,0))</f>
        <v/>
      </c>
      <c r="K2185" s="11">
        <f>CodePrefix&amp;$A2185&amp;IF($C2185="","","."&amp;$C2185&amp;"."&amp;$B2185)&amp;INDEX(VarEnd,MATCH($A2185,VarKey,0))&amp;K$5</f>
        <v/>
      </c>
      <c r="L2185" s="39">
        <f>INDEX(Inputs!$X$5:$X$132,MATCH($B2185&amp;"|"&amp;$C2185,Inputs!$A$5:$A$132,0))</f>
        <v/>
      </c>
      <c r="M2185" s="40">
        <f>L2185*$G2185*(1+M$7)^$D2185*(M2167/L2167)^$E2185*((M2167+M2176)/(L2167+L2176))^$F2185</f>
        <v/>
      </c>
      <c r="N2185" s="40">
        <f>M2185*$G2185*(1+N$7)^$D2185*(N2167/M2167)^$E2185*((N2167+N2176)/(M2167+M2176))^$F2185</f>
        <v/>
      </c>
      <c r="O2185" s="40">
        <f>N2185*$G2185*(1+O$7)^$D2185*(O2167/N2167)^$E2185*((O2167+O2176)/(N2167+N2176))^$F2185</f>
        <v/>
      </c>
      <c r="P2185" s="40">
        <f>O2185*$G2185*(1+P$7)^$D2185*(P2167/O2167)^$E2185*((P2167+P2176)/(O2167+O2176))^$F2185</f>
        <v/>
      </c>
      <c r="Q2185" s="40">
        <f>P2185*$G2185*(1+Q$7)^$D2185*(Q2167/P2167)^$E2185*((Q2167+Q2176)/(P2167+P2176))^$F2185</f>
        <v/>
      </c>
      <c r="R2185" s="40">
        <f>Q2185*$G2185*(1+R$7)^$D2185*(R2167/Q2167)^$E2185*((R2167+R2176)/(Q2167+Q2176))^$F2185</f>
        <v/>
      </c>
      <c r="S2185" s="40">
        <f>R2185*$G2185*(1+S$7)^$D2185*(S2167/R2167)^$E2185*((S2167+S2176)/(R2167+R2176))^$F2185</f>
        <v/>
      </c>
      <c r="T2185" s="40">
        <f>S2185*$G2185*(1+T$7)^$D2185*(T2167/S2167)^$E2185*((T2167+T2176)/(S2167+S2176))^$F2185</f>
        <v/>
      </c>
      <c r="U2185" s="40">
        <f>T2185*$G2185*(1+U$7)^$D2185*(U2167/T2167)^$E2185*((U2167+U2176)/(T2167+T2176))^$F2185</f>
        <v/>
      </c>
      <c r="V2185" s="40">
        <f>U2185*$G2185*(1+V$7)^$D2185*(V2167/U2167)^$E2185*((V2167+V2176)/(U2167+U2176))^$F2185</f>
        <v/>
      </c>
      <c r="W2185" s="40">
        <f>V2185*$G2185*(1+W$7)^$D2185*(W2167/V2167)^$E2185*((W2167+W2176)/(V2167+V2176))^$F2185</f>
        <v/>
      </c>
      <c r="X2185" s="40">
        <f>W2185*$G2185*(1+X$7)^$D2185*(X2167/W2167)^$E2185*((X2167+X2176)/(W2167+W2176))^$F2185</f>
        <v/>
      </c>
      <c r="Y2185" s="40">
        <f>X2185*$G2185*(1+Y$7)^$D2185*(Y2167/X2167)^$E2185*((Y2167+Y2176)/(X2167+X2176))^$F2185</f>
        <v/>
      </c>
      <c r="Z2185" s="40">
        <f>Y2185*$G2185*(1+Z$7)^$D2185*(Z2167/Y2167)^$E2185*((Z2167+Z2176)/(Y2167+Y2176))^$F2185</f>
        <v/>
      </c>
      <c r="AA2185" s="40">
        <f>Z2185*$G2185*(1+AA$7)^$D2185*(AA2167/Z2167)^$E2185*((AA2167+AA2176)/(Z2167+Z2176))^$F2185</f>
        <v/>
      </c>
      <c r="AB2185" s="40">
        <f>AA2185*$G2185*(1+AB$7)^$D2185*(AB2167/AA2167)^$E2185*((AB2167+AB2176)/(AA2167+AA2176))^$F2185</f>
        <v/>
      </c>
      <c r="AC2185" s="40">
        <f>AB2185*$G2185*(1+AC$7)^$D2185*(AC2167/AB2167)^$E2185*((AC2167+AC2176)/(AB2167+AB2176))^$F2185</f>
        <v/>
      </c>
      <c r="AD2185" s="40">
        <f>AC2185*$G2185*(1+AD$7)^$D2185*(AD2167/AC2167)^$E2185*((AD2167+AD2176)/(AC2167+AC2176))^$F2185</f>
        <v/>
      </c>
      <c r="AF2185" s="11">
        <f>CodePrefix&amp;$A2185&amp;IF($C2185="","","."&amp;$C2185&amp;"."&amp;$B2185)&amp;INDEX(VarEnd,MATCH($A2185,VarKey,0))&amp;AF$5</f>
        <v/>
      </c>
      <c r="AG2185" s="39">
        <f>INDEX(Inputs!$X$5:$X$132,MATCH($B2185&amp;"|"&amp;$C2185,Inputs!$A$5:$A$132,0))</f>
        <v/>
      </c>
      <c r="AH2185" s="40">
        <f>AG2185*$G2185*(1+AH$7)^$D2185*(AH2167/AG2167)^$E2185*((AH2167+AH2176)/(AG2167+AG2176))^$F2185</f>
        <v/>
      </c>
      <c r="AI2185" s="40">
        <f>AH2185*$G2185*(1+AI$7)^$D2185*(AI2167/AH2167)^$E2185*((AI2167+AI2176)/(AH2167+AH2176))^$F2185</f>
        <v/>
      </c>
      <c r="AJ2185" s="40">
        <f>AI2185*$G2185*(1+AJ$7)^$D2185*(AJ2167/AI2167)^$E2185*((AJ2167+AJ2176)/(AI2167+AI2176))^$F2185</f>
        <v/>
      </c>
      <c r="AK2185" s="40">
        <f>AJ2185*$G2185*(1+AK$7)^$D2185*(AK2167/AJ2167)^$E2185*((AK2167+AK2176)/(AJ2167+AJ2176))^$F2185</f>
        <v/>
      </c>
      <c r="AL2185" s="40">
        <f>AK2185*$G2185*(1+AL$7)^$D2185*(AL2167/AK2167)^$E2185*((AL2167+AL2176)/(AK2167+AK2176))^$F2185</f>
        <v/>
      </c>
      <c r="AM2185" s="40">
        <f>AL2185*$G2185*(1+AM$7)^$D2185*(AM2167/AL2167)^$E2185*((AM2167+AM2176)/(AL2167+AL2176))^$F2185</f>
        <v/>
      </c>
      <c r="AN2185" s="40">
        <f>AM2185*$G2185*(1+AN$7)^$D2185*(AN2167/AM2167)^$E2185*((AN2167+AN2176)/(AM2167+AM2176))^$F2185</f>
        <v/>
      </c>
      <c r="AO2185" s="40">
        <f>AN2185*$G2185*(1+AO$7)^$D2185*(AO2167/AN2167)^$E2185*((AO2167+AO2176)/(AN2167+AN2176))^$F2185</f>
        <v/>
      </c>
      <c r="AP2185" s="40">
        <f>AO2185*$G2185*(1+AP$7)^$D2185*(AP2167/AO2167)^$E2185*((AP2167+AP2176)/(AO2167+AO2176))^$F2185</f>
        <v/>
      </c>
      <c r="AQ2185" s="40">
        <f>AP2185*$G2185*(1+AQ$7)^$D2185*(AQ2167/AP2167)^$E2185*((AQ2167+AQ2176)/(AP2167+AP2176))^$F2185</f>
        <v/>
      </c>
      <c r="AR2185" s="40">
        <f>AQ2185*$G2185*(1+AR$7)^$D2185*(AR2167/AQ2167)^$E2185*((AR2167+AR2176)/(AQ2167+AQ2176))^$F2185</f>
        <v/>
      </c>
      <c r="AS2185" s="40">
        <f>AR2185*$G2185*(1+AS$7)^$D2185*(AS2167/AR2167)^$E2185*((AS2167+AS2176)/(AR2167+AR2176))^$F2185</f>
        <v/>
      </c>
      <c r="AT2185" s="40">
        <f>AS2185*$G2185*(1+AT$7)^$D2185*(AT2167/AS2167)^$E2185*((AT2167+AT2176)/(AS2167+AS2176))^$F2185</f>
        <v/>
      </c>
      <c r="AU2185" s="40">
        <f>AT2185*$G2185*(1+AU$7)^$D2185*(AU2167/AT2167)^$E2185*((AU2167+AU2176)/(AT2167+AT2176))^$F2185</f>
        <v/>
      </c>
      <c r="AV2185" s="40">
        <f>AU2185*$G2185*(1+AV$7)^$D2185*(AV2167/AU2167)^$E2185*((AV2167+AV2176)/(AU2167+AU2176))^$F2185</f>
        <v/>
      </c>
      <c r="AW2185" s="40">
        <f>AV2185*$G2185*(1+AW$7)^$D2185*(AW2167/AV2167)^$E2185*((AW2167+AW2176)/(AV2167+AV2176))^$F2185</f>
        <v/>
      </c>
      <c r="AX2185" s="40">
        <f>AW2185*$G2185*(1+AX$7)^$D2185*(AX2167/AW2167)^$E2185*((AX2167+AX2176)/(AW2167+AW2176))^$F2185</f>
        <v/>
      </c>
      <c r="AY2185" s="40">
        <f>AX2185*$G2185*(1+AY$7)^$D2185*(AY2167/AX2167)^$E2185*((AY2167+AY2176)/(AX2167+AX2176))^$F2185</f>
        <v/>
      </c>
    </row>
    <row r="2186" hidden="1" outlineLevel="2">
      <c r="A2186" s="14" t="inlineStr">
        <is>
          <t>ener</t>
        </is>
      </c>
      <c r="B2186" s="14" t="inlineStr">
        <is>
          <t>die</t>
        </is>
      </c>
      <c r="C2186" s="14" t="inlineStr">
        <is>
          <t>omn</t>
        </is>
      </c>
      <c r="D2186" s="36">
        <f>INDEX(Inputs!$O$5:$O$132,MATCH($B2186&amp;"|"&amp;$C2186,Inputs!$A$5:$A$132,0))</f>
        <v/>
      </c>
      <c r="E2186" s="36">
        <f>INDEX(Inputs!$P$5:$P$132,MATCH($B2186&amp;"|"&amp;$C2186,Inputs!$A$5:$A$132,0))</f>
        <v/>
      </c>
      <c r="F2186" s="36">
        <f>INDEX(Inputs!$T$5:$T$132,MATCH($B2186&amp;"|"&amp;$C2186,Inputs!$A$5:$A$132,0))</f>
        <v/>
      </c>
      <c r="G2186" s="36">
        <f>INDEX(Inputs!$S$5:$S$132,MATCH($B2186&amp;"|"&amp;$C2186,Inputs!$A$5:$A$132,0))</f>
        <v/>
      </c>
      <c r="H2186" s="14">
        <f>INDEX(VarLab,MATCH($A2186,VarKey,0))&amp;INDEX(MemLab,MATCH($C2186&amp;"|"&amp;$B2186,MemKey,0))</f>
        <v/>
      </c>
      <c r="I2186" s="14">
        <f>INDEX(VarUnit,MATCH($A2186,VarKey,0))</f>
        <v/>
      </c>
      <c r="J2186" s="14">
        <f>INDEX(VarSrc,MATCH($A2186,VarKey,0))</f>
        <v/>
      </c>
      <c r="K2186" s="11">
        <f>CodePrefix&amp;$A2186&amp;IF($C2186="","","."&amp;$C2186&amp;"."&amp;$B2186)&amp;INDEX(VarEnd,MATCH($A2186,VarKey,0))&amp;K$5</f>
        <v/>
      </c>
      <c r="L2186" s="39">
        <f>INDEX(Inputs!$X$5:$X$132,MATCH($B2186&amp;"|"&amp;$C2186,Inputs!$A$5:$A$132,0))</f>
        <v/>
      </c>
      <c r="M2186" s="40">
        <f>L2186*$G2186*(1+M$7)^$D2186*(M2168/L2168)^$E2186*((M2168+M2177)/(L2168+L2177))^$F2186</f>
        <v/>
      </c>
      <c r="N2186" s="40">
        <f>M2186*$G2186*(1+N$7)^$D2186*(N2168/M2168)^$E2186*((N2168+N2177)/(M2168+M2177))^$F2186</f>
        <v/>
      </c>
      <c r="O2186" s="40">
        <f>N2186*$G2186*(1+O$7)^$D2186*(O2168/N2168)^$E2186*((O2168+O2177)/(N2168+N2177))^$F2186</f>
        <v/>
      </c>
      <c r="P2186" s="40">
        <f>O2186*$G2186*(1+P$7)^$D2186*(P2168/O2168)^$E2186*((P2168+P2177)/(O2168+O2177))^$F2186</f>
        <v/>
      </c>
      <c r="Q2186" s="40">
        <f>P2186*$G2186*(1+Q$7)^$D2186*(Q2168/P2168)^$E2186*((Q2168+Q2177)/(P2168+P2177))^$F2186</f>
        <v/>
      </c>
      <c r="R2186" s="40">
        <f>Q2186*$G2186*(1+R$7)^$D2186*(R2168/Q2168)^$E2186*((R2168+R2177)/(Q2168+Q2177))^$F2186</f>
        <v/>
      </c>
      <c r="S2186" s="40">
        <f>R2186*$G2186*(1+S$7)^$D2186*(S2168/R2168)^$E2186*((S2168+S2177)/(R2168+R2177))^$F2186</f>
        <v/>
      </c>
      <c r="T2186" s="40">
        <f>S2186*$G2186*(1+T$7)^$D2186*(T2168/S2168)^$E2186*((T2168+T2177)/(S2168+S2177))^$F2186</f>
        <v/>
      </c>
      <c r="U2186" s="40">
        <f>T2186*$G2186*(1+U$7)^$D2186*(U2168/T2168)^$E2186*((U2168+U2177)/(T2168+T2177))^$F2186</f>
        <v/>
      </c>
      <c r="V2186" s="40">
        <f>U2186*$G2186*(1+V$7)^$D2186*(V2168/U2168)^$E2186*((V2168+V2177)/(U2168+U2177))^$F2186</f>
        <v/>
      </c>
      <c r="W2186" s="40">
        <f>V2186*$G2186*(1+W$7)^$D2186*(W2168/V2168)^$E2186*((W2168+W2177)/(V2168+V2177))^$F2186</f>
        <v/>
      </c>
      <c r="X2186" s="40">
        <f>W2186*$G2186*(1+X$7)^$D2186*(X2168/W2168)^$E2186*((X2168+X2177)/(W2168+W2177))^$F2186</f>
        <v/>
      </c>
      <c r="Y2186" s="40">
        <f>X2186*$G2186*(1+Y$7)^$D2186*(Y2168/X2168)^$E2186*((Y2168+Y2177)/(X2168+X2177))^$F2186</f>
        <v/>
      </c>
      <c r="Z2186" s="40">
        <f>Y2186*$G2186*(1+Z$7)^$D2186*(Z2168/Y2168)^$E2186*((Z2168+Z2177)/(Y2168+Y2177))^$F2186</f>
        <v/>
      </c>
      <c r="AA2186" s="40">
        <f>Z2186*$G2186*(1+AA$7)^$D2186*(AA2168/Z2168)^$E2186*((AA2168+AA2177)/(Z2168+Z2177))^$F2186</f>
        <v/>
      </c>
      <c r="AB2186" s="40">
        <f>AA2186*$G2186*(1+AB$7)^$D2186*(AB2168/AA2168)^$E2186*((AB2168+AB2177)/(AA2168+AA2177))^$F2186</f>
        <v/>
      </c>
      <c r="AC2186" s="40">
        <f>AB2186*$G2186*(1+AC$7)^$D2186*(AC2168/AB2168)^$E2186*((AC2168+AC2177)/(AB2168+AB2177))^$F2186</f>
        <v/>
      </c>
      <c r="AD2186" s="40">
        <f>AC2186*$G2186*(1+AD$7)^$D2186*(AD2168/AC2168)^$E2186*((AD2168+AD2177)/(AC2168+AC2177))^$F2186</f>
        <v/>
      </c>
      <c r="AF2186" s="11">
        <f>CodePrefix&amp;$A2186&amp;IF($C2186="","","."&amp;$C2186&amp;"."&amp;$B2186)&amp;INDEX(VarEnd,MATCH($A2186,VarKey,0))&amp;AF$5</f>
        <v/>
      </c>
      <c r="AG2186" s="39">
        <f>INDEX(Inputs!$X$5:$X$132,MATCH($B2186&amp;"|"&amp;$C2186,Inputs!$A$5:$A$132,0))</f>
        <v/>
      </c>
      <c r="AH2186" s="40">
        <f>AG2186*$G2186*(1+AH$7)^$D2186*(AH2168/AG2168)^$E2186*((AH2168+AH2177)/(AG2168+AG2177))^$F2186</f>
        <v/>
      </c>
      <c r="AI2186" s="40">
        <f>AH2186*$G2186*(1+AI$7)^$D2186*(AI2168/AH2168)^$E2186*((AI2168+AI2177)/(AH2168+AH2177))^$F2186</f>
        <v/>
      </c>
      <c r="AJ2186" s="40">
        <f>AI2186*$G2186*(1+AJ$7)^$D2186*(AJ2168/AI2168)^$E2186*((AJ2168+AJ2177)/(AI2168+AI2177))^$F2186</f>
        <v/>
      </c>
      <c r="AK2186" s="40">
        <f>AJ2186*$G2186*(1+AK$7)^$D2186*(AK2168/AJ2168)^$E2186*((AK2168+AK2177)/(AJ2168+AJ2177))^$F2186</f>
        <v/>
      </c>
      <c r="AL2186" s="40">
        <f>AK2186*$G2186*(1+AL$7)^$D2186*(AL2168/AK2168)^$E2186*((AL2168+AL2177)/(AK2168+AK2177))^$F2186</f>
        <v/>
      </c>
      <c r="AM2186" s="40">
        <f>AL2186*$G2186*(1+AM$7)^$D2186*(AM2168/AL2168)^$E2186*((AM2168+AM2177)/(AL2168+AL2177))^$F2186</f>
        <v/>
      </c>
      <c r="AN2186" s="40">
        <f>AM2186*$G2186*(1+AN$7)^$D2186*(AN2168/AM2168)^$E2186*((AN2168+AN2177)/(AM2168+AM2177))^$F2186</f>
        <v/>
      </c>
      <c r="AO2186" s="40">
        <f>AN2186*$G2186*(1+AO$7)^$D2186*(AO2168/AN2168)^$E2186*((AO2168+AO2177)/(AN2168+AN2177))^$F2186</f>
        <v/>
      </c>
      <c r="AP2186" s="40">
        <f>AO2186*$G2186*(1+AP$7)^$D2186*(AP2168/AO2168)^$E2186*((AP2168+AP2177)/(AO2168+AO2177))^$F2186</f>
        <v/>
      </c>
      <c r="AQ2186" s="40">
        <f>AP2186*$G2186*(1+AQ$7)^$D2186*(AQ2168/AP2168)^$E2186*((AQ2168+AQ2177)/(AP2168+AP2177))^$F2186</f>
        <v/>
      </c>
      <c r="AR2186" s="40">
        <f>AQ2186*$G2186*(1+AR$7)^$D2186*(AR2168/AQ2168)^$E2186*((AR2168+AR2177)/(AQ2168+AQ2177))^$F2186</f>
        <v/>
      </c>
      <c r="AS2186" s="40">
        <f>AR2186*$G2186*(1+AS$7)^$D2186*(AS2168/AR2168)^$E2186*((AS2168+AS2177)/(AR2168+AR2177))^$F2186</f>
        <v/>
      </c>
      <c r="AT2186" s="40">
        <f>AS2186*$G2186*(1+AT$7)^$D2186*(AT2168/AS2168)^$E2186*((AT2168+AT2177)/(AS2168+AS2177))^$F2186</f>
        <v/>
      </c>
      <c r="AU2186" s="40">
        <f>AT2186*$G2186*(1+AU$7)^$D2186*(AU2168/AT2168)^$E2186*((AU2168+AU2177)/(AT2168+AT2177))^$F2186</f>
        <v/>
      </c>
      <c r="AV2186" s="40">
        <f>AU2186*$G2186*(1+AV$7)^$D2186*(AV2168/AU2168)^$E2186*((AV2168+AV2177)/(AU2168+AU2177))^$F2186</f>
        <v/>
      </c>
      <c r="AW2186" s="40">
        <f>AV2186*$G2186*(1+AW$7)^$D2186*(AW2168/AV2168)^$E2186*((AW2168+AW2177)/(AV2168+AV2177))^$F2186</f>
        <v/>
      </c>
      <c r="AX2186" s="40">
        <f>AW2186*$G2186*(1+AX$7)^$D2186*(AX2168/AW2168)^$E2186*((AX2168+AX2177)/(AW2168+AW2177))^$F2186</f>
        <v/>
      </c>
      <c r="AY2186" s="40">
        <f>AX2186*$G2186*(1+AY$7)^$D2186*(AY2168/AX2168)^$E2186*((AY2168+AY2177)/(AX2168+AX2177))^$F2186</f>
        <v/>
      </c>
    </row>
    <row r="2187" hidden="1" outlineLevel="2">
      <c r="A2187" s="14" t="inlineStr">
        <is>
          <t>ener</t>
        </is>
      </c>
      <c r="B2187" s="14" t="inlineStr">
        <is>
          <t>lpg</t>
        </is>
      </c>
      <c r="C2187" s="14" t="inlineStr">
        <is>
          <t>omn</t>
        </is>
      </c>
      <c r="D2187" s="36">
        <f>INDEX(Inputs!$O$5:$O$132,MATCH($B2187&amp;"|"&amp;$C2187,Inputs!$A$5:$A$132,0))</f>
        <v/>
      </c>
      <c r="E2187" s="36">
        <f>INDEX(Inputs!$P$5:$P$132,MATCH($B2187&amp;"|"&amp;$C2187,Inputs!$A$5:$A$132,0))</f>
        <v/>
      </c>
      <c r="F2187" s="36">
        <f>INDEX(Inputs!$T$5:$T$132,MATCH($B2187&amp;"|"&amp;$C2187,Inputs!$A$5:$A$132,0))</f>
        <v/>
      </c>
      <c r="G2187" s="36">
        <f>INDEX(Inputs!$S$5:$S$132,MATCH($B2187&amp;"|"&amp;$C2187,Inputs!$A$5:$A$132,0))</f>
        <v/>
      </c>
      <c r="H2187" s="14">
        <f>INDEX(VarLab,MATCH($A2187,VarKey,0))&amp;INDEX(MemLab,MATCH($C2187&amp;"|"&amp;$B2187,MemKey,0))</f>
        <v/>
      </c>
      <c r="I2187" s="14">
        <f>INDEX(VarUnit,MATCH($A2187,VarKey,0))</f>
        <v/>
      </c>
      <c r="J2187" s="14">
        <f>INDEX(VarSrc,MATCH($A2187,VarKey,0))</f>
        <v/>
      </c>
      <c r="K2187" s="11">
        <f>CodePrefix&amp;$A2187&amp;IF($C2187="","","."&amp;$C2187&amp;"."&amp;$B2187)&amp;INDEX(VarEnd,MATCH($A2187,VarKey,0))&amp;K$5</f>
        <v/>
      </c>
      <c r="L2187" s="39">
        <f>INDEX(Inputs!$X$5:$X$132,MATCH($B2187&amp;"|"&amp;$C2187,Inputs!$A$5:$A$132,0))</f>
        <v/>
      </c>
      <c r="M2187" s="40">
        <f>L2187*$G2187*(1+M$7)^$D2187*(M2169/L2169)^$E2187*((M2169+M2178)/(L2169+L2178))^$F2187</f>
        <v/>
      </c>
      <c r="N2187" s="40">
        <f>M2187*$G2187*(1+N$7)^$D2187*(N2169/M2169)^$E2187*((N2169+N2178)/(M2169+M2178))^$F2187</f>
        <v/>
      </c>
      <c r="O2187" s="40">
        <f>N2187*$G2187*(1+O$7)^$D2187*(O2169/N2169)^$E2187*((O2169+O2178)/(N2169+N2178))^$F2187</f>
        <v/>
      </c>
      <c r="P2187" s="40">
        <f>O2187*$G2187*(1+P$7)^$D2187*(P2169/O2169)^$E2187*((P2169+P2178)/(O2169+O2178))^$F2187</f>
        <v/>
      </c>
      <c r="Q2187" s="40">
        <f>P2187*$G2187*(1+Q$7)^$D2187*(Q2169/P2169)^$E2187*((Q2169+Q2178)/(P2169+P2178))^$F2187</f>
        <v/>
      </c>
      <c r="R2187" s="40">
        <f>Q2187*$G2187*(1+R$7)^$D2187*(R2169/Q2169)^$E2187*((R2169+R2178)/(Q2169+Q2178))^$F2187</f>
        <v/>
      </c>
      <c r="S2187" s="40">
        <f>R2187*$G2187*(1+S$7)^$D2187*(S2169/R2169)^$E2187*((S2169+S2178)/(R2169+R2178))^$F2187</f>
        <v/>
      </c>
      <c r="T2187" s="40">
        <f>S2187*$G2187*(1+T$7)^$D2187*(T2169/S2169)^$E2187*((T2169+T2178)/(S2169+S2178))^$F2187</f>
        <v/>
      </c>
      <c r="U2187" s="40">
        <f>T2187*$G2187*(1+U$7)^$D2187*(U2169/T2169)^$E2187*((U2169+U2178)/(T2169+T2178))^$F2187</f>
        <v/>
      </c>
      <c r="V2187" s="40">
        <f>U2187*$G2187*(1+V$7)^$D2187*(V2169/U2169)^$E2187*((V2169+V2178)/(U2169+U2178))^$F2187</f>
        <v/>
      </c>
      <c r="W2187" s="40">
        <f>V2187*$G2187*(1+W$7)^$D2187*(W2169/V2169)^$E2187*((W2169+W2178)/(V2169+V2178))^$F2187</f>
        <v/>
      </c>
      <c r="X2187" s="40">
        <f>W2187*$G2187*(1+X$7)^$D2187*(X2169/W2169)^$E2187*((X2169+X2178)/(W2169+W2178))^$F2187</f>
        <v/>
      </c>
      <c r="Y2187" s="40">
        <f>X2187*$G2187*(1+Y$7)^$D2187*(Y2169/X2169)^$E2187*((Y2169+Y2178)/(X2169+X2178))^$F2187</f>
        <v/>
      </c>
      <c r="Z2187" s="40">
        <f>Y2187*$G2187*(1+Z$7)^$D2187*(Z2169/Y2169)^$E2187*((Z2169+Z2178)/(Y2169+Y2178))^$F2187</f>
        <v/>
      </c>
      <c r="AA2187" s="40">
        <f>Z2187*$G2187*(1+AA$7)^$D2187*(AA2169/Z2169)^$E2187*((AA2169+AA2178)/(Z2169+Z2178))^$F2187</f>
        <v/>
      </c>
      <c r="AB2187" s="40">
        <f>AA2187*$G2187*(1+AB$7)^$D2187*(AB2169/AA2169)^$E2187*((AB2169+AB2178)/(AA2169+AA2178))^$F2187</f>
        <v/>
      </c>
      <c r="AC2187" s="40">
        <f>AB2187*$G2187*(1+AC$7)^$D2187*(AC2169/AB2169)^$E2187*((AC2169+AC2178)/(AB2169+AB2178))^$F2187</f>
        <v/>
      </c>
      <c r="AD2187" s="40">
        <f>AC2187*$G2187*(1+AD$7)^$D2187*(AD2169/AC2169)^$E2187*((AD2169+AD2178)/(AC2169+AC2178))^$F2187</f>
        <v/>
      </c>
      <c r="AF2187" s="11">
        <f>CodePrefix&amp;$A2187&amp;IF($C2187="","","."&amp;$C2187&amp;"."&amp;$B2187)&amp;INDEX(VarEnd,MATCH($A2187,VarKey,0))&amp;AF$5</f>
        <v/>
      </c>
      <c r="AG2187" s="39">
        <f>INDEX(Inputs!$X$5:$X$132,MATCH($B2187&amp;"|"&amp;$C2187,Inputs!$A$5:$A$132,0))</f>
        <v/>
      </c>
      <c r="AH2187" s="40">
        <f>AG2187*$G2187*(1+AH$7)^$D2187*(AH2169/AG2169)^$E2187*((AH2169+AH2178)/(AG2169+AG2178))^$F2187</f>
        <v/>
      </c>
      <c r="AI2187" s="40">
        <f>AH2187*$G2187*(1+AI$7)^$D2187*(AI2169/AH2169)^$E2187*((AI2169+AI2178)/(AH2169+AH2178))^$F2187</f>
        <v/>
      </c>
      <c r="AJ2187" s="40">
        <f>AI2187*$G2187*(1+AJ$7)^$D2187*(AJ2169/AI2169)^$E2187*((AJ2169+AJ2178)/(AI2169+AI2178))^$F2187</f>
        <v/>
      </c>
      <c r="AK2187" s="40">
        <f>AJ2187*$G2187*(1+AK$7)^$D2187*(AK2169/AJ2169)^$E2187*((AK2169+AK2178)/(AJ2169+AJ2178))^$F2187</f>
        <v/>
      </c>
      <c r="AL2187" s="40">
        <f>AK2187*$G2187*(1+AL$7)^$D2187*(AL2169/AK2169)^$E2187*((AL2169+AL2178)/(AK2169+AK2178))^$F2187</f>
        <v/>
      </c>
      <c r="AM2187" s="40">
        <f>AL2187*$G2187*(1+AM$7)^$D2187*(AM2169/AL2169)^$E2187*((AM2169+AM2178)/(AL2169+AL2178))^$F2187</f>
        <v/>
      </c>
      <c r="AN2187" s="40">
        <f>AM2187*$G2187*(1+AN$7)^$D2187*(AN2169/AM2169)^$E2187*((AN2169+AN2178)/(AM2169+AM2178))^$F2187</f>
        <v/>
      </c>
      <c r="AO2187" s="40">
        <f>AN2187*$G2187*(1+AO$7)^$D2187*(AO2169/AN2169)^$E2187*((AO2169+AO2178)/(AN2169+AN2178))^$F2187</f>
        <v/>
      </c>
      <c r="AP2187" s="40">
        <f>AO2187*$G2187*(1+AP$7)^$D2187*(AP2169/AO2169)^$E2187*((AP2169+AP2178)/(AO2169+AO2178))^$F2187</f>
        <v/>
      </c>
      <c r="AQ2187" s="40">
        <f>AP2187*$G2187*(1+AQ$7)^$D2187*(AQ2169/AP2169)^$E2187*((AQ2169+AQ2178)/(AP2169+AP2178))^$F2187</f>
        <v/>
      </c>
      <c r="AR2187" s="40">
        <f>AQ2187*$G2187*(1+AR$7)^$D2187*(AR2169/AQ2169)^$E2187*((AR2169+AR2178)/(AQ2169+AQ2178))^$F2187</f>
        <v/>
      </c>
      <c r="AS2187" s="40">
        <f>AR2187*$G2187*(1+AS$7)^$D2187*(AS2169/AR2169)^$E2187*((AS2169+AS2178)/(AR2169+AR2178))^$F2187</f>
        <v/>
      </c>
      <c r="AT2187" s="40">
        <f>AS2187*$G2187*(1+AT$7)^$D2187*(AT2169/AS2169)^$E2187*((AT2169+AT2178)/(AS2169+AS2178))^$F2187</f>
        <v/>
      </c>
      <c r="AU2187" s="40">
        <f>AT2187*$G2187*(1+AU$7)^$D2187*(AU2169/AT2169)^$E2187*((AU2169+AU2178)/(AT2169+AT2178))^$F2187</f>
        <v/>
      </c>
      <c r="AV2187" s="40">
        <f>AU2187*$G2187*(1+AV$7)^$D2187*(AV2169/AU2169)^$E2187*((AV2169+AV2178)/(AU2169+AU2178))^$F2187</f>
        <v/>
      </c>
      <c r="AW2187" s="40">
        <f>AV2187*$G2187*(1+AW$7)^$D2187*(AW2169/AV2169)^$E2187*((AW2169+AW2178)/(AV2169+AV2178))^$F2187</f>
        <v/>
      </c>
      <c r="AX2187" s="40">
        <f>AW2187*$G2187*(1+AX$7)^$D2187*(AX2169/AW2169)^$E2187*((AX2169+AX2178)/(AW2169+AW2178))^$F2187</f>
        <v/>
      </c>
      <c r="AY2187" s="40">
        <f>AX2187*$G2187*(1+AY$7)^$D2187*(AY2169/AX2169)^$E2187*((AY2169+AY2178)/(AX2169+AX2178))^$F2187</f>
        <v/>
      </c>
    </row>
    <row r="2188" hidden="1" outlineLevel="2">
      <c r="A2188" s="14" t="inlineStr">
        <is>
          <t>ener</t>
        </is>
      </c>
      <c r="B2188" s="14" t="inlineStr">
        <is>
          <t>ker</t>
        </is>
      </c>
      <c r="C2188" s="14" t="inlineStr">
        <is>
          <t>omn</t>
        </is>
      </c>
      <c r="D2188" s="36">
        <f>INDEX(Inputs!$O$5:$O$132,MATCH($B2188&amp;"|"&amp;$C2188,Inputs!$A$5:$A$132,0))</f>
        <v/>
      </c>
      <c r="E2188" s="36">
        <f>INDEX(Inputs!$P$5:$P$132,MATCH($B2188&amp;"|"&amp;$C2188,Inputs!$A$5:$A$132,0))</f>
        <v/>
      </c>
      <c r="F2188" s="36">
        <f>INDEX(Inputs!$T$5:$T$132,MATCH($B2188&amp;"|"&amp;$C2188,Inputs!$A$5:$A$132,0))</f>
        <v/>
      </c>
      <c r="G2188" s="36">
        <f>INDEX(Inputs!$S$5:$S$132,MATCH($B2188&amp;"|"&amp;$C2188,Inputs!$A$5:$A$132,0))</f>
        <v/>
      </c>
      <c r="H2188" s="14">
        <f>INDEX(VarLab,MATCH($A2188,VarKey,0))&amp;INDEX(MemLab,MATCH($C2188&amp;"|"&amp;$B2188,MemKey,0))</f>
        <v/>
      </c>
      <c r="I2188" s="14">
        <f>INDEX(VarUnit,MATCH($A2188,VarKey,0))</f>
        <v/>
      </c>
      <c r="J2188" s="14">
        <f>INDEX(VarSrc,MATCH($A2188,VarKey,0))</f>
        <v/>
      </c>
      <c r="K2188" s="11">
        <f>CodePrefix&amp;$A2188&amp;IF($C2188="","","."&amp;$C2188&amp;"."&amp;$B2188)&amp;INDEX(VarEnd,MATCH($A2188,VarKey,0))&amp;K$5</f>
        <v/>
      </c>
      <c r="L2188" s="39">
        <f>INDEX(Inputs!$X$5:$X$132,MATCH($B2188&amp;"|"&amp;$C2188,Inputs!$A$5:$A$132,0))</f>
        <v/>
      </c>
      <c r="M2188" s="40">
        <f>L2188*$G2188*(1+M$7)^$D2188*(M2170/L2170)^$E2188*((M2170+M2179)/(L2170+L2179))^$F2188</f>
        <v/>
      </c>
      <c r="N2188" s="40">
        <f>M2188*$G2188*(1+N$7)^$D2188*(N2170/M2170)^$E2188*((N2170+N2179)/(M2170+M2179))^$F2188</f>
        <v/>
      </c>
      <c r="O2188" s="40">
        <f>N2188*$G2188*(1+O$7)^$D2188*(O2170/N2170)^$E2188*((O2170+O2179)/(N2170+N2179))^$F2188</f>
        <v/>
      </c>
      <c r="P2188" s="40">
        <f>O2188*$G2188*(1+P$7)^$D2188*(P2170/O2170)^$E2188*((P2170+P2179)/(O2170+O2179))^$F2188</f>
        <v/>
      </c>
      <c r="Q2188" s="40">
        <f>P2188*$G2188*(1+Q$7)^$D2188*(Q2170/P2170)^$E2188*((Q2170+Q2179)/(P2170+P2179))^$F2188</f>
        <v/>
      </c>
      <c r="R2188" s="40">
        <f>Q2188*$G2188*(1+R$7)^$D2188*(R2170/Q2170)^$E2188*((R2170+R2179)/(Q2170+Q2179))^$F2188</f>
        <v/>
      </c>
      <c r="S2188" s="40">
        <f>R2188*$G2188*(1+S$7)^$D2188*(S2170/R2170)^$E2188*((S2170+S2179)/(R2170+R2179))^$F2188</f>
        <v/>
      </c>
      <c r="T2188" s="40">
        <f>S2188*$G2188*(1+T$7)^$D2188*(T2170/S2170)^$E2188*((T2170+T2179)/(S2170+S2179))^$F2188</f>
        <v/>
      </c>
      <c r="U2188" s="40">
        <f>T2188*$G2188*(1+U$7)^$D2188*(U2170/T2170)^$E2188*((U2170+U2179)/(T2170+T2179))^$F2188</f>
        <v/>
      </c>
      <c r="V2188" s="40">
        <f>U2188*$G2188*(1+V$7)^$D2188*(V2170/U2170)^$E2188*((V2170+V2179)/(U2170+U2179))^$F2188</f>
        <v/>
      </c>
      <c r="W2188" s="40">
        <f>V2188*$G2188*(1+W$7)^$D2188*(W2170/V2170)^$E2188*((W2170+W2179)/(V2170+V2179))^$F2188</f>
        <v/>
      </c>
      <c r="X2188" s="40">
        <f>W2188*$G2188*(1+X$7)^$D2188*(X2170/W2170)^$E2188*((X2170+X2179)/(W2170+W2179))^$F2188</f>
        <v/>
      </c>
      <c r="Y2188" s="40">
        <f>X2188*$G2188*(1+Y$7)^$D2188*(Y2170/X2170)^$E2188*((Y2170+Y2179)/(X2170+X2179))^$F2188</f>
        <v/>
      </c>
      <c r="Z2188" s="40">
        <f>Y2188*$G2188*(1+Z$7)^$D2188*(Z2170/Y2170)^$E2188*((Z2170+Z2179)/(Y2170+Y2179))^$F2188</f>
        <v/>
      </c>
      <c r="AA2188" s="40">
        <f>Z2188*$G2188*(1+AA$7)^$D2188*(AA2170/Z2170)^$E2188*((AA2170+AA2179)/(Z2170+Z2179))^$F2188</f>
        <v/>
      </c>
      <c r="AB2188" s="40">
        <f>AA2188*$G2188*(1+AB$7)^$D2188*(AB2170/AA2170)^$E2188*((AB2170+AB2179)/(AA2170+AA2179))^$F2188</f>
        <v/>
      </c>
      <c r="AC2188" s="40">
        <f>AB2188*$G2188*(1+AC$7)^$D2188*(AC2170/AB2170)^$E2188*((AC2170+AC2179)/(AB2170+AB2179))^$F2188</f>
        <v/>
      </c>
      <c r="AD2188" s="40">
        <f>AC2188*$G2188*(1+AD$7)^$D2188*(AD2170/AC2170)^$E2188*((AD2170+AD2179)/(AC2170+AC2179))^$F2188</f>
        <v/>
      </c>
      <c r="AF2188" s="11">
        <f>CodePrefix&amp;$A2188&amp;IF($C2188="","","."&amp;$C2188&amp;"."&amp;$B2188)&amp;INDEX(VarEnd,MATCH($A2188,VarKey,0))&amp;AF$5</f>
        <v/>
      </c>
      <c r="AG2188" s="39">
        <f>INDEX(Inputs!$X$5:$X$132,MATCH($B2188&amp;"|"&amp;$C2188,Inputs!$A$5:$A$132,0))</f>
        <v/>
      </c>
      <c r="AH2188" s="40">
        <f>AG2188*$G2188*(1+AH$7)^$D2188*(AH2170/AG2170)^$E2188*((AH2170+AH2179)/(AG2170+AG2179))^$F2188</f>
        <v/>
      </c>
      <c r="AI2188" s="40">
        <f>AH2188*$G2188*(1+AI$7)^$D2188*(AI2170/AH2170)^$E2188*((AI2170+AI2179)/(AH2170+AH2179))^$F2188</f>
        <v/>
      </c>
      <c r="AJ2188" s="40">
        <f>AI2188*$G2188*(1+AJ$7)^$D2188*(AJ2170/AI2170)^$E2188*((AJ2170+AJ2179)/(AI2170+AI2179))^$F2188</f>
        <v/>
      </c>
      <c r="AK2188" s="40">
        <f>AJ2188*$G2188*(1+AK$7)^$D2188*(AK2170/AJ2170)^$E2188*((AK2170+AK2179)/(AJ2170+AJ2179))^$F2188</f>
        <v/>
      </c>
      <c r="AL2188" s="40">
        <f>AK2188*$G2188*(1+AL$7)^$D2188*(AL2170/AK2170)^$E2188*((AL2170+AL2179)/(AK2170+AK2179))^$F2188</f>
        <v/>
      </c>
      <c r="AM2188" s="40">
        <f>AL2188*$G2188*(1+AM$7)^$D2188*(AM2170/AL2170)^$E2188*((AM2170+AM2179)/(AL2170+AL2179))^$F2188</f>
        <v/>
      </c>
      <c r="AN2188" s="40">
        <f>AM2188*$G2188*(1+AN$7)^$D2188*(AN2170/AM2170)^$E2188*((AN2170+AN2179)/(AM2170+AM2179))^$F2188</f>
        <v/>
      </c>
      <c r="AO2188" s="40">
        <f>AN2188*$G2188*(1+AO$7)^$D2188*(AO2170/AN2170)^$E2188*((AO2170+AO2179)/(AN2170+AN2179))^$F2188</f>
        <v/>
      </c>
      <c r="AP2188" s="40">
        <f>AO2188*$G2188*(1+AP$7)^$D2188*(AP2170/AO2170)^$E2188*((AP2170+AP2179)/(AO2170+AO2179))^$F2188</f>
        <v/>
      </c>
      <c r="AQ2188" s="40">
        <f>AP2188*$G2188*(1+AQ$7)^$D2188*(AQ2170/AP2170)^$E2188*((AQ2170+AQ2179)/(AP2170+AP2179))^$F2188</f>
        <v/>
      </c>
      <c r="AR2188" s="40">
        <f>AQ2188*$G2188*(1+AR$7)^$D2188*(AR2170/AQ2170)^$E2188*((AR2170+AR2179)/(AQ2170+AQ2179))^$F2188</f>
        <v/>
      </c>
      <c r="AS2188" s="40">
        <f>AR2188*$G2188*(1+AS$7)^$D2188*(AS2170/AR2170)^$E2188*((AS2170+AS2179)/(AR2170+AR2179))^$F2188</f>
        <v/>
      </c>
      <c r="AT2188" s="40">
        <f>AS2188*$G2188*(1+AT$7)^$D2188*(AT2170/AS2170)^$E2188*((AT2170+AT2179)/(AS2170+AS2179))^$F2188</f>
        <v/>
      </c>
      <c r="AU2188" s="40">
        <f>AT2188*$G2188*(1+AU$7)^$D2188*(AU2170/AT2170)^$E2188*((AU2170+AU2179)/(AT2170+AT2179))^$F2188</f>
        <v/>
      </c>
      <c r="AV2188" s="40">
        <f>AU2188*$G2188*(1+AV$7)^$D2188*(AV2170/AU2170)^$E2188*((AV2170+AV2179)/(AU2170+AU2179))^$F2188</f>
        <v/>
      </c>
      <c r="AW2188" s="40">
        <f>AV2188*$G2188*(1+AW$7)^$D2188*(AW2170/AV2170)^$E2188*((AW2170+AW2179)/(AV2170+AV2179))^$F2188</f>
        <v/>
      </c>
      <c r="AX2188" s="40">
        <f>AW2188*$G2188*(1+AX$7)^$D2188*(AX2170/AW2170)^$E2188*((AX2170+AX2179)/(AW2170+AW2179))^$F2188</f>
        <v/>
      </c>
      <c r="AY2188" s="40">
        <f>AX2188*$G2188*(1+AY$7)^$D2188*(AY2170/AX2170)^$E2188*((AY2170+AY2179)/(AX2170+AX2179))^$F2188</f>
        <v/>
      </c>
    </row>
    <row r="2189" hidden="1" outlineLevel="2">
      <c r="A2189" s="14" t="inlineStr">
        <is>
          <t>ener</t>
        </is>
      </c>
      <c r="B2189" s="14" t="inlineStr">
        <is>
          <t>oop</t>
        </is>
      </c>
      <c r="C2189" s="14" t="inlineStr">
        <is>
          <t>omn</t>
        </is>
      </c>
      <c r="D2189" s="36">
        <f>INDEX(Inputs!$O$5:$O$132,MATCH($B2189&amp;"|"&amp;$C2189,Inputs!$A$5:$A$132,0))</f>
        <v/>
      </c>
      <c r="E2189" s="36">
        <f>INDEX(Inputs!$P$5:$P$132,MATCH($B2189&amp;"|"&amp;$C2189,Inputs!$A$5:$A$132,0))</f>
        <v/>
      </c>
      <c r="F2189" s="36">
        <f>INDEX(Inputs!$T$5:$T$132,MATCH($B2189&amp;"|"&amp;$C2189,Inputs!$A$5:$A$132,0))</f>
        <v/>
      </c>
      <c r="G2189" s="36">
        <f>INDEX(Inputs!$S$5:$S$132,MATCH($B2189&amp;"|"&amp;$C2189,Inputs!$A$5:$A$132,0))</f>
        <v/>
      </c>
      <c r="H2189" s="14">
        <f>INDEX(VarLab,MATCH($A2189,VarKey,0))&amp;INDEX(MemLab,MATCH($C2189&amp;"|"&amp;$B2189,MemKey,0))</f>
        <v/>
      </c>
      <c r="I2189" s="14">
        <f>INDEX(VarUnit,MATCH($A2189,VarKey,0))</f>
        <v/>
      </c>
      <c r="J2189" s="14">
        <f>INDEX(VarSrc,MATCH($A2189,VarKey,0))</f>
        <v/>
      </c>
      <c r="K2189" s="11">
        <f>CodePrefix&amp;$A2189&amp;IF($C2189="","","."&amp;$C2189&amp;"."&amp;$B2189)&amp;INDEX(VarEnd,MATCH($A2189,VarKey,0))&amp;K$5</f>
        <v/>
      </c>
      <c r="L2189" s="39">
        <f>INDEX(Inputs!$X$5:$X$132,MATCH($B2189&amp;"|"&amp;$C2189,Inputs!$A$5:$A$132,0))</f>
        <v/>
      </c>
      <c r="M2189" s="40">
        <f>L2189*$G2189*(1+M$7)^$D2189*(M2171/L2171)^$E2189*((M2171+M2180)/(L2171+L2180))^$F2189</f>
        <v/>
      </c>
      <c r="N2189" s="40">
        <f>M2189*$G2189*(1+N$7)^$D2189*(N2171/M2171)^$E2189*((N2171+N2180)/(M2171+M2180))^$F2189</f>
        <v/>
      </c>
      <c r="O2189" s="40">
        <f>N2189*$G2189*(1+O$7)^$D2189*(O2171/N2171)^$E2189*((O2171+O2180)/(N2171+N2180))^$F2189</f>
        <v/>
      </c>
      <c r="P2189" s="40">
        <f>O2189*$G2189*(1+P$7)^$D2189*(P2171/O2171)^$E2189*((P2171+P2180)/(O2171+O2180))^$F2189</f>
        <v/>
      </c>
      <c r="Q2189" s="40">
        <f>P2189*$G2189*(1+Q$7)^$D2189*(Q2171/P2171)^$E2189*((Q2171+Q2180)/(P2171+P2180))^$F2189</f>
        <v/>
      </c>
      <c r="R2189" s="40">
        <f>Q2189*$G2189*(1+R$7)^$D2189*(R2171/Q2171)^$E2189*((R2171+R2180)/(Q2171+Q2180))^$F2189</f>
        <v/>
      </c>
      <c r="S2189" s="40">
        <f>R2189*$G2189*(1+S$7)^$D2189*(S2171/R2171)^$E2189*((S2171+S2180)/(R2171+R2180))^$F2189</f>
        <v/>
      </c>
      <c r="T2189" s="40">
        <f>S2189*$G2189*(1+T$7)^$D2189*(T2171/S2171)^$E2189*((T2171+T2180)/(S2171+S2180))^$F2189</f>
        <v/>
      </c>
      <c r="U2189" s="40">
        <f>T2189*$G2189*(1+U$7)^$D2189*(U2171/T2171)^$E2189*((U2171+U2180)/(T2171+T2180))^$F2189</f>
        <v/>
      </c>
      <c r="V2189" s="40">
        <f>U2189*$G2189*(1+V$7)^$D2189*(V2171/U2171)^$E2189*((V2171+V2180)/(U2171+U2180))^$F2189</f>
        <v/>
      </c>
      <c r="W2189" s="40">
        <f>V2189*$G2189*(1+W$7)^$D2189*(W2171/V2171)^$E2189*((W2171+W2180)/(V2171+V2180))^$F2189</f>
        <v/>
      </c>
      <c r="X2189" s="40">
        <f>W2189*$G2189*(1+X$7)^$D2189*(X2171/W2171)^$E2189*((X2171+X2180)/(W2171+W2180))^$F2189</f>
        <v/>
      </c>
      <c r="Y2189" s="40">
        <f>X2189*$G2189*(1+Y$7)^$D2189*(Y2171/X2171)^$E2189*((Y2171+Y2180)/(X2171+X2180))^$F2189</f>
        <v/>
      </c>
      <c r="Z2189" s="40">
        <f>Y2189*$G2189*(1+Z$7)^$D2189*(Z2171/Y2171)^$E2189*((Z2171+Z2180)/(Y2171+Y2180))^$F2189</f>
        <v/>
      </c>
      <c r="AA2189" s="40">
        <f>Z2189*$G2189*(1+AA$7)^$D2189*(AA2171/Z2171)^$E2189*((AA2171+AA2180)/(Z2171+Z2180))^$F2189</f>
        <v/>
      </c>
      <c r="AB2189" s="40">
        <f>AA2189*$G2189*(1+AB$7)^$D2189*(AB2171/AA2171)^$E2189*((AB2171+AB2180)/(AA2171+AA2180))^$F2189</f>
        <v/>
      </c>
      <c r="AC2189" s="40">
        <f>AB2189*$G2189*(1+AC$7)^$D2189*(AC2171/AB2171)^$E2189*((AC2171+AC2180)/(AB2171+AB2180))^$F2189</f>
        <v/>
      </c>
      <c r="AD2189" s="40">
        <f>AC2189*$G2189*(1+AD$7)^$D2189*(AD2171/AC2171)^$E2189*((AD2171+AD2180)/(AC2171+AC2180))^$F2189</f>
        <v/>
      </c>
      <c r="AF2189" s="11">
        <f>CodePrefix&amp;$A2189&amp;IF($C2189="","","."&amp;$C2189&amp;"."&amp;$B2189)&amp;INDEX(VarEnd,MATCH($A2189,VarKey,0))&amp;AF$5</f>
        <v/>
      </c>
      <c r="AG2189" s="39">
        <f>INDEX(Inputs!$X$5:$X$132,MATCH($B2189&amp;"|"&amp;$C2189,Inputs!$A$5:$A$132,0))</f>
        <v/>
      </c>
      <c r="AH2189" s="40">
        <f>AG2189*$G2189*(1+AH$7)^$D2189*(AH2171/AG2171)^$E2189*((AH2171+AH2180)/(AG2171+AG2180))^$F2189</f>
        <v/>
      </c>
      <c r="AI2189" s="40">
        <f>AH2189*$G2189*(1+AI$7)^$D2189*(AI2171/AH2171)^$E2189*((AI2171+AI2180)/(AH2171+AH2180))^$F2189</f>
        <v/>
      </c>
      <c r="AJ2189" s="40">
        <f>AI2189*$G2189*(1+AJ$7)^$D2189*(AJ2171/AI2171)^$E2189*((AJ2171+AJ2180)/(AI2171+AI2180))^$F2189</f>
        <v/>
      </c>
      <c r="AK2189" s="40">
        <f>AJ2189*$G2189*(1+AK$7)^$D2189*(AK2171/AJ2171)^$E2189*((AK2171+AK2180)/(AJ2171+AJ2180))^$F2189</f>
        <v/>
      </c>
      <c r="AL2189" s="40">
        <f>AK2189*$G2189*(1+AL$7)^$D2189*(AL2171/AK2171)^$E2189*((AL2171+AL2180)/(AK2171+AK2180))^$F2189</f>
        <v/>
      </c>
      <c r="AM2189" s="40">
        <f>AL2189*$G2189*(1+AM$7)^$D2189*(AM2171/AL2171)^$E2189*((AM2171+AM2180)/(AL2171+AL2180))^$F2189</f>
        <v/>
      </c>
      <c r="AN2189" s="40">
        <f>AM2189*$G2189*(1+AN$7)^$D2189*(AN2171/AM2171)^$E2189*((AN2171+AN2180)/(AM2171+AM2180))^$F2189</f>
        <v/>
      </c>
      <c r="AO2189" s="40">
        <f>AN2189*$G2189*(1+AO$7)^$D2189*(AO2171/AN2171)^$E2189*((AO2171+AO2180)/(AN2171+AN2180))^$F2189</f>
        <v/>
      </c>
      <c r="AP2189" s="40">
        <f>AO2189*$G2189*(1+AP$7)^$D2189*(AP2171/AO2171)^$E2189*((AP2171+AP2180)/(AO2171+AO2180))^$F2189</f>
        <v/>
      </c>
      <c r="AQ2189" s="40">
        <f>AP2189*$G2189*(1+AQ$7)^$D2189*(AQ2171/AP2171)^$E2189*((AQ2171+AQ2180)/(AP2171+AP2180))^$F2189</f>
        <v/>
      </c>
      <c r="AR2189" s="40">
        <f>AQ2189*$G2189*(1+AR$7)^$D2189*(AR2171/AQ2171)^$E2189*((AR2171+AR2180)/(AQ2171+AQ2180))^$F2189</f>
        <v/>
      </c>
      <c r="AS2189" s="40">
        <f>AR2189*$G2189*(1+AS$7)^$D2189*(AS2171/AR2171)^$E2189*((AS2171+AS2180)/(AR2171+AR2180))^$F2189</f>
        <v/>
      </c>
      <c r="AT2189" s="40">
        <f>AS2189*$G2189*(1+AT$7)^$D2189*(AT2171/AS2171)^$E2189*((AT2171+AT2180)/(AS2171+AS2180))^$F2189</f>
        <v/>
      </c>
      <c r="AU2189" s="40">
        <f>AT2189*$G2189*(1+AU$7)^$D2189*(AU2171/AT2171)^$E2189*((AU2171+AU2180)/(AT2171+AT2180))^$F2189</f>
        <v/>
      </c>
      <c r="AV2189" s="40">
        <f>AU2189*$G2189*(1+AV$7)^$D2189*(AV2171/AU2171)^$E2189*((AV2171+AV2180)/(AU2171+AU2180))^$F2189</f>
        <v/>
      </c>
      <c r="AW2189" s="40">
        <f>AV2189*$G2189*(1+AW$7)^$D2189*(AW2171/AV2171)^$E2189*((AW2171+AW2180)/(AV2171+AV2180))^$F2189</f>
        <v/>
      </c>
      <c r="AX2189" s="40">
        <f>AW2189*$G2189*(1+AX$7)^$D2189*(AX2171/AW2171)^$E2189*((AX2171+AX2180)/(AW2171+AW2180))^$F2189</f>
        <v/>
      </c>
      <c r="AY2189" s="40">
        <f>AX2189*$G2189*(1+AY$7)^$D2189*(AY2171/AX2171)^$E2189*((AY2171+AY2180)/(AX2171+AX2180))^$F2189</f>
        <v/>
      </c>
    </row>
    <row r="2190" hidden="1" outlineLevel="2">
      <c r="A2190" s="14" t="inlineStr">
        <is>
          <t>ener</t>
        </is>
      </c>
      <c r="B2190" s="14" t="inlineStr">
        <is>
          <t>bio</t>
        </is>
      </c>
      <c r="C2190" s="14" t="inlineStr">
        <is>
          <t>omn</t>
        </is>
      </c>
      <c r="D2190" s="36">
        <f>INDEX(Inputs!$O$5:$O$132,MATCH($B2190&amp;"|"&amp;$C2190,Inputs!$A$5:$A$132,0))</f>
        <v/>
      </c>
      <c r="E2190" s="36">
        <f>INDEX(Inputs!$P$5:$P$132,MATCH($B2190&amp;"|"&amp;$C2190,Inputs!$A$5:$A$132,0))</f>
        <v/>
      </c>
      <c r="F2190" s="36">
        <f>INDEX(Inputs!$T$5:$T$132,MATCH($B2190&amp;"|"&amp;$C2190,Inputs!$A$5:$A$132,0))</f>
        <v/>
      </c>
      <c r="G2190" s="36">
        <f>INDEX(Inputs!$S$5:$S$132,MATCH($B2190&amp;"|"&amp;$C2190,Inputs!$A$5:$A$132,0))</f>
        <v/>
      </c>
      <c r="H2190" s="14">
        <f>INDEX(VarLab,MATCH($A2190,VarKey,0))&amp;INDEX(MemLab,MATCH($C2190&amp;"|"&amp;$B2190,MemKey,0))</f>
        <v/>
      </c>
      <c r="I2190" s="14">
        <f>INDEX(VarUnit,MATCH($A2190,VarKey,0))</f>
        <v/>
      </c>
      <c r="J2190" s="14">
        <f>INDEX(VarSrc,MATCH($A2190,VarKey,0))</f>
        <v/>
      </c>
      <c r="K2190" s="11">
        <f>CodePrefix&amp;$A2190&amp;IF($C2190="","","."&amp;$C2190&amp;"."&amp;$B2190)&amp;INDEX(VarEnd,MATCH($A2190,VarKey,0))&amp;K$5</f>
        <v/>
      </c>
      <c r="L2190" s="39">
        <f>INDEX(Inputs!$X$5:$X$132,MATCH($B2190&amp;"|"&amp;$C2190,Inputs!$A$5:$A$132,0))</f>
        <v/>
      </c>
      <c r="M2190" s="40">
        <f>L2190*$G2190*(1+M$7)^$D2190*(M2172/L2172)^$E2190*((M2172+M2181)/(L2172+L2181))^$F2190</f>
        <v/>
      </c>
      <c r="N2190" s="40">
        <f>M2190*$G2190*(1+N$7)^$D2190*(N2172/M2172)^$E2190*((N2172+N2181)/(M2172+M2181))^$F2190</f>
        <v/>
      </c>
      <c r="O2190" s="40">
        <f>N2190*$G2190*(1+O$7)^$D2190*(O2172/N2172)^$E2190*((O2172+O2181)/(N2172+N2181))^$F2190</f>
        <v/>
      </c>
      <c r="P2190" s="40">
        <f>O2190*$G2190*(1+P$7)^$D2190*(P2172/O2172)^$E2190*((P2172+P2181)/(O2172+O2181))^$F2190</f>
        <v/>
      </c>
      <c r="Q2190" s="40">
        <f>P2190*$G2190*(1+Q$7)^$D2190*(Q2172/P2172)^$E2190*((Q2172+Q2181)/(P2172+P2181))^$F2190</f>
        <v/>
      </c>
      <c r="R2190" s="40">
        <f>Q2190*$G2190*(1+R$7)^$D2190*(R2172/Q2172)^$E2190*((R2172+R2181)/(Q2172+Q2181))^$F2190</f>
        <v/>
      </c>
      <c r="S2190" s="40">
        <f>R2190*$G2190*(1+S$7)^$D2190*(S2172/R2172)^$E2190*((S2172+S2181)/(R2172+R2181))^$F2190</f>
        <v/>
      </c>
      <c r="T2190" s="40">
        <f>S2190*$G2190*(1+T$7)^$D2190*(T2172/S2172)^$E2190*((T2172+T2181)/(S2172+S2181))^$F2190</f>
        <v/>
      </c>
      <c r="U2190" s="40">
        <f>T2190*$G2190*(1+U$7)^$D2190*(U2172/T2172)^$E2190*((U2172+U2181)/(T2172+T2181))^$F2190</f>
        <v/>
      </c>
      <c r="V2190" s="40">
        <f>U2190*$G2190*(1+V$7)^$D2190*(V2172/U2172)^$E2190*((V2172+V2181)/(U2172+U2181))^$F2190</f>
        <v/>
      </c>
      <c r="W2190" s="40">
        <f>V2190*$G2190*(1+W$7)^$D2190*(W2172/V2172)^$E2190*((W2172+W2181)/(V2172+V2181))^$F2190</f>
        <v/>
      </c>
      <c r="X2190" s="40">
        <f>W2190*$G2190*(1+X$7)^$D2190*(X2172/W2172)^$E2190*((X2172+X2181)/(W2172+W2181))^$F2190</f>
        <v/>
      </c>
      <c r="Y2190" s="40">
        <f>X2190*$G2190*(1+Y$7)^$D2190*(Y2172/X2172)^$E2190*((Y2172+Y2181)/(X2172+X2181))^$F2190</f>
        <v/>
      </c>
      <c r="Z2190" s="40">
        <f>Y2190*$G2190*(1+Z$7)^$D2190*(Z2172/Y2172)^$E2190*((Z2172+Z2181)/(Y2172+Y2181))^$F2190</f>
        <v/>
      </c>
      <c r="AA2190" s="40">
        <f>Z2190*$G2190*(1+AA$7)^$D2190*(AA2172/Z2172)^$E2190*((AA2172+AA2181)/(Z2172+Z2181))^$F2190</f>
        <v/>
      </c>
      <c r="AB2190" s="40">
        <f>AA2190*$G2190*(1+AB$7)^$D2190*(AB2172/AA2172)^$E2190*((AB2172+AB2181)/(AA2172+AA2181))^$F2190</f>
        <v/>
      </c>
      <c r="AC2190" s="40">
        <f>AB2190*$G2190*(1+AC$7)^$D2190*(AC2172/AB2172)^$E2190*((AC2172+AC2181)/(AB2172+AB2181))^$F2190</f>
        <v/>
      </c>
      <c r="AD2190" s="40">
        <f>AC2190*$G2190*(1+AD$7)^$D2190*(AD2172/AC2172)^$E2190*((AD2172+AD2181)/(AC2172+AC2181))^$F2190</f>
        <v/>
      </c>
      <c r="AF2190" s="11">
        <f>CodePrefix&amp;$A2190&amp;IF($C2190="","","."&amp;$C2190&amp;"."&amp;$B2190)&amp;INDEX(VarEnd,MATCH($A2190,VarKey,0))&amp;AF$5</f>
        <v/>
      </c>
      <c r="AG2190" s="39">
        <f>INDEX(Inputs!$X$5:$X$132,MATCH($B2190&amp;"|"&amp;$C2190,Inputs!$A$5:$A$132,0))</f>
        <v/>
      </c>
      <c r="AH2190" s="40">
        <f>AG2190*$G2190*(1+AH$7)^$D2190*(AH2172/AG2172)^$E2190*((AH2172+AH2181)/(AG2172+AG2181))^$F2190</f>
        <v/>
      </c>
      <c r="AI2190" s="40">
        <f>AH2190*$G2190*(1+AI$7)^$D2190*(AI2172/AH2172)^$E2190*((AI2172+AI2181)/(AH2172+AH2181))^$F2190</f>
        <v/>
      </c>
      <c r="AJ2190" s="40">
        <f>AI2190*$G2190*(1+AJ$7)^$D2190*(AJ2172/AI2172)^$E2190*((AJ2172+AJ2181)/(AI2172+AI2181))^$F2190</f>
        <v/>
      </c>
      <c r="AK2190" s="40">
        <f>AJ2190*$G2190*(1+AK$7)^$D2190*(AK2172/AJ2172)^$E2190*((AK2172+AK2181)/(AJ2172+AJ2181))^$F2190</f>
        <v/>
      </c>
      <c r="AL2190" s="40">
        <f>AK2190*$G2190*(1+AL$7)^$D2190*(AL2172/AK2172)^$E2190*((AL2172+AL2181)/(AK2172+AK2181))^$F2190</f>
        <v/>
      </c>
      <c r="AM2190" s="40">
        <f>AL2190*$G2190*(1+AM$7)^$D2190*(AM2172/AL2172)^$E2190*((AM2172+AM2181)/(AL2172+AL2181))^$F2190</f>
        <v/>
      </c>
      <c r="AN2190" s="40">
        <f>AM2190*$G2190*(1+AN$7)^$D2190*(AN2172/AM2172)^$E2190*((AN2172+AN2181)/(AM2172+AM2181))^$F2190</f>
        <v/>
      </c>
      <c r="AO2190" s="40">
        <f>AN2190*$G2190*(1+AO$7)^$D2190*(AO2172/AN2172)^$E2190*((AO2172+AO2181)/(AN2172+AN2181))^$F2190</f>
        <v/>
      </c>
      <c r="AP2190" s="40">
        <f>AO2190*$G2190*(1+AP$7)^$D2190*(AP2172/AO2172)^$E2190*((AP2172+AP2181)/(AO2172+AO2181))^$F2190</f>
        <v/>
      </c>
      <c r="AQ2190" s="40">
        <f>AP2190*$G2190*(1+AQ$7)^$D2190*(AQ2172/AP2172)^$E2190*((AQ2172+AQ2181)/(AP2172+AP2181))^$F2190</f>
        <v/>
      </c>
      <c r="AR2190" s="40">
        <f>AQ2190*$G2190*(1+AR$7)^$D2190*(AR2172/AQ2172)^$E2190*((AR2172+AR2181)/(AQ2172+AQ2181))^$F2190</f>
        <v/>
      </c>
      <c r="AS2190" s="40">
        <f>AR2190*$G2190*(1+AS$7)^$D2190*(AS2172/AR2172)^$E2190*((AS2172+AS2181)/(AR2172+AR2181))^$F2190</f>
        <v/>
      </c>
      <c r="AT2190" s="40">
        <f>AS2190*$G2190*(1+AT$7)^$D2190*(AT2172/AS2172)^$E2190*((AT2172+AT2181)/(AS2172+AS2181))^$F2190</f>
        <v/>
      </c>
      <c r="AU2190" s="40">
        <f>AT2190*$G2190*(1+AU$7)^$D2190*(AU2172/AT2172)^$E2190*((AU2172+AU2181)/(AT2172+AT2181))^$F2190</f>
        <v/>
      </c>
      <c r="AV2190" s="40">
        <f>AU2190*$G2190*(1+AV$7)^$D2190*(AV2172/AU2172)^$E2190*((AV2172+AV2181)/(AU2172+AU2181))^$F2190</f>
        <v/>
      </c>
      <c r="AW2190" s="40">
        <f>AV2190*$G2190*(1+AW$7)^$D2190*(AW2172/AV2172)^$E2190*((AW2172+AW2181)/(AV2172+AV2181))^$F2190</f>
        <v/>
      </c>
      <c r="AX2190" s="40">
        <f>AW2190*$G2190*(1+AX$7)^$D2190*(AX2172/AW2172)^$E2190*((AX2172+AX2181)/(AW2172+AW2181))^$F2190</f>
        <v/>
      </c>
      <c r="AY2190" s="40">
        <f>AX2190*$G2190*(1+AY$7)^$D2190*(AY2172/AX2172)^$E2190*((AY2172+AY2181)/(AX2172+AX2181))^$F2190</f>
        <v/>
      </c>
    </row>
    <row r="2191" hidden="1" outlineLevel="2"/>
    <row r="2192" hidden="1" outlineLevel="2">
      <c r="A2192" s="14" t="inlineStr">
        <is>
          <t>co2</t>
        </is>
      </c>
      <c r="B2192" s="14" t="inlineStr">
        <is>
          <t>coa</t>
        </is>
      </c>
      <c r="C2192" s="14" t="inlineStr">
        <is>
          <t>omn</t>
        </is>
      </c>
      <c r="D2192" s="36">
        <f>INDEX(Inputs!$W$5:$W$132,MATCH($B2192&amp;"|"&amp;$C2192,Inputs!$A$5:$A$132,0))</f>
        <v/>
      </c>
      <c r="E2192" s="35" t="n"/>
      <c r="F2192" s="35" t="n"/>
      <c r="G2192" s="35" t="n"/>
      <c r="H2192" s="14">
        <f>INDEX(VarLab,MATCH($A2192,VarKey,0))&amp;INDEX(MemLab,MATCH($C2192&amp;"|"&amp;$B2192,MemKey,0))</f>
        <v/>
      </c>
      <c r="I2192" s="14">
        <f>INDEX(VarUnit,MATCH($A2192,VarKey,0))</f>
        <v/>
      </c>
      <c r="J2192" s="14">
        <f>INDEX(VarSrc,MATCH($A2192,VarKey,0))</f>
        <v/>
      </c>
      <c r="K2192" s="11">
        <f>CodePrefix&amp;$A2192&amp;IF($C2192="","","."&amp;$C2192&amp;"."&amp;$B2192)&amp;INDEX(VarEnd,MATCH($A2192,VarKey,0))&amp;K$5</f>
        <v/>
      </c>
      <c r="L2192" s="15">
        <f>L2183*Settings!$C$13*$D2192</f>
        <v/>
      </c>
      <c r="M2192" s="16">
        <f>M2183*Settings!$C$13*$D2192</f>
        <v/>
      </c>
      <c r="N2192" s="16">
        <f>N2183*Settings!$C$13*$D2192</f>
        <v/>
      </c>
      <c r="O2192" s="16">
        <f>O2183*Settings!$C$13*$D2192</f>
        <v/>
      </c>
      <c r="P2192" s="16">
        <f>P2183*Settings!$C$13*$D2192</f>
        <v/>
      </c>
      <c r="Q2192" s="16">
        <f>Q2183*Settings!$C$13*$D2192</f>
        <v/>
      </c>
      <c r="R2192" s="16">
        <f>R2183*Settings!$C$13*$D2192</f>
        <v/>
      </c>
      <c r="S2192" s="16">
        <f>S2183*Settings!$C$13*$D2192</f>
        <v/>
      </c>
      <c r="T2192" s="16">
        <f>T2183*Settings!$C$13*$D2192</f>
        <v/>
      </c>
      <c r="U2192" s="16">
        <f>U2183*Settings!$C$13*$D2192</f>
        <v/>
      </c>
      <c r="V2192" s="16">
        <f>V2183*Settings!$C$13*$D2192</f>
        <v/>
      </c>
      <c r="W2192" s="16">
        <f>W2183*Settings!$C$13*$D2192</f>
        <v/>
      </c>
      <c r="X2192" s="16">
        <f>X2183*Settings!$C$13*$D2192</f>
        <v/>
      </c>
      <c r="Y2192" s="16">
        <f>Y2183*Settings!$C$13*$D2192</f>
        <v/>
      </c>
      <c r="Z2192" s="16">
        <f>Z2183*Settings!$C$13*$D2192</f>
        <v/>
      </c>
      <c r="AA2192" s="16">
        <f>AA2183*Settings!$C$13*$D2192</f>
        <v/>
      </c>
      <c r="AB2192" s="16">
        <f>AB2183*Settings!$C$13*$D2192</f>
        <v/>
      </c>
      <c r="AC2192" s="16">
        <f>AC2183*Settings!$C$13*$D2192</f>
        <v/>
      </c>
      <c r="AD2192" s="16">
        <f>AD2183*Settings!$C$13*$D2192</f>
        <v/>
      </c>
      <c r="AF2192" s="11">
        <f>CodePrefix&amp;$A2192&amp;IF($C2192="","","."&amp;$C2192&amp;"."&amp;$B2192)&amp;INDEX(VarEnd,MATCH($A2192,VarKey,0))&amp;AF$5</f>
        <v/>
      </c>
      <c r="AG2192" s="15">
        <f>AG2183*Settings!$C$13*$D2192</f>
        <v/>
      </c>
      <c r="AH2192" s="16">
        <f>AH2183*Settings!$C$13*$D2192</f>
        <v/>
      </c>
      <c r="AI2192" s="16">
        <f>AI2183*Settings!$C$13*$D2192</f>
        <v/>
      </c>
      <c r="AJ2192" s="16">
        <f>AJ2183*Settings!$C$13*$D2192</f>
        <v/>
      </c>
      <c r="AK2192" s="16">
        <f>AK2183*Settings!$C$13*$D2192</f>
        <v/>
      </c>
      <c r="AL2192" s="16">
        <f>AL2183*Settings!$C$13*$D2192</f>
        <v/>
      </c>
      <c r="AM2192" s="16">
        <f>AM2183*Settings!$C$13*$D2192</f>
        <v/>
      </c>
      <c r="AN2192" s="16">
        <f>AN2183*Settings!$C$13*$D2192</f>
        <v/>
      </c>
      <c r="AO2192" s="16">
        <f>AO2183*Settings!$C$13*$D2192</f>
        <v/>
      </c>
      <c r="AP2192" s="16">
        <f>AP2183*Settings!$C$13*$D2192</f>
        <v/>
      </c>
      <c r="AQ2192" s="16">
        <f>AQ2183*Settings!$C$13*$D2192</f>
        <v/>
      </c>
      <c r="AR2192" s="16">
        <f>AR2183*Settings!$C$13*$D2192</f>
        <v/>
      </c>
      <c r="AS2192" s="16">
        <f>AS2183*Settings!$C$13*$D2192</f>
        <v/>
      </c>
      <c r="AT2192" s="16">
        <f>AT2183*Settings!$C$13*$D2192</f>
        <v/>
      </c>
      <c r="AU2192" s="16">
        <f>AU2183*Settings!$C$13*$D2192</f>
        <v/>
      </c>
      <c r="AV2192" s="16">
        <f>AV2183*Settings!$C$13*$D2192</f>
        <v/>
      </c>
      <c r="AW2192" s="16">
        <f>AW2183*Settings!$C$13*$D2192</f>
        <v/>
      </c>
      <c r="AX2192" s="16">
        <f>AX2183*Settings!$C$13*$D2192</f>
        <v/>
      </c>
      <c r="AY2192" s="16">
        <f>AY2183*Settings!$C$13*$D2192</f>
        <v/>
      </c>
    </row>
    <row r="2193" hidden="1" outlineLevel="2">
      <c r="A2193" s="14" t="inlineStr">
        <is>
          <t>co2</t>
        </is>
      </c>
      <c r="B2193" s="14" t="inlineStr">
        <is>
          <t>nga</t>
        </is>
      </c>
      <c r="C2193" s="14" t="inlineStr">
        <is>
          <t>omn</t>
        </is>
      </c>
      <c r="D2193" s="36">
        <f>INDEX(Inputs!$W$5:$W$132,MATCH($B2193&amp;"|"&amp;$C2193,Inputs!$A$5:$A$132,0))</f>
        <v/>
      </c>
      <c r="E2193" s="35" t="n"/>
      <c r="F2193" s="35" t="n"/>
      <c r="G2193" s="35" t="n"/>
      <c r="H2193" s="14">
        <f>INDEX(VarLab,MATCH($A2193,VarKey,0))&amp;INDEX(MemLab,MATCH($C2193&amp;"|"&amp;$B2193,MemKey,0))</f>
        <v/>
      </c>
      <c r="I2193" s="14">
        <f>INDEX(VarUnit,MATCH($A2193,VarKey,0))</f>
        <v/>
      </c>
      <c r="J2193" s="14">
        <f>INDEX(VarSrc,MATCH($A2193,VarKey,0))</f>
        <v/>
      </c>
      <c r="K2193" s="11">
        <f>CodePrefix&amp;$A2193&amp;IF($C2193="","","."&amp;$C2193&amp;"."&amp;$B2193)&amp;INDEX(VarEnd,MATCH($A2193,VarKey,0))&amp;K$5</f>
        <v/>
      </c>
      <c r="L2193" s="15">
        <f>L2184*Settings!$C$13*$D2193</f>
        <v/>
      </c>
      <c r="M2193" s="16">
        <f>M2184*Settings!$C$13*$D2193</f>
        <v/>
      </c>
      <c r="N2193" s="16">
        <f>N2184*Settings!$C$13*$D2193</f>
        <v/>
      </c>
      <c r="O2193" s="16">
        <f>O2184*Settings!$C$13*$D2193</f>
        <v/>
      </c>
      <c r="P2193" s="16">
        <f>P2184*Settings!$C$13*$D2193</f>
        <v/>
      </c>
      <c r="Q2193" s="16">
        <f>Q2184*Settings!$C$13*$D2193</f>
        <v/>
      </c>
      <c r="R2193" s="16">
        <f>R2184*Settings!$C$13*$D2193</f>
        <v/>
      </c>
      <c r="S2193" s="16">
        <f>S2184*Settings!$C$13*$D2193</f>
        <v/>
      </c>
      <c r="T2193" s="16">
        <f>T2184*Settings!$C$13*$D2193</f>
        <v/>
      </c>
      <c r="U2193" s="16">
        <f>U2184*Settings!$C$13*$D2193</f>
        <v/>
      </c>
      <c r="V2193" s="16">
        <f>V2184*Settings!$C$13*$D2193</f>
        <v/>
      </c>
      <c r="W2193" s="16">
        <f>W2184*Settings!$C$13*$D2193</f>
        <v/>
      </c>
      <c r="X2193" s="16">
        <f>X2184*Settings!$C$13*$D2193</f>
        <v/>
      </c>
      <c r="Y2193" s="16">
        <f>Y2184*Settings!$C$13*$D2193</f>
        <v/>
      </c>
      <c r="Z2193" s="16">
        <f>Z2184*Settings!$C$13*$D2193</f>
        <v/>
      </c>
      <c r="AA2193" s="16">
        <f>AA2184*Settings!$C$13*$D2193</f>
        <v/>
      </c>
      <c r="AB2193" s="16">
        <f>AB2184*Settings!$C$13*$D2193</f>
        <v/>
      </c>
      <c r="AC2193" s="16">
        <f>AC2184*Settings!$C$13*$D2193</f>
        <v/>
      </c>
      <c r="AD2193" s="16">
        <f>AD2184*Settings!$C$13*$D2193</f>
        <v/>
      </c>
      <c r="AF2193" s="11">
        <f>CodePrefix&amp;$A2193&amp;IF($C2193="","","."&amp;$C2193&amp;"."&amp;$B2193)&amp;INDEX(VarEnd,MATCH($A2193,VarKey,0))&amp;AF$5</f>
        <v/>
      </c>
      <c r="AG2193" s="15">
        <f>AG2184*Settings!$C$13*$D2193</f>
        <v/>
      </c>
      <c r="AH2193" s="16">
        <f>AH2184*Settings!$C$13*$D2193</f>
        <v/>
      </c>
      <c r="AI2193" s="16">
        <f>AI2184*Settings!$C$13*$D2193</f>
        <v/>
      </c>
      <c r="AJ2193" s="16">
        <f>AJ2184*Settings!$C$13*$D2193</f>
        <v/>
      </c>
      <c r="AK2193" s="16">
        <f>AK2184*Settings!$C$13*$D2193</f>
        <v/>
      </c>
      <c r="AL2193" s="16">
        <f>AL2184*Settings!$C$13*$D2193</f>
        <v/>
      </c>
      <c r="AM2193" s="16">
        <f>AM2184*Settings!$C$13*$D2193</f>
        <v/>
      </c>
      <c r="AN2193" s="16">
        <f>AN2184*Settings!$C$13*$D2193</f>
        <v/>
      </c>
      <c r="AO2193" s="16">
        <f>AO2184*Settings!$C$13*$D2193</f>
        <v/>
      </c>
      <c r="AP2193" s="16">
        <f>AP2184*Settings!$C$13*$D2193</f>
        <v/>
      </c>
      <c r="AQ2193" s="16">
        <f>AQ2184*Settings!$C$13*$D2193</f>
        <v/>
      </c>
      <c r="AR2193" s="16">
        <f>AR2184*Settings!$C$13*$D2193</f>
        <v/>
      </c>
      <c r="AS2193" s="16">
        <f>AS2184*Settings!$C$13*$D2193</f>
        <v/>
      </c>
      <c r="AT2193" s="16">
        <f>AT2184*Settings!$C$13*$D2193</f>
        <v/>
      </c>
      <c r="AU2193" s="16">
        <f>AU2184*Settings!$C$13*$D2193</f>
        <v/>
      </c>
      <c r="AV2193" s="16">
        <f>AV2184*Settings!$C$13*$D2193</f>
        <v/>
      </c>
      <c r="AW2193" s="16">
        <f>AW2184*Settings!$C$13*$D2193</f>
        <v/>
      </c>
      <c r="AX2193" s="16">
        <f>AX2184*Settings!$C$13*$D2193</f>
        <v/>
      </c>
      <c r="AY2193" s="16">
        <f>AY2184*Settings!$C$13*$D2193</f>
        <v/>
      </c>
    </row>
    <row r="2194" hidden="1" outlineLevel="2">
      <c r="A2194" s="14" t="inlineStr">
        <is>
          <t>co2</t>
        </is>
      </c>
      <c r="B2194" s="14" t="inlineStr">
        <is>
          <t>gso</t>
        </is>
      </c>
      <c r="C2194" s="14" t="inlineStr">
        <is>
          <t>omn</t>
        </is>
      </c>
      <c r="D2194" s="36">
        <f>INDEX(Inputs!$W$5:$W$132,MATCH($B2194&amp;"|"&amp;$C2194,Inputs!$A$5:$A$132,0))</f>
        <v/>
      </c>
      <c r="E2194" s="35" t="n"/>
      <c r="F2194" s="35" t="n"/>
      <c r="G2194" s="35" t="n"/>
      <c r="H2194" s="14">
        <f>INDEX(VarLab,MATCH($A2194,VarKey,0))&amp;INDEX(MemLab,MATCH($C2194&amp;"|"&amp;$B2194,MemKey,0))</f>
        <v/>
      </c>
      <c r="I2194" s="14">
        <f>INDEX(VarUnit,MATCH($A2194,VarKey,0))</f>
        <v/>
      </c>
      <c r="J2194" s="14">
        <f>INDEX(VarSrc,MATCH($A2194,VarKey,0))</f>
        <v/>
      </c>
      <c r="K2194" s="11">
        <f>CodePrefix&amp;$A2194&amp;IF($C2194="","","."&amp;$C2194&amp;"."&amp;$B2194)&amp;INDEX(VarEnd,MATCH($A2194,VarKey,0))&amp;K$5</f>
        <v/>
      </c>
      <c r="L2194" s="15">
        <f>L2185*Settings!$C$13*$D2194</f>
        <v/>
      </c>
      <c r="M2194" s="16">
        <f>M2185*Settings!$C$13*$D2194</f>
        <v/>
      </c>
      <c r="N2194" s="16">
        <f>N2185*Settings!$C$13*$D2194</f>
        <v/>
      </c>
      <c r="O2194" s="16">
        <f>O2185*Settings!$C$13*$D2194</f>
        <v/>
      </c>
      <c r="P2194" s="16">
        <f>P2185*Settings!$C$13*$D2194</f>
        <v/>
      </c>
      <c r="Q2194" s="16">
        <f>Q2185*Settings!$C$13*$D2194</f>
        <v/>
      </c>
      <c r="R2194" s="16">
        <f>R2185*Settings!$C$13*$D2194</f>
        <v/>
      </c>
      <c r="S2194" s="16">
        <f>S2185*Settings!$C$13*$D2194</f>
        <v/>
      </c>
      <c r="T2194" s="16">
        <f>T2185*Settings!$C$13*$D2194</f>
        <v/>
      </c>
      <c r="U2194" s="16">
        <f>U2185*Settings!$C$13*$D2194</f>
        <v/>
      </c>
      <c r="V2194" s="16">
        <f>V2185*Settings!$C$13*$D2194</f>
        <v/>
      </c>
      <c r="W2194" s="16">
        <f>W2185*Settings!$C$13*$D2194</f>
        <v/>
      </c>
      <c r="X2194" s="16">
        <f>X2185*Settings!$C$13*$D2194</f>
        <v/>
      </c>
      <c r="Y2194" s="16">
        <f>Y2185*Settings!$C$13*$D2194</f>
        <v/>
      </c>
      <c r="Z2194" s="16">
        <f>Z2185*Settings!$C$13*$D2194</f>
        <v/>
      </c>
      <c r="AA2194" s="16">
        <f>AA2185*Settings!$C$13*$D2194</f>
        <v/>
      </c>
      <c r="AB2194" s="16">
        <f>AB2185*Settings!$C$13*$D2194</f>
        <v/>
      </c>
      <c r="AC2194" s="16">
        <f>AC2185*Settings!$C$13*$D2194</f>
        <v/>
      </c>
      <c r="AD2194" s="16">
        <f>AD2185*Settings!$C$13*$D2194</f>
        <v/>
      </c>
      <c r="AF2194" s="11">
        <f>CodePrefix&amp;$A2194&amp;IF($C2194="","","."&amp;$C2194&amp;"."&amp;$B2194)&amp;INDEX(VarEnd,MATCH($A2194,VarKey,0))&amp;AF$5</f>
        <v/>
      </c>
      <c r="AG2194" s="15">
        <f>AG2185*Settings!$C$13*$D2194</f>
        <v/>
      </c>
      <c r="AH2194" s="16">
        <f>AH2185*Settings!$C$13*$D2194</f>
        <v/>
      </c>
      <c r="AI2194" s="16">
        <f>AI2185*Settings!$C$13*$D2194</f>
        <v/>
      </c>
      <c r="AJ2194" s="16">
        <f>AJ2185*Settings!$C$13*$D2194</f>
        <v/>
      </c>
      <c r="AK2194" s="16">
        <f>AK2185*Settings!$C$13*$D2194</f>
        <v/>
      </c>
      <c r="AL2194" s="16">
        <f>AL2185*Settings!$C$13*$D2194</f>
        <v/>
      </c>
      <c r="AM2194" s="16">
        <f>AM2185*Settings!$C$13*$D2194</f>
        <v/>
      </c>
      <c r="AN2194" s="16">
        <f>AN2185*Settings!$C$13*$D2194</f>
        <v/>
      </c>
      <c r="AO2194" s="16">
        <f>AO2185*Settings!$C$13*$D2194</f>
        <v/>
      </c>
      <c r="AP2194" s="16">
        <f>AP2185*Settings!$C$13*$D2194</f>
        <v/>
      </c>
      <c r="AQ2194" s="16">
        <f>AQ2185*Settings!$C$13*$D2194</f>
        <v/>
      </c>
      <c r="AR2194" s="16">
        <f>AR2185*Settings!$C$13*$D2194</f>
        <v/>
      </c>
      <c r="AS2194" s="16">
        <f>AS2185*Settings!$C$13*$D2194</f>
        <v/>
      </c>
      <c r="AT2194" s="16">
        <f>AT2185*Settings!$C$13*$D2194</f>
        <v/>
      </c>
      <c r="AU2194" s="16">
        <f>AU2185*Settings!$C$13*$D2194</f>
        <v/>
      </c>
      <c r="AV2194" s="16">
        <f>AV2185*Settings!$C$13*$D2194</f>
        <v/>
      </c>
      <c r="AW2194" s="16">
        <f>AW2185*Settings!$C$13*$D2194</f>
        <v/>
      </c>
      <c r="AX2194" s="16">
        <f>AX2185*Settings!$C$13*$D2194</f>
        <v/>
      </c>
      <c r="AY2194" s="16">
        <f>AY2185*Settings!$C$13*$D2194</f>
        <v/>
      </c>
    </row>
    <row r="2195" hidden="1" outlineLevel="2">
      <c r="A2195" s="14" t="inlineStr">
        <is>
          <t>co2</t>
        </is>
      </c>
      <c r="B2195" s="14" t="inlineStr">
        <is>
          <t>die</t>
        </is>
      </c>
      <c r="C2195" s="14" t="inlineStr">
        <is>
          <t>omn</t>
        </is>
      </c>
      <c r="D2195" s="36">
        <f>INDEX(Inputs!$W$5:$W$132,MATCH($B2195&amp;"|"&amp;$C2195,Inputs!$A$5:$A$132,0))</f>
        <v/>
      </c>
      <c r="E2195" s="35" t="n"/>
      <c r="F2195" s="35" t="n"/>
      <c r="G2195" s="35" t="n"/>
      <c r="H2195" s="14">
        <f>INDEX(VarLab,MATCH($A2195,VarKey,0))&amp;INDEX(MemLab,MATCH($C2195&amp;"|"&amp;$B2195,MemKey,0))</f>
        <v/>
      </c>
      <c r="I2195" s="14">
        <f>INDEX(VarUnit,MATCH($A2195,VarKey,0))</f>
        <v/>
      </c>
      <c r="J2195" s="14">
        <f>INDEX(VarSrc,MATCH($A2195,VarKey,0))</f>
        <v/>
      </c>
      <c r="K2195" s="11">
        <f>CodePrefix&amp;$A2195&amp;IF($C2195="","","."&amp;$C2195&amp;"."&amp;$B2195)&amp;INDEX(VarEnd,MATCH($A2195,VarKey,0))&amp;K$5</f>
        <v/>
      </c>
      <c r="L2195" s="15">
        <f>L2186*Settings!$C$13*$D2195</f>
        <v/>
      </c>
      <c r="M2195" s="16">
        <f>M2186*Settings!$C$13*$D2195</f>
        <v/>
      </c>
      <c r="N2195" s="16">
        <f>N2186*Settings!$C$13*$D2195</f>
        <v/>
      </c>
      <c r="O2195" s="16">
        <f>O2186*Settings!$C$13*$D2195</f>
        <v/>
      </c>
      <c r="P2195" s="16">
        <f>P2186*Settings!$C$13*$D2195</f>
        <v/>
      </c>
      <c r="Q2195" s="16">
        <f>Q2186*Settings!$C$13*$D2195</f>
        <v/>
      </c>
      <c r="R2195" s="16">
        <f>R2186*Settings!$C$13*$D2195</f>
        <v/>
      </c>
      <c r="S2195" s="16">
        <f>S2186*Settings!$C$13*$D2195</f>
        <v/>
      </c>
      <c r="T2195" s="16">
        <f>T2186*Settings!$C$13*$D2195</f>
        <v/>
      </c>
      <c r="U2195" s="16">
        <f>U2186*Settings!$C$13*$D2195</f>
        <v/>
      </c>
      <c r="V2195" s="16">
        <f>V2186*Settings!$C$13*$D2195</f>
        <v/>
      </c>
      <c r="W2195" s="16">
        <f>W2186*Settings!$C$13*$D2195</f>
        <v/>
      </c>
      <c r="X2195" s="16">
        <f>X2186*Settings!$C$13*$D2195</f>
        <v/>
      </c>
      <c r="Y2195" s="16">
        <f>Y2186*Settings!$C$13*$D2195</f>
        <v/>
      </c>
      <c r="Z2195" s="16">
        <f>Z2186*Settings!$C$13*$D2195</f>
        <v/>
      </c>
      <c r="AA2195" s="16">
        <f>AA2186*Settings!$C$13*$D2195</f>
        <v/>
      </c>
      <c r="AB2195" s="16">
        <f>AB2186*Settings!$C$13*$D2195</f>
        <v/>
      </c>
      <c r="AC2195" s="16">
        <f>AC2186*Settings!$C$13*$D2195</f>
        <v/>
      </c>
      <c r="AD2195" s="16">
        <f>AD2186*Settings!$C$13*$D2195</f>
        <v/>
      </c>
      <c r="AF2195" s="11">
        <f>CodePrefix&amp;$A2195&amp;IF($C2195="","","."&amp;$C2195&amp;"."&amp;$B2195)&amp;INDEX(VarEnd,MATCH($A2195,VarKey,0))&amp;AF$5</f>
        <v/>
      </c>
      <c r="AG2195" s="15">
        <f>AG2186*Settings!$C$13*$D2195</f>
        <v/>
      </c>
      <c r="AH2195" s="16">
        <f>AH2186*Settings!$C$13*$D2195</f>
        <v/>
      </c>
      <c r="AI2195" s="16">
        <f>AI2186*Settings!$C$13*$D2195</f>
        <v/>
      </c>
      <c r="AJ2195" s="16">
        <f>AJ2186*Settings!$C$13*$D2195</f>
        <v/>
      </c>
      <c r="AK2195" s="16">
        <f>AK2186*Settings!$C$13*$D2195</f>
        <v/>
      </c>
      <c r="AL2195" s="16">
        <f>AL2186*Settings!$C$13*$D2195</f>
        <v/>
      </c>
      <c r="AM2195" s="16">
        <f>AM2186*Settings!$C$13*$D2195</f>
        <v/>
      </c>
      <c r="AN2195" s="16">
        <f>AN2186*Settings!$C$13*$D2195</f>
        <v/>
      </c>
      <c r="AO2195" s="16">
        <f>AO2186*Settings!$C$13*$D2195</f>
        <v/>
      </c>
      <c r="AP2195" s="16">
        <f>AP2186*Settings!$C$13*$D2195</f>
        <v/>
      </c>
      <c r="AQ2195" s="16">
        <f>AQ2186*Settings!$C$13*$D2195</f>
        <v/>
      </c>
      <c r="AR2195" s="16">
        <f>AR2186*Settings!$C$13*$D2195</f>
        <v/>
      </c>
      <c r="AS2195" s="16">
        <f>AS2186*Settings!$C$13*$D2195</f>
        <v/>
      </c>
      <c r="AT2195" s="16">
        <f>AT2186*Settings!$C$13*$D2195</f>
        <v/>
      </c>
      <c r="AU2195" s="16">
        <f>AU2186*Settings!$C$13*$D2195</f>
        <v/>
      </c>
      <c r="AV2195" s="16">
        <f>AV2186*Settings!$C$13*$D2195</f>
        <v/>
      </c>
      <c r="AW2195" s="16">
        <f>AW2186*Settings!$C$13*$D2195</f>
        <v/>
      </c>
      <c r="AX2195" s="16">
        <f>AX2186*Settings!$C$13*$D2195</f>
        <v/>
      </c>
      <c r="AY2195" s="16">
        <f>AY2186*Settings!$C$13*$D2195</f>
        <v/>
      </c>
    </row>
    <row r="2196" hidden="1" outlineLevel="2">
      <c r="A2196" s="14" t="inlineStr">
        <is>
          <t>co2</t>
        </is>
      </c>
      <c r="B2196" s="14" t="inlineStr">
        <is>
          <t>lpg</t>
        </is>
      </c>
      <c r="C2196" s="14" t="inlineStr">
        <is>
          <t>omn</t>
        </is>
      </c>
      <c r="D2196" s="36">
        <f>INDEX(Inputs!$W$5:$W$132,MATCH($B2196&amp;"|"&amp;$C2196,Inputs!$A$5:$A$132,0))</f>
        <v/>
      </c>
      <c r="E2196" s="35" t="n"/>
      <c r="F2196" s="35" t="n"/>
      <c r="G2196" s="35" t="n"/>
      <c r="H2196" s="14">
        <f>INDEX(VarLab,MATCH($A2196,VarKey,0))&amp;INDEX(MemLab,MATCH($C2196&amp;"|"&amp;$B2196,MemKey,0))</f>
        <v/>
      </c>
      <c r="I2196" s="14">
        <f>INDEX(VarUnit,MATCH($A2196,VarKey,0))</f>
        <v/>
      </c>
      <c r="J2196" s="14">
        <f>INDEX(VarSrc,MATCH($A2196,VarKey,0))</f>
        <v/>
      </c>
      <c r="K2196" s="11">
        <f>CodePrefix&amp;$A2196&amp;IF($C2196="","","."&amp;$C2196&amp;"."&amp;$B2196)&amp;INDEX(VarEnd,MATCH($A2196,VarKey,0))&amp;K$5</f>
        <v/>
      </c>
      <c r="L2196" s="15">
        <f>L2187*Settings!$C$13*$D2196</f>
        <v/>
      </c>
      <c r="M2196" s="16">
        <f>M2187*Settings!$C$13*$D2196</f>
        <v/>
      </c>
      <c r="N2196" s="16">
        <f>N2187*Settings!$C$13*$D2196</f>
        <v/>
      </c>
      <c r="O2196" s="16">
        <f>O2187*Settings!$C$13*$D2196</f>
        <v/>
      </c>
      <c r="P2196" s="16">
        <f>P2187*Settings!$C$13*$D2196</f>
        <v/>
      </c>
      <c r="Q2196" s="16">
        <f>Q2187*Settings!$C$13*$D2196</f>
        <v/>
      </c>
      <c r="R2196" s="16">
        <f>R2187*Settings!$C$13*$D2196</f>
        <v/>
      </c>
      <c r="S2196" s="16">
        <f>S2187*Settings!$C$13*$D2196</f>
        <v/>
      </c>
      <c r="T2196" s="16">
        <f>T2187*Settings!$C$13*$D2196</f>
        <v/>
      </c>
      <c r="U2196" s="16">
        <f>U2187*Settings!$C$13*$D2196</f>
        <v/>
      </c>
      <c r="V2196" s="16">
        <f>V2187*Settings!$C$13*$D2196</f>
        <v/>
      </c>
      <c r="W2196" s="16">
        <f>W2187*Settings!$C$13*$D2196</f>
        <v/>
      </c>
      <c r="X2196" s="16">
        <f>X2187*Settings!$C$13*$D2196</f>
        <v/>
      </c>
      <c r="Y2196" s="16">
        <f>Y2187*Settings!$C$13*$D2196</f>
        <v/>
      </c>
      <c r="Z2196" s="16">
        <f>Z2187*Settings!$C$13*$D2196</f>
        <v/>
      </c>
      <c r="AA2196" s="16">
        <f>AA2187*Settings!$C$13*$D2196</f>
        <v/>
      </c>
      <c r="AB2196" s="16">
        <f>AB2187*Settings!$C$13*$D2196</f>
        <v/>
      </c>
      <c r="AC2196" s="16">
        <f>AC2187*Settings!$C$13*$D2196</f>
        <v/>
      </c>
      <c r="AD2196" s="16">
        <f>AD2187*Settings!$C$13*$D2196</f>
        <v/>
      </c>
      <c r="AF2196" s="11">
        <f>CodePrefix&amp;$A2196&amp;IF($C2196="","","."&amp;$C2196&amp;"."&amp;$B2196)&amp;INDEX(VarEnd,MATCH($A2196,VarKey,0))&amp;AF$5</f>
        <v/>
      </c>
      <c r="AG2196" s="15">
        <f>AG2187*Settings!$C$13*$D2196</f>
        <v/>
      </c>
      <c r="AH2196" s="16">
        <f>AH2187*Settings!$C$13*$D2196</f>
        <v/>
      </c>
      <c r="AI2196" s="16">
        <f>AI2187*Settings!$C$13*$D2196</f>
        <v/>
      </c>
      <c r="AJ2196" s="16">
        <f>AJ2187*Settings!$C$13*$D2196</f>
        <v/>
      </c>
      <c r="AK2196" s="16">
        <f>AK2187*Settings!$C$13*$D2196</f>
        <v/>
      </c>
      <c r="AL2196" s="16">
        <f>AL2187*Settings!$C$13*$D2196</f>
        <v/>
      </c>
      <c r="AM2196" s="16">
        <f>AM2187*Settings!$C$13*$D2196</f>
        <v/>
      </c>
      <c r="AN2196" s="16">
        <f>AN2187*Settings!$C$13*$D2196</f>
        <v/>
      </c>
      <c r="AO2196" s="16">
        <f>AO2187*Settings!$C$13*$D2196</f>
        <v/>
      </c>
      <c r="AP2196" s="16">
        <f>AP2187*Settings!$C$13*$D2196</f>
        <v/>
      </c>
      <c r="AQ2196" s="16">
        <f>AQ2187*Settings!$C$13*$D2196</f>
        <v/>
      </c>
      <c r="AR2196" s="16">
        <f>AR2187*Settings!$C$13*$D2196</f>
        <v/>
      </c>
      <c r="AS2196" s="16">
        <f>AS2187*Settings!$C$13*$D2196</f>
        <v/>
      </c>
      <c r="AT2196" s="16">
        <f>AT2187*Settings!$C$13*$D2196</f>
        <v/>
      </c>
      <c r="AU2196" s="16">
        <f>AU2187*Settings!$C$13*$D2196</f>
        <v/>
      </c>
      <c r="AV2196" s="16">
        <f>AV2187*Settings!$C$13*$D2196</f>
        <v/>
      </c>
      <c r="AW2196" s="16">
        <f>AW2187*Settings!$C$13*$D2196</f>
        <v/>
      </c>
      <c r="AX2196" s="16">
        <f>AX2187*Settings!$C$13*$D2196</f>
        <v/>
      </c>
      <c r="AY2196" s="16">
        <f>AY2187*Settings!$C$13*$D2196</f>
        <v/>
      </c>
    </row>
    <row r="2197" hidden="1" outlineLevel="2">
      <c r="A2197" s="14" t="inlineStr">
        <is>
          <t>co2</t>
        </is>
      </c>
      <c r="B2197" s="14" t="inlineStr">
        <is>
          <t>ker</t>
        </is>
      </c>
      <c r="C2197" s="14" t="inlineStr">
        <is>
          <t>omn</t>
        </is>
      </c>
      <c r="D2197" s="36">
        <f>INDEX(Inputs!$W$5:$W$132,MATCH($B2197&amp;"|"&amp;$C2197,Inputs!$A$5:$A$132,0))</f>
        <v/>
      </c>
      <c r="E2197" s="35" t="n"/>
      <c r="F2197" s="35" t="n"/>
      <c r="G2197" s="35" t="n"/>
      <c r="H2197" s="14">
        <f>INDEX(VarLab,MATCH($A2197,VarKey,0))&amp;INDEX(MemLab,MATCH($C2197&amp;"|"&amp;$B2197,MemKey,0))</f>
        <v/>
      </c>
      <c r="I2197" s="14">
        <f>INDEX(VarUnit,MATCH($A2197,VarKey,0))</f>
        <v/>
      </c>
      <c r="J2197" s="14">
        <f>INDEX(VarSrc,MATCH($A2197,VarKey,0))</f>
        <v/>
      </c>
      <c r="K2197" s="11">
        <f>CodePrefix&amp;$A2197&amp;IF($C2197="","","."&amp;$C2197&amp;"."&amp;$B2197)&amp;INDEX(VarEnd,MATCH($A2197,VarKey,0))&amp;K$5</f>
        <v/>
      </c>
      <c r="L2197" s="15">
        <f>L2188*Settings!$C$13*$D2197</f>
        <v/>
      </c>
      <c r="M2197" s="16">
        <f>M2188*Settings!$C$13*$D2197</f>
        <v/>
      </c>
      <c r="N2197" s="16">
        <f>N2188*Settings!$C$13*$D2197</f>
        <v/>
      </c>
      <c r="O2197" s="16">
        <f>O2188*Settings!$C$13*$D2197</f>
        <v/>
      </c>
      <c r="P2197" s="16">
        <f>P2188*Settings!$C$13*$D2197</f>
        <v/>
      </c>
      <c r="Q2197" s="16">
        <f>Q2188*Settings!$C$13*$D2197</f>
        <v/>
      </c>
      <c r="R2197" s="16">
        <f>R2188*Settings!$C$13*$D2197</f>
        <v/>
      </c>
      <c r="S2197" s="16">
        <f>S2188*Settings!$C$13*$D2197</f>
        <v/>
      </c>
      <c r="T2197" s="16">
        <f>T2188*Settings!$C$13*$D2197</f>
        <v/>
      </c>
      <c r="U2197" s="16">
        <f>U2188*Settings!$C$13*$D2197</f>
        <v/>
      </c>
      <c r="V2197" s="16">
        <f>V2188*Settings!$C$13*$D2197</f>
        <v/>
      </c>
      <c r="W2197" s="16">
        <f>W2188*Settings!$C$13*$D2197</f>
        <v/>
      </c>
      <c r="X2197" s="16">
        <f>X2188*Settings!$C$13*$D2197</f>
        <v/>
      </c>
      <c r="Y2197" s="16">
        <f>Y2188*Settings!$C$13*$D2197</f>
        <v/>
      </c>
      <c r="Z2197" s="16">
        <f>Z2188*Settings!$C$13*$D2197</f>
        <v/>
      </c>
      <c r="AA2197" s="16">
        <f>AA2188*Settings!$C$13*$D2197</f>
        <v/>
      </c>
      <c r="AB2197" s="16">
        <f>AB2188*Settings!$C$13*$D2197</f>
        <v/>
      </c>
      <c r="AC2197" s="16">
        <f>AC2188*Settings!$C$13*$D2197</f>
        <v/>
      </c>
      <c r="AD2197" s="16">
        <f>AD2188*Settings!$C$13*$D2197</f>
        <v/>
      </c>
      <c r="AF2197" s="11">
        <f>CodePrefix&amp;$A2197&amp;IF($C2197="","","."&amp;$C2197&amp;"."&amp;$B2197)&amp;INDEX(VarEnd,MATCH($A2197,VarKey,0))&amp;AF$5</f>
        <v/>
      </c>
      <c r="AG2197" s="15">
        <f>AG2188*Settings!$C$13*$D2197</f>
        <v/>
      </c>
      <c r="AH2197" s="16">
        <f>AH2188*Settings!$C$13*$D2197</f>
        <v/>
      </c>
      <c r="AI2197" s="16">
        <f>AI2188*Settings!$C$13*$D2197</f>
        <v/>
      </c>
      <c r="AJ2197" s="16">
        <f>AJ2188*Settings!$C$13*$D2197</f>
        <v/>
      </c>
      <c r="AK2197" s="16">
        <f>AK2188*Settings!$C$13*$D2197</f>
        <v/>
      </c>
      <c r="AL2197" s="16">
        <f>AL2188*Settings!$C$13*$D2197</f>
        <v/>
      </c>
      <c r="AM2197" s="16">
        <f>AM2188*Settings!$C$13*$D2197</f>
        <v/>
      </c>
      <c r="AN2197" s="16">
        <f>AN2188*Settings!$C$13*$D2197</f>
        <v/>
      </c>
      <c r="AO2197" s="16">
        <f>AO2188*Settings!$C$13*$D2197</f>
        <v/>
      </c>
      <c r="AP2197" s="16">
        <f>AP2188*Settings!$C$13*$D2197</f>
        <v/>
      </c>
      <c r="AQ2197" s="16">
        <f>AQ2188*Settings!$C$13*$D2197</f>
        <v/>
      </c>
      <c r="AR2197" s="16">
        <f>AR2188*Settings!$C$13*$D2197</f>
        <v/>
      </c>
      <c r="AS2197" s="16">
        <f>AS2188*Settings!$C$13*$D2197</f>
        <v/>
      </c>
      <c r="AT2197" s="16">
        <f>AT2188*Settings!$C$13*$D2197</f>
        <v/>
      </c>
      <c r="AU2197" s="16">
        <f>AU2188*Settings!$C$13*$D2197</f>
        <v/>
      </c>
      <c r="AV2197" s="16">
        <f>AV2188*Settings!$C$13*$D2197</f>
        <v/>
      </c>
      <c r="AW2197" s="16">
        <f>AW2188*Settings!$C$13*$D2197</f>
        <v/>
      </c>
      <c r="AX2197" s="16">
        <f>AX2188*Settings!$C$13*$D2197</f>
        <v/>
      </c>
      <c r="AY2197" s="16">
        <f>AY2188*Settings!$C$13*$D2197</f>
        <v/>
      </c>
    </row>
    <row r="2198" hidden="1" outlineLevel="2">
      <c r="A2198" s="14" t="inlineStr">
        <is>
          <t>co2</t>
        </is>
      </c>
      <c r="B2198" s="14" t="inlineStr">
        <is>
          <t>oop</t>
        </is>
      </c>
      <c r="C2198" s="14" t="inlineStr">
        <is>
          <t>omn</t>
        </is>
      </c>
      <c r="D2198" s="36">
        <f>INDEX(Inputs!$W$5:$W$132,MATCH($B2198&amp;"|"&amp;$C2198,Inputs!$A$5:$A$132,0))</f>
        <v/>
      </c>
      <c r="E2198" s="35" t="n"/>
      <c r="F2198" s="35" t="n"/>
      <c r="G2198" s="35" t="n"/>
      <c r="H2198" s="14">
        <f>INDEX(VarLab,MATCH($A2198,VarKey,0))&amp;INDEX(MemLab,MATCH($C2198&amp;"|"&amp;$B2198,MemKey,0))</f>
        <v/>
      </c>
      <c r="I2198" s="14">
        <f>INDEX(VarUnit,MATCH($A2198,VarKey,0))</f>
        <v/>
      </c>
      <c r="J2198" s="14">
        <f>INDEX(VarSrc,MATCH($A2198,VarKey,0))</f>
        <v/>
      </c>
      <c r="K2198" s="11">
        <f>CodePrefix&amp;$A2198&amp;IF($C2198="","","."&amp;$C2198&amp;"."&amp;$B2198)&amp;INDEX(VarEnd,MATCH($A2198,VarKey,0))&amp;K$5</f>
        <v/>
      </c>
      <c r="L2198" s="15">
        <f>L2189*Settings!$C$13*$D2198</f>
        <v/>
      </c>
      <c r="M2198" s="16">
        <f>M2189*Settings!$C$13*$D2198</f>
        <v/>
      </c>
      <c r="N2198" s="16">
        <f>N2189*Settings!$C$13*$D2198</f>
        <v/>
      </c>
      <c r="O2198" s="16">
        <f>O2189*Settings!$C$13*$D2198</f>
        <v/>
      </c>
      <c r="P2198" s="16">
        <f>P2189*Settings!$C$13*$D2198</f>
        <v/>
      </c>
      <c r="Q2198" s="16">
        <f>Q2189*Settings!$C$13*$D2198</f>
        <v/>
      </c>
      <c r="R2198" s="16">
        <f>R2189*Settings!$C$13*$D2198</f>
        <v/>
      </c>
      <c r="S2198" s="16">
        <f>S2189*Settings!$C$13*$D2198</f>
        <v/>
      </c>
      <c r="T2198" s="16">
        <f>T2189*Settings!$C$13*$D2198</f>
        <v/>
      </c>
      <c r="U2198" s="16">
        <f>U2189*Settings!$C$13*$D2198</f>
        <v/>
      </c>
      <c r="V2198" s="16">
        <f>V2189*Settings!$C$13*$D2198</f>
        <v/>
      </c>
      <c r="W2198" s="16">
        <f>W2189*Settings!$C$13*$D2198</f>
        <v/>
      </c>
      <c r="X2198" s="16">
        <f>X2189*Settings!$C$13*$D2198</f>
        <v/>
      </c>
      <c r="Y2198" s="16">
        <f>Y2189*Settings!$C$13*$D2198</f>
        <v/>
      </c>
      <c r="Z2198" s="16">
        <f>Z2189*Settings!$C$13*$D2198</f>
        <v/>
      </c>
      <c r="AA2198" s="16">
        <f>AA2189*Settings!$C$13*$D2198</f>
        <v/>
      </c>
      <c r="AB2198" s="16">
        <f>AB2189*Settings!$C$13*$D2198</f>
        <v/>
      </c>
      <c r="AC2198" s="16">
        <f>AC2189*Settings!$C$13*$D2198</f>
        <v/>
      </c>
      <c r="AD2198" s="16">
        <f>AD2189*Settings!$C$13*$D2198</f>
        <v/>
      </c>
      <c r="AF2198" s="11">
        <f>CodePrefix&amp;$A2198&amp;IF($C2198="","","."&amp;$C2198&amp;"."&amp;$B2198)&amp;INDEX(VarEnd,MATCH($A2198,VarKey,0))&amp;AF$5</f>
        <v/>
      </c>
      <c r="AG2198" s="15">
        <f>AG2189*Settings!$C$13*$D2198</f>
        <v/>
      </c>
      <c r="AH2198" s="16">
        <f>AH2189*Settings!$C$13*$D2198</f>
        <v/>
      </c>
      <c r="AI2198" s="16">
        <f>AI2189*Settings!$C$13*$D2198</f>
        <v/>
      </c>
      <c r="AJ2198" s="16">
        <f>AJ2189*Settings!$C$13*$D2198</f>
        <v/>
      </c>
      <c r="AK2198" s="16">
        <f>AK2189*Settings!$C$13*$D2198</f>
        <v/>
      </c>
      <c r="AL2198" s="16">
        <f>AL2189*Settings!$C$13*$D2198</f>
        <v/>
      </c>
      <c r="AM2198" s="16">
        <f>AM2189*Settings!$C$13*$D2198</f>
        <v/>
      </c>
      <c r="AN2198" s="16">
        <f>AN2189*Settings!$C$13*$D2198</f>
        <v/>
      </c>
      <c r="AO2198" s="16">
        <f>AO2189*Settings!$C$13*$D2198</f>
        <v/>
      </c>
      <c r="AP2198" s="16">
        <f>AP2189*Settings!$C$13*$D2198</f>
        <v/>
      </c>
      <c r="AQ2198" s="16">
        <f>AQ2189*Settings!$C$13*$D2198</f>
        <v/>
      </c>
      <c r="AR2198" s="16">
        <f>AR2189*Settings!$C$13*$D2198</f>
        <v/>
      </c>
      <c r="AS2198" s="16">
        <f>AS2189*Settings!$C$13*$D2198</f>
        <v/>
      </c>
      <c r="AT2198" s="16">
        <f>AT2189*Settings!$C$13*$D2198</f>
        <v/>
      </c>
      <c r="AU2198" s="16">
        <f>AU2189*Settings!$C$13*$D2198</f>
        <v/>
      </c>
      <c r="AV2198" s="16">
        <f>AV2189*Settings!$C$13*$D2198</f>
        <v/>
      </c>
      <c r="AW2198" s="16">
        <f>AW2189*Settings!$C$13*$D2198</f>
        <v/>
      </c>
      <c r="AX2198" s="16">
        <f>AX2189*Settings!$C$13*$D2198</f>
        <v/>
      </c>
      <c r="AY2198" s="16">
        <f>AY2189*Settings!$C$13*$D2198</f>
        <v/>
      </c>
    </row>
    <row r="2199" hidden="1" outlineLevel="2">
      <c r="A2199" s="14" t="inlineStr">
        <is>
          <t>co2</t>
        </is>
      </c>
      <c r="B2199" s="14" t="inlineStr">
        <is>
          <t>bio</t>
        </is>
      </c>
      <c r="C2199" s="14" t="inlineStr">
        <is>
          <t>omn</t>
        </is>
      </c>
      <c r="D2199" s="36">
        <f>INDEX(Inputs!$W$5:$W$132,MATCH($B2199&amp;"|"&amp;$C2199,Inputs!$A$5:$A$132,0))</f>
        <v/>
      </c>
      <c r="E2199" s="35" t="n"/>
      <c r="F2199" s="35" t="n"/>
      <c r="G2199" s="35" t="n"/>
      <c r="H2199" s="14">
        <f>INDEX(VarLab,MATCH($A2199,VarKey,0))&amp;INDEX(MemLab,MATCH($C2199&amp;"|"&amp;$B2199,MemKey,0))</f>
        <v/>
      </c>
      <c r="I2199" s="14">
        <f>INDEX(VarUnit,MATCH($A2199,VarKey,0))</f>
        <v/>
      </c>
      <c r="J2199" s="14">
        <f>INDEX(VarSrc,MATCH($A2199,VarKey,0))</f>
        <v/>
      </c>
      <c r="K2199" s="11">
        <f>CodePrefix&amp;$A2199&amp;IF($C2199="","","."&amp;$C2199&amp;"."&amp;$B2199)&amp;INDEX(VarEnd,MATCH($A2199,VarKey,0))&amp;K$5</f>
        <v/>
      </c>
      <c r="L2199" s="15">
        <f>L2190*Settings!$C$13*$D2199</f>
        <v/>
      </c>
      <c r="M2199" s="16">
        <f>M2190*Settings!$C$13*$D2199</f>
        <v/>
      </c>
      <c r="N2199" s="16">
        <f>N2190*Settings!$C$13*$D2199</f>
        <v/>
      </c>
      <c r="O2199" s="16">
        <f>O2190*Settings!$C$13*$D2199</f>
        <v/>
      </c>
      <c r="P2199" s="16">
        <f>P2190*Settings!$C$13*$D2199</f>
        <v/>
      </c>
      <c r="Q2199" s="16">
        <f>Q2190*Settings!$C$13*$D2199</f>
        <v/>
      </c>
      <c r="R2199" s="16">
        <f>R2190*Settings!$C$13*$D2199</f>
        <v/>
      </c>
      <c r="S2199" s="16">
        <f>S2190*Settings!$C$13*$D2199</f>
        <v/>
      </c>
      <c r="T2199" s="16">
        <f>T2190*Settings!$C$13*$D2199</f>
        <v/>
      </c>
      <c r="U2199" s="16">
        <f>U2190*Settings!$C$13*$D2199</f>
        <v/>
      </c>
      <c r="V2199" s="16">
        <f>V2190*Settings!$C$13*$D2199</f>
        <v/>
      </c>
      <c r="W2199" s="16">
        <f>W2190*Settings!$C$13*$D2199</f>
        <v/>
      </c>
      <c r="X2199" s="16">
        <f>X2190*Settings!$C$13*$D2199</f>
        <v/>
      </c>
      <c r="Y2199" s="16">
        <f>Y2190*Settings!$C$13*$D2199</f>
        <v/>
      </c>
      <c r="Z2199" s="16">
        <f>Z2190*Settings!$C$13*$D2199</f>
        <v/>
      </c>
      <c r="AA2199" s="16">
        <f>AA2190*Settings!$C$13*$D2199</f>
        <v/>
      </c>
      <c r="AB2199" s="16">
        <f>AB2190*Settings!$C$13*$D2199</f>
        <v/>
      </c>
      <c r="AC2199" s="16">
        <f>AC2190*Settings!$C$13*$D2199</f>
        <v/>
      </c>
      <c r="AD2199" s="16">
        <f>AD2190*Settings!$C$13*$D2199</f>
        <v/>
      </c>
      <c r="AF2199" s="11">
        <f>CodePrefix&amp;$A2199&amp;IF($C2199="","","."&amp;$C2199&amp;"."&amp;$B2199)&amp;INDEX(VarEnd,MATCH($A2199,VarKey,0))&amp;AF$5</f>
        <v/>
      </c>
      <c r="AG2199" s="15">
        <f>AG2190*Settings!$C$13*$D2199</f>
        <v/>
      </c>
      <c r="AH2199" s="16">
        <f>AH2190*Settings!$C$13*$D2199</f>
        <v/>
      </c>
      <c r="AI2199" s="16">
        <f>AI2190*Settings!$C$13*$D2199</f>
        <v/>
      </c>
      <c r="AJ2199" s="16">
        <f>AJ2190*Settings!$C$13*$D2199</f>
        <v/>
      </c>
      <c r="AK2199" s="16">
        <f>AK2190*Settings!$C$13*$D2199</f>
        <v/>
      </c>
      <c r="AL2199" s="16">
        <f>AL2190*Settings!$C$13*$D2199</f>
        <v/>
      </c>
      <c r="AM2199" s="16">
        <f>AM2190*Settings!$C$13*$D2199</f>
        <v/>
      </c>
      <c r="AN2199" s="16">
        <f>AN2190*Settings!$C$13*$D2199</f>
        <v/>
      </c>
      <c r="AO2199" s="16">
        <f>AO2190*Settings!$C$13*$D2199</f>
        <v/>
      </c>
      <c r="AP2199" s="16">
        <f>AP2190*Settings!$C$13*$D2199</f>
        <v/>
      </c>
      <c r="AQ2199" s="16">
        <f>AQ2190*Settings!$C$13*$D2199</f>
        <v/>
      </c>
      <c r="AR2199" s="16">
        <f>AR2190*Settings!$C$13*$D2199</f>
        <v/>
      </c>
      <c r="AS2199" s="16">
        <f>AS2190*Settings!$C$13*$D2199</f>
        <v/>
      </c>
      <c r="AT2199" s="16">
        <f>AT2190*Settings!$C$13*$D2199</f>
        <v/>
      </c>
      <c r="AU2199" s="16">
        <f>AU2190*Settings!$C$13*$D2199</f>
        <v/>
      </c>
      <c r="AV2199" s="16">
        <f>AV2190*Settings!$C$13*$D2199</f>
        <v/>
      </c>
      <c r="AW2199" s="16">
        <f>AW2190*Settings!$C$13*$D2199</f>
        <v/>
      </c>
      <c r="AX2199" s="16">
        <f>AX2190*Settings!$C$13*$D2199</f>
        <v/>
      </c>
      <c r="AY2199" s="16">
        <f>AY2190*Settings!$C$13*$D2199</f>
        <v/>
      </c>
    </row>
    <row r="2200" hidden="1" outlineLevel="2"/>
    <row r="2201" hidden="1" outlineLevel="2">
      <c r="A2201" s="14" t="inlineStr">
        <is>
          <t>rtx</t>
        </is>
      </c>
      <c r="B2201" s="14" t="inlineStr">
        <is>
          <t>coa</t>
        </is>
      </c>
      <c r="C2201" s="14" t="inlineStr">
        <is>
          <t>omn</t>
        </is>
      </c>
      <c r="D2201" s="36">
        <f>INDEX(Inputs!$U$5:$U$132,MATCH($B2201&amp;"|"&amp;$C2201,Inputs!$A$5:$A$132,0))</f>
        <v/>
      </c>
      <c r="E2201" s="35" t="n"/>
      <c r="F2201" s="35" t="n"/>
      <c r="G2201" s="35" t="n"/>
      <c r="H2201" s="14">
        <f>INDEX(VarLab,MATCH($A2201,VarKey,0))&amp;INDEX(MemLab,MATCH($C2201&amp;"|"&amp;$B2201,MemKey,0))</f>
        <v/>
      </c>
      <c r="I2201" s="14">
        <f>INDEX(VarUnit,MATCH($A2201,VarKey,0))</f>
        <v/>
      </c>
      <c r="J2201" s="14">
        <f>INDEX(VarSrc,MATCH($A2201,VarKey,0))</f>
        <v/>
      </c>
      <c r="K2201" s="11">
        <f>CodePrefix&amp;$A2201&amp;IF($C2201="","","."&amp;$C2201&amp;"."&amp;$B2201)&amp;INDEX(VarEnd,MATCH($A2201,VarKey,0))&amp;K$5</f>
        <v/>
      </c>
      <c r="L2201" s="39">
        <f>L2183*Settings!$C$13*(INDEX(L$395:L$406,$D2201)+INDEX(L$382:L$393,$D2201))</f>
        <v/>
      </c>
      <c r="M2201" s="40">
        <f>M2183*Settings!$C$13*(INDEX(M$395:M$406,$D2201)+INDEX(M$382:M$393,$D2201))</f>
        <v/>
      </c>
      <c r="N2201" s="40">
        <f>N2183*Settings!$C$13*(INDEX(N$395:N$406,$D2201)+INDEX(N$382:N$393,$D2201))</f>
        <v/>
      </c>
      <c r="O2201" s="40">
        <f>O2183*Settings!$C$13*(INDEX(O$395:O$406,$D2201)+INDEX(O$382:O$393,$D2201))</f>
        <v/>
      </c>
      <c r="P2201" s="40">
        <f>P2183*Settings!$C$13*(INDEX(P$395:P$406,$D2201)+INDEX(P$382:P$393,$D2201))</f>
        <v/>
      </c>
      <c r="Q2201" s="40">
        <f>Q2183*Settings!$C$13*(INDEX(Q$395:Q$406,$D2201)+INDEX(Q$382:Q$393,$D2201))</f>
        <v/>
      </c>
      <c r="R2201" s="40">
        <f>R2183*Settings!$C$13*(INDEX(R$395:R$406,$D2201)+INDEX(R$382:R$393,$D2201))</f>
        <v/>
      </c>
      <c r="S2201" s="40">
        <f>S2183*Settings!$C$13*(INDEX(S$395:S$406,$D2201)+INDEX(S$382:S$393,$D2201))</f>
        <v/>
      </c>
      <c r="T2201" s="40">
        <f>T2183*Settings!$C$13*(INDEX(T$395:T$406,$D2201)+INDEX(T$382:T$393,$D2201))</f>
        <v/>
      </c>
      <c r="U2201" s="40">
        <f>U2183*Settings!$C$13*(INDEX(U$395:U$406,$D2201)+INDEX(U$382:U$393,$D2201))</f>
        <v/>
      </c>
      <c r="V2201" s="40">
        <f>V2183*Settings!$C$13*(INDEX(V$395:V$406,$D2201)+INDEX(V$382:V$393,$D2201))</f>
        <v/>
      </c>
      <c r="W2201" s="40">
        <f>W2183*Settings!$C$13*(INDEX(W$395:W$406,$D2201)+INDEX(W$382:W$393,$D2201))</f>
        <v/>
      </c>
      <c r="X2201" s="40">
        <f>X2183*Settings!$C$13*(INDEX(X$395:X$406,$D2201)+INDEX(X$382:X$393,$D2201))</f>
        <v/>
      </c>
      <c r="Y2201" s="40">
        <f>Y2183*Settings!$C$13*(INDEX(Y$395:Y$406,$D2201)+INDEX(Y$382:Y$393,$D2201))</f>
        <v/>
      </c>
      <c r="Z2201" s="40">
        <f>Z2183*Settings!$C$13*(INDEX(Z$395:Z$406,$D2201)+INDEX(Z$382:Z$393,$D2201))</f>
        <v/>
      </c>
      <c r="AA2201" s="40">
        <f>AA2183*Settings!$C$13*(INDEX(AA$395:AA$406,$D2201)+INDEX(AA$382:AA$393,$D2201))</f>
        <v/>
      </c>
      <c r="AB2201" s="40">
        <f>AB2183*Settings!$C$13*(INDEX(AB$395:AB$406,$D2201)+INDEX(AB$382:AB$393,$D2201))</f>
        <v/>
      </c>
      <c r="AC2201" s="40">
        <f>AC2183*Settings!$C$13*(INDEX(AC$395:AC$406,$D2201)+INDEX(AC$382:AC$393,$D2201))</f>
        <v/>
      </c>
      <c r="AD2201" s="40">
        <f>AD2183*Settings!$C$13*(INDEX(AD$395:AD$406,$D2201)+INDEX(AD$382:AD$393,$D2201))</f>
        <v/>
      </c>
      <c r="AF2201" s="11">
        <f>CodePrefix&amp;$A2201&amp;IF($C2201="","","."&amp;$C2201&amp;"."&amp;$B2201)&amp;INDEX(VarEnd,MATCH($A2201,VarKey,0))&amp;AF$5</f>
        <v/>
      </c>
      <c r="AG2201" s="39">
        <f>AG2183*Settings!$C$13*(INDEX(AG$395:AG$406,$D2201)+INDEX(AG$382:AG$393,$D2201))</f>
        <v/>
      </c>
      <c r="AH2201" s="40">
        <f>AH2183*Settings!$C$13*(INDEX(AH$395:AH$406,$D2201)+INDEX(AH$382:AH$393,$D2201))</f>
        <v/>
      </c>
      <c r="AI2201" s="40">
        <f>AI2183*Settings!$C$13*(INDEX(AI$395:AI$406,$D2201)+INDEX(AI$382:AI$393,$D2201))</f>
        <v/>
      </c>
      <c r="AJ2201" s="40">
        <f>AJ2183*Settings!$C$13*(INDEX(AJ$395:AJ$406,$D2201)+INDEX(AJ$382:AJ$393,$D2201))</f>
        <v/>
      </c>
      <c r="AK2201" s="40">
        <f>AK2183*Settings!$C$13*(INDEX(AK$395:AK$406,$D2201)+INDEX(AK$382:AK$393,$D2201))</f>
        <v/>
      </c>
      <c r="AL2201" s="40">
        <f>AL2183*Settings!$C$13*(INDEX(AL$395:AL$406,$D2201)+INDEX(AL$382:AL$393,$D2201))</f>
        <v/>
      </c>
      <c r="AM2201" s="40">
        <f>AM2183*Settings!$C$13*(INDEX(AM$395:AM$406,$D2201)+INDEX(AM$382:AM$393,$D2201))</f>
        <v/>
      </c>
      <c r="AN2201" s="40">
        <f>AN2183*Settings!$C$13*(INDEX(AN$395:AN$406,$D2201)+INDEX(AN$382:AN$393,$D2201))</f>
        <v/>
      </c>
      <c r="AO2201" s="40">
        <f>AO2183*Settings!$C$13*(INDEX(AO$395:AO$406,$D2201)+INDEX(AO$382:AO$393,$D2201))</f>
        <v/>
      </c>
      <c r="AP2201" s="40">
        <f>AP2183*Settings!$C$13*(INDEX(AP$395:AP$406,$D2201)+INDEX(AP$382:AP$393,$D2201))</f>
        <v/>
      </c>
      <c r="AQ2201" s="40">
        <f>AQ2183*Settings!$C$13*(INDEX(AQ$395:AQ$406,$D2201)+INDEX(AQ$382:AQ$393,$D2201))</f>
        <v/>
      </c>
      <c r="AR2201" s="40">
        <f>AR2183*Settings!$C$13*(INDEX(AR$395:AR$406,$D2201)+INDEX(AR$382:AR$393,$D2201))</f>
        <v/>
      </c>
      <c r="AS2201" s="40">
        <f>AS2183*Settings!$C$13*(INDEX(AS$395:AS$406,$D2201)+INDEX(AS$382:AS$393,$D2201))</f>
        <v/>
      </c>
      <c r="AT2201" s="40">
        <f>AT2183*Settings!$C$13*(INDEX(AT$395:AT$406,$D2201)+INDEX(AT$382:AT$393,$D2201))</f>
        <v/>
      </c>
      <c r="AU2201" s="40">
        <f>AU2183*Settings!$C$13*(INDEX(AU$395:AU$406,$D2201)+INDEX(AU$382:AU$393,$D2201))</f>
        <v/>
      </c>
      <c r="AV2201" s="40">
        <f>AV2183*Settings!$C$13*(INDEX(AV$395:AV$406,$D2201)+INDEX(AV$382:AV$393,$D2201))</f>
        <v/>
      </c>
      <c r="AW2201" s="40">
        <f>AW2183*Settings!$C$13*(INDEX(AW$395:AW$406,$D2201)+INDEX(AW$382:AW$393,$D2201))</f>
        <v/>
      </c>
      <c r="AX2201" s="40">
        <f>AX2183*Settings!$C$13*(INDEX(AX$395:AX$406,$D2201)+INDEX(AX$382:AX$393,$D2201))</f>
        <v/>
      </c>
      <c r="AY2201" s="40">
        <f>AY2183*Settings!$C$13*(INDEX(AY$395:AY$406,$D2201)+INDEX(AY$382:AY$393,$D2201))</f>
        <v/>
      </c>
    </row>
    <row r="2202" hidden="1" outlineLevel="2">
      <c r="A2202" s="14" t="inlineStr">
        <is>
          <t>rtx</t>
        </is>
      </c>
      <c r="B2202" s="14" t="inlineStr">
        <is>
          <t>nga</t>
        </is>
      </c>
      <c r="C2202" s="14" t="inlineStr">
        <is>
          <t>omn</t>
        </is>
      </c>
      <c r="D2202" s="36">
        <f>INDEX(Inputs!$U$5:$U$132,MATCH($B2202&amp;"|"&amp;$C2202,Inputs!$A$5:$A$132,0))</f>
        <v/>
      </c>
      <c r="E2202" s="35" t="n"/>
      <c r="F2202" s="35" t="n"/>
      <c r="G2202" s="35" t="n"/>
      <c r="H2202" s="14">
        <f>INDEX(VarLab,MATCH($A2202,VarKey,0))&amp;INDEX(MemLab,MATCH($C2202&amp;"|"&amp;$B2202,MemKey,0))</f>
        <v/>
      </c>
      <c r="I2202" s="14">
        <f>INDEX(VarUnit,MATCH($A2202,VarKey,0))</f>
        <v/>
      </c>
      <c r="J2202" s="14">
        <f>INDEX(VarSrc,MATCH($A2202,VarKey,0))</f>
        <v/>
      </c>
      <c r="K2202" s="11">
        <f>CodePrefix&amp;$A2202&amp;IF($C2202="","","."&amp;$C2202&amp;"."&amp;$B2202)&amp;INDEX(VarEnd,MATCH($A2202,VarKey,0))&amp;K$5</f>
        <v/>
      </c>
      <c r="L2202" s="39">
        <f>L2184*Settings!$C$13*(INDEX(L$395:L$406,$D2202)+INDEX(L$382:L$393,$D2202))</f>
        <v/>
      </c>
      <c r="M2202" s="40">
        <f>M2184*Settings!$C$13*(INDEX(M$395:M$406,$D2202)+INDEX(M$382:M$393,$D2202))</f>
        <v/>
      </c>
      <c r="N2202" s="40">
        <f>N2184*Settings!$C$13*(INDEX(N$395:N$406,$D2202)+INDEX(N$382:N$393,$D2202))</f>
        <v/>
      </c>
      <c r="O2202" s="40">
        <f>O2184*Settings!$C$13*(INDEX(O$395:O$406,$D2202)+INDEX(O$382:O$393,$D2202))</f>
        <v/>
      </c>
      <c r="P2202" s="40">
        <f>P2184*Settings!$C$13*(INDEX(P$395:P$406,$D2202)+INDEX(P$382:P$393,$D2202))</f>
        <v/>
      </c>
      <c r="Q2202" s="40">
        <f>Q2184*Settings!$C$13*(INDEX(Q$395:Q$406,$D2202)+INDEX(Q$382:Q$393,$D2202))</f>
        <v/>
      </c>
      <c r="R2202" s="40">
        <f>R2184*Settings!$C$13*(INDEX(R$395:R$406,$D2202)+INDEX(R$382:R$393,$D2202))</f>
        <v/>
      </c>
      <c r="S2202" s="40">
        <f>S2184*Settings!$C$13*(INDEX(S$395:S$406,$D2202)+INDEX(S$382:S$393,$D2202))</f>
        <v/>
      </c>
      <c r="T2202" s="40">
        <f>T2184*Settings!$C$13*(INDEX(T$395:T$406,$D2202)+INDEX(T$382:T$393,$D2202))</f>
        <v/>
      </c>
      <c r="U2202" s="40">
        <f>U2184*Settings!$C$13*(INDEX(U$395:U$406,$D2202)+INDEX(U$382:U$393,$D2202))</f>
        <v/>
      </c>
      <c r="V2202" s="40">
        <f>V2184*Settings!$C$13*(INDEX(V$395:V$406,$D2202)+INDEX(V$382:V$393,$D2202))</f>
        <v/>
      </c>
      <c r="W2202" s="40">
        <f>W2184*Settings!$C$13*(INDEX(W$395:W$406,$D2202)+INDEX(W$382:W$393,$D2202))</f>
        <v/>
      </c>
      <c r="X2202" s="40">
        <f>X2184*Settings!$C$13*(INDEX(X$395:X$406,$D2202)+INDEX(X$382:X$393,$D2202))</f>
        <v/>
      </c>
      <c r="Y2202" s="40">
        <f>Y2184*Settings!$C$13*(INDEX(Y$395:Y$406,$D2202)+INDEX(Y$382:Y$393,$D2202))</f>
        <v/>
      </c>
      <c r="Z2202" s="40">
        <f>Z2184*Settings!$C$13*(INDEX(Z$395:Z$406,$D2202)+INDEX(Z$382:Z$393,$D2202))</f>
        <v/>
      </c>
      <c r="AA2202" s="40">
        <f>AA2184*Settings!$C$13*(INDEX(AA$395:AA$406,$D2202)+INDEX(AA$382:AA$393,$D2202))</f>
        <v/>
      </c>
      <c r="AB2202" s="40">
        <f>AB2184*Settings!$C$13*(INDEX(AB$395:AB$406,$D2202)+INDEX(AB$382:AB$393,$D2202))</f>
        <v/>
      </c>
      <c r="AC2202" s="40">
        <f>AC2184*Settings!$C$13*(INDEX(AC$395:AC$406,$D2202)+INDEX(AC$382:AC$393,$D2202))</f>
        <v/>
      </c>
      <c r="AD2202" s="40">
        <f>AD2184*Settings!$C$13*(INDEX(AD$395:AD$406,$D2202)+INDEX(AD$382:AD$393,$D2202))</f>
        <v/>
      </c>
      <c r="AF2202" s="11">
        <f>CodePrefix&amp;$A2202&amp;IF($C2202="","","."&amp;$C2202&amp;"."&amp;$B2202)&amp;INDEX(VarEnd,MATCH($A2202,VarKey,0))&amp;AF$5</f>
        <v/>
      </c>
      <c r="AG2202" s="39">
        <f>AG2184*Settings!$C$13*(INDEX(AG$395:AG$406,$D2202)+INDEX(AG$382:AG$393,$D2202))</f>
        <v/>
      </c>
      <c r="AH2202" s="40">
        <f>AH2184*Settings!$C$13*(INDEX(AH$395:AH$406,$D2202)+INDEX(AH$382:AH$393,$D2202))</f>
        <v/>
      </c>
      <c r="AI2202" s="40">
        <f>AI2184*Settings!$C$13*(INDEX(AI$395:AI$406,$D2202)+INDEX(AI$382:AI$393,$D2202))</f>
        <v/>
      </c>
      <c r="AJ2202" s="40">
        <f>AJ2184*Settings!$C$13*(INDEX(AJ$395:AJ$406,$D2202)+INDEX(AJ$382:AJ$393,$D2202))</f>
        <v/>
      </c>
      <c r="AK2202" s="40">
        <f>AK2184*Settings!$C$13*(INDEX(AK$395:AK$406,$D2202)+INDEX(AK$382:AK$393,$D2202))</f>
        <v/>
      </c>
      <c r="AL2202" s="40">
        <f>AL2184*Settings!$C$13*(INDEX(AL$395:AL$406,$D2202)+INDEX(AL$382:AL$393,$D2202))</f>
        <v/>
      </c>
      <c r="AM2202" s="40">
        <f>AM2184*Settings!$C$13*(INDEX(AM$395:AM$406,$D2202)+INDEX(AM$382:AM$393,$D2202))</f>
        <v/>
      </c>
      <c r="AN2202" s="40">
        <f>AN2184*Settings!$C$13*(INDEX(AN$395:AN$406,$D2202)+INDEX(AN$382:AN$393,$D2202))</f>
        <v/>
      </c>
      <c r="AO2202" s="40">
        <f>AO2184*Settings!$C$13*(INDEX(AO$395:AO$406,$D2202)+INDEX(AO$382:AO$393,$D2202))</f>
        <v/>
      </c>
      <c r="AP2202" s="40">
        <f>AP2184*Settings!$C$13*(INDEX(AP$395:AP$406,$D2202)+INDEX(AP$382:AP$393,$D2202))</f>
        <v/>
      </c>
      <c r="AQ2202" s="40">
        <f>AQ2184*Settings!$C$13*(INDEX(AQ$395:AQ$406,$D2202)+INDEX(AQ$382:AQ$393,$D2202))</f>
        <v/>
      </c>
      <c r="AR2202" s="40">
        <f>AR2184*Settings!$C$13*(INDEX(AR$395:AR$406,$D2202)+INDEX(AR$382:AR$393,$D2202))</f>
        <v/>
      </c>
      <c r="AS2202" s="40">
        <f>AS2184*Settings!$C$13*(INDEX(AS$395:AS$406,$D2202)+INDEX(AS$382:AS$393,$D2202))</f>
        <v/>
      </c>
      <c r="AT2202" s="40">
        <f>AT2184*Settings!$C$13*(INDEX(AT$395:AT$406,$D2202)+INDEX(AT$382:AT$393,$D2202))</f>
        <v/>
      </c>
      <c r="AU2202" s="40">
        <f>AU2184*Settings!$C$13*(INDEX(AU$395:AU$406,$D2202)+INDEX(AU$382:AU$393,$D2202))</f>
        <v/>
      </c>
      <c r="AV2202" s="40">
        <f>AV2184*Settings!$C$13*(INDEX(AV$395:AV$406,$D2202)+INDEX(AV$382:AV$393,$D2202))</f>
        <v/>
      </c>
      <c r="AW2202" s="40">
        <f>AW2184*Settings!$C$13*(INDEX(AW$395:AW$406,$D2202)+INDEX(AW$382:AW$393,$D2202))</f>
        <v/>
      </c>
      <c r="AX2202" s="40">
        <f>AX2184*Settings!$C$13*(INDEX(AX$395:AX$406,$D2202)+INDEX(AX$382:AX$393,$D2202))</f>
        <v/>
      </c>
      <c r="AY2202" s="40">
        <f>AY2184*Settings!$C$13*(INDEX(AY$395:AY$406,$D2202)+INDEX(AY$382:AY$393,$D2202))</f>
        <v/>
      </c>
    </row>
    <row r="2203" hidden="1" outlineLevel="2">
      <c r="A2203" s="14" t="inlineStr">
        <is>
          <t>rtx</t>
        </is>
      </c>
      <c r="B2203" s="14" t="inlineStr">
        <is>
          <t>gso</t>
        </is>
      </c>
      <c r="C2203" s="14" t="inlineStr">
        <is>
          <t>omn</t>
        </is>
      </c>
      <c r="D2203" s="36">
        <f>INDEX(Inputs!$U$5:$U$132,MATCH($B2203&amp;"|"&amp;$C2203,Inputs!$A$5:$A$132,0))</f>
        <v/>
      </c>
      <c r="E2203" s="35" t="n"/>
      <c r="F2203" s="35" t="n"/>
      <c r="G2203" s="35" t="n"/>
      <c r="H2203" s="14">
        <f>INDEX(VarLab,MATCH($A2203,VarKey,0))&amp;INDEX(MemLab,MATCH($C2203&amp;"|"&amp;$B2203,MemKey,0))</f>
        <v/>
      </c>
      <c r="I2203" s="14">
        <f>INDEX(VarUnit,MATCH($A2203,VarKey,0))</f>
        <v/>
      </c>
      <c r="J2203" s="14">
        <f>INDEX(VarSrc,MATCH($A2203,VarKey,0))</f>
        <v/>
      </c>
      <c r="K2203" s="11">
        <f>CodePrefix&amp;$A2203&amp;IF($C2203="","","."&amp;$C2203&amp;"."&amp;$B2203)&amp;INDEX(VarEnd,MATCH($A2203,VarKey,0))&amp;K$5</f>
        <v/>
      </c>
      <c r="L2203" s="39">
        <f>L2185*Settings!$C$13*(INDEX(L$395:L$406,$D2203)+INDEX(L$382:L$393,$D2203))</f>
        <v/>
      </c>
      <c r="M2203" s="40">
        <f>M2185*Settings!$C$13*(INDEX(M$395:M$406,$D2203)+INDEX(M$382:M$393,$D2203))</f>
        <v/>
      </c>
      <c r="N2203" s="40">
        <f>N2185*Settings!$C$13*(INDEX(N$395:N$406,$D2203)+INDEX(N$382:N$393,$D2203))</f>
        <v/>
      </c>
      <c r="O2203" s="40">
        <f>O2185*Settings!$C$13*(INDEX(O$395:O$406,$D2203)+INDEX(O$382:O$393,$D2203))</f>
        <v/>
      </c>
      <c r="P2203" s="40">
        <f>P2185*Settings!$C$13*(INDEX(P$395:P$406,$D2203)+INDEX(P$382:P$393,$D2203))</f>
        <v/>
      </c>
      <c r="Q2203" s="40">
        <f>Q2185*Settings!$C$13*(INDEX(Q$395:Q$406,$D2203)+INDEX(Q$382:Q$393,$D2203))</f>
        <v/>
      </c>
      <c r="R2203" s="40">
        <f>R2185*Settings!$C$13*(INDEX(R$395:R$406,$D2203)+INDEX(R$382:R$393,$D2203))</f>
        <v/>
      </c>
      <c r="S2203" s="40">
        <f>S2185*Settings!$C$13*(INDEX(S$395:S$406,$D2203)+INDEX(S$382:S$393,$D2203))</f>
        <v/>
      </c>
      <c r="T2203" s="40">
        <f>T2185*Settings!$C$13*(INDEX(T$395:T$406,$D2203)+INDEX(T$382:T$393,$D2203))</f>
        <v/>
      </c>
      <c r="U2203" s="40">
        <f>U2185*Settings!$C$13*(INDEX(U$395:U$406,$D2203)+INDEX(U$382:U$393,$D2203))</f>
        <v/>
      </c>
      <c r="V2203" s="40">
        <f>V2185*Settings!$C$13*(INDEX(V$395:V$406,$D2203)+INDEX(V$382:V$393,$D2203))</f>
        <v/>
      </c>
      <c r="W2203" s="40">
        <f>W2185*Settings!$C$13*(INDEX(W$395:W$406,$D2203)+INDEX(W$382:W$393,$D2203))</f>
        <v/>
      </c>
      <c r="X2203" s="40">
        <f>X2185*Settings!$C$13*(INDEX(X$395:X$406,$D2203)+INDEX(X$382:X$393,$D2203))</f>
        <v/>
      </c>
      <c r="Y2203" s="40">
        <f>Y2185*Settings!$C$13*(INDEX(Y$395:Y$406,$D2203)+INDEX(Y$382:Y$393,$D2203))</f>
        <v/>
      </c>
      <c r="Z2203" s="40">
        <f>Z2185*Settings!$C$13*(INDEX(Z$395:Z$406,$D2203)+INDEX(Z$382:Z$393,$D2203))</f>
        <v/>
      </c>
      <c r="AA2203" s="40">
        <f>AA2185*Settings!$C$13*(INDEX(AA$395:AA$406,$D2203)+INDEX(AA$382:AA$393,$D2203))</f>
        <v/>
      </c>
      <c r="AB2203" s="40">
        <f>AB2185*Settings!$C$13*(INDEX(AB$395:AB$406,$D2203)+INDEX(AB$382:AB$393,$D2203))</f>
        <v/>
      </c>
      <c r="AC2203" s="40">
        <f>AC2185*Settings!$C$13*(INDEX(AC$395:AC$406,$D2203)+INDEX(AC$382:AC$393,$D2203))</f>
        <v/>
      </c>
      <c r="AD2203" s="40">
        <f>AD2185*Settings!$C$13*(INDEX(AD$395:AD$406,$D2203)+INDEX(AD$382:AD$393,$D2203))</f>
        <v/>
      </c>
      <c r="AF2203" s="11">
        <f>CodePrefix&amp;$A2203&amp;IF($C2203="","","."&amp;$C2203&amp;"."&amp;$B2203)&amp;INDEX(VarEnd,MATCH($A2203,VarKey,0))&amp;AF$5</f>
        <v/>
      </c>
      <c r="AG2203" s="39">
        <f>AG2185*Settings!$C$13*(INDEX(AG$395:AG$406,$D2203)+INDEX(AG$382:AG$393,$D2203))</f>
        <v/>
      </c>
      <c r="AH2203" s="40">
        <f>AH2185*Settings!$C$13*(INDEX(AH$395:AH$406,$D2203)+INDEX(AH$382:AH$393,$D2203))</f>
        <v/>
      </c>
      <c r="AI2203" s="40">
        <f>AI2185*Settings!$C$13*(INDEX(AI$395:AI$406,$D2203)+INDEX(AI$382:AI$393,$D2203))</f>
        <v/>
      </c>
      <c r="AJ2203" s="40">
        <f>AJ2185*Settings!$C$13*(INDEX(AJ$395:AJ$406,$D2203)+INDEX(AJ$382:AJ$393,$D2203))</f>
        <v/>
      </c>
      <c r="AK2203" s="40">
        <f>AK2185*Settings!$C$13*(INDEX(AK$395:AK$406,$D2203)+INDEX(AK$382:AK$393,$D2203))</f>
        <v/>
      </c>
      <c r="AL2203" s="40">
        <f>AL2185*Settings!$C$13*(INDEX(AL$395:AL$406,$D2203)+INDEX(AL$382:AL$393,$D2203))</f>
        <v/>
      </c>
      <c r="AM2203" s="40">
        <f>AM2185*Settings!$C$13*(INDEX(AM$395:AM$406,$D2203)+INDEX(AM$382:AM$393,$D2203))</f>
        <v/>
      </c>
      <c r="AN2203" s="40">
        <f>AN2185*Settings!$C$13*(INDEX(AN$395:AN$406,$D2203)+INDEX(AN$382:AN$393,$D2203))</f>
        <v/>
      </c>
      <c r="AO2203" s="40">
        <f>AO2185*Settings!$C$13*(INDEX(AO$395:AO$406,$D2203)+INDEX(AO$382:AO$393,$D2203))</f>
        <v/>
      </c>
      <c r="AP2203" s="40">
        <f>AP2185*Settings!$C$13*(INDEX(AP$395:AP$406,$D2203)+INDEX(AP$382:AP$393,$D2203))</f>
        <v/>
      </c>
      <c r="AQ2203" s="40">
        <f>AQ2185*Settings!$C$13*(INDEX(AQ$395:AQ$406,$D2203)+INDEX(AQ$382:AQ$393,$D2203))</f>
        <v/>
      </c>
      <c r="AR2203" s="40">
        <f>AR2185*Settings!$C$13*(INDEX(AR$395:AR$406,$D2203)+INDEX(AR$382:AR$393,$D2203))</f>
        <v/>
      </c>
      <c r="AS2203" s="40">
        <f>AS2185*Settings!$C$13*(INDEX(AS$395:AS$406,$D2203)+INDEX(AS$382:AS$393,$D2203))</f>
        <v/>
      </c>
      <c r="AT2203" s="40">
        <f>AT2185*Settings!$C$13*(INDEX(AT$395:AT$406,$D2203)+INDEX(AT$382:AT$393,$D2203))</f>
        <v/>
      </c>
      <c r="AU2203" s="40">
        <f>AU2185*Settings!$C$13*(INDEX(AU$395:AU$406,$D2203)+INDEX(AU$382:AU$393,$D2203))</f>
        <v/>
      </c>
      <c r="AV2203" s="40">
        <f>AV2185*Settings!$C$13*(INDEX(AV$395:AV$406,$D2203)+INDEX(AV$382:AV$393,$D2203))</f>
        <v/>
      </c>
      <c r="AW2203" s="40">
        <f>AW2185*Settings!$C$13*(INDEX(AW$395:AW$406,$D2203)+INDEX(AW$382:AW$393,$D2203))</f>
        <v/>
      </c>
      <c r="AX2203" s="40">
        <f>AX2185*Settings!$C$13*(INDEX(AX$395:AX$406,$D2203)+INDEX(AX$382:AX$393,$D2203))</f>
        <v/>
      </c>
      <c r="AY2203" s="40">
        <f>AY2185*Settings!$C$13*(INDEX(AY$395:AY$406,$D2203)+INDEX(AY$382:AY$393,$D2203))</f>
        <v/>
      </c>
    </row>
    <row r="2204" hidden="1" outlineLevel="2">
      <c r="A2204" s="14" t="inlineStr">
        <is>
          <t>rtx</t>
        </is>
      </c>
      <c r="B2204" s="14" t="inlineStr">
        <is>
          <t>die</t>
        </is>
      </c>
      <c r="C2204" s="14" t="inlineStr">
        <is>
          <t>omn</t>
        </is>
      </c>
      <c r="D2204" s="36">
        <f>INDEX(Inputs!$U$5:$U$132,MATCH($B2204&amp;"|"&amp;$C2204,Inputs!$A$5:$A$132,0))</f>
        <v/>
      </c>
      <c r="E2204" s="35" t="n"/>
      <c r="F2204" s="35" t="n"/>
      <c r="G2204" s="35" t="n"/>
      <c r="H2204" s="14">
        <f>INDEX(VarLab,MATCH($A2204,VarKey,0))&amp;INDEX(MemLab,MATCH($C2204&amp;"|"&amp;$B2204,MemKey,0))</f>
        <v/>
      </c>
      <c r="I2204" s="14">
        <f>INDEX(VarUnit,MATCH($A2204,VarKey,0))</f>
        <v/>
      </c>
      <c r="J2204" s="14">
        <f>INDEX(VarSrc,MATCH($A2204,VarKey,0))</f>
        <v/>
      </c>
      <c r="K2204" s="11">
        <f>CodePrefix&amp;$A2204&amp;IF($C2204="","","."&amp;$C2204&amp;"."&amp;$B2204)&amp;INDEX(VarEnd,MATCH($A2204,VarKey,0))&amp;K$5</f>
        <v/>
      </c>
      <c r="L2204" s="39">
        <f>L2186*Settings!$C$13*(INDEX(L$395:L$406,$D2204)+INDEX(L$382:L$393,$D2204))</f>
        <v/>
      </c>
      <c r="M2204" s="40">
        <f>M2186*Settings!$C$13*(INDEX(M$395:M$406,$D2204)+INDEX(M$382:M$393,$D2204))</f>
        <v/>
      </c>
      <c r="N2204" s="40">
        <f>N2186*Settings!$C$13*(INDEX(N$395:N$406,$D2204)+INDEX(N$382:N$393,$D2204))</f>
        <v/>
      </c>
      <c r="O2204" s="40">
        <f>O2186*Settings!$C$13*(INDEX(O$395:O$406,$D2204)+INDEX(O$382:O$393,$D2204))</f>
        <v/>
      </c>
      <c r="P2204" s="40">
        <f>P2186*Settings!$C$13*(INDEX(P$395:P$406,$D2204)+INDEX(P$382:P$393,$D2204))</f>
        <v/>
      </c>
      <c r="Q2204" s="40">
        <f>Q2186*Settings!$C$13*(INDEX(Q$395:Q$406,$D2204)+INDEX(Q$382:Q$393,$D2204))</f>
        <v/>
      </c>
      <c r="R2204" s="40">
        <f>R2186*Settings!$C$13*(INDEX(R$395:R$406,$D2204)+INDEX(R$382:R$393,$D2204))</f>
        <v/>
      </c>
      <c r="S2204" s="40">
        <f>S2186*Settings!$C$13*(INDEX(S$395:S$406,$D2204)+INDEX(S$382:S$393,$D2204))</f>
        <v/>
      </c>
      <c r="T2204" s="40">
        <f>T2186*Settings!$C$13*(INDEX(T$395:T$406,$D2204)+INDEX(T$382:T$393,$D2204))</f>
        <v/>
      </c>
      <c r="U2204" s="40">
        <f>U2186*Settings!$C$13*(INDEX(U$395:U$406,$D2204)+INDEX(U$382:U$393,$D2204))</f>
        <v/>
      </c>
      <c r="V2204" s="40">
        <f>V2186*Settings!$C$13*(INDEX(V$395:V$406,$D2204)+INDEX(V$382:V$393,$D2204))</f>
        <v/>
      </c>
      <c r="W2204" s="40">
        <f>W2186*Settings!$C$13*(INDEX(W$395:W$406,$D2204)+INDEX(W$382:W$393,$D2204))</f>
        <v/>
      </c>
      <c r="X2204" s="40">
        <f>X2186*Settings!$C$13*(INDEX(X$395:X$406,$D2204)+INDEX(X$382:X$393,$D2204))</f>
        <v/>
      </c>
      <c r="Y2204" s="40">
        <f>Y2186*Settings!$C$13*(INDEX(Y$395:Y$406,$D2204)+INDEX(Y$382:Y$393,$D2204))</f>
        <v/>
      </c>
      <c r="Z2204" s="40">
        <f>Z2186*Settings!$C$13*(INDEX(Z$395:Z$406,$D2204)+INDEX(Z$382:Z$393,$D2204))</f>
        <v/>
      </c>
      <c r="AA2204" s="40">
        <f>AA2186*Settings!$C$13*(INDEX(AA$395:AA$406,$D2204)+INDEX(AA$382:AA$393,$D2204))</f>
        <v/>
      </c>
      <c r="AB2204" s="40">
        <f>AB2186*Settings!$C$13*(INDEX(AB$395:AB$406,$D2204)+INDEX(AB$382:AB$393,$D2204))</f>
        <v/>
      </c>
      <c r="AC2204" s="40">
        <f>AC2186*Settings!$C$13*(INDEX(AC$395:AC$406,$D2204)+INDEX(AC$382:AC$393,$D2204))</f>
        <v/>
      </c>
      <c r="AD2204" s="40">
        <f>AD2186*Settings!$C$13*(INDEX(AD$395:AD$406,$D2204)+INDEX(AD$382:AD$393,$D2204))</f>
        <v/>
      </c>
      <c r="AF2204" s="11">
        <f>CodePrefix&amp;$A2204&amp;IF($C2204="","","."&amp;$C2204&amp;"."&amp;$B2204)&amp;INDEX(VarEnd,MATCH($A2204,VarKey,0))&amp;AF$5</f>
        <v/>
      </c>
      <c r="AG2204" s="39">
        <f>AG2186*Settings!$C$13*(INDEX(AG$395:AG$406,$D2204)+INDEX(AG$382:AG$393,$D2204))</f>
        <v/>
      </c>
      <c r="AH2204" s="40">
        <f>AH2186*Settings!$C$13*(INDEX(AH$395:AH$406,$D2204)+INDEX(AH$382:AH$393,$D2204))</f>
        <v/>
      </c>
      <c r="AI2204" s="40">
        <f>AI2186*Settings!$C$13*(INDEX(AI$395:AI$406,$D2204)+INDEX(AI$382:AI$393,$D2204))</f>
        <v/>
      </c>
      <c r="AJ2204" s="40">
        <f>AJ2186*Settings!$C$13*(INDEX(AJ$395:AJ$406,$D2204)+INDEX(AJ$382:AJ$393,$D2204))</f>
        <v/>
      </c>
      <c r="AK2204" s="40">
        <f>AK2186*Settings!$C$13*(INDEX(AK$395:AK$406,$D2204)+INDEX(AK$382:AK$393,$D2204))</f>
        <v/>
      </c>
      <c r="AL2204" s="40">
        <f>AL2186*Settings!$C$13*(INDEX(AL$395:AL$406,$D2204)+INDEX(AL$382:AL$393,$D2204))</f>
        <v/>
      </c>
      <c r="AM2204" s="40">
        <f>AM2186*Settings!$C$13*(INDEX(AM$395:AM$406,$D2204)+INDEX(AM$382:AM$393,$D2204))</f>
        <v/>
      </c>
      <c r="AN2204" s="40">
        <f>AN2186*Settings!$C$13*(INDEX(AN$395:AN$406,$D2204)+INDEX(AN$382:AN$393,$D2204))</f>
        <v/>
      </c>
      <c r="AO2204" s="40">
        <f>AO2186*Settings!$C$13*(INDEX(AO$395:AO$406,$D2204)+INDEX(AO$382:AO$393,$D2204))</f>
        <v/>
      </c>
      <c r="AP2204" s="40">
        <f>AP2186*Settings!$C$13*(INDEX(AP$395:AP$406,$D2204)+INDEX(AP$382:AP$393,$D2204))</f>
        <v/>
      </c>
      <c r="AQ2204" s="40">
        <f>AQ2186*Settings!$C$13*(INDEX(AQ$395:AQ$406,$D2204)+INDEX(AQ$382:AQ$393,$D2204))</f>
        <v/>
      </c>
      <c r="AR2204" s="40">
        <f>AR2186*Settings!$C$13*(INDEX(AR$395:AR$406,$D2204)+INDEX(AR$382:AR$393,$D2204))</f>
        <v/>
      </c>
      <c r="AS2204" s="40">
        <f>AS2186*Settings!$C$13*(INDEX(AS$395:AS$406,$D2204)+INDEX(AS$382:AS$393,$D2204))</f>
        <v/>
      </c>
      <c r="AT2204" s="40">
        <f>AT2186*Settings!$C$13*(INDEX(AT$395:AT$406,$D2204)+INDEX(AT$382:AT$393,$D2204))</f>
        <v/>
      </c>
      <c r="AU2204" s="40">
        <f>AU2186*Settings!$C$13*(INDEX(AU$395:AU$406,$D2204)+INDEX(AU$382:AU$393,$D2204))</f>
        <v/>
      </c>
      <c r="AV2204" s="40">
        <f>AV2186*Settings!$C$13*(INDEX(AV$395:AV$406,$D2204)+INDEX(AV$382:AV$393,$D2204))</f>
        <v/>
      </c>
      <c r="AW2204" s="40">
        <f>AW2186*Settings!$C$13*(INDEX(AW$395:AW$406,$D2204)+INDEX(AW$382:AW$393,$D2204))</f>
        <v/>
      </c>
      <c r="AX2204" s="40">
        <f>AX2186*Settings!$C$13*(INDEX(AX$395:AX$406,$D2204)+INDEX(AX$382:AX$393,$D2204))</f>
        <v/>
      </c>
      <c r="AY2204" s="40">
        <f>AY2186*Settings!$C$13*(INDEX(AY$395:AY$406,$D2204)+INDEX(AY$382:AY$393,$D2204))</f>
        <v/>
      </c>
    </row>
    <row r="2205" hidden="1" outlineLevel="2">
      <c r="A2205" s="14" t="inlineStr">
        <is>
          <t>rtx</t>
        </is>
      </c>
      <c r="B2205" s="14" t="inlineStr">
        <is>
          <t>lpg</t>
        </is>
      </c>
      <c r="C2205" s="14" t="inlineStr">
        <is>
          <t>omn</t>
        </is>
      </c>
      <c r="D2205" s="36">
        <f>INDEX(Inputs!$U$5:$U$132,MATCH($B2205&amp;"|"&amp;$C2205,Inputs!$A$5:$A$132,0))</f>
        <v/>
      </c>
      <c r="E2205" s="35" t="n"/>
      <c r="F2205" s="35" t="n"/>
      <c r="G2205" s="35" t="n"/>
      <c r="H2205" s="14">
        <f>INDEX(VarLab,MATCH($A2205,VarKey,0))&amp;INDEX(MemLab,MATCH($C2205&amp;"|"&amp;$B2205,MemKey,0))</f>
        <v/>
      </c>
      <c r="I2205" s="14">
        <f>INDEX(VarUnit,MATCH($A2205,VarKey,0))</f>
        <v/>
      </c>
      <c r="J2205" s="14">
        <f>INDEX(VarSrc,MATCH($A2205,VarKey,0))</f>
        <v/>
      </c>
      <c r="K2205" s="11">
        <f>CodePrefix&amp;$A2205&amp;IF($C2205="","","."&amp;$C2205&amp;"."&amp;$B2205)&amp;INDEX(VarEnd,MATCH($A2205,VarKey,0))&amp;K$5</f>
        <v/>
      </c>
      <c r="L2205" s="39">
        <f>L2187*Settings!$C$13*(INDEX(L$395:L$406,$D2205)+INDEX(L$382:L$393,$D2205))</f>
        <v/>
      </c>
      <c r="M2205" s="40">
        <f>M2187*Settings!$C$13*(INDEX(M$395:M$406,$D2205)+INDEX(M$382:M$393,$D2205))</f>
        <v/>
      </c>
      <c r="N2205" s="40">
        <f>N2187*Settings!$C$13*(INDEX(N$395:N$406,$D2205)+INDEX(N$382:N$393,$D2205))</f>
        <v/>
      </c>
      <c r="O2205" s="40">
        <f>O2187*Settings!$C$13*(INDEX(O$395:O$406,$D2205)+INDEX(O$382:O$393,$D2205))</f>
        <v/>
      </c>
      <c r="P2205" s="40">
        <f>P2187*Settings!$C$13*(INDEX(P$395:P$406,$D2205)+INDEX(P$382:P$393,$D2205))</f>
        <v/>
      </c>
      <c r="Q2205" s="40">
        <f>Q2187*Settings!$C$13*(INDEX(Q$395:Q$406,$D2205)+INDEX(Q$382:Q$393,$D2205))</f>
        <v/>
      </c>
      <c r="R2205" s="40">
        <f>R2187*Settings!$C$13*(INDEX(R$395:R$406,$D2205)+INDEX(R$382:R$393,$D2205))</f>
        <v/>
      </c>
      <c r="S2205" s="40">
        <f>S2187*Settings!$C$13*(INDEX(S$395:S$406,$D2205)+INDEX(S$382:S$393,$D2205))</f>
        <v/>
      </c>
      <c r="T2205" s="40">
        <f>T2187*Settings!$C$13*(INDEX(T$395:T$406,$D2205)+INDEX(T$382:T$393,$D2205))</f>
        <v/>
      </c>
      <c r="U2205" s="40">
        <f>U2187*Settings!$C$13*(INDEX(U$395:U$406,$D2205)+INDEX(U$382:U$393,$D2205))</f>
        <v/>
      </c>
      <c r="V2205" s="40">
        <f>V2187*Settings!$C$13*(INDEX(V$395:V$406,$D2205)+INDEX(V$382:V$393,$D2205))</f>
        <v/>
      </c>
      <c r="W2205" s="40">
        <f>W2187*Settings!$C$13*(INDEX(W$395:W$406,$D2205)+INDEX(W$382:W$393,$D2205))</f>
        <v/>
      </c>
      <c r="X2205" s="40">
        <f>X2187*Settings!$C$13*(INDEX(X$395:X$406,$D2205)+INDEX(X$382:X$393,$D2205))</f>
        <v/>
      </c>
      <c r="Y2205" s="40">
        <f>Y2187*Settings!$C$13*(INDEX(Y$395:Y$406,$D2205)+INDEX(Y$382:Y$393,$D2205))</f>
        <v/>
      </c>
      <c r="Z2205" s="40">
        <f>Z2187*Settings!$C$13*(INDEX(Z$395:Z$406,$D2205)+INDEX(Z$382:Z$393,$D2205))</f>
        <v/>
      </c>
      <c r="AA2205" s="40">
        <f>AA2187*Settings!$C$13*(INDEX(AA$395:AA$406,$D2205)+INDEX(AA$382:AA$393,$D2205))</f>
        <v/>
      </c>
      <c r="AB2205" s="40">
        <f>AB2187*Settings!$C$13*(INDEX(AB$395:AB$406,$D2205)+INDEX(AB$382:AB$393,$D2205))</f>
        <v/>
      </c>
      <c r="AC2205" s="40">
        <f>AC2187*Settings!$C$13*(INDEX(AC$395:AC$406,$D2205)+INDEX(AC$382:AC$393,$D2205))</f>
        <v/>
      </c>
      <c r="AD2205" s="40">
        <f>AD2187*Settings!$C$13*(INDEX(AD$395:AD$406,$D2205)+INDEX(AD$382:AD$393,$D2205))</f>
        <v/>
      </c>
      <c r="AF2205" s="11">
        <f>CodePrefix&amp;$A2205&amp;IF($C2205="","","."&amp;$C2205&amp;"."&amp;$B2205)&amp;INDEX(VarEnd,MATCH($A2205,VarKey,0))&amp;AF$5</f>
        <v/>
      </c>
      <c r="AG2205" s="39">
        <f>AG2187*Settings!$C$13*(INDEX(AG$395:AG$406,$D2205)+INDEX(AG$382:AG$393,$D2205))</f>
        <v/>
      </c>
      <c r="AH2205" s="40">
        <f>AH2187*Settings!$C$13*(INDEX(AH$395:AH$406,$D2205)+INDEX(AH$382:AH$393,$D2205))</f>
        <v/>
      </c>
      <c r="AI2205" s="40">
        <f>AI2187*Settings!$C$13*(INDEX(AI$395:AI$406,$D2205)+INDEX(AI$382:AI$393,$D2205))</f>
        <v/>
      </c>
      <c r="AJ2205" s="40">
        <f>AJ2187*Settings!$C$13*(INDEX(AJ$395:AJ$406,$D2205)+INDEX(AJ$382:AJ$393,$D2205))</f>
        <v/>
      </c>
      <c r="AK2205" s="40">
        <f>AK2187*Settings!$C$13*(INDEX(AK$395:AK$406,$D2205)+INDEX(AK$382:AK$393,$D2205))</f>
        <v/>
      </c>
      <c r="AL2205" s="40">
        <f>AL2187*Settings!$C$13*(INDEX(AL$395:AL$406,$D2205)+INDEX(AL$382:AL$393,$D2205))</f>
        <v/>
      </c>
      <c r="AM2205" s="40">
        <f>AM2187*Settings!$C$13*(INDEX(AM$395:AM$406,$D2205)+INDEX(AM$382:AM$393,$D2205))</f>
        <v/>
      </c>
      <c r="AN2205" s="40">
        <f>AN2187*Settings!$C$13*(INDEX(AN$395:AN$406,$D2205)+INDEX(AN$382:AN$393,$D2205))</f>
        <v/>
      </c>
      <c r="AO2205" s="40">
        <f>AO2187*Settings!$C$13*(INDEX(AO$395:AO$406,$D2205)+INDEX(AO$382:AO$393,$D2205))</f>
        <v/>
      </c>
      <c r="AP2205" s="40">
        <f>AP2187*Settings!$C$13*(INDEX(AP$395:AP$406,$D2205)+INDEX(AP$382:AP$393,$D2205))</f>
        <v/>
      </c>
      <c r="AQ2205" s="40">
        <f>AQ2187*Settings!$C$13*(INDEX(AQ$395:AQ$406,$D2205)+INDEX(AQ$382:AQ$393,$D2205))</f>
        <v/>
      </c>
      <c r="AR2205" s="40">
        <f>AR2187*Settings!$C$13*(INDEX(AR$395:AR$406,$D2205)+INDEX(AR$382:AR$393,$D2205))</f>
        <v/>
      </c>
      <c r="AS2205" s="40">
        <f>AS2187*Settings!$C$13*(INDEX(AS$395:AS$406,$D2205)+INDEX(AS$382:AS$393,$D2205))</f>
        <v/>
      </c>
      <c r="AT2205" s="40">
        <f>AT2187*Settings!$C$13*(INDEX(AT$395:AT$406,$D2205)+INDEX(AT$382:AT$393,$D2205))</f>
        <v/>
      </c>
      <c r="AU2205" s="40">
        <f>AU2187*Settings!$C$13*(INDEX(AU$395:AU$406,$D2205)+INDEX(AU$382:AU$393,$D2205))</f>
        <v/>
      </c>
      <c r="AV2205" s="40">
        <f>AV2187*Settings!$C$13*(INDEX(AV$395:AV$406,$D2205)+INDEX(AV$382:AV$393,$D2205))</f>
        <v/>
      </c>
      <c r="AW2205" s="40">
        <f>AW2187*Settings!$C$13*(INDEX(AW$395:AW$406,$D2205)+INDEX(AW$382:AW$393,$D2205))</f>
        <v/>
      </c>
      <c r="AX2205" s="40">
        <f>AX2187*Settings!$C$13*(INDEX(AX$395:AX$406,$D2205)+INDEX(AX$382:AX$393,$D2205))</f>
        <v/>
      </c>
      <c r="AY2205" s="40">
        <f>AY2187*Settings!$C$13*(INDEX(AY$395:AY$406,$D2205)+INDEX(AY$382:AY$393,$D2205))</f>
        <v/>
      </c>
    </row>
    <row r="2206" hidden="1" outlineLevel="2">
      <c r="A2206" s="14" t="inlineStr">
        <is>
          <t>rtx</t>
        </is>
      </c>
      <c r="B2206" s="14" t="inlineStr">
        <is>
          <t>ker</t>
        </is>
      </c>
      <c r="C2206" s="14" t="inlineStr">
        <is>
          <t>omn</t>
        </is>
      </c>
      <c r="D2206" s="36">
        <f>INDEX(Inputs!$U$5:$U$132,MATCH($B2206&amp;"|"&amp;$C2206,Inputs!$A$5:$A$132,0))</f>
        <v/>
      </c>
      <c r="E2206" s="35" t="n"/>
      <c r="F2206" s="35" t="n"/>
      <c r="G2206" s="35" t="n"/>
      <c r="H2206" s="14">
        <f>INDEX(VarLab,MATCH($A2206,VarKey,0))&amp;INDEX(MemLab,MATCH($C2206&amp;"|"&amp;$B2206,MemKey,0))</f>
        <v/>
      </c>
      <c r="I2206" s="14">
        <f>INDEX(VarUnit,MATCH($A2206,VarKey,0))</f>
        <v/>
      </c>
      <c r="J2206" s="14">
        <f>INDEX(VarSrc,MATCH($A2206,VarKey,0))</f>
        <v/>
      </c>
      <c r="K2206" s="11">
        <f>CodePrefix&amp;$A2206&amp;IF($C2206="","","."&amp;$C2206&amp;"."&amp;$B2206)&amp;INDEX(VarEnd,MATCH($A2206,VarKey,0))&amp;K$5</f>
        <v/>
      </c>
      <c r="L2206" s="39">
        <f>L2188*Settings!$C$13*(INDEX(L$395:L$406,$D2206)+INDEX(L$382:L$393,$D2206))</f>
        <v/>
      </c>
      <c r="M2206" s="40">
        <f>M2188*Settings!$C$13*(INDEX(M$395:M$406,$D2206)+INDEX(M$382:M$393,$D2206))</f>
        <v/>
      </c>
      <c r="N2206" s="40">
        <f>N2188*Settings!$C$13*(INDEX(N$395:N$406,$D2206)+INDEX(N$382:N$393,$D2206))</f>
        <v/>
      </c>
      <c r="O2206" s="40">
        <f>O2188*Settings!$C$13*(INDEX(O$395:O$406,$D2206)+INDEX(O$382:O$393,$D2206))</f>
        <v/>
      </c>
      <c r="P2206" s="40">
        <f>P2188*Settings!$C$13*(INDEX(P$395:P$406,$D2206)+INDEX(P$382:P$393,$D2206))</f>
        <v/>
      </c>
      <c r="Q2206" s="40">
        <f>Q2188*Settings!$C$13*(INDEX(Q$395:Q$406,$D2206)+INDEX(Q$382:Q$393,$D2206))</f>
        <v/>
      </c>
      <c r="R2206" s="40">
        <f>R2188*Settings!$C$13*(INDEX(R$395:R$406,$D2206)+INDEX(R$382:R$393,$D2206))</f>
        <v/>
      </c>
      <c r="S2206" s="40">
        <f>S2188*Settings!$C$13*(INDEX(S$395:S$406,$D2206)+INDEX(S$382:S$393,$D2206))</f>
        <v/>
      </c>
      <c r="T2206" s="40">
        <f>T2188*Settings!$C$13*(INDEX(T$395:T$406,$D2206)+INDEX(T$382:T$393,$D2206))</f>
        <v/>
      </c>
      <c r="U2206" s="40">
        <f>U2188*Settings!$C$13*(INDEX(U$395:U$406,$D2206)+INDEX(U$382:U$393,$D2206))</f>
        <v/>
      </c>
      <c r="V2206" s="40">
        <f>V2188*Settings!$C$13*(INDEX(V$395:V$406,$D2206)+INDEX(V$382:V$393,$D2206))</f>
        <v/>
      </c>
      <c r="W2206" s="40">
        <f>W2188*Settings!$C$13*(INDEX(W$395:W$406,$D2206)+INDEX(W$382:W$393,$D2206))</f>
        <v/>
      </c>
      <c r="X2206" s="40">
        <f>X2188*Settings!$C$13*(INDEX(X$395:X$406,$D2206)+INDEX(X$382:X$393,$D2206))</f>
        <v/>
      </c>
      <c r="Y2206" s="40">
        <f>Y2188*Settings!$C$13*(INDEX(Y$395:Y$406,$D2206)+INDEX(Y$382:Y$393,$D2206))</f>
        <v/>
      </c>
      <c r="Z2206" s="40">
        <f>Z2188*Settings!$C$13*(INDEX(Z$395:Z$406,$D2206)+INDEX(Z$382:Z$393,$D2206))</f>
        <v/>
      </c>
      <c r="AA2206" s="40">
        <f>AA2188*Settings!$C$13*(INDEX(AA$395:AA$406,$D2206)+INDEX(AA$382:AA$393,$D2206))</f>
        <v/>
      </c>
      <c r="AB2206" s="40">
        <f>AB2188*Settings!$C$13*(INDEX(AB$395:AB$406,$D2206)+INDEX(AB$382:AB$393,$D2206))</f>
        <v/>
      </c>
      <c r="AC2206" s="40">
        <f>AC2188*Settings!$C$13*(INDEX(AC$395:AC$406,$D2206)+INDEX(AC$382:AC$393,$D2206))</f>
        <v/>
      </c>
      <c r="AD2206" s="40">
        <f>AD2188*Settings!$C$13*(INDEX(AD$395:AD$406,$D2206)+INDEX(AD$382:AD$393,$D2206))</f>
        <v/>
      </c>
      <c r="AF2206" s="11">
        <f>CodePrefix&amp;$A2206&amp;IF($C2206="","","."&amp;$C2206&amp;"."&amp;$B2206)&amp;INDEX(VarEnd,MATCH($A2206,VarKey,0))&amp;AF$5</f>
        <v/>
      </c>
      <c r="AG2206" s="39">
        <f>AG2188*Settings!$C$13*(INDEX(AG$395:AG$406,$D2206)+INDEX(AG$382:AG$393,$D2206))</f>
        <v/>
      </c>
      <c r="AH2206" s="40">
        <f>AH2188*Settings!$C$13*(INDEX(AH$395:AH$406,$D2206)+INDEX(AH$382:AH$393,$D2206))</f>
        <v/>
      </c>
      <c r="AI2206" s="40">
        <f>AI2188*Settings!$C$13*(INDEX(AI$395:AI$406,$D2206)+INDEX(AI$382:AI$393,$D2206))</f>
        <v/>
      </c>
      <c r="AJ2206" s="40">
        <f>AJ2188*Settings!$C$13*(INDEX(AJ$395:AJ$406,$D2206)+INDEX(AJ$382:AJ$393,$D2206))</f>
        <v/>
      </c>
      <c r="AK2206" s="40">
        <f>AK2188*Settings!$C$13*(INDEX(AK$395:AK$406,$D2206)+INDEX(AK$382:AK$393,$D2206))</f>
        <v/>
      </c>
      <c r="AL2206" s="40">
        <f>AL2188*Settings!$C$13*(INDEX(AL$395:AL$406,$D2206)+INDEX(AL$382:AL$393,$D2206))</f>
        <v/>
      </c>
      <c r="AM2206" s="40">
        <f>AM2188*Settings!$C$13*(INDEX(AM$395:AM$406,$D2206)+INDEX(AM$382:AM$393,$D2206))</f>
        <v/>
      </c>
      <c r="AN2206" s="40">
        <f>AN2188*Settings!$C$13*(INDEX(AN$395:AN$406,$D2206)+INDEX(AN$382:AN$393,$D2206))</f>
        <v/>
      </c>
      <c r="AO2206" s="40">
        <f>AO2188*Settings!$C$13*(INDEX(AO$395:AO$406,$D2206)+INDEX(AO$382:AO$393,$D2206))</f>
        <v/>
      </c>
      <c r="AP2206" s="40">
        <f>AP2188*Settings!$C$13*(INDEX(AP$395:AP$406,$D2206)+INDEX(AP$382:AP$393,$D2206))</f>
        <v/>
      </c>
      <c r="AQ2206" s="40">
        <f>AQ2188*Settings!$C$13*(INDEX(AQ$395:AQ$406,$D2206)+INDEX(AQ$382:AQ$393,$D2206))</f>
        <v/>
      </c>
      <c r="AR2206" s="40">
        <f>AR2188*Settings!$C$13*(INDEX(AR$395:AR$406,$D2206)+INDEX(AR$382:AR$393,$D2206))</f>
        <v/>
      </c>
      <c r="AS2206" s="40">
        <f>AS2188*Settings!$C$13*(INDEX(AS$395:AS$406,$D2206)+INDEX(AS$382:AS$393,$D2206))</f>
        <v/>
      </c>
      <c r="AT2206" s="40">
        <f>AT2188*Settings!$C$13*(INDEX(AT$395:AT$406,$D2206)+INDEX(AT$382:AT$393,$D2206))</f>
        <v/>
      </c>
      <c r="AU2206" s="40">
        <f>AU2188*Settings!$C$13*(INDEX(AU$395:AU$406,$D2206)+INDEX(AU$382:AU$393,$D2206))</f>
        <v/>
      </c>
      <c r="AV2206" s="40">
        <f>AV2188*Settings!$C$13*(INDEX(AV$395:AV$406,$D2206)+INDEX(AV$382:AV$393,$D2206))</f>
        <v/>
      </c>
      <c r="AW2206" s="40">
        <f>AW2188*Settings!$C$13*(INDEX(AW$395:AW$406,$D2206)+INDEX(AW$382:AW$393,$D2206))</f>
        <v/>
      </c>
      <c r="AX2206" s="40">
        <f>AX2188*Settings!$C$13*(INDEX(AX$395:AX$406,$D2206)+INDEX(AX$382:AX$393,$D2206))</f>
        <v/>
      </c>
      <c r="AY2206" s="40">
        <f>AY2188*Settings!$C$13*(INDEX(AY$395:AY$406,$D2206)+INDEX(AY$382:AY$393,$D2206))</f>
        <v/>
      </c>
    </row>
    <row r="2207" hidden="1" outlineLevel="2">
      <c r="A2207" s="14" t="inlineStr">
        <is>
          <t>rtx</t>
        </is>
      </c>
      <c r="B2207" s="14" t="inlineStr">
        <is>
          <t>oop</t>
        </is>
      </c>
      <c r="C2207" s="14" t="inlineStr">
        <is>
          <t>omn</t>
        </is>
      </c>
      <c r="D2207" s="36">
        <f>INDEX(Inputs!$U$5:$U$132,MATCH($B2207&amp;"|"&amp;$C2207,Inputs!$A$5:$A$132,0))</f>
        <v/>
      </c>
      <c r="E2207" s="35" t="n"/>
      <c r="F2207" s="35" t="n"/>
      <c r="G2207" s="35" t="n"/>
      <c r="H2207" s="14">
        <f>INDEX(VarLab,MATCH($A2207,VarKey,0))&amp;INDEX(MemLab,MATCH($C2207&amp;"|"&amp;$B2207,MemKey,0))</f>
        <v/>
      </c>
      <c r="I2207" s="14">
        <f>INDEX(VarUnit,MATCH($A2207,VarKey,0))</f>
        <v/>
      </c>
      <c r="J2207" s="14">
        <f>INDEX(VarSrc,MATCH($A2207,VarKey,0))</f>
        <v/>
      </c>
      <c r="K2207" s="11">
        <f>CodePrefix&amp;$A2207&amp;IF($C2207="","","."&amp;$C2207&amp;"."&amp;$B2207)&amp;INDEX(VarEnd,MATCH($A2207,VarKey,0))&amp;K$5</f>
        <v/>
      </c>
      <c r="L2207" s="39">
        <f>L2189*Settings!$C$13*(INDEX(L$395:L$406,$D2207)+INDEX(L$382:L$393,$D2207))</f>
        <v/>
      </c>
      <c r="M2207" s="40">
        <f>M2189*Settings!$C$13*(INDEX(M$395:M$406,$D2207)+INDEX(M$382:M$393,$D2207))</f>
        <v/>
      </c>
      <c r="N2207" s="40">
        <f>N2189*Settings!$C$13*(INDEX(N$395:N$406,$D2207)+INDEX(N$382:N$393,$D2207))</f>
        <v/>
      </c>
      <c r="O2207" s="40">
        <f>O2189*Settings!$C$13*(INDEX(O$395:O$406,$D2207)+INDEX(O$382:O$393,$D2207))</f>
        <v/>
      </c>
      <c r="P2207" s="40">
        <f>P2189*Settings!$C$13*(INDEX(P$395:P$406,$D2207)+INDEX(P$382:P$393,$D2207))</f>
        <v/>
      </c>
      <c r="Q2207" s="40">
        <f>Q2189*Settings!$C$13*(INDEX(Q$395:Q$406,$D2207)+INDEX(Q$382:Q$393,$D2207))</f>
        <v/>
      </c>
      <c r="R2207" s="40">
        <f>R2189*Settings!$C$13*(INDEX(R$395:R$406,$D2207)+INDEX(R$382:R$393,$D2207))</f>
        <v/>
      </c>
      <c r="S2207" s="40">
        <f>S2189*Settings!$C$13*(INDEX(S$395:S$406,$D2207)+INDEX(S$382:S$393,$D2207))</f>
        <v/>
      </c>
      <c r="T2207" s="40">
        <f>T2189*Settings!$C$13*(INDEX(T$395:T$406,$D2207)+INDEX(T$382:T$393,$D2207))</f>
        <v/>
      </c>
      <c r="U2207" s="40">
        <f>U2189*Settings!$C$13*(INDEX(U$395:U$406,$D2207)+INDEX(U$382:U$393,$D2207))</f>
        <v/>
      </c>
      <c r="V2207" s="40">
        <f>V2189*Settings!$C$13*(INDEX(V$395:V$406,$D2207)+INDEX(V$382:V$393,$D2207))</f>
        <v/>
      </c>
      <c r="W2207" s="40">
        <f>W2189*Settings!$C$13*(INDEX(W$395:W$406,$D2207)+INDEX(W$382:W$393,$D2207))</f>
        <v/>
      </c>
      <c r="X2207" s="40">
        <f>X2189*Settings!$C$13*(INDEX(X$395:X$406,$D2207)+INDEX(X$382:X$393,$D2207))</f>
        <v/>
      </c>
      <c r="Y2207" s="40">
        <f>Y2189*Settings!$C$13*(INDEX(Y$395:Y$406,$D2207)+INDEX(Y$382:Y$393,$D2207))</f>
        <v/>
      </c>
      <c r="Z2207" s="40">
        <f>Z2189*Settings!$C$13*(INDEX(Z$395:Z$406,$D2207)+INDEX(Z$382:Z$393,$D2207))</f>
        <v/>
      </c>
      <c r="AA2207" s="40">
        <f>AA2189*Settings!$C$13*(INDEX(AA$395:AA$406,$D2207)+INDEX(AA$382:AA$393,$D2207))</f>
        <v/>
      </c>
      <c r="AB2207" s="40">
        <f>AB2189*Settings!$C$13*(INDEX(AB$395:AB$406,$D2207)+INDEX(AB$382:AB$393,$D2207))</f>
        <v/>
      </c>
      <c r="AC2207" s="40">
        <f>AC2189*Settings!$C$13*(INDEX(AC$395:AC$406,$D2207)+INDEX(AC$382:AC$393,$D2207))</f>
        <v/>
      </c>
      <c r="AD2207" s="40">
        <f>AD2189*Settings!$C$13*(INDEX(AD$395:AD$406,$D2207)+INDEX(AD$382:AD$393,$D2207))</f>
        <v/>
      </c>
      <c r="AF2207" s="11">
        <f>CodePrefix&amp;$A2207&amp;IF($C2207="","","."&amp;$C2207&amp;"."&amp;$B2207)&amp;INDEX(VarEnd,MATCH($A2207,VarKey,0))&amp;AF$5</f>
        <v/>
      </c>
      <c r="AG2207" s="39">
        <f>AG2189*Settings!$C$13*(INDEX(AG$395:AG$406,$D2207)+INDEX(AG$382:AG$393,$D2207))</f>
        <v/>
      </c>
      <c r="AH2207" s="40">
        <f>AH2189*Settings!$C$13*(INDEX(AH$395:AH$406,$D2207)+INDEX(AH$382:AH$393,$D2207))</f>
        <v/>
      </c>
      <c r="AI2207" s="40">
        <f>AI2189*Settings!$C$13*(INDEX(AI$395:AI$406,$D2207)+INDEX(AI$382:AI$393,$D2207))</f>
        <v/>
      </c>
      <c r="AJ2207" s="40">
        <f>AJ2189*Settings!$C$13*(INDEX(AJ$395:AJ$406,$D2207)+INDEX(AJ$382:AJ$393,$D2207))</f>
        <v/>
      </c>
      <c r="AK2207" s="40">
        <f>AK2189*Settings!$C$13*(INDEX(AK$395:AK$406,$D2207)+INDEX(AK$382:AK$393,$D2207))</f>
        <v/>
      </c>
      <c r="AL2207" s="40">
        <f>AL2189*Settings!$C$13*(INDEX(AL$395:AL$406,$D2207)+INDEX(AL$382:AL$393,$D2207))</f>
        <v/>
      </c>
      <c r="AM2207" s="40">
        <f>AM2189*Settings!$C$13*(INDEX(AM$395:AM$406,$D2207)+INDEX(AM$382:AM$393,$D2207))</f>
        <v/>
      </c>
      <c r="AN2207" s="40">
        <f>AN2189*Settings!$C$13*(INDEX(AN$395:AN$406,$D2207)+INDEX(AN$382:AN$393,$D2207))</f>
        <v/>
      </c>
      <c r="AO2207" s="40">
        <f>AO2189*Settings!$C$13*(INDEX(AO$395:AO$406,$D2207)+INDEX(AO$382:AO$393,$D2207))</f>
        <v/>
      </c>
      <c r="AP2207" s="40">
        <f>AP2189*Settings!$C$13*(INDEX(AP$395:AP$406,$D2207)+INDEX(AP$382:AP$393,$D2207))</f>
        <v/>
      </c>
      <c r="AQ2207" s="40">
        <f>AQ2189*Settings!$C$13*(INDEX(AQ$395:AQ$406,$D2207)+INDEX(AQ$382:AQ$393,$D2207))</f>
        <v/>
      </c>
      <c r="AR2207" s="40">
        <f>AR2189*Settings!$C$13*(INDEX(AR$395:AR$406,$D2207)+INDEX(AR$382:AR$393,$D2207))</f>
        <v/>
      </c>
      <c r="AS2207" s="40">
        <f>AS2189*Settings!$C$13*(INDEX(AS$395:AS$406,$D2207)+INDEX(AS$382:AS$393,$D2207))</f>
        <v/>
      </c>
      <c r="AT2207" s="40">
        <f>AT2189*Settings!$C$13*(INDEX(AT$395:AT$406,$D2207)+INDEX(AT$382:AT$393,$D2207))</f>
        <v/>
      </c>
      <c r="AU2207" s="40">
        <f>AU2189*Settings!$C$13*(INDEX(AU$395:AU$406,$D2207)+INDEX(AU$382:AU$393,$D2207))</f>
        <v/>
      </c>
      <c r="AV2207" s="40">
        <f>AV2189*Settings!$C$13*(INDEX(AV$395:AV$406,$D2207)+INDEX(AV$382:AV$393,$D2207))</f>
        <v/>
      </c>
      <c r="AW2207" s="40">
        <f>AW2189*Settings!$C$13*(INDEX(AW$395:AW$406,$D2207)+INDEX(AW$382:AW$393,$D2207))</f>
        <v/>
      </c>
      <c r="AX2207" s="40">
        <f>AX2189*Settings!$C$13*(INDEX(AX$395:AX$406,$D2207)+INDEX(AX$382:AX$393,$D2207))</f>
        <v/>
      </c>
      <c r="AY2207" s="40">
        <f>AY2189*Settings!$C$13*(INDEX(AY$395:AY$406,$D2207)+INDEX(AY$382:AY$393,$D2207))</f>
        <v/>
      </c>
    </row>
    <row r="2208" hidden="1" outlineLevel="2">
      <c r="A2208" s="14" t="inlineStr">
        <is>
          <t>rtx</t>
        </is>
      </c>
      <c r="B2208" s="14" t="inlineStr">
        <is>
          <t>bio</t>
        </is>
      </c>
      <c r="C2208" s="14" t="inlineStr">
        <is>
          <t>omn</t>
        </is>
      </c>
      <c r="D2208" s="36">
        <f>INDEX(Inputs!$U$5:$U$132,MATCH($B2208&amp;"|"&amp;$C2208,Inputs!$A$5:$A$132,0))</f>
        <v/>
      </c>
      <c r="E2208" s="35" t="n"/>
      <c r="F2208" s="35" t="n"/>
      <c r="G2208" s="35" t="n"/>
      <c r="H2208" s="14">
        <f>INDEX(VarLab,MATCH($A2208,VarKey,0))&amp;INDEX(MemLab,MATCH($C2208&amp;"|"&amp;$B2208,MemKey,0))</f>
        <v/>
      </c>
      <c r="I2208" s="14">
        <f>INDEX(VarUnit,MATCH($A2208,VarKey,0))</f>
        <v/>
      </c>
      <c r="J2208" s="14">
        <f>INDEX(VarSrc,MATCH($A2208,VarKey,0))</f>
        <v/>
      </c>
      <c r="K2208" s="11">
        <f>CodePrefix&amp;$A2208&amp;IF($C2208="","","."&amp;$C2208&amp;"."&amp;$B2208)&amp;INDEX(VarEnd,MATCH($A2208,VarKey,0))&amp;K$5</f>
        <v/>
      </c>
      <c r="L2208" s="39">
        <f>L2190*Settings!$C$13*(INDEX(L$395:L$406,$D2208)+INDEX(L$382:L$393,$D2208))</f>
        <v/>
      </c>
      <c r="M2208" s="40">
        <f>M2190*Settings!$C$13*(INDEX(M$395:M$406,$D2208)+INDEX(M$382:M$393,$D2208))</f>
        <v/>
      </c>
      <c r="N2208" s="40">
        <f>N2190*Settings!$C$13*(INDEX(N$395:N$406,$D2208)+INDEX(N$382:N$393,$D2208))</f>
        <v/>
      </c>
      <c r="O2208" s="40">
        <f>O2190*Settings!$C$13*(INDEX(O$395:O$406,$D2208)+INDEX(O$382:O$393,$D2208))</f>
        <v/>
      </c>
      <c r="P2208" s="40">
        <f>P2190*Settings!$C$13*(INDEX(P$395:P$406,$D2208)+INDEX(P$382:P$393,$D2208))</f>
        <v/>
      </c>
      <c r="Q2208" s="40">
        <f>Q2190*Settings!$C$13*(INDEX(Q$395:Q$406,$D2208)+INDEX(Q$382:Q$393,$D2208))</f>
        <v/>
      </c>
      <c r="R2208" s="40">
        <f>R2190*Settings!$C$13*(INDEX(R$395:R$406,$D2208)+INDEX(R$382:R$393,$D2208))</f>
        <v/>
      </c>
      <c r="S2208" s="40">
        <f>S2190*Settings!$C$13*(INDEX(S$395:S$406,$D2208)+INDEX(S$382:S$393,$D2208))</f>
        <v/>
      </c>
      <c r="T2208" s="40">
        <f>T2190*Settings!$C$13*(INDEX(T$395:T$406,$D2208)+INDEX(T$382:T$393,$D2208))</f>
        <v/>
      </c>
      <c r="U2208" s="40">
        <f>U2190*Settings!$C$13*(INDEX(U$395:U$406,$D2208)+INDEX(U$382:U$393,$D2208))</f>
        <v/>
      </c>
      <c r="V2208" s="40">
        <f>V2190*Settings!$C$13*(INDEX(V$395:V$406,$D2208)+INDEX(V$382:V$393,$D2208))</f>
        <v/>
      </c>
      <c r="W2208" s="40">
        <f>W2190*Settings!$C$13*(INDEX(W$395:W$406,$D2208)+INDEX(W$382:W$393,$D2208))</f>
        <v/>
      </c>
      <c r="X2208" s="40">
        <f>X2190*Settings!$C$13*(INDEX(X$395:X$406,$D2208)+INDEX(X$382:X$393,$D2208))</f>
        <v/>
      </c>
      <c r="Y2208" s="40">
        <f>Y2190*Settings!$C$13*(INDEX(Y$395:Y$406,$D2208)+INDEX(Y$382:Y$393,$D2208))</f>
        <v/>
      </c>
      <c r="Z2208" s="40">
        <f>Z2190*Settings!$C$13*(INDEX(Z$395:Z$406,$D2208)+INDEX(Z$382:Z$393,$D2208))</f>
        <v/>
      </c>
      <c r="AA2208" s="40">
        <f>AA2190*Settings!$C$13*(INDEX(AA$395:AA$406,$D2208)+INDEX(AA$382:AA$393,$D2208))</f>
        <v/>
      </c>
      <c r="AB2208" s="40">
        <f>AB2190*Settings!$C$13*(INDEX(AB$395:AB$406,$D2208)+INDEX(AB$382:AB$393,$D2208))</f>
        <v/>
      </c>
      <c r="AC2208" s="40">
        <f>AC2190*Settings!$C$13*(INDEX(AC$395:AC$406,$D2208)+INDEX(AC$382:AC$393,$D2208))</f>
        <v/>
      </c>
      <c r="AD2208" s="40">
        <f>AD2190*Settings!$C$13*(INDEX(AD$395:AD$406,$D2208)+INDEX(AD$382:AD$393,$D2208))</f>
        <v/>
      </c>
      <c r="AF2208" s="11">
        <f>CodePrefix&amp;$A2208&amp;IF($C2208="","","."&amp;$C2208&amp;"."&amp;$B2208)&amp;INDEX(VarEnd,MATCH($A2208,VarKey,0))&amp;AF$5</f>
        <v/>
      </c>
      <c r="AG2208" s="39">
        <f>AG2190*Settings!$C$13*(INDEX(AG$395:AG$406,$D2208)+INDEX(AG$382:AG$393,$D2208))</f>
        <v/>
      </c>
      <c r="AH2208" s="40">
        <f>AH2190*Settings!$C$13*(INDEX(AH$395:AH$406,$D2208)+INDEX(AH$382:AH$393,$D2208))</f>
        <v/>
      </c>
      <c r="AI2208" s="40">
        <f>AI2190*Settings!$C$13*(INDEX(AI$395:AI$406,$D2208)+INDEX(AI$382:AI$393,$D2208))</f>
        <v/>
      </c>
      <c r="AJ2208" s="40">
        <f>AJ2190*Settings!$C$13*(INDEX(AJ$395:AJ$406,$D2208)+INDEX(AJ$382:AJ$393,$D2208))</f>
        <v/>
      </c>
      <c r="AK2208" s="40">
        <f>AK2190*Settings!$C$13*(INDEX(AK$395:AK$406,$D2208)+INDEX(AK$382:AK$393,$D2208))</f>
        <v/>
      </c>
      <c r="AL2208" s="40">
        <f>AL2190*Settings!$C$13*(INDEX(AL$395:AL$406,$D2208)+INDEX(AL$382:AL$393,$D2208))</f>
        <v/>
      </c>
      <c r="AM2208" s="40">
        <f>AM2190*Settings!$C$13*(INDEX(AM$395:AM$406,$D2208)+INDEX(AM$382:AM$393,$D2208))</f>
        <v/>
      </c>
      <c r="AN2208" s="40">
        <f>AN2190*Settings!$C$13*(INDEX(AN$395:AN$406,$D2208)+INDEX(AN$382:AN$393,$D2208))</f>
        <v/>
      </c>
      <c r="AO2208" s="40">
        <f>AO2190*Settings!$C$13*(INDEX(AO$395:AO$406,$D2208)+INDEX(AO$382:AO$393,$D2208))</f>
        <v/>
      </c>
      <c r="AP2208" s="40">
        <f>AP2190*Settings!$C$13*(INDEX(AP$395:AP$406,$D2208)+INDEX(AP$382:AP$393,$D2208))</f>
        <v/>
      </c>
      <c r="AQ2208" s="40">
        <f>AQ2190*Settings!$C$13*(INDEX(AQ$395:AQ$406,$D2208)+INDEX(AQ$382:AQ$393,$D2208))</f>
        <v/>
      </c>
      <c r="AR2208" s="40">
        <f>AR2190*Settings!$C$13*(INDEX(AR$395:AR$406,$D2208)+INDEX(AR$382:AR$393,$D2208))</f>
        <v/>
      </c>
      <c r="AS2208" s="40">
        <f>AS2190*Settings!$C$13*(INDEX(AS$395:AS$406,$D2208)+INDEX(AS$382:AS$393,$D2208))</f>
        <v/>
      </c>
      <c r="AT2208" s="40">
        <f>AT2190*Settings!$C$13*(INDEX(AT$395:AT$406,$D2208)+INDEX(AT$382:AT$393,$D2208))</f>
        <v/>
      </c>
      <c r="AU2208" s="40">
        <f>AU2190*Settings!$C$13*(INDEX(AU$395:AU$406,$D2208)+INDEX(AU$382:AU$393,$D2208))</f>
        <v/>
      </c>
      <c r="AV2208" s="40">
        <f>AV2190*Settings!$C$13*(INDEX(AV$395:AV$406,$D2208)+INDEX(AV$382:AV$393,$D2208))</f>
        <v/>
      </c>
      <c r="AW2208" s="40">
        <f>AW2190*Settings!$C$13*(INDEX(AW$395:AW$406,$D2208)+INDEX(AW$382:AW$393,$D2208))</f>
        <v/>
      </c>
      <c r="AX2208" s="40">
        <f>AX2190*Settings!$C$13*(INDEX(AX$395:AX$406,$D2208)+INDEX(AX$382:AX$393,$D2208))</f>
        <v/>
      </c>
      <c r="AY2208" s="40">
        <f>AY2190*Settings!$C$13*(INDEX(AY$395:AY$406,$D2208)+INDEX(AY$382:AY$393,$D2208))</f>
        <v/>
      </c>
    </row>
    <row r="2209" hidden="1" outlineLevel="2"/>
    <row r="2210" hidden="1" outlineLevel="2">
      <c r="A2210" s="14" t="inlineStr">
        <is>
          <t>rsub</t>
        </is>
      </c>
      <c r="B2210" s="14" t="inlineStr">
        <is>
          <t>coa</t>
        </is>
      </c>
      <c r="C2210" s="14" t="inlineStr">
        <is>
          <t>omn</t>
        </is>
      </c>
      <c r="D2210" s="36">
        <f>INDEX(Inputs!$U$5:$U$132,MATCH($B2210&amp;"|"&amp;$C2210,Inputs!$A$5:$A$132,0))</f>
        <v/>
      </c>
      <c r="E2210" s="35" t="n"/>
      <c r="F2210" s="35" t="n"/>
      <c r="G2210" s="35" t="n"/>
      <c r="H2210" s="14">
        <f>INDEX(VarLab,MATCH($A2210,VarKey,0))&amp;INDEX(MemLab,MATCH($C2210&amp;"|"&amp;$B2210,MemKey,0))</f>
        <v/>
      </c>
      <c r="I2210" s="14">
        <f>INDEX(VarUnit,MATCH($A2210,VarKey,0))</f>
        <v/>
      </c>
      <c r="J2210" s="14">
        <f>INDEX(VarSrc,MATCH($A2210,VarKey,0))</f>
        <v/>
      </c>
      <c r="K2210" s="11">
        <f>CodePrefix&amp;$A2210&amp;IF($C2210="","","."&amp;$C2210&amp;"."&amp;$B2210)&amp;INDEX(VarEnd,MATCH($A2210,VarKey,0))&amp;K$5</f>
        <v/>
      </c>
      <c r="L2210" s="39">
        <f>L2183*Settings!$C$13*(INDEX(L$408:L$419,$D2210))</f>
        <v/>
      </c>
      <c r="M2210" s="40">
        <f>M2183*Settings!$C$13*(INDEX(M$408:M$419,$D2210))</f>
        <v/>
      </c>
      <c r="N2210" s="40">
        <f>N2183*Settings!$C$13*(INDEX(N$408:N$419,$D2210))</f>
        <v/>
      </c>
      <c r="O2210" s="40">
        <f>O2183*Settings!$C$13*(INDEX(O$408:O$419,$D2210))</f>
        <v/>
      </c>
      <c r="P2210" s="40">
        <f>P2183*Settings!$C$13*(INDEX(P$408:P$419,$D2210))</f>
        <v/>
      </c>
      <c r="Q2210" s="40">
        <f>Q2183*Settings!$C$13*(INDEX(Q$408:Q$419,$D2210))</f>
        <v/>
      </c>
      <c r="R2210" s="40">
        <f>R2183*Settings!$C$13*(INDEX(R$408:R$419,$D2210))</f>
        <v/>
      </c>
      <c r="S2210" s="40">
        <f>S2183*Settings!$C$13*(INDEX(S$408:S$419,$D2210))</f>
        <v/>
      </c>
      <c r="T2210" s="40">
        <f>T2183*Settings!$C$13*(INDEX(T$408:T$419,$D2210))</f>
        <v/>
      </c>
      <c r="U2210" s="40">
        <f>U2183*Settings!$C$13*(INDEX(U$408:U$419,$D2210))</f>
        <v/>
      </c>
      <c r="V2210" s="40">
        <f>V2183*Settings!$C$13*(INDEX(V$408:V$419,$D2210))</f>
        <v/>
      </c>
      <c r="W2210" s="40">
        <f>W2183*Settings!$C$13*(INDEX(W$408:W$419,$D2210))</f>
        <v/>
      </c>
      <c r="X2210" s="40">
        <f>X2183*Settings!$C$13*(INDEX(X$408:X$419,$D2210))</f>
        <v/>
      </c>
      <c r="Y2210" s="40">
        <f>Y2183*Settings!$C$13*(INDEX(Y$408:Y$419,$D2210))</f>
        <v/>
      </c>
      <c r="Z2210" s="40">
        <f>Z2183*Settings!$C$13*(INDEX(Z$408:Z$419,$D2210))</f>
        <v/>
      </c>
      <c r="AA2210" s="40">
        <f>AA2183*Settings!$C$13*(INDEX(AA$408:AA$419,$D2210))</f>
        <v/>
      </c>
      <c r="AB2210" s="40">
        <f>AB2183*Settings!$C$13*(INDEX(AB$408:AB$419,$D2210))</f>
        <v/>
      </c>
      <c r="AC2210" s="40">
        <f>AC2183*Settings!$C$13*(INDEX(AC$408:AC$419,$D2210))</f>
        <v/>
      </c>
      <c r="AD2210" s="40">
        <f>AD2183*Settings!$C$13*(INDEX(AD$408:AD$419,$D2210))</f>
        <v/>
      </c>
      <c r="AF2210" s="11">
        <f>CodePrefix&amp;$A2210&amp;IF($C2210="","","."&amp;$C2210&amp;"."&amp;$B2210)&amp;INDEX(VarEnd,MATCH($A2210,VarKey,0))&amp;AF$5</f>
        <v/>
      </c>
      <c r="AG2210" s="39">
        <f>AG2183*Settings!$C$13*(INDEX(AG$408:AG$419,$D2210))</f>
        <v/>
      </c>
      <c r="AH2210" s="40">
        <f>AH2183*Settings!$C$13*(INDEX(AH$408:AH$419,$D2210))</f>
        <v/>
      </c>
      <c r="AI2210" s="40">
        <f>AI2183*Settings!$C$13*(INDEX(AI$408:AI$419,$D2210))</f>
        <v/>
      </c>
      <c r="AJ2210" s="40">
        <f>AJ2183*Settings!$C$13*(INDEX(AJ$408:AJ$419,$D2210))</f>
        <v/>
      </c>
      <c r="AK2210" s="40">
        <f>AK2183*Settings!$C$13*(INDEX(AK$408:AK$419,$D2210))</f>
        <v/>
      </c>
      <c r="AL2210" s="40">
        <f>AL2183*Settings!$C$13*(INDEX(AL$408:AL$419,$D2210))</f>
        <v/>
      </c>
      <c r="AM2210" s="40">
        <f>AM2183*Settings!$C$13*(INDEX(AM$408:AM$419,$D2210))</f>
        <v/>
      </c>
      <c r="AN2210" s="40">
        <f>AN2183*Settings!$C$13*(INDEX(AN$408:AN$419,$D2210))</f>
        <v/>
      </c>
      <c r="AO2210" s="40">
        <f>AO2183*Settings!$C$13*(INDEX(AO$408:AO$419,$D2210))</f>
        <v/>
      </c>
      <c r="AP2210" s="40">
        <f>AP2183*Settings!$C$13*(INDEX(AP$408:AP$419,$D2210))</f>
        <v/>
      </c>
      <c r="AQ2210" s="40">
        <f>AQ2183*Settings!$C$13*(INDEX(AQ$408:AQ$419,$D2210))</f>
        <v/>
      </c>
      <c r="AR2210" s="40">
        <f>AR2183*Settings!$C$13*(INDEX(AR$408:AR$419,$D2210))</f>
        <v/>
      </c>
      <c r="AS2210" s="40">
        <f>AS2183*Settings!$C$13*(INDEX(AS$408:AS$419,$D2210))</f>
        <v/>
      </c>
      <c r="AT2210" s="40">
        <f>AT2183*Settings!$C$13*(INDEX(AT$408:AT$419,$D2210))</f>
        <v/>
      </c>
      <c r="AU2210" s="40">
        <f>AU2183*Settings!$C$13*(INDEX(AU$408:AU$419,$D2210))</f>
        <v/>
      </c>
      <c r="AV2210" s="40">
        <f>AV2183*Settings!$C$13*(INDEX(AV$408:AV$419,$D2210))</f>
        <v/>
      </c>
      <c r="AW2210" s="40">
        <f>AW2183*Settings!$C$13*(INDEX(AW$408:AW$419,$D2210))</f>
        <v/>
      </c>
      <c r="AX2210" s="40">
        <f>AX2183*Settings!$C$13*(INDEX(AX$408:AX$419,$D2210))</f>
        <v/>
      </c>
      <c r="AY2210" s="40">
        <f>AY2183*Settings!$C$13*(INDEX(AY$408:AY$419,$D2210))</f>
        <v/>
      </c>
    </row>
    <row r="2211" hidden="1" outlineLevel="2">
      <c r="A2211" s="14" t="inlineStr">
        <is>
          <t>rsub</t>
        </is>
      </c>
      <c r="B2211" s="14" t="inlineStr">
        <is>
          <t>nga</t>
        </is>
      </c>
      <c r="C2211" s="14" t="inlineStr">
        <is>
          <t>omn</t>
        </is>
      </c>
      <c r="D2211" s="36">
        <f>INDEX(Inputs!$U$5:$U$132,MATCH($B2211&amp;"|"&amp;$C2211,Inputs!$A$5:$A$132,0))</f>
        <v/>
      </c>
      <c r="E2211" s="35" t="n"/>
      <c r="F2211" s="35" t="n"/>
      <c r="G2211" s="35" t="n"/>
      <c r="H2211" s="14">
        <f>INDEX(VarLab,MATCH($A2211,VarKey,0))&amp;INDEX(MemLab,MATCH($C2211&amp;"|"&amp;$B2211,MemKey,0))</f>
        <v/>
      </c>
      <c r="I2211" s="14">
        <f>INDEX(VarUnit,MATCH($A2211,VarKey,0))</f>
        <v/>
      </c>
      <c r="J2211" s="14">
        <f>INDEX(VarSrc,MATCH($A2211,VarKey,0))</f>
        <v/>
      </c>
      <c r="K2211" s="11">
        <f>CodePrefix&amp;$A2211&amp;IF($C2211="","","."&amp;$C2211&amp;"."&amp;$B2211)&amp;INDEX(VarEnd,MATCH($A2211,VarKey,0))&amp;K$5</f>
        <v/>
      </c>
      <c r="L2211" s="39">
        <f>L2184*Settings!$C$13*(INDEX(L$408:L$419,$D2211))</f>
        <v/>
      </c>
      <c r="M2211" s="40">
        <f>M2184*Settings!$C$13*(INDEX(M$408:M$419,$D2211))</f>
        <v/>
      </c>
      <c r="N2211" s="40">
        <f>N2184*Settings!$C$13*(INDEX(N$408:N$419,$D2211))</f>
        <v/>
      </c>
      <c r="O2211" s="40">
        <f>O2184*Settings!$C$13*(INDEX(O$408:O$419,$D2211))</f>
        <v/>
      </c>
      <c r="P2211" s="40">
        <f>P2184*Settings!$C$13*(INDEX(P$408:P$419,$D2211))</f>
        <v/>
      </c>
      <c r="Q2211" s="40">
        <f>Q2184*Settings!$C$13*(INDEX(Q$408:Q$419,$D2211))</f>
        <v/>
      </c>
      <c r="R2211" s="40">
        <f>R2184*Settings!$C$13*(INDEX(R$408:R$419,$D2211))</f>
        <v/>
      </c>
      <c r="S2211" s="40">
        <f>S2184*Settings!$C$13*(INDEX(S$408:S$419,$D2211))</f>
        <v/>
      </c>
      <c r="T2211" s="40">
        <f>T2184*Settings!$C$13*(INDEX(T$408:T$419,$D2211))</f>
        <v/>
      </c>
      <c r="U2211" s="40">
        <f>U2184*Settings!$C$13*(INDEX(U$408:U$419,$D2211))</f>
        <v/>
      </c>
      <c r="V2211" s="40">
        <f>V2184*Settings!$C$13*(INDEX(V$408:V$419,$D2211))</f>
        <v/>
      </c>
      <c r="W2211" s="40">
        <f>W2184*Settings!$C$13*(INDEX(W$408:W$419,$D2211))</f>
        <v/>
      </c>
      <c r="X2211" s="40">
        <f>X2184*Settings!$C$13*(INDEX(X$408:X$419,$D2211))</f>
        <v/>
      </c>
      <c r="Y2211" s="40">
        <f>Y2184*Settings!$C$13*(INDEX(Y$408:Y$419,$D2211))</f>
        <v/>
      </c>
      <c r="Z2211" s="40">
        <f>Z2184*Settings!$C$13*(INDEX(Z$408:Z$419,$D2211))</f>
        <v/>
      </c>
      <c r="AA2211" s="40">
        <f>AA2184*Settings!$C$13*(INDEX(AA$408:AA$419,$D2211))</f>
        <v/>
      </c>
      <c r="AB2211" s="40">
        <f>AB2184*Settings!$C$13*(INDEX(AB$408:AB$419,$D2211))</f>
        <v/>
      </c>
      <c r="AC2211" s="40">
        <f>AC2184*Settings!$C$13*(INDEX(AC$408:AC$419,$D2211))</f>
        <v/>
      </c>
      <c r="AD2211" s="40">
        <f>AD2184*Settings!$C$13*(INDEX(AD$408:AD$419,$D2211))</f>
        <v/>
      </c>
      <c r="AF2211" s="11">
        <f>CodePrefix&amp;$A2211&amp;IF($C2211="","","."&amp;$C2211&amp;"."&amp;$B2211)&amp;INDEX(VarEnd,MATCH($A2211,VarKey,0))&amp;AF$5</f>
        <v/>
      </c>
      <c r="AG2211" s="39">
        <f>AG2184*Settings!$C$13*(INDEX(AG$408:AG$419,$D2211))</f>
        <v/>
      </c>
      <c r="AH2211" s="40">
        <f>AH2184*Settings!$C$13*(INDEX(AH$408:AH$419,$D2211))</f>
        <v/>
      </c>
      <c r="AI2211" s="40">
        <f>AI2184*Settings!$C$13*(INDEX(AI$408:AI$419,$D2211))</f>
        <v/>
      </c>
      <c r="AJ2211" s="40">
        <f>AJ2184*Settings!$C$13*(INDEX(AJ$408:AJ$419,$D2211))</f>
        <v/>
      </c>
      <c r="AK2211" s="40">
        <f>AK2184*Settings!$C$13*(INDEX(AK$408:AK$419,$D2211))</f>
        <v/>
      </c>
      <c r="AL2211" s="40">
        <f>AL2184*Settings!$C$13*(INDEX(AL$408:AL$419,$D2211))</f>
        <v/>
      </c>
      <c r="AM2211" s="40">
        <f>AM2184*Settings!$C$13*(INDEX(AM$408:AM$419,$D2211))</f>
        <v/>
      </c>
      <c r="AN2211" s="40">
        <f>AN2184*Settings!$C$13*(INDEX(AN$408:AN$419,$D2211))</f>
        <v/>
      </c>
      <c r="AO2211" s="40">
        <f>AO2184*Settings!$C$13*(INDEX(AO$408:AO$419,$D2211))</f>
        <v/>
      </c>
      <c r="AP2211" s="40">
        <f>AP2184*Settings!$C$13*(INDEX(AP$408:AP$419,$D2211))</f>
        <v/>
      </c>
      <c r="AQ2211" s="40">
        <f>AQ2184*Settings!$C$13*(INDEX(AQ$408:AQ$419,$D2211))</f>
        <v/>
      </c>
      <c r="AR2211" s="40">
        <f>AR2184*Settings!$C$13*(INDEX(AR$408:AR$419,$D2211))</f>
        <v/>
      </c>
      <c r="AS2211" s="40">
        <f>AS2184*Settings!$C$13*(INDEX(AS$408:AS$419,$D2211))</f>
        <v/>
      </c>
      <c r="AT2211" s="40">
        <f>AT2184*Settings!$C$13*(INDEX(AT$408:AT$419,$D2211))</f>
        <v/>
      </c>
      <c r="AU2211" s="40">
        <f>AU2184*Settings!$C$13*(INDEX(AU$408:AU$419,$D2211))</f>
        <v/>
      </c>
      <c r="AV2211" s="40">
        <f>AV2184*Settings!$C$13*(INDEX(AV$408:AV$419,$D2211))</f>
        <v/>
      </c>
      <c r="AW2211" s="40">
        <f>AW2184*Settings!$C$13*(INDEX(AW$408:AW$419,$D2211))</f>
        <v/>
      </c>
      <c r="AX2211" s="40">
        <f>AX2184*Settings!$C$13*(INDEX(AX$408:AX$419,$D2211))</f>
        <v/>
      </c>
      <c r="AY2211" s="40">
        <f>AY2184*Settings!$C$13*(INDEX(AY$408:AY$419,$D2211))</f>
        <v/>
      </c>
    </row>
    <row r="2212" hidden="1" outlineLevel="2">
      <c r="A2212" s="14" t="inlineStr">
        <is>
          <t>rsub</t>
        </is>
      </c>
      <c r="B2212" s="14" t="inlineStr">
        <is>
          <t>gso</t>
        </is>
      </c>
      <c r="C2212" s="14" t="inlineStr">
        <is>
          <t>omn</t>
        </is>
      </c>
      <c r="D2212" s="36">
        <f>INDEX(Inputs!$U$5:$U$132,MATCH($B2212&amp;"|"&amp;$C2212,Inputs!$A$5:$A$132,0))</f>
        <v/>
      </c>
      <c r="E2212" s="35" t="n"/>
      <c r="F2212" s="35" t="n"/>
      <c r="G2212" s="35" t="n"/>
      <c r="H2212" s="14">
        <f>INDEX(VarLab,MATCH($A2212,VarKey,0))&amp;INDEX(MemLab,MATCH($C2212&amp;"|"&amp;$B2212,MemKey,0))</f>
        <v/>
      </c>
      <c r="I2212" s="14">
        <f>INDEX(VarUnit,MATCH($A2212,VarKey,0))</f>
        <v/>
      </c>
      <c r="J2212" s="14">
        <f>INDEX(VarSrc,MATCH($A2212,VarKey,0))</f>
        <v/>
      </c>
      <c r="K2212" s="11">
        <f>CodePrefix&amp;$A2212&amp;IF($C2212="","","."&amp;$C2212&amp;"."&amp;$B2212)&amp;INDEX(VarEnd,MATCH($A2212,VarKey,0))&amp;K$5</f>
        <v/>
      </c>
      <c r="L2212" s="39">
        <f>L2185*Settings!$C$13*(INDEX(L$408:L$419,$D2212))</f>
        <v/>
      </c>
      <c r="M2212" s="40">
        <f>M2185*Settings!$C$13*(INDEX(M$408:M$419,$D2212))</f>
        <v/>
      </c>
      <c r="N2212" s="40">
        <f>N2185*Settings!$C$13*(INDEX(N$408:N$419,$D2212))</f>
        <v/>
      </c>
      <c r="O2212" s="40">
        <f>O2185*Settings!$C$13*(INDEX(O$408:O$419,$D2212))</f>
        <v/>
      </c>
      <c r="P2212" s="40">
        <f>P2185*Settings!$C$13*(INDEX(P$408:P$419,$D2212))</f>
        <v/>
      </c>
      <c r="Q2212" s="40">
        <f>Q2185*Settings!$C$13*(INDEX(Q$408:Q$419,$D2212))</f>
        <v/>
      </c>
      <c r="R2212" s="40">
        <f>R2185*Settings!$C$13*(INDEX(R$408:R$419,$D2212))</f>
        <v/>
      </c>
      <c r="S2212" s="40">
        <f>S2185*Settings!$C$13*(INDEX(S$408:S$419,$D2212))</f>
        <v/>
      </c>
      <c r="T2212" s="40">
        <f>T2185*Settings!$C$13*(INDEX(T$408:T$419,$D2212))</f>
        <v/>
      </c>
      <c r="U2212" s="40">
        <f>U2185*Settings!$C$13*(INDEX(U$408:U$419,$D2212))</f>
        <v/>
      </c>
      <c r="V2212" s="40">
        <f>V2185*Settings!$C$13*(INDEX(V$408:V$419,$D2212))</f>
        <v/>
      </c>
      <c r="W2212" s="40">
        <f>W2185*Settings!$C$13*(INDEX(W$408:W$419,$D2212))</f>
        <v/>
      </c>
      <c r="X2212" s="40">
        <f>X2185*Settings!$C$13*(INDEX(X$408:X$419,$D2212))</f>
        <v/>
      </c>
      <c r="Y2212" s="40">
        <f>Y2185*Settings!$C$13*(INDEX(Y$408:Y$419,$D2212))</f>
        <v/>
      </c>
      <c r="Z2212" s="40">
        <f>Z2185*Settings!$C$13*(INDEX(Z$408:Z$419,$D2212))</f>
        <v/>
      </c>
      <c r="AA2212" s="40">
        <f>AA2185*Settings!$C$13*(INDEX(AA$408:AA$419,$D2212))</f>
        <v/>
      </c>
      <c r="AB2212" s="40">
        <f>AB2185*Settings!$C$13*(INDEX(AB$408:AB$419,$D2212))</f>
        <v/>
      </c>
      <c r="AC2212" s="40">
        <f>AC2185*Settings!$C$13*(INDEX(AC$408:AC$419,$D2212))</f>
        <v/>
      </c>
      <c r="AD2212" s="40">
        <f>AD2185*Settings!$C$13*(INDEX(AD$408:AD$419,$D2212))</f>
        <v/>
      </c>
      <c r="AF2212" s="11">
        <f>CodePrefix&amp;$A2212&amp;IF($C2212="","","."&amp;$C2212&amp;"."&amp;$B2212)&amp;INDEX(VarEnd,MATCH($A2212,VarKey,0))&amp;AF$5</f>
        <v/>
      </c>
      <c r="AG2212" s="39">
        <f>AG2185*Settings!$C$13*(INDEX(AG$408:AG$419,$D2212))</f>
        <v/>
      </c>
      <c r="AH2212" s="40">
        <f>AH2185*Settings!$C$13*(INDEX(AH$408:AH$419,$D2212))</f>
        <v/>
      </c>
      <c r="AI2212" s="40">
        <f>AI2185*Settings!$C$13*(INDEX(AI$408:AI$419,$D2212))</f>
        <v/>
      </c>
      <c r="AJ2212" s="40">
        <f>AJ2185*Settings!$C$13*(INDEX(AJ$408:AJ$419,$D2212))</f>
        <v/>
      </c>
      <c r="AK2212" s="40">
        <f>AK2185*Settings!$C$13*(INDEX(AK$408:AK$419,$D2212))</f>
        <v/>
      </c>
      <c r="AL2212" s="40">
        <f>AL2185*Settings!$C$13*(INDEX(AL$408:AL$419,$D2212))</f>
        <v/>
      </c>
      <c r="AM2212" s="40">
        <f>AM2185*Settings!$C$13*(INDEX(AM$408:AM$419,$D2212))</f>
        <v/>
      </c>
      <c r="AN2212" s="40">
        <f>AN2185*Settings!$C$13*(INDEX(AN$408:AN$419,$D2212))</f>
        <v/>
      </c>
      <c r="AO2212" s="40">
        <f>AO2185*Settings!$C$13*(INDEX(AO$408:AO$419,$D2212))</f>
        <v/>
      </c>
      <c r="AP2212" s="40">
        <f>AP2185*Settings!$C$13*(INDEX(AP$408:AP$419,$D2212))</f>
        <v/>
      </c>
      <c r="AQ2212" s="40">
        <f>AQ2185*Settings!$C$13*(INDEX(AQ$408:AQ$419,$D2212))</f>
        <v/>
      </c>
      <c r="AR2212" s="40">
        <f>AR2185*Settings!$C$13*(INDEX(AR$408:AR$419,$D2212))</f>
        <v/>
      </c>
      <c r="AS2212" s="40">
        <f>AS2185*Settings!$C$13*(INDEX(AS$408:AS$419,$D2212))</f>
        <v/>
      </c>
      <c r="AT2212" s="40">
        <f>AT2185*Settings!$C$13*(INDEX(AT$408:AT$419,$D2212))</f>
        <v/>
      </c>
      <c r="AU2212" s="40">
        <f>AU2185*Settings!$C$13*(INDEX(AU$408:AU$419,$D2212))</f>
        <v/>
      </c>
      <c r="AV2212" s="40">
        <f>AV2185*Settings!$C$13*(INDEX(AV$408:AV$419,$D2212))</f>
        <v/>
      </c>
      <c r="AW2212" s="40">
        <f>AW2185*Settings!$C$13*(INDEX(AW$408:AW$419,$D2212))</f>
        <v/>
      </c>
      <c r="AX2212" s="40">
        <f>AX2185*Settings!$C$13*(INDEX(AX$408:AX$419,$D2212))</f>
        <v/>
      </c>
      <c r="AY2212" s="40">
        <f>AY2185*Settings!$C$13*(INDEX(AY$408:AY$419,$D2212))</f>
        <v/>
      </c>
    </row>
    <row r="2213" hidden="1" outlineLevel="2">
      <c r="A2213" s="14" t="inlineStr">
        <is>
          <t>rsub</t>
        </is>
      </c>
      <c r="B2213" s="14" t="inlineStr">
        <is>
          <t>die</t>
        </is>
      </c>
      <c r="C2213" s="14" t="inlineStr">
        <is>
          <t>omn</t>
        </is>
      </c>
      <c r="D2213" s="36">
        <f>INDEX(Inputs!$U$5:$U$132,MATCH($B2213&amp;"|"&amp;$C2213,Inputs!$A$5:$A$132,0))</f>
        <v/>
      </c>
      <c r="E2213" s="35" t="n"/>
      <c r="F2213" s="35" t="n"/>
      <c r="G2213" s="35" t="n"/>
      <c r="H2213" s="14">
        <f>INDEX(VarLab,MATCH($A2213,VarKey,0))&amp;INDEX(MemLab,MATCH($C2213&amp;"|"&amp;$B2213,MemKey,0))</f>
        <v/>
      </c>
      <c r="I2213" s="14">
        <f>INDEX(VarUnit,MATCH($A2213,VarKey,0))</f>
        <v/>
      </c>
      <c r="J2213" s="14">
        <f>INDEX(VarSrc,MATCH($A2213,VarKey,0))</f>
        <v/>
      </c>
      <c r="K2213" s="11">
        <f>CodePrefix&amp;$A2213&amp;IF($C2213="","","."&amp;$C2213&amp;"."&amp;$B2213)&amp;INDEX(VarEnd,MATCH($A2213,VarKey,0))&amp;K$5</f>
        <v/>
      </c>
      <c r="L2213" s="39">
        <f>L2186*Settings!$C$13*(INDEX(L$408:L$419,$D2213))</f>
        <v/>
      </c>
      <c r="M2213" s="40">
        <f>M2186*Settings!$C$13*(INDEX(M$408:M$419,$D2213))</f>
        <v/>
      </c>
      <c r="N2213" s="40">
        <f>N2186*Settings!$C$13*(INDEX(N$408:N$419,$D2213))</f>
        <v/>
      </c>
      <c r="O2213" s="40">
        <f>O2186*Settings!$C$13*(INDEX(O$408:O$419,$D2213))</f>
        <v/>
      </c>
      <c r="P2213" s="40">
        <f>P2186*Settings!$C$13*(INDEX(P$408:P$419,$D2213))</f>
        <v/>
      </c>
      <c r="Q2213" s="40">
        <f>Q2186*Settings!$C$13*(INDEX(Q$408:Q$419,$D2213))</f>
        <v/>
      </c>
      <c r="R2213" s="40">
        <f>R2186*Settings!$C$13*(INDEX(R$408:R$419,$D2213))</f>
        <v/>
      </c>
      <c r="S2213" s="40">
        <f>S2186*Settings!$C$13*(INDEX(S$408:S$419,$D2213))</f>
        <v/>
      </c>
      <c r="T2213" s="40">
        <f>T2186*Settings!$C$13*(INDEX(T$408:T$419,$D2213))</f>
        <v/>
      </c>
      <c r="U2213" s="40">
        <f>U2186*Settings!$C$13*(INDEX(U$408:U$419,$D2213))</f>
        <v/>
      </c>
      <c r="V2213" s="40">
        <f>V2186*Settings!$C$13*(INDEX(V$408:V$419,$D2213))</f>
        <v/>
      </c>
      <c r="W2213" s="40">
        <f>W2186*Settings!$C$13*(INDEX(W$408:W$419,$D2213))</f>
        <v/>
      </c>
      <c r="X2213" s="40">
        <f>X2186*Settings!$C$13*(INDEX(X$408:X$419,$D2213))</f>
        <v/>
      </c>
      <c r="Y2213" s="40">
        <f>Y2186*Settings!$C$13*(INDEX(Y$408:Y$419,$D2213))</f>
        <v/>
      </c>
      <c r="Z2213" s="40">
        <f>Z2186*Settings!$C$13*(INDEX(Z$408:Z$419,$D2213))</f>
        <v/>
      </c>
      <c r="AA2213" s="40">
        <f>AA2186*Settings!$C$13*(INDEX(AA$408:AA$419,$D2213))</f>
        <v/>
      </c>
      <c r="AB2213" s="40">
        <f>AB2186*Settings!$C$13*(INDEX(AB$408:AB$419,$D2213))</f>
        <v/>
      </c>
      <c r="AC2213" s="40">
        <f>AC2186*Settings!$C$13*(INDEX(AC$408:AC$419,$D2213))</f>
        <v/>
      </c>
      <c r="AD2213" s="40">
        <f>AD2186*Settings!$C$13*(INDEX(AD$408:AD$419,$D2213))</f>
        <v/>
      </c>
      <c r="AF2213" s="11">
        <f>CodePrefix&amp;$A2213&amp;IF($C2213="","","."&amp;$C2213&amp;"."&amp;$B2213)&amp;INDEX(VarEnd,MATCH($A2213,VarKey,0))&amp;AF$5</f>
        <v/>
      </c>
      <c r="AG2213" s="39">
        <f>AG2186*Settings!$C$13*(INDEX(AG$408:AG$419,$D2213))</f>
        <v/>
      </c>
      <c r="AH2213" s="40">
        <f>AH2186*Settings!$C$13*(INDEX(AH$408:AH$419,$D2213))</f>
        <v/>
      </c>
      <c r="AI2213" s="40">
        <f>AI2186*Settings!$C$13*(INDEX(AI$408:AI$419,$D2213))</f>
        <v/>
      </c>
      <c r="AJ2213" s="40">
        <f>AJ2186*Settings!$C$13*(INDEX(AJ$408:AJ$419,$D2213))</f>
        <v/>
      </c>
      <c r="AK2213" s="40">
        <f>AK2186*Settings!$C$13*(INDEX(AK$408:AK$419,$D2213))</f>
        <v/>
      </c>
      <c r="AL2213" s="40">
        <f>AL2186*Settings!$C$13*(INDEX(AL$408:AL$419,$D2213))</f>
        <v/>
      </c>
      <c r="AM2213" s="40">
        <f>AM2186*Settings!$C$13*(INDEX(AM$408:AM$419,$D2213))</f>
        <v/>
      </c>
      <c r="AN2213" s="40">
        <f>AN2186*Settings!$C$13*(INDEX(AN$408:AN$419,$D2213))</f>
        <v/>
      </c>
      <c r="AO2213" s="40">
        <f>AO2186*Settings!$C$13*(INDEX(AO$408:AO$419,$D2213))</f>
        <v/>
      </c>
      <c r="AP2213" s="40">
        <f>AP2186*Settings!$C$13*(INDEX(AP$408:AP$419,$D2213))</f>
        <v/>
      </c>
      <c r="AQ2213" s="40">
        <f>AQ2186*Settings!$C$13*(INDEX(AQ$408:AQ$419,$D2213))</f>
        <v/>
      </c>
      <c r="AR2213" s="40">
        <f>AR2186*Settings!$C$13*(INDEX(AR$408:AR$419,$D2213))</f>
        <v/>
      </c>
      <c r="AS2213" s="40">
        <f>AS2186*Settings!$C$13*(INDEX(AS$408:AS$419,$D2213))</f>
        <v/>
      </c>
      <c r="AT2213" s="40">
        <f>AT2186*Settings!$C$13*(INDEX(AT$408:AT$419,$D2213))</f>
        <v/>
      </c>
      <c r="AU2213" s="40">
        <f>AU2186*Settings!$C$13*(INDEX(AU$408:AU$419,$D2213))</f>
        <v/>
      </c>
      <c r="AV2213" s="40">
        <f>AV2186*Settings!$C$13*(INDEX(AV$408:AV$419,$D2213))</f>
        <v/>
      </c>
      <c r="AW2213" s="40">
        <f>AW2186*Settings!$C$13*(INDEX(AW$408:AW$419,$D2213))</f>
        <v/>
      </c>
      <c r="AX2213" s="40">
        <f>AX2186*Settings!$C$13*(INDEX(AX$408:AX$419,$D2213))</f>
        <v/>
      </c>
      <c r="AY2213" s="40">
        <f>AY2186*Settings!$C$13*(INDEX(AY$408:AY$419,$D2213))</f>
        <v/>
      </c>
    </row>
    <row r="2214" hidden="1" outlineLevel="2">
      <c r="A2214" s="14" t="inlineStr">
        <is>
          <t>rsub</t>
        </is>
      </c>
      <c r="B2214" s="14" t="inlineStr">
        <is>
          <t>lpg</t>
        </is>
      </c>
      <c r="C2214" s="14" t="inlineStr">
        <is>
          <t>omn</t>
        </is>
      </c>
      <c r="D2214" s="36">
        <f>INDEX(Inputs!$U$5:$U$132,MATCH($B2214&amp;"|"&amp;$C2214,Inputs!$A$5:$A$132,0))</f>
        <v/>
      </c>
      <c r="E2214" s="35" t="n"/>
      <c r="F2214" s="35" t="n"/>
      <c r="G2214" s="35" t="n"/>
      <c r="H2214" s="14">
        <f>INDEX(VarLab,MATCH($A2214,VarKey,0))&amp;INDEX(MemLab,MATCH($C2214&amp;"|"&amp;$B2214,MemKey,0))</f>
        <v/>
      </c>
      <c r="I2214" s="14">
        <f>INDEX(VarUnit,MATCH($A2214,VarKey,0))</f>
        <v/>
      </c>
      <c r="J2214" s="14">
        <f>INDEX(VarSrc,MATCH($A2214,VarKey,0))</f>
        <v/>
      </c>
      <c r="K2214" s="11">
        <f>CodePrefix&amp;$A2214&amp;IF($C2214="","","."&amp;$C2214&amp;"."&amp;$B2214)&amp;INDEX(VarEnd,MATCH($A2214,VarKey,0))&amp;K$5</f>
        <v/>
      </c>
      <c r="L2214" s="39">
        <f>L2187*Settings!$C$13*(INDEX(L$408:L$419,$D2214))</f>
        <v/>
      </c>
      <c r="M2214" s="40">
        <f>M2187*Settings!$C$13*(INDEX(M$408:M$419,$D2214))</f>
        <v/>
      </c>
      <c r="N2214" s="40">
        <f>N2187*Settings!$C$13*(INDEX(N$408:N$419,$D2214))</f>
        <v/>
      </c>
      <c r="O2214" s="40">
        <f>O2187*Settings!$C$13*(INDEX(O$408:O$419,$D2214))</f>
        <v/>
      </c>
      <c r="P2214" s="40">
        <f>P2187*Settings!$C$13*(INDEX(P$408:P$419,$D2214))</f>
        <v/>
      </c>
      <c r="Q2214" s="40">
        <f>Q2187*Settings!$C$13*(INDEX(Q$408:Q$419,$D2214))</f>
        <v/>
      </c>
      <c r="R2214" s="40">
        <f>R2187*Settings!$C$13*(INDEX(R$408:R$419,$D2214))</f>
        <v/>
      </c>
      <c r="S2214" s="40">
        <f>S2187*Settings!$C$13*(INDEX(S$408:S$419,$D2214))</f>
        <v/>
      </c>
      <c r="T2214" s="40">
        <f>T2187*Settings!$C$13*(INDEX(T$408:T$419,$D2214))</f>
        <v/>
      </c>
      <c r="U2214" s="40">
        <f>U2187*Settings!$C$13*(INDEX(U$408:U$419,$D2214))</f>
        <v/>
      </c>
      <c r="V2214" s="40">
        <f>V2187*Settings!$C$13*(INDEX(V$408:V$419,$D2214))</f>
        <v/>
      </c>
      <c r="W2214" s="40">
        <f>W2187*Settings!$C$13*(INDEX(W$408:W$419,$D2214))</f>
        <v/>
      </c>
      <c r="X2214" s="40">
        <f>X2187*Settings!$C$13*(INDEX(X$408:X$419,$D2214))</f>
        <v/>
      </c>
      <c r="Y2214" s="40">
        <f>Y2187*Settings!$C$13*(INDEX(Y$408:Y$419,$D2214))</f>
        <v/>
      </c>
      <c r="Z2214" s="40">
        <f>Z2187*Settings!$C$13*(INDEX(Z$408:Z$419,$D2214))</f>
        <v/>
      </c>
      <c r="AA2214" s="40">
        <f>AA2187*Settings!$C$13*(INDEX(AA$408:AA$419,$D2214))</f>
        <v/>
      </c>
      <c r="AB2214" s="40">
        <f>AB2187*Settings!$C$13*(INDEX(AB$408:AB$419,$D2214))</f>
        <v/>
      </c>
      <c r="AC2214" s="40">
        <f>AC2187*Settings!$C$13*(INDEX(AC$408:AC$419,$D2214))</f>
        <v/>
      </c>
      <c r="AD2214" s="40">
        <f>AD2187*Settings!$C$13*(INDEX(AD$408:AD$419,$D2214))</f>
        <v/>
      </c>
      <c r="AF2214" s="11">
        <f>CodePrefix&amp;$A2214&amp;IF($C2214="","","."&amp;$C2214&amp;"."&amp;$B2214)&amp;INDEX(VarEnd,MATCH($A2214,VarKey,0))&amp;AF$5</f>
        <v/>
      </c>
      <c r="AG2214" s="39">
        <f>AG2187*Settings!$C$13*(INDEX(AG$408:AG$419,$D2214))</f>
        <v/>
      </c>
      <c r="AH2214" s="40">
        <f>AH2187*Settings!$C$13*(INDEX(AH$408:AH$419,$D2214))</f>
        <v/>
      </c>
      <c r="AI2214" s="40">
        <f>AI2187*Settings!$C$13*(INDEX(AI$408:AI$419,$D2214))</f>
        <v/>
      </c>
      <c r="AJ2214" s="40">
        <f>AJ2187*Settings!$C$13*(INDEX(AJ$408:AJ$419,$D2214))</f>
        <v/>
      </c>
      <c r="AK2214" s="40">
        <f>AK2187*Settings!$C$13*(INDEX(AK$408:AK$419,$D2214))</f>
        <v/>
      </c>
      <c r="AL2214" s="40">
        <f>AL2187*Settings!$C$13*(INDEX(AL$408:AL$419,$D2214))</f>
        <v/>
      </c>
      <c r="AM2214" s="40">
        <f>AM2187*Settings!$C$13*(INDEX(AM$408:AM$419,$D2214))</f>
        <v/>
      </c>
      <c r="AN2214" s="40">
        <f>AN2187*Settings!$C$13*(INDEX(AN$408:AN$419,$D2214))</f>
        <v/>
      </c>
      <c r="AO2214" s="40">
        <f>AO2187*Settings!$C$13*(INDEX(AO$408:AO$419,$D2214))</f>
        <v/>
      </c>
      <c r="AP2214" s="40">
        <f>AP2187*Settings!$C$13*(INDEX(AP$408:AP$419,$D2214))</f>
        <v/>
      </c>
      <c r="AQ2214" s="40">
        <f>AQ2187*Settings!$C$13*(INDEX(AQ$408:AQ$419,$D2214))</f>
        <v/>
      </c>
      <c r="AR2214" s="40">
        <f>AR2187*Settings!$C$13*(INDEX(AR$408:AR$419,$D2214))</f>
        <v/>
      </c>
      <c r="AS2214" s="40">
        <f>AS2187*Settings!$C$13*(INDEX(AS$408:AS$419,$D2214))</f>
        <v/>
      </c>
      <c r="AT2214" s="40">
        <f>AT2187*Settings!$C$13*(INDEX(AT$408:AT$419,$D2214))</f>
        <v/>
      </c>
      <c r="AU2214" s="40">
        <f>AU2187*Settings!$C$13*(INDEX(AU$408:AU$419,$D2214))</f>
        <v/>
      </c>
      <c r="AV2214" s="40">
        <f>AV2187*Settings!$C$13*(INDEX(AV$408:AV$419,$D2214))</f>
        <v/>
      </c>
      <c r="AW2214" s="40">
        <f>AW2187*Settings!$C$13*(INDEX(AW$408:AW$419,$D2214))</f>
        <v/>
      </c>
      <c r="AX2214" s="40">
        <f>AX2187*Settings!$C$13*(INDEX(AX$408:AX$419,$D2214))</f>
        <v/>
      </c>
      <c r="AY2214" s="40">
        <f>AY2187*Settings!$C$13*(INDEX(AY$408:AY$419,$D2214))</f>
        <v/>
      </c>
    </row>
    <row r="2215" hidden="1" outlineLevel="2">
      <c r="A2215" s="14" t="inlineStr">
        <is>
          <t>rsub</t>
        </is>
      </c>
      <c r="B2215" s="14" t="inlineStr">
        <is>
          <t>ker</t>
        </is>
      </c>
      <c r="C2215" s="14" t="inlineStr">
        <is>
          <t>omn</t>
        </is>
      </c>
      <c r="D2215" s="36">
        <f>INDEX(Inputs!$U$5:$U$132,MATCH($B2215&amp;"|"&amp;$C2215,Inputs!$A$5:$A$132,0))</f>
        <v/>
      </c>
      <c r="E2215" s="35" t="n"/>
      <c r="F2215" s="35" t="n"/>
      <c r="G2215" s="35" t="n"/>
      <c r="H2215" s="14">
        <f>INDEX(VarLab,MATCH($A2215,VarKey,0))&amp;INDEX(MemLab,MATCH($C2215&amp;"|"&amp;$B2215,MemKey,0))</f>
        <v/>
      </c>
      <c r="I2215" s="14">
        <f>INDEX(VarUnit,MATCH($A2215,VarKey,0))</f>
        <v/>
      </c>
      <c r="J2215" s="14">
        <f>INDEX(VarSrc,MATCH($A2215,VarKey,0))</f>
        <v/>
      </c>
      <c r="K2215" s="11">
        <f>CodePrefix&amp;$A2215&amp;IF($C2215="","","."&amp;$C2215&amp;"."&amp;$B2215)&amp;INDEX(VarEnd,MATCH($A2215,VarKey,0))&amp;K$5</f>
        <v/>
      </c>
      <c r="L2215" s="39">
        <f>L2188*Settings!$C$13*(INDEX(L$408:L$419,$D2215))</f>
        <v/>
      </c>
      <c r="M2215" s="40">
        <f>M2188*Settings!$C$13*(INDEX(M$408:M$419,$D2215))</f>
        <v/>
      </c>
      <c r="N2215" s="40">
        <f>N2188*Settings!$C$13*(INDEX(N$408:N$419,$D2215))</f>
        <v/>
      </c>
      <c r="O2215" s="40">
        <f>O2188*Settings!$C$13*(INDEX(O$408:O$419,$D2215))</f>
        <v/>
      </c>
      <c r="P2215" s="40">
        <f>P2188*Settings!$C$13*(INDEX(P$408:P$419,$D2215))</f>
        <v/>
      </c>
      <c r="Q2215" s="40">
        <f>Q2188*Settings!$C$13*(INDEX(Q$408:Q$419,$D2215))</f>
        <v/>
      </c>
      <c r="R2215" s="40">
        <f>R2188*Settings!$C$13*(INDEX(R$408:R$419,$D2215))</f>
        <v/>
      </c>
      <c r="S2215" s="40">
        <f>S2188*Settings!$C$13*(INDEX(S$408:S$419,$D2215))</f>
        <v/>
      </c>
      <c r="T2215" s="40">
        <f>T2188*Settings!$C$13*(INDEX(T$408:T$419,$D2215))</f>
        <v/>
      </c>
      <c r="U2215" s="40">
        <f>U2188*Settings!$C$13*(INDEX(U$408:U$419,$D2215))</f>
        <v/>
      </c>
      <c r="V2215" s="40">
        <f>V2188*Settings!$C$13*(INDEX(V$408:V$419,$D2215))</f>
        <v/>
      </c>
      <c r="W2215" s="40">
        <f>W2188*Settings!$C$13*(INDEX(W$408:W$419,$D2215))</f>
        <v/>
      </c>
      <c r="X2215" s="40">
        <f>X2188*Settings!$C$13*(INDEX(X$408:X$419,$D2215))</f>
        <v/>
      </c>
      <c r="Y2215" s="40">
        <f>Y2188*Settings!$C$13*(INDEX(Y$408:Y$419,$D2215))</f>
        <v/>
      </c>
      <c r="Z2215" s="40">
        <f>Z2188*Settings!$C$13*(INDEX(Z$408:Z$419,$D2215))</f>
        <v/>
      </c>
      <c r="AA2215" s="40">
        <f>AA2188*Settings!$C$13*(INDEX(AA$408:AA$419,$D2215))</f>
        <v/>
      </c>
      <c r="AB2215" s="40">
        <f>AB2188*Settings!$C$13*(INDEX(AB$408:AB$419,$D2215))</f>
        <v/>
      </c>
      <c r="AC2215" s="40">
        <f>AC2188*Settings!$C$13*(INDEX(AC$408:AC$419,$D2215))</f>
        <v/>
      </c>
      <c r="AD2215" s="40">
        <f>AD2188*Settings!$C$13*(INDEX(AD$408:AD$419,$D2215))</f>
        <v/>
      </c>
      <c r="AF2215" s="11">
        <f>CodePrefix&amp;$A2215&amp;IF($C2215="","","."&amp;$C2215&amp;"."&amp;$B2215)&amp;INDEX(VarEnd,MATCH($A2215,VarKey,0))&amp;AF$5</f>
        <v/>
      </c>
      <c r="AG2215" s="39">
        <f>AG2188*Settings!$C$13*(INDEX(AG$408:AG$419,$D2215))</f>
        <v/>
      </c>
      <c r="AH2215" s="40">
        <f>AH2188*Settings!$C$13*(INDEX(AH$408:AH$419,$D2215))</f>
        <v/>
      </c>
      <c r="AI2215" s="40">
        <f>AI2188*Settings!$C$13*(INDEX(AI$408:AI$419,$D2215))</f>
        <v/>
      </c>
      <c r="AJ2215" s="40">
        <f>AJ2188*Settings!$C$13*(INDEX(AJ$408:AJ$419,$D2215))</f>
        <v/>
      </c>
      <c r="AK2215" s="40">
        <f>AK2188*Settings!$C$13*(INDEX(AK$408:AK$419,$D2215))</f>
        <v/>
      </c>
      <c r="AL2215" s="40">
        <f>AL2188*Settings!$C$13*(INDEX(AL$408:AL$419,$D2215))</f>
        <v/>
      </c>
      <c r="AM2215" s="40">
        <f>AM2188*Settings!$C$13*(INDEX(AM$408:AM$419,$D2215))</f>
        <v/>
      </c>
      <c r="AN2215" s="40">
        <f>AN2188*Settings!$C$13*(INDEX(AN$408:AN$419,$D2215))</f>
        <v/>
      </c>
      <c r="AO2215" s="40">
        <f>AO2188*Settings!$C$13*(INDEX(AO$408:AO$419,$D2215))</f>
        <v/>
      </c>
      <c r="AP2215" s="40">
        <f>AP2188*Settings!$C$13*(INDEX(AP$408:AP$419,$D2215))</f>
        <v/>
      </c>
      <c r="AQ2215" s="40">
        <f>AQ2188*Settings!$C$13*(INDEX(AQ$408:AQ$419,$D2215))</f>
        <v/>
      </c>
      <c r="AR2215" s="40">
        <f>AR2188*Settings!$C$13*(INDEX(AR$408:AR$419,$D2215))</f>
        <v/>
      </c>
      <c r="AS2215" s="40">
        <f>AS2188*Settings!$C$13*(INDEX(AS$408:AS$419,$D2215))</f>
        <v/>
      </c>
      <c r="AT2215" s="40">
        <f>AT2188*Settings!$C$13*(INDEX(AT$408:AT$419,$D2215))</f>
        <v/>
      </c>
      <c r="AU2215" s="40">
        <f>AU2188*Settings!$C$13*(INDEX(AU$408:AU$419,$D2215))</f>
        <v/>
      </c>
      <c r="AV2215" s="40">
        <f>AV2188*Settings!$C$13*(INDEX(AV$408:AV$419,$D2215))</f>
        <v/>
      </c>
      <c r="AW2215" s="40">
        <f>AW2188*Settings!$C$13*(INDEX(AW$408:AW$419,$D2215))</f>
        <v/>
      </c>
      <c r="AX2215" s="40">
        <f>AX2188*Settings!$C$13*(INDEX(AX$408:AX$419,$D2215))</f>
        <v/>
      </c>
      <c r="AY2215" s="40">
        <f>AY2188*Settings!$C$13*(INDEX(AY$408:AY$419,$D2215))</f>
        <v/>
      </c>
    </row>
    <row r="2216" hidden="1" outlineLevel="2">
      <c r="A2216" s="14" t="inlineStr">
        <is>
          <t>rsub</t>
        </is>
      </c>
      <c r="B2216" s="14" t="inlineStr">
        <is>
          <t>oop</t>
        </is>
      </c>
      <c r="C2216" s="14" t="inlineStr">
        <is>
          <t>omn</t>
        </is>
      </c>
      <c r="D2216" s="36">
        <f>INDEX(Inputs!$U$5:$U$132,MATCH($B2216&amp;"|"&amp;$C2216,Inputs!$A$5:$A$132,0))</f>
        <v/>
      </c>
      <c r="E2216" s="35" t="n"/>
      <c r="F2216" s="35" t="n"/>
      <c r="G2216" s="35" t="n"/>
      <c r="H2216" s="14">
        <f>INDEX(VarLab,MATCH($A2216,VarKey,0))&amp;INDEX(MemLab,MATCH($C2216&amp;"|"&amp;$B2216,MemKey,0))</f>
        <v/>
      </c>
      <c r="I2216" s="14">
        <f>INDEX(VarUnit,MATCH($A2216,VarKey,0))</f>
        <v/>
      </c>
      <c r="J2216" s="14">
        <f>INDEX(VarSrc,MATCH($A2216,VarKey,0))</f>
        <v/>
      </c>
      <c r="K2216" s="11">
        <f>CodePrefix&amp;$A2216&amp;IF($C2216="","","."&amp;$C2216&amp;"."&amp;$B2216)&amp;INDEX(VarEnd,MATCH($A2216,VarKey,0))&amp;K$5</f>
        <v/>
      </c>
      <c r="L2216" s="39">
        <f>L2189*Settings!$C$13*(INDEX(L$408:L$419,$D2216))</f>
        <v/>
      </c>
      <c r="M2216" s="40">
        <f>M2189*Settings!$C$13*(INDEX(M$408:M$419,$D2216))</f>
        <v/>
      </c>
      <c r="N2216" s="40">
        <f>N2189*Settings!$C$13*(INDEX(N$408:N$419,$D2216))</f>
        <v/>
      </c>
      <c r="O2216" s="40">
        <f>O2189*Settings!$C$13*(INDEX(O$408:O$419,$D2216))</f>
        <v/>
      </c>
      <c r="P2216" s="40">
        <f>P2189*Settings!$C$13*(INDEX(P$408:P$419,$D2216))</f>
        <v/>
      </c>
      <c r="Q2216" s="40">
        <f>Q2189*Settings!$C$13*(INDEX(Q$408:Q$419,$D2216))</f>
        <v/>
      </c>
      <c r="R2216" s="40">
        <f>R2189*Settings!$C$13*(INDEX(R$408:R$419,$D2216))</f>
        <v/>
      </c>
      <c r="S2216" s="40">
        <f>S2189*Settings!$C$13*(INDEX(S$408:S$419,$D2216))</f>
        <v/>
      </c>
      <c r="T2216" s="40">
        <f>T2189*Settings!$C$13*(INDEX(T$408:T$419,$D2216))</f>
        <v/>
      </c>
      <c r="U2216" s="40">
        <f>U2189*Settings!$C$13*(INDEX(U$408:U$419,$D2216))</f>
        <v/>
      </c>
      <c r="V2216" s="40">
        <f>V2189*Settings!$C$13*(INDEX(V$408:V$419,$D2216))</f>
        <v/>
      </c>
      <c r="W2216" s="40">
        <f>W2189*Settings!$C$13*(INDEX(W$408:W$419,$D2216))</f>
        <v/>
      </c>
      <c r="X2216" s="40">
        <f>X2189*Settings!$C$13*(INDEX(X$408:X$419,$D2216))</f>
        <v/>
      </c>
      <c r="Y2216" s="40">
        <f>Y2189*Settings!$C$13*(INDEX(Y$408:Y$419,$D2216))</f>
        <v/>
      </c>
      <c r="Z2216" s="40">
        <f>Z2189*Settings!$C$13*(INDEX(Z$408:Z$419,$D2216))</f>
        <v/>
      </c>
      <c r="AA2216" s="40">
        <f>AA2189*Settings!$C$13*(INDEX(AA$408:AA$419,$D2216))</f>
        <v/>
      </c>
      <c r="AB2216" s="40">
        <f>AB2189*Settings!$C$13*(INDEX(AB$408:AB$419,$D2216))</f>
        <v/>
      </c>
      <c r="AC2216" s="40">
        <f>AC2189*Settings!$C$13*(INDEX(AC$408:AC$419,$D2216))</f>
        <v/>
      </c>
      <c r="AD2216" s="40">
        <f>AD2189*Settings!$C$13*(INDEX(AD$408:AD$419,$D2216))</f>
        <v/>
      </c>
      <c r="AF2216" s="11">
        <f>CodePrefix&amp;$A2216&amp;IF($C2216="","","."&amp;$C2216&amp;"."&amp;$B2216)&amp;INDEX(VarEnd,MATCH($A2216,VarKey,0))&amp;AF$5</f>
        <v/>
      </c>
      <c r="AG2216" s="39">
        <f>AG2189*Settings!$C$13*(INDEX(AG$408:AG$419,$D2216))</f>
        <v/>
      </c>
      <c r="AH2216" s="40">
        <f>AH2189*Settings!$C$13*(INDEX(AH$408:AH$419,$D2216))</f>
        <v/>
      </c>
      <c r="AI2216" s="40">
        <f>AI2189*Settings!$C$13*(INDEX(AI$408:AI$419,$D2216))</f>
        <v/>
      </c>
      <c r="AJ2216" s="40">
        <f>AJ2189*Settings!$C$13*(INDEX(AJ$408:AJ$419,$D2216))</f>
        <v/>
      </c>
      <c r="AK2216" s="40">
        <f>AK2189*Settings!$C$13*(INDEX(AK$408:AK$419,$D2216))</f>
        <v/>
      </c>
      <c r="AL2216" s="40">
        <f>AL2189*Settings!$C$13*(INDEX(AL$408:AL$419,$D2216))</f>
        <v/>
      </c>
      <c r="AM2216" s="40">
        <f>AM2189*Settings!$C$13*(INDEX(AM$408:AM$419,$D2216))</f>
        <v/>
      </c>
      <c r="AN2216" s="40">
        <f>AN2189*Settings!$C$13*(INDEX(AN$408:AN$419,$D2216))</f>
        <v/>
      </c>
      <c r="AO2216" s="40">
        <f>AO2189*Settings!$C$13*(INDEX(AO$408:AO$419,$D2216))</f>
        <v/>
      </c>
      <c r="AP2216" s="40">
        <f>AP2189*Settings!$C$13*(INDEX(AP$408:AP$419,$D2216))</f>
        <v/>
      </c>
      <c r="AQ2216" s="40">
        <f>AQ2189*Settings!$C$13*(INDEX(AQ$408:AQ$419,$D2216))</f>
        <v/>
      </c>
      <c r="AR2216" s="40">
        <f>AR2189*Settings!$C$13*(INDEX(AR$408:AR$419,$D2216))</f>
        <v/>
      </c>
      <c r="AS2216" s="40">
        <f>AS2189*Settings!$C$13*(INDEX(AS$408:AS$419,$D2216))</f>
        <v/>
      </c>
      <c r="AT2216" s="40">
        <f>AT2189*Settings!$C$13*(INDEX(AT$408:AT$419,$D2216))</f>
        <v/>
      </c>
      <c r="AU2216" s="40">
        <f>AU2189*Settings!$C$13*(INDEX(AU$408:AU$419,$D2216))</f>
        <v/>
      </c>
      <c r="AV2216" s="40">
        <f>AV2189*Settings!$C$13*(INDEX(AV$408:AV$419,$D2216))</f>
        <v/>
      </c>
      <c r="AW2216" s="40">
        <f>AW2189*Settings!$C$13*(INDEX(AW$408:AW$419,$D2216))</f>
        <v/>
      </c>
      <c r="AX2216" s="40">
        <f>AX2189*Settings!$C$13*(INDEX(AX$408:AX$419,$D2216))</f>
        <v/>
      </c>
      <c r="AY2216" s="40">
        <f>AY2189*Settings!$C$13*(INDEX(AY$408:AY$419,$D2216))</f>
        <v/>
      </c>
    </row>
    <row r="2217" hidden="1" outlineLevel="2">
      <c r="A2217" s="14" t="inlineStr">
        <is>
          <t>rsub</t>
        </is>
      </c>
      <c r="B2217" s="14" t="inlineStr">
        <is>
          <t>bio</t>
        </is>
      </c>
      <c r="C2217" s="14" t="inlineStr">
        <is>
          <t>omn</t>
        </is>
      </c>
      <c r="D2217" s="36">
        <f>INDEX(Inputs!$U$5:$U$132,MATCH($B2217&amp;"|"&amp;$C2217,Inputs!$A$5:$A$132,0))</f>
        <v/>
      </c>
      <c r="E2217" s="35" t="n"/>
      <c r="F2217" s="35" t="n"/>
      <c r="G2217" s="35" t="n"/>
      <c r="H2217" s="14">
        <f>INDEX(VarLab,MATCH($A2217,VarKey,0))&amp;INDEX(MemLab,MATCH($C2217&amp;"|"&amp;$B2217,MemKey,0))</f>
        <v/>
      </c>
      <c r="I2217" s="14">
        <f>INDEX(VarUnit,MATCH($A2217,VarKey,0))</f>
        <v/>
      </c>
      <c r="J2217" s="14">
        <f>INDEX(VarSrc,MATCH($A2217,VarKey,0))</f>
        <v/>
      </c>
      <c r="K2217" s="11">
        <f>CodePrefix&amp;$A2217&amp;IF($C2217="","","."&amp;$C2217&amp;"."&amp;$B2217)&amp;INDEX(VarEnd,MATCH($A2217,VarKey,0))&amp;K$5</f>
        <v/>
      </c>
      <c r="L2217" s="39">
        <f>L2190*Settings!$C$13*(INDEX(L$408:L$419,$D2217))</f>
        <v/>
      </c>
      <c r="M2217" s="40">
        <f>M2190*Settings!$C$13*(INDEX(M$408:M$419,$D2217))</f>
        <v/>
      </c>
      <c r="N2217" s="40">
        <f>N2190*Settings!$C$13*(INDEX(N$408:N$419,$D2217))</f>
        <v/>
      </c>
      <c r="O2217" s="40">
        <f>O2190*Settings!$C$13*(INDEX(O$408:O$419,$D2217))</f>
        <v/>
      </c>
      <c r="P2217" s="40">
        <f>P2190*Settings!$C$13*(INDEX(P$408:P$419,$D2217))</f>
        <v/>
      </c>
      <c r="Q2217" s="40">
        <f>Q2190*Settings!$C$13*(INDEX(Q$408:Q$419,$D2217))</f>
        <v/>
      </c>
      <c r="R2217" s="40">
        <f>R2190*Settings!$C$13*(INDEX(R$408:R$419,$D2217))</f>
        <v/>
      </c>
      <c r="S2217" s="40">
        <f>S2190*Settings!$C$13*(INDEX(S$408:S$419,$D2217))</f>
        <v/>
      </c>
      <c r="T2217" s="40">
        <f>T2190*Settings!$C$13*(INDEX(T$408:T$419,$D2217))</f>
        <v/>
      </c>
      <c r="U2217" s="40">
        <f>U2190*Settings!$C$13*(INDEX(U$408:U$419,$D2217))</f>
        <v/>
      </c>
      <c r="V2217" s="40">
        <f>V2190*Settings!$C$13*(INDEX(V$408:V$419,$D2217))</f>
        <v/>
      </c>
      <c r="W2217" s="40">
        <f>W2190*Settings!$C$13*(INDEX(W$408:W$419,$D2217))</f>
        <v/>
      </c>
      <c r="X2217" s="40">
        <f>X2190*Settings!$C$13*(INDEX(X$408:X$419,$D2217))</f>
        <v/>
      </c>
      <c r="Y2217" s="40">
        <f>Y2190*Settings!$C$13*(INDEX(Y$408:Y$419,$D2217))</f>
        <v/>
      </c>
      <c r="Z2217" s="40">
        <f>Z2190*Settings!$C$13*(INDEX(Z$408:Z$419,$D2217))</f>
        <v/>
      </c>
      <c r="AA2217" s="40">
        <f>AA2190*Settings!$C$13*(INDEX(AA$408:AA$419,$D2217))</f>
        <v/>
      </c>
      <c r="AB2217" s="40">
        <f>AB2190*Settings!$C$13*(INDEX(AB$408:AB$419,$D2217))</f>
        <v/>
      </c>
      <c r="AC2217" s="40">
        <f>AC2190*Settings!$C$13*(INDEX(AC$408:AC$419,$D2217))</f>
        <v/>
      </c>
      <c r="AD2217" s="40">
        <f>AD2190*Settings!$C$13*(INDEX(AD$408:AD$419,$D2217))</f>
        <v/>
      </c>
      <c r="AF2217" s="11">
        <f>CodePrefix&amp;$A2217&amp;IF($C2217="","","."&amp;$C2217&amp;"."&amp;$B2217)&amp;INDEX(VarEnd,MATCH($A2217,VarKey,0))&amp;AF$5</f>
        <v/>
      </c>
      <c r="AG2217" s="39">
        <f>AG2190*Settings!$C$13*(INDEX(AG$408:AG$419,$D2217))</f>
        <v/>
      </c>
      <c r="AH2217" s="40">
        <f>AH2190*Settings!$C$13*(INDEX(AH$408:AH$419,$D2217))</f>
        <v/>
      </c>
      <c r="AI2217" s="40">
        <f>AI2190*Settings!$C$13*(INDEX(AI$408:AI$419,$D2217))</f>
        <v/>
      </c>
      <c r="AJ2217" s="40">
        <f>AJ2190*Settings!$C$13*(INDEX(AJ$408:AJ$419,$D2217))</f>
        <v/>
      </c>
      <c r="AK2217" s="40">
        <f>AK2190*Settings!$C$13*(INDEX(AK$408:AK$419,$D2217))</f>
        <v/>
      </c>
      <c r="AL2217" s="40">
        <f>AL2190*Settings!$C$13*(INDEX(AL$408:AL$419,$D2217))</f>
        <v/>
      </c>
      <c r="AM2217" s="40">
        <f>AM2190*Settings!$C$13*(INDEX(AM$408:AM$419,$D2217))</f>
        <v/>
      </c>
      <c r="AN2217" s="40">
        <f>AN2190*Settings!$C$13*(INDEX(AN$408:AN$419,$D2217))</f>
        <v/>
      </c>
      <c r="AO2217" s="40">
        <f>AO2190*Settings!$C$13*(INDEX(AO$408:AO$419,$D2217))</f>
        <v/>
      </c>
      <c r="AP2217" s="40">
        <f>AP2190*Settings!$C$13*(INDEX(AP$408:AP$419,$D2217))</f>
        <v/>
      </c>
      <c r="AQ2217" s="40">
        <f>AQ2190*Settings!$C$13*(INDEX(AQ$408:AQ$419,$D2217))</f>
        <v/>
      </c>
      <c r="AR2217" s="40">
        <f>AR2190*Settings!$C$13*(INDEX(AR$408:AR$419,$D2217))</f>
        <v/>
      </c>
      <c r="AS2217" s="40">
        <f>AS2190*Settings!$C$13*(INDEX(AS$408:AS$419,$D2217))</f>
        <v/>
      </c>
      <c r="AT2217" s="40">
        <f>AT2190*Settings!$C$13*(INDEX(AT$408:AT$419,$D2217))</f>
        <v/>
      </c>
      <c r="AU2217" s="40">
        <f>AU2190*Settings!$C$13*(INDEX(AU$408:AU$419,$D2217))</f>
        <v/>
      </c>
      <c r="AV2217" s="40">
        <f>AV2190*Settings!$C$13*(INDEX(AV$408:AV$419,$D2217))</f>
        <v/>
      </c>
      <c r="AW2217" s="40">
        <f>AW2190*Settings!$C$13*(INDEX(AW$408:AW$419,$D2217))</f>
        <v/>
      </c>
      <c r="AX2217" s="40">
        <f>AX2190*Settings!$C$13*(INDEX(AX$408:AX$419,$D2217))</f>
        <v/>
      </c>
      <c r="AY2217" s="40">
        <f>AY2190*Settings!$C$13*(INDEX(AY$408:AY$419,$D2217))</f>
        <v/>
      </c>
    </row>
    <row r="2218" hidden="1" outlineLevel="2"/>
    <row r="2219" hidden="1" outlineLevel="2">
      <c r="A2219" s="14" t="inlineStr">
        <is>
          <t>rnew</t>
        </is>
      </c>
      <c r="B2219" s="14" t="inlineStr">
        <is>
          <t>coa</t>
        </is>
      </c>
      <c r="C2219" s="14" t="inlineStr">
        <is>
          <t>omn</t>
        </is>
      </c>
      <c r="D2219" s="36">
        <f>INDEX(Inputs!$V$5:$V$132,MATCH($B2219&amp;"|"&amp;$C2219,Inputs!$A$5:$A$132,0))</f>
        <v/>
      </c>
      <c r="E2219" s="35" t="n"/>
      <c r="F2219" s="35" t="n"/>
      <c r="G2219" s="35" t="n"/>
      <c r="H2219" s="14">
        <f>INDEX(VarLab,MATCH($A2219,VarKey,0))&amp;INDEX(MemLab,MATCH($C2219&amp;"|"&amp;$B2219,MemKey,0))</f>
        <v/>
      </c>
      <c r="I2219" s="14">
        <f>INDEX(VarUnit,MATCH($A2219,VarKey,0))</f>
        <v/>
      </c>
      <c r="J2219" s="14">
        <f>INDEX(VarSrc,MATCH($A2219,VarKey,0))</f>
        <v/>
      </c>
      <c r="K2219" s="11">
        <f>CodePrefix&amp;$A2219&amp;IF($C2219="","","."&amp;$C2219&amp;"."&amp;$B2219)&amp;INDEX(VarEnd,MATCH($A2219,VarKey,0))&amp;K$5</f>
        <v/>
      </c>
      <c r="L2219" s="39">
        <f>L2183*Settings!$C$13*(L2129+L2147+L2138*L$201+L2156*$D2219)</f>
        <v/>
      </c>
      <c r="M2219" s="40">
        <f>M2183*Settings!$C$13*(M2129+M2147+M2138*M$201+M2156*$D2219)</f>
        <v/>
      </c>
      <c r="N2219" s="40">
        <f>N2183*Settings!$C$13*(N2129+N2147+N2138*N$201+N2156*$D2219)</f>
        <v/>
      </c>
      <c r="O2219" s="40">
        <f>O2183*Settings!$C$13*(O2129+O2147+O2138*O$201+O2156*$D2219)</f>
        <v/>
      </c>
      <c r="P2219" s="40">
        <f>P2183*Settings!$C$13*(P2129+P2147+P2138*P$201+P2156*$D2219)</f>
        <v/>
      </c>
      <c r="Q2219" s="40">
        <f>Q2183*Settings!$C$13*(Q2129+Q2147+Q2138*Q$201+Q2156*$D2219)</f>
        <v/>
      </c>
      <c r="R2219" s="40">
        <f>R2183*Settings!$C$13*(R2129+R2147+R2138*R$201+R2156*$D2219)</f>
        <v/>
      </c>
      <c r="S2219" s="40">
        <f>S2183*Settings!$C$13*(S2129+S2147+S2138*S$201+S2156*$D2219)</f>
        <v/>
      </c>
      <c r="T2219" s="40">
        <f>T2183*Settings!$C$13*(T2129+T2147+T2138*T$201+T2156*$D2219)</f>
        <v/>
      </c>
      <c r="U2219" s="40">
        <f>U2183*Settings!$C$13*(U2129+U2147+U2138*U$201+U2156*$D2219)</f>
        <v/>
      </c>
      <c r="V2219" s="40">
        <f>V2183*Settings!$C$13*(V2129+V2147+V2138*V$201+V2156*$D2219)</f>
        <v/>
      </c>
      <c r="W2219" s="40">
        <f>W2183*Settings!$C$13*(W2129+W2147+W2138*W$201+W2156*$D2219)</f>
        <v/>
      </c>
      <c r="X2219" s="40">
        <f>X2183*Settings!$C$13*(X2129+X2147+X2138*X$201+X2156*$D2219)</f>
        <v/>
      </c>
      <c r="Y2219" s="40">
        <f>Y2183*Settings!$C$13*(Y2129+Y2147+Y2138*Y$201+Y2156*$D2219)</f>
        <v/>
      </c>
      <c r="Z2219" s="40">
        <f>Z2183*Settings!$C$13*(Z2129+Z2147+Z2138*Z$201+Z2156*$D2219)</f>
        <v/>
      </c>
      <c r="AA2219" s="40">
        <f>AA2183*Settings!$C$13*(AA2129+AA2147+AA2138*AA$201+AA2156*$D2219)</f>
        <v/>
      </c>
      <c r="AB2219" s="40">
        <f>AB2183*Settings!$C$13*(AB2129+AB2147+AB2138*AB$201+AB2156*$D2219)</f>
        <v/>
      </c>
      <c r="AC2219" s="40">
        <f>AC2183*Settings!$C$13*(AC2129+AC2147+AC2138*AC$201+AC2156*$D2219)</f>
        <v/>
      </c>
      <c r="AD2219" s="40">
        <f>AD2183*Settings!$C$13*(AD2129+AD2147+AD2138*AD$201+AD2156*$D2219)</f>
        <v/>
      </c>
      <c r="AF2219" s="11">
        <f>CodePrefix&amp;$A2219&amp;IF($C2219="","","."&amp;$C2219&amp;"."&amp;$B2219)&amp;INDEX(VarEnd,MATCH($A2219,VarKey,0))&amp;AF$5</f>
        <v/>
      </c>
      <c r="AG2219" s="39">
        <f>AG2183*Settings!$C$13*(AG2129+AG2147+AG2138*AG$201+AG2156*$D2219)</f>
        <v/>
      </c>
      <c r="AH2219" s="40">
        <f>AH2183*Settings!$C$13*(AH2129+AH2147+AH2138*AH$201+AH2156*$D2219)</f>
        <v/>
      </c>
      <c r="AI2219" s="40">
        <f>AI2183*Settings!$C$13*(AI2129+AI2147+AI2138*AI$201+AI2156*$D2219)</f>
        <v/>
      </c>
      <c r="AJ2219" s="40">
        <f>AJ2183*Settings!$C$13*(AJ2129+AJ2147+AJ2138*AJ$201+AJ2156*$D2219)</f>
        <v/>
      </c>
      <c r="AK2219" s="40">
        <f>AK2183*Settings!$C$13*(AK2129+AK2147+AK2138*AK$201+AK2156*$D2219)</f>
        <v/>
      </c>
      <c r="AL2219" s="40">
        <f>AL2183*Settings!$C$13*(AL2129+AL2147+AL2138*AL$201+AL2156*$D2219)</f>
        <v/>
      </c>
      <c r="AM2219" s="40">
        <f>AM2183*Settings!$C$13*(AM2129+AM2147+AM2138*AM$201+AM2156*$D2219)</f>
        <v/>
      </c>
      <c r="AN2219" s="40">
        <f>AN2183*Settings!$C$13*(AN2129+AN2147+AN2138*AN$201+AN2156*$D2219)</f>
        <v/>
      </c>
      <c r="AO2219" s="40">
        <f>AO2183*Settings!$C$13*(AO2129+AO2147+AO2138*AO$201+AO2156*$D2219)</f>
        <v/>
      </c>
      <c r="AP2219" s="40">
        <f>AP2183*Settings!$C$13*(AP2129+AP2147+AP2138*AP$201+AP2156*$D2219)</f>
        <v/>
      </c>
      <c r="AQ2219" s="40">
        <f>AQ2183*Settings!$C$13*(AQ2129+AQ2147+AQ2138*AQ$201+AQ2156*$D2219)</f>
        <v/>
      </c>
      <c r="AR2219" s="40">
        <f>AR2183*Settings!$C$13*(AR2129+AR2147+AR2138*AR$201+AR2156*$D2219)</f>
        <v/>
      </c>
      <c r="AS2219" s="40">
        <f>AS2183*Settings!$C$13*(AS2129+AS2147+AS2138*AS$201+AS2156*$D2219)</f>
        <v/>
      </c>
      <c r="AT2219" s="40">
        <f>AT2183*Settings!$C$13*(AT2129+AT2147+AT2138*AT$201+AT2156*$D2219)</f>
        <v/>
      </c>
      <c r="AU2219" s="40">
        <f>AU2183*Settings!$C$13*(AU2129+AU2147+AU2138*AU$201+AU2156*$D2219)</f>
        <v/>
      </c>
      <c r="AV2219" s="40">
        <f>AV2183*Settings!$C$13*(AV2129+AV2147+AV2138*AV$201+AV2156*$D2219)</f>
        <v/>
      </c>
      <c r="AW2219" s="40">
        <f>AW2183*Settings!$C$13*(AW2129+AW2147+AW2138*AW$201+AW2156*$D2219)</f>
        <v/>
      </c>
      <c r="AX2219" s="40">
        <f>AX2183*Settings!$C$13*(AX2129+AX2147+AX2138*AX$201+AX2156*$D2219)</f>
        <v/>
      </c>
      <c r="AY2219" s="40">
        <f>AY2183*Settings!$C$13*(AY2129+AY2147+AY2138*AY$201+AY2156*$D2219)</f>
        <v/>
      </c>
    </row>
    <row r="2220" hidden="1" outlineLevel="2">
      <c r="A2220" s="14" t="inlineStr">
        <is>
          <t>rnew</t>
        </is>
      </c>
      <c r="B2220" s="14" t="inlineStr">
        <is>
          <t>nga</t>
        </is>
      </c>
      <c r="C2220" s="14" t="inlineStr">
        <is>
          <t>omn</t>
        </is>
      </c>
      <c r="D2220" s="36">
        <f>INDEX(Inputs!$V$5:$V$132,MATCH($B2220&amp;"|"&amp;$C2220,Inputs!$A$5:$A$132,0))</f>
        <v/>
      </c>
      <c r="E2220" s="35" t="n"/>
      <c r="F2220" s="35" t="n"/>
      <c r="G2220" s="35" t="n"/>
      <c r="H2220" s="14">
        <f>INDEX(VarLab,MATCH($A2220,VarKey,0))&amp;INDEX(MemLab,MATCH($C2220&amp;"|"&amp;$B2220,MemKey,0))</f>
        <v/>
      </c>
      <c r="I2220" s="14">
        <f>INDEX(VarUnit,MATCH($A2220,VarKey,0))</f>
        <v/>
      </c>
      <c r="J2220" s="14">
        <f>INDEX(VarSrc,MATCH($A2220,VarKey,0))</f>
        <v/>
      </c>
      <c r="K2220" s="11">
        <f>CodePrefix&amp;$A2220&amp;IF($C2220="","","."&amp;$C2220&amp;"."&amp;$B2220)&amp;INDEX(VarEnd,MATCH($A2220,VarKey,0))&amp;K$5</f>
        <v/>
      </c>
      <c r="L2220" s="39">
        <f>L2184*Settings!$C$13*(L2130+L2148+L2139*L$201+L2157*$D2220)</f>
        <v/>
      </c>
      <c r="M2220" s="40">
        <f>M2184*Settings!$C$13*(M2130+M2148+M2139*M$201+M2157*$D2220)</f>
        <v/>
      </c>
      <c r="N2220" s="40">
        <f>N2184*Settings!$C$13*(N2130+N2148+N2139*N$201+N2157*$D2220)</f>
        <v/>
      </c>
      <c r="O2220" s="40">
        <f>O2184*Settings!$C$13*(O2130+O2148+O2139*O$201+O2157*$D2220)</f>
        <v/>
      </c>
      <c r="P2220" s="40">
        <f>P2184*Settings!$C$13*(P2130+P2148+P2139*P$201+P2157*$D2220)</f>
        <v/>
      </c>
      <c r="Q2220" s="40">
        <f>Q2184*Settings!$C$13*(Q2130+Q2148+Q2139*Q$201+Q2157*$D2220)</f>
        <v/>
      </c>
      <c r="R2220" s="40">
        <f>R2184*Settings!$C$13*(R2130+R2148+R2139*R$201+R2157*$D2220)</f>
        <v/>
      </c>
      <c r="S2220" s="40">
        <f>S2184*Settings!$C$13*(S2130+S2148+S2139*S$201+S2157*$D2220)</f>
        <v/>
      </c>
      <c r="T2220" s="40">
        <f>T2184*Settings!$C$13*(T2130+T2148+T2139*T$201+T2157*$D2220)</f>
        <v/>
      </c>
      <c r="U2220" s="40">
        <f>U2184*Settings!$C$13*(U2130+U2148+U2139*U$201+U2157*$D2220)</f>
        <v/>
      </c>
      <c r="V2220" s="40">
        <f>V2184*Settings!$C$13*(V2130+V2148+V2139*V$201+V2157*$D2220)</f>
        <v/>
      </c>
      <c r="W2220" s="40">
        <f>W2184*Settings!$C$13*(W2130+W2148+W2139*W$201+W2157*$D2220)</f>
        <v/>
      </c>
      <c r="X2220" s="40">
        <f>X2184*Settings!$C$13*(X2130+X2148+X2139*X$201+X2157*$D2220)</f>
        <v/>
      </c>
      <c r="Y2220" s="40">
        <f>Y2184*Settings!$C$13*(Y2130+Y2148+Y2139*Y$201+Y2157*$D2220)</f>
        <v/>
      </c>
      <c r="Z2220" s="40">
        <f>Z2184*Settings!$C$13*(Z2130+Z2148+Z2139*Z$201+Z2157*$D2220)</f>
        <v/>
      </c>
      <c r="AA2220" s="40">
        <f>AA2184*Settings!$C$13*(AA2130+AA2148+AA2139*AA$201+AA2157*$D2220)</f>
        <v/>
      </c>
      <c r="AB2220" s="40">
        <f>AB2184*Settings!$C$13*(AB2130+AB2148+AB2139*AB$201+AB2157*$D2220)</f>
        <v/>
      </c>
      <c r="AC2220" s="40">
        <f>AC2184*Settings!$C$13*(AC2130+AC2148+AC2139*AC$201+AC2157*$D2220)</f>
        <v/>
      </c>
      <c r="AD2220" s="40">
        <f>AD2184*Settings!$C$13*(AD2130+AD2148+AD2139*AD$201+AD2157*$D2220)</f>
        <v/>
      </c>
      <c r="AF2220" s="11">
        <f>CodePrefix&amp;$A2220&amp;IF($C2220="","","."&amp;$C2220&amp;"."&amp;$B2220)&amp;INDEX(VarEnd,MATCH($A2220,VarKey,0))&amp;AF$5</f>
        <v/>
      </c>
      <c r="AG2220" s="39">
        <f>AG2184*Settings!$C$13*(AG2130+AG2148+AG2139*AG$201+AG2157*$D2220)</f>
        <v/>
      </c>
      <c r="AH2220" s="40">
        <f>AH2184*Settings!$C$13*(AH2130+AH2148+AH2139*AH$201+AH2157*$D2220)</f>
        <v/>
      </c>
      <c r="AI2220" s="40">
        <f>AI2184*Settings!$C$13*(AI2130+AI2148+AI2139*AI$201+AI2157*$D2220)</f>
        <v/>
      </c>
      <c r="AJ2220" s="40">
        <f>AJ2184*Settings!$C$13*(AJ2130+AJ2148+AJ2139*AJ$201+AJ2157*$D2220)</f>
        <v/>
      </c>
      <c r="AK2220" s="40">
        <f>AK2184*Settings!$C$13*(AK2130+AK2148+AK2139*AK$201+AK2157*$D2220)</f>
        <v/>
      </c>
      <c r="AL2220" s="40">
        <f>AL2184*Settings!$C$13*(AL2130+AL2148+AL2139*AL$201+AL2157*$D2220)</f>
        <v/>
      </c>
      <c r="AM2220" s="40">
        <f>AM2184*Settings!$C$13*(AM2130+AM2148+AM2139*AM$201+AM2157*$D2220)</f>
        <v/>
      </c>
      <c r="AN2220" s="40">
        <f>AN2184*Settings!$C$13*(AN2130+AN2148+AN2139*AN$201+AN2157*$D2220)</f>
        <v/>
      </c>
      <c r="AO2220" s="40">
        <f>AO2184*Settings!$C$13*(AO2130+AO2148+AO2139*AO$201+AO2157*$D2220)</f>
        <v/>
      </c>
      <c r="AP2220" s="40">
        <f>AP2184*Settings!$C$13*(AP2130+AP2148+AP2139*AP$201+AP2157*$D2220)</f>
        <v/>
      </c>
      <c r="AQ2220" s="40">
        <f>AQ2184*Settings!$C$13*(AQ2130+AQ2148+AQ2139*AQ$201+AQ2157*$D2220)</f>
        <v/>
      </c>
      <c r="AR2220" s="40">
        <f>AR2184*Settings!$C$13*(AR2130+AR2148+AR2139*AR$201+AR2157*$D2220)</f>
        <v/>
      </c>
      <c r="AS2220" s="40">
        <f>AS2184*Settings!$C$13*(AS2130+AS2148+AS2139*AS$201+AS2157*$D2220)</f>
        <v/>
      </c>
      <c r="AT2220" s="40">
        <f>AT2184*Settings!$C$13*(AT2130+AT2148+AT2139*AT$201+AT2157*$D2220)</f>
        <v/>
      </c>
      <c r="AU2220" s="40">
        <f>AU2184*Settings!$C$13*(AU2130+AU2148+AU2139*AU$201+AU2157*$D2220)</f>
        <v/>
      </c>
      <c r="AV2220" s="40">
        <f>AV2184*Settings!$C$13*(AV2130+AV2148+AV2139*AV$201+AV2157*$D2220)</f>
        <v/>
      </c>
      <c r="AW2220" s="40">
        <f>AW2184*Settings!$C$13*(AW2130+AW2148+AW2139*AW$201+AW2157*$D2220)</f>
        <v/>
      </c>
      <c r="AX2220" s="40">
        <f>AX2184*Settings!$C$13*(AX2130+AX2148+AX2139*AX$201+AX2157*$D2220)</f>
        <v/>
      </c>
      <c r="AY2220" s="40">
        <f>AY2184*Settings!$C$13*(AY2130+AY2148+AY2139*AY$201+AY2157*$D2220)</f>
        <v/>
      </c>
    </row>
    <row r="2221" hidden="1" outlineLevel="2">
      <c r="A2221" s="14" t="inlineStr">
        <is>
          <t>rnew</t>
        </is>
      </c>
      <c r="B2221" s="14" t="inlineStr">
        <is>
          <t>gso</t>
        </is>
      </c>
      <c r="C2221" s="14" t="inlineStr">
        <is>
          <t>omn</t>
        </is>
      </c>
      <c r="D2221" s="36">
        <f>INDEX(Inputs!$V$5:$V$132,MATCH($B2221&amp;"|"&amp;$C2221,Inputs!$A$5:$A$132,0))</f>
        <v/>
      </c>
      <c r="E2221" s="35" t="n"/>
      <c r="F2221" s="35" t="n"/>
      <c r="G2221" s="35" t="n"/>
      <c r="H2221" s="14">
        <f>INDEX(VarLab,MATCH($A2221,VarKey,0))&amp;INDEX(MemLab,MATCH($C2221&amp;"|"&amp;$B2221,MemKey,0))</f>
        <v/>
      </c>
      <c r="I2221" s="14">
        <f>INDEX(VarUnit,MATCH($A2221,VarKey,0))</f>
        <v/>
      </c>
      <c r="J2221" s="14">
        <f>INDEX(VarSrc,MATCH($A2221,VarKey,0))</f>
        <v/>
      </c>
      <c r="K2221" s="11">
        <f>CodePrefix&amp;$A2221&amp;IF($C2221="","","."&amp;$C2221&amp;"."&amp;$B2221)&amp;INDEX(VarEnd,MATCH($A2221,VarKey,0))&amp;K$5</f>
        <v/>
      </c>
      <c r="L2221" s="39">
        <f>L2185*Settings!$C$13*(L2131+L2149+L2140*L$201+L2158*$D2221)</f>
        <v/>
      </c>
      <c r="M2221" s="40">
        <f>M2185*Settings!$C$13*(M2131+M2149+M2140*M$201+M2158*$D2221)</f>
        <v/>
      </c>
      <c r="N2221" s="40">
        <f>N2185*Settings!$C$13*(N2131+N2149+N2140*N$201+N2158*$D2221)</f>
        <v/>
      </c>
      <c r="O2221" s="40">
        <f>O2185*Settings!$C$13*(O2131+O2149+O2140*O$201+O2158*$D2221)</f>
        <v/>
      </c>
      <c r="P2221" s="40">
        <f>P2185*Settings!$C$13*(P2131+P2149+P2140*P$201+P2158*$D2221)</f>
        <v/>
      </c>
      <c r="Q2221" s="40">
        <f>Q2185*Settings!$C$13*(Q2131+Q2149+Q2140*Q$201+Q2158*$D2221)</f>
        <v/>
      </c>
      <c r="R2221" s="40">
        <f>R2185*Settings!$C$13*(R2131+R2149+R2140*R$201+R2158*$D2221)</f>
        <v/>
      </c>
      <c r="S2221" s="40">
        <f>S2185*Settings!$C$13*(S2131+S2149+S2140*S$201+S2158*$D2221)</f>
        <v/>
      </c>
      <c r="T2221" s="40">
        <f>T2185*Settings!$C$13*(T2131+T2149+T2140*T$201+T2158*$D2221)</f>
        <v/>
      </c>
      <c r="U2221" s="40">
        <f>U2185*Settings!$C$13*(U2131+U2149+U2140*U$201+U2158*$D2221)</f>
        <v/>
      </c>
      <c r="V2221" s="40">
        <f>V2185*Settings!$C$13*(V2131+V2149+V2140*V$201+V2158*$D2221)</f>
        <v/>
      </c>
      <c r="W2221" s="40">
        <f>W2185*Settings!$C$13*(W2131+W2149+W2140*W$201+W2158*$D2221)</f>
        <v/>
      </c>
      <c r="X2221" s="40">
        <f>X2185*Settings!$C$13*(X2131+X2149+X2140*X$201+X2158*$D2221)</f>
        <v/>
      </c>
      <c r="Y2221" s="40">
        <f>Y2185*Settings!$C$13*(Y2131+Y2149+Y2140*Y$201+Y2158*$D2221)</f>
        <v/>
      </c>
      <c r="Z2221" s="40">
        <f>Z2185*Settings!$C$13*(Z2131+Z2149+Z2140*Z$201+Z2158*$D2221)</f>
        <v/>
      </c>
      <c r="AA2221" s="40">
        <f>AA2185*Settings!$C$13*(AA2131+AA2149+AA2140*AA$201+AA2158*$D2221)</f>
        <v/>
      </c>
      <c r="AB2221" s="40">
        <f>AB2185*Settings!$C$13*(AB2131+AB2149+AB2140*AB$201+AB2158*$D2221)</f>
        <v/>
      </c>
      <c r="AC2221" s="40">
        <f>AC2185*Settings!$C$13*(AC2131+AC2149+AC2140*AC$201+AC2158*$D2221)</f>
        <v/>
      </c>
      <c r="AD2221" s="40">
        <f>AD2185*Settings!$C$13*(AD2131+AD2149+AD2140*AD$201+AD2158*$D2221)</f>
        <v/>
      </c>
      <c r="AF2221" s="11">
        <f>CodePrefix&amp;$A2221&amp;IF($C2221="","","."&amp;$C2221&amp;"."&amp;$B2221)&amp;INDEX(VarEnd,MATCH($A2221,VarKey,0))&amp;AF$5</f>
        <v/>
      </c>
      <c r="AG2221" s="39">
        <f>AG2185*Settings!$C$13*(AG2131+AG2149+AG2140*AG$201+AG2158*$D2221)</f>
        <v/>
      </c>
      <c r="AH2221" s="40">
        <f>AH2185*Settings!$C$13*(AH2131+AH2149+AH2140*AH$201+AH2158*$D2221)</f>
        <v/>
      </c>
      <c r="AI2221" s="40">
        <f>AI2185*Settings!$C$13*(AI2131+AI2149+AI2140*AI$201+AI2158*$D2221)</f>
        <v/>
      </c>
      <c r="AJ2221" s="40">
        <f>AJ2185*Settings!$C$13*(AJ2131+AJ2149+AJ2140*AJ$201+AJ2158*$D2221)</f>
        <v/>
      </c>
      <c r="AK2221" s="40">
        <f>AK2185*Settings!$C$13*(AK2131+AK2149+AK2140*AK$201+AK2158*$D2221)</f>
        <v/>
      </c>
      <c r="AL2221" s="40">
        <f>AL2185*Settings!$C$13*(AL2131+AL2149+AL2140*AL$201+AL2158*$D2221)</f>
        <v/>
      </c>
      <c r="AM2221" s="40">
        <f>AM2185*Settings!$C$13*(AM2131+AM2149+AM2140*AM$201+AM2158*$D2221)</f>
        <v/>
      </c>
      <c r="AN2221" s="40">
        <f>AN2185*Settings!$C$13*(AN2131+AN2149+AN2140*AN$201+AN2158*$D2221)</f>
        <v/>
      </c>
      <c r="AO2221" s="40">
        <f>AO2185*Settings!$C$13*(AO2131+AO2149+AO2140*AO$201+AO2158*$D2221)</f>
        <v/>
      </c>
      <c r="AP2221" s="40">
        <f>AP2185*Settings!$C$13*(AP2131+AP2149+AP2140*AP$201+AP2158*$D2221)</f>
        <v/>
      </c>
      <c r="AQ2221" s="40">
        <f>AQ2185*Settings!$C$13*(AQ2131+AQ2149+AQ2140*AQ$201+AQ2158*$D2221)</f>
        <v/>
      </c>
      <c r="AR2221" s="40">
        <f>AR2185*Settings!$C$13*(AR2131+AR2149+AR2140*AR$201+AR2158*$D2221)</f>
        <v/>
      </c>
      <c r="AS2221" s="40">
        <f>AS2185*Settings!$C$13*(AS2131+AS2149+AS2140*AS$201+AS2158*$D2221)</f>
        <v/>
      </c>
      <c r="AT2221" s="40">
        <f>AT2185*Settings!$C$13*(AT2131+AT2149+AT2140*AT$201+AT2158*$D2221)</f>
        <v/>
      </c>
      <c r="AU2221" s="40">
        <f>AU2185*Settings!$C$13*(AU2131+AU2149+AU2140*AU$201+AU2158*$D2221)</f>
        <v/>
      </c>
      <c r="AV2221" s="40">
        <f>AV2185*Settings!$C$13*(AV2131+AV2149+AV2140*AV$201+AV2158*$D2221)</f>
        <v/>
      </c>
      <c r="AW2221" s="40">
        <f>AW2185*Settings!$C$13*(AW2131+AW2149+AW2140*AW$201+AW2158*$D2221)</f>
        <v/>
      </c>
      <c r="AX2221" s="40">
        <f>AX2185*Settings!$C$13*(AX2131+AX2149+AX2140*AX$201+AX2158*$D2221)</f>
        <v/>
      </c>
      <c r="AY2221" s="40">
        <f>AY2185*Settings!$C$13*(AY2131+AY2149+AY2140*AY$201+AY2158*$D2221)</f>
        <v/>
      </c>
    </row>
    <row r="2222" hidden="1" outlineLevel="2">
      <c r="A2222" s="14" t="inlineStr">
        <is>
          <t>rnew</t>
        </is>
      </c>
      <c r="B2222" s="14" t="inlineStr">
        <is>
          <t>die</t>
        </is>
      </c>
      <c r="C2222" s="14" t="inlineStr">
        <is>
          <t>omn</t>
        </is>
      </c>
      <c r="D2222" s="36">
        <f>INDEX(Inputs!$V$5:$V$132,MATCH($B2222&amp;"|"&amp;$C2222,Inputs!$A$5:$A$132,0))</f>
        <v/>
      </c>
      <c r="E2222" s="35" t="n"/>
      <c r="F2222" s="35" t="n"/>
      <c r="G2222" s="35" t="n"/>
      <c r="H2222" s="14">
        <f>INDEX(VarLab,MATCH($A2222,VarKey,0))&amp;INDEX(MemLab,MATCH($C2222&amp;"|"&amp;$B2222,MemKey,0))</f>
        <v/>
      </c>
      <c r="I2222" s="14">
        <f>INDEX(VarUnit,MATCH($A2222,VarKey,0))</f>
        <v/>
      </c>
      <c r="J2222" s="14">
        <f>INDEX(VarSrc,MATCH($A2222,VarKey,0))</f>
        <v/>
      </c>
      <c r="K2222" s="11">
        <f>CodePrefix&amp;$A2222&amp;IF($C2222="","","."&amp;$C2222&amp;"."&amp;$B2222)&amp;INDEX(VarEnd,MATCH($A2222,VarKey,0))&amp;K$5</f>
        <v/>
      </c>
      <c r="L2222" s="39">
        <f>L2186*Settings!$C$13*(L2132+L2150+L2141*L$201+L2159*$D2222)</f>
        <v/>
      </c>
      <c r="M2222" s="40">
        <f>M2186*Settings!$C$13*(M2132+M2150+M2141*M$201+M2159*$D2222)</f>
        <v/>
      </c>
      <c r="N2222" s="40">
        <f>N2186*Settings!$C$13*(N2132+N2150+N2141*N$201+N2159*$D2222)</f>
        <v/>
      </c>
      <c r="O2222" s="40">
        <f>O2186*Settings!$C$13*(O2132+O2150+O2141*O$201+O2159*$D2222)</f>
        <v/>
      </c>
      <c r="P2222" s="40">
        <f>P2186*Settings!$C$13*(P2132+P2150+P2141*P$201+P2159*$D2222)</f>
        <v/>
      </c>
      <c r="Q2222" s="40">
        <f>Q2186*Settings!$C$13*(Q2132+Q2150+Q2141*Q$201+Q2159*$D2222)</f>
        <v/>
      </c>
      <c r="R2222" s="40">
        <f>R2186*Settings!$C$13*(R2132+R2150+R2141*R$201+R2159*$D2222)</f>
        <v/>
      </c>
      <c r="S2222" s="40">
        <f>S2186*Settings!$C$13*(S2132+S2150+S2141*S$201+S2159*$D2222)</f>
        <v/>
      </c>
      <c r="T2222" s="40">
        <f>T2186*Settings!$C$13*(T2132+T2150+T2141*T$201+T2159*$D2222)</f>
        <v/>
      </c>
      <c r="U2222" s="40">
        <f>U2186*Settings!$C$13*(U2132+U2150+U2141*U$201+U2159*$D2222)</f>
        <v/>
      </c>
      <c r="V2222" s="40">
        <f>V2186*Settings!$C$13*(V2132+V2150+V2141*V$201+V2159*$D2222)</f>
        <v/>
      </c>
      <c r="W2222" s="40">
        <f>W2186*Settings!$C$13*(W2132+W2150+W2141*W$201+W2159*$D2222)</f>
        <v/>
      </c>
      <c r="X2222" s="40">
        <f>X2186*Settings!$C$13*(X2132+X2150+X2141*X$201+X2159*$D2222)</f>
        <v/>
      </c>
      <c r="Y2222" s="40">
        <f>Y2186*Settings!$C$13*(Y2132+Y2150+Y2141*Y$201+Y2159*$D2222)</f>
        <v/>
      </c>
      <c r="Z2222" s="40">
        <f>Z2186*Settings!$C$13*(Z2132+Z2150+Z2141*Z$201+Z2159*$D2222)</f>
        <v/>
      </c>
      <c r="AA2222" s="40">
        <f>AA2186*Settings!$C$13*(AA2132+AA2150+AA2141*AA$201+AA2159*$D2222)</f>
        <v/>
      </c>
      <c r="AB2222" s="40">
        <f>AB2186*Settings!$C$13*(AB2132+AB2150+AB2141*AB$201+AB2159*$D2222)</f>
        <v/>
      </c>
      <c r="AC2222" s="40">
        <f>AC2186*Settings!$C$13*(AC2132+AC2150+AC2141*AC$201+AC2159*$D2222)</f>
        <v/>
      </c>
      <c r="AD2222" s="40">
        <f>AD2186*Settings!$C$13*(AD2132+AD2150+AD2141*AD$201+AD2159*$D2222)</f>
        <v/>
      </c>
      <c r="AF2222" s="11">
        <f>CodePrefix&amp;$A2222&amp;IF($C2222="","","."&amp;$C2222&amp;"."&amp;$B2222)&amp;INDEX(VarEnd,MATCH($A2222,VarKey,0))&amp;AF$5</f>
        <v/>
      </c>
      <c r="AG2222" s="39">
        <f>AG2186*Settings!$C$13*(AG2132+AG2150+AG2141*AG$201+AG2159*$D2222)</f>
        <v/>
      </c>
      <c r="AH2222" s="40">
        <f>AH2186*Settings!$C$13*(AH2132+AH2150+AH2141*AH$201+AH2159*$D2222)</f>
        <v/>
      </c>
      <c r="AI2222" s="40">
        <f>AI2186*Settings!$C$13*(AI2132+AI2150+AI2141*AI$201+AI2159*$D2222)</f>
        <v/>
      </c>
      <c r="AJ2222" s="40">
        <f>AJ2186*Settings!$C$13*(AJ2132+AJ2150+AJ2141*AJ$201+AJ2159*$D2222)</f>
        <v/>
      </c>
      <c r="AK2222" s="40">
        <f>AK2186*Settings!$C$13*(AK2132+AK2150+AK2141*AK$201+AK2159*$D2222)</f>
        <v/>
      </c>
      <c r="AL2222" s="40">
        <f>AL2186*Settings!$C$13*(AL2132+AL2150+AL2141*AL$201+AL2159*$D2222)</f>
        <v/>
      </c>
      <c r="AM2222" s="40">
        <f>AM2186*Settings!$C$13*(AM2132+AM2150+AM2141*AM$201+AM2159*$D2222)</f>
        <v/>
      </c>
      <c r="AN2222" s="40">
        <f>AN2186*Settings!$C$13*(AN2132+AN2150+AN2141*AN$201+AN2159*$D2222)</f>
        <v/>
      </c>
      <c r="AO2222" s="40">
        <f>AO2186*Settings!$C$13*(AO2132+AO2150+AO2141*AO$201+AO2159*$D2222)</f>
        <v/>
      </c>
      <c r="AP2222" s="40">
        <f>AP2186*Settings!$C$13*(AP2132+AP2150+AP2141*AP$201+AP2159*$D2222)</f>
        <v/>
      </c>
      <c r="AQ2222" s="40">
        <f>AQ2186*Settings!$C$13*(AQ2132+AQ2150+AQ2141*AQ$201+AQ2159*$D2222)</f>
        <v/>
      </c>
      <c r="AR2222" s="40">
        <f>AR2186*Settings!$C$13*(AR2132+AR2150+AR2141*AR$201+AR2159*$D2222)</f>
        <v/>
      </c>
      <c r="AS2222" s="40">
        <f>AS2186*Settings!$C$13*(AS2132+AS2150+AS2141*AS$201+AS2159*$D2222)</f>
        <v/>
      </c>
      <c r="AT2222" s="40">
        <f>AT2186*Settings!$C$13*(AT2132+AT2150+AT2141*AT$201+AT2159*$D2222)</f>
        <v/>
      </c>
      <c r="AU2222" s="40">
        <f>AU2186*Settings!$C$13*(AU2132+AU2150+AU2141*AU$201+AU2159*$D2222)</f>
        <v/>
      </c>
      <c r="AV2222" s="40">
        <f>AV2186*Settings!$C$13*(AV2132+AV2150+AV2141*AV$201+AV2159*$D2222)</f>
        <v/>
      </c>
      <c r="AW2222" s="40">
        <f>AW2186*Settings!$C$13*(AW2132+AW2150+AW2141*AW$201+AW2159*$D2222)</f>
        <v/>
      </c>
      <c r="AX2222" s="40">
        <f>AX2186*Settings!$C$13*(AX2132+AX2150+AX2141*AX$201+AX2159*$D2222)</f>
        <v/>
      </c>
      <c r="AY2222" s="40">
        <f>AY2186*Settings!$C$13*(AY2132+AY2150+AY2141*AY$201+AY2159*$D2222)</f>
        <v/>
      </c>
    </row>
    <row r="2223" hidden="1" outlineLevel="2">
      <c r="A2223" s="14" t="inlineStr">
        <is>
          <t>rnew</t>
        </is>
      </c>
      <c r="B2223" s="14" t="inlineStr">
        <is>
          <t>lpg</t>
        </is>
      </c>
      <c r="C2223" s="14" t="inlineStr">
        <is>
          <t>omn</t>
        </is>
      </c>
      <c r="D2223" s="36">
        <f>INDEX(Inputs!$V$5:$V$132,MATCH($B2223&amp;"|"&amp;$C2223,Inputs!$A$5:$A$132,0))</f>
        <v/>
      </c>
      <c r="E2223" s="35" t="n"/>
      <c r="F2223" s="35" t="n"/>
      <c r="G2223" s="35" t="n"/>
      <c r="H2223" s="14">
        <f>INDEX(VarLab,MATCH($A2223,VarKey,0))&amp;INDEX(MemLab,MATCH($C2223&amp;"|"&amp;$B2223,MemKey,0))</f>
        <v/>
      </c>
      <c r="I2223" s="14">
        <f>INDEX(VarUnit,MATCH($A2223,VarKey,0))</f>
        <v/>
      </c>
      <c r="J2223" s="14">
        <f>INDEX(VarSrc,MATCH($A2223,VarKey,0))</f>
        <v/>
      </c>
      <c r="K2223" s="11">
        <f>CodePrefix&amp;$A2223&amp;IF($C2223="","","."&amp;$C2223&amp;"."&amp;$B2223)&amp;INDEX(VarEnd,MATCH($A2223,VarKey,0))&amp;K$5</f>
        <v/>
      </c>
      <c r="L2223" s="39">
        <f>L2187*Settings!$C$13*(L2133+L2151+L2142*L$201+L2160*$D2223)</f>
        <v/>
      </c>
      <c r="M2223" s="40">
        <f>M2187*Settings!$C$13*(M2133+M2151+M2142*M$201+M2160*$D2223)</f>
        <v/>
      </c>
      <c r="N2223" s="40">
        <f>N2187*Settings!$C$13*(N2133+N2151+N2142*N$201+N2160*$D2223)</f>
        <v/>
      </c>
      <c r="O2223" s="40">
        <f>O2187*Settings!$C$13*(O2133+O2151+O2142*O$201+O2160*$D2223)</f>
        <v/>
      </c>
      <c r="P2223" s="40">
        <f>P2187*Settings!$C$13*(P2133+P2151+P2142*P$201+P2160*$D2223)</f>
        <v/>
      </c>
      <c r="Q2223" s="40">
        <f>Q2187*Settings!$C$13*(Q2133+Q2151+Q2142*Q$201+Q2160*$D2223)</f>
        <v/>
      </c>
      <c r="R2223" s="40">
        <f>R2187*Settings!$C$13*(R2133+R2151+R2142*R$201+R2160*$D2223)</f>
        <v/>
      </c>
      <c r="S2223" s="40">
        <f>S2187*Settings!$C$13*(S2133+S2151+S2142*S$201+S2160*$D2223)</f>
        <v/>
      </c>
      <c r="T2223" s="40">
        <f>T2187*Settings!$C$13*(T2133+T2151+T2142*T$201+T2160*$D2223)</f>
        <v/>
      </c>
      <c r="U2223" s="40">
        <f>U2187*Settings!$C$13*(U2133+U2151+U2142*U$201+U2160*$D2223)</f>
        <v/>
      </c>
      <c r="V2223" s="40">
        <f>V2187*Settings!$C$13*(V2133+V2151+V2142*V$201+V2160*$D2223)</f>
        <v/>
      </c>
      <c r="W2223" s="40">
        <f>W2187*Settings!$C$13*(W2133+W2151+W2142*W$201+W2160*$D2223)</f>
        <v/>
      </c>
      <c r="X2223" s="40">
        <f>X2187*Settings!$C$13*(X2133+X2151+X2142*X$201+X2160*$D2223)</f>
        <v/>
      </c>
      <c r="Y2223" s="40">
        <f>Y2187*Settings!$C$13*(Y2133+Y2151+Y2142*Y$201+Y2160*$D2223)</f>
        <v/>
      </c>
      <c r="Z2223" s="40">
        <f>Z2187*Settings!$C$13*(Z2133+Z2151+Z2142*Z$201+Z2160*$D2223)</f>
        <v/>
      </c>
      <c r="AA2223" s="40">
        <f>AA2187*Settings!$C$13*(AA2133+AA2151+AA2142*AA$201+AA2160*$D2223)</f>
        <v/>
      </c>
      <c r="AB2223" s="40">
        <f>AB2187*Settings!$C$13*(AB2133+AB2151+AB2142*AB$201+AB2160*$D2223)</f>
        <v/>
      </c>
      <c r="AC2223" s="40">
        <f>AC2187*Settings!$C$13*(AC2133+AC2151+AC2142*AC$201+AC2160*$D2223)</f>
        <v/>
      </c>
      <c r="AD2223" s="40">
        <f>AD2187*Settings!$C$13*(AD2133+AD2151+AD2142*AD$201+AD2160*$D2223)</f>
        <v/>
      </c>
      <c r="AF2223" s="11">
        <f>CodePrefix&amp;$A2223&amp;IF($C2223="","","."&amp;$C2223&amp;"."&amp;$B2223)&amp;INDEX(VarEnd,MATCH($A2223,VarKey,0))&amp;AF$5</f>
        <v/>
      </c>
      <c r="AG2223" s="39">
        <f>AG2187*Settings!$C$13*(AG2133+AG2151+AG2142*AG$201+AG2160*$D2223)</f>
        <v/>
      </c>
      <c r="AH2223" s="40">
        <f>AH2187*Settings!$C$13*(AH2133+AH2151+AH2142*AH$201+AH2160*$D2223)</f>
        <v/>
      </c>
      <c r="AI2223" s="40">
        <f>AI2187*Settings!$C$13*(AI2133+AI2151+AI2142*AI$201+AI2160*$D2223)</f>
        <v/>
      </c>
      <c r="AJ2223" s="40">
        <f>AJ2187*Settings!$C$13*(AJ2133+AJ2151+AJ2142*AJ$201+AJ2160*$D2223)</f>
        <v/>
      </c>
      <c r="AK2223" s="40">
        <f>AK2187*Settings!$C$13*(AK2133+AK2151+AK2142*AK$201+AK2160*$D2223)</f>
        <v/>
      </c>
      <c r="AL2223" s="40">
        <f>AL2187*Settings!$C$13*(AL2133+AL2151+AL2142*AL$201+AL2160*$D2223)</f>
        <v/>
      </c>
      <c r="AM2223" s="40">
        <f>AM2187*Settings!$C$13*(AM2133+AM2151+AM2142*AM$201+AM2160*$D2223)</f>
        <v/>
      </c>
      <c r="AN2223" s="40">
        <f>AN2187*Settings!$C$13*(AN2133+AN2151+AN2142*AN$201+AN2160*$D2223)</f>
        <v/>
      </c>
      <c r="AO2223" s="40">
        <f>AO2187*Settings!$C$13*(AO2133+AO2151+AO2142*AO$201+AO2160*$D2223)</f>
        <v/>
      </c>
      <c r="AP2223" s="40">
        <f>AP2187*Settings!$C$13*(AP2133+AP2151+AP2142*AP$201+AP2160*$D2223)</f>
        <v/>
      </c>
      <c r="AQ2223" s="40">
        <f>AQ2187*Settings!$C$13*(AQ2133+AQ2151+AQ2142*AQ$201+AQ2160*$D2223)</f>
        <v/>
      </c>
      <c r="AR2223" s="40">
        <f>AR2187*Settings!$C$13*(AR2133+AR2151+AR2142*AR$201+AR2160*$D2223)</f>
        <v/>
      </c>
      <c r="AS2223" s="40">
        <f>AS2187*Settings!$C$13*(AS2133+AS2151+AS2142*AS$201+AS2160*$D2223)</f>
        <v/>
      </c>
      <c r="AT2223" s="40">
        <f>AT2187*Settings!$C$13*(AT2133+AT2151+AT2142*AT$201+AT2160*$D2223)</f>
        <v/>
      </c>
      <c r="AU2223" s="40">
        <f>AU2187*Settings!$C$13*(AU2133+AU2151+AU2142*AU$201+AU2160*$D2223)</f>
        <v/>
      </c>
      <c r="AV2223" s="40">
        <f>AV2187*Settings!$C$13*(AV2133+AV2151+AV2142*AV$201+AV2160*$D2223)</f>
        <v/>
      </c>
      <c r="AW2223" s="40">
        <f>AW2187*Settings!$C$13*(AW2133+AW2151+AW2142*AW$201+AW2160*$D2223)</f>
        <v/>
      </c>
      <c r="AX2223" s="40">
        <f>AX2187*Settings!$C$13*(AX2133+AX2151+AX2142*AX$201+AX2160*$D2223)</f>
        <v/>
      </c>
      <c r="AY2223" s="40">
        <f>AY2187*Settings!$C$13*(AY2133+AY2151+AY2142*AY$201+AY2160*$D2223)</f>
        <v/>
      </c>
    </row>
    <row r="2224" hidden="1" outlineLevel="2">
      <c r="A2224" s="14" t="inlineStr">
        <is>
          <t>rnew</t>
        </is>
      </c>
      <c r="B2224" s="14" t="inlineStr">
        <is>
          <t>ker</t>
        </is>
      </c>
      <c r="C2224" s="14" t="inlineStr">
        <is>
          <t>omn</t>
        </is>
      </c>
      <c r="D2224" s="36">
        <f>INDEX(Inputs!$V$5:$V$132,MATCH($B2224&amp;"|"&amp;$C2224,Inputs!$A$5:$A$132,0))</f>
        <v/>
      </c>
      <c r="E2224" s="35" t="n"/>
      <c r="F2224" s="35" t="n"/>
      <c r="G2224" s="35" t="n"/>
      <c r="H2224" s="14">
        <f>INDEX(VarLab,MATCH($A2224,VarKey,0))&amp;INDEX(MemLab,MATCH($C2224&amp;"|"&amp;$B2224,MemKey,0))</f>
        <v/>
      </c>
      <c r="I2224" s="14">
        <f>INDEX(VarUnit,MATCH($A2224,VarKey,0))</f>
        <v/>
      </c>
      <c r="J2224" s="14">
        <f>INDEX(VarSrc,MATCH($A2224,VarKey,0))</f>
        <v/>
      </c>
      <c r="K2224" s="11">
        <f>CodePrefix&amp;$A2224&amp;IF($C2224="","","."&amp;$C2224&amp;"."&amp;$B2224)&amp;INDEX(VarEnd,MATCH($A2224,VarKey,0))&amp;K$5</f>
        <v/>
      </c>
      <c r="L2224" s="39">
        <f>L2188*Settings!$C$13*(L2134+L2152+L2143*L$201+L2161*$D2224)</f>
        <v/>
      </c>
      <c r="M2224" s="40">
        <f>M2188*Settings!$C$13*(M2134+M2152+M2143*M$201+M2161*$D2224)</f>
        <v/>
      </c>
      <c r="N2224" s="40">
        <f>N2188*Settings!$C$13*(N2134+N2152+N2143*N$201+N2161*$D2224)</f>
        <v/>
      </c>
      <c r="O2224" s="40">
        <f>O2188*Settings!$C$13*(O2134+O2152+O2143*O$201+O2161*$D2224)</f>
        <v/>
      </c>
      <c r="P2224" s="40">
        <f>P2188*Settings!$C$13*(P2134+P2152+P2143*P$201+P2161*$D2224)</f>
        <v/>
      </c>
      <c r="Q2224" s="40">
        <f>Q2188*Settings!$C$13*(Q2134+Q2152+Q2143*Q$201+Q2161*$D2224)</f>
        <v/>
      </c>
      <c r="R2224" s="40">
        <f>R2188*Settings!$C$13*(R2134+R2152+R2143*R$201+R2161*$D2224)</f>
        <v/>
      </c>
      <c r="S2224" s="40">
        <f>S2188*Settings!$C$13*(S2134+S2152+S2143*S$201+S2161*$D2224)</f>
        <v/>
      </c>
      <c r="T2224" s="40">
        <f>T2188*Settings!$C$13*(T2134+T2152+T2143*T$201+T2161*$D2224)</f>
        <v/>
      </c>
      <c r="U2224" s="40">
        <f>U2188*Settings!$C$13*(U2134+U2152+U2143*U$201+U2161*$D2224)</f>
        <v/>
      </c>
      <c r="V2224" s="40">
        <f>V2188*Settings!$C$13*(V2134+V2152+V2143*V$201+V2161*$D2224)</f>
        <v/>
      </c>
      <c r="W2224" s="40">
        <f>W2188*Settings!$C$13*(W2134+W2152+W2143*W$201+W2161*$D2224)</f>
        <v/>
      </c>
      <c r="X2224" s="40">
        <f>X2188*Settings!$C$13*(X2134+X2152+X2143*X$201+X2161*$D2224)</f>
        <v/>
      </c>
      <c r="Y2224" s="40">
        <f>Y2188*Settings!$C$13*(Y2134+Y2152+Y2143*Y$201+Y2161*$D2224)</f>
        <v/>
      </c>
      <c r="Z2224" s="40">
        <f>Z2188*Settings!$C$13*(Z2134+Z2152+Z2143*Z$201+Z2161*$D2224)</f>
        <v/>
      </c>
      <c r="AA2224" s="40">
        <f>AA2188*Settings!$C$13*(AA2134+AA2152+AA2143*AA$201+AA2161*$D2224)</f>
        <v/>
      </c>
      <c r="AB2224" s="40">
        <f>AB2188*Settings!$C$13*(AB2134+AB2152+AB2143*AB$201+AB2161*$D2224)</f>
        <v/>
      </c>
      <c r="AC2224" s="40">
        <f>AC2188*Settings!$C$13*(AC2134+AC2152+AC2143*AC$201+AC2161*$D2224)</f>
        <v/>
      </c>
      <c r="AD2224" s="40">
        <f>AD2188*Settings!$C$13*(AD2134+AD2152+AD2143*AD$201+AD2161*$D2224)</f>
        <v/>
      </c>
      <c r="AF2224" s="11">
        <f>CodePrefix&amp;$A2224&amp;IF($C2224="","","."&amp;$C2224&amp;"."&amp;$B2224)&amp;INDEX(VarEnd,MATCH($A2224,VarKey,0))&amp;AF$5</f>
        <v/>
      </c>
      <c r="AG2224" s="39">
        <f>AG2188*Settings!$C$13*(AG2134+AG2152+AG2143*AG$201+AG2161*$D2224)</f>
        <v/>
      </c>
      <c r="AH2224" s="40">
        <f>AH2188*Settings!$C$13*(AH2134+AH2152+AH2143*AH$201+AH2161*$D2224)</f>
        <v/>
      </c>
      <c r="AI2224" s="40">
        <f>AI2188*Settings!$C$13*(AI2134+AI2152+AI2143*AI$201+AI2161*$D2224)</f>
        <v/>
      </c>
      <c r="AJ2224" s="40">
        <f>AJ2188*Settings!$C$13*(AJ2134+AJ2152+AJ2143*AJ$201+AJ2161*$D2224)</f>
        <v/>
      </c>
      <c r="AK2224" s="40">
        <f>AK2188*Settings!$C$13*(AK2134+AK2152+AK2143*AK$201+AK2161*$D2224)</f>
        <v/>
      </c>
      <c r="AL2224" s="40">
        <f>AL2188*Settings!$C$13*(AL2134+AL2152+AL2143*AL$201+AL2161*$D2224)</f>
        <v/>
      </c>
      <c r="AM2224" s="40">
        <f>AM2188*Settings!$C$13*(AM2134+AM2152+AM2143*AM$201+AM2161*$D2224)</f>
        <v/>
      </c>
      <c r="AN2224" s="40">
        <f>AN2188*Settings!$C$13*(AN2134+AN2152+AN2143*AN$201+AN2161*$D2224)</f>
        <v/>
      </c>
      <c r="AO2224" s="40">
        <f>AO2188*Settings!$C$13*(AO2134+AO2152+AO2143*AO$201+AO2161*$D2224)</f>
        <v/>
      </c>
      <c r="AP2224" s="40">
        <f>AP2188*Settings!$C$13*(AP2134+AP2152+AP2143*AP$201+AP2161*$D2224)</f>
        <v/>
      </c>
      <c r="AQ2224" s="40">
        <f>AQ2188*Settings!$C$13*(AQ2134+AQ2152+AQ2143*AQ$201+AQ2161*$D2224)</f>
        <v/>
      </c>
      <c r="AR2224" s="40">
        <f>AR2188*Settings!$C$13*(AR2134+AR2152+AR2143*AR$201+AR2161*$D2224)</f>
        <v/>
      </c>
      <c r="AS2224" s="40">
        <f>AS2188*Settings!$C$13*(AS2134+AS2152+AS2143*AS$201+AS2161*$D2224)</f>
        <v/>
      </c>
      <c r="AT2224" s="40">
        <f>AT2188*Settings!$C$13*(AT2134+AT2152+AT2143*AT$201+AT2161*$D2224)</f>
        <v/>
      </c>
      <c r="AU2224" s="40">
        <f>AU2188*Settings!$C$13*(AU2134+AU2152+AU2143*AU$201+AU2161*$D2224)</f>
        <v/>
      </c>
      <c r="AV2224" s="40">
        <f>AV2188*Settings!$C$13*(AV2134+AV2152+AV2143*AV$201+AV2161*$D2224)</f>
        <v/>
      </c>
      <c r="AW2224" s="40">
        <f>AW2188*Settings!$C$13*(AW2134+AW2152+AW2143*AW$201+AW2161*$D2224)</f>
        <v/>
      </c>
      <c r="AX2224" s="40">
        <f>AX2188*Settings!$C$13*(AX2134+AX2152+AX2143*AX$201+AX2161*$D2224)</f>
        <v/>
      </c>
      <c r="AY2224" s="40">
        <f>AY2188*Settings!$C$13*(AY2134+AY2152+AY2143*AY$201+AY2161*$D2224)</f>
        <v/>
      </c>
    </row>
    <row r="2225" hidden="1" outlineLevel="2">
      <c r="A2225" s="14" t="inlineStr">
        <is>
          <t>rnew</t>
        </is>
      </c>
      <c r="B2225" s="14" t="inlineStr">
        <is>
          <t>oop</t>
        </is>
      </c>
      <c r="C2225" s="14" t="inlineStr">
        <is>
          <t>omn</t>
        </is>
      </c>
      <c r="D2225" s="36">
        <f>INDEX(Inputs!$V$5:$V$132,MATCH($B2225&amp;"|"&amp;$C2225,Inputs!$A$5:$A$132,0))</f>
        <v/>
      </c>
      <c r="E2225" s="35" t="n"/>
      <c r="F2225" s="35" t="n"/>
      <c r="G2225" s="35" t="n"/>
      <c r="H2225" s="14">
        <f>INDEX(VarLab,MATCH($A2225,VarKey,0))&amp;INDEX(MemLab,MATCH($C2225&amp;"|"&amp;$B2225,MemKey,0))</f>
        <v/>
      </c>
      <c r="I2225" s="14">
        <f>INDEX(VarUnit,MATCH($A2225,VarKey,0))</f>
        <v/>
      </c>
      <c r="J2225" s="14">
        <f>INDEX(VarSrc,MATCH($A2225,VarKey,0))</f>
        <v/>
      </c>
      <c r="K2225" s="11">
        <f>CodePrefix&amp;$A2225&amp;IF($C2225="","","."&amp;$C2225&amp;"."&amp;$B2225)&amp;INDEX(VarEnd,MATCH($A2225,VarKey,0))&amp;K$5</f>
        <v/>
      </c>
      <c r="L2225" s="39">
        <f>L2189*Settings!$C$13*(L2135+L2153+L2144*L$201+L2162*$D2225)</f>
        <v/>
      </c>
      <c r="M2225" s="40">
        <f>M2189*Settings!$C$13*(M2135+M2153+M2144*M$201+M2162*$D2225)</f>
        <v/>
      </c>
      <c r="N2225" s="40">
        <f>N2189*Settings!$C$13*(N2135+N2153+N2144*N$201+N2162*$D2225)</f>
        <v/>
      </c>
      <c r="O2225" s="40">
        <f>O2189*Settings!$C$13*(O2135+O2153+O2144*O$201+O2162*$D2225)</f>
        <v/>
      </c>
      <c r="P2225" s="40">
        <f>P2189*Settings!$C$13*(P2135+P2153+P2144*P$201+P2162*$D2225)</f>
        <v/>
      </c>
      <c r="Q2225" s="40">
        <f>Q2189*Settings!$C$13*(Q2135+Q2153+Q2144*Q$201+Q2162*$D2225)</f>
        <v/>
      </c>
      <c r="R2225" s="40">
        <f>R2189*Settings!$C$13*(R2135+R2153+R2144*R$201+R2162*$D2225)</f>
        <v/>
      </c>
      <c r="S2225" s="40">
        <f>S2189*Settings!$C$13*(S2135+S2153+S2144*S$201+S2162*$D2225)</f>
        <v/>
      </c>
      <c r="T2225" s="40">
        <f>T2189*Settings!$C$13*(T2135+T2153+T2144*T$201+T2162*$D2225)</f>
        <v/>
      </c>
      <c r="U2225" s="40">
        <f>U2189*Settings!$C$13*(U2135+U2153+U2144*U$201+U2162*$D2225)</f>
        <v/>
      </c>
      <c r="V2225" s="40">
        <f>V2189*Settings!$C$13*(V2135+V2153+V2144*V$201+V2162*$D2225)</f>
        <v/>
      </c>
      <c r="W2225" s="40">
        <f>W2189*Settings!$C$13*(W2135+W2153+W2144*W$201+W2162*$D2225)</f>
        <v/>
      </c>
      <c r="X2225" s="40">
        <f>X2189*Settings!$C$13*(X2135+X2153+X2144*X$201+X2162*$D2225)</f>
        <v/>
      </c>
      <c r="Y2225" s="40">
        <f>Y2189*Settings!$C$13*(Y2135+Y2153+Y2144*Y$201+Y2162*$D2225)</f>
        <v/>
      </c>
      <c r="Z2225" s="40">
        <f>Z2189*Settings!$C$13*(Z2135+Z2153+Z2144*Z$201+Z2162*$D2225)</f>
        <v/>
      </c>
      <c r="AA2225" s="40">
        <f>AA2189*Settings!$C$13*(AA2135+AA2153+AA2144*AA$201+AA2162*$D2225)</f>
        <v/>
      </c>
      <c r="AB2225" s="40">
        <f>AB2189*Settings!$C$13*(AB2135+AB2153+AB2144*AB$201+AB2162*$D2225)</f>
        <v/>
      </c>
      <c r="AC2225" s="40">
        <f>AC2189*Settings!$C$13*(AC2135+AC2153+AC2144*AC$201+AC2162*$D2225)</f>
        <v/>
      </c>
      <c r="AD2225" s="40">
        <f>AD2189*Settings!$C$13*(AD2135+AD2153+AD2144*AD$201+AD2162*$D2225)</f>
        <v/>
      </c>
      <c r="AF2225" s="11">
        <f>CodePrefix&amp;$A2225&amp;IF($C2225="","","."&amp;$C2225&amp;"."&amp;$B2225)&amp;INDEX(VarEnd,MATCH($A2225,VarKey,0))&amp;AF$5</f>
        <v/>
      </c>
      <c r="AG2225" s="39">
        <f>AG2189*Settings!$C$13*(AG2135+AG2153+AG2144*AG$201+AG2162*$D2225)</f>
        <v/>
      </c>
      <c r="AH2225" s="40">
        <f>AH2189*Settings!$C$13*(AH2135+AH2153+AH2144*AH$201+AH2162*$D2225)</f>
        <v/>
      </c>
      <c r="AI2225" s="40">
        <f>AI2189*Settings!$C$13*(AI2135+AI2153+AI2144*AI$201+AI2162*$D2225)</f>
        <v/>
      </c>
      <c r="AJ2225" s="40">
        <f>AJ2189*Settings!$C$13*(AJ2135+AJ2153+AJ2144*AJ$201+AJ2162*$D2225)</f>
        <v/>
      </c>
      <c r="AK2225" s="40">
        <f>AK2189*Settings!$C$13*(AK2135+AK2153+AK2144*AK$201+AK2162*$D2225)</f>
        <v/>
      </c>
      <c r="AL2225" s="40">
        <f>AL2189*Settings!$C$13*(AL2135+AL2153+AL2144*AL$201+AL2162*$D2225)</f>
        <v/>
      </c>
      <c r="AM2225" s="40">
        <f>AM2189*Settings!$C$13*(AM2135+AM2153+AM2144*AM$201+AM2162*$D2225)</f>
        <v/>
      </c>
      <c r="AN2225" s="40">
        <f>AN2189*Settings!$C$13*(AN2135+AN2153+AN2144*AN$201+AN2162*$D2225)</f>
        <v/>
      </c>
      <c r="AO2225" s="40">
        <f>AO2189*Settings!$C$13*(AO2135+AO2153+AO2144*AO$201+AO2162*$D2225)</f>
        <v/>
      </c>
      <c r="AP2225" s="40">
        <f>AP2189*Settings!$C$13*(AP2135+AP2153+AP2144*AP$201+AP2162*$D2225)</f>
        <v/>
      </c>
      <c r="AQ2225" s="40">
        <f>AQ2189*Settings!$C$13*(AQ2135+AQ2153+AQ2144*AQ$201+AQ2162*$D2225)</f>
        <v/>
      </c>
      <c r="AR2225" s="40">
        <f>AR2189*Settings!$C$13*(AR2135+AR2153+AR2144*AR$201+AR2162*$D2225)</f>
        <v/>
      </c>
      <c r="AS2225" s="40">
        <f>AS2189*Settings!$C$13*(AS2135+AS2153+AS2144*AS$201+AS2162*$D2225)</f>
        <v/>
      </c>
      <c r="AT2225" s="40">
        <f>AT2189*Settings!$C$13*(AT2135+AT2153+AT2144*AT$201+AT2162*$D2225)</f>
        <v/>
      </c>
      <c r="AU2225" s="40">
        <f>AU2189*Settings!$C$13*(AU2135+AU2153+AU2144*AU$201+AU2162*$D2225)</f>
        <v/>
      </c>
      <c r="AV2225" s="40">
        <f>AV2189*Settings!$C$13*(AV2135+AV2153+AV2144*AV$201+AV2162*$D2225)</f>
        <v/>
      </c>
      <c r="AW2225" s="40">
        <f>AW2189*Settings!$C$13*(AW2135+AW2153+AW2144*AW$201+AW2162*$D2225)</f>
        <v/>
      </c>
      <c r="AX2225" s="40">
        <f>AX2189*Settings!$C$13*(AX2135+AX2153+AX2144*AX$201+AX2162*$D2225)</f>
        <v/>
      </c>
      <c r="AY2225" s="40">
        <f>AY2189*Settings!$C$13*(AY2135+AY2153+AY2144*AY$201+AY2162*$D2225)</f>
        <v/>
      </c>
    </row>
    <row r="2226" hidden="1" outlineLevel="2">
      <c r="A2226" s="14" t="inlineStr">
        <is>
          <t>rnew</t>
        </is>
      </c>
      <c r="B2226" s="14" t="inlineStr">
        <is>
          <t>bio</t>
        </is>
      </c>
      <c r="C2226" s="14" t="inlineStr">
        <is>
          <t>omn</t>
        </is>
      </c>
      <c r="D2226" s="36">
        <f>INDEX(Inputs!$V$5:$V$132,MATCH($B2226&amp;"|"&amp;$C2226,Inputs!$A$5:$A$132,0))</f>
        <v/>
      </c>
      <c r="E2226" s="35" t="n"/>
      <c r="F2226" s="35" t="n"/>
      <c r="G2226" s="35" t="n"/>
      <c r="H2226" s="14">
        <f>INDEX(VarLab,MATCH($A2226,VarKey,0))&amp;INDEX(MemLab,MATCH($C2226&amp;"|"&amp;$B2226,MemKey,0))</f>
        <v/>
      </c>
      <c r="I2226" s="14">
        <f>INDEX(VarUnit,MATCH($A2226,VarKey,0))</f>
        <v/>
      </c>
      <c r="J2226" s="14">
        <f>INDEX(VarSrc,MATCH($A2226,VarKey,0))</f>
        <v/>
      </c>
      <c r="K2226" s="11">
        <f>CodePrefix&amp;$A2226&amp;IF($C2226="","","."&amp;$C2226&amp;"."&amp;$B2226)&amp;INDEX(VarEnd,MATCH($A2226,VarKey,0))&amp;K$5</f>
        <v/>
      </c>
      <c r="L2226" s="39">
        <f>L2190*Settings!$C$13*(L2136+L2154+L2145*L$201+L2163*$D2226)</f>
        <v/>
      </c>
      <c r="M2226" s="40">
        <f>M2190*Settings!$C$13*(M2136+M2154+M2145*M$201+M2163*$D2226)</f>
        <v/>
      </c>
      <c r="N2226" s="40">
        <f>N2190*Settings!$C$13*(N2136+N2154+N2145*N$201+N2163*$D2226)</f>
        <v/>
      </c>
      <c r="O2226" s="40">
        <f>O2190*Settings!$C$13*(O2136+O2154+O2145*O$201+O2163*$D2226)</f>
        <v/>
      </c>
      <c r="P2226" s="40">
        <f>P2190*Settings!$C$13*(P2136+P2154+P2145*P$201+P2163*$D2226)</f>
        <v/>
      </c>
      <c r="Q2226" s="40">
        <f>Q2190*Settings!$C$13*(Q2136+Q2154+Q2145*Q$201+Q2163*$D2226)</f>
        <v/>
      </c>
      <c r="R2226" s="40">
        <f>R2190*Settings!$C$13*(R2136+R2154+R2145*R$201+R2163*$D2226)</f>
        <v/>
      </c>
      <c r="S2226" s="40">
        <f>S2190*Settings!$C$13*(S2136+S2154+S2145*S$201+S2163*$D2226)</f>
        <v/>
      </c>
      <c r="T2226" s="40">
        <f>T2190*Settings!$C$13*(T2136+T2154+T2145*T$201+T2163*$D2226)</f>
        <v/>
      </c>
      <c r="U2226" s="40">
        <f>U2190*Settings!$C$13*(U2136+U2154+U2145*U$201+U2163*$D2226)</f>
        <v/>
      </c>
      <c r="V2226" s="40">
        <f>V2190*Settings!$C$13*(V2136+V2154+V2145*V$201+V2163*$D2226)</f>
        <v/>
      </c>
      <c r="W2226" s="40">
        <f>W2190*Settings!$C$13*(W2136+W2154+W2145*W$201+W2163*$D2226)</f>
        <v/>
      </c>
      <c r="X2226" s="40">
        <f>X2190*Settings!$C$13*(X2136+X2154+X2145*X$201+X2163*$D2226)</f>
        <v/>
      </c>
      <c r="Y2226" s="40">
        <f>Y2190*Settings!$C$13*(Y2136+Y2154+Y2145*Y$201+Y2163*$D2226)</f>
        <v/>
      </c>
      <c r="Z2226" s="40">
        <f>Z2190*Settings!$C$13*(Z2136+Z2154+Z2145*Z$201+Z2163*$D2226)</f>
        <v/>
      </c>
      <c r="AA2226" s="40">
        <f>AA2190*Settings!$C$13*(AA2136+AA2154+AA2145*AA$201+AA2163*$D2226)</f>
        <v/>
      </c>
      <c r="AB2226" s="40">
        <f>AB2190*Settings!$C$13*(AB2136+AB2154+AB2145*AB$201+AB2163*$D2226)</f>
        <v/>
      </c>
      <c r="AC2226" s="40">
        <f>AC2190*Settings!$C$13*(AC2136+AC2154+AC2145*AC$201+AC2163*$D2226)</f>
        <v/>
      </c>
      <c r="AD2226" s="40">
        <f>AD2190*Settings!$C$13*(AD2136+AD2154+AD2145*AD$201+AD2163*$D2226)</f>
        <v/>
      </c>
      <c r="AF2226" s="11">
        <f>CodePrefix&amp;$A2226&amp;IF($C2226="","","."&amp;$C2226&amp;"."&amp;$B2226)&amp;INDEX(VarEnd,MATCH($A2226,VarKey,0))&amp;AF$5</f>
        <v/>
      </c>
      <c r="AG2226" s="39">
        <f>AG2190*Settings!$C$13*(AG2136+AG2154+AG2145*AG$201+AG2163*$D2226)</f>
        <v/>
      </c>
      <c r="AH2226" s="40">
        <f>AH2190*Settings!$C$13*(AH2136+AH2154+AH2145*AH$201+AH2163*$D2226)</f>
        <v/>
      </c>
      <c r="AI2226" s="40">
        <f>AI2190*Settings!$C$13*(AI2136+AI2154+AI2145*AI$201+AI2163*$D2226)</f>
        <v/>
      </c>
      <c r="AJ2226" s="40">
        <f>AJ2190*Settings!$C$13*(AJ2136+AJ2154+AJ2145*AJ$201+AJ2163*$D2226)</f>
        <v/>
      </c>
      <c r="AK2226" s="40">
        <f>AK2190*Settings!$C$13*(AK2136+AK2154+AK2145*AK$201+AK2163*$D2226)</f>
        <v/>
      </c>
      <c r="AL2226" s="40">
        <f>AL2190*Settings!$C$13*(AL2136+AL2154+AL2145*AL$201+AL2163*$D2226)</f>
        <v/>
      </c>
      <c r="AM2226" s="40">
        <f>AM2190*Settings!$C$13*(AM2136+AM2154+AM2145*AM$201+AM2163*$D2226)</f>
        <v/>
      </c>
      <c r="AN2226" s="40">
        <f>AN2190*Settings!$C$13*(AN2136+AN2154+AN2145*AN$201+AN2163*$D2226)</f>
        <v/>
      </c>
      <c r="AO2226" s="40">
        <f>AO2190*Settings!$C$13*(AO2136+AO2154+AO2145*AO$201+AO2163*$D2226)</f>
        <v/>
      </c>
      <c r="AP2226" s="40">
        <f>AP2190*Settings!$C$13*(AP2136+AP2154+AP2145*AP$201+AP2163*$D2226)</f>
        <v/>
      </c>
      <c r="AQ2226" s="40">
        <f>AQ2190*Settings!$C$13*(AQ2136+AQ2154+AQ2145*AQ$201+AQ2163*$D2226)</f>
        <v/>
      </c>
      <c r="AR2226" s="40">
        <f>AR2190*Settings!$C$13*(AR2136+AR2154+AR2145*AR$201+AR2163*$D2226)</f>
        <v/>
      </c>
      <c r="AS2226" s="40">
        <f>AS2190*Settings!$C$13*(AS2136+AS2154+AS2145*AS$201+AS2163*$D2226)</f>
        <v/>
      </c>
      <c r="AT2226" s="40">
        <f>AT2190*Settings!$C$13*(AT2136+AT2154+AT2145*AT$201+AT2163*$D2226)</f>
        <v/>
      </c>
      <c r="AU2226" s="40">
        <f>AU2190*Settings!$C$13*(AU2136+AU2154+AU2145*AU$201+AU2163*$D2226)</f>
        <v/>
      </c>
      <c r="AV2226" s="40">
        <f>AV2190*Settings!$C$13*(AV2136+AV2154+AV2145*AV$201+AV2163*$D2226)</f>
        <v/>
      </c>
      <c r="AW2226" s="40">
        <f>AW2190*Settings!$C$13*(AW2136+AW2154+AW2145*AW$201+AW2163*$D2226)</f>
        <v/>
      </c>
      <c r="AX2226" s="40">
        <f>AX2190*Settings!$C$13*(AX2136+AX2154+AX2145*AX$201+AX2163*$D2226)</f>
        <v/>
      </c>
      <c r="AY2226" s="40">
        <f>AY2190*Settings!$C$13*(AY2136+AY2154+AY2145*AY$201+AY2163*$D2226)</f>
        <v/>
      </c>
    </row>
    <row r="2227" hidden="1" outlineLevel="2"/>
    <row r="2228" hidden="1" outlineLevel="1" collapsed="1">
      <c r="A2228" s="1" t="inlineStr">
        <is>
          <t>ener</t>
        </is>
      </c>
      <c r="B2228" s="1" t="inlineStr">
        <is>
          <t>all</t>
        </is>
      </c>
      <c r="C2228" s="1" t="inlineStr">
        <is>
          <t>cst</t>
        </is>
      </c>
      <c r="H2228" s="1">
        <f>INDEX(VarLab,MATCH($A2228,VarKey,0))&amp;INDEX(MemLab,MATCH($C2228&amp;"|"&amp;$B2228,MemKey,0))</f>
        <v/>
      </c>
      <c r="I2228" s="1">
        <f>INDEX(VarUnit,MATCH($A2228,VarKey,0))</f>
        <v/>
      </c>
      <c r="J2228" s="1">
        <f>INDEX(VarSrc,MATCH($A2228,VarKey,0))</f>
        <v/>
      </c>
      <c r="K2228" s="17">
        <f>CodePrefix&amp;$A2228&amp;IF($C2228="","","."&amp;$C2228&amp;"."&amp;$B2228)&amp;INDEX(VarEnd,MATCH($A2228,VarKey,0))&amp;K$5</f>
        <v/>
      </c>
      <c r="L2228" s="55">
        <f>SUM(L2284:L2291)</f>
        <v/>
      </c>
      <c r="M2228" s="56">
        <f>SUM(M2284:M2291)</f>
        <v/>
      </c>
      <c r="N2228" s="56">
        <f>SUM(N2284:N2291)</f>
        <v/>
      </c>
      <c r="O2228" s="56">
        <f>SUM(O2284:O2291)</f>
        <v/>
      </c>
      <c r="P2228" s="56">
        <f>SUM(P2284:P2291)</f>
        <v/>
      </c>
      <c r="Q2228" s="56">
        <f>SUM(Q2284:Q2291)</f>
        <v/>
      </c>
      <c r="R2228" s="56">
        <f>SUM(R2284:R2291)</f>
        <v/>
      </c>
      <c r="S2228" s="56">
        <f>SUM(S2284:S2291)</f>
        <v/>
      </c>
      <c r="T2228" s="56">
        <f>SUM(T2284:T2291)</f>
        <v/>
      </c>
      <c r="U2228" s="56">
        <f>SUM(U2284:U2291)</f>
        <v/>
      </c>
      <c r="V2228" s="56">
        <f>SUM(V2284:V2291)</f>
        <v/>
      </c>
      <c r="W2228" s="56">
        <f>SUM(W2284:W2291)</f>
        <v/>
      </c>
      <c r="X2228" s="56">
        <f>SUM(X2284:X2291)</f>
        <v/>
      </c>
      <c r="Y2228" s="56">
        <f>SUM(Y2284:Y2291)</f>
        <v/>
      </c>
      <c r="Z2228" s="56">
        <f>SUM(Z2284:Z2291)</f>
        <v/>
      </c>
      <c r="AA2228" s="56">
        <f>SUM(AA2284:AA2291)</f>
        <v/>
      </c>
      <c r="AB2228" s="56">
        <f>SUM(AB2284:AB2291)</f>
        <v/>
      </c>
      <c r="AC2228" s="56">
        <f>SUM(AC2284:AC2291)</f>
        <v/>
      </c>
      <c r="AD2228" s="56">
        <f>SUM(AD2284:AD2291)</f>
        <v/>
      </c>
      <c r="AF2228" s="17">
        <f>CodePrefix&amp;$A2228&amp;IF($C2228="","","."&amp;$C2228&amp;"."&amp;$B2228)&amp;INDEX(VarEnd,MATCH($A2228,VarKey,0))&amp;AF$5</f>
        <v/>
      </c>
      <c r="AG2228" s="55">
        <f>SUM(AG2284:AG2291)</f>
        <v/>
      </c>
      <c r="AH2228" s="56">
        <f>SUM(AH2284:AH2291)</f>
        <v/>
      </c>
      <c r="AI2228" s="56">
        <f>SUM(AI2284:AI2291)</f>
        <v/>
      </c>
      <c r="AJ2228" s="56">
        <f>SUM(AJ2284:AJ2291)</f>
        <v/>
      </c>
      <c r="AK2228" s="56">
        <f>SUM(AK2284:AK2291)</f>
        <v/>
      </c>
      <c r="AL2228" s="56">
        <f>SUM(AL2284:AL2291)</f>
        <v/>
      </c>
      <c r="AM2228" s="56">
        <f>SUM(AM2284:AM2291)</f>
        <v/>
      </c>
      <c r="AN2228" s="56">
        <f>SUM(AN2284:AN2291)</f>
        <v/>
      </c>
      <c r="AO2228" s="56">
        <f>SUM(AO2284:AO2291)</f>
        <v/>
      </c>
      <c r="AP2228" s="56">
        <f>SUM(AP2284:AP2291)</f>
        <v/>
      </c>
      <c r="AQ2228" s="56">
        <f>SUM(AQ2284:AQ2291)</f>
        <v/>
      </c>
      <c r="AR2228" s="56">
        <f>SUM(AR2284:AR2291)</f>
        <v/>
      </c>
      <c r="AS2228" s="56">
        <f>SUM(AS2284:AS2291)</f>
        <v/>
      </c>
      <c r="AT2228" s="56">
        <f>SUM(AT2284:AT2291)</f>
        <v/>
      </c>
      <c r="AU2228" s="56">
        <f>SUM(AU2284:AU2291)</f>
        <v/>
      </c>
      <c r="AV2228" s="56">
        <f>SUM(AV2284:AV2291)</f>
        <v/>
      </c>
      <c r="AW2228" s="56">
        <f>SUM(AW2284:AW2291)</f>
        <v/>
      </c>
      <c r="AX2228" s="56">
        <f>SUM(AX2284:AX2291)</f>
        <v/>
      </c>
      <c r="AY2228" s="56">
        <f>SUM(AY2284:AY2291)</f>
        <v/>
      </c>
    </row>
    <row r="2229" hidden="1" outlineLevel="1">
      <c r="A2229" s="54" t="inlineStr">
        <is>
          <t>eldem</t>
        </is>
      </c>
      <c r="B2229" s="54" t="inlineStr">
        <is>
          <t>ecy</t>
        </is>
      </c>
      <c r="C2229" s="54" t="inlineStr">
        <is>
          <t>cst</t>
        </is>
      </c>
      <c r="H2229" s="54">
        <f>INDEX(VarLab,MATCH($A2229,VarKey,0))&amp;INDEX(MemLab,MATCH($C2229&amp;"|"&amp;$B2229,MemKey,0))</f>
        <v/>
      </c>
      <c r="I2229" s="54">
        <f>INDEX(VarUnit,MATCH($A2229,VarKey,0))</f>
        <v/>
      </c>
      <c r="J2229" s="54">
        <f>INDEX(VarSrc,MATCH($A2229,VarKey,0))</f>
        <v/>
      </c>
      <c r="K2229" s="57">
        <f>CodePrefix&amp;$A2229&amp;IF($C2229="","","."&amp;$C2229&amp;"."&amp;$B2229)&amp;INDEX(VarEnd,MATCH($A2229,VarKey,0))&amp;K$5</f>
        <v/>
      </c>
      <c r="L2229" s="58">
        <f>SUMIF($C$629:$C$643,$C2229,L$629:L$643)</f>
        <v/>
      </c>
      <c r="M2229" s="59">
        <f>SUMIF($C$629:$C$643,$C2229,M$629:M$643)</f>
        <v/>
      </c>
      <c r="N2229" s="59">
        <f>SUMIF($C$629:$C$643,$C2229,N$629:N$643)</f>
        <v/>
      </c>
      <c r="O2229" s="59">
        <f>SUMIF($C$629:$C$643,$C2229,O$629:O$643)</f>
        <v/>
      </c>
      <c r="P2229" s="59">
        <f>SUMIF($C$629:$C$643,$C2229,P$629:P$643)</f>
        <v/>
      </c>
      <c r="Q2229" s="59">
        <f>SUMIF($C$629:$C$643,$C2229,Q$629:Q$643)</f>
        <v/>
      </c>
      <c r="R2229" s="59">
        <f>SUMIF($C$629:$C$643,$C2229,R$629:R$643)</f>
        <v/>
      </c>
      <c r="S2229" s="59">
        <f>SUMIF($C$629:$C$643,$C2229,S$629:S$643)</f>
        <v/>
      </c>
      <c r="T2229" s="59">
        <f>SUMIF($C$629:$C$643,$C2229,T$629:T$643)</f>
        <v/>
      </c>
      <c r="U2229" s="59">
        <f>SUMIF($C$629:$C$643,$C2229,U$629:U$643)</f>
        <v/>
      </c>
      <c r="V2229" s="59">
        <f>SUMIF($C$629:$C$643,$C2229,V$629:V$643)</f>
        <v/>
      </c>
      <c r="W2229" s="59">
        <f>SUMIF($C$629:$C$643,$C2229,W$629:W$643)</f>
        <v/>
      </c>
      <c r="X2229" s="59">
        <f>SUMIF($C$629:$C$643,$C2229,X$629:X$643)</f>
        <v/>
      </c>
      <c r="Y2229" s="59">
        <f>SUMIF($C$629:$C$643,$C2229,Y$629:Y$643)</f>
        <v/>
      </c>
      <c r="Z2229" s="59">
        <f>SUMIF($C$629:$C$643,$C2229,Z$629:Z$643)</f>
        <v/>
      </c>
      <c r="AA2229" s="59">
        <f>SUMIF($C$629:$C$643,$C2229,AA$629:AA$643)</f>
        <v/>
      </c>
      <c r="AB2229" s="59">
        <f>SUMIF($C$629:$C$643,$C2229,AB$629:AB$643)</f>
        <v/>
      </c>
      <c r="AC2229" s="59">
        <f>SUMIF($C$629:$C$643,$C2229,AC$629:AC$643)</f>
        <v/>
      </c>
      <c r="AD2229" s="59">
        <f>SUMIF($C$629:$C$643,$C2229,AD$629:AD$643)</f>
        <v/>
      </c>
      <c r="AF2229" s="57">
        <f>CodePrefix&amp;$A2229&amp;IF($C2229="","","."&amp;$C2229&amp;"."&amp;$B2229)&amp;INDEX(VarEnd,MATCH($A2229,VarKey,0))&amp;AF$5</f>
        <v/>
      </c>
      <c r="AG2229" s="58">
        <f>SUMIF($C$629:$C$643,$C2229,AG$629:AG$643)</f>
        <v/>
      </c>
      <c r="AH2229" s="59">
        <f>SUMIF($C$629:$C$643,$C2229,AH$629:AH$643)</f>
        <v/>
      </c>
      <c r="AI2229" s="59">
        <f>SUMIF($C$629:$C$643,$C2229,AI$629:AI$643)</f>
        <v/>
      </c>
      <c r="AJ2229" s="59">
        <f>SUMIF($C$629:$C$643,$C2229,AJ$629:AJ$643)</f>
        <v/>
      </c>
      <c r="AK2229" s="59">
        <f>SUMIF($C$629:$C$643,$C2229,AK$629:AK$643)</f>
        <v/>
      </c>
      <c r="AL2229" s="59">
        <f>SUMIF($C$629:$C$643,$C2229,AL$629:AL$643)</f>
        <v/>
      </c>
      <c r="AM2229" s="59">
        <f>SUMIF($C$629:$C$643,$C2229,AM$629:AM$643)</f>
        <v/>
      </c>
      <c r="AN2229" s="59">
        <f>SUMIF($C$629:$C$643,$C2229,AN$629:AN$643)</f>
        <v/>
      </c>
      <c r="AO2229" s="59">
        <f>SUMIF($C$629:$C$643,$C2229,AO$629:AO$643)</f>
        <v/>
      </c>
      <c r="AP2229" s="59">
        <f>SUMIF($C$629:$C$643,$C2229,AP$629:AP$643)</f>
        <v/>
      </c>
      <c r="AQ2229" s="59">
        <f>SUMIF($C$629:$C$643,$C2229,AQ$629:AQ$643)</f>
        <v/>
      </c>
      <c r="AR2229" s="59">
        <f>SUMIF($C$629:$C$643,$C2229,AR$629:AR$643)</f>
        <v/>
      </c>
      <c r="AS2229" s="59">
        <f>SUMIF($C$629:$C$643,$C2229,AS$629:AS$643)</f>
        <v/>
      </c>
      <c r="AT2229" s="59">
        <f>SUMIF($C$629:$C$643,$C2229,AT$629:AT$643)</f>
        <v/>
      </c>
      <c r="AU2229" s="59">
        <f>SUMIF($C$629:$C$643,$C2229,AU$629:AU$643)</f>
        <v/>
      </c>
      <c r="AV2229" s="59">
        <f>SUMIF($C$629:$C$643,$C2229,AV$629:AV$643)</f>
        <v/>
      </c>
      <c r="AW2229" s="59">
        <f>SUMIF($C$629:$C$643,$C2229,AW$629:AW$643)</f>
        <v/>
      </c>
      <c r="AX2229" s="59">
        <f>SUMIF($C$629:$C$643,$C2229,AX$629:AX$643)</f>
        <v/>
      </c>
      <c r="AY2229" s="59">
        <f>SUMIF($C$629:$C$643,$C2229,AY$629:AY$643)</f>
        <v/>
      </c>
    </row>
    <row r="2230" hidden="1" outlineLevel="2">
      <c r="A2230" s="14" t="inlineStr">
        <is>
          <t>ctxnew</t>
        </is>
      </c>
      <c r="B2230" s="14" t="inlineStr">
        <is>
          <t>coa</t>
        </is>
      </c>
      <c r="C2230" s="14" t="inlineStr">
        <is>
          <t>cst</t>
        </is>
      </c>
      <c r="D2230" s="36">
        <f>INDEX(Inputs!$W$5:$W$132,MATCH($B2230&amp;"|"&amp;$C2230,Inputs!$A$5:$A$132,0))</f>
        <v/>
      </c>
      <c r="E2230" s="36">
        <f>INDEX(Inputs!$L$5:$L$132,MATCH($B2230&amp;"|"&amp;$C2230,Inputs!$A$5:$A$132,0))</f>
        <v/>
      </c>
      <c r="F2230" s="36">
        <f>INDEX(Inputs!$M$5:$M$132,MATCH($B2230&amp;"|"&amp;$C2230,Inputs!$A$5:$A$132,0))</f>
        <v/>
      </c>
      <c r="G2230" s="35" t="n"/>
      <c r="H2230" s="14">
        <f>INDEX(VarLab,MATCH($A2230,VarKey,0))&amp;INDEX(MemLab,MATCH($C2230&amp;"|"&amp;$B2230,MemKey,0))</f>
        <v/>
      </c>
      <c r="I2230" s="14">
        <f>INDEX(VarUnit,MATCH($A2230,VarKey,0))</f>
        <v/>
      </c>
      <c r="J2230" s="14">
        <f>INDEX(VarSrc,MATCH($A2230,VarKey,0))</f>
        <v/>
      </c>
      <c r="K2230" s="11">
        <f>CodePrefix&amp;$A2230&amp;IF($C2230="","","."&amp;$C2230&amp;"."&amp;$B2230)&amp;INDEX(VarEnd,MATCH($A2230,VarKey,0))&amp;K$5</f>
        <v/>
      </c>
      <c r="L2230" s="37">
        <f>INDEX(L$263:L$279,$F2230)*$D2230*INDEX(L$23:L$30,$E2230)</f>
        <v/>
      </c>
      <c r="M2230" s="36">
        <f>INDEX(M$263:M$279,$F2230)*$D2230*INDEX(M$23:M$30,$E2230)</f>
        <v/>
      </c>
      <c r="N2230" s="36">
        <f>INDEX(N$263:N$279,$F2230)*$D2230*INDEX(N$23:N$30,$E2230)</f>
        <v/>
      </c>
      <c r="O2230" s="36">
        <f>INDEX(O$263:O$279,$F2230)*$D2230*INDEX(O$23:O$30,$E2230)</f>
        <v/>
      </c>
      <c r="P2230" s="36">
        <f>INDEX(P$263:P$279,$F2230)*$D2230*INDEX(P$23:P$30,$E2230)</f>
        <v/>
      </c>
      <c r="Q2230" s="36">
        <f>INDEX(Q$263:Q$279,$F2230)*$D2230*INDEX(Q$23:Q$30,$E2230)</f>
        <v/>
      </c>
      <c r="R2230" s="36">
        <f>INDEX(R$263:R$279,$F2230)*$D2230*INDEX(R$23:R$30,$E2230)</f>
        <v/>
      </c>
      <c r="S2230" s="36">
        <f>INDEX(S$263:S$279,$F2230)*$D2230*INDEX(S$23:S$30,$E2230)</f>
        <v/>
      </c>
      <c r="T2230" s="36">
        <f>INDEX(T$263:T$279,$F2230)*$D2230*INDEX(T$23:T$30,$E2230)</f>
        <v/>
      </c>
      <c r="U2230" s="36">
        <f>INDEX(U$263:U$279,$F2230)*$D2230*INDEX(U$23:U$30,$E2230)</f>
        <v/>
      </c>
      <c r="V2230" s="36">
        <f>INDEX(V$263:V$279,$F2230)*$D2230*INDEX(V$23:V$30,$E2230)</f>
        <v/>
      </c>
      <c r="W2230" s="36">
        <f>INDEX(W$263:W$279,$F2230)*$D2230*INDEX(W$23:W$30,$E2230)</f>
        <v/>
      </c>
      <c r="X2230" s="36">
        <f>INDEX(X$263:X$279,$F2230)*$D2230*INDEX(X$23:X$30,$E2230)</f>
        <v/>
      </c>
      <c r="Y2230" s="36">
        <f>INDEX(Y$263:Y$279,$F2230)*$D2230*INDEX(Y$23:Y$30,$E2230)</f>
        <v/>
      </c>
      <c r="Z2230" s="36">
        <f>INDEX(Z$263:Z$279,$F2230)*$D2230*INDEX(Z$23:Z$30,$E2230)</f>
        <v/>
      </c>
      <c r="AA2230" s="36">
        <f>INDEX(AA$263:AA$279,$F2230)*$D2230*INDEX(AA$23:AA$30,$E2230)</f>
        <v/>
      </c>
      <c r="AB2230" s="36">
        <f>INDEX(AB$263:AB$279,$F2230)*$D2230*INDEX(AB$23:AB$30,$E2230)</f>
        <v/>
      </c>
      <c r="AC2230" s="36">
        <f>INDEX(AC$263:AC$279,$F2230)*$D2230*INDEX(AC$23:AC$30,$E2230)</f>
        <v/>
      </c>
      <c r="AD2230" s="36">
        <f>INDEX(AD$263:AD$279,$F2230)*$D2230*INDEX(AD$23:AD$30,$E2230)</f>
        <v/>
      </c>
      <c r="AF2230" s="11">
        <f>CodePrefix&amp;$A2230&amp;IF($C2230="","","."&amp;$C2230&amp;"."&amp;$B2230)&amp;INDEX(VarEnd,MATCH($A2230,VarKey,0))&amp;AF$5</f>
        <v/>
      </c>
      <c r="AG2230" s="37">
        <f>INDEX(AG$263:AG$279,$F2230)*$D2230*INDEX(AG$23:AG$30,$E2230)</f>
        <v/>
      </c>
      <c r="AH2230" s="36">
        <f>INDEX(AH$263:AH$279,$F2230)*$D2230*INDEX(AH$23:AH$30,$E2230)</f>
        <v/>
      </c>
      <c r="AI2230" s="36">
        <f>INDEX(AI$263:AI$279,$F2230)*$D2230*INDEX(AI$23:AI$30,$E2230)</f>
        <v/>
      </c>
      <c r="AJ2230" s="36">
        <f>INDEX(AJ$263:AJ$279,$F2230)*$D2230*INDEX(AJ$23:AJ$30,$E2230)</f>
        <v/>
      </c>
      <c r="AK2230" s="36">
        <f>INDEX(AK$263:AK$279,$F2230)*$D2230*INDEX(AK$23:AK$30,$E2230)</f>
        <v/>
      </c>
      <c r="AL2230" s="36">
        <f>INDEX(AL$263:AL$279,$F2230)*$D2230*INDEX(AL$23:AL$30,$E2230)</f>
        <v/>
      </c>
      <c r="AM2230" s="36">
        <f>INDEX(AM$263:AM$279,$F2230)*$D2230*INDEX(AM$23:AM$30,$E2230)</f>
        <v/>
      </c>
      <c r="AN2230" s="36">
        <f>INDEX(AN$263:AN$279,$F2230)*$D2230*INDEX(AN$23:AN$30,$E2230)</f>
        <v/>
      </c>
      <c r="AO2230" s="36">
        <f>INDEX(AO$263:AO$279,$F2230)*$D2230*INDEX(AO$23:AO$30,$E2230)</f>
        <v/>
      </c>
      <c r="AP2230" s="36">
        <f>INDEX(AP$263:AP$279,$F2230)*$D2230*INDEX(AP$23:AP$30,$E2230)</f>
        <v/>
      </c>
      <c r="AQ2230" s="36">
        <f>INDEX(AQ$263:AQ$279,$F2230)*$D2230*INDEX(AQ$23:AQ$30,$E2230)</f>
        <v/>
      </c>
      <c r="AR2230" s="36">
        <f>INDEX(AR$263:AR$279,$F2230)*$D2230*INDEX(AR$23:AR$30,$E2230)</f>
        <v/>
      </c>
      <c r="AS2230" s="36">
        <f>INDEX(AS$263:AS$279,$F2230)*$D2230*INDEX(AS$23:AS$30,$E2230)</f>
        <v/>
      </c>
      <c r="AT2230" s="36">
        <f>INDEX(AT$263:AT$279,$F2230)*$D2230*INDEX(AT$23:AT$30,$E2230)</f>
        <v/>
      </c>
      <c r="AU2230" s="36">
        <f>INDEX(AU$263:AU$279,$F2230)*$D2230*INDEX(AU$23:AU$30,$E2230)</f>
        <v/>
      </c>
      <c r="AV2230" s="36">
        <f>INDEX(AV$263:AV$279,$F2230)*$D2230*INDEX(AV$23:AV$30,$E2230)</f>
        <v/>
      </c>
      <c r="AW2230" s="36">
        <f>INDEX(AW$263:AW$279,$F2230)*$D2230*INDEX(AW$23:AW$30,$E2230)</f>
        <v/>
      </c>
      <c r="AX2230" s="36">
        <f>INDEX(AX$263:AX$279,$F2230)*$D2230*INDEX(AX$23:AX$30,$E2230)</f>
        <v/>
      </c>
      <c r="AY2230" s="36">
        <f>INDEX(AY$263:AY$279,$F2230)*$D2230*INDEX(AY$23:AY$30,$E2230)</f>
        <v/>
      </c>
    </row>
    <row r="2231" hidden="1" outlineLevel="2">
      <c r="A2231" s="14" t="inlineStr">
        <is>
          <t>ctxnew</t>
        </is>
      </c>
      <c r="B2231" s="14" t="inlineStr">
        <is>
          <t>nga</t>
        </is>
      </c>
      <c r="C2231" s="14" t="inlineStr">
        <is>
          <t>cst</t>
        </is>
      </c>
      <c r="D2231" s="36">
        <f>INDEX(Inputs!$W$5:$W$132,MATCH($B2231&amp;"|"&amp;$C2231,Inputs!$A$5:$A$132,0))</f>
        <v/>
      </c>
      <c r="E2231" s="36">
        <f>INDEX(Inputs!$L$5:$L$132,MATCH($B2231&amp;"|"&amp;$C2231,Inputs!$A$5:$A$132,0))</f>
        <v/>
      </c>
      <c r="F2231" s="36">
        <f>INDEX(Inputs!$M$5:$M$132,MATCH($B2231&amp;"|"&amp;$C2231,Inputs!$A$5:$A$132,0))</f>
        <v/>
      </c>
      <c r="G2231" s="35" t="n"/>
      <c r="H2231" s="14">
        <f>INDEX(VarLab,MATCH($A2231,VarKey,0))&amp;INDEX(MemLab,MATCH($C2231&amp;"|"&amp;$B2231,MemKey,0))</f>
        <v/>
      </c>
      <c r="I2231" s="14">
        <f>INDEX(VarUnit,MATCH($A2231,VarKey,0))</f>
        <v/>
      </c>
      <c r="J2231" s="14">
        <f>INDEX(VarSrc,MATCH($A2231,VarKey,0))</f>
        <v/>
      </c>
      <c r="K2231" s="11">
        <f>CodePrefix&amp;$A2231&amp;IF($C2231="","","."&amp;$C2231&amp;"."&amp;$B2231)&amp;INDEX(VarEnd,MATCH($A2231,VarKey,0))&amp;K$5</f>
        <v/>
      </c>
      <c r="L2231" s="37">
        <f>INDEX(L$263:L$279,$F2231)*$D2231*INDEX(L$23:L$30,$E2231)</f>
        <v/>
      </c>
      <c r="M2231" s="36">
        <f>INDEX(M$263:M$279,$F2231)*$D2231*INDEX(M$23:M$30,$E2231)</f>
        <v/>
      </c>
      <c r="N2231" s="36">
        <f>INDEX(N$263:N$279,$F2231)*$D2231*INDEX(N$23:N$30,$E2231)</f>
        <v/>
      </c>
      <c r="O2231" s="36">
        <f>INDEX(O$263:O$279,$F2231)*$D2231*INDEX(O$23:O$30,$E2231)</f>
        <v/>
      </c>
      <c r="P2231" s="36">
        <f>INDEX(P$263:P$279,$F2231)*$D2231*INDEX(P$23:P$30,$E2231)</f>
        <v/>
      </c>
      <c r="Q2231" s="36">
        <f>INDEX(Q$263:Q$279,$F2231)*$D2231*INDEX(Q$23:Q$30,$E2231)</f>
        <v/>
      </c>
      <c r="R2231" s="36">
        <f>INDEX(R$263:R$279,$F2231)*$D2231*INDEX(R$23:R$30,$E2231)</f>
        <v/>
      </c>
      <c r="S2231" s="36">
        <f>INDEX(S$263:S$279,$F2231)*$D2231*INDEX(S$23:S$30,$E2231)</f>
        <v/>
      </c>
      <c r="T2231" s="36">
        <f>INDEX(T$263:T$279,$F2231)*$D2231*INDEX(T$23:T$30,$E2231)</f>
        <v/>
      </c>
      <c r="U2231" s="36">
        <f>INDEX(U$263:U$279,$F2231)*$D2231*INDEX(U$23:U$30,$E2231)</f>
        <v/>
      </c>
      <c r="V2231" s="36">
        <f>INDEX(V$263:V$279,$F2231)*$D2231*INDEX(V$23:V$30,$E2231)</f>
        <v/>
      </c>
      <c r="W2231" s="36">
        <f>INDEX(W$263:W$279,$F2231)*$D2231*INDEX(W$23:W$30,$E2231)</f>
        <v/>
      </c>
      <c r="X2231" s="36">
        <f>INDEX(X$263:X$279,$F2231)*$D2231*INDEX(X$23:X$30,$E2231)</f>
        <v/>
      </c>
      <c r="Y2231" s="36">
        <f>INDEX(Y$263:Y$279,$F2231)*$D2231*INDEX(Y$23:Y$30,$E2231)</f>
        <v/>
      </c>
      <c r="Z2231" s="36">
        <f>INDEX(Z$263:Z$279,$F2231)*$D2231*INDEX(Z$23:Z$30,$E2231)</f>
        <v/>
      </c>
      <c r="AA2231" s="36">
        <f>INDEX(AA$263:AA$279,$F2231)*$D2231*INDEX(AA$23:AA$30,$E2231)</f>
        <v/>
      </c>
      <c r="AB2231" s="36">
        <f>INDEX(AB$263:AB$279,$F2231)*$D2231*INDEX(AB$23:AB$30,$E2231)</f>
        <v/>
      </c>
      <c r="AC2231" s="36">
        <f>INDEX(AC$263:AC$279,$F2231)*$D2231*INDEX(AC$23:AC$30,$E2231)</f>
        <v/>
      </c>
      <c r="AD2231" s="36">
        <f>INDEX(AD$263:AD$279,$F2231)*$D2231*INDEX(AD$23:AD$30,$E2231)</f>
        <v/>
      </c>
      <c r="AF2231" s="11">
        <f>CodePrefix&amp;$A2231&amp;IF($C2231="","","."&amp;$C2231&amp;"."&amp;$B2231)&amp;INDEX(VarEnd,MATCH($A2231,VarKey,0))&amp;AF$5</f>
        <v/>
      </c>
      <c r="AG2231" s="37">
        <f>INDEX(AG$263:AG$279,$F2231)*$D2231*INDEX(AG$23:AG$30,$E2231)</f>
        <v/>
      </c>
      <c r="AH2231" s="36">
        <f>INDEX(AH$263:AH$279,$F2231)*$D2231*INDEX(AH$23:AH$30,$E2231)</f>
        <v/>
      </c>
      <c r="AI2231" s="36">
        <f>INDEX(AI$263:AI$279,$F2231)*$D2231*INDEX(AI$23:AI$30,$E2231)</f>
        <v/>
      </c>
      <c r="AJ2231" s="36">
        <f>INDEX(AJ$263:AJ$279,$F2231)*$D2231*INDEX(AJ$23:AJ$30,$E2231)</f>
        <v/>
      </c>
      <c r="AK2231" s="36">
        <f>INDEX(AK$263:AK$279,$F2231)*$D2231*INDEX(AK$23:AK$30,$E2231)</f>
        <v/>
      </c>
      <c r="AL2231" s="36">
        <f>INDEX(AL$263:AL$279,$F2231)*$D2231*INDEX(AL$23:AL$30,$E2231)</f>
        <v/>
      </c>
      <c r="AM2231" s="36">
        <f>INDEX(AM$263:AM$279,$F2231)*$D2231*INDEX(AM$23:AM$30,$E2231)</f>
        <v/>
      </c>
      <c r="AN2231" s="36">
        <f>INDEX(AN$263:AN$279,$F2231)*$D2231*INDEX(AN$23:AN$30,$E2231)</f>
        <v/>
      </c>
      <c r="AO2231" s="36">
        <f>INDEX(AO$263:AO$279,$F2231)*$D2231*INDEX(AO$23:AO$30,$E2231)</f>
        <v/>
      </c>
      <c r="AP2231" s="36">
        <f>INDEX(AP$263:AP$279,$F2231)*$D2231*INDEX(AP$23:AP$30,$E2231)</f>
        <v/>
      </c>
      <c r="AQ2231" s="36">
        <f>INDEX(AQ$263:AQ$279,$F2231)*$D2231*INDEX(AQ$23:AQ$30,$E2231)</f>
        <v/>
      </c>
      <c r="AR2231" s="36">
        <f>INDEX(AR$263:AR$279,$F2231)*$D2231*INDEX(AR$23:AR$30,$E2231)</f>
        <v/>
      </c>
      <c r="AS2231" s="36">
        <f>INDEX(AS$263:AS$279,$F2231)*$D2231*INDEX(AS$23:AS$30,$E2231)</f>
        <v/>
      </c>
      <c r="AT2231" s="36">
        <f>INDEX(AT$263:AT$279,$F2231)*$D2231*INDEX(AT$23:AT$30,$E2231)</f>
        <v/>
      </c>
      <c r="AU2231" s="36">
        <f>INDEX(AU$263:AU$279,$F2231)*$D2231*INDEX(AU$23:AU$30,$E2231)</f>
        <v/>
      </c>
      <c r="AV2231" s="36">
        <f>INDEX(AV$263:AV$279,$F2231)*$D2231*INDEX(AV$23:AV$30,$E2231)</f>
        <v/>
      </c>
      <c r="AW2231" s="36">
        <f>INDEX(AW$263:AW$279,$F2231)*$D2231*INDEX(AW$23:AW$30,$E2231)</f>
        <v/>
      </c>
      <c r="AX2231" s="36">
        <f>INDEX(AX$263:AX$279,$F2231)*$D2231*INDEX(AX$23:AX$30,$E2231)</f>
        <v/>
      </c>
      <c r="AY2231" s="36">
        <f>INDEX(AY$263:AY$279,$F2231)*$D2231*INDEX(AY$23:AY$30,$E2231)</f>
        <v/>
      </c>
    </row>
    <row r="2232" hidden="1" outlineLevel="2">
      <c r="A2232" s="14" t="inlineStr">
        <is>
          <t>ctxnew</t>
        </is>
      </c>
      <c r="B2232" s="14" t="inlineStr">
        <is>
          <t>gso</t>
        </is>
      </c>
      <c r="C2232" s="14" t="inlineStr">
        <is>
          <t>cst</t>
        </is>
      </c>
      <c r="D2232" s="36">
        <f>INDEX(Inputs!$W$5:$W$132,MATCH($B2232&amp;"|"&amp;$C2232,Inputs!$A$5:$A$132,0))</f>
        <v/>
      </c>
      <c r="E2232" s="36">
        <f>INDEX(Inputs!$L$5:$L$132,MATCH($B2232&amp;"|"&amp;$C2232,Inputs!$A$5:$A$132,0))</f>
        <v/>
      </c>
      <c r="F2232" s="36">
        <f>INDEX(Inputs!$M$5:$M$132,MATCH($B2232&amp;"|"&amp;$C2232,Inputs!$A$5:$A$132,0))</f>
        <v/>
      </c>
      <c r="G2232" s="35" t="n"/>
      <c r="H2232" s="14">
        <f>INDEX(VarLab,MATCH($A2232,VarKey,0))&amp;INDEX(MemLab,MATCH($C2232&amp;"|"&amp;$B2232,MemKey,0))</f>
        <v/>
      </c>
      <c r="I2232" s="14">
        <f>INDEX(VarUnit,MATCH($A2232,VarKey,0))</f>
        <v/>
      </c>
      <c r="J2232" s="14">
        <f>INDEX(VarSrc,MATCH($A2232,VarKey,0))</f>
        <v/>
      </c>
      <c r="K2232" s="11">
        <f>CodePrefix&amp;$A2232&amp;IF($C2232="","","."&amp;$C2232&amp;"."&amp;$B2232)&amp;INDEX(VarEnd,MATCH($A2232,VarKey,0))&amp;K$5</f>
        <v/>
      </c>
      <c r="L2232" s="37">
        <f>INDEX(L$263:L$279,$F2232)*$D2232*INDEX(L$23:L$30,$E2232)</f>
        <v/>
      </c>
      <c r="M2232" s="36">
        <f>INDEX(M$263:M$279,$F2232)*$D2232*INDEX(M$23:M$30,$E2232)</f>
        <v/>
      </c>
      <c r="N2232" s="36">
        <f>INDEX(N$263:N$279,$F2232)*$D2232*INDEX(N$23:N$30,$E2232)</f>
        <v/>
      </c>
      <c r="O2232" s="36">
        <f>INDEX(O$263:O$279,$F2232)*$D2232*INDEX(O$23:O$30,$E2232)</f>
        <v/>
      </c>
      <c r="P2232" s="36">
        <f>INDEX(P$263:P$279,$F2232)*$D2232*INDEX(P$23:P$30,$E2232)</f>
        <v/>
      </c>
      <c r="Q2232" s="36">
        <f>INDEX(Q$263:Q$279,$F2232)*$D2232*INDEX(Q$23:Q$30,$E2232)</f>
        <v/>
      </c>
      <c r="R2232" s="36">
        <f>INDEX(R$263:R$279,$F2232)*$D2232*INDEX(R$23:R$30,$E2232)</f>
        <v/>
      </c>
      <c r="S2232" s="36">
        <f>INDEX(S$263:S$279,$F2232)*$D2232*INDEX(S$23:S$30,$E2232)</f>
        <v/>
      </c>
      <c r="T2232" s="36">
        <f>INDEX(T$263:T$279,$F2232)*$D2232*INDEX(T$23:T$30,$E2232)</f>
        <v/>
      </c>
      <c r="U2232" s="36">
        <f>INDEX(U$263:U$279,$F2232)*$D2232*INDEX(U$23:U$30,$E2232)</f>
        <v/>
      </c>
      <c r="V2232" s="36">
        <f>INDEX(V$263:V$279,$F2232)*$D2232*INDEX(V$23:V$30,$E2232)</f>
        <v/>
      </c>
      <c r="W2232" s="36">
        <f>INDEX(W$263:W$279,$F2232)*$D2232*INDEX(W$23:W$30,$E2232)</f>
        <v/>
      </c>
      <c r="X2232" s="36">
        <f>INDEX(X$263:X$279,$F2232)*$D2232*INDEX(X$23:X$30,$E2232)</f>
        <v/>
      </c>
      <c r="Y2232" s="36">
        <f>INDEX(Y$263:Y$279,$F2232)*$D2232*INDEX(Y$23:Y$30,$E2232)</f>
        <v/>
      </c>
      <c r="Z2232" s="36">
        <f>INDEX(Z$263:Z$279,$F2232)*$D2232*INDEX(Z$23:Z$30,$E2232)</f>
        <v/>
      </c>
      <c r="AA2232" s="36">
        <f>INDEX(AA$263:AA$279,$F2232)*$D2232*INDEX(AA$23:AA$30,$E2232)</f>
        <v/>
      </c>
      <c r="AB2232" s="36">
        <f>INDEX(AB$263:AB$279,$F2232)*$D2232*INDEX(AB$23:AB$30,$E2232)</f>
        <v/>
      </c>
      <c r="AC2232" s="36">
        <f>INDEX(AC$263:AC$279,$F2232)*$D2232*INDEX(AC$23:AC$30,$E2232)</f>
        <v/>
      </c>
      <c r="AD2232" s="36">
        <f>INDEX(AD$263:AD$279,$F2232)*$D2232*INDEX(AD$23:AD$30,$E2232)</f>
        <v/>
      </c>
      <c r="AF2232" s="11">
        <f>CodePrefix&amp;$A2232&amp;IF($C2232="","","."&amp;$C2232&amp;"."&amp;$B2232)&amp;INDEX(VarEnd,MATCH($A2232,VarKey,0))&amp;AF$5</f>
        <v/>
      </c>
      <c r="AG2232" s="37">
        <f>INDEX(AG$263:AG$279,$F2232)*$D2232*INDEX(AG$23:AG$30,$E2232)</f>
        <v/>
      </c>
      <c r="AH2232" s="36">
        <f>INDEX(AH$263:AH$279,$F2232)*$D2232*INDEX(AH$23:AH$30,$E2232)</f>
        <v/>
      </c>
      <c r="AI2232" s="36">
        <f>INDEX(AI$263:AI$279,$F2232)*$D2232*INDEX(AI$23:AI$30,$E2232)</f>
        <v/>
      </c>
      <c r="AJ2232" s="36">
        <f>INDEX(AJ$263:AJ$279,$F2232)*$D2232*INDEX(AJ$23:AJ$30,$E2232)</f>
        <v/>
      </c>
      <c r="AK2232" s="36">
        <f>INDEX(AK$263:AK$279,$F2232)*$D2232*INDEX(AK$23:AK$30,$E2232)</f>
        <v/>
      </c>
      <c r="AL2232" s="36">
        <f>INDEX(AL$263:AL$279,$F2232)*$D2232*INDEX(AL$23:AL$30,$E2232)</f>
        <v/>
      </c>
      <c r="AM2232" s="36">
        <f>INDEX(AM$263:AM$279,$F2232)*$D2232*INDEX(AM$23:AM$30,$E2232)</f>
        <v/>
      </c>
      <c r="AN2232" s="36">
        <f>INDEX(AN$263:AN$279,$F2232)*$D2232*INDEX(AN$23:AN$30,$E2232)</f>
        <v/>
      </c>
      <c r="AO2232" s="36">
        <f>INDEX(AO$263:AO$279,$F2232)*$D2232*INDEX(AO$23:AO$30,$E2232)</f>
        <v/>
      </c>
      <c r="AP2232" s="36">
        <f>INDEX(AP$263:AP$279,$F2232)*$D2232*INDEX(AP$23:AP$30,$E2232)</f>
        <v/>
      </c>
      <c r="AQ2232" s="36">
        <f>INDEX(AQ$263:AQ$279,$F2232)*$D2232*INDEX(AQ$23:AQ$30,$E2232)</f>
        <v/>
      </c>
      <c r="AR2232" s="36">
        <f>INDEX(AR$263:AR$279,$F2232)*$D2232*INDEX(AR$23:AR$30,$E2232)</f>
        <v/>
      </c>
      <c r="AS2232" s="36">
        <f>INDEX(AS$263:AS$279,$F2232)*$D2232*INDEX(AS$23:AS$30,$E2232)</f>
        <v/>
      </c>
      <c r="AT2232" s="36">
        <f>INDEX(AT$263:AT$279,$F2232)*$D2232*INDEX(AT$23:AT$30,$E2232)</f>
        <v/>
      </c>
      <c r="AU2232" s="36">
        <f>INDEX(AU$263:AU$279,$F2232)*$D2232*INDEX(AU$23:AU$30,$E2232)</f>
        <v/>
      </c>
      <c r="AV2232" s="36">
        <f>INDEX(AV$263:AV$279,$F2232)*$D2232*INDEX(AV$23:AV$30,$E2232)</f>
        <v/>
      </c>
      <c r="AW2232" s="36">
        <f>INDEX(AW$263:AW$279,$F2232)*$D2232*INDEX(AW$23:AW$30,$E2232)</f>
        <v/>
      </c>
      <c r="AX2232" s="36">
        <f>INDEX(AX$263:AX$279,$F2232)*$D2232*INDEX(AX$23:AX$30,$E2232)</f>
        <v/>
      </c>
      <c r="AY2232" s="36">
        <f>INDEX(AY$263:AY$279,$F2232)*$D2232*INDEX(AY$23:AY$30,$E2232)</f>
        <v/>
      </c>
    </row>
    <row r="2233" hidden="1" outlineLevel="2">
      <c r="A2233" s="14" t="inlineStr">
        <is>
          <t>ctxnew</t>
        </is>
      </c>
      <c r="B2233" s="14" t="inlineStr">
        <is>
          <t>die</t>
        </is>
      </c>
      <c r="C2233" s="14" t="inlineStr">
        <is>
          <t>cst</t>
        </is>
      </c>
      <c r="D2233" s="36">
        <f>INDEX(Inputs!$W$5:$W$132,MATCH($B2233&amp;"|"&amp;$C2233,Inputs!$A$5:$A$132,0))</f>
        <v/>
      </c>
      <c r="E2233" s="36">
        <f>INDEX(Inputs!$L$5:$L$132,MATCH($B2233&amp;"|"&amp;$C2233,Inputs!$A$5:$A$132,0))</f>
        <v/>
      </c>
      <c r="F2233" s="36">
        <f>INDEX(Inputs!$M$5:$M$132,MATCH($B2233&amp;"|"&amp;$C2233,Inputs!$A$5:$A$132,0))</f>
        <v/>
      </c>
      <c r="G2233" s="35" t="n"/>
      <c r="H2233" s="14">
        <f>INDEX(VarLab,MATCH($A2233,VarKey,0))&amp;INDEX(MemLab,MATCH($C2233&amp;"|"&amp;$B2233,MemKey,0))</f>
        <v/>
      </c>
      <c r="I2233" s="14">
        <f>INDEX(VarUnit,MATCH($A2233,VarKey,0))</f>
        <v/>
      </c>
      <c r="J2233" s="14">
        <f>INDEX(VarSrc,MATCH($A2233,VarKey,0))</f>
        <v/>
      </c>
      <c r="K2233" s="11">
        <f>CodePrefix&amp;$A2233&amp;IF($C2233="","","."&amp;$C2233&amp;"."&amp;$B2233)&amp;INDEX(VarEnd,MATCH($A2233,VarKey,0))&amp;K$5</f>
        <v/>
      </c>
      <c r="L2233" s="37">
        <f>INDEX(L$263:L$279,$F2233)*$D2233*INDEX(L$23:L$30,$E2233)</f>
        <v/>
      </c>
      <c r="M2233" s="36">
        <f>INDEX(M$263:M$279,$F2233)*$D2233*INDEX(M$23:M$30,$E2233)</f>
        <v/>
      </c>
      <c r="N2233" s="36">
        <f>INDEX(N$263:N$279,$F2233)*$D2233*INDEX(N$23:N$30,$E2233)</f>
        <v/>
      </c>
      <c r="O2233" s="36">
        <f>INDEX(O$263:O$279,$F2233)*$D2233*INDEX(O$23:O$30,$E2233)</f>
        <v/>
      </c>
      <c r="P2233" s="36">
        <f>INDEX(P$263:P$279,$F2233)*$D2233*INDEX(P$23:P$30,$E2233)</f>
        <v/>
      </c>
      <c r="Q2233" s="36">
        <f>INDEX(Q$263:Q$279,$F2233)*$D2233*INDEX(Q$23:Q$30,$E2233)</f>
        <v/>
      </c>
      <c r="R2233" s="36">
        <f>INDEX(R$263:R$279,$F2233)*$D2233*INDEX(R$23:R$30,$E2233)</f>
        <v/>
      </c>
      <c r="S2233" s="36">
        <f>INDEX(S$263:S$279,$F2233)*$D2233*INDEX(S$23:S$30,$E2233)</f>
        <v/>
      </c>
      <c r="T2233" s="36">
        <f>INDEX(T$263:T$279,$F2233)*$D2233*INDEX(T$23:T$30,$E2233)</f>
        <v/>
      </c>
      <c r="U2233" s="36">
        <f>INDEX(U$263:U$279,$F2233)*$D2233*INDEX(U$23:U$30,$E2233)</f>
        <v/>
      </c>
      <c r="V2233" s="36">
        <f>INDEX(V$263:V$279,$F2233)*$D2233*INDEX(V$23:V$30,$E2233)</f>
        <v/>
      </c>
      <c r="W2233" s="36">
        <f>INDEX(W$263:W$279,$F2233)*$D2233*INDEX(W$23:W$30,$E2233)</f>
        <v/>
      </c>
      <c r="X2233" s="36">
        <f>INDEX(X$263:X$279,$F2233)*$D2233*INDEX(X$23:X$30,$E2233)</f>
        <v/>
      </c>
      <c r="Y2233" s="36">
        <f>INDEX(Y$263:Y$279,$F2233)*$D2233*INDEX(Y$23:Y$30,$E2233)</f>
        <v/>
      </c>
      <c r="Z2233" s="36">
        <f>INDEX(Z$263:Z$279,$F2233)*$D2233*INDEX(Z$23:Z$30,$E2233)</f>
        <v/>
      </c>
      <c r="AA2233" s="36">
        <f>INDEX(AA$263:AA$279,$F2233)*$D2233*INDEX(AA$23:AA$30,$E2233)</f>
        <v/>
      </c>
      <c r="AB2233" s="36">
        <f>INDEX(AB$263:AB$279,$F2233)*$D2233*INDEX(AB$23:AB$30,$E2233)</f>
        <v/>
      </c>
      <c r="AC2233" s="36">
        <f>INDEX(AC$263:AC$279,$F2233)*$D2233*INDEX(AC$23:AC$30,$E2233)</f>
        <v/>
      </c>
      <c r="AD2233" s="36">
        <f>INDEX(AD$263:AD$279,$F2233)*$D2233*INDEX(AD$23:AD$30,$E2233)</f>
        <v/>
      </c>
      <c r="AF2233" s="11">
        <f>CodePrefix&amp;$A2233&amp;IF($C2233="","","."&amp;$C2233&amp;"."&amp;$B2233)&amp;INDEX(VarEnd,MATCH($A2233,VarKey,0))&amp;AF$5</f>
        <v/>
      </c>
      <c r="AG2233" s="37">
        <f>INDEX(AG$263:AG$279,$F2233)*$D2233*INDEX(AG$23:AG$30,$E2233)</f>
        <v/>
      </c>
      <c r="AH2233" s="36">
        <f>INDEX(AH$263:AH$279,$F2233)*$D2233*INDEX(AH$23:AH$30,$E2233)</f>
        <v/>
      </c>
      <c r="AI2233" s="36">
        <f>INDEX(AI$263:AI$279,$F2233)*$D2233*INDEX(AI$23:AI$30,$E2233)</f>
        <v/>
      </c>
      <c r="AJ2233" s="36">
        <f>INDEX(AJ$263:AJ$279,$F2233)*$D2233*INDEX(AJ$23:AJ$30,$E2233)</f>
        <v/>
      </c>
      <c r="AK2233" s="36">
        <f>INDEX(AK$263:AK$279,$F2233)*$D2233*INDEX(AK$23:AK$30,$E2233)</f>
        <v/>
      </c>
      <c r="AL2233" s="36">
        <f>INDEX(AL$263:AL$279,$F2233)*$D2233*INDEX(AL$23:AL$30,$E2233)</f>
        <v/>
      </c>
      <c r="AM2233" s="36">
        <f>INDEX(AM$263:AM$279,$F2233)*$D2233*INDEX(AM$23:AM$30,$E2233)</f>
        <v/>
      </c>
      <c r="AN2233" s="36">
        <f>INDEX(AN$263:AN$279,$F2233)*$D2233*INDEX(AN$23:AN$30,$E2233)</f>
        <v/>
      </c>
      <c r="AO2233" s="36">
        <f>INDEX(AO$263:AO$279,$F2233)*$D2233*INDEX(AO$23:AO$30,$E2233)</f>
        <v/>
      </c>
      <c r="AP2233" s="36">
        <f>INDEX(AP$263:AP$279,$F2233)*$D2233*INDEX(AP$23:AP$30,$E2233)</f>
        <v/>
      </c>
      <c r="AQ2233" s="36">
        <f>INDEX(AQ$263:AQ$279,$F2233)*$D2233*INDEX(AQ$23:AQ$30,$E2233)</f>
        <v/>
      </c>
      <c r="AR2233" s="36">
        <f>INDEX(AR$263:AR$279,$F2233)*$D2233*INDEX(AR$23:AR$30,$E2233)</f>
        <v/>
      </c>
      <c r="AS2233" s="36">
        <f>INDEX(AS$263:AS$279,$F2233)*$D2233*INDEX(AS$23:AS$30,$E2233)</f>
        <v/>
      </c>
      <c r="AT2233" s="36">
        <f>INDEX(AT$263:AT$279,$F2233)*$D2233*INDEX(AT$23:AT$30,$E2233)</f>
        <v/>
      </c>
      <c r="AU2233" s="36">
        <f>INDEX(AU$263:AU$279,$F2233)*$D2233*INDEX(AU$23:AU$30,$E2233)</f>
        <v/>
      </c>
      <c r="AV2233" s="36">
        <f>INDEX(AV$263:AV$279,$F2233)*$D2233*INDEX(AV$23:AV$30,$E2233)</f>
        <v/>
      </c>
      <c r="AW2233" s="36">
        <f>INDEX(AW$263:AW$279,$F2233)*$D2233*INDEX(AW$23:AW$30,$E2233)</f>
        <v/>
      </c>
      <c r="AX2233" s="36">
        <f>INDEX(AX$263:AX$279,$F2233)*$D2233*INDEX(AX$23:AX$30,$E2233)</f>
        <v/>
      </c>
      <c r="AY2233" s="36">
        <f>INDEX(AY$263:AY$279,$F2233)*$D2233*INDEX(AY$23:AY$30,$E2233)</f>
        <v/>
      </c>
    </row>
    <row r="2234" hidden="1" outlineLevel="2">
      <c r="A2234" s="14" t="inlineStr">
        <is>
          <t>ctxnew</t>
        </is>
      </c>
      <c r="B2234" s="14" t="inlineStr">
        <is>
          <t>lpg</t>
        </is>
      </c>
      <c r="C2234" s="14" t="inlineStr">
        <is>
          <t>cst</t>
        </is>
      </c>
      <c r="D2234" s="36">
        <f>INDEX(Inputs!$W$5:$W$132,MATCH($B2234&amp;"|"&amp;$C2234,Inputs!$A$5:$A$132,0))</f>
        <v/>
      </c>
      <c r="E2234" s="36">
        <f>INDEX(Inputs!$L$5:$L$132,MATCH($B2234&amp;"|"&amp;$C2234,Inputs!$A$5:$A$132,0))</f>
        <v/>
      </c>
      <c r="F2234" s="36">
        <f>INDEX(Inputs!$M$5:$M$132,MATCH($B2234&amp;"|"&amp;$C2234,Inputs!$A$5:$A$132,0))</f>
        <v/>
      </c>
      <c r="G2234" s="35" t="n"/>
      <c r="H2234" s="14">
        <f>INDEX(VarLab,MATCH($A2234,VarKey,0))&amp;INDEX(MemLab,MATCH($C2234&amp;"|"&amp;$B2234,MemKey,0))</f>
        <v/>
      </c>
      <c r="I2234" s="14">
        <f>INDEX(VarUnit,MATCH($A2234,VarKey,0))</f>
        <v/>
      </c>
      <c r="J2234" s="14">
        <f>INDEX(VarSrc,MATCH($A2234,VarKey,0))</f>
        <v/>
      </c>
      <c r="K2234" s="11">
        <f>CodePrefix&amp;$A2234&amp;IF($C2234="","","."&amp;$C2234&amp;"."&amp;$B2234)&amp;INDEX(VarEnd,MATCH($A2234,VarKey,0))&amp;K$5</f>
        <v/>
      </c>
      <c r="L2234" s="37">
        <f>INDEX(L$263:L$279,$F2234)*$D2234*INDEX(L$23:L$30,$E2234)</f>
        <v/>
      </c>
      <c r="M2234" s="36">
        <f>INDEX(M$263:M$279,$F2234)*$D2234*INDEX(M$23:M$30,$E2234)</f>
        <v/>
      </c>
      <c r="N2234" s="36">
        <f>INDEX(N$263:N$279,$F2234)*$D2234*INDEX(N$23:N$30,$E2234)</f>
        <v/>
      </c>
      <c r="O2234" s="36">
        <f>INDEX(O$263:O$279,$F2234)*$D2234*INDEX(O$23:O$30,$E2234)</f>
        <v/>
      </c>
      <c r="P2234" s="36">
        <f>INDEX(P$263:P$279,$F2234)*$D2234*INDEX(P$23:P$30,$E2234)</f>
        <v/>
      </c>
      <c r="Q2234" s="36">
        <f>INDEX(Q$263:Q$279,$F2234)*$D2234*INDEX(Q$23:Q$30,$E2234)</f>
        <v/>
      </c>
      <c r="R2234" s="36">
        <f>INDEX(R$263:R$279,$F2234)*$D2234*INDEX(R$23:R$30,$E2234)</f>
        <v/>
      </c>
      <c r="S2234" s="36">
        <f>INDEX(S$263:S$279,$F2234)*$D2234*INDEX(S$23:S$30,$E2234)</f>
        <v/>
      </c>
      <c r="T2234" s="36">
        <f>INDEX(T$263:T$279,$F2234)*$D2234*INDEX(T$23:T$30,$E2234)</f>
        <v/>
      </c>
      <c r="U2234" s="36">
        <f>INDEX(U$263:U$279,$F2234)*$D2234*INDEX(U$23:U$30,$E2234)</f>
        <v/>
      </c>
      <c r="V2234" s="36">
        <f>INDEX(V$263:V$279,$F2234)*$D2234*INDEX(V$23:V$30,$E2234)</f>
        <v/>
      </c>
      <c r="W2234" s="36">
        <f>INDEX(W$263:W$279,$F2234)*$D2234*INDEX(W$23:W$30,$E2234)</f>
        <v/>
      </c>
      <c r="X2234" s="36">
        <f>INDEX(X$263:X$279,$F2234)*$D2234*INDEX(X$23:X$30,$E2234)</f>
        <v/>
      </c>
      <c r="Y2234" s="36">
        <f>INDEX(Y$263:Y$279,$F2234)*$D2234*INDEX(Y$23:Y$30,$E2234)</f>
        <v/>
      </c>
      <c r="Z2234" s="36">
        <f>INDEX(Z$263:Z$279,$F2234)*$D2234*INDEX(Z$23:Z$30,$E2234)</f>
        <v/>
      </c>
      <c r="AA2234" s="36">
        <f>INDEX(AA$263:AA$279,$F2234)*$D2234*INDEX(AA$23:AA$30,$E2234)</f>
        <v/>
      </c>
      <c r="AB2234" s="36">
        <f>INDEX(AB$263:AB$279,$F2234)*$D2234*INDEX(AB$23:AB$30,$E2234)</f>
        <v/>
      </c>
      <c r="AC2234" s="36">
        <f>INDEX(AC$263:AC$279,$F2234)*$D2234*INDEX(AC$23:AC$30,$E2234)</f>
        <v/>
      </c>
      <c r="AD2234" s="36">
        <f>INDEX(AD$263:AD$279,$F2234)*$D2234*INDEX(AD$23:AD$30,$E2234)</f>
        <v/>
      </c>
      <c r="AF2234" s="11">
        <f>CodePrefix&amp;$A2234&amp;IF($C2234="","","."&amp;$C2234&amp;"."&amp;$B2234)&amp;INDEX(VarEnd,MATCH($A2234,VarKey,0))&amp;AF$5</f>
        <v/>
      </c>
      <c r="AG2234" s="37">
        <f>INDEX(AG$263:AG$279,$F2234)*$D2234*INDEX(AG$23:AG$30,$E2234)</f>
        <v/>
      </c>
      <c r="AH2234" s="36">
        <f>INDEX(AH$263:AH$279,$F2234)*$D2234*INDEX(AH$23:AH$30,$E2234)</f>
        <v/>
      </c>
      <c r="AI2234" s="36">
        <f>INDEX(AI$263:AI$279,$F2234)*$D2234*INDEX(AI$23:AI$30,$E2234)</f>
        <v/>
      </c>
      <c r="AJ2234" s="36">
        <f>INDEX(AJ$263:AJ$279,$F2234)*$D2234*INDEX(AJ$23:AJ$30,$E2234)</f>
        <v/>
      </c>
      <c r="AK2234" s="36">
        <f>INDEX(AK$263:AK$279,$F2234)*$D2234*INDEX(AK$23:AK$30,$E2234)</f>
        <v/>
      </c>
      <c r="AL2234" s="36">
        <f>INDEX(AL$263:AL$279,$F2234)*$D2234*INDEX(AL$23:AL$30,$E2234)</f>
        <v/>
      </c>
      <c r="AM2234" s="36">
        <f>INDEX(AM$263:AM$279,$F2234)*$D2234*INDEX(AM$23:AM$30,$E2234)</f>
        <v/>
      </c>
      <c r="AN2234" s="36">
        <f>INDEX(AN$263:AN$279,$F2234)*$D2234*INDEX(AN$23:AN$30,$E2234)</f>
        <v/>
      </c>
      <c r="AO2234" s="36">
        <f>INDEX(AO$263:AO$279,$F2234)*$D2234*INDEX(AO$23:AO$30,$E2234)</f>
        <v/>
      </c>
      <c r="AP2234" s="36">
        <f>INDEX(AP$263:AP$279,$F2234)*$D2234*INDEX(AP$23:AP$30,$E2234)</f>
        <v/>
      </c>
      <c r="AQ2234" s="36">
        <f>INDEX(AQ$263:AQ$279,$F2234)*$D2234*INDEX(AQ$23:AQ$30,$E2234)</f>
        <v/>
      </c>
      <c r="AR2234" s="36">
        <f>INDEX(AR$263:AR$279,$F2234)*$D2234*INDEX(AR$23:AR$30,$E2234)</f>
        <v/>
      </c>
      <c r="AS2234" s="36">
        <f>INDEX(AS$263:AS$279,$F2234)*$D2234*INDEX(AS$23:AS$30,$E2234)</f>
        <v/>
      </c>
      <c r="AT2234" s="36">
        <f>INDEX(AT$263:AT$279,$F2234)*$D2234*INDEX(AT$23:AT$30,$E2234)</f>
        <v/>
      </c>
      <c r="AU2234" s="36">
        <f>INDEX(AU$263:AU$279,$F2234)*$D2234*INDEX(AU$23:AU$30,$E2234)</f>
        <v/>
      </c>
      <c r="AV2234" s="36">
        <f>INDEX(AV$263:AV$279,$F2234)*$D2234*INDEX(AV$23:AV$30,$E2234)</f>
        <v/>
      </c>
      <c r="AW2234" s="36">
        <f>INDEX(AW$263:AW$279,$F2234)*$D2234*INDEX(AW$23:AW$30,$E2234)</f>
        <v/>
      </c>
      <c r="AX2234" s="36">
        <f>INDEX(AX$263:AX$279,$F2234)*$D2234*INDEX(AX$23:AX$30,$E2234)</f>
        <v/>
      </c>
      <c r="AY2234" s="36">
        <f>INDEX(AY$263:AY$279,$F2234)*$D2234*INDEX(AY$23:AY$30,$E2234)</f>
        <v/>
      </c>
    </row>
    <row r="2235" hidden="1" outlineLevel="2">
      <c r="A2235" s="14" t="inlineStr">
        <is>
          <t>ctxnew</t>
        </is>
      </c>
      <c r="B2235" s="14" t="inlineStr">
        <is>
          <t>ker</t>
        </is>
      </c>
      <c r="C2235" s="14" t="inlineStr">
        <is>
          <t>cst</t>
        </is>
      </c>
      <c r="D2235" s="36">
        <f>INDEX(Inputs!$W$5:$W$132,MATCH($B2235&amp;"|"&amp;$C2235,Inputs!$A$5:$A$132,0))</f>
        <v/>
      </c>
      <c r="E2235" s="36">
        <f>INDEX(Inputs!$L$5:$L$132,MATCH($B2235&amp;"|"&amp;$C2235,Inputs!$A$5:$A$132,0))</f>
        <v/>
      </c>
      <c r="F2235" s="36">
        <f>INDEX(Inputs!$M$5:$M$132,MATCH($B2235&amp;"|"&amp;$C2235,Inputs!$A$5:$A$132,0))</f>
        <v/>
      </c>
      <c r="G2235" s="35" t="n"/>
      <c r="H2235" s="14">
        <f>INDEX(VarLab,MATCH($A2235,VarKey,0))&amp;INDEX(MemLab,MATCH($C2235&amp;"|"&amp;$B2235,MemKey,0))</f>
        <v/>
      </c>
      <c r="I2235" s="14">
        <f>INDEX(VarUnit,MATCH($A2235,VarKey,0))</f>
        <v/>
      </c>
      <c r="J2235" s="14">
        <f>INDEX(VarSrc,MATCH($A2235,VarKey,0))</f>
        <v/>
      </c>
      <c r="K2235" s="11">
        <f>CodePrefix&amp;$A2235&amp;IF($C2235="","","."&amp;$C2235&amp;"."&amp;$B2235)&amp;INDEX(VarEnd,MATCH($A2235,VarKey,0))&amp;K$5</f>
        <v/>
      </c>
      <c r="L2235" s="37">
        <f>INDEX(L$263:L$279,$F2235)*$D2235*INDEX(L$23:L$30,$E2235)</f>
        <v/>
      </c>
      <c r="M2235" s="36">
        <f>INDEX(M$263:M$279,$F2235)*$D2235*INDEX(M$23:M$30,$E2235)</f>
        <v/>
      </c>
      <c r="N2235" s="36">
        <f>INDEX(N$263:N$279,$F2235)*$D2235*INDEX(N$23:N$30,$E2235)</f>
        <v/>
      </c>
      <c r="O2235" s="36">
        <f>INDEX(O$263:O$279,$F2235)*$D2235*INDEX(O$23:O$30,$E2235)</f>
        <v/>
      </c>
      <c r="P2235" s="36">
        <f>INDEX(P$263:P$279,$F2235)*$D2235*INDEX(P$23:P$30,$E2235)</f>
        <v/>
      </c>
      <c r="Q2235" s="36">
        <f>INDEX(Q$263:Q$279,$F2235)*$D2235*INDEX(Q$23:Q$30,$E2235)</f>
        <v/>
      </c>
      <c r="R2235" s="36">
        <f>INDEX(R$263:R$279,$F2235)*$D2235*INDEX(R$23:R$30,$E2235)</f>
        <v/>
      </c>
      <c r="S2235" s="36">
        <f>INDEX(S$263:S$279,$F2235)*$D2235*INDEX(S$23:S$30,$E2235)</f>
        <v/>
      </c>
      <c r="T2235" s="36">
        <f>INDEX(T$263:T$279,$F2235)*$D2235*INDEX(T$23:T$30,$E2235)</f>
        <v/>
      </c>
      <c r="U2235" s="36">
        <f>INDEX(U$263:U$279,$F2235)*$D2235*INDEX(U$23:U$30,$E2235)</f>
        <v/>
      </c>
      <c r="V2235" s="36">
        <f>INDEX(V$263:V$279,$F2235)*$D2235*INDEX(V$23:V$30,$E2235)</f>
        <v/>
      </c>
      <c r="W2235" s="36">
        <f>INDEX(W$263:W$279,$F2235)*$D2235*INDEX(W$23:W$30,$E2235)</f>
        <v/>
      </c>
      <c r="X2235" s="36">
        <f>INDEX(X$263:X$279,$F2235)*$D2235*INDEX(X$23:X$30,$E2235)</f>
        <v/>
      </c>
      <c r="Y2235" s="36">
        <f>INDEX(Y$263:Y$279,$F2235)*$D2235*INDEX(Y$23:Y$30,$E2235)</f>
        <v/>
      </c>
      <c r="Z2235" s="36">
        <f>INDEX(Z$263:Z$279,$F2235)*$D2235*INDEX(Z$23:Z$30,$E2235)</f>
        <v/>
      </c>
      <c r="AA2235" s="36">
        <f>INDEX(AA$263:AA$279,$F2235)*$D2235*INDEX(AA$23:AA$30,$E2235)</f>
        <v/>
      </c>
      <c r="AB2235" s="36">
        <f>INDEX(AB$263:AB$279,$F2235)*$D2235*INDEX(AB$23:AB$30,$E2235)</f>
        <v/>
      </c>
      <c r="AC2235" s="36">
        <f>INDEX(AC$263:AC$279,$F2235)*$D2235*INDEX(AC$23:AC$30,$E2235)</f>
        <v/>
      </c>
      <c r="AD2235" s="36">
        <f>INDEX(AD$263:AD$279,$F2235)*$D2235*INDEX(AD$23:AD$30,$E2235)</f>
        <v/>
      </c>
      <c r="AF2235" s="11">
        <f>CodePrefix&amp;$A2235&amp;IF($C2235="","","."&amp;$C2235&amp;"."&amp;$B2235)&amp;INDEX(VarEnd,MATCH($A2235,VarKey,0))&amp;AF$5</f>
        <v/>
      </c>
      <c r="AG2235" s="37">
        <f>INDEX(AG$263:AG$279,$F2235)*$D2235*INDEX(AG$23:AG$30,$E2235)</f>
        <v/>
      </c>
      <c r="AH2235" s="36">
        <f>INDEX(AH$263:AH$279,$F2235)*$D2235*INDEX(AH$23:AH$30,$E2235)</f>
        <v/>
      </c>
      <c r="AI2235" s="36">
        <f>INDEX(AI$263:AI$279,$F2235)*$D2235*INDEX(AI$23:AI$30,$E2235)</f>
        <v/>
      </c>
      <c r="AJ2235" s="36">
        <f>INDEX(AJ$263:AJ$279,$F2235)*$D2235*INDEX(AJ$23:AJ$30,$E2235)</f>
        <v/>
      </c>
      <c r="AK2235" s="36">
        <f>INDEX(AK$263:AK$279,$F2235)*$D2235*INDEX(AK$23:AK$30,$E2235)</f>
        <v/>
      </c>
      <c r="AL2235" s="36">
        <f>INDEX(AL$263:AL$279,$F2235)*$D2235*INDEX(AL$23:AL$30,$E2235)</f>
        <v/>
      </c>
      <c r="AM2235" s="36">
        <f>INDEX(AM$263:AM$279,$F2235)*$D2235*INDEX(AM$23:AM$30,$E2235)</f>
        <v/>
      </c>
      <c r="AN2235" s="36">
        <f>INDEX(AN$263:AN$279,$F2235)*$D2235*INDEX(AN$23:AN$30,$E2235)</f>
        <v/>
      </c>
      <c r="AO2235" s="36">
        <f>INDEX(AO$263:AO$279,$F2235)*$D2235*INDEX(AO$23:AO$30,$E2235)</f>
        <v/>
      </c>
      <c r="AP2235" s="36">
        <f>INDEX(AP$263:AP$279,$F2235)*$D2235*INDEX(AP$23:AP$30,$E2235)</f>
        <v/>
      </c>
      <c r="AQ2235" s="36">
        <f>INDEX(AQ$263:AQ$279,$F2235)*$D2235*INDEX(AQ$23:AQ$30,$E2235)</f>
        <v/>
      </c>
      <c r="AR2235" s="36">
        <f>INDEX(AR$263:AR$279,$F2235)*$D2235*INDEX(AR$23:AR$30,$E2235)</f>
        <v/>
      </c>
      <c r="AS2235" s="36">
        <f>INDEX(AS$263:AS$279,$F2235)*$D2235*INDEX(AS$23:AS$30,$E2235)</f>
        <v/>
      </c>
      <c r="AT2235" s="36">
        <f>INDEX(AT$263:AT$279,$F2235)*$D2235*INDEX(AT$23:AT$30,$E2235)</f>
        <v/>
      </c>
      <c r="AU2235" s="36">
        <f>INDEX(AU$263:AU$279,$F2235)*$D2235*INDEX(AU$23:AU$30,$E2235)</f>
        <v/>
      </c>
      <c r="AV2235" s="36">
        <f>INDEX(AV$263:AV$279,$F2235)*$D2235*INDEX(AV$23:AV$30,$E2235)</f>
        <v/>
      </c>
      <c r="AW2235" s="36">
        <f>INDEX(AW$263:AW$279,$F2235)*$D2235*INDEX(AW$23:AW$30,$E2235)</f>
        <v/>
      </c>
      <c r="AX2235" s="36">
        <f>INDEX(AX$263:AX$279,$F2235)*$D2235*INDEX(AX$23:AX$30,$E2235)</f>
        <v/>
      </c>
      <c r="AY2235" s="36">
        <f>INDEX(AY$263:AY$279,$F2235)*$D2235*INDEX(AY$23:AY$30,$E2235)</f>
        <v/>
      </c>
    </row>
    <row r="2236" hidden="1" outlineLevel="2">
      <c r="A2236" s="14" t="inlineStr">
        <is>
          <t>ctxnew</t>
        </is>
      </c>
      <c r="B2236" s="14" t="inlineStr">
        <is>
          <t>oop</t>
        </is>
      </c>
      <c r="C2236" s="14" t="inlineStr">
        <is>
          <t>cst</t>
        </is>
      </c>
      <c r="D2236" s="36">
        <f>INDEX(Inputs!$W$5:$W$132,MATCH($B2236&amp;"|"&amp;$C2236,Inputs!$A$5:$A$132,0))</f>
        <v/>
      </c>
      <c r="E2236" s="36">
        <f>INDEX(Inputs!$L$5:$L$132,MATCH($B2236&amp;"|"&amp;$C2236,Inputs!$A$5:$A$132,0))</f>
        <v/>
      </c>
      <c r="F2236" s="36">
        <f>INDEX(Inputs!$M$5:$M$132,MATCH($B2236&amp;"|"&amp;$C2236,Inputs!$A$5:$A$132,0))</f>
        <v/>
      </c>
      <c r="G2236" s="35" t="n"/>
      <c r="H2236" s="14">
        <f>INDEX(VarLab,MATCH($A2236,VarKey,0))&amp;INDEX(MemLab,MATCH($C2236&amp;"|"&amp;$B2236,MemKey,0))</f>
        <v/>
      </c>
      <c r="I2236" s="14">
        <f>INDEX(VarUnit,MATCH($A2236,VarKey,0))</f>
        <v/>
      </c>
      <c r="J2236" s="14">
        <f>INDEX(VarSrc,MATCH($A2236,VarKey,0))</f>
        <v/>
      </c>
      <c r="K2236" s="11">
        <f>CodePrefix&amp;$A2236&amp;IF($C2236="","","."&amp;$C2236&amp;"."&amp;$B2236)&amp;INDEX(VarEnd,MATCH($A2236,VarKey,0))&amp;K$5</f>
        <v/>
      </c>
      <c r="L2236" s="37">
        <f>INDEX(L$263:L$279,$F2236)*$D2236*INDEX(L$23:L$30,$E2236)</f>
        <v/>
      </c>
      <c r="M2236" s="36">
        <f>INDEX(M$263:M$279,$F2236)*$D2236*INDEX(M$23:M$30,$E2236)</f>
        <v/>
      </c>
      <c r="N2236" s="36">
        <f>INDEX(N$263:N$279,$F2236)*$D2236*INDEX(N$23:N$30,$E2236)</f>
        <v/>
      </c>
      <c r="O2236" s="36">
        <f>INDEX(O$263:O$279,$F2236)*$D2236*INDEX(O$23:O$30,$E2236)</f>
        <v/>
      </c>
      <c r="P2236" s="36">
        <f>INDEX(P$263:P$279,$F2236)*$D2236*INDEX(P$23:P$30,$E2236)</f>
        <v/>
      </c>
      <c r="Q2236" s="36">
        <f>INDEX(Q$263:Q$279,$F2236)*$D2236*INDEX(Q$23:Q$30,$E2236)</f>
        <v/>
      </c>
      <c r="R2236" s="36">
        <f>INDEX(R$263:R$279,$F2236)*$D2236*INDEX(R$23:R$30,$E2236)</f>
        <v/>
      </c>
      <c r="S2236" s="36">
        <f>INDEX(S$263:S$279,$F2236)*$D2236*INDEX(S$23:S$30,$E2236)</f>
        <v/>
      </c>
      <c r="T2236" s="36">
        <f>INDEX(T$263:T$279,$F2236)*$D2236*INDEX(T$23:T$30,$E2236)</f>
        <v/>
      </c>
      <c r="U2236" s="36">
        <f>INDEX(U$263:U$279,$F2236)*$D2236*INDEX(U$23:U$30,$E2236)</f>
        <v/>
      </c>
      <c r="V2236" s="36">
        <f>INDEX(V$263:V$279,$F2236)*$D2236*INDEX(V$23:V$30,$E2236)</f>
        <v/>
      </c>
      <c r="W2236" s="36">
        <f>INDEX(W$263:W$279,$F2236)*$D2236*INDEX(W$23:W$30,$E2236)</f>
        <v/>
      </c>
      <c r="X2236" s="36">
        <f>INDEX(X$263:X$279,$F2236)*$D2236*INDEX(X$23:X$30,$E2236)</f>
        <v/>
      </c>
      <c r="Y2236" s="36">
        <f>INDEX(Y$263:Y$279,$F2236)*$D2236*INDEX(Y$23:Y$30,$E2236)</f>
        <v/>
      </c>
      <c r="Z2236" s="36">
        <f>INDEX(Z$263:Z$279,$F2236)*$D2236*INDEX(Z$23:Z$30,$E2236)</f>
        <v/>
      </c>
      <c r="AA2236" s="36">
        <f>INDEX(AA$263:AA$279,$F2236)*$D2236*INDEX(AA$23:AA$30,$E2236)</f>
        <v/>
      </c>
      <c r="AB2236" s="36">
        <f>INDEX(AB$263:AB$279,$F2236)*$D2236*INDEX(AB$23:AB$30,$E2236)</f>
        <v/>
      </c>
      <c r="AC2236" s="36">
        <f>INDEX(AC$263:AC$279,$F2236)*$D2236*INDEX(AC$23:AC$30,$E2236)</f>
        <v/>
      </c>
      <c r="AD2236" s="36">
        <f>INDEX(AD$263:AD$279,$F2236)*$D2236*INDEX(AD$23:AD$30,$E2236)</f>
        <v/>
      </c>
      <c r="AF2236" s="11">
        <f>CodePrefix&amp;$A2236&amp;IF($C2236="","","."&amp;$C2236&amp;"."&amp;$B2236)&amp;INDEX(VarEnd,MATCH($A2236,VarKey,0))&amp;AF$5</f>
        <v/>
      </c>
      <c r="AG2236" s="37">
        <f>INDEX(AG$263:AG$279,$F2236)*$D2236*INDEX(AG$23:AG$30,$E2236)</f>
        <v/>
      </c>
      <c r="AH2236" s="36">
        <f>INDEX(AH$263:AH$279,$F2236)*$D2236*INDEX(AH$23:AH$30,$E2236)</f>
        <v/>
      </c>
      <c r="AI2236" s="36">
        <f>INDEX(AI$263:AI$279,$F2236)*$D2236*INDEX(AI$23:AI$30,$E2236)</f>
        <v/>
      </c>
      <c r="AJ2236" s="36">
        <f>INDEX(AJ$263:AJ$279,$F2236)*$D2236*INDEX(AJ$23:AJ$30,$E2236)</f>
        <v/>
      </c>
      <c r="AK2236" s="36">
        <f>INDEX(AK$263:AK$279,$F2236)*$D2236*INDEX(AK$23:AK$30,$E2236)</f>
        <v/>
      </c>
      <c r="AL2236" s="36">
        <f>INDEX(AL$263:AL$279,$F2236)*$D2236*INDEX(AL$23:AL$30,$E2236)</f>
        <v/>
      </c>
      <c r="AM2236" s="36">
        <f>INDEX(AM$263:AM$279,$F2236)*$D2236*INDEX(AM$23:AM$30,$E2236)</f>
        <v/>
      </c>
      <c r="AN2236" s="36">
        <f>INDEX(AN$263:AN$279,$F2236)*$D2236*INDEX(AN$23:AN$30,$E2236)</f>
        <v/>
      </c>
      <c r="AO2236" s="36">
        <f>INDEX(AO$263:AO$279,$F2236)*$D2236*INDEX(AO$23:AO$30,$E2236)</f>
        <v/>
      </c>
      <c r="AP2236" s="36">
        <f>INDEX(AP$263:AP$279,$F2236)*$D2236*INDEX(AP$23:AP$30,$E2236)</f>
        <v/>
      </c>
      <c r="AQ2236" s="36">
        <f>INDEX(AQ$263:AQ$279,$F2236)*$D2236*INDEX(AQ$23:AQ$30,$E2236)</f>
        <v/>
      </c>
      <c r="AR2236" s="36">
        <f>INDEX(AR$263:AR$279,$F2236)*$D2236*INDEX(AR$23:AR$30,$E2236)</f>
        <v/>
      </c>
      <c r="AS2236" s="36">
        <f>INDEX(AS$263:AS$279,$F2236)*$D2236*INDEX(AS$23:AS$30,$E2236)</f>
        <v/>
      </c>
      <c r="AT2236" s="36">
        <f>INDEX(AT$263:AT$279,$F2236)*$D2236*INDEX(AT$23:AT$30,$E2236)</f>
        <v/>
      </c>
      <c r="AU2236" s="36">
        <f>INDEX(AU$263:AU$279,$F2236)*$D2236*INDEX(AU$23:AU$30,$E2236)</f>
        <v/>
      </c>
      <c r="AV2236" s="36">
        <f>INDEX(AV$263:AV$279,$F2236)*$D2236*INDEX(AV$23:AV$30,$E2236)</f>
        <v/>
      </c>
      <c r="AW2236" s="36">
        <f>INDEX(AW$263:AW$279,$F2236)*$D2236*INDEX(AW$23:AW$30,$E2236)</f>
        <v/>
      </c>
      <c r="AX2236" s="36">
        <f>INDEX(AX$263:AX$279,$F2236)*$D2236*INDEX(AX$23:AX$30,$E2236)</f>
        <v/>
      </c>
      <c r="AY2236" s="36">
        <f>INDEX(AY$263:AY$279,$F2236)*$D2236*INDEX(AY$23:AY$30,$E2236)</f>
        <v/>
      </c>
    </row>
    <row r="2237" hidden="1" outlineLevel="2">
      <c r="A2237" s="14" t="inlineStr">
        <is>
          <t>ctxnew</t>
        </is>
      </c>
      <c r="B2237" s="14" t="inlineStr">
        <is>
          <t>bio</t>
        </is>
      </c>
      <c r="C2237" s="14" t="inlineStr">
        <is>
          <t>cst</t>
        </is>
      </c>
      <c r="D2237" s="36">
        <f>INDEX(Inputs!$W$5:$W$132,MATCH($B2237&amp;"|"&amp;$C2237,Inputs!$A$5:$A$132,0))</f>
        <v/>
      </c>
      <c r="E2237" s="36">
        <f>INDEX(Inputs!$L$5:$L$132,MATCH($B2237&amp;"|"&amp;$C2237,Inputs!$A$5:$A$132,0))</f>
        <v/>
      </c>
      <c r="F2237" s="36">
        <f>INDEX(Inputs!$M$5:$M$132,MATCH($B2237&amp;"|"&amp;$C2237,Inputs!$A$5:$A$132,0))</f>
        <v/>
      </c>
      <c r="G2237" s="35" t="n"/>
      <c r="H2237" s="14">
        <f>INDEX(VarLab,MATCH($A2237,VarKey,0))&amp;INDEX(MemLab,MATCH($C2237&amp;"|"&amp;$B2237,MemKey,0))</f>
        <v/>
      </c>
      <c r="I2237" s="14">
        <f>INDEX(VarUnit,MATCH($A2237,VarKey,0))</f>
        <v/>
      </c>
      <c r="J2237" s="14">
        <f>INDEX(VarSrc,MATCH($A2237,VarKey,0))</f>
        <v/>
      </c>
      <c r="K2237" s="11">
        <f>CodePrefix&amp;$A2237&amp;IF($C2237="","","."&amp;$C2237&amp;"."&amp;$B2237)&amp;INDEX(VarEnd,MATCH($A2237,VarKey,0))&amp;K$5</f>
        <v/>
      </c>
      <c r="L2237" s="37">
        <f>INDEX(L$263:L$279,$F2237)*$D2237*INDEX(L$23:L$30,$E2237)</f>
        <v/>
      </c>
      <c r="M2237" s="36">
        <f>INDEX(M$263:M$279,$F2237)*$D2237*INDEX(M$23:M$30,$E2237)</f>
        <v/>
      </c>
      <c r="N2237" s="36">
        <f>INDEX(N$263:N$279,$F2237)*$D2237*INDEX(N$23:N$30,$E2237)</f>
        <v/>
      </c>
      <c r="O2237" s="36">
        <f>INDEX(O$263:O$279,$F2237)*$D2237*INDEX(O$23:O$30,$E2237)</f>
        <v/>
      </c>
      <c r="P2237" s="36">
        <f>INDEX(P$263:P$279,$F2237)*$D2237*INDEX(P$23:P$30,$E2237)</f>
        <v/>
      </c>
      <c r="Q2237" s="36">
        <f>INDEX(Q$263:Q$279,$F2237)*$D2237*INDEX(Q$23:Q$30,$E2237)</f>
        <v/>
      </c>
      <c r="R2237" s="36">
        <f>INDEX(R$263:R$279,$F2237)*$D2237*INDEX(R$23:R$30,$E2237)</f>
        <v/>
      </c>
      <c r="S2237" s="36">
        <f>INDEX(S$263:S$279,$F2237)*$D2237*INDEX(S$23:S$30,$E2237)</f>
        <v/>
      </c>
      <c r="T2237" s="36">
        <f>INDEX(T$263:T$279,$F2237)*$D2237*INDEX(T$23:T$30,$E2237)</f>
        <v/>
      </c>
      <c r="U2237" s="36">
        <f>INDEX(U$263:U$279,$F2237)*$D2237*INDEX(U$23:U$30,$E2237)</f>
        <v/>
      </c>
      <c r="V2237" s="36">
        <f>INDEX(V$263:V$279,$F2237)*$D2237*INDEX(V$23:V$30,$E2237)</f>
        <v/>
      </c>
      <c r="W2237" s="36">
        <f>INDEX(W$263:W$279,$F2237)*$D2237*INDEX(W$23:W$30,$E2237)</f>
        <v/>
      </c>
      <c r="X2237" s="36">
        <f>INDEX(X$263:X$279,$F2237)*$D2237*INDEX(X$23:X$30,$E2237)</f>
        <v/>
      </c>
      <c r="Y2237" s="36">
        <f>INDEX(Y$263:Y$279,$F2237)*$D2237*INDEX(Y$23:Y$30,$E2237)</f>
        <v/>
      </c>
      <c r="Z2237" s="36">
        <f>INDEX(Z$263:Z$279,$F2237)*$D2237*INDEX(Z$23:Z$30,$E2237)</f>
        <v/>
      </c>
      <c r="AA2237" s="36">
        <f>INDEX(AA$263:AA$279,$F2237)*$D2237*INDEX(AA$23:AA$30,$E2237)</f>
        <v/>
      </c>
      <c r="AB2237" s="36">
        <f>INDEX(AB$263:AB$279,$F2237)*$D2237*INDEX(AB$23:AB$30,$E2237)</f>
        <v/>
      </c>
      <c r="AC2237" s="36">
        <f>INDEX(AC$263:AC$279,$F2237)*$D2237*INDEX(AC$23:AC$30,$E2237)</f>
        <v/>
      </c>
      <c r="AD2237" s="36">
        <f>INDEX(AD$263:AD$279,$F2237)*$D2237*INDEX(AD$23:AD$30,$E2237)</f>
        <v/>
      </c>
      <c r="AF2237" s="11">
        <f>CodePrefix&amp;$A2237&amp;IF($C2237="","","."&amp;$C2237&amp;"."&amp;$B2237)&amp;INDEX(VarEnd,MATCH($A2237,VarKey,0))&amp;AF$5</f>
        <v/>
      </c>
      <c r="AG2237" s="37">
        <f>INDEX(AG$263:AG$279,$F2237)*$D2237*INDEX(AG$23:AG$30,$E2237)</f>
        <v/>
      </c>
      <c r="AH2237" s="36">
        <f>INDEX(AH$263:AH$279,$F2237)*$D2237*INDEX(AH$23:AH$30,$E2237)</f>
        <v/>
      </c>
      <c r="AI2237" s="36">
        <f>INDEX(AI$263:AI$279,$F2237)*$D2237*INDEX(AI$23:AI$30,$E2237)</f>
        <v/>
      </c>
      <c r="AJ2237" s="36">
        <f>INDEX(AJ$263:AJ$279,$F2237)*$D2237*INDEX(AJ$23:AJ$30,$E2237)</f>
        <v/>
      </c>
      <c r="AK2237" s="36">
        <f>INDEX(AK$263:AK$279,$F2237)*$D2237*INDEX(AK$23:AK$30,$E2237)</f>
        <v/>
      </c>
      <c r="AL2237" s="36">
        <f>INDEX(AL$263:AL$279,$F2237)*$D2237*INDEX(AL$23:AL$30,$E2237)</f>
        <v/>
      </c>
      <c r="AM2237" s="36">
        <f>INDEX(AM$263:AM$279,$F2237)*$D2237*INDEX(AM$23:AM$30,$E2237)</f>
        <v/>
      </c>
      <c r="AN2237" s="36">
        <f>INDEX(AN$263:AN$279,$F2237)*$D2237*INDEX(AN$23:AN$30,$E2237)</f>
        <v/>
      </c>
      <c r="AO2237" s="36">
        <f>INDEX(AO$263:AO$279,$F2237)*$D2237*INDEX(AO$23:AO$30,$E2237)</f>
        <v/>
      </c>
      <c r="AP2237" s="36">
        <f>INDEX(AP$263:AP$279,$F2237)*$D2237*INDEX(AP$23:AP$30,$E2237)</f>
        <v/>
      </c>
      <c r="AQ2237" s="36">
        <f>INDEX(AQ$263:AQ$279,$F2237)*$D2237*INDEX(AQ$23:AQ$30,$E2237)</f>
        <v/>
      </c>
      <c r="AR2237" s="36">
        <f>INDEX(AR$263:AR$279,$F2237)*$D2237*INDEX(AR$23:AR$30,$E2237)</f>
        <v/>
      </c>
      <c r="AS2237" s="36">
        <f>INDEX(AS$263:AS$279,$F2237)*$D2237*INDEX(AS$23:AS$30,$E2237)</f>
        <v/>
      </c>
      <c r="AT2237" s="36">
        <f>INDEX(AT$263:AT$279,$F2237)*$D2237*INDEX(AT$23:AT$30,$E2237)</f>
        <v/>
      </c>
      <c r="AU2237" s="36">
        <f>INDEX(AU$263:AU$279,$F2237)*$D2237*INDEX(AU$23:AU$30,$E2237)</f>
        <v/>
      </c>
      <c r="AV2237" s="36">
        <f>INDEX(AV$263:AV$279,$F2237)*$D2237*INDEX(AV$23:AV$30,$E2237)</f>
        <v/>
      </c>
      <c r="AW2237" s="36">
        <f>INDEX(AW$263:AW$279,$F2237)*$D2237*INDEX(AW$23:AW$30,$E2237)</f>
        <v/>
      </c>
      <c r="AX2237" s="36">
        <f>INDEX(AX$263:AX$279,$F2237)*$D2237*INDEX(AX$23:AX$30,$E2237)</f>
        <v/>
      </c>
      <c r="AY2237" s="36">
        <f>INDEX(AY$263:AY$279,$F2237)*$D2237*INDEX(AY$23:AY$30,$E2237)</f>
        <v/>
      </c>
    </row>
    <row r="2238" hidden="1" outlineLevel="2"/>
    <row r="2239" hidden="1" outlineLevel="2">
      <c r="A2239" s="14" t="inlineStr">
        <is>
          <t>ets</t>
        </is>
      </c>
      <c r="B2239" s="14" t="inlineStr">
        <is>
          <t>coa</t>
        </is>
      </c>
      <c r="C2239" s="14" t="inlineStr">
        <is>
          <t>cst</t>
        </is>
      </c>
      <c r="D2239" s="36">
        <f>INDEX(Inputs!$W$5:$W$132,MATCH($B2239&amp;"|"&amp;$C2239,Inputs!$A$5:$A$132,0))</f>
        <v/>
      </c>
      <c r="E2239" s="36">
        <f>INDEX(Inputs!$M$5:$M$132,MATCH($B2239&amp;"|"&amp;$C2239,Inputs!$A$5:$A$132,0))</f>
        <v/>
      </c>
      <c r="F2239" s="35" t="n"/>
      <c r="G2239" s="35" t="n"/>
      <c r="H2239" s="14">
        <f>INDEX(VarLab,MATCH($A2239,VarKey,0))&amp;INDEX(MemLab,MATCH($C2239&amp;"|"&amp;$B2239,MemKey,0))</f>
        <v/>
      </c>
      <c r="I2239" s="14">
        <f>INDEX(VarUnit,MATCH($A2239,VarKey,0))</f>
        <v/>
      </c>
      <c r="J2239" s="14">
        <f>INDEX(VarSrc,MATCH($A2239,VarKey,0))</f>
        <v/>
      </c>
      <c r="K2239" s="11">
        <f>CodePrefix&amp;$A2239&amp;IF($C2239="","","."&amp;$C2239&amp;"."&amp;$B2239)&amp;INDEX(VarEnd,MATCH($A2239,VarKey,0))&amp;K$5</f>
        <v/>
      </c>
      <c r="L2239" s="37">
        <f>INDEX(L$280:L$296,$E2239)*$D2239</f>
        <v/>
      </c>
      <c r="M2239" s="36">
        <f>INDEX(M$280:M$296,$E2239)*$D2239</f>
        <v/>
      </c>
      <c r="N2239" s="36">
        <f>INDEX(N$280:N$296,$E2239)*$D2239</f>
        <v/>
      </c>
      <c r="O2239" s="36">
        <f>INDEX(O$280:O$296,$E2239)*$D2239</f>
        <v/>
      </c>
      <c r="P2239" s="36">
        <f>INDEX(P$280:P$296,$E2239)*$D2239</f>
        <v/>
      </c>
      <c r="Q2239" s="36">
        <f>INDEX(Q$280:Q$296,$E2239)*$D2239</f>
        <v/>
      </c>
      <c r="R2239" s="36">
        <f>INDEX(R$280:R$296,$E2239)*$D2239</f>
        <v/>
      </c>
      <c r="S2239" s="36">
        <f>INDEX(S$280:S$296,$E2239)*$D2239</f>
        <v/>
      </c>
      <c r="T2239" s="36">
        <f>INDEX(T$280:T$296,$E2239)*$D2239</f>
        <v/>
      </c>
      <c r="U2239" s="36">
        <f>INDEX(U$280:U$296,$E2239)*$D2239</f>
        <v/>
      </c>
      <c r="V2239" s="36">
        <f>INDEX(V$280:V$296,$E2239)*$D2239</f>
        <v/>
      </c>
      <c r="W2239" s="36">
        <f>INDEX(W$280:W$296,$E2239)*$D2239</f>
        <v/>
      </c>
      <c r="X2239" s="36">
        <f>INDEX(X$280:X$296,$E2239)*$D2239</f>
        <v/>
      </c>
      <c r="Y2239" s="36">
        <f>INDEX(Y$280:Y$296,$E2239)*$D2239</f>
        <v/>
      </c>
      <c r="Z2239" s="36">
        <f>INDEX(Z$280:Z$296,$E2239)*$D2239</f>
        <v/>
      </c>
      <c r="AA2239" s="36">
        <f>INDEX(AA$280:AA$296,$E2239)*$D2239</f>
        <v/>
      </c>
      <c r="AB2239" s="36">
        <f>INDEX(AB$280:AB$296,$E2239)*$D2239</f>
        <v/>
      </c>
      <c r="AC2239" s="36">
        <f>INDEX(AC$280:AC$296,$E2239)*$D2239</f>
        <v/>
      </c>
      <c r="AD2239" s="36">
        <f>INDEX(AD$280:AD$296,$E2239)*$D2239</f>
        <v/>
      </c>
      <c r="AF2239" s="11">
        <f>CodePrefix&amp;$A2239&amp;IF($C2239="","","."&amp;$C2239&amp;"."&amp;$B2239)&amp;INDEX(VarEnd,MATCH($A2239,VarKey,0))&amp;AF$5</f>
        <v/>
      </c>
      <c r="AG2239" s="37">
        <f>INDEX(AG$280:AG$296,$E2239)*$D2239</f>
        <v/>
      </c>
      <c r="AH2239" s="36">
        <f>INDEX(AH$280:AH$296,$E2239)*$D2239</f>
        <v/>
      </c>
      <c r="AI2239" s="36">
        <f>INDEX(AI$280:AI$296,$E2239)*$D2239</f>
        <v/>
      </c>
      <c r="AJ2239" s="36">
        <f>INDEX(AJ$280:AJ$296,$E2239)*$D2239</f>
        <v/>
      </c>
      <c r="AK2239" s="36">
        <f>INDEX(AK$280:AK$296,$E2239)*$D2239</f>
        <v/>
      </c>
      <c r="AL2239" s="36">
        <f>INDEX(AL$280:AL$296,$E2239)*$D2239</f>
        <v/>
      </c>
      <c r="AM2239" s="36">
        <f>INDEX(AM$280:AM$296,$E2239)*$D2239</f>
        <v/>
      </c>
      <c r="AN2239" s="36">
        <f>INDEX(AN$280:AN$296,$E2239)*$D2239</f>
        <v/>
      </c>
      <c r="AO2239" s="36">
        <f>INDEX(AO$280:AO$296,$E2239)*$D2239</f>
        <v/>
      </c>
      <c r="AP2239" s="36">
        <f>INDEX(AP$280:AP$296,$E2239)*$D2239</f>
        <v/>
      </c>
      <c r="AQ2239" s="36">
        <f>INDEX(AQ$280:AQ$296,$E2239)*$D2239</f>
        <v/>
      </c>
      <c r="AR2239" s="36">
        <f>INDEX(AR$280:AR$296,$E2239)*$D2239</f>
        <v/>
      </c>
      <c r="AS2239" s="36">
        <f>INDEX(AS$280:AS$296,$E2239)*$D2239</f>
        <v/>
      </c>
      <c r="AT2239" s="36">
        <f>INDEX(AT$280:AT$296,$E2239)*$D2239</f>
        <v/>
      </c>
      <c r="AU2239" s="36">
        <f>INDEX(AU$280:AU$296,$E2239)*$D2239</f>
        <v/>
      </c>
      <c r="AV2239" s="36">
        <f>INDEX(AV$280:AV$296,$E2239)*$D2239</f>
        <v/>
      </c>
      <c r="AW2239" s="36">
        <f>INDEX(AW$280:AW$296,$E2239)*$D2239</f>
        <v/>
      </c>
      <c r="AX2239" s="36">
        <f>INDEX(AX$280:AX$296,$E2239)*$D2239</f>
        <v/>
      </c>
      <c r="AY2239" s="36">
        <f>INDEX(AY$280:AY$296,$E2239)*$D2239</f>
        <v/>
      </c>
    </row>
    <row r="2240" hidden="1" outlineLevel="2">
      <c r="A2240" s="14" t="inlineStr">
        <is>
          <t>ets</t>
        </is>
      </c>
      <c r="B2240" s="14" t="inlineStr">
        <is>
          <t>nga</t>
        </is>
      </c>
      <c r="C2240" s="14" t="inlineStr">
        <is>
          <t>cst</t>
        </is>
      </c>
      <c r="D2240" s="36">
        <f>INDEX(Inputs!$W$5:$W$132,MATCH($B2240&amp;"|"&amp;$C2240,Inputs!$A$5:$A$132,0))</f>
        <v/>
      </c>
      <c r="E2240" s="36">
        <f>INDEX(Inputs!$M$5:$M$132,MATCH($B2240&amp;"|"&amp;$C2240,Inputs!$A$5:$A$132,0))</f>
        <v/>
      </c>
      <c r="F2240" s="35" t="n"/>
      <c r="G2240" s="35" t="n"/>
      <c r="H2240" s="14">
        <f>INDEX(VarLab,MATCH($A2240,VarKey,0))&amp;INDEX(MemLab,MATCH($C2240&amp;"|"&amp;$B2240,MemKey,0))</f>
        <v/>
      </c>
      <c r="I2240" s="14">
        <f>INDEX(VarUnit,MATCH($A2240,VarKey,0))</f>
        <v/>
      </c>
      <c r="J2240" s="14">
        <f>INDEX(VarSrc,MATCH($A2240,VarKey,0))</f>
        <v/>
      </c>
      <c r="K2240" s="11">
        <f>CodePrefix&amp;$A2240&amp;IF($C2240="","","."&amp;$C2240&amp;"."&amp;$B2240)&amp;INDEX(VarEnd,MATCH($A2240,VarKey,0))&amp;K$5</f>
        <v/>
      </c>
      <c r="L2240" s="37">
        <f>INDEX(L$280:L$296,$E2240)*$D2240</f>
        <v/>
      </c>
      <c r="M2240" s="36">
        <f>INDEX(M$280:M$296,$E2240)*$D2240</f>
        <v/>
      </c>
      <c r="N2240" s="36">
        <f>INDEX(N$280:N$296,$E2240)*$D2240</f>
        <v/>
      </c>
      <c r="O2240" s="36">
        <f>INDEX(O$280:O$296,$E2240)*$D2240</f>
        <v/>
      </c>
      <c r="P2240" s="36">
        <f>INDEX(P$280:P$296,$E2240)*$D2240</f>
        <v/>
      </c>
      <c r="Q2240" s="36">
        <f>INDEX(Q$280:Q$296,$E2240)*$D2240</f>
        <v/>
      </c>
      <c r="R2240" s="36">
        <f>INDEX(R$280:R$296,$E2240)*$D2240</f>
        <v/>
      </c>
      <c r="S2240" s="36">
        <f>INDEX(S$280:S$296,$E2240)*$D2240</f>
        <v/>
      </c>
      <c r="T2240" s="36">
        <f>INDEX(T$280:T$296,$E2240)*$D2240</f>
        <v/>
      </c>
      <c r="U2240" s="36">
        <f>INDEX(U$280:U$296,$E2240)*$D2240</f>
        <v/>
      </c>
      <c r="V2240" s="36">
        <f>INDEX(V$280:V$296,$E2240)*$D2240</f>
        <v/>
      </c>
      <c r="W2240" s="36">
        <f>INDEX(W$280:W$296,$E2240)*$D2240</f>
        <v/>
      </c>
      <c r="X2240" s="36">
        <f>INDEX(X$280:X$296,$E2240)*$D2240</f>
        <v/>
      </c>
      <c r="Y2240" s="36">
        <f>INDEX(Y$280:Y$296,$E2240)*$D2240</f>
        <v/>
      </c>
      <c r="Z2240" s="36">
        <f>INDEX(Z$280:Z$296,$E2240)*$D2240</f>
        <v/>
      </c>
      <c r="AA2240" s="36">
        <f>INDEX(AA$280:AA$296,$E2240)*$D2240</f>
        <v/>
      </c>
      <c r="AB2240" s="36">
        <f>INDEX(AB$280:AB$296,$E2240)*$D2240</f>
        <v/>
      </c>
      <c r="AC2240" s="36">
        <f>INDEX(AC$280:AC$296,$E2240)*$D2240</f>
        <v/>
      </c>
      <c r="AD2240" s="36">
        <f>INDEX(AD$280:AD$296,$E2240)*$D2240</f>
        <v/>
      </c>
      <c r="AF2240" s="11">
        <f>CodePrefix&amp;$A2240&amp;IF($C2240="","","."&amp;$C2240&amp;"."&amp;$B2240)&amp;INDEX(VarEnd,MATCH($A2240,VarKey,0))&amp;AF$5</f>
        <v/>
      </c>
      <c r="AG2240" s="37">
        <f>INDEX(AG$280:AG$296,$E2240)*$D2240</f>
        <v/>
      </c>
      <c r="AH2240" s="36">
        <f>INDEX(AH$280:AH$296,$E2240)*$D2240</f>
        <v/>
      </c>
      <c r="AI2240" s="36">
        <f>INDEX(AI$280:AI$296,$E2240)*$D2240</f>
        <v/>
      </c>
      <c r="AJ2240" s="36">
        <f>INDEX(AJ$280:AJ$296,$E2240)*$D2240</f>
        <v/>
      </c>
      <c r="AK2240" s="36">
        <f>INDEX(AK$280:AK$296,$E2240)*$D2240</f>
        <v/>
      </c>
      <c r="AL2240" s="36">
        <f>INDEX(AL$280:AL$296,$E2240)*$D2240</f>
        <v/>
      </c>
      <c r="AM2240" s="36">
        <f>INDEX(AM$280:AM$296,$E2240)*$D2240</f>
        <v/>
      </c>
      <c r="AN2240" s="36">
        <f>INDEX(AN$280:AN$296,$E2240)*$D2240</f>
        <v/>
      </c>
      <c r="AO2240" s="36">
        <f>INDEX(AO$280:AO$296,$E2240)*$D2240</f>
        <v/>
      </c>
      <c r="AP2240" s="36">
        <f>INDEX(AP$280:AP$296,$E2240)*$D2240</f>
        <v/>
      </c>
      <c r="AQ2240" s="36">
        <f>INDEX(AQ$280:AQ$296,$E2240)*$D2240</f>
        <v/>
      </c>
      <c r="AR2240" s="36">
        <f>INDEX(AR$280:AR$296,$E2240)*$D2240</f>
        <v/>
      </c>
      <c r="AS2240" s="36">
        <f>INDEX(AS$280:AS$296,$E2240)*$D2240</f>
        <v/>
      </c>
      <c r="AT2240" s="36">
        <f>INDEX(AT$280:AT$296,$E2240)*$D2240</f>
        <v/>
      </c>
      <c r="AU2240" s="36">
        <f>INDEX(AU$280:AU$296,$E2240)*$D2240</f>
        <v/>
      </c>
      <c r="AV2240" s="36">
        <f>INDEX(AV$280:AV$296,$E2240)*$D2240</f>
        <v/>
      </c>
      <c r="AW2240" s="36">
        <f>INDEX(AW$280:AW$296,$E2240)*$D2240</f>
        <v/>
      </c>
      <c r="AX2240" s="36">
        <f>INDEX(AX$280:AX$296,$E2240)*$D2240</f>
        <v/>
      </c>
      <c r="AY2240" s="36">
        <f>INDEX(AY$280:AY$296,$E2240)*$D2240</f>
        <v/>
      </c>
    </row>
    <row r="2241" hidden="1" outlineLevel="2">
      <c r="A2241" s="14" t="inlineStr">
        <is>
          <t>ets</t>
        </is>
      </c>
      <c r="B2241" s="14" t="inlineStr">
        <is>
          <t>gso</t>
        </is>
      </c>
      <c r="C2241" s="14" t="inlineStr">
        <is>
          <t>cst</t>
        </is>
      </c>
      <c r="D2241" s="36">
        <f>INDEX(Inputs!$W$5:$W$132,MATCH($B2241&amp;"|"&amp;$C2241,Inputs!$A$5:$A$132,0))</f>
        <v/>
      </c>
      <c r="E2241" s="36">
        <f>INDEX(Inputs!$M$5:$M$132,MATCH($B2241&amp;"|"&amp;$C2241,Inputs!$A$5:$A$132,0))</f>
        <v/>
      </c>
      <c r="F2241" s="35" t="n"/>
      <c r="G2241" s="35" t="n"/>
      <c r="H2241" s="14">
        <f>INDEX(VarLab,MATCH($A2241,VarKey,0))&amp;INDEX(MemLab,MATCH($C2241&amp;"|"&amp;$B2241,MemKey,0))</f>
        <v/>
      </c>
      <c r="I2241" s="14">
        <f>INDEX(VarUnit,MATCH($A2241,VarKey,0))</f>
        <v/>
      </c>
      <c r="J2241" s="14">
        <f>INDEX(VarSrc,MATCH($A2241,VarKey,0))</f>
        <v/>
      </c>
      <c r="K2241" s="11">
        <f>CodePrefix&amp;$A2241&amp;IF($C2241="","","."&amp;$C2241&amp;"."&amp;$B2241)&amp;INDEX(VarEnd,MATCH($A2241,VarKey,0))&amp;K$5</f>
        <v/>
      </c>
      <c r="L2241" s="37">
        <f>INDEX(L$280:L$296,$E2241)*$D2241</f>
        <v/>
      </c>
      <c r="M2241" s="36">
        <f>INDEX(M$280:M$296,$E2241)*$D2241</f>
        <v/>
      </c>
      <c r="N2241" s="36">
        <f>INDEX(N$280:N$296,$E2241)*$D2241</f>
        <v/>
      </c>
      <c r="O2241" s="36">
        <f>INDEX(O$280:O$296,$E2241)*$D2241</f>
        <v/>
      </c>
      <c r="P2241" s="36">
        <f>INDEX(P$280:P$296,$E2241)*$D2241</f>
        <v/>
      </c>
      <c r="Q2241" s="36">
        <f>INDEX(Q$280:Q$296,$E2241)*$D2241</f>
        <v/>
      </c>
      <c r="R2241" s="36">
        <f>INDEX(R$280:R$296,$E2241)*$D2241</f>
        <v/>
      </c>
      <c r="S2241" s="36">
        <f>INDEX(S$280:S$296,$E2241)*$D2241</f>
        <v/>
      </c>
      <c r="T2241" s="36">
        <f>INDEX(T$280:T$296,$E2241)*$D2241</f>
        <v/>
      </c>
      <c r="U2241" s="36">
        <f>INDEX(U$280:U$296,$E2241)*$D2241</f>
        <v/>
      </c>
      <c r="V2241" s="36">
        <f>INDEX(V$280:V$296,$E2241)*$D2241</f>
        <v/>
      </c>
      <c r="W2241" s="36">
        <f>INDEX(W$280:W$296,$E2241)*$D2241</f>
        <v/>
      </c>
      <c r="X2241" s="36">
        <f>INDEX(X$280:X$296,$E2241)*$D2241</f>
        <v/>
      </c>
      <c r="Y2241" s="36">
        <f>INDEX(Y$280:Y$296,$E2241)*$D2241</f>
        <v/>
      </c>
      <c r="Z2241" s="36">
        <f>INDEX(Z$280:Z$296,$E2241)*$D2241</f>
        <v/>
      </c>
      <c r="AA2241" s="36">
        <f>INDEX(AA$280:AA$296,$E2241)*$D2241</f>
        <v/>
      </c>
      <c r="AB2241" s="36">
        <f>INDEX(AB$280:AB$296,$E2241)*$D2241</f>
        <v/>
      </c>
      <c r="AC2241" s="36">
        <f>INDEX(AC$280:AC$296,$E2241)*$D2241</f>
        <v/>
      </c>
      <c r="AD2241" s="36">
        <f>INDEX(AD$280:AD$296,$E2241)*$D2241</f>
        <v/>
      </c>
      <c r="AF2241" s="11">
        <f>CodePrefix&amp;$A2241&amp;IF($C2241="","","."&amp;$C2241&amp;"."&amp;$B2241)&amp;INDEX(VarEnd,MATCH($A2241,VarKey,0))&amp;AF$5</f>
        <v/>
      </c>
      <c r="AG2241" s="37">
        <f>INDEX(AG$280:AG$296,$E2241)*$D2241</f>
        <v/>
      </c>
      <c r="AH2241" s="36">
        <f>INDEX(AH$280:AH$296,$E2241)*$D2241</f>
        <v/>
      </c>
      <c r="AI2241" s="36">
        <f>INDEX(AI$280:AI$296,$E2241)*$D2241</f>
        <v/>
      </c>
      <c r="AJ2241" s="36">
        <f>INDEX(AJ$280:AJ$296,$E2241)*$D2241</f>
        <v/>
      </c>
      <c r="AK2241" s="36">
        <f>INDEX(AK$280:AK$296,$E2241)*$D2241</f>
        <v/>
      </c>
      <c r="AL2241" s="36">
        <f>INDEX(AL$280:AL$296,$E2241)*$D2241</f>
        <v/>
      </c>
      <c r="AM2241" s="36">
        <f>INDEX(AM$280:AM$296,$E2241)*$D2241</f>
        <v/>
      </c>
      <c r="AN2241" s="36">
        <f>INDEX(AN$280:AN$296,$E2241)*$D2241</f>
        <v/>
      </c>
      <c r="AO2241" s="36">
        <f>INDEX(AO$280:AO$296,$E2241)*$D2241</f>
        <v/>
      </c>
      <c r="AP2241" s="36">
        <f>INDEX(AP$280:AP$296,$E2241)*$D2241</f>
        <v/>
      </c>
      <c r="AQ2241" s="36">
        <f>INDEX(AQ$280:AQ$296,$E2241)*$D2241</f>
        <v/>
      </c>
      <c r="AR2241" s="36">
        <f>INDEX(AR$280:AR$296,$E2241)*$D2241</f>
        <v/>
      </c>
      <c r="AS2241" s="36">
        <f>INDEX(AS$280:AS$296,$E2241)*$D2241</f>
        <v/>
      </c>
      <c r="AT2241" s="36">
        <f>INDEX(AT$280:AT$296,$E2241)*$D2241</f>
        <v/>
      </c>
      <c r="AU2241" s="36">
        <f>INDEX(AU$280:AU$296,$E2241)*$D2241</f>
        <v/>
      </c>
      <c r="AV2241" s="36">
        <f>INDEX(AV$280:AV$296,$E2241)*$D2241</f>
        <v/>
      </c>
      <c r="AW2241" s="36">
        <f>INDEX(AW$280:AW$296,$E2241)*$D2241</f>
        <v/>
      </c>
      <c r="AX2241" s="36">
        <f>INDEX(AX$280:AX$296,$E2241)*$D2241</f>
        <v/>
      </c>
      <c r="AY2241" s="36">
        <f>INDEX(AY$280:AY$296,$E2241)*$D2241</f>
        <v/>
      </c>
    </row>
    <row r="2242" hidden="1" outlineLevel="2">
      <c r="A2242" s="14" t="inlineStr">
        <is>
          <t>ets</t>
        </is>
      </c>
      <c r="B2242" s="14" t="inlineStr">
        <is>
          <t>die</t>
        </is>
      </c>
      <c r="C2242" s="14" t="inlineStr">
        <is>
          <t>cst</t>
        </is>
      </c>
      <c r="D2242" s="36">
        <f>INDEX(Inputs!$W$5:$W$132,MATCH($B2242&amp;"|"&amp;$C2242,Inputs!$A$5:$A$132,0))</f>
        <v/>
      </c>
      <c r="E2242" s="36">
        <f>INDEX(Inputs!$M$5:$M$132,MATCH($B2242&amp;"|"&amp;$C2242,Inputs!$A$5:$A$132,0))</f>
        <v/>
      </c>
      <c r="F2242" s="35" t="n"/>
      <c r="G2242" s="35" t="n"/>
      <c r="H2242" s="14">
        <f>INDEX(VarLab,MATCH($A2242,VarKey,0))&amp;INDEX(MemLab,MATCH($C2242&amp;"|"&amp;$B2242,MemKey,0))</f>
        <v/>
      </c>
      <c r="I2242" s="14">
        <f>INDEX(VarUnit,MATCH($A2242,VarKey,0))</f>
        <v/>
      </c>
      <c r="J2242" s="14">
        <f>INDEX(VarSrc,MATCH($A2242,VarKey,0))</f>
        <v/>
      </c>
      <c r="K2242" s="11">
        <f>CodePrefix&amp;$A2242&amp;IF($C2242="","","."&amp;$C2242&amp;"."&amp;$B2242)&amp;INDEX(VarEnd,MATCH($A2242,VarKey,0))&amp;K$5</f>
        <v/>
      </c>
      <c r="L2242" s="37">
        <f>INDEX(L$280:L$296,$E2242)*$D2242</f>
        <v/>
      </c>
      <c r="M2242" s="36">
        <f>INDEX(M$280:M$296,$E2242)*$D2242</f>
        <v/>
      </c>
      <c r="N2242" s="36">
        <f>INDEX(N$280:N$296,$E2242)*$D2242</f>
        <v/>
      </c>
      <c r="O2242" s="36">
        <f>INDEX(O$280:O$296,$E2242)*$D2242</f>
        <v/>
      </c>
      <c r="P2242" s="36">
        <f>INDEX(P$280:P$296,$E2242)*$D2242</f>
        <v/>
      </c>
      <c r="Q2242" s="36">
        <f>INDEX(Q$280:Q$296,$E2242)*$D2242</f>
        <v/>
      </c>
      <c r="R2242" s="36">
        <f>INDEX(R$280:R$296,$E2242)*$D2242</f>
        <v/>
      </c>
      <c r="S2242" s="36">
        <f>INDEX(S$280:S$296,$E2242)*$D2242</f>
        <v/>
      </c>
      <c r="T2242" s="36">
        <f>INDEX(T$280:T$296,$E2242)*$D2242</f>
        <v/>
      </c>
      <c r="U2242" s="36">
        <f>INDEX(U$280:U$296,$E2242)*$D2242</f>
        <v/>
      </c>
      <c r="V2242" s="36">
        <f>INDEX(V$280:V$296,$E2242)*$D2242</f>
        <v/>
      </c>
      <c r="W2242" s="36">
        <f>INDEX(W$280:W$296,$E2242)*$D2242</f>
        <v/>
      </c>
      <c r="X2242" s="36">
        <f>INDEX(X$280:X$296,$E2242)*$D2242</f>
        <v/>
      </c>
      <c r="Y2242" s="36">
        <f>INDEX(Y$280:Y$296,$E2242)*$D2242</f>
        <v/>
      </c>
      <c r="Z2242" s="36">
        <f>INDEX(Z$280:Z$296,$E2242)*$D2242</f>
        <v/>
      </c>
      <c r="AA2242" s="36">
        <f>INDEX(AA$280:AA$296,$E2242)*$D2242</f>
        <v/>
      </c>
      <c r="AB2242" s="36">
        <f>INDEX(AB$280:AB$296,$E2242)*$D2242</f>
        <v/>
      </c>
      <c r="AC2242" s="36">
        <f>INDEX(AC$280:AC$296,$E2242)*$D2242</f>
        <v/>
      </c>
      <c r="AD2242" s="36">
        <f>INDEX(AD$280:AD$296,$E2242)*$D2242</f>
        <v/>
      </c>
      <c r="AF2242" s="11">
        <f>CodePrefix&amp;$A2242&amp;IF($C2242="","","."&amp;$C2242&amp;"."&amp;$B2242)&amp;INDEX(VarEnd,MATCH($A2242,VarKey,0))&amp;AF$5</f>
        <v/>
      </c>
      <c r="AG2242" s="37">
        <f>INDEX(AG$280:AG$296,$E2242)*$D2242</f>
        <v/>
      </c>
      <c r="AH2242" s="36">
        <f>INDEX(AH$280:AH$296,$E2242)*$D2242</f>
        <v/>
      </c>
      <c r="AI2242" s="36">
        <f>INDEX(AI$280:AI$296,$E2242)*$D2242</f>
        <v/>
      </c>
      <c r="AJ2242" s="36">
        <f>INDEX(AJ$280:AJ$296,$E2242)*$D2242</f>
        <v/>
      </c>
      <c r="AK2242" s="36">
        <f>INDEX(AK$280:AK$296,$E2242)*$D2242</f>
        <v/>
      </c>
      <c r="AL2242" s="36">
        <f>INDEX(AL$280:AL$296,$E2242)*$D2242</f>
        <v/>
      </c>
      <c r="AM2242" s="36">
        <f>INDEX(AM$280:AM$296,$E2242)*$D2242</f>
        <v/>
      </c>
      <c r="AN2242" s="36">
        <f>INDEX(AN$280:AN$296,$E2242)*$D2242</f>
        <v/>
      </c>
      <c r="AO2242" s="36">
        <f>INDEX(AO$280:AO$296,$E2242)*$D2242</f>
        <v/>
      </c>
      <c r="AP2242" s="36">
        <f>INDEX(AP$280:AP$296,$E2242)*$D2242</f>
        <v/>
      </c>
      <c r="AQ2242" s="36">
        <f>INDEX(AQ$280:AQ$296,$E2242)*$D2242</f>
        <v/>
      </c>
      <c r="AR2242" s="36">
        <f>INDEX(AR$280:AR$296,$E2242)*$D2242</f>
        <v/>
      </c>
      <c r="AS2242" s="36">
        <f>INDEX(AS$280:AS$296,$E2242)*$D2242</f>
        <v/>
      </c>
      <c r="AT2242" s="36">
        <f>INDEX(AT$280:AT$296,$E2242)*$D2242</f>
        <v/>
      </c>
      <c r="AU2242" s="36">
        <f>INDEX(AU$280:AU$296,$E2242)*$D2242</f>
        <v/>
      </c>
      <c r="AV2242" s="36">
        <f>INDEX(AV$280:AV$296,$E2242)*$D2242</f>
        <v/>
      </c>
      <c r="AW2242" s="36">
        <f>INDEX(AW$280:AW$296,$E2242)*$D2242</f>
        <v/>
      </c>
      <c r="AX2242" s="36">
        <f>INDEX(AX$280:AX$296,$E2242)*$D2242</f>
        <v/>
      </c>
      <c r="AY2242" s="36">
        <f>INDEX(AY$280:AY$296,$E2242)*$D2242</f>
        <v/>
      </c>
    </row>
    <row r="2243" hidden="1" outlineLevel="2">
      <c r="A2243" s="14" t="inlineStr">
        <is>
          <t>ets</t>
        </is>
      </c>
      <c r="B2243" s="14" t="inlineStr">
        <is>
          <t>lpg</t>
        </is>
      </c>
      <c r="C2243" s="14" t="inlineStr">
        <is>
          <t>cst</t>
        </is>
      </c>
      <c r="D2243" s="36">
        <f>INDEX(Inputs!$W$5:$W$132,MATCH($B2243&amp;"|"&amp;$C2243,Inputs!$A$5:$A$132,0))</f>
        <v/>
      </c>
      <c r="E2243" s="36">
        <f>INDEX(Inputs!$M$5:$M$132,MATCH($B2243&amp;"|"&amp;$C2243,Inputs!$A$5:$A$132,0))</f>
        <v/>
      </c>
      <c r="F2243" s="35" t="n"/>
      <c r="G2243" s="35" t="n"/>
      <c r="H2243" s="14">
        <f>INDEX(VarLab,MATCH($A2243,VarKey,0))&amp;INDEX(MemLab,MATCH($C2243&amp;"|"&amp;$B2243,MemKey,0))</f>
        <v/>
      </c>
      <c r="I2243" s="14">
        <f>INDEX(VarUnit,MATCH($A2243,VarKey,0))</f>
        <v/>
      </c>
      <c r="J2243" s="14">
        <f>INDEX(VarSrc,MATCH($A2243,VarKey,0))</f>
        <v/>
      </c>
      <c r="K2243" s="11">
        <f>CodePrefix&amp;$A2243&amp;IF($C2243="","","."&amp;$C2243&amp;"."&amp;$B2243)&amp;INDEX(VarEnd,MATCH($A2243,VarKey,0))&amp;K$5</f>
        <v/>
      </c>
      <c r="L2243" s="37">
        <f>INDEX(L$280:L$296,$E2243)*$D2243</f>
        <v/>
      </c>
      <c r="M2243" s="36">
        <f>INDEX(M$280:M$296,$E2243)*$D2243</f>
        <v/>
      </c>
      <c r="N2243" s="36">
        <f>INDEX(N$280:N$296,$E2243)*$D2243</f>
        <v/>
      </c>
      <c r="O2243" s="36">
        <f>INDEX(O$280:O$296,$E2243)*$D2243</f>
        <v/>
      </c>
      <c r="P2243" s="36">
        <f>INDEX(P$280:P$296,$E2243)*$D2243</f>
        <v/>
      </c>
      <c r="Q2243" s="36">
        <f>INDEX(Q$280:Q$296,$E2243)*$D2243</f>
        <v/>
      </c>
      <c r="R2243" s="36">
        <f>INDEX(R$280:R$296,$E2243)*$D2243</f>
        <v/>
      </c>
      <c r="S2243" s="36">
        <f>INDEX(S$280:S$296,$E2243)*$D2243</f>
        <v/>
      </c>
      <c r="T2243" s="36">
        <f>INDEX(T$280:T$296,$E2243)*$D2243</f>
        <v/>
      </c>
      <c r="U2243" s="36">
        <f>INDEX(U$280:U$296,$E2243)*$D2243</f>
        <v/>
      </c>
      <c r="V2243" s="36">
        <f>INDEX(V$280:V$296,$E2243)*$D2243</f>
        <v/>
      </c>
      <c r="W2243" s="36">
        <f>INDEX(W$280:W$296,$E2243)*$D2243</f>
        <v/>
      </c>
      <c r="X2243" s="36">
        <f>INDEX(X$280:X$296,$E2243)*$D2243</f>
        <v/>
      </c>
      <c r="Y2243" s="36">
        <f>INDEX(Y$280:Y$296,$E2243)*$D2243</f>
        <v/>
      </c>
      <c r="Z2243" s="36">
        <f>INDEX(Z$280:Z$296,$E2243)*$D2243</f>
        <v/>
      </c>
      <c r="AA2243" s="36">
        <f>INDEX(AA$280:AA$296,$E2243)*$D2243</f>
        <v/>
      </c>
      <c r="AB2243" s="36">
        <f>INDEX(AB$280:AB$296,$E2243)*$D2243</f>
        <v/>
      </c>
      <c r="AC2243" s="36">
        <f>INDEX(AC$280:AC$296,$E2243)*$D2243</f>
        <v/>
      </c>
      <c r="AD2243" s="36">
        <f>INDEX(AD$280:AD$296,$E2243)*$D2243</f>
        <v/>
      </c>
      <c r="AF2243" s="11">
        <f>CodePrefix&amp;$A2243&amp;IF($C2243="","","."&amp;$C2243&amp;"."&amp;$B2243)&amp;INDEX(VarEnd,MATCH($A2243,VarKey,0))&amp;AF$5</f>
        <v/>
      </c>
      <c r="AG2243" s="37">
        <f>INDEX(AG$280:AG$296,$E2243)*$D2243</f>
        <v/>
      </c>
      <c r="AH2243" s="36">
        <f>INDEX(AH$280:AH$296,$E2243)*$D2243</f>
        <v/>
      </c>
      <c r="AI2243" s="36">
        <f>INDEX(AI$280:AI$296,$E2243)*$D2243</f>
        <v/>
      </c>
      <c r="AJ2243" s="36">
        <f>INDEX(AJ$280:AJ$296,$E2243)*$D2243</f>
        <v/>
      </c>
      <c r="AK2243" s="36">
        <f>INDEX(AK$280:AK$296,$E2243)*$D2243</f>
        <v/>
      </c>
      <c r="AL2243" s="36">
        <f>INDEX(AL$280:AL$296,$E2243)*$D2243</f>
        <v/>
      </c>
      <c r="AM2243" s="36">
        <f>INDEX(AM$280:AM$296,$E2243)*$D2243</f>
        <v/>
      </c>
      <c r="AN2243" s="36">
        <f>INDEX(AN$280:AN$296,$E2243)*$D2243</f>
        <v/>
      </c>
      <c r="AO2243" s="36">
        <f>INDEX(AO$280:AO$296,$E2243)*$D2243</f>
        <v/>
      </c>
      <c r="AP2243" s="36">
        <f>INDEX(AP$280:AP$296,$E2243)*$D2243</f>
        <v/>
      </c>
      <c r="AQ2243" s="36">
        <f>INDEX(AQ$280:AQ$296,$E2243)*$D2243</f>
        <v/>
      </c>
      <c r="AR2243" s="36">
        <f>INDEX(AR$280:AR$296,$E2243)*$D2243</f>
        <v/>
      </c>
      <c r="AS2243" s="36">
        <f>INDEX(AS$280:AS$296,$E2243)*$D2243</f>
        <v/>
      </c>
      <c r="AT2243" s="36">
        <f>INDEX(AT$280:AT$296,$E2243)*$D2243</f>
        <v/>
      </c>
      <c r="AU2243" s="36">
        <f>INDEX(AU$280:AU$296,$E2243)*$D2243</f>
        <v/>
      </c>
      <c r="AV2243" s="36">
        <f>INDEX(AV$280:AV$296,$E2243)*$D2243</f>
        <v/>
      </c>
      <c r="AW2243" s="36">
        <f>INDEX(AW$280:AW$296,$E2243)*$D2243</f>
        <v/>
      </c>
      <c r="AX2243" s="36">
        <f>INDEX(AX$280:AX$296,$E2243)*$D2243</f>
        <v/>
      </c>
      <c r="AY2243" s="36">
        <f>INDEX(AY$280:AY$296,$E2243)*$D2243</f>
        <v/>
      </c>
    </row>
    <row r="2244" hidden="1" outlineLevel="2">
      <c r="A2244" s="14" t="inlineStr">
        <is>
          <t>ets</t>
        </is>
      </c>
      <c r="B2244" s="14" t="inlineStr">
        <is>
          <t>ker</t>
        </is>
      </c>
      <c r="C2244" s="14" t="inlineStr">
        <is>
          <t>cst</t>
        </is>
      </c>
      <c r="D2244" s="36">
        <f>INDEX(Inputs!$W$5:$W$132,MATCH($B2244&amp;"|"&amp;$C2244,Inputs!$A$5:$A$132,0))</f>
        <v/>
      </c>
      <c r="E2244" s="36">
        <f>INDEX(Inputs!$M$5:$M$132,MATCH($B2244&amp;"|"&amp;$C2244,Inputs!$A$5:$A$132,0))</f>
        <v/>
      </c>
      <c r="F2244" s="35" t="n"/>
      <c r="G2244" s="35" t="n"/>
      <c r="H2244" s="14">
        <f>INDEX(VarLab,MATCH($A2244,VarKey,0))&amp;INDEX(MemLab,MATCH($C2244&amp;"|"&amp;$B2244,MemKey,0))</f>
        <v/>
      </c>
      <c r="I2244" s="14">
        <f>INDEX(VarUnit,MATCH($A2244,VarKey,0))</f>
        <v/>
      </c>
      <c r="J2244" s="14">
        <f>INDEX(VarSrc,MATCH($A2244,VarKey,0))</f>
        <v/>
      </c>
      <c r="K2244" s="11">
        <f>CodePrefix&amp;$A2244&amp;IF($C2244="","","."&amp;$C2244&amp;"."&amp;$B2244)&amp;INDEX(VarEnd,MATCH($A2244,VarKey,0))&amp;K$5</f>
        <v/>
      </c>
      <c r="L2244" s="37">
        <f>INDEX(L$280:L$296,$E2244)*$D2244</f>
        <v/>
      </c>
      <c r="M2244" s="36">
        <f>INDEX(M$280:M$296,$E2244)*$D2244</f>
        <v/>
      </c>
      <c r="N2244" s="36">
        <f>INDEX(N$280:N$296,$E2244)*$D2244</f>
        <v/>
      </c>
      <c r="O2244" s="36">
        <f>INDEX(O$280:O$296,$E2244)*$D2244</f>
        <v/>
      </c>
      <c r="P2244" s="36">
        <f>INDEX(P$280:P$296,$E2244)*$D2244</f>
        <v/>
      </c>
      <c r="Q2244" s="36">
        <f>INDEX(Q$280:Q$296,$E2244)*$D2244</f>
        <v/>
      </c>
      <c r="R2244" s="36">
        <f>INDEX(R$280:R$296,$E2244)*$D2244</f>
        <v/>
      </c>
      <c r="S2244" s="36">
        <f>INDEX(S$280:S$296,$E2244)*$D2244</f>
        <v/>
      </c>
      <c r="T2244" s="36">
        <f>INDEX(T$280:T$296,$E2244)*$D2244</f>
        <v/>
      </c>
      <c r="U2244" s="36">
        <f>INDEX(U$280:U$296,$E2244)*$D2244</f>
        <v/>
      </c>
      <c r="V2244" s="36">
        <f>INDEX(V$280:V$296,$E2244)*$D2244</f>
        <v/>
      </c>
      <c r="W2244" s="36">
        <f>INDEX(W$280:W$296,$E2244)*$D2244</f>
        <v/>
      </c>
      <c r="X2244" s="36">
        <f>INDEX(X$280:X$296,$E2244)*$D2244</f>
        <v/>
      </c>
      <c r="Y2244" s="36">
        <f>INDEX(Y$280:Y$296,$E2244)*$D2244</f>
        <v/>
      </c>
      <c r="Z2244" s="36">
        <f>INDEX(Z$280:Z$296,$E2244)*$D2244</f>
        <v/>
      </c>
      <c r="AA2244" s="36">
        <f>INDEX(AA$280:AA$296,$E2244)*$D2244</f>
        <v/>
      </c>
      <c r="AB2244" s="36">
        <f>INDEX(AB$280:AB$296,$E2244)*$D2244</f>
        <v/>
      </c>
      <c r="AC2244" s="36">
        <f>INDEX(AC$280:AC$296,$E2244)*$D2244</f>
        <v/>
      </c>
      <c r="AD2244" s="36">
        <f>INDEX(AD$280:AD$296,$E2244)*$D2244</f>
        <v/>
      </c>
      <c r="AF2244" s="11">
        <f>CodePrefix&amp;$A2244&amp;IF($C2244="","","."&amp;$C2244&amp;"."&amp;$B2244)&amp;INDEX(VarEnd,MATCH($A2244,VarKey,0))&amp;AF$5</f>
        <v/>
      </c>
      <c r="AG2244" s="37">
        <f>INDEX(AG$280:AG$296,$E2244)*$D2244</f>
        <v/>
      </c>
      <c r="AH2244" s="36">
        <f>INDEX(AH$280:AH$296,$E2244)*$D2244</f>
        <v/>
      </c>
      <c r="AI2244" s="36">
        <f>INDEX(AI$280:AI$296,$E2244)*$D2244</f>
        <v/>
      </c>
      <c r="AJ2244" s="36">
        <f>INDEX(AJ$280:AJ$296,$E2244)*$D2244</f>
        <v/>
      </c>
      <c r="AK2244" s="36">
        <f>INDEX(AK$280:AK$296,$E2244)*$D2244</f>
        <v/>
      </c>
      <c r="AL2244" s="36">
        <f>INDEX(AL$280:AL$296,$E2244)*$D2244</f>
        <v/>
      </c>
      <c r="AM2244" s="36">
        <f>INDEX(AM$280:AM$296,$E2244)*$D2244</f>
        <v/>
      </c>
      <c r="AN2244" s="36">
        <f>INDEX(AN$280:AN$296,$E2244)*$D2244</f>
        <v/>
      </c>
      <c r="AO2244" s="36">
        <f>INDEX(AO$280:AO$296,$E2244)*$D2244</f>
        <v/>
      </c>
      <c r="AP2244" s="36">
        <f>INDEX(AP$280:AP$296,$E2244)*$D2244</f>
        <v/>
      </c>
      <c r="AQ2244" s="36">
        <f>INDEX(AQ$280:AQ$296,$E2244)*$D2244</f>
        <v/>
      </c>
      <c r="AR2244" s="36">
        <f>INDEX(AR$280:AR$296,$E2244)*$D2244</f>
        <v/>
      </c>
      <c r="AS2244" s="36">
        <f>INDEX(AS$280:AS$296,$E2244)*$D2244</f>
        <v/>
      </c>
      <c r="AT2244" s="36">
        <f>INDEX(AT$280:AT$296,$E2244)*$D2244</f>
        <v/>
      </c>
      <c r="AU2244" s="36">
        <f>INDEX(AU$280:AU$296,$E2244)*$D2244</f>
        <v/>
      </c>
      <c r="AV2244" s="36">
        <f>INDEX(AV$280:AV$296,$E2244)*$D2244</f>
        <v/>
      </c>
      <c r="AW2244" s="36">
        <f>INDEX(AW$280:AW$296,$E2244)*$D2244</f>
        <v/>
      </c>
      <c r="AX2244" s="36">
        <f>INDEX(AX$280:AX$296,$E2244)*$D2244</f>
        <v/>
      </c>
      <c r="AY2244" s="36">
        <f>INDEX(AY$280:AY$296,$E2244)*$D2244</f>
        <v/>
      </c>
    </row>
    <row r="2245" hidden="1" outlineLevel="2">
      <c r="A2245" s="14" t="inlineStr">
        <is>
          <t>ets</t>
        </is>
      </c>
      <c r="B2245" s="14" t="inlineStr">
        <is>
          <t>oop</t>
        </is>
      </c>
      <c r="C2245" s="14" t="inlineStr">
        <is>
          <t>cst</t>
        </is>
      </c>
      <c r="D2245" s="36">
        <f>INDEX(Inputs!$W$5:$W$132,MATCH($B2245&amp;"|"&amp;$C2245,Inputs!$A$5:$A$132,0))</f>
        <v/>
      </c>
      <c r="E2245" s="36">
        <f>INDEX(Inputs!$M$5:$M$132,MATCH($B2245&amp;"|"&amp;$C2245,Inputs!$A$5:$A$132,0))</f>
        <v/>
      </c>
      <c r="F2245" s="35" t="n"/>
      <c r="G2245" s="35" t="n"/>
      <c r="H2245" s="14">
        <f>INDEX(VarLab,MATCH($A2245,VarKey,0))&amp;INDEX(MemLab,MATCH($C2245&amp;"|"&amp;$B2245,MemKey,0))</f>
        <v/>
      </c>
      <c r="I2245" s="14">
        <f>INDEX(VarUnit,MATCH($A2245,VarKey,0))</f>
        <v/>
      </c>
      <c r="J2245" s="14">
        <f>INDEX(VarSrc,MATCH($A2245,VarKey,0))</f>
        <v/>
      </c>
      <c r="K2245" s="11">
        <f>CodePrefix&amp;$A2245&amp;IF($C2245="","","."&amp;$C2245&amp;"."&amp;$B2245)&amp;INDEX(VarEnd,MATCH($A2245,VarKey,0))&amp;K$5</f>
        <v/>
      </c>
      <c r="L2245" s="37">
        <f>INDEX(L$280:L$296,$E2245)*$D2245</f>
        <v/>
      </c>
      <c r="M2245" s="36">
        <f>INDEX(M$280:M$296,$E2245)*$D2245</f>
        <v/>
      </c>
      <c r="N2245" s="36">
        <f>INDEX(N$280:N$296,$E2245)*$D2245</f>
        <v/>
      </c>
      <c r="O2245" s="36">
        <f>INDEX(O$280:O$296,$E2245)*$D2245</f>
        <v/>
      </c>
      <c r="P2245" s="36">
        <f>INDEX(P$280:P$296,$E2245)*$D2245</f>
        <v/>
      </c>
      <c r="Q2245" s="36">
        <f>INDEX(Q$280:Q$296,$E2245)*$D2245</f>
        <v/>
      </c>
      <c r="R2245" s="36">
        <f>INDEX(R$280:R$296,$E2245)*$D2245</f>
        <v/>
      </c>
      <c r="S2245" s="36">
        <f>INDEX(S$280:S$296,$E2245)*$D2245</f>
        <v/>
      </c>
      <c r="T2245" s="36">
        <f>INDEX(T$280:T$296,$E2245)*$D2245</f>
        <v/>
      </c>
      <c r="U2245" s="36">
        <f>INDEX(U$280:U$296,$E2245)*$D2245</f>
        <v/>
      </c>
      <c r="V2245" s="36">
        <f>INDEX(V$280:V$296,$E2245)*$D2245</f>
        <v/>
      </c>
      <c r="W2245" s="36">
        <f>INDEX(W$280:W$296,$E2245)*$D2245</f>
        <v/>
      </c>
      <c r="X2245" s="36">
        <f>INDEX(X$280:X$296,$E2245)*$D2245</f>
        <v/>
      </c>
      <c r="Y2245" s="36">
        <f>INDEX(Y$280:Y$296,$E2245)*$D2245</f>
        <v/>
      </c>
      <c r="Z2245" s="36">
        <f>INDEX(Z$280:Z$296,$E2245)*$D2245</f>
        <v/>
      </c>
      <c r="AA2245" s="36">
        <f>INDEX(AA$280:AA$296,$E2245)*$D2245</f>
        <v/>
      </c>
      <c r="AB2245" s="36">
        <f>INDEX(AB$280:AB$296,$E2245)*$D2245</f>
        <v/>
      </c>
      <c r="AC2245" s="36">
        <f>INDEX(AC$280:AC$296,$E2245)*$D2245</f>
        <v/>
      </c>
      <c r="AD2245" s="36">
        <f>INDEX(AD$280:AD$296,$E2245)*$D2245</f>
        <v/>
      </c>
      <c r="AF2245" s="11">
        <f>CodePrefix&amp;$A2245&amp;IF($C2245="","","."&amp;$C2245&amp;"."&amp;$B2245)&amp;INDEX(VarEnd,MATCH($A2245,VarKey,0))&amp;AF$5</f>
        <v/>
      </c>
      <c r="AG2245" s="37">
        <f>INDEX(AG$280:AG$296,$E2245)*$D2245</f>
        <v/>
      </c>
      <c r="AH2245" s="36">
        <f>INDEX(AH$280:AH$296,$E2245)*$D2245</f>
        <v/>
      </c>
      <c r="AI2245" s="36">
        <f>INDEX(AI$280:AI$296,$E2245)*$D2245</f>
        <v/>
      </c>
      <c r="AJ2245" s="36">
        <f>INDEX(AJ$280:AJ$296,$E2245)*$D2245</f>
        <v/>
      </c>
      <c r="AK2245" s="36">
        <f>INDEX(AK$280:AK$296,$E2245)*$D2245</f>
        <v/>
      </c>
      <c r="AL2245" s="36">
        <f>INDEX(AL$280:AL$296,$E2245)*$D2245</f>
        <v/>
      </c>
      <c r="AM2245" s="36">
        <f>INDEX(AM$280:AM$296,$E2245)*$D2245</f>
        <v/>
      </c>
      <c r="AN2245" s="36">
        <f>INDEX(AN$280:AN$296,$E2245)*$D2245</f>
        <v/>
      </c>
      <c r="AO2245" s="36">
        <f>INDEX(AO$280:AO$296,$E2245)*$D2245</f>
        <v/>
      </c>
      <c r="AP2245" s="36">
        <f>INDEX(AP$280:AP$296,$E2245)*$D2245</f>
        <v/>
      </c>
      <c r="AQ2245" s="36">
        <f>INDEX(AQ$280:AQ$296,$E2245)*$D2245</f>
        <v/>
      </c>
      <c r="AR2245" s="36">
        <f>INDEX(AR$280:AR$296,$E2245)*$D2245</f>
        <v/>
      </c>
      <c r="AS2245" s="36">
        <f>INDEX(AS$280:AS$296,$E2245)*$D2245</f>
        <v/>
      </c>
      <c r="AT2245" s="36">
        <f>INDEX(AT$280:AT$296,$E2245)*$D2245</f>
        <v/>
      </c>
      <c r="AU2245" s="36">
        <f>INDEX(AU$280:AU$296,$E2245)*$D2245</f>
        <v/>
      </c>
      <c r="AV2245" s="36">
        <f>INDEX(AV$280:AV$296,$E2245)*$D2245</f>
        <v/>
      </c>
      <c r="AW2245" s="36">
        <f>INDEX(AW$280:AW$296,$E2245)*$D2245</f>
        <v/>
      </c>
      <c r="AX2245" s="36">
        <f>INDEX(AX$280:AX$296,$E2245)*$D2245</f>
        <v/>
      </c>
      <c r="AY2245" s="36">
        <f>INDEX(AY$280:AY$296,$E2245)*$D2245</f>
        <v/>
      </c>
    </row>
    <row r="2246" hidden="1" outlineLevel="2">
      <c r="A2246" s="14" t="inlineStr">
        <is>
          <t>ets</t>
        </is>
      </c>
      <c r="B2246" s="14" t="inlineStr">
        <is>
          <t>bio</t>
        </is>
      </c>
      <c r="C2246" s="14" t="inlineStr">
        <is>
          <t>cst</t>
        </is>
      </c>
      <c r="D2246" s="36">
        <f>INDEX(Inputs!$W$5:$W$132,MATCH($B2246&amp;"|"&amp;$C2246,Inputs!$A$5:$A$132,0))</f>
        <v/>
      </c>
      <c r="E2246" s="36">
        <f>INDEX(Inputs!$M$5:$M$132,MATCH($B2246&amp;"|"&amp;$C2246,Inputs!$A$5:$A$132,0))</f>
        <v/>
      </c>
      <c r="F2246" s="35" t="n"/>
      <c r="G2246" s="35" t="n"/>
      <c r="H2246" s="14">
        <f>INDEX(VarLab,MATCH($A2246,VarKey,0))&amp;INDEX(MemLab,MATCH($C2246&amp;"|"&amp;$B2246,MemKey,0))</f>
        <v/>
      </c>
      <c r="I2246" s="14">
        <f>INDEX(VarUnit,MATCH($A2246,VarKey,0))</f>
        <v/>
      </c>
      <c r="J2246" s="14">
        <f>INDEX(VarSrc,MATCH($A2246,VarKey,0))</f>
        <v/>
      </c>
      <c r="K2246" s="11">
        <f>CodePrefix&amp;$A2246&amp;IF($C2246="","","."&amp;$C2246&amp;"."&amp;$B2246)&amp;INDEX(VarEnd,MATCH($A2246,VarKey,0))&amp;K$5</f>
        <v/>
      </c>
      <c r="L2246" s="37">
        <f>INDEX(L$280:L$296,$E2246)*$D2246</f>
        <v/>
      </c>
      <c r="M2246" s="36">
        <f>INDEX(M$280:M$296,$E2246)*$D2246</f>
        <v/>
      </c>
      <c r="N2246" s="36">
        <f>INDEX(N$280:N$296,$E2246)*$D2246</f>
        <v/>
      </c>
      <c r="O2246" s="36">
        <f>INDEX(O$280:O$296,$E2246)*$D2246</f>
        <v/>
      </c>
      <c r="P2246" s="36">
        <f>INDEX(P$280:P$296,$E2246)*$D2246</f>
        <v/>
      </c>
      <c r="Q2246" s="36">
        <f>INDEX(Q$280:Q$296,$E2246)*$D2246</f>
        <v/>
      </c>
      <c r="R2246" s="36">
        <f>INDEX(R$280:R$296,$E2246)*$D2246</f>
        <v/>
      </c>
      <c r="S2246" s="36">
        <f>INDEX(S$280:S$296,$E2246)*$D2246</f>
        <v/>
      </c>
      <c r="T2246" s="36">
        <f>INDEX(T$280:T$296,$E2246)*$D2246</f>
        <v/>
      </c>
      <c r="U2246" s="36">
        <f>INDEX(U$280:U$296,$E2246)*$D2246</f>
        <v/>
      </c>
      <c r="V2246" s="36">
        <f>INDEX(V$280:V$296,$E2246)*$D2246</f>
        <v/>
      </c>
      <c r="W2246" s="36">
        <f>INDEX(W$280:W$296,$E2246)*$D2246</f>
        <v/>
      </c>
      <c r="X2246" s="36">
        <f>INDEX(X$280:X$296,$E2246)*$D2246</f>
        <v/>
      </c>
      <c r="Y2246" s="36">
        <f>INDEX(Y$280:Y$296,$E2246)*$D2246</f>
        <v/>
      </c>
      <c r="Z2246" s="36">
        <f>INDEX(Z$280:Z$296,$E2246)*$D2246</f>
        <v/>
      </c>
      <c r="AA2246" s="36">
        <f>INDEX(AA$280:AA$296,$E2246)*$D2246</f>
        <v/>
      </c>
      <c r="AB2246" s="36">
        <f>INDEX(AB$280:AB$296,$E2246)*$D2246</f>
        <v/>
      </c>
      <c r="AC2246" s="36">
        <f>INDEX(AC$280:AC$296,$E2246)*$D2246</f>
        <v/>
      </c>
      <c r="AD2246" s="36">
        <f>INDEX(AD$280:AD$296,$E2246)*$D2246</f>
        <v/>
      </c>
      <c r="AF2246" s="11">
        <f>CodePrefix&amp;$A2246&amp;IF($C2246="","","."&amp;$C2246&amp;"."&amp;$B2246)&amp;INDEX(VarEnd,MATCH($A2246,VarKey,0))&amp;AF$5</f>
        <v/>
      </c>
      <c r="AG2246" s="37">
        <f>INDEX(AG$280:AG$296,$E2246)*$D2246</f>
        <v/>
      </c>
      <c r="AH2246" s="36">
        <f>INDEX(AH$280:AH$296,$E2246)*$D2246</f>
        <v/>
      </c>
      <c r="AI2246" s="36">
        <f>INDEX(AI$280:AI$296,$E2246)*$D2246</f>
        <v/>
      </c>
      <c r="AJ2246" s="36">
        <f>INDEX(AJ$280:AJ$296,$E2246)*$D2246</f>
        <v/>
      </c>
      <c r="AK2246" s="36">
        <f>INDEX(AK$280:AK$296,$E2246)*$D2246</f>
        <v/>
      </c>
      <c r="AL2246" s="36">
        <f>INDEX(AL$280:AL$296,$E2246)*$D2246</f>
        <v/>
      </c>
      <c r="AM2246" s="36">
        <f>INDEX(AM$280:AM$296,$E2246)*$D2246</f>
        <v/>
      </c>
      <c r="AN2246" s="36">
        <f>INDEX(AN$280:AN$296,$E2246)*$D2246</f>
        <v/>
      </c>
      <c r="AO2246" s="36">
        <f>INDEX(AO$280:AO$296,$E2246)*$D2246</f>
        <v/>
      </c>
      <c r="AP2246" s="36">
        <f>INDEX(AP$280:AP$296,$E2246)*$D2246</f>
        <v/>
      </c>
      <c r="AQ2246" s="36">
        <f>INDEX(AQ$280:AQ$296,$E2246)*$D2246</f>
        <v/>
      </c>
      <c r="AR2246" s="36">
        <f>INDEX(AR$280:AR$296,$E2246)*$D2246</f>
        <v/>
      </c>
      <c r="AS2246" s="36">
        <f>INDEX(AS$280:AS$296,$E2246)*$D2246</f>
        <v/>
      </c>
      <c r="AT2246" s="36">
        <f>INDEX(AT$280:AT$296,$E2246)*$D2246</f>
        <v/>
      </c>
      <c r="AU2246" s="36">
        <f>INDEX(AU$280:AU$296,$E2246)*$D2246</f>
        <v/>
      </c>
      <c r="AV2246" s="36">
        <f>INDEX(AV$280:AV$296,$E2246)*$D2246</f>
        <v/>
      </c>
      <c r="AW2246" s="36">
        <f>INDEX(AW$280:AW$296,$E2246)*$D2246</f>
        <v/>
      </c>
      <c r="AX2246" s="36">
        <f>INDEX(AX$280:AX$296,$E2246)*$D2246</f>
        <v/>
      </c>
      <c r="AY2246" s="36">
        <f>INDEX(AY$280:AY$296,$E2246)*$D2246</f>
        <v/>
      </c>
    </row>
    <row r="2247" hidden="1" outlineLevel="2"/>
    <row r="2248" hidden="1" outlineLevel="2">
      <c r="A2248" s="14" t="inlineStr">
        <is>
          <t>ntx</t>
        </is>
      </c>
      <c r="B2248" s="14" t="inlineStr">
        <is>
          <t>coa</t>
        </is>
      </c>
      <c r="C2248" s="14" t="inlineStr">
        <is>
          <t>cst</t>
        </is>
      </c>
      <c r="D2248" s="36">
        <f>INDEX(Inputs!$N$5:$N$132,MATCH($B2248&amp;"|"&amp;$C2248,Inputs!$A$5:$A$132,0))</f>
        <v/>
      </c>
      <c r="E2248" s="36">
        <f>INDEX(Inputs!$K$5:$K$132,MATCH($B2248&amp;"|"&amp;$C2248,Inputs!$A$5:$A$132,0))</f>
        <v/>
      </c>
      <c r="F2248" s="35" t="n"/>
      <c r="G2248" s="35" t="n"/>
      <c r="H2248" s="14">
        <f>INDEX(VarLab,MATCH($A2248,VarKey,0))&amp;INDEX(MemLab,MATCH($C2248&amp;"|"&amp;$B2248,MemKey,0))</f>
        <v/>
      </c>
      <c r="I2248" s="14">
        <f>INDEX(VarUnit,MATCH($A2248,VarKey,0))</f>
        <v/>
      </c>
      <c r="J2248" s="14">
        <f>INDEX(VarSrc,MATCH($A2248,VarKey,0))</f>
        <v/>
      </c>
      <c r="K2248" s="11">
        <f>CodePrefix&amp;$A2248&amp;IF($C2248="","","."&amp;$C2248&amp;"."&amp;$B2248)&amp;INDEX(VarEnd,MATCH($A2248,VarKey,0))&amp;K$5</f>
        <v/>
      </c>
      <c r="L2248" s="37">
        <f>INDEX(L$80:L$93,$D2248)/$E2248</f>
        <v/>
      </c>
      <c r="M2248" s="36">
        <f>INDEX(M$80:M$93,$D2248)/$E2248</f>
        <v/>
      </c>
      <c r="N2248" s="36">
        <f>INDEX(N$80:N$93,$D2248)/$E2248</f>
        <v/>
      </c>
      <c r="O2248" s="36">
        <f>INDEX(O$80:O$93,$D2248)/$E2248</f>
        <v/>
      </c>
      <c r="P2248" s="36">
        <f>INDEX(P$80:P$93,$D2248)/$E2248</f>
        <v/>
      </c>
      <c r="Q2248" s="36">
        <f>INDEX(Q$80:Q$93,$D2248)/$E2248</f>
        <v/>
      </c>
      <c r="R2248" s="36">
        <f>INDEX(R$80:R$93,$D2248)/$E2248</f>
        <v/>
      </c>
      <c r="S2248" s="36">
        <f>INDEX(S$80:S$93,$D2248)/$E2248</f>
        <v/>
      </c>
      <c r="T2248" s="36">
        <f>INDEX(T$80:T$93,$D2248)/$E2248</f>
        <v/>
      </c>
      <c r="U2248" s="36">
        <f>INDEX(U$80:U$93,$D2248)/$E2248</f>
        <v/>
      </c>
      <c r="V2248" s="36">
        <f>INDEX(V$80:V$93,$D2248)/$E2248</f>
        <v/>
      </c>
      <c r="W2248" s="36">
        <f>INDEX(W$80:W$93,$D2248)/$E2248</f>
        <v/>
      </c>
      <c r="X2248" s="36">
        <f>INDEX(X$80:X$93,$D2248)/$E2248</f>
        <v/>
      </c>
      <c r="Y2248" s="36">
        <f>INDEX(Y$80:Y$93,$D2248)/$E2248</f>
        <v/>
      </c>
      <c r="Z2248" s="36">
        <f>INDEX(Z$80:Z$93,$D2248)/$E2248</f>
        <v/>
      </c>
      <c r="AA2248" s="36">
        <f>INDEX(AA$80:AA$93,$D2248)/$E2248</f>
        <v/>
      </c>
      <c r="AB2248" s="36">
        <f>INDEX(AB$80:AB$93,$D2248)/$E2248</f>
        <v/>
      </c>
      <c r="AC2248" s="36">
        <f>INDEX(AC$80:AC$93,$D2248)/$E2248</f>
        <v/>
      </c>
      <c r="AD2248" s="36">
        <f>INDEX(AD$80:AD$93,$D2248)/$E2248</f>
        <v/>
      </c>
      <c r="AF2248" s="11">
        <f>CodePrefix&amp;$A2248&amp;IF($C2248="","","."&amp;$C2248&amp;"."&amp;$B2248)&amp;INDEX(VarEnd,MATCH($A2248,VarKey,0))&amp;AF$5</f>
        <v/>
      </c>
      <c r="AG2248" s="37">
        <f>INDEX(AG$80:AG$93,$D2248)/$E2248</f>
        <v/>
      </c>
      <c r="AH2248" s="36">
        <f>INDEX(AH$80:AH$93,$D2248)/$E2248</f>
        <v/>
      </c>
      <c r="AI2248" s="36">
        <f>INDEX(AI$80:AI$93,$D2248)/$E2248</f>
        <v/>
      </c>
      <c r="AJ2248" s="36">
        <f>INDEX(AJ$80:AJ$93,$D2248)/$E2248</f>
        <v/>
      </c>
      <c r="AK2248" s="36">
        <f>INDEX(AK$80:AK$93,$D2248)/$E2248</f>
        <v/>
      </c>
      <c r="AL2248" s="36">
        <f>INDEX(AL$80:AL$93,$D2248)/$E2248</f>
        <v/>
      </c>
      <c r="AM2248" s="36">
        <f>INDEX(AM$80:AM$93,$D2248)/$E2248</f>
        <v/>
      </c>
      <c r="AN2248" s="36">
        <f>INDEX(AN$80:AN$93,$D2248)/$E2248</f>
        <v/>
      </c>
      <c r="AO2248" s="36">
        <f>INDEX(AO$80:AO$93,$D2248)/$E2248</f>
        <v/>
      </c>
      <c r="AP2248" s="36">
        <f>INDEX(AP$80:AP$93,$D2248)/$E2248</f>
        <v/>
      </c>
      <c r="AQ2248" s="36">
        <f>INDEX(AQ$80:AQ$93,$D2248)/$E2248</f>
        <v/>
      </c>
      <c r="AR2248" s="36">
        <f>INDEX(AR$80:AR$93,$D2248)/$E2248</f>
        <v/>
      </c>
      <c r="AS2248" s="36">
        <f>INDEX(AS$80:AS$93,$D2248)/$E2248</f>
        <v/>
      </c>
      <c r="AT2248" s="36">
        <f>INDEX(AT$80:AT$93,$D2248)/$E2248</f>
        <v/>
      </c>
      <c r="AU2248" s="36">
        <f>INDEX(AU$80:AU$93,$D2248)/$E2248</f>
        <v/>
      </c>
      <c r="AV2248" s="36">
        <f>INDEX(AV$80:AV$93,$D2248)/$E2248</f>
        <v/>
      </c>
      <c r="AW2248" s="36">
        <f>INDEX(AW$80:AW$93,$D2248)/$E2248</f>
        <v/>
      </c>
      <c r="AX2248" s="36">
        <f>INDEX(AX$80:AX$93,$D2248)/$E2248</f>
        <v/>
      </c>
      <c r="AY2248" s="36">
        <f>INDEX(AY$80:AY$93,$D2248)/$E2248</f>
        <v/>
      </c>
    </row>
    <row r="2249" hidden="1" outlineLevel="2">
      <c r="A2249" s="14" t="inlineStr">
        <is>
          <t>ntx</t>
        </is>
      </c>
      <c r="B2249" s="14" t="inlineStr">
        <is>
          <t>nga</t>
        </is>
      </c>
      <c r="C2249" s="14" t="inlineStr">
        <is>
          <t>cst</t>
        </is>
      </c>
      <c r="D2249" s="36">
        <f>INDEX(Inputs!$N$5:$N$132,MATCH($B2249&amp;"|"&amp;$C2249,Inputs!$A$5:$A$132,0))</f>
        <v/>
      </c>
      <c r="E2249" s="36">
        <f>INDEX(Inputs!$K$5:$K$132,MATCH($B2249&amp;"|"&amp;$C2249,Inputs!$A$5:$A$132,0))</f>
        <v/>
      </c>
      <c r="F2249" s="35" t="n"/>
      <c r="G2249" s="35" t="n"/>
      <c r="H2249" s="14">
        <f>INDEX(VarLab,MATCH($A2249,VarKey,0))&amp;INDEX(MemLab,MATCH($C2249&amp;"|"&amp;$B2249,MemKey,0))</f>
        <v/>
      </c>
      <c r="I2249" s="14">
        <f>INDEX(VarUnit,MATCH($A2249,VarKey,0))</f>
        <v/>
      </c>
      <c r="J2249" s="14">
        <f>INDEX(VarSrc,MATCH($A2249,VarKey,0))</f>
        <v/>
      </c>
      <c r="K2249" s="11">
        <f>CodePrefix&amp;$A2249&amp;IF($C2249="","","."&amp;$C2249&amp;"."&amp;$B2249)&amp;INDEX(VarEnd,MATCH($A2249,VarKey,0))&amp;K$5</f>
        <v/>
      </c>
      <c r="L2249" s="37">
        <f>INDEX(L$80:L$93,$D2249)/$E2249</f>
        <v/>
      </c>
      <c r="M2249" s="36">
        <f>INDEX(M$80:M$93,$D2249)/$E2249</f>
        <v/>
      </c>
      <c r="N2249" s="36">
        <f>INDEX(N$80:N$93,$D2249)/$E2249</f>
        <v/>
      </c>
      <c r="O2249" s="36">
        <f>INDEX(O$80:O$93,$D2249)/$E2249</f>
        <v/>
      </c>
      <c r="P2249" s="36">
        <f>INDEX(P$80:P$93,$D2249)/$E2249</f>
        <v/>
      </c>
      <c r="Q2249" s="36">
        <f>INDEX(Q$80:Q$93,$D2249)/$E2249</f>
        <v/>
      </c>
      <c r="R2249" s="36">
        <f>INDEX(R$80:R$93,$D2249)/$E2249</f>
        <v/>
      </c>
      <c r="S2249" s="36">
        <f>INDEX(S$80:S$93,$D2249)/$E2249</f>
        <v/>
      </c>
      <c r="T2249" s="36">
        <f>INDEX(T$80:T$93,$D2249)/$E2249</f>
        <v/>
      </c>
      <c r="U2249" s="36">
        <f>INDEX(U$80:U$93,$D2249)/$E2249</f>
        <v/>
      </c>
      <c r="V2249" s="36">
        <f>INDEX(V$80:V$93,$D2249)/$E2249</f>
        <v/>
      </c>
      <c r="W2249" s="36">
        <f>INDEX(W$80:W$93,$D2249)/$E2249</f>
        <v/>
      </c>
      <c r="X2249" s="36">
        <f>INDEX(X$80:X$93,$D2249)/$E2249</f>
        <v/>
      </c>
      <c r="Y2249" s="36">
        <f>INDEX(Y$80:Y$93,$D2249)/$E2249</f>
        <v/>
      </c>
      <c r="Z2249" s="36">
        <f>INDEX(Z$80:Z$93,$D2249)/$E2249</f>
        <v/>
      </c>
      <c r="AA2249" s="36">
        <f>INDEX(AA$80:AA$93,$D2249)/$E2249</f>
        <v/>
      </c>
      <c r="AB2249" s="36">
        <f>INDEX(AB$80:AB$93,$D2249)/$E2249</f>
        <v/>
      </c>
      <c r="AC2249" s="36">
        <f>INDEX(AC$80:AC$93,$D2249)/$E2249</f>
        <v/>
      </c>
      <c r="AD2249" s="36">
        <f>INDEX(AD$80:AD$93,$D2249)/$E2249</f>
        <v/>
      </c>
      <c r="AF2249" s="11">
        <f>CodePrefix&amp;$A2249&amp;IF($C2249="","","."&amp;$C2249&amp;"."&amp;$B2249)&amp;INDEX(VarEnd,MATCH($A2249,VarKey,0))&amp;AF$5</f>
        <v/>
      </c>
      <c r="AG2249" s="37">
        <f>INDEX(AG$80:AG$93,$D2249)/$E2249</f>
        <v/>
      </c>
      <c r="AH2249" s="36">
        <f>INDEX(AH$80:AH$93,$D2249)/$E2249</f>
        <v/>
      </c>
      <c r="AI2249" s="36">
        <f>INDEX(AI$80:AI$93,$D2249)/$E2249</f>
        <v/>
      </c>
      <c r="AJ2249" s="36">
        <f>INDEX(AJ$80:AJ$93,$D2249)/$E2249</f>
        <v/>
      </c>
      <c r="AK2249" s="36">
        <f>INDEX(AK$80:AK$93,$D2249)/$E2249</f>
        <v/>
      </c>
      <c r="AL2249" s="36">
        <f>INDEX(AL$80:AL$93,$D2249)/$E2249</f>
        <v/>
      </c>
      <c r="AM2249" s="36">
        <f>INDEX(AM$80:AM$93,$D2249)/$E2249</f>
        <v/>
      </c>
      <c r="AN2249" s="36">
        <f>INDEX(AN$80:AN$93,$D2249)/$E2249</f>
        <v/>
      </c>
      <c r="AO2249" s="36">
        <f>INDEX(AO$80:AO$93,$D2249)/$E2249</f>
        <v/>
      </c>
      <c r="AP2249" s="36">
        <f>INDEX(AP$80:AP$93,$D2249)/$E2249</f>
        <v/>
      </c>
      <c r="AQ2249" s="36">
        <f>INDEX(AQ$80:AQ$93,$D2249)/$E2249</f>
        <v/>
      </c>
      <c r="AR2249" s="36">
        <f>INDEX(AR$80:AR$93,$D2249)/$E2249</f>
        <v/>
      </c>
      <c r="AS2249" s="36">
        <f>INDEX(AS$80:AS$93,$D2249)/$E2249</f>
        <v/>
      </c>
      <c r="AT2249" s="36">
        <f>INDEX(AT$80:AT$93,$D2249)/$E2249</f>
        <v/>
      </c>
      <c r="AU2249" s="36">
        <f>INDEX(AU$80:AU$93,$D2249)/$E2249</f>
        <v/>
      </c>
      <c r="AV2249" s="36">
        <f>INDEX(AV$80:AV$93,$D2249)/$E2249</f>
        <v/>
      </c>
      <c r="AW2249" s="36">
        <f>INDEX(AW$80:AW$93,$D2249)/$E2249</f>
        <v/>
      </c>
      <c r="AX2249" s="36">
        <f>INDEX(AX$80:AX$93,$D2249)/$E2249</f>
        <v/>
      </c>
      <c r="AY2249" s="36">
        <f>INDEX(AY$80:AY$93,$D2249)/$E2249</f>
        <v/>
      </c>
    </row>
    <row r="2250" hidden="1" outlineLevel="2">
      <c r="A2250" s="14" t="inlineStr">
        <is>
          <t>ntx</t>
        </is>
      </c>
      <c r="B2250" s="14" t="inlineStr">
        <is>
          <t>gso</t>
        </is>
      </c>
      <c r="C2250" s="14" t="inlineStr">
        <is>
          <t>cst</t>
        </is>
      </c>
      <c r="D2250" s="36">
        <f>INDEX(Inputs!$N$5:$N$132,MATCH($B2250&amp;"|"&amp;$C2250,Inputs!$A$5:$A$132,0))</f>
        <v/>
      </c>
      <c r="E2250" s="36">
        <f>INDEX(Inputs!$K$5:$K$132,MATCH($B2250&amp;"|"&amp;$C2250,Inputs!$A$5:$A$132,0))</f>
        <v/>
      </c>
      <c r="F2250" s="35" t="n"/>
      <c r="G2250" s="35" t="n"/>
      <c r="H2250" s="14">
        <f>INDEX(VarLab,MATCH($A2250,VarKey,0))&amp;INDEX(MemLab,MATCH($C2250&amp;"|"&amp;$B2250,MemKey,0))</f>
        <v/>
      </c>
      <c r="I2250" s="14">
        <f>INDEX(VarUnit,MATCH($A2250,VarKey,0))</f>
        <v/>
      </c>
      <c r="J2250" s="14">
        <f>INDEX(VarSrc,MATCH($A2250,VarKey,0))</f>
        <v/>
      </c>
      <c r="K2250" s="11">
        <f>CodePrefix&amp;$A2250&amp;IF($C2250="","","."&amp;$C2250&amp;"."&amp;$B2250)&amp;INDEX(VarEnd,MATCH($A2250,VarKey,0))&amp;K$5</f>
        <v/>
      </c>
      <c r="L2250" s="37">
        <f>INDEX(L$80:L$93,$D2250)/$E2250</f>
        <v/>
      </c>
      <c r="M2250" s="36">
        <f>INDEX(M$80:M$93,$D2250)/$E2250</f>
        <v/>
      </c>
      <c r="N2250" s="36">
        <f>INDEX(N$80:N$93,$D2250)/$E2250</f>
        <v/>
      </c>
      <c r="O2250" s="36">
        <f>INDEX(O$80:O$93,$D2250)/$E2250</f>
        <v/>
      </c>
      <c r="P2250" s="36">
        <f>INDEX(P$80:P$93,$D2250)/$E2250</f>
        <v/>
      </c>
      <c r="Q2250" s="36">
        <f>INDEX(Q$80:Q$93,$D2250)/$E2250</f>
        <v/>
      </c>
      <c r="R2250" s="36">
        <f>INDEX(R$80:R$93,$D2250)/$E2250</f>
        <v/>
      </c>
      <c r="S2250" s="36">
        <f>INDEX(S$80:S$93,$D2250)/$E2250</f>
        <v/>
      </c>
      <c r="T2250" s="36">
        <f>INDEX(T$80:T$93,$D2250)/$E2250</f>
        <v/>
      </c>
      <c r="U2250" s="36">
        <f>INDEX(U$80:U$93,$D2250)/$E2250</f>
        <v/>
      </c>
      <c r="V2250" s="36">
        <f>INDEX(V$80:V$93,$D2250)/$E2250</f>
        <v/>
      </c>
      <c r="W2250" s="36">
        <f>INDEX(W$80:W$93,$D2250)/$E2250</f>
        <v/>
      </c>
      <c r="X2250" s="36">
        <f>INDEX(X$80:X$93,$D2250)/$E2250</f>
        <v/>
      </c>
      <c r="Y2250" s="36">
        <f>INDEX(Y$80:Y$93,$D2250)/$E2250</f>
        <v/>
      </c>
      <c r="Z2250" s="36">
        <f>INDEX(Z$80:Z$93,$D2250)/$E2250</f>
        <v/>
      </c>
      <c r="AA2250" s="36">
        <f>INDEX(AA$80:AA$93,$D2250)/$E2250</f>
        <v/>
      </c>
      <c r="AB2250" s="36">
        <f>INDEX(AB$80:AB$93,$D2250)/$E2250</f>
        <v/>
      </c>
      <c r="AC2250" s="36">
        <f>INDEX(AC$80:AC$93,$D2250)/$E2250</f>
        <v/>
      </c>
      <c r="AD2250" s="36">
        <f>INDEX(AD$80:AD$93,$D2250)/$E2250</f>
        <v/>
      </c>
      <c r="AF2250" s="11">
        <f>CodePrefix&amp;$A2250&amp;IF($C2250="","","."&amp;$C2250&amp;"."&amp;$B2250)&amp;INDEX(VarEnd,MATCH($A2250,VarKey,0))&amp;AF$5</f>
        <v/>
      </c>
      <c r="AG2250" s="37">
        <f>INDEX(AG$80:AG$93,$D2250)/$E2250</f>
        <v/>
      </c>
      <c r="AH2250" s="36">
        <f>INDEX(AH$80:AH$93,$D2250)/$E2250</f>
        <v/>
      </c>
      <c r="AI2250" s="36">
        <f>INDEX(AI$80:AI$93,$D2250)/$E2250</f>
        <v/>
      </c>
      <c r="AJ2250" s="36">
        <f>INDEX(AJ$80:AJ$93,$D2250)/$E2250</f>
        <v/>
      </c>
      <c r="AK2250" s="36">
        <f>INDEX(AK$80:AK$93,$D2250)/$E2250</f>
        <v/>
      </c>
      <c r="AL2250" s="36">
        <f>INDEX(AL$80:AL$93,$D2250)/$E2250</f>
        <v/>
      </c>
      <c r="AM2250" s="36">
        <f>INDEX(AM$80:AM$93,$D2250)/$E2250</f>
        <v/>
      </c>
      <c r="AN2250" s="36">
        <f>INDEX(AN$80:AN$93,$D2250)/$E2250</f>
        <v/>
      </c>
      <c r="AO2250" s="36">
        <f>INDEX(AO$80:AO$93,$D2250)/$E2250</f>
        <v/>
      </c>
      <c r="AP2250" s="36">
        <f>INDEX(AP$80:AP$93,$D2250)/$E2250</f>
        <v/>
      </c>
      <c r="AQ2250" s="36">
        <f>INDEX(AQ$80:AQ$93,$D2250)/$E2250</f>
        <v/>
      </c>
      <c r="AR2250" s="36">
        <f>INDEX(AR$80:AR$93,$D2250)/$E2250</f>
        <v/>
      </c>
      <c r="AS2250" s="36">
        <f>INDEX(AS$80:AS$93,$D2250)/$E2250</f>
        <v/>
      </c>
      <c r="AT2250" s="36">
        <f>INDEX(AT$80:AT$93,$D2250)/$E2250</f>
        <v/>
      </c>
      <c r="AU2250" s="36">
        <f>INDEX(AU$80:AU$93,$D2250)/$E2250</f>
        <v/>
      </c>
      <c r="AV2250" s="36">
        <f>INDEX(AV$80:AV$93,$D2250)/$E2250</f>
        <v/>
      </c>
      <c r="AW2250" s="36">
        <f>INDEX(AW$80:AW$93,$D2250)/$E2250</f>
        <v/>
      </c>
      <c r="AX2250" s="36">
        <f>INDEX(AX$80:AX$93,$D2250)/$E2250</f>
        <v/>
      </c>
      <c r="AY2250" s="36">
        <f>INDEX(AY$80:AY$93,$D2250)/$E2250</f>
        <v/>
      </c>
    </row>
    <row r="2251" hidden="1" outlineLevel="2">
      <c r="A2251" s="14" t="inlineStr">
        <is>
          <t>ntx</t>
        </is>
      </c>
      <c r="B2251" s="14" t="inlineStr">
        <is>
          <t>die</t>
        </is>
      </c>
      <c r="C2251" s="14" t="inlineStr">
        <is>
          <t>cst</t>
        </is>
      </c>
      <c r="D2251" s="36">
        <f>INDEX(Inputs!$N$5:$N$132,MATCH($B2251&amp;"|"&amp;$C2251,Inputs!$A$5:$A$132,0))</f>
        <v/>
      </c>
      <c r="E2251" s="36">
        <f>INDEX(Inputs!$K$5:$K$132,MATCH($B2251&amp;"|"&amp;$C2251,Inputs!$A$5:$A$132,0))</f>
        <v/>
      </c>
      <c r="F2251" s="35" t="n"/>
      <c r="G2251" s="35" t="n"/>
      <c r="H2251" s="14">
        <f>INDEX(VarLab,MATCH($A2251,VarKey,0))&amp;INDEX(MemLab,MATCH($C2251&amp;"|"&amp;$B2251,MemKey,0))</f>
        <v/>
      </c>
      <c r="I2251" s="14">
        <f>INDEX(VarUnit,MATCH($A2251,VarKey,0))</f>
        <v/>
      </c>
      <c r="J2251" s="14">
        <f>INDEX(VarSrc,MATCH($A2251,VarKey,0))</f>
        <v/>
      </c>
      <c r="K2251" s="11">
        <f>CodePrefix&amp;$A2251&amp;IF($C2251="","","."&amp;$C2251&amp;"."&amp;$B2251)&amp;INDEX(VarEnd,MATCH($A2251,VarKey,0))&amp;K$5</f>
        <v/>
      </c>
      <c r="L2251" s="37">
        <f>INDEX(L$80:L$93,$D2251)/$E2251</f>
        <v/>
      </c>
      <c r="M2251" s="36">
        <f>INDEX(M$80:M$93,$D2251)/$E2251</f>
        <v/>
      </c>
      <c r="N2251" s="36">
        <f>INDEX(N$80:N$93,$D2251)/$E2251</f>
        <v/>
      </c>
      <c r="O2251" s="36">
        <f>INDEX(O$80:O$93,$D2251)/$E2251</f>
        <v/>
      </c>
      <c r="P2251" s="36">
        <f>INDEX(P$80:P$93,$D2251)/$E2251</f>
        <v/>
      </c>
      <c r="Q2251" s="36">
        <f>INDEX(Q$80:Q$93,$D2251)/$E2251</f>
        <v/>
      </c>
      <c r="R2251" s="36">
        <f>INDEX(R$80:R$93,$D2251)/$E2251</f>
        <v/>
      </c>
      <c r="S2251" s="36">
        <f>INDEX(S$80:S$93,$D2251)/$E2251</f>
        <v/>
      </c>
      <c r="T2251" s="36">
        <f>INDEX(T$80:T$93,$D2251)/$E2251</f>
        <v/>
      </c>
      <c r="U2251" s="36">
        <f>INDEX(U$80:U$93,$D2251)/$E2251</f>
        <v/>
      </c>
      <c r="V2251" s="36">
        <f>INDEX(V$80:V$93,$D2251)/$E2251</f>
        <v/>
      </c>
      <c r="W2251" s="36">
        <f>INDEX(W$80:W$93,$D2251)/$E2251</f>
        <v/>
      </c>
      <c r="X2251" s="36">
        <f>INDEX(X$80:X$93,$D2251)/$E2251</f>
        <v/>
      </c>
      <c r="Y2251" s="36">
        <f>INDEX(Y$80:Y$93,$D2251)/$E2251</f>
        <v/>
      </c>
      <c r="Z2251" s="36">
        <f>INDEX(Z$80:Z$93,$D2251)/$E2251</f>
        <v/>
      </c>
      <c r="AA2251" s="36">
        <f>INDEX(AA$80:AA$93,$D2251)/$E2251</f>
        <v/>
      </c>
      <c r="AB2251" s="36">
        <f>INDEX(AB$80:AB$93,$D2251)/$E2251</f>
        <v/>
      </c>
      <c r="AC2251" s="36">
        <f>INDEX(AC$80:AC$93,$D2251)/$E2251</f>
        <v/>
      </c>
      <c r="AD2251" s="36">
        <f>INDEX(AD$80:AD$93,$D2251)/$E2251</f>
        <v/>
      </c>
      <c r="AF2251" s="11">
        <f>CodePrefix&amp;$A2251&amp;IF($C2251="","","."&amp;$C2251&amp;"."&amp;$B2251)&amp;INDEX(VarEnd,MATCH($A2251,VarKey,0))&amp;AF$5</f>
        <v/>
      </c>
      <c r="AG2251" s="37">
        <f>INDEX(AG$80:AG$93,$D2251)/$E2251</f>
        <v/>
      </c>
      <c r="AH2251" s="36">
        <f>INDEX(AH$80:AH$93,$D2251)/$E2251</f>
        <v/>
      </c>
      <c r="AI2251" s="36">
        <f>INDEX(AI$80:AI$93,$D2251)/$E2251</f>
        <v/>
      </c>
      <c r="AJ2251" s="36">
        <f>INDEX(AJ$80:AJ$93,$D2251)/$E2251</f>
        <v/>
      </c>
      <c r="AK2251" s="36">
        <f>INDEX(AK$80:AK$93,$D2251)/$E2251</f>
        <v/>
      </c>
      <c r="AL2251" s="36">
        <f>INDEX(AL$80:AL$93,$D2251)/$E2251</f>
        <v/>
      </c>
      <c r="AM2251" s="36">
        <f>INDEX(AM$80:AM$93,$D2251)/$E2251</f>
        <v/>
      </c>
      <c r="AN2251" s="36">
        <f>INDEX(AN$80:AN$93,$D2251)/$E2251</f>
        <v/>
      </c>
      <c r="AO2251" s="36">
        <f>INDEX(AO$80:AO$93,$D2251)/$E2251</f>
        <v/>
      </c>
      <c r="AP2251" s="36">
        <f>INDEX(AP$80:AP$93,$D2251)/$E2251</f>
        <v/>
      </c>
      <c r="AQ2251" s="36">
        <f>INDEX(AQ$80:AQ$93,$D2251)/$E2251</f>
        <v/>
      </c>
      <c r="AR2251" s="36">
        <f>INDEX(AR$80:AR$93,$D2251)/$E2251</f>
        <v/>
      </c>
      <c r="AS2251" s="36">
        <f>INDEX(AS$80:AS$93,$D2251)/$E2251</f>
        <v/>
      </c>
      <c r="AT2251" s="36">
        <f>INDEX(AT$80:AT$93,$D2251)/$E2251</f>
        <v/>
      </c>
      <c r="AU2251" s="36">
        <f>INDEX(AU$80:AU$93,$D2251)/$E2251</f>
        <v/>
      </c>
      <c r="AV2251" s="36">
        <f>INDEX(AV$80:AV$93,$D2251)/$E2251</f>
        <v/>
      </c>
      <c r="AW2251" s="36">
        <f>INDEX(AW$80:AW$93,$D2251)/$E2251</f>
        <v/>
      </c>
      <c r="AX2251" s="36">
        <f>INDEX(AX$80:AX$93,$D2251)/$E2251</f>
        <v/>
      </c>
      <c r="AY2251" s="36">
        <f>INDEX(AY$80:AY$93,$D2251)/$E2251</f>
        <v/>
      </c>
    </row>
    <row r="2252" hidden="1" outlineLevel="2">
      <c r="A2252" s="14" t="inlineStr">
        <is>
          <t>ntx</t>
        </is>
      </c>
      <c r="B2252" s="14" t="inlineStr">
        <is>
          <t>lpg</t>
        </is>
      </c>
      <c r="C2252" s="14" t="inlineStr">
        <is>
          <t>cst</t>
        </is>
      </c>
      <c r="D2252" s="36">
        <f>INDEX(Inputs!$N$5:$N$132,MATCH($B2252&amp;"|"&amp;$C2252,Inputs!$A$5:$A$132,0))</f>
        <v/>
      </c>
      <c r="E2252" s="36">
        <f>INDEX(Inputs!$K$5:$K$132,MATCH($B2252&amp;"|"&amp;$C2252,Inputs!$A$5:$A$132,0))</f>
        <v/>
      </c>
      <c r="F2252" s="35" t="n"/>
      <c r="G2252" s="35" t="n"/>
      <c r="H2252" s="14">
        <f>INDEX(VarLab,MATCH($A2252,VarKey,0))&amp;INDEX(MemLab,MATCH($C2252&amp;"|"&amp;$B2252,MemKey,0))</f>
        <v/>
      </c>
      <c r="I2252" s="14">
        <f>INDEX(VarUnit,MATCH($A2252,VarKey,0))</f>
        <v/>
      </c>
      <c r="J2252" s="14">
        <f>INDEX(VarSrc,MATCH($A2252,VarKey,0))</f>
        <v/>
      </c>
      <c r="K2252" s="11">
        <f>CodePrefix&amp;$A2252&amp;IF($C2252="","","."&amp;$C2252&amp;"."&amp;$B2252)&amp;INDEX(VarEnd,MATCH($A2252,VarKey,0))&amp;K$5</f>
        <v/>
      </c>
      <c r="L2252" s="37">
        <f>INDEX(L$80:L$93,$D2252)/$E2252</f>
        <v/>
      </c>
      <c r="M2252" s="36">
        <f>INDEX(M$80:M$93,$D2252)/$E2252</f>
        <v/>
      </c>
      <c r="N2252" s="36">
        <f>INDEX(N$80:N$93,$D2252)/$E2252</f>
        <v/>
      </c>
      <c r="O2252" s="36">
        <f>INDEX(O$80:O$93,$D2252)/$E2252</f>
        <v/>
      </c>
      <c r="P2252" s="36">
        <f>INDEX(P$80:P$93,$D2252)/$E2252</f>
        <v/>
      </c>
      <c r="Q2252" s="36">
        <f>INDEX(Q$80:Q$93,$D2252)/$E2252</f>
        <v/>
      </c>
      <c r="R2252" s="36">
        <f>INDEX(R$80:R$93,$D2252)/$E2252</f>
        <v/>
      </c>
      <c r="S2252" s="36">
        <f>INDEX(S$80:S$93,$D2252)/$E2252</f>
        <v/>
      </c>
      <c r="T2252" s="36">
        <f>INDEX(T$80:T$93,$D2252)/$E2252</f>
        <v/>
      </c>
      <c r="U2252" s="36">
        <f>INDEX(U$80:U$93,$D2252)/$E2252</f>
        <v/>
      </c>
      <c r="V2252" s="36">
        <f>INDEX(V$80:V$93,$D2252)/$E2252</f>
        <v/>
      </c>
      <c r="W2252" s="36">
        <f>INDEX(W$80:W$93,$D2252)/$E2252</f>
        <v/>
      </c>
      <c r="X2252" s="36">
        <f>INDEX(X$80:X$93,$D2252)/$E2252</f>
        <v/>
      </c>
      <c r="Y2252" s="36">
        <f>INDEX(Y$80:Y$93,$D2252)/$E2252</f>
        <v/>
      </c>
      <c r="Z2252" s="36">
        <f>INDEX(Z$80:Z$93,$D2252)/$E2252</f>
        <v/>
      </c>
      <c r="AA2252" s="36">
        <f>INDEX(AA$80:AA$93,$D2252)/$E2252</f>
        <v/>
      </c>
      <c r="AB2252" s="36">
        <f>INDEX(AB$80:AB$93,$D2252)/$E2252</f>
        <v/>
      </c>
      <c r="AC2252" s="36">
        <f>INDEX(AC$80:AC$93,$D2252)/$E2252</f>
        <v/>
      </c>
      <c r="AD2252" s="36">
        <f>INDEX(AD$80:AD$93,$D2252)/$E2252</f>
        <v/>
      </c>
      <c r="AF2252" s="11">
        <f>CodePrefix&amp;$A2252&amp;IF($C2252="","","."&amp;$C2252&amp;"."&amp;$B2252)&amp;INDEX(VarEnd,MATCH($A2252,VarKey,0))&amp;AF$5</f>
        <v/>
      </c>
      <c r="AG2252" s="37">
        <f>INDEX(AG$80:AG$93,$D2252)/$E2252</f>
        <v/>
      </c>
      <c r="AH2252" s="36">
        <f>INDEX(AH$80:AH$93,$D2252)/$E2252</f>
        <v/>
      </c>
      <c r="AI2252" s="36">
        <f>INDEX(AI$80:AI$93,$D2252)/$E2252</f>
        <v/>
      </c>
      <c r="AJ2252" s="36">
        <f>INDEX(AJ$80:AJ$93,$D2252)/$E2252</f>
        <v/>
      </c>
      <c r="AK2252" s="36">
        <f>INDEX(AK$80:AK$93,$D2252)/$E2252</f>
        <v/>
      </c>
      <c r="AL2252" s="36">
        <f>INDEX(AL$80:AL$93,$D2252)/$E2252</f>
        <v/>
      </c>
      <c r="AM2252" s="36">
        <f>INDEX(AM$80:AM$93,$D2252)/$E2252</f>
        <v/>
      </c>
      <c r="AN2252" s="36">
        <f>INDEX(AN$80:AN$93,$D2252)/$E2252</f>
        <v/>
      </c>
      <c r="AO2252" s="36">
        <f>INDEX(AO$80:AO$93,$D2252)/$E2252</f>
        <v/>
      </c>
      <c r="AP2252" s="36">
        <f>INDEX(AP$80:AP$93,$D2252)/$E2252</f>
        <v/>
      </c>
      <c r="AQ2252" s="36">
        <f>INDEX(AQ$80:AQ$93,$D2252)/$E2252</f>
        <v/>
      </c>
      <c r="AR2252" s="36">
        <f>INDEX(AR$80:AR$93,$D2252)/$E2252</f>
        <v/>
      </c>
      <c r="AS2252" s="36">
        <f>INDEX(AS$80:AS$93,$D2252)/$E2252</f>
        <v/>
      </c>
      <c r="AT2252" s="36">
        <f>INDEX(AT$80:AT$93,$D2252)/$E2252</f>
        <v/>
      </c>
      <c r="AU2252" s="36">
        <f>INDEX(AU$80:AU$93,$D2252)/$E2252</f>
        <v/>
      </c>
      <c r="AV2252" s="36">
        <f>INDEX(AV$80:AV$93,$D2252)/$E2252</f>
        <v/>
      </c>
      <c r="AW2252" s="36">
        <f>INDEX(AW$80:AW$93,$D2252)/$E2252</f>
        <v/>
      </c>
      <c r="AX2252" s="36">
        <f>INDEX(AX$80:AX$93,$D2252)/$E2252</f>
        <v/>
      </c>
      <c r="AY2252" s="36">
        <f>INDEX(AY$80:AY$93,$D2252)/$E2252</f>
        <v/>
      </c>
    </row>
    <row r="2253" hidden="1" outlineLevel="2">
      <c r="A2253" s="14" t="inlineStr">
        <is>
          <t>ntx</t>
        </is>
      </c>
      <c r="B2253" s="14" t="inlineStr">
        <is>
          <t>ker</t>
        </is>
      </c>
      <c r="C2253" s="14" t="inlineStr">
        <is>
          <t>cst</t>
        </is>
      </c>
      <c r="D2253" s="36">
        <f>INDEX(Inputs!$N$5:$N$132,MATCH($B2253&amp;"|"&amp;$C2253,Inputs!$A$5:$A$132,0))</f>
        <v/>
      </c>
      <c r="E2253" s="36">
        <f>INDEX(Inputs!$K$5:$K$132,MATCH($B2253&amp;"|"&amp;$C2253,Inputs!$A$5:$A$132,0))</f>
        <v/>
      </c>
      <c r="F2253" s="35" t="n"/>
      <c r="G2253" s="35" t="n"/>
      <c r="H2253" s="14">
        <f>INDEX(VarLab,MATCH($A2253,VarKey,0))&amp;INDEX(MemLab,MATCH($C2253&amp;"|"&amp;$B2253,MemKey,0))</f>
        <v/>
      </c>
      <c r="I2253" s="14">
        <f>INDEX(VarUnit,MATCH($A2253,VarKey,0))</f>
        <v/>
      </c>
      <c r="J2253" s="14">
        <f>INDEX(VarSrc,MATCH($A2253,VarKey,0))</f>
        <v/>
      </c>
      <c r="K2253" s="11">
        <f>CodePrefix&amp;$A2253&amp;IF($C2253="","","."&amp;$C2253&amp;"."&amp;$B2253)&amp;INDEX(VarEnd,MATCH($A2253,VarKey,0))&amp;K$5</f>
        <v/>
      </c>
      <c r="L2253" s="37">
        <f>INDEX(L$80:L$93,$D2253)/$E2253</f>
        <v/>
      </c>
      <c r="M2253" s="36">
        <f>INDEX(M$80:M$93,$D2253)/$E2253</f>
        <v/>
      </c>
      <c r="N2253" s="36">
        <f>INDEX(N$80:N$93,$D2253)/$E2253</f>
        <v/>
      </c>
      <c r="O2253" s="36">
        <f>INDEX(O$80:O$93,$D2253)/$E2253</f>
        <v/>
      </c>
      <c r="P2253" s="36">
        <f>INDEX(P$80:P$93,$D2253)/$E2253</f>
        <v/>
      </c>
      <c r="Q2253" s="36">
        <f>INDEX(Q$80:Q$93,$D2253)/$E2253</f>
        <v/>
      </c>
      <c r="R2253" s="36">
        <f>INDEX(R$80:R$93,$D2253)/$E2253</f>
        <v/>
      </c>
      <c r="S2253" s="36">
        <f>INDEX(S$80:S$93,$D2253)/$E2253</f>
        <v/>
      </c>
      <c r="T2253" s="36">
        <f>INDEX(T$80:T$93,$D2253)/$E2253</f>
        <v/>
      </c>
      <c r="U2253" s="36">
        <f>INDEX(U$80:U$93,$D2253)/$E2253</f>
        <v/>
      </c>
      <c r="V2253" s="36">
        <f>INDEX(V$80:V$93,$D2253)/$E2253</f>
        <v/>
      </c>
      <c r="W2253" s="36">
        <f>INDEX(W$80:W$93,$D2253)/$E2253</f>
        <v/>
      </c>
      <c r="X2253" s="36">
        <f>INDEX(X$80:X$93,$D2253)/$E2253</f>
        <v/>
      </c>
      <c r="Y2253" s="36">
        <f>INDEX(Y$80:Y$93,$D2253)/$E2253</f>
        <v/>
      </c>
      <c r="Z2253" s="36">
        <f>INDEX(Z$80:Z$93,$D2253)/$E2253</f>
        <v/>
      </c>
      <c r="AA2253" s="36">
        <f>INDEX(AA$80:AA$93,$D2253)/$E2253</f>
        <v/>
      </c>
      <c r="AB2253" s="36">
        <f>INDEX(AB$80:AB$93,$D2253)/$E2253</f>
        <v/>
      </c>
      <c r="AC2253" s="36">
        <f>INDEX(AC$80:AC$93,$D2253)/$E2253</f>
        <v/>
      </c>
      <c r="AD2253" s="36">
        <f>INDEX(AD$80:AD$93,$D2253)/$E2253</f>
        <v/>
      </c>
      <c r="AF2253" s="11">
        <f>CodePrefix&amp;$A2253&amp;IF($C2253="","","."&amp;$C2253&amp;"."&amp;$B2253)&amp;INDEX(VarEnd,MATCH($A2253,VarKey,0))&amp;AF$5</f>
        <v/>
      </c>
      <c r="AG2253" s="37">
        <f>INDEX(AG$80:AG$93,$D2253)/$E2253</f>
        <v/>
      </c>
      <c r="AH2253" s="36">
        <f>INDEX(AH$80:AH$93,$D2253)/$E2253</f>
        <v/>
      </c>
      <c r="AI2253" s="36">
        <f>INDEX(AI$80:AI$93,$D2253)/$E2253</f>
        <v/>
      </c>
      <c r="AJ2253" s="36">
        <f>INDEX(AJ$80:AJ$93,$D2253)/$E2253</f>
        <v/>
      </c>
      <c r="AK2253" s="36">
        <f>INDEX(AK$80:AK$93,$D2253)/$E2253</f>
        <v/>
      </c>
      <c r="AL2253" s="36">
        <f>INDEX(AL$80:AL$93,$D2253)/$E2253</f>
        <v/>
      </c>
      <c r="AM2253" s="36">
        <f>INDEX(AM$80:AM$93,$D2253)/$E2253</f>
        <v/>
      </c>
      <c r="AN2253" s="36">
        <f>INDEX(AN$80:AN$93,$D2253)/$E2253</f>
        <v/>
      </c>
      <c r="AO2253" s="36">
        <f>INDEX(AO$80:AO$93,$D2253)/$E2253</f>
        <v/>
      </c>
      <c r="AP2253" s="36">
        <f>INDEX(AP$80:AP$93,$D2253)/$E2253</f>
        <v/>
      </c>
      <c r="AQ2253" s="36">
        <f>INDEX(AQ$80:AQ$93,$D2253)/$E2253</f>
        <v/>
      </c>
      <c r="AR2253" s="36">
        <f>INDEX(AR$80:AR$93,$D2253)/$E2253</f>
        <v/>
      </c>
      <c r="AS2253" s="36">
        <f>INDEX(AS$80:AS$93,$D2253)/$E2253</f>
        <v/>
      </c>
      <c r="AT2253" s="36">
        <f>INDEX(AT$80:AT$93,$D2253)/$E2253</f>
        <v/>
      </c>
      <c r="AU2253" s="36">
        <f>INDEX(AU$80:AU$93,$D2253)/$E2253</f>
        <v/>
      </c>
      <c r="AV2253" s="36">
        <f>INDEX(AV$80:AV$93,$D2253)/$E2253</f>
        <v/>
      </c>
      <c r="AW2253" s="36">
        <f>INDEX(AW$80:AW$93,$D2253)/$E2253</f>
        <v/>
      </c>
      <c r="AX2253" s="36">
        <f>INDEX(AX$80:AX$93,$D2253)/$E2253</f>
        <v/>
      </c>
      <c r="AY2253" s="36">
        <f>INDEX(AY$80:AY$93,$D2253)/$E2253</f>
        <v/>
      </c>
    </row>
    <row r="2254" hidden="1" outlineLevel="2">
      <c r="A2254" s="14" t="inlineStr">
        <is>
          <t>ntx</t>
        </is>
      </c>
      <c r="B2254" s="14" t="inlineStr">
        <is>
          <t>oop</t>
        </is>
      </c>
      <c r="C2254" s="14" t="inlineStr">
        <is>
          <t>cst</t>
        </is>
      </c>
      <c r="D2254" s="36">
        <f>INDEX(Inputs!$N$5:$N$132,MATCH($B2254&amp;"|"&amp;$C2254,Inputs!$A$5:$A$132,0))</f>
        <v/>
      </c>
      <c r="E2254" s="36">
        <f>INDEX(Inputs!$K$5:$K$132,MATCH($B2254&amp;"|"&amp;$C2254,Inputs!$A$5:$A$132,0))</f>
        <v/>
      </c>
      <c r="F2254" s="35" t="n"/>
      <c r="G2254" s="35" t="n"/>
      <c r="H2254" s="14">
        <f>INDEX(VarLab,MATCH($A2254,VarKey,0))&amp;INDEX(MemLab,MATCH($C2254&amp;"|"&amp;$B2254,MemKey,0))</f>
        <v/>
      </c>
      <c r="I2254" s="14">
        <f>INDEX(VarUnit,MATCH($A2254,VarKey,0))</f>
        <v/>
      </c>
      <c r="J2254" s="14">
        <f>INDEX(VarSrc,MATCH($A2254,VarKey,0))</f>
        <v/>
      </c>
      <c r="K2254" s="11">
        <f>CodePrefix&amp;$A2254&amp;IF($C2254="","","."&amp;$C2254&amp;"."&amp;$B2254)&amp;INDEX(VarEnd,MATCH($A2254,VarKey,0))&amp;K$5</f>
        <v/>
      </c>
      <c r="L2254" s="37">
        <f>INDEX(L$80:L$93,$D2254)/$E2254</f>
        <v/>
      </c>
      <c r="M2254" s="36">
        <f>INDEX(M$80:M$93,$D2254)/$E2254</f>
        <v/>
      </c>
      <c r="N2254" s="36">
        <f>INDEX(N$80:N$93,$D2254)/$E2254</f>
        <v/>
      </c>
      <c r="O2254" s="36">
        <f>INDEX(O$80:O$93,$D2254)/$E2254</f>
        <v/>
      </c>
      <c r="P2254" s="36">
        <f>INDEX(P$80:P$93,$D2254)/$E2254</f>
        <v/>
      </c>
      <c r="Q2254" s="36">
        <f>INDEX(Q$80:Q$93,$D2254)/$E2254</f>
        <v/>
      </c>
      <c r="R2254" s="36">
        <f>INDEX(R$80:R$93,$D2254)/$E2254</f>
        <v/>
      </c>
      <c r="S2254" s="36">
        <f>INDEX(S$80:S$93,$D2254)/$E2254</f>
        <v/>
      </c>
      <c r="T2254" s="36">
        <f>INDEX(T$80:T$93,$D2254)/$E2254</f>
        <v/>
      </c>
      <c r="U2254" s="36">
        <f>INDEX(U$80:U$93,$D2254)/$E2254</f>
        <v/>
      </c>
      <c r="V2254" s="36">
        <f>INDEX(V$80:V$93,$D2254)/$E2254</f>
        <v/>
      </c>
      <c r="W2254" s="36">
        <f>INDEX(W$80:W$93,$D2254)/$E2254</f>
        <v/>
      </c>
      <c r="X2254" s="36">
        <f>INDEX(X$80:X$93,$D2254)/$E2254</f>
        <v/>
      </c>
      <c r="Y2254" s="36">
        <f>INDEX(Y$80:Y$93,$D2254)/$E2254</f>
        <v/>
      </c>
      <c r="Z2254" s="36">
        <f>INDEX(Z$80:Z$93,$D2254)/$E2254</f>
        <v/>
      </c>
      <c r="AA2254" s="36">
        <f>INDEX(AA$80:AA$93,$D2254)/$E2254</f>
        <v/>
      </c>
      <c r="AB2254" s="36">
        <f>INDEX(AB$80:AB$93,$D2254)/$E2254</f>
        <v/>
      </c>
      <c r="AC2254" s="36">
        <f>INDEX(AC$80:AC$93,$D2254)/$E2254</f>
        <v/>
      </c>
      <c r="AD2254" s="36">
        <f>INDEX(AD$80:AD$93,$D2254)/$E2254</f>
        <v/>
      </c>
      <c r="AF2254" s="11">
        <f>CodePrefix&amp;$A2254&amp;IF($C2254="","","."&amp;$C2254&amp;"."&amp;$B2254)&amp;INDEX(VarEnd,MATCH($A2254,VarKey,0))&amp;AF$5</f>
        <v/>
      </c>
      <c r="AG2254" s="37">
        <f>INDEX(AG$80:AG$93,$D2254)/$E2254</f>
        <v/>
      </c>
      <c r="AH2254" s="36">
        <f>INDEX(AH$80:AH$93,$D2254)/$E2254</f>
        <v/>
      </c>
      <c r="AI2254" s="36">
        <f>INDEX(AI$80:AI$93,$D2254)/$E2254</f>
        <v/>
      </c>
      <c r="AJ2254" s="36">
        <f>INDEX(AJ$80:AJ$93,$D2254)/$E2254</f>
        <v/>
      </c>
      <c r="AK2254" s="36">
        <f>INDEX(AK$80:AK$93,$D2254)/$E2254</f>
        <v/>
      </c>
      <c r="AL2254" s="36">
        <f>INDEX(AL$80:AL$93,$D2254)/$E2254</f>
        <v/>
      </c>
      <c r="AM2254" s="36">
        <f>INDEX(AM$80:AM$93,$D2254)/$E2254</f>
        <v/>
      </c>
      <c r="AN2254" s="36">
        <f>INDEX(AN$80:AN$93,$D2254)/$E2254</f>
        <v/>
      </c>
      <c r="AO2254" s="36">
        <f>INDEX(AO$80:AO$93,$D2254)/$E2254</f>
        <v/>
      </c>
      <c r="AP2254" s="36">
        <f>INDEX(AP$80:AP$93,$D2254)/$E2254</f>
        <v/>
      </c>
      <c r="AQ2254" s="36">
        <f>INDEX(AQ$80:AQ$93,$D2254)/$E2254</f>
        <v/>
      </c>
      <c r="AR2254" s="36">
        <f>INDEX(AR$80:AR$93,$D2254)/$E2254</f>
        <v/>
      </c>
      <c r="AS2254" s="36">
        <f>INDEX(AS$80:AS$93,$D2254)/$E2254</f>
        <v/>
      </c>
      <c r="AT2254" s="36">
        <f>INDEX(AT$80:AT$93,$D2254)/$E2254</f>
        <v/>
      </c>
      <c r="AU2254" s="36">
        <f>INDEX(AU$80:AU$93,$D2254)/$E2254</f>
        <v/>
      </c>
      <c r="AV2254" s="36">
        <f>INDEX(AV$80:AV$93,$D2254)/$E2254</f>
        <v/>
      </c>
      <c r="AW2254" s="36">
        <f>INDEX(AW$80:AW$93,$D2254)/$E2254</f>
        <v/>
      </c>
      <c r="AX2254" s="36">
        <f>INDEX(AX$80:AX$93,$D2254)/$E2254</f>
        <v/>
      </c>
      <c r="AY2254" s="36">
        <f>INDEX(AY$80:AY$93,$D2254)/$E2254</f>
        <v/>
      </c>
    </row>
    <row r="2255" hidden="1" outlineLevel="2">
      <c r="A2255" s="14" t="inlineStr">
        <is>
          <t>ntx</t>
        </is>
      </c>
      <c r="B2255" s="14" t="inlineStr">
        <is>
          <t>bio</t>
        </is>
      </c>
      <c r="C2255" s="14" t="inlineStr">
        <is>
          <t>cst</t>
        </is>
      </c>
      <c r="D2255" s="36">
        <f>INDEX(Inputs!$N$5:$N$132,MATCH($B2255&amp;"|"&amp;$C2255,Inputs!$A$5:$A$132,0))</f>
        <v/>
      </c>
      <c r="E2255" s="36">
        <f>INDEX(Inputs!$K$5:$K$132,MATCH($B2255&amp;"|"&amp;$C2255,Inputs!$A$5:$A$132,0))</f>
        <v/>
      </c>
      <c r="F2255" s="35" t="n"/>
      <c r="G2255" s="35" t="n"/>
      <c r="H2255" s="14">
        <f>INDEX(VarLab,MATCH($A2255,VarKey,0))&amp;INDEX(MemLab,MATCH($C2255&amp;"|"&amp;$B2255,MemKey,0))</f>
        <v/>
      </c>
      <c r="I2255" s="14">
        <f>INDEX(VarUnit,MATCH($A2255,VarKey,0))</f>
        <v/>
      </c>
      <c r="J2255" s="14">
        <f>INDEX(VarSrc,MATCH($A2255,VarKey,0))</f>
        <v/>
      </c>
      <c r="K2255" s="11">
        <f>CodePrefix&amp;$A2255&amp;IF($C2255="","","."&amp;$C2255&amp;"."&amp;$B2255)&amp;INDEX(VarEnd,MATCH($A2255,VarKey,0))&amp;K$5</f>
        <v/>
      </c>
      <c r="L2255" s="37">
        <f>INDEX(L$80:L$93,$D2255)/$E2255</f>
        <v/>
      </c>
      <c r="M2255" s="36">
        <f>INDEX(M$80:M$93,$D2255)/$E2255</f>
        <v/>
      </c>
      <c r="N2255" s="36">
        <f>INDEX(N$80:N$93,$D2255)/$E2255</f>
        <v/>
      </c>
      <c r="O2255" s="36">
        <f>INDEX(O$80:O$93,$D2255)/$E2255</f>
        <v/>
      </c>
      <c r="P2255" s="36">
        <f>INDEX(P$80:P$93,$D2255)/$E2255</f>
        <v/>
      </c>
      <c r="Q2255" s="36">
        <f>INDEX(Q$80:Q$93,$D2255)/$E2255</f>
        <v/>
      </c>
      <c r="R2255" s="36">
        <f>INDEX(R$80:R$93,$D2255)/$E2255</f>
        <v/>
      </c>
      <c r="S2255" s="36">
        <f>INDEX(S$80:S$93,$D2255)/$E2255</f>
        <v/>
      </c>
      <c r="T2255" s="36">
        <f>INDEX(T$80:T$93,$D2255)/$E2255</f>
        <v/>
      </c>
      <c r="U2255" s="36">
        <f>INDEX(U$80:U$93,$D2255)/$E2255</f>
        <v/>
      </c>
      <c r="V2255" s="36">
        <f>INDEX(V$80:V$93,$D2255)/$E2255</f>
        <v/>
      </c>
      <c r="W2255" s="36">
        <f>INDEX(W$80:W$93,$D2255)/$E2255</f>
        <v/>
      </c>
      <c r="X2255" s="36">
        <f>INDEX(X$80:X$93,$D2255)/$E2255</f>
        <v/>
      </c>
      <c r="Y2255" s="36">
        <f>INDEX(Y$80:Y$93,$D2255)/$E2255</f>
        <v/>
      </c>
      <c r="Z2255" s="36">
        <f>INDEX(Z$80:Z$93,$D2255)/$E2255</f>
        <v/>
      </c>
      <c r="AA2255" s="36">
        <f>INDEX(AA$80:AA$93,$D2255)/$E2255</f>
        <v/>
      </c>
      <c r="AB2255" s="36">
        <f>INDEX(AB$80:AB$93,$D2255)/$E2255</f>
        <v/>
      </c>
      <c r="AC2255" s="36">
        <f>INDEX(AC$80:AC$93,$D2255)/$E2255</f>
        <v/>
      </c>
      <c r="AD2255" s="36">
        <f>INDEX(AD$80:AD$93,$D2255)/$E2255</f>
        <v/>
      </c>
      <c r="AF2255" s="11">
        <f>CodePrefix&amp;$A2255&amp;IF($C2255="","","."&amp;$C2255&amp;"."&amp;$B2255)&amp;INDEX(VarEnd,MATCH($A2255,VarKey,0))&amp;AF$5</f>
        <v/>
      </c>
      <c r="AG2255" s="37">
        <f>INDEX(AG$80:AG$93,$D2255)/$E2255</f>
        <v/>
      </c>
      <c r="AH2255" s="36">
        <f>INDEX(AH$80:AH$93,$D2255)/$E2255</f>
        <v/>
      </c>
      <c r="AI2255" s="36">
        <f>INDEX(AI$80:AI$93,$D2255)/$E2255</f>
        <v/>
      </c>
      <c r="AJ2255" s="36">
        <f>INDEX(AJ$80:AJ$93,$D2255)/$E2255</f>
        <v/>
      </c>
      <c r="AK2255" s="36">
        <f>INDEX(AK$80:AK$93,$D2255)/$E2255</f>
        <v/>
      </c>
      <c r="AL2255" s="36">
        <f>INDEX(AL$80:AL$93,$D2255)/$E2255</f>
        <v/>
      </c>
      <c r="AM2255" s="36">
        <f>INDEX(AM$80:AM$93,$D2255)/$E2255</f>
        <v/>
      </c>
      <c r="AN2255" s="36">
        <f>INDEX(AN$80:AN$93,$D2255)/$E2255</f>
        <v/>
      </c>
      <c r="AO2255" s="36">
        <f>INDEX(AO$80:AO$93,$D2255)/$E2255</f>
        <v/>
      </c>
      <c r="AP2255" s="36">
        <f>INDEX(AP$80:AP$93,$D2255)/$E2255</f>
        <v/>
      </c>
      <c r="AQ2255" s="36">
        <f>INDEX(AQ$80:AQ$93,$D2255)/$E2255</f>
        <v/>
      </c>
      <c r="AR2255" s="36">
        <f>INDEX(AR$80:AR$93,$D2255)/$E2255</f>
        <v/>
      </c>
      <c r="AS2255" s="36">
        <f>INDEX(AS$80:AS$93,$D2255)/$E2255</f>
        <v/>
      </c>
      <c r="AT2255" s="36">
        <f>INDEX(AT$80:AT$93,$D2255)/$E2255</f>
        <v/>
      </c>
      <c r="AU2255" s="36">
        <f>INDEX(AU$80:AU$93,$D2255)/$E2255</f>
        <v/>
      </c>
      <c r="AV2255" s="36">
        <f>INDEX(AV$80:AV$93,$D2255)/$E2255</f>
        <v/>
      </c>
      <c r="AW2255" s="36">
        <f>INDEX(AW$80:AW$93,$D2255)/$E2255</f>
        <v/>
      </c>
      <c r="AX2255" s="36">
        <f>INDEX(AX$80:AX$93,$D2255)/$E2255</f>
        <v/>
      </c>
      <c r="AY2255" s="36">
        <f>INDEX(AY$80:AY$93,$D2255)/$E2255</f>
        <v/>
      </c>
    </row>
    <row r="2256" hidden="1" outlineLevel="2"/>
    <row r="2257" hidden="1" outlineLevel="2">
      <c r="A2257" s="14" t="inlineStr">
        <is>
          <t>nce</t>
        </is>
      </c>
      <c r="B2257" s="14" t="inlineStr">
        <is>
          <t>coa</t>
        </is>
      </c>
      <c r="C2257" s="14" t="inlineStr">
        <is>
          <t>cst</t>
        </is>
      </c>
      <c r="D2257" s="35" t="n"/>
      <c r="E2257" s="35" t="n"/>
      <c r="F2257" s="35" t="n"/>
      <c r="G2257" s="35" t="n"/>
      <c r="H2257" s="14">
        <f>INDEX(VarLab,MATCH($A2257,VarKey,0))&amp;INDEX(MemLab,MATCH($C2257&amp;"|"&amp;$B2257,MemKey,0))</f>
        <v/>
      </c>
      <c r="I2257" s="14">
        <f>INDEX(VarUnit,MATCH($A2257,VarKey,0))</f>
        <v/>
      </c>
      <c r="J2257" s="14">
        <f>INDEX(VarSrc,MATCH($A2257,VarKey,0))</f>
        <v/>
      </c>
      <c r="K2257" s="11">
        <f>CodePrefix&amp;$A2257&amp;IF($C2257="","","."&amp;$C2257&amp;"."&amp;$B2257)&amp;INDEX(VarEnd,MATCH($A2257,VarKey,0))&amp;K$5</f>
        <v/>
      </c>
      <c r="L2257" s="37">
        <f>L2230+L2239+L2248</f>
        <v/>
      </c>
      <c r="M2257" s="36">
        <f>M2230+M2239+M2248</f>
        <v/>
      </c>
      <c r="N2257" s="36">
        <f>N2230+N2239+N2248</f>
        <v/>
      </c>
      <c r="O2257" s="36">
        <f>O2230+O2239+O2248</f>
        <v/>
      </c>
      <c r="P2257" s="36">
        <f>P2230+P2239+P2248</f>
        <v/>
      </c>
      <c r="Q2257" s="36">
        <f>Q2230+Q2239+Q2248</f>
        <v/>
      </c>
      <c r="R2257" s="36">
        <f>R2230+R2239+R2248</f>
        <v/>
      </c>
      <c r="S2257" s="36">
        <f>S2230+S2239+S2248</f>
        <v/>
      </c>
      <c r="T2257" s="36">
        <f>T2230+T2239+T2248</f>
        <v/>
      </c>
      <c r="U2257" s="36">
        <f>U2230+U2239+U2248</f>
        <v/>
      </c>
      <c r="V2257" s="36">
        <f>V2230+V2239+V2248</f>
        <v/>
      </c>
      <c r="W2257" s="36">
        <f>W2230+W2239+W2248</f>
        <v/>
      </c>
      <c r="X2257" s="36">
        <f>X2230+X2239+X2248</f>
        <v/>
      </c>
      <c r="Y2257" s="36">
        <f>Y2230+Y2239+Y2248</f>
        <v/>
      </c>
      <c r="Z2257" s="36">
        <f>Z2230+Z2239+Z2248</f>
        <v/>
      </c>
      <c r="AA2257" s="36">
        <f>AA2230+AA2239+AA2248</f>
        <v/>
      </c>
      <c r="AB2257" s="36">
        <f>AB2230+AB2239+AB2248</f>
        <v/>
      </c>
      <c r="AC2257" s="36">
        <f>AC2230+AC2239+AC2248</f>
        <v/>
      </c>
      <c r="AD2257" s="36">
        <f>AD2230+AD2239+AD2248</f>
        <v/>
      </c>
      <c r="AF2257" s="11">
        <f>CodePrefix&amp;$A2257&amp;IF($C2257="","","."&amp;$C2257&amp;"."&amp;$B2257)&amp;INDEX(VarEnd,MATCH($A2257,VarKey,0))&amp;AF$5</f>
        <v/>
      </c>
      <c r="AG2257" s="37">
        <f>AG2230+AG2239+AG2248</f>
        <v/>
      </c>
      <c r="AH2257" s="36">
        <f>AH2230+AH2239+AH2248</f>
        <v/>
      </c>
      <c r="AI2257" s="36">
        <f>AI2230+AI2239+AI2248</f>
        <v/>
      </c>
      <c r="AJ2257" s="36">
        <f>AJ2230+AJ2239+AJ2248</f>
        <v/>
      </c>
      <c r="AK2257" s="36">
        <f>AK2230+AK2239+AK2248</f>
        <v/>
      </c>
      <c r="AL2257" s="36">
        <f>AL2230+AL2239+AL2248</f>
        <v/>
      </c>
      <c r="AM2257" s="36">
        <f>AM2230+AM2239+AM2248</f>
        <v/>
      </c>
      <c r="AN2257" s="36">
        <f>AN2230+AN2239+AN2248</f>
        <v/>
      </c>
      <c r="AO2257" s="36">
        <f>AO2230+AO2239+AO2248</f>
        <v/>
      </c>
      <c r="AP2257" s="36">
        <f>AP2230+AP2239+AP2248</f>
        <v/>
      </c>
      <c r="AQ2257" s="36">
        <f>AQ2230+AQ2239+AQ2248</f>
        <v/>
      </c>
      <c r="AR2257" s="36">
        <f>AR2230+AR2239+AR2248</f>
        <v/>
      </c>
      <c r="AS2257" s="36">
        <f>AS2230+AS2239+AS2248</f>
        <v/>
      </c>
      <c r="AT2257" s="36">
        <f>AT2230+AT2239+AT2248</f>
        <v/>
      </c>
      <c r="AU2257" s="36">
        <f>AU2230+AU2239+AU2248</f>
        <v/>
      </c>
      <c r="AV2257" s="36">
        <f>AV2230+AV2239+AV2248</f>
        <v/>
      </c>
      <c r="AW2257" s="36">
        <f>AW2230+AW2239+AW2248</f>
        <v/>
      </c>
      <c r="AX2257" s="36">
        <f>AX2230+AX2239+AX2248</f>
        <v/>
      </c>
      <c r="AY2257" s="36">
        <f>AY2230+AY2239+AY2248</f>
        <v/>
      </c>
    </row>
    <row r="2258" hidden="1" outlineLevel="2">
      <c r="A2258" s="14" t="inlineStr">
        <is>
          <t>nce</t>
        </is>
      </c>
      <c r="B2258" s="14" t="inlineStr">
        <is>
          <t>nga</t>
        </is>
      </c>
      <c r="C2258" s="14" t="inlineStr">
        <is>
          <t>cst</t>
        </is>
      </c>
      <c r="D2258" s="35" t="n"/>
      <c r="E2258" s="35" t="n"/>
      <c r="F2258" s="35" t="n"/>
      <c r="G2258" s="35" t="n"/>
      <c r="H2258" s="14">
        <f>INDEX(VarLab,MATCH($A2258,VarKey,0))&amp;INDEX(MemLab,MATCH($C2258&amp;"|"&amp;$B2258,MemKey,0))</f>
        <v/>
      </c>
      <c r="I2258" s="14">
        <f>INDEX(VarUnit,MATCH($A2258,VarKey,0))</f>
        <v/>
      </c>
      <c r="J2258" s="14">
        <f>INDEX(VarSrc,MATCH($A2258,VarKey,0))</f>
        <v/>
      </c>
      <c r="K2258" s="11">
        <f>CodePrefix&amp;$A2258&amp;IF($C2258="","","."&amp;$C2258&amp;"."&amp;$B2258)&amp;INDEX(VarEnd,MATCH($A2258,VarKey,0))&amp;K$5</f>
        <v/>
      </c>
      <c r="L2258" s="37">
        <f>L2231+L2240+L2249</f>
        <v/>
      </c>
      <c r="M2258" s="36">
        <f>M2231+M2240+M2249</f>
        <v/>
      </c>
      <c r="N2258" s="36">
        <f>N2231+N2240+N2249</f>
        <v/>
      </c>
      <c r="O2258" s="36">
        <f>O2231+O2240+O2249</f>
        <v/>
      </c>
      <c r="P2258" s="36">
        <f>P2231+P2240+P2249</f>
        <v/>
      </c>
      <c r="Q2258" s="36">
        <f>Q2231+Q2240+Q2249</f>
        <v/>
      </c>
      <c r="R2258" s="36">
        <f>R2231+R2240+R2249</f>
        <v/>
      </c>
      <c r="S2258" s="36">
        <f>S2231+S2240+S2249</f>
        <v/>
      </c>
      <c r="T2258" s="36">
        <f>T2231+T2240+T2249</f>
        <v/>
      </c>
      <c r="U2258" s="36">
        <f>U2231+U2240+U2249</f>
        <v/>
      </c>
      <c r="V2258" s="36">
        <f>V2231+V2240+V2249</f>
        <v/>
      </c>
      <c r="W2258" s="36">
        <f>W2231+W2240+W2249</f>
        <v/>
      </c>
      <c r="X2258" s="36">
        <f>X2231+X2240+X2249</f>
        <v/>
      </c>
      <c r="Y2258" s="36">
        <f>Y2231+Y2240+Y2249</f>
        <v/>
      </c>
      <c r="Z2258" s="36">
        <f>Z2231+Z2240+Z2249</f>
        <v/>
      </c>
      <c r="AA2258" s="36">
        <f>AA2231+AA2240+AA2249</f>
        <v/>
      </c>
      <c r="AB2258" s="36">
        <f>AB2231+AB2240+AB2249</f>
        <v/>
      </c>
      <c r="AC2258" s="36">
        <f>AC2231+AC2240+AC2249</f>
        <v/>
      </c>
      <c r="AD2258" s="36">
        <f>AD2231+AD2240+AD2249</f>
        <v/>
      </c>
      <c r="AF2258" s="11">
        <f>CodePrefix&amp;$A2258&amp;IF($C2258="","","."&amp;$C2258&amp;"."&amp;$B2258)&amp;INDEX(VarEnd,MATCH($A2258,VarKey,0))&amp;AF$5</f>
        <v/>
      </c>
      <c r="AG2258" s="37">
        <f>AG2231+AG2240+AG2249</f>
        <v/>
      </c>
      <c r="AH2258" s="36">
        <f>AH2231+AH2240+AH2249</f>
        <v/>
      </c>
      <c r="AI2258" s="36">
        <f>AI2231+AI2240+AI2249</f>
        <v/>
      </c>
      <c r="AJ2258" s="36">
        <f>AJ2231+AJ2240+AJ2249</f>
        <v/>
      </c>
      <c r="AK2258" s="36">
        <f>AK2231+AK2240+AK2249</f>
        <v/>
      </c>
      <c r="AL2258" s="36">
        <f>AL2231+AL2240+AL2249</f>
        <v/>
      </c>
      <c r="AM2258" s="36">
        <f>AM2231+AM2240+AM2249</f>
        <v/>
      </c>
      <c r="AN2258" s="36">
        <f>AN2231+AN2240+AN2249</f>
        <v/>
      </c>
      <c r="AO2258" s="36">
        <f>AO2231+AO2240+AO2249</f>
        <v/>
      </c>
      <c r="AP2258" s="36">
        <f>AP2231+AP2240+AP2249</f>
        <v/>
      </c>
      <c r="AQ2258" s="36">
        <f>AQ2231+AQ2240+AQ2249</f>
        <v/>
      </c>
      <c r="AR2258" s="36">
        <f>AR2231+AR2240+AR2249</f>
        <v/>
      </c>
      <c r="AS2258" s="36">
        <f>AS2231+AS2240+AS2249</f>
        <v/>
      </c>
      <c r="AT2258" s="36">
        <f>AT2231+AT2240+AT2249</f>
        <v/>
      </c>
      <c r="AU2258" s="36">
        <f>AU2231+AU2240+AU2249</f>
        <v/>
      </c>
      <c r="AV2258" s="36">
        <f>AV2231+AV2240+AV2249</f>
        <v/>
      </c>
      <c r="AW2258" s="36">
        <f>AW2231+AW2240+AW2249</f>
        <v/>
      </c>
      <c r="AX2258" s="36">
        <f>AX2231+AX2240+AX2249</f>
        <v/>
      </c>
      <c r="AY2258" s="36">
        <f>AY2231+AY2240+AY2249</f>
        <v/>
      </c>
    </row>
    <row r="2259" hidden="1" outlineLevel="2">
      <c r="A2259" s="14" t="inlineStr">
        <is>
          <t>nce</t>
        </is>
      </c>
      <c r="B2259" s="14" t="inlineStr">
        <is>
          <t>gso</t>
        </is>
      </c>
      <c r="C2259" s="14" t="inlineStr">
        <is>
          <t>cst</t>
        </is>
      </c>
      <c r="D2259" s="35" t="n"/>
      <c r="E2259" s="35" t="n"/>
      <c r="F2259" s="35" t="n"/>
      <c r="G2259" s="35" t="n"/>
      <c r="H2259" s="14">
        <f>INDEX(VarLab,MATCH($A2259,VarKey,0))&amp;INDEX(MemLab,MATCH($C2259&amp;"|"&amp;$B2259,MemKey,0))</f>
        <v/>
      </c>
      <c r="I2259" s="14">
        <f>INDEX(VarUnit,MATCH($A2259,VarKey,0))</f>
        <v/>
      </c>
      <c r="J2259" s="14">
        <f>INDEX(VarSrc,MATCH($A2259,VarKey,0))</f>
        <v/>
      </c>
      <c r="K2259" s="11">
        <f>CodePrefix&amp;$A2259&amp;IF($C2259="","","."&amp;$C2259&amp;"."&amp;$B2259)&amp;INDEX(VarEnd,MATCH($A2259,VarKey,0))&amp;K$5</f>
        <v/>
      </c>
      <c r="L2259" s="37">
        <f>L2232+L2241+L2250</f>
        <v/>
      </c>
      <c r="M2259" s="36">
        <f>M2232+M2241+M2250</f>
        <v/>
      </c>
      <c r="N2259" s="36">
        <f>N2232+N2241+N2250</f>
        <v/>
      </c>
      <c r="O2259" s="36">
        <f>O2232+O2241+O2250</f>
        <v/>
      </c>
      <c r="P2259" s="36">
        <f>P2232+P2241+P2250</f>
        <v/>
      </c>
      <c r="Q2259" s="36">
        <f>Q2232+Q2241+Q2250</f>
        <v/>
      </c>
      <c r="R2259" s="36">
        <f>R2232+R2241+R2250</f>
        <v/>
      </c>
      <c r="S2259" s="36">
        <f>S2232+S2241+S2250</f>
        <v/>
      </c>
      <c r="T2259" s="36">
        <f>T2232+T2241+T2250</f>
        <v/>
      </c>
      <c r="U2259" s="36">
        <f>U2232+U2241+U2250</f>
        <v/>
      </c>
      <c r="V2259" s="36">
        <f>V2232+V2241+V2250</f>
        <v/>
      </c>
      <c r="W2259" s="36">
        <f>W2232+W2241+W2250</f>
        <v/>
      </c>
      <c r="X2259" s="36">
        <f>X2232+X2241+X2250</f>
        <v/>
      </c>
      <c r="Y2259" s="36">
        <f>Y2232+Y2241+Y2250</f>
        <v/>
      </c>
      <c r="Z2259" s="36">
        <f>Z2232+Z2241+Z2250</f>
        <v/>
      </c>
      <c r="AA2259" s="36">
        <f>AA2232+AA2241+AA2250</f>
        <v/>
      </c>
      <c r="AB2259" s="36">
        <f>AB2232+AB2241+AB2250</f>
        <v/>
      </c>
      <c r="AC2259" s="36">
        <f>AC2232+AC2241+AC2250</f>
        <v/>
      </c>
      <c r="AD2259" s="36">
        <f>AD2232+AD2241+AD2250</f>
        <v/>
      </c>
      <c r="AF2259" s="11">
        <f>CodePrefix&amp;$A2259&amp;IF($C2259="","","."&amp;$C2259&amp;"."&amp;$B2259)&amp;INDEX(VarEnd,MATCH($A2259,VarKey,0))&amp;AF$5</f>
        <v/>
      </c>
      <c r="AG2259" s="37">
        <f>AG2232+AG2241+AG2250</f>
        <v/>
      </c>
      <c r="AH2259" s="36">
        <f>AH2232+AH2241+AH2250</f>
        <v/>
      </c>
      <c r="AI2259" s="36">
        <f>AI2232+AI2241+AI2250</f>
        <v/>
      </c>
      <c r="AJ2259" s="36">
        <f>AJ2232+AJ2241+AJ2250</f>
        <v/>
      </c>
      <c r="AK2259" s="36">
        <f>AK2232+AK2241+AK2250</f>
        <v/>
      </c>
      <c r="AL2259" s="36">
        <f>AL2232+AL2241+AL2250</f>
        <v/>
      </c>
      <c r="AM2259" s="36">
        <f>AM2232+AM2241+AM2250</f>
        <v/>
      </c>
      <c r="AN2259" s="36">
        <f>AN2232+AN2241+AN2250</f>
        <v/>
      </c>
      <c r="AO2259" s="36">
        <f>AO2232+AO2241+AO2250</f>
        <v/>
      </c>
      <c r="AP2259" s="36">
        <f>AP2232+AP2241+AP2250</f>
        <v/>
      </c>
      <c r="AQ2259" s="36">
        <f>AQ2232+AQ2241+AQ2250</f>
        <v/>
      </c>
      <c r="AR2259" s="36">
        <f>AR2232+AR2241+AR2250</f>
        <v/>
      </c>
      <c r="AS2259" s="36">
        <f>AS2232+AS2241+AS2250</f>
        <v/>
      </c>
      <c r="AT2259" s="36">
        <f>AT2232+AT2241+AT2250</f>
        <v/>
      </c>
      <c r="AU2259" s="36">
        <f>AU2232+AU2241+AU2250</f>
        <v/>
      </c>
      <c r="AV2259" s="36">
        <f>AV2232+AV2241+AV2250</f>
        <v/>
      </c>
      <c r="AW2259" s="36">
        <f>AW2232+AW2241+AW2250</f>
        <v/>
      </c>
      <c r="AX2259" s="36">
        <f>AX2232+AX2241+AX2250</f>
        <v/>
      </c>
      <c r="AY2259" s="36">
        <f>AY2232+AY2241+AY2250</f>
        <v/>
      </c>
    </row>
    <row r="2260" hidden="1" outlineLevel="2">
      <c r="A2260" s="14" t="inlineStr">
        <is>
          <t>nce</t>
        </is>
      </c>
      <c r="B2260" s="14" t="inlineStr">
        <is>
          <t>die</t>
        </is>
      </c>
      <c r="C2260" s="14" t="inlineStr">
        <is>
          <t>cst</t>
        </is>
      </c>
      <c r="D2260" s="35" t="n"/>
      <c r="E2260" s="35" t="n"/>
      <c r="F2260" s="35" t="n"/>
      <c r="G2260" s="35" t="n"/>
      <c r="H2260" s="14">
        <f>INDEX(VarLab,MATCH($A2260,VarKey,0))&amp;INDEX(MemLab,MATCH($C2260&amp;"|"&amp;$B2260,MemKey,0))</f>
        <v/>
      </c>
      <c r="I2260" s="14">
        <f>INDEX(VarUnit,MATCH($A2260,VarKey,0))</f>
        <v/>
      </c>
      <c r="J2260" s="14">
        <f>INDEX(VarSrc,MATCH($A2260,VarKey,0))</f>
        <v/>
      </c>
      <c r="K2260" s="11">
        <f>CodePrefix&amp;$A2260&amp;IF($C2260="","","."&amp;$C2260&amp;"."&amp;$B2260)&amp;INDEX(VarEnd,MATCH($A2260,VarKey,0))&amp;K$5</f>
        <v/>
      </c>
      <c r="L2260" s="37">
        <f>L2233+L2242+L2251</f>
        <v/>
      </c>
      <c r="M2260" s="36">
        <f>M2233+M2242+M2251</f>
        <v/>
      </c>
      <c r="N2260" s="36">
        <f>N2233+N2242+N2251</f>
        <v/>
      </c>
      <c r="O2260" s="36">
        <f>O2233+O2242+O2251</f>
        <v/>
      </c>
      <c r="P2260" s="36">
        <f>P2233+P2242+P2251</f>
        <v/>
      </c>
      <c r="Q2260" s="36">
        <f>Q2233+Q2242+Q2251</f>
        <v/>
      </c>
      <c r="R2260" s="36">
        <f>R2233+R2242+R2251</f>
        <v/>
      </c>
      <c r="S2260" s="36">
        <f>S2233+S2242+S2251</f>
        <v/>
      </c>
      <c r="T2260" s="36">
        <f>T2233+T2242+T2251</f>
        <v/>
      </c>
      <c r="U2260" s="36">
        <f>U2233+U2242+U2251</f>
        <v/>
      </c>
      <c r="V2260" s="36">
        <f>V2233+V2242+V2251</f>
        <v/>
      </c>
      <c r="W2260" s="36">
        <f>W2233+W2242+W2251</f>
        <v/>
      </c>
      <c r="X2260" s="36">
        <f>X2233+X2242+X2251</f>
        <v/>
      </c>
      <c r="Y2260" s="36">
        <f>Y2233+Y2242+Y2251</f>
        <v/>
      </c>
      <c r="Z2260" s="36">
        <f>Z2233+Z2242+Z2251</f>
        <v/>
      </c>
      <c r="AA2260" s="36">
        <f>AA2233+AA2242+AA2251</f>
        <v/>
      </c>
      <c r="AB2260" s="36">
        <f>AB2233+AB2242+AB2251</f>
        <v/>
      </c>
      <c r="AC2260" s="36">
        <f>AC2233+AC2242+AC2251</f>
        <v/>
      </c>
      <c r="AD2260" s="36">
        <f>AD2233+AD2242+AD2251</f>
        <v/>
      </c>
      <c r="AF2260" s="11">
        <f>CodePrefix&amp;$A2260&amp;IF($C2260="","","."&amp;$C2260&amp;"."&amp;$B2260)&amp;INDEX(VarEnd,MATCH($A2260,VarKey,0))&amp;AF$5</f>
        <v/>
      </c>
      <c r="AG2260" s="37">
        <f>AG2233+AG2242+AG2251</f>
        <v/>
      </c>
      <c r="AH2260" s="36">
        <f>AH2233+AH2242+AH2251</f>
        <v/>
      </c>
      <c r="AI2260" s="36">
        <f>AI2233+AI2242+AI2251</f>
        <v/>
      </c>
      <c r="AJ2260" s="36">
        <f>AJ2233+AJ2242+AJ2251</f>
        <v/>
      </c>
      <c r="AK2260" s="36">
        <f>AK2233+AK2242+AK2251</f>
        <v/>
      </c>
      <c r="AL2260" s="36">
        <f>AL2233+AL2242+AL2251</f>
        <v/>
      </c>
      <c r="AM2260" s="36">
        <f>AM2233+AM2242+AM2251</f>
        <v/>
      </c>
      <c r="AN2260" s="36">
        <f>AN2233+AN2242+AN2251</f>
        <v/>
      </c>
      <c r="AO2260" s="36">
        <f>AO2233+AO2242+AO2251</f>
        <v/>
      </c>
      <c r="AP2260" s="36">
        <f>AP2233+AP2242+AP2251</f>
        <v/>
      </c>
      <c r="AQ2260" s="36">
        <f>AQ2233+AQ2242+AQ2251</f>
        <v/>
      </c>
      <c r="AR2260" s="36">
        <f>AR2233+AR2242+AR2251</f>
        <v/>
      </c>
      <c r="AS2260" s="36">
        <f>AS2233+AS2242+AS2251</f>
        <v/>
      </c>
      <c r="AT2260" s="36">
        <f>AT2233+AT2242+AT2251</f>
        <v/>
      </c>
      <c r="AU2260" s="36">
        <f>AU2233+AU2242+AU2251</f>
        <v/>
      </c>
      <c r="AV2260" s="36">
        <f>AV2233+AV2242+AV2251</f>
        <v/>
      </c>
      <c r="AW2260" s="36">
        <f>AW2233+AW2242+AW2251</f>
        <v/>
      </c>
      <c r="AX2260" s="36">
        <f>AX2233+AX2242+AX2251</f>
        <v/>
      </c>
      <c r="AY2260" s="36">
        <f>AY2233+AY2242+AY2251</f>
        <v/>
      </c>
    </row>
    <row r="2261" hidden="1" outlineLevel="2">
      <c r="A2261" s="14" t="inlineStr">
        <is>
          <t>nce</t>
        </is>
      </c>
      <c r="B2261" s="14" t="inlineStr">
        <is>
          <t>lpg</t>
        </is>
      </c>
      <c r="C2261" s="14" t="inlineStr">
        <is>
          <t>cst</t>
        </is>
      </c>
      <c r="D2261" s="35" t="n"/>
      <c r="E2261" s="35" t="n"/>
      <c r="F2261" s="35" t="n"/>
      <c r="G2261" s="35" t="n"/>
      <c r="H2261" s="14">
        <f>INDEX(VarLab,MATCH($A2261,VarKey,0))&amp;INDEX(MemLab,MATCH($C2261&amp;"|"&amp;$B2261,MemKey,0))</f>
        <v/>
      </c>
      <c r="I2261" s="14">
        <f>INDEX(VarUnit,MATCH($A2261,VarKey,0))</f>
        <v/>
      </c>
      <c r="J2261" s="14">
        <f>INDEX(VarSrc,MATCH($A2261,VarKey,0))</f>
        <v/>
      </c>
      <c r="K2261" s="11">
        <f>CodePrefix&amp;$A2261&amp;IF($C2261="","","."&amp;$C2261&amp;"."&amp;$B2261)&amp;INDEX(VarEnd,MATCH($A2261,VarKey,0))&amp;K$5</f>
        <v/>
      </c>
      <c r="L2261" s="37">
        <f>L2234+L2243+L2252</f>
        <v/>
      </c>
      <c r="M2261" s="36">
        <f>M2234+M2243+M2252</f>
        <v/>
      </c>
      <c r="N2261" s="36">
        <f>N2234+N2243+N2252</f>
        <v/>
      </c>
      <c r="O2261" s="36">
        <f>O2234+O2243+O2252</f>
        <v/>
      </c>
      <c r="P2261" s="36">
        <f>P2234+P2243+P2252</f>
        <v/>
      </c>
      <c r="Q2261" s="36">
        <f>Q2234+Q2243+Q2252</f>
        <v/>
      </c>
      <c r="R2261" s="36">
        <f>R2234+R2243+R2252</f>
        <v/>
      </c>
      <c r="S2261" s="36">
        <f>S2234+S2243+S2252</f>
        <v/>
      </c>
      <c r="T2261" s="36">
        <f>T2234+T2243+T2252</f>
        <v/>
      </c>
      <c r="U2261" s="36">
        <f>U2234+U2243+U2252</f>
        <v/>
      </c>
      <c r="V2261" s="36">
        <f>V2234+V2243+V2252</f>
        <v/>
      </c>
      <c r="W2261" s="36">
        <f>W2234+W2243+W2252</f>
        <v/>
      </c>
      <c r="X2261" s="36">
        <f>X2234+X2243+X2252</f>
        <v/>
      </c>
      <c r="Y2261" s="36">
        <f>Y2234+Y2243+Y2252</f>
        <v/>
      </c>
      <c r="Z2261" s="36">
        <f>Z2234+Z2243+Z2252</f>
        <v/>
      </c>
      <c r="AA2261" s="36">
        <f>AA2234+AA2243+AA2252</f>
        <v/>
      </c>
      <c r="AB2261" s="36">
        <f>AB2234+AB2243+AB2252</f>
        <v/>
      </c>
      <c r="AC2261" s="36">
        <f>AC2234+AC2243+AC2252</f>
        <v/>
      </c>
      <c r="AD2261" s="36">
        <f>AD2234+AD2243+AD2252</f>
        <v/>
      </c>
      <c r="AF2261" s="11">
        <f>CodePrefix&amp;$A2261&amp;IF($C2261="","","."&amp;$C2261&amp;"."&amp;$B2261)&amp;INDEX(VarEnd,MATCH($A2261,VarKey,0))&amp;AF$5</f>
        <v/>
      </c>
      <c r="AG2261" s="37">
        <f>AG2234+AG2243+AG2252</f>
        <v/>
      </c>
      <c r="AH2261" s="36">
        <f>AH2234+AH2243+AH2252</f>
        <v/>
      </c>
      <c r="AI2261" s="36">
        <f>AI2234+AI2243+AI2252</f>
        <v/>
      </c>
      <c r="AJ2261" s="36">
        <f>AJ2234+AJ2243+AJ2252</f>
        <v/>
      </c>
      <c r="AK2261" s="36">
        <f>AK2234+AK2243+AK2252</f>
        <v/>
      </c>
      <c r="AL2261" s="36">
        <f>AL2234+AL2243+AL2252</f>
        <v/>
      </c>
      <c r="AM2261" s="36">
        <f>AM2234+AM2243+AM2252</f>
        <v/>
      </c>
      <c r="AN2261" s="36">
        <f>AN2234+AN2243+AN2252</f>
        <v/>
      </c>
      <c r="AO2261" s="36">
        <f>AO2234+AO2243+AO2252</f>
        <v/>
      </c>
      <c r="AP2261" s="36">
        <f>AP2234+AP2243+AP2252</f>
        <v/>
      </c>
      <c r="AQ2261" s="36">
        <f>AQ2234+AQ2243+AQ2252</f>
        <v/>
      </c>
      <c r="AR2261" s="36">
        <f>AR2234+AR2243+AR2252</f>
        <v/>
      </c>
      <c r="AS2261" s="36">
        <f>AS2234+AS2243+AS2252</f>
        <v/>
      </c>
      <c r="AT2261" s="36">
        <f>AT2234+AT2243+AT2252</f>
        <v/>
      </c>
      <c r="AU2261" s="36">
        <f>AU2234+AU2243+AU2252</f>
        <v/>
      </c>
      <c r="AV2261" s="36">
        <f>AV2234+AV2243+AV2252</f>
        <v/>
      </c>
      <c r="AW2261" s="36">
        <f>AW2234+AW2243+AW2252</f>
        <v/>
      </c>
      <c r="AX2261" s="36">
        <f>AX2234+AX2243+AX2252</f>
        <v/>
      </c>
      <c r="AY2261" s="36">
        <f>AY2234+AY2243+AY2252</f>
        <v/>
      </c>
    </row>
    <row r="2262" hidden="1" outlineLevel="2">
      <c r="A2262" s="14" t="inlineStr">
        <is>
          <t>nce</t>
        </is>
      </c>
      <c r="B2262" s="14" t="inlineStr">
        <is>
          <t>ker</t>
        </is>
      </c>
      <c r="C2262" s="14" t="inlineStr">
        <is>
          <t>cst</t>
        </is>
      </c>
      <c r="D2262" s="35" t="n"/>
      <c r="E2262" s="35" t="n"/>
      <c r="F2262" s="35" t="n"/>
      <c r="G2262" s="35" t="n"/>
      <c r="H2262" s="14">
        <f>INDEX(VarLab,MATCH($A2262,VarKey,0))&amp;INDEX(MemLab,MATCH($C2262&amp;"|"&amp;$B2262,MemKey,0))</f>
        <v/>
      </c>
      <c r="I2262" s="14">
        <f>INDEX(VarUnit,MATCH($A2262,VarKey,0))</f>
        <v/>
      </c>
      <c r="J2262" s="14">
        <f>INDEX(VarSrc,MATCH($A2262,VarKey,0))</f>
        <v/>
      </c>
      <c r="K2262" s="11">
        <f>CodePrefix&amp;$A2262&amp;IF($C2262="","","."&amp;$C2262&amp;"."&amp;$B2262)&amp;INDEX(VarEnd,MATCH($A2262,VarKey,0))&amp;K$5</f>
        <v/>
      </c>
      <c r="L2262" s="37">
        <f>L2235+L2244+L2253</f>
        <v/>
      </c>
      <c r="M2262" s="36">
        <f>M2235+M2244+M2253</f>
        <v/>
      </c>
      <c r="N2262" s="36">
        <f>N2235+N2244+N2253</f>
        <v/>
      </c>
      <c r="O2262" s="36">
        <f>O2235+O2244+O2253</f>
        <v/>
      </c>
      <c r="P2262" s="36">
        <f>P2235+P2244+P2253</f>
        <v/>
      </c>
      <c r="Q2262" s="36">
        <f>Q2235+Q2244+Q2253</f>
        <v/>
      </c>
      <c r="R2262" s="36">
        <f>R2235+R2244+R2253</f>
        <v/>
      </c>
      <c r="S2262" s="36">
        <f>S2235+S2244+S2253</f>
        <v/>
      </c>
      <c r="T2262" s="36">
        <f>T2235+T2244+T2253</f>
        <v/>
      </c>
      <c r="U2262" s="36">
        <f>U2235+U2244+U2253</f>
        <v/>
      </c>
      <c r="V2262" s="36">
        <f>V2235+V2244+V2253</f>
        <v/>
      </c>
      <c r="W2262" s="36">
        <f>W2235+W2244+W2253</f>
        <v/>
      </c>
      <c r="X2262" s="36">
        <f>X2235+X2244+X2253</f>
        <v/>
      </c>
      <c r="Y2262" s="36">
        <f>Y2235+Y2244+Y2253</f>
        <v/>
      </c>
      <c r="Z2262" s="36">
        <f>Z2235+Z2244+Z2253</f>
        <v/>
      </c>
      <c r="AA2262" s="36">
        <f>AA2235+AA2244+AA2253</f>
        <v/>
      </c>
      <c r="AB2262" s="36">
        <f>AB2235+AB2244+AB2253</f>
        <v/>
      </c>
      <c r="AC2262" s="36">
        <f>AC2235+AC2244+AC2253</f>
        <v/>
      </c>
      <c r="AD2262" s="36">
        <f>AD2235+AD2244+AD2253</f>
        <v/>
      </c>
      <c r="AF2262" s="11">
        <f>CodePrefix&amp;$A2262&amp;IF($C2262="","","."&amp;$C2262&amp;"."&amp;$B2262)&amp;INDEX(VarEnd,MATCH($A2262,VarKey,0))&amp;AF$5</f>
        <v/>
      </c>
      <c r="AG2262" s="37">
        <f>AG2235+AG2244+AG2253</f>
        <v/>
      </c>
      <c r="AH2262" s="36">
        <f>AH2235+AH2244+AH2253</f>
        <v/>
      </c>
      <c r="AI2262" s="36">
        <f>AI2235+AI2244+AI2253</f>
        <v/>
      </c>
      <c r="AJ2262" s="36">
        <f>AJ2235+AJ2244+AJ2253</f>
        <v/>
      </c>
      <c r="AK2262" s="36">
        <f>AK2235+AK2244+AK2253</f>
        <v/>
      </c>
      <c r="AL2262" s="36">
        <f>AL2235+AL2244+AL2253</f>
        <v/>
      </c>
      <c r="AM2262" s="36">
        <f>AM2235+AM2244+AM2253</f>
        <v/>
      </c>
      <c r="AN2262" s="36">
        <f>AN2235+AN2244+AN2253</f>
        <v/>
      </c>
      <c r="AO2262" s="36">
        <f>AO2235+AO2244+AO2253</f>
        <v/>
      </c>
      <c r="AP2262" s="36">
        <f>AP2235+AP2244+AP2253</f>
        <v/>
      </c>
      <c r="AQ2262" s="36">
        <f>AQ2235+AQ2244+AQ2253</f>
        <v/>
      </c>
      <c r="AR2262" s="36">
        <f>AR2235+AR2244+AR2253</f>
        <v/>
      </c>
      <c r="AS2262" s="36">
        <f>AS2235+AS2244+AS2253</f>
        <v/>
      </c>
      <c r="AT2262" s="36">
        <f>AT2235+AT2244+AT2253</f>
        <v/>
      </c>
      <c r="AU2262" s="36">
        <f>AU2235+AU2244+AU2253</f>
        <v/>
      </c>
      <c r="AV2262" s="36">
        <f>AV2235+AV2244+AV2253</f>
        <v/>
      </c>
      <c r="AW2262" s="36">
        <f>AW2235+AW2244+AW2253</f>
        <v/>
      </c>
      <c r="AX2262" s="36">
        <f>AX2235+AX2244+AX2253</f>
        <v/>
      </c>
      <c r="AY2262" s="36">
        <f>AY2235+AY2244+AY2253</f>
        <v/>
      </c>
    </row>
    <row r="2263" hidden="1" outlineLevel="2">
      <c r="A2263" s="14" t="inlineStr">
        <is>
          <t>nce</t>
        </is>
      </c>
      <c r="B2263" s="14" t="inlineStr">
        <is>
          <t>oop</t>
        </is>
      </c>
      <c r="C2263" s="14" t="inlineStr">
        <is>
          <t>cst</t>
        </is>
      </c>
      <c r="D2263" s="35" t="n"/>
      <c r="E2263" s="35" t="n"/>
      <c r="F2263" s="35" t="n"/>
      <c r="G2263" s="35" t="n"/>
      <c r="H2263" s="14">
        <f>INDEX(VarLab,MATCH($A2263,VarKey,0))&amp;INDEX(MemLab,MATCH($C2263&amp;"|"&amp;$B2263,MemKey,0))</f>
        <v/>
      </c>
      <c r="I2263" s="14">
        <f>INDEX(VarUnit,MATCH($A2263,VarKey,0))</f>
        <v/>
      </c>
      <c r="J2263" s="14">
        <f>INDEX(VarSrc,MATCH($A2263,VarKey,0))</f>
        <v/>
      </c>
      <c r="K2263" s="11">
        <f>CodePrefix&amp;$A2263&amp;IF($C2263="","","."&amp;$C2263&amp;"."&amp;$B2263)&amp;INDEX(VarEnd,MATCH($A2263,VarKey,0))&amp;K$5</f>
        <v/>
      </c>
      <c r="L2263" s="37">
        <f>L2236+L2245+L2254</f>
        <v/>
      </c>
      <c r="M2263" s="36">
        <f>M2236+M2245+M2254</f>
        <v/>
      </c>
      <c r="N2263" s="36">
        <f>N2236+N2245+N2254</f>
        <v/>
      </c>
      <c r="O2263" s="36">
        <f>O2236+O2245+O2254</f>
        <v/>
      </c>
      <c r="P2263" s="36">
        <f>P2236+P2245+P2254</f>
        <v/>
      </c>
      <c r="Q2263" s="36">
        <f>Q2236+Q2245+Q2254</f>
        <v/>
      </c>
      <c r="R2263" s="36">
        <f>R2236+R2245+R2254</f>
        <v/>
      </c>
      <c r="S2263" s="36">
        <f>S2236+S2245+S2254</f>
        <v/>
      </c>
      <c r="T2263" s="36">
        <f>T2236+T2245+T2254</f>
        <v/>
      </c>
      <c r="U2263" s="36">
        <f>U2236+U2245+U2254</f>
        <v/>
      </c>
      <c r="V2263" s="36">
        <f>V2236+V2245+V2254</f>
        <v/>
      </c>
      <c r="W2263" s="36">
        <f>W2236+W2245+W2254</f>
        <v/>
      </c>
      <c r="X2263" s="36">
        <f>X2236+X2245+X2254</f>
        <v/>
      </c>
      <c r="Y2263" s="36">
        <f>Y2236+Y2245+Y2254</f>
        <v/>
      </c>
      <c r="Z2263" s="36">
        <f>Z2236+Z2245+Z2254</f>
        <v/>
      </c>
      <c r="AA2263" s="36">
        <f>AA2236+AA2245+AA2254</f>
        <v/>
      </c>
      <c r="AB2263" s="36">
        <f>AB2236+AB2245+AB2254</f>
        <v/>
      </c>
      <c r="AC2263" s="36">
        <f>AC2236+AC2245+AC2254</f>
        <v/>
      </c>
      <c r="AD2263" s="36">
        <f>AD2236+AD2245+AD2254</f>
        <v/>
      </c>
      <c r="AF2263" s="11">
        <f>CodePrefix&amp;$A2263&amp;IF($C2263="","","."&amp;$C2263&amp;"."&amp;$B2263)&amp;INDEX(VarEnd,MATCH($A2263,VarKey,0))&amp;AF$5</f>
        <v/>
      </c>
      <c r="AG2263" s="37">
        <f>AG2236+AG2245+AG2254</f>
        <v/>
      </c>
      <c r="AH2263" s="36">
        <f>AH2236+AH2245+AH2254</f>
        <v/>
      </c>
      <c r="AI2263" s="36">
        <f>AI2236+AI2245+AI2254</f>
        <v/>
      </c>
      <c r="AJ2263" s="36">
        <f>AJ2236+AJ2245+AJ2254</f>
        <v/>
      </c>
      <c r="AK2263" s="36">
        <f>AK2236+AK2245+AK2254</f>
        <v/>
      </c>
      <c r="AL2263" s="36">
        <f>AL2236+AL2245+AL2254</f>
        <v/>
      </c>
      <c r="AM2263" s="36">
        <f>AM2236+AM2245+AM2254</f>
        <v/>
      </c>
      <c r="AN2263" s="36">
        <f>AN2236+AN2245+AN2254</f>
        <v/>
      </c>
      <c r="AO2263" s="36">
        <f>AO2236+AO2245+AO2254</f>
        <v/>
      </c>
      <c r="AP2263" s="36">
        <f>AP2236+AP2245+AP2254</f>
        <v/>
      </c>
      <c r="AQ2263" s="36">
        <f>AQ2236+AQ2245+AQ2254</f>
        <v/>
      </c>
      <c r="AR2263" s="36">
        <f>AR2236+AR2245+AR2254</f>
        <v/>
      </c>
      <c r="AS2263" s="36">
        <f>AS2236+AS2245+AS2254</f>
        <v/>
      </c>
      <c r="AT2263" s="36">
        <f>AT2236+AT2245+AT2254</f>
        <v/>
      </c>
      <c r="AU2263" s="36">
        <f>AU2236+AU2245+AU2254</f>
        <v/>
      </c>
      <c r="AV2263" s="36">
        <f>AV2236+AV2245+AV2254</f>
        <v/>
      </c>
      <c r="AW2263" s="36">
        <f>AW2236+AW2245+AW2254</f>
        <v/>
      </c>
      <c r="AX2263" s="36">
        <f>AX2236+AX2245+AX2254</f>
        <v/>
      </c>
      <c r="AY2263" s="36">
        <f>AY2236+AY2245+AY2254</f>
        <v/>
      </c>
    </row>
    <row r="2264" hidden="1" outlineLevel="2">
      <c r="A2264" s="14" t="inlineStr">
        <is>
          <t>nce</t>
        </is>
      </c>
      <c r="B2264" s="14" t="inlineStr">
        <is>
          <t>bio</t>
        </is>
      </c>
      <c r="C2264" s="14" t="inlineStr">
        <is>
          <t>cst</t>
        </is>
      </c>
      <c r="D2264" s="35" t="n"/>
      <c r="E2264" s="35" t="n"/>
      <c r="F2264" s="35" t="n"/>
      <c r="G2264" s="35" t="n"/>
      <c r="H2264" s="14">
        <f>INDEX(VarLab,MATCH($A2264,VarKey,0))&amp;INDEX(MemLab,MATCH($C2264&amp;"|"&amp;$B2264,MemKey,0))</f>
        <v/>
      </c>
      <c r="I2264" s="14">
        <f>INDEX(VarUnit,MATCH($A2264,VarKey,0))</f>
        <v/>
      </c>
      <c r="J2264" s="14">
        <f>INDEX(VarSrc,MATCH($A2264,VarKey,0))</f>
        <v/>
      </c>
      <c r="K2264" s="11">
        <f>CodePrefix&amp;$A2264&amp;IF($C2264="","","."&amp;$C2264&amp;"."&amp;$B2264)&amp;INDEX(VarEnd,MATCH($A2264,VarKey,0))&amp;K$5</f>
        <v/>
      </c>
      <c r="L2264" s="37">
        <f>L2237+L2246+L2255</f>
        <v/>
      </c>
      <c r="M2264" s="36">
        <f>M2237+M2246+M2255</f>
        <v/>
      </c>
      <c r="N2264" s="36">
        <f>N2237+N2246+N2255</f>
        <v/>
      </c>
      <c r="O2264" s="36">
        <f>O2237+O2246+O2255</f>
        <v/>
      </c>
      <c r="P2264" s="36">
        <f>P2237+P2246+P2255</f>
        <v/>
      </c>
      <c r="Q2264" s="36">
        <f>Q2237+Q2246+Q2255</f>
        <v/>
      </c>
      <c r="R2264" s="36">
        <f>R2237+R2246+R2255</f>
        <v/>
      </c>
      <c r="S2264" s="36">
        <f>S2237+S2246+S2255</f>
        <v/>
      </c>
      <c r="T2264" s="36">
        <f>T2237+T2246+T2255</f>
        <v/>
      </c>
      <c r="U2264" s="36">
        <f>U2237+U2246+U2255</f>
        <v/>
      </c>
      <c r="V2264" s="36">
        <f>V2237+V2246+V2255</f>
        <v/>
      </c>
      <c r="W2264" s="36">
        <f>W2237+W2246+W2255</f>
        <v/>
      </c>
      <c r="X2264" s="36">
        <f>X2237+X2246+X2255</f>
        <v/>
      </c>
      <c r="Y2264" s="36">
        <f>Y2237+Y2246+Y2255</f>
        <v/>
      </c>
      <c r="Z2264" s="36">
        <f>Z2237+Z2246+Z2255</f>
        <v/>
      </c>
      <c r="AA2264" s="36">
        <f>AA2237+AA2246+AA2255</f>
        <v/>
      </c>
      <c r="AB2264" s="36">
        <f>AB2237+AB2246+AB2255</f>
        <v/>
      </c>
      <c r="AC2264" s="36">
        <f>AC2237+AC2246+AC2255</f>
        <v/>
      </c>
      <c r="AD2264" s="36">
        <f>AD2237+AD2246+AD2255</f>
        <v/>
      </c>
      <c r="AF2264" s="11">
        <f>CodePrefix&amp;$A2264&amp;IF($C2264="","","."&amp;$C2264&amp;"."&amp;$B2264)&amp;INDEX(VarEnd,MATCH($A2264,VarKey,0))&amp;AF$5</f>
        <v/>
      </c>
      <c r="AG2264" s="37">
        <f>AG2237+AG2246+AG2255</f>
        <v/>
      </c>
      <c r="AH2264" s="36">
        <f>AH2237+AH2246+AH2255</f>
        <v/>
      </c>
      <c r="AI2264" s="36">
        <f>AI2237+AI2246+AI2255</f>
        <v/>
      </c>
      <c r="AJ2264" s="36">
        <f>AJ2237+AJ2246+AJ2255</f>
        <v/>
      </c>
      <c r="AK2264" s="36">
        <f>AK2237+AK2246+AK2255</f>
        <v/>
      </c>
      <c r="AL2264" s="36">
        <f>AL2237+AL2246+AL2255</f>
        <v/>
      </c>
      <c r="AM2264" s="36">
        <f>AM2237+AM2246+AM2255</f>
        <v/>
      </c>
      <c r="AN2264" s="36">
        <f>AN2237+AN2246+AN2255</f>
        <v/>
      </c>
      <c r="AO2264" s="36">
        <f>AO2237+AO2246+AO2255</f>
        <v/>
      </c>
      <c r="AP2264" s="36">
        <f>AP2237+AP2246+AP2255</f>
        <v/>
      </c>
      <c r="AQ2264" s="36">
        <f>AQ2237+AQ2246+AQ2255</f>
        <v/>
      </c>
      <c r="AR2264" s="36">
        <f>AR2237+AR2246+AR2255</f>
        <v/>
      </c>
      <c r="AS2264" s="36">
        <f>AS2237+AS2246+AS2255</f>
        <v/>
      </c>
      <c r="AT2264" s="36">
        <f>AT2237+AT2246+AT2255</f>
        <v/>
      </c>
      <c r="AU2264" s="36">
        <f>AU2237+AU2246+AU2255</f>
        <v/>
      </c>
      <c r="AV2264" s="36">
        <f>AV2237+AV2246+AV2255</f>
        <v/>
      </c>
      <c r="AW2264" s="36">
        <f>AW2237+AW2246+AW2255</f>
        <v/>
      </c>
      <c r="AX2264" s="36">
        <f>AX2237+AX2246+AX2255</f>
        <v/>
      </c>
      <c r="AY2264" s="36">
        <f>AY2237+AY2246+AY2255</f>
        <v/>
      </c>
    </row>
    <row r="2265" hidden="1" outlineLevel="2"/>
    <row r="2266" hidden="1" outlineLevel="2">
      <c r="A2266" s="14" t="inlineStr">
        <is>
          <t>atp</t>
        </is>
      </c>
      <c r="B2266" s="14" t="inlineStr">
        <is>
          <t>coa</t>
        </is>
      </c>
      <c r="C2266" s="14" t="inlineStr">
        <is>
          <t>cst</t>
        </is>
      </c>
      <c r="D2266" s="36">
        <f>INDEX(Inputs!$U$5:$U$132,MATCH($B2266&amp;"|"&amp;$C2266,Inputs!$A$5:$A$132,0))</f>
        <v/>
      </c>
      <c r="E2266" s="36">
        <f>INDEX(Inputs!$V$5:$V$132,MATCH($B2266&amp;"|"&amp;$C2266,Inputs!$A$5:$A$132,0))</f>
        <v/>
      </c>
      <c r="F2266" s="35" t="n"/>
      <c r="G2266" s="35" t="n"/>
      <c r="H2266" s="14">
        <f>INDEX(VarLab,MATCH($A2266,VarKey,0))&amp;INDEX(MemLab,MATCH($C2266&amp;"|"&amp;$B2266,MemKey,0))</f>
        <v/>
      </c>
      <c r="I2266" s="14">
        <f>INDEX(VarUnit,MATCH($A2266,VarKey,0))</f>
        <v/>
      </c>
      <c r="J2266" s="14">
        <f>INDEX(VarSrc,MATCH($A2266,VarKey,0))</f>
        <v/>
      </c>
      <c r="K2266" s="11">
        <f>CodePrefix&amp;$A2266&amp;IF($C2266="","","."&amp;$C2266&amp;"."&amp;$B2266)&amp;INDEX(VarEnd,MATCH($A2266,VarKey,0))&amp;K$5</f>
        <v/>
      </c>
      <c r="L2266" s="37">
        <f>MAX(INDEX(L$369:L$380,$D2266)+L2257*(1+$E2266),0.01)</f>
        <v/>
      </c>
      <c r="M2266" s="36">
        <f>MAX(INDEX(M$369:M$380,$D2266)+M2257*(1+$E2266),0.01)</f>
        <v/>
      </c>
      <c r="N2266" s="36">
        <f>MAX(INDEX(N$369:N$380,$D2266)+N2257*(1+$E2266),0.01)</f>
        <v/>
      </c>
      <c r="O2266" s="36">
        <f>MAX(INDEX(O$369:O$380,$D2266)+O2257*(1+$E2266),0.01)</f>
        <v/>
      </c>
      <c r="P2266" s="36">
        <f>MAX(INDEX(P$369:P$380,$D2266)+P2257*(1+$E2266),0.01)</f>
        <v/>
      </c>
      <c r="Q2266" s="36">
        <f>MAX(INDEX(Q$369:Q$380,$D2266)+Q2257*(1+$E2266),0.01)</f>
        <v/>
      </c>
      <c r="R2266" s="36">
        <f>MAX(INDEX(R$369:R$380,$D2266)+R2257*(1+$E2266),0.01)</f>
        <v/>
      </c>
      <c r="S2266" s="36">
        <f>MAX(INDEX(S$369:S$380,$D2266)+S2257*(1+$E2266),0.01)</f>
        <v/>
      </c>
      <c r="T2266" s="36">
        <f>MAX(INDEX(T$369:T$380,$D2266)+T2257*(1+$E2266),0.01)</f>
        <v/>
      </c>
      <c r="U2266" s="36">
        <f>MAX(INDEX(U$369:U$380,$D2266)+U2257*(1+$E2266),0.01)</f>
        <v/>
      </c>
      <c r="V2266" s="36">
        <f>MAX(INDEX(V$369:V$380,$D2266)+V2257*(1+$E2266),0.01)</f>
        <v/>
      </c>
      <c r="W2266" s="36">
        <f>MAX(INDEX(W$369:W$380,$D2266)+W2257*(1+$E2266),0.01)</f>
        <v/>
      </c>
      <c r="X2266" s="36">
        <f>MAX(INDEX(X$369:X$380,$D2266)+X2257*(1+$E2266),0.01)</f>
        <v/>
      </c>
      <c r="Y2266" s="36">
        <f>MAX(INDEX(Y$369:Y$380,$D2266)+Y2257*(1+$E2266),0.01)</f>
        <v/>
      </c>
      <c r="Z2266" s="36">
        <f>MAX(INDEX(Z$369:Z$380,$D2266)+Z2257*(1+$E2266),0.01)</f>
        <v/>
      </c>
      <c r="AA2266" s="36">
        <f>MAX(INDEX(AA$369:AA$380,$D2266)+AA2257*(1+$E2266),0.01)</f>
        <v/>
      </c>
      <c r="AB2266" s="36">
        <f>MAX(INDEX(AB$369:AB$380,$D2266)+AB2257*(1+$E2266),0.01)</f>
        <v/>
      </c>
      <c r="AC2266" s="36">
        <f>MAX(INDEX(AC$369:AC$380,$D2266)+AC2257*(1+$E2266),0.01)</f>
        <v/>
      </c>
      <c r="AD2266" s="36">
        <f>MAX(INDEX(AD$369:AD$380,$D2266)+AD2257*(1+$E2266),0.01)</f>
        <v/>
      </c>
      <c r="AF2266" s="11">
        <f>CodePrefix&amp;$A2266&amp;IF($C2266="","","."&amp;$C2266&amp;"."&amp;$B2266)&amp;INDEX(VarEnd,MATCH($A2266,VarKey,0))&amp;AF$5</f>
        <v/>
      </c>
      <c r="AG2266" s="37">
        <f>MAX(INDEX(AG$369:AG$380,$D2266)+AG2257*(1+$E2266),0.01)</f>
        <v/>
      </c>
      <c r="AH2266" s="36">
        <f>MAX(INDEX(AH$369:AH$380,$D2266)+AH2257*(1+$E2266),0.01)</f>
        <v/>
      </c>
      <c r="AI2266" s="36">
        <f>MAX(INDEX(AI$369:AI$380,$D2266)+AI2257*(1+$E2266),0.01)</f>
        <v/>
      </c>
      <c r="AJ2266" s="36">
        <f>MAX(INDEX(AJ$369:AJ$380,$D2266)+AJ2257*(1+$E2266),0.01)</f>
        <v/>
      </c>
      <c r="AK2266" s="36">
        <f>MAX(INDEX(AK$369:AK$380,$D2266)+AK2257*(1+$E2266),0.01)</f>
        <v/>
      </c>
      <c r="AL2266" s="36">
        <f>MAX(INDEX(AL$369:AL$380,$D2266)+AL2257*(1+$E2266),0.01)</f>
        <v/>
      </c>
      <c r="AM2266" s="36">
        <f>MAX(INDEX(AM$369:AM$380,$D2266)+AM2257*(1+$E2266),0.01)</f>
        <v/>
      </c>
      <c r="AN2266" s="36">
        <f>MAX(INDEX(AN$369:AN$380,$D2266)+AN2257*(1+$E2266),0.01)</f>
        <v/>
      </c>
      <c r="AO2266" s="36">
        <f>MAX(INDEX(AO$369:AO$380,$D2266)+AO2257*(1+$E2266),0.01)</f>
        <v/>
      </c>
      <c r="AP2266" s="36">
        <f>MAX(INDEX(AP$369:AP$380,$D2266)+AP2257*(1+$E2266),0.01)</f>
        <v/>
      </c>
      <c r="AQ2266" s="36">
        <f>MAX(INDEX(AQ$369:AQ$380,$D2266)+AQ2257*(1+$E2266),0.01)</f>
        <v/>
      </c>
      <c r="AR2266" s="36">
        <f>MAX(INDEX(AR$369:AR$380,$D2266)+AR2257*(1+$E2266),0.01)</f>
        <v/>
      </c>
      <c r="AS2266" s="36">
        <f>MAX(INDEX(AS$369:AS$380,$D2266)+AS2257*(1+$E2266),0.01)</f>
        <v/>
      </c>
      <c r="AT2266" s="36">
        <f>MAX(INDEX(AT$369:AT$380,$D2266)+AT2257*(1+$E2266),0.01)</f>
        <v/>
      </c>
      <c r="AU2266" s="36">
        <f>MAX(INDEX(AU$369:AU$380,$D2266)+AU2257*(1+$E2266),0.01)</f>
        <v/>
      </c>
      <c r="AV2266" s="36">
        <f>MAX(INDEX(AV$369:AV$380,$D2266)+AV2257*(1+$E2266),0.01)</f>
        <v/>
      </c>
      <c r="AW2266" s="36">
        <f>MAX(INDEX(AW$369:AW$380,$D2266)+AW2257*(1+$E2266),0.01)</f>
        <v/>
      </c>
      <c r="AX2266" s="36">
        <f>MAX(INDEX(AX$369:AX$380,$D2266)+AX2257*(1+$E2266),0.01)</f>
        <v/>
      </c>
      <c r="AY2266" s="36">
        <f>MAX(INDEX(AY$369:AY$380,$D2266)+AY2257*(1+$E2266),0.01)</f>
        <v/>
      </c>
    </row>
    <row r="2267" hidden="1" outlineLevel="2">
      <c r="A2267" s="14" t="inlineStr">
        <is>
          <t>atp</t>
        </is>
      </c>
      <c r="B2267" s="14" t="inlineStr">
        <is>
          <t>nga</t>
        </is>
      </c>
      <c r="C2267" s="14" t="inlineStr">
        <is>
          <t>cst</t>
        </is>
      </c>
      <c r="D2267" s="36">
        <f>INDEX(Inputs!$U$5:$U$132,MATCH($B2267&amp;"|"&amp;$C2267,Inputs!$A$5:$A$132,0))</f>
        <v/>
      </c>
      <c r="E2267" s="36">
        <f>INDEX(Inputs!$V$5:$V$132,MATCH($B2267&amp;"|"&amp;$C2267,Inputs!$A$5:$A$132,0))</f>
        <v/>
      </c>
      <c r="F2267" s="35" t="n"/>
      <c r="G2267" s="35" t="n"/>
      <c r="H2267" s="14">
        <f>INDEX(VarLab,MATCH($A2267,VarKey,0))&amp;INDEX(MemLab,MATCH($C2267&amp;"|"&amp;$B2267,MemKey,0))</f>
        <v/>
      </c>
      <c r="I2267" s="14">
        <f>INDEX(VarUnit,MATCH($A2267,VarKey,0))</f>
        <v/>
      </c>
      <c r="J2267" s="14">
        <f>INDEX(VarSrc,MATCH($A2267,VarKey,0))</f>
        <v/>
      </c>
      <c r="K2267" s="11">
        <f>CodePrefix&amp;$A2267&amp;IF($C2267="","","."&amp;$C2267&amp;"."&amp;$B2267)&amp;INDEX(VarEnd,MATCH($A2267,VarKey,0))&amp;K$5</f>
        <v/>
      </c>
      <c r="L2267" s="37">
        <f>MAX(INDEX(L$369:L$380,$D2267)+L2258*(1+$E2267),0.01)</f>
        <v/>
      </c>
      <c r="M2267" s="36">
        <f>MAX(INDEX(M$369:M$380,$D2267)+M2258*(1+$E2267),0.01)</f>
        <v/>
      </c>
      <c r="N2267" s="36">
        <f>MAX(INDEX(N$369:N$380,$D2267)+N2258*(1+$E2267),0.01)</f>
        <v/>
      </c>
      <c r="O2267" s="36">
        <f>MAX(INDEX(O$369:O$380,$D2267)+O2258*(1+$E2267),0.01)</f>
        <v/>
      </c>
      <c r="P2267" s="36">
        <f>MAX(INDEX(P$369:P$380,$D2267)+P2258*(1+$E2267),0.01)</f>
        <v/>
      </c>
      <c r="Q2267" s="36">
        <f>MAX(INDEX(Q$369:Q$380,$D2267)+Q2258*(1+$E2267),0.01)</f>
        <v/>
      </c>
      <c r="R2267" s="36">
        <f>MAX(INDEX(R$369:R$380,$D2267)+R2258*(1+$E2267),0.01)</f>
        <v/>
      </c>
      <c r="S2267" s="36">
        <f>MAX(INDEX(S$369:S$380,$D2267)+S2258*(1+$E2267),0.01)</f>
        <v/>
      </c>
      <c r="T2267" s="36">
        <f>MAX(INDEX(T$369:T$380,$D2267)+T2258*(1+$E2267),0.01)</f>
        <v/>
      </c>
      <c r="U2267" s="36">
        <f>MAX(INDEX(U$369:U$380,$D2267)+U2258*(1+$E2267),0.01)</f>
        <v/>
      </c>
      <c r="V2267" s="36">
        <f>MAX(INDEX(V$369:V$380,$D2267)+V2258*(1+$E2267),0.01)</f>
        <v/>
      </c>
      <c r="W2267" s="36">
        <f>MAX(INDEX(W$369:W$380,$D2267)+W2258*(1+$E2267),0.01)</f>
        <v/>
      </c>
      <c r="X2267" s="36">
        <f>MAX(INDEX(X$369:X$380,$D2267)+X2258*(1+$E2267),0.01)</f>
        <v/>
      </c>
      <c r="Y2267" s="36">
        <f>MAX(INDEX(Y$369:Y$380,$D2267)+Y2258*(1+$E2267),0.01)</f>
        <v/>
      </c>
      <c r="Z2267" s="36">
        <f>MAX(INDEX(Z$369:Z$380,$D2267)+Z2258*(1+$E2267),0.01)</f>
        <v/>
      </c>
      <c r="AA2267" s="36">
        <f>MAX(INDEX(AA$369:AA$380,$D2267)+AA2258*(1+$E2267),0.01)</f>
        <v/>
      </c>
      <c r="AB2267" s="36">
        <f>MAX(INDEX(AB$369:AB$380,$D2267)+AB2258*(1+$E2267),0.01)</f>
        <v/>
      </c>
      <c r="AC2267" s="36">
        <f>MAX(INDEX(AC$369:AC$380,$D2267)+AC2258*(1+$E2267),0.01)</f>
        <v/>
      </c>
      <c r="AD2267" s="36">
        <f>MAX(INDEX(AD$369:AD$380,$D2267)+AD2258*(1+$E2267),0.01)</f>
        <v/>
      </c>
      <c r="AF2267" s="11">
        <f>CodePrefix&amp;$A2267&amp;IF($C2267="","","."&amp;$C2267&amp;"."&amp;$B2267)&amp;INDEX(VarEnd,MATCH($A2267,VarKey,0))&amp;AF$5</f>
        <v/>
      </c>
      <c r="AG2267" s="37">
        <f>MAX(INDEX(AG$369:AG$380,$D2267)+AG2258*(1+$E2267),0.01)</f>
        <v/>
      </c>
      <c r="AH2267" s="36">
        <f>MAX(INDEX(AH$369:AH$380,$D2267)+AH2258*(1+$E2267),0.01)</f>
        <v/>
      </c>
      <c r="AI2267" s="36">
        <f>MAX(INDEX(AI$369:AI$380,$D2267)+AI2258*(1+$E2267),0.01)</f>
        <v/>
      </c>
      <c r="AJ2267" s="36">
        <f>MAX(INDEX(AJ$369:AJ$380,$D2267)+AJ2258*(1+$E2267),0.01)</f>
        <v/>
      </c>
      <c r="AK2267" s="36">
        <f>MAX(INDEX(AK$369:AK$380,$D2267)+AK2258*(1+$E2267),0.01)</f>
        <v/>
      </c>
      <c r="AL2267" s="36">
        <f>MAX(INDEX(AL$369:AL$380,$D2267)+AL2258*(1+$E2267),0.01)</f>
        <v/>
      </c>
      <c r="AM2267" s="36">
        <f>MAX(INDEX(AM$369:AM$380,$D2267)+AM2258*(1+$E2267),0.01)</f>
        <v/>
      </c>
      <c r="AN2267" s="36">
        <f>MAX(INDEX(AN$369:AN$380,$D2267)+AN2258*(1+$E2267),0.01)</f>
        <v/>
      </c>
      <c r="AO2267" s="36">
        <f>MAX(INDEX(AO$369:AO$380,$D2267)+AO2258*(1+$E2267),0.01)</f>
        <v/>
      </c>
      <c r="AP2267" s="36">
        <f>MAX(INDEX(AP$369:AP$380,$D2267)+AP2258*(1+$E2267),0.01)</f>
        <v/>
      </c>
      <c r="AQ2267" s="36">
        <f>MAX(INDEX(AQ$369:AQ$380,$D2267)+AQ2258*(1+$E2267),0.01)</f>
        <v/>
      </c>
      <c r="AR2267" s="36">
        <f>MAX(INDEX(AR$369:AR$380,$D2267)+AR2258*(1+$E2267),0.01)</f>
        <v/>
      </c>
      <c r="AS2267" s="36">
        <f>MAX(INDEX(AS$369:AS$380,$D2267)+AS2258*(1+$E2267),0.01)</f>
        <v/>
      </c>
      <c r="AT2267" s="36">
        <f>MAX(INDEX(AT$369:AT$380,$D2267)+AT2258*(1+$E2267),0.01)</f>
        <v/>
      </c>
      <c r="AU2267" s="36">
        <f>MAX(INDEX(AU$369:AU$380,$D2267)+AU2258*(1+$E2267),0.01)</f>
        <v/>
      </c>
      <c r="AV2267" s="36">
        <f>MAX(INDEX(AV$369:AV$380,$D2267)+AV2258*(1+$E2267),0.01)</f>
        <v/>
      </c>
      <c r="AW2267" s="36">
        <f>MAX(INDEX(AW$369:AW$380,$D2267)+AW2258*(1+$E2267),0.01)</f>
        <v/>
      </c>
      <c r="AX2267" s="36">
        <f>MAX(INDEX(AX$369:AX$380,$D2267)+AX2258*(1+$E2267),0.01)</f>
        <v/>
      </c>
      <c r="AY2267" s="36">
        <f>MAX(INDEX(AY$369:AY$380,$D2267)+AY2258*(1+$E2267),0.01)</f>
        <v/>
      </c>
    </row>
    <row r="2268" hidden="1" outlineLevel="2">
      <c r="A2268" s="14" t="inlineStr">
        <is>
          <t>atp</t>
        </is>
      </c>
      <c r="B2268" s="14" t="inlineStr">
        <is>
          <t>gso</t>
        </is>
      </c>
      <c r="C2268" s="14" t="inlineStr">
        <is>
          <t>cst</t>
        </is>
      </c>
      <c r="D2268" s="36">
        <f>INDEX(Inputs!$U$5:$U$132,MATCH($B2268&amp;"|"&amp;$C2268,Inputs!$A$5:$A$132,0))</f>
        <v/>
      </c>
      <c r="E2268" s="36">
        <f>INDEX(Inputs!$V$5:$V$132,MATCH($B2268&amp;"|"&amp;$C2268,Inputs!$A$5:$A$132,0))</f>
        <v/>
      </c>
      <c r="F2268" s="35" t="n"/>
      <c r="G2268" s="35" t="n"/>
      <c r="H2268" s="14">
        <f>INDEX(VarLab,MATCH($A2268,VarKey,0))&amp;INDEX(MemLab,MATCH($C2268&amp;"|"&amp;$B2268,MemKey,0))</f>
        <v/>
      </c>
      <c r="I2268" s="14">
        <f>INDEX(VarUnit,MATCH($A2268,VarKey,0))</f>
        <v/>
      </c>
      <c r="J2268" s="14">
        <f>INDEX(VarSrc,MATCH($A2268,VarKey,0))</f>
        <v/>
      </c>
      <c r="K2268" s="11">
        <f>CodePrefix&amp;$A2268&amp;IF($C2268="","","."&amp;$C2268&amp;"."&amp;$B2268)&amp;INDEX(VarEnd,MATCH($A2268,VarKey,0))&amp;K$5</f>
        <v/>
      </c>
      <c r="L2268" s="37">
        <f>MAX(INDEX(L$369:L$380,$D2268)+L2259*(1+$E2268),0.01)</f>
        <v/>
      </c>
      <c r="M2268" s="36">
        <f>MAX(INDEX(M$369:M$380,$D2268)+M2259*(1+$E2268),0.01)</f>
        <v/>
      </c>
      <c r="N2268" s="36">
        <f>MAX(INDEX(N$369:N$380,$D2268)+N2259*(1+$E2268),0.01)</f>
        <v/>
      </c>
      <c r="O2268" s="36">
        <f>MAX(INDEX(O$369:O$380,$D2268)+O2259*(1+$E2268),0.01)</f>
        <v/>
      </c>
      <c r="P2268" s="36">
        <f>MAX(INDEX(P$369:P$380,$D2268)+P2259*(1+$E2268),0.01)</f>
        <v/>
      </c>
      <c r="Q2268" s="36">
        <f>MAX(INDEX(Q$369:Q$380,$D2268)+Q2259*(1+$E2268),0.01)</f>
        <v/>
      </c>
      <c r="R2268" s="36">
        <f>MAX(INDEX(R$369:R$380,$D2268)+R2259*(1+$E2268),0.01)</f>
        <v/>
      </c>
      <c r="S2268" s="36">
        <f>MAX(INDEX(S$369:S$380,$D2268)+S2259*(1+$E2268),0.01)</f>
        <v/>
      </c>
      <c r="T2268" s="36">
        <f>MAX(INDEX(T$369:T$380,$D2268)+T2259*(1+$E2268),0.01)</f>
        <v/>
      </c>
      <c r="U2268" s="36">
        <f>MAX(INDEX(U$369:U$380,$D2268)+U2259*(1+$E2268),0.01)</f>
        <v/>
      </c>
      <c r="V2268" s="36">
        <f>MAX(INDEX(V$369:V$380,$D2268)+V2259*(1+$E2268),0.01)</f>
        <v/>
      </c>
      <c r="W2268" s="36">
        <f>MAX(INDEX(W$369:W$380,$D2268)+W2259*(1+$E2268),0.01)</f>
        <v/>
      </c>
      <c r="X2268" s="36">
        <f>MAX(INDEX(X$369:X$380,$D2268)+X2259*(1+$E2268),0.01)</f>
        <v/>
      </c>
      <c r="Y2268" s="36">
        <f>MAX(INDEX(Y$369:Y$380,$D2268)+Y2259*(1+$E2268),0.01)</f>
        <v/>
      </c>
      <c r="Z2268" s="36">
        <f>MAX(INDEX(Z$369:Z$380,$D2268)+Z2259*(1+$E2268),0.01)</f>
        <v/>
      </c>
      <c r="AA2268" s="36">
        <f>MAX(INDEX(AA$369:AA$380,$D2268)+AA2259*(1+$E2268),0.01)</f>
        <v/>
      </c>
      <c r="AB2268" s="36">
        <f>MAX(INDEX(AB$369:AB$380,$D2268)+AB2259*(1+$E2268),0.01)</f>
        <v/>
      </c>
      <c r="AC2268" s="36">
        <f>MAX(INDEX(AC$369:AC$380,$D2268)+AC2259*(1+$E2268),0.01)</f>
        <v/>
      </c>
      <c r="AD2268" s="36">
        <f>MAX(INDEX(AD$369:AD$380,$D2268)+AD2259*(1+$E2268),0.01)</f>
        <v/>
      </c>
      <c r="AF2268" s="11">
        <f>CodePrefix&amp;$A2268&amp;IF($C2268="","","."&amp;$C2268&amp;"."&amp;$B2268)&amp;INDEX(VarEnd,MATCH($A2268,VarKey,0))&amp;AF$5</f>
        <v/>
      </c>
      <c r="AG2268" s="37">
        <f>MAX(INDEX(AG$369:AG$380,$D2268)+AG2259*(1+$E2268),0.01)</f>
        <v/>
      </c>
      <c r="AH2268" s="36">
        <f>MAX(INDEX(AH$369:AH$380,$D2268)+AH2259*(1+$E2268),0.01)</f>
        <v/>
      </c>
      <c r="AI2268" s="36">
        <f>MAX(INDEX(AI$369:AI$380,$D2268)+AI2259*(1+$E2268),0.01)</f>
        <v/>
      </c>
      <c r="AJ2268" s="36">
        <f>MAX(INDEX(AJ$369:AJ$380,$D2268)+AJ2259*(1+$E2268),0.01)</f>
        <v/>
      </c>
      <c r="AK2268" s="36">
        <f>MAX(INDEX(AK$369:AK$380,$D2268)+AK2259*(1+$E2268),0.01)</f>
        <v/>
      </c>
      <c r="AL2268" s="36">
        <f>MAX(INDEX(AL$369:AL$380,$D2268)+AL2259*(1+$E2268),0.01)</f>
        <v/>
      </c>
      <c r="AM2268" s="36">
        <f>MAX(INDEX(AM$369:AM$380,$D2268)+AM2259*(1+$E2268),0.01)</f>
        <v/>
      </c>
      <c r="AN2268" s="36">
        <f>MAX(INDEX(AN$369:AN$380,$D2268)+AN2259*(1+$E2268),0.01)</f>
        <v/>
      </c>
      <c r="AO2268" s="36">
        <f>MAX(INDEX(AO$369:AO$380,$D2268)+AO2259*(1+$E2268),0.01)</f>
        <v/>
      </c>
      <c r="AP2268" s="36">
        <f>MAX(INDEX(AP$369:AP$380,$D2268)+AP2259*(1+$E2268),0.01)</f>
        <v/>
      </c>
      <c r="AQ2268" s="36">
        <f>MAX(INDEX(AQ$369:AQ$380,$D2268)+AQ2259*(1+$E2268),0.01)</f>
        <v/>
      </c>
      <c r="AR2268" s="36">
        <f>MAX(INDEX(AR$369:AR$380,$D2268)+AR2259*(1+$E2268),0.01)</f>
        <v/>
      </c>
      <c r="AS2268" s="36">
        <f>MAX(INDEX(AS$369:AS$380,$D2268)+AS2259*(1+$E2268),0.01)</f>
        <v/>
      </c>
      <c r="AT2268" s="36">
        <f>MAX(INDEX(AT$369:AT$380,$D2268)+AT2259*(1+$E2268),0.01)</f>
        <v/>
      </c>
      <c r="AU2268" s="36">
        <f>MAX(INDEX(AU$369:AU$380,$D2268)+AU2259*(1+$E2268),0.01)</f>
        <v/>
      </c>
      <c r="AV2268" s="36">
        <f>MAX(INDEX(AV$369:AV$380,$D2268)+AV2259*(1+$E2268),0.01)</f>
        <v/>
      </c>
      <c r="AW2268" s="36">
        <f>MAX(INDEX(AW$369:AW$380,$D2268)+AW2259*(1+$E2268),0.01)</f>
        <v/>
      </c>
      <c r="AX2268" s="36">
        <f>MAX(INDEX(AX$369:AX$380,$D2268)+AX2259*(1+$E2268),0.01)</f>
        <v/>
      </c>
      <c r="AY2268" s="36">
        <f>MAX(INDEX(AY$369:AY$380,$D2268)+AY2259*(1+$E2268),0.01)</f>
        <v/>
      </c>
    </row>
    <row r="2269" hidden="1" outlineLevel="2">
      <c r="A2269" s="14" t="inlineStr">
        <is>
          <t>atp</t>
        </is>
      </c>
      <c r="B2269" s="14" t="inlineStr">
        <is>
          <t>die</t>
        </is>
      </c>
      <c r="C2269" s="14" t="inlineStr">
        <is>
          <t>cst</t>
        </is>
      </c>
      <c r="D2269" s="36">
        <f>INDEX(Inputs!$U$5:$U$132,MATCH($B2269&amp;"|"&amp;$C2269,Inputs!$A$5:$A$132,0))</f>
        <v/>
      </c>
      <c r="E2269" s="36">
        <f>INDEX(Inputs!$V$5:$V$132,MATCH($B2269&amp;"|"&amp;$C2269,Inputs!$A$5:$A$132,0))</f>
        <v/>
      </c>
      <c r="F2269" s="35" t="n"/>
      <c r="G2269" s="35" t="n"/>
      <c r="H2269" s="14">
        <f>INDEX(VarLab,MATCH($A2269,VarKey,0))&amp;INDEX(MemLab,MATCH($C2269&amp;"|"&amp;$B2269,MemKey,0))</f>
        <v/>
      </c>
      <c r="I2269" s="14">
        <f>INDEX(VarUnit,MATCH($A2269,VarKey,0))</f>
        <v/>
      </c>
      <c r="J2269" s="14">
        <f>INDEX(VarSrc,MATCH($A2269,VarKey,0))</f>
        <v/>
      </c>
      <c r="K2269" s="11">
        <f>CodePrefix&amp;$A2269&amp;IF($C2269="","","."&amp;$C2269&amp;"."&amp;$B2269)&amp;INDEX(VarEnd,MATCH($A2269,VarKey,0))&amp;K$5</f>
        <v/>
      </c>
      <c r="L2269" s="37">
        <f>MAX(INDEX(L$369:L$380,$D2269)+L2260*(1+$E2269),0.01)</f>
        <v/>
      </c>
      <c r="M2269" s="36">
        <f>MAX(INDEX(M$369:M$380,$D2269)+M2260*(1+$E2269),0.01)</f>
        <v/>
      </c>
      <c r="N2269" s="36">
        <f>MAX(INDEX(N$369:N$380,$D2269)+N2260*(1+$E2269),0.01)</f>
        <v/>
      </c>
      <c r="O2269" s="36">
        <f>MAX(INDEX(O$369:O$380,$D2269)+O2260*(1+$E2269),0.01)</f>
        <v/>
      </c>
      <c r="P2269" s="36">
        <f>MAX(INDEX(P$369:P$380,$D2269)+P2260*(1+$E2269),0.01)</f>
        <v/>
      </c>
      <c r="Q2269" s="36">
        <f>MAX(INDEX(Q$369:Q$380,$D2269)+Q2260*(1+$E2269),0.01)</f>
        <v/>
      </c>
      <c r="R2269" s="36">
        <f>MAX(INDEX(R$369:R$380,$D2269)+R2260*(1+$E2269),0.01)</f>
        <v/>
      </c>
      <c r="S2269" s="36">
        <f>MAX(INDEX(S$369:S$380,$D2269)+S2260*(1+$E2269),0.01)</f>
        <v/>
      </c>
      <c r="T2269" s="36">
        <f>MAX(INDEX(T$369:T$380,$D2269)+T2260*(1+$E2269),0.01)</f>
        <v/>
      </c>
      <c r="U2269" s="36">
        <f>MAX(INDEX(U$369:U$380,$D2269)+U2260*(1+$E2269),0.01)</f>
        <v/>
      </c>
      <c r="V2269" s="36">
        <f>MAX(INDEX(V$369:V$380,$D2269)+V2260*(1+$E2269),0.01)</f>
        <v/>
      </c>
      <c r="W2269" s="36">
        <f>MAX(INDEX(W$369:W$380,$D2269)+W2260*(1+$E2269),0.01)</f>
        <v/>
      </c>
      <c r="X2269" s="36">
        <f>MAX(INDEX(X$369:X$380,$D2269)+X2260*(1+$E2269),0.01)</f>
        <v/>
      </c>
      <c r="Y2269" s="36">
        <f>MAX(INDEX(Y$369:Y$380,$D2269)+Y2260*(1+$E2269),0.01)</f>
        <v/>
      </c>
      <c r="Z2269" s="36">
        <f>MAX(INDEX(Z$369:Z$380,$D2269)+Z2260*(1+$E2269),0.01)</f>
        <v/>
      </c>
      <c r="AA2269" s="36">
        <f>MAX(INDEX(AA$369:AA$380,$D2269)+AA2260*(1+$E2269),0.01)</f>
        <v/>
      </c>
      <c r="AB2269" s="36">
        <f>MAX(INDEX(AB$369:AB$380,$D2269)+AB2260*(1+$E2269),0.01)</f>
        <v/>
      </c>
      <c r="AC2269" s="36">
        <f>MAX(INDEX(AC$369:AC$380,$D2269)+AC2260*(1+$E2269),0.01)</f>
        <v/>
      </c>
      <c r="AD2269" s="36">
        <f>MAX(INDEX(AD$369:AD$380,$D2269)+AD2260*(1+$E2269),0.01)</f>
        <v/>
      </c>
      <c r="AF2269" s="11">
        <f>CodePrefix&amp;$A2269&amp;IF($C2269="","","."&amp;$C2269&amp;"."&amp;$B2269)&amp;INDEX(VarEnd,MATCH($A2269,VarKey,0))&amp;AF$5</f>
        <v/>
      </c>
      <c r="AG2269" s="37">
        <f>MAX(INDEX(AG$369:AG$380,$D2269)+AG2260*(1+$E2269),0.01)</f>
        <v/>
      </c>
      <c r="AH2269" s="36">
        <f>MAX(INDEX(AH$369:AH$380,$D2269)+AH2260*(1+$E2269),0.01)</f>
        <v/>
      </c>
      <c r="AI2269" s="36">
        <f>MAX(INDEX(AI$369:AI$380,$D2269)+AI2260*(1+$E2269),0.01)</f>
        <v/>
      </c>
      <c r="AJ2269" s="36">
        <f>MAX(INDEX(AJ$369:AJ$380,$D2269)+AJ2260*(1+$E2269),0.01)</f>
        <v/>
      </c>
      <c r="AK2269" s="36">
        <f>MAX(INDEX(AK$369:AK$380,$D2269)+AK2260*(1+$E2269),0.01)</f>
        <v/>
      </c>
      <c r="AL2269" s="36">
        <f>MAX(INDEX(AL$369:AL$380,$D2269)+AL2260*(1+$E2269),0.01)</f>
        <v/>
      </c>
      <c r="AM2269" s="36">
        <f>MAX(INDEX(AM$369:AM$380,$D2269)+AM2260*(1+$E2269),0.01)</f>
        <v/>
      </c>
      <c r="AN2269" s="36">
        <f>MAX(INDEX(AN$369:AN$380,$D2269)+AN2260*(1+$E2269),0.01)</f>
        <v/>
      </c>
      <c r="AO2269" s="36">
        <f>MAX(INDEX(AO$369:AO$380,$D2269)+AO2260*(1+$E2269),0.01)</f>
        <v/>
      </c>
      <c r="AP2269" s="36">
        <f>MAX(INDEX(AP$369:AP$380,$D2269)+AP2260*(1+$E2269),0.01)</f>
        <v/>
      </c>
      <c r="AQ2269" s="36">
        <f>MAX(INDEX(AQ$369:AQ$380,$D2269)+AQ2260*(1+$E2269),0.01)</f>
        <v/>
      </c>
      <c r="AR2269" s="36">
        <f>MAX(INDEX(AR$369:AR$380,$D2269)+AR2260*(1+$E2269),0.01)</f>
        <v/>
      </c>
      <c r="AS2269" s="36">
        <f>MAX(INDEX(AS$369:AS$380,$D2269)+AS2260*(1+$E2269),0.01)</f>
        <v/>
      </c>
      <c r="AT2269" s="36">
        <f>MAX(INDEX(AT$369:AT$380,$D2269)+AT2260*(1+$E2269),0.01)</f>
        <v/>
      </c>
      <c r="AU2269" s="36">
        <f>MAX(INDEX(AU$369:AU$380,$D2269)+AU2260*(1+$E2269),0.01)</f>
        <v/>
      </c>
      <c r="AV2269" s="36">
        <f>MAX(INDEX(AV$369:AV$380,$D2269)+AV2260*(1+$E2269),0.01)</f>
        <v/>
      </c>
      <c r="AW2269" s="36">
        <f>MAX(INDEX(AW$369:AW$380,$D2269)+AW2260*(1+$E2269),0.01)</f>
        <v/>
      </c>
      <c r="AX2269" s="36">
        <f>MAX(INDEX(AX$369:AX$380,$D2269)+AX2260*(1+$E2269),0.01)</f>
        <v/>
      </c>
      <c r="AY2269" s="36">
        <f>MAX(INDEX(AY$369:AY$380,$D2269)+AY2260*(1+$E2269),0.01)</f>
        <v/>
      </c>
    </row>
    <row r="2270" hidden="1" outlineLevel="2">
      <c r="A2270" s="14" t="inlineStr">
        <is>
          <t>atp</t>
        </is>
      </c>
      <c r="B2270" s="14" t="inlineStr">
        <is>
          <t>lpg</t>
        </is>
      </c>
      <c r="C2270" s="14" t="inlineStr">
        <is>
          <t>cst</t>
        </is>
      </c>
      <c r="D2270" s="36">
        <f>INDEX(Inputs!$U$5:$U$132,MATCH($B2270&amp;"|"&amp;$C2270,Inputs!$A$5:$A$132,0))</f>
        <v/>
      </c>
      <c r="E2270" s="36">
        <f>INDEX(Inputs!$V$5:$V$132,MATCH($B2270&amp;"|"&amp;$C2270,Inputs!$A$5:$A$132,0))</f>
        <v/>
      </c>
      <c r="F2270" s="35" t="n"/>
      <c r="G2270" s="35" t="n"/>
      <c r="H2270" s="14">
        <f>INDEX(VarLab,MATCH($A2270,VarKey,0))&amp;INDEX(MemLab,MATCH($C2270&amp;"|"&amp;$B2270,MemKey,0))</f>
        <v/>
      </c>
      <c r="I2270" s="14">
        <f>INDEX(VarUnit,MATCH($A2270,VarKey,0))</f>
        <v/>
      </c>
      <c r="J2270" s="14">
        <f>INDEX(VarSrc,MATCH($A2270,VarKey,0))</f>
        <v/>
      </c>
      <c r="K2270" s="11">
        <f>CodePrefix&amp;$A2270&amp;IF($C2270="","","."&amp;$C2270&amp;"."&amp;$B2270)&amp;INDEX(VarEnd,MATCH($A2270,VarKey,0))&amp;K$5</f>
        <v/>
      </c>
      <c r="L2270" s="37">
        <f>MAX(INDEX(L$369:L$380,$D2270)+L2261*(1+$E2270),0.01)</f>
        <v/>
      </c>
      <c r="M2270" s="36">
        <f>MAX(INDEX(M$369:M$380,$D2270)+M2261*(1+$E2270),0.01)</f>
        <v/>
      </c>
      <c r="N2270" s="36">
        <f>MAX(INDEX(N$369:N$380,$D2270)+N2261*(1+$E2270),0.01)</f>
        <v/>
      </c>
      <c r="O2270" s="36">
        <f>MAX(INDEX(O$369:O$380,$D2270)+O2261*(1+$E2270),0.01)</f>
        <v/>
      </c>
      <c r="P2270" s="36">
        <f>MAX(INDEX(P$369:P$380,$D2270)+P2261*(1+$E2270),0.01)</f>
        <v/>
      </c>
      <c r="Q2270" s="36">
        <f>MAX(INDEX(Q$369:Q$380,$D2270)+Q2261*(1+$E2270),0.01)</f>
        <v/>
      </c>
      <c r="R2270" s="36">
        <f>MAX(INDEX(R$369:R$380,$D2270)+R2261*(1+$E2270),0.01)</f>
        <v/>
      </c>
      <c r="S2270" s="36">
        <f>MAX(INDEX(S$369:S$380,$D2270)+S2261*(1+$E2270),0.01)</f>
        <v/>
      </c>
      <c r="T2270" s="36">
        <f>MAX(INDEX(T$369:T$380,$D2270)+T2261*(1+$E2270),0.01)</f>
        <v/>
      </c>
      <c r="U2270" s="36">
        <f>MAX(INDEX(U$369:U$380,$D2270)+U2261*(1+$E2270),0.01)</f>
        <v/>
      </c>
      <c r="V2270" s="36">
        <f>MAX(INDEX(V$369:V$380,$D2270)+V2261*(1+$E2270),0.01)</f>
        <v/>
      </c>
      <c r="W2270" s="36">
        <f>MAX(INDEX(W$369:W$380,$D2270)+W2261*(1+$E2270),0.01)</f>
        <v/>
      </c>
      <c r="X2270" s="36">
        <f>MAX(INDEX(X$369:X$380,$D2270)+X2261*(1+$E2270),0.01)</f>
        <v/>
      </c>
      <c r="Y2270" s="36">
        <f>MAX(INDEX(Y$369:Y$380,$D2270)+Y2261*(1+$E2270),0.01)</f>
        <v/>
      </c>
      <c r="Z2270" s="36">
        <f>MAX(INDEX(Z$369:Z$380,$D2270)+Z2261*(1+$E2270),0.01)</f>
        <v/>
      </c>
      <c r="AA2270" s="36">
        <f>MAX(INDEX(AA$369:AA$380,$D2270)+AA2261*(1+$E2270),0.01)</f>
        <v/>
      </c>
      <c r="AB2270" s="36">
        <f>MAX(INDEX(AB$369:AB$380,$D2270)+AB2261*(1+$E2270),0.01)</f>
        <v/>
      </c>
      <c r="AC2270" s="36">
        <f>MAX(INDEX(AC$369:AC$380,$D2270)+AC2261*(1+$E2270),0.01)</f>
        <v/>
      </c>
      <c r="AD2270" s="36">
        <f>MAX(INDEX(AD$369:AD$380,$D2270)+AD2261*(1+$E2270),0.01)</f>
        <v/>
      </c>
      <c r="AF2270" s="11">
        <f>CodePrefix&amp;$A2270&amp;IF($C2270="","","."&amp;$C2270&amp;"."&amp;$B2270)&amp;INDEX(VarEnd,MATCH($A2270,VarKey,0))&amp;AF$5</f>
        <v/>
      </c>
      <c r="AG2270" s="37">
        <f>MAX(INDEX(AG$369:AG$380,$D2270)+AG2261*(1+$E2270),0.01)</f>
        <v/>
      </c>
      <c r="AH2270" s="36">
        <f>MAX(INDEX(AH$369:AH$380,$D2270)+AH2261*(1+$E2270),0.01)</f>
        <v/>
      </c>
      <c r="AI2270" s="36">
        <f>MAX(INDEX(AI$369:AI$380,$D2270)+AI2261*(1+$E2270),0.01)</f>
        <v/>
      </c>
      <c r="AJ2270" s="36">
        <f>MAX(INDEX(AJ$369:AJ$380,$D2270)+AJ2261*(1+$E2270),0.01)</f>
        <v/>
      </c>
      <c r="AK2270" s="36">
        <f>MAX(INDEX(AK$369:AK$380,$D2270)+AK2261*(1+$E2270),0.01)</f>
        <v/>
      </c>
      <c r="AL2270" s="36">
        <f>MAX(INDEX(AL$369:AL$380,$D2270)+AL2261*(1+$E2270),0.01)</f>
        <v/>
      </c>
      <c r="AM2270" s="36">
        <f>MAX(INDEX(AM$369:AM$380,$D2270)+AM2261*(1+$E2270),0.01)</f>
        <v/>
      </c>
      <c r="AN2270" s="36">
        <f>MAX(INDEX(AN$369:AN$380,$D2270)+AN2261*(1+$E2270),0.01)</f>
        <v/>
      </c>
      <c r="AO2270" s="36">
        <f>MAX(INDEX(AO$369:AO$380,$D2270)+AO2261*(1+$E2270),0.01)</f>
        <v/>
      </c>
      <c r="AP2270" s="36">
        <f>MAX(INDEX(AP$369:AP$380,$D2270)+AP2261*(1+$E2270),0.01)</f>
        <v/>
      </c>
      <c r="AQ2270" s="36">
        <f>MAX(INDEX(AQ$369:AQ$380,$D2270)+AQ2261*(1+$E2270),0.01)</f>
        <v/>
      </c>
      <c r="AR2270" s="36">
        <f>MAX(INDEX(AR$369:AR$380,$D2270)+AR2261*(1+$E2270),0.01)</f>
        <v/>
      </c>
      <c r="AS2270" s="36">
        <f>MAX(INDEX(AS$369:AS$380,$D2270)+AS2261*(1+$E2270),0.01)</f>
        <v/>
      </c>
      <c r="AT2270" s="36">
        <f>MAX(INDEX(AT$369:AT$380,$D2270)+AT2261*(1+$E2270),0.01)</f>
        <v/>
      </c>
      <c r="AU2270" s="36">
        <f>MAX(INDEX(AU$369:AU$380,$D2270)+AU2261*(1+$E2270),0.01)</f>
        <v/>
      </c>
      <c r="AV2270" s="36">
        <f>MAX(INDEX(AV$369:AV$380,$D2270)+AV2261*(1+$E2270),0.01)</f>
        <v/>
      </c>
      <c r="AW2270" s="36">
        <f>MAX(INDEX(AW$369:AW$380,$D2270)+AW2261*(1+$E2270),0.01)</f>
        <v/>
      </c>
      <c r="AX2270" s="36">
        <f>MAX(INDEX(AX$369:AX$380,$D2270)+AX2261*(1+$E2270),0.01)</f>
        <v/>
      </c>
      <c r="AY2270" s="36">
        <f>MAX(INDEX(AY$369:AY$380,$D2270)+AY2261*(1+$E2270),0.01)</f>
        <v/>
      </c>
    </row>
    <row r="2271" hidden="1" outlineLevel="2">
      <c r="A2271" s="14" t="inlineStr">
        <is>
          <t>atp</t>
        </is>
      </c>
      <c r="B2271" s="14" t="inlineStr">
        <is>
          <t>ker</t>
        </is>
      </c>
      <c r="C2271" s="14" t="inlineStr">
        <is>
          <t>cst</t>
        </is>
      </c>
      <c r="D2271" s="36">
        <f>INDEX(Inputs!$U$5:$U$132,MATCH($B2271&amp;"|"&amp;$C2271,Inputs!$A$5:$A$132,0))</f>
        <v/>
      </c>
      <c r="E2271" s="36">
        <f>INDEX(Inputs!$V$5:$V$132,MATCH($B2271&amp;"|"&amp;$C2271,Inputs!$A$5:$A$132,0))</f>
        <v/>
      </c>
      <c r="F2271" s="35" t="n"/>
      <c r="G2271" s="35" t="n"/>
      <c r="H2271" s="14">
        <f>INDEX(VarLab,MATCH($A2271,VarKey,0))&amp;INDEX(MemLab,MATCH($C2271&amp;"|"&amp;$B2271,MemKey,0))</f>
        <v/>
      </c>
      <c r="I2271" s="14">
        <f>INDEX(VarUnit,MATCH($A2271,VarKey,0))</f>
        <v/>
      </c>
      <c r="J2271" s="14">
        <f>INDEX(VarSrc,MATCH($A2271,VarKey,0))</f>
        <v/>
      </c>
      <c r="K2271" s="11">
        <f>CodePrefix&amp;$A2271&amp;IF($C2271="","","."&amp;$C2271&amp;"."&amp;$B2271)&amp;INDEX(VarEnd,MATCH($A2271,VarKey,0))&amp;K$5</f>
        <v/>
      </c>
      <c r="L2271" s="37">
        <f>MAX(INDEX(L$369:L$380,$D2271)+L2262*(1+$E2271),0.01)</f>
        <v/>
      </c>
      <c r="M2271" s="36">
        <f>MAX(INDEX(M$369:M$380,$D2271)+M2262*(1+$E2271),0.01)</f>
        <v/>
      </c>
      <c r="N2271" s="36">
        <f>MAX(INDEX(N$369:N$380,$D2271)+N2262*(1+$E2271),0.01)</f>
        <v/>
      </c>
      <c r="O2271" s="36">
        <f>MAX(INDEX(O$369:O$380,$D2271)+O2262*(1+$E2271),0.01)</f>
        <v/>
      </c>
      <c r="P2271" s="36">
        <f>MAX(INDEX(P$369:P$380,$D2271)+P2262*(1+$E2271),0.01)</f>
        <v/>
      </c>
      <c r="Q2271" s="36">
        <f>MAX(INDEX(Q$369:Q$380,$D2271)+Q2262*(1+$E2271),0.01)</f>
        <v/>
      </c>
      <c r="R2271" s="36">
        <f>MAX(INDEX(R$369:R$380,$D2271)+R2262*(1+$E2271),0.01)</f>
        <v/>
      </c>
      <c r="S2271" s="36">
        <f>MAX(INDEX(S$369:S$380,$D2271)+S2262*(1+$E2271),0.01)</f>
        <v/>
      </c>
      <c r="T2271" s="36">
        <f>MAX(INDEX(T$369:T$380,$D2271)+T2262*(1+$E2271),0.01)</f>
        <v/>
      </c>
      <c r="U2271" s="36">
        <f>MAX(INDEX(U$369:U$380,$D2271)+U2262*(1+$E2271),0.01)</f>
        <v/>
      </c>
      <c r="V2271" s="36">
        <f>MAX(INDEX(V$369:V$380,$D2271)+V2262*(1+$E2271),0.01)</f>
        <v/>
      </c>
      <c r="W2271" s="36">
        <f>MAX(INDEX(W$369:W$380,$D2271)+W2262*(1+$E2271),0.01)</f>
        <v/>
      </c>
      <c r="X2271" s="36">
        <f>MAX(INDEX(X$369:X$380,$D2271)+X2262*(1+$E2271),0.01)</f>
        <v/>
      </c>
      <c r="Y2271" s="36">
        <f>MAX(INDEX(Y$369:Y$380,$D2271)+Y2262*(1+$E2271),0.01)</f>
        <v/>
      </c>
      <c r="Z2271" s="36">
        <f>MAX(INDEX(Z$369:Z$380,$D2271)+Z2262*(1+$E2271),0.01)</f>
        <v/>
      </c>
      <c r="AA2271" s="36">
        <f>MAX(INDEX(AA$369:AA$380,$D2271)+AA2262*(1+$E2271),0.01)</f>
        <v/>
      </c>
      <c r="AB2271" s="36">
        <f>MAX(INDEX(AB$369:AB$380,$D2271)+AB2262*(1+$E2271),0.01)</f>
        <v/>
      </c>
      <c r="AC2271" s="36">
        <f>MAX(INDEX(AC$369:AC$380,$D2271)+AC2262*(1+$E2271),0.01)</f>
        <v/>
      </c>
      <c r="AD2271" s="36">
        <f>MAX(INDEX(AD$369:AD$380,$D2271)+AD2262*(1+$E2271),0.01)</f>
        <v/>
      </c>
      <c r="AF2271" s="11">
        <f>CodePrefix&amp;$A2271&amp;IF($C2271="","","."&amp;$C2271&amp;"."&amp;$B2271)&amp;INDEX(VarEnd,MATCH($A2271,VarKey,0))&amp;AF$5</f>
        <v/>
      </c>
      <c r="AG2271" s="37">
        <f>MAX(INDEX(AG$369:AG$380,$D2271)+AG2262*(1+$E2271),0.01)</f>
        <v/>
      </c>
      <c r="AH2271" s="36">
        <f>MAX(INDEX(AH$369:AH$380,$D2271)+AH2262*(1+$E2271),0.01)</f>
        <v/>
      </c>
      <c r="AI2271" s="36">
        <f>MAX(INDEX(AI$369:AI$380,$D2271)+AI2262*(1+$E2271),0.01)</f>
        <v/>
      </c>
      <c r="AJ2271" s="36">
        <f>MAX(INDEX(AJ$369:AJ$380,$D2271)+AJ2262*(1+$E2271),0.01)</f>
        <v/>
      </c>
      <c r="AK2271" s="36">
        <f>MAX(INDEX(AK$369:AK$380,$D2271)+AK2262*(1+$E2271),0.01)</f>
        <v/>
      </c>
      <c r="AL2271" s="36">
        <f>MAX(INDEX(AL$369:AL$380,$D2271)+AL2262*(1+$E2271),0.01)</f>
        <v/>
      </c>
      <c r="AM2271" s="36">
        <f>MAX(INDEX(AM$369:AM$380,$D2271)+AM2262*(1+$E2271),0.01)</f>
        <v/>
      </c>
      <c r="AN2271" s="36">
        <f>MAX(INDEX(AN$369:AN$380,$D2271)+AN2262*(1+$E2271),0.01)</f>
        <v/>
      </c>
      <c r="AO2271" s="36">
        <f>MAX(INDEX(AO$369:AO$380,$D2271)+AO2262*(1+$E2271),0.01)</f>
        <v/>
      </c>
      <c r="AP2271" s="36">
        <f>MAX(INDEX(AP$369:AP$380,$D2271)+AP2262*(1+$E2271),0.01)</f>
        <v/>
      </c>
      <c r="AQ2271" s="36">
        <f>MAX(INDEX(AQ$369:AQ$380,$D2271)+AQ2262*(1+$E2271),0.01)</f>
        <v/>
      </c>
      <c r="AR2271" s="36">
        <f>MAX(INDEX(AR$369:AR$380,$D2271)+AR2262*(1+$E2271),0.01)</f>
        <v/>
      </c>
      <c r="AS2271" s="36">
        <f>MAX(INDEX(AS$369:AS$380,$D2271)+AS2262*(1+$E2271),0.01)</f>
        <v/>
      </c>
      <c r="AT2271" s="36">
        <f>MAX(INDEX(AT$369:AT$380,$D2271)+AT2262*(1+$E2271),0.01)</f>
        <v/>
      </c>
      <c r="AU2271" s="36">
        <f>MAX(INDEX(AU$369:AU$380,$D2271)+AU2262*(1+$E2271),0.01)</f>
        <v/>
      </c>
      <c r="AV2271" s="36">
        <f>MAX(INDEX(AV$369:AV$380,$D2271)+AV2262*(1+$E2271),0.01)</f>
        <v/>
      </c>
      <c r="AW2271" s="36">
        <f>MAX(INDEX(AW$369:AW$380,$D2271)+AW2262*(1+$E2271),0.01)</f>
        <v/>
      </c>
      <c r="AX2271" s="36">
        <f>MAX(INDEX(AX$369:AX$380,$D2271)+AX2262*(1+$E2271),0.01)</f>
        <v/>
      </c>
      <c r="AY2271" s="36">
        <f>MAX(INDEX(AY$369:AY$380,$D2271)+AY2262*(1+$E2271),0.01)</f>
        <v/>
      </c>
    </row>
    <row r="2272" hidden="1" outlineLevel="2">
      <c r="A2272" s="14" t="inlineStr">
        <is>
          <t>atp</t>
        </is>
      </c>
      <c r="B2272" s="14" t="inlineStr">
        <is>
          <t>oop</t>
        </is>
      </c>
      <c r="C2272" s="14" t="inlineStr">
        <is>
          <t>cst</t>
        </is>
      </c>
      <c r="D2272" s="36">
        <f>INDEX(Inputs!$U$5:$U$132,MATCH($B2272&amp;"|"&amp;$C2272,Inputs!$A$5:$A$132,0))</f>
        <v/>
      </c>
      <c r="E2272" s="36">
        <f>INDEX(Inputs!$V$5:$V$132,MATCH($B2272&amp;"|"&amp;$C2272,Inputs!$A$5:$A$132,0))</f>
        <v/>
      </c>
      <c r="F2272" s="35" t="n"/>
      <c r="G2272" s="35" t="n"/>
      <c r="H2272" s="14">
        <f>INDEX(VarLab,MATCH($A2272,VarKey,0))&amp;INDEX(MemLab,MATCH($C2272&amp;"|"&amp;$B2272,MemKey,0))</f>
        <v/>
      </c>
      <c r="I2272" s="14">
        <f>INDEX(VarUnit,MATCH($A2272,VarKey,0))</f>
        <v/>
      </c>
      <c r="J2272" s="14">
        <f>INDEX(VarSrc,MATCH($A2272,VarKey,0))</f>
        <v/>
      </c>
      <c r="K2272" s="11">
        <f>CodePrefix&amp;$A2272&amp;IF($C2272="","","."&amp;$C2272&amp;"."&amp;$B2272)&amp;INDEX(VarEnd,MATCH($A2272,VarKey,0))&amp;K$5</f>
        <v/>
      </c>
      <c r="L2272" s="37">
        <f>MAX(INDEX(L$369:L$380,$D2272)+L2263*(1+$E2272),0.01)</f>
        <v/>
      </c>
      <c r="M2272" s="36">
        <f>MAX(INDEX(M$369:M$380,$D2272)+M2263*(1+$E2272),0.01)</f>
        <v/>
      </c>
      <c r="N2272" s="36">
        <f>MAX(INDEX(N$369:N$380,$D2272)+N2263*(1+$E2272),0.01)</f>
        <v/>
      </c>
      <c r="O2272" s="36">
        <f>MAX(INDEX(O$369:O$380,$D2272)+O2263*(1+$E2272),0.01)</f>
        <v/>
      </c>
      <c r="P2272" s="36">
        <f>MAX(INDEX(P$369:P$380,$D2272)+P2263*(1+$E2272),0.01)</f>
        <v/>
      </c>
      <c r="Q2272" s="36">
        <f>MAX(INDEX(Q$369:Q$380,$D2272)+Q2263*(1+$E2272),0.01)</f>
        <v/>
      </c>
      <c r="R2272" s="36">
        <f>MAX(INDEX(R$369:R$380,$D2272)+R2263*(1+$E2272),0.01)</f>
        <v/>
      </c>
      <c r="S2272" s="36">
        <f>MAX(INDEX(S$369:S$380,$D2272)+S2263*(1+$E2272),0.01)</f>
        <v/>
      </c>
      <c r="T2272" s="36">
        <f>MAX(INDEX(T$369:T$380,$D2272)+T2263*(1+$E2272),0.01)</f>
        <v/>
      </c>
      <c r="U2272" s="36">
        <f>MAX(INDEX(U$369:U$380,$D2272)+U2263*(1+$E2272),0.01)</f>
        <v/>
      </c>
      <c r="V2272" s="36">
        <f>MAX(INDEX(V$369:V$380,$D2272)+V2263*(1+$E2272),0.01)</f>
        <v/>
      </c>
      <c r="W2272" s="36">
        <f>MAX(INDEX(W$369:W$380,$D2272)+W2263*(1+$E2272),0.01)</f>
        <v/>
      </c>
      <c r="X2272" s="36">
        <f>MAX(INDEX(X$369:X$380,$D2272)+X2263*(1+$E2272),0.01)</f>
        <v/>
      </c>
      <c r="Y2272" s="36">
        <f>MAX(INDEX(Y$369:Y$380,$D2272)+Y2263*(1+$E2272),0.01)</f>
        <v/>
      </c>
      <c r="Z2272" s="36">
        <f>MAX(INDEX(Z$369:Z$380,$D2272)+Z2263*(1+$E2272),0.01)</f>
        <v/>
      </c>
      <c r="AA2272" s="36">
        <f>MAX(INDEX(AA$369:AA$380,$D2272)+AA2263*(1+$E2272),0.01)</f>
        <v/>
      </c>
      <c r="AB2272" s="36">
        <f>MAX(INDEX(AB$369:AB$380,$D2272)+AB2263*(1+$E2272),0.01)</f>
        <v/>
      </c>
      <c r="AC2272" s="36">
        <f>MAX(INDEX(AC$369:AC$380,$D2272)+AC2263*(1+$E2272),0.01)</f>
        <v/>
      </c>
      <c r="AD2272" s="36">
        <f>MAX(INDEX(AD$369:AD$380,$D2272)+AD2263*(1+$E2272),0.01)</f>
        <v/>
      </c>
      <c r="AF2272" s="11">
        <f>CodePrefix&amp;$A2272&amp;IF($C2272="","","."&amp;$C2272&amp;"."&amp;$B2272)&amp;INDEX(VarEnd,MATCH($A2272,VarKey,0))&amp;AF$5</f>
        <v/>
      </c>
      <c r="AG2272" s="37">
        <f>MAX(INDEX(AG$369:AG$380,$D2272)+AG2263*(1+$E2272),0.01)</f>
        <v/>
      </c>
      <c r="AH2272" s="36">
        <f>MAX(INDEX(AH$369:AH$380,$D2272)+AH2263*(1+$E2272),0.01)</f>
        <v/>
      </c>
      <c r="AI2272" s="36">
        <f>MAX(INDEX(AI$369:AI$380,$D2272)+AI2263*(1+$E2272),0.01)</f>
        <v/>
      </c>
      <c r="AJ2272" s="36">
        <f>MAX(INDEX(AJ$369:AJ$380,$D2272)+AJ2263*(1+$E2272),0.01)</f>
        <v/>
      </c>
      <c r="AK2272" s="36">
        <f>MAX(INDEX(AK$369:AK$380,$D2272)+AK2263*(1+$E2272),0.01)</f>
        <v/>
      </c>
      <c r="AL2272" s="36">
        <f>MAX(INDEX(AL$369:AL$380,$D2272)+AL2263*(1+$E2272),0.01)</f>
        <v/>
      </c>
      <c r="AM2272" s="36">
        <f>MAX(INDEX(AM$369:AM$380,$D2272)+AM2263*(1+$E2272),0.01)</f>
        <v/>
      </c>
      <c r="AN2272" s="36">
        <f>MAX(INDEX(AN$369:AN$380,$D2272)+AN2263*(1+$E2272),0.01)</f>
        <v/>
      </c>
      <c r="AO2272" s="36">
        <f>MAX(INDEX(AO$369:AO$380,$D2272)+AO2263*(1+$E2272),0.01)</f>
        <v/>
      </c>
      <c r="AP2272" s="36">
        <f>MAX(INDEX(AP$369:AP$380,$D2272)+AP2263*(1+$E2272),0.01)</f>
        <v/>
      </c>
      <c r="AQ2272" s="36">
        <f>MAX(INDEX(AQ$369:AQ$380,$D2272)+AQ2263*(1+$E2272),0.01)</f>
        <v/>
      </c>
      <c r="AR2272" s="36">
        <f>MAX(INDEX(AR$369:AR$380,$D2272)+AR2263*(1+$E2272),0.01)</f>
        <v/>
      </c>
      <c r="AS2272" s="36">
        <f>MAX(INDEX(AS$369:AS$380,$D2272)+AS2263*(1+$E2272),0.01)</f>
        <v/>
      </c>
      <c r="AT2272" s="36">
        <f>MAX(INDEX(AT$369:AT$380,$D2272)+AT2263*(1+$E2272),0.01)</f>
        <v/>
      </c>
      <c r="AU2272" s="36">
        <f>MAX(INDEX(AU$369:AU$380,$D2272)+AU2263*(1+$E2272),0.01)</f>
        <v/>
      </c>
      <c r="AV2272" s="36">
        <f>MAX(INDEX(AV$369:AV$380,$D2272)+AV2263*(1+$E2272),0.01)</f>
        <v/>
      </c>
      <c r="AW2272" s="36">
        <f>MAX(INDEX(AW$369:AW$380,$D2272)+AW2263*(1+$E2272),0.01)</f>
        <v/>
      </c>
      <c r="AX2272" s="36">
        <f>MAX(INDEX(AX$369:AX$380,$D2272)+AX2263*(1+$E2272),0.01)</f>
        <v/>
      </c>
      <c r="AY2272" s="36">
        <f>MAX(INDEX(AY$369:AY$380,$D2272)+AY2263*(1+$E2272),0.01)</f>
        <v/>
      </c>
    </row>
    <row r="2273" hidden="1" outlineLevel="2">
      <c r="A2273" s="14" t="inlineStr">
        <is>
          <t>atp</t>
        </is>
      </c>
      <c r="B2273" s="14" t="inlineStr">
        <is>
          <t>bio</t>
        </is>
      </c>
      <c r="C2273" s="14" t="inlineStr">
        <is>
          <t>cst</t>
        </is>
      </c>
      <c r="D2273" s="36">
        <f>INDEX(Inputs!$U$5:$U$132,MATCH($B2273&amp;"|"&amp;$C2273,Inputs!$A$5:$A$132,0))</f>
        <v/>
      </c>
      <c r="E2273" s="36">
        <f>INDEX(Inputs!$V$5:$V$132,MATCH($B2273&amp;"|"&amp;$C2273,Inputs!$A$5:$A$132,0))</f>
        <v/>
      </c>
      <c r="F2273" s="35" t="n"/>
      <c r="G2273" s="35" t="n"/>
      <c r="H2273" s="14">
        <f>INDEX(VarLab,MATCH($A2273,VarKey,0))&amp;INDEX(MemLab,MATCH($C2273&amp;"|"&amp;$B2273,MemKey,0))</f>
        <v/>
      </c>
      <c r="I2273" s="14">
        <f>INDEX(VarUnit,MATCH($A2273,VarKey,0))</f>
        <v/>
      </c>
      <c r="J2273" s="14">
        <f>INDEX(VarSrc,MATCH($A2273,VarKey,0))</f>
        <v/>
      </c>
      <c r="K2273" s="11">
        <f>CodePrefix&amp;$A2273&amp;IF($C2273="","","."&amp;$C2273&amp;"."&amp;$B2273)&amp;INDEX(VarEnd,MATCH($A2273,VarKey,0))&amp;K$5</f>
        <v/>
      </c>
      <c r="L2273" s="37">
        <f>MAX(INDEX(L$369:L$380,$D2273)+L2264*(1+$E2273),0.01)</f>
        <v/>
      </c>
      <c r="M2273" s="36">
        <f>MAX(INDEX(M$369:M$380,$D2273)+M2264*(1+$E2273),0.01)</f>
        <v/>
      </c>
      <c r="N2273" s="36">
        <f>MAX(INDEX(N$369:N$380,$D2273)+N2264*(1+$E2273),0.01)</f>
        <v/>
      </c>
      <c r="O2273" s="36">
        <f>MAX(INDEX(O$369:O$380,$D2273)+O2264*(1+$E2273),0.01)</f>
        <v/>
      </c>
      <c r="P2273" s="36">
        <f>MAX(INDEX(P$369:P$380,$D2273)+P2264*(1+$E2273),0.01)</f>
        <v/>
      </c>
      <c r="Q2273" s="36">
        <f>MAX(INDEX(Q$369:Q$380,$D2273)+Q2264*(1+$E2273),0.01)</f>
        <v/>
      </c>
      <c r="R2273" s="36">
        <f>MAX(INDEX(R$369:R$380,$D2273)+R2264*(1+$E2273),0.01)</f>
        <v/>
      </c>
      <c r="S2273" s="36">
        <f>MAX(INDEX(S$369:S$380,$D2273)+S2264*(1+$E2273),0.01)</f>
        <v/>
      </c>
      <c r="T2273" s="36">
        <f>MAX(INDEX(T$369:T$380,$D2273)+T2264*(1+$E2273),0.01)</f>
        <v/>
      </c>
      <c r="U2273" s="36">
        <f>MAX(INDEX(U$369:U$380,$D2273)+U2264*(1+$E2273),0.01)</f>
        <v/>
      </c>
      <c r="V2273" s="36">
        <f>MAX(INDEX(V$369:V$380,$D2273)+V2264*(1+$E2273),0.01)</f>
        <v/>
      </c>
      <c r="W2273" s="36">
        <f>MAX(INDEX(W$369:W$380,$D2273)+W2264*(1+$E2273),0.01)</f>
        <v/>
      </c>
      <c r="X2273" s="36">
        <f>MAX(INDEX(X$369:X$380,$D2273)+X2264*(1+$E2273),0.01)</f>
        <v/>
      </c>
      <c r="Y2273" s="36">
        <f>MAX(INDEX(Y$369:Y$380,$D2273)+Y2264*(1+$E2273),0.01)</f>
        <v/>
      </c>
      <c r="Z2273" s="36">
        <f>MAX(INDEX(Z$369:Z$380,$D2273)+Z2264*(1+$E2273),0.01)</f>
        <v/>
      </c>
      <c r="AA2273" s="36">
        <f>MAX(INDEX(AA$369:AA$380,$D2273)+AA2264*(1+$E2273),0.01)</f>
        <v/>
      </c>
      <c r="AB2273" s="36">
        <f>MAX(INDEX(AB$369:AB$380,$D2273)+AB2264*(1+$E2273),0.01)</f>
        <v/>
      </c>
      <c r="AC2273" s="36">
        <f>MAX(INDEX(AC$369:AC$380,$D2273)+AC2264*(1+$E2273),0.01)</f>
        <v/>
      </c>
      <c r="AD2273" s="36">
        <f>MAX(INDEX(AD$369:AD$380,$D2273)+AD2264*(1+$E2273),0.01)</f>
        <v/>
      </c>
      <c r="AF2273" s="11">
        <f>CodePrefix&amp;$A2273&amp;IF($C2273="","","."&amp;$C2273&amp;"."&amp;$B2273)&amp;INDEX(VarEnd,MATCH($A2273,VarKey,0))&amp;AF$5</f>
        <v/>
      </c>
      <c r="AG2273" s="37">
        <f>MAX(INDEX(AG$369:AG$380,$D2273)+AG2264*(1+$E2273),0.01)</f>
        <v/>
      </c>
      <c r="AH2273" s="36">
        <f>MAX(INDEX(AH$369:AH$380,$D2273)+AH2264*(1+$E2273),0.01)</f>
        <v/>
      </c>
      <c r="AI2273" s="36">
        <f>MAX(INDEX(AI$369:AI$380,$D2273)+AI2264*(1+$E2273),0.01)</f>
        <v/>
      </c>
      <c r="AJ2273" s="36">
        <f>MAX(INDEX(AJ$369:AJ$380,$D2273)+AJ2264*(1+$E2273),0.01)</f>
        <v/>
      </c>
      <c r="AK2273" s="36">
        <f>MAX(INDEX(AK$369:AK$380,$D2273)+AK2264*(1+$E2273),0.01)</f>
        <v/>
      </c>
      <c r="AL2273" s="36">
        <f>MAX(INDEX(AL$369:AL$380,$D2273)+AL2264*(1+$E2273),0.01)</f>
        <v/>
      </c>
      <c r="AM2273" s="36">
        <f>MAX(INDEX(AM$369:AM$380,$D2273)+AM2264*(1+$E2273),0.01)</f>
        <v/>
      </c>
      <c r="AN2273" s="36">
        <f>MAX(INDEX(AN$369:AN$380,$D2273)+AN2264*(1+$E2273),0.01)</f>
        <v/>
      </c>
      <c r="AO2273" s="36">
        <f>MAX(INDEX(AO$369:AO$380,$D2273)+AO2264*(1+$E2273),0.01)</f>
        <v/>
      </c>
      <c r="AP2273" s="36">
        <f>MAX(INDEX(AP$369:AP$380,$D2273)+AP2264*(1+$E2273),0.01)</f>
        <v/>
      </c>
      <c r="AQ2273" s="36">
        <f>MAX(INDEX(AQ$369:AQ$380,$D2273)+AQ2264*(1+$E2273),0.01)</f>
        <v/>
      </c>
      <c r="AR2273" s="36">
        <f>MAX(INDEX(AR$369:AR$380,$D2273)+AR2264*(1+$E2273),0.01)</f>
        <v/>
      </c>
      <c r="AS2273" s="36">
        <f>MAX(INDEX(AS$369:AS$380,$D2273)+AS2264*(1+$E2273),0.01)</f>
        <v/>
      </c>
      <c r="AT2273" s="36">
        <f>MAX(INDEX(AT$369:AT$380,$D2273)+AT2264*(1+$E2273),0.01)</f>
        <v/>
      </c>
      <c r="AU2273" s="36">
        <f>MAX(INDEX(AU$369:AU$380,$D2273)+AU2264*(1+$E2273),0.01)</f>
        <v/>
      </c>
      <c r="AV2273" s="36">
        <f>MAX(INDEX(AV$369:AV$380,$D2273)+AV2264*(1+$E2273),0.01)</f>
        <v/>
      </c>
      <c r="AW2273" s="36">
        <f>MAX(INDEX(AW$369:AW$380,$D2273)+AW2264*(1+$E2273),0.01)</f>
        <v/>
      </c>
      <c r="AX2273" s="36">
        <f>MAX(INDEX(AX$369:AX$380,$D2273)+AX2264*(1+$E2273),0.01)</f>
        <v/>
      </c>
      <c r="AY2273" s="36">
        <f>MAX(INDEX(AY$369:AY$380,$D2273)+AY2264*(1+$E2273),0.01)</f>
        <v/>
      </c>
    </row>
    <row r="2274" hidden="1" outlineLevel="2"/>
    <row r="2275" hidden="1" outlineLevel="2">
      <c r="A2275" s="14" t="inlineStr">
        <is>
          <t>shp</t>
        </is>
      </c>
      <c r="B2275" s="14" t="inlineStr">
        <is>
          <t>coa</t>
        </is>
      </c>
      <c r="C2275" s="14" t="inlineStr">
        <is>
          <t>cst</t>
        </is>
      </c>
      <c r="D2275" s="36">
        <f>INDEX(Inputs!$W$5:$W$132,MATCH($B2275&amp;"|"&amp;$C2275,Inputs!$A$5:$A$132,0))</f>
        <v/>
      </c>
      <c r="E2275" s="36">
        <f>INDEX(Inputs!$M$5:$M$132,MATCH($B2275&amp;"|"&amp;$C2275,Inputs!$A$5:$A$132,0))</f>
        <v/>
      </c>
      <c r="F2275" s="35" t="n"/>
      <c r="G2275" s="35" t="n"/>
      <c r="H2275" s="14">
        <f>INDEX(VarLab,MATCH($A2275,VarKey,0))&amp;INDEX(MemLab,MATCH($C2275&amp;"|"&amp;$B2275,MemKey,0))</f>
        <v/>
      </c>
      <c r="I2275" s="14">
        <f>INDEX(VarUnit,MATCH($A2275,VarKey,0))</f>
        <v/>
      </c>
      <c r="J2275" s="14">
        <f>INDEX(VarSrc,MATCH($A2275,VarKey,0))</f>
        <v/>
      </c>
      <c r="K2275" s="11">
        <f>CodePrefix&amp;$A2275&amp;IF($C2275="","","."&amp;$C2275&amp;"."&amp;$B2275)&amp;INDEX(VarEnd,MATCH($A2275,VarKey,0))&amp;K$5</f>
        <v/>
      </c>
      <c r="L2275" s="37">
        <f>INDEX(L$297:L$313,$E2275)*$D2275</f>
        <v/>
      </c>
      <c r="M2275" s="36">
        <f>INDEX(M$297:M$313,$E2275)*$D2275</f>
        <v/>
      </c>
      <c r="N2275" s="36">
        <f>INDEX(N$297:N$313,$E2275)*$D2275</f>
        <v/>
      </c>
      <c r="O2275" s="36">
        <f>INDEX(O$297:O$313,$E2275)*$D2275</f>
        <v/>
      </c>
      <c r="P2275" s="36">
        <f>INDEX(P$297:P$313,$E2275)*$D2275</f>
        <v/>
      </c>
      <c r="Q2275" s="36">
        <f>INDEX(Q$297:Q$313,$E2275)*$D2275</f>
        <v/>
      </c>
      <c r="R2275" s="36">
        <f>INDEX(R$297:R$313,$E2275)*$D2275</f>
        <v/>
      </c>
      <c r="S2275" s="36">
        <f>INDEX(S$297:S$313,$E2275)*$D2275</f>
        <v/>
      </c>
      <c r="T2275" s="36">
        <f>INDEX(T$297:T$313,$E2275)*$D2275</f>
        <v/>
      </c>
      <c r="U2275" s="36">
        <f>INDEX(U$297:U$313,$E2275)*$D2275</f>
        <v/>
      </c>
      <c r="V2275" s="36">
        <f>INDEX(V$297:V$313,$E2275)*$D2275</f>
        <v/>
      </c>
      <c r="W2275" s="36">
        <f>INDEX(W$297:W$313,$E2275)*$D2275</f>
        <v/>
      </c>
      <c r="X2275" s="36">
        <f>INDEX(X$297:X$313,$E2275)*$D2275</f>
        <v/>
      </c>
      <c r="Y2275" s="36">
        <f>INDEX(Y$297:Y$313,$E2275)*$D2275</f>
        <v/>
      </c>
      <c r="Z2275" s="36">
        <f>INDEX(Z$297:Z$313,$E2275)*$D2275</f>
        <v/>
      </c>
      <c r="AA2275" s="36">
        <f>INDEX(AA$297:AA$313,$E2275)*$D2275</f>
        <v/>
      </c>
      <c r="AB2275" s="36">
        <f>INDEX(AB$297:AB$313,$E2275)*$D2275</f>
        <v/>
      </c>
      <c r="AC2275" s="36">
        <f>INDEX(AC$297:AC$313,$E2275)*$D2275</f>
        <v/>
      </c>
      <c r="AD2275" s="36">
        <f>INDEX(AD$297:AD$313,$E2275)*$D2275</f>
        <v/>
      </c>
      <c r="AF2275" s="11">
        <f>CodePrefix&amp;$A2275&amp;IF($C2275="","","."&amp;$C2275&amp;"."&amp;$B2275)&amp;INDEX(VarEnd,MATCH($A2275,VarKey,0))&amp;AF$5</f>
        <v/>
      </c>
      <c r="AG2275" s="37">
        <f>INDEX(AG$297:AG$313,$E2275)*$D2275</f>
        <v/>
      </c>
      <c r="AH2275" s="36">
        <f>INDEX(AH$297:AH$313,$E2275)*$D2275</f>
        <v/>
      </c>
      <c r="AI2275" s="36">
        <f>INDEX(AI$297:AI$313,$E2275)*$D2275</f>
        <v/>
      </c>
      <c r="AJ2275" s="36">
        <f>INDEX(AJ$297:AJ$313,$E2275)*$D2275</f>
        <v/>
      </c>
      <c r="AK2275" s="36">
        <f>INDEX(AK$297:AK$313,$E2275)*$D2275</f>
        <v/>
      </c>
      <c r="AL2275" s="36">
        <f>INDEX(AL$297:AL$313,$E2275)*$D2275</f>
        <v/>
      </c>
      <c r="AM2275" s="36">
        <f>INDEX(AM$297:AM$313,$E2275)*$D2275</f>
        <v/>
      </c>
      <c r="AN2275" s="36">
        <f>INDEX(AN$297:AN$313,$E2275)*$D2275</f>
        <v/>
      </c>
      <c r="AO2275" s="36">
        <f>INDEX(AO$297:AO$313,$E2275)*$D2275</f>
        <v/>
      </c>
      <c r="AP2275" s="36">
        <f>INDEX(AP$297:AP$313,$E2275)*$D2275</f>
        <v/>
      </c>
      <c r="AQ2275" s="36">
        <f>INDEX(AQ$297:AQ$313,$E2275)*$D2275</f>
        <v/>
      </c>
      <c r="AR2275" s="36">
        <f>INDEX(AR$297:AR$313,$E2275)*$D2275</f>
        <v/>
      </c>
      <c r="AS2275" s="36">
        <f>INDEX(AS$297:AS$313,$E2275)*$D2275</f>
        <v/>
      </c>
      <c r="AT2275" s="36">
        <f>INDEX(AT$297:AT$313,$E2275)*$D2275</f>
        <v/>
      </c>
      <c r="AU2275" s="36">
        <f>INDEX(AU$297:AU$313,$E2275)*$D2275</f>
        <v/>
      </c>
      <c r="AV2275" s="36">
        <f>INDEX(AV$297:AV$313,$E2275)*$D2275</f>
        <v/>
      </c>
      <c r="AW2275" s="36">
        <f>INDEX(AW$297:AW$313,$E2275)*$D2275</f>
        <v/>
      </c>
      <c r="AX2275" s="36">
        <f>INDEX(AX$297:AX$313,$E2275)*$D2275</f>
        <v/>
      </c>
      <c r="AY2275" s="36">
        <f>INDEX(AY$297:AY$313,$E2275)*$D2275</f>
        <v/>
      </c>
    </row>
    <row r="2276" hidden="1" outlineLevel="2">
      <c r="A2276" s="14" t="inlineStr">
        <is>
          <t>shp</t>
        </is>
      </c>
      <c r="B2276" s="14" t="inlineStr">
        <is>
          <t>nga</t>
        </is>
      </c>
      <c r="C2276" s="14" t="inlineStr">
        <is>
          <t>cst</t>
        </is>
      </c>
      <c r="D2276" s="36">
        <f>INDEX(Inputs!$W$5:$W$132,MATCH($B2276&amp;"|"&amp;$C2276,Inputs!$A$5:$A$132,0))</f>
        <v/>
      </c>
      <c r="E2276" s="36">
        <f>INDEX(Inputs!$M$5:$M$132,MATCH($B2276&amp;"|"&amp;$C2276,Inputs!$A$5:$A$132,0))</f>
        <v/>
      </c>
      <c r="F2276" s="35" t="n"/>
      <c r="G2276" s="35" t="n"/>
      <c r="H2276" s="14">
        <f>INDEX(VarLab,MATCH($A2276,VarKey,0))&amp;INDEX(MemLab,MATCH($C2276&amp;"|"&amp;$B2276,MemKey,0))</f>
        <v/>
      </c>
      <c r="I2276" s="14">
        <f>INDEX(VarUnit,MATCH($A2276,VarKey,0))</f>
        <v/>
      </c>
      <c r="J2276" s="14">
        <f>INDEX(VarSrc,MATCH($A2276,VarKey,0))</f>
        <v/>
      </c>
      <c r="K2276" s="11">
        <f>CodePrefix&amp;$A2276&amp;IF($C2276="","","."&amp;$C2276&amp;"."&amp;$B2276)&amp;INDEX(VarEnd,MATCH($A2276,VarKey,0))&amp;K$5</f>
        <v/>
      </c>
      <c r="L2276" s="37">
        <f>INDEX(L$297:L$313,$E2276)*$D2276</f>
        <v/>
      </c>
      <c r="M2276" s="36">
        <f>INDEX(M$297:M$313,$E2276)*$D2276</f>
        <v/>
      </c>
      <c r="N2276" s="36">
        <f>INDEX(N$297:N$313,$E2276)*$D2276</f>
        <v/>
      </c>
      <c r="O2276" s="36">
        <f>INDEX(O$297:O$313,$E2276)*$D2276</f>
        <v/>
      </c>
      <c r="P2276" s="36">
        <f>INDEX(P$297:P$313,$E2276)*$D2276</f>
        <v/>
      </c>
      <c r="Q2276" s="36">
        <f>INDEX(Q$297:Q$313,$E2276)*$D2276</f>
        <v/>
      </c>
      <c r="R2276" s="36">
        <f>INDEX(R$297:R$313,$E2276)*$D2276</f>
        <v/>
      </c>
      <c r="S2276" s="36">
        <f>INDEX(S$297:S$313,$E2276)*$D2276</f>
        <v/>
      </c>
      <c r="T2276" s="36">
        <f>INDEX(T$297:T$313,$E2276)*$D2276</f>
        <v/>
      </c>
      <c r="U2276" s="36">
        <f>INDEX(U$297:U$313,$E2276)*$D2276</f>
        <v/>
      </c>
      <c r="V2276" s="36">
        <f>INDEX(V$297:V$313,$E2276)*$D2276</f>
        <v/>
      </c>
      <c r="W2276" s="36">
        <f>INDEX(W$297:W$313,$E2276)*$D2276</f>
        <v/>
      </c>
      <c r="X2276" s="36">
        <f>INDEX(X$297:X$313,$E2276)*$D2276</f>
        <v/>
      </c>
      <c r="Y2276" s="36">
        <f>INDEX(Y$297:Y$313,$E2276)*$D2276</f>
        <v/>
      </c>
      <c r="Z2276" s="36">
        <f>INDEX(Z$297:Z$313,$E2276)*$D2276</f>
        <v/>
      </c>
      <c r="AA2276" s="36">
        <f>INDEX(AA$297:AA$313,$E2276)*$D2276</f>
        <v/>
      </c>
      <c r="AB2276" s="36">
        <f>INDEX(AB$297:AB$313,$E2276)*$D2276</f>
        <v/>
      </c>
      <c r="AC2276" s="36">
        <f>INDEX(AC$297:AC$313,$E2276)*$D2276</f>
        <v/>
      </c>
      <c r="AD2276" s="36">
        <f>INDEX(AD$297:AD$313,$E2276)*$D2276</f>
        <v/>
      </c>
      <c r="AF2276" s="11">
        <f>CodePrefix&amp;$A2276&amp;IF($C2276="","","."&amp;$C2276&amp;"."&amp;$B2276)&amp;INDEX(VarEnd,MATCH($A2276,VarKey,0))&amp;AF$5</f>
        <v/>
      </c>
      <c r="AG2276" s="37">
        <f>INDEX(AG$297:AG$313,$E2276)*$D2276</f>
        <v/>
      </c>
      <c r="AH2276" s="36">
        <f>INDEX(AH$297:AH$313,$E2276)*$D2276</f>
        <v/>
      </c>
      <c r="AI2276" s="36">
        <f>INDEX(AI$297:AI$313,$E2276)*$D2276</f>
        <v/>
      </c>
      <c r="AJ2276" s="36">
        <f>INDEX(AJ$297:AJ$313,$E2276)*$D2276</f>
        <v/>
      </c>
      <c r="AK2276" s="36">
        <f>INDEX(AK$297:AK$313,$E2276)*$D2276</f>
        <v/>
      </c>
      <c r="AL2276" s="36">
        <f>INDEX(AL$297:AL$313,$E2276)*$D2276</f>
        <v/>
      </c>
      <c r="AM2276" s="36">
        <f>INDEX(AM$297:AM$313,$E2276)*$D2276</f>
        <v/>
      </c>
      <c r="AN2276" s="36">
        <f>INDEX(AN$297:AN$313,$E2276)*$D2276</f>
        <v/>
      </c>
      <c r="AO2276" s="36">
        <f>INDEX(AO$297:AO$313,$E2276)*$D2276</f>
        <v/>
      </c>
      <c r="AP2276" s="36">
        <f>INDEX(AP$297:AP$313,$E2276)*$D2276</f>
        <v/>
      </c>
      <c r="AQ2276" s="36">
        <f>INDEX(AQ$297:AQ$313,$E2276)*$D2276</f>
        <v/>
      </c>
      <c r="AR2276" s="36">
        <f>INDEX(AR$297:AR$313,$E2276)*$D2276</f>
        <v/>
      </c>
      <c r="AS2276" s="36">
        <f>INDEX(AS$297:AS$313,$E2276)*$D2276</f>
        <v/>
      </c>
      <c r="AT2276" s="36">
        <f>INDEX(AT$297:AT$313,$E2276)*$D2276</f>
        <v/>
      </c>
      <c r="AU2276" s="36">
        <f>INDEX(AU$297:AU$313,$E2276)*$D2276</f>
        <v/>
      </c>
      <c r="AV2276" s="36">
        <f>INDEX(AV$297:AV$313,$E2276)*$D2276</f>
        <v/>
      </c>
      <c r="AW2276" s="36">
        <f>INDEX(AW$297:AW$313,$E2276)*$D2276</f>
        <v/>
      </c>
      <c r="AX2276" s="36">
        <f>INDEX(AX$297:AX$313,$E2276)*$D2276</f>
        <v/>
      </c>
      <c r="AY2276" s="36">
        <f>INDEX(AY$297:AY$313,$E2276)*$D2276</f>
        <v/>
      </c>
    </row>
    <row r="2277" hidden="1" outlineLevel="2">
      <c r="A2277" s="14" t="inlineStr">
        <is>
          <t>shp</t>
        </is>
      </c>
      <c r="B2277" s="14" t="inlineStr">
        <is>
          <t>gso</t>
        </is>
      </c>
      <c r="C2277" s="14" t="inlineStr">
        <is>
          <t>cst</t>
        </is>
      </c>
      <c r="D2277" s="36">
        <f>INDEX(Inputs!$W$5:$W$132,MATCH($B2277&amp;"|"&amp;$C2277,Inputs!$A$5:$A$132,0))</f>
        <v/>
      </c>
      <c r="E2277" s="36">
        <f>INDEX(Inputs!$M$5:$M$132,MATCH($B2277&amp;"|"&amp;$C2277,Inputs!$A$5:$A$132,0))</f>
        <v/>
      </c>
      <c r="F2277" s="35" t="n"/>
      <c r="G2277" s="35" t="n"/>
      <c r="H2277" s="14">
        <f>INDEX(VarLab,MATCH($A2277,VarKey,0))&amp;INDEX(MemLab,MATCH($C2277&amp;"|"&amp;$B2277,MemKey,0))</f>
        <v/>
      </c>
      <c r="I2277" s="14">
        <f>INDEX(VarUnit,MATCH($A2277,VarKey,0))</f>
        <v/>
      </c>
      <c r="J2277" s="14">
        <f>INDEX(VarSrc,MATCH($A2277,VarKey,0))</f>
        <v/>
      </c>
      <c r="K2277" s="11">
        <f>CodePrefix&amp;$A2277&amp;IF($C2277="","","."&amp;$C2277&amp;"."&amp;$B2277)&amp;INDEX(VarEnd,MATCH($A2277,VarKey,0))&amp;K$5</f>
        <v/>
      </c>
      <c r="L2277" s="37">
        <f>INDEX(L$297:L$313,$E2277)*$D2277</f>
        <v/>
      </c>
      <c r="M2277" s="36">
        <f>INDEX(M$297:M$313,$E2277)*$D2277</f>
        <v/>
      </c>
      <c r="N2277" s="36">
        <f>INDEX(N$297:N$313,$E2277)*$D2277</f>
        <v/>
      </c>
      <c r="O2277" s="36">
        <f>INDEX(O$297:O$313,$E2277)*$D2277</f>
        <v/>
      </c>
      <c r="P2277" s="36">
        <f>INDEX(P$297:P$313,$E2277)*$D2277</f>
        <v/>
      </c>
      <c r="Q2277" s="36">
        <f>INDEX(Q$297:Q$313,$E2277)*$D2277</f>
        <v/>
      </c>
      <c r="R2277" s="36">
        <f>INDEX(R$297:R$313,$E2277)*$D2277</f>
        <v/>
      </c>
      <c r="S2277" s="36">
        <f>INDEX(S$297:S$313,$E2277)*$D2277</f>
        <v/>
      </c>
      <c r="T2277" s="36">
        <f>INDEX(T$297:T$313,$E2277)*$D2277</f>
        <v/>
      </c>
      <c r="U2277" s="36">
        <f>INDEX(U$297:U$313,$E2277)*$D2277</f>
        <v/>
      </c>
      <c r="V2277" s="36">
        <f>INDEX(V$297:V$313,$E2277)*$D2277</f>
        <v/>
      </c>
      <c r="W2277" s="36">
        <f>INDEX(W$297:W$313,$E2277)*$D2277</f>
        <v/>
      </c>
      <c r="X2277" s="36">
        <f>INDEX(X$297:X$313,$E2277)*$D2277</f>
        <v/>
      </c>
      <c r="Y2277" s="36">
        <f>INDEX(Y$297:Y$313,$E2277)*$D2277</f>
        <v/>
      </c>
      <c r="Z2277" s="36">
        <f>INDEX(Z$297:Z$313,$E2277)*$D2277</f>
        <v/>
      </c>
      <c r="AA2277" s="36">
        <f>INDEX(AA$297:AA$313,$E2277)*$D2277</f>
        <v/>
      </c>
      <c r="AB2277" s="36">
        <f>INDEX(AB$297:AB$313,$E2277)*$D2277</f>
        <v/>
      </c>
      <c r="AC2277" s="36">
        <f>INDEX(AC$297:AC$313,$E2277)*$D2277</f>
        <v/>
      </c>
      <c r="AD2277" s="36">
        <f>INDEX(AD$297:AD$313,$E2277)*$D2277</f>
        <v/>
      </c>
      <c r="AF2277" s="11">
        <f>CodePrefix&amp;$A2277&amp;IF($C2277="","","."&amp;$C2277&amp;"."&amp;$B2277)&amp;INDEX(VarEnd,MATCH($A2277,VarKey,0))&amp;AF$5</f>
        <v/>
      </c>
      <c r="AG2277" s="37">
        <f>INDEX(AG$297:AG$313,$E2277)*$D2277</f>
        <v/>
      </c>
      <c r="AH2277" s="36">
        <f>INDEX(AH$297:AH$313,$E2277)*$D2277</f>
        <v/>
      </c>
      <c r="AI2277" s="36">
        <f>INDEX(AI$297:AI$313,$E2277)*$D2277</f>
        <v/>
      </c>
      <c r="AJ2277" s="36">
        <f>INDEX(AJ$297:AJ$313,$E2277)*$D2277</f>
        <v/>
      </c>
      <c r="AK2277" s="36">
        <f>INDEX(AK$297:AK$313,$E2277)*$D2277</f>
        <v/>
      </c>
      <c r="AL2277" s="36">
        <f>INDEX(AL$297:AL$313,$E2277)*$D2277</f>
        <v/>
      </c>
      <c r="AM2277" s="36">
        <f>INDEX(AM$297:AM$313,$E2277)*$D2277</f>
        <v/>
      </c>
      <c r="AN2277" s="36">
        <f>INDEX(AN$297:AN$313,$E2277)*$D2277</f>
        <v/>
      </c>
      <c r="AO2277" s="36">
        <f>INDEX(AO$297:AO$313,$E2277)*$D2277</f>
        <v/>
      </c>
      <c r="AP2277" s="36">
        <f>INDEX(AP$297:AP$313,$E2277)*$D2277</f>
        <v/>
      </c>
      <c r="AQ2277" s="36">
        <f>INDEX(AQ$297:AQ$313,$E2277)*$D2277</f>
        <v/>
      </c>
      <c r="AR2277" s="36">
        <f>INDEX(AR$297:AR$313,$E2277)*$D2277</f>
        <v/>
      </c>
      <c r="AS2277" s="36">
        <f>INDEX(AS$297:AS$313,$E2277)*$D2277</f>
        <v/>
      </c>
      <c r="AT2277" s="36">
        <f>INDEX(AT$297:AT$313,$E2277)*$D2277</f>
        <v/>
      </c>
      <c r="AU2277" s="36">
        <f>INDEX(AU$297:AU$313,$E2277)*$D2277</f>
        <v/>
      </c>
      <c r="AV2277" s="36">
        <f>INDEX(AV$297:AV$313,$E2277)*$D2277</f>
        <v/>
      </c>
      <c r="AW2277" s="36">
        <f>INDEX(AW$297:AW$313,$E2277)*$D2277</f>
        <v/>
      </c>
      <c r="AX2277" s="36">
        <f>INDEX(AX$297:AX$313,$E2277)*$D2277</f>
        <v/>
      </c>
      <c r="AY2277" s="36">
        <f>INDEX(AY$297:AY$313,$E2277)*$D2277</f>
        <v/>
      </c>
    </row>
    <row r="2278" hidden="1" outlineLevel="2">
      <c r="A2278" s="14" t="inlineStr">
        <is>
          <t>shp</t>
        </is>
      </c>
      <c r="B2278" s="14" t="inlineStr">
        <is>
          <t>die</t>
        </is>
      </c>
      <c r="C2278" s="14" t="inlineStr">
        <is>
          <t>cst</t>
        </is>
      </c>
      <c r="D2278" s="36">
        <f>INDEX(Inputs!$W$5:$W$132,MATCH($B2278&amp;"|"&amp;$C2278,Inputs!$A$5:$A$132,0))</f>
        <v/>
      </c>
      <c r="E2278" s="36">
        <f>INDEX(Inputs!$M$5:$M$132,MATCH($B2278&amp;"|"&amp;$C2278,Inputs!$A$5:$A$132,0))</f>
        <v/>
      </c>
      <c r="F2278" s="35" t="n"/>
      <c r="G2278" s="35" t="n"/>
      <c r="H2278" s="14">
        <f>INDEX(VarLab,MATCH($A2278,VarKey,0))&amp;INDEX(MemLab,MATCH($C2278&amp;"|"&amp;$B2278,MemKey,0))</f>
        <v/>
      </c>
      <c r="I2278" s="14">
        <f>INDEX(VarUnit,MATCH($A2278,VarKey,0))</f>
        <v/>
      </c>
      <c r="J2278" s="14">
        <f>INDEX(VarSrc,MATCH($A2278,VarKey,0))</f>
        <v/>
      </c>
      <c r="K2278" s="11">
        <f>CodePrefix&amp;$A2278&amp;IF($C2278="","","."&amp;$C2278&amp;"."&amp;$B2278)&amp;INDEX(VarEnd,MATCH($A2278,VarKey,0))&amp;K$5</f>
        <v/>
      </c>
      <c r="L2278" s="37">
        <f>INDEX(L$297:L$313,$E2278)*$D2278</f>
        <v/>
      </c>
      <c r="M2278" s="36">
        <f>INDEX(M$297:M$313,$E2278)*$D2278</f>
        <v/>
      </c>
      <c r="N2278" s="36">
        <f>INDEX(N$297:N$313,$E2278)*$D2278</f>
        <v/>
      </c>
      <c r="O2278" s="36">
        <f>INDEX(O$297:O$313,$E2278)*$D2278</f>
        <v/>
      </c>
      <c r="P2278" s="36">
        <f>INDEX(P$297:P$313,$E2278)*$D2278</f>
        <v/>
      </c>
      <c r="Q2278" s="36">
        <f>INDEX(Q$297:Q$313,$E2278)*$D2278</f>
        <v/>
      </c>
      <c r="R2278" s="36">
        <f>INDEX(R$297:R$313,$E2278)*$D2278</f>
        <v/>
      </c>
      <c r="S2278" s="36">
        <f>INDEX(S$297:S$313,$E2278)*$D2278</f>
        <v/>
      </c>
      <c r="T2278" s="36">
        <f>INDEX(T$297:T$313,$E2278)*$D2278</f>
        <v/>
      </c>
      <c r="U2278" s="36">
        <f>INDEX(U$297:U$313,$E2278)*$D2278</f>
        <v/>
      </c>
      <c r="V2278" s="36">
        <f>INDEX(V$297:V$313,$E2278)*$D2278</f>
        <v/>
      </c>
      <c r="W2278" s="36">
        <f>INDEX(W$297:W$313,$E2278)*$D2278</f>
        <v/>
      </c>
      <c r="X2278" s="36">
        <f>INDEX(X$297:X$313,$E2278)*$D2278</f>
        <v/>
      </c>
      <c r="Y2278" s="36">
        <f>INDEX(Y$297:Y$313,$E2278)*$D2278</f>
        <v/>
      </c>
      <c r="Z2278" s="36">
        <f>INDEX(Z$297:Z$313,$E2278)*$D2278</f>
        <v/>
      </c>
      <c r="AA2278" s="36">
        <f>INDEX(AA$297:AA$313,$E2278)*$D2278</f>
        <v/>
      </c>
      <c r="AB2278" s="36">
        <f>INDEX(AB$297:AB$313,$E2278)*$D2278</f>
        <v/>
      </c>
      <c r="AC2278" s="36">
        <f>INDEX(AC$297:AC$313,$E2278)*$D2278</f>
        <v/>
      </c>
      <c r="AD2278" s="36">
        <f>INDEX(AD$297:AD$313,$E2278)*$D2278</f>
        <v/>
      </c>
      <c r="AF2278" s="11">
        <f>CodePrefix&amp;$A2278&amp;IF($C2278="","","."&amp;$C2278&amp;"."&amp;$B2278)&amp;INDEX(VarEnd,MATCH($A2278,VarKey,0))&amp;AF$5</f>
        <v/>
      </c>
      <c r="AG2278" s="37">
        <f>INDEX(AG$297:AG$313,$E2278)*$D2278</f>
        <v/>
      </c>
      <c r="AH2278" s="36">
        <f>INDEX(AH$297:AH$313,$E2278)*$D2278</f>
        <v/>
      </c>
      <c r="AI2278" s="36">
        <f>INDEX(AI$297:AI$313,$E2278)*$D2278</f>
        <v/>
      </c>
      <c r="AJ2278" s="36">
        <f>INDEX(AJ$297:AJ$313,$E2278)*$D2278</f>
        <v/>
      </c>
      <c r="AK2278" s="36">
        <f>INDEX(AK$297:AK$313,$E2278)*$D2278</f>
        <v/>
      </c>
      <c r="AL2278" s="36">
        <f>INDEX(AL$297:AL$313,$E2278)*$D2278</f>
        <v/>
      </c>
      <c r="AM2278" s="36">
        <f>INDEX(AM$297:AM$313,$E2278)*$D2278</f>
        <v/>
      </c>
      <c r="AN2278" s="36">
        <f>INDEX(AN$297:AN$313,$E2278)*$D2278</f>
        <v/>
      </c>
      <c r="AO2278" s="36">
        <f>INDEX(AO$297:AO$313,$E2278)*$D2278</f>
        <v/>
      </c>
      <c r="AP2278" s="36">
        <f>INDEX(AP$297:AP$313,$E2278)*$D2278</f>
        <v/>
      </c>
      <c r="AQ2278" s="36">
        <f>INDEX(AQ$297:AQ$313,$E2278)*$D2278</f>
        <v/>
      </c>
      <c r="AR2278" s="36">
        <f>INDEX(AR$297:AR$313,$E2278)*$D2278</f>
        <v/>
      </c>
      <c r="AS2278" s="36">
        <f>INDEX(AS$297:AS$313,$E2278)*$D2278</f>
        <v/>
      </c>
      <c r="AT2278" s="36">
        <f>INDEX(AT$297:AT$313,$E2278)*$D2278</f>
        <v/>
      </c>
      <c r="AU2278" s="36">
        <f>INDEX(AU$297:AU$313,$E2278)*$D2278</f>
        <v/>
      </c>
      <c r="AV2278" s="36">
        <f>INDEX(AV$297:AV$313,$E2278)*$D2278</f>
        <v/>
      </c>
      <c r="AW2278" s="36">
        <f>INDEX(AW$297:AW$313,$E2278)*$D2278</f>
        <v/>
      </c>
      <c r="AX2278" s="36">
        <f>INDEX(AX$297:AX$313,$E2278)*$D2278</f>
        <v/>
      </c>
      <c r="AY2278" s="36">
        <f>INDEX(AY$297:AY$313,$E2278)*$D2278</f>
        <v/>
      </c>
    </row>
    <row r="2279" hidden="1" outlineLevel="2">
      <c r="A2279" s="14" t="inlineStr">
        <is>
          <t>shp</t>
        </is>
      </c>
      <c r="B2279" s="14" t="inlineStr">
        <is>
          <t>lpg</t>
        </is>
      </c>
      <c r="C2279" s="14" t="inlineStr">
        <is>
          <t>cst</t>
        </is>
      </c>
      <c r="D2279" s="36">
        <f>INDEX(Inputs!$W$5:$W$132,MATCH($B2279&amp;"|"&amp;$C2279,Inputs!$A$5:$A$132,0))</f>
        <v/>
      </c>
      <c r="E2279" s="36">
        <f>INDEX(Inputs!$M$5:$M$132,MATCH($B2279&amp;"|"&amp;$C2279,Inputs!$A$5:$A$132,0))</f>
        <v/>
      </c>
      <c r="F2279" s="35" t="n"/>
      <c r="G2279" s="35" t="n"/>
      <c r="H2279" s="14">
        <f>INDEX(VarLab,MATCH($A2279,VarKey,0))&amp;INDEX(MemLab,MATCH($C2279&amp;"|"&amp;$B2279,MemKey,0))</f>
        <v/>
      </c>
      <c r="I2279" s="14">
        <f>INDEX(VarUnit,MATCH($A2279,VarKey,0))</f>
        <v/>
      </c>
      <c r="J2279" s="14">
        <f>INDEX(VarSrc,MATCH($A2279,VarKey,0))</f>
        <v/>
      </c>
      <c r="K2279" s="11">
        <f>CodePrefix&amp;$A2279&amp;IF($C2279="","","."&amp;$C2279&amp;"."&amp;$B2279)&amp;INDEX(VarEnd,MATCH($A2279,VarKey,0))&amp;K$5</f>
        <v/>
      </c>
      <c r="L2279" s="37">
        <f>INDEX(L$297:L$313,$E2279)*$D2279</f>
        <v/>
      </c>
      <c r="M2279" s="36">
        <f>INDEX(M$297:M$313,$E2279)*$D2279</f>
        <v/>
      </c>
      <c r="N2279" s="36">
        <f>INDEX(N$297:N$313,$E2279)*$D2279</f>
        <v/>
      </c>
      <c r="O2279" s="36">
        <f>INDEX(O$297:O$313,$E2279)*$D2279</f>
        <v/>
      </c>
      <c r="P2279" s="36">
        <f>INDEX(P$297:P$313,$E2279)*$D2279</f>
        <v/>
      </c>
      <c r="Q2279" s="36">
        <f>INDEX(Q$297:Q$313,$E2279)*$D2279</f>
        <v/>
      </c>
      <c r="R2279" s="36">
        <f>INDEX(R$297:R$313,$E2279)*$D2279</f>
        <v/>
      </c>
      <c r="S2279" s="36">
        <f>INDEX(S$297:S$313,$E2279)*$D2279</f>
        <v/>
      </c>
      <c r="T2279" s="36">
        <f>INDEX(T$297:T$313,$E2279)*$D2279</f>
        <v/>
      </c>
      <c r="U2279" s="36">
        <f>INDEX(U$297:U$313,$E2279)*$D2279</f>
        <v/>
      </c>
      <c r="V2279" s="36">
        <f>INDEX(V$297:V$313,$E2279)*$D2279</f>
        <v/>
      </c>
      <c r="W2279" s="36">
        <f>INDEX(W$297:W$313,$E2279)*$D2279</f>
        <v/>
      </c>
      <c r="X2279" s="36">
        <f>INDEX(X$297:X$313,$E2279)*$D2279</f>
        <v/>
      </c>
      <c r="Y2279" s="36">
        <f>INDEX(Y$297:Y$313,$E2279)*$D2279</f>
        <v/>
      </c>
      <c r="Z2279" s="36">
        <f>INDEX(Z$297:Z$313,$E2279)*$D2279</f>
        <v/>
      </c>
      <c r="AA2279" s="36">
        <f>INDEX(AA$297:AA$313,$E2279)*$D2279</f>
        <v/>
      </c>
      <c r="AB2279" s="36">
        <f>INDEX(AB$297:AB$313,$E2279)*$D2279</f>
        <v/>
      </c>
      <c r="AC2279" s="36">
        <f>INDEX(AC$297:AC$313,$E2279)*$D2279</f>
        <v/>
      </c>
      <c r="AD2279" s="36">
        <f>INDEX(AD$297:AD$313,$E2279)*$D2279</f>
        <v/>
      </c>
      <c r="AF2279" s="11">
        <f>CodePrefix&amp;$A2279&amp;IF($C2279="","","."&amp;$C2279&amp;"."&amp;$B2279)&amp;INDEX(VarEnd,MATCH($A2279,VarKey,0))&amp;AF$5</f>
        <v/>
      </c>
      <c r="AG2279" s="37">
        <f>INDEX(AG$297:AG$313,$E2279)*$D2279</f>
        <v/>
      </c>
      <c r="AH2279" s="36">
        <f>INDEX(AH$297:AH$313,$E2279)*$D2279</f>
        <v/>
      </c>
      <c r="AI2279" s="36">
        <f>INDEX(AI$297:AI$313,$E2279)*$D2279</f>
        <v/>
      </c>
      <c r="AJ2279" s="36">
        <f>INDEX(AJ$297:AJ$313,$E2279)*$D2279</f>
        <v/>
      </c>
      <c r="AK2279" s="36">
        <f>INDEX(AK$297:AK$313,$E2279)*$D2279</f>
        <v/>
      </c>
      <c r="AL2279" s="36">
        <f>INDEX(AL$297:AL$313,$E2279)*$D2279</f>
        <v/>
      </c>
      <c r="AM2279" s="36">
        <f>INDEX(AM$297:AM$313,$E2279)*$D2279</f>
        <v/>
      </c>
      <c r="AN2279" s="36">
        <f>INDEX(AN$297:AN$313,$E2279)*$D2279</f>
        <v/>
      </c>
      <c r="AO2279" s="36">
        <f>INDEX(AO$297:AO$313,$E2279)*$D2279</f>
        <v/>
      </c>
      <c r="AP2279" s="36">
        <f>INDEX(AP$297:AP$313,$E2279)*$D2279</f>
        <v/>
      </c>
      <c r="AQ2279" s="36">
        <f>INDEX(AQ$297:AQ$313,$E2279)*$D2279</f>
        <v/>
      </c>
      <c r="AR2279" s="36">
        <f>INDEX(AR$297:AR$313,$E2279)*$D2279</f>
        <v/>
      </c>
      <c r="AS2279" s="36">
        <f>INDEX(AS$297:AS$313,$E2279)*$D2279</f>
        <v/>
      </c>
      <c r="AT2279" s="36">
        <f>INDEX(AT$297:AT$313,$E2279)*$D2279</f>
        <v/>
      </c>
      <c r="AU2279" s="36">
        <f>INDEX(AU$297:AU$313,$E2279)*$D2279</f>
        <v/>
      </c>
      <c r="AV2279" s="36">
        <f>INDEX(AV$297:AV$313,$E2279)*$D2279</f>
        <v/>
      </c>
      <c r="AW2279" s="36">
        <f>INDEX(AW$297:AW$313,$E2279)*$D2279</f>
        <v/>
      </c>
      <c r="AX2279" s="36">
        <f>INDEX(AX$297:AX$313,$E2279)*$D2279</f>
        <v/>
      </c>
      <c r="AY2279" s="36">
        <f>INDEX(AY$297:AY$313,$E2279)*$D2279</f>
        <v/>
      </c>
    </row>
    <row r="2280" hidden="1" outlineLevel="2">
      <c r="A2280" s="14" t="inlineStr">
        <is>
          <t>shp</t>
        </is>
      </c>
      <c r="B2280" s="14" t="inlineStr">
        <is>
          <t>ker</t>
        </is>
      </c>
      <c r="C2280" s="14" t="inlineStr">
        <is>
          <t>cst</t>
        </is>
      </c>
      <c r="D2280" s="36">
        <f>INDEX(Inputs!$W$5:$W$132,MATCH($B2280&amp;"|"&amp;$C2280,Inputs!$A$5:$A$132,0))</f>
        <v/>
      </c>
      <c r="E2280" s="36">
        <f>INDEX(Inputs!$M$5:$M$132,MATCH($B2280&amp;"|"&amp;$C2280,Inputs!$A$5:$A$132,0))</f>
        <v/>
      </c>
      <c r="F2280" s="35" t="n"/>
      <c r="G2280" s="35" t="n"/>
      <c r="H2280" s="14">
        <f>INDEX(VarLab,MATCH($A2280,VarKey,0))&amp;INDEX(MemLab,MATCH($C2280&amp;"|"&amp;$B2280,MemKey,0))</f>
        <v/>
      </c>
      <c r="I2280" s="14">
        <f>INDEX(VarUnit,MATCH($A2280,VarKey,0))</f>
        <v/>
      </c>
      <c r="J2280" s="14">
        <f>INDEX(VarSrc,MATCH($A2280,VarKey,0))</f>
        <v/>
      </c>
      <c r="K2280" s="11">
        <f>CodePrefix&amp;$A2280&amp;IF($C2280="","","."&amp;$C2280&amp;"."&amp;$B2280)&amp;INDEX(VarEnd,MATCH($A2280,VarKey,0))&amp;K$5</f>
        <v/>
      </c>
      <c r="L2280" s="37">
        <f>INDEX(L$297:L$313,$E2280)*$D2280</f>
        <v/>
      </c>
      <c r="M2280" s="36">
        <f>INDEX(M$297:M$313,$E2280)*$D2280</f>
        <v/>
      </c>
      <c r="N2280" s="36">
        <f>INDEX(N$297:N$313,$E2280)*$D2280</f>
        <v/>
      </c>
      <c r="O2280" s="36">
        <f>INDEX(O$297:O$313,$E2280)*$D2280</f>
        <v/>
      </c>
      <c r="P2280" s="36">
        <f>INDEX(P$297:P$313,$E2280)*$D2280</f>
        <v/>
      </c>
      <c r="Q2280" s="36">
        <f>INDEX(Q$297:Q$313,$E2280)*$D2280</f>
        <v/>
      </c>
      <c r="R2280" s="36">
        <f>INDEX(R$297:R$313,$E2280)*$D2280</f>
        <v/>
      </c>
      <c r="S2280" s="36">
        <f>INDEX(S$297:S$313,$E2280)*$D2280</f>
        <v/>
      </c>
      <c r="T2280" s="36">
        <f>INDEX(T$297:T$313,$E2280)*$D2280</f>
        <v/>
      </c>
      <c r="U2280" s="36">
        <f>INDEX(U$297:U$313,$E2280)*$D2280</f>
        <v/>
      </c>
      <c r="V2280" s="36">
        <f>INDEX(V$297:V$313,$E2280)*$D2280</f>
        <v/>
      </c>
      <c r="W2280" s="36">
        <f>INDEX(W$297:W$313,$E2280)*$D2280</f>
        <v/>
      </c>
      <c r="X2280" s="36">
        <f>INDEX(X$297:X$313,$E2280)*$D2280</f>
        <v/>
      </c>
      <c r="Y2280" s="36">
        <f>INDEX(Y$297:Y$313,$E2280)*$D2280</f>
        <v/>
      </c>
      <c r="Z2280" s="36">
        <f>INDEX(Z$297:Z$313,$E2280)*$D2280</f>
        <v/>
      </c>
      <c r="AA2280" s="36">
        <f>INDEX(AA$297:AA$313,$E2280)*$D2280</f>
        <v/>
      </c>
      <c r="AB2280" s="36">
        <f>INDEX(AB$297:AB$313,$E2280)*$D2280</f>
        <v/>
      </c>
      <c r="AC2280" s="36">
        <f>INDEX(AC$297:AC$313,$E2280)*$D2280</f>
        <v/>
      </c>
      <c r="AD2280" s="36">
        <f>INDEX(AD$297:AD$313,$E2280)*$D2280</f>
        <v/>
      </c>
      <c r="AF2280" s="11">
        <f>CodePrefix&amp;$A2280&amp;IF($C2280="","","."&amp;$C2280&amp;"."&amp;$B2280)&amp;INDEX(VarEnd,MATCH($A2280,VarKey,0))&amp;AF$5</f>
        <v/>
      </c>
      <c r="AG2280" s="37">
        <f>INDEX(AG$297:AG$313,$E2280)*$D2280</f>
        <v/>
      </c>
      <c r="AH2280" s="36">
        <f>INDEX(AH$297:AH$313,$E2280)*$D2280</f>
        <v/>
      </c>
      <c r="AI2280" s="36">
        <f>INDEX(AI$297:AI$313,$E2280)*$D2280</f>
        <v/>
      </c>
      <c r="AJ2280" s="36">
        <f>INDEX(AJ$297:AJ$313,$E2280)*$D2280</f>
        <v/>
      </c>
      <c r="AK2280" s="36">
        <f>INDEX(AK$297:AK$313,$E2280)*$D2280</f>
        <v/>
      </c>
      <c r="AL2280" s="36">
        <f>INDEX(AL$297:AL$313,$E2280)*$D2280</f>
        <v/>
      </c>
      <c r="AM2280" s="36">
        <f>INDEX(AM$297:AM$313,$E2280)*$D2280</f>
        <v/>
      </c>
      <c r="AN2280" s="36">
        <f>INDEX(AN$297:AN$313,$E2280)*$D2280</f>
        <v/>
      </c>
      <c r="AO2280" s="36">
        <f>INDEX(AO$297:AO$313,$E2280)*$D2280</f>
        <v/>
      </c>
      <c r="AP2280" s="36">
        <f>INDEX(AP$297:AP$313,$E2280)*$D2280</f>
        <v/>
      </c>
      <c r="AQ2280" s="36">
        <f>INDEX(AQ$297:AQ$313,$E2280)*$D2280</f>
        <v/>
      </c>
      <c r="AR2280" s="36">
        <f>INDEX(AR$297:AR$313,$E2280)*$D2280</f>
        <v/>
      </c>
      <c r="AS2280" s="36">
        <f>INDEX(AS$297:AS$313,$E2280)*$D2280</f>
        <v/>
      </c>
      <c r="AT2280" s="36">
        <f>INDEX(AT$297:AT$313,$E2280)*$D2280</f>
        <v/>
      </c>
      <c r="AU2280" s="36">
        <f>INDEX(AU$297:AU$313,$E2280)*$D2280</f>
        <v/>
      </c>
      <c r="AV2280" s="36">
        <f>INDEX(AV$297:AV$313,$E2280)*$D2280</f>
        <v/>
      </c>
      <c r="AW2280" s="36">
        <f>INDEX(AW$297:AW$313,$E2280)*$D2280</f>
        <v/>
      </c>
      <c r="AX2280" s="36">
        <f>INDEX(AX$297:AX$313,$E2280)*$D2280</f>
        <v/>
      </c>
      <c r="AY2280" s="36">
        <f>INDEX(AY$297:AY$313,$E2280)*$D2280</f>
        <v/>
      </c>
    </row>
    <row r="2281" hidden="1" outlineLevel="2">
      <c r="A2281" s="14" t="inlineStr">
        <is>
          <t>shp</t>
        </is>
      </c>
      <c r="B2281" s="14" t="inlineStr">
        <is>
          <t>oop</t>
        </is>
      </c>
      <c r="C2281" s="14" t="inlineStr">
        <is>
          <t>cst</t>
        </is>
      </c>
      <c r="D2281" s="36">
        <f>INDEX(Inputs!$W$5:$W$132,MATCH($B2281&amp;"|"&amp;$C2281,Inputs!$A$5:$A$132,0))</f>
        <v/>
      </c>
      <c r="E2281" s="36">
        <f>INDEX(Inputs!$M$5:$M$132,MATCH($B2281&amp;"|"&amp;$C2281,Inputs!$A$5:$A$132,0))</f>
        <v/>
      </c>
      <c r="F2281" s="35" t="n"/>
      <c r="G2281" s="35" t="n"/>
      <c r="H2281" s="14">
        <f>INDEX(VarLab,MATCH($A2281,VarKey,0))&amp;INDEX(MemLab,MATCH($C2281&amp;"|"&amp;$B2281,MemKey,0))</f>
        <v/>
      </c>
      <c r="I2281" s="14">
        <f>INDEX(VarUnit,MATCH($A2281,VarKey,0))</f>
        <v/>
      </c>
      <c r="J2281" s="14">
        <f>INDEX(VarSrc,MATCH($A2281,VarKey,0))</f>
        <v/>
      </c>
      <c r="K2281" s="11">
        <f>CodePrefix&amp;$A2281&amp;IF($C2281="","","."&amp;$C2281&amp;"."&amp;$B2281)&amp;INDEX(VarEnd,MATCH($A2281,VarKey,0))&amp;K$5</f>
        <v/>
      </c>
      <c r="L2281" s="37">
        <f>INDEX(L$297:L$313,$E2281)*$D2281</f>
        <v/>
      </c>
      <c r="M2281" s="36">
        <f>INDEX(M$297:M$313,$E2281)*$D2281</f>
        <v/>
      </c>
      <c r="N2281" s="36">
        <f>INDEX(N$297:N$313,$E2281)*$D2281</f>
        <v/>
      </c>
      <c r="O2281" s="36">
        <f>INDEX(O$297:O$313,$E2281)*$D2281</f>
        <v/>
      </c>
      <c r="P2281" s="36">
        <f>INDEX(P$297:P$313,$E2281)*$D2281</f>
        <v/>
      </c>
      <c r="Q2281" s="36">
        <f>INDEX(Q$297:Q$313,$E2281)*$D2281</f>
        <v/>
      </c>
      <c r="R2281" s="36">
        <f>INDEX(R$297:R$313,$E2281)*$D2281</f>
        <v/>
      </c>
      <c r="S2281" s="36">
        <f>INDEX(S$297:S$313,$E2281)*$D2281</f>
        <v/>
      </c>
      <c r="T2281" s="36">
        <f>INDEX(T$297:T$313,$E2281)*$D2281</f>
        <v/>
      </c>
      <c r="U2281" s="36">
        <f>INDEX(U$297:U$313,$E2281)*$D2281</f>
        <v/>
      </c>
      <c r="V2281" s="36">
        <f>INDEX(V$297:V$313,$E2281)*$D2281</f>
        <v/>
      </c>
      <c r="W2281" s="36">
        <f>INDEX(W$297:W$313,$E2281)*$D2281</f>
        <v/>
      </c>
      <c r="X2281" s="36">
        <f>INDEX(X$297:X$313,$E2281)*$D2281</f>
        <v/>
      </c>
      <c r="Y2281" s="36">
        <f>INDEX(Y$297:Y$313,$E2281)*$D2281</f>
        <v/>
      </c>
      <c r="Z2281" s="36">
        <f>INDEX(Z$297:Z$313,$E2281)*$D2281</f>
        <v/>
      </c>
      <c r="AA2281" s="36">
        <f>INDEX(AA$297:AA$313,$E2281)*$D2281</f>
        <v/>
      </c>
      <c r="AB2281" s="36">
        <f>INDEX(AB$297:AB$313,$E2281)*$D2281</f>
        <v/>
      </c>
      <c r="AC2281" s="36">
        <f>INDEX(AC$297:AC$313,$E2281)*$D2281</f>
        <v/>
      </c>
      <c r="AD2281" s="36">
        <f>INDEX(AD$297:AD$313,$E2281)*$D2281</f>
        <v/>
      </c>
      <c r="AF2281" s="11">
        <f>CodePrefix&amp;$A2281&amp;IF($C2281="","","."&amp;$C2281&amp;"."&amp;$B2281)&amp;INDEX(VarEnd,MATCH($A2281,VarKey,0))&amp;AF$5</f>
        <v/>
      </c>
      <c r="AG2281" s="37">
        <f>INDEX(AG$297:AG$313,$E2281)*$D2281</f>
        <v/>
      </c>
      <c r="AH2281" s="36">
        <f>INDEX(AH$297:AH$313,$E2281)*$D2281</f>
        <v/>
      </c>
      <c r="AI2281" s="36">
        <f>INDEX(AI$297:AI$313,$E2281)*$D2281</f>
        <v/>
      </c>
      <c r="AJ2281" s="36">
        <f>INDEX(AJ$297:AJ$313,$E2281)*$D2281</f>
        <v/>
      </c>
      <c r="AK2281" s="36">
        <f>INDEX(AK$297:AK$313,$E2281)*$D2281</f>
        <v/>
      </c>
      <c r="AL2281" s="36">
        <f>INDEX(AL$297:AL$313,$E2281)*$D2281</f>
        <v/>
      </c>
      <c r="AM2281" s="36">
        <f>INDEX(AM$297:AM$313,$E2281)*$D2281</f>
        <v/>
      </c>
      <c r="AN2281" s="36">
        <f>INDEX(AN$297:AN$313,$E2281)*$D2281</f>
        <v/>
      </c>
      <c r="AO2281" s="36">
        <f>INDEX(AO$297:AO$313,$E2281)*$D2281</f>
        <v/>
      </c>
      <c r="AP2281" s="36">
        <f>INDEX(AP$297:AP$313,$E2281)*$D2281</f>
        <v/>
      </c>
      <c r="AQ2281" s="36">
        <f>INDEX(AQ$297:AQ$313,$E2281)*$D2281</f>
        <v/>
      </c>
      <c r="AR2281" s="36">
        <f>INDEX(AR$297:AR$313,$E2281)*$D2281</f>
        <v/>
      </c>
      <c r="AS2281" s="36">
        <f>INDEX(AS$297:AS$313,$E2281)*$D2281</f>
        <v/>
      </c>
      <c r="AT2281" s="36">
        <f>INDEX(AT$297:AT$313,$E2281)*$D2281</f>
        <v/>
      </c>
      <c r="AU2281" s="36">
        <f>INDEX(AU$297:AU$313,$E2281)*$D2281</f>
        <v/>
      </c>
      <c r="AV2281" s="36">
        <f>INDEX(AV$297:AV$313,$E2281)*$D2281</f>
        <v/>
      </c>
      <c r="AW2281" s="36">
        <f>INDEX(AW$297:AW$313,$E2281)*$D2281</f>
        <v/>
      </c>
      <c r="AX2281" s="36">
        <f>INDEX(AX$297:AX$313,$E2281)*$D2281</f>
        <v/>
      </c>
      <c r="AY2281" s="36">
        <f>INDEX(AY$297:AY$313,$E2281)*$D2281</f>
        <v/>
      </c>
    </row>
    <row r="2282" hidden="1" outlineLevel="2">
      <c r="A2282" s="14" t="inlineStr">
        <is>
          <t>shp</t>
        </is>
      </c>
      <c r="B2282" s="14" t="inlineStr">
        <is>
          <t>bio</t>
        </is>
      </c>
      <c r="C2282" s="14" t="inlineStr">
        <is>
          <t>cst</t>
        </is>
      </c>
      <c r="D2282" s="36">
        <f>INDEX(Inputs!$W$5:$W$132,MATCH($B2282&amp;"|"&amp;$C2282,Inputs!$A$5:$A$132,0))</f>
        <v/>
      </c>
      <c r="E2282" s="36">
        <f>INDEX(Inputs!$M$5:$M$132,MATCH($B2282&amp;"|"&amp;$C2282,Inputs!$A$5:$A$132,0))</f>
        <v/>
      </c>
      <c r="F2282" s="35" t="n"/>
      <c r="G2282" s="35" t="n"/>
      <c r="H2282" s="14">
        <f>INDEX(VarLab,MATCH($A2282,VarKey,0))&amp;INDEX(MemLab,MATCH($C2282&amp;"|"&amp;$B2282,MemKey,0))</f>
        <v/>
      </c>
      <c r="I2282" s="14">
        <f>INDEX(VarUnit,MATCH($A2282,VarKey,0))</f>
        <v/>
      </c>
      <c r="J2282" s="14">
        <f>INDEX(VarSrc,MATCH($A2282,VarKey,0))</f>
        <v/>
      </c>
      <c r="K2282" s="11">
        <f>CodePrefix&amp;$A2282&amp;IF($C2282="","","."&amp;$C2282&amp;"."&amp;$B2282)&amp;INDEX(VarEnd,MATCH($A2282,VarKey,0))&amp;K$5</f>
        <v/>
      </c>
      <c r="L2282" s="37">
        <f>INDEX(L$297:L$313,$E2282)*$D2282</f>
        <v/>
      </c>
      <c r="M2282" s="36">
        <f>INDEX(M$297:M$313,$E2282)*$D2282</f>
        <v/>
      </c>
      <c r="N2282" s="36">
        <f>INDEX(N$297:N$313,$E2282)*$D2282</f>
        <v/>
      </c>
      <c r="O2282" s="36">
        <f>INDEX(O$297:O$313,$E2282)*$D2282</f>
        <v/>
      </c>
      <c r="P2282" s="36">
        <f>INDEX(P$297:P$313,$E2282)*$D2282</f>
        <v/>
      </c>
      <c r="Q2282" s="36">
        <f>INDEX(Q$297:Q$313,$E2282)*$D2282</f>
        <v/>
      </c>
      <c r="R2282" s="36">
        <f>INDEX(R$297:R$313,$E2282)*$D2282</f>
        <v/>
      </c>
      <c r="S2282" s="36">
        <f>INDEX(S$297:S$313,$E2282)*$D2282</f>
        <v/>
      </c>
      <c r="T2282" s="36">
        <f>INDEX(T$297:T$313,$E2282)*$D2282</f>
        <v/>
      </c>
      <c r="U2282" s="36">
        <f>INDEX(U$297:U$313,$E2282)*$D2282</f>
        <v/>
      </c>
      <c r="V2282" s="36">
        <f>INDEX(V$297:V$313,$E2282)*$D2282</f>
        <v/>
      </c>
      <c r="W2282" s="36">
        <f>INDEX(W$297:W$313,$E2282)*$D2282</f>
        <v/>
      </c>
      <c r="X2282" s="36">
        <f>INDEX(X$297:X$313,$E2282)*$D2282</f>
        <v/>
      </c>
      <c r="Y2282" s="36">
        <f>INDEX(Y$297:Y$313,$E2282)*$D2282</f>
        <v/>
      </c>
      <c r="Z2282" s="36">
        <f>INDEX(Z$297:Z$313,$E2282)*$D2282</f>
        <v/>
      </c>
      <c r="AA2282" s="36">
        <f>INDEX(AA$297:AA$313,$E2282)*$D2282</f>
        <v/>
      </c>
      <c r="AB2282" s="36">
        <f>INDEX(AB$297:AB$313,$E2282)*$D2282</f>
        <v/>
      </c>
      <c r="AC2282" s="36">
        <f>INDEX(AC$297:AC$313,$E2282)*$D2282</f>
        <v/>
      </c>
      <c r="AD2282" s="36">
        <f>INDEX(AD$297:AD$313,$E2282)*$D2282</f>
        <v/>
      </c>
      <c r="AF2282" s="11">
        <f>CodePrefix&amp;$A2282&amp;IF($C2282="","","."&amp;$C2282&amp;"."&amp;$B2282)&amp;INDEX(VarEnd,MATCH($A2282,VarKey,0))&amp;AF$5</f>
        <v/>
      </c>
      <c r="AG2282" s="37">
        <f>INDEX(AG$297:AG$313,$E2282)*$D2282</f>
        <v/>
      </c>
      <c r="AH2282" s="36">
        <f>INDEX(AH$297:AH$313,$E2282)*$D2282</f>
        <v/>
      </c>
      <c r="AI2282" s="36">
        <f>INDEX(AI$297:AI$313,$E2282)*$D2282</f>
        <v/>
      </c>
      <c r="AJ2282" s="36">
        <f>INDEX(AJ$297:AJ$313,$E2282)*$D2282</f>
        <v/>
      </c>
      <c r="AK2282" s="36">
        <f>INDEX(AK$297:AK$313,$E2282)*$D2282</f>
        <v/>
      </c>
      <c r="AL2282" s="36">
        <f>INDEX(AL$297:AL$313,$E2282)*$D2282</f>
        <v/>
      </c>
      <c r="AM2282" s="36">
        <f>INDEX(AM$297:AM$313,$E2282)*$D2282</f>
        <v/>
      </c>
      <c r="AN2282" s="36">
        <f>INDEX(AN$297:AN$313,$E2282)*$D2282</f>
        <v/>
      </c>
      <c r="AO2282" s="36">
        <f>INDEX(AO$297:AO$313,$E2282)*$D2282</f>
        <v/>
      </c>
      <c r="AP2282" s="36">
        <f>INDEX(AP$297:AP$313,$E2282)*$D2282</f>
        <v/>
      </c>
      <c r="AQ2282" s="36">
        <f>INDEX(AQ$297:AQ$313,$E2282)*$D2282</f>
        <v/>
      </c>
      <c r="AR2282" s="36">
        <f>INDEX(AR$297:AR$313,$E2282)*$D2282</f>
        <v/>
      </c>
      <c r="AS2282" s="36">
        <f>INDEX(AS$297:AS$313,$E2282)*$D2282</f>
        <v/>
      </c>
      <c r="AT2282" s="36">
        <f>INDEX(AT$297:AT$313,$E2282)*$D2282</f>
        <v/>
      </c>
      <c r="AU2282" s="36">
        <f>INDEX(AU$297:AU$313,$E2282)*$D2282</f>
        <v/>
      </c>
      <c r="AV2282" s="36">
        <f>INDEX(AV$297:AV$313,$E2282)*$D2282</f>
        <v/>
      </c>
      <c r="AW2282" s="36">
        <f>INDEX(AW$297:AW$313,$E2282)*$D2282</f>
        <v/>
      </c>
      <c r="AX2282" s="36">
        <f>INDEX(AX$297:AX$313,$E2282)*$D2282</f>
        <v/>
      </c>
      <c r="AY2282" s="36">
        <f>INDEX(AY$297:AY$313,$E2282)*$D2282</f>
        <v/>
      </c>
    </row>
    <row r="2283" hidden="1" outlineLevel="2"/>
    <row r="2284" hidden="1" outlineLevel="2">
      <c r="A2284" s="14" t="inlineStr">
        <is>
          <t>ener</t>
        </is>
      </c>
      <c r="B2284" s="14" t="inlineStr">
        <is>
          <t>coa</t>
        </is>
      </c>
      <c r="C2284" s="14" t="inlineStr">
        <is>
          <t>cst</t>
        </is>
      </c>
      <c r="D2284" s="36">
        <f>INDEX(Inputs!$O$5:$O$132,MATCH($B2284&amp;"|"&amp;$C2284,Inputs!$A$5:$A$132,0))</f>
        <v/>
      </c>
      <c r="E2284" s="36">
        <f>INDEX(Inputs!$P$5:$P$132,MATCH($B2284&amp;"|"&amp;$C2284,Inputs!$A$5:$A$132,0))</f>
        <v/>
      </c>
      <c r="F2284" s="36">
        <f>INDEX(Inputs!$T$5:$T$132,MATCH($B2284&amp;"|"&amp;$C2284,Inputs!$A$5:$A$132,0))</f>
        <v/>
      </c>
      <c r="G2284" s="36">
        <f>INDEX(Inputs!$S$5:$S$132,MATCH($B2284&amp;"|"&amp;$C2284,Inputs!$A$5:$A$132,0))</f>
        <v/>
      </c>
      <c r="H2284" s="14">
        <f>INDEX(VarLab,MATCH($A2284,VarKey,0))&amp;INDEX(MemLab,MATCH($C2284&amp;"|"&amp;$B2284,MemKey,0))</f>
        <v/>
      </c>
      <c r="I2284" s="14">
        <f>INDEX(VarUnit,MATCH($A2284,VarKey,0))</f>
        <v/>
      </c>
      <c r="J2284" s="14">
        <f>INDEX(VarSrc,MATCH($A2284,VarKey,0))</f>
        <v/>
      </c>
      <c r="K2284" s="11">
        <f>CodePrefix&amp;$A2284&amp;IF($C2284="","","."&amp;$C2284&amp;"."&amp;$B2284)&amp;INDEX(VarEnd,MATCH($A2284,VarKey,0))&amp;K$5</f>
        <v/>
      </c>
      <c r="L2284" s="39">
        <f>INDEX(Inputs!$X$5:$X$132,MATCH($B2284&amp;"|"&amp;$C2284,Inputs!$A$5:$A$132,0))</f>
        <v/>
      </c>
      <c r="M2284" s="40">
        <f>L2284*$G2284*(1+M$7)^$D2284*(M2266/L2266)^$E2284*((M2266+M2275)/(L2266+L2275))^$F2284</f>
        <v/>
      </c>
      <c r="N2284" s="40">
        <f>M2284*$G2284*(1+N$7)^$D2284*(N2266/M2266)^$E2284*((N2266+N2275)/(M2266+M2275))^$F2284</f>
        <v/>
      </c>
      <c r="O2284" s="40">
        <f>N2284*$G2284*(1+O$7)^$D2284*(O2266/N2266)^$E2284*((O2266+O2275)/(N2266+N2275))^$F2284</f>
        <v/>
      </c>
      <c r="P2284" s="40">
        <f>O2284*$G2284*(1+P$7)^$D2284*(P2266/O2266)^$E2284*((P2266+P2275)/(O2266+O2275))^$F2284</f>
        <v/>
      </c>
      <c r="Q2284" s="40">
        <f>P2284*$G2284*(1+Q$7)^$D2284*(Q2266/P2266)^$E2284*((Q2266+Q2275)/(P2266+P2275))^$F2284</f>
        <v/>
      </c>
      <c r="R2284" s="40">
        <f>Q2284*$G2284*(1+R$7)^$D2284*(R2266/Q2266)^$E2284*((R2266+R2275)/(Q2266+Q2275))^$F2284</f>
        <v/>
      </c>
      <c r="S2284" s="40">
        <f>R2284*$G2284*(1+S$7)^$D2284*(S2266/R2266)^$E2284*((S2266+S2275)/(R2266+R2275))^$F2284</f>
        <v/>
      </c>
      <c r="T2284" s="40">
        <f>S2284*$G2284*(1+T$7)^$D2284*(T2266/S2266)^$E2284*((T2266+T2275)/(S2266+S2275))^$F2284</f>
        <v/>
      </c>
      <c r="U2284" s="40">
        <f>T2284*$G2284*(1+U$7)^$D2284*(U2266/T2266)^$E2284*((U2266+U2275)/(T2266+T2275))^$F2284</f>
        <v/>
      </c>
      <c r="V2284" s="40">
        <f>U2284*$G2284*(1+V$7)^$D2284*(V2266/U2266)^$E2284*((V2266+V2275)/(U2266+U2275))^$F2284</f>
        <v/>
      </c>
      <c r="W2284" s="40">
        <f>V2284*$G2284*(1+W$7)^$D2284*(W2266/V2266)^$E2284*((W2266+W2275)/(V2266+V2275))^$F2284</f>
        <v/>
      </c>
      <c r="X2284" s="40">
        <f>W2284*$G2284*(1+X$7)^$D2284*(X2266/W2266)^$E2284*((X2266+X2275)/(W2266+W2275))^$F2284</f>
        <v/>
      </c>
      <c r="Y2284" s="40">
        <f>X2284*$G2284*(1+Y$7)^$D2284*(Y2266/X2266)^$E2284*((Y2266+Y2275)/(X2266+X2275))^$F2284</f>
        <v/>
      </c>
      <c r="Z2284" s="40">
        <f>Y2284*$G2284*(1+Z$7)^$D2284*(Z2266/Y2266)^$E2284*((Z2266+Z2275)/(Y2266+Y2275))^$F2284</f>
        <v/>
      </c>
      <c r="AA2284" s="40">
        <f>Z2284*$G2284*(1+AA$7)^$D2284*(AA2266/Z2266)^$E2284*((AA2266+AA2275)/(Z2266+Z2275))^$F2284</f>
        <v/>
      </c>
      <c r="AB2284" s="40">
        <f>AA2284*$G2284*(1+AB$7)^$D2284*(AB2266/AA2266)^$E2284*((AB2266+AB2275)/(AA2266+AA2275))^$F2284</f>
        <v/>
      </c>
      <c r="AC2284" s="40">
        <f>AB2284*$G2284*(1+AC$7)^$D2284*(AC2266/AB2266)^$E2284*((AC2266+AC2275)/(AB2266+AB2275))^$F2284</f>
        <v/>
      </c>
      <c r="AD2284" s="40">
        <f>AC2284*$G2284*(1+AD$7)^$D2284*(AD2266/AC2266)^$E2284*((AD2266+AD2275)/(AC2266+AC2275))^$F2284</f>
        <v/>
      </c>
      <c r="AF2284" s="11">
        <f>CodePrefix&amp;$A2284&amp;IF($C2284="","","."&amp;$C2284&amp;"."&amp;$B2284)&amp;INDEX(VarEnd,MATCH($A2284,VarKey,0))&amp;AF$5</f>
        <v/>
      </c>
      <c r="AG2284" s="39">
        <f>INDEX(Inputs!$X$5:$X$132,MATCH($B2284&amp;"|"&amp;$C2284,Inputs!$A$5:$A$132,0))</f>
        <v/>
      </c>
      <c r="AH2284" s="40">
        <f>AG2284*$G2284*(1+AH$7)^$D2284*(AH2266/AG2266)^$E2284*((AH2266+AH2275)/(AG2266+AG2275))^$F2284</f>
        <v/>
      </c>
      <c r="AI2284" s="40">
        <f>AH2284*$G2284*(1+AI$7)^$D2284*(AI2266/AH2266)^$E2284*((AI2266+AI2275)/(AH2266+AH2275))^$F2284</f>
        <v/>
      </c>
      <c r="AJ2284" s="40">
        <f>AI2284*$G2284*(1+AJ$7)^$D2284*(AJ2266/AI2266)^$E2284*((AJ2266+AJ2275)/(AI2266+AI2275))^$F2284</f>
        <v/>
      </c>
      <c r="AK2284" s="40">
        <f>AJ2284*$G2284*(1+AK$7)^$D2284*(AK2266/AJ2266)^$E2284*((AK2266+AK2275)/(AJ2266+AJ2275))^$F2284</f>
        <v/>
      </c>
      <c r="AL2284" s="40">
        <f>AK2284*$G2284*(1+AL$7)^$D2284*(AL2266/AK2266)^$E2284*((AL2266+AL2275)/(AK2266+AK2275))^$F2284</f>
        <v/>
      </c>
      <c r="AM2284" s="40">
        <f>AL2284*$G2284*(1+AM$7)^$D2284*(AM2266/AL2266)^$E2284*((AM2266+AM2275)/(AL2266+AL2275))^$F2284</f>
        <v/>
      </c>
      <c r="AN2284" s="40">
        <f>AM2284*$G2284*(1+AN$7)^$D2284*(AN2266/AM2266)^$E2284*((AN2266+AN2275)/(AM2266+AM2275))^$F2284</f>
        <v/>
      </c>
      <c r="AO2284" s="40">
        <f>AN2284*$G2284*(1+AO$7)^$D2284*(AO2266/AN2266)^$E2284*((AO2266+AO2275)/(AN2266+AN2275))^$F2284</f>
        <v/>
      </c>
      <c r="AP2284" s="40">
        <f>AO2284*$G2284*(1+AP$7)^$D2284*(AP2266/AO2266)^$E2284*((AP2266+AP2275)/(AO2266+AO2275))^$F2284</f>
        <v/>
      </c>
      <c r="AQ2284" s="40">
        <f>AP2284*$G2284*(1+AQ$7)^$D2284*(AQ2266/AP2266)^$E2284*((AQ2266+AQ2275)/(AP2266+AP2275))^$F2284</f>
        <v/>
      </c>
      <c r="AR2284" s="40">
        <f>AQ2284*$G2284*(1+AR$7)^$D2284*(AR2266/AQ2266)^$E2284*((AR2266+AR2275)/(AQ2266+AQ2275))^$F2284</f>
        <v/>
      </c>
      <c r="AS2284" s="40">
        <f>AR2284*$G2284*(1+AS$7)^$D2284*(AS2266/AR2266)^$E2284*((AS2266+AS2275)/(AR2266+AR2275))^$F2284</f>
        <v/>
      </c>
      <c r="AT2284" s="40">
        <f>AS2284*$G2284*(1+AT$7)^$D2284*(AT2266/AS2266)^$E2284*((AT2266+AT2275)/(AS2266+AS2275))^$F2284</f>
        <v/>
      </c>
      <c r="AU2284" s="40">
        <f>AT2284*$G2284*(1+AU$7)^$D2284*(AU2266/AT2266)^$E2284*((AU2266+AU2275)/(AT2266+AT2275))^$F2284</f>
        <v/>
      </c>
      <c r="AV2284" s="40">
        <f>AU2284*$G2284*(1+AV$7)^$D2284*(AV2266/AU2266)^$E2284*((AV2266+AV2275)/(AU2266+AU2275))^$F2284</f>
        <v/>
      </c>
      <c r="AW2284" s="40">
        <f>AV2284*$G2284*(1+AW$7)^$D2284*(AW2266/AV2266)^$E2284*((AW2266+AW2275)/(AV2266+AV2275))^$F2284</f>
        <v/>
      </c>
      <c r="AX2284" s="40">
        <f>AW2284*$G2284*(1+AX$7)^$D2284*(AX2266/AW2266)^$E2284*((AX2266+AX2275)/(AW2266+AW2275))^$F2284</f>
        <v/>
      </c>
      <c r="AY2284" s="40">
        <f>AX2284*$G2284*(1+AY$7)^$D2284*(AY2266/AX2266)^$E2284*((AY2266+AY2275)/(AX2266+AX2275))^$F2284</f>
        <v/>
      </c>
    </row>
    <row r="2285" hidden="1" outlineLevel="2">
      <c r="A2285" s="14" t="inlineStr">
        <is>
          <t>ener</t>
        </is>
      </c>
      <c r="B2285" s="14" t="inlineStr">
        <is>
          <t>nga</t>
        </is>
      </c>
      <c r="C2285" s="14" t="inlineStr">
        <is>
          <t>cst</t>
        </is>
      </c>
      <c r="D2285" s="36">
        <f>INDEX(Inputs!$O$5:$O$132,MATCH($B2285&amp;"|"&amp;$C2285,Inputs!$A$5:$A$132,0))</f>
        <v/>
      </c>
      <c r="E2285" s="36">
        <f>INDEX(Inputs!$P$5:$P$132,MATCH($B2285&amp;"|"&amp;$C2285,Inputs!$A$5:$A$132,0))</f>
        <v/>
      </c>
      <c r="F2285" s="36">
        <f>INDEX(Inputs!$T$5:$T$132,MATCH($B2285&amp;"|"&amp;$C2285,Inputs!$A$5:$A$132,0))</f>
        <v/>
      </c>
      <c r="G2285" s="36">
        <f>INDEX(Inputs!$S$5:$S$132,MATCH($B2285&amp;"|"&amp;$C2285,Inputs!$A$5:$A$132,0))</f>
        <v/>
      </c>
      <c r="H2285" s="14">
        <f>INDEX(VarLab,MATCH($A2285,VarKey,0))&amp;INDEX(MemLab,MATCH($C2285&amp;"|"&amp;$B2285,MemKey,0))</f>
        <v/>
      </c>
      <c r="I2285" s="14">
        <f>INDEX(VarUnit,MATCH($A2285,VarKey,0))</f>
        <v/>
      </c>
      <c r="J2285" s="14">
        <f>INDEX(VarSrc,MATCH($A2285,VarKey,0))</f>
        <v/>
      </c>
      <c r="K2285" s="11">
        <f>CodePrefix&amp;$A2285&amp;IF($C2285="","","."&amp;$C2285&amp;"."&amp;$B2285)&amp;INDEX(VarEnd,MATCH($A2285,VarKey,0))&amp;K$5</f>
        <v/>
      </c>
      <c r="L2285" s="39">
        <f>INDEX(Inputs!$X$5:$X$132,MATCH($B2285&amp;"|"&amp;$C2285,Inputs!$A$5:$A$132,0))</f>
        <v/>
      </c>
      <c r="M2285" s="40">
        <f>L2285*$G2285*(1+M$7)^$D2285*(M2267/L2267)^$E2285*((M2267+M2276)/(L2267+L2276))^$F2285</f>
        <v/>
      </c>
      <c r="N2285" s="40">
        <f>M2285*$G2285*(1+N$7)^$D2285*(N2267/M2267)^$E2285*((N2267+N2276)/(M2267+M2276))^$F2285</f>
        <v/>
      </c>
      <c r="O2285" s="40">
        <f>N2285*$G2285*(1+O$7)^$D2285*(O2267/N2267)^$E2285*((O2267+O2276)/(N2267+N2276))^$F2285</f>
        <v/>
      </c>
      <c r="P2285" s="40">
        <f>O2285*$G2285*(1+P$7)^$D2285*(P2267/O2267)^$E2285*((P2267+P2276)/(O2267+O2276))^$F2285</f>
        <v/>
      </c>
      <c r="Q2285" s="40">
        <f>P2285*$G2285*(1+Q$7)^$D2285*(Q2267/P2267)^$E2285*((Q2267+Q2276)/(P2267+P2276))^$F2285</f>
        <v/>
      </c>
      <c r="R2285" s="40">
        <f>Q2285*$G2285*(1+R$7)^$D2285*(R2267/Q2267)^$E2285*((R2267+R2276)/(Q2267+Q2276))^$F2285</f>
        <v/>
      </c>
      <c r="S2285" s="40">
        <f>R2285*$G2285*(1+S$7)^$D2285*(S2267/R2267)^$E2285*((S2267+S2276)/(R2267+R2276))^$F2285</f>
        <v/>
      </c>
      <c r="T2285" s="40">
        <f>S2285*$G2285*(1+T$7)^$D2285*(T2267/S2267)^$E2285*((T2267+T2276)/(S2267+S2276))^$F2285</f>
        <v/>
      </c>
      <c r="U2285" s="40">
        <f>T2285*$G2285*(1+U$7)^$D2285*(U2267/T2267)^$E2285*((U2267+U2276)/(T2267+T2276))^$F2285</f>
        <v/>
      </c>
      <c r="V2285" s="40">
        <f>U2285*$G2285*(1+V$7)^$D2285*(V2267/U2267)^$E2285*((V2267+V2276)/(U2267+U2276))^$F2285</f>
        <v/>
      </c>
      <c r="W2285" s="40">
        <f>V2285*$G2285*(1+W$7)^$D2285*(W2267/V2267)^$E2285*((W2267+W2276)/(V2267+V2276))^$F2285</f>
        <v/>
      </c>
      <c r="X2285" s="40">
        <f>W2285*$G2285*(1+X$7)^$D2285*(X2267/W2267)^$E2285*((X2267+X2276)/(W2267+W2276))^$F2285</f>
        <v/>
      </c>
      <c r="Y2285" s="40">
        <f>X2285*$G2285*(1+Y$7)^$D2285*(Y2267/X2267)^$E2285*((Y2267+Y2276)/(X2267+X2276))^$F2285</f>
        <v/>
      </c>
      <c r="Z2285" s="40">
        <f>Y2285*$G2285*(1+Z$7)^$D2285*(Z2267/Y2267)^$E2285*((Z2267+Z2276)/(Y2267+Y2276))^$F2285</f>
        <v/>
      </c>
      <c r="AA2285" s="40">
        <f>Z2285*$G2285*(1+AA$7)^$D2285*(AA2267/Z2267)^$E2285*((AA2267+AA2276)/(Z2267+Z2276))^$F2285</f>
        <v/>
      </c>
      <c r="AB2285" s="40">
        <f>AA2285*$G2285*(1+AB$7)^$D2285*(AB2267/AA2267)^$E2285*((AB2267+AB2276)/(AA2267+AA2276))^$F2285</f>
        <v/>
      </c>
      <c r="AC2285" s="40">
        <f>AB2285*$G2285*(1+AC$7)^$D2285*(AC2267/AB2267)^$E2285*((AC2267+AC2276)/(AB2267+AB2276))^$F2285</f>
        <v/>
      </c>
      <c r="AD2285" s="40">
        <f>AC2285*$G2285*(1+AD$7)^$D2285*(AD2267/AC2267)^$E2285*((AD2267+AD2276)/(AC2267+AC2276))^$F2285</f>
        <v/>
      </c>
      <c r="AF2285" s="11">
        <f>CodePrefix&amp;$A2285&amp;IF($C2285="","","."&amp;$C2285&amp;"."&amp;$B2285)&amp;INDEX(VarEnd,MATCH($A2285,VarKey,0))&amp;AF$5</f>
        <v/>
      </c>
      <c r="AG2285" s="39">
        <f>INDEX(Inputs!$X$5:$X$132,MATCH($B2285&amp;"|"&amp;$C2285,Inputs!$A$5:$A$132,0))</f>
        <v/>
      </c>
      <c r="AH2285" s="40">
        <f>AG2285*$G2285*(1+AH$7)^$D2285*(AH2267/AG2267)^$E2285*((AH2267+AH2276)/(AG2267+AG2276))^$F2285</f>
        <v/>
      </c>
      <c r="AI2285" s="40">
        <f>AH2285*$G2285*(1+AI$7)^$D2285*(AI2267/AH2267)^$E2285*((AI2267+AI2276)/(AH2267+AH2276))^$F2285</f>
        <v/>
      </c>
      <c r="AJ2285" s="40">
        <f>AI2285*$G2285*(1+AJ$7)^$D2285*(AJ2267/AI2267)^$E2285*((AJ2267+AJ2276)/(AI2267+AI2276))^$F2285</f>
        <v/>
      </c>
      <c r="AK2285" s="40">
        <f>AJ2285*$G2285*(1+AK$7)^$D2285*(AK2267/AJ2267)^$E2285*((AK2267+AK2276)/(AJ2267+AJ2276))^$F2285</f>
        <v/>
      </c>
      <c r="AL2285" s="40">
        <f>AK2285*$G2285*(1+AL$7)^$D2285*(AL2267/AK2267)^$E2285*((AL2267+AL2276)/(AK2267+AK2276))^$F2285</f>
        <v/>
      </c>
      <c r="AM2285" s="40">
        <f>AL2285*$G2285*(1+AM$7)^$D2285*(AM2267/AL2267)^$E2285*((AM2267+AM2276)/(AL2267+AL2276))^$F2285</f>
        <v/>
      </c>
      <c r="AN2285" s="40">
        <f>AM2285*$G2285*(1+AN$7)^$D2285*(AN2267/AM2267)^$E2285*((AN2267+AN2276)/(AM2267+AM2276))^$F2285</f>
        <v/>
      </c>
      <c r="AO2285" s="40">
        <f>AN2285*$G2285*(1+AO$7)^$D2285*(AO2267/AN2267)^$E2285*((AO2267+AO2276)/(AN2267+AN2276))^$F2285</f>
        <v/>
      </c>
      <c r="AP2285" s="40">
        <f>AO2285*$G2285*(1+AP$7)^$D2285*(AP2267/AO2267)^$E2285*((AP2267+AP2276)/(AO2267+AO2276))^$F2285</f>
        <v/>
      </c>
      <c r="AQ2285" s="40">
        <f>AP2285*$G2285*(1+AQ$7)^$D2285*(AQ2267/AP2267)^$E2285*((AQ2267+AQ2276)/(AP2267+AP2276))^$F2285</f>
        <v/>
      </c>
      <c r="AR2285" s="40">
        <f>AQ2285*$G2285*(1+AR$7)^$D2285*(AR2267/AQ2267)^$E2285*((AR2267+AR2276)/(AQ2267+AQ2276))^$F2285</f>
        <v/>
      </c>
      <c r="AS2285" s="40">
        <f>AR2285*$G2285*(1+AS$7)^$D2285*(AS2267/AR2267)^$E2285*((AS2267+AS2276)/(AR2267+AR2276))^$F2285</f>
        <v/>
      </c>
      <c r="AT2285" s="40">
        <f>AS2285*$G2285*(1+AT$7)^$D2285*(AT2267/AS2267)^$E2285*((AT2267+AT2276)/(AS2267+AS2276))^$F2285</f>
        <v/>
      </c>
      <c r="AU2285" s="40">
        <f>AT2285*$G2285*(1+AU$7)^$D2285*(AU2267/AT2267)^$E2285*((AU2267+AU2276)/(AT2267+AT2276))^$F2285</f>
        <v/>
      </c>
      <c r="AV2285" s="40">
        <f>AU2285*$G2285*(1+AV$7)^$D2285*(AV2267/AU2267)^$E2285*((AV2267+AV2276)/(AU2267+AU2276))^$F2285</f>
        <v/>
      </c>
      <c r="AW2285" s="40">
        <f>AV2285*$G2285*(1+AW$7)^$D2285*(AW2267/AV2267)^$E2285*((AW2267+AW2276)/(AV2267+AV2276))^$F2285</f>
        <v/>
      </c>
      <c r="AX2285" s="40">
        <f>AW2285*$G2285*(1+AX$7)^$D2285*(AX2267/AW2267)^$E2285*((AX2267+AX2276)/(AW2267+AW2276))^$F2285</f>
        <v/>
      </c>
      <c r="AY2285" s="40">
        <f>AX2285*$G2285*(1+AY$7)^$D2285*(AY2267/AX2267)^$E2285*((AY2267+AY2276)/(AX2267+AX2276))^$F2285</f>
        <v/>
      </c>
    </row>
    <row r="2286" hidden="1" outlineLevel="2">
      <c r="A2286" s="14" t="inlineStr">
        <is>
          <t>ener</t>
        </is>
      </c>
      <c r="B2286" s="14" t="inlineStr">
        <is>
          <t>gso</t>
        </is>
      </c>
      <c r="C2286" s="14" t="inlineStr">
        <is>
          <t>cst</t>
        </is>
      </c>
      <c r="D2286" s="36">
        <f>INDEX(Inputs!$O$5:$O$132,MATCH($B2286&amp;"|"&amp;$C2286,Inputs!$A$5:$A$132,0))</f>
        <v/>
      </c>
      <c r="E2286" s="36">
        <f>INDEX(Inputs!$P$5:$P$132,MATCH($B2286&amp;"|"&amp;$C2286,Inputs!$A$5:$A$132,0))</f>
        <v/>
      </c>
      <c r="F2286" s="36">
        <f>INDEX(Inputs!$T$5:$T$132,MATCH($B2286&amp;"|"&amp;$C2286,Inputs!$A$5:$A$132,0))</f>
        <v/>
      </c>
      <c r="G2286" s="36">
        <f>INDEX(Inputs!$S$5:$S$132,MATCH($B2286&amp;"|"&amp;$C2286,Inputs!$A$5:$A$132,0))</f>
        <v/>
      </c>
      <c r="H2286" s="14">
        <f>INDEX(VarLab,MATCH($A2286,VarKey,0))&amp;INDEX(MemLab,MATCH($C2286&amp;"|"&amp;$B2286,MemKey,0))</f>
        <v/>
      </c>
      <c r="I2286" s="14">
        <f>INDEX(VarUnit,MATCH($A2286,VarKey,0))</f>
        <v/>
      </c>
      <c r="J2286" s="14">
        <f>INDEX(VarSrc,MATCH($A2286,VarKey,0))</f>
        <v/>
      </c>
      <c r="K2286" s="11">
        <f>CodePrefix&amp;$A2286&amp;IF($C2286="","","."&amp;$C2286&amp;"."&amp;$B2286)&amp;INDEX(VarEnd,MATCH($A2286,VarKey,0))&amp;K$5</f>
        <v/>
      </c>
      <c r="L2286" s="39">
        <f>INDEX(Inputs!$X$5:$X$132,MATCH($B2286&amp;"|"&amp;$C2286,Inputs!$A$5:$A$132,0))</f>
        <v/>
      </c>
      <c r="M2286" s="40">
        <f>L2286*$G2286*(1+M$7)^$D2286*(M2268/L2268)^$E2286*((M2268+M2277)/(L2268+L2277))^$F2286</f>
        <v/>
      </c>
      <c r="N2286" s="40">
        <f>M2286*$G2286*(1+N$7)^$D2286*(N2268/M2268)^$E2286*((N2268+N2277)/(M2268+M2277))^$F2286</f>
        <v/>
      </c>
      <c r="O2286" s="40">
        <f>N2286*$G2286*(1+O$7)^$D2286*(O2268/N2268)^$E2286*((O2268+O2277)/(N2268+N2277))^$F2286</f>
        <v/>
      </c>
      <c r="P2286" s="40">
        <f>O2286*$G2286*(1+P$7)^$D2286*(P2268/O2268)^$E2286*((P2268+P2277)/(O2268+O2277))^$F2286</f>
        <v/>
      </c>
      <c r="Q2286" s="40">
        <f>P2286*$G2286*(1+Q$7)^$D2286*(Q2268/P2268)^$E2286*((Q2268+Q2277)/(P2268+P2277))^$F2286</f>
        <v/>
      </c>
      <c r="R2286" s="40">
        <f>Q2286*$G2286*(1+R$7)^$D2286*(R2268/Q2268)^$E2286*((R2268+R2277)/(Q2268+Q2277))^$F2286</f>
        <v/>
      </c>
      <c r="S2286" s="40">
        <f>R2286*$G2286*(1+S$7)^$D2286*(S2268/R2268)^$E2286*((S2268+S2277)/(R2268+R2277))^$F2286</f>
        <v/>
      </c>
      <c r="T2286" s="40">
        <f>S2286*$G2286*(1+T$7)^$D2286*(T2268/S2268)^$E2286*((T2268+T2277)/(S2268+S2277))^$F2286</f>
        <v/>
      </c>
      <c r="U2286" s="40">
        <f>T2286*$G2286*(1+U$7)^$D2286*(U2268/T2268)^$E2286*((U2268+U2277)/(T2268+T2277))^$F2286</f>
        <v/>
      </c>
      <c r="V2286" s="40">
        <f>U2286*$G2286*(1+V$7)^$D2286*(V2268/U2268)^$E2286*((V2268+V2277)/(U2268+U2277))^$F2286</f>
        <v/>
      </c>
      <c r="W2286" s="40">
        <f>V2286*$G2286*(1+W$7)^$D2286*(W2268/V2268)^$E2286*((W2268+W2277)/(V2268+V2277))^$F2286</f>
        <v/>
      </c>
      <c r="X2286" s="40">
        <f>W2286*$G2286*(1+X$7)^$D2286*(X2268/W2268)^$E2286*((X2268+X2277)/(W2268+W2277))^$F2286</f>
        <v/>
      </c>
      <c r="Y2286" s="40">
        <f>X2286*$G2286*(1+Y$7)^$D2286*(Y2268/X2268)^$E2286*((Y2268+Y2277)/(X2268+X2277))^$F2286</f>
        <v/>
      </c>
      <c r="Z2286" s="40">
        <f>Y2286*$G2286*(1+Z$7)^$D2286*(Z2268/Y2268)^$E2286*((Z2268+Z2277)/(Y2268+Y2277))^$F2286</f>
        <v/>
      </c>
      <c r="AA2286" s="40">
        <f>Z2286*$G2286*(1+AA$7)^$D2286*(AA2268/Z2268)^$E2286*((AA2268+AA2277)/(Z2268+Z2277))^$F2286</f>
        <v/>
      </c>
      <c r="AB2286" s="40">
        <f>AA2286*$G2286*(1+AB$7)^$D2286*(AB2268/AA2268)^$E2286*((AB2268+AB2277)/(AA2268+AA2277))^$F2286</f>
        <v/>
      </c>
      <c r="AC2286" s="40">
        <f>AB2286*$G2286*(1+AC$7)^$D2286*(AC2268/AB2268)^$E2286*((AC2268+AC2277)/(AB2268+AB2277))^$F2286</f>
        <v/>
      </c>
      <c r="AD2286" s="40">
        <f>AC2286*$G2286*(1+AD$7)^$D2286*(AD2268/AC2268)^$E2286*((AD2268+AD2277)/(AC2268+AC2277))^$F2286</f>
        <v/>
      </c>
      <c r="AF2286" s="11">
        <f>CodePrefix&amp;$A2286&amp;IF($C2286="","","."&amp;$C2286&amp;"."&amp;$B2286)&amp;INDEX(VarEnd,MATCH($A2286,VarKey,0))&amp;AF$5</f>
        <v/>
      </c>
      <c r="AG2286" s="39">
        <f>INDEX(Inputs!$X$5:$X$132,MATCH($B2286&amp;"|"&amp;$C2286,Inputs!$A$5:$A$132,0))</f>
        <v/>
      </c>
      <c r="AH2286" s="40">
        <f>AG2286*$G2286*(1+AH$7)^$D2286*(AH2268/AG2268)^$E2286*((AH2268+AH2277)/(AG2268+AG2277))^$F2286</f>
        <v/>
      </c>
      <c r="AI2286" s="40">
        <f>AH2286*$G2286*(1+AI$7)^$D2286*(AI2268/AH2268)^$E2286*((AI2268+AI2277)/(AH2268+AH2277))^$F2286</f>
        <v/>
      </c>
      <c r="AJ2286" s="40">
        <f>AI2286*$G2286*(1+AJ$7)^$D2286*(AJ2268/AI2268)^$E2286*((AJ2268+AJ2277)/(AI2268+AI2277))^$F2286</f>
        <v/>
      </c>
      <c r="AK2286" s="40">
        <f>AJ2286*$G2286*(1+AK$7)^$D2286*(AK2268/AJ2268)^$E2286*((AK2268+AK2277)/(AJ2268+AJ2277))^$F2286</f>
        <v/>
      </c>
      <c r="AL2286" s="40">
        <f>AK2286*$G2286*(1+AL$7)^$D2286*(AL2268/AK2268)^$E2286*((AL2268+AL2277)/(AK2268+AK2277))^$F2286</f>
        <v/>
      </c>
      <c r="AM2286" s="40">
        <f>AL2286*$G2286*(1+AM$7)^$D2286*(AM2268/AL2268)^$E2286*((AM2268+AM2277)/(AL2268+AL2277))^$F2286</f>
        <v/>
      </c>
      <c r="AN2286" s="40">
        <f>AM2286*$G2286*(1+AN$7)^$D2286*(AN2268/AM2268)^$E2286*((AN2268+AN2277)/(AM2268+AM2277))^$F2286</f>
        <v/>
      </c>
      <c r="AO2286" s="40">
        <f>AN2286*$G2286*(1+AO$7)^$D2286*(AO2268/AN2268)^$E2286*((AO2268+AO2277)/(AN2268+AN2277))^$F2286</f>
        <v/>
      </c>
      <c r="AP2286" s="40">
        <f>AO2286*$G2286*(1+AP$7)^$D2286*(AP2268/AO2268)^$E2286*((AP2268+AP2277)/(AO2268+AO2277))^$F2286</f>
        <v/>
      </c>
      <c r="AQ2286" s="40">
        <f>AP2286*$G2286*(1+AQ$7)^$D2286*(AQ2268/AP2268)^$E2286*((AQ2268+AQ2277)/(AP2268+AP2277))^$F2286</f>
        <v/>
      </c>
      <c r="AR2286" s="40">
        <f>AQ2286*$G2286*(1+AR$7)^$D2286*(AR2268/AQ2268)^$E2286*((AR2268+AR2277)/(AQ2268+AQ2277))^$F2286</f>
        <v/>
      </c>
      <c r="AS2286" s="40">
        <f>AR2286*$G2286*(1+AS$7)^$D2286*(AS2268/AR2268)^$E2286*((AS2268+AS2277)/(AR2268+AR2277))^$F2286</f>
        <v/>
      </c>
      <c r="AT2286" s="40">
        <f>AS2286*$G2286*(1+AT$7)^$D2286*(AT2268/AS2268)^$E2286*((AT2268+AT2277)/(AS2268+AS2277))^$F2286</f>
        <v/>
      </c>
      <c r="AU2286" s="40">
        <f>AT2286*$G2286*(1+AU$7)^$D2286*(AU2268/AT2268)^$E2286*((AU2268+AU2277)/(AT2268+AT2277))^$F2286</f>
        <v/>
      </c>
      <c r="AV2286" s="40">
        <f>AU2286*$G2286*(1+AV$7)^$D2286*(AV2268/AU2268)^$E2286*((AV2268+AV2277)/(AU2268+AU2277))^$F2286</f>
        <v/>
      </c>
      <c r="AW2286" s="40">
        <f>AV2286*$G2286*(1+AW$7)^$D2286*(AW2268/AV2268)^$E2286*((AW2268+AW2277)/(AV2268+AV2277))^$F2286</f>
        <v/>
      </c>
      <c r="AX2286" s="40">
        <f>AW2286*$G2286*(1+AX$7)^$D2286*(AX2268/AW2268)^$E2286*((AX2268+AX2277)/(AW2268+AW2277))^$F2286</f>
        <v/>
      </c>
      <c r="AY2286" s="40">
        <f>AX2286*$G2286*(1+AY$7)^$D2286*(AY2268/AX2268)^$E2286*((AY2268+AY2277)/(AX2268+AX2277))^$F2286</f>
        <v/>
      </c>
    </row>
    <row r="2287" hidden="1" outlineLevel="2">
      <c r="A2287" s="14" t="inlineStr">
        <is>
          <t>ener</t>
        </is>
      </c>
      <c r="B2287" s="14" t="inlineStr">
        <is>
          <t>die</t>
        </is>
      </c>
      <c r="C2287" s="14" t="inlineStr">
        <is>
          <t>cst</t>
        </is>
      </c>
      <c r="D2287" s="36">
        <f>INDEX(Inputs!$O$5:$O$132,MATCH($B2287&amp;"|"&amp;$C2287,Inputs!$A$5:$A$132,0))</f>
        <v/>
      </c>
      <c r="E2287" s="36">
        <f>INDEX(Inputs!$P$5:$P$132,MATCH($B2287&amp;"|"&amp;$C2287,Inputs!$A$5:$A$132,0))</f>
        <v/>
      </c>
      <c r="F2287" s="36">
        <f>INDEX(Inputs!$T$5:$T$132,MATCH($B2287&amp;"|"&amp;$C2287,Inputs!$A$5:$A$132,0))</f>
        <v/>
      </c>
      <c r="G2287" s="36">
        <f>INDEX(Inputs!$S$5:$S$132,MATCH($B2287&amp;"|"&amp;$C2287,Inputs!$A$5:$A$132,0))</f>
        <v/>
      </c>
      <c r="H2287" s="14">
        <f>INDEX(VarLab,MATCH($A2287,VarKey,0))&amp;INDEX(MemLab,MATCH($C2287&amp;"|"&amp;$B2287,MemKey,0))</f>
        <v/>
      </c>
      <c r="I2287" s="14">
        <f>INDEX(VarUnit,MATCH($A2287,VarKey,0))</f>
        <v/>
      </c>
      <c r="J2287" s="14">
        <f>INDEX(VarSrc,MATCH($A2287,VarKey,0))</f>
        <v/>
      </c>
      <c r="K2287" s="11">
        <f>CodePrefix&amp;$A2287&amp;IF($C2287="","","."&amp;$C2287&amp;"."&amp;$B2287)&amp;INDEX(VarEnd,MATCH($A2287,VarKey,0))&amp;K$5</f>
        <v/>
      </c>
      <c r="L2287" s="39">
        <f>INDEX(Inputs!$X$5:$X$132,MATCH($B2287&amp;"|"&amp;$C2287,Inputs!$A$5:$A$132,0))</f>
        <v/>
      </c>
      <c r="M2287" s="40">
        <f>L2287*$G2287*(1+M$7)^$D2287*(M2269/L2269)^$E2287*((M2269+M2278)/(L2269+L2278))^$F2287</f>
        <v/>
      </c>
      <c r="N2287" s="40">
        <f>M2287*$G2287*(1+N$7)^$D2287*(N2269/M2269)^$E2287*((N2269+N2278)/(M2269+M2278))^$F2287</f>
        <v/>
      </c>
      <c r="O2287" s="40">
        <f>N2287*$G2287*(1+O$7)^$D2287*(O2269/N2269)^$E2287*((O2269+O2278)/(N2269+N2278))^$F2287</f>
        <v/>
      </c>
      <c r="P2287" s="40">
        <f>O2287*$G2287*(1+P$7)^$D2287*(P2269/O2269)^$E2287*((P2269+P2278)/(O2269+O2278))^$F2287</f>
        <v/>
      </c>
      <c r="Q2287" s="40">
        <f>P2287*$G2287*(1+Q$7)^$D2287*(Q2269/P2269)^$E2287*((Q2269+Q2278)/(P2269+P2278))^$F2287</f>
        <v/>
      </c>
      <c r="R2287" s="40">
        <f>Q2287*$G2287*(1+R$7)^$D2287*(R2269/Q2269)^$E2287*((R2269+R2278)/(Q2269+Q2278))^$F2287</f>
        <v/>
      </c>
      <c r="S2287" s="40">
        <f>R2287*$G2287*(1+S$7)^$D2287*(S2269/R2269)^$E2287*((S2269+S2278)/(R2269+R2278))^$F2287</f>
        <v/>
      </c>
      <c r="T2287" s="40">
        <f>S2287*$G2287*(1+T$7)^$D2287*(T2269/S2269)^$E2287*((T2269+T2278)/(S2269+S2278))^$F2287</f>
        <v/>
      </c>
      <c r="U2287" s="40">
        <f>T2287*$G2287*(1+U$7)^$D2287*(U2269/T2269)^$E2287*((U2269+U2278)/(T2269+T2278))^$F2287</f>
        <v/>
      </c>
      <c r="V2287" s="40">
        <f>U2287*$G2287*(1+V$7)^$D2287*(V2269/U2269)^$E2287*((V2269+V2278)/(U2269+U2278))^$F2287</f>
        <v/>
      </c>
      <c r="W2287" s="40">
        <f>V2287*$G2287*(1+W$7)^$D2287*(W2269/V2269)^$E2287*((W2269+W2278)/(V2269+V2278))^$F2287</f>
        <v/>
      </c>
      <c r="X2287" s="40">
        <f>W2287*$G2287*(1+X$7)^$D2287*(X2269/W2269)^$E2287*((X2269+X2278)/(W2269+W2278))^$F2287</f>
        <v/>
      </c>
      <c r="Y2287" s="40">
        <f>X2287*$G2287*(1+Y$7)^$D2287*(Y2269/X2269)^$E2287*((Y2269+Y2278)/(X2269+X2278))^$F2287</f>
        <v/>
      </c>
      <c r="Z2287" s="40">
        <f>Y2287*$G2287*(1+Z$7)^$D2287*(Z2269/Y2269)^$E2287*((Z2269+Z2278)/(Y2269+Y2278))^$F2287</f>
        <v/>
      </c>
      <c r="AA2287" s="40">
        <f>Z2287*$G2287*(1+AA$7)^$D2287*(AA2269/Z2269)^$E2287*((AA2269+AA2278)/(Z2269+Z2278))^$F2287</f>
        <v/>
      </c>
      <c r="AB2287" s="40">
        <f>AA2287*$G2287*(1+AB$7)^$D2287*(AB2269/AA2269)^$E2287*((AB2269+AB2278)/(AA2269+AA2278))^$F2287</f>
        <v/>
      </c>
      <c r="AC2287" s="40">
        <f>AB2287*$G2287*(1+AC$7)^$D2287*(AC2269/AB2269)^$E2287*((AC2269+AC2278)/(AB2269+AB2278))^$F2287</f>
        <v/>
      </c>
      <c r="AD2287" s="40">
        <f>AC2287*$G2287*(1+AD$7)^$D2287*(AD2269/AC2269)^$E2287*((AD2269+AD2278)/(AC2269+AC2278))^$F2287</f>
        <v/>
      </c>
      <c r="AF2287" s="11">
        <f>CodePrefix&amp;$A2287&amp;IF($C2287="","","."&amp;$C2287&amp;"."&amp;$B2287)&amp;INDEX(VarEnd,MATCH($A2287,VarKey,0))&amp;AF$5</f>
        <v/>
      </c>
      <c r="AG2287" s="39">
        <f>INDEX(Inputs!$X$5:$X$132,MATCH($B2287&amp;"|"&amp;$C2287,Inputs!$A$5:$A$132,0))</f>
        <v/>
      </c>
      <c r="AH2287" s="40">
        <f>AG2287*$G2287*(1+AH$7)^$D2287*(AH2269/AG2269)^$E2287*((AH2269+AH2278)/(AG2269+AG2278))^$F2287</f>
        <v/>
      </c>
      <c r="AI2287" s="40">
        <f>AH2287*$G2287*(1+AI$7)^$D2287*(AI2269/AH2269)^$E2287*((AI2269+AI2278)/(AH2269+AH2278))^$F2287</f>
        <v/>
      </c>
      <c r="AJ2287" s="40">
        <f>AI2287*$G2287*(1+AJ$7)^$D2287*(AJ2269/AI2269)^$E2287*((AJ2269+AJ2278)/(AI2269+AI2278))^$F2287</f>
        <v/>
      </c>
      <c r="AK2287" s="40">
        <f>AJ2287*$G2287*(1+AK$7)^$D2287*(AK2269/AJ2269)^$E2287*((AK2269+AK2278)/(AJ2269+AJ2278))^$F2287</f>
        <v/>
      </c>
      <c r="AL2287" s="40">
        <f>AK2287*$G2287*(1+AL$7)^$D2287*(AL2269/AK2269)^$E2287*((AL2269+AL2278)/(AK2269+AK2278))^$F2287</f>
        <v/>
      </c>
      <c r="AM2287" s="40">
        <f>AL2287*$G2287*(1+AM$7)^$D2287*(AM2269/AL2269)^$E2287*((AM2269+AM2278)/(AL2269+AL2278))^$F2287</f>
        <v/>
      </c>
      <c r="AN2287" s="40">
        <f>AM2287*$G2287*(1+AN$7)^$D2287*(AN2269/AM2269)^$E2287*((AN2269+AN2278)/(AM2269+AM2278))^$F2287</f>
        <v/>
      </c>
      <c r="AO2287" s="40">
        <f>AN2287*$G2287*(1+AO$7)^$D2287*(AO2269/AN2269)^$E2287*((AO2269+AO2278)/(AN2269+AN2278))^$F2287</f>
        <v/>
      </c>
      <c r="AP2287" s="40">
        <f>AO2287*$G2287*(1+AP$7)^$D2287*(AP2269/AO2269)^$E2287*((AP2269+AP2278)/(AO2269+AO2278))^$F2287</f>
        <v/>
      </c>
      <c r="AQ2287" s="40">
        <f>AP2287*$G2287*(1+AQ$7)^$D2287*(AQ2269/AP2269)^$E2287*((AQ2269+AQ2278)/(AP2269+AP2278))^$F2287</f>
        <v/>
      </c>
      <c r="AR2287" s="40">
        <f>AQ2287*$G2287*(1+AR$7)^$D2287*(AR2269/AQ2269)^$E2287*((AR2269+AR2278)/(AQ2269+AQ2278))^$F2287</f>
        <v/>
      </c>
      <c r="AS2287" s="40">
        <f>AR2287*$G2287*(1+AS$7)^$D2287*(AS2269/AR2269)^$E2287*((AS2269+AS2278)/(AR2269+AR2278))^$F2287</f>
        <v/>
      </c>
      <c r="AT2287" s="40">
        <f>AS2287*$G2287*(1+AT$7)^$D2287*(AT2269/AS2269)^$E2287*((AT2269+AT2278)/(AS2269+AS2278))^$F2287</f>
        <v/>
      </c>
      <c r="AU2287" s="40">
        <f>AT2287*$G2287*(1+AU$7)^$D2287*(AU2269/AT2269)^$E2287*((AU2269+AU2278)/(AT2269+AT2278))^$F2287</f>
        <v/>
      </c>
      <c r="AV2287" s="40">
        <f>AU2287*$G2287*(1+AV$7)^$D2287*(AV2269/AU2269)^$E2287*((AV2269+AV2278)/(AU2269+AU2278))^$F2287</f>
        <v/>
      </c>
      <c r="AW2287" s="40">
        <f>AV2287*$G2287*(1+AW$7)^$D2287*(AW2269/AV2269)^$E2287*((AW2269+AW2278)/(AV2269+AV2278))^$F2287</f>
        <v/>
      </c>
      <c r="AX2287" s="40">
        <f>AW2287*$G2287*(1+AX$7)^$D2287*(AX2269/AW2269)^$E2287*((AX2269+AX2278)/(AW2269+AW2278))^$F2287</f>
        <v/>
      </c>
      <c r="AY2287" s="40">
        <f>AX2287*$G2287*(1+AY$7)^$D2287*(AY2269/AX2269)^$E2287*((AY2269+AY2278)/(AX2269+AX2278))^$F2287</f>
        <v/>
      </c>
    </row>
    <row r="2288" hidden="1" outlineLevel="2">
      <c r="A2288" s="14" t="inlineStr">
        <is>
          <t>ener</t>
        </is>
      </c>
      <c r="B2288" s="14" t="inlineStr">
        <is>
          <t>lpg</t>
        </is>
      </c>
      <c r="C2288" s="14" t="inlineStr">
        <is>
          <t>cst</t>
        </is>
      </c>
      <c r="D2288" s="36">
        <f>INDEX(Inputs!$O$5:$O$132,MATCH($B2288&amp;"|"&amp;$C2288,Inputs!$A$5:$A$132,0))</f>
        <v/>
      </c>
      <c r="E2288" s="36">
        <f>INDEX(Inputs!$P$5:$P$132,MATCH($B2288&amp;"|"&amp;$C2288,Inputs!$A$5:$A$132,0))</f>
        <v/>
      </c>
      <c r="F2288" s="36">
        <f>INDEX(Inputs!$T$5:$T$132,MATCH($B2288&amp;"|"&amp;$C2288,Inputs!$A$5:$A$132,0))</f>
        <v/>
      </c>
      <c r="G2288" s="36">
        <f>INDEX(Inputs!$S$5:$S$132,MATCH($B2288&amp;"|"&amp;$C2288,Inputs!$A$5:$A$132,0))</f>
        <v/>
      </c>
      <c r="H2288" s="14">
        <f>INDEX(VarLab,MATCH($A2288,VarKey,0))&amp;INDEX(MemLab,MATCH($C2288&amp;"|"&amp;$B2288,MemKey,0))</f>
        <v/>
      </c>
      <c r="I2288" s="14">
        <f>INDEX(VarUnit,MATCH($A2288,VarKey,0))</f>
        <v/>
      </c>
      <c r="J2288" s="14">
        <f>INDEX(VarSrc,MATCH($A2288,VarKey,0))</f>
        <v/>
      </c>
      <c r="K2288" s="11">
        <f>CodePrefix&amp;$A2288&amp;IF($C2288="","","."&amp;$C2288&amp;"."&amp;$B2288)&amp;INDEX(VarEnd,MATCH($A2288,VarKey,0))&amp;K$5</f>
        <v/>
      </c>
      <c r="L2288" s="39">
        <f>INDEX(Inputs!$X$5:$X$132,MATCH($B2288&amp;"|"&amp;$C2288,Inputs!$A$5:$A$132,0))</f>
        <v/>
      </c>
      <c r="M2288" s="40">
        <f>L2288*$G2288*(1+M$7)^$D2288*(M2270/L2270)^$E2288*((M2270+M2279)/(L2270+L2279))^$F2288</f>
        <v/>
      </c>
      <c r="N2288" s="40">
        <f>M2288*$G2288*(1+N$7)^$D2288*(N2270/M2270)^$E2288*((N2270+N2279)/(M2270+M2279))^$F2288</f>
        <v/>
      </c>
      <c r="O2288" s="40">
        <f>N2288*$G2288*(1+O$7)^$D2288*(O2270/N2270)^$E2288*((O2270+O2279)/(N2270+N2279))^$F2288</f>
        <v/>
      </c>
      <c r="P2288" s="40">
        <f>O2288*$G2288*(1+P$7)^$D2288*(P2270/O2270)^$E2288*((P2270+P2279)/(O2270+O2279))^$F2288</f>
        <v/>
      </c>
      <c r="Q2288" s="40">
        <f>P2288*$G2288*(1+Q$7)^$D2288*(Q2270/P2270)^$E2288*((Q2270+Q2279)/(P2270+P2279))^$F2288</f>
        <v/>
      </c>
      <c r="R2288" s="40">
        <f>Q2288*$G2288*(1+R$7)^$D2288*(R2270/Q2270)^$E2288*((R2270+R2279)/(Q2270+Q2279))^$F2288</f>
        <v/>
      </c>
      <c r="S2288" s="40">
        <f>R2288*$G2288*(1+S$7)^$D2288*(S2270/R2270)^$E2288*((S2270+S2279)/(R2270+R2279))^$F2288</f>
        <v/>
      </c>
      <c r="T2288" s="40">
        <f>S2288*$G2288*(1+T$7)^$D2288*(T2270/S2270)^$E2288*((T2270+T2279)/(S2270+S2279))^$F2288</f>
        <v/>
      </c>
      <c r="U2288" s="40">
        <f>T2288*$G2288*(1+U$7)^$D2288*(U2270/T2270)^$E2288*((U2270+U2279)/(T2270+T2279))^$F2288</f>
        <v/>
      </c>
      <c r="V2288" s="40">
        <f>U2288*$G2288*(1+V$7)^$D2288*(V2270/U2270)^$E2288*((V2270+V2279)/(U2270+U2279))^$F2288</f>
        <v/>
      </c>
      <c r="W2288" s="40">
        <f>V2288*$G2288*(1+W$7)^$D2288*(W2270/V2270)^$E2288*((W2270+W2279)/(V2270+V2279))^$F2288</f>
        <v/>
      </c>
      <c r="X2288" s="40">
        <f>W2288*$G2288*(1+X$7)^$D2288*(X2270/W2270)^$E2288*((X2270+X2279)/(W2270+W2279))^$F2288</f>
        <v/>
      </c>
      <c r="Y2288" s="40">
        <f>X2288*$G2288*(1+Y$7)^$D2288*(Y2270/X2270)^$E2288*((Y2270+Y2279)/(X2270+X2279))^$F2288</f>
        <v/>
      </c>
      <c r="Z2288" s="40">
        <f>Y2288*$G2288*(1+Z$7)^$D2288*(Z2270/Y2270)^$E2288*((Z2270+Z2279)/(Y2270+Y2279))^$F2288</f>
        <v/>
      </c>
      <c r="AA2288" s="40">
        <f>Z2288*$G2288*(1+AA$7)^$D2288*(AA2270/Z2270)^$E2288*((AA2270+AA2279)/(Z2270+Z2279))^$F2288</f>
        <v/>
      </c>
      <c r="AB2288" s="40">
        <f>AA2288*$G2288*(1+AB$7)^$D2288*(AB2270/AA2270)^$E2288*((AB2270+AB2279)/(AA2270+AA2279))^$F2288</f>
        <v/>
      </c>
      <c r="AC2288" s="40">
        <f>AB2288*$G2288*(1+AC$7)^$D2288*(AC2270/AB2270)^$E2288*((AC2270+AC2279)/(AB2270+AB2279))^$F2288</f>
        <v/>
      </c>
      <c r="AD2288" s="40">
        <f>AC2288*$G2288*(1+AD$7)^$D2288*(AD2270/AC2270)^$E2288*((AD2270+AD2279)/(AC2270+AC2279))^$F2288</f>
        <v/>
      </c>
      <c r="AF2288" s="11">
        <f>CodePrefix&amp;$A2288&amp;IF($C2288="","","."&amp;$C2288&amp;"."&amp;$B2288)&amp;INDEX(VarEnd,MATCH($A2288,VarKey,0))&amp;AF$5</f>
        <v/>
      </c>
      <c r="AG2288" s="39">
        <f>INDEX(Inputs!$X$5:$X$132,MATCH($B2288&amp;"|"&amp;$C2288,Inputs!$A$5:$A$132,0))</f>
        <v/>
      </c>
      <c r="AH2288" s="40">
        <f>AG2288*$G2288*(1+AH$7)^$D2288*(AH2270/AG2270)^$E2288*((AH2270+AH2279)/(AG2270+AG2279))^$F2288</f>
        <v/>
      </c>
      <c r="AI2288" s="40">
        <f>AH2288*$G2288*(1+AI$7)^$D2288*(AI2270/AH2270)^$E2288*((AI2270+AI2279)/(AH2270+AH2279))^$F2288</f>
        <v/>
      </c>
      <c r="AJ2288" s="40">
        <f>AI2288*$G2288*(1+AJ$7)^$D2288*(AJ2270/AI2270)^$E2288*((AJ2270+AJ2279)/(AI2270+AI2279))^$F2288</f>
        <v/>
      </c>
      <c r="AK2288" s="40">
        <f>AJ2288*$G2288*(1+AK$7)^$D2288*(AK2270/AJ2270)^$E2288*((AK2270+AK2279)/(AJ2270+AJ2279))^$F2288</f>
        <v/>
      </c>
      <c r="AL2288" s="40">
        <f>AK2288*$G2288*(1+AL$7)^$D2288*(AL2270/AK2270)^$E2288*((AL2270+AL2279)/(AK2270+AK2279))^$F2288</f>
        <v/>
      </c>
      <c r="AM2288" s="40">
        <f>AL2288*$G2288*(1+AM$7)^$D2288*(AM2270/AL2270)^$E2288*((AM2270+AM2279)/(AL2270+AL2279))^$F2288</f>
        <v/>
      </c>
      <c r="AN2288" s="40">
        <f>AM2288*$G2288*(1+AN$7)^$D2288*(AN2270/AM2270)^$E2288*((AN2270+AN2279)/(AM2270+AM2279))^$F2288</f>
        <v/>
      </c>
      <c r="AO2288" s="40">
        <f>AN2288*$G2288*(1+AO$7)^$D2288*(AO2270/AN2270)^$E2288*((AO2270+AO2279)/(AN2270+AN2279))^$F2288</f>
        <v/>
      </c>
      <c r="AP2288" s="40">
        <f>AO2288*$G2288*(1+AP$7)^$D2288*(AP2270/AO2270)^$E2288*((AP2270+AP2279)/(AO2270+AO2279))^$F2288</f>
        <v/>
      </c>
      <c r="AQ2288" s="40">
        <f>AP2288*$G2288*(1+AQ$7)^$D2288*(AQ2270/AP2270)^$E2288*((AQ2270+AQ2279)/(AP2270+AP2279))^$F2288</f>
        <v/>
      </c>
      <c r="AR2288" s="40">
        <f>AQ2288*$G2288*(1+AR$7)^$D2288*(AR2270/AQ2270)^$E2288*((AR2270+AR2279)/(AQ2270+AQ2279))^$F2288</f>
        <v/>
      </c>
      <c r="AS2288" s="40">
        <f>AR2288*$G2288*(1+AS$7)^$D2288*(AS2270/AR2270)^$E2288*((AS2270+AS2279)/(AR2270+AR2279))^$F2288</f>
        <v/>
      </c>
      <c r="AT2288" s="40">
        <f>AS2288*$G2288*(1+AT$7)^$D2288*(AT2270/AS2270)^$E2288*((AT2270+AT2279)/(AS2270+AS2279))^$F2288</f>
        <v/>
      </c>
      <c r="AU2288" s="40">
        <f>AT2288*$G2288*(1+AU$7)^$D2288*(AU2270/AT2270)^$E2288*((AU2270+AU2279)/(AT2270+AT2279))^$F2288</f>
        <v/>
      </c>
      <c r="AV2288" s="40">
        <f>AU2288*$G2288*(1+AV$7)^$D2288*(AV2270/AU2270)^$E2288*((AV2270+AV2279)/(AU2270+AU2279))^$F2288</f>
        <v/>
      </c>
      <c r="AW2288" s="40">
        <f>AV2288*$G2288*(1+AW$7)^$D2288*(AW2270/AV2270)^$E2288*((AW2270+AW2279)/(AV2270+AV2279))^$F2288</f>
        <v/>
      </c>
      <c r="AX2288" s="40">
        <f>AW2288*$G2288*(1+AX$7)^$D2288*(AX2270/AW2270)^$E2288*((AX2270+AX2279)/(AW2270+AW2279))^$F2288</f>
        <v/>
      </c>
      <c r="AY2288" s="40">
        <f>AX2288*$G2288*(1+AY$7)^$D2288*(AY2270/AX2270)^$E2288*((AY2270+AY2279)/(AX2270+AX2279))^$F2288</f>
        <v/>
      </c>
    </row>
    <row r="2289" hidden="1" outlineLevel="2">
      <c r="A2289" s="14" t="inlineStr">
        <is>
          <t>ener</t>
        </is>
      </c>
      <c r="B2289" s="14" t="inlineStr">
        <is>
          <t>ker</t>
        </is>
      </c>
      <c r="C2289" s="14" t="inlineStr">
        <is>
          <t>cst</t>
        </is>
      </c>
      <c r="D2289" s="36">
        <f>INDEX(Inputs!$O$5:$O$132,MATCH($B2289&amp;"|"&amp;$C2289,Inputs!$A$5:$A$132,0))</f>
        <v/>
      </c>
      <c r="E2289" s="36">
        <f>INDEX(Inputs!$P$5:$P$132,MATCH($B2289&amp;"|"&amp;$C2289,Inputs!$A$5:$A$132,0))</f>
        <v/>
      </c>
      <c r="F2289" s="36">
        <f>INDEX(Inputs!$T$5:$T$132,MATCH($B2289&amp;"|"&amp;$C2289,Inputs!$A$5:$A$132,0))</f>
        <v/>
      </c>
      <c r="G2289" s="36">
        <f>INDEX(Inputs!$S$5:$S$132,MATCH($B2289&amp;"|"&amp;$C2289,Inputs!$A$5:$A$132,0))</f>
        <v/>
      </c>
      <c r="H2289" s="14">
        <f>INDEX(VarLab,MATCH($A2289,VarKey,0))&amp;INDEX(MemLab,MATCH($C2289&amp;"|"&amp;$B2289,MemKey,0))</f>
        <v/>
      </c>
      <c r="I2289" s="14">
        <f>INDEX(VarUnit,MATCH($A2289,VarKey,0))</f>
        <v/>
      </c>
      <c r="J2289" s="14">
        <f>INDEX(VarSrc,MATCH($A2289,VarKey,0))</f>
        <v/>
      </c>
      <c r="K2289" s="11">
        <f>CodePrefix&amp;$A2289&amp;IF($C2289="","","."&amp;$C2289&amp;"."&amp;$B2289)&amp;INDEX(VarEnd,MATCH($A2289,VarKey,0))&amp;K$5</f>
        <v/>
      </c>
      <c r="L2289" s="39">
        <f>INDEX(Inputs!$X$5:$X$132,MATCH($B2289&amp;"|"&amp;$C2289,Inputs!$A$5:$A$132,0))</f>
        <v/>
      </c>
      <c r="M2289" s="40">
        <f>L2289*$G2289*(1+M$7)^$D2289*(M2271/L2271)^$E2289*((M2271+M2280)/(L2271+L2280))^$F2289</f>
        <v/>
      </c>
      <c r="N2289" s="40">
        <f>M2289*$G2289*(1+N$7)^$D2289*(N2271/M2271)^$E2289*((N2271+N2280)/(M2271+M2280))^$F2289</f>
        <v/>
      </c>
      <c r="O2289" s="40">
        <f>N2289*$G2289*(1+O$7)^$D2289*(O2271/N2271)^$E2289*((O2271+O2280)/(N2271+N2280))^$F2289</f>
        <v/>
      </c>
      <c r="P2289" s="40">
        <f>O2289*$G2289*(1+P$7)^$D2289*(P2271/O2271)^$E2289*((P2271+P2280)/(O2271+O2280))^$F2289</f>
        <v/>
      </c>
      <c r="Q2289" s="40">
        <f>P2289*$G2289*(1+Q$7)^$D2289*(Q2271/P2271)^$E2289*((Q2271+Q2280)/(P2271+P2280))^$F2289</f>
        <v/>
      </c>
      <c r="R2289" s="40">
        <f>Q2289*$G2289*(1+R$7)^$D2289*(R2271/Q2271)^$E2289*((R2271+R2280)/(Q2271+Q2280))^$F2289</f>
        <v/>
      </c>
      <c r="S2289" s="40">
        <f>R2289*$G2289*(1+S$7)^$D2289*(S2271/R2271)^$E2289*((S2271+S2280)/(R2271+R2280))^$F2289</f>
        <v/>
      </c>
      <c r="T2289" s="40">
        <f>S2289*$G2289*(1+T$7)^$D2289*(T2271/S2271)^$E2289*((T2271+T2280)/(S2271+S2280))^$F2289</f>
        <v/>
      </c>
      <c r="U2289" s="40">
        <f>T2289*$G2289*(1+U$7)^$D2289*(U2271/T2271)^$E2289*((U2271+U2280)/(T2271+T2280))^$F2289</f>
        <v/>
      </c>
      <c r="V2289" s="40">
        <f>U2289*$G2289*(1+V$7)^$D2289*(V2271/U2271)^$E2289*((V2271+V2280)/(U2271+U2280))^$F2289</f>
        <v/>
      </c>
      <c r="W2289" s="40">
        <f>V2289*$G2289*(1+W$7)^$D2289*(W2271/V2271)^$E2289*((W2271+W2280)/(V2271+V2280))^$F2289</f>
        <v/>
      </c>
      <c r="X2289" s="40">
        <f>W2289*$G2289*(1+X$7)^$D2289*(X2271/W2271)^$E2289*((X2271+X2280)/(W2271+W2280))^$F2289</f>
        <v/>
      </c>
      <c r="Y2289" s="40">
        <f>X2289*$G2289*(1+Y$7)^$D2289*(Y2271/X2271)^$E2289*((Y2271+Y2280)/(X2271+X2280))^$F2289</f>
        <v/>
      </c>
      <c r="Z2289" s="40">
        <f>Y2289*$G2289*(1+Z$7)^$D2289*(Z2271/Y2271)^$E2289*((Z2271+Z2280)/(Y2271+Y2280))^$F2289</f>
        <v/>
      </c>
      <c r="AA2289" s="40">
        <f>Z2289*$G2289*(1+AA$7)^$D2289*(AA2271/Z2271)^$E2289*((AA2271+AA2280)/(Z2271+Z2280))^$F2289</f>
        <v/>
      </c>
      <c r="AB2289" s="40">
        <f>AA2289*$G2289*(1+AB$7)^$D2289*(AB2271/AA2271)^$E2289*((AB2271+AB2280)/(AA2271+AA2280))^$F2289</f>
        <v/>
      </c>
      <c r="AC2289" s="40">
        <f>AB2289*$G2289*(1+AC$7)^$D2289*(AC2271/AB2271)^$E2289*((AC2271+AC2280)/(AB2271+AB2280))^$F2289</f>
        <v/>
      </c>
      <c r="AD2289" s="40">
        <f>AC2289*$G2289*(1+AD$7)^$D2289*(AD2271/AC2271)^$E2289*((AD2271+AD2280)/(AC2271+AC2280))^$F2289</f>
        <v/>
      </c>
      <c r="AF2289" s="11">
        <f>CodePrefix&amp;$A2289&amp;IF($C2289="","","."&amp;$C2289&amp;"."&amp;$B2289)&amp;INDEX(VarEnd,MATCH($A2289,VarKey,0))&amp;AF$5</f>
        <v/>
      </c>
      <c r="AG2289" s="39">
        <f>INDEX(Inputs!$X$5:$X$132,MATCH($B2289&amp;"|"&amp;$C2289,Inputs!$A$5:$A$132,0))</f>
        <v/>
      </c>
      <c r="AH2289" s="40">
        <f>AG2289*$G2289*(1+AH$7)^$D2289*(AH2271/AG2271)^$E2289*((AH2271+AH2280)/(AG2271+AG2280))^$F2289</f>
        <v/>
      </c>
      <c r="AI2289" s="40">
        <f>AH2289*$G2289*(1+AI$7)^$D2289*(AI2271/AH2271)^$E2289*((AI2271+AI2280)/(AH2271+AH2280))^$F2289</f>
        <v/>
      </c>
      <c r="AJ2289" s="40">
        <f>AI2289*$G2289*(1+AJ$7)^$D2289*(AJ2271/AI2271)^$E2289*((AJ2271+AJ2280)/(AI2271+AI2280))^$F2289</f>
        <v/>
      </c>
      <c r="AK2289" s="40">
        <f>AJ2289*$G2289*(1+AK$7)^$D2289*(AK2271/AJ2271)^$E2289*((AK2271+AK2280)/(AJ2271+AJ2280))^$F2289</f>
        <v/>
      </c>
      <c r="AL2289" s="40">
        <f>AK2289*$G2289*(1+AL$7)^$D2289*(AL2271/AK2271)^$E2289*((AL2271+AL2280)/(AK2271+AK2280))^$F2289</f>
        <v/>
      </c>
      <c r="AM2289" s="40">
        <f>AL2289*$G2289*(1+AM$7)^$D2289*(AM2271/AL2271)^$E2289*((AM2271+AM2280)/(AL2271+AL2280))^$F2289</f>
        <v/>
      </c>
      <c r="AN2289" s="40">
        <f>AM2289*$G2289*(1+AN$7)^$D2289*(AN2271/AM2271)^$E2289*((AN2271+AN2280)/(AM2271+AM2280))^$F2289</f>
        <v/>
      </c>
      <c r="AO2289" s="40">
        <f>AN2289*$G2289*(1+AO$7)^$D2289*(AO2271/AN2271)^$E2289*((AO2271+AO2280)/(AN2271+AN2280))^$F2289</f>
        <v/>
      </c>
      <c r="AP2289" s="40">
        <f>AO2289*$G2289*(1+AP$7)^$D2289*(AP2271/AO2271)^$E2289*((AP2271+AP2280)/(AO2271+AO2280))^$F2289</f>
        <v/>
      </c>
      <c r="AQ2289" s="40">
        <f>AP2289*$G2289*(1+AQ$7)^$D2289*(AQ2271/AP2271)^$E2289*((AQ2271+AQ2280)/(AP2271+AP2280))^$F2289</f>
        <v/>
      </c>
      <c r="AR2289" s="40">
        <f>AQ2289*$G2289*(1+AR$7)^$D2289*(AR2271/AQ2271)^$E2289*((AR2271+AR2280)/(AQ2271+AQ2280))^$F2289</f>
        <v/>
      </c>
      <c r="AS2289" s="40">
        <f>AR2289*$G2289*(1+AS$7)^$D2289*(AS2271/AR2271)^$E2289*((AS2271+AS2280)/(AR2271+AR2280))^$F2289</f>
        <v/>
      </c>
      <c r="AT2289" s="40">
        <f>AS2289*$G2289*(1+AT$7)^$D2289*(AT2271/AS2271)^$E2289*((AT2271+AT2280)/(AS2271+AS2280))^$F2289</f>
        <v/>
      </c>
      <c r="AU2289" s="40">
        <f>AT2289*$G2289*(1+AU$7)^$D2289*(AU2271/AT2271)^$E2289*((AU2271+AU2280)/(AT2271+AT2280))^$F2289</f>
        <v/>
      </c>
      <c r="AV2289" s="40">
        <f>AU2289*$G2289*(1+AV$7)^$D2289*(AV2271/AU2271)^$E2289*((AV2271+AV2280)/(AU2271+AU2280))^$F2289</f>
        <v/>
      </c>
      <c r="AW2289" s="40">
        <f>AV2289*$G2289*(1+AW$7)^$D2289*(AW2271/AV2271)^$E2289*((AW2271+AW2280)/(AV2271+AV2280))^$F2289</f>
        <v/>
      </c>
      <c r="AX2289" s="40">
        <f>AW2289*$G2289*(1+AX$7)^$D2289*(AX2271/AW2271)^$E2289*((AX2271+AX2280)/(AW2271+AW2280))^$F2289</f>
        <v/>
      </c>
      <c r="AY2289" s="40">
        <f>AX2289*$G2289*(1+AY$7)^$D2289*(AY2271/AX2271)^$E2289*((AY2271+AY2280)/(AX2271+AX2280))^$F2289</f>
        <v/>
      </c>
    </row>
    <row r="2290" hidden="1" outlineLevel="2">
      <c r="A2290" s="14" t="inlineStr">
        <is>
          <t>ener</t>
        </is>
      </c>
      <c r="B2290" s="14" t="inlineStr">
        <is>
          <t>oop</t>
        </is>
      </c>
      <c r="C2290" s="14" t="inlineStr">
        <is>
          <t>cst</t>
        </is>
      </c>
      <c r="D2290" s="36">
        <f>INDEX(Inputs!$O$5:$O$132,MATCH($B2290&amp;"|"&amp;$C2290,Inputs!$A$5:$A$132,0))</f>
        <v/>
      </c>
      <c r="E2290" s="36">
        <f>INDEX(Inputs!$P$5:$P$132,MATCH($B2290&amp;"|"&amp;$C2290,Inputs!$A$5:$A$132,0))</f>
        <v/>
      </c>
      <c r="F2290" s="36">
        <f>INDEX(Inputs!$T$5:$T$132,MATCH($B2290&amp;"|"&amp;$C2290,Inputs!$A$5:$A$132,0))</f>
        <v/>
      </c>
      <c r="G2290" s="36">
        <f>INDEX(Inputs!$S$5:$S$132,MATCH($B2290&amp;"|"&amp;$C2290,Inputs!$A$5:$A$132,0))</f>
        <v/>
      </c>
      <c r="H2290" s="14">
        <f>INDEX(VarLab,MATCH($A2290,VarKey,0))&amp;INDEX(MemLab,MATCH($C2290&amp;"|"&amp;$B2290,MemKey,0))</f>
        <v/>
      </c>
      <c r="I2290" s="14">
        <f>INDEX(VarUnit,MATCH($A2290,VarKey,0))</f>
        <v/>
      </c>
      <c r="J2290" s="14">
        <f>INDEX(VarSrc,MATCH($A2290,VarKey,0))</f>
        <v/>
      </c>
      <c r="K2290" s="11">
        <f>CodePrefix&amp;$A2290&amp;IF($C2290="","","."&amp;$C2290&amp;"."&amp;$B2290)&amp;INDEX(VarEnd,MATCH($A2290,VarKey,0))&amp;K$5</f>
        <v/>
      </c>
      <c r="L2290" s="39">
        <f>INDEX(Inputs!$X$5:$X$132,MATCH($B2290&amp;"|"&amp;$C2290,Inputs!$A$5:$A$132,0))</f>
        <v/>
      </c>
      <c r="M2290" s="40">
        <f>L2290*$G2290*(1+M$7)^$D2290*(M2272/L2272)^$E2290*((M2272+M2281)/(L2272+L2281))^$F2290</f>
        <v/>
      </c>
      <c r="N2290" s="40">
        <f>M2290*$G2290*(1+N$7)^$D2290*(N2272/M2272)^$E2290*((N2272+N2281)/(M2272+M2281))^$F2290</f>
        <v/>
      </c>
      <c r="O2290" s="40">
        <f>N2290*$G2290*(1+O$7)^$D2290*(O2272/N2272)^$E2290*((O2272+O2281)/(N2272+N2281))^$F2290</f>
        <v/>
      </c>
      <c r="P2290" s="40">
        <f>O2290*$G2290*(1+P$7)^$D2290*(P2272/O2272)^$E2290*((P2272+P2281)/(O2272+O2281))^$F2290</f>
        <v/>
      </c>
      <c r="Q2290" s="40">
        <f>P2290*$G2290*(1+Q$7)^$D2290*(Q2272/P2272)^$E2290*((Q2272+Q2281)/(P2272+P2281))^$F2290</f>
        <v/>
      </c>
      <c r="R2290" s="40">
        <f>Q2290*$G2290*(1+R$7)^$D2290*(R2272/Q2272)^$E2290*((R2272+R2281)/(Q2272+Q2281))^$F2290</f>
        <v/>
      </c>
      <c r="S2290" s="40">
        <f>R2290*$G2290*(1+S$7)^$D2290*(S2272/R2272)^$E2290*((S2272+S2281)/(R2272+R2281))^$F2290</f>
        <v/>
      </c>
      <c r="T2290" s="40">
        <f>S2290*$G2290*(1+T$7)^$D2290*(T2272/S2272)^$E2290*((T2272+T2281)/(S2272+S2281))^$F2290</f>
        <v/>
      </c>
      <c r="U2290" s="40">
        <f>T2290*$G2290*(1+U$7)^$D2290*(U2272/T2272)^$E2290*((U2272+U2281)/(T2272+T2281))^$F2290</f>
        <v/>
      </c>
      <c r="V2290" s="40">
        <f>U2290*$G2290*(1+V$7)^$D2290*(V2272/U2272)^$E2290*((V2272+V2281)/(U2272+U2281))^$F2290</f>
        <v/>
      </c>
      <c r="W2290" s="40">
        <f>V2290*$G2290*(1+W$7)^$D2290*(W2272/V2272)^$E2290*((W2272+W2281)/(V2272+V2281))^$F2290</f>
        <v/>
      </c>
      <c r="X2290" s="40">
        <f>W2290*$G2290*(1+X$7)^$D2290*(X2272/W2272)^$E2290*((X2272+X2281)/(W2272+W2281))^$F2290</f>
        <v/>
      </c>
      <c r="Y2290" s="40">
        <f>X2290*$G2290*(1+Y$7)^$D2290*(Y2272/X2272)^$E2290*((Y2272+Y2281)/(X2272+X2281))^$F2290</f>
        <v/>
      </c>
      <c r="Z2290" s="40">
        <f>Y2290*$G2290*(1+Z$7)^$D2290*(Z2272/Y2272)^$E2290*((Z2272+Z2281)/(Y2272+Y2281))^$F2290</f>
        <v/>
      </c>
      <c r="AA2290" s="40">
        <f>Z2290*$G2290*(1+AA$7)^$D2290*(AA2272/Z2272)^$E2290*((AA2272+AA2281)/(Z2272+Z2281))^$F2290</f>
        <v/>
      </c>
      <c r="AB2290" s="40">
        <f>AA2290*$G2290*(1+AB$7)^$D2290*(AB2272/AA2272)^$E2290*((AB2272+AB2281)/(AA2272+AA2281))^$F2290</f>
        <v/>
      </c>
      <c r="AC2290" s="40">
        <f>AB2290*$G2290*(1+AC$7)^$D2290*(AC2272/AB2272)^$E2290*((AC2272+AC2281)/(AB2272+AB2281))^$F2290</f>
        <v/>
      </c>
      <c r="AD2290" s="40">
        <f>AC2290*$G2290*(1+AD$7)^$D2290*(AD2272/AC2272)^$E2290*((AD2272+AD2281)/(AC2272+AC2281))^$F2290</f>
        <v/>
      </c>
      <c r="AF2290" s="11">
        <f>CodePrefix&amp;$A2290&amp;IF($C2290="","","."&amp;$C2290&amp;"."&amp;$B2290)&amp;INDEX(VarEnd,MATCH($A2290,VarKey,0))&amp;AF$5</f>
        <v/>
      </c>
      <c r="AG2290" s="39">
        <f>INDEX(Inputs!$X$5:$X$132,MATCH($B2290&amp;"|"&amp;$C2290,Inputs!$A$5:$A$132,0))</f>
        <v/>
      </c>
      <c r="AH2290" s="40">
        <f>AG2290*$G2290*(1+AH$7)^$D2290*(AH2272/AG2272)^$E2290*((AH2272+AH2281)/(AG2272+AG2281))^$F2290</f>
        <v/>
      </c>
      <c r="AI2290" s="40">
        <f>AH2290*$G2290*(1+AI$7)^$D2290*(AI2272/AH2272)^$E2290*((AI2272+AI2281)/(AH2272+AH2281))^$F2290</f>
        <v/>
      </c>
      <c r="AJ2290" s="40">
        <f>AI2290*$G2290*(1+AJ$7)^$D2290*(AJ2272/AI2272)^$E2290*((AJ2272+AJ2281)/(AI2272+AI2281))^$F2290</f>
        <v/>
      </c>
      <c r="AK2290" s="40">
        <f>AJ2290*$G2290*(1+AK$7)^$D2290*(AK2272/AJ2272)^$E2290*((AK2272+AK2281)/(AJ2272+AJ2281))^$F2290</f>
        <v/>
      </c>
      <c r="AL2290" s="40">
        <f>AK2290*$G2290*(1+AL$7)^$D2290*(AL2272/AK2272)^$E2290*((AL2272+AL2281)/(AK2272+AK2281))^$F2290</f>
        <v/>
      </c>
      <c r="AM2290" s="40">
        <f>AL2290*$G2290*(1+AM$7)^$D2290*(AM2272/AL2272)^$E2290*((AM2272+AM2281)/(AL2272+AL2281))^$F2290</f>
        <v/>
      </c>
      <c r="AN2290" s="40">
        <f>AM2290*$G2290*(1+AN$7)^$D2290*(AN2272/AM2272)^$E2290*((AN2272+AN2281)/(AM2272+AM2281))^$F2290</f>
        <v/>
      </c>
      <c r="AO2290" s="40">
        <f>AN2290*$G2290*(1+AO$7)^$D2290*(AO2272/AN2272)^$E2290*((AO2272+AO2281)/(AN2272+AN2281))^$F2290</f>
        <v/>
      </c>
      <c r="AP2290" s="40">
        <f>AO2290*$G2290*(1+AP$7)^$D2290*(AP2272/AO2272)^$E2290*((AP2272+AP2281)/(AO2272+AO2281))^$F2290</f>
        <v/>
      </c>
      <c r="AQ2290" s="40">
        <f>AP2290*$G2290*(1+AQ$7)^$D2290*(AQ2272/AP2272)^$E2290*((AQ2272+AQ2281)/(AP2272+AP2281))^$F2290</f>
        <v/>
      </c>
      <c r="AR2290" s="40">
        <f>AQ2290*$G2290*(1+AR$7)^$D2290*(AR2272/AQ2272)^$E2290*((AR2272+AR2281)/(AQ2272+AQ2281))^$F2290</f>
        <v/>
      </c>
      <c r="AS2290" s="40">
        <f>AR2290*$G2290*(1+AS$7)^$D2290*(AS2272/AR2272)^$E2290*((AS2272+AS2281)/(AR2272+AR2281))^$F2290</f>
        <v/>
      </c>
      <c r="AT2290" s="40">
        <f>AS2290*$G2290*(1+AT$7)^$D2290*(AT2272/AS2272)^$E2290*((AT2272+AT2281)/(AS2272+AS2281))^$F2290</f>
        <v/>
      </c>
      <c r="AU2290" s="40">
        <f>AT2290*$G2290*(1+AU$7)^$D2290*(AU2272/AT2272)^$E2290*((AU2272+AU2281)/(AT2272+AT2281))^$F2290</f>
        <v/>
      </c>
      <c r="AV2290" s="40">
        <f>AU2290*$G2290*(1+AV$7)^$D2290*(AV2272/AU2272)^$E2290*((AV2272+AV2281)/(AU2272+AU2281))^$F2290</f>
        <v/>
      </c>
      <c r="AW2290" s="40">
        <f>AV2290*$G2290*(1+AW$7)^$D2290*(AW2272/AV2272)^$E2290*((AW2272+AW2281)/(AV2272+AV2281))^$F2290</f>
        <v/>
      </c>
      <c r="AX2290" s="40">
        <f>AW2290*$G2290*(1+AX$7)^$D2290*(AX2272/AW2272)^$E2290*((AX2272+AX2281)/(AW2272+AW2281))^$F2290</f>
        <v/>
      </c>
      <c r="AY2290" s="40">
        <f>AX2290*$G2290*(1+AY$7)^$D2290*(AY2272/AX2272)^$E2290*((AY2272+AY2281)/(AX2272+AX2281))^$F2290</f>
        <v/>
      </c>
    </row>
    <row r="2291" hidden="1" outlineLevel="2">
      <c r="A2291" s="14" t="inlineStr">
        <is>
          <t>ener</t>
        </is>
      </c>
      <c r="B2291" s="14" t="inlineStr">
        <is>
          <t>bio</t>
        </is>
      </c>
      <c r="C2291" s="14" t="inlineStr">
        <is>
          <t>cst</t>
        </is>
      </c>
      <c r="D2291" s="36">
        <f>INDEX(Inputs!$O$5:$O$132,MATCH($B2291&amp;"|"&amp;$C2291,Inputs!$A$5:$A$132,0))</f>
        <v/>
      </c>
      <c r="E2291" s="36">
        <f>INDEX(Inputs!$P$5:$P$132,MATCH($B2291&amp;"|"&amp;$C2291,Inputs!$A$5:$A$132,0))</f>
        <v/>
      </c>
      <c r="F2291" s="36">
        <f>INDEX(Inputs!$T$5:$T$132,MATCH($B2291&amp;"|"&amp;$C2291,Inputs!$A$5:$A$132,0))</f>
        <v/>
      </c>
      <c r="G2291" s="36">
        <f>INDEX(Inputs!$S$5:$S$132,MATCH($B2291&amp;"|"&amp;$C2291,Inputs!$A$5:$A$132,0))</f>
        <v/>
      </c>
      <c r="H2291" s="14">
        <f>INDEX(VarLab,MATCH($A2291,VarKey,0))&amp;INDEX(MemLab,MATCH($C2291&amp;"|"&amp;$B2291,MemKey,0))</f>
        <v/>
      </c>
      <c r="I2291" s="14">
        <f>INDEX(VarUnit,MATCH($A2291,VarKey,0))</f>
        <v/>
      </c>
      <c r="J2291" s="14">
        <f>INDEX(VarSrc,MATCH($A2291,VarKey,0))</f>
        <v/>
      </c>
      <c r="K2291" s="11">
        <f>CodePrefix&amp;$A2291&amp;IF($C2291="","","."&amp;$C2291&amp;"."&amp;$B2291)&amp;INDEX(VarEnd,MATCH($A2291,VarKey,0))&amp;K$5</f>
        <v/>
      </c>
      <c r="L2291" s="39">
        <f>INDEX(Inputs!$X$5:$X$132,MATCH($B2291&amp;"|"&amp;$C2291,Inputs!$A$5:$A$132,0))</f>
        <v/>
      </c>
      <c r="M2291" s="40">
        <f>L2291*$G2291*(1+M$7)^$D2291*(M2273/L2273)^$E2291*((M2273+M2282)/(L2273+L2282))^$F2291</f>
        <v/>
      </c>
      <c r="N2291" s="40">
        <f>M2291*$G2291*(1+N$7)^$D2291*(N2273/M2273)^$E2291*((N2273+N2282)/(M2273+M2282))^$F2291</f>
        <v/>
      </c>
      <c r="O2291" s="40">
        <f>N2291*$G2291*(1+O$7)^$D2291*(O2273/N2273)^$E2291*((O2273+O2282)/(N2273+N2282))^$F2291</f>
        <v/>
      </c>
      <c r="P2291" s="40">
        <f>O2291*$G2291*(1+P$7)^$D2291*(P2273/O2273)^$E2291*((P2273+P2282)/(O2273+O2282))^$F2291</f>
        <v/>
      </c>
      <c r="Q2291" s="40">
        <f>P2291*$G2291*(1+Q$7)^$D2291*(Q2273/P2273)^$E2291*((Q2273+Q2282)/(P2273+P2282))^$F2291</f>
        <v/>
      </c>
      <c r="R2291" s="40">
        <f>Q2291*$G2291*(1+R$7)^$D2291*(R2273/Q2273)^$E2291*((R2273+R2282)/(Q2273+Q2282))^$F2291</f>
        <v/>
      </c>
      <c r="S2291" s="40">
        <f>R2291*$G2291*(1+S$7)^$D2291*(S2273/R2273)^$E2291*((S2273+S2282)/(R2273+R2282))^$F2291</f>
        <v/>
      </c>
      <c r="T2291" s="40">
        <f>S2291*$G2291*(1+T$7)^$D2291*(T2273/S2273)^$E2291*((T2273+T2282)/(S2273+S2282))^$F2291</f>
        <v/>
      </c>
      <c r="U2291" s="40">
        <f>T2291*$G2291*(1+U$7)^$D2291*(U2273/T2273)^$E2291*((U2273+U2282)/(T2273+T2282))^$F2291</f>
        <v/>
      </c>
      <c r="V2291" s="40">
        <f>U2291*$G2291*(1+V$7)^$D2291*(V2273/U2273)^$E2291*((V2273+V2282)/(U2273+U2282))^$F2291</f>
        <v/>
      </c>
      <c r="W2291" s="40">
        <f>V2291*$G2291*(1+W$7)^$D2291*(W2273/V2273)^$E2291*((W2273+W2282)/(V2273+V2282))^$F2291</f>
        <v/>
      </c>
      <c r="X2291" s="40">
        <f>W2291*$G2291*(1+X$7)^$D2291*(X2273/W2273)^$E2291*((X2273+X2282)/(W2273+W2282))^$F2291</f>
        <v/>
      </c>
      <c r="Y2291" s="40">
        <f>X2291*$G2291*(1+Y$7)^$D2291*(Y2273/X2273)^$E2291*((Y2273+Y2282)/(X2273+X2282))^$F2291</f>
        <v/>
      </c>
      <c r="Z2291" s="40">
        <f>Y2291*$G2291*(1+Z$7)^$D2291*(Z2273/Y2273)^$E2291*((Z2273+Z2282)/(Y2273+Y2282))^$F2291</f>
        <v/>
      </c>
      <c r="AA2291" s="40">
        <f>Z2291*$G2291*(1+AA$7)^$D2291*(AA2273/Z2273)^$E2291*((AA2273+AA2282)/(Z2273+Z2282))^$F2291</f>
        <v/>
      </c>
      <c r="AB2291" s="40">
        <f>AA2291*$G2291*(1+AB$7)^$D2291*(AB2273/AA2273)^$E2291*((AB2273+AB2282)/(AA2273+AA2282))^$F2291</f>
        <v/>
      </c>
      <c r="AC2291" s="40">
        <f>AB2291*$G2291*(1+AC$7)^$D2291*(AC2273/AB2273)^$E2291*((AC2273+AC2282)/(AB2273+AB2282))^$F2291</f>
        <v/>
      </c>
      <c r="AD2291" s="40">
        <f>AC2291*$G2291*(1+AD$7)^$D2291*(AD2273/AC2273)^$E2291*((AD2273+AD2282)/(AC2273+AC2282))^$F2291</f>
        <v/>
      </c>
      <c r="AF2291" s="11">
        <f>CodePrefix&amp;$A2291&amp;IF($C2291="","","."&amp;$C2291&amp;"."&amp;$B2291)&amp;INDEX(VarEnd,MATCH($A2291,VarKey,0))&amp;AF$5</f>
        <v/>
      </c>
      <c r="AG2291" s="39">
        <f>INDEX(Inputs!$X$5:$X$132,MATCH($B2291&amp;"|"&amp;$C2291,Inputs!$A$5:$A$132,0))</f>
        <v/>
      </c>
      <c r="AH2291" s="40">
        <f>AG2291*$G2291*(1+AH$7)^$D2291*(AH2273/AG2273)^$E2291*((AH2273+AH2282)/(AG2273+AG2282))^$F2291</f>
        <v/>
      </c>
      <c r="AI2291" s="40">
        <f>AH2291*$G2291*(1+AI$7)^$D2291*(AI2273/AH2273)^$E2291*((AI2273+AI2282)/(AH2273+AH2282))^$F2291</f>
        <v/>
      </c>
      <c r="AJ2291" s="40">
        <f>AI2291*$G2291*(1+AJ$7)^$D2291*(AJ2273/AI2273)^$E2291*((AJ2273+AJ2282)/(AI2273+AI2282))^$F2291</f>
        <v/>
      </c>
      <c r="AK2291" s="40">
        <f>AJ2291*$G2291*(1+AK$7)^$D2291*(AK2273/AJ2273)^$E2291*((AK2273+AK2282)/(AJ2273+AJ2282))^$F2291</f>
        <v/>
      </c>
      <c r="AL2291" s="40">
        <f>AK2291*$G2291*(1+AL$7)^$D2291*(AL2273/AK2273)^$E2291*((AL2273+AL2282)/(AK2273+AK2282))^$F2291</f>
        <v/>
      </c>
      <c r="AM2291" s="40">
        <f>AL2291*$G2291*(1+AM$7)^$D2291*(AM2273/AL2273)^$E2291*((AM2273+AM2282)/(AL2273+AL2282))^$F2291</f>
        <v/>
      </c>
      <c r="AN2291" s="40">
        <f>AM2291*$G2291*(1+AN$7)^$D2291*(AN2273/AM2273)^$E2291*((AN2273+AN2282)/(AM2273+AM2282))^$F2291</f>
        <v/>
      </c>
      <c r="AO2291" s="40">
        <f>AN2291*$G2291*(1+AO$7)^$D2291*(AO2273/AN2273)^$E2291*((AO2273+AO2282)/(AN2273+AN2282))^$F2291</f>
        <v/>
      </c>
      <c r="AP2291" s="40">
        <f>AO2291*$G2291*(1+AP$7)^$D2291*(AP2273/AO2273)^$E2291*((AP2273+AP2282)/(AO2273+AO2282))^$F2291</f>
        <v/>
      </c>
      <c r="AQ2291" s="40">
        <f>AP2291*$G2291*(1+AQ$7)^$D2291*(AQ2273/AP2273)^$E2291*((AQ2273+AQ2282)/(AP2273+AP2282))^$F2291</f>
        <v/>
      </c>
      <c r="AR2291" s="40">
        <f>AQ2291*$G2291*(1+AR$7)^$D2291*(AR2273/AQ2273)^$E2291*((AR2273+AR2282)/(AQ2273+AQ2282))^$F2291</f>
        <v/>
      </c>
      <c r="AS2291" s="40">
        <f>AR2291*$G2291*(1+AS$7)^$D2291*(AS2273/AR2273)^$E2291*((AS2273+AS2282)/(AR2273+AR2282))^$F2291</f>
        <v/>
      </c>
      <c r="AT2291" s="40">
        <f>AS2291*$G2291*(1+AT$7)^$D2291*(AT2273/AS2273)^$E2291*((AT2273+AT2282)/(AS2273+AS2282))^$F2291</f>
        <v/>
      </c>
      <c r="AU2291" s="40">
        <f>AT2291*$G2291*(1+AU$7)^$D2291*(AU2273/AT2273)^$E2291*((AU2273+AU2282)/(AT2273+AT2282))^$F2291</f>
        <v/>
      </c>
      <c r="AV2291" s="40">
        <f>AU2291*$G2291*(1+AV$7)^$D2291*(AV2273/AU2273)^$E2291*((AV2273+AV2282)/(AU2273+AU2282))^$F2291</f>
        <v/>
      </c>
      <c r="AW2291" s="40">
        <f>AV2291*$G2291*(1+AW$7)^$D2291*(AW2273/AV2273)^$E2291*((AW2273+AW2282)/(AV2273+AV2282))^$F2291</f>
        <v/>
      </c>
      <c r="AX2291" s="40">
        <f>AW2291*$G2291*(1+AX$7)^$D2291*(AX2273/AW2273)^$E2291*((AX2273+AX2282)/(AW2273+AW2282))^$F2291</f>
        <v/>
      </c>
      <c r="AY2291" s="40">
        <f>AX2291*$G2291*(1+AY$7)^$D2291*(AY2273/AX2273)^$E2291*((AY2273+AY2282)/(AX2273+AX2282))^$F2291</f>
        <v/>
      </c>
    </row>
    <row r="2292" hidden="1" outlineLevel="2"/>
    <row r="2293" hidden="1" outlineLevel="2">
      <c r="A2293" s="14" t="inlineStr">
        <is>
          <t>co2</t>
        </is>
      </c>
      <c r="B2293" s="14" t="inlineStr">
        <is>
          <t>coa</t>
        </is>
      </c>
      <c r="C2293" s="14" t="inlineStr">
        <is>
          <t>cst</t>
        </is>
      </c>
      <c r="D2293" s="36">
        <f>INDEX(Inputs!$W$5:$W$132,MATCH($B2293&amp;"|"&amp;$C2293,Inputs!$A$5:$A$132,0))</f>
        <v/>
      </c>
      <c r="E2293" s="35" t="n"/>
      <c r="F2293" s="35" t="n"/>
      <c r="G2293" s="35" t="n"/>
      <c r="H2293" s="14">
        <f>INDEX(VarLab,MATCH($A2293,VarKey,0))&amp;INDEX(MemLab,MATCH($C2293&amp;"|"&amp;$B2293,MemKey,0))</f>
        <v/>
      </c>
      <c r="I2293" s="14">
        <f>INDEX(VarUnit,MATCH($A2293,VarKey,0))</f>
        <v/>
      </c>
      <c r="J2293" s="14">
        <f>INDEX(VarSrc,MATCH($A2293,VarKey,0))</f>
        <v/>
      </c>
      <c r="K2293" s="11">
        <f>CodePrefix&amp;$A2293&amp;IF($C2293="","","."&amp;$C2293&amp;"."&amp;$B2293)&amp;INDEX(VarEnd,MATCH($A2293,VarKey,0))&amp;K$5</f>
        <v/>
      </c>
      <c r="L2293" s="15">
        <f>L2284*Settings!$C$13*$D2293</f>
        <v/>
      </c>
      <c r="M2293" s="16">
        <f>M2284*Settings!$C$13*$D2293</f>
        <v/>
      </c>
      <c r="N2293" s="16">
        <f>N2284*Settings!$C$13*$D2293</f>
        <v/>
      </c>
      <c r="O2293" s="16">
        <f>O2284*Settings!$C$13*$D2293</f>
        <v/>
      </c>
      <c r="P2293" s="16">
        <f>P2284*Settings!$C$13*$D2293</f>
        <v/>
      </c>
      <c r="Q2293" s="16">
        <f>Q2284*Settings!$C$13*$D2293</f>
        <v/>
      </c>
      <c r="R2293" s="16">
        <f>R2284*Settings!$C$13*$D2293</f>
        <v/>
      </c>
      <c r="S2293" s="16">
        <f>S2284*Settings!$C$13*$D2293</f>
        <v/>
      </c>
      <c r="T2293" s="16">
        <f>T2284*Settings!$C$13*$D2293</f>
        <v/>
      </c>
      <c r="U2293" s="16">
        <f>U2284*Settings!$C$13*$D2293</f>
        <v/>
      </c>
      <c r="V2293" s="16">
        <f>V2284*Settings!$C$13*$D2293</f>
        <v/>
      </c>
      <c r="W2293" s="16">
        <f>W2284*Settings!$C$13*$D2293</f>
        <v/>
      </c>
      <c r="X2293" s="16">
        <f>X2284*Settings!$C$13*$D2293</f>
        <v/>
      </c>
      <c r="Y2293" s="16">
        <f>Y2284*Settings!$C$13*$D2293</f>
        <v/>
      </c>
      <c r="Z2293" s="16">
        <f>Z2284*Settings!$C$13*$D2293</f>
        <v/>
      </c>
      <c r="AA2293" s="16">
        <f>AA2284*Settings!$C$13*$D2293</f>
        <v/>
      </c>
      <c r="AB2293" s="16">
        <f>AB2284*Settings!$C$13*$D2293</f>
        <v/>
      </c>
      <c r="AC2293" s="16">
        <f>AC2284*Settings!$C$13*$D2293</f>
        <v/>
      </c>
      <c r="AD2293" s="16">
        <f>AD2284*Settings!$C$13*$D2293</f>
        <v/>
      </c>
      <c r="AF2293" s="11">
        <f>CodePrefix&amp;$A2293&amp;IF($C2293="","","."&amp;$C2293&amp;"."&amp;$B2293)&amp;INDEX(VarEnd,MATCH($A2293,VarKey,0))&amp;AF$5</f>
        <v/>
      </c>
      <c r="AG2293" s="15">
        <f>AG2284*Settings!$C$13*$D2293</f>
        <v/>
      </c>
      <c r="AH2293" s="16">
        <f>AH2284*Settings!$C$13*$D2293</f>
        <v/>
      </c>
      <c r="AI2293" s="16">
        <f>AI2284*Settings!$C$13*$D2293</f>
        <v/>
      </c>
      <c r="AJ2293" s="16">
        <f>AJ2284*Settings!$C$13*$D2293</f>
        <v/>
      </c>
      <c r="AK2293" s="16">
        <f>AK2284*Settings!$C$13*$D2293</f>
        <v/>
      </c>
      <c r="AL2293" s="16">
        <f>AL2284*Settings!$C$13*$D2293</f>
        <v/>
      </c>
      <c r="AM2293" s="16">
        <f>AM2284*Settings!$C$13*$D2293</f>
        <v/>
      </c>
      <c r="AN2293" s="16">
        <f>AN2284*Settings!$C$13*$D2293</f>
        <v/>
      </c>
      <c r="AO2293" s="16">
        <f>AO2284*Settings!$C$13*$D2293</f>
        <v/>
      </c>
      <c r="AP2293" s="16">
        <f>AP2284*Settings!$C$13*$D2293</f>
        <v/>
      </c>
      <c r="AQ2293" s="16">
        <f>AQ2284*Settings!$C$13*$D2293</f>
        <v/>
      </c>
      <c r="AR2293" s="16">
        <f>AR2284*Settings!$C$13*$D2293</f>
        <v/>
      </c>
      <c r="AS2293" s="16">
        <f>AS2284*Settings!$C$13*$D2293</f>
        <v/>
      </c>
      <c r="AT2293" s="16">
        <f>AT2284*Settings!$C$13*$D2293</f>
        <v/>
      </c>
      <c r="AU2293" s="16">
        <f>AU2284*Settings!$C$13*$D2293</f>
        <v/>
      </c>
      <c r="AV2293" s="16">
        <f>AV2284*Settings!$C$13*$D2293</f>
        <v/>
      </c>
      <c r="AW2293" s="16">
        <f>AW2284*Settings!$C$13*$D2293</f>
        <v/>
      </c>
      <c r="AX2293" s="16">
        <f>AX2284*Settings!$C$13*$D2293</f>
        <v/>
      </c>
      <c r="AY2293" s="16">
        <f>AY2284*Settings!$C$13*$D2293</f>
        <v/>
      </c>
    </row>
    <row r="2294" hidden="1" outlineLevel="2">
      <c r="A2294" s="14" t="inlineStr">
        <is>
          <t>co2</t>
        </is>
      </c>
      <c r="B2294" s="14" t="inlineStr">
        <is>
          <t>nga</t>
        </is>
      </c>
      <c r="C2294" s="14" t="inlineStr">
        <is>
          <t>cst</t>
        </is>
      </c>
      <c r="D2294" s="36">
        <f>INDEX(Inputs!$W$5:$W$132,MATCH($B2294&amp;"|"&amp;$C2294,Inputs!$A$5:$A$132,0))</f>
        <v/>
      </c>
      <c r="E2294" s="35" t="n"/>
      <c r="F2294" s="35" t="n"/>
      <c r="G2294" s="35" t="n"/>
      <c r="H2294" s="14">
        <f>INDEX(VarLab,MATCH($A2294,VarKey,0))&amp;INDEX(MemLab,MATCH($C2294&amp;"|"&amp;$B2294,MemKey,0))</f>
        <v/>
      </c>
      <c r="I2294" s="14">
        <f>INDEX(VarUnit,MATCH($A2294,VarKey,0))</f>
        <v/>
      </c>
      <c r="J2294" s="14">
        <f>INDEX(VarSrc,MATCH($A2294,VarKey,0))</f>
        <v/>
      </c>
      <c r="K2294" s="11">
        <f>CodePrefix&amp;$A2294&amp;IF($C2294="","","."&amp;$C2294&amp;"."&amp;$B2294)&amp;INDEX(VarEnd,MATCH($A2294,VarKey,0))&amp;K$5</f>
        <v/>
      </c>
      <c r="L2294" s="15">
        <f>L2285*Settings!$C$13*$D2294</f>
        <v/>
      </c>
      <c r="M2294" s="16">
        <f>M2285*Settings!$C$13*$D2294</f>
        <v/>
      </c>
      <c r="N2294" s="16">
        <f>N2285*Settings!$C$13*$D2294</f>
        <v/>
      </c>
      <c r="O2294" s="16">
        <f>O2285*Settings!$C$13*$D2294</f>
        <v/>
      </c>
      <c r="P2294" s="16">
        <f>P2285*Settings!$C$13*$D2294</f>
        <v/>
      </c>
      <c r="Q2294" s="16">
        <f>Q2285*Settings!$C$13*$D2294</f>
        <v/>
      </c>
      <c r="R2294" s="16">
        <f>R2285*Settings!$C$13*$D2294</f>
        <v/>
      </c>
      <c r="S2294" s="16">
        <f>S2285*Settings!$C$13*$D2294</f>
        <v/>
      </c>
      <c r="T2294" s="16">
        <f>T2285*Settings!$C$13*$D2294</f>
        <v/>
      </c>
      <c r="U2294" s="16">
        <f>U2285*Settings!$C$13*$D2294</f>
        <v/>
      </c>
      <c r="V2294" s="16">
        <f>V2285*Settings!$C$13*$D2294</f>
        <v/>
      </c>
      <c r="W2294" s="16">
        <f>W2285*Settings!$C$13*$D2294</f>
        <v/>
      </c>
      <c r="X2294" s="16">
        <f>X2285*Settings!$C$13*$D2294</f>
        <v/>
      </c>
      <c r="Y2294" s="16">
        <f>Y2285*Settings!$C$13*$D2294</f>
        <v/>
      </c>
      <c r="Z2294" s="16">
        <f>Z2285*Settings!$C$13*$D2294</f>
        <v/>
      </c>
      <c r="AA2294" s="16">
        <f>AA2285*Settings!$C$13*$D2294</f>
        <v/>
      </c>
      <c r="AB2294" s="16">
        <f>AB2285*Settings!$C$13*$D2294</f>
        <v/>
      </c>
      <c r="AC2294" s="16">
        <f>AC2285*Settings!$C$13*$D2294</f>
        <v/>
      </c>
      <c r="AD2294" s="16">
        <f>AD2285*Settings!$C$13*$D2294</f>
        <v/>
      </c>
      <c r="AF2294" s="11">
        <f>CodePrefix&amp;$A2294&amp;IF($C2294="","","."&amp;$C2294&amp;"."&amp;$B2294)&amp;INDEX(VarEnd,MATCH($A2294,VarKey,0))&amp;AF$5</f>
        <v/>
      </c>
      <c r="AG2294" s="15">
        <f>AG2285*Settings!$C$13*$D2294</f>
        <v/>
      </c>
      <c r="AH2294" s="16">
        <f>AH2285*Settings!$C$13*$D2294</f>
        <v/>
      </c>
      <c r="AI2294" s="16">
        <f>AI2285*Settings!$C$13*$D2294</f>
        <v/>
      </c>
      <c r="AJ2294" s="16">
        <f>AJ2285*Settings!$C$13*$D2294</f>
        <v/>
      </c>
      <c r="AK2294" s="16">
        <f>AK2285*Settings!$C$13*$D2294</f>
        <v/>
      </c>
      <c r="AL2294" s="16">
        <f>AL2285*Settings!$C$13*$D2294</f>
        <v/>
      </c>
      <c r="AM2294" s="16">
        <f>AM2285*Settings!$C$13*$D2294</f>
        <v/>
      </c>
      <c r="AN2294" s="16">
        <f>AN2285*Settings!$C$13*$D2294</f>
        <v/>
      </c>
      <c r="AO2294" s="16">
        <f>AO2285*Settings!$C$13*$D2294</f>
        <v/>
      </c>
      <c r="AP2294" s="16">
        <f>AP2285*Settings!$C$13*$D2294</f>
        <v/>
      </c>
      <c r="AQ2294" s="16">
        <f>AQ2285*Settings!$C$13*$D2294</f>
        <v/>
      </c>
      <c r="AR2294" s="16">
        <f>AR2285*Settings!$C$13*$D2294</f>
        <v/>
      </c>
      <c r="AS2294" s="16">
        <f>AS2285*Settings!$C$13*$D2294</f>
        <v/>
      </c>
      <c r="AT2294" s="16">
        <f>AT2285*Settings!$C$13*$D2294</f>
        <v/>
      </c>
      <c r="AU2294" s="16">
        <f>AU2285*Settings!$C$13*$D2294</f>
        <v/>
      </c>
      <c r="AV2294" s="16">
        <f>AV2285*Settings!$C$13*$D2294</f>
        <v/>
      </c>
      <c r="AW2294" s="16">
        <f>AW2285*Settings!$C$13*$D2294</f>
        <v/>
      </c>
      <c r="AX2294" s="16">
        <f>AX2285*Settings!$C$13*$D2294</f>
        <v/>
      </c>
      <c r="AY2294" s="16">
        <f>AY2285*Settings!$C$13*$D2294</f>
        <v/>
      </c>
    </row>
    <row r="2295" hidden="1" outlineLevel="2">
      <c r="A2295" s="14" t="inlineStr">
        <is>
          <t>co2</t>
        </is>
      </c>
      <c r="B2295" s="14" t="inlineStr">
        <is>
          <t>gso</t>
        </is>
      </c>
      <c r="C2295" s="14" t="inlineStr">
        <is>
          <t>cst</t>
        </is>
      </c>
      <c r="D2295" s="36">
        <f>INDEX(Inputs!$W$5:$W$132,MATCH($B2295&amp;"|"&amp;$C2295,Inputs!$A$5:$A$132,0))</f>
        <v/>
      </c>
      <c r="E2295" s="35" t="n"/>
      <c r="F2295" s="35" t="n"/>
      <c r="G2295" s="35" t="n"/>
      <c r="H2295" s="14">
        <f>INDEX(VarLab,MATCH($A2295,VarKey,0))&amp;INDEX(MemLab,MATCH($C2295&amp;"|"&amp;$B2295,MemKey,0))</f>
        <v/>
      </c>
      <c r="I2295" s="14">
        <f>INDEX(VarUnit,MATCH($A2295,VarKey,0))</f>
        <v/>
      </c>
      <c r="J2295" s="14">
        <f>INDEX(VarSrc,MATCH($A2295,VarKey,0))</f>
        <v/>
      </c>
      <c r="K2295" s="11">
        <f>CodePrefix&amp;$A2295&amp;IF($C2295="","","."&amp;$C2295&amp;"."&amp;$B2295)&amp;INDEX(VarEnd,MATCH($A2295,VarKey,0))&amp;K$5</f>
        <v/>
      </c>
      <c r="L2295" s="15">
        <f>L2286*Settings!$C$13*$D2295</f>
        <v/>
      </c>
      <c r="M2295" s="16">
        <f>M2286*Settings!$C$13*$D2295</f>
        <v/>
      </c>
      <c r="N2295" s="16">
        <f>N2286*Settings!$C$13*$D2295</f>
        <v/>
      </c>
      <c r="O2295" s="16">
        <f>O2286*Settings!$C$13*$D2295</f>
        <v/>
      </c>
      <c r="P2295" s="16">
        <f>P2286*Settings!$C$13*$D2295</f>
        <v/>
      </c>
      <c r="Q2295" s="16">
        <f>Q2286*Settings!$C$13*$D2295</f>
        <v/>
      </c>
      <c r="R2295" s="16">
        <f>R2286*Settings!$C$13*$D2295</f>
        <v/>
      </c>
      <c r="S2295" s="16">
        <f>S2286*Settings!$C$13*$D2295</f>
        <v/>
      </c>
      <c r="T2295" s="16">
        <f>T2286*Settings!$C$13*$D2295</f>
        <v/>
      </c>
      <c r="U2295" s="16">
        <f>U2286*Settings!$C$13*$D2295</f>
        <v/>
      </c>
      <c r="V2295" s="16">
        <f>V2286*Settings!$C$13*$D2295</f>
        <v/>
      </c>
      <c r="W2295" s="16">
        <f>W2286*Settings!$C$13*$D2295</f>
        <v/>
      </c>
      <c r="X2295" s="16">
        <f>X2286*Settings!$C$13*$D2295</f>
        <v/>
      </c>
      <c r="Y2295" s="16">
        <f>Y2286*Settings!$C$13*$D2295</f>
        <v/>
      </c>
      <c r="Z2295" s="16">
        <f>Z2286*Settings!$C$13*$D2295</f>
        <v/>
      </c>
      <c r="AA2295" s="16">
        <f>AA2286*Settings!$C$13*$D2295</f>
        <v/>
      </c>
      <c r="AB2295" s="16">
        <f>AB2286*Settings!$C$13*$D2295</f>
        <v/>
      </c>
      <c r="AC2295" s="16">
        <f>AC2286*Settings!$C$13*$D2295</f>
        <v/>
      </c>
      <c r="AD2295" s="16">
        <f>AD2286*Settings!$C$13*$D2295</f>
        <v/>
      </c>
      <c r="AF2295" s="11">
        <f>CodePrefix&amp;$A2295&amp;IF($C2295="","","."&amp;$C2295&amp;"."&amp;$B2295)&amp;INDEX(VarEnd,MATCH($A2295,VarKey,0))&amp;AF$5</f>
        <v/>
      </c>
      <c r="AG2295" s="15">
        <f>AG2286*Settings!$C$13*$D2295</f>
        <v/>
      </c>
      <c r="AH2295" s="16">
        <f>AH2286*Settings!$C$13*$D2295</f>
        <v/>
      </c>
      <c r="AI2295" s="16">
        <f>AI2286*Settings!$C$13*$D2295</f>
        <v/>
      </c>
      <c r="AJ2295" s="16">
        <f>AJ2286*Settings!$C$13*$D2295</f>
        <v/>
      </c>
      <c r="AK2295" s="16">
        <f>AK2286*Settings!$C$13*$D2295</f>
        <v/>
      </c>
      <c r="AL2295" s="16">
        <f>AL2286*Settings!$C$13*$D2295</f>
        <v/>
      </c>
      <c r="AM2295" s="16">
        <f>AM2286*Settings!$C$13*$D2295</f>
        <v/>
      </c>
      <c r="AN2295" s="16">
        <f>AN2286*Settings!$C$13*$D2295</f>
        <v/>
      </c>
      <c r="AO2295" s="16">
        <f>AO2286*Settings!$C$13*$D2295</f>
        <v/>
      </c>
      <c r="AP2295" s="16">
        <f>AP2286*Settings!$C$13*$D2295</f>
        <v/>
      </c>
      <c r="AQ2295" s="16">
        <f>AQ2286*Settings!$C$13*$D2295</f>
        <v/>
      </c>
      <c r="AR2295" s="16">
        <f>AR2286*Settings!$C$13*$D2295</f>
        <v/>
      </c>
      <c r="AS2295" s="16">
        <f>AS2286*Settings!$C$13*$D2295</f>
        <v/>
      </c>
      <c r="AT2295" s="16">
        <f>AT2286*Settings!$C$13*$D2295</f>
        <v/>
      </c>
      <c r="AU2295" s="16">
        <f>AU2286*Settings!$C$13*$D2295</f>
        <v/>
      </c>
      <c r="AV2295" s="16">
        <f>AV2286*Settings!$C$13*$D2295</f>
        <v/>
      </c>
      <c r="AW2295" s="16">
        <f>AW2286*Settings!$C$13*$D2295</f>
        <v/>
      </c>
      <c r="AX2295" s="16">
        <f>AX2286*Settings!$C$13*$D2295</f>
        <v/>
      </c>
      <c r="AY2295" s="16">
        <f>AY2286*Settings!$C$13*$D2295</f>
        <v/>
      </c>
    </row>
    <row r="2296" hidden="1" outlineLevel="2">
      <c r="A2296" s="14" t="inlineStr">
        <is>
          <t>co2</t>
        </is>
      </c>
      <c r="B2296" s="14" t="inlineStr">
        <is>
          <t>die</t>
        </is>
      </c>
      <c r="C2296" s="14" t="inlineStr">
        <is>
          <t>cst</t>
        </is>
      </c>
      <c r="D2296" s="36">
        <f>INDEX(Inputs!$W$5:$W$132,MATCH($B2296&amp;"|"&amp;$C2296,Inputs!$A$5:$A$132,0))</f>
        <v/>
      </c>
      <c r="E2296" s="35" t="n"/>
      <c r="F2296" s="35" t="n"/>
      <c r="G2296" s="35" t="n"/>
      <c r="H2296" s="14">
        <f>INDEX(VarLab,MATCH($A2296,VarKey,0))&amp;INDEX(MemLab,MATCH($C2296&amp;"|"&amp;$B2296,MemKey,0))</f>
        <v/>
      </c>
      <c r="I2296" s="14">
        <f>INDEX(VarUnit,MATCH($A2296,VarKey,0))</f>
        <v/>
      </c>
      <c r="J2296" s="14">
        <f>INDEX(VarSrc,MATCH($A2296,VarKey,0))</f>
        <v/>
      </c>
      <c r="K2296" s="11">
        <f>CodePrefix&amp;$A2296&amp;IF($C2296="","","."&amp;$C2296&amp;"."&amp;$B2296)&amp;INDEX(VarEnd,MATCH($A2296,VarKey,0))&amp;K$5</f>
        <v/>
      </c>
      <c r="L2296" s="15">
        <f>L2287*Settings!$C$13*$D2296</f>
        <v/>
      </c>
      <c r="M2296" s="16">
        <f>M2287*Settings!$C$13*$D2296</f>
        <v/>
      </c>
      <c r="N2296" s="16">
        <f>N2287*Settings!$C$13*$D2296</f>
        <v/>
      </c>
      <c r="O2296" s="16">
        <f>O2287*Settings!$C$13*$D2296</f>
        <v/>
      </c>
      <c r="P2296" s="16">
        <f>P2287*Settings!$C$13*$D2296</f>
        <v/>
      </c>
      <c r="Q2296" s="16">
        <f>Q2287*Settings!$C$13*$D2296</f>
        <v/>
      </c>
      <c r="R2296" s="16">
        <f>R2287*Settings!$C$13*$D2296</f>
        <v/>
      </c>
      <c r="S2296" s="16">
        <f>S2287*Settings!$C$13*$D2296</f>
        <v/>
      </c>
      <c r="T2296" s="16">
        <f>T2287*Settings!$C$13*$D2296</f>
        <v/>
      </c>
      <c r="U2296" s="16">
        <f>U2287*Settings!$C$13*$D2296</f>
        <v/>
      </c>
      <c r="V2296" s="16">
        <f>V2287*Settings!$C$13*$D2296</f>
        <v/>
      </c>
      <c r="W2296" s="16">
        <f>W2287*Settings!$C$13*$D2296</f>
        <v/>
      </c>
      <c r="X2296" s="16">
        <f>X2287*Settings!$C$13*$D2296</f>
        <v/>
      </c>
      <c r="Y2296" s="16">
        <f>Y2287*Settings!$C$13*$D2296</f>
        <v/>
      </c>
      <c r="Z2296" s="16">
        <f>Z2287*Settings!$C$13*$D2296</f>
        <v/>
      </c>
      <c r="AA2296" s="16">
        <f>AA2287*Settings!$C$13*$D2296</f>
        <v/>
      </c>
      <c r="AB2296" s="16">
        <f>AB2287*Settings!$C$13*$D2296</f>
        <v/>
      </c>
      <c r="AC2296" s="16">
        <f>AC2287*Settings!$C$13*$D2296</f>
        <v/>
      </c>
      <c r="AD2296" s="16">
        <f>AD2287*Settings!$C$13*$D2296</f>
        <v/>
      </c>
      <c r="AF2296" s="11">
        <f>CodePrefix&amp;$A2296&amp;IF($C2296="","","."&amp;$C2296&amp;"."&amp;$B2296)&amp;INDEX(VarEnd,MATCH($A2296,VarKey,0))&amp;AF$5</f>
        <v/>
      </c>
      <c r="AG2296" s="15">
        <f>AG2287*Settings!$C$13*$D2296</f>
        <v/>
      </c>
      <c r="AH2296" s="16">
        <f>AH2287*Settings!$C$13*$D2296</f>
        <v/>
      </c>
      <c r="AI2296" s="16">
        <f>AI2287*Settings!$C$13*$D2296</f>
        <v/>
      </c>
      <c r="AJ2296" s="16">
        <f>AJ2287*Settings!$C$13*$D2296</f>
        <v/>
      </c>
      <c r="AK2296" s="16">
        <f>AK2287*Settings!$C$13*$D2296</f>
        <v/>
      </c>
      <c r="AL2296" s="16">
        <f>AL2287*Settings!$C$13*$D2296</f>
        <v/>
      </c>
      <c r="AM2296" s="16">
        <f>AM2287*Settings!$C$13*$D2296</f>
        <v/>
      </c>
      <c r="AN2296" s="16">
        <f>AN2287*Settings!$C$13*$D2296</f>
        <v/>
      </c>
      <c r="AO2296" s="16">
        <f>AO2287*Settings!$C$13*$D2296</f>
        <v/>
      </c>
      <c r="AP2296" s="16">
        <f>AP2287*Settings!$C$13*$D2296</f>
        <v/>
      </c>
      <c r="AQ2296" s="16">
        <f>AQ2287*Settings!$C$13*$D2296</f>
        <v/>
      </c>
      <c r="AR2296" s="16">
        <f>AR2287*Settings!$C$13*$D2296</f>
        <v/>
      </c>
      <c r="AS2296" s="16">
        <f>AS2287*Settings!$C$13*$D2296</f>
        <v/>
      </c>
      <c r="AT2296" s="16">
        <f>AT2287*Settings!$C$13*$D2296</f>
        <v/>
      </c>
      <c r="AU2296" s="16">
        <f>AU2287*Settings!$C$13*$D2296</f>
        <v/>
      </c>
      <c r="AV2296" s="16">
        <f>AV2287*Settings!$C$13*$D2296</f>
        <v/>
      </c>
      <c r="AW2296" s="16">
        <f>AW2287*Settings!$C$13*$D2296</f>
        <v/>
      </c>
      <c r="AX2296" s="16">
        <f>AX2287*Settings!$C$13*$D2296</f>
        <v/>
      </c>
      <c r="AY2296" s="16">
        <f>AY2287*Settings!$C$13*$D2296</f>
        <v/>
      </c>
    </row>
    <row r="2297" hidden="1" outlineLevel="2">
      <c r="A2297" s="14" t="inlineStr">
        <is>
          <t>co2</t>
        </is>
      </c>
      <c r="B2297" s="14" t="inlineStr">
        <is>
          <t>lpg</t>
        </is>
      </c>
      <c r="C2297" s="14" t="inlineStr">
        <is>
          <t>cst</t>
        </is>
      </c>
      <c r="D2297" s="36">
        <f>INDEX(Inputs!$W$5:$W$132,MATCH($B2297&amp;"|"&amp;$C2297,Inputs!$A$5:$A$132,0))</f>
        <v/>
      </c>
      <c r="E2297" s="35" t="n"/>
      <c r="F2297" s="35" t="n"/>
      <c r="G2297" s="35" t="n"/>
      <c r="H2297" s="14">
        <f>INDEX(VarLab,MATCH($A2297,VarKey,0))&amp;INDEX(MemLab,MATCH($C2297&amp;"|"&amp;$B2297,MemKey,0))</f>
        <v/>
      </c>
      <c r="I2297" s="14">
        <f>INDEX(VarUnit,MATCH($A2297,VarKey,0))</f>
        <v/>
      </c>
      <c r="J2297" s="14">
        <f>INDEX(VarSrc,MATCH($A2297,VarKey,0))</f>
        <v/>
      </c>
      <c r="K2297" s="11">
        <f>CodePrefix&amp;$A2297&amp;IF($C2297="","","."&amp;$C2297&amp;"."&amp;$B2297)&amp;INDEX(VarEnd,MATCH($A2297,VarKey,0))&amp;K$5</f>
        <v/>
      </c>
      <c r="L2297" s="15">
        <f>L2288*Settings!$C$13*$D2297</f>
        <v/>
      </c>
      <c r="M2297" s="16">
        <f>M2288*Settings!$C$13*$D2297</f>
        <v/>
      </c>
      <c r="N2297" s="16">
        <f>N2288*Settings!$C$13*$D2297</f>
        <v/>
      </c>
      <c r="O2297" s="16">
        <f>O2288*Settings!$C$13*$D2297</f>
        <v/>
      </c>
      <c r="P2297" s="16">
        <f>P2288*Settings!$C$13*$D2297</f>
        <v/>
      </c>
      <c r="Q2297" s="16">
        <f>Q2288*Settings!$C$13*$D2297</f>
        <v/>
      </c>
      <c r="R2297" s="16">
        <f>R2288*Settings!$C$13*$D2297</f>
        <v/>
      </c>
      <c r="S2297" s="16">
        <f>S2288*Settings!$C$13*$D2297</f>
        <v/>
      </c>
      <c r="T2297" s="16">
        <f>T2288*Settings!$C$13*$D2297</f>
        <v/>
      </c>
      <c r="U2297" s="16">
        <f>U2288*Settings!$C$13*$D2297</f>
        <v/>
      </c>
      <c r="V2297" s="16">
        <f>V2288*Settings!$C$13*$D2297</f>
        <v/>
      </c>
      <c r="W2297" s="16">
        <f>W2288*Settings!$C$13*$D2297</f>
        <v/>
      </c>
      <c r="X2297" s="16">
        <f>X2288*Settings!$C$13*$D2297</f>
        <v/>
      </c>
      <c r="Y2297" s="16">
        <f>Y2288*Settings!$C$13*$D2297</f>
        <v/>
      </c>
      <c r="Z2297" s="16">
        <f>Z2288*Settings!$C$13*$D2297</f>
        <v/>
      </c>
      <c r="AA2297" s="16">
        <f>AA2288*Settings!$C$13*$D2297</f>
        <v/>
      </c>
      <c r="AB2297" s="16">
        <f>AB2288*Settings!$C$13*$D2297</f>
        <v/>
      </c>
      <c r="AC2297" s="16">
        <f>AC2288*Settings!$C$13*$D2297</f>
        <v/>
      </c>
      <c r="AD2297" s="16">
        <f>AD2288*Settings!$C$13*$D2297</f>
        <v/>
      </c>
      <c r="AF2297" s="11">
        <f>CodePrefix&amp;$A2297&amp;IF($C2297="","","."&amp;$C2297&amp;"."&amp;$B2297)&amp;INDEX(VarEnd,MATCH($A2297,VarKey,0))&amp;AF$5</f>
        <v/>
      </c>
      <c r="AG2297" s="15">
        <f>AG2288*Settings!$C$13*$D2297</f>
        <v/>
      </c>
      <c r="AH2297" s="16">
        <f>AH2288*Settings!$C$13*$D2297</f>
        <v/>
      </c>
      <c r="AI2297" s="16">
        <f>AI2288*Settings!$C$13*$D2297</f>
        <v/>
      </c>
      <c r="AJ2297" s="16">
        <f>AJ2288*Settings!$C$13*$D2297</f>
        <v/>
      </c>
      <c r="AK2297" s="16">
        <f>AK2288*Settings!$C$13*$D2297</f>
        <v/>
      </c>
      <c r="AL2297" s="16">
        <f>AL2288*Settings!$C$13*$D2297</f>
        <v/>
      </c>
      <c r="AM2297" s="16">
        <f>AM2288*Settings!$C$13*$D2297</f>
        <v/>
      </c>
      <c r="AN2297" s="16">
        <f>AN2288*Settings!$C$13*$D2297</f>
        <v/>
      </c>
      <c r="AO2297" s="16">
        <f>AO2288*Settings!$C$13*$D2297</f>
        <v/>
      </c>
      <c r="AP2297" s="16">
        <f>AP2288*Settings!$C$13*$D2297</f>
        <v/>
      </c>
      <c r="AQ2297" s="16">
        <f>AQ2288*Settings!$C$13*$D2297</f>
        <v/>
      </c>
      <c r="AR2297" s="16">
        <f>AR2288*Settings!$C$13*$D2297</f>
        <v/>
      </c>
      <c r="AS2297" s="16">
        <f>AS2288*Settings!$C$13*$D2297</f>
        <v/>
      </c>
      <c r="AT2297" s="16">
        <f>AT2288*Settings!$C$13*$D2297</f>
        <v/>
      </c>
      <c r="AU2297" s="16">
        <f>AU2288*Settings!$C$13*$D2297</f>
        <v/>
      </c>
      <c r="AV2297" s="16">
        <f>AV2288*Settings!$C$13*$D2297</f>
        <v/>
      </c>
      <c r="AW2297" s="16">
        <f>AW2288*Settings!$C$13*$D2297</f>
        <v/>
      </c>
      <c r="AX2297" s="16">
        <f>AX2288*Settings!$C$13*$D2297</f>
        <v/>
      </c>
      <c r="AY2297" s="16">
        <f>AY2288*Settings!$C$13*$D2297</f>
        <v/>
      </c>
    </row>
    <row r="2298" hidden="1" outlineLevel="2">
      <c r="A2298" s="14" t="inlineStr">
        <is>
          <t>co2</t>
        </is>
      </c>
      <c r="B2298" s="14" t="inlineStr">
        <is>
          <t>ker</t>
        </is>
      </c>
      <c r="C2298" s="14" t="inlineStr">
        <is>
          <t>cst</t>
        </is>
      </c>
      <c r="D2298" s="36">
        <f>INDEX(Inputs!$W$5:$W$132,MATCH($B2298&amp;"|"&amp;$C2298,Inputs!$A$5:$A$132,0))</f>
        <v/>
      </c>
      <c r="E2298" s="35" t="n"/>
      <c r="F2298" s="35" t="n"/>
      <c r="G2298" s="35" t="n"/>
      <c r="H2298" s="14">
        <f>INDEX(VarLab,MATCH($A2298,VarKey,0))&amp;INDEX(MemLab,MATCH($C2298&amp;"|"&amp;$B2298,MemKey,0))</f>
        <v/>
      </c>
      <c r="I2298" s="14">
        <f>INDEX(VarUnit,MATCH($A2298,VarKey,0))</f>
        <v/>
      </c>
      <c r="J2298" s="14">
        <f>INDEX(VarSrc,MATCH($A2298,VarKey,0))</f>
        <v/>
      </c>
      <c r="K2298" s="11">
        <f>CodePrefix&amp;$A2298&amp;IF($C2298="","","."&amp;$C2298&amp;"."&amp;$B2298)&amp;INDEX(VarEnd,MATCH($A2298,VarKey,0))&amp;K$5</f>
        <v/>
      </c>
      <c r="L2298" s="15">
        <f>L2289*Settings!$C$13*$D2298</f>
        <v/>
      </c>
      <c r="M2298" s="16">
        <f>M2289*Settings!$C$13*$D2298</f>
        <v/>
      </c>
      <c r="N2298" s="16">
        <f>N2289*Settings!$C$13*$D2298</f>
        <v/>
      </c>
      <c r="O2298" s="16">
        <f>O2289*Settings!$C$13*$D2298</f>
        <v/>
      </c>
      <c r="P2298" s="16">
        <f>P2289*Settings!$C$13*$D2298</f>
        <v/>
      </c>
      <c r="Q2298" s="16">
        <f>Q2289*Settings!$C$13*$D2298</f>
        <v/>
      </c>
      <c r="R2298" s="16">
        <f>R2289*Settings!$C$13*$D2298</f>
        <v/>
      </c>
      <c r="S2298" s="16">
        <f>S2289*Settings!$C$13*$D2298</f>
        <v/>
      </c>
      <c r="T2298" s="16">
        <f>T2289*Settings!$C$13*$D2298</f>
        <v/>
      </c>
      <c r="U2298" s="16">
        <f>U2289*Settings!$C$13*$D2298</f>
        <v/>
      </c>
      <c r="V2298" s="16">
        <f>V2289*Settings!$C$13*$D2298</f>
        <v/>
      </c>
      <c r="W2298" s="16">
        <f>W2289*Settings!$C$13*$D2298</f>
        <v/>
      </c>
      <c r="X2298" s="16">
        <f>X2289*Settings!$C$13*$D2298</f>
        <v/>
      </c>
      <c r="Y2298" s="16">
        <f>Y2289*Settings!$C$13*$D2298</f>
        <v/>
      </c>
      <c r="Z2298" s="16">
        <f>Z2289*Settings!$C$13*$D2298</f>
        <v/>
      </c>
      <c r="AA2298" s="16">
        <f>AA2289*Settings!$C$13*$D2298</f>
        <v/>
      </c>
      <c r="AB2298" s="16">
        <f>AB2289*Settings!$C$13*$D2298</f>
        <v/>
      </c>
      <c r="AC2298" s="16">
        <f>AC2289*Settings!$C$13*$D2298</f>
        <v/>
      </c>
      <c r="AD2298" s="16">
        <f>AD2289*Settings!$C$13*$D2298</f>
        <v/>
      </c>
      <c r="AF2298" s="11">
        <f>CodePrefix&amp;$A2298&amp;IF($C2298="","","."&amp;$C2298&amp;"."&amp;$B2298)&amp;INDEX(VarEnd,MATCH($A2298,VarKey,0))&amp;AF$5</f>
        <v/>
      </c>
      <c r="AG2298" s="15">
        <f>AG2289*Settings!$C$13*$D2298</f>
        <v/>
      </c>
      <c r="AH2298" s="16">
        <f>AH2289*Settings!$C$13*$D2298</f>
        <v/>
      </c>
      <c r="AI2298" s="16">
        <f>AI2289*Settings!$C$13*$D2298</f>
        <v/>
      </c>
      <c r="AJ2298" s="16">
        <f>AJ2289*Settings!$C$13*$D2298</f>
        <v/>
      </c>
      <c r="AK2298" s="16">
        <f>AK2289*Settings!$C$13*$D2298</f>
        <v/>
      </c>
      <c r="AL2298" s="16">
        <f>AL2289*Settings!$C$13*$D2298</f>
        <v/>
      </c>
      <c r="AM2298" s="16">
        <f>AM2289*Settings!$C$13*$D2298</f>
        <v/>
      </c>
      <c r="AN2298" s="16">
        <f>AN2289*Settings!$C$13*$D2298</f>
        <v/>
      </c>
      <c r="AO2298" s="16">
        <f>AO2289*Settings!$C$13*$D2298</f>
        <v/>
      </c>
      <c r="AP2298" s="16">
        <f>AP2289*Settings!$C$13*$D2298</f>
        <v/>
      </c>
      <c r="AQ2298" s="16">
        <f>AQ2289*Settings!$C$13*$D2298</f>
        <v/>
      </c>
      <c r="AR2298" s="16">
        <f>AR2289*Settings!$C$13*$D2298</f>
        <v/>
      </c>
      <c r="AS2298" s="16">
        <f>AS2289*Settings!$C$13*$D2298</f>
        <v/>
      </c>
      <c r="AT2298" s="16">
        <f>AT2289*Settings!$C$13*$D2298</f>
        <v/>
      </c>
      <c r="AU2298" s="16">
        <f>AU2289*Settings!$C$13*$D2298</f>
        <v/>
      </c>
      <c r="AV2298" s="16">
        <f>AV2289*Settings!$C$13*$D2298</f>
        <v/>
      </c>
      <c r="AW2298" s="16">
        <f>AW2289*Settings!$C$13*$D2298</f>
        <v/>
      </c>
      <c r="AX2298" s="16">
        <f>AX2289*Settings!$C$13*$D2298</f>
        <v/>
      </c>
      <c r="AY2298" s="16">
        <f>AY2289*Settings!$C$13*$D2298</f>
        <v/>
      </c>
    </row>
    <row r="2299" hidden="1" outlineLevel="2">
      <c r="A2299" s="14" t="inlineStr">
        <is>
          <t>co2</t>
        </is>
      </c>
      <c r="B2299" s="14" t="inlineStr">
        <is>
          <t>oop</t>
        </is>
      </c>
      <c r="C2299" s="14" t="inlineStr">
        <is>
          <t>cst</t>
        </is>
      </c>
      <c r="D2299" s="36">
        <f>INDEX(Inputs!$W$5:$W$132,MATCH($B2299&amp;"|"&amp;$C2299,Inputs!$A$5:$A$132,0))</f>
        <v/>
      </c>
      <c r="E2299" s="35" t="n"/>
      <c r="F2299" s="35" t="n"/>
      <c r="G2299" s="35" t="n"/>
      <c r="H2299" s="14">
        <f>INDEX(VarLab,MATCH($A2299,VarKey,0))&amp;INDEX(MemLab,MATCH($C2299&amp;"|"&amp;$B2299,MemKey,0))</f>
        <v/>
      </c>
      <c r="I2299" s="14">
        <f>INDEX(VarUnit,MATCH($A2299,VarKey,0))</f>
        <v/>
      </c>
      <c r="J2299" s="14">
        <f>INDEX(VarSrc,MATCH($A2299,VarKey,0))</f>
        <v/>
      </c>
      <c r="K2299" s="11">
        <f>CodePrefix&amp;$A2299&amp;IF($C2299="","","."&amp;$C2299&amp;"."&amp;$B2299)&amp;INDEX(VarEnd,MATCH($A2299,VarKey,0))&amp;K$5</f>
        <v/>
      </c>
      <c r="L2299" s="15">
        <f>L2290*Settings!$C$13*$D2299</f>
        <v/>
      </c>
      <c r="M2299" s="16">
        <f>M2290*Settings!$C$13*$D2299</f>
        <v/>
      </c>
      <c r="N2299" s="16">
        <f>N2290*Settings!$C$13*$D2299</f>
        <v/>
      </c>
      <c r="O2299" s="16">
        <f>O2290*Settings!$C$13*$D2299</f>
        <v/>
      </c>
      <c r="P2299" s="16">
        <f>P2290*Settings!$C$13*$D2299</f>
        <v/>
      </c>
      <c r="Q2299" s="16">
        <f>Q2290*Settings!$C$13*$D2299</f>
        <v/>
      </c>
      <c r="R2299" s="16">
        <f>R2290*Settings!$C$13*$D2299</f>
        <v/>
      </c>
      <c r="S2299" s="16">
        <f>S2290*Settings!$C$13*$D2299</f>
        <v/>
      </c>
      <c r="T2299" s="16">
        <f>T2290*Settings!$C$13*$D2299</f>
        <v/>
      </c>
      <c r="U2299" s="16">
        <f>U2290*Settings!$C$13*$D2299</f>
        <v/>
      </c>
      <c r="V2299" s="16">
        <f>V2290*Settings!$C$13*$D2299</f>
        <v/>
      </c>
      <c r="W2299" s="16">
        <f>W2290*Settings!$C$13*$D2299</f>
        <v/>
      </c>
      <c r="X2299" s="16">
        <f>X2290*Settings!$C$13*$D2299</f>
        <v/>
      </c>
      <c r="Y2299" s="16">
        <f>Y2290*Settings!$C$13*$D2299</f>
        <v/>
      </c>
      <c r="Z2299" s="16">
        <f>Z2290*Settings!$C$13*$D2299</f>
        <v/>
      </c>
      <c r="AA2299" s="16">
        <f>AA2290*Settings!$C$13*$D2299</f>
        <v/>
      </c>
      <c r="AB2299" s="16">
        <f>AB2290*Settings!$C$13*$D2299</f>
        <v/>
      </c>
      <c r="AC2299" s="16">
        <f>AC2290*Settings!$C$13*$D2299</f>
        <v/>
      </c>
      <c r="AD2299" s="16">
        <f>AD2290*Settings!$C$13*$D2299</f>
        <v/>
      </c>
      <c r="AF2299" s="11">
        <f>CodePrefix&amp;$A2299&amp;IF($C2299="","","."&amp;$C2299&amp;"."&amp;$B2299)&amp;INDEX(VarEnd,MATCH($A2299,VarKey,0))&amp;AF$5</f>
        <v/>
      </c>
      <c r="AG2299" s="15">
        <f>AG2290*Settings!$C$13*$D2299</f>
        <v/>
      </c>
      <c r="AH2299" s="16">
        <f>AH2290*Settings!$C$13*$D2299</f>
        <v/>
      </c>
      <c r="AI2299" s="16">
        <f>AI2290*Settings!$C$13*$D2299</f>
        <v/>
      </c>
      <c r="AJ2299" s="16">
        <f>AJ2290*Settings!$C$13*$D2299</f>
        <v/>
      </c>
      <c r="AK2299" s="16">
        <f>AK2290*Settings!$C$13*$D2299</f>
        <v/>
      </c>
      <c r="AL2299" s="16">
        <f>AL2290*Settings!$C$13*$D2299</f>
        <v/>
      </c>
      <c r="AM2299" s="16">
        <f>AM2290*Settings!$C$13*$D2299</f>
        <v/>
      </c>
      <c r="AN2299" s="16">
        <f>AN2290*Settings!$C$13*$D2299</f>
        <v/>
      </c>
      <c r="AO2299" s="16">
        <f>AO2290*Settings!$C$13*$D2299</f>
        <v/>
      </c>
      <c r="AP2299" s="16">
        <f>AP2290*Settings!$C$13*$D2299</f>
        <v/>
      </c>
      <c r="AQ2299" s="16">
        <f>AQ2290*Settings!$C$13*$D2299</f>
        <v/>
      </c>
      <c r="AR2299" s="16">
        <f>AR2290*Settings!$C$13*$D2299</f>
        <v/>
      </c>
      <c r="AS2299" s="16">
        <f>AS2290*Settings!$C$13*$D2299</f>
        <v/>
      </c>
      <c r="AT2299" s="16">
        <f>AT2290*Settings!$C$13*$D2299</f>
        <v/>
      </c>
      <c r="AU2299" s="16">
        <f>AU2290*Settings!$C$13*$D2299</f>
        <v/>
      </c>
      <c r="AV2299" s="16">
        <f>AV2290*Settings!$C$13*$D2299</f>
        <v/>
      </c>
      <c r="AW2299" s="16">
        <f>AW2290*Settings!$C$13*$D2299</f>
        <v/>
      </c>
      <c r="AX2299" s="16">
        <f>AX2290*Settings!$C$13*$D2299</f>
        <v/>
      </c>
      <c r="AY2299" s="16">
        <f>AY2290*Settings!$C$13*$D2299</f>
        <v/>
      </c>
    </row>
    <row r="2300" hidden="1" outlineLevel="2">
      <c r="A2300" s="14" t="inlineStr">
        <is>
          <t>co2</t>
        </is>
      </c>
      <c r="B2300" s="14" t="inlineStr">
        <is>
          <t>bio</t>
        </is>
      </c>
      <c r="C2300" s="14" t="inlineStr">
        <is>
          <t>cst</t>
        </is>
      </c>
      <c r="D2300" s="36">
        <f>INDEX(Inputs!$W$5:$W$132,MATCH($B2300&amp;"|"&amp;$C2300,Inputs!$A$5:$A$132,0))</f>
        <v/>
      </c>
      <c r="E2300" s="35" t="n"/>
      <c r="F2300" s="35" t="n"/>
      <c r="G2300" s="35" t="n"/>
      <c r="H2300" s="14">
        <f>INDEX(VarLab,MATCH($A2300,VarKey,0))&amp;INDEX(MemLab,MATCH($C2300&amp;"|"&amp;$B2300,MemKey,0))</f>
        <v/>
      </c>
      <c r="I2300" s="14">
        <f>INDEX(VarUnit,MATCH($A2300,VarKey,0))</f>
        <v/>
      </c>
      <c r="J2300" s="14">
        <f>INDEX(VarSrc,MATCH($A2300,VarKey,0))</f>
        <v/>
      </c>
      <c r="K2300" s="11">
        <f>CodePrefix&amp;$A2300&amp;IF($C2300="","","."&amp;$C2300&amp;"."&amp;$B2300)&amp;INDEX(VarEnd,MATCH($A2300,VarKey,0))&amp;K$5</f>
        <v/>
      </c>
      <c r="L2300" s="15">
        <f>L2291*Settings!$C$13*$D2300</f>
        <v/>
      </c>
      <c r="M2300" s="16">
        <f>M2291*Settings!$C$13*$D2300</f>
        <v/>
      </c>
      <c r="N2300" s="16">
        <f>N2291*Settings!$C$13*$D2300</f>
        <v/>
      </c>
      <c r="O2300" s="16">
        <f>O2291*Settings!$C$13*$D2300</f>
        <v/>
      </c>
      <c r="P2300" s="16">
        <f>P2291*Settings!$C$13*$D2300</f>
        <v/>
      </c>
      <c r="Q2300" s="16">
        <f>Q2291*Settings!$C$13*$D2300</f>
        <v/>
      </c>
      <c r="R2300" s="16">
        <f>R2291*Settings!$C$13*$D2300</f>
        <v/>
      </c>
      <c r="S2300" s="16">
        <f>S2291*Settings!$C$13*$D2300</f>
        <v/>
      </c>
      <c r="T2300" s="16">
        <f>T2291*Settings!$C$13*$D2300</f>
        <v/>
      </c>
      <c r="U2300" s="16">
        <f>U2291*Settings!$C$13*$D2300</f>
        <v/>
      </c>
      <c r="V2300" s="16">
        <f>V2291*Settings!$C$13*$D2300</f>
        <v/>
      </c>
      <c r="W2300" s="16">
        <f>W2291*Settings!$C$13*$D2300</f>
        <v/>
      </c>
      <c r="X2300" s="16">
        <f>X2291*Settings!$C$13*$D2300</f>
        <v/>
      </c>
      <c r="Y2300" s="16">
        <f>Y2291*Settings!$C$13*$D2300</f>
        <v/>
      </c>
      <c r="Z2300" s="16">
        <f>Z2291*Settings!$C$13*$D2300</f>
        <v/>
      </c>
      <c r="AA2300" s="16">
        <f>AA2291*Settings!$C$13*$D2300</f>
        <v/>
      </c>
      <c r="AB2300" s="16">
        <f>AB2291*Settings!$C$13*$D2300</f>
        <v/>
      </c>
      <c r="AC2300" s="16">
        <f>AC2291*Settings!$C$13*$D2300</f>
        <v/>
      </c>
      <c r="AD2300" s="16">
        <f>AD2291*Settings!$C$13*$D2300</f>
        <v/>
      </c>
      <c r="AF2300" s="11">
        <f>CodePrefix&amp;$A2300&amp;IF($C2300="","","."&amp;$C2300&amp;"."&amp;$B2300)&amp;INDEX(VarEnd,MATCH($A2300,VarKey,0))&amp;AF$5</f>
        <v/>
      </c>
      <c r="AG2300" s="15">
        <f>AG2291*Settings!$C$13*$D2300</f>
        <v/>
      </c>
      <c r="AH2300" s="16">
        <f>AH2291*Settings!$C$13*$D2300</f>
        <v/>
      </c>
      <c r="AI2300" s="16">
        <f>AI2291*Settings!$C$13*$D2300</f>
        <v/>
      </c>
      <c r="AJ2300" s="16">
        <f>AJ2291*Settings!$C$13*$D2300</f>
        <v/>
      </c>
      <c r="AK2300" s="16">
        <f>AK2291*Settings!$C$13*$D2300</f>
        <v/>
      </c>
      <c r="AL2300" s="16">
        <f>AL2291*Settings!$C$13*$D2300</f>
        <v/>
      </c>
      <c r="AM2300" s="16">
        <f>AM2291*Settings!$C$13*$D2300</f>
        <v/>
      </c>
      <c r="AN2300" s="16">
        <f>AN2291*Settings!$C$13*$D2300</f>
        <v/>
      </c>
      <c r="AO2300" s="16">
        <f>AO2291*Settings!$C$13*$D2300</f>
        <v/>
      </c>
      <c r="AP2300" s="16">
        <f>AP2291*Settings!$C$13*$D2300</f>
        <v/>
      </c>
      <c r="AQ2300" s="16">
        <f>AQ2291*Settings!$C$13*$D2300</f>
        <v/>
      </c>
      <c r="AR2300" s="16">
        <f>AR2291*Settings!$C$13*$D2300</f>
        <v/>
      </c>
      <c r="AS2300" s="16">
        <f>AS2291*Settings!$C$13*$D2300</f>
        <v/>
      </c>
      <c r="AT2300" s="16">
        <f>AT2291*Settings!$C$13*$D2300</f>
        <v/>
      </c>
      <c r="AU2300" s="16">
        <f>AU2291*Settings!$C$13*$D2300</f>
        <v/>
      </c>
      <c r="AV2300" s="16">
        <f>AV2291*Settings!$C$13*$D2300</f>
        <v/>
      </c>
      <c r="AW2300" s="16">
        <f>AW2291*Settings!$C$13*$D2300</f>
        <v/>
      </c>
      <c r="AX2300" s="16">
        <f>AX2291*Settings!$C$13*$D2300</f>
        <v/>
      </c>
      <c r="AY2300" s="16">
        <f>AY2291*Settings!$C$13*$D2300</f>
        <v/>
      </c>
    </row>
    <row r="2301" hidden="1" outlineLevel="2"/>
    <row r="2302" hidden="1" outlineLevel="2">
      <c r="A2302" s="14" t="inlineStr">
        <is>
          <t>rtx</t>
        </is>
      </c>
      <c r="B2302" s="14" t="inlineStr">
        <is>
          <t>coa</t>
        </is>
      </c>
      <c r="C2302" s="14" t="inlineStr">
        <is>
          <t>cst</t>
        </is>
      </c>
      <c r="D2302" s="36">
        <f>INDEX(Inputs!$U$5:$U$132,MATCH($B2302&amp;"|"&amp;$C2302,Inputs!$A$5:$A$132,0))</f>
        <v/>
      </c>
      <c r="E2302" s="35" t="n"/>
      <c r="F2302" s="35" t="n"/>
      <c r="G2302" s="35" t="n"/>
      <c r="H2302" s="14">
        <f>INDEX(VarLab,MATCH($A2302,VarKey,0))&amp;INDEX(MemLab,MATCH($C2302&amp;"|"&amp;$B2302,MemKey,0))</f>
        <v/>
      </c>
      <c r="I2302" s="14">
        <f>INDEX(VarUnit,MATCH($A2302,VarKey,0))</f>
        <v/>
      </c>
      <c r="J2302" s="14">
        <f>INDEX(VarSrc,MATCH($A2302,VarKey,0))</f>
        <v/>
      </c>
      <c r="K2302" s="11">
        <f>CodePrefix&amp;$A2302&amp;IF($C2302="","","."&amp;$C2302&amp;"."&amp;$B2302)&amp;INDEX(VarEnd,MATCH($A2302,VarKey,0))&amp;K$5</f>
        <v/>
      </c>
      <c r="L2302" s="39">
        <f>L2284*Settings!$C$13*(INDEX(L$395:L$406,$D2302)+INDEX(L$382:L$393,$D2302))</f>
        <v/>
      </c>
      <c r="M2302" s="40">
        <f>M2284*Settings!$C$13*(INDEX(M$395:M$406,$D2302)+INDEX(M$382:M$393,$D2302))</f>
        <v/>
      </c>
      <c r="N2302" s="40">
        <f>N2284*Settings!$C$13*(INDEX(N$395:N$406,$D2302)+INDEX(N$382:N$393,$D2302))</f>
        <v/>
      </c>
      <c r="O2302" s="40">
        <f>O2284*Settings!$C$13*(INDEX(O$395:O$406,$D2302)+INDEX(O$382:O$393,$D2302))</f>
        <v/>
      </c>
      <c r="P2302" s="40">
        <f>P2284*Settings!$C$13*(INDEX(P$395:P$406,$D2302)+INDEX(P$382:P$393,$D2302))</f>
        <v/>
      </c>
      <c r="Q2302" s="40">
        <f>Q2284*Settings!$C$13*(INDEX(Q$395:Q$406,$D2302)+INDEX(Q$382:Q$393,$D2302))</f>
        <v/>
      </c>
      <c r="R2302" s="40">
        <f>R2284*Settings!$C$13*(INDEX(R$395:R$406,$D2302)+INDEX(R$382:R$393,$D2302))</f>
        <v/>
      </c>
      <c r="S2302" s="40">
        <f>S2284*Settings!$C$13*(INDEX(S$395:S$406,$D2302)+INDEX(S$382:S$393,$D2302))</f>
        <v/>
      </c>
      <c r="T2302" s="40">
        <f>T2284*Settings!$C$13*(INDEX(T$395:T$406,$D2302)+INDEX(T$382:T$393,$D2302))</f>
        <v/>
      </c>
      <c r="U2302" s="40">
        <f>U2284*Settings!$C$13*(INDEX(U$395:U$406,$D2302)+INDEX(U$382:U$393,$D2302))</f>
        <v/>
      </c>
      <c r="V2302" s="40">
        <f>V2284*Settings!$C$13*(INDEX(V$395:V$406,$D2302)+INDEX(V$382:V$393,$D2302))</f>
        <v/>
      </c>
      <c r="W2302" s="40">
        <f>W2284*Settings!$C$13*(INDEX(W$395:W$406,$D2302)+INDEX(W$382:W$393,$D2302))</f>
        <v/>
      </c>
      <c r="X2302" s="40">
        <f>X2284*Settings!$C$13*(INDEX(X$395:X$406,$D2302)+INDEX(X$382:X$393,$D2302))</f>
        <v/>
      </c>
      <c r="Y2302" s="40">
        <f>Y2284*Settings!$C$13*(INDEX(Y$395:Y$406,$D2302)+INDEX(Y$382:Y$393,$D2302))</f>
        <v/>
      </c>
      <c r="Z2302" s="40">
        <f>Z2284*Settings!$C$13*(INDEX(Z$395:Z$406,$D2302)+INDEX(Z$382:Z$393,$D2302))</f>
        <v/>
      </c>
      <c r="AA2302" s="40">
        <f>AA2284*Settings!$C$13*(INDEX(AA$395:AA$406,$D2302)+INDEX(AA$382:AA$393,$D2302))</f>
        <v/>
      </c>
      <c r="AB2302" s="40">
        <f>AB2284*Settings!$C$13*(INDEX(AB$395:AB$406,$D2302)+INDEX(AB$382:AB$393,$D2302))</f>
        <v/>
      </c>
      <c r="AC2302" s="40">
        <f>AC2284*Settings!$C$13*(INDEX(AC$395:AC$406,$D2302)+INDEX(AC$382:AC$393,$D2302))</f>
        <v/>
      </c>
      <c r="AD2302" s="40">
        <f>AD2284*Settings!$C$13*(INDEX(AD$395:AD$406,$D2302)+INDEX(AD$382:AD$393,$D2302))</f>
        <v/>
      </c>
      <c r="AF2302" s="11">
        <f>CodePrefix&amp;$A2302&amp;IF($C2302="","","."&amp;$C2302&amp;"."&amp;$B2302)&amp;INDEX(VarEnd,MATCH($A2302,VarKey,0))&amp;AF$5</f>
        <v/>
      </c>
      <c r="AG2302" s="39">
        <f>AG2284*Settings!$C$13*(INDEX(AG$395:AG$406,$D2302)+INDEX(AG$382:AG$393,$D2302))</f>
        <v/>
      </c>
      <c r="AH2302" s="40">
        <f>AH2284*Settings!$C$13*(INDEX(AH$395:AH$406,$D2302)+INDEX(AH$382:AH$393,$D2302))</f>
        <v/>
      </c>
      <c r="AI2302" s="40">
        <f>AI2284*Settings!$C$13*(INDEX(AI$395:AI$406,$D2302)+INDEX(AI$382:AI$393,$D2302))</f>
        <v/>
      </c>
      <c r="AJ2302" s="40">
        <f>AJ2284*Settings!$C$13*(INDEX(AJ$395:AJ$406,$D2302)+INDEX(AJ$382:AJ$393,$D2302))</f>
        <v/>
      </c>
      <c r="AK2302" s="40">
        <f>AK2284*Settings!$C$13*(INDEX(AK$395:AK$406,$D2302)+INDEX(AK$382:AK$393,$D2302))</f>
        <v/>
      </c>
      <c r="AL2302" s="40">
        <f>AL2284*Settings!$C$13*(INDEX(AL$395:AL$406,$D2302)+INDEX(AL$382:AL$393,$D2302))</f>
        <v/>
      </c>
      <c r="AM2302" s="40">
        <f>AM2284*Settings!$C$13*(INDEX(AM$395:AM$406,$D2302)+INDEX(AM$382:AM$393,$D2302))</f>
        <v/>
      </c>
      <c r="AN2302" s="40">
        <f>AN2284*Settings!$C$13*(INDEX(AN$395:AN$406,$D2302)+INDEX(AN$382:AN$393,$D2302))</f>
        <v/>
      </c>
      <c r="AO2302" s="40">
        <f>AO2284*Settings!$C$13*(INDEX(AO$395:AO$406,$D2302)+INDEX(AO$382:AO$393,$D2302))</f>
        <v/>
      </c>
      <c r="AP2302" s="40">
        <f>AP2284*Settings!$C$13*(INDEX(AP$395:AP$406,$D2302)+INDEX(AP$382:AP$393,$D2302))</f>
        <v/>
      </c>
      <c r="AQ2302" s="40">
        <f>AQ2284*Settings!$C$13*(INDEX(AQ$395:AQ$406,$D2302)+INDEX(AQ$382:AQ$393,$D2302))</f>
        <v/>
      </c>
      <c r="AR2302" s="40">
        <f>AR2284*Settings!$C$13*(INDEX(AR$395:AR$406,$D2302)+INDEX(AR$382:AR$393,$D2302))</f>
        <v/>
      </c>
      <c r="AS2302" s="40">
        <f>AS2284*Settings!$C$13*(INDEX(AS$395:AS$406,$D2302)+INDEX(AS$382:AS$393,$D2302))</f>
        <v/>
      </c>
      <c r="AT2302" s="40">
        <f>AT2284*Settings!$C$13*(INDEX(AT$395:AT$406,$D2302)+INDEX(AT$382:AT$393,$D2302))</f>
        <v/>
      </c>
      <c r="AU2302" s="40">
        <f>AU2284*Settings!$C$13*(INDEX(AU$395:AU$406,$D2302)+INDEX(AU$382:AU$393,$D2302))</f>
        <v/>
      </c>
      <c r="AV2302" s="40">
        <f>AV2284*Settings!$C$13*(INDEX(AV$395:AV$406,$D2302)+INDEX(AV$382:AV$393,$D2302))</f>
        <v/>
      </c>
      <c r="AW2302" s="40">
        <f>AW2284*Settings!$C$13*(INDEX(AW$395:AW$406,$D2302)+INDEX(AW$382:AW$393,$D2302))</f>
        <v/>
      </c>
      <c r="AX2302" s="40">
        <f>AX2284*Settings!$C$13*(INDEX(AX$395:AX$406,$D2302)+INDEX(AX$382:AX$393,$D2302))</f>
        <v/>
      </c>
      <c r="AY2302" s="40">
        <f>AY2284*Settings!$C$13*(INDEX(AY$395:AY$406,$D2302)+INDEX(AY$382:AY$393,$D2302))</f>
        <v/>
      </c>
    </row>
    <row r="2303" hidden="1" outlineLevel="2">
      <c r="A2303" s="14" t="inlineStr">
        <is>
          <t>rtx</t>
        </is>
      </c>
      <c r="B2303" s="14" t="inlineStr">
        <is>
          <t>nga</t>
        </is>
      </c>
      <c r="C2303" s="14" t="inlineStr">
        <is>
          <t>cst</t>
        </is>
      </c>
      <c r="D2303" s="36">
        <f>INDEX(Inputs!$U$5:$U$132,MATCH($B2303&amp;"|"&amp;$C2303,Inputs!$A$5:$A$132,0))</f>
        <v/>
      </c>
      <c r="E2303" s="35" t="n"/>
      <c r="F2303" s="35" t="n"/>
      <c r="G2303" s="35" t="n"/>
      <c r="H2303" s="14">
        <f>INDEX(VarLab,MATCH($A2303,VarKey,0))&amp;INDEX(MemLab,MATCH($C2303&amp;"|"&amp;$B2303,MemKey,0))</f>
        <v/>
      </c>
      <c r="I2303" s="14">
        <f>INDEX(VarUnit,MATCH($A2303,VarKey,0))</f>
        <v/>
      </c>
      <c r="J2303" s="14">
        <f>INDEX(VarSrc,MATCH($A2303,VarKey,0))</f>
        <v/>
      </c>
      <c r="K2303" s="11">
        <f>CodePrefix&amp;$A2303&amp;IF($C2303="","","."&amp;$C2303&amp;"."&amp;$B2303)&amp;INDEX(VarEnd,MATCH($A2303,VarKey,0))&amp;K$5</f>
        <v/>
      </c>
      <c r="L2303" s="39">
        <f>L2285*Settings!$C$13*(INDEX(L$395:L$406,$D2303)+INDEX(L$382:L$393,$D2303))</f>
        <v/>
      </c>
      <c r="M2303" s="40">
        <f>M2285*Settings!$C$13*(INDEX(M$395:M$406,$D2303)+INDEX(M$382:M$393,$D2303))</f>
        <v/>
      </c>
      <c r="N2303" s="40">
        <f>N2285*Settings!$C$13*(INDEX(N$395:N$406,$D2303)+INDEX(N$382:N$393,$D2303))</f>
        <v/>
      </c>
      <c r="O2303" s="40">
        <f>O2285*Settings!$C$13*(INDEX(O$395:O$406,$D2303)+INDEX(O$382:O$393,$D2303))</f>
        <v/>
      </c>
      <c r="P2303" s="40">
        <f>P2285*Settings!$C$13*(INDEX(P$395:P$406,$D2303)+INDEX(P$382:P$393,$D2303))</f>
        <v/>
      </c>
      <c r="Q2303" s="40">
        <f>Q2285*Settings!$C$13*(INDEX(Q$395:Q$406,$D2303)+INDEX(Q$382:Q$393,$D2303))</f>
        <v/>
      </c>
      <c r="R2303" s="40">
        <f>R2285*Settings!$C$13*(INDEX(R$395:R$406,$D2303)+INDEX(R$382:R$393,$D2303))</f>
        <v/>
      </c>
      <c r="S2303" s="40">
        <f>S2285*Settings!$C$13*(INDEX(S$395:S$406,$D2303)+INDEX(S$382:S$393,$D2303))</f>
        <v/>
      </c>
      <c r="T2303" s="40">
        <f>T2285*Settings!$C$13*(INDEX(T$395:T$406,$D2303)+INDEX(T$382:T$393,$D2303))</f>
        <v/>
      </c>
      <c r="U2303" s="40">
        <f>U2285*Settings!$C$13*(INDEX(U$395:U$406,$D2303)+INDEX(U$382:U$393,$D2303))</f>
        <v/>
      </c>
      <c r="V2303" s="40">
        <f>V2285*Settings!$C$13*(INDEX(V$395:V$406,$D2303)+INDEX(V$382:V$393,$D2303))</f>
        <v/>
      </c>
      <c r="W2303" s="40">
        <f>W2285*Settings!$C$13*(INDEX(W$395:W$406,$D2303)+INDEX(W$382:W$393,$D2303))</f>
        <v/>
      </c>
      <c r="X2303" s="40">
        <f>X2285*Settings!$C$13*(INDEX(X$395:X$406,$D2303)+INDEX(X$382:X$393,$D2303))</f>
        <v/>
      </c>
      <c r="Y2303" s="40">
        <f>Y2285*Settings!$C$13*(INDEX(Y$395:Y$406,$D2303)+INDEX(Y$382:Y$393,$D2303))</f>
        <v/>
      </c>
      <c r="Z2303" s="40">
        <f>Z2285*Settings!$C$13*(INDEX(Z$395:Z$406,$D2303)+INDEX(Z$382:Z$393,$D2303))</f>
        <v/>
      </c>
      <c r="AA2303" s="40">
        <f>AA2285*Settings!$C$13*(INDEX(AA$395:AA$406,$D2303)+INDEX(AA$382:AA$393,$D2303))</f>
        <v/>
      </c>
      <c r="AB2303" s="40">
        <f>AB2285*Settings!$C$13*(INDEX(AB$395:AB$406,$D2303)+INDEX(AB$382:AB$393,$D2303))</f>
        <v/>
      </c>
      <c r="AC2303" s="40">
        <f>AC2285*Settings!$C$13*(INDEX(AC$395:AC$406,$D2303)+INDEX(AC$382:AC$393,$D2303))</f>
        <v/>
      </c>
      <c r="AD2303" s="40">
        <f>AD2285*Settings!$C$13*(INDEX(AD$395:AD$406,$D2303)+INDEX(AD$382:AD$393,$D2303))</f>
        <v/>
      </c>
      <c r="AF2303" s="11">
        <f>CodePrefix&amp;$A2303&amp;IF($C2303="","","."&amp;$C2303&amp;"."&amp;$B2303)&amp;INDEX(VarEnd,MATCH($A2303,VarKey,0))&amp;AF$5</f>
        <v/>
      </c>
      <c r="AG2303" s="39">
        <f>AG2285*Settings!$C$13*(INDEX(AG$395:AG$406,$D2303)+INDEX(AG$382:AG$393,$D2303))</f>
        <v/>
      </c>
      <c r="AH2303" s="40">
        <f>AH2285*Settings!$C$13*(INDEX(AH$395:AH$406,$D2303)+INDEX(AH$382:AH$393,$D2303))</f>
        <v/>
      </c>
      <c r="AI2303" s="40">
        <f>AI2285*Settings!$C$13*(INDEX(AI$395:AI$406,$D2303)+INDEX(AI$382:AI$393,$D2303))</f>
        <v/>
      </c>
      <c r="AJ2303" s="40">
        <f>AJ2285*Settings!$C$13*(INDEX(AJ$395:AJ$406,$D2303)+INDEX(AJ$382:AJ$393,$D2303))</f>
        <v/>
      </c>
      <c r="AK2303" s="40">
        <f>AK2285*Settings!$C$13*(INDEX(AK$395:AK$406,$D2303)+INDEX(AK$382:AK$393,$D2303))</f>
        <v/>
      </c>
      <c r="AL2303" s="40">
        <f>AL2285*Settings!$C$13*(INDEX(AL$395:AL$406,$D2303)+INDEX(AL$382:AL$393,$D2303))</f>
        <v/>
      </c>
      <c r="AM2303" s="40">
        <f>AM2285*Settings!$C$13*(INDEX(AM$395:AM$406,$D2303)+INDEX(AM$382:AM$393,$D2303))</f>
        <v/>
      </c>
      <c r="AN2303" s="40">
        <f>AN2285*Settings!$C$13*(INDEX(AN$395:AN$406,$D2303)+INDEX(AN$382:AN$393,$D2303))</f>
        <v/>
      </c>
      <c r="AO2303" s="40">
        <f>AO2285*Settings!$C$13*(INDEX(AO$395:AO$406,$D2303)+INDEX(AO$382:AO$393,$D2303))</f>
        <v/>
      </c>
      <c r="AP2303" s="40">
        <f>AP2285*Settings!$C$13*(INDEX(AP$395:AP$406,$D2303)+INDEX(AP$382:AP$393,$D2303))</f>
        <v/>
      </c>
      <c r="AQ2303" s="40">
        <f>AQ2285*Settings!$C$13*(INDEX(AQ$395:AQ$406,$D2303)+INDEX(AQ$382:AQ$393,$D2303))</f>
        <v/>
      </c>
      <c r="AR2303" s="40">
        <f>AR2285*Settings!$C$13*(INDEX(AR$395:AR$406,$D2303)+INDEX(AR$382:AR$393,$D2303))</f>
        <v/>
      </c>
      <c r="AS2303" s="40">
        <f>AS2285*Settings!$C$13*(INDEX(AS$395:AS$406,$D2303)+INDEX(AS$382:AS$393,$D2303))</f>
        <v/>
      </c>
      <c r="AT2303" s="40">
        <f>AT2285*Settings!$C$13*(INDEX(AT$395:AT$406,$D2303)+INDEX(AT$382:AT$393,$D2303))</f>
        <v/>
      </c>
      <c r="AU2303" s="40">
        <f>AU2285*Settings!$C$13*(INDEX(AU$395:AU$406,$D2303)+INDEX(AU$382:AU$393,$D2303))</f>
        <v/>
      </c>
      <c r="AV2303" s="40">
        <f>AV2285*Settings!$C$13*(INDEX(AV$395:AV$406,$D2303)+INDEX(AV$382:AV$393,$D2303))</f>
        <v/>
      </c>
      <c r="AW2303" s="40">
        <f>AW2285*Settings!$C$13*(INDEX(AW$395:AW$406,$D2303)+INDEX(AW$382:AW$393,$D2303))</f>
        <v/>
      </c>
      <c r="AX2303" s="40">
        <f>AX2285*Settings!$C$13*(INDEX(AX$395:AX$406,$D2303)+INDEX(AX$382:AX$393,$D2303))</f>
        <v/>
      </c>
      <c r="AY2303" s="40">
        <f>AY2285*Settings!$C$13*(INDEX(AY$395:AY$406,$D2303)+INDEX(AY$382:AY$393,$D2303))</f>
        <v/>
      </c>
    </row>
    <row r="2304" hidden="1" outlineLevel="2">
      <c r="A2304" s="14" t="inlineStr">
        <is>
          <t>rtx</t>
        </is>
      </c>
      <c r="B2304" s="14" t="inlineStr">
        <is>
          <t>gso</t>
        </is>
      </c>
      <c r="C2304" s="14" t="inlineStr">
        <is>
          <t>cst</t>
        </is>
      </c>
      <c r="D2304" s="36">
        <f>INDEX(Inputs!$U$5:$U$132,MATCH($B2304&amp;"|"&amp;$C2304,Inputs!$A$5:$A$132,0))</f>
        <v/>
      </c>
      <c r="E2304" s="35" t="n"/>
      <c r="F2304" s="35" t="n"/>
      <c r="G2304" s="35" t="n"/>
      <c r="H2304" s="14">
        <f>INDEX(VarLab,MATCH($A2304,VarKey,0))&amp;INDEX(MemLab,MATCH($C2304&amp;"|"&amp;$B2304,MemKey,0))</f>
        <v/>
      </c>
      <c r="I2304" s="14">
        <f>INDEX(VarUnit,MATCH($A2304,VarKey,0))</f>
        <v/>
      </c>
      <c r="J2304" s="14">
        <f>INDEX(VarSrc,MATCH($A2304,VarKey,0))</f>
        <v/>
      </c>
      <c r="K2304" s="11">
        <f>CodePrefix&amp;$A2304&amp;IF($C2304="","","."&amp;$C2304&amp;"."&amp;$B2304)&amp;INDEX(VarEnd,MATCH($A2304,VarKey,0))&amp;K$5</f>
        <v/>
      </c>
      <c r="L2304" s="39">
        <f>L2286*Settings!$C$13*(INDEX(L$395:L$406,$D2304)+INDEX(L$382:L$393,$D2304))</f>
        <v/>
      </c>
      <c r="M2304" s="40">
        <f>M2286*Settings!$C$13*(INDEX(M$395:M$406,$D2304)+INDEX(M$382:M$393,$D2304))</f>
        <v/>
      </c>
      <c r="N2304" s="40">
        <f>N2286*Settings!$C$13*(INDEX(N$395:N$406,$D2304)+INDEX(N$382:N$393,$D2304))</f>
        <v/>
      </c>
      <c r="O2304" s="40">
        <f>O2286*Settings!$C$13*(INDEX(O$395:O$406,$D2304)+INDEX(O$382:O$393,$D2304))</f>
        <v/>
      </c>
      <c r="P2304" s="40">
        <f>P2286*Settings!$C$13*(INDEX(P$395:P$406,$D2304)+INDEX(P$382:P$393,$D2304))</f>
        <v/>
      </c>
      <c r="Q2304" s="40">
        <f>Q2286*Settings!$C$13*(INDEX(Q$395:Q$406,$D2304)+INDEX(Q$382:Q$393,$D2304))</f>
        <v/>
      </c>
      <c r="R2304" s="40">
        <f>R2286*Settings!$C$13*(INDEX(R$395:R$406,$D2304)+INDEX(R$382:R$393,$D2304))</f>
        <v/>
      </c>
      <c r="S2304" s="40">
        <f>S2286*Settings!$C$13*(INDEX(S$395:S$406,$D2304)+INDEX(S$382:S$393,$D2304))</f>
        <v/>
      </c>
      <c r="T2304" s="40">
        <f>T2286*Settings!$C$13*(INDEX(T$395:T$406,$D2304)+INDEX(T$382:T$393,$D2304))</f>
        <v/>
      </c>
      <c r="U2304" s="40">
        <f>U2286*Settings!$C$13*(INDEX(U$395:U$406,$D2304)+INDEX(U$382:U$393,$D2304))</f>
        <v/>
      </c>
      <c r="V2304" s="40">
        <f>V2286*Settings!$C$13*(INDEX(V$395:V$406,$D2304)+INDEX(V$382:V$393,$D2304))</f>
        <v/>
      </c>
      <c r="W2304" s="40">
        <f>W2286*Settings!$C$13*(INDEX(W$395:W$406,$D2304)+INDEX(W$382:W$393,$D2304))</f>
        <v/>
      </c>
      <c r="X2304" s="40">
        <f>X2286*Settings!$C$13*(INDEX(X$395:X$406,$D2304)+INDEX(X$382:X$393,$D2304))</f>
        <v/>
      </c>
      <c r="Y2304" s="40">
        <f>Y2286*Settings!$C$13*(INDEX(Y$395:Y$406,$D2304)+INDEX(Y$382:Y$393,$D2304))</f>
        <v/>
      </c>
      <c r="Z2304" s="40">
        <f>Z2286*Settings!$C$13*(INDEX(Z$395:Z$406,$D2304)+INDEX(Z$382:Z$393,$D2304))</f>
        <v/>
      </c>
      <c r="AA2304" s="40">
        <f>AA2286*Settings!$C$13*(INDEX(AA$395:AA$406,$D2304)+INDEX(AA$382:AA$393,$D2304))</f>
        <v/>
      </c>
      <c r="AB2304" s="40">
        <f>AB2286*Settings!$C$13*(INDEX(AB$395:AB$406,$D2304)+INDEX(AB$382:AB$393,$D2304))</f>
        <v/>
      </c>
      <c r="AC2304" s="40">
        <f>AC2286*Settings!$C$13*(INDEX(AC$395:AC$406,$D2304)+INDEX(AC$382:AC$393,$D2304))</f>
        <v/>
      </c>
      <c r="AD2304" s="40">
        <f>AD2286*Settings!$C$13*(INDEX(AD$395:AD$406,$D2304)+INDEX(AD$382:AD$393,$D2304))</f>
        <v/>
      </c>
      <c r="AF2304" s="11">
        <f>CodePrefix&amp;$A2304&amp;IF($C2304="","","."&amp;$C2304&amp;"."&amp;$B2304)&amp;INDEX(VarEnd,MATCH($A2304,VarKey,0))&amp;AF$5</f>
        <v/>
      </c>
      <c r="AG2304" s="39">
        <f>AG2286*Settings!$C$13*(INDEX(AG$395:AG$406,$D2304)+INDEX(AG$382:AG$393,$D2304))</f>
        <v/>
      </c>
      <c r="AH2304" s="40">
        <f>AH2286*Settings!$C$13*(INDEX(AH$395:AH$406,$D2304)+INDEX(AH$382:AH$393,$D2304))</f>
        <v/>
      </c>
      <c r="AI2304" s="40">
        <f>AI2286*Settings!$C$13*(INDEX(AI$395:AI$406,$D2304)+INDEX(AI$382:AI$393,$D2304))</f>
        <v/>
      </c>
      <c r="AJ2304" s="40">
        <f>AJ2286*Settings!$C$13*(INDEX(AJ$395:AJ$406,$D2304)+INDEX(AJ$382:AJ$393,$D2304))</f>
        <v/>
      </c>
      <c r="AK2304" s="40">
        <f>AK2286*Settings!$C$13*(INDEX(AK$395:AK$406,$D2304)+INDEX(AK$382:AK$393,$D2304))</f>
        <v/>
      </c>
      <c r="AL2304" s="40">
        <f>AL2286*Settings!$C$13*(INDEX(AL$395:AL$406,$D2304)+INDEX(AL$382:AL$393,$D2304))</f>
        <v/>
      </c>
      <c r="AM2304" s="40">
        <f>AM2286*Settings!$C$13*(INDEX(AM$395:AM$406,$D2304)+INDEX(AM$382:AM$393,$D2304))</f>
        <v/>
      </c>
      <c r="AN2304" s="40">
        <f>AN2286*Settings!$C$13*(INDEX(AN$395:AN$406,$D2304)+INDEX(AN$382:AN$393,$D2304))</f>
        <v/>
      </c>
      <c r="AO2304" s="40">
        <f>AO2286*Settings!$C$13*(INDEX(AO$395:AO$406,$D2304)+INDEX(AO$382:AO$393,$D2304))</f>
        <v/>
      </c>
      <c r="AP2304" s="40">
        <f>AP2286*Settings!$C$13*(INDEX(AP$395:AP$406,$D2304)+INDEX(AP$382:AP$393,$D2304))</f>
        <v/>
      </c>
      <c r="AQ2304" s="40">
        <f>AQ2286*Settings!$C$13*(INDEX(AQ$395:AQ$406,$D2304)+INDEX(AQ$382:AQ$393,$D2304))</f>
        <v/>
      </c>
      <c r="AR2304" s="40">
        <f>AR2286*Settings!$C$13*(INDEX(AR$395:AR$406,$D2304)+INDEX(AR$382:AR$393,$D2304))</f>
        <v/>
      </c>
      <c r="AS2304" s="40">
        <f>AS2286*Settings!$C$13*(INDEX(AS$395:AS$406,$D2304)+INDEX(AS$382:AS$393,$D2304))</f>
        <v/>
      </c>
      <c r="AT2304" s="40">
        <f>AT2286*Settings!$C$13*(INDEX(AT$395:AT$406,$D2304)+INDEX(AT$382:AT$393,$D2304))</f>
        <v/>
      </c>
      <c r="AU2304" s="40">
        <f>AU2286*Settings!$C$13*(INDEX(AU$395:AU$406,$D2304)+INDEX(AU$382:AU$393,$D2304))</f>
        <v/>
      </c>
      <c r="AV2304" s="40">
        <f>AV2286*Settings!$C$13*(INDEX(AV$395:AV$406,$D2304)+INDEX(AV$382:AV$393,$D2304))</f>
        <v/>
      </c>
      <c r="AW2304" s="40">
        <f>AW2286*Settings!$C$13*(INDEX(AW$395:AW$406,$D2304)+INDEX(AW$382:AW$393,$D2304))</f>
        <v/>
      </c>
      <c r="AX2304" s="40">
        <f>AX2286*Settings!$C$13*(INDEX(AX$395:AX$406,$D2304)+INDEX(AX$382:AX$393,$D2304))</f>
        <v/>
      </c>
      <c r="AY2304" s="40">
        <f>AY2286*Settings!$C$13*(INDEX(AY$395:AY$406,$D2304)+INDEX(AY$382:AY$393,$D2304))</f>
        <v/>
      </c>
    </row>
    <row r="2305" hidden="1" outlineLevel="2">
      <c r="A2305" s="14" t="inlineStr">
        <is>
          <t>rtx</t>
        </is>
      </c>
      <c r="B2305" s="14" t="inlineStr">
        <is>
          <t>die</t>
        </is>
      </c>
      <c r="C2305" s="14" t="inlineStr">
        <is>
          <t>cst</t>
        </is>
      </c>
      <c r="D2305" s="36">
        <f>INDEX(Inputs!$U$5:$U$132,MATCH($B2305&amp;"|"&amp;$C2305,Inputs!$A$5:$A$132,0))</f>
        <v/>
      </c>
      <c r="E2305" s="35" t="n"/>
      <c r="F2305" s="35" t="n"/>
      <c r="G2305" s="35" t="n"/>
      <c r="H2305" s="14">
        <f>INDEX(VarLab,MATCH($A2305,VarKey,0))&amp;INDEX(MemLab,MATCH($C2305&amp;"|"&amp;$B2305,MemKey,0))</f>
        <v/>
      </c>
      <c r="I2305" s="14">
        <f>INDEX(VarUnit,MATCH($A2305,VarKey,0))</f>
        <v/>
      </c>
      <c r="J2305" s="14">
        <f>INDEX(VarSrc,MATCH($A2305,VarKey,0))</f>
        <v/>
      </c>
      <c r="K2305" s="11">
        <f>CodePrefix&amp;$A2305&amp;IF($C2305="","","."&amp;$C2305&amp;"."&amp;$B2305)&amp;INDEX(VarEnd,MATCH($A2305,VarKey,0))&amp;K$5</f>
        <v/>
      </c>
      <c r="L2305" s="39">
        <f>L2287*Settings!$C$13*(INDEX(L$395:L$406,$D2305)+INDEX(L$382:L$393,$D2305))</f>
        <v/>
      </c>
      <c r="M2305" s="40">
        <f>M2287*Settings!$C$13*(INDEX(M$395:M$406,$D2305)+INDEX(M$382:M$393,$D2305))</f>
        <v/>
      </c>
      <c r="N2305" s="40">
        <f>N2287*Settings!$C$13*(INDEX(N$395:N$406,$D2305)+INDEX(N$382:N$393,$D2305))</f>
        <v/>
      </c>
      <c r="O2305" s="40">
        <f>O2287*Settings!$C$13*(INDEX(O$395:O$406,$D2305)+INDEX(O$382:O$393,$D2305))</f>
        <v/>
      </c>
      <c r="P2305" s="40">
        <f>P2287*Settings!$C$13*(INDEX(P$395:P$406,$D2305)+INDEX(P$382:P$393,$D2305))</f>
        <v/>
      </c>
      <c r="Q2305" s="40">
        <f>Q2287*Settings!$C$13*(INDEX(Q$395:Q$406,$D2305)+INDEX(Q$382:Q$393,$D2305))</f>
        <v/>
      </c>
      <c r="R2305" s="40">
        <f>R2287*Settings!$C$13*(INDEX(R$395:R$406,$D2305)+INDEX(R$382:R$393,$D2305))</f>
        <v/>
      </c>
      <c r="S2305" s="40">
        <f>S2287*Settings!$C$13*(INDEX(S$395:S$406,$D2305)+INDEX(S$382:S$393,$D2305))</f>
        <v/>
      </c>
      <c r="T2305" s="40">
        <f>T2287*Settings!$C$13*(INDEX(T$395:T$406,$D2305)+INDEX(T$382:T$393,$D2305))</f>
        <v/>
      </c>
      <c r="U2305" s="40">
        <f>U2287*Settings!$C$13*(INDEX(U$395:U$406,$D2305)+INDEX(U$382:U$393,$D2305))</f>
        <v/>
      </c>
      <c r="V2305" s="40">
        <f>V2287*Settings!$C$13*(INDEX(V$395:V$406,$D2305)+INDEX(V$382:V$393,$D2305))</f>
        <v/>
      </c>
      <c r="W2305" s="40">
        <f>W2287*Settings!$C$13*(INDEX(W$395:W$406,$D2305)+INDEX(W$382:W$393,$D2305))</f>
        <v/>
      </c>
      <c r="X2305" s="40">
        <f>X2287*Settings!$C$13*(INDEX(X$395:X$406,$D2305)+INDEX(X$382:X$393,$D2305))</f>
        <v/>
      </c>
      <c r="Y2305" s="40">
        <f>Y2287*Settings!$C$13*(INDEX(Y$395:Y$406,$D2305)+INDEX(Y$382:Y$393,$D2305))</f>
        <v/>
      </c>
      <c r="Z2305" s="40">
        <f>Z2287*Settings!$C$13*(INDEX(Z$395:Z$406,$D2305)+INDEX(Z$382:Z$393,$D2305))</f>
        <v/>
      </c>
      <c r="AA2305" s="40">
        <f>AA2287*Settings!$C$13*(INDEX(AA$395:AA$406,$D2305)+INDEX(AA$382:AA$393,$D2305))</f>
        <v/>
      </c>
      <c r="AB2305" s="40">
        <f>AB2287*Settings!$C$13*(INDEX(AB$395:AB$406,$D2305)+INDEX(AB$382:AB$393,$D2305))</f>
        <v/>
      </c>
      <c r="AC2305" s="40">
        <f>AC2287*Settings!$C$13*(INDEX(AC$395:AC$406,$D2305)+INDEX(AC$382:AC$393,$D2305))</f>
        <v/>
      </c>
      <c r="AD2305" s="40">
        <f>AD2287*Settings!$C$13*(INDEX(AD$395:AD$406,$D2305)+INDEX(AD$382:AD$393,$D2305))</f>
        <v/>
      </c>
      <c r="AF2305" s="11">
        <f>CodePrefix&amp;$A2305&amp;IF($C2305="","","."&amp;$C2305&amp;"."&amp;$B2305)&amp;INDEX(VarEnd,MATCH($A2305,VarKey,0))&amp;AF$5</f>
        <v/>
      </c>
      <c r="AG2305" s="39">
        <f>AG2287*Settings!$C$13*(INDEX(AG$395:AG$406,$D2305)+INDEX(AG$382:AG$393,$D2305))</f>
        <v/>
      </c>
      <c r="AH2305" s="40">
        <f>AH2287*Settings!$C$13*(INDEX(AH$395:AH$406,$D2305)+INDEX(AH$382:AH$393,$D2305))</f>
        <v/>
      </c>
      <c r="AI2305" s="40">
        <f>AI2287*Settings!$C$13*(INDEX(AI$395:AI$406,$D2305)+INDEX(AI$382:AI$393,$D2305))</f>
        <v/>
      </c>
      <c r="AJ2305" s="40">
        <f>AJ2287*Settings!$C$13*(INDEX(AJ$395:AJ$406,$D2305)+INDEX(AJ$382:AJ$393,$D2305))</f>
        <v/>
      </c>
      <c r="AK2305" s="40">
        <f>AK2287*Settings!$C$13*(INDEX(AK$395:AK$406,$D2305)+INDEX(AK$382:AK$393,$D2305))</f>
        <v/>
      </c>
      <c r="AL2305" s="40">
        <f>AL2287*Settings!$C$13*(INDEX(AL$395:AL$406,$D2305)+INDEX(AL$382:AL$393,$D2305))</f>
        <v/>
      </c>
      <c r="AM2305" s="40">
        <f>AM2287*Settings!$C$13*(INDEX(AM$395:AM$406,$D2305)+INDEX(AM$382:AM$393,$D2305))</f>
        <v/>
      </c>
      <c r="AN2305" s="40">
        <f>AN2287*Settings!$C$13*(INDEX(AN$395:AN$406,$D2305)+INDEX(AN$382:AN$393,$D2305))</f>
        <v/>
      </c>
      <c r="AO2305" s="40">
        <f>AO2287*Settings!$C$13*(INDEX(AO$395:AO$406,$D2305)+INDEX(AO$382:AO$393,$D2305))</f>
        <v/>
      </c>
      <c r="AP2305" s="40">
        <f>AP2287*Settings!$C$13*(INDEX(AP$395:AP$406,$D2305)+INDEX(AP$382:AP$393,$D2305))</f>
        <v/>
      </c>
      <c r="AQ2305" s="40">
        <f>AQ2287*Settings!$C$13*(INDEX(AQ$395:AQ$406,$D2305)+INDEX(AQ$382:AQ$393,$D2305))</f>
        <v/>
      </c>
      <c r="AR2305" s="40">
        <f>AR2287*Settings!$C$13*(INDEX(AR$395:AR$406,$D2305)+INDEX(AR$382:AR$393,$D2305))</f>
        <v/>
      </c>
      <c r="AS2305" s="40">
        <f>AS2287*Settings!$C$13*(INDEX(AS$395:AS$406,$D2305)+INDEX(AS$382:AS$393,$D2305))</f>
        <v/>
      </c>
      <c r="AT2305" s="40">
        <f>AT2287*Settings!$C$13*(INDEX(AT$395:AT$406,$D2305)+INDEX(AT$382:AT$393,$D2305))</f>
        <v/>
      </c>
      <c r="AU2305" s="40">
        <f>AU2287*Settings!$C$13*(INDEX(AU$395:AU$406,$D2305)+INDEX(AU$382:AU$393,$D2305))</f>
        <v/>
      </c>
      <c r="AV2305" s="40">
        <f>AV2287*Settings!$C$13*(INDEX(AV$395:AV$406,$D2305)+INDEX(AV$382:AV$393,$D2305))</f>
        <v/>
      </c>
      <c r="AW2305" s="40">
        <f>AW2287*Settings!$C$13*(INDEX(AW$395:AW$406,$D2305)+INDEX(AW$382:AW$393,$D2305))</f>
        <v/>
      </c>
      <c r="AX2305" s="40">
        <f>AX2287*Settings!$C$13*(INDEX(AX$395:AX$406,$D2305)+INDEX(AX$382:AX$393,$D2305))</f>
        <v/>
      </c>
      <c r="AY2305" s="40">
        <f>AY2287*Settings!$C$13*(INDEX(AY$395:AY$406,$D2305)+INDEX(AY$382:AY$393,$D2305))</f>
        <v/>
      </c>
    </row>
    <row r="2306" hidden="1" outlineLevel="2">
      <c r="A2306" s="14" t="inlineStr">
        <is>
          <t>rtx</t>
        </is>
      </c>
      <c r="B2306" s="14" t="inlineStr">
        <is>
          <t>lpg</t>
        </is>
      </c>
      <c r="C2306" s="14" t="inlineStr">
        <is>
          <t>cst</t>
        </is>
      </c>
      <c r="D2306" s="36">
        <f>INDEX(Inputs!$U$5:$U$132,MATCH($B2306&amp;"|"&amp;$C2306,Inputs!$A$5:$A$132,0))</f>
        <v/>
      </c>
      <c r="E2306" s="35" t="n"/>
      <c r="F2306" s="35" t="n"/>
      <c r="G2306" s="35" t="n"/>
      <c r="H2306" s="14">
        <f>INDEX(VarLab,MATCH($A2306,VarKey,0))&amp;INDEX(MemLab,MATCH($C2306&amp;"|"&amp;$B2306,MemKey,0))</f>
        <v/>
      </c>
      <c r="I2306" s="14">
        <f>INDEX(VarUnit,MATCH($A2306,VarKey,0))</f>
        <v/>
      </c>
      <c r="J2306" s="14">
        <f>INDEX(VarSrc,MATCH($A2306,VarKey,0))</f>
        <v/>
      </c>
      <c r="K2306" s="11">
        <f>CodePrefix&amp;$A2306&amp;IF($C2306="","","."&amp;$C2306&amp;"."&amp;$B2306)&amp;INDEX(VarEnd,MATCH($A2306,VarKey,0))&amp;K$5</f>
        <v/>
      </c>
      <c r="L2306" s="39">
        <f>L2288*Settings!$C$13*(INDEX(L$395:L$406,$D2306)+INDEX(L$382:L$393,$D2306))</f>
        <v/>
      </c>
      <c r="M2306" s="40">
        <f>M2288*Settings!$C$13*(INDEX(M$395:M$406,$D2306)+INDEX(M$382:M$393,$D2306))</f>
        <v/>
      </c>
      <c r="N2306" s="40">
        <f>N2288*Settings!$C$13*(INDEX(N$395:N$406,$D2306)+INDEX(N$382:N$393,$D2306))</f>
        <v/>
      </c>
      <c r="O2306" s="40">
        <f>O2288*Settings!$C$13*(INDEX(O$395:O$406,$D2306)+INDEX(O$382:O$393,$D2306))</f>
        <v/>
      </c>
      <c r="P2306" s="40">
        <f>P2288*Settings!$C$13*(INDEX(P$395:P$406,$D2306)+INDEX(P$382:P$393,$D2306))</f>
        <v/>
      </c>
      <c r="Q2306" s="40">
        <f>Q2288*Settings!$C$13*(INDEX(Q$395:Q$406,$D2306)+INDEX(Q$382:Q$393,$D2306))</f>
        <v/>
      </c>
      <c r="R2306" s="40">
        <f>R2288*Settings!$C$13*(INDEX(R$395:R$406,$D2306)+INDEX(R$382:R$393,$D2306))</f>
        <v/>
      </c>
      <c r="S2306" s="40">
        <f>S2288*Settings!$C$13*(INDEX(S$395:S$406,$D2306)+INDEX(S$382:S$393,$D2306))</f>
        <v/>
      </c>
      <c r="T2306" s="40">
        <f>T2288*Settings!$C$13*(INDEX(T$395:T$406,$D2306)+INDEX(T$382:T$393,$D2306))</f>
        <v/>
      </c>
      <c r="U2306" s="40">
        <f>U2288*Settings!$C$13*(INDEX(U$395:U$406,$D2306)+INDEX(U$382:U$393,$D2306))</f>
        <v/>
      </c>
      <c r="V2306" s="40">
        <f>V2288*Settings!$C$13*(INDEX(V$395:V$406,$D2306)+INDEX(V$382:V$393,$D2306))</f>
        <v/>
      </c>
      <c r="W2306" s="40">
        <f>W2288*Settings!$C$13*(INDEX(W$395:W$406,$D2306)+INDEX(W$382:W$393,$D2306))</f>
        <v/>
      </c>
      <c r="X2306" s="40">
        <f>X2288*Settings!$C$13*(INDEX(X$395:X$406,$D2306)+INDEX(X$382:X$393,$D2306))</f>
        <v/>
      </c>
      <c r="Y2306" s="40">
        <f>Y2288*Settings!$C$13*(INDEX(Y$395:Y$406,$D2306)+INDEX(Y$382:Y$393,$D2306))</f>
        <v/>
      </c>
      <c r="Z2306" s="40">
        <f>Z2288*Settings!$C$13*(INDEX(Z$395:Z$406,$D2306)+INDEX(Z$382:Z$393,$D2306))</f>
        <v/>
      </c>
      <c r="AA2306" s="40">
        <f>AA2288*Settings!$C$13*(INDEX(AA$395:AA$406,$D2306)+INDEX(AA$382:AA$393,$D2306))</f>
        <v/>
      </c>
      <c r="AB2306" s="40">
        <f>AB2288*Settings!$C$13*(INDEX(AB$395:AB$406,$D2306)+INDEX(AB$382:AB$393,$D2306))</f>
        <v/>
      </c>
      <c r="AC2306" s="40">
        <f>AC2288*Settings!$C$13*(INDEX(AC$395:AC$406,$D2306)+INDEX(AC$382:AC$393,$D2306))</f>
        <v/>
      </c>
      <c r="AD2306" s="40">
        <f>AD2288*Settings!$C$13*(INDEX(AD$395:AD$406,$D2306)+INDEX(AD$382:AD$393,$D2306))</f>
        <v/>
      </c>
      <c r="AF2306" s="11">
        <f>CodePrefix&amp;$A2306&amp;IF($C2306="","","."&amp;$C2306&amp;"."&amp;$B2306)&amp;INDEX(VarEnd,MATCH($A2306,VarKey,0))&amp;AF$5</f>
        <v/>
      </c>
      <c r="AG2306" s="39">
        <f>AG2288*Settings!$C$13*(INDEX(AG$395:AG$406,$D2306)+INDEX(AG$382:AG$393,$D2306))</f>
        <v/>
      </c>
      <c r="AH2306" s="40">
        <f>AH2288*Settings!$C$13*(INDEX(AH$395:AH$406,$D2306)+INDEX(AH$382:AH$393,$D2306))</f>
        <v/>
      </c>
      <c r="AI2306" s="40">
        <f>AI2288*Settings!$C$13*(INDEX(AI$395:AI$406,$D2306)+INDEX(AI$382:AI$393,$D2306))</f>
        <v/>
      </c>
      <c r="AJ2306" s="40">
        <f>AJ2288*Settings!$C$13*(INDEX(AJ$395:AJ$406,$D2306)+INDEX(AJ$382:AJ$393,$D2306))</f>
        <v/>
      </c>
      <c r="AK2306" s="40">
        <f>AK2288*Settings!$C$13*(INDEX(AK$395:AK$406,$D2306)+INDEX(AK$382:AK$393,$D2306))</f>
        <v/>
      </c>
      <c r="AL2306" s="40">
        <f>AL2288*Settings!$C$13*(INDEX(AL$395:AL$406,$D2306)+INDEX(AL$382:AL$393,$D2306))</f>
        <v/>
      </c>
      <c r="AM2306" s="40">
        <f>AM2288*Settings!$C$13*(INDEX(AM$395:AM$406,$D2306)+INDEX(AM$382:AM$393,$D2306))</f>
        <v/>
      </c>
      <c r="AN2306" s="40">
        <f>AN2288*Settings!$C$13*(INDEX(AN$395:AN$406,$D2306)+INDEX(AN$382:AN$393,$D2306))</f>
        <v/>
      </c>
      <c r="AO2306" s="40">
        <f>AO2288*Settings!$C$13*(INDEX(AO$395:AO$406,$D2306)+INDEX(AO$382:AO$393,$D2306))</f>
        <v/>
      </c>
      <c r="AP2306" s="40">
        <f>AP2288*Settings!$C$13*(INDEX(AP$395:AP$406,$D2306)+INDEX(AP$382:AP$393,$D2306))</f>
        <v/>
      </c>
      <c r="AQ2306" s="40">
        <f>AQ2288*Settings!$C$13*(INDEX(AQ$395:AQ$406,$D2306)+INDEX(AQ$382:AQ$393,$D2306))</f>
        <v/>
      </c>
      <c r="AR2306" s="40">
        <f>AR2288*Settings!$C$13*(INDEX(AR$395:AR$406,$D2306)+INDEX(AR$382:AR$393,$D2306))</f>
        <v/>
      </c>
      <c r="AS2306" s="40">
        <f>AS2288*Settings!$C$13*(INDEX(AS$395:AS$406,$D2306)+INDEX(AS$382:AS$393,$D2306))</f>
        <v/>
      </c>
      <c r="AT2306" s="40">
        <f>AT2288*Settings!$C$13*(INDEX(AT$395:AT$406,$D2306)+INDEX(AT$382:AT$393,$D2306))</f>
        <v/>
      </c>
      <c r="AU2306" s="40">
        <f>AU2288*Settings!$C$13*(INDEX(AU$395:AU$406,$D2306)+INDEX(AU$382:AU$393,$D2306))</f>
        <v/>
      </c>
      <c r="AV2306" s="40">
        <f>AV2288*Settings!$C$13*(INDEX(AV$395:AV$406,$D2306)+INDEX(AV$382:AV$393,$D2306))</f>
        <v/>
      </c>
      <c r="AW2306" s="40">
        <f>AW2288*Settings!$C$13*(INDEX(AW$395:AW$406,$D2306)+INDEX(AW$382:AW$393,$D2306))</f>
        <v/>
      </c>
      <c r="AX2306" s="40">
        <f>AX2288*Settings!$C$13*(INDEX(AX$395:AX$406,$D2306)+INDEX(AX$382:AX$393,$D2306))</f>
        <v/>
      </c>
      <c r="AY2306" s="40">
        <f>AY2288*Settings!$C$13*(INDEX(AY$395:AY$406,$D2306)+INDEX(AY$382:AY$393,$D2306))</f>
        <v/>
      </c>
    </row>
    <row r="2307" hidden="1" outlineLevel="2">
      <c r="A2307" s="14" t="inlineStr">
        <is>
          <t>rtx</t>
        </is>
      </c>
      <c r="B2307" s="14" t="inlineStr">
        <is>
          <t>ker</t>
        </is>
      </c>
      <c r="C2307" s="14" t="inlineStr">
        <is>
          <t>cst</t>
        </is>
      </c>
      <c r="D2307" s="36">
        <f>INDEX(Inputs!$U$5:$U$132,MATCH($B2307&amp;"|"&amp;$C2307,Inputs!$A$5:$A$132,0))</f>
        <v/>
      </c>
      <c r="E2307" s="35" t="n"/>
      <c r="F2307" s="35" t="n"/>
      <c r="G2307" s="35" t="n"/>
      <c r="H2307" s="14">
        <f>INDEX(VarLab,MATCH($A2307,VarKey,0))&amp;INDEX(MemLab,MATCH($C2307&amp;"|"&amp;$B2307,MemKey,0))</f>
        <v/>
      </c>
      <c r="I2307" s="14">
        <f>INDEX(VarUnit,MATCH($A2307,VarKey,0))</f>
        <v/>
      </c>
      <c r="J2307" s="14">
        <f>INDEX(VarSrc,MATCH($A2307,VarKey,0))</f>
        <v/>
      </c>
      <c r="K2307" s="11">
        <f>CodePrefix&amp;$A2307&amp;IF($C2307="","","."&amp;$C2307&amp;"."&amp;$B2307)&amp;INDEX(VarEnd,MATCH($A2307,VarKey,0))&amp;K$5</f>
        <v/>
      </c>
      <c r="L2307" s="39">
        <f>L2289*Settings!$C$13*(INDEX(L$395:L$406,$D2307)+INDEX(L$382:L$393,$D2307))</f>
        <v/>
      </c>
      <c r="M2307" s="40">
        <f>M2289*Settings!$C$13*(INDEX(M$395:M$406,$D2307)+INDEX(M$382:M$393,$D2307))</f>
        <v/>
      </c>
      <c r="N2307" s="40">
        <f>N2289*Settings!$C$13*(INDEX(N$395:N$406,$D2307)+INDEX(N$382:N$393,$D2307))</f>
        <v/>
      </c>
      <c r="O2307" s="40">
        <f>O2289*Settings!$C$13*(INDEX(O$395:O$406,$D2307)+INDEX(O$382:O$393,$D2307))</f>
        <v/>
      </c>
      <c r="P2307" s="40">
        <f>P2289*Settings!$C$13*(INDEX(P$395:P$406,$D2307)+INDEX(P$382:P$393,$D2307))</f>
        <v/>
      </c>
      <c r="Q2307" s="40">
        <f>Q2289*Settings!$C$13*(INDEX(Q$395:Q$406,$D2307)+INDEX(Q$382:Q$393,$D2307))</f>
        <v/>
      </c>
      <c r="R2307" s="40">
        <f>R2289*Settings!$C$13*(INDEX(R$395:R$406,$D2307)+INDEX(R$382:R$393,$D2307))</f>
        <v/>
      </c>
      <c r="S2307" s="40">
        <f>S2289*Settings!$C$13*(INDEX(S$395:S$406,$D2307)+INDEX(S$382:S$393,$D2307))</f>
        <v/>
      </c>
      <c r="T2307" s="40">
        <f>T2289*Settings!$C$13*(INDEX(T$395:T$406,$D2307)+INDEX(T$382:T$393,$D2307))</f>
        <v/>
      </c>
      <c r="U2307" s="40">
        <f>U2289*Settings!$C$13*(INDEX(U$395:U$406,$D2307)+INDEX(U$382:U$393,$D2307))</f>
        <v/>
      </c>
      <c r="V2307" s="40">
        <f>V2289*Settings!$C$13*(INDEX(V$395:V$406,$D2307)+INDEX(V$382:V$393,$D2307))</f>
        <v/>
      </c>
      <c r="W2307" s="40">
        <f>W2289*Settings!$C$13*(INDEX(W$395:W$406,$D2307)+INDEX(W$382:W$393,$D2307))</f>
        <v/>
      </c>
      <c r="X2307" s="40">
        <f>X2289*Settings!$C$13*(INDEX(X$395:X$406,$D2307)+INDEX(X$382:X$393,$D2307))</f>
        <v/>
      </c>
      <c r="Y2307" s="40">
        <f>Y2289*Settings!$C$13*(INDEX(Y$395:Y$406,$D2307)+INDEX(Y$382:Y$393,$D2307))</f>
        <v/>
      </c>
      <c r="Z2307" s="40">
        <f>Z2289*Settings!$C$13*(INDEX(Z$395:Z$406,$D2307)+INDEX(Z$382:Z$393,$D2307))</f>
        <v/>
      </c>
      <c r="AA2307" s="40">
        <f>AA2289*Settings!$C$13*(INDEX(AA$395:AA$406,$D2307)+INDEX(AA$382:AA$393,$D2307))</f>
        <v/>
      </c>
      <c r="AB2307" s="40">
        <f>AB2289*Settings!$C$13*(INDEX(AB$395:AB$406,$D2307)+INDEX(AB$382:AB$393,$D2307))</f>
        <v/>
      </c>
      <c r="AC2307" s="40">
        <f>AC2289*Settings!$C$13*(INDEX(AC$395:AC$406,$D2307)+INDEX(AC$382:AC$393,$D2307))</f>
        <v/>
      </c>
      <c r="AD2307" s="40">
        <f>AD2289*Settings!$C$13*(INDEX(AD$395:AD$406,$D2307)+INDEX(AD$382:AD$393,$D2307))</f>
        <v/>
      </c>
      <c r="AF2307" s="11">
        <f>CodePrefix&amp;$A2307&amp;IF($C2307="","","."&amp;$C2307&amp;"."&amp;$B2307)&amp;INDEX(VarEnd,MATCH($A2307,VarKey,0))&amp;AF$5</f>
        <v/>
      </c>
      <c r="AG2307" s="39">
        <f>AG2289*Settings!$C$13*(INDEX(AG$395:AG$406,$D2307)+INDEX(AG$382:AG$393,$D2307))</f>
        <v/>
      </c>
      <c r="AH2307" s="40">
        <f>AH2289*Settings!$C$13*(INDEX(AH$395:AH$406,$D2307)+INDEX(AH$382:AH$393,$D2307))</f>
        <v/>
      </c>
      <c r="AI2307" s="40">
        <f>AI2289*Settings!$C$13*(INDEX(AI$395:AI$406,$D2307)+INDEX(AI$382:AI$393,$D2307))</f>
        <v/>
      </c>
      <c r="AJ2307" s="40">
        <f>AJ2289*Settings!$C$13*(INDEX(AJ$395:AJ$406,$D2307)+INDEX(AJ$382:AJ$393,$D2307))</f>
        <v/>
      </c>
      <c r="AK2307" s="40">
        <f>AK2289*Settings!$C$13*(INDEX(AK$395:AK$406,$D2307)+INDEX(AK$382:AK$393,$D2307))</f>
        <v/>
      </c>
      <c r="AL2307" s="40">
        <f>AL2289*Settings!$C$13*(INDEX(AL$395:AL$406,$D2307)+INDEX(AL$382:AL$393,$D2307))</f>
        <v/>
      </c>
      <c r="AM2307" s="40">
        <f>AM2289*Settings!$C$13*(INDEX(AM$395:AM$406,$D2307)+INDEX(AM$382:AM$393,$D2307))</f>
        <v/>
      </c>
      <c r="AN2307" s="40">
        <f>AN2289*Settings!$C$13*(INDEX(AN$395:AN$406,$D2307)+INDEX(AN$382:AN$393,$D2307))</f>
        <v/>
      </c>
      <c r="AO2307" s="40">
        <f>AO2289*Settings!$C$13*(INDEX(AO$395:AO$406,$D2307)+INDEX(AO$382:AO$393,$D2307))</f>
        <v/>
      </c>
      <c r="AP2307" s="40">
        <f>AP2289*Settings!$C$13*(INDEX(AP$395:AP$406,$D2307)+INDEX(AP$382:AP$393,$D2307))</f>
        <v/>
      </c>
      <c r="AQ2307" s="40">
        <f>AQ2289*Settings!$C$13*(INDEX(AQ$395:AQ$406,$D2307)+INDEX(AQ$382:AQ$393,$D2307))</f>
        <v/>
      </c>
      <c r="AR2307" s="40">
        <f>AR2289*Settings!$C$13*(INDEX(AR$395:AR$406,$D2307)+INDEX(AR$382:AR$393,$D2307))</f>
        <v/>
      </c>
      <c r="AS2307" s="40">
        <f>AS2289*Settings!$C$13*(INDEX(AS$395:AS$406,$D2307)+INDEX(AS$382:AS$393,$D2307))</f>
        <v/>
      </c>
      <c r="AT2307" s="40">
        <f>AT2289*Settings!$C$13*(INDEX(AT$395:AT$406,$D2307)+INDEX(AT$382:AT$393,$D2307))</f>
        <v/>
      </c>
      <c r="AU2307" s="40">
        <f>AU2289*Settings!$C$13*(INDEX(AU$395:AU$406,$D2307)+INDEX(AU$382:AU$393,$D2307))</f>
        <v/>
      </c>
      <c r="AV2307" s="40">
        <f>AV2289*Settings!$C$13*(INDEX(AV$395:AV$406,$D2307)+INDEX(AV$382:AV$393,$D2307))</f>
        <v/>
      </c>
      <c r="AW2307" s="40">
        <f>AW2289*Settings!$C$13*(INDEX(AW$395:AW$406,$D2307)+INDEX(AW$382:AW$393,$D2307))</f>
        <v/>
      </c>
      <c r="AX2307" s="40">
        <f>AX2289*Settings!$C$13*(INDEX(AX$395:AX$406,$D2307)+INDEX(AX$382:AX$393,$D2307))</f>
        <v/>
      </c>
      <c r="AY2307" s="40">
        <f>AY2289*Settings!$C$13*(INDEX(AY$395:AY$406,$D2307)+INDEX(AY$382:AY$393,$D2307))</f>
        <v/>
      </c>
    </row>
    <row r="2308" hidden="1" outlineLevel="2">
      <c r="A2308" s="14" t="inlineStr">
        <is>
          <t>rtx</t>
        </is>
      </c>
      <c r="B2308" s="14" t="inlineStr">
        <is>
          <t>oop</t>
        </is>
      </c>
      <c r="C2308" s="14" t="inlineStr">
        <is>
          <t>cst</t>
        </is>
      </c>
      <c r="D2308" s="36">
        <f>INDEX(Inputs!$U$5:$U$132,MATCH($B2308&amp;"|"&amp;$C2308,Inputs!$A$5:$A$132,0))</f>
        <v/>
      </c>
      <c r="E2308" s="35" t="n"/>
      <c r="F2308" s="35" t="n"/>
      <c r="G2308" s="35" t="n"/>
      <c r="H2308" s="14">
        <f>INDEX(VarLab,MATCH($A2308,VarKey,0))&amp;INDEX(MemLab,MATCH($C2308&amp;"|"&amp;$B2308,MemKey,0))</f>
        <v/>
      </c>
      <c r="I2308" s="14">
        <f>INDEX(VarUnit,MATCH($A2308,VarKey,0))</f>
        <v/>
      </c>
      <c r="J2308" s="14">
        <f>INDEX(VarSrc,MATCH($A2308,VarKey,0))</f>
        <v/>
      </c>
      <c r="K2308" s="11">
        <f>CodePrefix&amp;$A2308&amp;IF($C2308="","","."&amp;$C2308&amp;"."&amp;$B2308)&amp;INDEX(VarEnd,MATCH($A2308,VarKey,0))&amp;K$5</f>
        <v/>
      </c>
      <c r="L2308" s="39">
        <f>L2290*Settings!$C$13*(INDEX(L$395:L$406,$D2308)+INDEX(L$382:L$393,$D2308))</f>
        <v/>
      </c>
      <c r="M2308" s="40">
        <f>M2290*Settings!$C$13*(INDEX(M$395:M$406,$D2308)+INDEX(M$382:M$393,$D2308))</f>
        <v/>
      </c>
      <c r="N2308" s="40">
        <f>N2290*Settings!$C$13*(INDEX(N$395:N$406,$D2308)+INDEX(N$382:N$393,$D2308))</f>
        <v/>
      </c>
      <c r="O2308" s="40">
        <f>O2290*Settings!$C$13*(INDEX(O$395:O$406,$D2308)+INDEX(O$382:O$393,$D2308))</f>
        <v/>
      </c>
      <c r="P2308" s="40">
        <f>P2290*Settings!$C$13*(INDEX(P$395:P$406,$D2308)+INDEX(P$382:P$393,$D2308))</f>
        <v/>
      </c>
      <c r="Q2308" s="40">
        <f>Q2290*Settings!$C$13*(INDEX(Q$395:Q$406,$D2308)+INDEX(Q$382:Q$393,$D2308))</f>
        <v/>
      </c>
      <c r="R2308" s="40">
        <f>R2290*Settings!$C$13*(INDEX(R$395:R$406,$D2308)+INDEX(R$382:R$393,$D2308))</f>
        <v/>
      </c>
      <c r="S2308" s="40">
        <f>S2290*Settings!$C$13*(INDEX(S$395:S$406,$D2308)+INDEX(S$382:S$393,$D2308))</f>
        <v/>
      </c>
      <c r="T2308" s="40">
        <f>T2290*Settings!$C$13*(INDEX(T$395:T$406,$D2308)+INDEX(T$382:T$393,$D2308))</f>
        <v/>
      </c>
      <c r="U2308" s="40">
        <f>U2290*Settings!$C$13*(INDEX(U$395:U$406,$D2308)+INDEX(U$382:U$393,$D2308))</f>
        <v/>
      </c>
      <c r="V2308" s="40">
        <f>V2290*Settings!$C$13*(INDEX(V$395:V$406,$D2308)+INDEX(V$382:V$393,$D2308))</f>
        <v/>
      </c>
      <c r="W2308" s="40">
        <f>W2290*Settings!$C$13*(INDEX(W$395:W$406,$D2308)+INDEX(W$382:W$393,$D2308))</f>
        <v/>
      </c>
      <c r="X2308" s="40">
        <f>X2290*Settings!$C$13*(INDEX(X$395:X$406,$D2308)+INDEX(X$382:X$393,$D2308))</f>
        <v/>
      </c>
      <c r="Y2308" s="40">
        <f>Y2290*Settings!$C$13*(INDEX(Y$395:Y$406,$D2308)+INDEX(Y$382:Y$393,$D2308))</f>
        <v/>
      </c>
      <c r="Z2308" s="40">
        <f>Z2290*Settings!$C$13*(INDEX(Z$395:Z$406,$D2308)+INDEX(Z$382:Z$393,$D2308))</f>
        <v/>
      </c>
      <c r="AA2308" s="40">
        <f>AA2290*Settings!$C$13*(INDEX(AA$395:AA$406,$D2308)+INDEX(AA$382:AA$393,$D2308))</f>
        <v/>
      </c>
      <c r="AB2308" s="40">
        <f>AB2290*Settings!$C$13*(INDEX(AB$395:AB$406,$D2308)+INDEX(AB$382:AB$393,$D2308))</f>
        <v/>
      </c>
      <c r="AC2308" s="40">
        <f>AC2290*Settings!$C$13*(INDEX(AC$395:AC$406,$D2308)+INDEX(AC$382:AC$393,$D2308))</f>
        <v/>
      </c>
      <c r="AD2308" s="40">
        <f>AD2290*Settings!$C$13*(INDEX(AD$395:AD$406,$D2308)+INDEX(AD$382:AD$393,$D2308))</f>
        <v/>
      </c>
      <c r="AF2308" s="11">
        <f>CodePrefix&amp;$A2308&amp;IF($C2308="","","."&amp;$C2308&amp;"."&amp;$B2308)&amp;INDEX(VarEnd,MATCH($A2308,VarKey,0))&amp;AF$5</f>
        <v/>
      </c>
      <c r="AG2308" s="39">
        <f>AG2290*Settings!$C$13*(INDEX(AG$395:AG$406,$D2308)+INDEX(AG$382:AG$393,$D2308))</f>
        <v/>
      </c>
      <c r="AH2308" s="40">
        <f>AH2290*Settings!$C$13*(INDEX(AH$395:AH$406,$D2308)+INDEX(AH$382:AH$393,$D2308))</f>
        <v/>
      </c>
      <c r="AI2308" s="40">
        <f>AI2290*Settings!$C$13*(INDEX(AI$395:AI$406,$D2308)+INDEX(AI$382:AI$393,$D2308))</f>
        <v/>
      </c>
      <c r="AJ2308" s="40">
        <f>AJ2290*Settings!$C$13*(INDEX(AJ$395:AJ$406,$D2308)+INDEX(AJ$382:AJ$393,$D2308))</f>
        <v/>
      </c>
      <c r="AK2308" s="40">
        <f>AK2290*Settings!$C$13*(INDEX(AK$395:AK$406,$D2308)+INDEX(AK$382:AK$393,$D2308))</f>
        <v/>
      </c>
      <c r="AL2308" s="40">
        <f>AL2290*Settings!$C$13*(INDEX(AL$395:AL$406,$D2308)+INDEX(AL$382:AL$393,$D2308))</f>
        <v/>
      </c>
      <c r="AM2308" s="40">
        <f>AM2290*Settings!$C$13*(INDEX(AM$395:AM$406,$D2308)+INDEX(AM$382:AM$393,$D2308))</f>
        <v/>
      </c>
      <c r="AN2308" s="40">
        <f>AN2290*Settings!$C$13*(INDEX(AN$395:AN$406,$D2308)+INDEX(AN$382:AN$393,$D2308))</f>
        <v/>
      </c>
      <c r="AO2308" s="40">
        <f>AO2290*Settings!$C$13*(INDEX(AO$395:AO$406,$D2308)+INDEX(AO$382:AO$393,$D2308))</f>
        <v/>
      </c>
      <c r="AP2308" s="40">
        <f>AP2290*Settings!$C$13*(INDEX(AP$395:AP$406,$D2308)+INDEX(AP$382:AP$393,$D2308))</f>
        <v/>
      </c>
      <c r="AQ2308" s="40">
        <f>AQ2290*Settings!$C$13*(INDEX(AQ$395:AQ$406,$D2308)+INDEX(AQ$382:AQ$393,$D2308))</f>
        <v/>
      </c>
      <c r="AR2308" s="40">
        <f>AR2290*Settings!$C$13*(INDEX(AR$395:AR$406,$D2308)+INDEX(AR$382:AR$393,$D2308))</f>
        <v/>
      </c>
      <c r="AS2308" s="40">
        <f>AS2290*Settings!$C$13*(INDEX(AS$395:AS$406,$D2308)+INDEX(AS$382:AS$393,$D2308))</f>
        <v/>
      </c>
      <c r="AT2308" s="40">
        <f>AT2290*Settings!$C$13*(INDEX(AT$395:AT$406,$D2308)+INDEX(AT$382:AT$393,$D2308))</f>
        <v/>
      </c>
      <c r="AU2308" s="40">
        <f>AU2290*Settings!$C$13*(INDEX(AU$395:AU$406,$D2308)+INDEX(AU$382:AU$393,$D2308))</f>
        <v/>
      </c>
      <c r="AV2308" s="40">
        <f>AV2290*Settings!$C$13*(INDEX(AV$395:AV$406,$D2308)+INDEX(AV$382:AV$393,$D2308))</f>
        <v/>
      </c>
      <c r="AW2308" s="40">
        <f>AW2290*Settings!$C$13*(INDEX(AW$395:AW$406,$D2308)+INDEX(AW$382:AW$393,$D2308))</f>
        <v/>
      </c>
      <c r="AX2308" s="40">
        <f>AX2290*Settings!$C$13*(INDEX(AX$395:AX$406,$D2308)+INDEX(AX$382:AX$393,$D2308))</f>
        <v/>
      </c>
      <c r="AY2308" s="40">
        <f>AY2290*Settings!$C$13*(INDEX(AY$395:AY$406,$D2308)+INDEX(AY$382:AY$393,$D2308))</f>
        <v/>
      </c>
    </row>
    <row r="2309" hidden="1" outlineLevel="2">
      <c r="A2309" s="14" t="inlineStr">
        <is>
          <t>rtx</t>
        </is>
      </c>
      <c r="B2309" s="14" t="inlineStr">
        <is>
          <t>bio</t>
        </is>
      </c>
      <c r="C2309" s="14" t="inlineStr">
        <is>
          <t>cst</t>
        </is>
      </c>
      <c r="D2309" s="36">
        <f>INDEX(Inputs!$U$5:$U$132,MATCH($B2309&amp;"|"&amp;$C2309,Inputs!$A$5:$A$132,0))</f>
        <v/>
      </c>
      <c r="E2309" s="35" t="n"/>
      <c r="F2309" s="35" t="n"/>
      <c r="G2309" s="35" t="n"/>
      <c r="H2309" s="14">
        <f>INDEX(VarLab,MATCH($A2309,VarKey,0))&amp;INDEX(MemLab,MATCH($C2309&amp;"|"&amp;$B2309,MemKey,0))</f>
        <v/>
      </c>
      <c r="I2309" s="14">
        <f>INDEX(VarUnit,MATCH($A2309,VarKey,0))</f>
        <v/>
      </c>
      <c r="J2309" s="14">
        <f>INDEX(VarSrc,MATCH($A2309,VarKey,0))</f>
        <v/>
      </c>
      <c r="K2309" s="11">
        <f>CodePrefix&amp;$A2309&amp;IF($C2309="","","."&amp;$C2309&amp;"."&amp;$B2309)&amp;INDEX(VarEnd,MATCH($A2309,VarKey,0))&amp;K$5</f>
        <v/>
      </c>
      <c r="L2309" s="39">
        <f>L2291*Settings!$C$13*(INDEX(L$395:L$406,$D2309)+INDEX(L$382:L$393,$D2309))</f>
        <v/>
      </c>
      <c r="M2309" s="40">
        <f>M2291*Settings!$C$13*(INDEX(M$395:M$406,$D2309)+INDEX(M$382:M$393,$D2309))</f>
        <v/>
      </c>
      <c r="N2309" s="40">
        <f>N2291*Settings!$C$13*(INDEX(N$395:N$406,$D2309)+INDEX(N$382:N$393,$D2309))</f>
        <v/>
      </c>
      <c r="O2309" s="40">
        <f>O2291*Settings!$C$13*(INDEX(O$395:O$406,$D2309)+INDEX(O$382:O$393,$D2309))</f>
        <v/>
      </c>
      <c r="P2309" s="40">
        <f>P2291*Settings!$C$13*(INDEX(P$395:P$406,$D2309)+INDEX(P$382:P$393,$D2309))</f>
        <v/>
      </c>
      <c r="Q2309" s="40">
        <f>Q2291*Settings!$C$13*(INDEX(Q$395:Q$406,$D2309)+INDEX(Q$382:Q$393,$D2309))</f>
        <v/>
      </c>
      <c r="R2309" s="40">
        <f>R2291*Settings!$C$13*(INDEX(R$395:R$406,$D2309)+INDEX(R$382:R$393,$D2309))</f>
        <v/>
      </c>
      <c r="S2309" s="40">
        <f>S2291*Settings!$C$13*(INDEX(S$395:S$406,$D2309)+INDEX(S$382:S$393,$D2309))</f>
        <v/>
      </c>
      <c r="T2309" s="40">
        <f>T2291*Settings!$C$13*(INDEX(T$395:T$406,$D2309)+INDEX(T$382:T$393,$D2309))</f>
        <v/>
      </c>
      <c r="U2309" s="40">
        <f>U2291*Settings!$C$13*(INDEX(U$395:U$406,$D2309)+INDEX(U$382:U$393,$D2309))</f>
        <v/>
      </c>
      <c r="V2309" s="40">
        <f>V2291*Settings!$C$13*(INDEX(V$395:V$406,$D2309)+INDEX(V$382:V$393,$D2309))</f>
        <v/>
      </c>
      <c r="W2309" s="40">
        <f>W2291*Settings!$C$13*(INDEX(W$395:W$406,$D2309)+INDEX(W$382:W$393,$D2309))</f>
        <v/>
      </c>
      <c r="X2309" s="40">
        <f>X2291*Settings!$C$13*(INDEX(X$395:X$406,$D2309)+INDEX(X$382:X$393,$D2309))</f>
        <v/>
      </c>
      <c r="Y2309" s="40">
        <f>Y2291*Settings!$C$13*(INDEX(Y$395:Y$406,$D2309)+INDEX(Y$382:Y$393,$D2309))</f>
        <v/>
      </c>
      <c r="Z2309" s="40">
        <f>Z2291*Settings!$C$13*(INDEX(Z$395:Z$406,$D2309)+INDEX(Z$382:Z$393,$D2309))</f>
        <v/>
      </c>
      <c r="AA2309" s="40">
        <f>AA2291*Settings!$C$13*(INDEX(AA$395:AA$406,$D2309)+INDEX(AA$382:AA$393,$D2309))</f>
        <v/>
      </c>
      <c r="AB2309" s="40">
        <f>AB2291*Settings!$C$13*(INDEX(AB$395:AB$406,$D2309)+INDEX(AB$382:AB$393,$D2309))</f>
        <v/>
      </c>
      <c r="AC2309" s="40">
        <f>AC2291*Settings!$C$13*(INDEX(AC$395:AC$406,$D2309)+INDEX(AC$382:AC$393,$D2309))</f>
        <v/>
      </c>
      <c r="AD2309" s="40">
        <f>AD2291*Settings!$C$13*(INDEX(AD$395:AD$406,$D2309)+INDEX(AD$382:AD$393,$D2309))</f>
        <v/>
      </c>
      <c r="AF2309" s="11">
        <f>CodePrefix&amp;$A2309&amp;IF($C2309="","","."&amp;$C2309&amp;"."&amp;$B2309)&amp;INDEX(VarEnd,MATCH($A2309,VarKey,0))&amp;AF$5</f>
        <v/>
      </c>
      <c r="AG2309" s="39">
        <f>AG2291*Settings!$C$13*(INDEX(AG$395:AG$406,$D2309)+INDEX(AG$382:AG$393,$D2309))</f>
        <v/>
      </c>
      <c r="AH2309" s="40">
        <f>AH2291*Settings!$C$13*(INDEX(AH$395:AH$406,$D2309)+INDEX(AH$382:AH$393,$D2309))</f>
        <v/>
      </c>
      <c r="AI2309" s="40">
        <f>AI2291*Settings!$C$13*(INDEX(AI$395:AI$406,$D2309)+INDEX(AI$382:AI$393,$D2309))</f>
        <v/>
      </c>
      <c r="AJ2309" s="40">
        <f>AJ2291*Settings!$C$13*(INDEX(AJ$395:AJ$406,$D2309)+INDEX(AJ$382:AJ$393,$D2309))</f>
        <v/>
      </c>
      <c r="AK2309" s="40">
        <f>AK2291*Settings!$C$13*(INDEX(AK$395:AK$406,$D2309)+INDEX(AK$382:AK$393,$D2309))</f>
        <v/>
      </c>
      <c r="AL2309" s="40">
        <f>AL2291*Settings!$C$13*(INDEX(AL$395:AL$406,$D2309)+INDEX(AL$382:AL$393,$D2309))</f>
        <v/>
      </c>
      <c r="AM2309" s="40">
        <f>AM2291*Settings!$C$13*(INDEX(AM$395:AM$406,$D2309)+INDEX(AM$382:AM$393,$D2309))</f>
        <v/>
      </c>
      <c r="AN2309" s="40">
        <f>AN2291*Settings!$C$13*(INDEX(AN$395:AN$406,$D2309)+INDEX(AN$382:AN$393,$D2309))</f>
        <v/>
      </c>
      <c r="AO2309" s="40">
        <f>AO2291*Settings!$C$13*(INDEX(AO$395:AO$406,$D2309)+INDEX(AO$382:AO$393,$D2309))</f>
        <v/>
      </c>
      <c r="AP2309" s="40">
        <f>AP2291*Settings!$C$13*(INDEX(AP$395:AP$406,$D2309)+INDEX(AP$382:AP$393,$D2309))</f>
        <v/>
      </c>
      <c r="AQ2309" s="40">
        <f>AQ2291*Settings!$C$13*(INDEX(AQ$395:AQ$406,$D2309)+INDEX(AQ$382:AQ$393,$D2309))</f>
        <v/>
      </c>
      <c r="AR2309" s="40">
        <f>AR2291*Settings!$C$13*(INDEX(AR$395:AR$406,$D2309)+INDEX(AR$382:AR$393,$D2309))</f>
        <v/>
      </c>
      <c r="AS2309" s="40">
        <f>AS2291*Settings!$C$13*(INDEX(AS$395:AS$406,$D2309)+INDEX(AS$382:AS$393,$D2309))</f>
        <v/>
      </c>
      <c r="AT2309" s="40">
        <f>AT2291*Settings!$C$13*(INDEX(AT$395:AT$406,$D2309)+INDEX(AT$382:AT$393,$D2309))</f>
        <v/>
      </c>
      <c r="AU2309" s="40">
        <f>AU2291*Settings!$C$13*(INDEX(AU$395:AU$406,$D2309)+INDEX(AU$382:AU$393,$D2309))</f>
        <v/>
      </c>
      <c r="AV2309" s="40">
        <f>AV2291*Settings!$C$13*(INDEX(AV$395:AV$406,$D2309)+INDEX(AV$382:AV$393,$D2309))</f>
        <v/>
      </c>
      <c r="AW2309" s="40">
        <f>AW2291*Settings!$C$13*(INDEX(AW$395:AW$406,$D2309)+INDEX(AW$382:AW$393,$D2309))</f>
        <v/>
      </c>
      <c r="AX2309" s="40">
        <f>AX2291*Settings!$C$13*(INDEX(AX$395:AX$406,$D2309)+INDEX(AX$382:AX$393,$D2309))</f>
        <v/>
      </c>
      <c r="AY2309" s="40">
        <f>AY2291*Settings!$C$13*(INDEX(AY$395:AY$406,$D2309)+INDEX(AY$382:AY$393,$D2309))</f>
        <v/>
      </c>
    </row>
    <row r="2310" hidden="1" outlineLevel="2"/>
    <row r="2311" hidden="1" outlineLevel="2">
      <c r="A2311" s="14" t="inlineStr">
        <is>
          <t>rsub</t>
        </is>
      </c>
      <c r="B2311" s="14" t="inlineStr">
        <is>
          <t>coa</t>
        </is>
      </c>
      <c r="C2311" s="14" t="inlineStr">
        <is>
          <t>cst</t>
        </is>
      </c>
      <c r="D2311" s="36">
        <f>INDEX(Inputs!$U$5:$U$132,MATCH($B2311&amp;"|"&amp;$C2311,Inputs!$A$5:$A$132,0))</f>
        <v/>
      </c>
      <c r="E2311" s="35" t="n"/>
      <c r="F2311" s="35" t="n"/>
      <c r="G2311" s="35" t="n"/>
      <c r="H2311" s="14">
        <f>INDEX(VarLab,MATCH($A2311,VarKey,0))&amp;INDEX(MemLab,MATCH($C2311&amp;"|"&amp;$B2311,MemKey,0))</f>
        <v/>
      </c>
      <c r="I2311" s="14">
        <f>INDEX(VarUnit,MATCH($A2311,VarKey,0))</f>
        <v/>
      </c>
      <c r="J2311" s="14">
        <f>INDEX(VarSrc,MATCH($A2311,VarKey,0))</f>
        <v/>
      </c>
      <c r="K2311" s="11">
        <f>CodePrefix&amp;$A2311&amp;IF($C2311="","","."&amp;$C2311&amp;"."&amp;$B2311)&amp;INDEX(VarEnd,MATCH($A2311,VarKey,0))&amp;K$5</f>
        <v/>
      </c>
      <c r="L2311" s="39">
        <f>L2284*Settings!$C$13*(INDEX(L$408:L$419,$D2311))</f>
        <v/>
      </c>
      <c r="M2311" s="40">
        <f>M2284*Settings!$C$13*(INDEX(M$408:M$419,$D2311))</f>
        <v/>
      </c>
      <c r="N2311" s="40">
        <f>N2284*Settings!$C$13*(INDEX(N$408:N$419,$D2311))</f>
        <v/>
      </c>
      <c r="O2311" s="40">
        <f>O2284*Settings!$C$13*(INDEX(O$408:O$419,$D2311))</f>
        <v/>
      </c>
      <c r="P2311" s="40">
        <f>P2284*Settings!$C$13*(INDEX(P$408:P$419,$D2311))</f>
        <v/>
      </c>
      <c r="Q2311" s="40">
        <f>Q2284*Settings!$C$13*(INDEX(Q$408:Q$419,$D2311))</f>
        <v/>
      </c>
      <c r="R2311" s="40">
        <f>R2284*Settings!$C$13*(INDEX(R$408:R$419,$D2311))</f>
        <v/>
      </c>
      <c r="S2311" s="40">
        <f>S2284*Settings!$C$13*(INDEX(S$408:S$419,$D2311))</f>
        <v/>
      </c>
      <c r="T2311" s="40">
        <f>T2284*Settings!$C$13*(INDEX(T$408:T$419,$D2311))</f>
        <v/>
      </c>
      <c r="U2311" s="40">
        <f>U2284*Settings!$C$13*(INDEX(U$408:U$419,$D2311))</f>
        <v/>
      </c>
      <c r="V2311" s="40">
        <f>V2284*Settings!$C$13*(INDEX(V$408:V$419,$D2311))</f>
        <v/>
      </c>
      <c r="W2311" s="40">
        <f>W2284*Settings!$C$13*(INDEX(W$408:W$419,$D2311))</f>
        <v/>
      </c>
      <c r="X2311" s="40">
        <f>X2284*Settings!$C$13*(INDEX(X$408:X$419,$D2311))</f>
        <v/>
      </c>
      <c r="Y2311" s="40">
        <f>Y2284*Settings!$C$13*(INDEX(Y$408:Y$419,$D2311))</f>
        <v/>
      </c>
      <c r="Z2311" s="40">
        <f>Z2284*Settings!$C$13*(INDEX(Z$408:Z$419,$D2311))</f>
        <v/>
      </c>
      <c r="AA2311" s="40">
        <f>AA2284*Settings!$C$13*(INDEX(AA$408:AA$419,$D2311))</f>
        <v/>
      </c>
      <c r="AB2311" s="40">
        <f>AB2284*Settings!$C$13*(INDEX(AB$408:AB$419,$D2311))</f>
        <v/>
      </c>
      <c r="AC2311" s="40">
        <f>AC2284*Settings!$C$13*(INDEX(AC$408:AC$419,$D2311))</f>
        <v/>
      </c>
      <c r="AD2311" s="40">
        <f>AD2284*Settings!$C$13*(INDEX(AD$408:AD$419,$D2311))</f>
        <v/>
      </c>
      <c r="AF2311" s="11">
        <f>CodePrefix&amp;$A2311&amp;IF($C2311="","","."&amp;$C2311&amp;"."&amp;$B2311)&amp;INDEX(VarEnd,MATCH($A2311,VarKey,0))&amp;AF$5</f>
        <v/>
      </c>
      <c r="AG2311" s="39">
        <f>AG2284*Settings!$C$13*(INDEX(AG$408:AG$419,$D2311))</f>
        <v/>
      </c>
      <c r="AH2311" s="40">
        <f>AH2284*Settings!$C$13*(INDEX(AH$408:AH$419,$D2311))</f>
        <v/>
      </c>
      <c r="AI2311" s="40">
        <f>AI2284*Settings!$C$13*(INDEX(AI$408:AI$419,$D2311))</f>
        <v/>
      </c>
      <c r="AJ2311" s="40">
        <f>AJ2284*Settings!$C$13*(INDEX(AJ$408:AJ$419,$D2311))</f>
        <v/>
      </c>
      <c r="AK2311" s="40">
        <f>AK2284*Settings!$C$13*(INDEX(AK$408:AK$419,$D2311))</f>
        <v/>
      </c>
      <c r="AL2311" s="40">
        <f>AL2284*Settings!$C$13*(INDEX(AL$408:AL$419,$D2311))</f>
        <v/>
      </c>
      <c r="AM2311" s="40">
        <f>AM2284*Settings!$C$13*(INDEX(AM$408:AM$419,$D2311))</f>
        <v/>
      </c>
      <c r="AN2311" s="40">
        <f>AN2284*Settings!$C$13*(INDEX(AN$408:AN$419,$D2311))</f>
        <v/>
      </c>
      <c r="AO2311" s="40">
        <f>AO2284*Settings!$C$13*(INDEX(AO$408:AO$419,$D2311))</f>
        <v/>
      </c>
      <c r="AP2311" s="40">
        <f>AP2284*Settings!$C$13*(INDEX(AP$408:AP$419,$D2311))</f>
        <v/>
      </c>
      <c r="AQ2311" s="40">
        <f>AQ2284*Settings!$C$13*(INDEX(AQ$408:AQ$419,$D2311))</f>
        <v/>
      </c>
      <c r="AR2311" s="40">
        <f>AR2284*Settings!$C$13*(INDEX(AR$408:AR$419,$D2311))</f>
        <v/>
      </c>
      <c r="AS2311" s="40">
        <f>AS2284*Settings!$C$13*(INDEX(AS$408:AS$419,$D2311))</f>
        <v/>
      </c>
      <c r="AT2311" s="40">
        <f>AT2284*Settings!$C$13*(INDEX(AT$408:AT$419,$D2311))</f>
        <v/>
      </c>
      <c r="AU2311" s="40">
        <f>AU2284*Settings!$C$13*(INDEX(AU$408:AU$419,$D2311))</f>
        <v/>
      </c>
      <c r="AV2311" s="40">
        <f>AV2284*Settings!$C$13*(INDEX(AV$408:AV$419,$D2311))</f>
        <v/>
      </c>
      <c r="AW2311" s="40">
        <f>AW2284*Settings!$C$13*(INDEX(AW$408:AW$419,$D2311))</f>
        <v/>
      </c>
      <c r="AX2311" s="40">
        <f>AX2284*Settings!$C$13*(INDEX(AX$408:AX$419,$D2311))</f>
        <v/>
      </c>
      <c r="AY2311" s="40">
        <f>AY2284*Settings!$C$13*(INDEX(AY$408:AY$419,$D2311))</f>
        <v/>
      </c>
    </row>
    <row r="2312" hidden="1" outlineLevel="2">
      <c r="A2312" s="14" t="inlineStr">
        <is>
          <t>rsub</t>
        </is>
      </c>
      <c r="B2312" s="14" t="inlineStr">
        <is>
          <t>nga</t>
        </is>
      </c>
      <c r="C2312" s="14" t="inlineStr">
        <is>
          <t>cst</t>
        </is>
      </c>
      <c r="D2312" s="36">
        <f>INDEX(Inputs!$U$5:$U$132,MATCH($B2312&amp;"|"&amp;$C2312,Inputs!$A$5:$A$132,0))</f>
        <v/>
      </c>
      <c r="E2312" s="35" t="n"/>
      <c r="F2312" s="35" t="n"/>
      <c r="G2312" s="35" t="n"/>
      <c r="H2312" s="14">
        <f>INDEX(VarLab,MATCH($A2312,VarKey,0))&amp;INDEX(MemLab,MATCH($C2312&amp;"|"&amp;$B2312,MemKey,0))</f>
        <v/>
      </c>
      <c r="I2312" s="14">
        <f>INDEX(VarUnit,MATCH($A2312,VarKey,0))</f>
        <v/>
      </c>
      <c r="J2312" s="14">
        <f>INDEX(VarSrc,MATCH($A2312,VarKey,0))</f>
        <v/>
      </c>
      <c r="K2312" s="11">
        <f>CodePrefix&amp;$A2312&amp;IF($C2312="","","."&amp;$C2312&amp;"."&amp;$B2312)&amp;INDEX(VarEnd,MATCH($A2312,VarKey,0))&amp;K$5</f>
        <v/>
      </c>
      <c r="L2312" s="39">
        <f>L2285*Settings!$C$13*(INDEX(L$408:L$419,$D2312))</f>
        <v/>
      </c>
      <c r="M2312" s="40">
        <f>M2285*Settings!$C$13*(INDEX(M$408:M$419,$D2312))</f>
        <v/>
      </c>
      <c r="N2312" s="40">
        <f>N2285*Settings!$C$13*(INDEX(N$408:N$419,$D2312))</f>
        <v/>
      </c>
      <c r="O2312" s="40">
        <f>O2285*Settings!$C$13*(INDEX(O$408:O$419,$D2312))</f>
        <v/>
      </c>
      <c r="P2312" s="40">
        <f>P2285*Settings!$C$13*(INDEX(P$408:P$419,$D2312))</f>
        <v/>
      </c>
      <c r="Q2312" s="40">
        <f>Q2285*Settings!$C$13*(INDEX(Q$408:Q$419,$D2312))</f>
        <v/>
      </c>
      <c r="R2312" s="40">
        <f>R2285*Settings!$C$13*(INDEX(R$408:R$419,$D2312))</f>
        <v/>
      </c>
      <c r="S2312" s="40">
        <f>S2285*Settings!$C$13*(INDEX(S$408:S$419,$D2312))</f>
        <v/>
      </c>
      <c r="T2312" s="40">
        <f>T2285*Settings!$C$13*(INDEX(T$408:T$419,$D2312))</f>
        <v/>
      </c>
      <c r="U2312" s="40">
        <f>U2285*Settings!$C$13*(INDEX(U$408:U$419,$D2312))</f>
        <v/>
      </c>
      <c r="V2312" s="40">
        <f>V2285*Settings!$C$13*(INDEX(V$408:V$419,$D2312))</f>
        <v/>
      </c>
      <c r="W2312" s="40">
        <f>W2285*Settings!$C$13*(INDEX(W$408:W$419,$D2312))</f>
        <v/>
      </c>
      <c r="X2312" s="40">
        <f>X2285*Settings!$C$13*(INDEX(X$408:X$419,$D2312))</f>
        <v/>
      </c>
      <c r="Y2312" s="40">
        <f>Y2285*Settings!$C$13*(INDEX(Y$408:Y$419,$D2312))</f>
        <v/>
      </c>
      <c r="Z2312" s="40">
        <f>Z2285*Settings!$C$13*(INDEX(Z$408:Z$419,$D2312))</f>
        <v/>
      </c>
      <c r="AA2312" s="40">
        <f>AA2285*Settings!$C$13*(INDEX(AA$408:AA$419,$D2312))</f>
        <v/>
      </c>
      <c r="AB2312" s="40">
        <f>AB2285*Settings!$C$13*(INDEX(AB$408:AB$419,$D2312))</f>
        <v/>
      </c>
      <c r="AC2312" s="40">
        <f>AC2285*Settings!$C$13*(INDEX(AC$408:AC$419,$D2312))</f>
        <v/>
      </c>
      <c r="AD2312" s="40">
        <f>AD2285*Settings!$C$13*(INDEX(AD$408:AD$419,$D2312))</f>
        <v/>
      </c>
      <c r="AF2312" s="11">
        <f>CodePrefix&amp;$A2312&amp;IF($C2312="","","."&amp;$C2312&amp;"."&amp;$B2312)&amp;INDEX(VarEnd,MATCH($A2312,VarKey,0))&amp;AF$5</f>
        <v/>
      </c>
      <c r="AG2312" s="39">
        <f>AG2285*Settings!$C$13*(INDEX(AG$408:AG$419,$D2312))</f>
        <v/>
      </c>
      <c r="AH2312" s="40">
        <f>AH2285*Settings!$C$13*(INDEX(AH$408:AH$419,$D2312))</f>
        <v/>
      </c>
      <c r="AI2312" s="40">
        <f>AI2285*Settings!$C$13*(INDEX(AI$408:AI$419,$D2312))</f>
        <v/>
      </c>
      <c r="AJ2312" s="40">
        <f>AJ2285*Settings!$C$13*(INDEX(AJ$408:AJ$419,$D2312))</f>
        <v/>
      </c>
      <c r="AK2312" s="40">
        <f>AK2285*Settings!$C$13*(INDEX(AK$408:AK$419,$D2312))</f>
        <v/>
      </c>
      <c r="AL2312" s="40">
        <f>AL2285*Settings!$C$13*(INDEX(AL$408:AL$419,$D2312))</f>
        <v/>
      </c>
      <c r="AM2312" s="40">
        <f>AM2285*Settings!$C$13*(INDEX(AM$408:AM$419,$D2312))</f>
        <v/>
      </c>
      <c r="AN2312" s="40">
        <f>AN2285*Settings!$C$13*(INDEX(AN$408:AN$419,$D2312))</f>
        <v/>
      </c>
      <c r="AO2312" s="40">
        <f>AO2285*Settings!$C$13*(INDEX(AO$408:AO$419,$D2312))</f>
        <v/>
      </c>
      <c r="AP2312" s="40">
        <f>AP2285*Settings!$C$13*(INDEX(AP$408:AP$419,$D2312))</f>
        <v/>
      </c>
      <c r="AQ2312" s="40">
        <f>AQ2285*Settings!$C$13*(INDEX(AQ$408:AQ$419,$D2312))</f>
        <v/>
      </c>
      <c r="AR2312" s="40">
        <f>AR2285*Settings!$C$13*(INDEX(AR$408:AR$419,$D2312))</f>
        <v/>
      </c>
      <c r="AS2312" s="40">
        <f>AS2285*Settings!$C$13*(INDEX(AS$408:AS$419,$D2312))</f>
        <v/>
      </c>
      <c r="AT2312" s="40">
        <f>AT2285*Settings!$C$13*(INDEX(AT$408:AT$419,$D2312))</f>
        <v/>
      </c>
      <c r="AU2312" s="40">
        <f>AU2285*Settings!$C$13*(INDEX(AU$408:AU$419,$D2312))</f>
        <v/>
      </c>
      <c r="AV2312" s="40">
        <f>AV2285*Settings!$C$13*(INDEX(AV$408:AV$419,$D2312))</f>
        <v/>
      </c>
      <c r="AW2312" s="40">
        <f>AW2285*Settings!$C$13*(INDEX(AW$408:AW$419,$D2312))</f>
        <v/>
      </c>
      <c r="AX2312" s="40">
        <f>AX2285*Settings!$C$13*(INDEX(AX$408:AX$419,$D2312))</f>
        <v/>
      </c>
      <c r="AY2312" s="40">
        <f>AY2285*Settings!$C$13*(INDEX(AY$408:AY$419,$D2312))</f>
        <v/>
      </c>
    </row>
    <row r="2313" hidden="1" outlineLevel="2">
      <c r="A2313" s="14" t="inlineStr">
        <is>
          <t>rsub</t>
        </is>
      </c>
      <c r="B2313" s="14" t="inlineStr">
        <is>
          <t>gso</t>
        </is>
      </c>
      <c r="C2313" s="14" t="inlineStr">
        <is>
          <t>cst</t>
        </is>
      </c>
      <c r="D2313" s="36">
        <f>INDEX(Inputs!$U$5:$U$132,MATCH($B2313&amp;"|"&amp;$C2313,Inputs!$A$5:$A$132,0))</f>
        <v/>
      </c>
      <c r="E2313" s="35" t="n"/>
      <c r="F2313" s="35" t="n"/>
      <c r="G2313" s="35" t="n"/>
      <c r="H2313" s="14">
        <f>INDEX(VarLab,MATCH($A2313,VarKey,0))&amp;INDEX(MemLab,MATCH($C2313&amp;"|"&amp;$B2313,MemKey,0))</f>
        <v/>
      </c>
      <c r="I2313" s="14">
        <f>INDEX(VarUnit,MATCH($A2313,VarKey,0))</f>
        <v/>
      </c>
      <c r="J2313" s="14">
        <f>INDEX(VarSrc,MATCH($A2313,VarKey,0))</f>
        <v/>
      </c>
      <c r="K2313" s="11">
        <f>CodePrefix&amp;$A2313&amp;IF($C2313="","","."&amp;$C2313&amp;"."&amp;$B2313)&amp;INDEX(VarEnd,MATCH($A2313,VarKey,0))&amp;K$5</f>
        <v/>
      </c>
      <c r="L2313" s="39">
        <f>L2286*Settings!$C$13*(INDEX(L$408:L$419,$D2313))</f>
        <v/>
      </c>
      <c r="M2313" s="40">
        <f>M2286*Settings!$C$13*(INDEX(M$408:M$419,$D2313))</f>
        <v/>
      </c>
      <c r="N2313" s="40">
        <f>N2286*Settings!$C$13*(INDEX(N$408:N$419,$D2313))</f>
        <v/>
      </c>
      <c r="O2313" s="40">
        <f>O2286*Settings!$C$13*(INDEX(O$408:O$419,$D2313))</f>
        <v/>
      </c>
      <c r="P2313" s="40">
        <f>P2286*Settings!$C$13*(INDEX(P$408:P$419,$D2313))</f>
        <v/>
      </c>
      <c r="Q2313" s="40">
        <f>Q2286*Settings!$C$13*(INDEX(Q$408:Q$419,$D2313))</f>
        <v/>
      </c>
      <c r="R2313" s="40">
        <f>R2286*Settings!$C$13*(INDEX(R$408:R$419,$D2313))</f>
        <v/>
      </c>
      <c r="S2313" s="40">
        <f>S2286*Settings!$C$13*(INDEX(S$408:S$419,$D2313))</f>
        <v/>
      </c>
      <c r="T2313" s="40">
        <f>T2286*Settings!$C$13*(INDEX(T$408:T$419,$D2313))</f>
        <v/>
      </c>
      <c r="U2313" s="40">
        <f>U2286*Settings!$C$13*(INDEX(U$408:U$419,$D2313))</f>
        <v/>
      </c>
      <c r="V2313" s="40">
        <f>V2286*Settings!$C$13*(INDEX(V$408:V$419,$D2313))</f>
        <v/>
      </c>
      <c r="W2313" s="40">
        <f>W2286*Settings!$C$13*(INDEX(W$408:W$419,$D2313))</f>
        <v/>
      </c>
      <c r="X2313" s="40">
        <f>X2286*Settings!$C$13*(INDEX(X$408:X$419,$D2313))</f>
        <v/>
      </c>
      <c r="Y2313" s="40">
        <f>Y2286*Settings!$C$13*(INDEX(Y$408:Y$419,$D2313))</f>
        <v/>
      </c>
      <c r="Z2313" s="40">
        <f>Z2286*Settings!$C$13*(INDEX(Z$408:Z$419,$D2313))</f>
        <v/>
      </c>
      <c r="AA2313" s="40">
        <f>AA2286*Settings!$C$13*(INDEX(AA$408:AA$419,$D2313))</f>
        <v/>
      </c>
      <c r="AB2313" s="40">
        <f>AB2286*Settings!$C$13*(INDEX(AB$408:AB$419,$D2313))</f>
        <v/>
      </c>
      <c r="AC2313" s="40">
        <f>AC2286*Settings!$C$13*(INDEX(AC$408:AC$419,$D2313))</f>
        <v/>
      </c>
      <c r="AD2313" s="40">
        <f>AD2286*Settings!$C$13*(INDEX(AD$408:AD$419,$D2313))</f>
        <v/>
      </c>
      <c r="AF2313" s="11">
        <f>CodePrefix&amp;$A2313&amp;IF($C2313="","","."&amp;$C2313&amp;"."&amp;$B2313)&amp;INDEX(VarEnd,MATCH($A2313,VarKey,0))&amp;AF$5</f>
        <v/>
      </c>
      <c r="AG2313" s="39">
        <f>AG2286*Settings!$C$13*(INDEX(AG$408:AG$419,$D2313))</f>
        <v/>
      </c>
      <c r="AH2313" s="40">
        <f>AH2286*Settings!$C$13*(INDEX(AH$408:AH$419,$D2313))</f>
        <v/>
      </c>
      <c r="AI2313" s="40">
        <f>AI2286*Settings!$C$13*(INDEX(AI$408:AI$419,$D2313))</f>
        <v/>
      </c>
      <c r="AJ2313" s="40">
        <f>AJ2286*Settings!$C$13*(INDEX(AJ$408:AJ$419,$D2313))</f>
        <v/>
      </c>
      <c r="AK2313" s="40">
        <f>AK2286*Settings!$C$13*(INDEX(AK$408:AK$419,$D2313))</f>
        <v/>
      </c>
      <c r="AL2313" s="40">
        <f>AL2286*Settings!$C$13*(INDEX(AL$408:AL$419,$D2313))</f>
        <v/>
      </c>
      <c r="AM2313" s="40">
        <f>AM2286*Settings!$C$13*(INDEX(AM$408:AM$419,$D2313))</f>
        <v/>
      </c>
      <c r="AN2313" s="40">
        <f>AN2286*Settings!$C$13*(INDEX(AN$408:AN$419,$D2313))</f>
        <v/>
      </c>
      <c r="AO2313" s="40">
        <f>AO2286*Settings!$C$13*(INDEX(AO$408:AO$419,$D2313))</f>
        <v/>
      </c>
      <c r="AP2313" s="40">
        <f>AP2286*Settings!$C$13*(INDEX(AP$408:AP$419,$D2313))</f>
        <v/>
      </c>
      <c r="AQ2313" s="40">
        <f>AQ2286*Settings!$C$13*(INDEX(AQ$408:AQ$419,$D2313))</f>
        <v/>
      </c>
      <c r="AR2313" s="40">
        <f>AR2286*Settings!$C$13*(INDEX(AR$408:AR$419,$D2313))</f>
        <v/>
      </c>
      <c r="AS2313" s="40">
        <f>AS2286*Settings!$C$13*(INDEX(AS$408:AS$419,$D2313))</f>
        <v/>
      </c>
      <c r="AT2313" s="40">
        <f>AT2286*Settings!$C$13*(INDEX(AT$408:AT$419,$D2313))</f>
        <v/>
      </c>
      <c r="AU2313" s="40">
        <f>AU2286*Settings!$C$13*(INDEX(AU$408:AU$419,$D2313))</f>
        <v/>
      </c>
      <c r="AV2313" s="40">
        <f>AV2286*Settings!$C$13*(INDEX(AV$408:AV$419,$D2313))</f>
        <v/>
      </c>
      <c r="AW2313" s="40">
        <f>AW2286*Settings!$C$13*(INDEX(AW$408:AW$419,$D2313))</f>
        <v/>
      </c>
      <c r="AX2313" s="40">
        <f>AX2286*Settings!$C$13*(INDEX(AX$408:AX$419,$D2313))</f>
        <v/>
      </c>
      <c r="AY2313" s="40">
        <f>AY2286*Settings!$C$13*(INDEX(AY$408:AY$419,$D2313))</f>
        <v/>
      </c>
    </row>
    <row r="2314" hidden="1" outlineLevel="2">
      <c r="A2314" s="14" t="inlineStr">
        <is>
          <t>rsub</t>
        </is>
      </c>
      <c r="B2314" s="14" t="inlineStr">
        <is>
          <t>die</t>
        </is>
      </c>
      <c r="C2314" s="14" t="inlineStr">
        <is>
          <t>cst</t>
        </is>
      </c>
      <c r="D2314" s="36">
        <f>INDEX(Inputs!$U$5:$U$132,MATCH($B2314&amp;"|"&amp;$C2314,Inputs!$A$5:$A$132,0))</f>
        <v/>
      </c>
      <c r="E2314" s="35" t="n"/>
      <c r="F2314" s="35" t="n"/>
      <c r="G2314" s="35" t="n"/>
      <c r="H2314" s="14">
        <f>INDEX(VarLab,MATCH($A2314,VarKey,0))&amp;INDEX(MemLab,MATCH($C2314&amp;"|"&amp;$B2314,MemKey,0))</f>
        <v/>
      </c>
      <c r="I2314" s="14">
        <f>INDEX(VarUnit,MATCH($A2314,VarKey,0))</f>
        <v/>
      </c>
      <c r="J2314" s="14">
        <f>INDEX(VarSrc,MATCH($A2314,VarKey,0))</f>
        <v/>
      </c>
      <c r="K2314" s="11">
        <f>CodePrefix&amp;$A2314&amp;IF($C2314="","","."&amp;$C2314&amp;"."&amp;$B2314)&amp;INDEX(VarEnd,MATCH($A2314,VarKey,0))&amp;K$5</f>
        <v/>
      </c>
      <c r="L2314" s="39">
        <f>L2287*Settings!$C$13*(INDEX(L$408:L$419,$D2314))</f>
        <v/>
      </c>
      <c r="M2314" s="40">
        <f>M2287*Settings!$C$13*(INDEX(M$408:M$419,$D2314))</f>
        <v/>
      </c>
      <c r="N2314" s="40">
        <f>N2287*Settings!$C$13*(INDEX(N$408:N$419,$D2314))</f>
        <v/>
      </c>
      <c r="O2314" s="40">
        <f>O2287*Settings!$C$13*(INDEX(O$408:O$419,$D2314))</f>
        <v/>
      </c>
      <c r="P2314" s="40">
        <f>P2287*Settings!$C$13*(INDEX(P$408:P$419,$D2314))</f>
        <v/>
      </c>
      <c r="Q2314" s="40">
        <f>Q2287*Settings!$C$13*(INDEX(Q$408:Q$419,$D2314))</f>
        <v/>
      </c>
      <c r="R2314" s="40">
        <f>R2287*Settings!$C$13*(INDEX(R$408:R$419,$D2314))</f>
        <v/>
      </c>
      <c r="S2314" s="40">
        <f>S2287*Settings!$C$13*(INDEX(S$408:S$419,$D2314))</f>
        <v/>
      </c>
      <c r="T2314" s="40">
        <f>T2287*Settings!$C$13*(INDEX(T$408:T$419,$D2314))</f>
        <v/>
      </c>
      <c r="U2314" s="40">
        <f>U2287*Settings!$C$13*(INDEX(U$408:U$419,$D2314))</f>
        <v/>
      </c>
      <c r="V2314" s="40">
        <f>V2287*Settings!$C$13*(INDEX(V$408:V$419,$D2314))</f>
        <v/>
      </c>
      <c r="W2314" s="40">
        <f>W2287*Settings!$C$13*(INDEX(W$408:W$419,$D2314))</f>
        <v/>
      </c>
      <c r="X2314" s="40">
        <f>X2287*Settings!$C$13*(INDEX(X$408:X$419,$D2314))</f>
        <v/>
      </c>
      <c r="Y2314" s="40">
        <f>Y2287*Settings!$C$13*(INDEX(Y$408:Y$419,$D2314))</f>
        <v/>
      </c>
      <c r="Z2314" s="40">
        <f>Z2287*Settings!$C$13*(INDEX(Z$408:Z$419,$D2314))</f>
        <v/>
      </c>
      <c r="AA2314" s="40">
        <f>AA2287*Settings!$C$13*(INDEX(AA$408:AA$419,$D2314))</f>
        <v/>
      </c>
      <c r="AB2314" s="40">
        <f>AB2287*Settings!$C$13*(INDEX(AB$408:AB$419,$D2314))</f>
        <v/>
      </c>
      <c r="AC2314" s="40">
        <f>AC2287*Settings!$C$13*(INDEX(AC$408:AC$419,$D2314))</f>
        <v/>
      </c>
      <c r="AD2314" s="40">
        <f>AD2287*Settings!$C$13*(INDEX(AD$408:AD$419,$D2314))</f>
        <v/>
      </c>
      <c r="AF2314" s="11">
        <f>CodePrefix&amp;$A2314&amp;IF($C2314="","","."&amp;$C2314&amp;"."&amp;$B2314)&amp;INDEX(VarEnd,MATCH($A2314,VarKey,0))&amp;AF$5</f>
        <v/>
      </c>
      <c r="AG2314" s="39">
        <f>AG2287*Settings!$C$13*(INDEX(AG$408:AG$419,$D2314))</f>
        <v/>
      </c>
      <c r="AH2314" s="40">
        <f>AH2287*Settings!$C$13*(INDEX(AH$408:AH$419,$D2314))</f>
        <v/>
      </c>
      <c r="AI2314" s="40">
        <f>AI2287*Settings!$C$13*(INDEX(AI$408:AI$419,$D2314))</f>
        <v/>
      </c>
      <c r="AJ2314" s="40">
        <f>AJ2287*Settings!$C$13*(INDEX(AJ$408:AJ$419,$D2314))</f>
        <v/>
      </c>
      <c r="AK2314" s="40">
        <f>AK2287*Settings!$C$13*(INDEX(AK$408:AK$419,$D2314))</f>
        <v/>
      </c>
      <c r="AL2314" s="40">
        <f>AL2287*Settings!$C$13*(INDEX(AL$408:AL$419,$D2314))</f>
        <v/>
      </c>
      <c r="AM2314" s="40">
        <f>AM2287*Settings!$C$13*(INDEX(AM$408:AM$419,$D2314))</f>
        <v/>
      </c>
      <c r="AN2314" s="40">
        <f>AN2287*Settings!$C$13*(INDEX(AN$408:AN$419,$D2314))</f>
        <v/>
      </c>
      <c r="AO2314" s="40">
        <f>AO2287*Settings!$C$13*(INDEX(AO$408:AO$419,$D2314))</f>
        <v/>
      </c>
      <c r="AP2314" s="40">
        <f>AP2287*Settings!$C$13*(INDEX(AP$408:AP$419,$D2314))</f>
        <v/>
      </c>
      <c r="AQ2314" s="40">
        <f>AQ2287*Settings!$C$13*(INDEX(AQ$408:AQ$419,$D2314))</f>
        <v/>
      </c>
      <c r="AR2314" s="40">
        <f>AR2287*Settings!$C$13*(INDEX(AR$408:AR$419,$D2314))</f>
        <v/>
      </c>
      <c r="AS2314" s="40">
        <f>AS2287*Settings!$C$13*(INDEX(AS$408:AS$419,$D2314))</f>
        <v/>
      </c>
      <c r="AT2314" s="40">
        <f>AT2287*Settings!$C$13*(INDEX(AT$408:AT$419,$D2314))</f>
        <v/>
      </c>
      <c r="AU2314" s="40">
        <f>AU2287*Settings!$C$13*(INDEX(AU$408:AU$419,$D2314))</f>
        <v/>
      </c>
      <c r="AV2314" s="40">
        <f>AV2287*Settings!$C$13*(INDEX(AV$408:AV$419,$D2314))</f>
        <v/>
      </c>
      <c r="AW2314" s="40">
        <f>AW2287*Settings!$C$13*(INDEX(AW$408:AW$419,$D2314))</f>
        <v/>
      </c>
      <c r="AX2314" s="40">
        <f>AX2287*Settings!$C$13*(INDEX(AX$408:AX$419,$D2314))</f>
        <v/>
      </c>
      <c r="AY2314" s="40">
        <f>AY2287*Settings!$C$13*(INDEX(AY$408:AY$419,$D2314))</f>
        <v/>
      </c>
    </row>
    <row r="2315" hidden="1" outlineLevel="2">
      <c r="A2315" s="14" t="inlineStr">
        <is>
          <t>rsub</t>
        </is>
      </c>
      <c r="B2315" s="14" t="inlineStr">
        <is>
          <t>lpg</t>
        </is>
      </c>
      <c r="C2315" s="14" t="inlineStr">
        <is>
          <t>cst</t>
        </is>
      </c>
      <c r="D2315" s="36">
        <f>INDEX(Inputs!$U$5:$U$132,MATCH($B2315&amp;"|"&amp;$C2315,Inputs!$A$5:$A$132,0))</f>
        <v/>
      </c>
      <c r="E2315" s="35" t="n"/>
      <c r="F2315" s="35" t="n"/>
      <c r="G2315" s="35" t="n"/>
      <c r="H2315" s="14">
        <f>INDEX(VarLab,MATCH($A2315,VarKey,0))&amp;INDEX(MemLab,MATCH($C2315&amp;"|"&amp;$B2315,MemKey,0))</f>
        <v/>
      </c>
      <c r="I2315" s="14">
        <f>INDEX(VarUnit,MATCH($A2315,VarKey,0))</f>
        <v/>
      </c>
      <c r="J2315" s="14">
        <f>INDEX(VarSrc,MATCH($A2315,VarKey,0))</f>
        <v/>
      </c>
      <c r="K2315" s="11">
        <f>CodePrefix&amp;$A2315&amp;IF($C2315="","","."&amp;$C2315&amp;"."&amp;$B2315)&amp;INDEX(VarEnd,MATCH($A2315,VarKey,0))&amp;K$5</f>
        <v/>
      </c>
      <c r="L2315" s="39">
        <f>L2288*Settings!$C$13*(INDEX(L$408:L$419,$D2315))</f>
        <v/>
      </c>
      <c r="M2315" s="40">
        <f>M2288*Settings!$C$13*(INDEX(M$408:M$419,$D2315))</f>
        <v/>
      </c>
      <c r="N2315" s="40">
        <f>N2288*Settings!$C$13*(INDEX(N$408:N$419,$D2315))</f>
        <v/>
      </c>
      <c r="O2315" s="40">
        <f>O2288*Settings!$C$13*(INDEX(O$408:O$419,$D2315))</f>
        <v/>
      </c>
      <c r="P2315" s="40">
        <f>P2288*Settings!$C$13*(INDEX(P$408:P$419,$D2315))</f>
        <v/>
      </c>
      <c r="Q2315" s="40">
        <f>Q2288*Settings!$C$13*(INDEX(Q$408:Q$419,$D2315))</f>
        <v/>
      </c>
      <c r="R2315" s="40">
        <f>R2288*Settings!$C$13*(INDEX(R$408:R$419,$D2315))</f>
        <v/>
      </c>
      <c r="S2315" s="40">
        <f>S2288*Settings!$C$13*(INDEX(S$408:S$419,$D2315))</f>
        <v/>
      </c>
      <c r="T2315" s="40">
        <f>T2288*Settings!$C$13*(INDEX(T$408:T$419,$D2315))</f>
        <v/>
      </c>
      <c r="U2315" s="40">
        <f>U2288*Settings!$C$13*(INDEX(U$408:U$419,$D2315))</f>
        <v/>
      </c>
      <c r="V2315" s="40">
        <f>V2288*Settings!$C$13*(INDEX(V$408:V$419,$D2315))</f>
        <v/>
      </c>
      <c r="W2315" s="40">
        <f>W2288*Settings!$C$13*(INDEX(W$408:W$419,$D2315))</f>
        <v/>
      </c>
      <c r="X2315" s="40">
        <f>X2288*Settings!$C$13*(INDEX(X$408:X$419,$D2315))</f>
        <v/>
      </c>
      <c r="Y2315" s="40">
        <f>Y2288*Settings!$C$13*(INDEX(Y$408:Y$419,$D2315))</f>
        <v/>
      </c>
      <c r="Z2315" s="40">
        <f>Z2288*Settings!$C$13*(INDEX(Z$408:Z$419,$D2315))</f>
        <v/>
      </c>
      <c r="AA2315" s="40">
        <f>AA2288*Settings!$C$13*(INDEX(AA$408:AA$419,$D2315))</f>
        <v/>
      </c>
      <c r="AB2315" s="40">
        <f>AB2288*Settings!$C$13*(INDEX(AB$408:AB$419,$D2315))</f>
        <v/>
      </c>
      <c r="AC2315" s="40">
        <f>AC2288*Settings!$C$13*(INDEX(AC$408:AC$419,$D2315))</f>
        <v/>
      </c>
      <c r="AD2315" s="40">
        <f>AD2288*Settings!$C$13*(INDEX(AD$408:AD$419,$D2315))</f>
        <v/>
      </c>
      <c r="AF2315" s="11">
        <f>CodePrefix&amp;$A2315&amp;IF($C2315="","","."&amp;$C2315&amp;"."&amp;$B2315)&amp;INDEX(VarEnd,MATCH($A2315,VarKey,0))&amp;AF$5</f>
        <v/>
      </c>
      <c r="AG2315" s="39">
        <f>AG2288*Settings!$C$13*(INDEX(AG$408:AG$419,$D2315))</f>
        <v/>
      </c>
      <c r="AH2315" s="40">
        <f>AH2288*Settings!$C$13*(INDEX(AH$408:AH$419,$D2315))</f>
        <v/>
      </c>
      <c r="AI2315" s="40">
        <f>AI2288*Settings!$C$13*(INDEX(AI$408:AI$419,$D2315))</f>
        <v/>
      </c>
      <c r="AJ2315" s="40">
        <f>AJ2288*Settings!$C$13*(INDEX(AJ$408:AJ$419,$D2315))</f>
        <v/>
      </c>
      <c r="AK2315" s="40">
        <f>AK2288*Settings!$C$13*(INDEX(AK$408:AK$419,$D2315))</f>
        <v/>
      </c>
      <c r="AL2315" s="40">
        <f>AL2288*Settings!$C$13*(INDEX(AL$408:AL$419,$D2315))</f>
        <v/>
      </c>
      <c r="AM2315" s="40">
        <f>AM2288*Settings!$C$13*(INDEX(AM$408:AM$419,$D2315))</f>
        <v/>
      </c>
      <c r="AN2315" s="40">
        <f>AN2288*Settings!$C$13*(INDEX(AN$408:AN$419,$D2315))</f>
        <v/>
      </c>
      <c r="AO2315" s="40">
        <f>AO2288*Settings!$C$13*(INDEX(AO$408:AO$419,$D2315))</f>
        <v/>
      </c>
      <c r="AP2315" s="40">
        <f>AP2288*Settings!$C$13*(INDEX(AP$408:AP$419,$D2315))</f>
        <v/>
      </c>
      <c r="AQ2315" s="40">
        <f>AQ2288*Settings!$C$13*(INDEX(AQ$408:AQ$419,$D2315))</f>
        <v/>
      </c>
      <c r="AR2315" s="40">
        <f>AR2288*Settings!$C$13*(INDEX(AR$408:AR$419,$D2315))</f>
        <v/>
      </c>
      <c r="AS2315" s="40">
        <f>AS2288*Settings!$C$13*(INDEX(AS$408:AS$419,$D2315))</f>
        <v/>
      </c>
      <c r="AT2315" s="40">
        <f>AT2288*Settings!$C$13*(INDEX(AT$408:AT$419,$D2315))</f>
        <v/>
      </c>
      <c r="AU2315" s="40">
        <f>AU2288*Settings!$C$13*(INDEX(AU$408:AU$419,$D2315))</f>
        <v/>
      </c>
      <c r="AV2315" s="40">
        <f>AV2288*Settings!$C$13*(INDEX(AV$408:AV$419,$D2315))</f>
        <v/>
      </c>
      <c r="AW2315" s="40">
        <f>AW2288*Settings!$C$13*(INDEX(AW$408:AW$419,$D2315))</f>
        <v/>
      </c>
      <c r="AX2315" s="40">
        <f>AX2288*Settings!$C$13*(INDEX(AX$408:AX$419,$D2315))</f>
        <v/>
      </c>
      <c r="AY2315" s="40">
        <f>AY2288*Settings!$C$13*(INDEX(AY$408:AY$419,$D2315))</f>
        <v/>
      </c>
    </row>
    <row r="2316" hidden="1" outlineLevel="2">
      <c r="A2316" s="14" t="inlineStr">
        <is>
          <t>rsub</t>
        </is>
      </c>
      <c r="B2316" s="14" t="inlineStr">
        <is>
          <t>ker</t>
        </is>
      </c>
      <c r="C2316" s="14" t="inlineStr">
        <is>
          <t>cst</t>
        </is>
      </c>
      <c r="D2316" s="36">
        <f>INDEX(Inputs!$U$5:$U$132,MATCH($B2316&amp;"|"&amp;$C2316,Inputs!$A$5:$A$132,0))</f>
        <v/>
      </c>
      <c r="E2316" s="35" t="n"/>
      <c r="F2316" s="35" t="n"/>
      <c r="G2316" s="35" t="n"/>
      <c r="H2316" s="14">
        <f>INDEX(VarLab,MATCH($A2316,VarKey,0))&amp;INDEX(MemLab,MATCH($C2316&amp;"|"&amp;$B2316,MemKey,0))</f>
        <v/>
      </c>
      <c r="I2316" s="14">
        <f>INDEX(VarUnit,MATCH($A2316,VarKey,0))</f>
        <v/>
      </c>
      <c r="J2316" s="14">
        <f>INDEX(VarSrc,MATCH($A2316,VarKey,0))</f>
        <v/>
      </c>
      <c r="K2316" s="11">
        <f>CodePrefix&amp;$A2316&amp;IF($C2316="","","."&amp;$C2316&amp;"."&amp;$B2316)&amp;INDEX(VarEnd,MATCH($A2316,VarKey,0))&amp;K$5</f>
        <v/>
      </c>
      <c r="L2316" s="39">
        <f>L2289*Settings!$C$13*(INDEX(L$408:L$419,$D2316))</f>
        <v/>
      </c>
      <c r="M2316" s="40">
        <f>M2289*Settings!$C$13*(INDEX(M$408:M$419,$D2316))</f>
        <v/>
      </c>
      <c r="N2316" s="40">
        <f>N2289*Settings!$C$13*(INDEX(N$408:N$419,$D2316))</f>
        <v/>
      </c>
      <c r="O2316" s="40">
        <f>O2289*Settings!$C$13*(INDEX(O$408:O$419,$D2316))</f>
        <v/>
      </c>
      <c r="P2316" s="40">
        <f>P2289*Settings!$C$13*(INDEX(P$408:P$419,$D2316))</f>
        <v/>
      </c>
      <c r="Q2316" s="40">
        <f>Q2289*Settings!$C$13*(INDEX(Q$408:Q$419,$D2316))</f>
        <v/>
      </c>
      <c r="R2316" s="40">
        <f>R2289*Settings!$C$13*(INDEX(R$408:R$419,$D2316))</f>
        <v/>
      </c>
      <c r="S2316" s="40">
        <f>S2289*Settings!$C$13*(INDEX(S$408:S$419,$D2316))</f>
        <v/>
      </c>
      <c r="T2316" s="40">
        <f>T2289*Settings!$C$13*(INDEX(T$408:T$419,$D2316))</f>
        <v/>
      </c>
      <c r="U2316" s="40">
        <f>U2289*Settings!$C$13*(INDEX(U$408:U$419,$D2316))</f>
        <v/>
      </c>
      <c r="V2316" s="40">
        <f>V2289*Settings!$C$13*(INDEX(V$408:V$419,$D2316))</f>
        <v/>
      </c>
      <c r="W2316" s="40">
        <f>W2289*Settings!$C$13*(INDEX(W$408:W$419,$D2316))</f>
        <v/>
      </c>
      <c r="X2316" s="40">
        <f>X2289*Settings!$C$13*(INDEX(X$408:X$419,$D2316))</f>
        <v/>
      </c>
      <c r="Y2316" s="40">
        <f>Y2289*Settings!$C$13*(INDEX(Y$408:Y$419,$D2316))</f>
        <v/>
      </c>
      <c r="Z2316" s="40">
        <f>Z2289*Settings!$C$13*(INDEX(Z$408:Z$419,$D2316))</f>
        <v/>
      </c>
      <c r="AA2316" s="40">
        <f>AA2289*Settings!$C$13*(INDEX(AA$408:AA$419,$D2316))</f>
        <v/>
      </c>
      <c r="AB2316" s="40">
        <f>AB2289*Settings!$C$13*(INDEX(AB$408:AB$419,$D2316))</f>
        <v/>
      </c>
      <c r="AC2316" s="40">
        <f>AC2289*Settings!$C$13*(INDEX(AC$408:AC$419,$D2316))</f>
        <v/>
      </c>
      <c r="AD2316" s="40">
        <f>AD2289*Settings!$C$13*(INDEX(AD$408:AD$419,$D2316))</f>
        <v/>
      </c>
      <c r="AF2316" s="11">
        <f>CodePrefix&amp;$A2316&amp;IF($C2316="","","."&amp;$C2316&amp;"."&amp;$B2316)&amp;INDEX(VarEnd,MATCH($A2316,VarKey,0))&amp;AF$5</f>
        <v/>
      </c>
      <c r="AG2316" s="39">
        <f>AG2289*Settings!$C$13*(INDEX(AG$408:AG$419,$D2316))</f>
        <v/>
      </c>
      <c r="AH2316" s="40">
        <f>AH2289*Settings!$C$13*(INDEX(AH$408:AH$419,$D2316))</f>
        <v/>
      </c>
      <c r="AI2316" s="40">
        <f>AI2289*Settings!$C$13*(INDEX(AI$408:AI$419,$D2316))</f>
        <v/>
      </c>
      <c r="AJ2316" s="40">
        <f>AJ2289*Settings!$C$13*(INDEX(AJ$408:AJ$419,$D2316))</f>
        <v/>
      </c>
      <c r="AK2316" s="40">
        <f>AK2289*Settings!$C$13*(INDEX(AK$408:AK$419,$D2316))</f>
        <v/>
      </c>
      <c r="AL2316" s="40">
        <f>AL2289*Settings!$C$13*(INDEX(AL$408:AL$419,$D2316))</f>
        <v/>
      </c>
      <c r="AM2316" s="40">
        <f>AM2289*Settings!$C$13*(INDEX(AM$408:AM$419,$D2316))</f>
        <v/>
      </c>
      <c r="AN2316" s="40">
        <f>AN2289*Settings!$C$13*(INDEX(AN$408:AN$419,$D2316))</f>
        <v/>
      </c>
      <c r="AO2316" s="40">
        <f>AO2289*Settings!$C$13*(INDEX(AO$408:AO$419,$D2316))</f>
        <v/>
      </c>
      <c r="AP2316" s="40">
        <f>AP2289*Settings!$C$13*(INDEX(AP$408:AP$419,$D2316))</f>
        <v/>
      </c>
      <c r="AQ2316" s="40">
        <f>AQ2289*Settings!$C$13*(INDEX(AQ$408:AQ$419,$D2316))</f>
        <v/>
      </c>
      <c r="AR2316" s="40">
        <f>AR2289*Settings!$C$13*(INDEX(AR$408:AR$419,$D2316))</f>
        <v/>
      </c>
      <c r="AS2316" s="40">
        <f>AS2289*Settings!$C$13*(INDEX(AS$408:AS$419,$D2316))</f>
        <v/>
      </c>
      <c r="AT2316" s="40">
        <f>AT2289*Settings!$C$13*(INDEX(AT$408:AT$419,$D2316))</f>
        <v/>
      </c>
      <c r="AU2316" s="40">
        <f>AU2289*Settings!$C$13*(INDEX(AU$408:AU$419,$D2316))</f>
        <v/>
      </c>
      <c r="AV2316" s="40">
        <f>AV2289*Settings!$C$13*(INDEX(AV$408:AV$419,$D2316))</f>
        <v/>
      </c>
      <c r="AW2316" s="40">
        <f>AW2289*Settings!$C$13*(INDEX(AW$408:AW$419,$D2316))</f>
        <v/>
      </c>
      <c r="AX2316" s="40">
        <f>AX2289*Settings!$C$13*(INDEX(AX$408:AX$419,$D2316))</f>
        <v/>
      </c>
      <c r="AY2316" s="40">
        <f>AY2289*Settings!$C$13*(INDEX(AY$408:AY$419,$D2316))</f>
        <v/>
      </c>
    </row>
    <row r="2317" hidden="1" outlineLevel="2">
      <c r="A2317" s="14" t="inlineStr">
        <is>
          <t>rsub</t>
        </is>
      </c>
      <c r="B2317" s="14" t="inlineStr">
        <is>
          <t>oop</t>
        </is>
      </c>
      <c r="C2317" s="14" t="inlineStr">
        <is>
          <t>cst</t>
        </is>
      </c>
      <c r="D2317" s="36">
        <f>INDEX(Inputs!$U$5:$U$132,MATCH($B2317&amp;"|"&amp;$C2317,Inputs!$A$5:$A$132,0))</f>
        <v/>
      </c>
      <c r="E2317" s="35" t="n"/>
      <c r="F2317" s="35" t="n"/>
      <c r="G2317" s="35" t="n"/>
      <c r="H2317" s="14">
        <f>INDEX(VarLab,MATCH($A2317,VarKey,0))&amp;INDEX(MemLab,MATCH($C2317&amp;"|"&amp;$B2317,MemKey,0))</f>
        <v/>
      </c>
      <c r="I2317" s="14">
        <f>INDEX(VarUnit,MATCH($A2317,VarKey,0))</f>
        <v/>
      </c>
      <c r="J2317" s="14">
        <f>INDEX(VarSrc,MATCH($A2317,VarKey,0))</f>
        <v/>
      </c>
      <c r="K2317" s="11">
        <f>CodePrefix&amp;$A2317&amp;IF($C2317="","","."&amp;$C2317&amp;"."&amp;$B2317)&amp;INDEX(VarEnd,MATCH($A2317,VarKey,0))&amp;K$5</f>
        <v/>
      </c>
      <c r="L2317" s="39">
        <f>L2290*Settings!$C$13*(INDEX(L$408:L$419,$D2317))</f>
        <v/>
      </c>
      <c r="M2317" s="40">
        <f>M2290*Settings!$C$13*(INDEX(M$408:M$419,$D2317))</f>
        <v/>
      </c>
      <c r="N2317" s="40">
        <f>N2290*Settings!$C$13*(INDEX(N$408:N$419,$D2317))</f>
        <v/>
      </c>
      <c r="O2317" s="40">
        <f>O2290*Settings!$C$13*(INDEX(O$408:O$419,$D2317))</f>
        <v/>
      </c>
      <c r="P2317" s="40">
        <f>P2290*Settings!$C$13*(INDEX(P$408:P$419,$D2317))</f>
        <v/>
      </c>
      <c r="Q2317" s="40">
        <f>Q2290*Settings!$C$13*(INDEX(Q$408:Q$419,$D2317))</f>
        <v/>
      </c>
      <c r="R2317" s="40">
        <f>R2290*Settings!$C$13*(INDEX(R$408:R$419,$D2317))</f>
        <v/>
      </c>
      <c r="S2317" s="40">
        <f>S2290*Settings!$C$13*(INDEX(S$408:S$419,$D2317))</f>
        <v/>
      </c>
      <c r="T2317" s="40">
        <f>T2290*Settings!$C$13*(INDEX(T$408:T$419,$D2317))</f>
        <v/>
      </c>
      <c r="U2317" s="40">
        <f>U2290*Settings!$C$13*(INDEX(U$408:U$419,$D2317))</f>
        <v/>
      </c>
      <c r="V2317" s="40">
        <f>V2290*Settings!$C$13*(INDEX(V$408:V$419,$D2317))</f>
        <v/>
      </c>
      <c r="W2317" s="40">
        <f>W2290*Settings!$C$13*(INDEX(W$408:W$419,$D2317))</f>
        <v/>
      </c>
      <c r="X2317" s="40">
        <f>X2290*Settings!$C$13*(INDEX(X$408:X$419,$D2317))</f>
        <v/>
      </c>
      <c r="Y2317" s="40">
        <f>Y2290*Settings!$C$13*(INDEX(Y$408:Y$419,$D2317))</f>
        <v/>
      </c>
      <c r="Z2317" s="40">
        <f>Z2290*Settings!$C$13*(INDEX(Z$408:Z$419,$D2317))</f>
        <v/>
      </c>
      <c r="AA2317" s="40">
        <f>AA2290*Settings!$C$13*(INDEX(AA$408:AA$419,$D2317))</f>
        <v/>
      </c>
      <c r="AB2317" s="40">
        <f>AB2290*Settings!$C$13*(INDEX(AB$408:AB$419,$D2317))</f>
        <v/>
      </c>
      <c r="AC2317" s="40">
        <f>AC2290*Settings!$C$13*(INDEX(AC$408:AC$419,$D2317))</f>
        <v/>
      </c>
      <c r="AD2317" s="40">
        <f>AD2290*Settings!$C$13*(INDEX(AD$408:AD$419,$D2317))</f>
        <v/>
      </c>
      <c r="AF2317" s="11">
        <f>CodePrefix&amp;$A2317&amp;IF($C2317="","","."&amp;$C2317&amp;"."&amp;$B2317)&amp;INDEX(VarEnd,MATCH($A2317,VarKey,0))&amp;AF$5</f>
        <v/>
      </c>
      <c r="AG2317" s="39">
        <f>AG2290*Settings!$C$13*(INDEX(AG$408:AG$419,$D2317))</f>
        <v/>
      </c>
      <c r="AH2317" s="40">
        <f>AH2290*Settings!$C$13*(INDEX(AH$408:AH$419,$D2317))</f>
        <v/>
      </c>
      <c r="AI2317" s="40">
        <f>AI2290*Settings!$C$13*(INDEX(AI$408:AI$419,$D2317))</f>
        <v/>
      </c>
      <c r="AJ2317" s="40">
        <f>AJ2290*Settings!$C$13*(INDEX(AJ$408:AJ$419,$D2317))</f>
        <v/>
      </c>
      <c r="AK2317" s="40">
        <f>AK2290*Settings!$C$13*(INDEX(AK$408:AK$419,$D2317))</f>
        <v/>
      </c>
      <c r="AL2317" s="40">
        <f>AL2290*Settings!$C$13*(INDEX(AL$408:AL$419,$D2317))</f>
        <v/>
      </c>
      <c r="AM2317" s="40">
        <f>AM2290*Settings!$C$13*(INDEX(AM$408:AM$419,$D2317))</f>
        <v/>
      </c>
      <c r="AN2317" s="40">
        <f>AN2290*Settings!$C$13*(INDEX(AN$408:AN$419,$D2317))</f>
        <v/>
      </c>
      <c r="AO2317" s="40">
        <f>AO2290*Settings!$C$13*(INDEX(AO$408:AO$419,$D2317))</f>
        <v/>
      </c>
      <c r="AP2317" s="40">
        <f>AP2290*Settings!$C$13*(INDEX(AP$408:AP$419,$D2317))</f>
        <v/>
      </c>
      <c r="AQ2317" s="40">
        <f>AQ2290*Settings!$C$13*(INDEX(AQ$408:AQ$419,$D2317))</f>
        <v/>
      </c>
      <c r="AR2317" s="40">
        <f>AR2290*Settings!$C$13*(INDEX(AR$408:AR$419,$D2317))</f>
        <v/>
      </c>
      <c r="AS2317" s="40">
        <f>AS2290*Settings!$C$13*(INDEX(AS$408:AS$419,$D2317))</f>
        <v/>
      </c>
      <c r="AT2317" s="40">
        <f>AT2290*Settings!$C$13*(INDEX(AT$408:AT$419,$D2317))</f>
        <v/>
      </c>
      <c r="AU2317" s="40">
        <f>AU2290*Settings!$C$13*(INDEX(AU$408:AU$419,$D2317))</f>
        <v/>
      </c>
      <c r="AV2317" s="40">
        <f>AV2290*Settings!$C$13*(INDEX(AV$408:AV$419,$D2317))</f>
        <v/>
      </c>
      <c r="AW2317" s="40">
        <f>AW2290*Settings!$C$13*(INDEX(AW$408:AW$419,$D2317))</f>
        <v/>
      </c>
      <c r="AX2317" s="40">
        <f>AX2290*Settings!$C$13*(INDEX(AX$408:AX$419,$D2317))</f>
        <v/>
      </c>
      <c r="AY2317" s="40">
        <f>AY2290*Settings!$C$13*(INDEX(AY$408:AY$419,$D2317))</f>
        <v/>
      </c>
    </row>
    <row r="2318" hidden="1" outlineLevel="2">
      <c r="A2318" s="14" t="inlineStr">
        <is>
          <t>rsub</t>
        </is>
      </c>
      <c r="B2318" s="14" t="inlineStr">
        <is>
          <t>bio</t>
        </is>
      </c>
      <c r="C2318" s="14" t="inlineStr">
        <is>
          <t>cst</t>
        </is>
      </c>
      <c r="D2318" s="36">
        <f>INDEX(Inputs!$U$5:$U$132,MATCH($B2318&amp;"|"&amp;$C2318,Inputs!$A$5:$A$132,0))</f>
        <v/>
      </c>
      <c r="E2318" s="35" t="n"/>
      <c r="F2318" s="35" t="n"/>
      <c r="G2318" s="35" t="n"/>
      <c r="H2318" s="14">
        <f>INDEX(VarLab,MATCH($A2318,VarKey,0))&amp;INDEX(MemLab,MATCH($C2318&amp;"|"&amp;$B2318,MemKey,0))</f>
        <v/>
      </c>
      <c r="I2318" s="14">
        <f>INDEX(VarUnit,MATCH($A2318,VarKey,0))</f>
        <v/>
      </c>
      <c r="J2318" s="14">
        <f>INDEX(VarSrc,MATCH($A2318,VarKey,0))</f>
        <v/>
      </c>
      <c r="K2318" s="11">
        <f>CodePrefix&amp;$A2318&amp;IF($C2318="","","."&amp;$C2318&amp;"."&amp;$B2318)&amp;INDEX(VarEnd,MATCH($A2318,VarKey,0))&amp;K$5</f>
        <v/>
      </c>
      <c r="L2318" s="39">
        <f>L2291*Settings!$C$13*(INDEX(L$408:L$419,$D2318))</f>
        <v/>
      </c>
      <c r="M2318" s="40">
        <f>M2291*Settings!$C$13*(INDEX(M$408:M$419,$D2318))</f>
        <v/>
      </c>
      <c r="N2318" s="40">
        <f>N2291*Settings!$C$13*(INDEX(N$408:N$419,$D2318))</f>
        <v/>
      </c>
      <c r="O2318" s="40">
        <f>O2291*Settings!$C$13*(INDEX(O$408:O$419,$D2318))</f>
        <v/>
      </c>
      <c r="P2318" s="40">
        <f>P2291*Settings!$C$13*(INDEX(P$408:P$419,$D2318))</f>
        <v/>
      </c>
      <c r="Q2318" s="40">
        <f>Q2291*Settings!$C$13*(INDEX(Q$408:Q$419,$D2318))</f>
        <v/>
      </c>
      <c r="R2318" s="40">
        <f>R2291*Settings!$C$13*(INDEX(R$408:R$419,$D2318))</f>
        <v/>
      </c>
      <c r="S2318" s="40">
        <f>S2291*Settings!$C$13*(INDEX(S$408:S$419,$D2318))</f>
        <v/>
      </c>
      <c r="T2318" s="40">
        <f>T2291*Settings!$C$13*(INDEX(T$408:T$419,$D2318))</f>
        <v/>
      </c>
      <c r="U2318" s="40">
        <f>U2291*Settings!$C$13*(INDEX(U$408:U$419,$D2318))</f>
        <v/>
      </c>
      <c r="V2318" s="40">
        <f>V2291*Settings!$C$13*(INDEX(V$408:V$419,$D2318))</f>
        <v/>
      </c>
      <c r="W2318" s="40">
        <f>W2291*Settings!$C$13*(INDEX(W$408:W$419,$D2318))</f>
        <v/>
      </c>
      <c r="X2318" s="40">
        <f>X2291*Settings!$C$13*(INDEX(X$408:X$419,$D2318))</f>
        <v/>
      </c>
      <c r="Y2318" s="40">
        <f>Y2291*Settings!$C$13*(INDEX(Y$408:Y$419,$D2318))</f>
        <v/>
      </c>
      <c r="Z2318" s="40">
        <f>Z2291*Settings!$C$13*(INDEX(Z$408:Z$419,$D2318))</f>
        <v/>
      </c>
      <c r="AA2318" s="40">
        <f>AA2291*Settings!$C$13*(INDEX(AA$408:AA$419,$D2318))</f>
        <v/>
      </c>
      <c r="AB2318" s="40">
        <f>AB2291*Settings!$C$13*(INDEX(AB$408:AB$419,$D2318))</f>
        <v/>
      </c>
      <c r="AC2318" s="40">
        <f>AC2291*Settings!$C$13*(INDEX(AC$408:AC$419,$D2318))</f>
        <v/>
      </c>
      <c r="AD2318" s="40">
        <f>AD2291*Settings!$C$13*(INDEX(AD$408:AD$419,$D2318))</f>
        <v/>
      </c>
      <c r="AF2318" s="11">
        <f>CodePrefix&amp;$A2318&amp;IF($C2318="","","."&amp;$C2318&amp;"."&amp;$B2318)&amp;INDEX(VarEnd,MATCH($A2318,VarKey,0))&amp;AF$5</f>
        <v/>
      </c>
      <c r="AG2318" s="39">
        <f>AG2291*Settings!$C$13*(INDEX(AG$408:AG$419,$D2318))</f>
        <v/>
      </c>
      <c r="AH2318" s="40">
        <f>AH2291*Settings!$C$13*(INDEX(AH$408:AH$419,$D2318))</f>
        <v/>
      </c>
      <c r="AI2318" s="40">
        <f>AI2291*Settings!$C$13*(INDEX(AI$408:AI$419,$D2318))</f>
        <v/>
      </c>
      <c r="AJ2318" s="40">
        <f>AJ2291*Settings!$C$13*(INDEX(AJ$408:AJ$419,$D2318))</f>
        <v/>
      </c>
      <c r="AK2318" s="40">
        <f>AK2291*Settings!$C$13*(INDEX(AK$408:AK$419,$D2318))</f>
        <v/>
      </c>
      <c r="AL2318" s="40">
        <f>AL2291*Settings!$C$13*(INDEX(AL$408:AL$419,$D2318))</f>
        <v/>
      </c>
      <c r="AM2318" s="40">
        <f>AM2291*Settings!$C$13*(INDEX(AM$408:AM$419,$D2318))</f>
        <v/>
      </c>
      <c r="AN2318" s="40">
        <f>AN2291*Settings!$C$13*(INDEX(AN$408:AN$419,$D2318))</f>
        <v/>
      </c>
      <c r="AO2318" s="40">
        <f>AO2291*Settings!$C$13*(INDEX(AO$408:AO$419,$D2318))</f>
        <v/>
      </c>
      <c r="AP2318" s="40">
        <f>AP2291*Settings!$C$13*(INDEX(AP$408:AP$419,$D2318))</f>
        <v/>
      </c>
      <c r="AQ2318" s="40">
        <f>AQ2291*Settings!$C$13*(INDEX(AQ$408:AQ$419,$D2318))</f>
        <v/>
      </c>
      <c r="AR2318" s="40">
        <f>AR2291*Settings!$C$13*(INDEX(AR$408:AR$419,$D2318))</f>
        <v/>
      </c>
      <c r="AS2318" s="40">
        <f>AS2291*Settings!$C$13*(INDEX(AS$408:AS$419,$D2318))</f>
        <v/>
      </c>
      <c r="AT2318" s="40">
        <f>AT2291*Settings!$C$13*(INDEX(AT$408:AT$419,$D2318))</f>
        <v/>
      </c>
      <c r="AU2318" s="40">
        <f>AU2291*Settings!$C$13*(INDEX(AU$408:AU$419,$D2318))</f>
        <v/>
      </c>
      <c r="AV2318" s="40">
        <f>AV2291*Settings!$C$13*(INDEX(AV$408:AV$419,$D2318))</f>
        <v/>
      </c>
      <c r="AW2318" s="40">
        <f>AW2291*Settings!$C$13*(INDEX(AW$408:AW$419,$D2318))</f>
        <v/>
      </c>
      <c r="AX2318" s="40">
        <f>AX2291*Settings!$C$13*(INDEX(AX$408:AX$419,$D2318))</f>
        <v/>
      </c>
      <c r="AY2318" s="40">
        <f>AY2291*Settings!$C$13*(INDEX(AY$408:AY$419,$D2318))</f>
        <v/>
      </c>
    </row>
    <row r="2319" hidden="1" outlineLevel="2"/>
    <row r="2320" hidden="1" outlineLevel="2">
      <c r="A2320" s="14" t="inlineStr">
        <is>
          <t>rnew</t>
        </is>
      </c>
      <c r="B2320" s="14" t="inlineStr">
        <is>
          <t>coa</t>
        </is>
      </c>
      <c r="C2320" s="14" t="inlineStr">
        <is>
          <t>cst</t>
        </is>
      </c>
      <c r="D2320" s="36">
        <f>INDEX(Inputs!$V$5:$V$132,MATCH($B2320&amp;"|"&amp;$C2320,Inputs!$A$5:$A$132,0))</f>
        <v/>
      </c>
      <c r="E2320" s="35" t="n"/>
      <c r="F2320" s="35" t="n"/>
      <c r="G2320" s="35" t="n"/>
      <c r="H2320" s="14">
        <f>INDEX(VarLab,MATCH($A2320,VarKey,0))&amp;INDEX(MemLab,MATCH($C2320&amp;"|"&amp;$B2320,MemKey,0))</f>
        <v/>
      </c>
      <c r="I2320" s="14">
        <f>INDEX(VarUnit,MATCH($A2320,VarKey,0))</f>
        <v/>
      </c>
      <c r="J2320" s="14">
        <f>INDEX(VarSrc,MATCH($A2320,VarKey,0))</f>
        <v/>
      </c>
      <c r="K2320" s="11">
        <f>CodePrefix&amp;$A2320&amp;IF($C2320="","","."&amp;$C2320&amp;"."&amp;$B2320)&amp;INDEX(VarEnd,MATCH($A2320,VarKey,0))&amp;K$5</f>
        <v/>
      </c>
      <c r="L2320" s="39">
        <f>L2284*Settings!$C$13*(L2230+L2248+L2239*L$201+L2257*$D2320)</f>
        <v/>
      </c>
      <c r="M2320" s="40">
        <f>M2284*Settings!$C$13*(M2230+M2248+M2239*M$201+M2257*$D2320)</f>
        <v/>
      </c>
      <c r="N2320" s="40">
        <f>N2284*Settings!$C$13*(N2230+N2248+N2239*N$201+N2257*$D2320)</f>
        <v/>
      </c>
      <c r="O2320" s="40">
        <f>O2284*Settings!$C$13*(O2230+O2248+O2239*O$201+O2257*$D2320)</f>
        <v/>
      </c>
      <c r="P2320" s="40">
        <f>P2284*Settings!$C$13*(P2230+P2248+P2239*P$201+P2257*$D2320)</f>
        <v/>
      </c>
      <c r="Q2320" s="40">
        <f>Q2284*Settings!$C$13*(Q2230+Q2248+Q2239*Q$201+Q2257*$D2320)</f>
        <v/>
      </c>
      <c r="R2320" s="40">
        <f>R2284*Settings!$C$13*(R2230+R2248+R2239*R$201+R2257*$D2320)</f>
        <v/>
      </c>
      <c r="S2320" s="40">
        <f>S2284*Settings!$C$13*(S2230+S2248+S2239*S$201+S2257*$D2320)</f>
        <v/>
      </c>
      <c r="T2320" s="40">
        <f>T2284*Settings!$C$13*(T2230+T2248+T2239*T$201+T2257*$D2320)</f>
        <v/>
      </c>
      <c r="U2320" s="40">
        <f>U2284*Settings!$C$13*(U2230+U2248+U2239*U$201+U2257*$D2320)</f>
        <v/>
      </c>
      <c r="V2320" s="40">
        <f>V2284*Settings!$C$13*(V2230+V2248+V2239*V$201+V2257*$D2320)</f>
        <v/>
      </c>
      <c r="W2320" s="40">
        <f>W2284*Settings!$C$13*(W2230+W2248+W2239*W$201+W2257*$D2320)</f>
        <v/>
      </c>
      <c r="X2320" s="40">
        <f>X2284*Settings!$C$13*(X2230+X2248+X2239*X$201+X2257*$D2320)</f>
        <v/>
      </c>
      <c r="Y2320" s="40">
        <f>Y2284*Settings!$C$13*(Y2230+Y2248+Y2239*Y$201+Y2257*$D2320)</f>
        <v/>
      </c>
      <c r="Z2320" s="40">
        <f>Z2284*Settings!$C$13*(Z2230+Z2248+Z2239*Z$201+Z2257*$D2320)</f>
        <v/>
      </c>
      <c r="AA2320" s="40">
        <f>AA2284*Settings!$C$13*(AA2230+AA2248+AA2239*AA$201+AA2257*$D2320)</f>
        <v/>
      </c>
      <c r="AB2320" s="40">
        <f>AB2284*Settings!$C$13*(AB2230+AB2248+AB2239*AB$201+AB2257*$D2320)</f>
        <v/>
      </c>
      <c r="AC2320" s="40">
        <f>AC2284*Settings!$C$13*(AC2230+AC2248+AC2239*AC$201+AC2257*$D2320)</f>
        <v/>
      </c>
      <c r="AD2320" s="40">
        <f>AD2284*Settings!$C$13*(AD2230+AD2248+AD2239*AD$201+AD2257*$D2320)</f>
        <v/>
      </c>
      <c r="AF2320" s="11">
        <f>CodePrefix&amp;$A2320&amp;IF($C2320="","","."&amp;$C2320&amp;"."&amp;$B2320)&amp;INDEX(VarEnd,MATCH($A2320,VarKey,0))&amp;AF$5</f>
        <v/>
      </c>
      <c r="AG2320" s="39">
        <f>AG2284*Settings!$C$13*(AG2230+AG2248+AG2239*AG$201+AG2257*$D2320)</f>
        <v/>
      </c>
      <c r="AH2320" s="40">
        <f>AH2284*Settings!$C$13*(AH2230+AH2248+AH2239*AH$201+AH2257*$D2320)</f>
        <v/>
      </c>
      <c r="AI2320" s="40">
        <f>AI2284*Settings!$C$13*(AI2230+AI2248+AI2239*AI$201+AI2257*$D2320)</f>
        <v/>
      </c>
      <c r="AJ2320" s="40">
        <f>AJ2284*Settings!$C$13*(AJ2230+AJ2248+AJ2239*AJ$201+AJ2257*$D2320)</f>
        <v/>
      </c>
      <c r="AK2320" s="40">
        <f>AK2284*Settings!$C$13*(AK2230+AK2248+AK2239*AK$201+AK2257*$D2320)</f>
        <v/>
      </c>
      <c r="AL2320" s="40">
        <f>AL2284*Settings!$C$13*(AL2230+AL2248+AL2239*AL$201+AL2257*$D2320)</f>
        <v/>
      </c>
      <c r="AM2320" s="40">
        <f>AM2284*Settings!$C$13*(AM2230+AM2248+AM2239*AM$201+AM2257*$D2320)</f>
        <v/>
      </c>
      <c r="AN2320" s="40">
        <f>AN2284*Settings!$C$13*(AN2230+AN2248+AN2239*AN$201+AN2257*$D2320)</f>
        <v/>
      </c>
      <c r="AO2320" s="40">
        <f>AO2284*Settings!$C$13*(AO2230+AO2248+AO2239*AO$201+AO2257*$D2320)</f>
        <v/>
      </c>
      <c r="AP2320" s="40">
        <f>AP2284*Settings!$C$13*(AP2230+AP2248+AP2239*AP$201+AP2257*$D2320)</f>
        <v/>
      </c>
      <c r="AQ2320" s="40">
        <f>AQ2284*Settings!$C$13*(AQ2230+AQ2248+AQ2239*AQ$201+AQ2257*$D2320)</f>
        <v/>
      </c>
      <c r="AR2320" s="40">
        <f>AR2284*Settings!$C$13*(AR2230+AR2248+AR2239*AR$201+AR2257*$D2320)</f>
        <v/>
      </c>
      <c r="AS2320" s="40">
        <f>AS2284*Settings!$C$13*(AS2230+AS2248+AS2239*AS$201+AS2257*$D2320)</f>
        <v/>
      </c>
      <c r="AT2320" s="40">
        <f>AT2284*Settings!$C$13*(AT2230+AT2248+AT2239*AT$201+AT2257*$D2320)</f>
        <v/>
      </c>
      <c r="AU2320" s="40">
        <f>AU2284*Settings!$C$13*(AU2230+AU2248+AU2239*AU$201+AU2257*$D2320)</f>
        <v/>
      </c>
      <c r="AV2320" s="40">
        <f>AV2284*Settings!$C$13*(AV2230+AV2248+AV2239*AV$201+AV2257*$D2320)</f>
        <v/>
      </c>
      <c r="AW2320" s="40">
        <f>AW2284*Settings!$C$13*(AW2230+AW2248+AW2239*AW$201+AW2257*$D2320)</f>
        <v/>
      </c>
      <c r="AX2320" s="40">
        <f>AX2284*Settings!$C$13*(AX2230+AX2248+AX2239*AX$201+AX2257*$D2320)</f>
        <v/>
      </c>
      <c r="AY2320" s="40">
        <f>AY2284*Settings!$C$13*(AY2230+AY2248+AY2239*AY$201+AY2257*$D2320)</f>
        <v/>
      </c>
    </row>
    <row r="2321" hidden="1" outlineLevel="2">
      <c r="A2321" s="14" t="inlineStr">
        <is>
          <t>rnew</t>
        </is>
      </c>
      <c r="B2321" s="14" t="inlineStr">
        <is>
          <t>nga</t>
        </is>
      </c>
      <c r="C2321" s="14" t="inlineStr">
        <is>
          <t>cst</t>
        </is>
      </c>
      <c r="D2321" s="36">
        <f>INDEX(Inputs!$V$5:$V$132,MATCH($B2321&amp;"|"&amp;$C2321,Inputs!$A$5:$A$132,0))</f>
        <v/>
      </c>
      <c r="E2321" s="35" t="n"/>
      <c r="F2321" s="35" t="n"/>
      <c r="G2321" s="35" t="n"/>
      <c r="H2321" s="14">
        <f>INDEX(VarLab,MATCH($A2321,VarKey,0))&amp;INDEX(MemLab,MATCH($C2321&amp;"|"&amp;$B2321,MemKey,0))</f>
        <v/>
      </c>
      <c r="I2321" s="14">
        <f>INDEX(VarUnit,MATCH($A2321,VarKey,0))</f>
        <v/>
      </c>
      <c r="J2321" s="14">
        <f>INDEX(VarSrc,MATCH($A2321,VarKey,0))</f>
        <v/>
      </c>
      <c r="K2321" s="11">
        <f>CodePrefix&amp;$A2321&amp;IF($C2321="","","."&amp;$C2321&amp;"."&amp;$B2321)&amp;INDEX(VarEnd,MATCH($A2321,VarKey,0))&amp;K$5</f>
        <v/>
      </c>
      <c r="L2321" s="39">
        <f>L2285*Settings!$C$13*(L2231+L2249+L2240*L$201+L2258*$D2321)</f>
        <v/>
      </c>
      <c r="M2321" s="40">
        <f>M2285*Settings!$C$13*(M2231+M2249+M2240*M$201+M2258*$D2321)</f>
        <v/>
      </c>
      <c r="N2321" s="40">
        <f>N2285*Settings!$C$13*(N2231+N2249+N2240*N$201+N2258*$D2321)</f>
        <v/>
      </c>
      <c r="O2321" s="40">
        <f>O2285*Settings!$C$13*(O2231+O2249+O2240*O$201+O2258*$D2321)</f>
        <v/>
      </c>
      <c r="P2321" s="40">
        <f>P2285*Settings!$C$13*(P2231+P2249+P2240*P$201+P2258*$D2321)</f>
        <v/>
      </c>
      <c r="Q2321" s="40">
        <f>Q2285*Settings!$C$13*(Q2231+Q2249+Q2240*Q$201+Q2258*$D2321)</f>
        <v/>
      </c>
      <c r="R2321" s="40">
        <f>R2285*Settings!$C$13*(R2231+R2249+R2240*R$201+R2258*$D2321)</f>
        <v/>
      </c>
      <c r="S2321" s="40">
        <f>S2285*Settings!$C$13*(S2231+S2249+S2240*S$201+S2258*$D2321)</f>
        <v/>
      </c>
      <c r="T2321" s="40">
        <f>T2285*Settings!$C$13*(T2231+T2249+T2240*T$201+T2258*$D2321)</f>
        <v/>
      </c>
      <c r="U2321" s="40">
        <f>U2285*Settings!$C$13*(U2231+U2249+U2240*U$201+U2258*$D2321)</f>
        <v/>
      </c>
      <c r="V2321" s="40">
        <f>V2285*Settings!$C$13*(V2231+V2249+V2240*V$201+V2258*$D2321)</f>
        <v/>
      </c>
      <c r="W2321" s="40">
        <f>W2285*Settings!$C$13*(W2231+W2249+W2240*W$201+W2258*$D2321)</f>
        <v/>
      </c>
      <c r="X2321" s="40">
        <f>X2285*Settings!$C$13*(X2231+X2249+X2240*X$201+X2258*$D2321)</f>
        <v/>
      </c>
      <c r="Y2321" s="40">
        <f>Y2285*Settings!$C$13*(Y2231+Y2249+Y2240*Y$201+Y2258*$D2321)</f>
        <v/>
      </c>
      <c r="Z2321" s="40">
        <f>Z2285*Settings!$C$13*(Z2231+Z2249+Z2240*Z$201+Z2258*$D2321)</f>
        <v/>
      </c>
      <c r="AA2321" s="40">
        <f>AA2285*Settings!$C$13*(AA2231+AA2249+AA2240*AA$201+AA2258*$D2321)</f>
        <v/>
      </c>
      <c r="AB2321" s="40">
        <f>AB2285*Settings!$C$13*(AB2231+AB2249+AB2240*AB$201+AB2258*$D2321)</f>
        <v/>
      </c>
      <c r="AC2321" s="40">
        <f>AC2285*Settings!$C$13*(AC2231+AC2249+AC2240*AC$201+AC2258*$D2321)</f>
        <v/>
      </c>
      <c r="AD2321" s="40">
        <f>AD2285*Settings!$C$13*(AD2231+AD2249+AD2240*AD$201+AD2258*$D2321)</f>
        <v/>
      </c>
      <c r="AF2321" s="11">
        <f>CodePrefix&amp;$A2321&amp;IF($C2321="","","."&amp;$C2321&amp;"."&amp;$B2321)&amp;INDEX(VarEnd,MATCH($A2321,VarKey,0))&amp;AF$5</f>
        <v/>
      </c>
      <c r="AG2321" s="39">
        <f>AG2285*Settings!$C$13*(AG2231+AG2249+AG2240*AG$201+AG2258*$D2321)</f>
        <v/>
      </c>
      <c r="AH2321" s="40">
        <f>AH2285*Settings!$C$13*(AH2231+AH2249+AH2240*AH$201+AH2258*$D2321)</f>
        <v/>
      </c>
      <c r="AI2321" s="40">
        <f>AI2285*Settings!$C$13*(AI2231+AI2249+AI2240*AI$201+AI2258*$D2321)</f>
        <v/>
      </c>
      <c r="AJ2321" s="40">
        <f>AJ2285*Settings!$C$13*(AJ2231+AJ2249+AJ2240*AJ$201+AJ2258*$D2321)</f>
        <v/>
      </c>
      <c r="AK2321" s="40">
        <f>AK2285*Settings!$C$13*(AK2231+AK2249+AK2240*AK$201+AK2258*$D2321)</f>
        <v/>
      </c>
      <c r="AL2321" s="40">
        <f>AL2285*Settings!$C$13*(AL2231+AL2249+AL2240*AL$201+AL2258*$D2321)</f>
        <v/>
      </c>
      <c r="AM2321" s="40">
        <f>AM2285*Settings!$C$13*(AM2231+AM2249+AM2240*AM$201+AM2258*$D2321)</f>
        <v/>
      </c>
      <c r="AN2321" s="40">
        <f>AN2285*Settings!$C$13*(AN2231+AN2249+AN2240*AN$201+AN2258*$D2321)</f>
        <v/>
      </c>
      <c r="AO2321" s="40">
        <f>AO2285*Settings!$C$13*(AO2231+AO2249+AO2240*AO$201+AO2258*$D2321)</f>
        <v/>
      </c>
      <c r="AP2321" s="40">
        <f>AP2285*Settings!$C$13*(AP2231+AP2249+AP2240*AP$201+AP2258*$D2321)</f>
        <v/>
      </c>
      <c r="AQ2321" s="40">
        <f>AQ2285*Settings!$C$13*(AQ2231+AQ2249+AQ2240*AQ$201+AQ2258*$D2321)</f>
        <v/>
      </c>
      <c r="AR2321" s="40">
        <f>AR2285*Settings!$C$13*(AR2231+AR2249+AR2240*AR$201+AR2258*$D2321)</f>
        <v/>
      </c>
      <c r="AS2321" s="40">
        <f>AS2285*Settings!$C$13*(AS2231+AS2249+AS2240*AS$201+AS2258*$D2321)</f>
        <v/>
      </c>
      <c r="AT2321" s="40">
        <f>AT2285*Settings!$C$13*(AT2231+AT2249+AT2240*AT$201+AT2258*$D2321)</f>
        <v/>
      </c>
      <c r="AU2321" s="40">
        <f>AU2285*Settings!$C$13*(AU2231+AU2249+AU2240*AU$201+AU2258*$D2321)</f>
        <v/>
      </c>
      <c r="AV2321" s="40">
        <f>AV2285*Settings!$C$13*(AV2231+AV2249+AV2240*AV$201+AV2258*$D2321)</f>
        <v/>
      </c>
      <c r="AW2321" s="40">
        <f>AW2285*Settings!$C$13*(AW2231+AW2249+AW2240*AW$201+AW2258*$D2321)</f>
        <v/>
      </c>
      <c r="AX2321" s="40">
        <f>AX2285*Settings!$C$13*(AX2231+AX2249+AX2240*AX$201+AX2258*$D2321)</f>
        <v/>
      </c>
      <c r="AY2321" s="40">
        <f>AY2285*Settings!$C$13*(AY2231+AY2249+AY2240*AY$201+AY2258*$D2321)</f>
        <v/>
      </c>
    </row>
    <row r="2322" hidden="1" outlineLevel="2">
      <c r="A2322" s="14" t="inlineStr">
        <is>
          <t>rnew</t>
        </is>
      </c>
      <c r="B2322" s="14" t="inlineStr">
        <is>
          <t>gso</t>
        </is>
      </c>
      <c r="C2322" s="14" t="inlineStr">
        <is>
          <t>cst</t>
        </is>
      </c>
      <c r="D2322" s="36">
        <f>INDEX(Inputs!$V$5:$V$132,MATCH($B2322&amp;"|"&amp;$C2322,Inputs!$A$5:$A$132,0))</f>
        <v/>
      </c>
      <c r="E2322" s="35" t="n"/>
      <c r="F2322" s="35" t="n"/>
      <c r="G2322" s="35" t="n"/>
      <c r="H2322" s="14">
        <f>INDEX(VarLab,MATCH($A2322,VarKey,0))&amp;INDEX(MemLab,MATCH($C2322&amp;"|"&amp;$B2322,MemKey,0))</f>
        <v/>
      </c>
      <c r="I2322" s="14">
        <f>INDEX(VarUnit,MATCH($A2322,VarKey,0))</f>
        <v/>
      </c>
      <c r="J2322" s="14">
        <f>INDEX(VarSrc,MATCH($A2322,VarKey,0))</f>
        <v/>
      </c>
      <c r="K2322" s="11">
        <f>CodePrefix&amp;$A2322&amp;IF($C2322="","","."&amp;$C2322&amp;"."&amp;$B2322)&amp;INDEX(VarEnd,MATCH($A2322,VarKey,0))&amp;K$5</f>
        <v/>
      </c>
      <c r="L2322" s="39">
        <f>L2286*Settings!$C$13*(L2232+L2250+L2241*L$201+L2259*$D2322)</f>
        <v/>
      </c>
      <c r="M2322" s="40">
        <f>M2286*Settings!$C$13*(M2232+M2250+M2241*M$201+M2259*$D2322)</f>
        <v/>
      </c>
      <c r="N2322" s="40">
        <f>N2286*Settings!$C$13*(N2232+N2250+N2241*N$201+N2259*$D2322)</f>
        <v/>
      </c>
      <c r="O2322" s="40">
        <f>O2286*Settings!$C$13*(O2232+O2250+O2241*O$201+O2259*$D2322)</f>
        <v/>
      </c>
      <c r="P2322" s="40">
        <f>P2286*Settings!$C$13*(P2232+P2250+P2241*P$201+P2259*$D2322)</f>
        <v/>
      </c>
      <c r="Q2322" s="40">
        <f>Q2286*Settings!$C$13*(Q2232+Q2250+Q2241*Q$201+Q2259*$D2322)</f>
        <v/>
      </c>
      <c r="R2322" s="40">
        <f>R2286*Settings!$C$13*(R2232+R2250+R2241*R$201+R2259*$D2322)</f>
        <v/>
      </c>
      <c r="S2322" s="40">
        <f>S2286*Settings!$C$13*(S2232+S2250+S2241*S$201+S2259*$D2322)</f>
        <v/>
      </c>
      <c r="T2322" s="40">
        <f>T2286*Settings!$C$13*(T2232+T2250+T2241*T$201+T2259*$D2322)</f>
        <v/>
      </c>
      <c r="U2322" s="40">
        <f>U2286*Settings!$C$13*(U2232+U2250+U2241*U$201+U2259*$D2322)</f>
        <v/>
      </c>
      <c r="V2322" s="40">
        <f>V2286*Settings!$C$13*(V2232+V2250+V2241*V$201+V2259*$D2322)</f>
        <v/>
      </c>
      <c r="W2322" s="40">
        <f>W2286*Settings!$C$13*(W2232+W2250+W2241*W$201+W2259*$D2322)</f>
        <v/>
      </c>
      <c r="X2322" s="40">
        <f>X2286*Settings!$C$13*(X2232+X2250+X2241*X$201+X2259*$D2322)</f>
        <v/>
      </c>
      <c r="Y2322" s="40">
        <f>Y2286*Settings!$C$13*(Y2232+Y2250+Y2241*Y$201+Y2259*$D2322)</f>
        <v/>
      </c>
      <c r="Z2322" s="40">
        <f>Z2286*Settings!$C$13*(Z2232+Z2250+Z2241*Z$201+Z2259*$D2322)</f>
        <v/>
      </c>
      <c r="AA2322" s="40">
        <f>AA2286*Settings!$C$13*(AA2232+AA2250+AA2241*AA$201+AA2259*$D2322)</f>
        <v/>
      </c>
      <c r="AB2322" s="40">
        <f>AB2286*Settings!$C$13*(AB2232+AB2250+AB2241*AB$201+AB2259*$D2322)</f>
        <v/>
      </c>
      <c r="AC2322" s="40">
        <f>AC2286*Settings!$C$13*(AC2232+AC2250+AC2241*AC$201+AC2259*$D2322)</f>
        <v/>
      </c>
      <c r="AD2322" s="40">
        <f>AD2286*Settings!$C$13*(AD2232+AD2250+AD2241*AD$201+AD2259*$D2322)</f>
        <v/>
      </c>
      <c r="AF2322" s="11">
        <f>CodePrefix&amp;$A2322&amp;IF($C2322="","","."&amp;$C2322&amp;"."&amp;$B2322)&amp;INDEX(VarEnd,MATCH($A2322,VarKey,0))&amp;AF$5</f>
        <v/>
      </c>
      <c r="AG2322" s="39">
        <f>AG2286*Settings!$C$13*(AG2232+AG2250+AG2241*AG$201+AG2259*$D2322)</f>
        <v/>
      </c>
      <c r="AH2322" s="40">
        <f>AH2286*Settings!$C$13*(AH2232+AH2250+AH2241*AH$201+AH2259*$D2322)</f>
        <v/>
      </c>
      <c r="AI2322" s="40">
        <f>AI2286*Settings!$C$13*(AI2232+AI2250+AI2241*AI$201+AI2259*$D2322)</f>
        <v/>
      </c>
      <c r="AJ2322" s="40">
        <f>AJ2286*Settings!$C$13*(AJ2232+AJ2250+AJ2241*AJ$201+AJ2259*$D2322)</f>
        <v/>
      </c>
      <c r="AK2322" s="40">
        <f>AK2286*Settings!$C$13*(AK2232+AK2250+AK2241*AK$201+AK2259*$D2322)</f>
        <v/>
      </c>
      <c r="AL2322" s="40">
        <f>AL2286*Settings!$C$13*(AL2232+AL2250+AL2241*AL$201+AL2259*$D2322)</f>
        <v/>
      </c>
      <c r="AM2322" s="40">
        <f>AM2286*Settings!$C$13*(AM2232+AM2250+AM2241*AM$201+AM2259*$D2322)</f>
        <v/>
      </c>
      <c r="AN2322" s="40">
        <f>AN2286*Settings!$C$13*(AN2232+AN2250+AN2241*AN$201+AN2259*$D2322)</f>
        <v/>
      </c>
      <c r="AO2322" s="40">
        <f>AO2286*Settings!$C$13*(AO2232+AO2250+AO2241*AO$201+AO2259*$D2322)</f>
        <v/>
      </c>
      <c r="AP2322" s="40">
        <f>AP2286*Settings!$C$13*(AP2232+AP2250+AP2241*AP$201+AP2259*$D2322)</f>
        <v/>
      </c>
      <c r="AQ2322" s="40">
        <f>AQ2286*Settings!$C$13*(AQ2232+AQ2250+AQ2241*AQ$201+AQ2259*$D2322)</f>
        <v/>
      </c>
      <c r="AR2322" s="40">
        <f>AR2286*Settings!$C$13*(AR2232+AR2250+AR2241*AR$201+AR2259*$D2322)</f>
        <v/>
      </c>
      <c r="AS2322" s="40">
        <f>AS2286*Settings!$C$13*(AS2232+AS2250+AS2241*AS$201+AS2259*$D2322)</f>
        <v/>
      </c>
      <c r="AT2322" s="40">
        <f>AT2286*Settings!$C$13*(AT2232+AT2250+AT2241*AT$201+AT2259*$D2322)</f>
        <v/>
      </c>
      <c r="AU2322" s="40">
        <f>AU2286*Settings!$C$13*(AU2232+AU2250+AU2241*AU$201+AU2259*$D2322)</f>
        <v/>
      </c>
      <c r="AV2322" s="40">
        <f>AV2286*Settings!$C$13*(AV2232+AV2250+AV2241*AV$201+AV2259*$D2322)</f>
        <v/>
      </c>
      <c r="AW2322" s="40">
        <f>AW2286*Settings!$C$13*(AW2232+AW2250+AW2241*AW$201+AW2259*$D2322)</f>
        <v/>
      </c>
      <c r="AX2322" s="40">
        <f>AX2286*Settings!$C$13*(AX2232+AX2250+AX2241*AX$201+AX2259*$D2322)</f>
        <v/>
      </c>
      <c r="AY2322" s="40">
        <f>AY2286*Settings!$C$13*(AY2232+AY2250+AY2241*AY$201+AY2259*$D2322)</f>
        <v/>
      </c>
    </row>
    <row r="2323" hidden="1" outlineLevel="2">
      <c r="A2323" s="14" t="inlineStr">
        <is>
          <t>rnew</t>
        </is>
      </c>
      <c r="B2323" s="14" t="inlineStr">
        <is>
          <t>die</t>
        </is>
      </c>
      <c r="C2323" s="14" t="inlineStr">
        <is>
          <t>cst</t>
        </is>
      </c>
      <c r="D2323" s="36">
        <f>INDEX(Inputs!$V$5:$V$132,MATCH($B2323&amp;"|"&amp;$C2323,Inputs!$A$5:$A$132,0))</f>
        <v/>
      </c>
      <c r="E2323" s="35" t="n"/>
      <c r="F2323" s="35" t="n"/>
      <c r="G2323" s="35" t="n"/>
      <c r="H2323" s="14">
        <f>INDEX(VarLab,MATCH($A2323,VarKey,0))&amp;INDEX(MemLab,MATCH($C2323&amp;"|"&amp;$B2323,MemKey,0))</f>
        <v/>
      </c>
      <c r="I2323" s="14">
        <f>INDEX(VarUnit,MATCH($A2323,VarKey,0))</f>
        <v/>
      </c>
      <c r="J2323" s="14">
        <f>INDEX(VarSrc,MATCH($A2323,VarKey,0))</f>
        <v/>
      </c>
      <c r="K2323" s="11">
        <f>CodePrefix&amp;$A2323&amp;IF($C2323="","","."&amp;$C2323&amp;"."&amp;$B2323)&amp;INDEX(VarEnd,MATCH($A2323,VarKey,0))&amp;K$5</f>
        <v/>
      </c>
      <c r="L2323" s="39">
        <f>L2287*Settings!$C$13*(L2233+L2251+L2242*L$201+L2260*$D2323)</f>
        <v/>
      </c>
      <c r="M2323" s="40">
        <f>M2287*Settings!$C$13*(M2233+M2251+M2242*M$201+M2260*$D2323)</f>
        <v/>
      </c>
      <c r="N2323" s="40">
        <f>N2287*Settings!$C$13*(N2233+N2251+N2242*N$201+N2260*$D2323)</f>
        <v/>
      </c>
      <c r="O2323" s="40">
        <f>O2287*Settings!$C$13*(O2233+O2251+O2242*O$201+O2260*$D2323)</f>
        <v/>
      </c>
      <c r="P2323" s="40">
        <f>P2287*Settings!$C$13*(P2233+P2251+P2242*P$201+P2260*$D2323)</f>
        <v/>
      </c>
      <c r="Q2323" s="40">
        <f>Q2287*Settings!$C$13*(Q2233+Q2251+Q2242*Q$201+Q2260*$D2323)</f>
        <v/>
      </c>
      <c r="R2323" s="40">
        <f>R2287*Settings!$C$13*(R2233+R2251+R2242*R$201+R2260*$D2323)</f>
        <v/>
      </c>
      <c r="S2323" s="40">
        <f>S2287*Settings!$C$13*(S2233+S2251+S2242*S$201+S2260*$D2323)</f>
        <v/>
      </c>
      <c r="T2323" s="40">
        <f>T2287*Settings!$C$13*(T2233+T2251+T2242*T$201+T2260*$D2323)</f>
        <v/>
      </c>
      <c r="U2323" s="40">
        <f>U2287*Settings!$C$13*(U2233+U2251+U2242*U$201+U2260*$D2323)</f>
        <v/>
      </c>
      <c r="V2323" s="40">
        <f>V2287*Settings!$C$13*(V2233+V2251+V2242*V$201+V2260*$D2323)</f>
        <v/>
      </c>
      <c r="W2323" s="40">
        <f>W2287*Settings!$C$13*(W2233+W2251+W2242*W$201+W2260*$D2323)</f>
        <v/>
      </c>
      <c r="X2323" s="40">
        <f>X2287*Settings!$C$13*(X2233+X2251+X2242*X$201+X2260*$D2323)</f>
        <v/>
      </c>
      <c r="Y2323" s="40">
        <f>Y2287*Settings!$C$13*(Y2233+Y2251+Y2242*Y$201+Y2260*$D2323)</f>
        <v/>
      </c>
      <c r="Z2323" s="40">
        <f>Z2287*Settings!$C$13*(Z2233+Z2251+Z2242*Z$201+Z2260*$D2323)</f>
        <v/>
      </c>
      <c r="AA2323" s="40">
        <f>AA2287*Settings!$C$13*(AA2233+AA2251+AA2242*AA$201+AA2260*$D2323)</f>
        <v/>
      </c>
      <c r="AB2323" s="40">
        <f>AB2287*Settings!$C$13*(AB2233+AB2251+AB2242*AB$201+AB2260*$D2323)</f>
        <v/>
      </c>
      <c r="AC2323" s="40">
        <f>AC2287*Settings!$C$13*(AC2233+AC2251+AC2242*AC$201+AC2260*$D2323)</f>
        <v/>
      </c>
      <c r="AD2323" s="40">
        <f>AD2287*Settings!$C$13*(AD2233+AD2251+AD2242*AD$201+AD2260*$D2323)</f>
        <v/>
      </c>
      <c r="AF2323" s="11">
        <f>CodePrefix&amp;$A2323&amp;IF($C2323="","","."&amp;$C2323&amp;"."&amp;$B2323)&amp;INDEX(VarEnd,MATCH($A2323,VarKey,0))&amp;AF$5</f>
        <v/>
      </c>
      <c r="AG2323" s="39">
        <f>AG2287*Settings!$C$13*(AG2233+AG2251+AG2242*AG$201+AG2260*$D2323)</f>
        <v/>
      </c>
      <c r="AH2323" s="40">
        <f>AH2287*Settings!$C$13*(AH2233+AH2251+AH2242*AH$201+AH2260*$D2323)</f>
        <v/>
      </c>
      <c r="AI2323" s="40">
        <f>AI2287*Settings!$C$13*(AI2233+AI2251+AI2242*AI$201+AI2260*$D2323)</f>
        <v/>
      </c>
      <c r="AJ2323" s="40">
        <f>AJ2287*Settings!$C$13*(AJ2233+AJ2251+AJ2242*AJ$201+AJ2260*$D2323)</f>
        <v/>
      </c>
      <c r="AK2323" s="40">
        <f>AK2287*Settings!$C$13*(AK2233+AK2251+AK2242*AK$201+AK2260*$D2323)</f>
        <v/>
      </c>
      <c r="AL2323" s="40">
        <f>AL2287*Settings!$C$13*(AL2233+AL2251+AL2242*AL$201+AL2260*$D2323)</f>
        <v/>
      </c>
      <c r="AM2323" s="40">
        <f>AM2287*Settings!$C$13*(AM2233+AM2251+AM2242*AM$201+AM2260*$D2323)</f>
        <v/>
      </c>
      <c r="AN2323" s="40">
        <f>AN2287*Settings!$C$13*(AN2233+AN2251+AN2242*AN$201+AN2260*$D2323)</f>
        <v/>
      </c>
      <c r="AO2323" s="40">
        <f>AO2287*Settings!$C$13*(AO2233+AO2251+AO2242*AO$201+AO2260*$D2323)</f>
        <v/>
      </c>
      <c r="AP2323" s="40">
        <f>AP2287*Settings!$C$13*(AP2233+AP2251+AP2242*AP$201+AP2260*$D2323)</f>
        <v/>
      </c>
      <c r="AQ2323" s="40">
        <f>AQ2287*Settings!$C$13*(AQ2233+AQ2251+AQ2242*AQ$201+AQ2260*$D2323)</f>
        <v/>
      </c>
      <c r="AR2323" s="40">
        <f>AR2287*Settings!$C$13*(AR2233+AR2251+AR2242*AR$201+AR2260*$D2323)</f>
        <v/>
      </c>
      <c r="AS2323" s="40">
        <f>AS2287*Settings!$C$13*(AS2233+AS2251+AS2242*AS$201+AS2260*$D2323)</f>
        <v/>
      </c>
      <c r="AT2323" s="40">
        <f>AT2287*Settings!$C$13*(AT2233+AT2251+AT2242*AT$201+AT2260*$D2323)</f>
        <v/>
      </c>
      <c r="AU2323" s="40">
        <f>AU2287*Settings!$C$13*(AU2233+AU2251+AU2242*AU$201+AU2260*$D2323)</f>
        <v/>
      </c>
      <c r="AV2323" s="40">
        <f>AV2287*Settings!$C$13*(AV2233+AV2251+AV2242*AV$201+AV2260*$D2323)</f>
        <v/>
      </c>
      <c r="AW2323" s="40">
        <f>AW2287*Settings!$C$13*(AW2233+AW2251+AW2242*AW$201+AW2260*$D2323)</f>
        <v/>
      </c>
      <c r="AX2323" s="40">
        <f>AX2287*Settings!$C$13*(AX2233+AX2251+AX2242*AX$201+AX2260*$D2323)</f>
        <v/>
      </c>
      <c r="AY2323" s="40">
        <f>AY2287*Settings!$C$13*(AY2233+AY2251+AY2242*AY$201+AY2260*$D2323)</f>
        <v/>
      </c>
    </row>
    <row r="2324" hidden="1" outlineLevel="2">
      <c r="A2324" s="14" t="inlineStr">
        <is>
          <t>rnew</t>
        </is>
      </c>
      <c r="B2324" s="14" t="inlineStr">
        <is>
          <t>lpg</t>
        </is>
      </c>
      <c r="C2324" s="14" t="inlineStr">
        <is>
          <t>cst</t>
        </is>
      </c>
      <c r="D2324" s="36">
        <f>INDEX(Inputs!$V$5:$V$132,MATCH($B2324&amp;"|"&amp;$C2324,Inputs!$A$5:$A$132,0))</f>
        <v/>
      </c>
      <c r="E2324" s="35" t="n"/>
      <c r="F2324" s="35" t="n"/>
      <c r="G2324" s="35" t="n"/>
      <c r="H2324" s="14">
        <f>INDEX(VarLab,MATCH($A2324,VarKey,0))&amp;INDEX(MemLab,MATCH($C2324&amp;"|"&amp;$B2324,MemKey,0))</f>
        <v/>
      </c>
      <c r="I2324" s="14">
        <f>INDEX(VarUnit,MATCH($A2324,VarKey,0))</f>
        <v/>
      </c>
      <c r="J2324" s="14">
        <f>INDEX(VarSrc,MATCH($A2324,VarKey,0))</f>
        <v/>
      </c>
      <c r="K2324" s="11">
        <f>CodePrefix&amp;$A2324&amp;IF($C2324="","","."&amp;$C2324&amp;"."&amp;$B2324)&amp;INDEX(VarEnd,MATCH($A2324,VarKey,0))&amp;K$5</f>
        <v/>
      </c>
      <c r="L2324" s="39">
        <f>L2288*Settings!$C$13*(L2234+L2252+L2243*L$201+L2261*$D2324)</f>
        <v/>
      </c>
      <c r="M2324" s="40">
        <f>M2288*Settings!$C$13*(M2234+M2252+M2243*M$201+M2261*$D2324)</f>
        <v/>
      </c>
      <c r="N2324" s="40">
        <f>N2288*Settings!$C$13*(N2234+N2252+N2243*N$201+N2261*$D2324)</f>
        <v/>
      </c>
      <c r="O2324" s="40">
        <f>O2288*Settings!$C$13*(O2234+O2252+O2243*O$201+O2261*$D2324)</f>
        <v/>
      </c>
      <c r="P2324" s="40">
        <f>P2288*Settings!$C$13*(P2234+P2252+P2243*P$201+P2261*$D2324)</f>
        <v/>
      </c>
      <c r="Q2324" s="40">
        <f>Q2288*Settings!$C$13*(Q2234+Q2252+Q2243*Q$201+Q2261*$D2324)</f>
        <v/>
      </c>
      <c r="R2324" s="40">
        <f>R2288*Settings!$C$13*(R2234+R2252+R2243*R$201+R2261*$D2324)</f>
        <v/>
      </c>
      <c r="S2324" s="40">
        <f>S2288*Settings!$C$13*(S2234+S2252+S2243*S$201+S2261*$D2324)</f>
        <v/>
      </c>
      <c r="T2324" s="40">
        <f>T2288*Settings!$C$13*(T2234+T2252+T2243*T$201+T2261*$D2324)</f>
        <v/>
      </c>
      <c r="U2324" s="40">
        <f>U2288*Settings!$C$13*(U2234+U2252+U2243*U$201+U2261*$D2324)</f>
        <v/>
      </c>
      <c r="V2324" s="40">
        <f>V2288*Settings!$C$13*(V2234+V2252+V2243*V$201+V2261*$D2324)</f>
        <v/>
      </c>
      <c r="W2324" s="40">
        <f>W2288*Settings!$C$13*(W2234+W2252+W2243*W$201+W2261*$D2324)</f>
        <v/>
      </c>
      <c r="X2324" s="40">
        <f>X2288*Settings!$C$13*(X2234+X2252+X2243*X$201+X2261*$D2324)</f>
        <v/>
      </c>
      <c r="Y2324" s="40">
        <f>Y2288*Settings!$C$13*(Y2234+Y2252+Y2243*Y$201+Y2261*$D2324)</f>
        <v/>
      </c>
      <c r="Z2324" s="40">
        <f>Z2288*Settings!$C$13*(Z2234+Z2252+Z2243*Z$201+Z2261*$D2324)</f>
        <v/>
      </c>
      <c r="AA2324" s="40">
        <f>AA2288*Settings!$C$13*(AA2234+AA2252+AA2243*AA$201+AA2261*$D2324)</f>
        <v/>
      </c>
      <c r="AB2324" s="40">
        <f>AB2288*Settings!$C$13*(AB2234+AB2252+AB2243*AB$201+AB2261*$D2324)</f>
        <v/>
      </c>
      <c r="AC2324" s="40">
        <f>AC2288*Settings!$C$13*(AC2234+AC2252+AC2243*AC$201+AC2261*$D2324)</f>
        <v/>
      </c>
      <c r="AD2324" s="40">
        <f>AD2288*Settings!$C$13*(AD2234+AD2252+AD2243*AD$201+AD2261*$D2324)</f>
        <v/>
      </c>
      <c r="AF2324" s="11">
        <f>CodePrefix&amp;$A2324&amp;IF($C2324="","","."&amp;$C2324&amp;"."&amp;$B2324)&amp;INDEX(VarEnd,MATCH($A2324,VarKey,0))&amp;AF$5</f>
        <v/>
      </c>
      <c r="AG2324" s="39">
        <f>AG2288*Settings!$C$13*(AG2234+AG2252+AG2243*AG$201+AG2261*$D2324)</f>
        <v/>
      </c>
      <c r="AH2324" s="40">
        <f>AH2288*Settings!$C$13*(AH2234+AH2252+AH2243*AH$201+AH2261*$D2324)</f>
        <v/>
      </c>
      <c r="AI2324" s="40">
        <f>AI2288*Settings!$C$13*(AI2234+AI2252+AI2243*AI$201+AI2261*$D2324)</f>
        <v/>
      </c>
      <c r="AJ2324" s="40">
        <f>AJ2288*Settings!$C$13*(AJ2234+AJ2252+AJ2243*AJ$201+AJ2261*$D2324)</f>
        <v/>
      </c>
      <c r="AK2324" s="40">
        <f>AK2288*Settings!$C$13*(AK2234+AK2252+AK2243*AK$201+AK2261*$D2324)</f>
        <v/>
      </c>
      <c r="AL2324" s="40">
        <f>AL2288*Settings!$C$13*(AL2234+AL2252+AL2243*AL$201+AL2261*$D2324)</f>
        <v/>
      </c>
      <c r="AM2324" s="40">
        <f>AM2288*Settings!$C$13*(AM2234+AM2252+AM2243*AM$201+AM2261*$D2324)</f>
        <v/>
      </c>
      <c r="AN2324" s="40">
        <f>AN2288*Settings!$C$13*(AN2234+AN2252+AN2243*AN$201+AN2261*$D2324)</f>
        <v/>
      </c>
      <c r="AO2324" s="40">
        <f>AO2288*Settings!$C$13*(AO2234+AO2252+AO2243*AO$201+AO2261*$D2324)</f>
        <v/>
      </c>
      <c r="AP2324" s="40">
        <f>AP2288*Settings!$C$13*(AP2234+AP2252+AP2243*AP$201+AP2261*$D2324)</f>
        <v/>
      </c>
      <c r="AQ2324" s="40">
        <f>AQ2288*Settings!$C$13*(AQ2234+AQ2252+AQ2243*AQ$201+AQ2261*$D2324)</f>
        <v/>
      </c>
      <c r="AR2324" s="40">
        <f>AR2288*Settings!$C$13*(AR2234+AR2252+AR2243*AR$201+AR2261*$D2324)</f>
        <v/>
      </c>
      <c r="AS2324" s="40">
        <f>AS2288*Settings!$C$13*(AS2234+AS2252+AS2243*AS$201+AS2261*$D2324)</f>
        <v/>
      </c>
      <c r="AT2324" s="40">
        <f>AT2288*Settings!$C$13*(AT2234+AT2252+AT2243*AT$201+AT2261*$D2324)</f>
        <v/>
      </c>
      <c r="AU2324" s="40">
        <f>AU2288*Settings!$C$13*(AU2234+AU2252+AU2243*AU$201+AU2261*$D2324)</f>
        <v/>
      </c>
      <c r="AV2324" s="40">
        <f>AV2288*Settings!$C$13*(AV2234+AV2252+AV2243*AV$201+AV2261*$D2324)</f>
        <v/>
      </c>
      <c r="AW2324" s="40">
        <f>AW2288*Settings!$C$13*(AW2234+AW2252+AW2243*AW$201+AW2261*$D2324)</f>
        <v/>
      </c>
      <c r="AX2324" s="40">
        <f>AX2288*Settings!$C$13*(AX2234+AX2252+AX2243*AX$201+AX2261*$D2324)</f>
        <v/>
      </c>
      <c r="AY2324" s="40">
        <f>AY2288*Settings!$C$13*(AY2234+AY2252+AY2243*AY$201+AY2261*$D2324)</f>
        <v/>
      </c>
    </row>
    <row r="2325" hidden="1" outlineLevel="2">
      <c r="A2325" s="14" t="inlineStr">
        <is>
          <t>rnew</t>
        </is>
      </c>
      <c r="B2325" s="14" t="inlineStr">
        <is>
          <t>ker</t>
        </is>
      </c>
      <c r="C2325" s="14" t="inlineStr">
        <is>
          <t>cst</t>
        </is>
      </c>
      <c r="D2325" s="36">
        <f>INDEX(Inputs!$V$5:$V$132,MATCH($B2325&amp;"|"&amp;$C2325,Inputs!$A$5:$A$132,0))</f>
        <v/>
      </c>
      <c r="E2325" s="35" t="n"/>
      <c r="F2325" s="35" t="n"/>
      <c r="G2325" s="35" t="n"/>
      <c r="H2325" s="14">
        <f>INDEX(VarLab,MATCH($A2325,VarKey,0))&amp;INDEX(MemLab,MATCH($C2325&amp;"|"&amp;$B2325,MemKey,0))</f>
        <v/>
      </c>
      <c r="I2325" s="14">
        <f>INDEX(VarUnit,MATCH($A2325,VarKey,0))</f>
        <v/>
      </c>
      <c r="J2325" s="14">
        <f>INDEX(VarSrc,MATCH($A2325,VarKey,0))</f>
        <v/>
      </c>
      <c r="K2325" s="11">
        <f>CodePrefix&amp;$A2325&amp;IF($C2325="","","."&amp;$C2325&amp;"."&amp;$B2325)&amp;INDEX(VarEnd,MATCH($A2325,VarKey,0))&amp;K$5</f>
        <v/>
      </c>
      <c r="L2325" s="39">
        <f>L2289*Settings!$C$13*(L2235+L2253+L2244*L$201+L2262*$D2325)</f>
        <v/>
      </c>
      <c r="M2325" s="40">
        <f>M2289*Settings!$C$13*(M2235+M2253+M2244*M$201+M2262*$D2325)</f>
        <v/>
      </c>
      <c r="N2325" s="40">
        <f>N2289*Settings!$C$13*(N2235+N2253+N2244*N$201+N2262*$D2325)</f>
        <v/>
      </c>
      <c r="O2325" s="40">
        <f>O2289*Settings!$C$13*(O2235+O2253+O2244*O$201+O2262*$D2325)</f>
        <v/>
      </c>
      <c r="P2325" s="40">
        <f>P2289*Settings!$C$13*(P2235+P2253+P2244*P$201+P2262*$D2325)</f>
        <v/>
      </c>
      <c r="Q2325" s="40">
        <f>Q2289*Settings!$C$13*(Q2235+Q2253+Q2244*Q$201+Q2262*$D2325)</f>
        <v/>
      </c>
      <c r="R2325" s="40">
        <f>R2289*Settings!$C$13*(R2235+R2253+R2244*R$201+R2262*$D2325)</f>
        <v/>
      </c>
      <c r="S2325" s="40">
        <f>S2289*Settings!$C$13*(S2235+S2253+S2244*S$201+S2262*$D2325)</f>
        <v/>
      </c>
      <c r="T2325" s="40">
        <f>T2289*Settings!$C$13*(T2235+T2253+T2244*T$201+T2262*$D2325)</f>
        <v/>
      </c>
      <c r="U2325" s="40">
        <f>U2289*Settings!$C$13*(U2235+U2253+U2244*U$201+U2262*$D2325)</f>
        <v/>
      </c>
      <c r="V2325" s="40">
        <f>V2289*Settings!$C$13*(V2235+V2253+V2244*V$201+V2262*$D2325)</f>
        <v/>
      </c>
      <c r="W2325" s="40">
        <f>W2289*Settings!$C$13*(W2235+W2253+W2244*W$201+W2262*$D2325)</f>
        <v/>
      </c>
      <c r="X2325" s="40">
        <f>X2289*Settings!$C$13*(X2235+X2253+X2244*X$201+X2262*$D2325)</f>
        <v/>
      </c>
      <c r="Y2325" s="40">
        <f>Y2289*Settings!$C$13*(Y2235+Y2253+Y2244*Y$201+Y2262*$D2325)</f>
        <v/>
      </c>
      <c r="Z2325" s="40">
        <f>Z2289*Settings!$C$13*(Z2235+Z2253+Z2244*Z$201+Z2262*$D2325)</f>
        <v/>
      </c>
      <c r="AA2325" s="40">
        <f>AA2289*Settings!$C$13*(AA2235+AA2253+AA2244*AA$201+AA2262*$D2325)</f>
        <v/>
      </c>
      <c r="AB2325" s="40">
        <f>AB2289*Settings!$C$13*(AB2235+AB2253+AB2244*AB$201+AB2262*$D2325)</f>
        <v/>
      </c>
      <c r="AC2325" s="40">
        <f>AC2289*Settings!$C$13*(AC2235+AC2253+AC2244*AC$201+AC2262*$D2325)</f>
        <v/>
      </c>
      <c r="AD2325" s="40">
        <f>AD2289*Settings!$C$13*(AD2235+AD2253+AD2244*AD$201+AD2262*$D2325)</f>
        <v/>
      </c>
      <c r="AF2325" s="11">
        <f>CodePrefix&amp;$A2325&amp;IF($C2325="","","."&amp;$C2325&amp;"."&amp;$B2325)&amp;INDEX(VarEnd,MATCH($A2325,VarKey,0))&amp;AF$5</f>
        <v/>
      </c>
      <c r="AG2325" s="39">
        <f>AG2289*Settings!$C$13*(AG2235+AG2253+AG2244*AG$201+AG2262*$D2325)</f>
        <v/>
      </c>
      <c r="AH2325" s="40">
        <f>AH2289*Settings!$C$13*(AH2235+AH2253+AH2244*AH$201+AH2262*$D2325)</f>
        <v/>
      </c>
      <c r="AI2325" s="40">
        <f>AI2289*Settings!$C$13*(AI2235+AI2253+AI2244*AI$201+AI2262*$D2325)</f>
        <v/>
      </c>
      <c r="AJ2325" s="40">
        <f>AJ2289*Settings!$C$13*(AJ2235+AJ2253+AJ2244*AJ$201+AJ2262*$D2325)</f>
        <v/>
      </c>
      <c r="AK2325" s="40">
        <f>AK2289*Settings!$C$13*(AK2235+AK2253+AK2244*AK$201+AK2262*$D2325)</f>
        <v/>
      </c>
      <c r="AL2325" s="40">
        <f>AL2289*Settings!$C$13*(AL2235+AL2253+AL2244*AL$201+AL2262*$D2325)</f>
        <v/>
      </c>
      <c r="AM2325" s="40">
        <f>AM2289*Settings!$C$13*(AM2235+AM2253+AM2244*AM$201+AM2262*$D2325)</f>
        <v/>
      </c>
      <c r="AN2325" s="40">
        <f>AN2289*Settings!$C$13*(AN2235+AN2253+AN2244*AN$201+AN2262*$D2325)</f>
        <v/>
      </c>
      <c r="AO2325" s="40">
        <f>AO2289*Settings!$C$13*(AO2235+AO2253+AO2244*AO$201+AO2262*$D2325)</f>
        <v/>
      </c>
      <c r="AP2325" s="40">
        <f>AP2289*Settings!$C$13*(AP2235+AP2253+AP2244*AP$201+AP2262*$D2325)</f>
        <v/>
      </c>
      <c r="AQ2325" s="40">
        <f>AQ2289*Settings!$C$13*(AQ2235+AQ2253+AQ2244*AQ$201+AQ2262*$D2325)</f>
        <v/>
      </c>
      <c r="AR2325" s="40">
        <f>AR2289*Settings!$C$13*(AR2235+AR2253+AR2244*AR$201+AR2262*$D2325)</f>
        <v/>
      </c>
      <c r="AS2325" s="40">
        <f>AS2289*Settings!$C$13*(AS2235+AS2253+AS2244*AS$201+AS2262*$D2325)</f>
        <v/>
      </c>
      <c r="AT2325" s="40">
        <f>AT2289*Settings!$C$13*(AT2235+AT2253+AT2244*AT$201+AT2262*$D2325)</f>
        <v/>
      </c>
      <c r="AU2325" s="40">
        <f>AU2289*Settings!$C$13*(AU2235+AU2253+AU2244*AU$201+AU2262*$D2325)</f>
        <v/>
      </c>
      <c r="AV2325" s="40">
        <f>AV2289*Settings!$C$13*(AV2235+AV2253+AV2244*AV$201+AV2262*$D2325)</f>
        <v/>
      </c>
      <c r="AW2325" s="40">
        <f>AW2289*Settings!$C$13*(AW2235+AW2253+AW2244*AW$201+AW2262*$D2325)</f>
        <v/>
      </c>
      <c r="AX2325" s="40">
        <f>AX2289*Settings!$C$13*(AX2235+AX2253+AX2244*AX$201+AX2262*$D2325)</f>
        <v/>
      </c>
      <c r="AY2325" s="40">
        <f>AY2289*Settings!$C$13*(AY2235+AY2253+AY2244*AY$201+AY2262*$D2325)</f>
        <v/>
      </c>
    </row>
    <row r="2326" hidden="1" outlineLevel="2">
      <c r="A2326" s="14" t="inlineStr">
        <is>
          <t>rnew</t>
        </is>
      </c>
      <c r="B2326" s="14" t="inlineStr">
        <is>
          <t>oop</t>
        </is>
      </c>
      <c r="C2326" s="14" t="inlineStr">
        <is>
          <t>cst</t>
        </is>
      </c>
      <c r="D2326" s="36">
        <f>INDEX(Inputs!$V$5:$V$132,MATCH($B2326&amp;"|"&amp;$C2326,Inputs!$A$5:$A$132,0))</f>
        <v/>
      </c>
      <c r="E2326" s="35" t="n"/>
      <c r="F2326" s="35" t="n"/>
      <c r="G2326" s="35" t="n"/>
      <c r="H2326" s="14">
        <f>INDEX(VarLab,MATCH($A2326,VarKey,0))&amp;INDEX(MemLab,MATCH($C2326&amp;"|"&amp;$B2326,MemKey,0))</f>
        <v/>
      </c>
      <c r="I2326" s="14">
        <f>INDEX(VarUnit,MATCH($A2326,VarKey,0))</f>
        <v/>
      </c>
      <c r="J2326" s="14">
        <f>INDEX(VarSrc,MATCH($A2326,VarKey,0))</f>
        <v/>
      </c>
      <c r="K2326" s="11">
        <f>CodePrefix&amp;$A2326&amp;IF($C2326="","","."&amp;$C2326&amp;"."&amp;$B2326)&amp;INDEX(VarEnd,MATCH($A2326,VarKey,0))&amp;K$5</f>
        <v/>
      </c>
      <c r="L2326" s="39">
        <f>L2290*Settings!$C$13*(L2236+L2254+L2245*L$201+L2263*$D2326)</f>
        <v/>
      </c>
      <c r="M2326" s="40">
        <f>M2290*Settings!$C$13*(M2236+M2254+M2245*M$201+M2263*$D2326)</f>
        <v/>
      </c>
      <c r="N2326" s="40">
        <f>N2290*Settings!$C$13*(N2236+N2254+N2245*N$201+N2263*$D2326)</f>
        <v/>
      </c>
      <c r="O2326" s="40">
        <f>O2290*Settings!$C$13*(O2236+O2254+O2245*O$201+O2263*$D2326)</f>
        <v/>
      </c>
      <c r="P2326" s="40">
        <f>P2290*Settings!$C$13*(P2236+P2254+P2245*P$201+P2263*$D2326)</f>
        <v/>
      </c>
      <c r="Q2326" s="40">
        <f>Q2290*Settings!$C$13*(Q2236+Q2254+Q2245*Q$201+Q2263*$D2326)</f>
        <v/>
      </c>
      <c r="R2326" s="40">
        <f>R2290*Settings!$C$13*(R2236+R2254+R2245*R$201+R2263*$D2326)</f>
        <v/>
      </c>
      <c r="S2326" s="40">
        <f>S2290*Settings!$C$13*(S2236+S2254+S2245*S$201+S2263*$D2326)</f>
        <v/>
      </c>
      <c r="T2326" s="40">
        <f>T2290*Settings!$C$13*(T2236+T2254+T2245*T$201+T2263*$D2326)</f>
        <v/>
      </c>
      <c r="U2326" s="40">
        <f>U2290*Settings!$C$13*(U2236+U2254+U2245*U$201+U2263*$D2326)</f>
        <v/>
      </c>
      <c r="V2326" s="40">
        <f>V2290*Settings!$C$13*(V2236+V2254+V2245*V$201+V2263*$D2326)</f>
        <v/>
      </c>
      <c r="W2326" s="40">
        <f>W2290*Settings!$C$13*(W2236+W2254+W2245*W$201+W2263*$D2326)</f>
        <v/>
      </c>
      <c r="X2326" s="40">
        <f>X2290*Settings!$C$13*(X2236+X2254+X2245*X$201+X2263*$D2326)</f>
        <v/>
      </c>
      <c r="Y2326" s="40">
        <f>Y2290*Settings!$C$13*(Y2236+Y2254+Y2245*Y$201+Y2263*$D2326)</f>
        <v/>
      </c>
      <c r="Z2326" s="40">
        <f>Z2290*Settings!$C$13*(Z2236+Z2254+Z2245*Z$201+Z2263*$D2326)</f>
        <v/>
      </c>
      <c r="AA2326" s="40">
        <f>AA2290*Settings!$C$13*(AA2236+AA2254+AA2245*AA$201+AA2263*$D2326)</f>
        <v/>
      </c>
      <c r="AB2326" s="40">
        <f>AB2290*Settings!$C$13*(AB2236+AB2254+AB2245*AB$201+AB2263*$D2326)</f>
        <v/>
      </c>
      <c r="AC2326" s="40">
        <f>AC2290*Settings!$C$13*(AC2236+AC2254+AC2245*AC$201+AC2263*$D2326)</f>
        <v/>
      </c>
      <c r="AD2326" s="40">
        <f>AD2290*Settings!$C$13*(AD2236+AD2254+AD2245*AD$201+AD2263*$D2326)</f>
        <v/>
      </c>
      <c r="AF2326" s="11">
        <f>CodePrefix&amp;$A2326&amp;IF($C2326="","","."&amp;$C2326&amp;"."&amp;$B2326)&amp;INDEX(VarEnd,MATCH($A2326,VarKey,0))&amp;AF$5</f>
        <v/>
      </c>
      <c r="AG2326" s="39">
        <f>AG2290*Settings!$C$13*(AG2236+AG2254+AG2245*AG$201+AG2263*$D2326)</f>
        <v/>
      </c>
      <c r="AH2326" s="40">
        <f>AH2290*Settings!$C$13*(AH2236+AH2254+AH2245*AH$201+AH2263*$D2326)</f>
        <v/>
      </c>
      <c r="AI2326" s="40">
        <f>AI2290*Settings!$C$13*(AI2236+AI2254+AI2245*AI$201+AI2263*$D2326)</f>
        <v/>
      </c>
      <c r="AJ2326" s="40">
        <f>AJ2290*Settings!$C$13*(AJ2236+AJ2254+AJ2245*AJ$201+AJ2263*$D2326)</f>
        <v/>
      </c>
      <c r="AK2326" s="40">
        <f>AK2290*Settings!$C$13*(AK2236+AK2254+AK2245*AK$201+AK2263*$D2326)</f>
        <v/>
      </c>
      <c r="AL2326" s="40">
        <f>AL2290*Settings!$C$13*(AL2236+AL2254+AL2245*AL$201+AL2263*$D2326)</f>
        <v/>
      </c>
      <c r="AM2326" s="40">
        <f>AM2290*Settings!$C$13*(AM2236+AM2254+AM2245*AM$201+AM2263*$D2326)</f>
        <v/>
      </c>
      <c r="AN2326" s="40">
        <f>AN2290*Settings!$C$13*(AN2236+AN2254+AN2245*AN$201+AN2263*$D2326)</f>
        <v/>
      </c>
      <c r="AO2326" s="40">
        <f>AO2290*Settings!$C$13*(AO2236+AO2254+AO2245*AO$201+AO2263*$D2326)</f>
        <v/>
      </c>
      <c r="AP2326" s="40">
        <f>AP2290*Settings!$C$13*(AP2236+AP2254+AP2245*AP$201+AP2263*$D2326)</f>
        <v/>
      </c>
      <c r="AQ2326" s="40">
        <f>AQ2290*Settings!$C$13*(AQ2236+AQ2254+AQ2245*AQ$201+AQ2263*$D2326)</f>
        <v/>
      </c>
      <c r="AR2326" s="40">
        <f>AR2290*Settings!$C$13*(AR2236+AR2254+AR2245*AR$201+AR2263*$D2326)</f>
        <v/>
      </c>
      <c r="AS2326" s="40">
        <f>AS2290*Settings!$C$13*(AS2236+AS2254+AS2245*AS$201+AS2263*$D2326)</f>
        <v/>
      </c>
      <c r="AT2326" s="40">
        <f>AT2290*Settings!$C$13*(AT2236+AT2254+AT2245*AT$201+AT2263*$D2326)</f>
        <v/>
      </c>
      <c r="AU2326" s="40">
        <f>AU2290*Settings!$C$13*(AU2236+AU2254+AU2245*AU$201+AU2263*$D2326)</f>
        <v/>
      </c>
      <c r="AV2326" s="40">
        <f>AV2290*Settings!$C$13*(AV2236+AV2254+AV2245*AV$201+AV2263*$D2326)</f>
        <v/>
      </c>
      <c r="AW2326" s="40">
        <f>AW2290*Settings!$C$13*(AW2236+AW2254+AW2245*AW$201+AW2263*$D2326)</f>
        <v/>
      </c>
      <c r="AX2326" s="40">
        <f>AX2290*Settings!$C$13*(AX2236+AX2254+AX2245*AX$201+AX2263*$D2326)</f>
        <v/>
      </c>
      <c r="AY2326" s="40">
        <f>AY2290*Settings!$C$13*(AY2236+AY2254+AY2245*AY$201+AY2263*$D2326)</f>
        <v/>
      </c>
    </row>
    <row r="2327" hidden="1" outlineLevel="2">
      <c r="A2327" s="14" t="inlineStr">
        <is>
          <t>rnew</t>
        </is>
      </c>
      <c r="B2327" s="14" t="inlineStr">
        <is>
          <t>bio</t>
        </is>
      </c>
      <c r="C2327" s="14" t="inlineStr">
        <is>
          <t>cst</t>
        </is>
      </c>
      <c r="D2327" s="36">
        <f>INDEX(Inputs!$V$5:$V$132,MATCH($B2327&amp;"|"&amp;$C2327,Inputs!$A$5:$A$132,0))</f>
        <v/>
      </c>
      <c r="E2327" s="35" t="n"/>
      <c r="F2327" s="35" t="n"/>
      <c r="G2327" s="35" t="n"/>
      <c r="H2327" s="14">
        <f>INDEX(VarLab,MATCH($A2327,VarKey,0))&amp;INDEX(MemLab,MATCH($C2327&amp;"|"&amp;$B2327,MemKey,0))</f>
        <v/>
      </c>
      <c r="I2327" s="14">
        <f>INDEX(VarUnit,MATCH($A2327,VarKey,0))</f>
        <v/>
      </c>
      <c r="J2327" s="14">
        <f>INDEX(VarSrc,MATCH($A2327,VarKey,0))</f>
        <v/>
      </c>
      <c r="K2327" s="11">
        <f>CodePrefix&amp;$A2327&amp;IF($C2327="","","."&amp;$C2327&amp;"."&amp;$B2327)&amp;INDEX(VarEnd,MATCH($A2327,VarKey,0))&amp;K$5</f>
        <v/>
      </c>
      <c r="L2327" s="39">
        <f>L2291*Settings!$C$13*(L2237+L2255+L2246*L$201+L2264*$D2327)</f>
        <v/>
      </c>
      <c r="M2327" s="40">
        <f>M2291*Settings!$C$13*(M2237+M2255+M2246*M$201+M2264*$D2327)</f>
        <v/>
      </c>
      <c r="N2327" s="40">
        <f>N2291*Settings!$C$13*(N2237+N2255+N2246*N$201+N2264*$D2327)</f>
        <v/>
      </c>
      <c r="O2327" s="40">
        <f>O2291*Settings!$C$13*(O2237+O2255+O2246*O$201+O2264*$D2327)</f>
        <v/>
      </c>
      <c r="P2327" s="40">
        <f>P2291*Settings!$C$13*(P2237+P2255+P2246*P$201+P2264*$D2327)</f>
        <v/>
      </c>
      <c r="Q2327" s="40">
        <f>Q2291*Settings!$C$13*(Q2237+Q2255+Q2246*Q$201+Q2264*$D2327)</f>
        <v/>
      </c>
      <c r="R2327" s="40">
        <f>R2291*Settings!$C$13*(R2237+R2255+R2246*R$201+R2264*$D2327)</f>
        <v/>
      </c>
      <c r="S2327" s="40">
        <f>S2291*Settings!$C$13*(S2237+S2255+S2246*S$201+S2264*$D2327)</f>
        <v/>
      </c>
      <c r="T2327" s="40">
        <f>T2291*Settings!$C$13*(T2237+T2255+T2246*T$201+T2264*$D2327)</f>
        <v/>
      </c>
      <c r="U2327" s="40">
        <f>U2291*Settings!$C$13*(U2237+U2255+U2246*U$201+U2264*$D2327)</f>
        <v/>
      </c>
      <c r="V2327" s="40">
        <f>V2291*Settings!$C$13*(V2237+V2255+V2246*V$201+V2264*$D2327)</f>
        <v/>
      </c>
      <c r="W2327" s="40">
        <f>W2291*Settings!$C$13*(W2237+W2255+W2246*W$201+W2264*$D2327)</f>
        <v/>
      </c>
      <c r="X2327" s="40">
        <f>X2291*Settings!$C$13*(X2237+X2255+X2246*X$201+X2264*$D2327)</f>
        <v/>
      </c>
      <c r="Y2327" s="40">
        <f>Y2291*Settings!$C$13*(Y2237+Y2255+Y2246*Y$201+Y2264*$D2327)</f>
        <v/>
      </c>
      <c r="Z2327" s="40">
        <f>Z2291*Settings!$C$13*(Z2237+Z2255+Z2246*Z$201+Z2264*$D2327)</f>
        <v/>
      </c>
      <c r="AA2327" s="40">
        <f>AA2291*Settings!$C$13*(AA2237+AA2255+AA2246*AA$201+AA2264*$D2327)</f>
        <v/>
      </c>
      <c r="AB2327" s="40">
        <f>AB2291*Settings!$C$13*(AB2237+AB2255+AB2246*AB$201+AB2264*$D2327)</f>
        <v/>
      </c>
      <c r="AC2327" s="40">
        <f>AC2291*Settings!$C$13*(AC2237+AC2255+AC2246*AC$201+AC2264*$D2327)</f>
        <v/>
      </c>
      <c r="AD2327" s="40">
        <f>AD2291*Settings!$C$13*(AD2237+AD2255+AD2246*AD$201+AD2264*$D2327)</f>
        <v/>
      </c>
      <c r="AF2327" s="11">
        <f>CodePrefix&amp;$A2327&amp;IF($C2327="","","."&amp;$C2327&amp;"."&amp;$B2327)&amp;INDEX(VarEnd,MATCH($A2327,VarKey,0))&amp;AF$5</f>
        <v/>
      </c>
      <c r="AG2327" s="39">
        <f>AG2291*Settings!$C$13*(AG2237+AG2255+AG2246*AG$201+AG2264*$D2327)</f>
        <v/>
      </c>
      <c r="AH2327" s="40">
        <f>AH2291*Settings!$C$13*(AH2237+AH2255+AH2246*AH$201+AH2264*$D2327)</f>
        <v/>
      </c>
      <c r="AI2327" s="40">
        <f>AI2291*Settings!$C$13*(AI2237+AI2255+AI2246*AI$201+AI2264*$D2327)</f>
        <v/>
      </c>
      <c r="AJ2327" s="40">
        <f>AJ2291*Settings!$C$13*(AJ2237+AJ2255+AJ2246*AJ$201+AJ2264*$D2327)</f>
        <v/>
      </c>
      <c r="AK2327" s="40">
        <f>AK2291*Settings!$C$13*(AK2237+AK2255+AK2246*AK$201+AK2264*$D2327)</f>
        <v/>
      </c>
      <c r="AL2327" s="40">
        <f>AL2291*Settings!$C$13*(AL2237+AL2255+AL2246*AL$201+AL2264*$D2327)</f>
        <v/>
      </c>
      <c r="AM2327" s="40">
        <f>AM2291*Settings!$C$13*(AM2237+AM2255+AM2246*AM$201+AM2264*$D2327)</f>
        <v/>
      </c>
      <c r="AN2327" s="40">
        <f>AN2291*Settings!$C$13*(AN2237+AN2255+AN2246*AN$201+AN2264*$D2327)</f>
        <v/>
      </c>
      <c r="AO2327" s="40">
        <f>AO2291*Settings!$C$13*(AO2237+AO2255+AO2246*AO$201+AO2264*$D2327)</f>
        <v/>
      </c>
      <c r="AP2327" s="40">
        <f>AP2291*Settings!$C$13*(AP2237+AP2255+AP2246*AP$201+AP2264*$D2327)</f>
        <v/>
      </c>
      <c r="AQ2327" s="40">
        <f>AQ2291*Settings!$C$13*(AQ2237+AQ2255+AQ2246*AQ$201+AQ2264*$D2327)</f>
        <v/>
      </c>
      <c r="AR2327" s="40">
        <f>AR2291*Settings!$C$13*(AR2237+AR2255+AR2246*AR$201+AR2264*$D2327)</f>
        <v/>
      </c>
      <c r="AS2327" s="40">
        <f>AS2291*Settings!$C$13*(AS2237+AS2255+AS2246*AS$201+AS2264*$D2327)</f>
        <v/>
      </c>
      <c r="AT2327" s="40">
        <f>AT2291*Settings!$C$13*(AT2237+AT2255+AT2246*AT$201+AT2264*$D2327)</f>
        <v/>
      </c>
      <c r="AU2327" s="40">
        <f>AU2291*Settings!$C$13*(AU2237+AU2255+AU2246*AU$201+AU2264*$D2327)</f>
        <v/>
      </c>
      <c r="AV2327" s="40">
        <f>AV2291*Settings!$C$13*(AV2237+AV2255+AV2246*AV$201+AV2264*$D2327)</f>
        <v/>
      </c>
      <c r="AW2327" s="40">
        <f>AW2291*Settings!$C$13*(AW2237+AW2255+AW2246*AW$201+AW2264*$D2327)</f>
        <v/>
      </c>
      <c r="AX2327" s="40">
        <f>AX2291*Settings!$C$13*(AX2237+AX2255+AX2246*AX$201+AX2264*$D2327)</f>
        <v/>
      </c>
      <c r="AY2327" s="40">
        <f>AY2291*Settings!$C$13*(AY2237+AY2255+AY2246*AY$201+AY2264*$D2327)</f>
        <v/>
      </c>
    </row>
    <row r="2328" hidden="1" outlineLevel="2"/>
    <row r="2329" hidden="1" outlineLevel="1" collapsed="1">
      <c r="A2329" s="1" t="inlineStr">
        <is>
          <t>ener</t>
        </is>
      </c>
      <c r="B2329" s="1" t="inlineStr">
        <is>
          <t>all</t>
        </is>
      </c>
      <c r="C2329" s="1" t="inlineStr">
        <is>
          <t>ftr</t>
        </is>
      </c>
      <c r="H2329" s="1">
        <f>INDEX(VarLab,MATCH($A2329,VarKey,0))&amp;INDEX(MemLab,MATCH($C2329&amp;"|"&amp;$B2329,MemKey,0))</f>
        <v/>
      </c>
      <c r="I2329" s="1">
        <f>INDEX(VarUnit,MATCH($A2329,VarKey,0))</f>
        <v/>
      </c>
      <c r="J2329" s="1">
        <f>INDEX(VarSrc,MATCH($A2329,VarKey,0))</f>
        <v/>
      </c>
      <c r="K2329" s="17">
        <f>CodePrefix&amp;$A2329&amp;IF($C2329="","","."&amp;$C2329&amp;"."&amp;$B2329)&amp;INDEX(VarEnd,MATCH($A2329,VarKey,0))&amp;K$5</f>
        <v/>
      </c>
      <c r="L2329" s="55">
        <f>SUM(L2385:L2392)</f>
        <v/>
      </c>
      <c r="M2329" s="56">
        <f>SUM(M2385:M2392)</f>
        <v/>
      </c>
      <c r="N2329" s="56">
        <f>SUM(N2385:N2392)</f>
        <v/>
      </c>
      <c r="O2329" s="56">
        <f>SUM(O2385:O2392)</f>
        <v/>
      </c>
      <c r="P2329" s="56">
        <f>SUM(P2385:P2392)</f>
        <v/>
      </c>
      <c r="Q2329" s="56">
        <f>SUM(Q2385:Q2392)</f>
        <v/>
      </c>
      <c r="R2329" s="56">
        <f>SUM(R2385:R2392)</f>
        <v/>
      </c>
      <c r="S2329" s="56">
        <f>SUM(S2385:S2392)</f>
        <v/>
      </c>
      <c r="T2329" s="56">
        <f>SUM(T2385:T2392)</f>
        <v/>
      </c>
      <c r="U2329" s="56">
        <f>SUM(U2385:U2392)</f>
        <v/>
      </c>
      <c r="V2329" s="56">
        <f>SUM(V2385:V2392)</f>
        <v/>
      </c>
      <c r="W2329" s="56">
        <f>SUM(W2385:W2392)</f>
        <v/>
      </c>
      <c r="X2329" s="56">
        <f>SUM(X2385:X2392)</f>
        <v/>
      </c>
      <c r="Y2329" s="56">
        <f>SUM(Y2385:Y2392)</f>
        <v/>
      </c>
      <c r="Z2329" s="56">
        <f>SUM(Z2385:Z2392)</f>
        <v/>
      </c>
      <c r="AA2329" s="56">
        <f>SUM(AA2385:AA2392)</f>
        <v/>
      </c>
      <c r="AB2329" s="56">
        <f>SUM(AB2385:AB2392)</f>
        <v/>
      </c>
      <c r="AC2329" s="56">
        <f>SUM(AC2385:AC2392)</f>
        <v/>
      </c>
      <c r="AD2329" s="56">
        <f>SUM(AD2385:AD2392)</f>
        <v/>
      </c>
      <c r="AF2329" s="17">
        <f>CodePrefix&amp;$A2329&amp;IF($C2329="","","."&amp;$C2329&amp;"."&amp;$B2329)&amp;INDEX(VarEnd,MATCH($A2329,VarKey,0))&amp;AF$5</f>
        <v/>
      </c>
      <c r="AG2329" s="55">
        <f>SUM(AG2385:AG2392)</f>
        <v/>
      </c>
      <c r="AH2329" s="56">
        <f>SUM(AH2385:AH2392)</f>
        <v/>
      </c>
      <c r="AI2329" s="56">
        <f>SUM(AI2385:AI2392)</f>
        <v/>
      </c>
      <c r="AJ2329" s="56">
        <f>SUM(AJ2385:AJ2392)</f>
        <v/>
      </c>
      <c r="AK2329" s="56">
        <f>SUM(AK2385:AK2392)</f>
        <v/>
      </c>
      <c r="AL2329" s="56">
        <f>SUM(AL2385:AL2392)</f>
        <v/>
      </c>
      <c r="AM2329" s="56">
        <f>SUM(AM2385:AM2392)</f>
        <v/>
      </c>
      <c r="AN2329" s="56">
        <f>SUM(AN2385:AN2392)</f>
        <v/>
      </c>
      <c r="AO2329" s="56">
        <f>SUM(AO2385:AO2392)</f>
        <v/>
      </c>
      <c r="AP2329" s="56">
        <f>SUM(AP2385:AP2392)</f>
        <v/>
      </c>
      <c r="AQ2329" s="56">
        <f>SUM(AQ2385:AQ2392)</f>
        <v/>
      </c>
      <c r="AR2329" s="56">
        <f>SUM(AR2385:AR2392)</f>
        <v/>
      </c>
      <c r="AS2329" s="56">
        <f>SUM(AS2385:AS2392)</f>
        <v/>
      </c>
      <c r="AT2329" s="56">
        <f>SUM(AT2385:AT2392)</f>
        <v/>
      </c>
      <c r="AU2329" s="56">
        <f>SUM(AU2385:AU2392)</f>
        <v/>
      </c>
      <c r="AV2329" s="56">
        <f>SUM(AV2385:AV2392)</f>
        <v/>
      </c>
      <c r="AW2329" s="56">
        <f>SUM(AW2385:AW2392)</f>
        <v/>
      </c>
      <c r="AX2329" s="56">
        <f>SUM(AX2385:AX2392)</f>
        <v/>
      </c>
      <c r="AY2329" s="56">
        <f>SUM(AY2385:AY2392)</f>
        <v/>
      </c>
    </row>
    <row r="2330" hidden="1" outlineLevel="1">
      <c r="A2330" s="54" t="inlineStr">
        <is>
          <t>eldem</t>
        </is>
      </c>
      <c r="B2330" s="54" t="inlineStr">
        <is>
          <t>ecy</t>
        </is>
      </c>
      <c r="C2330" s="54" t="inlineStr">
        <is>
          <t>ftr</t>
        </is>
      </c>
      <c r="H2330" s="54">
        <f>INDEX(VarLab,MATCH($A2330,VarKey,0))&amp;INDEX(MemLab,MATCH($C2330&amp;"|"&amp;$B2330,MemKey,0))</f>
        <v/>
      </c>
      <c r="I2330" s="54">
        <f>INDEX(VarUnit,MATCH($A2330,VarKey,0))</f>
        <v/>
      </c>
      <c r="J2330" s="54">
        <f>INDEX(VarSrc,MATCH($A2330,VarKey,0))</f>
        <v/>
      </c>
      <c r="K2330" s="57">
        <f>CodePrefix&amp;$A2330&amp;IF($C2330="","","."&amp;$C2330&amp;"."&amp;$B2330)&amp;INDEX(VarEnd,MATCH($A2330,VarKey,0))&amp;K$5</f>
        <v/>
      </c>
      <c r="L2330" s="58">
        <f>SUMIF($C$629:$C$643,$C2330,L$629:L$643)</f>
        <v/>
      </c>
      <c r="M2330" s="59">
        <f>SUMIF($C$629:$C$643,$C2330,M$629:M$643)</f>
        <v/>
      </c>
      <c r="N2330" s="59">
        <f>SUMIF($C$629:$C$643,$C2330,N$629:N$643)</f>
        <v/>
      </c>
      <c r="O2330" s="59">
        <f>SUMIF($C$629:$C$643,$C2330,O$629:O$643)</f>
        <v/>
      </c>
      <c r="P2330" s="59">
        <f>SUMIF($C$629:$C$643,$C2330,P$629:P$643)</f>
        <v/>
      </c>
      <c r="Q2330" s="59">
        <f>SUMIF($C$629:$C$643,$C2330,Q$629:Q$643)</f>
        <v/>
      </c>
      <c r="R2330" s="59">
        <f>SUMIF($C$629:$C$643,$C2330,R$629:R$643)</f>
        <v/>
      </c>
      <c r="S2330" s="59">
        <f>SUMIF($C$629:$C$643,$C2330,S$629:S$643)</f>
        <v/>
      </c>
      <c r="T2330" s="59">
        <f>SUMIF($C$629:$C$643,$C2330,T$629:T$643)</f>
        <v/>
      </c>
      <c r="U2330" s="59">
        <f>SUMIF($C$629:$C$643,$C2330,U$629:U$643)</f>
        <v/>
      </c>
      <c r="V2330" s="59">
        <f>SUMIF($C$629:$C$643,$C2330,V$629:V$643)</f>
        <v/>
      </c>
      <c r="W2330" s="59">
        <f>SUMIF($C$629:$C$643,$C2330,W$629:W$643)</f>
        <v/>
      </c>
      <c r="X2330" s="59">
        <f>SUMIF($C$629:$C$643,$C2330,X$629:X$643)</f>
        <v/>
      </c>
      <c r="Y2330" s="59">
        <f>SUMIF($C$629:$C$643,$C2330,Y$629:Y$643)</f>
        <v/>
      </c>
      <c r="Z2330" s="59">
        <f>SUMIF($C$629:$C$643,$C2330,Z$629:Z$643)</f>
        <v/>
      </c>
      <c r="AA2330" s="59">
        <f>SUMIF($C$629:$C$643,$C2330,AA$629:AA$643)</f>
        <v/>
      </c>
      <c r="AB2330" s="59">
        <f>SUMIF($C$629:$C$643,$C2330,AB$629:AB$643)</f>
        <v/>
      </c>
      <c r="AC2330" s="59">
        <f>SUMIF($C$629:$C$643,$C2330,AC$629:AC$643)</f>
        <v/>
      </c>
      <c r="AD2330" s="59">
        <f>SUMIF($C$629:$C$643,$C2330,AD$629:AD$643)</f>
        <v/>
      </c>
      <c r="AF2330" s="57">
        <f>CodePrefix&amp;$A2330&amp;IF($C2330="","","."&amp;$C2330&amp;"."&amp;$B2330)&amp;INDEX(VarEnd,MATCH($A2330,VarKey,0))&amp;AF$5</f>
        <v/>
      </c>
      <c r="AG2330" s="58">
        <f>SUMIF($C$629:$C$643,$C2330,AG$629:AG$643)</f>
        <v/>
      </c>
      <c r="AH2330" s="59">
        <f>SUMIF($C$629:$C$643,$C2330,AH$629:AH$643)</f>
        <v/>
      </c>
      <c r="AI2330" s="59">
        <f>SUMIF($C$629:$C$643,$C2330,AI$629:AI$643)</f>
        <v/>
      </c>
      <c r="AJ2330" s="59">
        <f>SUMIF($C$629:$C$643,$C2330,AJ$629:AJ$643)</f>
        <v/>
      </c>
      <c r="AK2330" s="59">
        <f>SUMIF($C$629:$C$643,$C2330,AK$629:AK$643)</f>
        <v/>
      </c>
      <c r="AL2330" s="59">
        <f>SUMIF($C$629:$C$643,$C2330,AL$629:AL$643)</f>
        <v/>
      </c>
      <c r="AM2330" s="59">
        <f>SUMIF($C$629:$C$643,$C2330,AM$629:AM$643)</f>
        <v/>
      </c>
      <c r="AN2330" s="59">
        <f>SUMIF($C$629:$C$643,$C2330,AN$629:AN$643)</f>
        <v/>
      </c>
      <c r="AO2330" s="59">
        <f>SUMIF($C$629:$C$643,$C2330,AO$629:AO$643)</f>
        <v/>
      </c>
      <c r="AP2330" s="59">
        <f>SUMIF($C$629:$C$643,$C2330,AP$629:AP$643)</f>
        <v/>
      </c>
      <c r="AQ2330" s="59">
        <f>SUMIF($C$629:$C$643,$C2330,AQ$629:AQ$643)</f>
        <v/>
      </c>
      <c r="AR2330" s="59">
        <f>SUMIF($C$629:$C$643,$C2330,AR$629:AR$643)</f>
        <v/>
      </c>
      <c r="AS2330" s="59">
        <f>SUMIF($C$629:$C$643,$C2330,AS$629:AS$643)</f>
        <v/>
      </c>
      <c r="AT2330" s="59">
        <f>SUMIF($C$629:$C$643,$C2330,AT$629:AT$643)</f>
        <v/>
      </c>
      <c r="AU2330" s="59">
        <f>SUMIF($C$629:$C$643,$C2330,AU$629:AU$643)</f>
        <v/>
      </c>
      <c r="AV2330" s="59">
        <f>SUMIF($C$629:$C$643,$C2330,AV$629:AV$643)</f>
        <v/>
      </c>
      <c r="AW2330" s="59">
        <f>SUMIF($C$629:$C$643,$C2330,AW$629:AW$643)</f>
        <v/>
      </c>
      <c r="AX2330" s="59">
        <f>SUMIF($C$629:$C$643,$C2330,AX$629:AX$643)</f>
        <v/>
      </c>
      <c r="AY2330" s="59">
        <f>SUMIF($C$629:$C$643,$C2330,AY$629:AY$643)</f>
        <v/>
      </c>
    </row>
    <row r="2331" hidden="1" outlineLevel="2">
      <c r="A2331" s="14" t="inlineStr">
        <is>
          <t>ctxnew</t>
        </is>
      </c>
      <c r="B2331" s="14" t="inlineStr">
        <is>
          <t>coa</t>
        </is>
      </c>
      <c r="C2331" s="14" t="inlineStr">
        <is>
          <t>ftr</t>
        </is>
      </c>
      <c r="D2331" s="36">
        <f>INDEX(Inputs!$W$5:$W$132,MATCH($B2331&amp;"|"&amp;$C2331,Inputs!$A$5:$A$132,0))</f>
        <v/>
      </c>
      <c r="E2331" s="36">
        <f>INDEX(Inputs!$L$5:$L$132,MATCH($B2331&amp;"|"&amp;$C2331,Inputs!$A$5:$A$132,0))</f>
        <v/>
      </c>
      <c r="F2331" s="36">
        <f>INDEX(Inputs!$M$5:$M$132,MATCH($B2331&amp;"|"&amp;$C2331,Inputs!$A$5:$A$132,0))</f>
        <v/>
      </c>
      <c r="G2331" s="35" t="n"/>
      <c r="H2331" s="14">
        <f>INDEX(VarLab,MATCH($A2331,VarKey,0))&amp;INDEX(MemLab,MATCH($C2331&amp;"|"&amp;$B2331,MemKey,0))</f>
        <v/>
      </c>
      <c r="I2331" s="14">
        <f>INDEX(VarUnit,MATCH($A2331,VarKey,0))</f>
        <v/>
      </c>
      <c r="J2331" s="14">
        <f>INDEX(VarSrc,MATCH($A2331,VarKey,0))</f>
        <v/>
      </c>
      <c r="K2331" s="11">
        <f>CodePrefix&amp;$A2331&amp;IF($C2331="","","."&amp;$C2331&amp;"."&amp;$B2331)&amp;INDEX(VarEnd,MATCH($A2331,VarKey,0))&amp;K$5</f>
        <v/>
      </c>
      <c r="L2331" s="37">
        <f>INDEX(L$263:L$279,$F2331)*$D2331*INDEX(L$23:L$30,$E2331)</f>
        <v/>
      </c>
      <c r="M2331" s="36">
        <f>INDEX(M$263:M$279,$F2331)*$D2331*INDEX(M$23:M$30,$E2331)</f>
        <v/>
      </c>
      <c r="N2331" s="36">
        <f>INDEX(N$263:N$279,$F2331)*$D2331*INDEX(N$23:N$30,$E2331)</f>
        <v/>
      </c>
      <c r="O2331" s="36">
        <f>INDEX(O$263:O$279,$F2331)*$D2331*INDEX(O$23:O$30,$E2331)</f>
        <v/>
      </c>
      <c r="P2331" s="36">
        <f>INDEX(P$263:P$279,$F2331)*$D2331*INDEX(P$23:P$30,$E2331)</f>
        <v/>
      </c>
      <c r="Q2331" s="36">
        <f>INDEX(Q$263:Q$279,$F2331)*$D2331*INDEX(Q$23:Q$30,$E2331)</f>
        <v/>
      </c>
      <c r="R2331" s="36">
        <f>INDEX(R$263:R$279,$F2331)*$D2331*INDEX(R$23:R$30,$E2331)</f>
        <v/>
      </c>
      <c r="S2331" s="36">
        <f>INDEX(S$263:S$279,$F2331)*$D2331*INDEX(S$23:S$30,$E2331)</f>
        <v/>
      </c>
      <c r="T2331" s="36">
        <f>INDEX(T$263:T$279,$F2331)*$D2331*INDEX(T$23:T$30,$E2331)</f>
        <v/>
      </c>
      <c r="U2331" s="36">
        <f>INDEX(U$263:U$279,$F2331)*$D2331*INDEX(U$23:U$30,$E2331)</f>
        <v/>
      </c>
      <c r="V2331" s="36">
        <f>INDEX(V$263:V$279,$F2331)*$D2331*INDEX(V$23:V$30,$E2331)</f>
        <v/>
      </c>
      <c r="W2331" s="36">
        <f>INDEX(W$263:W$279,$F2331)*$D2331*INDEX(W$23:W$30,$E2331)</f>
        <v/>
      </c>
      <c r="X2331" s="36">
        <f>INDEX(X$263:X$279,$F2331)*$D2331*INDEX(X$23:X$30,$E2331)</f>
        <v/>
      </c>
      <c r="Y2331" s="36">
        <f>INDEX(Y$263:Y$279,$F2331)*$D2331*INDEX(Y$23:Y$30,$E2331)</f>
        <v/>
      </c>
      <c r="Z2331" s="36">
        <f>INDEX(Z$263:Z$279,$F2331)*$D2331*INDEX(Z$23:Z$30,$E2331)</f>
        <v/>
      </c>
      <c r="AA2331" s="36">
        <f>INDEX(AA$263:AA$279,$F2331)*$D2331*INDEX(AA$23:AA$30,$E2331)</f>
        <v/>
      </c>
      <c r="AB2331" s="36">
        <f>INDEX(AB$263:AB$279,$F2331)*$D2331*INDEX(AB$23:AB$30,$E2331)</f>
        <v/>
      </c>
      <c r="AC2331" s="36">
        <f>INDEX(AC$263:AC$279,$F2331)*$D2331*INDEX(AC$23:AC$30,$E2331)</f>
        <v/>
      </c>
      <c r="AD2331" s="36">
        <f>INDEX(AD$263:AD$279,$F2331)*$D2331*INDEX(AD$23:AD$30,$E2331)</f>
        <v/>
      </c>
      <c r="AF2331" s="11">
        <f>CodePrefix&amp;$A2331&amp;IF($C2331="","","."&amp;$C2331&amp;"."&amp;$B2331)&amp;INDEX(VarEnd,MATCH($A2331,VarKey,0))&amp;AF$5</f>
        <v/>
      </c>
      <c r="AG2331" s="37">
        <f>INDEX(AG$263:AG$279,$F2331)*$D2331*INDEX(AG$23:AG$30,$E2331)</f>
        <v/>
      </c>
      <c r="AH2331" s="36">
        <f>INDEX(AH$263:AH$279,$F2331)*$D2331*INDEX(AH$23:AH$30,$E2331)</f>
        <v/>
      </c>
      <c r="AI2331" s="36">
        <f>INDEX(AI$263:AI$279,$F2331)*$D2331*INDEX(AI$23:AI$30,$E2331)</f>
        <v/>
      </c>
      <c r="AJ2331" s="36">
        <f>INDEX(AJ$263:AJ$279,$F2331)*$D2331*INDEX(AJ$23:AJ$30,$E2331)</f>
        <v/>
      </c>
      <c r="AK2331" s="36">
        <f>INDEX(AK$263:AK$279,$F2331)*$D2331*INDEX(AK$23:AK$30,$E2331)</f>
        <v/>
      </c>
      <c r="AL2331" s="36">
        <f>INDEX(AL$263:AL$279,$F2331)*$D2331*INDEX(AL$23:AL$30,$E2331)</f>
        <v/>
      </c>
      <c r="AM2331" s="36">
        <f>INDEX(AM$263:AM$279,$F2331)*$D2331*INDEX(AM$23:AM$30,$E2331)</f>
        <v/>
      </c>
      <c r="AN2331" s="36">
        <f>INDEX(AN$263:AN$279,$F2331)*$D2331*INDEX(AN$23:AN$30,$E2331)</f>
        <v/>
      </c>
      <c r="AO2331" s="36">
        <f>INDEX(AO$263:AO$279,$F2331)*$D2331*INDEX(AO$23:AO$30,$E2331)</f>
        <v/>
      </c>
      <c r="AP2331" s="36">
        <f>INDEX(AP$263:AP$279,$F2331)*$D2331*INDEX(AP$23:AP$30,$E2331)</f>
        <v/>
      </c>
      <c r="AQ2331" s="36">
        <f>INDEX(AQ$263:AQ$279,$F2331)*$D2331*INDEX(AQ$23:AQ$30,$E2331)</f>
        <v/>
      </c>
      <c r="AR2331" s="36">
        <f>INDEX(AR$263:AR$279,$F2331)*$D2331*INDEX(AR$23:AR$30,$E2331)</f>
        <v/>
      </c>
      <c r="AS2331" s="36">
        <f>INDEX(AS$263:AS$279,$F2331)*$D2331*INDEX(AS$23:AS$30,$E2331)</f>
        <v/>
      </c>
      <c r="AT2331" s="36">
        <f>INDEX(AT$263:AT$279,$F2331)*$D2331*INDEX(AT$23:AT$30,$E2331)</f>
        <v/>
      </c>
      <c r="AU2331" s="36">
        <f>INDEX(AU$263:AU$279,$F2331)*$D2331*INDEX(AU$23:AU$30,$E2331)</f>
        <v/>
      </c>
      <c r="AV2331" s="36">
        <f>INDEX(AV$263:AV$279,$F2331)*$D2331*INDEX(AV$23:AV$30,$E2331)</f>
        <v/>
      </c>
      <c r="AW2331" s="36">
        <f>INDEX(AW$263:AW$279,$F2331)*$D2331*INDEX(AW$23:AW$30,$E2331)</f>
        <v/>
      </c>
      <c r="AX2331" s="36">
        <f>INDEX(AX$263:AX$279,$F2331)*$D2331*INDEX(AX$23:AX$30,$E2331)</f>
        <v/>
      </c>
      <c r="AY2331" s="36">
        <f>INDEX(AY$263:AY$279,$F2331)*$D2331*INDEX(AY$23:AY$30,$E2331)</f>
        <v/>
      </c>
    </row>
    <row r="2332" hidden="1" outlineLevel="2">
      <c r="A2332" s="14" t="inlineStr">
        <is>
          <t>ctxnew</t>
        </is>
      </c>
      <c r="B2332" s="14" t="inlineStr">
        <is>
          <t>nga</t>
        </is>
      </c>
      <c r="C2332" s="14" t="inlineStr">
        <is>
          <t>ftr</t>
        </is>
      </c>
      <c r="D2332" s="36">
        <f>INDEX(Inputs!$W$5:$W$132,MATCH($B2332&amp;"|"&amp;$C2332,Inputs!$A$5:$A$132,0))</f>
        <v/>
      </c>
      <c r="E2332" s="36">
        <f>INDEX(Inputs!$L$5:$L$132,MATCH($B2332&amp;"|"&amp;$C2332,Inputs!$A$5:$A$132,0))</f>
        <v/>
      </c>
      <c r="F2332" s="36">
        <f>INDEX(Inputs!$M$5:$M$132,MATCH($B2332&amp;"|"&amp;$C2332,Inputs!$A$5:$A$132,0))</f>
        <v/>
      </c>
      <c r="G2332" s="35" t="n"/>
      <c r="H2332" s="14">
        <f>INDEX(VarLab,MATCH($A2332,VarKey,0))&amp;INDEX(MemLab,MATCH($C2332&amp;"|"&amp;$B2332,MemKey,0))</f>
        <v/>
      </c>
      <c r="I2332" s="14">
        <f>INDEX(VarUnit,MATCH($A2332,VarKey,0))</f>
        <v/>
      </c>
      <c r="J2332" s="14">
        <f>INDEX(VarSrc,MATCH($A2332,VarKey,0))</f>
        <v/>
      </c>
      <c r="K2332" s="11">
        <f>CodePrefix&amp;$A2332&amp;IF($C2332="","","."&amp;$C2332&amp;"."&amp;$B2332)&amp;INDEX(VarEnd,MATCH($A2332,VarKey,0))&amp;K$5</f>
        <v/>
      </c>
      <c r="L2332" s="37">
        <f>INDEX(L$263:L$279,$F2332)*$D2332*INDEX(L$23:L$30,$E2332)</f>
        <v/>
      </c>
      <c r="M2332" s="36">
        <f>INDEX(M$263:M$279,$F2332)*$D2332*INDEX(M$23:M$30,$E2332)</f>
        <v/>
      </c>
      <c r="N2332" s="36">
        <f>INDEX(N$263:N$279,$F2332)*$D2332*INDEX(N$23:N$30,$E2332)</f>
        <v/>
      </c>
      <c r="O2332" s="36">
        <f>INDEX(O$263:O$279,$F2332)*$D2332*INDEX(O$23:O$30,$E2332)</f>
        <v/>
      </c>
      <c r="P2332" s="36">
        <f>INDEX(P$263:P$279,$F2332)*$D2332*INDEX(P$23:P$30,$E2332)</f>
        <v/>
      </c>
      <c r="Q2332" s="36">
        <f>INDEX(Q$263:Q$279,$F2332)*$D2332*INDEX(Q$23:Q$30,$E2332)</f>
        <v/>
      </c>
      <c r="R2332" s="36">
        <f>INDEX(R$263:R$279,$F2332)*$D2332*INDEX(R$23:R$30,$E2332)</f>
        <v/>
      </c>
      <c r="S2332" s="36">
        <f>INDEX(S$263:S$279,$F2332)*$D2332*INDEX(S$23:S$30,$E2332)</f>
        <v/>
      </c>
      <c r="T2332" s="36">
        <f>INDEX(T$263:T$279,$F2332)*$D2332*INDEX(T$23:T$30,$E2332)</f>
        <v/>
      </c>
      <c r="U2332" s="36">
        <f>INDEX(U$263:U$279,$F2332)*$D2332*INDEX(U$23:U$30,$E2332)</f>
        <v/>
      </c>
      <c r="V2332" s="36">
        <f>INDEX(V$263:V$279,$F2332)*$D2332*INDEX(V$23:V$30,$E2332)</f>
        <v/>
      </c>
      <c r="W2332" s="36">
        <f>INDEX(W$263:W$279,$F2332)*$D2332*INDEX(W$23:W$30,$E2332)</f>
        <v/>
      </c>
      <c r="X2332" s="36">
        <f>INDEX(X$263:X$279,$F2332)*$D2332*INDEX(X$23:X$30,$E2332)</f>
        <v/>
      </c>
      <c r="Y2332" s="36">
        <f>INDEX(Y$263:Y$279,$F2332)*$D2332*INDEX(Y$23:Y$30,$E2332)</f>
        <v/>
      </c>
      <c r="Z2332" s="36">
        <f>INDEX(Z$263:Z$279,$F2332)*$D2332*INDEX(Z$23:Z$30,$E2332)</f>
        <v/>
      </c>
      <c r="AA2332" s="36">
        <f>INDEX(AA$263:AA$279,$F2332)*$D2332*INDEX(AA$23:AA$30,$E2332)</f>
        <v/>
      </c>
      <c r="AB2332" s="36">
        <f>INDEX(AB$263:AB$279,$F2332)*$D2332*INDEX(AB$23:AB$30,$E2332)</f>
        <v/>
      </c>
      <c r="AC2332" s="36">
        <f>INDEX(AC$263:AC$279,$F2332)*$D2332*INDEX(AC$23:AC$30,$E2332)</f>
        <v/>
      </c>
      <c r="AD2332" s="36">
        <f>INDEX(AD$263:AD$279,$F2332)*$D2332*INDEX(AD$23:AD$30,$E2332)</f>
        <v/>
      </c>
      <c r="AF2332" s="11">
        <f>CodePrefix&amp;$A2332&amp;IF($C2332="","","."&amp;$C2332&amp;"."&amp;$B2332)&amp;INDEX(VarEnd,MATCH($A2332,VarKey,0))&amp;AF$5</f>
        <v/>
      </c>
      <c r="AG2332" s="37">
        <f>INDEX(AG$263:AG$279,$F2332)*$D2332*INDEX(AG$23:AG$30,$E2332)</f>
        <v/>
      </c>
      <c r="AH2332" s="36">
        <f>INDEX(AH$263:AH$279,$F2332)*$D2332*INDEX(AH$23:AH$30,$E2332)</f>
        <v/>
      </c>
      <c r="AI2332" s="36">
        <f>INDEX(AI$263:AI$279,$F2332)*$D2332*INDEX(AI$23:AI$30,$E2332)</f>
        <v/>
      </c>
      <c r="AJ2332" s="36">
        <f>INDEX(AJ$263:AJ$279,$F2332)*$D2332*INDEX(AJ$23:AJ$30,$E2332)</f>
        <v/>
      </c>
      <c r="AK2332" s="36">
        <f>INDEX(AK$263:AK$279,$F2332)*$D2332*INDEX(AK$23:AK$30,$E2332)</f>
        <v/>
      </c>
      <c r="AL2332" s="36">
        <f>INDEX(AL$263:AL$279,$F2332)*$D2332*INDEX(AL$23:AL$30,$E2332)</f>
        <v/>
      </c>
      <c r="AM2332" s="36">
        <f>INDEX(AM$263:AM$279,$F2332)*$D2332*INDEX(AM$23:AM$30,$E2332)</f>
        <v/>
      </c>
      <c r="AN2332" s="36">
        <f>INDEX(AN$263:AN$279,$F2332)*$D2332*INDEX(AN$23:AN$30,$E2332)</f>
        <v/>
      </c>
      <c r="AO2332" s="36">
        <f>INDEX(AO$263:AO$279,$F2332)*$D2332*INDEX(AO$23:AO$30,$E2332)</f>
        <v/>
      </c>
      <c r="AP2332" s="36">
        <f>INDEX(AP$263:AP$279,$F2332)*$D2332*INDEX(AP$23:AP$30,$E2332)</f>
        <v/>
      </c>
      <c r="AQ2332" s="36">
        <f>INDEX(AQ$263:AQ$279,$F2332)*$D2332*INDEX(AQ$23:AQ$30,$E2332)</f>
        <v/>
      </c>
      <c r="AR2332" s="36">
        <f>INDEX(AR$263:AR$279,$F2332)*$D2332*INDEX(AR$23:AR$30,$E2332)</f>
        <v/>
      </c>
      <c r="AS2332" s="36">
        <f>INDEX(AS$263:AS$279,$F2332)*$D2332*INDEX(AS$23:AS$30,$E2332)</f>
        <v/>
      </c>
      <c r="AT2332" s="36">
        <f>INDEX(AT$263:AT$279,$F2332)*$D2332*INDEX(AT$23:AT$30,$E2332)</f>
        <v/>
      </c>
      <c r="AU2332" s="36">
        <f>INDEX(AU$263:AU$279,$F2332)*$D2332*INDEX(AU$23:AU$30,$E2332)</f>
        <v/>
      </c>
      <c r="AV2332" s="36">
        <f>INDEX(AV$263:AV$279,$F2332)*$D2332*INDEX(AV$23:AV$30,$E2332)</f>
        <v/>
      </c>
      <c r="AW2332" s="36">
        <f>INDEX(AW$263:AW$279,$F2332)*$D2332*INDEX(AW$23:AW$30,$E2332)</f>
        <v/>
      </c>
      <c r="AX2332" s="36">
        <f>INDEX(AX$263:AX$279,$F2332)*$D2332*INDEX(AX$23:AX$30,$E2332)</f>
        <v/>
      </c>
      <c r="AY2332" s="36">
        <f>INDEX(AY$263:AY$279,$F2332)*$D2332*INDEX(AY$23:AY$30,$E2332)</f>
        <v/>
      </c>
    </row>
    <row r="2333" hidden="1" outlineLevel="2">
      <c r="A2333" s="14" t="inlineStr">
        <is>
          <t>ctxnew</t>
        </is>
      </c>
      <c r="B2333" s="14" t="inlineStr">
        <is>
          <t>gso</t>
        </is>
      </c>
      <c r="C2333" s="14" t="inlineStr">
        <is>
          <t>ftr</t>
        </is>
      </c>
      <c r="D2333" s="36">
        <f>INDEX(Inputs!$W$5:$W$132,MATCH($B2333&amp;"|"&amp;$C2333,Inputs!$A$5:$A$132,0))</f>
        <v/>
      </c>
      <c r="E2333" s="36">
        <f>INDEX(Inputs!$L$5:$L$132,MATCH($B2333&amp;"|"&amp;$C2333,Inputs!$A$5:$A$132,0))</f>
        <v/>
      </c>
      <c r="F2333" s="36">
        <f>INDEX(Inputs!$M$5:$M$132,MATCH($B2333&amp;"|"&amp;$C2333,Inputs!$A$5:$A$132,0))</f>
        <v/>
      </c>
      <c r="G2333" s="35" t="n"/>
      <c r="H2333" s="14">
        <f>INDEX(VarLab,MATCH($A2333,VarKey,0))&amp;INDEX(MemLab,MATCH($C2333&amp;"|"&amp;$B2333,MemKey,0))</f>
        <v/>
      </c>
      <c r="I2333" s="14">
        <f>INDEX(VarUnit,MATCH($A2333,VarKey,0))</f>
        <v/>
      </c>
      <c r="J2333" s="14">
        <f>INDEX(VarSrc,MATCH($A2333,VarKey,0))</f>
        <v/>
      </c>
      <c r="K2333" s="11">
        <f>CodePrefix&amp;$A2333&amp;IF($C2333="","","."&amp;$C2333&amp;"."&amp;$B2333)&amp;INDEX(VarEnd,MATCH($A2333,VarKey,0))&amp;K$5</f>
        <v/>
      </c>
      <c r="L2333" s="37">
        <f>INDEX(L$263:L$279,$F2333)*$D2333*INDEX(L$23:L$30,$E2333)</f>
        <v/>
      </c>
      <c r="M2333" s="36">
        <f>INDEX(M$263:M$279,$F2333)*$D2333*INDEX(M$23:M$30,$E2333)</f>
        <v/>
      </c>
      <c r="N2333" s="36">
        <f>INDEX(N$263:N$279,$F2333)*$D2333*INDEX(N$23:N$30,$E2333)</f>
        <v/>
      </c>
      <c r="O2333" s="36">
        <f>INDEX(O$263:O$279,$F2333)*$D2333*INDEX(O$23:O$30,$E2333)</f>
        <v/>
      </c>
      <c r="P2333" s="36">
        <f>INDEX(P$263:P$279,$F2333)*$D2333*INDEX(P$23:P$30,$E2333)</f>
        <v/>
      </c>
      <c r="Q2333" s="36">
        <f>INDEX(Q$263:Q$279,$F2333)*$D2333*INDEX(Q$23:Q$30,$E2333)</f>
        <v/>
      </c>
      <c r="R2333" s="36">
        <f>INDEX(R$263:R$279,$F2333)*$D2333*INDEX(R$23:R$30,$E2333)</f>
        <v/>
      </c>
      <c r="S2333" s="36">
        <f>INDEX(S$263:S$279,$F2333)*$D2333*INDEX(S$23:S$30,$E2333)</f>
        <v/>
      </c>
      <c r="T2333" s="36">
        <f>INDEX(T$263:T$279,$F2333)*$D2333*INDEX(T$23:T$30,$E2333)</f>
        <v/>
      </c>
      <c r="U2333" s="36">
        <f>INDEX(U$263:U$279,$F2333)*$D2333*INDEX(U$23:U$30,$E2333)</f>
        <v/>
      </c>
      <c r="V2333" s="36">
        <f>INDEX(V$263:V$279,$F2333)*$D2333*INDEX(V$23:V$30,$E2333)</f>
        <v/>
      </c>
      <c r="W2333" s="36">
        <f>INDEX(W$263:W$279,$F2333)*$D2333*INDEX(W$23:W$30,$E2333)</f>
        <v/>
      </c>
      <c r="X2333" s="36">
        <f>INDEX(X$263:X$279,$F2333)*$D2333*INDEX(X$23:X$30,$E2333)</f>
        <v/>
      </c>
      <c r="Y2333" s="36">
        <f>INDEX(Y$263:Y$279,$F2333)*$D2333*INDEX(Y$23:Y$30,$E2333)</f>
        <v/>
      </c>
      <c r="Z2333" s="36">
        <f>INDEX(Z$263:Z$279,$F2333)*$D2333*INDEX(Z$23:Z$30,$E2333)</f>
        <v/>
      </c>
      <c r="AA2333" s="36">
        <f>INDEX(AA$263:AA$279,$F2333)*$D2333*INDEX(AA$23:AA$30,$E2333)</f>
        <v/>
      </c>
      <c r="AB2333" s="36">
        <f>INDEX(AB$263:AB$279,$F2333)*$D2333*INDEX(AB$23:AB$30,$E2333)</f>
        <v/>
      </c>
      <c r="AC2333" s="36">
        <f>INDEX(AC$263:AC$279,$F2333)*$D2333*INDEX(AC$23:AC$30,$E2333)</f>
        <v/>
      </c>
      <c r="AD2333" s="36">
        <f>INDEX(AD$263:AD$279,$F2333)*$D2333*INDEX(AD$23:AD$30,$E2333)</f>
        <v/>
      </c>
      <c r="AF2333" s="11">
        <f>CodePrefix&amp;$A2333&amp;IF($C2333="","","."&amp;$C2333&amp;"."&amp;$B2333)&amp;INDEX(VarEnd,MATCH($A2333,VarKey,0))&amp;AF$5</f>
        <v/>
      </c>
      <c r="AG2333" s="37">
        <f>INDEX(AG$263:AG$279,$F2333)*$D2333*INDEX(AG$23:AG$30,$E2333)</f>
        <v/>
      </c>
      <c r="AH2333" s="36">
        <f>INDEX(AH$263:AH$279,$F2333)*$D2333*INDEX(AH$23:AH$30,$E2333)</f>
        <v/>
      </c>
      <c r="AI2333" s="36">
        <f>INDEX(AI$263:AI$279,$F2333)*$D2333*INDEX(AI$23:AI$30,$E2333)</f>
        <v/>
      </c>
      <c r="AJ2333" s="36">
        <f>INDEX(AJ$263:AJ$279,$F2333)*$D2333*INDEX(AJ$23:AJ$30,$E2333)</f>
        <v/>
      </c>
      <c r="AK2333" s="36">
        <f>INDEX(AK$263:AK$279,$F2333)*$D2333*INDEX(AK$23:AK$30,$E2333)</f>
        <v/>
      </c>
      <c r="AL2333" s="36">
        <f>INDEX(AL$263:AL$279,$F2333)*$D2333*INDEX(AL$23:AL$30,$E2333)</f>
        <v/>
      </c>
      <c r="AM2333" s="36">
        <f>INDEX(AM$263:AM$279,$F2333)*$D2333*INDEX(AM$23:AM$30,$E2333)</f>
        <v/>
      </c>
      <c r="AN2333" s="36">
        <f>INDEX(AN$263:AN$279,$F2333)*$D2333*INDEX(AN$23:AN$30,$E2333)</f>
        <v/>
      </c>
      <c r="AO2333" s="36">
        <f>INDEX(AO$263:AO$279,$F2333)*$D2333*INDEX(AO$23:AO$30,$E2333)</f>
        <v/>
      </c>
      <c r="AP2333" s="36">
        <f>INDEX(AP$263:AP$279,$F2333)*$D2333*INDEX(AP$23:AP$30,$E2333)</f>
        <v/>
      </c>
      <c r="AQ2333" s="36">
        <f>INDEX(AQ$263:AQ$279,$F2333)*$D2333*INDEX(AQ$23:AQ$30,$E2333)</f>
        <v/>
      </c>
      <c r="AR2333" s="36">
        <f>INDEX(AR$263:AR$279,$F2333)*$D2333*INDEX(AR$23:AR$30,$E2333)</f>
        <v/>
      </c>
      <c r="AS2333" s="36">
        <f>INDEX(AS$263:AS$279,$F2333)*$D2333*INDEX(AS$23:AS$30,$E2333)</f>
        <v/>
      </c>
      <c r="AT2333" s="36">
        <f>INDEX(AT$263:AT$279,$F2333)*$D2333*INDEX(AT$23:AT$30,$E2333)</f>
        <v/>
      </c>
      <c r="AU2333" s="36">
        <f>INDEX(AU$263:AU$279,$F2333)*$D2333*INDEX(AU$23:AU$30,$E2333)</f>
        <v/>
      </c>
      <c r="AV2333" s="36">
        <f>INDEX(AV$263:AV$279,$F2333)*$D2333*INDEX(AV$23:AV$30,$E2333)</f>
        <v/>
      </c>
      <c r="AW2333" s="36">
        <f>INDEX(AW$263:AW$279,$F2333)*$D2333*INDEX(AW$23:AW$30,$E2333)</f>
        <v/>
      </c>
      <c r="AX2333" s="36">
        <f>INDEX(AX$263:AX$279,$F2333)*$D2333*INDEX(AX$23:AX$30,$E2333)</f>
        <v/>
      </c>
      <c r="AY2333" s="36">
        <f>INDEX(AY$263:AY$279,$F2333)*$D2333*INDEX(AY$23:AY$30,$E2333)</f>
        <v/>
      </c>
    </row>
    <row r="2334" hidden="1" outlineLevel="2">
      <c r="A2334" s="14" t="inlineStr">
        <is>
          <t>ctxnew</t>
        </is>
      </c>
      <c r="B2334" s="14" t="inlineStr">
        <is>
          <t>die</t>
        </is>
      </c>
      <c r="C2334" s="14" t="inlineStr">
        <is>
          <t>ftr</t>
        </is>
      </c>
      <c r="D2334" s="36">
        <f>INDEX(Inputs!$W$5:$W$132,MATCH($B2334&amp;"|"&amp;$C2334,Inputs!$A$5:$A$132,0))</f>
        <v/>
      </c>
      <c r="E2334" s="36">
        <f>INDEX(Inputs!$L$5:$L$132,MATCH($B2334&amp;"|"&amp;$C2334,Inputs!$A$5:$A$132,0))</f>
        <v/>
      </c>
      <c r="F2334" s="36">
        <f>INDEX(Inputs!$M$5:$M$132,MATCH($B2334&amp;"|"&amp;$C2334,Inputs!$A$5:$A$132,0))</f>
        <v/>
      </c>
      <c r="G2334" s="35" t="n"/>
      <c r="H2334" s="14">
        <f>INDEX(VarLab,MATCH($A2334,VarKey,0))&amp;INDEX(MemLab,MATCH($C2334&amp;"|"&amp;$B2334,MemKey,0))</f>
        <v/>
      </c>
      <c r="I2334" s="14">
        <f>INDEX(VarUnit,MATCH($A2334,VarKey,0))</f>
        <v/>
      </c>
      <c r="J2334" s="14">
        <f>INDEX(VarSrc,MATCH($A2334,VarKey,0))</f>
        <v/>
      </c>
      <c r="K2334" s="11">
        <f>CodePrefix&amp;$A2334&amp;IF($C2334="","","."&amp;$C2334&amp;"."&amp;$B2334)&amp;INDEX(VarEnd,MATCH($A2334,VarKey,0))&amp;K$5</f>
        <v/>
      </c>
      <c r="L2334" s="37">
        <f>INDEX(L$263:L$279,$F2334)*$D2334*INDEX(L$23:L$30,$E2334)</f>
        <v/>
      </c>
      <c r="M2334" s="36">
        <f>INDEX(M$263:M$279,$F2334)*$D2334*INDEX(M$23:M$30,$E2334)</f>
        <v/>
      </c>
      <c r="N2334" s="36">
        <f>INDEX(N$263:N$279,$F2334)*$D2334*INDEX(N$23:N$30,$E2334)</f>
        <v/>
      </c>
      <c r="O2334" s="36">
        <f>INDEX(O$263:O$279,$F2334)*$D2334*INDEX(O$23:O$30,$E2334)</f>
        <v/>
      </c>
      <c r="P2334" s="36">
        <f>INDEX(P$263:P$279,$F2334)*$D2334*INDEX(P$23:P$30,$E2334)</f>
        <v/>
      </c>
      <c r="Q2334" s="36">
        <f>INDEX(Q$263:Q$279,$F2334)*$D2334*INDEX(Q$23:Q$30,$E2334)</f>
        <v/>
      </c>
      <c r="R2334" s="36">
        <f>INDEX(R$263:R$279,$F2334)*$D2334*INDEX(R$23:R$30,$E2334)</f>
        <v/>
      </c>
      <c r="S2334" s="36">
        <f>INDEX(S$263:S$279,$F2334)*$D2334*INDEX(S$23:S$30,$E2334)</f>
        <v/>
      </c>
      <c r="T2334" s="36">
        <f>INDEX(T$263:T$279,$F2334)*$D2334*INDEX(T$23:T$30,$E2334)</f>
        <v/>
      </c>
      <c r="U2334" s="36">
        <f>INDEX(U$263:U$279,$F2334)*$D2334*INDEX(U$23:U$30,$E2334)</f>
        <v/>
      </c>
      <c r="V2334" s="36">
        <f>INDEX(V$263:V$279,$F2334)*$D2334*INDEX(V$23:V$30,$E2334)</f>
        <v/>
      </c>
      <c r="W2334" s="36">
        <f>INDEX(W$263:W$279,$F2334)*$D2334*INDEX(W$23:W$30,$E2334)</f>
        <v/>
      </c>
      <c r="X2334" s="36">
        <f>INDEX(X$263:X$279,$F2334)*$D2334*INDEX(X$23:X$30,$E2334)</f>
        <v/>
      </c>
      <c r="Y2334" s="36">
        <f>INDEX(Y$263:Y$279,$F2334)*$D2334*INDEX(Y$23:Y$30,$E2334)</f>
        <v/>
      </c>
      <c r="Z2334" s="36">
        <f>INDEX(Z$263:Z$279,$F2334)*$D2334*INDEX(Z$23:Z$30,$E2334)</f>
        <v/>
      </c>
      <c r="AA2334" s="36">
        <f>INDEX(AA$263:AA$279,$F2334)*$D2334*INDEX(AA$23:AA$30,$E2334)</f>
        <v/>
      </c>
      <c r="AB2334" s="36">
        <f>INDEX(AB$263:AB$279,$F2334)*$D2334*INDEX(AB$23:AB$30,$E2334)</f>
        <v/>
      </c>
      <c r="AC2334" s="36">
        <f>INDEX(AC$263:AC$279,$F2334)*$D2334*INDEX(AC$23:AC$30,$E2334)</f>
        <v/>
      </c>
      <c r="AD2334" s="36">
        <f>INDEX(AD$263:AD$279,$F2334)*$D2334*INDEX(AD$23:AD$30,$E2334)</f>
        <v/>
      </c>
      <c r="AF2334" s="11">
        <f>CodePrefix&amp;$A2334&amp;IF($C2334="","","."&amp;$C2334&amp;"."&amp;$B2334)&amp;INDEX(VarEnd,MATCH($A2334,VarKey,0))&amp;AF$5</f>
        <v/>
      </c>
      <c r="AG2334" s="37">
        <f>INDEX(AG$263:AG$279,$F2334)*$D2334*INDEX(AG$23:AG$30,$E2334)</f>
        <v/>
      </c>
      <c r="AH2334" s="36">
        <f>INDEX(AH$263:AH$279,$F2334)*$D2334*INDEX(AH$23:AH$30,$E2334)</f>
        <v/>
      </c>
      <c r="AI2334" s="36">
        <f>INDEX(AI$263:AI$279,$F2334)*$D2334*INDEX(AI$23:AI$30,$E2334)</f>
        <v/>
      </c>
      <c r="AJ2334" s="36">
        <f>INDEX(AJ$263:AJ$279,$F2334)*$D2334*INDEX(AJ$23:AJ$30,$E2334)</f>
        <v/>
      </c>
      <c r="AK2334" s="36">
        <f>INDEX(AK$263:AK$279,$F2334)*$D2334*INDEX(AK$23:AK$30,$E2334)</f>
        <v/>
      </c>
      <c r="AL2334" s="36">
        <f>INDEX(AL$263:AL$279,$F2334)*$D2334*INDEX(AL$23:AL$30,$E2334)</f>
        <v/>
      </c>
      <c r="AM2334" s="36">
        <f>INDEX(AM$263:AM$279,$F2334)*$D2334*INDEX(AM$23:AM$30,$E2334)</f>
        <v/>
      </c>
      <c r="AN2334" s="36">
        <f>INDEX(AN$263:AN$279,$F2334)*$D2334*INDEX(AN$23:AN$30,$E2334)</f>
        <v/>
      </c>
      <c r="AO2334" s="36">
        <f>INDEX(AO$263:AO$279,$F2334)*$D2334*INDEX(AO$23:AO$30,$E2334)</f>
        <v/>
      </c>
      <c r="AP2334" s="36">
        <f>INDEX(AP$263:AP$279,$F2334)*$D2334*INDEX(AP$23:AP$30,$E2334)</f>
        <v/>
      </c>
      <c r="AQ2334" s="36">
        <f>INDEX(AQ$263:AQ$279,$F2334)*$D2334*INDEX(AQ$23:AQ$30,$E2334)</f>
        <v/>
      </c>
      <c r="AR2334" s="36">
        <f>INDEX(AR$263:AR$279,$F2334)*$D2334*INDEX(AR$23:AR$30,$E2334)</f>
        <v/>
      </c>
      <c r="AS2334" s="36">
        <f>INDEX(AS$263:AS$279,$F2334)*$D2334*INDEX(AS$23:AS$30,$E2334)</f>
        <v/>
      </c>
      <c r="AT2334" s="36">
        <f>INDEX(AT$263:AT$279,$F2334)*$D2334*INDEX(AT$23:AT$30,$E2334)</f>
        <v/>
      </c>
      <c r="AU2334" s="36">
        <f>INDEX(AU$263:AU$279,$F2334)*$D2334*INDEX(AU$23:AU$30,$E2334)</f>
        <v/>
      </c>
      <c r="AV2334" s="36">
        <f>INDEX(AV$263:AV$279,$F2334)*$D2334*INDEX(AV$23:AV$30,$E2334)</f>
        <v/>
      </c>
      <c r="AW2334" s="36">
        <f>INDEX(AW$263:AW$279,$F2334)*$D2334*INDEX(AW$23:AW$30,$E2334)</f>
        <v/>
      </c>
      <c r="AX2334" s="36">
        <f>INDEX(AX$263:AX$279,$F2334)*$D2334*INDEX(AX$23:AX$30,$E2334)</f>
        <v/>
      </c>
      <c r="AY2334" s="36">
        <f>INDEX(AY$263:AY$279,$F2334)*$D2334*INDEX(AY$23:AY$30,$E2334)</f>
        <v/>
      </c>
    </row>
    <row r="2335" hidden="1" outlineLevel="2">
      <c r="A2335" s="14" t="inlineStr">
        <is>
          <t>ctxnew</t>
        </is>
      </c>
      <c r="B2335" s="14" t="inlineStr">
        <is>
          <t>lpg</t>
        </is>
      </c>
      <c r="C2335" s="14" t="inlineStr">
        <is>
          <t>ftr</t>
        </is>
      </c>
      <c r="D2335" s="36">
        <f>INDEX(Inputs!$W$5:$W$132,MATCH($B2335&amp;"|"&amp;$C2335,Inputs!$A$5:$A$132,0))</f>
        <v/>
      </c>
      <c r="E2335" s="36">
        <f>INDEX(Inputs!$L$5:$L$132,MATCH($B2335&amp;"|"&amp;$C2335,Inputs!$A$5:$A$132,0))</f>
        <v/>
      </c>
      <c r="F2335" s="36">
        <f>INDEX(Inputs!$M$5:$M$132,MATCH($B2335&amp;"|"&amp;$C2335,Inputs!$A$5:$A$132,0))</f>
        <v/>
      </c>
      <c r="G2335" s="35" t="n"/>
      <c r="H2335" s="14">
        <f>INDEX(VarLab,MATCH($A2335,VarKey,0))&amp;INDEX(MemLab,MATCH($C2335&amp;"|"&amp;$B2335,MemKey,0))</f>
        <v/>
      </c>
      <c r="I2335" s="14">
        <f>INDEX(VarUnit,MATCH($A2335,VarKey,0))</f>
        <v/>
      </c>
      <c r="J2335" s="14">
        <f>INDEX(VarSrc,MATCH($A2335,VarKey,0))</f>
        <v/>
      </c>
      <c r="K2335" s="11">
        <f>CodePrefix&amp;$A2335&amp;IF($C2335="","","."&amp;$C2335&amp;"."&amp;$B2335)&amp;INDEX(VarEnd,MATCH($A2335,VarKey,0))&amp;K$5</f>
        <v/>
      </c>
      <c r="L2335" s="37">
        <f>INDEX(L$263:L$279,$F2335)*$D2335*INDEX(L$23:L$30,$E2335)</f>
        <v/>
      </c>
      <c r="M2335" s="36">
        <f>INDEX(M$263:M$279,$F2335)*$D2335*INDEX(M$23:M$30,$E2335)</f>
        <v/>
      </c>
      <c r="N2335" s="36">
        <f>INDEX(N$263:N$279,$F2335)*$D2335*INDEX(N$23:N$30,$E2335)</f>
        <v/>
      </c>
      <c r="O2335" s="36">
        <f>INDEX(O$263:O$279,$F2335)*$D2335*INDEX(O$23:O$30,$E2335)</f>
        <v/>
      </c>
      <c r="P2335" s="36">
        <f>INDEX(P$263:P$279,$F2335)*$D2335*INDEX(P$23:P$30,$E2335)</f>
        <v/>
      </c>
      <c r="Q2335" s="36">
        <f>INDEX(Q$263:Q$279,$F2335)*$D2335*INDEX(Q$23:Q$30,$E2335)</f>
        <v/>
      </c>
      <c r="R2335" s="36">
        <f>INDEX(R$263:R$279,$F2335)*$D2335*INDEX(R$23:R$30,$E2335)</f>
        <v/>
      </c>
      <c r="S2335" s="36">
        <f>INDEX(S$263:S$279,$F2335)*$D2335*INDEX(S$23:S$30,$E2335)</f>
        <v/>
      </c>
      <c r="T2335" s="36">
        <f>INDEX(T$263:T$279,$F2335)*$D2335*INDEX(T$23:T$30,$E2335)</f>
        <v/>
      </c>
      <c r="U2335" s="36">
        <f>INDEX(U$263:U$279,$F2335)*$D2335*INDEX(U$23:U$30,$E2335)</f>
        <v/>
      </c>
      <c r="V2335" s="36">
        <f>INDEX(V$263:V$279,$F2335)*$D2335*INDEX(V$23:V$30,$E2335)</f>
        <v/>
      </c>
      <c r="W2335" s="36">
        <f>INDEX(W$263:W$279,$F2335)*$D2335*INDEX(W$23:W$30,$E2335)</f>
        <v/>
      </c>
      <c r="X2335" s="36">
        <f>INDEX(X$263:X$279,$F2335)*$D2335*INDEX(X$23:X$30,$E2335)</f>
        <v/>
      </c>
      <c r="Y2335" s="36">
        <f>INDEX(Y$263:Y$279,$F2335)*$D2335*INDEX(Y$23:Y$30,$E2335)</f>
        <v/>
      </c>
      <c r="Z2335" s="36">
        <f>INDEX(Z$263:Z$279,$F2335)*$D2335*INDEX(Z$23:Z$30,$E2335)</f>
        <v/>
      </c>
      <c r="AA2335" s="36">
        <f>INDEX(AA$263:AA$279,$F2335)*$D2335*INDEX(AA$23:AA$30,$E2335)</f>
        <v/>
      </c>
      <c r="AB2335" s="36">
        <f>INDEX(AB$263:AB$279,$F2335)*$D2335*INDEX(AB$23:AB$30,$E2335)</f>
        <v/>
      </c>
      <c r="AC2335" s="36">
        <f>INDEX(AC$263:AC$279,$F2335)*$D2335*INDEX(AC$23:AC$30,$E2335)</f>
        <v/>
      </c>
      <c r="AD2335" s="36">
        <f>INDEX(AD$263:AD$279,$F2335)*$D2335*INDEX(AD$23:AD$30,$E2335)</f>
        <v/>
      </c>
      <c r="AF2335" s="11">
        <f>CodePrefix&amp;$A2335&amp;IF($C2335="","","."&amp;$C2335&amp;"."&amp;$B2335)&amp;INDEX(VarEnd,MATCH($A2335,VarKey,0))&amp;AF$5</f>
        <v/>
      </c>
      <c r="AG2335" s="37">
        <f>INDEX(AG$263:AG$279,$F2335)*$D2335*INDEX(AG$23:AG$30,$E2335)</f>
        <v/>
      </c>
      <c r="AH2335" s="36">
        <f>INDEX(AH$263:AH$279,$F2335)*$D2335*INDEX(AH$23:AH$30,$E2335)</f>
        <v/>
      </c>
      <c r="AI2335" s="36">
        <f>INDEX(AI$263:AI$279,$F2335)*$D2335*INDEX(AI$23:AI$30,$E2335)</f>
        <v/>
      </c>
      <c r="AJ2335" s="36">
        <f>INDEX(AJ$263:AJ$279,$F2335)*$D2335*INDEX(AJ$23:AJ$30,$E2335)</f>
        <v/>
      </c>
      <c r="AK2335" s="36">
        <f>INDEX(AK$263:AK$279,$F2335)*$D2335*INDEX(AK$23:AK$30,$E2335)</f>
        <v/>
      </c>
      <c r="AL2335" s="36">
        <f>INDEX(AL$263:AL$279,$F2335)*$D2335*INDEX(AL$23:AL$30,$E2335)</f>
        <v/>
      </c>
      <c r="AM2335" s="36">
        <f>INDEX(AM$263:AM$279,$F2335)*$D2335*INDEX(AM$23:AM$30,$E2335)</f>
        <v/>
      </c>
      <c r="AN2335" s="36">
        <f>INDEX(AN$263:AN$279,$F2335)*$D2335*INDEX(AN$23:AN$30,$E2335)</f>
        <v/>
      </c>
      <c r="AO2335" s="36">
        <f>INDEX(AO$263:AO$279,$F2335)*$D2335*INDEX(AO$23:AO$30,$E2335)</f>
        <v/>
      </c>
      <c r="AP2335" s="36">
        <f>INDEX(AP$263:AP$279,$F2335)*$D2335*INDEX(AP$23:AP$30,$E2335)</f>
        <v/>
      </c>
      <c r="AQ2335" s="36">
        <f>INDEX(AQ$263:AQ$279,$F2335)*$D2335*INDEX(AQ$23:AQ$30,$E2335)</f>
        <v/>
      </c>
      <c r="AR2335" s="36">
        <f>INDEX(AR$263:AR$279,$F2335)*$D2335*INDEX(AR$23:AR$30,$E2335)</f>
        <v/>
      </c>
      <c r="AS2335" s="36">
        <f>INDEX(AS$263:AS$279,$F2335)*$D2335*INDEX(AS$23:AS$30,$E2335)</f>
        <v/>
      </c>
      <c r="AT2335" s="36">
        <f>INDEX(AT$263:AT$279,$F2335)*$D2335*INDEX(AT$23:AT$30,$E2335)</f>
        <v/>
      </c>
      <c r="AU2335" s="36">
        <f>INDEX(AU$263:AU$279,$F2335)*$D2335*INDEX(AU$23:AU$30,$E2335)</f>
        <v/>
      </c>
      <c r="AV2335" s="36">
        <f>INDEX(AV$263:AV$279,$F2335)*$D2335*INDEX(AV$23:AV$30,$E2335)</f>
        <v/>
      </c>
      <c r="AW2335" s="36">
        <f>INDEX(AW$263:AW$279,$F2335)*$D2335*INDEX(AW$23:AW$30,$E2335)</f>
        <v/>
      </c>
      <c r="AX2335" s="36">
        <f>INDEX(AX$263:AX$279,$F2335)*$D2335*INDEX(AX$23:AX$30,$E2335)</f>
        <v/>
      </c>
      <c r="AY2335" s="36">
        <f>INDEX(AY$263:AY$279,$F2335)*$D2335*INDEX(AY$23:AY$30,$E2335)</f>
        <v/>
      </c>
    </row>
    <row r="2336" hidden="1" outlineLevel="2">
      <c r="A2336" s="14" t="inlineStr">
        <is>
          <t>ctxnew</t>
        </is>
      </c>
      <c r="B2336" s="14" t="inlineStr">
        <is>
          <t>ker</t>
        </is>
      </c>
      <c r="C2336" s="14" t="inlineStr">
        <is>
          <t>ftr</t>
        </is>
      </c>
      <c r="D2336" s="36">
        <f>INDEX(Inputs!$W$5:$W$132,MATCH($B2336&amp;"|"&amp;$C2336,Inputs!$A$5:$A$132,0))</f>
        <v/>
      </c>
      <c r="E2336" s="36">
        <f>INDEX(Inputs!$L$5:$L$132,MATCH($B2336&amp;"|"&amp;$C2336,Inputs!$A$5:$A$132,0))</f>
        <v/>
      </c>
      <c r="F2336" s="36">
        <f>INDEX(Inputs!$M$5:$M$132,MATCH($B2336&amp;"|"&amp;$C2336,Inputs!$A$5:$A$132,0))</f>
        <v/>
      </c>
      <c r="G2336" s="35" t="n"/>
      <c r="H2336" s="14">
        <f>INDEX(VarLab,MATCH($A2336,VarKey,0))&amp;INDEX(MemLab,MATCH($C2336&amp;"|"&amp;$B2336,MemKey,0))</f>
        <v/>
      </c>
      <c r="I2336" s="14">
        <f>INDEX(VarUnit,MATCH($A2336,VarKey,0))</f>
        <v/>
      </c>
      <c r="J2336" s="14">
        <f>INDEX(VarSrc,MATCH($A2336,VarKey,0))</f>
        <v/>
      </c>
      <c r="K2336" s="11">
        <f>CodePrefix&amp;$A2336&amp;IF($C2336="","","."&amp;$C2336&amp;"."&amp;$B2336)&amp;INDEX(VarEnd,MATCH($A2336,VarKey,0))&amp;K$5</f>
        <v/>
      </c>
      <c r="L2336" s="37">
        <f>INDEX(L$263:L$279,$F2336)*$D2336*INDEX(L$23:L$30,$E2336)</f>
        <v/>
      </c>
      <c r="M2336" s="36">
        <f>INDEX(M$263:M$279,$F2336)*$D2336*INDEX(M$23:M$30,$E2336)</f>
        <v/>
      </c>
      <c r="N2336" s="36">
        <f>INDEX(N$263:N$279,$F2336)*$D2336*INDEX(N$23:N$30,$E2336)</f>
        <v/>
      </c>
      <c r="O2336" s="36">
        <f>INDEX(O$263:O$279,$F2336)*$D2336*INDEX(O$23:O$30,$E2336)</f>
        <v/>
      </c>
      <c r="P2336" s="36">
        <f>INDEX(P$263:P$279,$F2336)*$D2336*INDEX(P$23:P$30,$E2336)</f>
        <v/>
      </c>
      <c r="Q2336" s="36">
        <f>INDEX(Q$263:Q$279,$F2336)*$D2336*INDEX(Q$23:Q$30,$E2336)</f>
        <v/>
      </c>
      <c r="R2336" s="36">
        <f>INDEX(R$263:R$279,$F2336)*$D2336*INDEX(R$23:R$30,$E2336)</f>
        <v/>
      </c>
      <c r="S2336" s="36">
        <f>INDEX(S$263:S$279,$F2336)*$D2336*INDEX(S$23:S$30,$E2336)</f>
        <v/>
      </c>
      <c r="T2336" s="36">
        <f>INDEX(T$263:T$279,$F2336)*$D2336*INDEX(T$23:T$30,$E2336)</f>
        <v/>
      </c>
      <c r="U2336" s="36">
        <f>INDEX(U$263:U$279,$F2336)*$D2336*INDEX(U$23:U$30,$E2336)</f>
        <v/>
      </c>
      <c r="V2336" s="36">
        <f>INDEX(V$263:V$279,$F2336)*$D2336*INDEX(V$23:V$30,$E2336)</f>
        <v/>
      </c>
      <c r="W2336" s="36">
        <f>INDEX(W$263:W$279,$F2336)*$D2336*INDEX(W$23:W$30,$E2336)</f>
        <v/>
      </c>
      <c r="X2336" s="36">
        <f>INDEX(X$263:X$279,$F2336)*$D2336*INDEX(X$23:X$30,$E2336)</f>
        <v/>
      </c>
      <c r="Y2336" s="36">
        <f>INDEX(Y$263:Y$279,$F2336)*$D2336*INDEX(Y$23:Y$30,$E2336)</f>
        <v/>
      </c>
      <c r="Z2336" s="36">
        <f>INDEX(Z$263:Z$279,$F2336)*$D2336*INDEX(Z$23:Z$30,$E2336)</f>
        <v/>
      </c>
      <c r="AA2336" s="36">
        <f>INDEX(AA$263:AA$279,$F2336)*$D2336*INDEX(AA$23:AA$30,$E2336)</f>
        <v/>
      </c>
      <c r="AB2336" s="36">
        <f>INDEX(AB$263:AB$279,$F2336)*$D2336*INDEX(AB$23:AB$30,$E2336)</f>
        <v/>
      </c>
      <c r="AC2336" s="36">
        <f>INDEX(AC$263:AC$279,$F2336)*$D2336*INDEX(AC$23:AC$30,$E2336)</f>
        <v/>
      </c>
      <c r="AD2336" s="36">
        <f>INDEX(AD$263:AD$279,$F2336)*$D2336*INDEX(AD$23:AD$30,$E2336)</f>
        <v/>
      </c>
      <c r="AF2336" s="11">
        <f>CodePrefix&amp;$A2336&amp;IF($C2336="","","."&amp;$C2336&amp;"."&amp;$B2336)&amp;INDEX(VarEnd,MATCH($A2336,VarKey,0))&amp;AF$5</f>
        <v/>
      </c>
      <c r="AG2336" s="37">
        <f>INDEX(AG$263:AG$279,$F2336)*$D2336*INDEX(AG$23:AG$30,$E2336)</f>
        <v/>
      </c>
      <c r="AH2336" s="36">
        <f>INDEX(AH$263:AH$279,$F2336)*$D2336*INDEX(AH$23:AH$30,$E2336)</f>
        <v/>
      </c>
      <c r="AI2336" s="36">
        <f>INDEX(AI$263:AI$279,$F2336)*$D2336*INDEX(AI$23:AI$30,$E2336)</f>
        <v/>
      </c>
      <c r="AJ2336" s="36">
        <f>INDEX(AJ$263:AJ$279,$F2336)*$D2336*INDEX(AJ$23:AJ$30,$E2336)</f>
        <v/>
      </c>
      <c r="AK2336" s="36">
        <f>INDEX(AK$263:AK$279,$F2336)*$D2336*INDEX(AK$23:AK$30,$E2336)</f>
        <v/>
      </c>
      <c r="AL2336" s="36">
        <f>INDEX(AL$263:AL$279,$F2336)*$D2336*INDEX(AL$23:AL$30,$E2336)</f>
        <v/>
      </c>
      <c r="AM2336" s="36">
        <f>INDEX(AM$263:AM$279,$F2336)*$D2336*INDEX(AM$23:AM$30,$E2336)</f>
        <v/>
      </c>
      <c r="AN2336" s="36">
        <f>INDEX(AN$263:AN$279,$F2336)*$D2336*INDEX(AN$23:AN$30,$E2336)</f>
        <v/>
      </c>
      <c r="AO2336" s="36">
        <f>INDEX(AO$263:AO$279,$F2336)*$D2336*INDEX(AO$23:AO$30,$E2336)</f>
        <v/>
      </c>
      <c r="AP2336" s="36">
        <f>INDEX(AP$263:AP$279,$F2336)*$D2336*INDEX(AP$23:AP$30,$E2336)</f>
        <v/>
      </c>
      <c r="AQ2336" s="36">
        <f>INDEX(AQ$263:AQ$279,$F2336)*$D2336*INDEX(AQ$23:AQ$30,$E2336)</f>
        <v/>
      </c>
      <c r="AR2336" s="36">
        <f>INDEX(AR$263:AR$279,$F2336)*$D2336*INDEX(AR$23:AR$30,$E2336)</f>
        <v/>
      </c>
      <c r="AS2336" s="36">
        <f>INDEX(AS$263:AS$279,$F2336)*$D2336*INDEX(AS$23:AS$30,$E2336)</f>
        <v/>
      </c>
      <c r="AT2336" s="36">
        <f>INDEX(AT$263:AT$279,$F2336)*$D2336*INDEX(AT$23:AT$30,$E2336)</f>
        <v/>
      </c>
      <c r="AU2336" s="36">
        <f>INDEX(AU$263:AU$279,$F2336)*$D2336*INDEX(AU$23:AU$30,$E2336)</f>
        <v/>
      </c>
      <c r="AV2336" s="36">
        <f>INDEX(AV$263:AV$279,$F2336)*$D2336*INDEX(AV$23:AV$30,$E2336)</f>
        <v/>
      </c>
      <c r="AW2336" s="36">
        <f>INDEX(AW$263:AW$279,$F2336)*$D2336*INDEX(AW$23:AW$30,$E2336)</f>
        <v/>
      </c>
      <c r="AX2336" s="36">
        <f>INDEX(AX$263:AX$279,$F2336)*$D2336*INDEX(AX$23:AX$30,$E2336)</f>
        <v/>
      </c>
      <c r="AY2336" s="36">
        <f>INDEX(AY$263:AY$279,$F2336)*$D2336*INDEX(AY$23:AY$30,$E2336)</f>
        <v/>
      </c>
    </row>
    <row r="2337" hidden="1" outlineLevel="2">
      <c r="A2337" s="14" t="inlineStr">
        <is>
          <t>ctxnew</t>
        </is>
      </c>
      <c r="B2337" s="14" t="inlineStr">
        <is>
          <t>oop</t>
        </is>
      </c>
      <c r="C2337" s="14" t="inlineStr">
        <is>
          <t>ftr</t>
        </is>
      </c>
      <c r="D2337" s="36">
        <f>INDEX(Inputs!$W$5:$W$132,MATCH($B2337&amp;"|"&amp;$C2337,Inputs!$A$5:$A$132,0))</f>
        <v/>
      </c>
      <c r="E2337" s="36">
        <f>INDEX(Inputs!$L$5:$L$132,MATCH($B2337&amp;"|"&amp;$C2337,Inputs!$A$5:$A$132,0))</f>
        <v/>
      </c>
      <c r="F2337" s="36">
        <f>INDEX(Inputs!$M$5:$M$132,MATCH($B2337&amp;"|"&amp;$C2337,Inputs!$A$5:$A$132,0))</f>
        <v/>
      </c>
      <c r="G2337" s="35" t="n"/>
      <c r="H2337" s="14">
        <f>INDEX(VarLab,MATCH($A2337,VarKey,0))&amp;INDEX(MemLab,MATCH($C2337&amp;"|"&amp;$B2337,MemKey,0))</f>
        <v/>
      </c>
      <c r="I2337" s="14">
        <f>INDEX(VarUnit,MATCH($A2337,VarKey,0))</f>
        <v/>
      </c>
      <c r="J2337" s="14">
        <f>INDEX(VarSrc,MATCH($A2337,VarKey,0))</f>
        <v/>
      </c>
      <c r="K2337" s="11">
        <f>CodePrefix&amp;$A2337&amp;IF($C2337="","","."&amp;$C2337&amp;"."&amp;$B2337)&amp;INDEX(VarEnd,MATCH($A2337,VarKey,0))&amp;K$5</f>
        <v/>
      </c>
      <c r="L2337" s="37">
        <f>INDEX(L$263:L$279,$F2337)*$D2337*INDEX(L$23:L$30,$E2337)</f>
        <v/>
      </c>
      <c r="M2337" s="36">
        <f>INDEX(M$263:M$279,$F2337)*$D2337*INDEX(M$23:M$30,$E2337)</f>
        <v/>
      </c>
      <c r="N2337" s="36">
        <f>INDEX(N$263:N$279,$F2337)*$D2337*INDEX(N$23:N$30,$E2337)</f>
        <v/>
      </c>
      <c r="O2337" s="36">
        <f>INDEX(O$263:O$279,$F2337)*$D2337*INDEX(O$23:O$30,$E2337)</f>
        <v/>
      </c>
      <c r="P2337" s="36">
        <f>INDEX(P$263:P$279,$F2337)*$D2337*INDEX(P$23:P$30,$E2337)</f>
        <v/>
      </c>
      <c r="Q2337" s="36">
        <f>INDEX(Q$263:Q$279,$F2337)*$D2337*INDEX(Q$23:Q$30,$E2337)</f>
        <v/>
      </c>
      <c r="R2337" s="36">
        <f>INDEX(R$263:R$279,$F2337)*$D2337*INDEX(R$23:R$30,$E2337)</f>
        <v/>
      </c>
      <c r="S2337" s="36">
        <f>INDEX(S$263:S$279,$F2337)*$D2337*INDEX(S$23:S$30,$E2337)</f>
        <v/>
      </c>
      <c r="T2337" s="36">
        <f>INDEX(T$263:T$279,$F2337)*$D2337*INDEX(T$23:T$30,$E2337)</f>
        <v/>
      </c>
      <c r="U2337" s="36">
        <f>INDEX(U$263:U$279,$F2337)*$D2337*INDEX(U$23:U$30,$E2337)</f>
        <v/>
      </c>
      <c r="V2337" s="36">
        <f>INDEX(V$263:V$279,$F2337)*$D2337*INDEX(V$23:V$30,$E2337)</f>
        <v/>
      </c>
      <c r="W2337" s="36">
        <f>INDEX(W$263:W$279,$F2337)*$D2337*INDEX(W$23:W$30,$E2337)</f>
        <v/>
      </c>
      <c r="X2337" s="36">
        <f>INDEX(X$263:X$279,$F2337)*$D2337*INDEX(X$23:X$30,$E2337)</f>
        <v/>
      </c>
      <c r="Y2337" s="36">
        <f>INDEX(Y$263:Y$279,$F2337)*$D2337*INDEX(Y$23:Y$30,$E2337)</f>
        <v/>
      </c>
      <c r="Z2337" s="36">
        <f>INDEX(Z$263:Z$279,$F2337)*$D2337*INDEX(Z$23:Z$30,$E2337)</f>
        <v/>
      </c>
      <c r="AA2337" s="36">
        <f>INDEX(AA$263:AA$279,$F2337)*$D2337*INDEX(AA$23:AA$30,$E2337)</f>
        <v/>
      </c>
      <c r="AB2337" s="36">
        <f>INDEX(AB$263:AB$279,$F2337)*$D2337*INDEX(AB$23:AB$30,$E2337)</f>
        <v/>
      </c>
      <c r="AC2337" s="36">
        <f>INDEX(AC$263:AC$279,$F2337)*$D2337*INDEX(AC$23:AC$30,$E2337)</f>
        <v/>
      </c>
      <c r="AD2337" s="36">
        <f>INDEX(AD$263:AD$279,$F2337)*$D2337*INDEX(AD$23:AD$30,$E2337)</f>
        <v/>
      </c>
      <c r="AF2337" s="11">
        <f>CodePrefix&amp;$A2337&amp;IF($C2337="","","."&amp;$C2337&amp;"."&amp;$B2337)&amp;INDEX(VarEnd,MATCH($A2337,VarKey,0))&amp;AF$5</f>
        <v/>
      </c>
      <c r="AG2337" s="37">
        <f>INDEX(AG$263:AG$279,$F2337)*$D2337*INDEX(AG$23:AG$30,$E2337)</f>
        <v/>
      </c>
      <c r="AH2337" s="36">
        <f>INDEX(AH$263:AH$279,$F2337)*$D2337*INDEX(AH$23:AH$30,$E2337)</f>
        <v/>
      </c>
      <c r="AI2337" s="36">
        <f>INDEX(AI$263:AI$279,$F2337)*$D2337*INDEX(AI$23:AI$30,$E2337)</f>
        <v/>
      </c>
      <c r="AJ2337" s="36">
        <f>INDEX(AJ$263:AJ$279,$F2337)*$D2337*INDEX(AJ$23:AJ$30,$E2337)</f>
        <v/>
      </c>
      <c r="AK2337" s="36">
        <f>INDEX(AK$263:AK$279,$F2337)*$D2337*INDEX(AK$23:AK$30,$E2337)</f>
        <v/>
      </c>
      <c r="AL2337" s="36">
        <f>INDEX(AL$263:AL$279,$F2337)*$D2337*INDEX(AL$23:AL$30,$E2337)</f>
        <v/>
      </c>
      <c r="AM2337" s="36">
        <f>INDEX(AM$263:AM$279,$F2337)*$D2337*INDEX(AM$23:AM$30,$E2337)</f>
        <v/>
      </c>
      <c r="AN2337" s="36">
        <f>INDEX(AN$263:AN$279,$F2337)*$D2337*INDEX(AN$23:AN$30,$E2337)</f>
        <v/>
      </c>
      <c r="AO2337" s="36">
        <f>INDEX(AO$263:AO$279,$F2337)*$D2337*INDEX(AO$23:AO$30,$E2337)</f>
        <v/>
      </c>
      <c r="AP2337" s="36">
        <f>INDEX(AP$263:AP$279,$F2337)*$D2337*INDEX(AP$23:AP$30,$E2337)</f>
        <v/>
      </c>
      <c r="AQ2337" s="36">
        <f>INDEX(AQ$263:AQ$279,$F2337)*$D2337*INDEX(AQ$23:AQ$30,$E2337)</f>
        <v/>
      </c>
      <c r="AR2337" s="36">
        <f>INDEX(AR$263:AR$279,$F2337)*$D2337*INDEX(AR$23:AR$30,$E2337)</f>
        <v/>
      </c>
      <c r="AS2337" s="36">
        <f>INDEX(AS$263:AS$279,$F2337)*$D2337*INDEX(AS$23:AS$30,$E2337)</f>
        <v/>
      </c>
      <c r="AT2337" s="36">
        <f>INDEX(AT$263:AT$279,$F2337)*$D2337*INDEX(AT$23:AT$30,$E2337)</f>
        <v/>
      </c>
      <c r="AU2337" s="36">
        <f>INDEX(AU$263:AU$279,$F2337)*$D2337*INDEX(AU$23:AU$30,$E2337)</f>
        <v/>
      </c>
      <c r="AV2337" s="36">
        <f>INDEX(AV$263:AV$279,$F2337)*$D2337*INDEX(AV$23:AV$30,$E2337)</f>
        <v/>
      </c>
      <c r="AW2337" s="36">
        <f>INDEX(AW$263:AW$279,$F2337)*$D2337*INDEX(AW$23:AW$30,$E2337)</f>
        <v/>
      </c>
      <c r="AX2337" s="36">
        <f>INDEX(AX$263:AX$279,$F2337)*$D2337*INDEX(AX$23:AX$30,$E2337)</f>
        <v/>
      </c>
      <c r="AY2337" s="36">
        <f>INDEX(AY$263:AY$279,$F2337)*$D2337*INDEX(AY$23:AY$30,$E2337)</f>
        <v/>
      </c>
    </row>
    <row r="2338" hidden="1" outlineLevel="2">
      <c r="A2338" s="14" t="inlineStr">
        <is>
          <t>ctxnew</t>
        </is>
      </c>
      <c r="B2338" s="14" t="inlineStr">
        <is>
          <t>bio</t>
        </is>
      </c>
      <c r="C2338" s="14" t="inlineStr">
        <is>
          <t>ftr</t>
        </is>
      </c>
      <c r="D2338" s="36">
        <f>INDEX(Inputs!$W$5:$W$132,MATCH($B2338&amp;"|"&amp;$C2338,Inputs!$A$5:$A$132,0))</f>
        <v/>
      </c>
      <c r="E2338" s="36">
        <f>INDEX(Inputs!$L$5:$L$132,MATCH($B2338&amp;"|"&amp;$C2338,Inputs!$A$5:$A$132,0))</f>
        <v/>
      </c>
      <c r="F2338" s="36">
        <f>INDEX(Inputs!$M$5:$M$132,MATCH($B2338&amp;"|"&amp;$C2338,Inputs!$A$5:$A$132,0))</f>
        <v/>
      </c>
      <c r="G2338" s="35" t="n"/>
      <c r="H2338" s="14">
        <f>INDEX(VarLab,MATCH($A2338,VarKey,0))&amp;INDEX(MemLab,MATCH($C2338&amp;"|"&amp;$B2338,MemKey,0))</f>
        <v/>
      </c>
      <c r="I2338" s="14">
        <f>INDEX(VarUnit,MATCH($A2338,VarKey,0))</f>
        <v/>
      </c>
      <c r="J2338" s="14">
        <f>INDEX(VarSrc,MATCH($A2338,VarKey,0))</f>
        <v/>
      </c>
      <c r="K2338" s="11">
        <f>CodePrefix&amp;$A2338&amp;IF($C2338="","","."&amp;$C2338&amp;"."&amp;$B2338)&amp;INDEX(VarEnd,MATCH($A2338,VarKey,0))&amp;K$5</f>
        <v/>
      </c>
      <c r="L2338" s="37">
        <f>INDEX(L$263:L$279,$F2338)*$D2338*INDEX(L$23:L$30,$E2338)</f>
        <v/>
      </c>
      <c r="M2338" s="36">
        <f>INDEX(M$263:M$279,$F2338)*$D2338*INDEX(M$23:M$30,$E2338)</f>
        <v/>
      </c>
      <c r="N2338" s="36">
        <f>INDEX(N$263:N$279,$F2338)*$D2338*INDEX(N$23:N$30,$E2338)</f>
        <v/>
      </c>
      <c r="O2338" s="36">
        <f>INDEX(O$263:O$279,$F2338)*$D2338*INDEX(O$23:O$30,$E2338)</f>
        <v/>
      </c>
      <c r="P2338" s="36">
        <f>INDEX(P$263:P$279,$F2338)*$D2338*INDEX(P$23:P$30,$E2338)</f>
        <v/>
      </c>
      <c r="Q2338" s="36">
        <f>INDEX(Q$263:Q$279,$F2338)*$D2338*INDEX(Q$23:Q$30,$E2338)</f>
        <v/>
      </c>
      <c r="R2338" s="36">
        <f>INDEX(R$263:R$279,$F2338)*$D2338*INDEX(R$23:R$30,$E2338)</f>
        <v/>
      </c>
      <c r="S2338" s="36">
        <f>INDEX(S$263:S$279,$F2338)*$D2338*INDEX(S$23:S$30,$E2338)</f>
        <v/>
      </c>
      <c r="T2338" s="36">
        <f>INDEX(T$263:T$279,$F2338)*$D2338*INDEX(T$23:T$30,$E2338)</f>
        <v/>
      </c>
      <c r="U2338" s="36">
        <f>INDEX(U$263:U$279,$F2338)*$D2338*INDEX(U$23:U$30,$E2338)</f>
        <v/>
      </c>
      <c r="V2338" s="36">
        <f>INDEX(V$263:V$279,$F2338)*$D2338*INDEX(V$23:V$30,$E2338)</f>
        <v/>
      </c>
      <c r="W2338" s="36">
        <f>INDEX(W$263:W$279,$F2338)*$D2338*INDEX(W$23:W$30,$E2338)</f>
        <v/>
      </c>
      <c r="X2338" s="36">
        <f>INDEX(X$263:X$279,$F2338)*$D2338*INDEX(X$23:X$30,$E2338)</f>
        <v/>
      </c>
      <c r="Y2338" s="36">
        <f>INDEX(Y$263:Y$279,$F2338)*$D2338*INDEX(Y$23:Y$30,$E2338)</f>
        <v/>
      </c>
      <c r="Z2338" s="36">
        <f>INDEX(Z$263:Z$279,$F2338)*$D2338*INDEX(Z$23:Z$30,$E2338)</f>
        <v/>
      </c>
      <c r="AA2338" s="36">
        <f>INDEX(AA$263:AA$279,$F2338)*$D2338*INDEX(AA$23:AA$30,$E2338)</f>
        <v/>
      </c>
      <c r="AB2338" s="36">
        <f>INDEX(AB$263:AB$279,$F2338)*$D2338*INDEX(AB$23:AB$30,$E2338)</f>
        <v/>
      </c>
      <c r="AC2338" s="36">
        <f>INDEX(AC$263:AC$279,$F2338)*$D2338*INDEX(AC$23:AC$30,$E2338)</f>
        <v/>
      </c>
      <c r="AD2338" s="36">
        <f>INDEX(AD$263:AD$279,$F2338)*$D2338*INDEX(AD$23:AD$30,$E2338)</f>
        <v/>
      </c>
      <c r="AF2338" s="11">
        <f>CodePrefix&amp;$A2338&amp;IF($C2338="","","."&amp;$C2338&amp;"."&amp;$B2338)&amp;INDEX(VarEnd,MATCH($A2338,VarKey,0))&amp;AF$5</f>
        <v/>
      </c>
      <c r="AG2338" s="37">
        <f>INDEX(AG$263:AG$279,$F2338)*$D2338*INDEX(AG$23:AG$30,$E2338)</f>
        <v/>
      </c>
      <c r="AH2338" s="36">
        <f>INDEX(AH$263:AH$279,$F2338)*$D2338*INDEX(AH$23:AH$30,$E2338)</f>
        <v/>
      </c>
      <c r="AI2338" s="36">
        <f>INDEX(AI$263:AI$279,$F2338)*$D2338*INDEX(AI$23:AI$30,$E2338)</f>
        <v/>
      </c>
      <c r="AJ2338" s="36">
        <f>INDEX(AJ$263:AJ$279,$F2338)*$D2338*INDEX(AJ$23:AJ$30,$E2338)</f>
        <v/>
      </c>
      <c r="AK2338" s="36">
        <f>INDEX(AK$263:AK$279,$F2338)*$D2338*INDEX(AK$23:AK$30,$E2338)</f>
        <v/>
      </c>
      <c r="AL2338" s="36">
        <f>INDEX(AL$263:AL$279,$F2338)*$D2338*INDEX(AL$23:AL$30,$E2338)</f>
        <v/>
      </c>
      <c r="AM2338" s="36">
        <f>INDEX(AM$263:AM$279,$F2338)*$D2338*INDEX(AM$23:AM$30,$E2338)</f>
        <v/>
      </c>
      <c r="AN2338" s="36">
        <f>INDEX(AN$263:AN$279,$F2338)*$D2338*INDEX(AN$23:AN$30,$E2338)</f>
        <v/>
      </c>
      <c r="AO2338" s="36">
        <f>INDEX(AO$263:AO$279,$F2338)*$D2338*INDEX(AO$23:AO$30,$E2338)</f>
        <v/>
      </c>
      <c r="AP2338" s="36">
        <f>INDEX(AP$263:AP$279,$F2338)*$D2338*INDEX(AP$23:AP$30,$E2338)</f>
        <v/>
      </c>
      <c r="AQ2338" s="36">
        <f>INDEX(AQ$263:AQ$279,$F2338)*$D2338*INDEX(AQ$23:AQ$30,$E2338)</f>
        <v/>
      </c>
      <c r="AR2338" s="36">
        <f>INDEX(AR$263:AR$279,$F2338)*$D2338*INDEX(AR$23:AR$30,$E2338)</f>
        <v/>
      </c>
      <c r="AS2338" s="36">
        <f>INDEX(AS$263:AS$279,$F2338)*$D2338*INDEX(AS$23:AS$30,$E2338)</f>
        <v/>
      </c>
      <c r="AT2338" s="36">
        <f>INDEX(AT$263:AT$279,$F2338)*$D2338*INDEX(AT$23:AT$30,$E2338)</f>
        <v/>
      </c>
      <c r="AU2338" s="36">
        <f>INDEX(AU$263:AU$279,$F2338)*$D2338*INDEX(AU$23:AU$30,$E2338)</f>
        <v/>
      </c>
      <c r="AV2338" s="36">
        <f>INDEX(AV$263:AV$279,$F2338)*$D2338*INDEX(AV$23:AV$30,$E2338)</f>
        <v/>
      </c>
      <c r="AW2338" s="36">
        <f>INDEX(AW$263:AW$279,$F2338)*$D2338*INDEX(AW$23:AW$30,$E2338)</f>
        <v/>
      </c>
      <c r="AX2338" s="36">
        <f>INDEX(AX$263:AX$279,$F2338)*$D2338*INDEX(AX$23:AX$30,$E2338)</f>
        <v/>
      </c>
      <c r="AY2338" s="36">
        <f>INDEX(AY$263:AY$279,$F2338)*$D2338*INDEX(AY$23:AY$30,$E2338)</f>
        <v/>
      </c>
    </row>
    <row r="2339" hidden="1" outlineLevel="2"/>
    <row r="2340" hidden="1" outlineLevel="2">
      <c r="A2340" s="14" t="inlineStr">
        <is>
          <t>ets</t>
        </is>
      </c>
      <c r="B2340" s="14" t="inlineStr">
        <is>
          <t>coa</t>
        </is>
      </c>
      <c r="C2340" s="14" t="inlineStr">
        <is>
          <t>ftr</t>
        </is>
      </c>
      <c r="D2340" s="36">
        <f>INDEX(Inputs!$W$5:$W$132,MATCH($B2340&amp;"|"&amp;$C2340,Inputs!$A$5:$A$132,0))</f>
        <v/>
      </c>
      <c r="E2340" s="36">
        <f>INDEX(Inputs!$M$5:$M$132,MATCH($B2340&amp;"|"&amp;$C2340,Inputs!$A$5:$A$132,0))</f>
        <v/>
      </c>
      <c r="F2340" s="35" t="n"/>
      <c r="G2340" s="35" t="n"/>
      <c r="H2340" s="14">
        <f>INDEX(VarLab,MATCH($A2340,VarKey,0))&amp;INDEX(MemLab,MATCH($C2340&amp;"|"&amp;$B2340,MemKey,0))</f>
        <v/>
      </c>
      <c r="I2340" s="14">
        <f>INDEX(VarUnit,MATCH($A2340,VarKey,0))</f>
        <v/>
      </c>
      <c r="J2340" s="14">
        <f>INDEX(VarSrc,MATCH($A2340,VarKey,0))</f>
        <v/>
      </c>
      <c r="K2340" s="11">
        <f>CodePrefix&amp;$A2340&amp;IF($C2340="","","."&amp;$C2340&amp;"."&amp;$B2340)&amp;INDEX(VarEnd,MATCH($A2340,VarKey,0))&amp;K$5</f>
        <v/>
      </c>
      <c r="L2340" s="37">
        <f>INDEX(L$280:L$296,$E2340)*$D2340</f>
        <v/>
      </c>
      <c r="M2340" s="36">
        <f>INDEX(M$280:M$296,$E2340)*$D2340</f>
        <v/>
      </c>
      <c r="N2340" s="36">
        <f>INDEX(N$280:N$296,$E2340)*$D2340</f>
        <v/>
      </c>
      <c r="O2340" s="36">
        <f>INDEX(O$280:O$296,$E2340)*$D2340</f>
        <v/>
      </c>
      <c r="P2340" s="36">
        <f>INDEX(P$280:P$296,$E2340)*$D2340</f>
        <v/>
      </c>
      <c r="Q2340" s="36">
        <f>INDEX(Q$280:Q$296,$E2340)*$D2340</f>
        <v/>
      </c>
      <c r="R2340" s="36">
        <f>INDEX(R$280:R$296,$E2340)*$D2340</f>
        <v/>
      </c>
      <c r="S2340" s="36">
        <f>INDEX(S$280:S$296,$E2340)*$D2340</f>
        <v/>
      </c>
      <c r="T2340" s="36">
        <f>INDEX(T$280:T$296,$E2340)*$D2340</f>
        <v/>
      </c>
      <c r="U2340" s="36">
        <f>INDEX(U$280:U$296,$E2340)*$D2340</f>
        <v/>
      </c>
      <c r="V2340" s="36">
        <f>INDEX(V$280:V$296,$E2340)*$D2340</f>
        <v/>
      </c>
      <c r="W2340" s="36">
        <f>INDEX(W$280:W$296,$E2340)*$D2340</f>
        <v/>
      </c>
      <c r="X2340" s="36">
        <f>INDEX(X$280:X$296,$E2340)*$D2340</f>
        <v/>
      </c>
      <c r="Y2340" s="36">
        <f>INDEX(Y$280:Y$296,$E2340)*$D2340</f>
        <v/>
      </c>
      <c r="Z2340" s="36">
        <f>INDEX(Z$280:Z$296,$E2340)*$D2340</f>
        <v/>
      </c>
      <c r="AA2340" s="36">
        <f>INDEX(AA$280:AA$296,$E2340)*$D2340</f>
        <v/>
      </c>
      <c r="AB2340" s="36">
        <f>INDEX(AB$280:AB$296,$E2340)*$D2340</f>
        <v/>
      </c>
      <c r="AC2340" s="36">
        <f>INDEX(AC$280:AC$296,$E2340)*$D2340</f>
        <v/>
      </c>
      <c r="AD2340" s="36">
        <f>INDEX(AD$280:AD$296,$E2340)*$D2340</f>
        <v/>
      </c>
      <c r="AF2340" s="11">
        <f>CodePrefix&amp;$A2340&amp;IF($C2340="","","."&amp;$C2340&amp;"."&amp;$B2340)&amp;INDEX(VarEnd,MATCH($A2340,VarKey,0))&amp;AF$5</f>
        <v/>
      </c>
      <c r="AG2340" s="37">
        <f>INDEX(AG$280:AG$296,$E2340)*$D2340</f>
        <v/>
      </c>
      <c r="AH2340" s="36">
        <f>INDEX(AH$280:AH$296,$E2340)*$D2340</f>
        <v/>
      </c>
      <c r="AI2340" s="36">
        <f>INDEX(AI$280:AI$296,$E2340)*$D2340</f>
        <v/>
      </c>
      <c r="AJ2340" s="36">
        <f>INDEX(AJ$280:AJ$296,$E2340)*$D2340</f>
        <v/>
      </c>
      <c r="AK2340" s="36">
        <f>INDEX(AK$280:AK$296,$E2340)*$D2340</f>
        <v/>
      </c>
      <c r="AL2340" s="36">
        <f>INDEX(AL$280:AL$296,$E2340)*$D2340</f>
        <v/>
      </c>
      <c r="AM2340" s="36">
        <f>INDEX(AM$280:AM$296,$E2340)*$D2340</f>
        <v/>
      </c>
      <c r="AN2340" s="36">
        <f>INDEX(AN$280:AN$296,$E2340)*$D2340</f>
        <v/>
      </c>
      <c r="AO2340" s="36">
        <f>INDEX(AO$280:AO$296,$E2340)*$D2340</f>
        <v/>
      </c>
      <c r="AP2340" s="36">
        <f>INDEX(AP$280:AP$296,$E2340)*$D2340</f>
        <v/>
      </c>
      <c r="AQ2340" s="36">
        <f>INDEX(AQ$280:AQ$296,$E2340)*$D2340</f>
        <v/>
      </c>
      <c r="AR2340" s="36">
        <f>INDEX(AR$280:AR$296,$E2340)*$D2340</f>
        <v/>
      </c>
      <c r="AS2340" s="36">
        <f>INDEX(AS$280:AS$296,$E2340)*$D2340</f>
        <v/>
      </c>
      <c r="AT2340" s="36">
        <f>INDEX(AT$280:AT$296,$E2340)*$D2340</f>
        <v/>
      </c>
      <c r="AU2340" s="36">
        <f>INDEX(AU$280:AU$296,$E2340)*$D2340</f>
        <v/>
      </c>
      <c r="AV2340" s="36">
        <f>INDEX(AV$280:AV$296,$E2340)*$D2340</f>
        <v/>
      </c>
      <c r="AW2340" s="36">
        <f>INDEX(AW$280:AW$296,$E2340)*$D2340</f>
        <v/>
      </c>
      <c r="AX2340" s="36">
        <f>INDEX(AX$280:AX$296,$E2340)*$D2340</f>
        <v/>
      </c>
      <c r="AY2340" s="36">
        <f>INDEX(AY$280:AY$296,$E2340)*$D2340</f>
        <v/>
      </c>
    </row>
    <row r="2341" hidden="1" outlineLevel="2">
      <c r="A2341" s="14" t="inlineStr">
        <is>
          <t>ets</t>
        </is>
      </c>
      <c r="B2341" s="14" t="inlineStr">
        <is>
          <t>nga</t>
        </is>
      </c>
      <c r="C2341" s="14" t="inlineStr">
        <is>
          <t>ftr</t>
        </is>
      </c>
      <c r="D2341" s="36">
        <f>INDEX(Inputs!$W$5:$W$132,MATCH($B2341&amp;"|"&amp;$C2341,Inputs!$A$5:$A$132,0))</f>
        <v/>
      </c>
      <c r="E2341" s="36">
        <f>INDEX(Inputs!$M$5:$M$132,MATCH($B2341&amp;"|"&amp;$C2341,Inputs!$A$5:$A$132,0))</f>
        <v/>
      </c>
      <c r="F2341" s="35" t="n"/>
      <c r="G2341" s="35" t="n"/>
      <c r="H2341" s="14">
        <f>INDEX(VarLab,MATCH($A2341,VarKey,0))&amp;INDEX(MemLab,MATCH($C2341&amp;"|"&amp;$B2341,MemKey,0))</f>
        <v/>
      </c>
      <c r="I2341" s="14">
        <f>INDEX(VarUnit,MATCH($A2341,VarKey,0))</f>
        <v/>
      </c>
      <c r="J2341" s="14">
        <f>INDEX(VarSrc,MATCH($A2341,VarKey,0))</f>
        <v/>
      </c>
      <c r="K2341" s="11">
        <f>CodePrefix&amp;$A2341&amp;IF($C2341="","","."&amp;$C2341&amp;"."&amp;$B2341)&amp;INDEX(VarEnd,MATCH($A2341,VarKey,0))&amp;K$5</f>
        <v/>
      </c>
      <c r="L2341" s="37">
        <f>INDEX(L$280:L$296,$E2341)*$D2341</f>
        <v/>
      </c>
      <c r="M2341" s="36">
        <f>INDEX(M$280:M$296,$E2341)*$D2341</f>
        <v/>
      </c>
      <c r="N2341" s="36">
        <f>INDEX(N$280:N$296,$E2341)*$D2341</f>
        <v/>
      </c>
      <c r="O2341" s="36">
        <f>INDEX(O$280:O$296,$E2341)*$D2341</f>
        <v/>
      </c>
      <c r="P2341" s="36">
        <f>INDEX(P$280:P$296,$E2341)*$D2341</f>
        <v/>
      </c>
      <c r="Q2341" s="36">
        <f>INDEX(Q$280:Q$296,$E2341)*$D2341</f>
        <v/>
      </c>
      <c r="R2341" s="36">
        <f>INDEX(R$280:R$296,$E2341)*$D2341</f>
        <v/>
      </c>
      <c r="S2341" s="36">
        <f>INDEX(S$280:S$296,$E2341)*$D2341</f>
        <v/>
      </c>
      <c r="T2341" s="36">
        <f>INDEX(T$280:T$296,$E2341)*$D2341</f>
        <v/>
      </c>
      <c r="U2341" s="36">
        <f>INDEX(U$280:U$296,$E2341)*$D2341</f>
        <v/>
      </c>
      <c r="V2341" s="36">
        <f>INDEX(V$280:V$296,$E2341)*$D2341</f>
        <v/>
      </c>
      <c r="W2341" s="36">
        <f>INDEX(W$280:W$296,$E2341)*$D2341</f>
        <v/>
      </c>
      <c r="X2341" s="36">
        <f>INDEX(X$280:X$296,$E2341)*$D2341</f>
        <v/>
      </c>
      <c r="Y2341" s="36">
        <f>INDEX(Y$280:Y$296,$E2341)*$D2341</f>
        <v/>
      </c>
      <c r="Z2341" s="36">
        <f>INDEX(Z$280:Z$296,$E2341)*$D2341</f>
        <v/>
      </c>
      <c r="AA2341" s="36">
        <f>INDEX(AA$280:AA$296,$E2341)*$D2341</f>
        <v/>
      </c>
      <c r="AB2341" s="36">
        <f>INDEX(AB$280:AB$296,$E2341)*$D2341</f>
        <v/>
      </c>
      <c r="AC2341" s="36">
        <f>INDEX(AC$280:AC$296,$E2341)*$D2341</f>
        <v/>
      </c>
      <c r="AD2341" s="36">
        <f>INDEX(AD$280:AD$296,$E2341)*$D2341</f>
        <v/>
      </c>
      <c r="AF2341" s="11">
        <f>CodePrefix&amp;$A2341&amp;IF($C2341="","","."&amp;$C2341&amp;"."&amp;$B2341)&amp;INDEX(VarEnd,MATCH($A2341,VarKey,0))&amp;AF$5</f>
        <v/>
      </c>
      <c r="AG2341" s="37">
        <f>INDEX(AG$280:AG$296,$E2341)*$D2341</f>
        <v/>
      </c>
      <c r="AH2341" s="36">
        <f>INDEX(AH$280:AH$296,$E2341)*$D2341</f>
        <v/>
      </c>
      <c r="AI2341" s="36">
        <f>INDEX(AI$280:AI$296,$E2341)*$D2341</f>
        <v/>
      </c>
      <c r="AJ2341" s="36">
        <f>INDEX(AJ$280:AJ$296,$E2341)*$D2341</f>
        <v/>
      </c>
      <c r="AK2341" s="36">
        <f>INDEX(AK$280:AK$296,$E2341)*$D2341</f>
        <v/>
      </c>
      <c r="AL2341" s="36">
        <f>INDEX(AL$280:AL$296,$E2341)*$D2341</f>
        <v/>
      </c>
      <c r="AM2341" s="36">
        <f>INDEX(AM$280:AM$296,$E2341)*$D2341</f>
        <v/>
      </c>
      <c r="AN2341" s="36">
        <f>INDEX(AN$280:AN$296,$E2341)*$D2341</f>
        <v/>
      </c>
      <c r="AO2341" s="36">
        <f>INDEX(AO$280:AO$296,$E2341)*$D2341</f>
        <v/>
      </c>
      <c r="AP2341" s="36">
        <f>INDEX(AP$280:AP$296,$E2341)*$D2341</f>
        <v/>
      </c>
      <c r="AQ2341" s="36">
        <f>INDEX(AQ$280:AQ$296,$E2341)*$D2341</f>
        <v/>
      </c>
      <c r="AR2341" s="36">
        <f>INDEX(AR$280:AR$296,$E2341)*$D2341</f>
        <v/>
      </c>
      <c r="AS2341" s="36">
        <f>INDEX(AS$280:AS$296,$E2341)*$D2341</f>
        <v/>
      </c>
      <c r="AT2341" s="36">
        <f>INDEX(AT$280:AT$296,$E2341)*$D2341</f>
        <v/>
      </c>
      <c r="AU2341" s="36">
        <f>INDEX(AU$280:AU$296,$E2341)*$D2341</f>
        <v/>
      </c>
      <c r="AV2341" s="36">
        <f>INDEX(AV$280:AV$296,$E2341)*$D2341</f>
        <v/>
      </c>
      <c r="AW2341" s="36">
        <f>INDEX(AW$280:AW$296,$E2341)*$D2341</f>
        <v/>
      </c>
      <c r="AX2341" s="36">
        <f>INDEX(AX$280:AX$296,$E2341)*$D2341</f>
        <v/>
      </c>
      <c r="AY2341" s="36">
        <f>INDEX(AY$280:AY$296,$E2341)*$D2341</f>
        <v/>
      </c>
    </row>
    <row r="2342" hidden="1" outlineLevel="2">
      <c r="A2342" s="14" t="inlineStr">
        <is>
          <t>ets</t>
        </is>
      </c>
      <c r="B2342" s="14" t="inlineStr">
        <is>
          <t>gso</t>
        </is>
      </c>
      <c r="C2342" s="14" t="inlineStr">
        <is>
          <t>ftr</t>
        </is>
      </c>
      <c r="D2342" s="36">
        <f>INDEX(Inputs!$W$5:$W$132,MATCH($B2342&amp;"|"&amp;$C2342,Inputs!$A$5:$A$132,0))</f>
        <v/>
      </c>
      <c r="E2342" s="36">
        <f>INDEX(Inputs!$M$5:$M$132,MATCH($B2342&amp;"|"&amp;$C2342,Inputs!$A$5:$A$132,0))</f>
        <v/>
      </c>
      <c r="F2342" s="35" t="n"/>
      <c r="G2342" s="35" t="n"/>
      <c r="H2342" s="14">
        <f>INDEX(VarLab,MATCH($A2342,VarKey,0))&amp;INDEX(MemLab,MATCH($C2342&amp;"|"&amp;$B2342,MemKey,0))</f>
        <v/>
      </c>
      <c r="I2342" s="14">
        <f>INDEX(VarUnit,MATCH($A2342,VarKey,0))</f>
        <v/>
      </c>
      <c r="J2342" s="14">
        <f>INDEX(VarSrc,MATCH($A2342,VarKey,0))</f>
        <v/>
      </c>
      <c r="K2342" s="11">
        <f>CodePrefix&amp;$A2342&amp;IF($C2342="","","."&amp;$C2342&amp;"."&amp;$B2342)&amp;INDEX(VarEnd,MATCH($A2342,VarKey,0))&amp;K$5</f>
        <v/>
      </c>
      <c r="L2342" s="37">
        <f>INDEX(L$280:L$296,$E2342)*$D2342</f>
        <v/>
      </c>
      <c r="M2342" s="36">
        <f>INDEX(M$280:M$296,$E2342)*$D2342</f>
        <v/>
      </c>
      <c r="N2342" s="36">
        <f>INDEX(N$280:N$296,$E2342)*$D2342</f>
        <v/>
      </c>
      <c r="O2342" s="36">
        <f>INDEX(O$280:O$296,$E2342)*$D2342</f>
        <v/>
      </c>
      <c r="P2342" s="36">
        <f>INDEX(P$280:P$296,$E2342)*$D2342</f>
        <v/>
      </c>
      <c r="Q2342" s="36">
        <f>INDEX(Q$280:Q$296,$E2342)*$D2342</f>
        <v/>
      </c>
      <c r="R2342" s="36">
        <f>INDEX(R$280:R$296,$E2342)*$D2342</f>
        <v/>
      </c>
      <c r="S2342" s="36">
        <f>INDEX(S$280:S$296,$E2342)*$D2342</f>
        <v/>
      </c>
      <c r="T2342" s="36">
        <f>INDEX(T$280:T$296,$E2342)*$D2342</f>
        <v/>
      </c>
      <c r="U2342" s="36">
        <f>INDEX(U$280:U$296,$E2342)*$D2342</f>
        <v/>
      </c>
      <c r="V2342" s="36">
        <f>INDEX(V$280:V$296,$E2342)*$D2342</f>
        <v/>
      </c>
      <c r="W2342" s="36">
        <f>INDEX(W$280:W$296,$E2342)*$D2342</f>
        <v/>
      </c>
      <c r="X2342" s="36">
        <f>INDEX(X$280:X$296,$E2342)*$D2342</f>
        <v/>
      </c>
      <c r="Y2342" s="36">
        <f>INDEX(Y$280:Y$296,$E2342)*$D2342</f>
        <v/>
      </c>
      <c r="Z2342" s="36">
        <f>INDEX(Z$280:Z$296,$E2342)*$D2342</f>
        <v/>
      </c>
      <c r="AA2342" s="36">
        <f>INDEX(AA$280:AA$296,$E2342)*$D2342</f>
        <v/>
      </c>
      <c r="AB2342" s="36">
        <f>INDEX(AB$280:AB$296,$E2342)*$D2342</f>
        <v/>
      </c>
      <c r="AC2342" s="36">
        <f>INDEX(AC$280:AC$296,$E2342)*$D2342</f>
        <v/>
      </c>
      <c r="AD2342" s="36">
        <f>INDEX(AD$280:AD$296,$E2342)*$D2342</f>
        <v/>
      </c>
      <c r="AF2342" s="11">
        <f>CodePrefix&amp;$A2342&amp;IF($C2342="","","."&amp;$C2342&amp;"."&amp;$B2342)&amp;INDEX(VarEnd,MATCH($A2342,VarKey,0))&amp;AF$5</f>
        <v/>
      </c>
      <c r="AG2342" s="37">
        <f>INDEX(AG$280:AG$296,$E2342)*$D2342</f>
        <v/>
      </c>
      <c r="AH2342" s="36">
        <f>INDEX(AH$280:AH$296,$E2342)*$D2342</f>
        <v/>
      </c>
      <c r="AI2342" s="36">
        <f>INDEX(AI$280:AI$296,$E2342)*$D2342</f>
        <v/>
      </c>
      <c r="AJ2342" s="36">
        <f>INDEX(AJ$280:AJ$296,$E2342)*$D2342</f>
        <v/>
      </c>
      <c r="AK2342" s="36">
        <f>INDEX(AK$280:AK$296,$E2342)*$D2342</f>
        <v/>
      </c>
      <c r="AL2342" s="36">
        <f>INDEX(AL$280:AL$296,$E2342)*$D2342</f>
        <v/>
      </c>
      <c r="AM2342" s="36">
        <f>INDEX(AM$280:AM$296,$E2342)*$D2342</f>
        <v/>
      </c>
      <c r="AN2342" s="36">
        <f>INDEX(AN$280:AN$296,$E2342)*$D2342</f>
        <v/>
      </c>
      <c r="AO2342" s="36">
        <f>INDEX(AO$280:AO$296,$E2342)*$D2342</f>
        <v/>
      </c>
      <c r="AP2342" s="36">
        <f>INDEX(AP$280:AP$296,$E2342)*$D2342</f>
        <v/>
      </c>
      <c r="AQ2342" s="36">
        <f>INDEX(AQ$280:AQ$296,$E2342)*$D2342</f>
        <v/>
      </c>
      <c r="AR2342" s="36">
        <f>INDEX(AR$280:AR$296,$E2342)*$D2342</f>
        <v/>
      </c>
      <c r="AS2342" s="36">
        <f>INDEX(AS$280:AS$296,$E2342)*$D2342</f>
        <v/>
      </c>
      <c r="AT2342" s="36">
        <f>INDEX(AT$280:AT$296,$E2342)*$D2342</f>
        <v/>
      </c>
      <c r="AU2342" s="36">
        <f>INDEX(AU$280:AU$296,$E2342)*$D2342</f>
        <v/>
      </c>
      <c r="AV2342" s="36">
        <f>INDEX(AV$280:AV$296,$E2342)*$D2342</f>
        <v/>
      </c>
      <c r="AW2342" s="36">
        <f>INDEX(AW$280:AW$296,$E2342)*$D2342</f>
        <v/>
      </c>
      <c r="AX2342" s="36">
        <f>INDEX(AX$280:AX$296,$E2342)*$D2342</f>
        <v/>
      </c>
      <c r="AY2342" s="36">
        <f>INDEX(AY$280:AY$296,$E2342)*$D2342</f>
        <v/>
      </c>
    </row>
    <row r="2343" hidden="1" outlineLevel="2">
      <c r="A2343" s="14" t="inlineStr">
        <is>
          <t>ets</t>
        </is>
      </c>
      <c r="B2343" s="14" t="inlineStr">
        <is>
          <t>die</t>
        </is>
      </c>
      <c r="C2343" s="14" t="inlineStr">
        <is>
          <t>ftr</t>
        </is>
      </c>
      <c r="D2343" s="36">
        <f>INDEX(Inputs!$W$5:$W$132,MATCH($B2343&amp;"|"&amp;$C2343,Inputs!$A$5:$A$132,0))</f>
        <v/>
      </c>
      <c r="E2343" s="36">
        <f>INDEX(Inputs!$M$5:$M$132,MATCH($B2343&amp;"|"&amp;$C2343,Inputs!$A$5:$A$132,0))</f>
        <v/>
      </c>
      <c r="F2343" s="35" t="n"/>
      <c r="G2343" s="35" t="n"/>
      <c r="H2343" s="14">
        <f>INDEX(VarLab,MATCH($A2343,VarKey,0))&amp;INDEX(MemLab,MATCH($C2343&amp;"|"&amp;$B2343,MemKey,0))</f>
        <v/>
      </c>
      <c r="I2343" s="14">
        <f>INDEX(VarUnit,MATCH($A2343,VarKey,0))</f>
        <v/>
      </c>
      <c r="J2343" s="14">
        <f>INDEX(VarSrc,MATCH($A2343,VarKey,0))</f>
        <v/>
      </c>
      <c r="K2343" s="11">
        <f>CodePrefix&amp;$A2343&amp;IF($C2343="","","."&amp;$C2343&amp;"."&amp;$B2343)&amp;INDEX(VarEnd,MATCH($A2343,VarKey,0))&amp;K$5</f>
        <v/>
      </c>
      <c r="L2343" s="37">
        <f>INDEX(L$280:L$296,$E2343)*$D2343</f>
        <v/>
      </c>
      <c r="M2343" s="36">
        <f>INDEX(M$280:M$296,$E2343)*$D2343</f>
        <v/>
      </c>
      <c r="N2343" s="36">
        <f>INDEX(N$280:N$296,$E2343)*$D2343</f>
        <v/>
      </c>
      <c r="O2343" s="36">
        <f>INDEX(O$280:O$296,$E2343)*$D2343</f>
        <v/>
      </c>
      <c r="P2343" s="36">
        <f>INDEX(P$280:P$296,$E2343)*$D2343</f>
        <v/>
      </c>
      <c r="Q2343" s="36">
        <f>INDEX(Q$280:Q$296,$E2343)*$D2343</f>
        <v/>
      </c>
      <c r="R2343" s="36">
        <f>INDEX(R$280:R$296,$E2343)*$D2343</f>
        <v/>
      </c>
      <c r="S2343" s="36">
        <f>INDEX(S$280:S$296,$E2343)*$D2343</f>
        <v/>
      </c>
      <c r="T2343" s="36">
        <f>INDEX(T$280:T$296,$E2343)*$D2343</f>
        <v/>
      </c>
      <c r="U2343" s="36">
        <f>INDEX(U$280:U$296,$E2343)*$D2343</f>
        <v/>
      </c>
      <c r="V2343" s="36">
        <f>INDEX(V$280:V$296,$E2343)*$D2343</f>
        <v/>
      </c>
      <c r="W2343" s="36">
        <f>INDEX(W$280:W$296,$E2343)*$D2343</f>
        <v/>
      </c>
      <c r="X2343" s="36">
        <f>INDEX(X$280:X$296,$E2343)*$D2343</f>
        <v/>
      </c>
      <c r="Y2343" s="36">
        <f>INDEX(Y$280:Y$296,$E2343)*$D2343</f>
        <v/>
      </c>
      <c r="Z2343" s="36">
        <f>INDEX(Z$280:Z$296,$E2343)*$D2343</f>
        <v/>
      </c>
      <c r="AA2343" s="36">
        <f>INDEX(AA$280:AA$296,$E2343)*$D2343</f>
        <v/>
      </c>
      <c r="AB2343" s="36">
        <f>INDEX(AB$280:AB$296,$E2343)*$D2343</f>
        <v/>
      </c>
      <c r="AC2343" s="36">
        <f>INDEX(AC$280:AC$296,$E2343)*$D2343</f>
        <v/>
      </c>
      <c r="AD2343" s="36">
        <f>INDEX(AD$280:AD$296,$E2343)*$D2343</f>
        <v/>
      </c>
      <c r="AF2343" s="11">
        <f>CodePrefix&amp;$A2343&amp;IF($C2343="","","."&amp;$C2343&amp;"."&amp;$B2343)&amp;INDEX(VarEnd,MATCH($A2343,VarKey,0))&amp;AF$5</f>
        <v/>
      </c>
      <c r="AG2343" s="37">
        <f>INDEX(AG$280:AG$296,$E2343)*$D2343</f>
        <v/>
      </c>
      <c r="AH2343" s="36">
        <f>INDEX(AH$280:AH$296,$E2343)*$D2343</f>
        <v/>
      </c>
      <c r="AI2343" s="36">
        <f>INDEX(AI$280:AI$296,$E2343)*$D2343</f>
        <v/>
      </c>
      <c r="AJ2343" s="36">
        <f>INDEX(AJ$280:AJ$296,$E2343)*$D2343</f>
        <v/>
      </c>
      <c r="AK2343" s="36">
        <f>INDEX(AK$280:AK$296,$E2343)*$D2343</f>
        <v/>
      </c>
      <c r="AL2343" s="36">
        <f>INDEX(AL$280:AL$296,$E2343)*$D2343</f>
        <v/>
      </c>
      <c r="AM2343" s="36">
        <f>INDEX(AM$280:AM$296,$E2343)*$D2343</f>
        <v/>
      </c>
      <c r="AN2343" s="36">
        <f>INDEX(AN$280:AN$296,$E2343)*$D2343</f>
        <v/>
      </c>
      <c r="AO2343" s="36">
        <f>INDEX(AO$280:AO$296,$E2343)*$D2343</f>
        <v/>
      </c>
      <c r="AP2343" s="36">
        <f>INDEX(AP$280:AP$296,$E2343)*$D2343</f>
        <v/>
      </c>
      <c r="AQ2343" s="36">
        <f>INDEX(AQ$280:AQ$296,$E2343)*$D2343</f>
        <v/>
      </c>
      <c r="AR2343" s="36">
        <f>INDEX(AR$280:AR$296,$E2343)*$D2343</f>
        <v/>
      </c>
      <c r="AS2343" s="36">
        <f>INDEX(AS$280:AS$296,$E2343)*$D2343</f>
        <v/>
      </c>
      <c r="AT2343" s="36">
        <f>INDEX(AT$280:AT$296,$E2343)*$D2343</f>
        <v/>
      </c>
      <c r="AU2343" s="36">
        <f>INDEX(AU$280:AU$296,$E2343)*$D2343</f>
        <v/>
      </c>
      <c r="AV2343" s="36">
        <f>INDEX(AV$280:AV$296,$E2343)*$D2343</f>
        <v/>
      </c>
      <c r="AW2343" s="36">
        <f>INDEX(AW$280:AW$296,$E2343)*$D2343</f>
        <v/>
      </c>
      <c r="AX2343" s="36">
        <f>INDEX(AX$280:AX$296,$E2343)*$D2343</f>
        <v/>
      </c>
      <c r="AY2343" s="36">
        <f>INDEX(AY$280:AY$296,$E2343)*$D2343</f>
        <v/>
      </c>
    </row>
    <row r="2344" hidden="1" outlineLevel="2">
      <c r="A2344" s="14" t="inlineStr">
        <is>
          <t>ets</t>
        </is>
      </c>
      <c r="B2344" s="14" t="inlineStr">
        <is>
          <t>lpg</t>
        </is>
      </c>
      <c r="C2344" s="14" t="inlineStr">
        <is>
          <t>ftr</t>
        </is>
      </c>
      <c r="D2344" s="36">
        <f>INDEX(Inputs!$W$5:$W$132,MATCH($B2344&amp;"|"&amp;$C2344,Inputs!$A$5:$A$132,0))</f>
        <v/>
      </c>
      <c r="E2344" s="36">
        <f>INDEX(Inputs!$M$5:$M$132,MATCH($B2344&amp;"|"&amp;$C2344,Inputs!$A$5:$A$132,0))</f>
        <v/>
      </c>
      <c r="F2344" s="35" t="n"/>
      <c r="G2344" s="35" t="n"/>
      <c r="H2344" s="14">
        <f>INDEX(VarLab,MATCH($A2344,VarKey,0))&amp;INDEX(MemLab,MATCH($C2344&amp;"|"&amp;$B2344,MemKey,0))</f>
        <v/>
      </c>
      <c r="I2344" s="14">
        <f>INDEX(VarUnit,MATCH($A2344,VarKey,0))</f>
        <v/>
      </c>
      <c r="J2344" s="14">
        <f>INDEX(VarSrc,MATCH($A2344,VarKey,0))</f>
        <v/>
      </c>
      <c r="K2344" s="11">
        <f>CodePrefix&amp;$A2344&amp;IF($C2344="","","."&amp;$C2344&amp;"."&amp;$B2344)&amp;INDEX(VarEnd,MATCH($A2344,VarKey,0))&amp;K$5</f>
        <v/>
      </c>
      <c r="L2344" s="37">
        <f>INDEX(L$280:L$296,$E2344)*$D2344</f>
        <v/>
      </c>
      <c r="M2344" s="36">
        <f>INDEX(M$280:M$296,$E2344)*$D2344</f>
        <v/>
      </c>
      <c r="N2344" s="36">
        <f>INDEX(N$280:N$296,$E2344)*$D2344</f>
        <v/>
      </c>
      <c r="O2344" s="36">
        <f>INDEX(O$280:O$296,$E2344)*$D2344</f>
        <v/>
      </c>
      <c r="P2344" s="36">
        <f>INDEX(P$280:P$296,$E2344)*$D2344</f>
        <v/>
      </c>
      <c r="Q2344" s="36">
        <f>INDEX(Q$280:Q$296,$E2344)*$D2344</f>
        <v/>
      </c>
      <c r="R2344" s="36">
        <f>INDEX(R$280:R$296,$E2344)*$D2344</f>
        <v/>
      </c>
      <c r="S2344" s="36">
        <f>INDEX(S$280:S$296,$E2344)*$D2344</f>
        <v/>
      </c>
      <c r="T2344" s="36">
        <f>INDEX(T$280:T$296,$E2344)*$D2344</f>
        <v/>
      </c>
      <c r="U2344" s="36">
        <f>INDEX(U$280:U$296,$E2344)*$D2344</f>
        <v/>
      </c>
      <c r="V2344" s="36">
        <f>INDEX(V$280:V$296,$E2344)*$D2344</f>
        <v/>
      </c>
      <c r="W2344" s="36">
        <f>INDEX(W$280:W$296,$E2344)*$D2344</f>
        <v/>
      </c>
      <c r="X2344" s="36">
        <f>INDEX(X$280:X$296,$E2344)*$D2344</f>
        <v/>
      </c>
      <c r="Y2344" s="36">
        <f>INDEX(Y$280:Y$296,$E2344)*$D2344</f>
        <v/>
      </c>
      <c r="Z2344" s="36">
        <f>INDEX(Z$280:Z$296,$E2344)*$D2344</f>
        <v/>
      </c>
      <c r="AA2344" s="36">
        <f>INDEX(AA$280:AA$296,$E2344)*$D2344</f>
        <v/>
      </c>
      <c r="AB2344" s="36">
        <f>INDEX(AB$280:AB$296,$E2344)*$D2344</f>
        <v/>
      </c>
      <c r="AC2344" s="36">
        <f>INDEX(AC$280:AC$296,$E2344)*$D2344</f>
        <v/>
      </c>
      <c r="AD2344" s="36">
        <f>INDEX(AD$280:AD$296,$E2344)*$D2344</f>
        <v/>
      </c>
      <c r="AF2344" s="11">
        <f>CodePrefix&amp;$A2344&amp;IF($C2344="","","."&amp;$C2344&amp;"."&amp;$B2344)&amp;INDEX(VarEnd,MATCH($A2344,VarKey,0))&amp;AF$5</f>
        <v/>
      </c>
      <c r="AG2344" s="37">
        <f>INDEX(AG$280:AG$296,$E2344)*$D2344</f>
        <v/>
      </c>
      <c r="AH2344" s="36">
        <f>INDEX(AH$280:AH$296,$E2344)*$D2344</f>
        <v/>
      </c>
      <c r="AI2344" s="36">
        <f>INDEX(AI$280:AI$296,$E2344)*$D2344</f>
        <v/>
      </c>
      <c r="AJ2344" s="36">
        <f>INDEX(AJ$280:AJ$296,$E2344)*$D2344</f>
        <v/>
      </c>
      <c r="AK2344" s="36">
        <f>INDEX(AK$280:AK$296,$E2344)*$D2344</f>
        <v/>
      </c>
      <c r="AL2344" s="36">
        <f>INDEX(AL$280:AL$296,$E2344)*$D2344</f>
        <v/>
      </c>
      <c r="AM2344" s="36">
        <f>INDEX(AM$280:AM$296,$E2344)*$D2344</f>
        <v/>
      </c>
      <c r="AN2344" s="36">
        <f>INDEX(AN$280:AN$296,$E2344)*$D2344</f>
        <v/>
      </c>
      <c r="AO2344" s="36">
        <f>INDEX(AO$280:AO$296,$E2344)*$D2344</f>
        <v/>
      </c>
      <c r="AP2344" s="36">
        <f>INDEX(AP$280:AP$296,$E2344)*$D2344</f>
        <v/>
      </c>
      <c r="AQ2344" s="36">
        <f>INDEX(AQ$280:AQ$296,$E2344)*$D2344</f>
        <v/>
      </c>
      <c r="AR2344" s="36">
        <f>INDEX(AR$280:AR$296,$E2344)*$D2344</f>
        <v/>
      </c>
      <c r="AS2344" s="36">
        <f>INDEX(AS$280:AS$296,$E2344)*$D2344</f>
        <v/>
      </c>
      <c r="AT2344" s="36">
        <f>INDEX(AT$280:AT$296,$E2344)*$D2344</f>
        <v/>
      </c>
      <c r="AU2344" s="36">
        <f>INDEX(AU$280:AU$296,$E2344)*$D2344</f>
        <v/>
      </c>
      <c r="AV2344" s="36">
        <f>INDEX(AV$280:AV$296,$E2344)*$D2344</f>
        <v/>
      </c>
      <c r="AW2344" s="36">
        <f>INDEX(AW$280:AW$296,$E2344)*$D2344</f>
        <v/>
      </c>
      <c r="AX2344" s="36">
        <f>INDEX(AX$280:AX$296,$E2344)*$D2344</f>
        <v/>
      </c>
      <c r="AY2344" s="36">
        <f>INDEX(AY$280:AY$296,$E2344)*$D2344</f>
        <v/>
      </c>
    </row>
    <row r="2345" hidden="1" outlineLevel="2">
      <c r="A2345" s="14" t="inlineStr">
        <is>
          <t>ets</t>
        </is>
      </c>
      <c r="B2345" s="14" t="inlineStr">
        <is>
          <t>ker</t>
        </is>
      </c>
      <c r="C2345" s="14" t="inlineStr">
        <is>
          <t>ftr</t>
        </is>
      </c>
      <c r="D2345" s="36">
        <f>INDEX(Inputs!$W$5:$W$132,MATCH($B2345&amp;"|"&amp;$C2345,Inputs!$A$5:$A$132,0))</f>
        <v/>
      </c>
      <c r="E2345" s="36">
        <f>INDEX(Inputs!$M$5:$M$132,MATCH($B2345&amp;"|"&amp;$C2345,Inputs!$A$5:$A$132,0))</f>
        <v/>
      </c>
      <c r="F2345" s="35" t="n"/>
      <c r="G2345" s="35" t="n"/>
      <c r="H2345" s="14">
        <f>INDEX(VarLab,MATCH($A2345,VarKey,0))&amp;INDEX(MemLab,MATCH($C2345&amp;"|"&amp;$B2345,MemKey,0))</f>
        <v/>
      </c>
      <c r="I2345" s="14">
        <f>INDEX(VarUnit,MATCH($A2345,VarKey,0))</f>
        <v/>
      </c>
      <c r="J2345" s="14">
        <f>INDEX(VarSrc,MATCH($A2345,VarKey,0))</f>
        <v/>
      </c>
      <c r="K2345" s="11">
        <f>CodePrefix&amp;$A2345&amp;IF($C2345="","","."&amp;$C2345&amp;"."&amp;$B2345)&amp;INDEX(VarEnd,MATCH($A2345,VarKey,0))&amp;K$5</f>
        <v/>
      </c>
      <c r="L2345" s="37">
        <f>INDEX(L$280:L$296,$E2345)*$D2345</f>
        <v/>
      </c>
      <c r="M2345" s="36">
        <f>INDEX(M$280:M$296,$E2345)*$D2345</f>
        <v/>
      </c>
      <c r="N2345" s="36">
        <f>INDEX(N$280:N$296,$E2345)*$D2345</f>
        <v/>
      </c>
      <c r="O2345" s="36">
        <f>INDEX(O$280:O$296,$E2345)*$D2345</f>
        <v/>
      </c>
      <c r="P2345" s="36">
        <f>INDEX(P$280:P$296,$E2345)*$D2345</f>
        <v/>
      </c>
      <c r="Q2345" s="36">
        <f>INDEX(Q$280:Q$296,$E2345)*$D2345</f>
        <v/>
      </c>
      <c r="R2345" s="36">
        <f>INDEX(R$280:R$296,$E2345)*$D2345</f>
        <v/>
      </c>
      <c r="S2345" s="36">
        <f>INDEX(S$280:S$296,$E2345)*$D2345</f>
        <v/>
      </c>
      <c r="T2345" s="36">
        <f>INDEX(T$280:T$296,$E2345)*$D2345</f>
        <v/>
      </c>
      <c r="U2345" s="36">
        <f>INDEX(U$280:U$296,$E2345)*$D2345</f>
        <v/>
      </c>
      <c r="V2345" s="36">
        <f>INDEX(V$280:V$296,$E2345)*$D2345</f>
        <v/>
      </c>
      <c r="W2345" s="36">
        <f>INDEX(W$280:W$296,$E2345)*$D2345</f>
        <v/>
      </c>
      <c r="X2345" s="36">
        <f>INDEX(X$280:X$296,$E2345)*$D2345</f>
        <v/>
      </c>
      <c r="Y2345" s="36">
        <f>INDEX(Y$280:Y$296,$E2345)*$D2345</f>
        <v/>
      </c>
      <c r="Z2345" s="36">
        <f>INDEX(Z$280:Z$296,$E2345)*$D2345</f>
        <v/>
      </c>
      <c r="AA2345" s="36">
        <f>INDEX(AA$280:AA$296,$E2345)*$D2345</f>
        <v/>
      </c>
      <c r="AB2345" s="36">
        <f>INDEX(AB$280:AB$296,$E2345)*$D2345</f>
        <v/>
      </c>
      <c r="AC2345" s="36">
        <f>INDEX(AC$280:AC$296,$E2345)*$D2345</f>
        <v/>
      </c>
      <c r="AD2345" s="36">
        <f>INDEX(AD$280:AD$296,$E2345)*$D2345</f>
        <v/>
      </c>
      <c r="AF2345" s="11">
        <f>CodePrefix&amp;$A2345&amp;IF($C2345="","","."&amp;$C2345&amp;"."&amp;$B2345)&amp;INDEX(VarEnd,MATCH($A2345,VarKey,0))&amp;AF$5</f>
        <v/>
      </c>
      <c r="AG2345" s="37">
        <f>INDEX(AG$280:AG$296,$E2345)*$D2345</f>
        <v/>
      </c>
      <c r="AH2345" s="36">
        <f>INDEX(AH$280:AH$296,$E2345)*$D2345</f>
        <v/>
      </c>
      <c r="AI2345" s="36">
        <f>INDEX(AI$280:AI$296,$E2345)*$D2345</f>
        <v/>
      </c>
      <c r="AJ2345" s="36">
        <f>INDEX(AJ$280:AJ$296,$E2345)*$D2345</f>
        <v/>
      </c>
      <c r="AK2345" s="36">
        <f>INDEX(AK$280:AK$296,$E2345)*$D2345</f>
        <v/>
      </c>
      <c r="AL2345" s="36">
        <f>INDEX(AL$280:AL$296,$E2345)*$D2345</f>
        <v/>
      </c>
      <c r="AM2345" s="36">
        <f>INDEX(AM$280:AM$296,$E2345)*$D2345</f>
        <v/>
      </c>
      <c r="AN2345" s="36">
        <f>INDEX(AN$280:AN$296,$E2345)*$D2345</f>
        <v/>
      </c>
      <c r="AO2345" s="36">
        <f>INDEX(AO$280:AO$296,$E2345)*$D2345</f>
        <v/>
      </c>
      <c r="AP2345" s="36">
        <f>INDEX(AP$280:AP$296,$E2345)*$D2345</f>
        <v/>
      </c>
      <c r="AQ2345" s="36">
        <f>INDEX(AQ$280:AQ$296,$E2345)*$D2345</f>
        <v/>
      </c>
      <c r="AR2345" s="36">
        <f>INDEX(AR$280:AR$296,$E2345)*$D2345</f>
        <v/>
      </c>
      <c r="AS2345" s="36">
        <f>INDEX(AS$280:AS$296,$E2345)*$D2345</f>
        <v/>
      </c>
      <c r="AT2345" s="36">
        <f>INDEX(AT$280:AT$296,$E2345)*$D2345</f>
        <v/>
      </c>
      <c r="AU2345" s="36">
        <f>INDEX(AU$280:AU$296,$E2345)*$D2345</f>
        <v/>
      </c>
      <c r="AV2345" s="36">
        <f>INDEX(AV$280:AV$296,$E2345)*$D2345</f>
        <v/>
      </c>
      <c r="AW2345" s="36">
        <f>INDEX(AW$280:AW$296,$E2345)*$D2345</f>
        <v/>
      </c>
      <c r="AX2345" s="36">
        <f>INDEX(AX$280:AX$296,$E2345)*$D2345</f>
        <v/>
      </c>
      <c r="AY2345" s="36">
        <f>INDEX(AY$280:AY$296,$E2345)*$D2345</f>
        <v/>
      </c>
    </row>
    <row r="2346" hidden="1" outlineLevel="2">
      <c r="A2346" s="14" t="inlineStr">
        <is>
          <t>ets</t>
        </is>
      </c>
      <c r="B2346" s="14" t="inlineStr">
        <is>
          <t>oop</t>
        </is>
      </c>
      <c r="C2346" s="14" t="inlineStr">
        <is>
          <t>ftr</t>
        </is>
      </c>
      <c r="D2346" s="36">
        <f>INDEX(Inputs!$W$5:$W$132,MATCH($B2346&amp;"|"&amp;$C2346,Inputs!$A$5:$A$132,0))</f>
        <v/>
      </c>
      <c r="E2346" s="36">
        <f>INDEX(Inputs!$M$5:$M$132,MATCH($B2346&amp;"|"&amp;$C2346,Inputs!$A$5:$A$132,0))</f>
        <v/>
      </c>
      <c r="F2346" s="35" t="n"/>
      <c r="G2346" s="35" t="n"/>
      <c r="H2346" s="14">
        <f>INDEX(VarLab,MATCH($A2346,VarKey,0))&amp;INDEX(MemLab,MATCH($C2346&amp;"|"&amp;$B2346,MemKey,0))</f>
        <v/>
      </c>
      <c r="I2346" s="14">
        <f>INDEX(VarUnit,MATCH($A2346,VarKey,0))</f>
        <v/>
      </c>
      <c r="J2346" s="14">
        <f>INDEX(VarSrc,MATCH($A2346,VarKey,0))</f>
        <v/>
      </c>
      <c r="K2346" s="11">
        <f>CodePrefix&amp;$A2346&amp;IF($C2346="","","."&amp;$C2346&amp;"."&amp;$B2346)&amp;INDEX(VarEnd,MATCH($A2346,VarKey,0))&amp;K$5</f>
        <v/>
      </c>
      <c r="L2346" s="37">
        <f>INDEX(L$280:L$296,$E2346)*$D2346</f>
        <v/>
      </c>
      <c r="M2346" s="36">
        <f>INDEX(M$280:M$296,$E2346)*$D2346</f>
        <v/>
      </c>
      <c r="N2346" s="36">
        <f>INDEX(N$280:N$296,$E2346)*$D2346</f>
        <v/>
      </c>
      <c r="O2346" s="36">
        <f>INDEX(O$280:O$296,$E2346)*$D2346</f>
        <v/>
      </c>
      <c r="P2346" s="36">
        <f>INDEX(P$280:P$296,$E2346)*$D2346</f>
        <v/>
      </c>
      <c r="Q2346" s="36">
        <f>INDEX(Q$280:Q$296,$E2346)*$D2346</f>
        <v/>
      </c>
      <c r="R2346" s="36">
        <f>INDEX(R$280:R$296,$E2346)*$D2346</f>
        <v/>
      </c>
      <c r="S2346" s="36">
        <f>INDEX(S$280:S$296,$E2346)*$D2346</f>
        <v/>
      </c>
      <c r="T2346" s="36">
        <f>INDEX(T$280:T$296,$E2346)*$D2346</f>
        <v/>
      </c>
      <c r="U2346" s="36">
        <f>INDEX(U$280:U$296,$E2346)*$D2346</f>
        <v/>
      </c>
      <c r="V2346" s="36">
        <f>INDEX(V$280:V$296,$E2346)*$D2346</f>
        <v/>
      </c>
      <c r="W2346" s="36">
        <f>INDEX(W$280:W$296,$E2346)*$D2346</f>
        <v/>
      </c>
      <c r="X2346" s="36">
        <f>INDEX(X$280:X$296,$E2346)*$D2346</f>
        <v/>
      </c>
      <c r="Y2346" s="36">
        <f>INDEX(Y$280:Y$296,$E2346)*$D2346</f>
        <v/>
      </c>
      <c r="Z2346" s="36">
        <f>INDEX(Z$280:Z$296,$E2346)*$D2346</f>
        <v/>
      </c>
      <c r="AA2346" s="36">
        <f>INDEX(AA$280:AA$296,$E2346)*$D2346</f>
        <v/>
      </c>
      <c r="AB2346" s="36">
        <f>INDEX(AB$280:AB$296,$E2346)*$D2346</f>
        <v/>
      </c>
      <c r="AC2346" s="36">
        <f>INDEX(AC$280:AC$296,$E2346)*$D2346</f>
        <v/>
      </c>
      <c r="AD2346" s="36">
        <f>INDEX(AD$280:AD$296,$E2346)*$D2346</f>
        <v/>
      </c>
      <c r="AF2346" s="11">
        <f>CodePrefix&amp;$A2346&amp;IF($C2346="","","."&amp;$C2346&amp;"."&amp;$B2346)&amp;INDEX(VarEnd,MATCH($A2346,VarKey,0))&amp;AF$5</f>
        <v/>
      </c>
      <c r="AG2346" s="37">
        <f>INDEX(AG$280:AG$296,$E2346)*$D2346</f>
        <v/>
      </c>
      <c r="AH2346" s="36">
        <f>INDEX(AH$280:AH$296,$E2346)*$D2346</f>
        <v/>
      </c>
      <c r="AI2346" s="36">
        <f>INDEX(AI$280:AI$296,$E2346)*$D2346</f>
        <v/>
      </c>
      <c r="AJ2346" s="36">
        <f>INDEX(AJ$280:AJ$296,$E2346)*$D2346</f>
        <v/>
      </c>
      <c r="AK2346" s="36">
        <f>INDEX(AK$280:AK$296,$E2346)*$D2346</f>
        <v/>
      </c>
      <c r="AL2346" s="36">
        <f>INDEX(AL$280:AL$296,$E2346)*$D2346</f>
        <v/>
      </c>
      <c r="AM2346" s="36">
        <f>INDEX(AM$280:AM$296,$E2346)*$D2346</f>
        <v/>
      </c>
      <c r="AN2346" s="36">
        <f>INDEX(AN$280:AN$296,$E2346)*$D2346</f>
        <v/>
      </c>
      <c r="AO2346" s="36">
        <f>INDEX(AO$280:AO$296,$E2346)*$D2346</f>
        <v/>
      </c>
      <c r="AP2346" s="36">
        <f>INDEX(AP$280:AP$296,$E2346)*$D2346</f>
        <v/>
      </c>
      <c r="AQ2346" s="36">
        <f>INDEX(AQ$280:AQ$296,$E2346)*$D2346</f>
        <v/>
      </c>
      <c r="AR2346" s="36">
        <f>INDEX(AR$280:AR$296,$E2346)*$D2346</f>
        <v/>
      </c>
      <c r="AS2346" s="36">
        <f>INDEX(AS$280:AS$296,$E2346)*$D2346</f>
        <v/>
      </c>
      <c r="AT2346" s="36">
        <f>INDEX(AT$280:AT$296,$E2346)*$D2346</f>
        <v/>
      </c>
      <c r="AU2346" s="36">
        <f>INDEX(AU$280:AU$296,$E2346)*$D2346</f>
        <v/>
      </c>
      <c r="AV2346" s="36">
        <f>INDEX(AV$280:AV$296,$E2346)*$D2346</f>
        <v/>
      </c>
      <c r="AW2346" s="36">
        <f>INDEX(AW$280:AW$296,$E2346)*$D2346</f>
        <v/>
      </c>
      <c r="AX2346" s="36">
        <f>INDEX(AX$280:AX$296,$E2346)*$D2346</f>
        <v/>
      </c>
      <c r="AY2346" s="36">
        <f>INDEX(AY$280:AY$296,$E2346)*$D2346</f>
        <v/>
      </c>
    </row>
    <row r="2347" hidden="1" outlineLevel="2">
      <c r="A2347" s="14" t="inlineStr">
        <is>
          <t>ets</t>
        </is>
      </c>
      <c r="B2347" s="14" t="inlineStr">
        <is>
          <t>bio</t>
        </is>
      </c>
      <c r="C2347" s="14" t="inlineStr">
        <is>
          <t>ftr</t>
        </is>
      </c>
      <c r="D2347" s="36">
        <f>INDEX(Inputs!$W$5:$W$132,MATCH($B2347&amp;"|"&amp;$C2347,Inputs!$A$5:$A$132,0))</f>
        <v/>
      </c>
      <c r="E2347" s="36">
        <f>INDEX(Inputs!$M$5:$M$132,MATCH($B2347&amp;"|"&amp;$C2347,Inputs!$A$5:$A$132,0))</f>
        <v/>
      </c>
      <c r="F2347" s="35" t="n"/>
      <c r="G2347" s="35" t="n"/>
      <c r="H2347" s="14">
        <f>INDEX(VarLab,MATCH($A2347,VarKey,0))&amp;INDEX(MemLab,MATCH($C2347&amp;"|"&amp;$B2347,MemKey,0))</f>
        <v/>
      </c>
      <c r="I2347" s="14">
        <f>INDEX(VarUnit,MATCH($A2347,VarKey,0))</f>
        <v/>
      </c>
      <c r="J2347" s="14">
        <f>INDEX(VarSrc,MATCH($A2347,VarKey,0))</f>
        <v/>
      </c>
      <c r="K2347" s="11">
        <f>CodePrefix&amp;$A2347&amp;IF($C2347="","","."&amp;$C2347&amp;"."&amp;$B2347)&amp;INDEX(VarEnd,MATCH($A2347,VarKey,0))&amp;K$5</f>
        <v/>
      </c>
      <c r="L2347" s="37">
        <f>INDEX(L$280:L$296,$E2347)*$D2347</f>
        <v/>
      </c>
      <c r="M2347" s="36">
        <f>INDEX(M$280:M$296,$E2347)*$D2347</f>
        <v/>
      </c>
      <c r="N2347" s="36">
        <f>INDEX(N$280:N$296,$E2347)*$D2347</f>
        <v/>
      </c>
      <c r="O2347" s="36">
        <f>INDEX(O$280:O$296,$E2347)*$D2347</f>
        <v/>
      </c>
      <c r="P2347" s="36">
        <f>INDEX(P$280:P$296,$E2347)*$D2347</f>
        <v/>
      </c>
      <c r="Q2347" s="36">
        <f>INDEX(Q$280:Q$296,$E2347)*$D2347</f>
        <v/>
      </c>
      <c r="R2347" s="36">
        <f>INDEX(R$280:R$296,$E2347)*$D2347</f>
        <v/>
      </c>
      <c r="S2347" s="36">
        <f>INDEX(S$280:S$296,$E2347)*$D2347</f>
        <v/>
      </c>
      <c r="T2347" s="36">
        <f>INDEX(T$280:T$296,$E2347)*$D2347</f>
        <v/>
      </c>
      <c r="U2347" s="36">
        <f>INDEX(U$280:U$296,$E2347)*$D2347</f>
        <v/>
      </c>
      <c r="V2347" s="36">
        <f>INDEX(V$280:V$296,$E2347)*$D2347</f>
        <v/>
      </c>
      <c r="W2347" s="36">
        <f>INDEX(W$280:W$296,$E2347)*$D2347</f>
        <v/>
      </c>
      <c r="X2347" s="36">
        <f>INDEX(X$280:X$296,$E2347)*$D2347</f>
        <v/>
      </c>
      <c r="Y2347" s="36">
        <f>INDEX(Y$280:Y$296,$E2347)*$D2347</f>
        <v/>
      </c>
      <c r="Z2347" s="36">
        <f>INDEX(Z$280:Z$296,$E2347)*$D2347</f>
        <v/>
      </c>
      <c r="AA2347" s="36">
        <f>INDEX(AA$280:AA$296,$E2347)*$D2347</f>
        <v/>
      </c>
      <c r="AB2347" s="36">
        <f>INDEX(AB$280:AB$296,$E2347)*$D2347</f>
        <v/>
      </c>
      <c r="AC2347" s="36">
        <f>INDEX(AC$280:AC$296,$E2347)*$D2347</f>
        <v/>
      </c>
      <c r="AD2347" s="36">
        <f>INDEX(AD$280:AD$296,$E2347)*$D2347</f>
        <v/>
      </c>
      <c r="AF2347" s="11">
        <f>CodePrefix&amp;$A2347&amp;IF($C2347="","","."&amp;$C2347&amp;"."&amp;$B2347)&amp;INDEX(VarEnd,MATCH($A2347,VarKey,0))&amp;AF$5</f>
        <v/>
      </c>
      <c r="AG2347" s="37">
        <f>INDEX(AG$280:AG$296,$E2347)*$D2347</f>
        <v/>
      </c>
      <c r="AH2347" s="36">
        <f>INDEX(AH$280:AH$296,$E2347)*$D2347</f>
        <v/>
      </c>
      <c r="AI2347" s="36">
        <f>INDEX(AI$280:AI$296,$E2347)*$D2347</f>
        <v/>
      </c>
      <c r="AJ2347" s="36">
        <f>INDEX(AJ$280:AJ$296,$E2347)*$D2347</f>
        <v/>
      </c>
      <c r="AK2347" s="36">
        <f>INDEX(AK$280:AK$296,$E2347)*$D2347</f>
        <v/>
      </c>
      <c r="AL2347" s="36">
        <f>INDEX(AL$280:AL$296,$E2347)*$D2347</f>
        <v/>
      </c>
      <c r="AM2347" s="36">
        <f>INDEX(AM$280:AM$296,$E2347)*$D2347</f>
        <v/>
      </c>
      <c r="AN2347" s="36">
        <f>INDEX(AN$280:AN$296,$E2347)*$D2347</f>
        <v/>
      </c>
      <c r="AO2347" s="36">
        <f>INDEX(AO$280:AO$296,$E2347)*$D2347</f>
        <v/>
      </c>
      <c r="AP2347" s="36">
        <f>INDEX(AP$280:AP$296,$E2347)*$D2347</f>
        <v/>
      </c>
      <c r="AQ2347" s="36">
        <f>INDEX(AQ$280:AQ$296,$E2347)*$D2347</f>
        <v/>
      </c>
      <c r="AR2347" s="36">
        <f>INDEX(AR$280:AR$296,$E2347)*$D2347</f>
        <v/>
      </c>
      <c r="AS2347" s="36">
        <f>INDEX(AS$280:AS$296,$E2347)*$D2347</f>
        <v/>
      </c>
      <c r="AT2347" s="36">
        <f>INDEX(AT$280:AT$296,$E2347)*$D2347</f>
        <v/>
      </c>
      <c r="AU2347" s="36">
        <f>INDEX(AU$280:AU$296,$E2347)*$D2347</f>
        <v/>
      </c>
      <c r="AV2347" s="36">
        <f>INDEX(AV$280:AV$296,$E2347)*$D2347</f>
        <v/>
      </c>
      <c r="AW2347" s="36">
        <f>INDEX(AW$280:AW$296,$E2347)*$D2347</f>
        <v/>
      </c>
      <c r="AX2347" s="36">
        <f>INDEX(AX$280:AX$296,$E2347)*$D2347</f>
        <v/>
      </c>
      <c r="AY2347" s="36">
        <f>INDEX(AY$280:AY$296,$E2347)*$D2347</f>
        <v/>
      </c>
    </row>
    <row r="2348" hidden="1" outlineLevel="2"/>
    <row r="2349" hidden="1" outlineLevel="2">
      <c r="A2349" s="14" t="inlineStr">
        <is>
          <t>ntx</t>
        </is>
      </c>
      <c r="B2349" s="14" t="inlineStr">
        <is>
          <t>coa</t>
        </is>
      </c>
      <c r="C2349" s="14" t="inlineStr">
        <is>
          <t>ftr</t>
        </is>
      </c>
      <c r="D2349" s="36">
        <f>INDEX(Inputs!$N$5:$N$132,MATCH($B2349&amp;"|"&amp;$C2349,Inputs!$A$5:$A$132,0))</f>
        <v/>
      </c>
      <c r="E2349" s="36">
        <f>INDEX(Inputs!$K$5:$K$132,MATCH($B2349&amp;"|"&amp;$C2349,Inputs!$A$5:$A$132,0))</f>
        <v/>
      </c>
      <c r="F2349" s="35" t="n"/>
      <c r="G2349" s="35" t="n"/>
      <c r="H2349" s="14">
        <f>INDEX(VarLab,MATCH($A2349,VarKey,0))&amp;INDEX(MemLab,MATCH($C2349&amp;"|"&amp;$B2349,MemKey,0))</f>
        <v/>
      </c>
      <c r="I2349" s="14">
        <f>INDEX(VarUnit,MATCH($A2349,VarKey,0))</f>
        <v/>
      </c>
      <c r="J2349" s="14">
        <f>INDEX(VarSrc,MATCH($A2349,VarKey,0))</f>
        <v/>
      </c>
      <c r="K2349" s="11">
        <f>CodePrefix&amp;$A2349&amp;IF($C2349="","","."&amp;$C2349&amp;"."&amp;$B2349)&amp;INDEX(VarEnd,MATCH($A2349,VarKey,0))&amp;K$5</f>
        <v/>
      </c>
      <c r="L2349" s="37">
        <f>INDEX(L$80:L$93,$D2349)/$E2349</f>
        <v/>
      </c>
      <c r="M2349" s="36">
        <f>INDEX(M$80:M$93,$D2349)/$E2349</f>
        <v/>
      </c>
      <c r="N2349" s="36">
        <f>INDEX(N$80:N$93,$D2349)/$E2349</f>
        <v/>
      </c>
      <c r="O2349" s="36">
        <f>INDEX(O$80:O$93,$D2349)/$E2349</f>
        <v/>
      </c>
      <c r="P2349" s="36">
        <f>INDEX(P$80:P$93,$D2349)/$E2349</f>
        <v/>
      </c>
      <c r="Q2349" s="36">
        <f>INDEX(Q$80:Q$93,$D2349)/$E2349</f>
        <v/>
      </c>
      <c r="R2349" s="36">
        <f>INDEX(R$80:R$93,$D2349)/$E2349</f>
        <v/>
      </c>
      <c r="S2349" s="36">
        <f>INDEX(S$80:S$93,$D2349)/$E2349</f>
        <v/>
      </c>
      <c r="T2349" s="36">
        <f>INDEX(T$80:T$93,$D2349)/$E2349</f>
        <v/>
      </c>
      <c r="U2349" s="36">
        <f>INDEX(U$80:U$93,$D2349)/$E2349</f>
        <v/>
      </c>
      <c r="V2349" s="36">
        <f>INDEX(V$80:V$93,$D2349)/$E2349</f>
        <v/>
      </c>
      <c r="W2349" s="36">
        <f>INDEX(W$80:W$93,$D2349)/$E2349</f>
        <v/>
      </c>
      <c r="X2349" s="36">
        <f>INDEX(X$80:X$93,$D2349)/$E2349</f>
        <v/>
      </c>
      <c r="Y2349" s="36">
        <f>INDEX(Y$80:Y$93,$D2349)/$E2349</f>
        <v/>
      </c>
      <c r="Z2349" s="36">
        <f>INDEX(Z$80:Z$93,$D2349)/$E2349</f>
        <v/>
      </c>
      <c r="AA2349" s="36">
        <f>INDEX(AA$80:AA$93,$D2349)/$E2349</f>
        <v/>
      </c>
      <c r="AB2349" s="36">
        <f>INDEX(AB$80:AB$93,$D2349)/$E2349</f>
        <v/>
      </c>
      <c r="AC2349" s="36">
        <f>INDEX(AC$80:AC$93,$D2349)/$E2349</f>
        <v/>
      </c>
      <c r="AD2349" s="36">
        <f>INDEX(AD$80:AD$93,$D2349)/$E2349</f>
        <v/>
      </c>
      <c r="AF2349" s="11">
        <f>CodePrefix&amp;$A2349&amp;IF($C2349="","","."&amp;$C2349&amp;"."&amp;$B2349)&amp;INDEX(VarEnd,MATCH($A2349,VarKey,0))&amp;AF$5</f>
        <v/>
      </c>
      <c r="AG2349" s="37">
        <f>INDEX(AG$80:AG$93,$D2349)/$E2349</f>
        <v/>
      </c>
      <c r="AH2349" s="36">
        <f>INDEX(AH$80:AH$93,$D2349)/$E2349</f>
        <v/>
      </c>
      <c r="AI2349" s="36">
        <f>INDEX(AI$80:AI$93,$D2349)/$E2349</f>
        <v/>
      </c>
      <c r="AJ2349" s="36">
        <f>INDEX(AJ$80:AJ$93,$D2349)/$E2349</f>
        <v/>
      </c>
      <c r="AK2349" s="36">
        <f>INDEX(AK$80:AK$93,$D2349)/$E2349</f>
        <v/>
      </c>
      <c r="AL2349" s="36">
        <f>INDEX(AL$80:AL$93,$D2349)/$E2349</f>
        <v/>
      </c>
      <c r="AM2349" s="36">
        <f>INDEX(AM$80:AM$93,$D2349)/$E2349</f>
        <v/>
      </c>
      <c r="AN2349" s="36">
        <f>INDEX(AN$80:AN$93,$D2349)/$E2349</f>
        <v/>
      </c>
      <c r="AO2349" s="36">
        <f>INDEX(AO$80:AO$93,$D2349)/$E2349</f>
        <v/>
      </c>
      <c r="AP2349" s="36">
        <f>INDEX(AP$80:AP$93,$D2349)/$E2349</f>
        <v/>
      </c>
      <c r="AQ2349" s="36">
        <f>INDEX(AQ$80:AQ$93,$D2349)/$E2349</f>
        <v/>
      </c>
      <c r="AR2349" s="36">
        <f>INDEX(AR$80:AR$93,$D2349)/$E2349</f>
        <v/>
      </c>
      <c r="AS2349" s="36">
        <f>INDEX(AS$80:AS$93,$D2349)/$E2349</f>
        <v/>
      </c>
      <c r="AT2349" s="36">
        <f>INDEX(AT$80:AT$93,$D2349)/$E2349</f>
        <v/>
      </c>
      <c r="AU2349" s="36">
        <f>INDEX(AU$80:AU$93,$D2349)/$E2349</f>
        <v/>
      </c>
      <c r="AV2349" s="36">
        <f>INDEX(AV$80:AV$93,$D2349)/$E2349</f>
        <v/>
      </c>
      <c r="AW2349" s="36">
        <f>INDEX(AW$80:AW$93,$D2349)/$E2349</f>
        <v/>
      </c>
      <c r="AX2349" s="36">
        <f>INDEX(AX$80:AX$93,$D2349)/$E2349</f>
        <v/>
      </c>
      <c r="AY2349" s="36">
        <f>INDEX(AY$80:AY$93,$D2349)/$E2349</f>
        <v/>
      </c>
    </row>
    <row r="2350" hidden="1" outlineLevel="2">
      <c r="A2350" s="14" t="inlineStr">
        <is>
          <t>ntx</t>
        </is>
      </c>
      <c r="B2350" s="14" t="inlineStr">
        <is>
          <t>nga</t>
        </is>
      </c>
      <c r="C2350" s="14" t="inlineStr">
        <is>
          <t>ftr</t>
        </is>
      </c>
      <c r="D2350" s="36">
        <f>INDEX(Inputs!$N$5:$N$132,MATCH($B2350&amp;"|"&amp;$C2350,Inputs!$A$5:$A$132,0))</f>
        <v/>
      </c>
      <c r="E2350" s="36">
        <f>INDEX(Inputs!$K$5:$K$132,MATCH($B2350&amp;"|"&amp;$C2350,Inputs!$A$5:$A$132,0))</f>
        <v/>
      </c>
      <c r="F2350" s="35" t="n"/>
      <c r="G2350" s="35" t="n"/>
      <c r="H2350" s="14">
        <f>INDEX(VarLab,MATCH($A2350,VarKey,0))&amp;INDEX(MemLab,MATCH($C2350&amp;"|"&amp;$B2350,MemKey,0))</f>
        <v/>
      </c>
      <c r="I2350" s="14">
        <f>INDEX(VarUnit,MATCH($A2350,VarKey,0))</f>
        <v/>
      </c>
      <c r="J2350" s="14">
        <f>INDEX(VarSrc,MATCH($A2350,VarKey,0))</f>
        <v/>
      </c>
      <c r="K2350" s="11">
        <f>CodePrefix&amp;$A2350&amp;IF($C2350="","","."&amp;$C2350&amp;"."&amp;$B2350)&amp;INDEX(VarEnd,MATCH($A2350,VarKey,0))&amp;K$5</f>
        <v/>
      </c>
      <c r="L2350" s="37">
        <f>INDEX(L$80:L$93,$D2350)/$E2350</f>
        <v/>
      </c>
      <c r="M2350" s="36">
        <f>INDEX(M$80:M$93,$D2350)/$E2350</f>
        <v/>
      </c>
      <c r="N2350" s="36">
        <f>INDEX(N$80:N$93,$D2350)/$E2350</f>
        <v/>
      </c>
      <c r="O2350" s="36">
        <f>INDEX(O$80:O$93,$D2350)/$E2350</f>
        <v/>
      </c>
      <c r="P2350" s="36">
        <f>INDEX(P$80:P$93,$D2350)/$E2350</f>
        <v/>
      </c>
      <c r="Q2350" s="36">
        <f>INDEX(Q$80:Q$93,$D2350)/$E2350</f>
        <v/>
      </c>
      <c r="R2350" s="36">
        <f>INDEX(R$80:R$93,$D2350)/$E2350</f>
        <v/>
      </c>
      <c r="S2350" s="36">
        <f>INDEX(S$80:S$93,$D2350)/$E2350</f>
        <v/>
      </c>
      <c r="T2350" s="36">
        <f>INDEX(T$80:T$93,$D2350)/$E2350</f>
        <v/>
      </c>
      <c r="U2350" s="36">
        <f>INDEX(U$80:U$93,$D2350)/$E2350</f>
        <v/>
      </c>
      <c r="V2350" s="36">
        <f>INDEX(V$80:V$93,$D2350)/$E2350</f>
        <v/>
      </c>
      <c r="W2350" s="36">
        <f>INDEX(W$80:W$93,$D2350)/$E2350</f>
        <v/>
      </c>
      <c r="X2350" s="36">
        <f>INDEX(X$80:X$93,$D2350)/$E2350</f>
        <v/>
      </c>
      <c r="Y2350" s="36">
        <f>INDEX(Y$80:Y$93,$D2350)/$E2350</f>
        <v/>
      </c>
      <c r="Z2350" s="36">
        <f>INDEX(Z$80:Z$93,$D2350)/$E2350</f>
        <v/>
      </c>
      <c r="AA2350" s="36">
        <f>INDEX(AA$80:AA$93,$D2350)/$E2350</f>
        <v/>
      </c>
      <c r="AB2350" s="36">
        <f>INDEX(AB$80:AB$93,$D2350)/$E2350</f>
        <v/>
      </c>
      <c r="AC2350" s="36">
        <f>INDEX(AC$80:AC$93,$D2350)/$E2350</f>
        <v/>
      </c>
      <c r="AD2350" s="36">
        <f>INDEX(AD$80:AD$93,$D2350)/$E2350</f>
        <v/>
      </c>
      <c r="AF2350" s="11">
        <f>CodePrefix&amp;$A2350&amp;IF($C2350="","","."&amp;$C2350&amp;"."&amp;$B2350)&amp;INDEX(VarEnd,MATCH($A2350,VarKey,0))&amp;AF$5</f>
        <v/>
      </c>
      <c r="AG2350" s="37">
        <f>INDEX(AG$80:AG$93,$D2350)/$E2350</f>
        <v/>
      </c>
      <c r="AH2350" s="36">
        <f>INDEX(AH$80:AH$93,$D2350)/$E2350</f>
        <v/>
      </c>
      <c r="AI2350" s="36">
        <f>INDEX(AI$80:AI$93,$D2350)/$E2350</f>
        <v/>
      </c>
      <c r="AJ2350" s="36">
        <f>INDEX(AJ$80:AJ$93,$D2350)/$E2350</f>
        <v/>
      </c>
      <c r="AK2350" s="36">
        <f>INDEX(AK$80:AK$93,$D2350)/$E2350</f>
        <v/>
      </c>
      <c r="AL2350" s="36">
        <f>INDEX(AL$80:AL$93,$D2350)/$E2350</f>
        <v/>
      </c>
      <c r="AM2350" s="36">
        <f>INDEX(AM$80:AM$93,$D2350)/$E2350</f>
        <v/>
      </c>
      <c r="AN2350" s="36">
        <f>INDEX(AN$80:AN$93,$D2350)/$E2350</f>
        <v/>
      </c>
      <c r="AO2350" s="36">
        <f>INDEX(AO$80:AO$93,$D2350)/$E2350</f>
        <v/>
      </c>
      <c r="AP2350" s="36">
        <f>INDEX(AP$80:AP$93,$D2350)/$E2350</f>
        <v/>
      </c>
      <c r="AQ2350" s="36">
        <f>INDEX(AQ$80:AQ$93,$D2350)/$E2350</f>
        <v/>
      </c>
      <c r="AR2350" s="36">
        <f>INDEX(AR$80:AR$93,$D2350)/$E2350</f>
        <v/>
      </c>
      <c r="AS2350" s="36">
        <f>INDEX(AS$80:AS$93,$D2350)/$E2350</f>
        <v/>
      </c>
      <c r="AT2350" s="36">
        <f>INDEX(AT$80:AT$93,$D2350)/$E2350</f>
        <v/>
      </c>
      <c r="AU2350" s="36">
        <f>INDEX(AU$80:AU$93,$D2350)/$E2350</f>
        <v/>
      </c>
      <c r="AV2350" s="36">
        <f>INDEX(AV$80:AV$93,$D2350)/$E2350</f>
        <v/>
      </c>
      <c r="AW2350" s="36">
        <f>INDEX(AW$80:AW$93,$D2350)/$E2350</f>
        <v/>
      </c>
      <c r="AX2350" s="36">
        <f>INDEX(AX$80:AX$93,$D2350)/$E2350</f>
        <v/>
      </c>
      <c r="AY2350" s="36">
        <f>INDEX(AY$80:AY$93,$D2350)/$E2350</f>
        <v/>
      </c>
    </row>
    <row r="2351" hidden="1" outlineLevel="2">
      <c r="A2351" s="14" t="inlineStr">
        <is>
          <t>ntx</t>
        </is>
      </c>
      <c r="B2351" s="14" t="inlineStr">
        <is>
          <t>gso</t>
        </is>
      </c>
      <c r="C2351" s="14" t="inlineStr">
        <is>
          <t>ftr</t>
        </is>
      </c>
      <c r="D2351" s="36">
        <f>INDEX(Inputs!$N$5:$N$132,MATCH($B2351&amp;"|"&amp;$C2351,Inputs!$A$5:$A$132,0))</f>
        <v/>
      </c>
      <c r="E2351" s="36">
        <f>INDEX(Inputs!$K$5:$K$132,MATCH($B2351&amp;"|"&amp;$C2351,Inputs!$A$5:$A$132,0))</f>
        <v/>
      </c>
      <c r="F2351" s="35" t="n"/>
      <c r="G2351" s="35" t="n"/>
      <c r="H2351" s="14">
        <f>INDEX(VarLab,MATCH($A2351,VarKey,0))&amp;INDEX(MemLab,MATCH($C2351&amp;"|"&amp;$B2351,MemKey,0))</f>
        <v/>
      </c>
      <c r="I2351" s="14">
        <f>INDEX(VarUnit,MATCH($A2351,VarKey,0))</f>
        <v/>
      </c>
      <c r="J2351" s="14">
        <f>INDEX(VarSrc,MATCH($A2351,VarKey,0))</f>
        <v/>
      </c>
      <c r="K2351" s="11">
        <f>CodePrefix&amp;$A2351&amp;IF($C2351="","","."&amp;$C2351&amp;"."&amp;$B2351)&amp;INDEX(VarEnd,MATCH($A2351,VarKey,0))&amp;K$5</f>
        <v/>
      </c>
      <c r="L2351" s="37">
        <f>INDEX(L$80:L$93,$D2351)/$E2351</f>
        <v/>
      </c>
      <c r="M2351" s="36">
        <f>INDEX(M$80:M$93,$D2351)/$E2351</f>
        <v/>
      </c>
      <c r="N2351" s="36">
        <f>INDEX(N$80:N$93,$D2351)/$E2351</f>
        <v/>
      </c>
      <c r="O2351" s="36">
        <f>INDEX(O$80:O$93,$D2351)/$E2351</f>
        <v/>
      </c>
      <c r="P2351" s="36">
        <f>INDEX(P$80:P$93,$D2351)/$E2351</f>
        <v/>
      </c>
      <c r="Q2351" s="36">
        <f>INDEX(Q$80:Q$93,$D2351)/$E2351</f>
        <v/>
      </c>
      <c r="R2351" s="36">
        <f>INDEX(R$80:R$93,$D2351)/$E2351</f>
        <v/>
      </c>
      <c r="S2351" s="36">
        <f>INDEX(S$80:S$93,$D2351)/$E2351</f>
        <v/>
      </c>
      <c r="T2351" s="36">
        <f>INDEX(T$80:T$93,$D2351)/$E2351</f>
        <v/>
      </c>
      <c r="U2351" s="36">
        <f>INDEX(U$80:U$93,$D2351)/$E2351</f>
        <v/>
      </c>
      <c r="V2351" s="36">
        <f>INDEX(V$80:V$93,$D2351)/$E2351</f>
        <v/>
      </c>
      <c r="W2351" s="36">
        <f>INDEX(W$80:W$93,$D2351)/$E2351</f>
        <v/>
      </c>
      <c r="X2351" s="36">
        <f>INDEX(X$80:X$93,$D2351)/$E2351</f>
        <v/>
      </c>
      <c r="Y2351" s="36">
        <f>INDEX(Y$80:Y$93,$D2351)/$E2351</f>
        <v/>
      </c>
      <c r="Z2351" s="36">
        <f>INDEX(Z$80:Z$93,$D2351)/$E2351</f>
        <v/>
      </c>
      <c r="AA2351" s="36">
        <f>INDEX(AA$80:AA$93,$D2351)/$E2351</f>
        <v/>
      </c>
      <c r="AB2351" s="36">
        <f>INDEX(AB$80:AB$93,$D2351)/$E2351</f>
        <v/>
      </c>
      <c r="AC2351" s="36">
        <f>INDEX(AC$80:AC$93,$D2351)/$E2351</f>
        <v/>
      </c>
      <c r="AD2351" s="36">
        <f>INDEX(AD$80:AD$93,$D2351)/$E2351</f>
        <v/>
      </c>
      <c r="AF2351" s="11">
        <f>CodePrefix&amp;$A2351&amp;IF($C2351="","","."&amp;$C2351&amp;"."&amp;$B2351)&amp;INDEX(VarEnd,MATCH($A2351,VarKey,0))&amp;AF$5</f>
        <v/>
      </c>
      <c r="AG2351" s="37">
        <f>INDEX(AG$80:AG$93,$D2351)/$E2351</f>
        <v/>
      </c>
      <c r="AH2351" s="36">
        <f>INDEX(AH$80:AH$93,$D2351)/$E2351</f>
        <v/>
      </c>
      <c r="AI2351" s="36">
        <f>INDEX(AI$80:AI$93,$D2351)/$E2351</f>
        <v/>
      </c>
      <c r="AJ2351" s="36">
        <f>INDEX(AJ$80:AJ$93,$D2351)/$E2351</f>
        <v/>
      </c>
      <c r="AK2351" s="36">
        <f>INDEX(AK$80:AK$93,$D2351)/$E2351</f>
        <v/>
      </c>
      <c r="AL2351" s="36">
        <f>INDEX(AL$80:AL$93,$D2351)/$E2351</f>
        <v/>
      </c>
      <c r="AM2351" s="36">
        <f>INDEX(AM$80:AM$93,$D2351)/$E2351</f>
        <v/>
      </c>
      <c r="AN2351" s="36">
        <f>INDEX(AN$80:AN$93,$D2351)/$E2351</f>
        <v/>
      </c>
      <c r="AO2351" s="36">
        <f>INDEX(AO$80:AO$93,$D2351)/$E2351</f>
        <v/>
      </c>
      <c r="AP2351" s="36">
        <f>INDEX(AP$80:AP$93,$D2351)/$E2351</f>
        <v/>
      </c>
      <c r="AQ2351" s="36">
        <f>INDEX(AQ$80:AQ$93,$D2351)/$E2351</f>
        <v/>
      </c>
      <c r="AR2351" s="36">
        <f>INDEX(AR$80:AR$93,$D2351)/$E2351</f>
        <v/>
      </c>
      <c r="AS2351" s="36">
        <f>INDEX(AS$80:AS$93,$D2351)/$E2351</f>
        <v/>
      </c>
      <c r="AT2351" s="36">
        <f>INDEX(AT$80:AT$93,$D2351)/$E2351</f>
        <v/>
      </c>
      <c r="AU2351" s="36">
        <f>INDEX(AU$80:AU$93,$D2351)/$E2351</f>
        <v/>
      </c>
      <c r="AV2351" s="36">
        <f>INDEX(AV$80:AV$93,$D2351)/$E2351</f>
        <v/>
      </c>
      <c r="AW2351" s="36">
        <f>INDEX(AW$80:AW$93,$D2351)/$E2351</f>
        <v/>
      </c>
      <c r="AX2351" s="36">
        <f>INDEX(AX$80:AX$93,$D2351)/$E2351</f>
        <v/>
      </c>
      <c r="AY2351" s="36">
        <f>INDEX(AY$80:AY$93,$D2351)/$E2351</f>
        <v/>
      </c>
    </row>
    <row r="2352" hidden="1" outlineLevel="2">
      <c r="A2352" s="14" t="inlineStr">
        <is>
          <t>ntx</t>
        </is>
      </c>
      <c r="B2352" s="14" t="inlineStr">
        <is>
          <t>die</t>
        </is>
      </c>
      <c r="C2352" s="14" t="inlineStr">
        <is>
          <t>ftr</t>
        </is>
      </c>
      <c r="D2352" s="36">
        <f>INDEX(Inputs!$N$5:$N$132,MATCH($B2352&amp;"|"&amp;$C2352,Inputs!$A$5:$A$132,0))</f>
        <v/>
      </c>
      <c r="E2352" s="36">
        <f>INDEX(Inputs!$K$5:$K$132,MATCH($B2352&amp;"|"&amp;$C2352,Inputs!$A$5:$A$132,0))</f>
        <v/>
      </c>
      <c r="F2352" s="35" t="n"/>
      <c r="G2352" s="35" t="n"/>
      <c r="H2352" s="14">
        <f>INDEX(VarLab,MATCH($A2352,VarKey,0))&amp;INDEX(MemLab,MATCH($C2352&amp;"|"&amp;$B2352,MemKey,0))</f>
        <v/>
      </c>
      <c r="I2352" s="14">
        <f>INDEX(VarUnit,MATCH($A2352,VarKey,0))</f>
        <v/>
      </c>
      <c r="J2352" s="14">
        <f>INDEX(VarSrc,MATCH($A2352,VarKey,0))</f>
        <v/>
      </c>
      <c r="K2352" s="11">
        <f>CodePrefix&amp;$A2352&amp;IF($C2352="","","."&amp;$C2352&amp;"."&amp;$B2352)&amp;INDEX(VarEnd,MATCH($A2352,VarKey,0))&amp;K$5</f>
        <v/>
      </c>
      <c r="L2352" s="37">
        <f>INDEX(L$80:L$93,$D2352)/$E2352</f>
        <v/>
      </c>
      <c r="M2352" s="36">
        <f>INDEX(M$80:M$93,$D2352)/$E2352</f>
        <v/>
      </c>
      <c r="N2352" s="36">
        <f>INDEX(N$80:N$93,$D2352)/$E2352</f>
        <v/>
      </c>
      <c r="O2352" s="36">
        <f>INDEX(O$80:O$93,$D2352)/$E2352</f>
        <v/>
      </c>
      <c r="P2352" s="36">
        <f>INDEX(P$80:P$93,$D2352)/$E2352</f>
        <v/>
      </c>
      <c r="Q2352" s="36">
        <f>INDEX(Q$80:Q$93,$D2352)/$E2352</f>
        <v/>
      </c>
      <c r="R2352" s="36">
        <f>INDEX(R$80:R$93,$D2352)/$E2352</f>
        <v/>
      </c>
      <c r="S2352" s="36">
        <f>INDEX(S$80:S$93,$D2352)/$E2352</f>
        <v/>
      </c>
      <c r="T2352" s="36">
        <f>INDEX(T$80:T$93,$D2352)/$E2352</f>
        <v/>
      </c>
      <c r="U2352" s="36">
        <f>INDEX(U$80:U$93,$D2352)/$E2352</f>
        <v/>
      </c>
      <c r="V2352" s="36">
        <f>INDEX(V$80:V$93,$D2352)/$E2352</f>
        <v/>
      </c>
      <c r="W2352" s="36">
        <f>INDEX(W$80:W$93,$D2352)/$E2352</f>
        <v/>
      </c>
      <c r="X2352" s="36">
        <f>INDEX(X$80:X$93,$D2352)/$E2352</f>
        <v/>
      </c>
      <c r="Y2352" s="36">
        <f>INDEX(Y$80:Y$93,$D2352)/$E2352</f>
        <v/>
      </c>
      <c r="Z2352" s="36">
        <f>INDEX(Z$80:Z$93,$D2352)/$E2352</f>
        <v/>
      </c>
      <c r="AA2352" s="36">
        <f>INDEX(AA$80:AA$93,$D2352)/$E2352</f>
        <v/>
      </c>
      <c r="AB2352" s="36">
        <f>INDEX(AB$80:AB$93,$D2352)/$E2352</f>
        <v/>
      </c>
      <c r="AC2352" s="36">
        <f>INDEX(AC$80:AC$93,$D2352)/$E2352</f>
        <v/>
      </c>
      <c r="AD2352" s="36">
        <f>INDEX(AD$80:AD$93,$D2352)/$E2352</f>
        <v/>
      </c>
      <c r="AF2352" s="11">
        <f>CodePrefix&amp;$A2352&amp;IF($C2352="","","."&amp;$C2352&amp;"."&amp;$B2352)&amp;INDEX(VarEnd,MATCH($A2352,VarKey,0))&amp;AF$5</f>
        <v/>
      </c>
      <c r="AG2352" s="37">
        <f>INDEX(AG$80:AG$93,$D2352)/$E2352</f>
        <v/>
      </c>
      <c r="AH2352" s="36">
        <f>INDEX(AH$80:AH$93,$D2352)/$E2352</f>
        <v/>
      </c>
      <c r="AI2352" s="36">
        <f>INDEX(AI$80:AI$93,$D2352)/$E2352</f>
        <v/>
      </c>
      <c r="AJ2352" s="36">
        <f>INDEX(AJ$80:AJ$93,$D2352)/$E2352</f>
        <v/>
      </c>
      <c r="AK2352" s="36">
        <f>INDEX(AK$80:AK$93,$D2352)/$E2352</f>
        <v/>
      </c>
      <c r="AL2352" s="36">
        <f>INDEX(AL$80:AL$93,$D2352)/$E2352</f>
        <v/>
      </c>
      <c r="AM2352" s="36">
        <f>INDEX(AM$80:AM$93,$D2352)/$E2352</f>
        <v/>
      </c>
      <c r="AN2352" s="36">
        <f>INDEX(AN$80:AN$93,$D2352)/$E2352</f>
        <v/>
      </c>
      <c r="AO2352" s="36">
        <f>INDEX(AO$80:AO$93,$D2352)/$E2352</f>
        <v/>
      </c>
      <c r="AP2352" s="36">
        <f>INDEX(AP$80:AP$93,$D2352)/$E2352</f>
        <v/>
      </c>
      <c r="AQ2352" s="36">
        <f>INDEX(AQ$80:AQ$93,$D2352)/$E2352</f>
        <v/>
      </c>
      <c r="AR2352" s="36">
        <f>INDEX(AR$80:AR$93,$D2352)/$E2352</f>
        <v/>
      </c>
      <c r="AS2352" s="36">
        <f>INDEX(AS$80:AS$93,$D2352)/$E2352</f>
        <v/>
      </c>
      <c r="AT2352" s="36">
        <f>INDEX(AT$80:AT$93,$D2352)/$E2352</f>
        <v/>
      </c>
      <c r="AU2352" s="36">
        <f>INDEX(AU$80:AU$93,$D2352)/$E2352</f>
        <v/>
      </c>
      <c r="AV2352" s="36">
        <f>INDEX(AV$80:AV$93,$D2352)/$E2352</f>
        <v/>
      </c>
      <c r="AW2352" s="36">
        <f>INDEX(AW$80:AW$93,$D2352)/$E2352</f>
        <v/>
      </c>
      <c r="AX2352" s="36">
        <f>INDEX(AX$80:AX$93,$D2352)/$E2352</f>
        <v/>
      </c>
      <c r="AY2352" s="36">
        <f>INDEX(AY$80:AY$93,$D2352)/$E2352</f>
        <v/>
      </c>
    </row>
    <row r="2353" hidden="1" outlineLevel="2">
      <c r="A2353" s="14" t="inlineStr">
        <is>
          <t>ntx</t>
        </is>
      </c>
      <c r="B2353" s="14" t="inlineStr">
        <is>
          <t>lpg</t>
        </is>
      </c>
      <c r="C2353" s="14" t="inlineStr">
        <is>
          <t>ftr</t>
        </is>
      </c>
      <c r="D2353" s="36">
        <f>INDEX(Inputs!$N$5:$N$132,MATCH($B2353&amp;"|"&amp;$C2353,Inputs!$A$5:$A$132,0))</f>
        <v/>
      </c>
      <c r="E2353" s="36">
        <f>INDEX(Inputs!$K$5:$K$132,MATCH($B2353&amp;"|"&amp;$C2353,Inputs!$A$5:$A$132,0))</f>
        <v/>
      </c>
      <c r="F2353" s="35" t="n"/>
      <c r="G2353" s="35" t="n"/>
      <c r="H2353" s="14">
        <f>INDEX(VarLab,MATCH($A2353,VarKey,0))&amp;INDEX(MemLab,MATCH($C2353&amp;"|"&amp;$B2353,MemKey,0))</f>
        <v/>
      </c>
      <c r="I2353" s="14">
        <f>INDEX(VarUnit,MATCH($A2353,VarKey,0))</f>
        <v/>
      </c>
      <c r="J2353" s="14">
        <f>INDEX(VarSrc,MATCH($A2353,VarKey,0))</f>
        <v/>
      </c>
      <c r="K2353" s="11">
        <f>CodePrefix&amp;$A2353&amp;IF($C2353="","","."&amp;$C2353&amp;"."&amp;$B2353)&amp;INDEX(VarEnd,MATCH($A2353,VarKey,0))&amp;K$5</f>
        <v/>
      </c>
      <c r="L2353" s="37">
        <f>INDEX(L$80:L$93,$D2353)/$E2353</f>
        <v/>
      </c>
      <c r="M2353" s="36">
        <f>INDEX(M$80:M$93,$D2353)/$E2353</f>
        <v/>
      </c>
      <c r="N2353" s="36">
        <f>INDEX(N$80:N$93,$D2353)/$E2353</f>
        <v/>
      </c>
      <c r="O2353" s="36">
        <f>INDEX(O$80:O$93,$D2353)/$E2353</f>
        <v/>
      </c>
      <c r="P2353" s="36">
        <f>INDEX(P$80:P$93,$D2353)/$E2353</f>
        <v/>
      </c>
      <c r="Q2353" s="36">
        <f>INDEX(Q$80:Q$93,$D2353)/$E2353</f>
        <v/>
      </c>
      <c r="R2353" s="36">
        <f>INDEX(R$80:R$93,$D2353)/$E2353</f>
        <v/>
      </c>
      <c r="S2353" s="36">
        <f>INDEX(S$80:S$93,$D2353)/$E2353</f>
        <v/>
      </c>
      <c r="T2353" s="36">
        <f>INDEX(T$80:T$93,$D2353)/$E2353</f>
        <v/>
      </c>
      <c r="U2353" s="36">
        <f>INDEX(U$80:U$93,$D2353)/$E2353</f>
        <v/>
      </c>
      <c r="V2353" s="36">
        <f>INDEX(V$80:V$93,$D2353)/$E2353</f>
        <v/>
      </c>
      <c r="W2353" s="36">
        <f>INDEX(W$80:W$93,$D2353)/$E2353</f>
        <v/>
      </c>
      <c r="X2353" s="36">
        <f>INDEX(X$80:X$93,$D2353)/$E2353</f>
        <v/>
      </c>
      <c r="Y2353" s="36">
        <f>INDEX(Y$80:Y$93,$D2353)/$E2353</f>
        <v/>
      </c>
      <c r="Z2353" s="36">
        <f>INDEX(Z$80:Z$93,$D2353)/$E2353</f>
        <v/>
      </c>
      <c r="AA2353" s="36">
        <f>INDEX(AA$80:AA$93,$D2353)/$E2353</f>
        <v/>
      </c>
      <c r="AB2353" s="36">
        <f>INDEX(AB$80:AB$93,$D2353)/$E2353</f>
        <v/>
      </c>
      <c r="AC2353" s="36">
        <f>INDEX(AC$80:AC$93,$D2353)/$E2353</f>
        <v/>
      </c>
      <c r="AD2353" s="36">
        <f>INDEX(AD$80:AD$93,$D2353)/$E2353</f>
        <v/>
      </c>
      <c r="AF2353" s="11">
        <f>CodePrefix&amp;$A2353&amp;IF($C2353="","","."&amp;$C2353&amp;"."&amp;$B2353)&amp;INDEX(VarEnd,MATCH($A2353,VarKey,0))&amp;AF$5</f>
        <v/>
      </c>
      <c r="AG2353" s="37">
        <f>INDEX(AG$80:AG$93,$D2353)/$E2353</f>
        <v/>
      </c>
      <c r="AH2353" s="36">
        <f>INDEX(AH$80:AH$93,$D2353)/$E2353</f>
        <v/>
      </c>
      <c r="AI2353" s="36">
        <f>INDEX(AI$80:AI$93,$D2353)/$E2353</f>
        <v/>
      </c>
      <c r="AJ2353" s="36">
        <f>INDEX(AJ$80:AJ$93,$D2353)/$E2353</f>
        <v/>
      </c>
      <c r="AK2353" s="36">
        <f>INDEX(AK$80:AK$93,$D2353)/$E2353</f>
        <v/>
      </c>
      <c r="AL2353" s="36">
        <f>INDEX(AL$80:AL$93,$D2353)/$E2353</f>
        <v/>
      </c>
      <c r="AM2353" s="36">
        <f>INDEX(AM$80:AM$93,$D2353)/$E2353</f>
        <v/>
      </c>
      <c r="AN2353" s="36">
        <f>INDEX(AN$80:AN$93,$D2353)/$E2353</f>
        <v/>
      </c>
      <c r="AO2353" s="36">
        <f>INDEX(AO$80:AO$93,$D2353)/$E2353</f>
        <v/>
      </c>
      <c r="AP2353" s="36">
        <f>INDEX(AP$80:AP$93,$D2353)/$E2353</f>
        <v/>
      </c>
      <c r="AQ2353" s="36">
        <f>INDEX(AQ$80:AQ$93,$D2353)/$E2353</f>
        <v/>
      </c>
      <c r="AR2353" s="36">
        <f>INDEX(AR$80:AR$93,$D2353)/$E2353</f>
        <v/>
      </c>
      <c r="AS2353" s="36">
        <f>INDEX(AS$80:AS$93,$D2353)/$E2353</f>
        <v/>
      </c>
      <c r="AT2353" s="36">
        <f>INDEX(AT$80:AT$93,$D2353)/$E2353</f>
        <v/>
      </c>
      <c r="AU2353" s="36">
        <f>INDEX(AU$80:AU$93,$D2353)/$E2353</f>
        <v/>
      </c>
      <c r="AV2353" s="36">
        <f>INDEX(AV$80:AV$93,$D2353)/$E2353</f>
        <v/>
      </c>
      <c r="AW2353" s="36">
        <f>INDEX(AW$80:AW$93,$D2353)/$E2353</f>
        <v/>
      </c>
      <c r="AX2353" s="36">
        <f>INDEX(AX$80:AX$93,$D2353)/$E2353</f>
        <v/>
      </c>
      <c r="AY2353" s="36">
        <f>INDEX(AY$80:AY$93,$D2353)/$E2353</f>
        <v/>
      </c>
    </row>
    <row r="2354" hidden="1" outlineLevel="2">
      <c r="A2354" s="14" t="inlineStr">
        <is>
          <t>ntx</t>
        </is>
      </c>
      <c r="B2354" s="14" t="inlineStr">
        <is>
          <t>ker</t>
        </is>
      </c>
      <c r="C2354" s="14" t="inlineStr">
        <is>
          <t>ftr</t>
        </is>
      </c>
      <c r="D2354" s="36">
        <f>INDEX(Inputs!$N$5:$N$132,MATCH($B2354&amp;"|"&amp;$C2354,Inputs!$A$5:$A$132,0))</f>
        <v/>
      </c>
      <c r="E2354" s="36">
        <f>INDEX(Inputs!$K$5:$K$132,MATCH($B2354&amp;"|"&amp;$C2354,Inputs!$A$5:$A$132,0))</f>
        <v/>
      </c>
      <c r="F2354" s="35" t="n"/>
      <c r="G2354" s="35" t="n"/>
      <c r="H2354" s="14">
        <f>INDEX(VarLab,MATCH($A2354,VarKey,0))&amp;INDEX(MemLab,MATCH($C2354&amp;"|"&amp;$B2354,MemKey,0))</f>
        <v/>
      </c>
      <c r="I2354" s="14">
        <f>INDEX(VarUnit,MATCH($A2354,VarKey,0))</f>
        <v/>
      </c>
      <c r="J2354" s="14">
        <f>INDEX(VarSrc,MATCH($A2354,VarKey,0))</f>
        <v/>
      </c>
      <c r="K2354" s="11">
        <f>CodePrefix&amp;$A2354&amp;IF($C2354="","","."&amp;$C2354&amp;"."&amp;$B2354)&amp;INDEX(VarEnd,MATCH($A2354,VarKey,0))&amp;K$5</f>
        <v/>
      </c>
      <c r="L2354" s="37">
        <f>INDEX(L$80:L$93,$D2354)/$E2354</f>
        <v/>
      </c>
      <c r="M2354" s="36">
        <f>INDEX(M$80:M$93,$D2354)/$E2354</f>
        <v/>
      </c>
      <c r="N2354" s="36">
        <f>INDEX(N$80:N$93,$D2354)/$E2354</f>
        <v/>
      </c>
      <c r="O2354" s="36">
        <f>INDEX(O$80:O$93,$D2354)/$E2354</f>
        <v/>
      </c>
      <c r="P2354" s="36">
        <f>INDEX(P$80:P$93,$D2354)/$E2354</f>
        <v/>
      </c>
      <c r="Q2354" s="36">
        <f>INDEX(Q$80:Q$93,$D2354)/$E2354</f>
        <v/>
      </c>
      <c r="R2354" s="36">
        <f>INDEX(R$80:R$93,$D2354)/$E2354</f>
        <v/>
      </c>
      <c r="S2354" s="36">
        <f>INDEX(S$80:S$93,$D2354)/$E2354</f>
        <v/>
      </c>
      <c r="T2354" s="36">
        <f>INDEX(T$80:T$93,$D2354)/$E2354</f>
        <v/>
      </c>
      <c r="U2354" s="36">
        <f>INDEX(U$80:U$93,$D2354)/$E2354</f>
        <v/>
      </c>
      <c r="V2354" s="36">
        <f>INDEX(V$80:V$93,$D2354)/$E2354</f>
        <v/>
      </c>
      <c r="W2354" s="36">
        <f>INDEX(W$80:W$93,$D2354)/$E2354</f>
        <v/>
      </c>
      <c r="X2354" s="36">
        <f>INDEX(X$80:X$93,$D2354)/$E2354</f>
        <v/>
      </c>
      <c r="Y2354" s="36">
        <f>INDEX(Y$80:Y$93,$D2354)/$E2354</f>
        <v/>
      </c>
      <c r="Z2354" s="36">
        <f>INDEX(Z$80:Z$93,$D2354)/$E2354</f>
        <v/>
      </c>
      <c r="AA2354" s="36">
        <f>INDEX(AA$80:AA$93,$D2354)/$E2354</f>
        <v/>
      </c>
      <c r="AB2354" s="36">
        <f>INDEX(AB$80:AB$93,$D2354)/$E2354</f>
        <v/>
      </c>
      <c r="AC2354" s="36">
        <f>INDEX(AC$80:AC$93,$D2354)/$E2354</f>
        <v/>
      </c>
      <c r="AD2354" s="36">
        <f>INDEX(AD$80:AD$93,$D2354)/$E2354</f>
        <v/>
      </c>
      <c r="AF2354" s="11">
        <f>CodePrefix&amp;$A2354&amp;IF($C2354="","","."&amp;$C2354&amp;"."&amp;$B2354)&amp;INDEX(VarEnd,MATCH($A2354,VarKey,0))&amp;AF$5</f>
        <v/>
      </c>
      <c r="AG2354" s="37">
        <f>INDEX(AG$80:AG$93,$D2354)/$E2354</f>
        <v/>
      </c>
      <c r="AH2354" s="36">
        <f>INDEX(AH$80:AH$93,$D2354)/$E2354</f>
        <v/>
      </c>
      <c r="AI2354" s="36">
        <f>INDEX(AI$80:AI$93,$D2354)/$E2354</f>
        <v/>
      </c>
      <c r="AJ2354" s="36">
        <f>INDEX(AJ$80:AJ$93,$D2354)/$E2354</f>
        <v/>
      </c>
      <c r="AK2354" s="36">
        <f>INDEX(AK$80:AK$93,$D2354)/$E2354</f>
        <v/>
      </c>
      <c r="AL2354" s="36">
        <f>INDEX(AL$80:AL$93,$D2354)/$E2354</f>
        <v/>
      </c>
      <c r="AM2354" s="36">
        <f>INDEX(AM$80:AM$93,$D2354)/$E2354</f>
        <v/>
      </c>
      <c r="AN2354" s="36">
        <f>INDEX(AN$80:AN$93,$D2354)/$E2354</f>
        <v/>
      </c>
      <c r="AO2354" s="36">
        <f>INDEX(AO$80:AO$93,$D2354)/$E2354</f>
        <v/>
      </c>
      <c r="AP2354" s="36">
        <f>INDEX(AP$80:AP$93,$D2354)/$E2354</f>
        <v/>
      </c>
      <c r="AQ2354" s="36">
        <f>INDEX(AQ$80:AQ$93,$D2354)/$E2354</f>
        <v/>
      </c>
      <c r="AR2354" s="36">
        <f>INDEX(AR$80:AR$93,$D2354)/$E2354</f>
        <v/>
      </c>
      <c r="AS2354" s="36">
        <f>INDEX(AS$80:AS$93,$D2354)/$E2354</f>
        <v/>
      </c>
      <c r="AT2354" s="36">
        <f>INDEX(AT$80:AT$93,$D2354)/$E2354</f>
        <v/>
      </c>
      <c r="AU2354" s="36">
        <f>INDEX(AU$80:AU$93,$D2354)/$E2354</f>
        <v/>
      </c>
      <c r="AV2354" s="36">
        <f>INDEX(AV$80:AV$93,$D2354)/$E2354</f>
        <v/>
      </c>
      <c r="AW2354" s="36">
        <f>INDEX(AW$80:AW$93,$D2354)/$E2354</f>
        <v/>
      </c>
      <c r="AX2354" s="36">
        <f>INDEX(AX$80:AX$93,$D2354)/$E2354</f>
        <v/>
      </c>
      <c r="AY2354" s="36">
        <f>INDEX(AY$80:AY$93,$D2354)/$E2354</f>
        <v/>
      </c>
    </row>
    <row r="2355" hidden="1" outlineLevel="2">
      <c r="A2355" s="14" t="inlineStr">
        <is>
          <t>ntx</t>
        </is>
      </c>
      <c r="B2355" s="14" t="inlineStr">
        <is>
          <t>oop</t>
        </is>
      </c>
      <c r="C2355" s="14" t="inlineStr">
        <is>
          <t>ftr</t>
        </is>
      </c>
      <c r="D2355" s="36">
        <f>INDEX(Inputs!$N$5:$N$132,MATCH($B2355&amp;"|"&amp;$C2355,Inputs!$A$5:$A$132,0))</f>
        <v/>
      </c>
      <c r="E2355" s="36">
        <f>INDEX(Inputs!$K$5:$K$132,MATCH($B2355&amp;"|"&amp;$C2355,Inputs!$A$5:$A$132,0))</f>
        <v/>
      </c>
      <c r="F2355" s="35" t="n"/>
      <c r="G2355" s="35" t="n"/>
      <c r="H2355" s="14">
        <f>INDEX(VarLab,MATCH($A2355,VarKey,0))&amp;INDEX(MemLab,MATCH($C2355&amp;"|"&amp;$B2355,MemKey,0))</f>
        <v/>
      </c>
      <c r="I2355" s="14">
        <f>INDEX(VarUnit,MATCH($A2355,VarKey,0))</f>
        <v/>
      </c>
      <c r="J2355" s="14">
        <f>INDEX(VarSrc,MATCH($A2355,VarKey,0))</f>
        <v/>
      </c>
      <c r="K2355" s="11">
        <f>CodePrefix&amp;$A2355&amp;IF($C2355="","","."&amp;$C2355&amp;"."&amp;$B2355)&amp;INDEX(VarEnd,MATCH($A2355,VarKey,0))&amp;K$5</f>
        <v/>
      </c>
      <c r="L2355" s="37">
        <f>INDEX(L$80:L$93,$D2355)/$E2355</f>
        <v/>
      </c>
      <c r="M2355" s="36">
        <f>INDEX(M$80:M$93,$D2355)/$E2355</f>
        <v/>
      </c>
      <c r="N2355" s="36">
        <f>INDEX(N$80:N$93,$D2355)/$E2355</f>
        <v/>
      </c>
      <c r="O2355" s="36">
        <f>INDEX(O$80:O$93,$D2355)/$E2355</f>
        <v/>
      </c>
      <c r="P2355" s="36">
        <f>INDEX(P$80:P$93,$D2355)/$E2355</f>
        <v/>
      </c>
      <c r="Q2355" s="36">
        <f>INDEX(Q$80:Q$93,$D2355)/$E2355</f>
        <v/>
      </c>
      <c r="R2355" s="36">
        <f>INDEX(R$80:R$93,$D2355)/$E2355</f>
        <v/>
      </c>
      <c r="S2355" s="36">
        <f>INDEX(S$80:S$93,$D2355)/$E2355</f>
        <v/>
      </c>
      <c r="T2355" s="36">
        <f>INDEX(T$80:T$93,$D2355)/$E2355</f>
        <v/>
      </c>
      <c r="U2355" s="36">
        <f>INDEX(U$80:U$93,$D2355)/$E2355</f>
        <v/>
      </c>
      <c r="V2355" s="36">
        <f>INDEX(V$80:V$93,$D2355)/$E2355</f>
        <v/>
      </c>
      <c r="W2355" s="36">
        <f>INDEX(W$80:W$93,$D2355)/$E2355</f>
        <v/>
      </c>
      <c r="X2355" s="36">
        <f>INDEX(X$80:X$93,$D2355)/$E2355</f>
        <v/>
      </c>
      <c r="Y2355" s="36">
        <f>INDEX(Y$80:Y$93,$D2355)/$E2355</f>
        <v/>
      </c>
      <c r="Z2355" s="36">
        <f>INDEX(Z$80:Z$93,$D2355)/$E2355</f>
        <v/>
      </c>
      <c r="AA2355" s="36">
        <f>INDEX(AA$80:AA$93,$D2355)/$E2355</f>
        <v/>
      </c>
      <c r="AB2355" s="36">
        <f>INDEX(AB$80:AB$93,$D2355)/$E2355</f>
        <v/>
      </c>
      <c r="AC2355" s="36">
        <f>INDEX(AC$80:AC$93,$D2355)/$E2355</f>
        <v/>
      </c>
      <c r="AD2355" s="36">
        <f>INDEX(AD$80:AD$93,$D2355)/$E2355</f>
        <v/>
      </c>
      <c r="AF2355" s="11">
        <f>CodePrefix&amp;$A2355&amp;IF($C2355="","","."&amp;$C2355&amp;"."&amp;$B2355)&amp;INDEX(VarEnd,MATCH($A2355,VarKey,0))&amp;AF$5</f>
        <v/>
      </c>
      <c r="AG2355" s="37">
        <f>INDEX(AG$80:AG$93,$D2355)/$E2355</f>
        <v/>
      </c>
      <c r="AH2355" s="36">
        <f>INDEX(AH$80:AH$93,$D2355)/$E2355</f>
        <v/>
      </c>
      <c r="AI2355" s="36">
        <f>INDEX(AI$80:AI$93,$D2355)/$E2355</f>
        <v/>
      </c>
      <c r="AJ2355" s="36">
        <f>INDEX(AJ$80:AJ$93,$D2355)/$E2355</f>
        <v/>
      </c>
      <c r="AK2355" s="36">
        <f>INDEX(AK$80:AK$93,$D2355)/$E2355</f>
        <v/>
      </c>
      <c r="AL2355" s="36">
        <f>INDEX(AL$80:AL$93,$D2355)/$E2355</f>
        <v/>
      </c>
      <c r="AM2355" s="36">
        <f>INDEX(AM$80:AM$93,$D2355)/$E2355</f>
        <v/>
      </c>
      <c r="AN2355" s="36">
        <f>INDEX(AN$80:AN$93,$D2355)/$E2355</f>
        <v/>
      </c>
      <c r="AO2355" s="36">
        <f>INDEX(AO$80:AO$93,$D2355)/$E2355</f>
        <v/>
      </c>
      <c r="AP2355" s="36">
        <f>INDEX(AP$80:AP$93,$D2355)/$E2355</f>
        <v/>
      </c>
      <c r="AQ2355" s="36">
        <f>INDEX(AQ$80:AQ$93,$D2355)/$E2355</f>
        <v/>
      </c>
      <c r="AR2355" s="36">
        <f>INDEX(AR$80:AR$93,$D2355)/$E2355</f>
        <v/>
      </c>
      <c r="AS2355" s="36">
        <f>INDEX(AS$80:AS$93,$D2355)/$E2355</f>
        <v/>
      </c>
      <c r="AT2355" s="36">
        <f>INDEX(AT$80:AT$93,$D2355)/$E2355</f>
        <v/>
      </c>
      <c r="AU2355" s="36">
        <f>INDEX(AU$80:AU$93,$D2355)/$E2355</f>
        <v/>
      </c>
      <c r="AV2355" s="36">
        <f>INDEX(AV$80:AV$93,$D2355)/$E2355</f>
        <v/>
      </c>
      <c r="AW2355" s="36">
        <f>INDEX(AW$80:AW$93,$D2355)/$E2355</f>
        <v/>
      </c>
      <c r="AX2355" s="36">
        <f>INDEX(AX$80:AX$93,$D2355)/$E2355</f>
        <v/>
      </c>
      <c r="AY2355" s="36">
        <f>INDEX(AY$80:AY$93,$D2355)/$E2355</f>
        <v/>
      </c>
    </row>
    <row r="2356" hidden="1" outlineLevel="2">
      <c r="A2356" s="14" t="inlineStr">
        <is>
          <t>ntx</t>
        </is>
      </c>
      <c r="B2356" s="14" t="inlineStr">
        <is>
          <t>bio</t>
        </is>
      </c>
      <c r="C2356" s="14" t="inlineStr">
        <is>
          <t>ftr</t>
        </is>
      </c>
      <c r="D2356" s="36">
        <f>INDEX(Inputs!$N$5:$N$132,MATCH($B2356&amp;"|"&amp;$C2356,Inputs!$A$5:$A$132,0))</f>
        <v/>
      </c>
      <c r="E2356" s="36">
        <f>INDEX(Inputs!$K$5:$K$132,MATCH($B2356&amp;"|"&amp;$C2356,Inputs!$A$5:$A$132,0))</f>
        <v/>
      </c>
      <c r="F2356" s="35" t="n"/>
      <c r="G2356" s="35" t="n"/>
      <c r="H2356" s="14">
        <f>INDEX(VarLab,MATCH($A2356,VarKey,0))&amp;INDEX(MemLab,MATCH($C2356&amp;"|"&amp;$B2356,MemKey,0))</f>
        <v/>
      </c>
      <c r="I2356" s="14">
        <f>INDEX(VarUnit,MATCH($A2356,VarKey,0))</f>
        <v/>
      </c>
      <c r="J2356" s="14">
        <f>INDEX(VarSrc,MATCH($A2356,VarKey,0))</f>
        <v/>
      </c>
      <c r="K2356" s="11">
        <f>CodePrefix&amp;$A2356&amp;IF($C2356="","","."&amp;$C2356&amp;"."&amp;$B2356)&amp;INDEX(VarEnd,MATCH($A2356,VarKey,0))&amp;K$5</f>
        <v/>
      </c>
      <c r="L2356" s="37">
        <f>INDEX(L$80:L$93,$D2356)/$E2356</f>
        <v/>
      </c>
      <c r="M2356" s="36">
        <f>INDEX(M$80:M$93,$D2356)/$E2356</f>
        <v/>
      </c>
      <c r="N2356" s="36">
        <f>INDEX(N$80:N$93,$D2356)/$E2356</f>
        <v/>
      </c>
      <c r="O2356" s="36">
        <f>INDEX(O$80:O$93,$D2356)/$E2356</f>
        <v/>
      </c>
      <c r="P2356" s="36">
        <f>INDEX(P$80:P$93,$D2356)/$E2356</f>
        <v/>
      </c>
      <c r="Q2356" s="36">
        <f>INDEX(Q$80:Q$93,$D2356)/$E2356</f>
        <v/>
      </c>
      <c r="R2356" s="36">
        <f>INDEX(R$80:R$93,$D2356)/$E2356</f>
        <v/>
      </c>
      <c r="S2356" s="36">
        <f>INDEX(S$80:S$93,$D2356)/$E2356</f>
        <v/>
      </c>
      <c r="T2356" s="36">
        <f>INDEX(T$80:T$93,$D2356)/$E2356</f>
        <v/>
      </c>
      <c r="U2356" s="36">
        <f>INDEX(U$80:U$93,$D2356)/$E2356</f>
        <v/>
      </c>
      <c r="V2356" s="36">
        <f>INDEX(V$80:V$93,$D2356)/$E2356</f>
        <v/>
      </c>
      <c r="W2356" s="36">
        <f>INDEX(W$80:W$93,$D2356)/$E2356</f>
        <v/>
      </c>
      <c r="X2356" s="36">
        <f>INDEX(X$80:X$93,$D2356)/$E2356</f>
        <v/>
      </c>
      <c r="Y2356" s="36">
        <f>INDEX(Y$80:Y$93,$D2356)/$E2356</f>
        <v/>
      </c>
      <c r="Z2356" s="36">
        <f>INDEX(Z$80:Z$93,$D2356)/$E2356</f>
        <v/>
      </c>
      <c r="AA2356" s="36">
        <f>INDEX(AA$80:AA$93,$D2356)/$E2356</f>
        <v/>
      </c>
      <c r="AB2356" s="36">
        <f>INDEX(AB$80:AB$93,$D2356)/$E2356</f>
        <v/>
      </c>
      <c r="AC2356" s="36">
        <f>INDEX(AC$80:AC$93,$D2356)/$E2356</f>
        <v/>
      </c>
      <c r="AD2356" s="36">
        <f>INDEX(AD$80:AD$93,$D2356)/$E2356</f>
        <v/>
      </c>
      <c r="AF2356" s="11">
        <f>CodePrefix&amp;$A2356&amp;IF($C2356="","","."&amp;$C2356&amp;"."&amp;$B2356)&amp;INDEX(VarEnd,MATCH($A2356,VarKey,0))&amp;AF$5</f>
        <v/>
      </c>
      <c r="AG2356" s="37">
        <f>INDEX(AG$80:AG$93,$D2356)/$E2356</f>
        <v/>
      </c>
      <c r="AH2356" s="36">
        <f>INDEX(AH$80:AH$93,$D2356)/$E2356</f>
        <v/>
      </c>
      <c r="AI2356" s="36">
        <f>INDEX(AI$80:AI$93,$D2356)/$E2356</f>
        <v/>
      </c>
      <c r="AJ2356" s="36">
        <f>INDEX(AJ$80:AJ$93,$D2356)/$E2356</f>
        <v/>
      </c>
      <c r="AK2356" s="36">
        <f>INDEX(AK$80:AK$93,$D2356)/$E2356</f>
        <v/>
      </c>
      <c r="AL2356" s="36">
        <f>INDEX(AL$80:AL$93,$D2356)/$E2356</f>
        <v/>
      </c>
      <c r="AM2356" s="36">
        <f>INDEX(AM$80:AM$93,$D2356)/$E2356</f>
        <v/>
      </c>
      <c r="AN2356" s="36">
        <f>INDEX(AN$80:AN$93,$D2356)/$E2356</f>
        <v/>
      </c>
      <c r="AO2356" s="36">
        <f>INDEX(AO$80:AO$93,$D2356)/$E2356</f>
        <v/>
      </c>
      <c r="AP2356" s="36">
        <f>INDEX(AP$80:AP$93,$D2356)/$E2356</f>
        <v/>
      </c>
      <c r="AQ2356" s="36">
        <f>INDEX(AQ$80:AQ$93,$D2356)/$E2356</f>
        <v/>
      </c>
      <c r="AR2356" s="36">
        <f>INDEX(AR$80:AR$93,$D2356)/$E2356</f>
        <v/>
      </c>
      <c r="AS2356" s="36">
        <f>INDEX(AS$80:AS$93,$D2356)/$E2356</f>
        <v/>
      </c>
      <c r="AT2356" s="36">
        <f>INDEX(AT$80:AT$93,$D2356)/$E2356</f>
        <v/>
      </c>
      <c r="AU2356" s="36">
        <f>INDEX(AU$80:AU$93,$D2356)/$E2356</f>
        <v/>
      </c>
      <c r="AV2356" s="36">
        <f>INDEX(AV$80:AV$93,$D2356)/$E2356</f>
        <v/>
      </c>
      <c r="AW2356" s="36">
        <f>INDEX(AW$80:AW$93,$D2356)/$E2356</f>
        <v/>
      </c>
      <c r="AX2356" s="36">
        <f>INDEX(AX$80:AX$93,$D2356)/$E2356</f>
        <v/>
      </c>
      <c r="AY2356" s="36">
        <f>INDEX(AY$80:AY$93,$D2356)/$E2356</f>
        <v/>
      </c>
    </row>
    <row r="2357" hidden="1" outlineLevel="2"/>
    <row r="2358" hidden="1" outlineLevel="2">
      <c r="A2358" s="14" t="inlineStr">
        <is>
          <t>nce</t>
        </is>
      </c>
      <c r="B2358" s="14" t="inlineStr">
        <is>
          <t>coa</t>
        </is>
      </c>
      <c r="C2358" s="14" t="inlineStr">
        <is>
          <t>ftr</t>
        </is>
      </c>
      <c r="D2358" s="35" t="n"/>
      <c r="E2358" s="35" t="n"/>
      <c r="F2358" s="35" t="n"/>
      <c r="G2358" s="35" t="n"/>
      <c r="H2358" s="14">
        <f>INDEX(VarLab,MATCH($A2358,VarKey,0))&amp;INDEX(MemLab,MATCH($C2358&amp;"|"&amp;$B2358,MemKey,0))</f>
        <v/>
      </c>
      <c r="I2358" s="14">
        <f>INDEX(VarUnit,MATCH($A2358,VarKey,0))</f>
        <v/>
      </c>
      <c r="J2358" s="14">
        <f>INDEX(VarSrc,MATCH($A2358,VarKey,0))</f>
        <v/>
      </c>
      <c r="K2358" s="11">
        <f>CodePrefix&amp;$A2358&amp;IF($C2358="","","."&amp;$C2358&amp;"."&amp;$B2358)&amp;INDEX(VarEnd,MATCH($A2358,VarKey,0))&amp;K$5</f>
        <v/>
      </c>
      <c r="L2358" s="37">
        <f>L2331+L2340+L2349</f>
        <v/>
      </c>
      <c r="M2358" s="36">
        <f>M2331+M2340+M2349</f>
        <v/>
      </c>
      <c r="N2358" s="36">
        <f>N2331+N2340+N2349</f>
        <v/>
      </c>
      <c r="O2358" s="36">
        <f>O2331+O2340+O2349</f>
        <v/>
      </c>
      <c r="P2358" s="36">
        <f>P2331+P2340+P2349</f>
        <v/>
      </c>
      <c r="Q2358" s="36">
        <f>Q2331+Q2340+Q2349</f>
        <v/>
      </c>
      <c r="R2358" s="36">
        <f>R2331+R2340+R2349</f>
        <v/>
      </c>
      <c r="S2358" s="36">
        <f>S2331+S2340+S2349</f>
        <v/>
      </c>
      <c r="T2358" s="36">
        <f>T2331+T2340+T2349</f>
        <v/>
      </c>
      <c r="U2358" s="36">
        <f>U2331+U2340+U2349</f>
        <v/>
      </c>
      <c r="V2358" s="36">
        <f>V2331+V2340+V2349</f>
        <v/>
      </c>
      <c r="W2358" s="36">
        <f>W2331+W2340+W2349</f>
        <v/>
      </c>
      <c r="X2358" s="36">
        <f>X2331+X2340+X2349</f>
        <v/>
      </c>
      <c r="Y2358" s="36">
        <f>Y2331+Y2340+Y2349</f>
        <v/>
      </c>
      <c r="Z2358" s="36">
        <f>Z2331+Z2340+Z2349</f>
        <v/>
      </c>
      <c r="AA2358" s="36">
        <f>AA2331+AA2340+AA2349</f>
        <v/>
      </c>
      <c r="AB2358" s="36">
        <f>AB2331+AB2340+AB2349</f>
        <v/>
      </c>
      <c r="AC2358" s="36">
        <f>AC2331+AC2340+AC2349</f>
        <v/>
      </c>
      <c r="AD2358" s="36">
        <f>AD2331+AD2340+AD2349</f>
        <v/>
      </c>
      <c r="AF2358" s="11">
        <f>CodePrefix&amp;$A2358&amp;IF($C2358="","","."&amp;$C2358&amp;"."&amp;$B2358)&amp;INDEX(VarEnd,MATCH($A2358,VarKey,0))&amp;AF$5</f>
        <v/>
      </c>
      <c r="AG2358" s="37">
        <f>AG2331+AG2340+AG2349</f>
        <v/>
      </c>
      <c r="AH2358" s="36">
        <f>AH2331+AH2340+AH2349</f>
        <v/>
      </c>
      <c r="AI2358" s="36">
        <f>AI2331+AI2340+AI2349</f>
        <v/>
      </c>
      <c r="AJ2358" s="36">
        <f>AJ2331+AJ2340+AJ2349</f>
        <v/>
      </c>
      <c r="AK2358" s="36">
        <f>AK2331+AK2340+AK2349</f>
        <v/>
      </c>
      <c r="AL2358" s="36">
        <f>AL2331+AL2340+AL2349</f>
        <v/>
      </c>
      <c r="AM2358" s="36">
        <f>AM2331+AM2340+AM2349</f>
        <v/>
      </c>
      <c r="AN2358" s="36">
        <f>AN2331+AN2340+AN2349</f>
        <v/>
      </c>
      <c r="AO2358" s="36">
        <f>AO2331+AO2340+AO2349</f>
        <v/>
      </c>
      <c r="AP2358" s="36">
        <f>AP2331+AP2340+AP2349</f>
        <v/>
      </c>
      <c r="AQ2358" s="36">
        <f>AQ2331+AQ2340+AQ2349</f>
        <v/>
      </c>
      <c r="AR2358" s="36">
        <f>AR2331+AR2340+AR2349</f>
        <v/>
      </c>
      <c r="AS2358" s="36">
        <f>AS2331+AS2340+AS2349</f>
        <v/>
      </c>
      <c r="AT2358" s="36">
        <f>AT2331+AT2340+AT2349</f>
        <v/>
      </c>
      <c r="AU2358" s="36">
        <f>AU2331+AU2340+AU2349</f>
        <v/>
      </c>
      <c r="AV2358" s="36">
        <f>AV2331+AV2340+AV2349</f>
        <v/>
      </c>
      <c r="AW2358" s="36">
        <f>AW2331+AW2340+AW2349</f>
        <v/>
      </c>
      <c r="AX2358" s="36">
        <f>AX2331+AX2340+AX2349</f>
        <v/>
      </c>
      <c r="AY2358" s="36">
        <f>AY2331+AY2340+AY2349</f>
        <v/>
      </c>
    </row>
    <row r="2359" hidden="1" outlineLevel="2">
      <c r="A2359" s="14" t="inlineStr">
        <is>
          <t>nce</t>
        </is>
      </c>
      <c r="B2359" s="14" t="inlineStr">
        <is>
          <t>nga</t>
        </is>
      </c>
      <c r="C2359" s="14" t="inlineStr">
        <is>
          <t>ftr</t>
        </is>
      </c>
      <c r="D2359" s="35" t="n"/>
      <c r="E2359" s="35" t="n"/>
      <c r="F2359" s="35" t="n"/>
      <c r="G2359" s="35" t="n"/>
      <c r="H2359" s="14">
        <f>INDEX(VarLab,MATCH($A2359,VarKey,0))&amp;INDEX(MemLab,MATCH($C2359&amp;"|"&amp;$B2359,MemKey,0))</f>
        <v/>
      </c>
      <c r="I2359" s="14">
        <f>INDEX(VarUnit,MATCH($A2359,VarKey,0))</f>
        <v/>
      </c>
      <c r="J2359" s="14">
        <f>INDEX(VarSrc,MATCH($A2359,VarKey,0))</f>
        <v/>
      </c>
      <c r="K2359" s="11">
        <f>CodePrefix&amp;$A2359&amp;IF($C2359="","","."&amp;$C2359&amp;"."&amp;$B2359)&amp;INDEX(VarEnd,MATCH($A2359,VarKey,0))&amp;K$5</f>
        <v/>
      </c>
      <c r="L2359" s="37">
        <f>L2332+L2341+L2350</f>
        <v/>
      </c>
      <c r="M2359" s="36">
        <f>M2332+M2341+M2350</f>
        <v/>
      </c>
      <c r="N2359" s="36">
        <f>N2332+N2341+N2350</f>
        <v/>
      </c>
      <c r="O2359" s="36">
        <f>O2332+O2341+O2350</f>
        <v/>
      </c>
      <c r="P2359" s="36">
        <f>P2332+P2341+P2350</f>
        <v/>
      </c>
      <c r="Q2359" s="36">
        <f>Q2332+Q2341+Q2350</f>
        <v/>
      </c>
      <c r="R2359" s="36">
        <f>R2332+R2341+R2350</f>
        <v/>
      </c>
      <c r="S2359" s="36">
        <f>S2332+S2341+S2350</f>
        <v/>
      </c>
      <c r="T2359" s="36">
        <f>T2332+T2341+T2350</f>
        <v/>
      </c>
      <c r="U2359" s="36">
        <f>U2332+U2341+U2350</f>
        <v/>
      </c>
      <c r="V2359" s="36">
        <f>V2332+V2341+V2350</f>
        <v/>
      </c>
      <c r="W2359" s="36">
        <f>W2332+W2341+W2350</f>
        <v/>
      </c>
      <c r="X2359" s="36">
        <f>X2332+X2341+X2350</f>
        <v/>
      </c>
      <c r="Y2359" s="36">
        <f>Y2332+Y2341+Y2350</f>
        <v/>
      </c>
      <c r="Z2359" s="36">
        <f>Z2332+Z2341+Z2350</f>
        <v/>
      </c>
      <c r="AA2359" s="36">
        <f>AA2332+AA2341+AA2350</f>
        <v/>
      </c>
      <c r="AB2359" s="36">
        <f>AB2332+AB2341+AB2350</f>
        <v/>
      </c>
      <c r="AC2359" s="36">
        <f>AC2332+AC2341+AC2350</f>
        <v/>
      </c>
      <c r="AD2359" s="36">
        <f>AD2332+AD2341+AD2350</f>
        <v/>
      </c>
      <c r="AF2359" s="11">
        <f>CodePrefix&amp;$A2359&amp;IF($C2359="","","."&amp;$C2359&amp;"."&amp;$B2359)&amp;INDEX(VarEnd,MATCH($A2359,VarKey,0))&amp;AF$5</f>
        <v/>
      </c>
      <c r="AG2359" s="37">
        <f>AG2332+AG2341+AG2350</f>
        <v/>
      </c>
      <c r="AH2359" s="36">
        <f>AH2332+AH2341+AH2350</f>
        <v/>
      </c>
      <c r="AI2359" s="36">
        <f>AI2332+AI2341+AI2350</f>
        <v/>
      </c>
      <c r="AJ2359" s="36">
        <f>AJ2332+AJ2341+AJ2350</f>
        <v/>
      </c>
      <c r="AK2359" s="36">
        <f>AK2332+AK2341+AK2350</f>
        <v/>
      </c>
      <c r="AL2359" s="36">
        <f>AL2332+AL2341+AL2350</f>
        <v/>
      </c>
      <c r="AM2359" s="36">
        <f>AM2332+AM2341+AM2350</f>
        <v/>
      </c>
      <c r="AN2359" s="36">
        <f>AN2332+AN2341+AN2350</f>
        <v/>
      </c>
      <c r="AO2359" s="36">
        <f>AO2332+AO2341+AO2350</f>
        <v/>
      </c>
      <c r="AP2359" s="36">
        <f>AP2332+AP2341+AP2350</f>
        <v/>
      </c>
      <c r="AQ2359" s="36">
        <f>AQ2332+AQ2341+AQ2350</f>
        <v/>
      </c>
      <c r="AR2359" s="36">
        <f>AR2332+AR2341+AR2350</f>
        <v/>
      </c>
      <c r="AS2359" s="36">
        <f>AS2332+AS2341+AS2350</f>
        <v/>
      </c>
      <c r="AT2359" s="36">
        <f>AT2332+AT2341+AT2350</f>
        <v/>
      </c>
      <c r="AU2359" s="36">
        <f>AU2332+AU2341+AU2350</f>
        <v/>
      </c>
      <c r="AV2359" s="36">
        <f>AV2332+AV2341+AV2350</f>
        <v/>
      </c>
      <c r="AW2359" s="36">
        <f>AW2332+AW2341+AW2350</f>
        <v/>
      </c>
      <c r="AX2359" s="36">
        <f>AX2332+AX2341+AX2350</f>
        <v/>
      </c>
      <c r="AY2359" s="36">
        <f>AY2332+AY2341+AY2350</f>
        <v/>
      </c>
    </row>
    <row r="2360" hidden="1" outlineLevel="2">
      <c r="A2360" s="14" t="inlineStr">
        <is>
          <t>nce</t>
        </is>
      </c>
      <c r="B2360" s="14" t="inlineStr">
        <is>
          <t>gso</t>
        </is>
      </c>
      <c r="C2360" s="14" t="inlineStr">
        <is>
          <t>ftr</t>
        </is>
      </c>
      <c r="D2360" s="35" t="n"/>
      <c r="E2360" s="35" t="n"/>
      <c r="F2360" s="35" t="n"/>
      <c r="G2360" s="35" t="n"/>
      <c r="H2360" s="14">
        <f>INDEX(VarLab,MATCH($A2360,VarKey,0))&amp;INDEX(MemLab,MATCH($C2360&amp;"|"&amp;$B2360,MemKey,0))</f>
        <v/>
      </c>
      <c r="I2360" s="14">
        <f>INDEX(VarUnit,MATCH($A2360,VarKey,0))</f>
        <v/>
      </c>
      <c r="J2360" s="14">
        <f>INDEX(VarSrc,MATCH($A2360,VarKey,0))</f>
        <v/>
      </c>
      <c r="K2360" s="11">
        <f>CodePrefix&amp;$A2360&amp;IF($C2360="","","."&amp;$C2360&amp;"."&amp;$B2360)&amp;INDEX(VarEnd,MATCH($A2360,VarKey,0))&amp;K$5</f>
        <v/>
      </c>
      <c r="L2360" s="37">
        <f>L2333+L2342+L2351</f>
        <v/>
      </c>
      <c r="M2360" s="36">
        <f>M2333+M2342+M2351</f>
        <v/>
      </c>
      <c r="N2360" s="36">
        <f>N2333+N2342+N2351</f>
        <v/>
      </c>
      <c r="O2360" s="36">
        <f>O2333+O2342+O2351</f>
        <v/>
      </c>
      <c r="P2360" s="36">
        <f>P2333+P2342+P2351</f>
        <v/>
      </c>
      <c r="Q2360" s="36">
        <f>Q2333+Q2342+Q2351</f>
        <v/>
      </c>
      <c r="R2360" s="36">
        <f>R2333+R2342+R2351</f>
        <v/>
      </c>
      <c r="S2360" s="36">
        <f>S2333+S2342+S2351</f>
        <v/>
      </c>
      <c r="T2360" s="36">
        <f>T2333+T2342+T2351</f>
        <v/>
      </c>
      <c r="U2360" s="36">
        <f>U2333+U2342+U2351</f>
        <v/>
      </c>
      <c r="V2360" s="36">
        <f>V2333+V2342+V2351</f>
        <v/>
      </c>
      <c r="W2360" s="36">
        <f>W2333+W2342+W2351</f>
        <v/>
      </c>
      <c r="X2360" s="36">
        <f>X2333+X2342+X2351</f>
        <v/>
      </c>
      <c r="Y2360" s="36">
        <f>Y2333+Y2342+Y2351</f>
        <v/>
      </c>
      <c r="Z2360" s="36">
        <f>Z2333+Z2342+Z2351</f>
        <v/>
      </c>
      <c r="AA2360" s="36">
        <f>AA2333+AA2342+AA2351</f>
        <v/>
      </c>
      <c r="AB2360" s="36">
        <f>AB2333+AB2342+AB2351</f>
        <v/>
      </c>
      <c r="AC2360" s="36">
        <f>AC2333+AC2342+AC2351</f>
        <v/>
      </c>
      <c r="AD2360" s="36">
        <f>AD2333+AD2342+AD2351</f>
        <v/>
      </c>
      <c r="AF2360" s="11">
        <f>CodePrefix&amp;$A2360&amp;IF($C2360="","","."&amp;$C2360&amp;"."&amp;$B2360)&amp;INDEX(VarEnd,MATCH($A2360,VarKey,0))&amp;AF$5</f>
        <v/>
      </c>
      <c r="AG2360" s="37">
        <f>AG2333+AG2342+AG2351</f>
        <v/>
      </c>
      <c r="AH2360" s="36">
        <f>AH2333+AH2342+AH2351</f>
        <v/>
      </c>
      <c r="AI2360" s="36">
        <f>AI2333+AI2342+AI2351</f>
        <v/>
      </c>
      <c r="AJ2360" s="36">
        <f>AJ2333+AJ2342+AJ2351</f>
        <v/>
      </c>
      <c r="AK2360" s="36">
        <f>AK2333+AK2342+AK2351</f>
        <v/>
      </c>
      <c r="AL2360" s="36">
        <f>AL2333+AL2342+AL2351</f>
        <v/>
      </c>
      <c r="AM2360" s="36">
        <f>AM2333+AM2342+AM2351</f>
        <v/>
      </c>
      <c r="AN2360" s="36">
        <f>AN2333+AN2342+AN2351</f>
        <v/>
      </c>
      <c r="AO2360" s="36">
        <f>AO2333+AO2342+AO2351</f>
        <v/>
      </c>
      <c r="AP2360" s="36">
        <f>AP2333+AP2342+AP2351</f>
        <v/>
      </c>
      <c r="AQ2360" s="36">
        <f>AQ2333+AQ2342+AQ2351</f>
        <v/>
      </c>
      <c r="AR2360" s="36">
        <f>AR2333+AR2342+AR2351</f>
        <v/>
      </c>
      <c r="AS2360" s="36">
        <f>AS2333+AS2342+AS2351</f>
        <v/>
      </c>
      <c r="AT2360" s="36">
        <f>AT2333+AT2342+AT2351</f>
        <v/>
      </c>
      <c r="AU2360" s="36">
        <f>AU2333+AU2342+AU2351</f>
        <v/>
      </c>
      <c r="AV2360" s="36">
        <f>AV2333+AV2342+AV2351</f>
        <v/>
      </c>
      <c r="AW2360" s="36">
        <f>AW2333+AW2342+AW2351</f>
        <v/>
      </c>
      <c r="AX2360" s="36">
        <f>AX2333+AX2342+AX2351</f>
        <v/>
      </c>
      <c r="AY2360" s="36">
        <f>AY2333+AY2342+AY2351</f>
        <v/>
      </c>
    </row>
    <row r="2361" hidden="1" outlineLevel="2">
      <c r="A2361" s="14" t="inlineStr">
        <is>
          <t>nce</t>
        </is>
      </c>
      <c r="B2361" s="14" t="inlineStr">
        <is>
          <t>die</t>
        </is>
      </c>
      <c r="C2361" s="14" t="inlineStr">
        <is>
          <t>ftr</t>
        </is>
      </c>
      <c r="D2361" s="35" t="n"/>
      <c r="E2361" s="35" t="n"/>
      <c r="F2361" s="35" t="n"/>
      <c r="G2361" s="35" t="n"/>
      <c r="H2361" s="14">
        <f>INDEX(VarLab,MATCH($A2361,VarKey,0))&amp;INDEX(MemLab,MATCH($C2361&amp;"|"&amp;$B2361,MemKey,0))</f>
        <v/>
      </c>
      <c r="I2361" s="14">
        <f>INDEX(VarUnit,MATCH($A2361,VarKey,0))</f>
        <v/>
      </c>
      <c r="J2361" s="14">
        <f>INDEX(VarSrc,MATCH($A2361,VarKey,0))</f>
        <v/>
      </c>
      <c r="K2361" s="11">
        <f>CodePrefix&amp;$A2361&amp;IF($C2361="","","."&amp;$C2361&amp;"."&amp;$B2361)&amp;INDEX(VarEnd,MATCH($A2361,VarKey,0))&amp;K$5</f>
        <v/>
      </c>
      <c r="L2361" s="37">
        <f>L2334+L2343+L2352</f>
        <v/>
      </c>
      <c r="M2361" s="36">
        <f>M2334+M2343+M2352</f>
        <v/>
      </c>
      <c r="N2361" s="36">
        <f>N2334+N2343+N2352</f>
        <v/>
      </c>
      <c r="O2361" s="36">
        <f>O2334+O2343+O2352</f>
        <v/>
      </c>
      <c r="P2361" s="36">
        <f>P2334+P2343+P2352</f>
        <v/>
      </c>
      <c r="Q2361" s="36">
        <f>Q2334+Q2343+Q2352</f>
        <v/>
      </c>
      <c r="R2361" s="36">
        <f>R2334+R2343+R2352</f>
        <v/>
      </c>
      <c r="S2361" s="36">
        <f>S2334+S2343+S2352</f>
        <v/>
      </c>
      <c r="T2361" s="36">
        <f>T2334+T2343+T2352</f>
        <v/>
      </c>
      <c r="U2361" s="36">
        <f>U2334+U2343+U2352</f>
        <v/>
      </c>
      <c r="V2361" s="36">
        <f>V2334+V2343+V2352</f>
        <v/>
      </c>
      <c r="W2361" s="36">
        <f>W2334+W2343+W2352</f>
        <v/>
      </c>
      <c r="X2361" s="36">
        <f>X2334+X2343+X2352</f>
        <v/>
      </c>
      <c r="Y2361" s="36">
        <f>Y2334+Y2343+Y2352</f>
        <v/>
      </c>
      <c r="Z2361" s="36">
        <f>Z2334+Z2343+Z2352</f>
        <v/>
      </c>
      <c r="AA2361" s="36">
        <f>AA2334+AA2343+AA2352</f>
        <v/>
      </c>
      <c r="AB2361" s="36">
        <f>AB2334+AB2343+AB2352</f>
        <v/>
      </c>
      <c r="AC2361" s="36">
        <f>AC2334+AC2343+AC2352</f>
        <v/>
      </c>
      <c r="AD2361" s="36">
        <f>AD2334+AD2343+AD2352</f>
        <v/>
      </c>
      <c r="AF2361" s="11">
        <f>CodePrefix&amp;$A2361&amp;IF($C2361="","","."&amp;$C2361&amp;"."&amp;$B2361)&amp;INDEX(VarEnd,MATCH($A2361,VarKey,0))&amp;AF$5</f>
        <v/>
      </c>
      <c r="AG2361" s="37">
        <f>AG2334+AG2343+AG2352</f>
        <v/>
      </c>
      <c r="AH2361" s="36">
        <f>AH2334+AH2343+AH2352</f>
        <v/>
      </c>
      <c r="AI2361" s="36">
        <f>AI2334+AI2343+AI2352</f>
        <v/>
      </c>
      <c r="AJ2361" s="36">
        <f>AJ2334+AJ2343+AJ2352</f>
        <v/>
      </c>
      <c r="AK2361" s="36">
        <f>AK2334+AK2343+AK2352</f>
        <v/>
      </c>
      <c r="AL2361" s="36">
        <f>AL2334+AL2343+AL2352</f>
        <v/>
      </c>
      <c r="AM2361" s="36">
        <f>AM2334+AM2343+AM2352</f>
        <v/>
      </c>
      <c r="AN2361" s="36">
        <f>AN2334+AN2343+AN2352</f>
        <v/>
      </c>
      <c r="AO2361" s="36">
        <f>AO2334+AO2343+AO2352</f>
        <v/>
      </c>
      <c r="AP2361" s="36">
        <f>AP2334+AP2343+AP2352</f>
        <v/>
      </c>
      <c r="AQ2361" s="36">
        <f>AQ2334+AQ2343+AQ2352</f>
        <v/>
      </c>
      <c r="AR2361" s="36">
        <f>AR2334+AR2343+AR2352</f>
        <v/>
      </c>
      <c r="AS2361" s="36">
        <f>AS2334+AS2343+AS2352</f>
        <v/>
      </c>
      <c r="AT2361" s="36">
        <f>AT2334+AT2343+AT2352</f>
        <v/>
      </c>
      <c r="AU2361" s="36">
        <f>AU2334+AU2343+AU2352</f>
        <v/>
      </c>
      <c r="AV2361" s="36">
        <f>AV2334+AV2343+AV2352</f>
        <v/>
      </c>
      <c r="AW2361" s="36">
        <f>AW2334+AW2343+AW2352</f>
        <v/>
      </c>
      <c r="AX2361" s="36">
        <f>AX2334+AX2343+AX2352</f>
        <v/>
      </c>
      <c r="AY2361" s="36">
        <f>AY2334+AY2343+AY2352</f>
        <v/>
      </c>
    </row>
    <row r="2362" hidden="1" outlineLevel="2">
      <c r="A2362" s="14" t="inlineStr">
        <is>
          <t>nce</t>
        </is>
      </c>
      <c r="B2362" s="14" t="inlineStr">
        <is>
          <t>lpg</t>
        </is>
      </c>
      <c r="C2362" s="14" t="inlineStr">
        <is>
          <t>ftr</t>
        </is>
      </c>
      <c r="D2362" s="35" t="n"/>
      <c r="E2362" s="35" t="n"/>
      <c r="F2362" s="35" t="n"/>
      <c r="G2362" s="35" t="n"/>
      <c r="H2362" s="14">
        <f>INDEX(VarLab,MATCH($A2362,VarKey,0))&amp;INDEX(MemLab,MATCH($C2362&amp;"|"&amp;$B2362,MemKey,0))</f>
        <v/>
      </c>
      <c r="I2362" s="14">
        <f>INDEX(VarUnit,MATCH($A2362,VarKey,0))</f>
        <v/>
      </c>
      <c r="J2362" s="14">
        <f>INDEX(VarSrc,MATCH($A2362,VarKey,0))</f>
        <v/>
      </c>
      <c r="K2362" s="11">
        <f>CodePrefix&amp;$A2362&amp;IF($C2362="","","."&amp;$C2362&amp;"."&amp;$B2362)&amp;INDEX(VarEnd,MATCH($A2362,VarKey,0))&amp;K$5</f>
        <v/>
      </c>
      <c r="L2362" s="37">
        <f>L2335+L2344+L2353</f>
        <v/>
      </c>
      <c r="M2362" s="36">
        <f>M2335+M2344+M2353</f>
        <v/>
      </c>
      <c r="N2362" s="36">
        <f>N2335+N2344+N2353</f>
        <v/>
      </c>
      <c r="O2362" s="36">
        <f>O2335+O2344+O2353</f>
        <v/>
      </c>
      <c r="P2362" s="36">
        <f>P2335+P2344+P2353</f>
        <v/>
      </c>
      <c r="Q2362" s="36">
        <f>Q2335+Q2344+Q2353</f>
        <v/>
      </c>
      <c r="R2362" s="36">
        <f>R2335+R2344+R2353</f>
        <v/>
      </c>
      <c r="S2362" s="36">
        <f>S2335+S2344+S2353</f>
        <v/>
      </c>
      <c r="T2362" s="36">
        <f>T2335+T2344+T2353</f>
        <v/>
      </c>
      <c r="U2362" s="36">
        <f>U2335+U2344+U2353</f>
        <v/>
      </c>
      <c r="V2362" s="36">
        <f>V2335+V2344+V2353</f>
        <v/>
      </c>
      <c r="W2362" s="36">
        <f>W2335+W2344+W2353</f>
        <v/>
      </c>
      <c r="X2362" s="36">
        <f>X2335+X2344+X2353</f>
        <v/>
      </c>
      <c r="Y2362" s="36">
        <f>Y2335+Y2344+Y2353</f>
        <v/>
      </c>
      <c r="Z2362" s="36">
        <f>Z2335+Z2344+Z2353</f>
        <v/>
      </c>
      <c r="AA2362" s="36">
        <f>AA2335+AA2344+AA2353</f>
        <v/>
      </c>
      <c r="AB2362" s="36">
        <f>AB2335+AB2344+AB2353</f>
        <v/>
      </c>
      <c r="AC2362" s="36">
        <f>AC2335+AC2344+AC2353</f>
        <v/>
      </c>
      <c r="AD2362" s="36">
        <f>AD2335+AD2344+AD2353</f>
        <v/>
      </c>
      <c r="AF2362" s="11">
        <f>CodePrefix&amp;$A2362&amp;IF($C2362="","","."&amp;$C2362&amp;"."&amp;$B2362)&amp;INDEX(VarEnd,MATCH($A2362,VarKey,0))&amp;AF$5</f>
        <v/>
      </c>
      <c r="AG2362" s="37">
        <f>AG2335+AG2344+AG2353</f>
        <v/>
      </c>
      <c r="AH2362" s="36">
        <f>AH2335+AH2344+AH2353</f>
        <v/>
      </c>
      <c r="AI2362" s="36">
        <f>AI2335+AI2344+AI2353</f>
        <v/>
      </c>
      <c r="AJ2362" s="36">
        <f>AJ2335+AJ2344+AJ2353</f>
        <v/>
      </c>
      <c r="AK2362" s="36">
        <f>AK2335+AK2344+AK2353</f>
        <v/>
      </c>
      <c r="AL2362" s="36">
        <f>AL2335+AL2344+AL2353</f>
        <v/>
      </c>
      <c r="AM2362" s="36">
        <f>AM2335+AM2344+AM2353</f>
        <v/>
      </c>
      <c r="AN2362" s="36">
        <f>AN2335+AN2344+AN2353</f>
        <v/>
      </c>
      <c r="AO2362" s="36">
        <f>AO2335+AO2344+AO2353</f>
        <v/>
      </c>
      <c r="AP2362" s="36">
        <f>AP2335+AP2344+AP2353</f>
        <v/>
      </c>
      <c r="AQ2362" s="36">
        <f>AQ2335+AQ2344+AQ2353</f>
        <v/>
      </c>
      <c r="AR2362" s="36">
        <f>AR2335+AR2344+AR2353</f>
        <v/>
      </c>
      <c r="AS2362" s="36">
        <f>AS2335+AS2344+AS2353</f>
        <v/>
      </c>
      <c r="AT2362" s="36">
        <f>AT2335+AT2344+AT2353</f>
        <v/>
      </c>
      <c r="AU2362" s="36">
        <f>AU2335+AU2344+AU2353</f>
        <v/>
      </c>
      <c r="AV2362" s="36">
        <f>AV2335+AV2344+AV2353</f>
        <v/>
      </c>
      <c r="AW2362" s="36">
        <f>AW2335+AW2344+AW2353</f>
        <v/>
      </c>
      <c r="AX2362" s="36">
        <f>AX2335+AX2344+AX2353</f>
        <v/>
      </c>
      <c r="AY2362" s="36">
        <f>AY2335+AY2344+AY2353</f>
        <v/>
      </c>
    </row>
    <row r="2363" hidden="1" outlineLevel="2">
      <c r="A2363" s="14" t="inlineStr">
        <is>
          <t>nce</t>
        </is>
      </c>
      <c r="B2363" s="14" t="inlineStr">
        <is>
          <t>ker</t>
        </is>
      </c>
      <c r="C2363" s="14" t="inlineStr">
        <is>
          <t>ftr</t>
        </is>
      </c>
      <c r="D2363" s="35" t="n"/>
      <c r="E2363" s="35" t="n"/>
      <c r="F2363" s="35" t="n"/>
      <c r="G2363" s="35" t="n"/>
      <c r="H2363" s="14">
        <f>INDEX(VarLab,MATCH($A2363,VarKey,0))&amp;INDEX(MemLab,MATCH($C2363&amp;"|"&amp;$B2363,MemKey,0))</f>
        <v/>
      </c>
      <c r="I2363" s="14">
        <f>INDEX(VarUnit,MATCH($A2363,VarKey,0))</f>
        <v/>
      </c>
      <c r="J2363" s="14">
        <f>INDEX(VarSrc,MATCH($A2363,VarKey,0))</f>
        <v/>
      </c>
      <c r="K2363" s="11">
        <f>CodePrefix&amp;$A2363&amp;IF($C2363="","","."&amp;$C2363&amp;"."&amp;$B2363)&amp;INDEX(VarEnd,MATCH($A2363,VarKey,0))&amp;K$5</f>
        <v/>
      </c>
      <c r="L2363" s="37">
        <f>L2336+L2345+L2354</f>
        <v/>
      </c>
      <c r="M2363" s="36">
        <f>M2336+M2345+M2354</f>
        <v/>
      </c>
      <c r="N2363" s="36">
        <f>N2336+N2345+N2354</f>
        <v/>
      </c>
      <c r="O2363" s="36">
        <f>O2336+O2345+O2354</f>
        <v/>
      </c>
      <c r="P2363" s="36">
        <f>P2336+P2345+P2354</f>
        <v/>
      </c>
      <c r="Q2363" s="36">
        <f>Q2336+Q2345+Q2354</f>
        <v/>
      </c>
      <c r="R2363" s="36">
        <f>R2336+R2345+R2354</f>
        <v/>
      </c>
      <c r="S2363" s="36">
        <f>S2336+S2345+S2354</f>
        <v/>
      </c>
      <c r="T2363" s="36">
        <f>T2336+T2345+T2354</f>
        <v/>
      </c>
      <c r="U2363" s="36">
        <f>U2336+U2345+U2354</f>
        <v/>
      </c>
      <c r="V2363" s="36">
        <f>V2336+V2345+V2354</f>
        <v/>
      </c>
      <c r="W2363" s="36">
        <f>W2336+W2345+W2354</f>
        <v/>
      </c>
      <c r="X2363" s="36">
        <f>X2336+X2345+X2354</f>
        <v/>
      </c>
      <c r="Y2363" s="36">
        <f>Y2336+Y2345+Y2354</f>
        <v/>
      </c>
      <c r="Z2363" s="36">
        <f>Z2336+Z2345+Z2354</f>
        <v/>
      </c>
      <c r="AA2363" s="36">
        <f>AA2336+AA2345+AA2354</f>
        <v/>
      </c>
      <c r="AB2363" s="36">
        <f>AB2336+AB2345+AB2354</f>
        <v/>
      </c>
      <c r="AC2363" s="36">
        <f>AC2336+AC2345+AC2354</f>
        <v/>
      </c>
      <c r="AD2363" s="36">
        <f>AD2336+AD2345+AD2354</f>
        <v/>
      </c>
      <c r="AF2363" s="11">
        <f>CodePrefix&amp;$A2363&amp;IF($C2363="","","."&amp;$C2363&amp;"."&amp;$B2363)&amp;INDEX(VarEnd,MATCH($A2363,VarKey,0))&amp;AF$5</f>
        <v/>
      </c>
      <c r="AG2363" s="37">
        <f>AG2336+AG2345+AG2354</f>
        <v/>
      </c>
      <c r="AH2363" s="36">
        <f>AH2336+AH2345+AH2354</f>
        <v/>
      </c>
      <c r="AI2363" s="36">
        <f>AI2336+AI2345+AI2354</f>
        <v/>
      </c>
      <c r="AJ2363" s="36">
        <f>AJ2336+AJ2345+AJ2354</f>
        <v/>
      </c>
      <c r="AK2363" s="36">
        <f>AK2336+AK2345+AK2354</f>
        <v/>
      </c>
      <c r="AL2363" s="36">
        <f>AL2336+AL2345+AL2354</f>
        <v/>
      </c>
      <c r="AM2363" s="36">
        <f>AM2336+AM2345+AM2354</f>
        <v/>
      </c>
      <c r="AN2363" s="36">
        <f>AN2336+AN2345+AN2354</f>
        <v/>
      </c>
      <c r="AO2363" s="36">
        <f>AO2336+AO2345+AO2354</f>
        <v/>
      </c>
      <c r="AP2363" s="36">
        <f>AP2336+AP2345+AP2354</f>
        <v/>
      </c>
      <c r="AQ2363" s="36">
        <f>AQ2336+AQ2345+AQ2354</f>
        <v/>
      </c>
      <c r="AR2363" s="36">
        <f>AR2336+AR2345+AR2354</f>
        <v/>
      </c>
      <c r="AS2363" s="36">
        <f>AS2336+AS2345+AS2354</f>
        <v/>
      </c>
      <c r="AT2363" s="36">
        <f>AT2336+AT2345+AT2354</f>
        <v/>
      </c>
      <c r="AU2363" s="36">
        <f>AU2336+AU2345+AU2354</f>
        <v/>
      </c>
      <c r="AV2363" s="36">
        <f>AV2336+AV2345+AV2354</f>
        <v/>
      </c>
      <c r="AW2363" s="36">
        <f>AW2336+AW2345+AW2354</f>
        <v/>
      </c>
      <c r="AX2363" s="36">
        <f>AX2336+AX2345+AX2354</f>
        <v/>
      </c>
      <c r="AY2363" s="36">
        <f>AY2336+AY2345+AY2354</f>
        <v/>
      </c>
    </row>
    <row r="2364" hidden="1" outlineLevel="2">
      <c r="A2364" s="14" t="inlineStr">
        <is>
          <t>nce</t>
        </is>
      </c>
      <c r="B2364" s="14" t="inlineStr">
        <is>
          <t>oop</t>
        </is>
      </c>
      <c r="C2364" s="14" t="inlineStr">
        <is>
          <t>ftr</t>
        </is>
      </c>
      <c r="D2364" s="35" t="n"/>
      <c r="E2364" s="35" t="n"/>
      <c r="F2364" s="35" t="n"/>
      <c r="G2364" s="35" t="n"/>
      <c r="H2364" s="14">
        <f>INDEX(VarLab,MATCH($A2364,VarKey,0))&amp;INDEX(MemLab,MATCH($C2364&amp;"|"&amp;$B2364,MemKey,0))</f>
        <v/>
      </c>
      <c r="I2364" s="14">
        <f>INDEX(VarUnit,MATCH($A2364,VarKey,0))</f>
        <v/>
      </c>
      <c r="J2364" s="14">
        <f>INDEX(VarSrc,MATCH($A2364,VarKey,0))</f>
        <v/>
      </c>
      <c r="K2364" s="11">
        <f>CodePrefix&amp;$A2364&amp;IF($C2364="","","."&amp;$C2364&amp;"."&amp;$B2364)&amp;INDEX(VarEnd,MATCH($A2364,VarKey,0))&amp;K$5</f>
        <v/>
      </c>
      <c r="L2364" s="37">
        <f>L2337+L2346+L2355</f>
        <v/>
      </c>
      <c r="M2364" s="36">
        <f>M2337+M2346+M2355</f>
        <v/>
      </c>
      <c r="N2364" s="36">
        <f>N2337+N2346+N2355</f>
        <v/>
      </c>
      <c r="O2364" s="36">
        <f>O2337+O2346+O2355</f>
        <v/>
      </c>
      <c r="P2364" s="36">
        <f>P2337+P2346+P2355</f>
        <v/>
      </c>
      <c r="Q2364" s="36">
        <f>Q2337+Q2346+Q2355</f>
        <v/>
      </c>
      <c r="R2364" s="36">
        <f>R2337+R2346+R2355</f>
        <v/>
      </c>
      <c r="S2364" s="36">
        <f>S2337+S2346+S2355</f>
        <v/>
      </c>
      <c r="T2364" s="36">
        <f>T2337+T2346+T2355</f>
        <v/>
      </c>
      <c r="U2364" s="36">
        <f>U2337+U2346+U2355</f>
        <v/>
      </c>
      <c r="V2364" s="36">
        <f>V2337+V2346+V2355</f>
        <v/>
      </c>
      <c r="W2364" s="36">
        <f>W2337+W2346+W2355</f>
        <v/>
      </c>
      <c r="X2364" s="36">
        <f>X2337+X2346+X2355</f>
        <v/>
      </c>
      <c r="Y2364" s="36">
        <f>Y2337+Y2346+Y2355</f>
        <v/>
      </c>
      <c r="Z2364" s="36">
        <f>Z2337+Z2346+Z2355</f>
        <v/>
      </c>
      <c r="AA2364" s="36">
        <f>AA2337+AA2346+AA2355</f>
        <v/>
      </c>
      <c r="AB2364" s="36">
        <f>AB2337+AB2346+AB2355</f>
        <v/>
      </c>
      <c r="AC2364" s="36">
        <f>AC2337+AC2346+AC2355</f>
        <v/>
      </c>
      <c r="AD2364" s="36">
        <f>AD2337+AD2346+AD2355</f>
        <v/>
      </c>
      <c r="AF2364" s="11">
        <f>CodePrefix&amp;$A2364&amp;IF($C2364="","","."&amp;$C2364&amp;"."&amp;$B2364)&amp;INDEX(VarEnd,MATCH($A2364,VarKey,0))&amp;AF$5</f>
        <v/>
      </c>
      <c r="AG2364" s="37">
        <f>AG2337+AG2346+AG2355</f>
        <v/>
      </c>
      <c r="AH2364" s="36">
        <f>AH2337+AH2346+AH2355</f>
        <v/>
      </c>
      <c r="AI2364" s="36">
        <f>AI2337+AI2346+AI2355</f>
        <v/>
      </c>
      <c r="AJ2364" s="36">
        <f>AJ2337+AJ2346+AJ2355</f>
        <v/>
      </c>
      <c r="AK2364" s="36">
        <f>AK2337+AK2346+AK2355</f>
        <v/>
      </c>
      <c r="AL2364" s="36">
        <f>AL2337+AL2346+AL2355</f>
        <v/>
      </c>
      <c r="AM2364" s="36">
        <f>AM2337+AM2346+AM2355</f>
        <v/>
      </c>
      <c r="AN2364" s="36">
        <f>AN2337+AN2346+AN2355</f>
        <v/>
      </c>
      <c r="AO2364" s="36">
        <f>AO2337+AO2346+AO2355</f>
        <v/>
      </c>
      <c r="AP2364" s="36">
        <f>AP2337+AP2346+AP2355</f>
        <v/>
      </c>
      <c r="AQ2364" s="36">
        <f>AQ2337+AQ2346+AQ2355</f>
        <v/>
      </c>
      <c r="AR2364" s="36">
        <f>AR2337+AR2346+AR2355</f>
        <v/>
      </c>
      <c r="AS2364" s="36">
        <f>AS2337+AS2346+AS2355</f>
        <v/>
      </c>
      <c r="AT2364" s="36">
        <f>AT2337+AT2346+AT2355</f>
        <v/>
      </c>
      <c r="AU2364" s="36">
        <f>AU2337+AU2346+AU2355</f>
        <v/>
      </c>
      <c r="AV2364" s="36">
        <f>AV2337+AV2346+AV2355</f>
        <v/>
      </c>
      <c r="AW2364" s="36">
        <f>AW2337+AW2346+AW2355</f>
        <v/>
      </c>
      <c r="AX2364" s="36">
        <f>AX2337+AX2346+AX2355</f>
        <v/>
      </c>
      <c r="AY2364" s="36">
        <f>AY2337+AY2346+AY2355</f>
        <v/>
      </c>
    </row>
    <row r="2365" hidden="1" outlineLevel="2">
      <c r="A2365" s="14" t="inlineStr">
        <is>
          <t>nce</t>
        </is>
      </c>
      <c r="B2365" s="14" t="inlineStr">
        <is>
          <t>bio</t>
        </is>
      </c>
      <c r="C2365" s="14" t="inlineStr">
        <is>
          <t>ftr</t>
        </is>
      </c>
      <c r="D2365" s="35" t="n"/>
      <c r="E2365" s="35" t="n"/>
      <c r="F2365" s="35" t="n"/>
      <c r="G2365" s="35" t="n"/>
      <c r="H2365" s="14">
        <f>INDEX(VarLab,MATCH($A2365,VarKey,0))&amp;INDEX(MemLab,MATCH($C2365&amp;"|"&amp;$B2365,MemKey,0))</f>
        <v/>
      </c>
      <c r="I2365" s="14">
        <f>INDEX(VarUnit,MATCH($A2365,VarKey,0))</f>
        <v/>
      </c>
      <c r="J2365" s="14">
        <f>INDEX(VarSrc,MATCH($A2365,VarKey,0))</f>
        <v/>
      </c>
      <c r="K2365" s="11">
        <f>CodePrefix&amp;$A2365&amp;IF($C2365="","","."&amp;$C2365&amp;"."&amp;$B2365)&amp;INDEX(VarEnd,MATCH($A2365,VarKey,0))&amp;K$5</f>
        <v/>
      </c>
      <c r="L2365" s="37">
        <f>L2338+L2347+L2356</f>
        <v/>
      </c>
      <c r="M2365" s="36">
        <f>M2338+M2347+M2356</f>
        <v/>
      </c>
      <c r="N2365" s="36">
        <f>N2338+N2347+N2356</f>
        <v/>
      </c>
      <c r="O2365" s="36">
        <f>O2338+O2347+O2356</f>
        <v/>
      </c>
      <c r="P2365" s="36">
        <f>P2338+P2347+P2356</f>
        <v/>
      </c>
      <c r="Q2365" s="36">
        <f>Q2338+Q2347+Q2356</f>
        <v/>
      </c>
      <c r="R2365" s="36">
        <f>R2338+R2347+R2356</f>
        <v/>
      </c>
      <c r="S2365" s="36">
        <f>S2338+S2347+S2356</f>
        <v/>
      </c>
      <c r="T2365" s="36">
        <f>T2338+T2347+T2356</f>
        <v/>
      </c>
      <c r="U2365" s="36">
        <f>U2338+U2347+U2356</f>
        <v/>
      </c>
      <c r="V2365" s="36">
        <f>V2338+V2347+V2356</f>
        <v/>
      </c>
      <c r="W2365" s="36">
        <f>W2338+W2347+W2356</f>
        <v/>
      </c>
      <c r="X2365" s="36">
        <f>X2338+X2347+X2356</f>
        <v/>
      </c>
      <c r="Y2365" s="36">
        <f>Y2338+Y2347+Y2356</f>
        <v/>
      </c>
      <c r="Z2365" s="36">
        <f>Z2338+Z2347+Z2356</f>
        <v/>
      </c>
      <c r="AA2365" s="36">
        <f>AA2338+AA2347+AA2356</f>
        <v/>
      </c>
      <c r="AB2365" s="36">
        <f>AB2338+AB2347+AB2356</f>
        <v/>
      </c>
      <c r="AC2365" s="36">
        <f>AC2338+AC2347+AC2356</f>
        <v/>
      </c>
      <c r="AD2365" s="36">
        <f>AD2338+AD2347+AD2356</f>
        <v/>
      </c>
      <c r="AF2365" s="11">
        <f>CodePrefix&amp;$A2365&amp;IF($C2365="","","."&amp;$C2365&amp;"."&amp;$B2365)&amp;INDEX(VarEnd,MATCH($A2365,VarKey,0))&amp;AF$5</f>
        <v/>
      </c>
      <c r="AG2365" s="37">
        <f>AG2338+AG2347+AG2356</f>
        <v/>
      </c>
      <c r="AH2365" s="36">
        <f>AH2338+AH2347+AH2356</f>
        <v/>
      </c>
      <c r="AI2365" s="36">
        <f>AI2338+AI2347+AI2356</f>
        <v/>
      </c>
      <c r="AJ2365" s="36">
        <f>AJ2338+AJ2347+AJ2356</f>
        <v/>
      </c>
      <c r="AK2365" s="36">
        <f>AK2338+AK2347+AK2356</f>
        <v/>
      </c>
      <c r="AL2365" s="36">
        <f>AL2338+AL2347+AL2356</f>
        <v/>
      </c>
      <c r="AM2365" s="36">
        <f>AM2338+AM2347+AM2356</f>
        <v/>
      </c>
      <c r="AN2365" s="36">
        <f>AN2338+AN2347+AN2356</f>
        <v/>
      </c>
      <c r="AO2365" s="36">
        <f>AO2338+AO2347+AO2356</f>
        <v/>
      </c>
      <c r="AP2365" s="36">
        <f>AP2338+AP2347+AP2356</f>
        <v/>
      </c>
      <c r="AQ2365" s="36">
        <f>AQ2338+AQ2347+AQ2356</f>
        <v/>
      </c>
      <c r="AR2365" s="36">
        <f>AR2338+AR2347+AR2356</f>
        <v/>
      </c>
      <c r="AS2365" s="36">
        <f>AS2338+AS2347+AS2356</f>
        <v/>
      </c>
      <c r="AT2365" s="36">
        <f>AT2338+AT2347+AT2356</f>
        <v/>
      </c>
      <c r="AU2365" s="36">
        <f>AU2338+AU2347+AU2356</f>
        <v/>
      </c>
      <c r="AV2365" s="36">
        <f>AV2338+AV2347+AV2356</f>
        <v/>
      </c>
      <c r="AW2365" s="36">
        <f>AW2338+AW2347+AW2356</f>
        <v/>
      </c>
      <c r="AX2365" s="36">
        <f>AX2338+AX2347+AX2356</f>
        <v/>
      </c>
      <c r="AY2365" s="36">
        <f>AY2338+AY2347+AY2356</f>
        <v/>
      </c>
    </row>
    <row r="2366" hidden="1" outlineLevel="2"/>
    <row r="2367" hidden="1" outlineLevel="2">
      <c r="A2367" s="14" t="inlineStr">
        <is>
          <t>atp</t>
        </is>
      </c>
      <c r="B2367" s="14" t="inlineStr">
        <is>
          <t>coa</t>
        </is>
      </c>
      <c r="C2367" s="14" t="inlineStr">
        <is>
          <t>ftr</t>
        </is>
      </c>
      <c r="D2367" s="36">
        <f>INDEX(Inputs!$U$5:$U$132,MATCH($B2367&amp;"|"&amp;$C2367,Inputs!$A$5:$A$132,0))</f>
        <v/>
      </c>
      <c r="E2367" s="36">
        <f>INDEX(Inputs!$V$5:$V$132,MATCH($B2367&amp;"|"&amp;$C2367,Inputs!$A$5:$A$132,0))</f>
        <v/>
      </c>
      <c r="F2367" s="35" t="n"/>
      <c r="G2367" s="35" t="n"/>
      <c r="H2367" s="14">
        <f>INDEX(VarLab,MATCH($A2367,VarKey,0))&amp;INDEX(MemLab,MATCH($C2367&amp;"|"&amp;$B2367,MemKey,0))</f>
        <v/>
      </c>
      <c r="I2367" s="14">
        <f>INDEX(VarUnit,MATCH($A2367,VarKey,0))</f>
        <v/>
      </c>
      <c r="J2367" s="14">
        <f>INDEX(VarSrc,MATCH($A2367,VarKey,0))</f>
        <v/>
      </c>
      <c r="K2367" s="11">
        <f>CodePrefix&amp;$A2367&amp;IF($C2367="","","."&amp;$C2367&amp;"."&amp;$B2367)&amp;INDEX(VarEnd,MATCH($A2367,VarKey,0))&amp;K$5</f>
        <v/>
      </c>
      <c r="L2367" s="37">
        <f>MAX(INDEX(L$369:L$380,$D2367)+L2358*(1+$E2367),0.01)</f>
        <v/>
      </c>
      <c r="M2367" s="36">
        <f>MAX(INDEX(M$369:M$380,$D2367)+M2358*(1+$E2367),0.01)</f>
        <v/>
      </c>
      <c r="N2367" s="36">
        <f>MAX(INDEX(N$369:N$380,$D2367)+N2358*(1+$E2367),0.01)</f>
        <v/>
      </c>
      <c r="O2367" s="36">
        <f>MAX(INDEX(O$369:O$380,$D2367)+O2358*(1+$E2367),0.01)</f>
        <v/>
      </c>
      <c r="P2367" s="36">
        <f>MAX(INDEX(P$369:P$380,$D2367)+P2358*(1+$E2367),0.01)</f>
        <v/>
      </c>
      <c r="Q2367" s="36">
        <f>MAX(INDEX(Q$369:Q$380,$D2367)+Q2358*(1+$E2367),0.01)</f>
        <v/>
      </c>
      <c r="R2367" s="36">
        <f>MAX(INDEX(R$369:R$380,$D2367)+R2358*(1+$E2367),0.01)</f>
        <v/>
      </c>
      <c r="S2367" s="36">
        <f>MAX(INDEX(S$369:S$380,$D2367)+S2358*(1+$E2367),0.01)</f>
        <v/>
      </c>
      <c r="T2367" s="36">
        <f>MAX(INDEX(T$369:T$380,$D2367)+T2358*(1+$E2367),0.01)</f>
        <v/>
      </c>
      <c r="U2367" s="36">
        <f>MAX(INDEX(U$369:U$380,$D2367)+U2358*(1+$E2367),0.01)</f>
        <v/>
      </c>
      <c r="V2367" s="36">
        <f>MAX(INDEX(V$369:V$380,$D2367)+V2358*(1+$E2367),0.01)</f>
        <v/>
      </c>
      <c r="W2367" s="36">
        <f>MAX(INDEX(W$369:W$380,$D2367)+W2358*(1+$E2367),0.01)</f>
        <v/>
      </c>
      <c r="X2367" s="36">
        <f>MAX(INDEX(X$369:X$380,$D2367)+X2358*(1+$E2367),0.01)</f>
        <v/>
      </c>
      <c r="Y2367" s="36">
        <f>MAX(INDEX(Y$369:Y$380,$D2367)+Y2358*(1+$E2367),0.01)</f>
        <v/>
      </c>
      <c r="Z2367" s="36">
        <f>MAX(INDEX(Z$369:Z$380,$D2367)+Z2358*(1+$E2367),0.01)</f>
        <v/>
      </c>
      <c r="AA2367" s="36">
        <f>MAX(INDEX(AA$369:AA$380,$D2367)+AA2358*(1+$E2367),0.01)</f>
        <v/>
      </c>
      <c r="AB2367" s="36">
        <f>MAX(INDEX(AB$369:AB$380,$D2367)+AB2358*(1+$E2367),0.01)</f>
        <v/>
      </c>
      <c r="AC2367" s="36">
        <f>MAX(INDEX(AC$369:AC$380,$D2367)+AC2358*(1+$E2367),0.01)</f>
        <v/>
      </c>
      <c r="AD2367" s="36">
        <f>MAX(INDEX(AD$369:AD$380,$D2367)+AD2358*(1+$E2367),0.01)</f>
        <v/>
      </c>
      <c r="AF2367" s="11">
        <f>CodePrefix&amp;$A2367&amp;IF($C2367="","","."&amp;$C2367&amp;"."&amp;$B2367)&amp;INDEX(VarEnd,MATCH($A2367,VarKey,0))&amp;AF$5</f>
        <v/>
      </c>
      <c r="AG2367" s="37">
        <f>MAX(INDEX(AG$369:AG$380,$D2367)+AG2358*(1+$E2367),0.01)</f>
        <v/>
      </c>
      <c r="AH2367" s="36">
        <f>MAX(INDEX(AH$369:AH$380,$D2367)+AH2358*(1+$E2367),0.01)</f>
        <v/>
      </c>
      <c r="AI2367" s="36">
        <f>MAX(INDEX(AI$369:AI$380,$D2367)+AI2358*(1+$E2367),0.01)</f>
        <v/>
      </c>
      <c r="AJ2367" s="36">
        <f>MAX(INDEX(AJ$369:AJ$380,$D2367)+AJ2358*(1+$E2367),0.01)</f>
        <v/>
      </c>
      <c r="AK2367" s="36">
        <f>MAX(INDEX(AK$369:AK$380,$D2367)+AK2358*(1+$E2367),0.01)</f>
        <v/>
      </c>
      <c r="AL2367" s="36">
        <f>MAX(INDEX(AL$369:AL$380,$D2367)+AL2358*(1+$E2367),0.01)</f>
        <v/>
      </c>
      <c r="AM2367" s="36">
        <f>MAX(INDEX(AM$369:AM$380,$D2367)+AM2358*(1+$E2367),0.01)</f>
        <v/>
      </c>
      <c r="AN2367" s="36">
        <f>MAX(INDEX(AN$369:AN$380,$D2367)+AN2358*(1+$E2367),0.01)</f>
        <v/>
      </c>
      <c r="AO2367" s="36">
        <f>MAX(INDEX(AO$369:AO$380,$D2367)+AO2358*(1+$E2367),0.01)</f>
        <v/>
      </c>
      <c r="AP2367" s="36">
        <f>MAX(INDEX(AP$369:AP$380,$D2367)+AP2358*(1+$E2367),0.01)</f>
        <v/>
      </c>
      <c r="AQ2367" s="36">
        <f>MAX(INDEX(AQ$369:AQ$380,$D2367)+AQ2358*(1+$E2367),0.01)</f>
        <v/>
      </c>
      <c r="AR2367" s="36">
        <f>MAX(INDEX(AR$369:AR$380,$D2367)+AR2358*(1+$E2367),0.01)</f>
        <v/>
      </c>
      <c r="AS2367" s="36">
        <f>MAX(INDEX(AS$369:AS$380,$D2367)+AS2358*(1+$E2367),0.01)</f>
        <v/>
      </c>
      <c r="AT2367" s="36">
        <f>MAX(INDEX(AT$369:AT$380,$D2367)+AT2358*(1+$E2367),0.01)</f>
        <v/>
      </c>
      <c r="AU2367" s="36">
        <f>MAX(INDEX(AU$369:AU$380,$D2367)+AU2358*(1+$E2367),0.01)</f>
        <v/>
      </c>
      <c r="AV2367" s="36">
        <f>MAX(INDEX(AV$369:AV$380,$D2367)+AV2358*(1+$E2367),0.01)</f>
        <v/>
      </c>
      <c r="AW2367" s="36">
        <f>MAX(INDEX(AW$369:AW$380,$D2367)+AW2358*(1+$E2367),0.01)</f>
        <v/>
      </c>
      <c r="AX2367" s="36">
        <f>MAX(INDEX(AX$369:AX$380,$D2367)+AX2358*(1+$E2367),0.01)</f>
        <v/>
      </c>
      <c r="AY2367" s="36">
        <f>MAX(INDEX(AY$369:AY$380,$D2367)+AY2358*(1+$E2367),0.01)</f>
        <v/>
      </c>
    </row>
    <row r="2368" hidden="1" outlineLevel="2">
      <c r="A2368" s="14" t="inlineStr">
        <is>
          <t>atp</t>
        </is>
      </c>
      <c r="B2368" s="14" t="inlineStr">
        <is>
          <t>nga</t>
        </is>
      </c>
      <c r="C2368" s="14" t="inlineStr">
        <is>
          <t>ftr</t>
        </is>
      </c>
      <c r="D2368" s="36">
        <f>INDEX(Inputs!$U$5:$U$132,MATCH($B2368&amp;"|"&amp;$C2368,Inputs!$A$5:$A$132,0))</f>
        <v/>
      </c>
      <c r="E2368" s="36">
        <f>INDEX(Inputs!$V$5:$V$132,MATCH($B2368&amp;"|"&amp;$C2368,Inputs!$A$5:$A$132,0))</f>
        <v/>
      </c>
      <c r="F2368" s="35" t="n"/>
      <c r="G2368" s="35" t="n"/>
      <c r="H2368" s="14">
        <f>INDEX(VarLab,MATCH($A2368,VarKey,0))&amp;INDEX(MemLab,MATCH($C2368&amp;"|"&amp;$B2368,MemKey,0))</f>
        <v/>
      </c>
      <c r="I2368" s="14">
        <f>INDEX(VarUnit,MATCH($A2368,VarKey,0))</f>
        <v/>
      </c>
      <c r="J2368" s="14">
        <f>INDEX(VarSrc,MATCH($A2368,VarKey,0))</f>
        <v/>
      </c>
      <c r="K2368" s="11">
        <f>CodePrefix&amp;$A2368&amp;IF($C2368="","","."&amp;$C2368&amp;"."&amp;$B2368)&amp;INDEX(VarEnd,MATCH($A2368,VarKey,0))&amp;K$5</f>
        <v/>
      </c>
      <c r="L2368" s="37">
        <f>MAX(INDEX(L$369:L$380,$D2368)+L2359*(1+$E2368),0.01)</f>
        <v/>
      </c>
      <c r="M2368" s="36">
        <f>MAX(INDEX(M$369:M$380,$D2368)+M2359*(1+$E2368),0.01)</f>
        <v/>
      </c>
      <c r="N2368" s="36">
        <f>MAX(INDEX(N$369:N$380,$D2368)+N2359*(1+$E2368),0.01)</f>
        <v/>
      </c>
      <c r="O2368" s="36">
        <f>MAX(INDEX(O$369:O$380,$D2368)+O2359*(1+$E2368),0.01)</f>
        <v/>
      </c>
      <c r="P2368" s="36">
        <f>MAX(INDEX(P$369:P$380,$D2368)+P2359*(1+$E2368),0.01)</f>
        <v/>
      </c>
      <c r="Q2368" s="36">
        <f>MAX(INDEX(Q$369:Q$380,$D2368)+Q2359*(1+$E2368),0.01)</f>
        <v/>
      </c>
      <c r="R2368" s="36">
        <f>MAX(INDEX(R$369:R$380,$D2368)+R2359*(1+$E2368),0.01)</f>
        <v/>
      </c>
      <c r="S2368" s="36">
        <f>MAX(INDEX(S$369:S$380,$D2368)+S2359*(1+$E2368),0.01)</f>
        <v/>
      </c>
      <c r="T2368" s="36">
        <f>MAX(INDEX(T$369:T$380,$D2368)+T2359*(1+$E2368),0.01)</f>
        <v/>
      </c>
      <c r="U2368" s="36">
        <f>MAX(INDEX(U$369:U$380,$D2368)+U2359*(1+$E2368),0.01)</f>
        <v/>
      </c>
      <c r="V2368" s="36">
        <f>MAX(INDEX(V$369:V$380,$D2368)+V2359*(1+$E2368),0.01)</f>
        <v/>
      </c>
      <c r="W2368" s="36">
        <f>MAX(INDEX(W$369:W$380,$D2368)+W2359*(1+$E2368),0.01)</f>
        <v/>
      </c>
      <c r="X2368" s="36">
        <f>MAX(INDEX(X$369:X$380,$D2368)+X2359*(1+$E2368),0.01)</f>
        <v/>
      </c>
      <c r="Y2368" s="36">
        <f>MAX(INDEX(Y$369:Y$380,$D2368)+Y2359*(1+$E2368),0.01)</f>
        <v/>
      </c>
      <c r="Z2368" s="36">
        <f>MAX(INDEX(Z$369:Z$380,$D2368)+Z2359*(1+$E2368),0.01)</f>
        <v/>
      </c>
      <c r="AA2368" s="36">
        <f>MAX(INDEX(AA$369:AA$380,$D2368)+AA2359*(1+$E2368),0.01)</f>
        <v/>
      </c>
      <c r="AB2368" s="36">
        <f>MAX(INDEX(AB$369:AB$380,$D2368)+AB2359*(1+$E2368),0.01)</f>
        <v/>
      </c>
      <c r="AC2368" s="36">
        <f>MAX(INDEX(AC$369:AC$380,$D2368)+AC2359*(1+$E2368),0.01)</f>
        <v/>
      </c>
      <c r="AD2368" s="36">
        <f>MAX(INDEX(AD$369:AD$380,$D2368)+AD2359*(1+$E2368),0.01)</f>
        <v/>
      </c>
      <c r="AF2368" s="11">
        <f>CodePrefix&amp;$A2368&amp;IF($C2368="","","."&amp;$C2368&amp;"."&amp;$B2368)&amp;INDEX(VarEnd,MATCH($A2368,VarKey,0))&amp;AF$5</f>
        <v/>
      </c>
      <c r="AG2368" s="37">
        <f>MAX(INDEX(AG$369:AG$380,$D2368)+AG2359*(1+$E2368),0.01)</f>
        <v/>
      </c>
      <c r="AH2368" s="36">
        <f>MAX(INDEX(AH$369:AH$380,$D2368)+AH2359*(1+$E2368),0.01)</f>
        <v/>
      </c>
      <c r="AI2368" s="36">
        <f>MAX(INDEX(AI$369:AI$380,$D2368)+AI2359*(1+$E2368),0.01)</f>
        <v/>
      </c>
      <c r="AJ2368" s="36">
        <f>MAX(INDEX(AJ$369:AJ$380,$D2368)+AJ2359*(1+$E2368),0.01)</f>
        <v/>
      </c>
      <c r="AK2368" s="36">
        <f>MAX(INDEX(AK$369:AK$380,$D2368)+AK2359*(1+$E2368),0.01)</f>
        <v/>
      </c>
      <c r="AL2368" s="36">
        <f>MAX(INDEX(AL$369:AL$380,$D2368)+AL2359*(1+$E2368),0.01)</f>
        <v/>
      </c>
      <c r="AM2368" s="36">
        <f>MAX(INDEX(AM$369:AM$380,$D2368)+AM2359*(1+$E2368),0.01)</f>
        <v/>
      </c>
      <c r="AN2368" s="36">
        <f>MAX(INDEX(AN$369:AN$380,$D2368)+AN2359*(1+$E2368),0.01)</f>
        <v/>
      </c>
      <c r="AO2368" s="36">
        <f>MAX(INDEX(AO$369:AO$380,$D2368)+AO2359*(1+$E2368),0.01)</f>
        <v/>
      </c>
      <c r="AP2368" s="36">
        <f>MAX(INDEX(AP$369:AP$380,$D2368)+AP2359*(1+$E2368),0.01)</f>
        <v/>
      </c>
      <c r="AQ2368" s="36">
        <f>MAX(INDEX(AQ$369:AQ$380,$D2368)+AQ2359*(1+$E2368),0.01)</f>
        <v/>
      </c>
      <c r="AR2368" s="36">
        <f>MAX(INDEX(AR$369:AR$380,$D2368)+AR2359*(1+$E2368),0.01)</f>
        <v/>
      </c>
      <c r="AS2368" s="36">
        <f>MAX(INDEX(AS$369:AS$380,$D2368)+AS2359*(1+$E2368),0.01)</f>
        <v/>
      </c>
      <c r="AT2368" s="36">
        <f>MAX(INDEX(AT$369:AT$380,$D2368)+AT2359*(1+$E2368),0.01)</f>
        <v/>
      </c>
      <c r="AU2368" s="36">
        <f>MAX(INDEX(AU$369:AU$380,$D2368)+AU2359*(1+$E2368),0.01)</f>
        <v/>
      </c>
      <c r="AV2368" s="36">
        <f>MAX(INDEX(AV$369:AV$380,$D2368)+AV2359*(1+$E2368),0.01)</f>
        <v/>
      </c>
      <c r="AW2368" s="36">
        <f>MAX(INDEX(AW$369:AW$380,$D2368)+AW2359*(1+$E2368),0.01)</f>
        <v/>
      </c>
      <c r="AX2368" s="36">
        <f>MAX(INDEX(AX$369:AX$380,$D2368)+AX2359*(1+$E2368),0.01)</f>
        <v/>
      </c>
      <c r="AY2368" s="36">
        <f>MAX(INDEX(AY$369:AY$380,$D2368)+AY2359*(1+$E2368),0.01)</f>
        <v/>
      </c>
    </row>
    <row r="2369" hidden="1" outlineLevel="2">
      <c r="A2369" s="14" t="inlineStr">
        <is>
          <t>atp</t>
        </is>
      </c>
      <c r="B2369" s="14" t="inlineStr">
        <is>
          <t>gso</t>
        </is>
      </c>
      <c r="C2369" s="14" t="inlineStr">
        <is>
          <t>ftr</t>
        </is>
      </c>
      <c r="D2369" s="36">
        <f>INDEX(Inputs!$U$5:$U$132,MATCH($B2369&amp;"|"&amp;$C2369,Inputs!$A$5:$A$132,0))</f>
        <v/>
      </c>
      <c r="E2369" s="36">
        <f>INDEX(Inputs!$V$5:$V$132,MATCH($B2369&amp;"|"&amp;$C2369,Inputs!$A$5:$A$132,0))</f>
        <v/>
      </c>
      <c r="F2369" s="35" t="n"/>
      <c r="G2369" s="35" t="n"/>
      <c r="H2369" s="14">
        <f>INDEX(VarLab,MATCH($A2369,VarKey,0))&amp;INDEX(MemLab,MATCH($C2369&amp;"|"&amp;$B2369,MemKey,0))</f>
        <v/>
      </c>
      <c r="I2369" s="14">
        <f>INDEX(VarUnit,MATCH($A2369,VarKey,0))</f>
        <v/>
      </c>
      <c r="J2369" s="14">
        <f>INDEX(VarSrc,MATCH($A2369,VarKey,0))</f>
        <v/>
      </c>
      <c r="K2369" s="11">
        <f>CodePrefix&amp;$A2369&amp;IF($C2369="","","."&amp;$C2369&amp;"."&amp;$B2369)&amp;INDEX(VarEnd,MATCH($A2369,VarKey,0))&amp;K$5</f>
        <v/>
      </c>
      <c r="L2369" s="37">
        <f>MAX(INDEX(L$369:L$380,$D2369)+L2360*(1+$E2369),0.01)</f>
        <v/>
      </c>
      <c r="M2369" s="36">
        <f>MAX(INDEX(M$369:M$380,$D2369)+M2360*(1+$E2369),0.01)</f>
        <v/>
      </c>
      <c r="N2369" s="36">
        <f>MAX(INDEX(N$369:N$380,$D2369)+N2360*(1+$E2369),0.01)</f>
        <v/>
      </c>
      <c r="O2369" s="36">
        <f>MAX(INDEX(O$369:O$380,$D2369)+O2360*(1+$E2369),0.01)</f>
        <v/>
      </c>
      <c r="P2369" s="36">
        <f>MAX(INDEX(P$369:P$380,$D2369)+P2360*(1+$E2369),0.01)</f>
        <v/>
      </c>
      <c r="Q2369" s="36">
        <f>MAX(INDEX(Q$369:Q$380,$D2369)+Q2360*(1+$E2369),0.01)</f>
        <v/>
      </c>
      <c r="R2369" s="36">
        <f>MAX(INDEX(R$369:R$380,$D2369)+R2360*(1+$E2369),0.01)</f>
        <v/>
      </c>
      <c r="S2369" s="36">
        <f>MAX(INDEX(S$369:S$380,$D2369)+S2360*(1+$E2369),0.01)</f>
        <v/>
      </c>
      <c r="T2369" s="36">
        <f>MAX(INDEX(T$369:T$380,$D2369)+T2360*(1+$E2369),0.01)</f>
        <v/>
      </c>
      <c r="U2369" s="36">
        <f>MAX(INDEX(U$369:U$380,$D2369)+U2360*(1+$E2369),0.01)</f>
        <v/>
      </c>
      <c r="V2369" s="36">
        <f>MAX(INDEX(V$369:V$380,$D2369)+V2360*(1+$E2369),0.01)</f>
        <v/>
      </c>
      <c r="W2369" s="36">
        <f>MAX(INDEX(W$369:W$380,$D2369)+W2360*(1+$E2369),0.01)</f>
        <v/>
      </c>
      <c r="X2369" s="36">
        <f>MAX(INDEX(X$369:X$380,$D2369)+X2360*(1+$E2369),0.01)</f>
        <v/>
      </c>
      <c r="Y2369" s="36">
        <f>MAX(INDEX(Y$369:Y$380,$D2369)+Y2360*(1+$E2369),0.01)</f>
        <v/>
      </c>
      <c r="Z2369" s="36">
        <f>MAX(INDEX(Z$369:Z$380,$D2369)+Z2360*(1+$E2369),0.01)</f>
        <v/>
      </c>
      <c r="AA2369" s="36">
        <f>MAX(INDEX(AA$369:AA$380,$D2369)+AA2360*(1+$E2369),0.01)</f>
        <v/>
      </c>
      <c r="AB2369" s="36">
        <f>MAX(INDEX(AB$369:AB$380,$D2369)+AB2360*(1+$E2369),0.01)</f>
        <v/>
      </c>
      <c r="AC2369" s="36">
        <f>MAX(INDEX(AC$369:AC$380,$D2369)+AC2360*(1+$E2369),0.01)</f>
        <v/>
      </c>
      <c r="AD2369" s="36">
        <f>MAX(INDEX(AD$369:AD$380,$D2369)+AD2360*(1+$E2369),0.01)</f>
        <v/>
      </c>
      <c r="AF2369" s="11">
        <f>CodePrefix&amp;$A2369&amp;IF($C2369="","","."&amp;$C2369&amp;"."&amp;$B2369)&amp;INDEX(VarEnd,MATCH($A2369,VarKey,0))&amp;AF$5</f>
        <v/>
      </c>
      <c r="AG2369" s="37">
        <f>MAX(INDEX(AG$369:AG$380,$D2369)+AG2360*(1+$E2369),0.01)</f>
        <v/>
      </c>
      <c r="AH2369" s="36">
        <f>MAX(INDEX(AH$369:AH$380,$D2369)+AH2360*(1+$E2369),0.01)</f>
        <v/>
      </c>
      <c r="AI2369" s="36">
        <f>MAX(INDEX(AI$369:AI$380,$D2369)+AI2360*(1+$E2369),0.01)</f>
        <v/>
      </c>
      <c r="AJ2369" s="36">
        <f>MAX(INDEX(AJ$369:AJ$380,$D2369)+AJ2360*(1+$E2369),0.01)</f>
        <v/>
      </c>
      <c r="AK2369" s="36">
        <f>MAX(INDEX(AK$369:AK$380,$D2369)+AK2360*(1+$E2369),0.01)</f>
        <v/>
      </c>
      <c r="AL2369" s="36">
        <f>MAX(INDEX(AL$369:AL$380,$D2369)+AL2360*(1+$E2369),0.01)</f>
        <v/>
      </c>
      <c r="AM2369" s="36">
        <f>MAX(INDEX(AM$369:AM$380,$D2369)+AM2360*(1+$E2369),0.01)</f>
        <v/>
      </c>
      <c r="AN2369" s="36">
        <f>MAX(INDEX(AN$369:AN$380,$D2369)+AN2360*(1+$E2369),0.01)</f>
        <v/>
      </c>
      <c r="AO2369" s="36">
        <f>MAX(INDEX(AO$369:AO$380,$D2369)+AO2360*(1+$E2369),0.01)</f>
        <v/>
      </c>
      <c r="AP2369" s="36">
        <f>MAX(INDEX(AP$369:AP$380,$D2369)+AP2360*(1+$E2369),0.01)</f>
        <v/>
      </c>
      <c r="AQ2369" s="36">
        <f>MAX(INDEX(AQ$369:AQ$380,$D2369)+AQ2360*(1+$E2369),0.01)</f>
        <v/>
      </c>
      <c r="AR2369" s="36">
        <f>MAX(INDEX(AR$369:AR$380,$D2369)+AR2360*(1+$E2369),0.01)</f>
        <v/>
      </c>
      <c r="AS2369" s="36">
        <f>MAX(INDEX(AS$369:AS$380,$D2369)+AS2360*(1+$E2369),0.01)</f>
        <v/>
      </c>
      <c r="AT2369" s="36">
        <f>MAX(INDEX(AT$369:AT$380,$D2369)+AT2360*(1+$E2369),0.01)</f>
        <v/>
      </c>
      <c r="AU2369" s="36">
        <f>MAX(INDEX(AU$369:AU$380,$D2369)+AU2360*(1+$E2369),0.01)</f>
        <v/>
      </c>
      <c r="AV2369" s="36">
        <f>MAX(INDEX(AV$369:AV$380,$D2369)+AV2360*(1+$E2369),0.01)</f>
        <v/>
      </c>
      <c r="AW2369" s="36">
        <f>MAX(INDEX(AW$369:AW$380,$D2369)+AW2360*(1+$E2369),0.01)</f>
        <v/>
      </c>
      <c r="AX2369" s="36">
        <f>MAX(INDEX(AX$369:AX$380,$D2369)+AX2360*(1+$E2369),0.01)</f>
        <v/>
      </c>
      <c r="AY2369" s="36">
        <f>MAX(INDEX(AY$369:AY$380,$D2369)+AY2360*(1+$E2369),0.01)</f>
        <v/>
      </c>
    </row>
    <row r="2370" hidden="1" outlineLevel="2">
      <c r="A2370" s="14" t="inlineStr">
        <is>
          <t>atp</t>
        </is>
      </c>
      <c r="B2370" s="14" t="inlineStr">
        <is>
          <t>die</t>
        </is>
      </c>
      <c r="C2370" s="14" t="inlineStr">
        <is>
          <t>ftr</t>
        </is>
      </c>
      <c r="D2370" s="36">
        <f>INDEX(Inputs!$U$5:$U$132,MATCH($B2370&amp;"|"&amp;$C2370,Inputs!$A$5:$A$132,0))</f>
        <v/>
      </c>
      <c r="E2370" s="36">
        <f>INDEX(Inputs!$V$5:$V$132,MATCH($B2370&amp;"|"&amp;$C2370,Inputs!$A$5:$A$132,0))</f>
        <v/>
      </c>
      <c r="F2370" s="35" t="n"/>
      <c r="G2370" s="35" t="n"/>
      <c r="H2370" s="14">
        <f>INDEX(VarLab,MATCH($A2370,VarKey,0))&amp;INDEX(MemLab,MATCH($C2370&amp;"|"&amp;$B2370,MemKey,0))</f>
        <v/>
      </c>
      <c r="I2370" s="14">
        <f>INDEX(VarUnit,MATCH($A2370,VarKey,0))</f>
        <v/>
      </c>
      <c r="J2370" s="14">
        <f>INDEX(VarSrc,MATCH($A2370,VarKey,0))</f>
        <v/>
      </c>
      <c r="K2370" s="11">
        <f>CodePrefix&amp;$A2370&amp;IF($C2370="","","."&amp;$C2370&amp;"."&amp;$B2370)&amp;INDEX(VarEnd,MATCH($A2370,VarKey,0))&amp;K$5</f>
        <v/>
      </c>
      <c r="L2370" s="37">
        <f>MAX(INDEX(L$369:L$380,$D2370)+L2361*(1+$E2370),0.01)</f>
        <v/>
      </c>
      <c r="M2370" s="36">
        <f>MAX(INDEX(M$369:M$380,$D2370)+M2361*(1+$E2370),0.01)</f>
        <v/>
      </c>
      <c r="N2370" s="36">
        <f>MAX(INDEX(N$369:N$380,$D2370)+N2361*(1+$E2370),0.01)</f>
        <v/>
      </c>
      <c r="O2370" s="36">
        <f>MAX(INDEX(O$369:O$380,$D2370)+O2361*(1+$E2370),0.01)</f>
        <v/>
      </c>
      <c r="P2370" s="36">
        <f>MAX(INDEX(P$369:P$380,$D2370)+P2361*(1+$E2370),0.01)</f>
        <v/>
      </c>
      <c r="Q2370" s="36">
        <f>MAX(INDEX(Q$369:Q$380,$D2370)+Q2361*(1+$E2370),0.01)</f>
        <v/>
      </c>
      <c r="R2370" s="36">
        <f>MAX(INDEX(R$369:R$380,$D2370)+R2361*(1+$E2370),0.01)</f>
        <v/>
      </c>
      <c r="S2370" s="36">
        <f>MAX(INDEX(S$369:S$380,$D2370)+S2361*(1+$E2370),0.01)</f>
        <v/>
      </c>
      <c r="T2370" s="36">
        <f>MAX(INDEX(T$369:T$380,$D2370)+T2361*(1+$E2370),0.01)</f>
        <v/>
      </c>
      <c r="U2370" s="36">
        <f>MAX(INDEX(U$369:U$380,$D2370)+U2361*(1+$E2370),0.01)</f>
        <v/>
      </c>
      <c r="V2370" s="36">
        <f>MAX(INDEX(V$369:V$380,$D2370)+V2361*(1+$E2370),0.01)</f>
        <v/>
      </c>
      <c r="W2370" s="36">
        <f>MAX(INDEX(W$369:W$380,$D2370)+W2361*(1+$E2370),0.01)</f>
        <v/>
      </c>
      <c r="X2370" s="36">
        <f>MAX(INDEX(X$369:X$380,$D2370)+X2361*(1+$E2370),0.01)</f>
        <v/>
      </c>
      <c r="Y2370" s="36">
        <f>MAX(INDEX(Y$369:Y$380,$D2370)+Y2361*(1+$E2370),0.01)</f>
        <v/>
      </c>
      <c r="Z2370" s="36">
        <f>MAX(INDEX(Z$369:Z$380,$D2370)+Z2361*(1+$E2370),0.01)</f>
        <v/>
      </c>
      <c r="AA2370" s="36">
        <f>MAX(INDEX(AA$369:AA$380,$D2370)+AA2361*(1+$E2370),0.01)</f>
        <v/>
      </c>
      <c r="AB2370" s="36">
        <f>MAX(INDEX(AB$369:AB$380,$D2370)+AB2361*(1+$E2370),0.01)</f>
        <v/>
      </c>
      <c r="AC2370" s="36">
        <f>MAX(INDEX(AC$369:AC$380,$D2370)+AC2361*(1+$E2370),0.01)</f>
        <v/>
      </c>
      <c r="AD2370" s="36">
        <f>MAX(INDEX(AD$369:AD$380,$D2370)+AD2361*(1+$E2370),0.01)</f>
        <v/>
      </c>
      <c r="AF2370" s="11">
        <f>CodePrefix&amp;$A2370&amp;IF($C2370="","","."&amp;$C2370&amp;"."&amp;$B2370)&amp;INDEX(VarEnd,MATCH($A2370,VarKey,0))&amp;AF$5</f>
        <v/>
      </c>
      <c r="AG2370" s="37">
        <f>MAX(INDEX(AG$369:AG$380,$D2370)+AG2361*(1+$E2370),0.01)</f>
        <v/>
      </c>
      <c r="AH2370" s="36">
        <f>MAX(INDEX(AH$369:AH$380,$D2370)+AH2361*(1+$E2370),0.01)</f>
        <v/>
      </c>
      <c r="AI2370" s="36">
        <f>MAX(INDEX(AI$369:AI$380,$D2370)+AI2361*(1+$E2370),0.01)</f>
        <v/>
      </c>
      <c r="AJ2370" s="36">
        <f>MAX(INDEX(AJ$369:AJ$380,$D2370)+AJ2361*(1+$E2370),0.01)</f>
        <v/>
      </c>
      <c r="AK2370" s="36">
        <f>MAX(INDEX(AK$369:AK$380,$D2370)+AK2361*(1+$E2370),0.01)</f>
        <v/>
      </c>
      <c r="AL2370" s="36">
        <f>MAX(INDEX(AL$369:AL$380,$D2370)+AL2361*(1+$E2370),0.01)</f>
        <v/>
      </c>
      <c r="AM2370" s="36">
        <f>MAX(INDEX(AM$369:AM$380,$D2370)+AM2361*(1+$E2370),0.01)</f>
        <v/>
      </c>
      <c r="AN2370" s="36">
        <f>MAX(INDEX(AN$369:AN$380,$D2370)+AN2361*(1+$E2370),0.01)</f>
        <v/>
      </c>
      <c r="AO2370" s="36">
        <f>MAX(INDEX(AO$369:AO$380,$D2370)+AO2361*(1+$E2370),0.01)</f>
        <v/>
      </c>
      <c r="AP2370" s="36">
        <f>MAX(INDEX(AP$369:AP$380,$D2370)+AP2361*(1+$E2370),0.01)</f>
        <v/>
      </c>
      <c r="AQ2370" s="36">
        <f>MAX(INDEX(AQ$369:AQ$380,$D2370)+AQ2361*(1+$E2370),0.01)</f>
        <v/>
      </c>
      <c r="AR2370" s="36">
        <f>MAX(INDEX(AR$369:AR$380,$D2370)+AR2361*(1+$E2370),0.01)</f>
        <v/>
      </c>
      <c r="AS2370" s="36">
        <f>MAX(INDEX(AS$369:AS$380,$D2370)+AS2361*(1+$E2370),0.01)</f>
        <v/>
      </c>
      <c r="AT2370" s="36">
        <f>MAX(INDEX(AT$369:AT$380,$D2370)+AT2361*(1+$E2370),0.01)</f>
        <v/>
      </c>
      <c r="AU2370" s="36">
        <f>MAX(INDEX(AU$369:AU$380,$D2370)+AU2361*(1+$E2370),0.01)</f>
        <v/>
      </c>
      <c r="AV2370" s="36">
        <f>MAX(INDEX(AV$369:AV$380,$D2370)+AV2361*(1+$E2370),0.01)</f>
        <v/>
      </c>
      <c r="AW2370" s="36">
        <f>MAX(INDEX(AW$369:AW$380,$D2370)+AW2361*(1+$E2370),0.01)</f>
        <v/>
      </c>
      <c r="AX2370" s="36">
        <f>MAX(INDEX(AX$369:AX$380,$D2370)+AX2361*(1+$E2370),0.01)</f>
        <v/>
      </c>
      <c r="AY2370" s="36">
        <f>MAX(INDEX(AY$369:AY$380,$D2370)+AY2361*(1+$E2370),0.01)</f>
        <v/>
      </c>
    </row>
    <row r="2371" hidden="1" outlineLevel="2">
      <c r="A2371" s="14" t="inlineStr">
        <is>
          <t>atp</t>
        </is>
      </c>
      <c r="B2371" s="14" t="inlineStr">
        <is>
          <t>lpg</t>
        </is>
      </c>
      <c r="C2371" s="14" t="inlineStr">
        <is>
          <t>ftr</t>
        </is>
      </c>
      <c r="D2371" s="36">
        <f>INDEX(Inputs!$U$5:$U$132,MATCH($B2371&amp;"|"&amp;$C2371,Inputs!$A$5:$A$132,0))</f>
        <v/>
      </c>
      <c r="E2371" s="36">
        <f>INDEX(Inputs!$V$5:$V$132,MATCH($B2371&amp;"|"&amp;$C2371,Inputs!$A$5:$A$132,0))</f>
        <v/>
      </c>
      <c r="F2371" s="35" t="n"/>
      <c r="G2371" s="35" t="n"/>
      <c r="H2371" s="14">
        <f>INDEX(VarLab,MATCH($A2371,VarKey,0))&amp;INDEX(MemLab,MATCH($C2371&amp;"|"&amp;$B2371,MemKey,0))</f>
        <v/>
      </c>
      <c r="I2371" s="14">
        <f>INDEX(VarUnit,MATCH($A2371,VarKey,0))</f>
        <v/>
      </c>
      <c r="J2371" s="14">
        <f>INDEX(VarSrc,MATCH($A2371,VarKey,0))</f>
        <v/>
      </c>
      <c r="K2371" s="11">
        <f>CodePrefix&amp;$A2371&amp;IF($C2371="","","."&amp;$C2371&amp;"."&amp;$B2371)&amp;INDEX(VarEnd,MATCH($A2371,VarKey,0))&amp;K$5</f>
        <v/>
      </c>
      <c r="L2371" s="37">
        <f>MAX(INDEX(L$369:L$380,$D2371)+L2362*(1+$E2371),0.01)</f>
        <v/>
      </c>
      <c r="M2371" s="36">
        <f>MAX(INDEX(M$369:M$380,$D2371)+M2362*(1+$E2371),0.01)</f>
        <v/>
      </c>
      <c r="N2371" s="36">
        <f>MAX(INDEX(N$369:N$380,$D2371)+N2362*(1+$E2371),0.01)</f>
        <v/>
      </c>
      <c r="O2371" s="36">
        <f>MAX(INDEX(O$369:O$380,$D2371)+O2362*(1+$E2371),0.01)</f>
        <v/>
      </c>
      <c r="P2371" s="36">
        <f>MAX(INDEX(P$369:P$380,$D2371)+P2362*(1+$E2371),0.01)</f>
        <v/>
      </c>
      <c r="Q2371" s="36">
        <f>MAX(INDEX(Q$369:Q$380,$D2371)+Q2362*(1+$E2371),0.01)</f>
        <v/>
      </c>
      <c r="R2371" s="36">
        <f>MAX(INDEX(R$369:R$380,$D2371)+R2362*(1+$E2371),0.01)</f>
        <v/>
      </c>
      <c r="S2371" s="36">
        <f>MAX(INDEX(S$369:S$380,$D2371)+S2362*(1+$E2371),0.01)</f>
        <v/>
      </c>
      <c r="T2371" s="36">
        <f>MAX(INDEX(T$369:T$380,$D2371)+T2362*(1+$E2371),0.01)</f>
        <v/>
      </c>
      <c r="U2371" s="36">
        <f>MAX(INDEX(U$369:U$380,$D2371)+U2362*(1+$E2371),0.01)</f>
        <v/>
      </c>
      <c r="V2371" s="36">
        <f>MAX(INDEX(V$369:V$380,$D2371)+V2362*(1+$E2371),0.01)</f>
        <v/>
      </c>
      <c r="W2371" s="36">
        <f>MAX(INDEX(W$369:W$380,$D2371)+W2362*(1+$E2371),0.01)</f>
        <v/>
      </c>
      <c r="X2371" s="36">
        <f>MAX(INDEX(X$369:X$380,$D2371)+X2362*(1+$E2371),0.01)</f>
        <v/>
      </c>
      <c r="Y2371" s="36">
        <f>MAX(INDEX(Y$369:Y$380,$D2371)+Y2362*(1+$E2371),0.01)</f>
        <v/>
      </c>
      <c r="Z2371" s="36">
        <f>MAX(INDEX(Z$369:Z$380,$D2371)+Z2362*(1+$E2371),0.01)</f>
        <v/>
      </c>
      <c r="AA2371" s="36">
        <f>MAX(INDEX(AA$369:AA$380,$D2371)+AA2362*(1+$E2371),0.01)</f>
        <v/>
      </c>
      <c r="AB2371" s="36">
        <f>MAX(INDEX(AB$369:AB$380,$D2371)+AB2362*(1+$E2371),0.01)</f>
        <v/>
      </c>
      <c r="AC2371" s="36">
        <f>MAX(INDEX(AC$369:AC$380,$D2371)+AC2362*(1+$E2371),0.01)</f>
        <v/>
      </c>
      <c r="AD2371" s="36">
        <f>MAX(INDEX(AD$369:AD$380,$D2371)+AD2362*(1+$E2371),0.01)</f>
        <v/>
      </c>
      <c r="AF2371" s="11">
        <f>CodePrefix&amp;$A2371&amp;IF($C2371="","","."&amp;$C2371&amp;"."&amp;$B2371)&amp;INDEX(VarEnd,MATCH($A2371,VarKey,0))&amp;AF$5</f>
        <v/>
      </c>
      <c r="AG2371" s="37">
        <f>MAX(INDEX(AG$369:AG$380,$D2371)+AG2362*(1+$E2371),0.01)</f>
        <v/>
      </c>
      <c r="AH2371" s="36">
        <f>MAX(INDEX(AH$369:AH$380,$D2371)+AH2362*(1+$E2371),0.01)</f>
        <v/>
      </c>
      <c r="AI2371" s="36">
        <f>MAX(INDEX(AI$369:AI$380,$D2371)+AI2362*(1+$E2371),0.01)</f>
        <v/>
      </c>
      <c r="AJ2371" s="36">
        <f>MAX(INDEX(AJ$369:AJ$380,$D2371)+AJ2362*(1+$E2371),0.01)</f>
        <v/>
      </c>
      <c r="AK2371" s="36">
        <f>MAX(INDEX(AK$369:AK$380,$D2371)+AK2362*(1+$E2371),0.01)</f>
        <v/>
      </c>
      <c r="AL2371" s="36">
        <f>MAX(INDEX(AL$369:AL$380,$D2371)+AL2362*(1+$E2371),0.01)</f>
        <v/>
      </c>
      <c r="AM2371" s="36">
        <f>MAX(INDEX(AM$369:AM$380,$D2371)+AM2362*(1+$E2371),0.01)</f>
        <v/>
      </c>
      <c r="AN2371" s="36">
        <f>MAX(INDEX(AN$369:AN$380,$D2371)+AN2362*(1+$E2371),0.01)</f>
        <v/>
      </c>
      <c r="AO2371" s="36">
        <f>MAX(INDEX(AO$369:AO$380,$D2371)+AO2362*(1+$E2371),0.01)</f>
        <v/>
      </c>
      <c r="AP2371" s="36">
        <f>MAX(INDEX(AP$369:AP$380,$D2371)+AP2362*(1+$E2371),0.01)</f>
        <v/>
      </c>
      <c r="AQ2371" s="36">
        <f>MAX(INDEX(AQ$369:AQ$380,$D2371)+AQ2362*(1+$E2371),0.01)</f>
        <v/>
      </c>
      <c r="AR2371" s="36">
        <f>MAX(INDEX(AR$369:AR$380,$D2371)+AR2362*(1+$E2371),0.01)</f>
        <v/>
      </c>
      <c r="AS2371" s="36">
        <f>MAX(INDEX(AS$369:AS$380,$D2371)+AS2362*(1+$E2371),0.01)</f>
        <v/>
      </c>
      <c r="AT2371" s="36">
        <f>MAX(INDEX(AT$369:AT$380,$D2371)+AT2362*(1+$E2371),0.01)</f>
        <v/>
      </c>
      <c r="AU2371" s="36">
        <f>MAX(INDEX(AU$369:AU$380,$D2371)+AU2362*(1+$E2371),0.01)</f>
        <v/>
      </c>
      <c r="AV2371" s="36">
        <f>MAX(INDEX(AV$369:AV$380,$D2371)+AV2362*(1+$E2371),0.01)</f>
        <v/>
      </c>
      <c r="AW2371" s="36">
        <f>MAX(INDEX(AW$369:AW$380,$D2371)+AW2362*(1+$E2371),0.01)</f>
        <v/>
      </c>
      <c r="AX2371" s="36">
        <f>MAX(INDEX(AX$369:AX$380,$D2371)+AX2362*(1+$E2371),0.01)</f>
        <v/>
      </c>
      <c r="AY2371" s="36">
        <f>MAX(INDEX(AY$369:AY$380,$D2371)+AY2362*(1+$E2371),0.01)</f>
        <v/>
      </c>
    </row>
    <row r="2372" hidden="1" outlineLevel="2">
      <c r="A2372" s="14" t="inlineStr">
        <is>
          <t>atp</t>
        </is>
      </c>
      <c r="B2372" s="14" t="inlineStr">
        <is>
          <t>ker</t>
        </is>
      </c>
      <c r="C2372" s="14" t="inlineStr">
        <is>
          <t>ftr</t>
        </is>
      </c>
      <c r="D2372" s="36">
        <f>INDEX(Inputs!$U$5:$U$132,MATCH($B2372&amp;"|"&amp;$C2372,Inputs!$A$5:$A$132,0))</f>
        <v/>
      </c>
      <c r="E2372" s="36">
        <f>INDEX(Inputs!$V$5:$V$132,MATCH($B2372&amp;"|"&amp;$C2372,Inputs!$A$5:$A$132,0))</f>
        <v/>
      </c>
      <c r="F2372" s="35" t="n"/>
      <c r="G2372" s="35" t="n"/>
      <c r="H2372" s="14">
        <f>INDEX(VarLab,MATCH($A2372,VarKey,0))&amp;INDEX(MemLab,MATCH($C2372&amp;"|"&amp;$B2372,MemKey,0))</f>
        <v/>
      </c>
      <c r="I2372" s="14">
        <f>INDEX(VarUnit,MATCH($A2372,VarKey,0))</f>
        <v/>
      </c>
      <c r="J2372" s="14">
        <f>INDEX(VarSrc,MATCH($A2372,VarKey,0))</f>
        <v/>
      </c>
      <c r="K2372" s="11">
        <f>CodePrefix&amp;$A2372&amp;IF($C2372="","","."&amp;$C2372&amp;"."&amp;$B2372)&amp;INDEX(VarEnd,MATCH($A2372,VarKey,0))&amp;K$5</f>
        <v/>
      </c>
      <c r="L2372" s="37">
        <f>MAX(INDEX(L$369:L$380,$D2372)+L2363*(1+$E2372),0.01)</f>
        <v/>
      </c>
      <c r="M2372" s="36">
        <f>MAX(INDEX(M$369:M$380,$D2372)+M2363*(1+$E2372),0.01)</f>
        <v/>
      </c>
      <c r="N2372" s="36">
        <f>MAX(INDEX(N$369:N$380,$D2372)+N2363*(1+$E2372),0.01)</f>
        <v/>
      </c>
      <c r="O2372" s="36">
        <f>MAX(INDEX(O$369:O$380,$D2372)+O2363*(1+$E2372),0.01)</f>
        <v/>
      </c>
      <c r="P2372" s="36">
        <f>MAX(INDEX(P$369:P$380,$D2372)+P2363*(1+$E2372),0.01)</f>
        <v/>
      </c>
      <c r="Q2372" s="36">
        <f>MAX(INDEX(Q$369:Q$380,$D2372)+Q2363*(1+$E2372),0.01)</f>
        <v/>
      </c>
      <c r="R2372" s="36">
        <f>MAX(INDEX(R$369:R$380,$D2372)+R2363*(1+$E2372),0.01)</f>
        <v/>
      </c>
      <c r="S2372" s="36">
        <f>MAX(INDEX(S$369:S$380,$D2372)+S2363*(1+$E2372),0.01)</f>
        <v/>
      </c>
      <c r="T2372" s="36">
        <f>MAX(INDEX(T$369:T$380,$D2372)+T2363*(1+$E2372),0.01)</f>
        <v/>
      </c>
      <c r="U2372" s="36">
        <f>MAX(INDEX(U$369:U$380,$D2372)+U2363*(1+$E2372),0.01)</f>
        <v/>
      </c>
      <c r="V2372" s="36">
        <f>MAX(INDEX(V$369:V$380,$D2372)+V2363*(1+$E2372),0.01)</f>
        <v/>
      </c>
      <c r="W2372" s="36">
        <f>MAX(INDEX(W$369:W$380,$D2372)+W2363*(1+$E2372),0.01)</f>
        <v/>
      </c>
      <c r="X2372" s="36">
        <f>MAX(INDEX(X$369:X$380,$D2372)+X2363*(1+$E2372),0.01)</f>
        <v/>
      </c>
      <c r="Y2372" s="36">
        <f>MAX(INDEX(Y$369:Y$380,$D2372)+Y2363*(1+$E2372),0.01)</f>
        <v/>
      </c>
      <c r="Z2372" s="36">
        <f>MAX(INDEX(Z$369:Z$380,$D2372)+Z2363*(1+$E2372),0.01)</f>
        <v/>
      </c>
      <c r="AA2372" s="36">
        <f>MAX(INDEX(AA$369:AA$380,$D2372)+AA2363*(1+$E2372),0.01)</f>
        <v/>
      </c>
      <c r="AB2372" s="36">
        <f>MAX(INDEX(AB$369:AB$380,$D2372)+AB2363*(1+$E2372),0.01)</f>
        <v/>
      </c>
      <c r="AC2372" s="36">
        <f>MAX(INDEX(AC$369:AC$380,$D2372)+AC2363*(1+$E2372),0.01)</f>
        <v/>
      </c>
      <c r="AD2372" s="36">
        <f>MAX(INDEX(AD$369:AD$380,$D2372)+AD2363*(1+$E2372),0.01)</f>
        <v/>
      </c>
      <c r="AF2372" s="11">
        <f>CodePrefix&amp;$A2372&amp;IF($C2372="","","."&amp;$C2372&amp;"."&amp;$B2372)&amp;INDEX(VarEnd,MATCH($A2372,VarKey,0))&amp;AF$5</f>
        <v/>
      </c>
      <c r="AG2372" s="37">
        <f>MAX(INDEX(AG$369:AG$380,$D2372)+AG2363*(1+$E2372),0.01)</f>
        <v/>
      </c>
      <c r="AH2372" s="36">
        <f>MAX(INDEX(AH$369:AH$380,$D2372)+AH2363*(1+$E2372),0.01)</f>
        <v/>
      </c>
      <c r="AI2372" s="36">
        <f>MAX(INDEX(AI$369:AI$380,$D2372)+AI2363*(1+$E2372),0.01)</f>
        <v/>
      </c>
      <c r="AJ2372" s="36">
        <f>MAX(INDEX(AJ$369:AJ$380,$D2372)+AJ2363*(1+$E2372),0.01)</f>
        <v/>
      </c>
      <c r="AK2372" s="36">
        <f>MAX(INDEX(AK$369:AK$380,$D2372)+AK2363*(1+$E2372),0.01)</f>
        <v/>
      </c>
      <c r="AL2372" s="36">
        <f>MAX(INDEX(AL$369:AL$380,$D2372)+AL2363*(1+$E2372),0.01)</f>
        <v/>
      </c>
      <c r="AM2372" s="36">
        <f>MAX(INDEX(AM$369:AM$380,$D2372)+AM2363*(1+$E2372),0.01)</f>
        <v/>
      </c>
      <c r="AN2372" s="36">
        <f>MAX(INDEX(AN$369:AN$380,$D2372)+AN2363*(1+$E2372),0.01)</f>
        <v/>
      </c>
      <c r="AO2372" s="36">
        <f>MAX(INDEX(AO$369:AO$380,$D2372)+AO2363*(1+$E2372),0.01)</f>
        <v/>
      </c>
      <c r="AP2372" s="36">
        <f>MAX(INDEX(AP$369:AP$380,$D2372)+AP2363*(1+$E2372),0.01)</f>
        <v/>
      </c>
      <c r="AQ2372" s="36">
        <f>MAX(INDEX(AQ$369:AQ$380,$D2372)+AQ2363*(1+$E2372),0.01)</f>
        <v/>
      </c>
      <c r="AR2372" s="36">
        <f>MAX(INDEX(AR$369:AR$380,$D2372)+AR2363*(1+$E2372),0.01)</f>
        <v/>
      </c>
      <c r="AS2372" s="36">
        <f>MAX(INDEX(AS$369:AS$380,$D2372)+AS2363*(1+$E2372),0.01)</f>
        <v/>
      </c>
      <c r="AT2372" s="36">
        <f>MAX(INDEX(AT$369:AT$380,$D2372)+AT2363*(1+$E2372),0.01)</f>
        <v/>
      </c>
      <c r="AU2372" s="36">
        <f>MAX(INDEX(AU$369:AU$380,$D2372)+AU2363*(1+$E2372),0.01)</f>
        <v/>
      </c>
      <c r="AV2372" s="36">
        <f>MAX(INDEX(AV$369:AV$380,$D2372)+AV2363*(1+$E2372),0.01)</f>
        <v/>
      </c>
      <c r="AW2372" s="36">
        <f>MAX(INDEX(AW$369:AW$380,$D2372)+AW2363*(1+$E2372),0.01)</f>
        <v/>
      </c>
      <c r="AX2372" s="36">
        <f>MAX(INDEX(AX$369:AX$380,$D2372)+AX2363*(1+$E2372),0.01)</f>
        <v/>
      </c>
      <c r="AY2372" s="36">
        <f>MAX(INDEX(AY$369:AY$380,$D2372)+AY2363*(1+$E2372),0.01)</f>
        <v/>
      </c>
    </row>
    <row r="2373" hidden="1" outlineLevel="2">
      <c r="A2373" s="14" t="inlineStr">
        <is>
          <t>atp</t>
        </is>
      </c>
      <c r="B2373" s="14" t="inlineStr">
        <is>
          <t>oop</t>
        </is>
      </c>
      <c r="C2373" s="14" t="inlineStr">
        <is>
          <t>ftr</t>
        </is>
      </c>
      <c r="D2373" s="36">
        <f>INDEX(Inputs!$U$5:$U$132,MATCH($B2373&amp;"|"&amp;$C2373,Inputs!$A$5:$A$132,0))</f>
        <v/>
      </c>
      <c r="E2373" s="36">
        <f>INDEX(Inputs!$V$5:$V$132,MATCH($B2373&amp;"|"&amp;$C2373,Inputs!$A$5:$A$132,0))</f>
        <v/>
      </c>
      <c r="F2373" s="35" t="n"/>
      <c r="G2373" s="35" t="n"/>
      <c r="H2373" s="14">
        <f>INDEX(VarLab,MATCH($A2373,VarKey,0))&amp;INDEX(MemLab,MATCH($C2373&amp;"|"&amp;$B2373,MemKey,0))</f>
        <v/>
      </c>
      <c r="I2373" s="14">
        <f>INDEX(VarUnit,MATCH($A2373,VarKey,0))</f>
        <v/>
      </c>
      <c r="J2373" s="14">
        <f>INDEX(VarSrc,MATCH($A2373,VarKey,0))</f>
        <v/>
      </c>
      <c r="K2373" s="11">
        <f>CodePrefix&amp;$A2373&amp;IF($C2373="","","."&amp;$C2373&amp;"."&amp;$B2373)&amp;INDEX(VarEnd,MATCH($A2373,VarKey,0))&amp;K$5</f>
        <v/>
      </c>
      <c r="L2373" s="37">
        <f>MAX(INDEX(L$369:L$380,$D2373)+L2364*(1+$E2373),0.01)</f>
        <v/>
      </c>
      <c r="M2373" s="36">
        <f>MAX(INDEX(M$369:M$380,$D2373)+M2364*(1+$E2373),0.01)</f>
        <v/>
      </c>
      <c r="N2373" s="36">
        <f>MAX(INDEX(N$369:N$380,$D2373)+N2364*(1+$E2373),0.01)</f>
        <v/>
      </c>
      <c r="O2373" s="36">
        <f>MAX(INDEX(O$369:O$380,$D2373)+O2364*(1+$E2373),0.01)</f>
        <v/>
      </c>
      <c r="P2373" s="36">
        <f>MAX(INDEX(P$369:P$380,$D2373)+P2364*(1+$E2373),0.01)</f>
        <v/>
      </c>
      <c r="Q2373" s="36">
        <f>MAX(INDEX(Q$369:Q$380,$D2373)+Q2364*(1+$E2373),0.01)</f>
        <v/>
      </c>
      <c r="R2373" s="36">
        <f>MAX(INDEX(R$369:R$380,$D2373)+R2364*(1+$E2373),0.01)</f>
        <v/>
      </c>
      <c r="S2373" s="36">
        <f>MAX(INDEX(S$369:S$380,$D2373)+S2364*(1+$E2373),0.01)</f>
        <v/>
      </c>
      <c r="T2373" s="36">
        <f>MAX(INDEX(T$369:T$380,$D2373)+T2364*(1+$E2373),0.01)</f>
        <v/>
      </c>
      <c r="U2373" s="36">
        <f>MAX(INDEX(U$369:U$380,$D2373)+U2364*(1+$E2373),0.01)</f>
        <v/>
      </c>
      <c r="V2373" s="36">
        <f>MAX(INDEX(V$369:V$380,$D2373)+V2364*(1+$E2373),0.01)</f>
        <v/>
      </c>
      <c r="W2373" s="36">
        <f>MAX(INDEX(W$369:W$380,$D2373)+W2364*(1+$E2373),0.01)</f>
        <v/>
      </c>
      <c r="X2373" s="36">
        <f>MAX(INDEX(X$369:X$380,$D2373)+X2364*(1+$E2373),0.01)</f>
        <v/>
      </c>
      <c r="Y2373" s="36">
        <f>MAX(INDEX(Y$369:Y$380,$D2373)+Y2364*(1+$E2373),0.01)</f>
        <v/>
      </c>
      <c r="Z2373" s="36">
        <f>MAX(INDEX(Z$369:Z$380,$D2373)+Z2364*(1+$E2373),0.01)</f>
        <v/>
      </c>
      <c r="AA2373" s="36">
        <f>MAX(INDEX(AA$369:AA$380,$D2373)+AA2364*(1+$E2373),0.01)</f>
        <v/>
      </c>
      <c r="AB2373" s="36">
        <f>MAX(INDEX(AB$369:AB$380,$D2373)+AB2364*(1+$E2373),0.01)</f>
        <v/>
      </c>
      <c r="AC2373" s="36">
        <f>MAX(INDEX(AC$369:AC$380,$D2373)+AC2364*(1+$E2373),0.01)</f>
        <v/>
      </c>
      <c r="AD2373" s="36">
        <f>MAX(INDEX(AD$369:AD$380,$D2373)+AD2364*(1+$E2373),0.01)</f>
        <v/>
      </c>
      <c r="AF2373" s="11">
        <f>CodePrefix&amp;$A2373&amp;IF($C2373="","","."&amp;$C2373&amp;"."&amp;$B2373)&amp;INDEX(VarEnd,MATCH($A2373,VarKey,0))&amp;AF$5</f>
        <v/>
      </c>
      <c r="AG2373" s="37">
        <f>MAX(INDEX(AG$369:AG$380,$D2373)+AG2364*(1+$E2373),0.01)</f>
        <v/>
      </c>
      <c r="AH2373" s="36">
        <f>MAX(INDEX(AH$369:AH$380,$D2373)+AH2364*(1+$E2373),0.01)</f>
        <v/>
      </c>
      <c r="AI2373" s="36">
        <f>MAX(INDEX(AI$369:AI$380,$D2373)+AI2364*(1+$E2373),0.01)</f>
        <v/>
      </c>
      <c r="AJ2373" s="36">
        <f>MAX(INDEX(AJ$369:AJ$380,$D2373)+AJ2364*(1+$E2373),0.01)</f>
        <v/>
      </c>
      <c r="AK2373" s="36">
        <f>MAX(INDEX(AK$369:AK$380,$D2373)+AK2364*(1+$E2373),0.01)</f>
        <v/>
      </c>
      <c r="AL2373" s="36">
        <f>MAX(INDEX(AL$369:AL$380,$D2373)+AL2364*(1+$E2373),0.01)</f>
        <v/>
      </c>
      <c r="AM2373" s="36">
        <f>MAX(INDEX(AM$369:AM$380,$D2373)+AM2364*(1+$E2373),0.01)</f>
        <v/>
      </c>
      <c r="AN2373" s="36">
        <f>MAX(INDEX(AN$369:AN$380,$D2373)+AN2364*(1+$E2373),0.01)</f>
        <v/>
      </c>
      <c r="AO2373" s="36">
        <f>MAX(INDEX(AO$369:AO$380,$D2373)+AO2364*(1+$E2373),0.01)</f>
        <v/>
      </c>
      <c r="AP2373" s="36">
        <f>MAX(INDEX(AP$369:AP$380,$D2373)+AP2364*(1+$E2373),0.01)</f>
        <v/>
      </c>
      <c r="AQ2373" s="36">
        <f>MAX(INDEX(AQ$369:AQ$380,$D2373)+AQ2364*(1+$E2373),0.01)</f>
        <v/>
      </c>
      <c r="AR2373" s="36">
        <f>MAX(INDEX(AR$369:AR$380,$D2373)+AR2364*(1+$E2373),0.01)</f>
        <v/>
      </c>
      <c r="AS2373" s="36">
        <f>MAX(INDEX(AS$369:AS$380,$D2373)+AS2364*(1+$E2373),0.01)</f>
        <v/>
      </c>
      <c r="AT2373" s="36">
        <f>MAX(INDEX(AT$369:AT$380,$D2373)+AT2364*(1+$E2373),0.01)</f>
        <v/>
      </c>
      <c r="AU2373" s="36">
        <f>MAX(INDEX(AU$369:AU$380,$D2373)+AU2364*(1+$E2373),0.01)</f>
        <v/>
      </c>
      <c r="AV2373" s="36">
        <f>MAX(INDEX(AV$369:AV$380,$D2373)+AV2364*(1+$E2373),0.01)</f>
        <v/>
      </c>
      <c r="AW2373" s="36">
        <f>MAX(INDEX(AW$369:AW$380,$D2373)+AW2364*(1+$E2373),0.01)</f>
        <v/>
      </c>
      <c r="AX2373" s="36">
        <f>MAX(INDEX(AX$369:AX$380,$D2373)+AX2364*(1+$E2373),0.01)</f>
        <v/>
      </c>
      <c r="AY2373" s="36">
        <f>MAX(INDEX(AY$369:AY$380,$D2373)+AY2364*(1+$E2373),0.01)</f>
        <v/>
      </c>
    </row>
    <row r="2374" hidden="1" outlineLevel="2">
      <c r="A2374" s="14" t="inlineStr">
        <is>
          <t>atp</t>
        </is>
      </c>
      <c r="B2374" s="14" t="inlineStr">
        <is>
          <t>bio</t>
        </is>
      </c>
      <c r="C2374" s="14" t="inlineStr">
        <is>
          <t>ftr</t>
        </is>
      </c>
      <c r="D2374" s="36">
        <f>INDEX(Inputs!$U$5:$U$132,MATCH($B2374&amp;"|"&amp;$C2374,Inputs!$A$5:$A$132,0))</f>
        <v/>
      </c>
      <c r="E2374" s="36">
        <f>INDEX(Inputs!$V$5:$V$132,MATCH($B2374&amp;"|"&amp;$C2374,Inputs!$A$5:$A$132,0))</f>
        <v/>
      </c>
      <c r="F2374" s="35" t="n"/>
      <c r="G2374" s="35" t="n"/>
      <c r="H2374" s="14">
        <f>INDEX(VarLab,MATCH($A2374,VarKey,0))&amp;INDEX(MemLab,MATCH($C2374&amp;"|"&amp;$B2374,MemKey,0))</f>
        <v/>
      </c>
      <c r="I2374" s="14">
        <f>INDEX(VarUnit,MATCH($A2374,VarKey,0))</f>
        <v/>
      </c>
      <c r="J2374" s="14">
        <f>INDEX(VarSrc,MATCH($A2374,VarKey,0))</f>
        <v/>
      </c>
      <c r="K2374" s="11">
        <f>CodePrefix&amp;$A2374&amp;IF($C2374="","","."&amp;$C2374&amp;"."&amp;$B2374)&amp;INDEX(VarEnd,MATCH($A2374,VarKey,0))&amp;K$5</f>
        <v/>
      </c>
      <c r="L2374" s="37">
        <f>MAX(INDEX(L$369:L$380,$D2374)+L2365*(1+$E2374),0.01)</f>
        <v/>
      </c>
      <c r="M2374" s="36">
        <f>MAX(INDEX(M$369:M$380,$D2374)+M2365*(1+$E2374),0.01)</f>
        <v/>
      </c>
      <c r="N2374" s="36">
        <f>MAX(INDEX(N$369:N$380,$D2374)+N2365*(1+$E2374),0.01)</f>
        <v/>
      </c>
      <c r="O2374" s="36">
        <f>MAX(INDEX(O$369:O$380,$D2374)+O2365*(1+$E2374),0.01)</f>
        <v/>
      </c>
      <c r="P2374" s="36">
        <f>MAX(INDEX(P$369:P$380,$D2374)+P2365*(1+$E2374),0.01)</f>
        <v/>
      </c>
      <c r="Q2374" s="36">
        <f>MAX(INDEX(Q$369:Q$380,$D2374)+Q2365*(1+$E2374),0.01)</f>
        <v/>
      </c>
      <c r="R2374" s="36">
        <f>MAX(INDEX(R$369:R$380,$D2374)+R2365*(1+$E2374),0.01)</f>
        <v/>
      </c>
      <c r="S2374" s="36">
        <f>MAX(INDEX(S$369:S$380,$D2374)+S2365*(1+$E2374),0.01)</f>
        <v/>
      </c>
      <c r="T2374" s="36">
        <f>MAX(INDEX(T$369:T$380,$D2374)+T2365*(1+$E2374),0.01)</f>
        <v/>
      </c>
      <c r="U2374" s="36">
        <f>MAX(INDEX(U$369:U$380,$D2374)+U2365*(1+$E2374),0.01)</f>
        <v/>
      </c>
      <c r="V2374" s="36">
        <f>MAX(INDEX(V$369:V$380,$D2374)+V2365*(1+$E2374),0.01)</f>
        <v/>
      </c>
      <c r="W2374" s="36">
        <f>MAX(INDEX(W$369:W$380,$D2374)+W2365*(1+$E2374),0.01)</f>
        <v/>
      </c>
      <c r="X2374" s="36">
        <f>MAX(INDEX(X$369:X$380,$D2374)+X2365*(1+$E2374),0.01)</f>
        <v/>
      </c>
      <c r="Y2374" s="36">
        <f>MAX(INDEX(Y$369:Y$380,$D2374)+Y2365*(1+$E2374),0.01)</f>
        <v/>
      </c>
      <c r="Z2374" s="36">
        <f>MAX(INDEX(Z$369:Z$380,$D2374)+Z2365*(1+$E2374),0.01)</f>
        <v/>
      </c>
      <c r="AA2374" s="36">
        <f>MAX(INDEX(AA$369:AA$380,$D2374)+AA2365*(1+$E2374),0.01)</f>
        <v/>
      </c>
      <c r="AB2374" s="36">
        <f>MAX(INDEX(AB$369:AB$380,$D2374)+AB2365*(1+$E2374),0.01)</f>
        <v/>
      </c>
      <c r="AC2374" s="36">
        <f>MAX(INDEX(AC$369:AC$380,$D2374)+AC2365*(1+$E2374),0.01)</f>
        <v/>
      </c>
      <c r="AD2374" s="36">
        <f>MAX(INDEX(AD$369:AD$380,$D2374)+AD2365*(1+$E2374),0.01)</f>
        <v/>
      </c>
      <c r="AF2374" s="11">
        <f>CodePrefix&amp;$A2374&amp;IF($C2374="","","."&amp;$C2374&amp;"."&amp;$B2374)&amp;INDEX(VarEnd,MATCH($A2374,VarKey,0))&amp;AF$5</f>
        <v/>
      </c>
      <c r="AG2374" s="37">
        <f>MAX(INDEX(AG$369:AG$380,$D2374)+AG2365*(1+$E2374),0.01)</f>
        <v/>
      </c>
      <c r="AH2374" s="36">
        <f>MAX(INDEX(AH$369:AH$380,$D2374)+AH2365*(1+$E2374),0.01)</f>
        <v/>
      </c>
      <c r="AI2374" s="36">
        <f>MAX(INDEX(AI$369:AI$380,$D2374)+AI2365*(1+$E2374),0.01)</f>
        <v/>
      </c>
      <c r="AJ2374" s="36">
        <f>MAX(INDEX(AJ$369:AJ$380,$D2374)+AJ2365*(1+$E2374),0.01)</f>
        <v/>
      </c>
      <c r="AK2374" s="36">
        <f>MAX(INDEX(AK$369:AK$380,$D2374)+AK2365*(1+$E2374),0.01)</f>
        <v/>
      </c>
      <c r="AL2374" s="36">
        <f>MAX(INDEX(AL$369:AL$380,$D2374)+AL2365*(1+$E2374),0.01)</f>
        <v/>
      </c>
      <c r="AM2374" s="36">
        <f>MAX(INDEX(AM$369:AM$380,$D2374)+AM2365*(1+$E2374),0.01)</f>
        <v/>
      </c>
      <c r="AN2374" s="36">
        <f>MAX(INDEX(AN$369:AN$380,$D2374)+AN2365*(1+$E2374),0.01)</f>
        <v/>
      </c>
      <c r="AO2374" s="36">
        <f>MAX(INDEX(AO$369:AO$380,$D2374)+AO2365*(1+$E2374),0.01)</f>
        <v/>
      </c>
      <c r="AP2374" s="36">
        <f>MAX(INDEX(AP$369:AP$380,$D2374)+AP2365*(1+$E2374),0.01)</f>
        <v/>
      </c>
      <c r="AQ2374" s="36">
        <f>MAX(INDEX(AQ$369:AQ$380,$D2374)+AQ2365*(1+$E2374),0.01)</f>
        <v/>
      </c>
      <c r="AR2374" s="36">
        <f>MAX(INDEX(AR$369:AR$380,$D2374)+AR2365*(1+$E2374),0.01)</f>
        <v/>
      </c>
      <c r="AS2374" s="36">
        <f>MAX(INDEX(AS$369:AS$380,$D2374)+AS2365*(1+$E2374),0.01)</f>
        <v/>
      </c>
      <c r="AT2374" s="36">
        <f>MAX(INDEX(AT$369:AT$380,$D2374)+AT2365*(1+$E2374),0.01)</f>
        <v/>
      </c>
      <c r="AU2374" s="36">
        <f>MAX(INDEX(AU$369:AU$380,$D2374)+AU2365*(1+$E2374),0.01)</f>
        <v/>
      </c>
      <c r="AV2374" s="36">
        <f>MAX(INDEX(AV$369:AV$380,$D2374)+AV2365*(1+$E2374),0.01)</f>
        <v/>
      </c>
      <c r="AW2374" s="36">
        <f>MAX(INDEX(AW$369:AW$380,$D2374)+AW2365*(1+$E2374),0.01)</f>
        <v/>
      </c>
      <c r="AX2374" s="36">
        <f>MAX(INDEX(AX$369:AX$380,$D2374)+AX2365*(1+$E2374),0.01)</f>
        <v/>
      </c>
      <c r="AY2374" s="36">
        <f>MAX(INDEX(AY$369:AY$380,$D2374)+AY2365*(1+$E2374),0.01)</f>
        <v/>
      </c>
    </row>
    <row r="2375" hidden="1" outlineLevel="2"/>
    <row r="2376" hidden="1" outlineLevel="2">
      <c r="A2376" s="14" t="inlineStr">
        <is>
          <t>shp</t>
        </is>
      </c>
      <c r="B2376" s="14" t="inlineStr">
        <is>
          <t>coa</t>
        </is>
      </c>
      <c r="C2376" s="14" t="inlineStr">
        <is>
          <t>ftr</t>
        </is>
      </c>
      <c r="D2376" s="36">
        <f>INDEX(Inputs!$W$5:$W$132,MATCH($B2376&amp;"|"&amp;$C2376,Inputs!$A$5:$A$132,0))</f>
        <v/>
      </c>
      <c r="E2376" s="36">
        <f>INDEX(Inputs!$M$5:$M$132,MATCH($B2376&amp;"|"&amp;$C2376,Inputs!$A$5:$A$132,0))</f>
        <v/>
      </c>
      <c r="F2376" s="35" t="n"/>
      <c r="G2376" s="35" t="n"/>
      <c r="H2376" s="14">
        <f>INDEX(VarLab,MATCH($A2376,VarKey,0))&amp;INDEX(MemLab,MATCH($C2376&amp;"|"&amp;$B2376,MemKey,0))</f>
        <v/>
      </c>
      <c r="I2376" s="14">
        <f>INDEX(VarUnit,MATCH($A2376,VarKey,0))</f>
        <v/>
      </c>
      <c r="J2376" s="14">
        <f>INDEX(VarSrc,MATCH($A2376,VarKey,0))</f>
        <v/>
      </c>
      <c r="K2376" s="11">
        <f>CodePrefix&amp;$A2376&amp;IF($C2376="","","."&amp;$C2376&amp;"."&amp;$B2376)&amp;INDEX(VarEnd,MATCH($A2376,VarKey,0))&amp;K$5</f>
        <v/>
      </c>
      <c r="L2376" s="37">
        <f>INDEX(L$297:L$313,$E2376)*$D2376</f>
        <v/>
      </c>
      <c r="M2376" s="36">
        <f>INDEX(M$297:M$313,$E2376)*$D2376</f>
        <v/>
      </c>
      <c r="N2376" s="36">
        <f>INDEX(N$297:N$313,$E2376)*$D2376</f>
        <v/>
      </c>
      <c r="O2376" s="36">
        <f>INDEX(O$297:O$313,$E2376)*$D2376</f>
        <v/>
      </c>
      <c r="P2376" s="36">
        <f>INDEX(P$297:P$313,$E2376)*$D2376</f>
        <v/>
      </c>
      <c r="Q2376" s="36">
        <f>INDEX(Q$297:Q$313,$E2376)*$D2376</f>
        <v/>
      </c>
      <c r="R2376" s="36">
        <f>INDEX(R$297:R$313,$E2376)*$D2376</f>
        <v/>
      </c>
      <c r="S2376" s="36">
        <f>INDEX(S$297:S$313,$E2376)*$D2376</f>
        <v/>
      </c>
      <c r="T2376" s="36">
        <f>INDEX(T$297:T$313,$E2376)*$D2376</f>
        <v/>
      </c>
      <c r="U2376" s="36">
        <f>INDEX(U$297:U$313,$E2376)*$D2376</f>
        <v/>
      </c>
      <c r="V2376" s="36">
        <f>INDEX(V$297:V$313,$E2376)*$D2376</f>
        <v/>
      </c>
      <c r="W2376" s="36">
        <f>INDEX(W$297:W$313,$E2376)*$D2376</f>
        <v/>
      </c>
      <c r="X2376" s="36">
        <f>INDEX(X$297:X$313,$E2376)*$D2376</f>
        <v/>
      </c>
      <c r="Y2376" s="36">
        <f>INDEX(Y$297:Y$313,$E2376)*$D2376</f>
        <v/>
      </c>
      <c r="Z2376" s="36">
        <f>INDEX(Z$297:Z$313,$E2376)*$D2376</f>
        <v/>
      </c>
      <c r="AA2376" s="36">
        <f>INDEX(AA$297:AA$313,$E2376)*$D2376</f>
        <v/>
      </c>
      <c r="AB2376" s="36">
        <f>INDEX(AB$297:AB$313,$E2376)*$D2376</f>
        <v/>
      </c>
      <c r="AC2376" s="36">
        <f>INDEX(AC$297:AC$313,$E2376)*$D2376</f>
        <v/>
      </c>
      <c r="AD2376" s="36">
        <f>INDEX(AD$297:AD$313,$E2376)*$D2376</f>
        <v/>
      </c>
      <c r="AF2376" s="11">
        <f>CodePrefix&amp;$A2376&amp;IF($C2376="","","."&amp;$C2376&amp;"."&amp;$B2376)&amp;INDEX(VarEnd,MATCH($A2376,VarKey,0))&amp;AF$5</f>
        <v/>
      </c>
      <c r="AG2376" s="37">
        <f>INDEX(AG$297:AG$313,$E2376)*$D2376</f>
        <v/>
      </c>
      <c r="AH2376" s="36">
        <f>INDEX(AH$297:AH$313,$E2376)*$D2376</f>
        <v/>
      </c>
      <c r="AI2376" s="36">
        <f>INDEX(AI$297:AI$313,$E2376)*$D2376</f>
        <v/>
      </c>
      <c r="AJ2376" s="36">
        <f>INDEX(AJ$297:AJ$313,$E2376)*$D2376</f>
        <v/>
      </c>
      <c r="AK2376" s="36">
        <f>INDEX(AK$297:AK$313,$E2376)*$D2376</f>
        <v/>
      </c>
      <c r="AL2376" s="36">
        <f>INDEX(AL$297:AL$313,$E2376)*$D2376</f>
        <v/>
      </c>
      <c r="AM2376" s="36">
        <f>INDEX(AM$297:AM$313,$E2376)*$D2376</f>
        <v/>
      </c>
      <c r="AN2376" s="36">
        <f>INDEX(AN$297:AN$313,$E2376)*$D2376</f>
        <v/>
      </c>
      <c r="AO2376" s="36">
        <f>INDEX(AO$297:AO$313,$E2376)*$D2376</f>
        <v/>
      </c>
      <c r="AP2376" s="36">
        <f>INDEX(AP$297:AP$313,$E2376)*$D2376</f>
        <v/>
      </c>
      <c r="AQ2376" s="36">
        <f>INDEX(AQ$297:AQ$313,$E2376)*$D2376</f>
        <v/>
      </c>
      <c r="AR2376" s="36">
        <f>INDEX(AR$297:AR$313,$E2376)*$D2376</f>
        <v/>
      </c>
      <c r="AS2376" s="36">
        <f>INDEX(AS$297:AS$313,$E2376)*$D2376</f>
        <v/>
      </c>
      <c r="AT2376" s="36">
        <f>INDEX(AT$297:AT$313,$E2376)*$D2376</f>
        <v/>
      </c>
      <c r="AU2376" s="36">
        <f>INDEX(AU$297:AU$313,$E2376)*$D2376</f>
        <v/>
      </c>
      <c r="AV2376" s="36">
        <f>INDEX(AV$297:AV$313,$E2376)*$D2376</f>
        <v/>
      </c>
      <c r="AW2376" s="36">
        <f>INDEX(AW$297:AW$313,$E2376)*$D2376</f>
        <v/>
      </c>
      <c r="AX2376" s="36">
        <f>INDEX(AX$297:AX$313,$E2376)*$D2376</f>
        <v/>
      </c>
      <c r="AY2376" s="36">
        <f>INDEX(AY$297:AY$313,$E2376)*$D2376</f>
        <v/>
      </c>
    </row>
    <row r="2377" hidden="1" outlineLevel="2">
      <c r="A2377" s="14" t="inlineStr">
        <is>
          <t>shp</t>
        </is>
      </c>
      <c r="B2377" s="14" t="inlineStr">
        <is>
          <t>nga</t>
        </is>
      </c>
      <c r="C2377" s="14" t="inlineStr">
        <is>
          <t>ftr</t>
        </is>
      </c>
      <c r="D2377" s="36">
        <f>INDEX(Inputs!$W$5:$W$132,MATCH($B2377&amp;"|"&amp;$C2377,Inputs!$A$5:$A$132,0))</f>
        <v/>
      </c>
      <c r="E2377" s="36">
        <f>INDEX(Inputs!$M$5:$M$132,MATCH($B2377&amp;"|"&amp;$C2377,Inputs!$A$5:$A$132,0))</f>
        <v/>
      </c>
      <c r="F2377" s="35" t="n"/>
      <c r="G2377" s="35" t="n"/>
      <c r="H2377" s="14">
        <f>INDEX(VarLab,MATCH($A2377,VarKey,0))&amp;INDEX(MemLab,MATCH($C2377&amp;"|"&amp;$B2377,MemKey,0))</f>
        <v/>
      </c>
      <c r="I2377" s="14">
        <f>INDEX(VarUnit,MATCH($A2377,VarKey,0))</f>
        <v/>
      </c>
      <c r="J2377" s="14">
        <f>INDEX(VarSrc,MATCH($A2377,VarKey,0))</f>
        <v/>
      </c>
      <c r="K2377" s="11">
        <f>CodePrefix&amp;$A2377&amp;IF($C2377="","","."&amp;$C2377&amp;"."&amp;$B2377)&amp;INDEX(VarEnd,MATCH($A2377,VarKey,0))&amp;K$5</f>
        <v/>
      </c>
      <c r="L2377" s="37">
        <f>INDEX(L$297:L$313,$E2377)*$D2377</f>
        <v/>
      </c>
      <c r="M2377" s="36">
        <f>INDEX(M$297:M$313,$E2377)*$D2377</f>
        <v/>
      </c>
      <c r="N2377" s="36">
        <f>INDEX(N$297:N$313,$E2377)*$D2377</f>
        <v/>
      </c>
      <c r="O2377" s="36">
        <f>INDEX(O$297:O$313,$E2377)*$D2377</f>
        <v/>
      </c>
      <c r="P2377" s="36">
        <f>INDEX(P$297:P$313,$E2377)*$D2377</f>
        <v/>
      </c>
      <c r="Q2377" s="36">
        <f>INDEX(Q$297:Q$313,$E2377)*$D2377</f>
        <v/>
      </c>
      <c r="R2377" s="36">
        <f>INDEX(R$297:R$313,$E2377)*$D2377</f>
        <v/>
      </c>
      <c r="S2377" s="36">
        <f>INDEX(S$297:S$313,$E2377)*$D2377</f>
        <v/>
      </c>
      <c r="T2377" s="36">
        <f>INDEX(T$297:T$313,$E2377)*$D2377</f>
        <v/>
      </c>
      <c r="U2377" s="36">
        <f>INDEX(U$297:U$313,$E2377)*$D2377</f>
        <v/>
      </c>
      <c r="V2377" s="36">
        <f>INDEX(V$297:V$313,$E2377)*$D2377</f>
        <v/>
      </c>
      <c r="W2377" s="36">
        <f>INDEX(W$297:W$313,$E2377)*$D2377</f>
        <v/>
      </c>
      <c r="X2377" s="36">
        <f>INDEX(X$297:X$313,$E2377)*$D2377</f>
        <v/>
      </c>
      <c r="Y2377" s="36">
        <f>INDEX(Y$297:Y$313,$E2377)*$D2377</f>
        <v/>
      </c>
      <c r="Z2377" s="36">
        <f>INDEX(Z$297:Z$313,$E2377)*$D2377</f>
        <v/>
      </c>
      <c r="AA2377" s="36">
        <f>INDEX(AA$297:AA$313,$E2377)*$D2377</f>
        <v/>
      </c>
      <c r="AB2377" s="36">
        <f>INDEX(AB$297:AB$313,$E2377)*$D2377</f>
        <v/>
      </c>
      <c r="AC2377" s="36">
        <f>INDEX(AC$297:AC$313,$E2377)*$D2377</f>
        <v/>
      </c>
      <c r="AD2377" s="36">
        <f>INDEX(AD$297:AD$313,$E2377)*$D2377</f>
        <v/>
      </c>
      <c r="AF2377" s="11">
        <f>CodePrefix&amp;$A2377&amp;IF($C2377="","","."&amp;$C2377&amp;"."&amp;$B2377)&amp;INDEX(VarEnd,MATCH($A2377,VarKey,0))&amp;AF$5</f>
        <v/>
      </c>
      <c r="AG2377" s="37">
        <f>INDEX(AG$297:AG$313,$E2377)*$D2377</f>
        <v/>
      </c>
      <c r="AH2377" s="36">
        <f>INDEX(AH$297:AH$313,$E2377)*$D2377</f>
        <v/>
      </c>
      <c r="AI2377" s="36">
        <f>INDEX(AI$297:AI$313,$E2377)*$D2377</f>
        <v/>
      </c>
      <c r="AJ2377" s="36">
        <f>INDEX(AJ$297:AJ$313,$E2377)*$D2377</f>
        <v/>
      </c>
      <c r="AK2377" s="36">
        <f>INDEX(AK$297:AK$313,$E2377)*$D2377</f>
        <v/>
      </c>
      <c r="AL2377" s="36">
        <f>INDEX(AL$297:AL$313,$E2377)*$D2377</f>
        <v/>
      </c>
      <c r="AM2377" s="36">
        <f>INDEX(AM$297:AM$313,$E2377)*$D2377</f>
        <v/>
      </c>
      <c r="AN2377" s="36">
        <f>INDEX(AN$297:AN$313,$E2377)*$D2377</f>
        <v/>
      </c>
      <c r="AO2377" s="36">
        <f>INDEX(AO$297:AO$313,$E2377)*$D2377</f>
        <v/>
      </c>
      <c r="AP2377" s="36">
        <f>INDEX(AP$297:AP$313,$E2377)*$D2377</f>
        <v/>
      </c>
      <c r="AQ2377" s="36">
        <f>INDEX(AQ$297:AQ$313,$E2377)*$D2377</f>
        <v/>
      </c>
      <c r="AR2377" s="36">
        <f>INDEX(AR$297:AR$313,$E2377)*$D2377</f>
        <v/>
      </c>
      <c r="AS2377" s="36">
        <f>INDEX(AS$297:AS$313,$E2377)*$D2377</f>
        <v/>
      </c>
      <c r="AT2377" s="36">
        <f>INDEX(AT$297:AT$313,$E2377)*$D2377</f>
        <v/>
      </c>
      <c r="AU2377" s="36">
        <f>INDEX(AU$297:AU$313,$E2377)*$D2377</f>
        <v/>
      </c>
      <c r="AV2377" s="36">
        <f>INDEX(AV$297:AV$313,$E2377)*$D2377</f>
        <v/>
      </c>
      <c r="AW2377" s="36">
        <f>INDEX(AW$297:AW$313,$E2377)*$D2377</f>
        <v/>
      </c>
      <c r="AX2377" s="36">
        <f>INDEX(AX$297:AX$313,$E2377)*$D2377</f>
        <v/>
      </c>
      <c r="AY2377" s="36">
        <f>INDEX(AY$297:AY$313,$E2377)*$D2377</f>
        <v/>
      </c>
    </row>
    <row r="2378" hidden="1" outlineLevel="2">
      <c r="A2378" s="14" t="inlineStr">
        <is>
          <t>shp</t>
        </is>
      </c>
      <c r="B2378" s="14" t="inlineStr">
        <is>
          <t>gso</t>
        </is>
      </c>
      <c r="C2378" s="14" t="inlineStr">
        <is>
          <t>ftr</t>
        </is>
      </c>
      <c r="D2378" s="36">
        <f>INDEX(Inputs!$W$5:$W$132,MATCH($B2378&amp;"|"&amp;$C2378,Inputs!$A$5:$A$132,0))</f>
        <v/>
      </c>
      <c r="E2378" s="36">
        <f>INDEX(Inputs!$M$5:$M$132,MATCH($B2378&amp;"|"&amp;$C2378,Inputs!$A$5:$A$132,0))</f>
        <v/>
      </c>
      <c r="F2378" s="35" t="n"/>
      <c r="G2378" s="35" t="n"/>
      <c r="H2378" s="14">
        <f>INDEX(VarLab,MATCH($A2378,VarKey,0))&amp;INDEX(MemLab,MATCH($C2378&amp;"|"&amp;$B2378,MemKey,0))</f>
        <v/>
      </c>
      <c r="I2378" s="14">
        <f>INDEX(VarUnit,MATCH($A2378,VarKey,0))</f>
        <v/>
      </c>
      <c r="J2378" s="14">
        <f>INDEX(VarSrc,MATCH($A2378,VarKey,0))</f>
        <v/>
      </c>
      <c r="K2378" s="11">
        <f>CodePrefix&amp;$A2378&amp;IF($C2378="","","."&amp;$C2378&amp;"."&amp;$B2378)&amp;INDEX(VarEnd,MATCH($A2378,VarKey,0))&amp;K$5</f>
        <v/>
      </c>
      <c r="L2378" s="37">
        <f>INDEX(L$297:L$313,$E2378)*$D2378</f>
        <v/>
      </c>
      <c r="M2378" s="36">
        <f>INDEX(M$297:M$313,$E2378)*$D2378</f>
        <v/>
      </c>
      <c r="N2378" s="36">
        <f>INDEX(N$297:N$313,$E2378)*$D2378</f>
        <v/>
      </c>
      <c r="O2378" s="36">
        <f>INDEX(O$297:O$313,$E2378)*$D2378</f>
        <v/>
      </c>
      <c r="P2378" s="36">
        <f>INDEX(P$297:P$313,$E2378)*$D2378</f>
        <v/>
      </c>
      <c r="Q2378" s="36">
        <f>INDEX(Q$297:Q$313,$E2378)*$D2378</f>
        <v/>
      </c>
      <c r="R2378" s="36">
        <f>INDEX(R$297:R$313,$E2378)*$D2378</f>
        <v/>
      </c>
      <c r="S2378" s="36">
        <f>INDEX(S$297:S$313,$E2378)*$D2378</f>
        <v/>
      </c>
      <c r="T2378" s="36">
        <f>INDEX(T$297:T$313,$E2378)*$D2378</f>
        <v/>
      </c>
      <c r="U2378" s="36">
        <f>INDEX(U$297:U$313,$E2378)*$D2378</f>
        <v/>
      </c>
      <c r="V2378" s="36">
        <f>INDEX(V$297:V$313,$E2378)*$D2378</f>
        <v/>
      </c>
      <c r="W2378" s="36">
        <f>INDEX(W$297:W$313,$E2378)*$D2378</f>
        <v/>
      </c>
      <c r="X2378" s="36">
        <f>INDEX(X$297:X$313,$E2378)*$D2378</f>
        <v/>
      </c>
      <c r="Y2378" s="36">
        <f>INDEX(Y$297:Y$313,$E2378)*$D2378</f>
        <v/>
      </c>
      <c r="Z2378" s="36">
        <f>INDEX(Z$297:Z$313,$E2378)*$D2378</f>
        <v/>
      </c>
      <c r="AA2378" s="36">
        <f>INDEX(AA$297:AA$313,$E2378)*$D2378</f>
        <v/>
      </c>
      <c r="AB2378" s="36">
        <f>INDEX(AB$297:AB$313,$E2378)*$D2378</f>
        <v/>
      </c>
      <c r="AC2378" s="36">
        <f>INDEX(AC$297:AC$313,$E2378)*$D2378</f>
        <v/>
      </c>
      <c r="AD2378" s="36">
        <f>INDEX(AD$297:AD$313,$E2378)*$D2378</f>
        <v/>
      </c>
      <c r="AF2378" s="11">
        <f>CodePrefix&amp;$A2378&amp;IF($C2378="","","."&amp;$C2378&amp;"."&amp;$B2378)&amp;INDEX(VarEnd,MATCH($A2378,VarKey,0))&amp;AF$5</f>
        <v/>
      </c>
      <c r="AG2378" s="37">
        <f>INDEX(AG$297:AG$313,$E2378)*$D2378</f>
        <v/>
      </c>
      <c r="AH2378" s="36">
        <f>INDEX(AH$297:AH$313,$E2378)*$D2378</f>
        <v/>
      </c>
      <c r="AI2378" s="36">
        <f>INDEX(AI$297:AI$313,$E2378)*$D2378</f>
        <v/>
      </c>
      <c r="AJ2378" s="36">
        <f>INDEX(AJ$297:AJ$313,$E2378)*$D2378</f>
        <v/>
      </c>
      <c r="AK2378" s="36">
        <f>INDEX(AK$297:AK$313,$E2378)*$D2378</f>
        <v/>
      </c>
      <c r="AL2378" s="36">
        <f>INDEX(AL$297:AL$313,$E2378)*$D2378</f>
        <v/>
      </c>
      <c r="AM2378" s="36">
        <f>INDEX(AM$297:AM$313,$E2378)*$D2378</f>
        <v/>
      </c>
      <c r="AN2378" s="36">
        <f>INDEX(AN$297:AN$313,$E2378)*$D2378</f>
        <v/>
      </c>
      <c r="AO2378" s="36">
        <f>INDEX(AO$297:AO$313,$E2378)*$D2378</f>
        <v/>
      </c>
      <c r="AP2378" s="36">
        <f>INDEX(AP$297:AP$313,$E2378)*$D2378</f>
        <v/>
      </c>
      <c r="AQ2378" s="36">
        <f>INDEX(AQ$297:AQ$313,$E2378)*$D2378</f>
        <v/>
      </c>
      <c r="AR2378" s="36">
        <f>INDEX(AR$297:AR$313,$E2378)*$D2378</f>
        <v/>
      </c>
      <c r="AS2378" s="36">
        <f>INDEX(AS$297:AS$313,$E2378)*$D2378</f>
        <v/>
      </c>
      <c r="AT2378" s="36">
        <f>INDEX(AT$297:AT$313,$E2378)*$D2378</f>
        <v/>
      </c>
      <c r="AU2378" s="36">
        <f>INDEX(AU$297:AU$313,$E2378)*$D2378</f>
        <v/>
      </c>
      <c r="AV2378" s="36">
        <f>INDEX(AV$297:AV$313,$E2378)*$D2378</f>
        <v/>
      </c>
      <c r="AW2378" s="36">
        <f>INDEX(AW$297:AW$313,$E2378)*$D2378</f>
        <v/>
      </c>
      <c r="AX2378" s="36">
        <f>INDEX(AX$297:AX$313,$E2378)*$D2378</f>
        <v/>
      </c>
      <c r="AY2378" s="36">
        <f>INDEX(AY$297:AY$313,$E2378)*$D2378</f>
        <v/>
      </c>
    </row>
    <row r="2379" hidden="1" outlineLevel="2">
      <c r="A2379" s="14" t="inlineStr">
        <is>
          <t>shp</t>
        </is>
      </c>
      <c r="B2379" s="14" t="inlineStr">
        <is>
          <t>die</t>
        </is>
      </c>
      <c r="C2379" s="14" t="inlineStr">
        <is>
          <t>ftr</t>
        </is>
      </c>
      <c r="D2379" s="36">
        <f>INDEX(Inputs!$W$5:$W$132,MATCH($B2379&amp;"|"&amp;$C2379,Inputs!$A$5:$A$132,0))</f>
        <v/>
      </c>
      <c r="E2379" s="36">
        <f>INDEX(Inputs!$M$5:$M$132,MATCH($B2379&amp;"|"&amp;$C2379,Inputs!$A$5:$A$132,0))</f>
        <v/>
      </c>
      <c r="F2379" s="35" t="n"/>
      <c r="G2379" s="35" t="n"/>
      <c r="H2379" s="14">
        <f>INDEX(VarLab,MATCH($A2379,VarKey,0))&amp;INDEX(MemLab,MATCH($C2379&amp;"|"&amp;$B2379,MemKey,0))</f>
        <v/>
      </c>
      <c r="I2379" s="14">
        <f>INDEX(VarUnit,MATCH($A2379,VarKey,0))</f>
        <v/>
      </c>
      <c r="J2379" s="14">
        <f>INDEX(VarSrc,MATCH($A2379,VarKey,0))</f>
        <v/>
      </c>
      <c r="K2379" s="11">
        <f>CodePrefix&amp;$A2379&amp;IF($C2379="","","."&amp;$C2379&amp;"."&amp;$B2379)&amp;INDEX(VarEnd,MATCH($A2379,VarKey,0))&amp;K$5</f>
        <v/>
      </c>
      <c r="L2379" s="37">
        <f>INDEX(L$297:L$313,$E2379)*$D2379</f>
        <v/>
      </c>
      <c r="M2379" s="36">
        <f>INDEX(M$297:M$313,$E2379)*$D2379</f>
        <v/>
      </c>
      <c r="N2379" s="36">
        <f>INDEX(N$297:N$313,$E2379)*$D2379</f>
        <v/>
      </c>
      <c r="O2379" s="36">
        <f>INDEX(O$297:O$313,$E2379)*$D2379</f>
        <v/>
      </c>
      <c r="P2379" s="36">
        <f>INDEX(P$297:P$313,$E2379)*$D2379</f>
        <v/>
      </c>
      <c r="Q2379" s="36">
        <f>INDEX(Q$297:Q$313,$E2379)*$D2379</f>
        <v/>
      </c>
      <c r="R2379" s="36">
        <f>INDEX(R$297:R$313,$E2379)*$D2379</f>
        <v/>
      </c>
      <c r="S2379" s="36">
        <f>INDEX(S$297:S$313,$E2379)*$D2379</f>
        <v/>
      </c>
      <c r="T2379" s="36">
        <f>INDEX(T$297:T$313,$E2379)*$D2379</f>
        <v/>
      </c>
      <c r="U2379" s="36">
        <f>INDEX(U$297:U$313,$E2379)*$D2379</f>
        <v/>
      </c>
      <c r="V2379" s="36">
        <f>INDEX(V$297:V$313,$E2379)*$D2379</f>
        <v/>
      </c>
      <c r="W2379" s="36">
        <f>INDEX(W$297:W$313,$E2379)*$D2379</f>
        <v/>
      </c>
      <c r="X2379" s="36">
        <f>INDEX(X$297:X$313,$E2379)*$D2379</f>
        <v/>
      </c>
      <c r="Y2379" s="36">
        <f>INDEX(Y$297:Y$313,$E2379)*$D2379</f>
        <v/>
      </c>
      <c r="Z2379" s="36">
        <f>INDEX(Z$297:Z$313,$E2379)*$D2379</f>
        <v/>
      </c>
      <c r="AA2379" s="36">
        <f>INDEX(AA$297:AA$313,$E2379)*$D2379</f>
        <v/>
      </c>
      <c r="AB2379" s="36">
        <f>INDEX(AB$297:AB$313,$E2379)*$D2379</f>
        <v/>
      </c>
      <c r="AC2379" s="36">
        <f>INDEX(AC$297:AC$313,$E2379)*$D2379</f>
        <v/>
      </c>
      <c r="AD2379" s="36">
        <f>INDEX(AD$297:AD$313,$E2379)*$D2379</f>
        <v/>
      </c>
      <c r="AF2379" s="11">
        <f>CodePrefix&amp;$A2379&amp;IF($C2379="","","."&amp;$C2379&amp;"."&amp;$B2379)&amp;INDEX(VarEnd,MATCH($A2379,VarKey,0))&amp;AF$5</f>
        <v/>
      </c>
      <c r="AG2379" s="37">
        <f>INDEX(AG$297:AG$313,$E2379)*$D2379</f>
        <v/>
      </c>
      <c r="AH2379" s="36">
        <f>INDEX(AH$297:AH$313,$E2379)*$D2379</f>
        <v/>
      </c>
      <c r="AI2379" s="36">
        <f>INDEX(AI$297:AI$313,$E2379)*$D2379</f>
        <v/>
      </c>
      <c r="AJ2379" s="36">
        <f>INDEX(AJ$297:AJ$313,$E2379)*$D2379</f>
        <v/>
      </c>
      <c r="AK2379" s="36">
        <f>INDEX(AK$297:AK$313,$E2379)*$D2379</f>
        <v/>
      </c>
      <c r="AL2379" s="36">
        <f>INDEX(AL$297:AL$313,$E2379)*$D2379</f>
        <v/>
      </c>
      <c r="AM2379" s="36">
        <f>INDEX(AM$297:AM$313,$E2379)*$D2379</f>
        <v/>
      </c>
      <c r="AN2379" s="36">
        <f>INDEX(AN$297:AN$313,$E2379)*$D2379</f>
        <v/>
      </c>
      <c r="AO2379" s="36">
        <f>INDEX(AO$297:AO$313,$E2379)*$D2379</f>
        <v/>
      </c>
      <c r="AP2379" s="36">
        <f>INDEX(AP$297:AP$313,$E2379)*$D2379</f>
        <v/>
      </c>
      <c r="AQ2379" s="36">
        <f>INDEX(AQ$297:AQ$313,$E2379)*$D2379</f>
        <v/>
      </c>
      <c r="AR2379" s="36">
        <f>INDEX(AR$297:AR$313,$E2379)*$D2379</f>
        <v/>
      </c>
      <c r="AS2379" s="36">
        <f>INDEX(AS$297:AS$313,$E2379)*$D2379</f>
        <v/>
      </c>
      <c r="AT2379" s="36">
        <f>INDEX(AT$297:AT$313,$E2379)*$D2379</f>
        <v/>
      </c>
      <c r="AU2379" s="36">
        <f>INDEX(AU$297:AU$313,$E2379)*$D2379</f>
        <v/>
      </c>
      <c r="AV2379" s="36">
        <f>INDEX(AV$297:AV$313,$E2379)*$D2379</f>
        <v/>
      </c>
      <c r="AW2379" s="36">
        <f>INDEX(AW$297:AW$313,$E2379)*$D2379</f>
        <v/>
      </c>
      <c r="AX2379" s="36">
        <f>INDEX(AX$297:AX$313,$E2379)*$D2379</f>
        <v/>
      </c>
      <c r="AY2379" s="36">
        <f>INDEX(AY$297:AY$313,$E2379)*$D2379</f>
        <v/>
      </c>
    </row>
    <row r="2380" hidden="1" outlineLevel="2">
      <c r="A2380" s="14" t="inlineStr">
        <is>
          <t>shp</t>
        </is>
      </c>
      <c r="B2380" s="14" t="inlineStr">
        <is>
          <t>lpg</t>
        </is>
      </c>
      <c r="C2380" s="14" t="inlineStr">
        <is>
          <t>ftr</t>
        </is>
      </c>
      <c r="D2380" s="36">
        <f>INDEX(Inputs!$W$5:$W$132,MATCH($B2380&amp;"|"&amp;$C2380,Inputs!$A$5:$A$132,0))</f>
        <v/>
      </c>
      <c r="E2380" s="36">
        <f>INDEX(Inputs!$M$5:$M$132,MATCH($B2380&amp;"|"&amp;$C2380,Inputs!$A$5:$A$132,0))</f>
        <v/>
      </c>
      <c r="F2380" s="35" t="n"/>
      <c r="G2380" s="35" t="n"/>
      <c r="H2380" s="14">
        <f>INDEX(VarLab,MATCH($A2380,VarKey,0))&amp;INDEX(MemLab,MATCH($C2380&amp;"|"&amp;$B2380,MemKey,0))</f>
        <v/>
      </c>
      <c r="I2380" s="14">
        <f>INDEX(VarUnit,MATCH($A2380,VarKey,0))</f>
        <v/>
      </c>
      <c r="J2380" s="14">
        <f>INDEX(VarSrc,MATCH($A2380,VarKey,0))</f>
        <v/>
      </c>
      <c r="K2380" s="11">
        <f>CodePrefix&amp;$A2380&amp;IF($C2380="","","."&amp;$C2380&amp;"."&amp;$B2380)&amp;INDEX(VarEnd,MATCH($A2380,VarKey,0))&amp;K$5</f>
        <v/>
      </c>
      <c r="L2380" s="37">
        <f>INDEX(L$297:L$313,$E2380)*$D2380</f>
        <v/>
      </c>
      <c r="M2380" s="36">
        <f>INDEX(M$297:M$313,$E2380)*$D2380</f>
        <v/>
      </c>
      <c r="N2380" s="36">
        <f>INDEX(N$297:N$313,$E2380)*$D2380</f>
        <v/>
      </c>
      <c r="O2380" s="36">
        <f>INDEX(O$297:O$313,$E2380)*$D2380</f>
        <v/>
      </c>
      <c r="P2380" s="36">
        <f>INDEX(P$297:P$313,$E2380)*$D2380</f>
        <v/>
      </c>
      <c r="Q2380" s="36">
        <f>INDEX(Q$297:Q$313,$E2380)*$D2380</f>
        <v/>
      </c>
      <c r="R2380" s="36">
        <f>INDEX(R$297:R$313,$E2380)*$D2380</f>
        <v/>
      </c>
      <c r="S2380" s="36">
        <f>INDEX(S$297:S$313,$E2380)*$D2380</f>
        <v/>
      </c>
      <c r="T2380" s="36">
        <f>INDEX(T$297:T$313,$E2380)*$D2380</f>
        <v/>
      </c>
      <c r="U2380" s="36">
        <f>INDEX(U$297:U$313,$E2380)*$D2380</f>
        <v/>
      </c>
      <c r="V2380" s="36">
        <f>INDEX(V$297:V$313,$E2380)*$D2380</f>
        <v/>
      </c>
      <c r="W2380" s="36">
        <f>INDEX(W$297:W$313,$E2380)*$D2380</f>
        <v/>
      </c>
      <c r="X2380" s="36">
        <f>INDEX(X$297:X$313,$E2380)*$D2380</f>
        <v/>
      </c>
      <c r="Y2380" s="36">
        <f>INDEX(Y$297:Y$313,$E2380)*$D2380</f>
        <v/>
      </c>
      <c r="Z2380" s="36">
        <f>INDEX(Z$297:Z$313,$E2380)*$D2380</f>
        <v/>
      </c>
      <c r="AA2380" s="36">
        <f>INDEX(AA$297:AA$313,$E2380)*$D2380</f>
        <v/>
      </c>
      <c r="AB2380" s="36">
        <f>INDEX(AB$297:AB$313,$E2380)*$D2380</f>
        <v/>
      </c>
      <c r="AC2380" s="36">
        <f>INDEX(AC$297:AC$313,$E2380)*$D2380</f>
        <v/>
      </c>
      <c r="AD2380" s="36">
        <f>INDEX(AD$297:AD$313,$E2380)*$D2380</f>
        <v/>
      </c>
      <c r="AF2380" s="11">
        <f>CodePrefix&amp;$A2380&amp;IF($C2380="","","."&amp;$C2380&amp;"."&amp;$B2380)&amp;INDEX(VarEnd,MATCH($A2380,VarKey,0))&amp;AF$5</f>
        <v/>
      </c>
      <c r="AG2380" s="37">
        <f>INDEX(AG$297:AG$313,$E2380)*$D2380</f>
        <v/>
      </c>
      <c r="AH2380" s="36">
        <f>INDEX(AH$297:AH$313,$E2380)*$D2380</f>
        <v/>
      </c>
      <c r="AI2380" s="36">
        <f>INDEX(AI$297:AI$313,$E2380)*$D2380</f>
        <v/>
      </c>
      <c r="AJ2380" s="36">
        <f>INDEX(AJ$297:AJ$313,$E2380)*$D2380</f>
        <v/>
      </c>
      <c r="AK2380" s="36">
        <f>INDEX(AK$297:AK$313,$E2380)*$D2380</f>
        <v/>
      </c>
      <c r="AL2380" s="36">
        <f>INDEX(AL$297:AL$313,$E2380)*$D2380</f>
        <v/>
      </c>
      <c r="AM2380" s="36">
        <f>INDEX(AM$297:AM$313,$E2380)*$D2380</f>
        <v/>
      </c>
      <c r="AN2380" s="36">
        <f>INDEX(AN$297:AN$313,$E2380)*$D2380</f>
        <v/>
      </c>
      <c r="AO2380" s="36">
        <f>INDEX(AO$297:AO$313,$E2380)*$D2380</f>
        <v/>
      </c>
      <c r="AP2380" s="36">
        <f>INDEX(AP$297:AP$313,$E2380)*$D2380</f>
        <v/>
      </c>
      <c r="AQ2380" s="36">
        <f>INDEX(AQ$297:AQ$313,$E2380)*$D2380</f>
        <v/>
      </c>
      <c r="AR2380" s="36">
        <f>INDEX(AR$297:AR$313,$E2380)*$D2380</f>
        <v/>
      </c>
      <c r="AS2380" s="36">
        <f>INDEX(AS$297:AS$313,$E2380)*$D2380</f>
        <v/>
      </c>
      <c r="AT2380" s="36">
        <f>INDEX(AT$297:AT$313,$E2380)*$D2380</f>
        <v/>
      </c>
      <c r="AU2380" s="36">
        <f>INDEX(AU$297:AU$313,$E2380)*$D2380</f>
        <v/>
      </c>
      <c r="AV2380" s="36">
        <f>INDEX(AV$297:AV$313,$E2380)*$D2380</f>
        <v/>
      </c>
      <c r="AW2380" s="36">
        <f>INDEX(AW$297:AW$313,$E2380)*$D2380</f>
        <v/>
      </c>
      <c r="AX2380" s="36">
        <f>INDEX(AX$297:AX$313,$E2380)*$D2380</f>
        <v/>
      </c>
      <c r="AY2380" s="36">
        <f>INDEX(AY$297:AY$313,$E2380)*$D2380</f>
        <v/>
      </c>
    </row>
    <row r="2381" hidden="1" outlineLevel="2">
      <c r="A2381" s="14" t="inlineStr">
        <is>
          <t>shp</t>
        </is>
      </c>
      <c r="B2381" s="14" t="inlineStr">
        <is>
          <t>ker</t>
        </is>
      </c>
      <c r="C2381" s="14" t="inlineStr">
        <is>
          <t>ftr</t>
        </is>
      </c>
      <c r="D2381" s="36">
        <f>INDEX(Inputs!$W$5:$W$132,MATCH($B2381&amp;"|"&amp;$C2381,Inputs!$A$5:$A$132,0))</f>
        <v/>
      </c>
      <c r="E2381" s="36">
        <f>INDEX(Inputs!$M$5:$M$132,MATCH($B2381&amp;"|"&amp;$C2381,Inputs!$A$5:$A$132,0))</f>
        <v/>
      </c>
      <c r="F2381" s="35" t="n"/>
      <c r="G2381" s="35" t="n"/>
      <c r="H2381" s="14">
        <f>INDEX(VarLab,MATCH($A2381,VarKey,0))&amp;INDEX(MemLab,MATCH($C2381&amp;"|"&amp;$B2381,MemKey,0))</f>
        <v/>
      </c>
      <c r="I2381" s="14">
        <f>INDEX(VarUnit,MATCH($A2381,VarKey,0))</f>
        <v/>
      </c>
      <c r="J2381" s="14">
        <f>INDEX(VarSrc,MATCH($A2381,VarKey,0))</f>
        <v/>
      </c>
      <c r="K2381" s="11">
        <f>CodePrefix&amp;$A2381&amp;IF($C2381="","","."&amp;$C2381&amp;"."&amp;$B2381)&amp;INDEX(VarEnd,MATCH($A2381,VarKey,0))&amp;K$5</f>
        <v/>
      </c>
      <c r="L2381" s="37">
        <f>INDEX(L$297:L$313,$E2381)*$D2381</f>
        <v/>
      </c>
      <c r="M2381" s="36">
        <f>INDEX(M$297:M$313,$E2381)*$D2381</f>
        <v/>
      </c>
      <c r="N2381" s="36">
        <f>INDEX(N$297:N$313,$E2381)*$D2381</f>
        <v/>
      </c>
      <c r="O2381" s="36">
        <f>INDEX(O$297:O$313,$E2381)*$D2381</f>
        <v/>
      </c>
      <c r="P2381" s="36">
        <f>INDEX(P$297:P$313,$E2381)*$D2381</f>
        <v/>
      </c>
      <c r="Q2381" s="36">
        <f>INDEX(Q$297:Q$313,$E2381)*$D2381</f>
        <v/>
      </c>
      <c r="R2381" s="36">
        <f>INDEX(R$297:R$313,$E2381)*$D2381</f>
        <v/>
      </c>
      <c r="S2381" s="36">
        <f>INDEX(S$297:S$313,$E2381)*$D2381</f>
        <v/>
      </c>
      <c r="T2381" s="36">
        <f>INDEX(T$297:T$313,$E2381)*$D2381</f>
        <v/>
      </c>
      <c r="U2381" s="36">
        <f>INDEX(U$297:U$313,$E2381)*$D2381</f>
        <v/>
      </c>
      <c r="V2381" s="36">
        <f>INDEX(V$297:V$313,$E2381)*$D2381</f>
        <v/>
      </c>
      <c r="W2381" s="36">
        <f>INDEX(W$297:W$313,$E2381)*$D2381</f>
        <v/>
      </c>
      <c r="X2381" s="36">
        <f>INDEX(X$297:X$313,$E2381)*$D2381</f>
        <v/>
      </c>
      <c r="Y2381" s="36">
        <f>INDEX(Y$297:Y$313,$E2381)*$D2381</f>
        <v/>
      </c>
      <c r="Z2381" s="36">
        <f>INDEX(Z$297:Z$313,$E2381)*$D2381</f>
        <v/>
      </c>
      <c r="AA2381" s="36">
        <f>INDEX(AA$297:AA$313,$E2381)*$D2381</f>
        <v/>
      </c>
      <c r="AB2381" s="36">
        <f>INDEX(AB$297:AB$313,$E2381)*$D2381</f>
        <v/>
      </c>
      <c r="AC2381" s="36">
        <f>INDEX(AC$297:AC$313,$E2381)*$D2381</f>
        <v/>
      </c>
      <c r="AD2381" s="36">
        <f>INDEX(AD$297:AD$313,$E2381)*$D2381</f>
        <v/>
      </c>
      <c r="AF2381" s="11">
        <f>CodePrefix&amp;$A2381&amp;IF($C2381="","","."&amp;$C2381&amp;"."&amp;$B2381)&amp;INDEX(VarEnd,MATCH($A2381,VarKey,0))&amp;AF$5</f>
        <v/>
      </c>
      <c r="AG2381" s="37">
        <f>INDEX(AG$297:AG$313,$E2381)*$D2381</f>
        <v/>
      </c>
      <c r="AH2381" s="36">
        <f>INDEX(AH$297:AH$313,$E2381)*$D2381</f>
        <v/>
      </c>
      <c r="AI2381" s="36">
        <f>INDEX(AI$297:AI$313,$E2381)*$D2381</f>
        <v/>
      </c>
      <c r="AJ2381" s="36">
        <f>INDEX(AJ$297:AJ$313,$E2381)*$D2381</f>
        <v/>
      </c>
      <c r="AK2381" s="36">
        <f>INDEX(AK$297:AK$313,$E2381)*$D2381</f>
        <v/>
      </c>
      <c r="AL2381" s="36">
        <f>INDEX(AL$297:AL$313,$E2381)*$D2381</f>
        <v/>
      </c>
      <c r="AM2381" s="36">
        <f>INDEX(AM$297:AM$313,$E2381)*$D2381</f>
        <v/>
      </c>
      <c r="AN2381" s="36">
        <f>INDEX(AN$297:AN$313,$E2381)*$D2381</f>
        <v/>
      </c>
      <c r="AO2381" s="36">
        <f>INDEX(AO$297:AO$313,$E2381)*$D2381</f>
        <v/>
      </c>
      <c r="AP2381" s="36">
        <f>INDEX(AP$297:AP$313,$E2381)*$D2381</f>
        <v/>
      </c>
      <c r="AQ2381" s="36">
        <f>INDEX(AQ$297:AQ$313,$E2381)*$D2381</f>
        <v/>
      </c>
      <c r="AR2381" s="36">
        <f>INDEX(AR$297:AR$313,$E2381)*$D2381</f>
        <v/>
      </c>
      <c r="AS2381" s="36">
        <f>INDEX(AS$297:AS$313,$E2381)*$D2381</f>
        <v/>
      </c>
      <c r="AT2381" s="36">
        <f>INDEX(AT$297:AT$313,$E2381)*$D2381</f>
        <v/>
      </c>
      <c r="AU2381" s="36">
        <f>INDEX(AU$297:AU$313,$E2381)*$D2381</f>
        <v/>
      </c>
      <c r="AV2381" s="36">
        <f>INDEX(AV$297:AV$313,$E2381)*$D2381</f>
        <v/>
      </c>
      <c r="AW2381" s="36">
        <f>INDEX(AW$297:AW$313,$E2381)*$D2381</f>
        <v/>
      </c>
      <c r="AX2381" s="36">
        <f>INDEX(AX$297:AX$313,$E2381)*$D2381</f>
        <v/>
      </c>
      <c r="AY2381" s="36">
        <f>INDEX(AY$297:AY$313,$E2381)*$D2381</f>
        <v/>
      </c>
    </row>
    <row r="2382" hidden="1" outlineLevel="2">
      <c r="A2382" s="14" t="inlineStr">
        <is>
          <t>shp</t>
        </is>
      </c>
      <c r="B2382" s="14" t="inlineStr">
        <is>
          <t>oop</t>
        </is>
      </c>
      <c r="C2382" s="14" t="inlineStr">
        <is>
          <t>ftr</t>
        </is>
      </c>
      <c r="D2382" s="36">
        <f>INDEX(Inputs!$W$5:$W$132,MATCH($B2382&amp;"|"&amp;$C2382,Inputs!$A$5:$A$132,0))</f>
        <v/>
      </c>
      <c r="E2382" s="36">
        <f>INDEX(Inputs!$M$5:$M$132,MATCH($B2382&amp;"|"&amp;$C2382,Inputs!$A$5:$A$132,0))</f>
        <v/>
      </c>
      <c r="F2382" s="35" t="n"/>
      <c r="G2382" s="35" t="n"/>
      <c r="H2382" s="14">
        <f>INDEX(VarLab,MATCH($A2382,VarKey,0))&amp;INDEX(MemLab,MATCH($C2382&amp;"|"&amp;$B2382,MemKey,0))</f>
        <v/>
      </c>
      <c r="I2382" s="14">
        <f>INDEX(VarUnit,MATCH($A2382,VarKey,0))</f>
        <v/>
      </c>
      <c r="J2382" s="14">
        <f>INDEX(VarSrc,MATCH($A2382,VarKey,0))</f>
        <v/>
      </c>
      <c r="K2382" s="11">
        <f>CodePrefix&amp;$A2382&amp;IF($C2382="","","."&amp;$C2382&amp;"."&amp;$B2382)&amp;INDEX(VarEnd,MATCH($A2382,VarKey,0))&amp;K$5</f>
        <v/>
      </c>
      <c r="L2382" s="37">
        <f>INDEX(L$297:L$313,$E2382)*$D2382</f>
        <v/>
      </c>
      <c r="M2382" s="36">
        <f>INDEX(M$297:M$313,$E2382)*$D2382</f>
        <v/>
      </c>
      <c r="N2382" s="36">
        <f>INDEX(N$297:N$313,$E2382)*$D2382</f>
        <v/>
      </c>
      <c r="O2382" s="36">
        <f>INDEX(O$297:O$313,$E2382)*$D2382</f>
        <v/>
      </c>
      <c r="P2382" s="36">
        <f>INDEX(P$297:P$313,$E2382)*$D2382</f>
        <v/>
      </c>
      <c r="Q2382" s="36">
        <f>INDEX(Q$297:Q$313,$E2382)*$D2382</f>
        <v/>
      </c>
      <c r="R2382" s="36">
        <f>INDEX(R$297:R$313,$E2382)*$D2382</f>
        <v/>
      </c>
      <c r="S2382" s="36">
        <f>INDEX(S$297:S$313,$E2382)*$D2382</f>
        <v/>
      </c>
      <c r="T2382" s="36">
        <f>INDEX(T$297:T$313,$E2382)*$D2382</f>
        <v/>
      </c>
      <c r="U2382" s="36">
        <f>INDEX(U$297:U$313,$E2382)*$D2382</f>
        <v/>
      </c>
      <c r="V2382" s="36">
        <f>INDEX(V$297:V$313,$E2382)*$D2382</f>
        <v/>
      </c>
      <c r="W2382" s="36">
        <f>INDEX(W$297:W$313,$E2382)*$D2382</f>
        <v/>
      </c>
      <c r="X2382" s="36">
        <f>INDEX(X$297:X$313,$E2382)*$D2382</f>
        <v/>
      </c>
      <c r="Y2382" s="36">
        <f>INDEX(Y$297:Y$313,$E2382)*$D2382</f>
        <v/>
      </c>
      <c r="Z2382" s="36">
        <f>INDEX(Z$297:Z$313,$E2382)*$D2382</f>
        <v/>
      </c>
      <c r="AA2382" s="36">
        <f>INDEX(AA$297:AA$313,$E2382)*$D2382</f>
        <v/>
      </c>
      <c r="AB2382" s="36">
        <f>INDEX(AB$297:AB$313,$E2382)*$D2382</f>
        <v/>
      </c>
      <c r="AC2382" s="36">
        <f>INDEX(AC$297:AC$313,$E2382)*$D2382</f>
        <v/>
      </c>
      <c r="AD2382" s="36">
        <f>INDEX(AD$297:AD$313,$E2382)*$D2382</f>
        <v/>
      </c>
      <c r="AF2382" s="11">
        <f>CodePrefix&amp;$A2382&amp;IF($C2382="","","."&amp;$C2382&amp;"."&amp;$B2382)&amp;INDEX(VarEnd,MATCH($A2382,VarKey,0))&amp;AF$5</f>
        <v/>
      </c>
      <c r="AG2382" s="37">
        <f>INDEX(AG$297:AG$313,$E2382)*$D2382</f>
        <v/>
      </c>
      <c r="AH2382" s="36">
        <f>INDEX(AH$297:AH$313,$E2382)*$D2382</f>
        <v/>
      </c>
      <c r="AI2382" s="36">
        <f>INDEX(AI$297:AI$313,$E2382)*$D2382</f>
        <v/>
      </c>
      <c r="AJ2382" s="36">
        <f>INDEX(AJ$297:AJ$313,$E2382)*$D2382</f>
        <v/>
      </c>
      <c r="AK2382" s="36">
        <f>INDEX(AK$297:AK$313,$E2382)*$D2382</f>
        <v/>
      </c>
      <c r="AL2382" s="36">
        <f>INDEX(AL$297:AL$313,$E2382)*$D2382</f>
        <v/>
      </c>
      <c r="AM2382" s="36">
        <f>INDEX(AM$297:AM$313,$E2382)*$D2382</f>
        <v/>
      </c>
      <c r="AN2382" s="36">
        <f>INDEX(AN$297:AN$313,$E2382)*$D2382</f>
        <v/>
      </c>
      <c r="AO2382" s="36">
        <f>INDEX(AO$297:AO$313,$E2382)*$D2382</f>
        <v/>
      </c>
      <c r="AP2382" s="36">
        <f>INDEX(AP$297:AP$313,$E2382)*$D2382</f>
        <v/>
      </c>
      <c r="AQ2382" s="36">
        <f>INDEX(AQ$297:AQ$313,$E2382)*$D2382</f>
        <v/>
      </c>
      <c r="AR2382" s="36">
        <f>INDEX(AR$297:AR$313,$E2382)*$D2382</f>
        <v/>
      </c>
      <c r="AS2382" s="36">
        <f>INDEX(AS$297:AS$313,$E2382)*$D2382</f>
        <v/>
      </c>
      <c r="AT2382" s="36">
        <f>INDEX(AT$297:AT$313,$E2382)*$D2382</f>
        <v/>
      </c>
      <c r="AU2382" s="36">
        <f>INDEX(AU$297:AU$313,$E2382)*$D2382</f>
        <v/>
      </c>
      <c r="AV2382" s="36">
        <f>INDEX(AV$297:AV$313,$E2382)*$D2382</f>
        <v/>
      </c>
      <c r="AW2382" s="36">
        <f>INDEX(AW$297:AW$313,$E2382)*$D2382</f>
        <v/>
      </c>
      <c r="AX2382" s="36">
        <f>INDEX(AX$297:AX$313,$E2382)*$D2382</f>
        <v/>
      </c>
      <c r="AY2382" s="36">
        <f>INDEX(AY$297:AY$313,$E2382)*$D2382</f>
        <v/>
      </c>
    </row>
    <row r="2383" hidden="1" outlineLevel="2">
      <c r="A2383" s="14" t="inlineStr">
        <is>
          <t>shp</t>
        </is>
      </c>
      <c r="B2383" s="14" t="inlineStr">
        <is>
          <t>bio</t>
        </is>
      </c>
      <c r="C2383" s="14" t="inlineStr">
        <is>
          <t>ftr</t>
        </is>
      </c>
      <c r="D2383" s="36">
        <f>INDEX(Inputs!$W$5:$W$132,MATCH($B2383&amp;"|"&amp;$C2383,Inputs!$A$5:$A$132,0))</f>
        <v/>
      </c>
      <c r="E2383" s="36">
        <f>INDEX(Inputs!$M$5:$M$132,MATCH($B2383&amp;"|"&amp;$C2383,Inputs!$A$5:$A$132,0))</f>
        <v/>
      </c>
      <c r="F2383" s="35" t="n"/>
      <c r="G2383" s="35" t="n"/>
      <c r="H2383" s="14">
        <f>INDEX(VarLab,MATCH($A2383,VarKey,0))&amp;INDEX(MemLab,MATCH($C2383&amp;"|"&amp;$B2383,MemKey,0))</f>
        <v/>
      </c>
      <c r="I2383" s="14">
        <f>INDEX(VarUnit,MATCH($A2383,VarKey,0))</f>
        <v/>
      </c>
      <c r="J2383" s="14">
        <f>INDEX(VarSrc,MATCH($A2383,VarKey,0))</f>
        <v/>
      </c>
      <c r="K2383" s="11">
        <f>CodePrefix&amp;$A2383&amp;IF($C2383="","","."&amp;$C2383&amp;"."&amp;$B2383)&amp;INDEX(VarEnd,MATCH($A2383,VarKey,0))&amp;K$5</f>
        <v/>
      </c>
      <c r="L2383" s="37">
        <f>INDEX(L$297:L$313,$E2383)*$D2383</f>
        <v/>
      </c>
      <c r="M2383" s="36">
        <f>INDEX(M$297:M$313,$E2383)*$D2383</f>
        <v/>
      </c>
      <c r="N2383" s="36">
        <f>INDEX(N$297:N$313,$E2383)*$D2383</f>
        <v/>
      </c>
      <c r="O2383" s="36">
        <f>INDEX(O$297:O$313,$E2383)*$D2383</f>
        <v/>
      </c>
      <c r="P2383" s="36">
        <f>INDEX(P$297:P$313,$E2383)*$D2383</f>
        <v/>
      </c>
      <c r="Q2383" s="36">
        <f>INDEX(Q$297:Q$313,$E2383)*$D2383</f>
        <v/>
      </c>
      <c r="R2383" s="36">
        <f>INDEX(R$297:R$313,$E2383)*$D2383</f>
        <v/>
      </c>
      <c r="S2383" s="36">
        <f>INDEX(S$297:S$313,$E2383)*$D2383</f>
        <v/>
      </c>
      <c r="T2383" s="36">
        <f>INDEX(T$297:T$313,$E2383)*$D2383</f>
        <v/>
      </c>
      <c r="U2383" s="36">
        <f>INDEX(U$297:U$313,$E2383)*$D2383</f>
        <v/>
      </c>
      <c r="V2383" s="36">
        <f>INDEX(V$297:V$313,$E2383)*$D2383</f>
        <v/>
      </c>
      <c r="W2383" s="36">
        <f>INDEX(W$297:W$313,$E2383)*$D2383</f>
        <v/>
      </c>
      <c r="X2383" s="36">
        <f>INDEX(X$297:X$313,$E2383)*$D2383</f>
        <v/>
      </c>
      <c r="Y2383" s="36">
        <f>INDEX(Y$297:Y$313,$E2383)*$D2383</f>
        <v/>
      </c>
      <c r="Z2383" s="36">
        <f>INDEX(Z$297:Z$313,$E2383)*$D2383</f>
        <v/>
      </c>
      <c r="AA2383" s="36">
        <f>INDEX(AA$297:AA$313,$E2383)*$D2383</f>
        <v/>
      </c>
      <c r="AB2383" s="36">
        <f>INDEX(AB$297:AB$313,$E2383)*$D2383</f>
        <v/>
      </c>
      <c r="AC2383" s="36">
        <f>INDEX(AC$297:AC$313,$E2383)*$D2383</f>
        <v/>
      </c>
      <c r="AD2383" s="36">
        <f>INDEX(AD$297:AD$313,$E2383)*$D2383</f>
        <v/>
      </c>
      <c r="AF2383" s="11">
        <f>CodePrefix&amp;$A2383&amp;IF($C2383="","","."&amp;$C2383&amp;"."&amp;$B2383)&amp;INDEX(VarEnd,MATCH($A2383,VarKey,0))&amp;AF$5</f>
        <v/>
      </c>
      <c r="AG2383" s="37">
        <f>INDEX(AG$297:AG$313,$E2383)*$D2383</f>
        <v/>
      </c>
      <c r="AH2383" s="36">
        <f>INDEX(AH$297:AH$313,$E2383)*$D2383</f>
        <v/>
      </c>
      <c r="AI2383" s="36">
        <f>INDEX(AI$297:AI$313,$E2383)*$D2383</f>
        <v/>
      </c>
      <c r="AJ2383" s="36">
        <f>INDEX(AJ$297:AJ$313,$E2383)*$D2383</f>
        <v/>
      </c>
      <c r="AK2383" s="36">
        <f>INDEX(AK$297:AK$313,$E2383)*$D2383</f>
        <v/>
      </c>
      <c r="AL2383" s="36">
        <f>INDEX(AL$297:AL$313,$E2383)*$D2383</f>
        <v/>
      </c>
      <c r="AM2383" s="36">
        <f>INDEX(AM$297:AM$313,$E2383)*$D2383</f>
        <v/>
      </c>
      <c r="AN2383" s="36">
        <f>INDEX(AN$297:AN$313,$E2383)*$D2383</f>
        <v/>
      </c>
      <c r="AO2383" s="36">
        <f>INDEX(AO$297:AO$313,$E2383)*$D2383</f>
        <v/>
      </c>
      <c r="AP2383" s="36">
        <f>INDEX(AP$297:AP$313,$E2383)*$D2383</f>
        <v/>
      </c>
      <c r="AQ2383" s="36">
        <f>INDEX(AQ$297:AQ$313,$E2383)*$D2383</f>
        <v/>
      </c>
      <c r="AR2383" s="36">
        <f>INDEX(AR$297:AR$313,$E2383)*$D2383</f>
        <v/>
      </c>
      <c r="AS2383" s="36">
        <f>INDEX(AS$297:AS$313,$E2383)*$D2383</f>
        <v/>
      </c>
      <c r="AT2383" s="36">
        <f>INDEX(AT$297:AT$313,$E2383)*$D2383</f>
        <v/>
      </c>
      <c r="AU2383" s="36">
        <f>INDEX(AU$297:AU$313,$E2383)*$D2383</f>
        <v/>
      </c>
      <c r="AV2383" s="36">
        <f>INDEX(AV$297:AV$313,$E2383)*$D2383</f>
        <v/>
      </c>
      <c r="AW2383" s="36">
        <f>INDEX(AW$297:AW$313,$E2383)*$D2383</f>
        <v/>
      </c>
      <c r="AX2383" s="36">
        <f>INDEX(AX$297:AX$313,$E2383)*$D2383</f>
        <v/>
      </c>
      <c r="AY2383" s="36">
        <f>INDEX(AY$297:AY$313,$E2383)*$D2383</f>
        <v/>
      </c>
    </row>
    <row r="2384" hidden="1" outlineLevel="2"/>
    <row r="2385" hidden="1" outlineLevel="2">
      <c r="A2385" s="14" t="inlineStr">
        <is>
          <t>ener</t>
        </is>
      </c>
      <c r="B2385" s="14" t="inlineStr">
        <is>
          <t>coa</t>
        </is>
      </c>
      <c r="C2385" s="14" t="inlineStr">
        <is>
          <t>ftr</t>
        </is>
      </c>
      <c r="D2385" s="36">
        <f>INDEX(Inputs!$O$5:$O$132,MATCH($B2385&amp;"|"&amp;$C2385,Inputs!$A$5:$A$132,0))</f>
        <v/>
      </c>
      <c r="E2385" s="36">
        <f>INDEX(Inputs!$P$5:$P$132,MATCH($B2385&amp;"|"&amp;$C2385,Inputs!$A$5:$A$132,0))</f>
        <v/>
      </c>
      <c r="F2385" s="36">
        <f>INDEX(Inputs!$T$5:$T$132,MATCH($B2385&amp;"|"&amp;$C2385,Inputs!$A$5:$A$132,0))</f>
        <v/>
      </c>
      <c r="G2385" s="36">
        <f>INDEX(Inputs!$S$5:$S$132,MATCH($B2385&amp;"|"&amp;$C2385,Inputs!$A$5:$A$132,0))</f>
        <v/>
      </c>
      <c r="H2385" s="14">
        <f>INDEX(VarLab,MATCH($A2385,VarKey,0))&amp;INDEX(MemLab,MATCH($C2385&amp;"|"&amp;$B2385,MemKey,0))</f>
        <v/>
      </c>
      <c r="I2385" s="14">
        <f>INDEX(VarUnit,MATCH($A2385,VarKey,0))</f>
        <v/>
      </c>
      <c r="J2385" s="14">
        <f>INDEX(VarSrc,MATCH($A2385,VarKey,0))</f>
        <v/>
      </c>
      <c r="K2385" s="11">
        <f>CodePrefix&amp;$A2385&amp;IF($C2385="","","."&amp;$C2385&amp;"."&amp;$B2385)&amp;INDEX(VarEnd,MATCH($A2385,VarKey,0))&amp;K$5</f>
        <v/>
      </c>
      <c r="L2385" s="39">
        <f>INDEX(Inputs!$X$5:$X$132,MATCH($B2385&amp;"|"&amp;$C2385,Inputs!$A$5:$A$132,0))</f>
        <v/>
      </c>
      <c r="M2385" s="40">
        <f>L2385*$G2385*(1+M$7)^$D2385*(M2367/L2367)^$E2385*((M2367+M2376)/(L2367+L2376))^$F2385</f>
        <v/>
      </c>
      <c r="N2385" s="40">
        <f>M2385*$G2385*(1+N$7)^$D2385*(N2367/M2367)^$E2385*((N2367+N2376)/(M2367+M2376))^$F2385</f>
        <v/>
      </c>
      <c r="O2385" s="40">
        <f>N2385*$G2385*(1+O$7)^$D2385*(O2367/N2367)^$E2385*((O2367+O2376)/(N2367+N2376))^$F2385</f>
        <v/>
      </c>
      <c r="P2385" s="40">
        <f>O2385*$G2385*(1+P$7)^$D2385*(P2367/O2367)^$E2385*((P2367+P2376)/(O2367+O2376))^$F2385</f>
        <v/>
      </c>
      <c r="Q2385" s="40">
        <f>P2385*$G2385*(1+Q$7)^$D2385*(Q2367/P2367)^$E2385*((Q2367+Q2376)/(P2367+P2376))^$F2385</f>
        <v/>
      </c>
      <c r="R2385" s="40">
        <f>Q2385*$G2385*(1+R$7)^$D2385*(R2367/Q2367)^$E2385*((R2367+R2376)/(Q2367+Q2376))^$F2385</f>
        <v/>
      </c>
      <c r="S2385" s="40">
        <f>R2385*$G2385*(1+S$7)^$D2385*(S2367/R2367)^$E2385*((S2367+S2376)/(R2367+R2376))^$F2385</f>
        <v/>
      </c>
      <c r="T2385" s="40">
        <f>S2385*$G2385*(1+T$7)^$D2385*(T2367/S2367)^$E2385*((T2367+T2376)/(S2367+S2376))^$F2385</f>
        <v/>
      </c>
      <c r="U2385" s="40">
        <f>T2385*$G2385*(1+U$7)^$D2385*(U2367/T2367)^$E2385*((U2367+U2376)/(T2367+T2376))^$F2385</f>
        <v/>
      </c>
      <c r="V2385" s="40">
        <f>U2385*$G2385*(1+V$7)^$D2385*(V2367/U2367)^$E2385*((V2367+V2376)/(U2367+U2376))^$F2385</f>
        <v/>
      </c>
      <c r="W2385" s="40">
        <f>V2385*$G2385*(1+W$7)^$D2385*(W2367/V2367)^$E2385*((W2367+W2376)/(V2367+V2376))^$F2385</f>
        <v/>
      </c>
      <c r="X2385" s="40">
        <f>W2385*$G2385*(1+X$7)^$D2385*(X2367/W2367)^$E2385*((X2367+X2376)/(W2367+W2376))^$F2385</f>
        <v/>
      </c>
      <c r="Y2385" s="40">
        <f>X2385*$G2385*(1+Y$7)^$D2385*(Y2367/X2367)^$E2385*((Y2367+Y2376)/(X2367+X2376))^$F2385</f>
        <v/>
      </c>
      <c r="Z2385" s="40">
        <f>Y2385*$G2385*(1+Z$7)^$D2385*(Z2367/Y2367)^$E2385*((Z2367+Z2376)/(Y2367+Y2376))^$F2385</f>
        <v/>
      </c>
      <c r="AA2385" s="40">
        <f>Z2385*$G2385*(1+AA$7)^$D2385*(AA2367/Z2367)^$E2385*((AA2367+AA2376)/(Z2367+Z2376))^$F2385</f>
        <v/>
      </c>
      <c r="AB2385" s="40">
        <f>AA2385*$G2385*(1+AB$7)^$D2385*(AB2367/AA2367)^$E2385*((AB2367+AB2376)/(AA2367+AA2376))^$F2385</f>
        <v/>
      </c>
      <c r="AC2385" s="40">
        <f>AB2385*$G2385*(1+AC$7)^$D2385*(AC2367/AB2367)^$E2385*((AC2367+AC2376)/(AB2367+AB2376))^$F2385</f>
        <v/>
      </c>
      <c r="AD2385" s="40">
        <f>AC2385*$G2385*(1+AD$7)^$D2385*(AD2367/AC2367)^$E2385*((AD2367+AD2376)/(AC2367+AC2376))^$F2385</f>
        <v/>
      </c>
      <c r="AF2385" s="11">
        <f>CodePrefix&amp;$A2385&amp;IF($C2385="","","."&amp;$C2385&amp;"."&amp;$B2385)&amp;INDEX(VarEnd,MATCH($A2385,VarKey,0))&amp;AF$5</f>
        <v/>
      </c>
      <c r="AG2385" s="39">
        <f>INDEX(Inputs!$X$5:$X$132,MATCH($B2385&amp;"|"&amp;$C2385,Inputs!$A$5:$A$132,0))</f>
        <v/>
      </c>
      <c r="AH2385" s="40">
        <f>AG2385*$G2385*(1+AH$7)^$D2385*(AH2367/AG2367)^$E2385*((AH2367+AH2376)/(AG2367+AG2376))^$F2385</f>
        <v/>
      </c>
      <c r="AI2385" s="40">
        <f>AH2385*$G2385*(1+AI$7)^$D2385*(AI2367/AH2367)^$E2385*((AI2367+AI2376)/(AH2367+AH2376))^$F2385</f>
        <v/>
      </c>
      <c r="AJ2385" s="40">
        <f>AI2385*$G2385*(1+AJ$7)^$D2385*(AJ2367/AI2367)^$E2385*((AJ2367+AJ2376)/(AI2367+AI2376))^$F2385</f>
        <v/>
      </c>
      <c r="AK2385" s="40">
        <f>AJ2385*$G2385*(1+AK$7)^$D2385*(AK2367/AJ2367)^$E2385*((AK2367+AK2376)/(AJ2367+AJ2376))^$F2385</f>
        <v/>
      </c>
      <c r="AL2385" s="40">
        <f>AK2385*$G2385*(1+AL$7)^$D2385*(AL2367/AK2367)^$E2385*((AL2367+AL2376)/(AK2367+AK2376))^$F2385</f>
        <v/>
      </c>
      <c r="AM2385" s="40">
        <f>AL2385*$G2385*(1+AM$7)^$D2385*(AM2367/AL2367)^$E2385*((AM2367+AM2376)/(AL2367+AL2376))^$F2385</f>
        <v/>
      </c>
      <c r="AN2385" s="40">
        <f>AM2385*$G2385*(1+AN$7)^$D2385*(AN2367/AM2367)^$E2385*((AN2367+AN2376)/(AM2367+AM2376))^$F2385</f>
        <v/>
      </c>
      <c r="AO2385" s="40">
        <f>AN2385*$G2385*(1+AO$7)^$D2385*(AO2367/AN2367)^$E2385*((AO2367+AO2376)/(AN2367+AN2376))^$F2385</f>
        <v/>
      </c>
      <c r="AP2385" s="40">
        <f>AO2385*$G2385*(1+AP$7)^$D2385*(AP2367/AO2367)^$E2385*((AP2367+AP2376)/(AO2367+AO2376))^$F2385</f>
        <v/>
      </c>
      <c r="AQ2385" s="40">
        <f>AP2385*$G2385*(1+AQ$7)^$D2385*(AQ2367/AP2367)^$E2385*((AQ2367+AQ2376)/(AP2367+AP2376))^$F2385</f>
        <v/>
      </c>
      <c r="AR2385" s="40">
        <f>AQ2385*$G2385*(1+AR$7)^$D2385*(AR2367/AQ2367)^$E2385*((AR2367+AR2376)/(AQ2367+AQ2376))^$F2385</f>
        <v/>
      </c>
      <c r="AS2385" s="40">
        <f>AR2385*$G2385*(1+AS$7)^$D2385*(AS2367/AR2367)^$E2385*((AS2367+AS2376)/(AR2367+AR2376))^$F2385</f>
        <v/>
      </c>
      <c r="AT2385" s="40">
        <f>AS2385*$G2385*(1+AT$7)^$D2385*(AT2367/AS2367)^$E2385*((AT2367+AT2376)/(AS2367+AS2376))^$F2385</f>
        <v/>
      </c>
      <c r="AU2385" s="40">
        <f>AT2385*$G2385*(1+AU$7)^$D2385*(AU2367/AT2367)^$E2385*((AU2367+AU2376)/(AT2367+AT2376))^$F2385</f>
        <v/>
      </c>
      <c r="AV2385" s="40">
        <f>AU2385*$G2385*(1+AV$7)^$D2385*(AV2367/AU2367)^$E2385*((AV2367+AV2376)/(AU2367+AU2376))^$F2385</f>
        <v/>
      </c>
      <c r="AW2385" s="40">
        <f>AV2385*$G2385*(1+AW$7)^$D2385*(AW2367/AV2367)^$E2385*((AW2367+AW2376)/(AV2367+AV2376))^$F2385</f>
        <v/>
      </c>
      <c r="AX2385" s="40">
        <f>AW2385*$G2385*(1+AX$7)^$D2385*(AX2367/AW2367)^$E2385*((AX2367+AX2376)/(AW2367+AW2376))^$F2385</f>
        <v/>
      </c>
      <c r="AY2385" s="40">
        <f>AX2385*$G2385*(1+AY$7)^$D2385*(AY2367/AX2367)^$E2385*((AY2367+AY2376)/(AX2367+AX2376))^$F2385</f>
        <v/>
      </c>
    </row>
    <row r="2386" hidden="1" outlineLevel="2">
      <c r="A2386" s="14" t="inlineStr">
        <is>
          <t>ener</t>
        </is>
      </c>
      <c r="B2386" s="14" t="inlineStr">
        <is>
          <t>nga</t>
        </is>
      </c>
      <c r="C2386" s="14" t="inlineStr">
        <is>
          <t>ftr</t>
        </is>
      </c>
      <c r="D2386" s="36">
        <f>INDEX(Inputs!$O$5:$O$132,MATCH($B2386&amp;"|"&amp;$C2386,Inputs!$A$5:$A$132,0))</f>
        <v/>
      </c>
      <c r="E2386" s="36">
        <f>INDEX(Inputs!$P$5:$P$132,MATCH($B2386&amp;"|"&amp;$C2386,Inputs!$A$5:$A$132,0))</f>
        <v/>
      </c>
      <c r="F2386" s="36">
        <f>INDEX(Inputs!$T$5:$T$132,MATCH($B2386&amp;"|"&amp;$C2386,Inputs!$A$5:$A$132,0))</f>
        <v/>
      </c>
      <c r="G2386" s="36">
        <f>INDEX(Inputs!$S$5:$S$132,MATCH($B2386&amp;"|"&amp;$C2386,Inputs!$A$5:$A$132,0))</f>
        <v/>
      </c>
      <c r="H2386" s="14">
        <f>INDEX(VarLab,MATCH($A2386,VarKey,0))&amp;INDEX(MemLab,MATCH($C2386&amp;"|"&amp;$B2386,MemKey,0))</f>
        <v/>
      </c>
      <c r="I2386" s="14">
        <f>INDEX(VarUnit,MATCH($A2386,VarKey,0))</f>
        <v/>
      </c>
      <c r="J2386" s="14">
        <f>INDEX(VarSrc,MATCH($A2386,VarKey,0))</f>
        <v/>
      </c>
      <c r="K2386" s="11">
        <f>CodePrefix&amp;$A2386&amp;IF($C2386="","","."&amp;$C2386&amp;"."&amp;$B2386)&amp;INDEX(VarEnd,MATCH($A2386,VarKey,0))&amp;K$5</f>
        <v/>
      </c>
      <c r="L2386" s="39">
        <f>INDEX(Inputs!$X$5:$X$132,MATCH($B2386&amp;"|"&amp;$C2386,Inputs!$A$5:$A$132,0))</f>
        <v/>
      </c>
      <c r="M2386" s="40">
        <f>L2386*$G2386*(1+M$7)^$D2386*(M2368/L2368)^$E2386*((M2368+M2377)/(L2368+L2377))^$F2386</f>
        <v/>
      </c>
      <c r="N2386" s="40">
        <f>M2386*$G2386*(1+N$7)^$D2386*(N2368/M2368)^$E2386*((N2368+N2377)/(M2368+M2377))^$F2386</f>
        <v/>
      </c>
      <c r="O2386" s="40">
        <f>N2386*$G2386*(1+O$7)^$D2386*(O2368/N2368)^$E2386*((O2368+O2377)/(N2368+N2377))^$F2386</f>
        <v/>
      </c>
      <c r="P2386" s="40">
        <f>O2386*$G2386*(1+P$7)^$D2386*(P2368/O2368)^$E2386*((P2368+P2377)/(O2368+O2377))^$F2386</f>
        <v/>
      </c>
      <c r="Q2386" s="40">
        <f>P2386*$G2386*(1+Q$7)^$D2386*(Q2368/P2368)^$E2386*((Q2368+Q2377)/(P2368+P2377))^$F2386</f>
        <v/>
      </c>
      <c r="R2386" s="40">
        <f>Q2386*$G2386*(1+R$7)^$D2386*(R2368/Q2368)^$E2386*((R2368+R2377)/(Q2368+Q2377))^$F2386</f>
        <v/>
      </c>
      <c r="S2386" s="40">
        <f>R2386*$G2386*(1+S$7)^$D2386*(S2368/R2368)^$E2386*((S2368+S2377)/(R2368+R2377))^$F2386</f>
        <v/>
      </c>
      <c r="T2386" s="40">
        <f>S2386*$G2386*(1+T$7)^$D2386*(T2368/S2368)^$E2386*((T2368+T2377)/(S2368+S2377))^$F2386</f>
        <v/>
      </c>
      <c r="U2386" s="40">
        <f>T2386*$G2386*(1+U$7)^$D2386*(U2368/T2368)^$E2386*((U2368+U2377)/(T2368+T2377))^$F2386</f>
        <v/>
      </c>
      <c r="V2386" s="40">
        <f>U2386*$G2386*(1+V$7)^$D2386*(V2368/U2368)^$E2386*((V2368+V2377)/(U2368+U2377))^$F2386</f>
        <v/>
      </c>
      <c r="W2386" s="40">
        <f>V2386*$G2386*(1+W$7)^$D2386*(W2368/V2368)^$E2386*((W2368+W2377)/(V2368+V2377))^$F2386</f>
        <v/>
      </c>
      <c r="X2386" s="40">
        <f>W2386*$G2386*(1+X$7)^$D2386*(X2368/W2368)^$E2386*((X2368+X2377)/(W2368+W2377))^$F2386</f>
        <v/>
      </c>
      <c r="Y2386" s="40">
        <f>X2386*$G2386*(1+Y$7)^$D2386*(Y2368/X2368)^$E2386*((Y2368+Y2377)/(X2368+X2377))^$F2386</f>
        <v/>
      </c>
      <c r="Z2386" s="40">
        <f>Y2386*$G2386*(1+Z$7)^$D2386*(Z2368/Y2368)^$E2386*((Z2368+Z2377)/(Y2368+Y2377))^$F2386</f>
        <v/>
      </c>
      <c r="AA2386" s="40">
        <f>Z2386*$G2386*(1+AA$7)^$D2386*(AA2368/Z2368)^$E2386*((AA2368+AA2377)/(Z2368+Z2377))^$F2386</f>
        <v/>
      </c>
      <c r="AB2386" s="40">
        <f>AA2386*$G2386*(1+AB$7)^$D2386*(AB2368/AA2368)^$E2386*((AB2368+AB2377)/(AA2368+AA2377))^$F2386</f>
        <v/>
      </c>
      <c r="AC2386" s="40">
        <f>AB2386*$G2386*(1+AC$7)^$D2386*(AC2368/AB2368)^$E2386*((AC2368+AC2377)/(AB2368+AB2377))^$F2386</f>
        <v/>
      </c>
      <c r="AD2386" s="40">
        <f>AC2386*$G2386*(1+AD$7)^$D2386*(AD2368/AC2368)^$E2386*((AD2368+AD2377)/(AC2368+AC2377))^$F2386</f>
        <v/>
      </c>
      <c r="AF2386" s="11">
        <f>CodePrefix&amp;$A2386&amp;IF($C2386="","","."&amp;$C2386&amp;"."&amp;$B2386)&amp;INDEX(VarEnd,MATCH($A2386,VarKey,0))&amp;AF$5</f>
        <v/>
      </c>
      <c r="AG2386" s="39">
        <f>INDEX(Inputs!$X$5:$X$132,MATCH($B2386&amp;"|"&amp;$C2386,Inputs!$A$5:$A$132,0))</f>
        <v/>
      </c>
      <c r="AH2386" s="40">
        <f>AG2386*$G2386*(1+AH$7)^$D2386*(AH2368/AG2368)^$E2386*((AH2368+AH2377)/(AG2368+AG2377))^$F2386</f>
        <v/>
      </c>
      <c r="AI2386" s="40">
        <f>AH2386*$G2386*(1+AI$7)^$D2386*(AI2368/AH2368)^$E2386*((AI2368+AI2377)/(AH2368+AH2377))^$F2386</f>
        <v/>
      </c>
      <c r="AJ2386" s="40">
        <f>AI2386*$G2386*(1+AJ$7)^$D2386*(AJ2368/AI2368)^$E2386*((AJ2368+AJ2377)/(AI2368+AI2377))^$F2386</f>
        <v/>
      </c>
      <c r="AK2386" s="40">
        <f>AJ2386*$G2386*(1+AK$7)^$D2386*(AK2368/AJ2368)^$E2386*((AK2368+AK2377)/(AJ2368+AJ2377))^$F2386</f>
        <v/>
      </c>
      <c r="AL2386" s="40">
        <f>AK2386*$G2386*(1+AL$7)^$D2386*(AL2368/AK2368)^$E2386*((AL2368+AL2377)/(AK2368+AK2377))^$F2386</f>
        <v/>
      </c>
      <c r="AM2386" s="40">
        <f>AL2386*$G2386*(1+AM$7)^$D2386*(AM2368/AL2368)^$E2386*((AM2368+AM2377)/(AL2368+AL2377))^$F2386</f>
        <v/>
      </c>
      <c r="AN2386" s="40">
        <f>AM2386*$G2386*(1+AN$7)^$D2386*(AN2368/AM2368)^$E2386*((AN2368+AN2377)/(AM2368+AM2377))^$F2386</f>
        <v/>
      </c>
      <c r="AO2386" s="40">
        <f>AN2386*$G2386*(1+AO$7)^$D2386*(AO2368/AN2368)^$E2386*((AO2368+AO2377)/(AN2368+AN2377))^$F2386</f>
        <v/>
      </c>
      <c r="AP2386" s="40">
        <f>AO2386*$G2386*(1+AP$7)^$D2386*(AP2368/AO2368)^$E2386*((AP2368+AP2377)/(AO2368+AO2377))^$F2386</f>
        <v/>
      </c>
      <c r="AQ2386" s="40">
        <f>AP2386*$G2386*(1+AQ$7)^$D2386*(AQ2368/AP2368)^$E2386*((AQ2368+AQ2377)/(AP2368+AP2377))^$F2386</f>
        <v/>
      </c>
      <c r="AR2386" s="40">
        <f>AQ2386*$G2386*(1+AR$7)^$D2386*(AR2368/AQ2368)^$E2386*((AR2368+AR2377)/(AQ2368+AQ2377))^$F2386</f>
        <v/>
      </c>
      <c r="AS2386" s="40">
        <f>AR2386*$G2386*(1+AS$7)^$D2386*(AS2368/AR2368)^$E2386*((AS2368+AS2377)/(AR2368+AR2377))^$F2386</f>
        <v/>
      </c>
      <c r="AT2386" s="40">
        <f>AS2386*$G2386*(1+AT$7)^$D2386*(AT2368/AS2368)^$E2386*((AT2368+AT2377)/(AS2368+AS2377))^$F2386</f>
        <v/>
      </c>
      <c r="AU2386" s="40">
        <f>AT2386*$G2386*(1+AU$7)^$D2386*(AU2368/AT2368)^$E2386*((AU2368+AU2377)/(AT2368+AT2377))^$F2386</f>
        <v/>
      </c>
      <c r="AV2386" s="40">
        <f>AU2386*$G2386*(1+AV$7)^$D2386*(AV2368/AU2368)^$E2386*((AV2368+AV2377)/(AU2368+AU2377))^$F2386</f>
        <v/>
      </c>
      <c r="AW2386" s="40">
        <f>AV2386*$G2386*(1+AW$7)^$D2386*(AW2368/AV2368)^$E2386*((AW2368+AW2377)/(AV2368+AV2377))^$F2386</f>
        <v/>
      </c>
      <c r="AX2386" s="40">
        <f>AW2386*$G2386*(1+AX$7)^$D2386*(AX2368/AW2368)^$E2386*((AX2368+AX2377)/(AW2368+AW2377))^$F2386</f>
        <v/>
      </c>
      <c r="AY2386" s="40">
        <f>AX2386*$G2386*(1+AY$7)^$D2386*(AY2368/AX2368)^$E2386*((AY2368+AY2377)/(AX2368+AX2377))^$F2386</f>
        <v/>
      </c>
    </row>
    <row r="2387" hidden="1" outlineLevel="2">
      <c r="A2387" s="14" t="inlineStr">
        <is>
          <t>ener</t>
        </is>
      </c>
      <c r="B2387" s="14" t="inlineStr">
        <is>
          <t>gso</t>
        </is>
      </c>
      <c r="C2387" s="14" t="inlineStr">
        <is>
          <t>ftr</t>
        </is>
      </c>
      <c r="D2387" s="36">
        <f>INDEX(Inputs!$O$5:$O$132,MATCH($B2387&amp;"|"&amp;$C2387,Inputs!$A$5:$A$132,0))</f>
        <v/>
      </c>
      <c r="E2387" s="36">
        <f>INDEX(Inputs!$P$5:$P$132,MATCH($B2387&amp;"|"&amp;$C2387,Inputs!$A$5:$A$132,0))</f>
        <v/>
      </c>
      <c r="F2387" s="36">
        <f>INDEX(Inputs!$T$5:$T$132,MATCH($B2387&amp;"|"&amp;$C2387,Inputs!$A$5:$A$132,0))</f>
        <v/>
      </c>
      <c r="G2387" s="36">
        <f>INDEX(Inputs!$S$5:$S$132,MATCH($B2387&amp;"|"&amp;$C2387,Inputs!$A$5:$A$132,0))</f>
        <v/>
      </c>
      <c r="H2387" s="14">
        <f>INDEX(VarLab,MATCH($A2387,VarKey,0))&amp;INDEX(MemLab,MATCH($C2387&amp;"|"&amp;$B2387,MemKey,0))</f>
        <v/>
      </c>
      <c r="I2387" s="14">
        <f>INDEX(VarUnit,MATCH($A2387,VarKey,0))</f>
        <v/>
      </c>
      <c r="J2387" s="14">
        <f>INDEX(VarSrc,MATCH($A2387,VarKey,0))</f>
        <v/>
      </c>
      <c r="K2387" s="11">
        <f>CodePrefix&amp;$A2387&amp;IF($C2387="","","."&amp;$C2387&amp;"."&amp;$B2387)&amp;INDEX(VarEnd,MATCH($A2387,VarKey,0))&amp;K$5</f>
        <v/>
      </c>
      <c r="L2387" s="39">
        <f>INDEX(Inputs!$X$5:$X$132,MATCH($B2387&amp;"|"&amp;$C2387,Inputs!$A$5:$A$132,0))</f>
        <v/>
      </c>
      <c r="M2387" s="40">
        <f>L2387*$G2387*(1+M$7)^$D2387*(M2369/L2369)^$E2387*((M2369+M2378)/(L2369+L2378))^$F2387</f>
        <v/>
      </c>
      <c r="N2387" s="40">
        <f>M2387*$G2387*(1+N$7)^$D2387*(N2369/M2369)^$E2387*((N2369+N2378)/(M2369+M2378))^$F2387</f>
        <v/>
      </c>
      <c r="O2387" s="40">
        <f>N2387*$G2387*(1+O$7)^$D2387*(O2369/N2369)^$E2387*((O2369+O2378)/(N2369+N2378))^$F2387</f>
        <v/>
      </c>
      <c r="P2387" s="40">
        <f>O2387*$G2387*(1+P$7)^$D2387*(P2369/O2369)^$E2387*((P2369+P2378)/(O2369+O2378))^$F2387</f>
        <v/>
      </c>
      <c r="Q2387" s="40">
        <f>P2387*$G2387*(1+Q$7)^$D2387*(Q2369/P2369)^$E2387*((Q2369+Q2378)/(P2369+P2378))^$F2387</f>
        <v/>
      </c>
      <c r="R2387" s="40">
        <f>Q2387*$G2387*(1+R$7)^$D2387*(R2369/Q2369)^$E2387*((R2369+R2378)/(Q2369+Q2378))^$F2387</f>
        <v/>
      </c>
      <c r="S2387" s="40">
        <f>R2387*$G2387*(1+S$7)^$D2387*(S2369/R2369)^$E2387*((S2369+S2378)/(R2369+R2378))^$F2387</f>
        <v/>
      </c>
      <c r="T2387" s="40">
        <f>S2387*$G2387*(1+T$7)^$D2387*(T2369/S2369)^$E2387*((T2369+T2378)/(S2369+S2378))^$F2387</f>
        <v/>
      </c>
      <c r="U2387" s="40">
        <f>T2387*$G2387*(1+U$7)^$D2387*(U2369/T2369)^$E2387*((U2369+U2378)/(T2369+T2378))^$F2387</f>
        <v/>
      </c>
      <c r="V2387" s="40">
        <f>U2387*$G2387*(1+V$7)^$D2387*(V2369/U2369)^$E2387*((V2369+V2378)/(U2369+U2378))^$F2387</f>
        <v/>
      </c>
      <c r="W2387" s="40">
        <f>V2387*$G2387*(1+W$7)^$D2387*(W2369/V2369)^$E2387*((W2369+W2378)/(V2369+V2378))^$F2387</f>
        <v/>
      </c>
      <c r="X2387" s="40">
        <f>W2387*$G2387*(1+X$7)^$D2387*(X2369/W2369)^$E2387*((X2369+X2378)/(W2369+W2378))^$F2387</f>
        <v/>
      </c>
      <c r="Y2387" s="40">
        <f>X2387*$G2387*(1+Y$7)^$D2387*(Y2369/X2369)^$E2387*((Y2369+Y2378)/(X2369+X2378))^$F2387</f>
        <v/>
      </c>
      <c r="Z2387" s="40">
        <f>Y2387*$G2387*(1+Z$7)^$D2387*(Z2369/Y2369)^$E2387*((Z2369+Z2378)/(Y2369+Y2378))^$F2387</f>
        <v/>
      </c>
      <c r="AA2387" s="40">
        <f>Z2387*$G2387*(1+AA$7)^$D2387*(AA2369/Z2369)^$E2387*((AA2369+AA2378)/(Z2369+Z2378))^$F2387</f>
        <v/>
      </c>
      <c r="AB2387" s="40">
        <f>AA2387*$G2387*(1+AB$7)^$D2387*(AB2369/AA2369)^$E2387*((AB2369+AB2378)/(AA2369+AA2378))^$F2387</f>
        <v/>
      </c>
      <c r="AC2387" s="40">
        <f>AB2387*$G2387*(1+AC$7)^$D2387*(AC2369/AB2369)^$E2387*((AC2369+AC2378)/(AB2369+AB2378))^$F2387</f>
        <v/>
      </c>
      <c r="AD2387" s="40">
        <f>AC2387*$G2387*(1+AD$7)^$D2387*(AD2369/AC2369)^$E2387*((AD2369+AD2378)/(AC2369+AC2378))^$F2387</f>
        <v/>
      </c>
      <c r="AF2387" s="11">
        <f>CodePrefix&amp;$A2387&amp;IF($C2387="","","."&amp;$C2387&amp;"."&amp;$B2387)&amp;INDEX(VarEnd,MATCH($A2387,VarKey,0))&amp;AF$5</f>
        <v/>
      </c>
      <c r="AG2387" s="39">
        <f>INDEX(Inputs!$X$5:$X$132,MATCH($B2387&amp;"|"&amp;$C2387,Inputs!$A$5:$A$132,0))</f>
        <v/>
      </c>
      <c r="AH2387" s="40">
        <f>AG2387*$G2387*(1+AH$7)^$D2387*(AH2369/AG2369)^$E2387*((AH2369+AH2378)/(AG2369+AG2378))^$F2387</f>
        <v/>
      </c>
      <c r="AI2387" s="40">
        <f>AH2387*$G2387*(1+AI$7)^$D2387*(AI2369/AH2369)^$E2387*((AI2369+AI2378)/(AH2369+AH2378))^$F2387</f>
        <v/>
      </c>
      <c r="AJ2387" s="40">
        <f>AI2387*$G2387*(1+AJ$7)^$D2387*(AJ2369/AI2369)^$E2387*((AJ2369+AJ2378)/(AI2369+AI2378))^$F2387</f>
        <v/>
      </c>
      <c r="AK2387" s="40">
        <f>AJ2387*$G2387*(1+AK$7)^$D2387*(AK2369/AJ2369)^$E2387*((AK2369+AK2378)/(AJ2369+AJ2378))^$F2387</f>
        <v/>
      </c>
      <c r="AL2387" s="40">
        <f>AK2387*$G2387*(1+AL$7)^$D2387*(AL2369/AK2369)^$E2387*((AL2369+AL2378)/(AK2369+AK2378))^$F2387</f>
        <v/>
      </c>
      <c r="AM2387" s="40">
        <f>AL2387*$G2387*(1+AM$7)^$D2387*(AM2369/AL2369)^$E2387*((AM2369+AM2378)/(AL2369+AL2378))^$F2387</f>
        <v/>
      </c>
      <c r="AN2387" s="40">
        <f>AM2387*$G2387*(1+AN$7)^$D2387*(AN2369/AM2369)^$E2387*((AN2369+AN2378)/(AM2369+AM2378))^$F2387</f>
        <v/>
      </c>
      <c r="AO2387" s="40">
        <f>AN2387*$G2387*(1+AO$7)^$D2387*(AO2369/AN2369)^$E2387*((AO2369+AO2378)/(AN2369+AN2378))^$F2387</f>
        <v/>
      </c>
      <c r="AP2387" s="40">
        <f>AO2387*$G2387*(1+AP$7)^$D2387*(AP2369/AO2369)^$E2387*((AP2369+AP2378)/(AO2369+AO2378))^$F2387</f>
        <v/>
      </c>
      <c r="AQ2387" s="40">
        <f>AP2387*$G2387*(1+AQ$7)^$D2387*(AQ2369/AP2369)^$E2387*((AQ2369+AQ2378)/(AP2369+AP2378))^$F2387</f>
        <v/>
      </c>
      <c r="AR2387" s="40">
        <f>AQ2387*$G2387*(1+AR$7)^$D2387*(AR2369/AQ2369)^$E2387*((AR2369+AR2378)/(AQ2369+AQ2378))^$F2387</f>
        <v/>
      </c>
      <c r="AS2387" s="40">
        <f>AR2387*$G2387*(1+AS$7)^$D2387*(AS2369/AR2369)^$E2387*((AS2369+AS2378)/(AR2369+AR2378))^$F2387</f>
        <v/>
      </c>
      <c r="AT2387" s="40">
        <f>AS2387*$G2387*(1+AT$7)^$D2387*(AT2369/AS2369)^$E2387*((AT2369+AT2378)/(AS2369+AS2378))^$F2387</f>
        <v/>
      </c>
      <c r="AU2387" s="40">
        <f>AT2387*$G2387*(1+AU$7)^$D2387*(AU2369/AT2369)^$E2387*((AU2369+AU2378)/(AT2369+AT2378))^$F2387</f>
        <v/>
      </c>
      <c r="AV2387" s="40">
        <f>AU2387*$G2387*(1+AV$7)^$D2387*(AV2369/AU2369)^$E2387*((AV2369+AV2378)/(AU2369+AU2378))^$F2387</f>
        <v/>
      </c>
      <c r="AW2387" s="40">
        <f>AV2387*$G2387*(1+AW$7)^$D2387*(AW2369/AV2369)^$E2387*((AW2369+AW2378)/(AV2369+AV2378))^$F2387</f>
        <v/>
      </c>
      <c r="AX2387" s="40">
        <f>AW2387*$G2387*(1+AX$7)^$D2387*(AX2369/AW2369)^$E2387*((AX2369+AX2378)/(AW2369+AW2378))^$F2387</f>
        <v/>
      </c>
      <c r="AY2387" s="40">
        <f>AX2387*$G2387*(1+AY$7)^$D2387*(AY2369/AX2369)^$E2387*((AY2369+AY2378)/(AX2369+AX2378))^$F2387</f>
        <v/>
      </c>
    </row>
    <row r="2388" hidden="1" outlineLevel="2">
      <c r="A2388" s="14" t="inlineStr">
        <is>
          <t>ener</t>
        </is>
      </c>
      <c r="B2388" s="14" t="inlineStr">
        <is>
          <t>die</t>
        </is>
      </c>
      <c r="C2388" s="14" t="inlineStr">
        <is>
          <t>ftr</t>
        </is>
      </c>
      <c r="D2388" s="36">
        <f>INDEX(Inputs!$O$5:$O$132,MATCH($B2388&amp;"|"&amp;$C2388,Inputs!$A$5:$A$132,0))</f>
        <v/>
      </c>
      <c r="E2388" s="36">
        <f>INDEX(Inputs!$P$5:$P$132,MATCH($B2388&amp;"|"&amp;$C2388,Inputs!$A$5:$A$132,0))</f>
        <v/>
      </c>
      <c r="F2388" s="36">
        <f>INDEX(Inputs!$T$5:$T$132,MATCH($B2388&amp;"|"&amp;$C2388,Inputs!$A$5:$A$132,0))</f>
        <v/>
      </c>
      <c r="G2388" s="36">
        <f>INDEX(Inputs!$S$5:$S$132,MATCH($B2388&amp;"|"&amp;$C2388,Inputs!$A$5:$A$132,0))</f>
        <v/>
      </c>
      <c r="H2388" s="14">
        <f>INDEX(VarLab,MATCH($A2388,VarKey,0))&amp;INDEX(MemLab,MATCH($C2388&amp;"|"&amp;$B2388,MemKey,0))</f>
        <v/>
      </c>
      <c r="I2388" s="14">
        <f>INDEX(VarUnit,MATCH($A2388,VarKey,0))</f>
        <v/>
      </c>
      <c r="J2388" s="14">
        <f>INDEX(VarSrc,MATCH($A2388,VarKey,0))</f>
        <v/>
      </c>
      <c r="K2388" s="11">
        <f>CodePrefix&amp;$A2388&amp;IF($C2388="","","."&amp;$C2388&amp;"."&amp;$B2388)&amp;INDEX(VarEnd,MATCH($A2388,VarKey,0))&amp;K$5</f>
        <v/>
      </c>
      <c r="L2388" s="39">
        <f>INDEX(Inputs!$X$5:$X$132,MATCH($B2388&amp;"|"&amp;$C2388,Inputs!$A$5:$A$132,0))</f>
        <v/>
      </c>
      <c r="M2388" s="40">
        <f>L2388*$G2388*(1+M$7)^$D2388*(M2370/L2370)^$E2388*((M2370+M2379)/(L2370+L2379))^$F2388</f>
        <v/>
      </c>
      <c r="N2388" s="40">
        <f>M2388*$G2388*(1+N$7)^$D2388*(N2370/M2370)^$E2388*((N2370+N2379)/(M2370+M2379))^$F2388</f>
        <v/>
      </c>
      <c r="O2388" s="40">
        <f>N2388*$G2388*(1+O$7)^$D2388*(O2370/N2370)^$E2388*((O2370+O2379)/(N2370+N2379))^$F2388</f>
        <v/>
      </c>
      <c r="P2388" s="40">
        <f>O2388*$G2388*(1+P$7)^$D2388*(P2370/O2370)^$E2388*((P2370+P2379)/(O2370+O2379))^$F2388</f>
        <v/>
      </c>
      <c r="Q2388" s="40">
        <f>P2388*$G2388*(1+Q$7)^$D2388*(Q2370/P2370)^$E2388*((Q2370+Q2379)/(P2370+P2379))^$F2388</f>
        <v/>
      </c>
      <c r="R2388" s="40">
        <f>Q2388*$G2388*(1+R$7)^$D2388*(R2370/Q2370)^$E2388*((R2370+R2379)/(Q2370+Q2379))^$F2388</f>
        <v/>
      </c>
      <c r="S2388" s="40">
        <f>R2388*$G2388*(1+S$7)^$D2388*(S2370/R2370)^$E2388*((S2370+S2379)/(R2370+R2379))^$F2388</f>
        <v/>
      </c>
      <c r="T2388" s="40">
        <f>S2388*$G2388*(1+T$7)^$D2388*(T2370/S2370)^$E2388*((T2370+T2379)/(S2370+S2379))^$F2388</f>
        <v/>
      </c>
      <c r="U2388" s="40">
        <f>T2388*$G2388*(1+U$7)^$D2388*(U2370/T2370)^$E2388*((U2370+U2379)/(T2370+T2379))^$F2388</f>
        <v/>
      </c>
      <c r="V2388" s="40">
        <f>U2388*$G2388*(1+V$7)^$D2388*(V2370/U2370)^$E2388*((V2370+V2379)/(U2370+U2379))^$F2388</f>
        <v/>
      </c>
      <c r="W2388" s="40">
        <f>V2388*$G2388*(1+W$7)^$D2388*(W2370/V2370)^$E2388*((W2370+W2379)/(V2370+V2379))^$F2388</f>
        <v/>
      </c>
      <c r="X2388" s="40">
        <f>W2388*$G2388*(1+X$7)^$D2388*(X2370/W2370)^$E2388*((X2370+X2379)/(W2370+W2379))^$F2388</f>
        <v/>
      </c>
      <c r="Y2388" s="40">
        <f>X2388*$G2388*(1+Y$7)^$D2388*(Y2370/X2370)^$E2388*((Y2370+Y2379)/(X2370+X2379))^$F2388</f>
        <v/>
      </c>
      <c r="Z2388" s="40">
        <f>Y2388*$G2388*(1+Z$7)^$D2388*(Z2370/Y2370)^$E2388*((Z2370+Z2379)/(Y2370+Y2379))^$F2388</f>
        <v/>
      </c>
      <c r="AA2388" s="40">
        <f>Z2388*$G2388*(1+AA$7)^$D2388*(AA2370/Z2370)^$E2388*((AA2370+AA2379)/(Z2370+Z2379))^$F2388</f>
        <v/>
      </c>
      <c r="AB2388" s="40">
        <f>AA2388*$G2388*(1+AB$7)^$D2388*(AB2370/AA2370)^$E2388*((AB2370+AB2379)/(AA2370+AA2379))^$F2388</f>
        <v/>
      </c>
      <c r="AC2388" s="40">
        <f>AB2388*$G2388*(1+AC$7)^$D2388*(AC2370/AB2370)^$E2388*((AC2370+AC2379)/(AB2370+AB2379))^$F2388</f>
        <v/>
      </c>
      <c r="AD2388" s="40">
        <f>AC2388*$G2388*(1+AD$7)^$D2388*(AD2370/AC2370)^$E2388*((AD2370+AD2379)/(AC2370+AC2379))^$F2388</f>
        <v/>
      </c>
      <c r="AF2388" s="11">
        <f>CodePrefix&amp;$A2388&amp;IF($C2388="","","."&amp;$C2388&amp;"."&amp;$B2388)&amp;INDEX(VarEnd,MATCH($A2388,VarKey,0))&amp;AF$5</f>
        <v/>
      </c>
      <c r="AG2388" s="39">
        <f>INDEX(Inputs!$X$5:$X$132,MATCH($B2388&amp;"|"&amp;$C2388,Inputs!$A$5:$A$132,0))</f>
        <v/>
      </c>
      <c r="AH2388" s="40">
        <f>AG2388*$G2388*(1+AH$7)^$D2388*(AH2370/AG2370)^$E2388*((AH2370+AH2379)/(AG2370+AG2379))^$F2388</f>
        <v/>
      </c>
      <c r="AI2388" s="40">
        <f>AH2388*$G2388*(1+AI$7)^$D2388*(AI2370/AH2370)^$E2388*((AI2370+AI2379)/(AH2370+AH2379))^$F2388</f>
        <v/>
      </c>
      <c r="AJ2388" s="40">
        <f>AI2388*$G2388*(1+AJ$7)^$D2388*(AJ2370/AI2370)^$E2388*((AJ2370+AJ2379)/(AI2370+AI2379))^$F2388</f>
        <v/>
      </c>
      <c r="AK2388" s="40">
        <f>AJ2388*$G2388*(1+AK$7)^$D2388*(AK2370/AJ2370)^$E2388*((AK2370+AK2379)/(AJ2370+AJ2379))^$F2388</f>
        <v/>
      </c>
      <c r="AL2388" s="40">
        <f>AK2388*$G2388*(1+AL$7)^$D2388*(AL2370/AK2370)^$E2388*((AL2370+AL2379)/(AK2370+AK2379))^$F2388</f>
        <v/>
      </c>
      <c r="AM2388" s="40">
        <f>AL2388*$G2388*(1+AM$7)^$D2388*(AM2370/AL2370)^$E2388*((AM2370+AM2379)/(AL2370+AL2379))^$F2388</f>
        <v/>
      </c>
      <c r="AN2388" s="40">
        <f>AM2388*$G2388*(1+AN$7)^$D2388*(AN2370/AM2370)^$E2388*((AN2370+AN2379)/(AM2370+AM2379))^$F2388</f>
        <v/>
      </c>
      <c r="AO2388" s="40">
        <f>AN2388*$G2388*(1+AO$7)^$D2388*(AO2370/AN2370)^$E2388*((AO2370+AO2379)/(AN2370+AN2379))^$F2388</f>
        <v/>
      </c>
      <c r="AP2388" s="40">
        <f>AO2388*$G2388*(1+AP$7)^$D2388*(AP2370/AO2370)^$E2388*((AP2370+AP2379)/(AO2370+AO2379))^$F2388</f>
        <v/>
      </c>
      <c r="AQ2388" s="40">
        <f>AP2388*$G2388*(1+AQ$7)^$D2388*(AQ2370/AP2370)^$E2388*((AQ2370+AQ2379)/(AP2370+AP2379))^$F2388</f>
        <v/>
      </c>
      <c r="AR2388" s="40">
        <f>AQ2388*$G2388*(1+AR$7)^$D2388*(AR2370/AQ2370)^$E2388*((AR2370+AR2379)/(AQ2370+AQ2379))^$F2388</f>
        <v/>
      </c>
      <c r="AS2388" s="40">
        <f>AR2388*$G2388*(1+AS$7)^$D2388*(AS2370/AR2370)^$E2388*((AS2370+AS2379)/(AR2370+AR2379))^$F2388</f>
        <v/>
      </c>
      <c r="AT2388" s="40">
        <f>AS2388*$G2388*(1+AT$7)^$D2388*(AT2370/AS2370)^$E2388*((AT2370+AT2379)/(AS2370+AS2379))^$F2388</f>
        <v/>
      </c>
      <c r="AU2388" s="40">
        <f>AT2388*$G2388*(1+AU$7)^$D2388*(AU2370/AT2370)^$E2388*((AU2370+AU2379)/(AT2370+AT2379))^$F2388</f>
        <v/>
      </c>
      <c r="AV2388" s="40">
        <f>AU2388*$G2388*(1+AV$7)^$D2388*(AV2370/AU2370)^$E2388*((AV2370+AV2379)/(AU2370+AU2379))^$F2388</f>
        <v/>
      </c>
      <c r="AW2388" s="40">
        <f>AV2388*$G2388*(1+AW$7)^$D2388*(AW2370/AV2370)^$E2388*((AW2370+AW2379)/(AV2370+AV2379))^$F2388</f>
        <v/>
      </c>
      <c r="AX2388" s="40">
        <f>AW2388*$G2388*(1+AX$7)^$D2388*(AX2370/AW2370)^$E2388*((AX2370+AX2379)/(AW2370+AW2379))^$F2388</f>
        <v/>
      </c>
      <c r="AY2388" s="40">
        <f>AX2388*$G2388*(1+AY$7)^$D2388*(AY2370/AX2370)^$E2388*((AY2370+AY2379)/(AX2370+AX2379))^$F2388</f>
        <v/>
      </c>
    </row>
    <row r="2389" hidden="1" outlineLevel="2">
      <c r="A2389" s="14" t="inlineStr">
        <is>
          <t>ener</t>
        </is>
      </c>
      <c r="B2389" s="14" t="inlineStr">
        <is>
          <t>lpg</t>
        </is>
      </c>
      <c r="C2389" s="14" t="inlineStr">
        <is>
          <t>ftr</t>
        </is>
      </c>
      <c r="D2389" s="36">
        <f>INDEX(Inputs!$O$5:$O$132,MATCH($B2389&amp;"|"&amp;$C2389,Inputs!$A$5:$A$132,0))</f>
        <v/>
      </c>
      <c r="E2389" s="36">
        <f>INDEX(Inputs!$P$5:$P$132,MATCH($B2389&amp;"|"&amp;$C2389,Inputs!$A$5:$A$132,0))</f>
        <v/>
      </c>
      <c r="F2389" s="36">
        <f>INDEX(Inputs!$T$5:$T$132,MATCH($B2389&amp;"|"&amp;$C2389,Inputs!$A$5:$A$132,0))</f>
        <v/>
      </c>
      <c r="G2389" s="36">
        <f>INDEX(Inputs!$S$5:$S$132,MATCH($B2389&amp;"|"&amp;$C2389,Inputs!$A$5:$A$132,0))</f>
        <v/>
      </c>
      <c r="H2389" s="14">
        <f>INDEX(VarLab,MATCH($A2389,VarKey,0))&amp;INDEX(MemLab,MATCH($C2389&amp;"|"&amp;$B2389,MemKey,0))</f>
        <v/>
      </c>
      <c r="I2389" s="14">
        <f>INDEX(VarUnit,MATCH($A2389,VarKey,0))</f>
        <v/>
      </c>
      <c r="J2389" s="14">
        <f>INDEX(VarSrc,MATCH($A2389,VarKey,0))</f>
        <v/>
      </c>
      <c r="K2389" s="11">
        <f>CodePrefix&amp;$A2389&amp;IF($C2389="","","."&amp;$C2389&amp;"."&amp;$B2389)&amp;INDEX(VarEnd,MATCH($A2389,VarKey,0))&amp;K$5</f>
        <v/>
      </c>
      <c r="L2389" s="39">
        <f>INDEX(Inputs!$X$5:$X$132,MATCH($B2389&amp;"|"&amp;$C2389,Inputs!$A$5:$A$132,0))</f>
        <v/>
      </c>
      <c r="M2389" s="40">
        <f>L2389*$G2389*(1+M$7)^$D2389*(M2371/L2371)^$E2389*((M2371+M2380)/(L2371+L2380))^$F2389</f>
        <v/>
      </c>
      <c r="N2389" s="40">
        <f>M2389*$G2389*(1+N$7)^$D2389*(N2371/M2371)^$E2389*((N2371+N2380)/(M2371+M2380))^$F2389</f>
        <v/>
      </c>
      <c r="O2389" s="40">
        <f>N2389*$G2389*(1+O$7)^$D2389*(O2371/N2371)^$E2389*((O2371+O2380)/(N2371+N2380))^$F2389</f>
        <v/>
      </c>
      <c r="P2389" s="40">
        <f>O2389*$G2389*(1+P$7)^$D2389*(P2371/O2371)^$E2389*((P2371+P2380)/(O2371+O2380))^$F2389</f>
        <v/>
      </c>
      <c r="Q2389" s="40">
        <f>P2389*$G2389*(1+Q$7)^$D2389*(Q2371/P2371)^$E2389*((Q2371+Q2380)/(P2371+P2380))^$F2389</f>
        <v/>
      </c>
      <c r="R2389" s="40">
        <f>Q2389*$G2389*(1+R$7)^$D2389*(R2371/Q2371)^$E2389*((R2371+R2380)/(Q2371+Q2380))^$F2389</f>
        <v/>
      </c>
      <c r="S2389" s="40">
        <f>R2389*$G2389*(1+S$7)^$D2389*(S2371/R2371)^$E2389*((S2371+S2380)/(R2371+R2380))^$F2389</f>
        <v/>
      </c>
      <c r="T2389" s="40">
        <f>S2389*$G2389*(1+T$7)^$D2389*(T2371/S2371)^$E2389*((T2371+T2380)/(S2371+S2380))^$F2389</f>
        <v/>
      </c>
      <c r="U2389" s="40">
        <f>T2389*$G2389*(1+U$7)^$D2389*(U2371/T2371)^$E2389*((U2371+U2380)/(T2371+T2380))^$F2389</f>
        <v/>
      </c>
      <c r="V2389" s="40">
        <f>U2389*$G2389*(1+V$7)^$D2389*(V2371/U2371)^$E2389*((V2371+V2380)/(U2371+U2380))^$F2389</f>
        <v/>
      </c>
      <c r="W2389" s="40">
        <f>V2389*$G2389*(1+W$7)^$D2389*(W2371/V2371)^$E2389*((W2371+W2380)/(V2371+V2380))^$F2389</f>
        <v/>
      </c>
      <c r="X2389" s="40">
        <f>W2389*$G2389*(1+X$7)^$D2389*(X2371/W2371)^$E2389*((X2371+X2380)/(W2371+W2380))^$F2389</f>
        <v/>
      </c>
      <c r="Y2389" s="40">
        <f>X2389*$G2389*(1+Y$7)^$D2389*(Y2371/X2371)^$E2389*((Y2371+Y2380)/(X2371+X2380))^$F2389</f>
        <v/>
      </c>
      <c r="Z2389" s="40">
        <f>Y2389*$G2389*(1+Z$7)^$D2389*(Z2371/Y2371)^$E2389*((Z2371+Z2380)/(Y2371+Y2380))^$F2389</f>
        <v/>
      </c>
      <c r="AA2389" s="40">
        <f>Z2389*$G2389*(1+AA$7)^$D2389*(AA2371/Z2371)^$E2389*((AA2371+AA2380)/(Z2371+Z2380))^$F2389</f>
        <v/>
      </c>
      <c r="AB2389" s="40">
        <f>AA2389*$G2389*(1+AB$7)^$D2389*(AB2371/AA2371)^$E2389*((AB2371+AB2380)/(AA2371+AA2380))^$F2389</f>
        <v/>
      </c>
      <c r="AC2389" s="40">
        <f>AB2389*$G2389*(1+AC$7)^$D2389*(AC2371/AB2371)^$E2389*((AC2371+AC2380)/(AB2371+AB2380))^$F2389</f>
        <v/>
      </c>
      <c r="AD2389" s="40">
        <f>AC2389*$G2389*(1+AD$7)^$D2389*(AD2371/AC2371)^$E2389*((AD2371+AD2380)/(AC2371+AC2380))^$F2389</f>
        <v/>
      </c>
      <c r="AF2389" s="11">
        <f>CodePrefix&amp;$A2389&amp;IF($C2389="","","."&amp;$C2389&amp;"."&amp;$B2389)&amp;INDEX(VarEnd,MATCH($A2389,VarKey,0))&amp;AF$5</f>
        <v/>
      </c>
      <c r="AG2389" s="39">
        <f>INDEX(Inputs!$X$5:$X$132,MATCH($B2389&amp;"|"&amp;$C2389,Inputs!$A$5:$A$132,0))</f>
        <v/>
      </c>
      <c r="AH2389" s="40">
        <f>AG2389*$G2389*(1+AH$7)^$D2389*(AH2371/AG2371)^$E2389*((AH2371+AH2380)/(AG2371+AG2380))^$F2389</f>
        <v/>
      </c>
      <c r="AI2389" s="40">
        <f>AH2389*$G2389*(1+AI$7)^$D2389*(AI2371/AH2371)^$E2389*((AI2371+AI2380)/(AH2371+AH2380))^$F2389</f>
        <v/>
      </c>
      <c r="AJ2389" s="40">
        <f>AI2389*$G2389*(1+AJ$7)^$D2389*(AJ2371/AI2371)^$E2389*((AJ2371+AJ2380)/(AI2371+AI2380))^$F2389</f>
        <v/>
      </c>
      <c r="AK2389" s="40">
        <f>AJ2389*$G2389*(1+AK$7)^$D2389*(AK2371/AJ2371)^$E2389*((AK2371+AK2380)/(AJ2371+AJ2380))^$F2389</f>
        <v/>
      </c>
      <c r="AL2389" s="40">
        <f>AK2389*$G2389*(1+AL$7)^$D2389*(AL2371/AK2371)^$E2389*((AL2371+AL2380)/(AK2371+AK2380))^$F2389</f>
        <v/>
      </c>
      <c r="AM2389" s="40">
        <f>AL2389*$G2389*(1+AM$7)^$D2389*(AM2371/AL2371)^$E2389*((AM2371+AM2380)/(AL2371+AL2380))^$F2389</f>
        <v/>
      </c>
      <c r="AN2389" s="40">
        <f>AM2389*$G2389*(1+AN$7)^$D2389*(AN2371/AM2371)^$E2389*((AN2371+AN2380)/(AM2371+AM2380))^$F2389</f>
        <v/>
      </c>
      <c r="AO2389" s="40">
        <f>AN2389*$G2389*(1+AO$7)^$D2389*(AO2371/AN2371)^$E2389*((AO2371+AO2380)/(AN2371+AN2380))^$F2389</f>
        <v/>
      </c>
      <c r="AP2389" s="40">
        <f>AO2389*$G2389*(1+AP$7)^$D2389*(AP2371/AO2371)^$E2389*((AP2371+AP2380)/(AO2371+AO2380))^$F2389</f>
        <v/>
      </c>
      <c r="AQ2389" s="40">
        <f>AP2389*$G2389*(1+AQ$7)^$D2389*(AQ2371/AP2371)^$E2389*((AQ2371+AQ2380)/(AP2371+AP2380))^$F2389</f>
        <v/>
      </c>
      <c r="AR2389" s="40">
        <f>AQ2389*$G2389*(1+AR$7)^$D2389*(AR2371/AQ2371)^$E2389*((AR2371+AR2380)/(AQ2371+AQ2380))^$F2389</f>
        <v/>
      </c>
      <c r="AS2389" s="40">
        <f>AR2389*$G2389*(1+AS$7)^$D2389*(AS2371/AR2371)^$E2389*((AS2371+AS2380)/(AR2371+AR2380))^$F2389</f>
        <v/>
      </c>
      <c r="AT2389" s="40">
        <f>AS2389*$G2389*(1+AT$7)^$D2389*(AT2371/AS2371)^$E2389*((AT2371+AT2380)/(AS2371+AS2380))^$F2389</f>
        <v/>
      </c>
      <c r="AU2389" s="40">
        <f>AT2389*$G2389*(1+AU$7)^$D2389*(AU2371/AT2371)^$E2389*((AU2371+AU2380)/(AT2371+AT2380))^$F2389</f>
        <v/>
      </c>
      <c r="AV2389" s="40">
        <f>AU2389*$G2389*(1+AV$7)^$D2389*(AV2371/AU2371)^$E2389*((AV2371+AV2380)/(AU2371+AU2380))^$F2389</f>
        <v/>
      </c>
      <c r="AW2389" s="40">
        <f>AV2389*$G2389*(1+AW$7)^$D2389*(AW2371/AV2371)^$E2389*((AW2371+AW2380)/(AV2371+AV2380))^$F2389</f>
        <v/>
      </c>
      <c r="AX2389" s="40">
        <f>AW2389*$G2389*(1+AX$7)^$D2389*(AX2371/AW2371)^$E2389*((AX2371+AX2380)/(AW2371+AW2380))^$F2389</f>
        <v/>
      </c>
      <c r="AY2389" s="40">
        <f>AX2389*$G2389*(1+AY$7)^$D2389*(AY2371/AX2371)^$E2389*((AY2371+AY2380)/(AX2371+AX2380))^$F2389</f>
        <v/>
      </c>
    </row>
    <row r="2390" hidden="1" outlineLevel="2">
      <c r="A2390" s="14" t="inlineStr">
        <is>
          <t>ener</t>
        </is>
      </c>
      <c r="B2390" s="14" t="inlineStr">
        <is>
          <t>ker</t>
        </is>
      </c>
      <c r="C2390" s="14" t="inlineStr">
        <is>
          <t>ftr</t>
        </is>
      </c>
      <c r="D2390" s="36">
        <f>INDEX(Inputs!$O$5:$O$132,MATCH($B2390&amp;"|"&amp;$C2390,Inputs!$A$5:$A$132,0))</f>
        <v/>
      </c>
      <c r="E2390" s="36">
        <f>INDEX(Inputs!$P$5:$P$132,MATCH($B2390&amp;"|"&amp;$C2390,Inputs!$A$5:$A$132,0))</f>
        <v/>
      </c>
      <c r="F2390" s="36">
        <f>INDEX(Inputs!$T$5:$T$132,MATCH($B2390&amp;"|"&amp;$C2390,Inputs!$A$5:$A$132,0))</f>
        <v/>
      </c>
      <c r="G2390" s="36">
        <f>INDEX(Inputs!$S$5:$S$132,MATCH($B2390&amp;"|"&amp;$C2390,Inputs!$A$5:$A$132,0))</f>
        <v/>
      </c>
      <c r="H2390" s="14">
        <f>INDEX(VarLab,MATCH($A2390,VarKey,0))&amp;INDEX(MemLab,MATCH($C2390&amp;"|"&amp;$B2390,MemKey,0))</f>
        <v/>
      </c>
      <c r="I2390" s="14">
        <f>INDEX(VarUnit,MATCH($A2390,VarKey,0))</f>
        <v/>
      </c>
      <c r="J2390" s="14">
        <f>INDEX(VarSrc,MATCH($A2390,VarKey,0))</f>
        <v/>
      </c>
      <c r="K2390" s="11">
        <f>CodePrefix&amp;$A2390&amp;IF($C2390="","","."&amp;$C2390&amp;"."&amp;$B2390)&amp;INDEX(VarEnd,MATCH($A2390,VarKey,0))&amp;K$5</f>
        <v/>
      </c>
      <c r="L2390" s="39">
        <f>INDEX(Inputs!$X$5:$X$132,MATCH($B2390&amp;"|"&amp;$C2390,Inputs!$A$5:$A$132,0))</f>
        <v/>
      </c>
      <c r="M2390" s="40">
        <f>L2390*$G2390*(1+M$7)^$D2390*(M2372/L2372)^$E2390*((M2372+M2381)/(L2372+L2381))^$F2390</f>
        <v/>
      </c>
      <c r="N2390" s="40">
        <f>M2390*$G2390*(1+N$7)^$D2390*(N2372/M2372)^$E2390*((N2372+N2381)/(M2372+M2381))^$F2390</f>
        <v/>
      </c>
      <c r="O2390" s="40">
        <f>N2390*$G2390*(1+O$7)^$D2390*(O2372/N2372)^$E2390*((O2372+O2381)/(N2372+N2381))^$F2390</f>
        <v/>
      </c>
      <c r="P2390" s="40">
        <f>O2390*$G2390*(1+P$7)^$D2390*(P2372/O2372)^$E2390*((P2372+P2381)/(O2372+O2381))^$F2390</f>
        <v/>
      </c>
      <c r="Q2390" s="40">
        <f>P2390*$G2390*(1+Q$7)^$D2390*(Q2372/P2372)^$E2390*((Q2372+Q2381)/(P2372+P2381))^$F2390</f>
        <v/>
      </c>
      <c r="R2390" s="40">
        <f>Q2390*$G2390*(1+R$7)^$D2390*(R2372/Q2372)^$E2390*((R2372+R2381)/(Q2372+Q2381))^$F2390</f>
        <v/>
      </c>
      <c r="S2390" s="40">
        <f>R2390*$G2390*(1+S$7)^$D2390*(S2372/R2372)^$E2390*((S2372+S2381)/(R2372+R2381))^$F2390</f>
        <v/>
      </c>
      <c r="T2390" s="40">
        <f>S2390*$G2390*(1+T$7)^$D2390*(T2372/S2372)^$E2390*((T2372+T2381)/(S2372+S2381))^$F2390</f>
        <v/>
      </c>
      <c r="U2390" s="40">
        <f>T2390*$G2390*(1+U$7)^$D2390*(U2372/T2372)^$E2390*((U2372+U2381)/(T2372+T2381))^$F2390</f>
        <v/>
      </c>
      <c r="V2390" s="40">
        <f>U2390*$G2390*(1+V$7)^$D2390*(V2372/U2372)^$E2390*((V2372+V2381)/(U2372+U2381))^$F2390</f>
        <v/>
      </c>
      <c r="W2390" s="40">
        <f>V2390*$G2390*(1+W$7)^$D2390*(W2372/V2372)^$E2390*((W2372+W2381)/(V2372+V2381))^$F2390</f>
        <v/>
      </c>
      <c r="X2390" s="40">
        <f>W2390*$G2390*(1+X$7)^$D2390*(X2372/W2372)^$E2390*((X2372+X2381)/(W2372+W2381))^$F2390</f>
        <v/>
      </c>
      <c r="Y2390" s="40">
        <f>X2390*$G2390*(1+Y$7)^$D2390*(Y2372/X2372)^$E2390*((Y2372+Y2381)/(X2372+X2381))^$F2390</f>
        <v/>
      </c>
      <c r="Z2390" s="40">
        <f>Y2390*$G2390*(1+Z$7)^$D2390*(Z2372/Y2372)^$E2390*((Z2372+Z2381)/(Y2372+Y2381))^$F2390</f>
        <v/>
      </c>
      <c r="AA2390" s="40">
        <f>Z2390*$G2390*(1+AA$7)^$D2390*(AA2372/Z2372)^$E2390*((AA2372+AA2381)/(Z2372+Z2381))^$F2390</f>
        <v/>
      </c>
      <c r="AB2390" s="40">
        <f>AA2390*$G2390*(1+AB$7)^$D2390*(AB2372/AA2372)^$E2390*((AB2372+AB2381)/(AA2372+AA2381))^$F2390</f>
        <v/>
      </c>
      <c r="AC2390" s="40">
        <f>AB2390*$G2390*(1+AC$7)^$D2390*(AC2372/AB2372)^$E2390*((AC2372+AC2381)/(AB2372+AB2381))^$F2390</f>
        <v/>
      </c>
      <c r="AD2390" s="40">
        <f>AC2390*$G2390*(1+AD$7)^$D2390*(AD2372/AC2372)^$E2390*((AD2372+AD2381)/(AC2372+AC2381))^$F2390</f>
        <v/>
      </c>
      <c r="AF2390" s="11">
        <f>CodePrefix&amp;$A2390&amp;IF($C2390="","","."&amp;$C2390&amp;"."&amp;$B2390)&amp;INDEX(VarEnd,MATCH($A2390,VarKey,0))&amp;AF$5</f>
        <v/>
      </c>
      <c r="AG2390" s="39">
        <f>INDEX(Inputs!$X$5:$X$132,MATCH($B2390&amp;"|"&amp;$C2390,Inputs!$A$5:$A$132,0))</f>
        <v/>
      </c>
      <c r="AH2390" s="40">
        <f>AG2390*$G2390*(1+AH$7)^$D2390*(AH2372/AG2372)^$E2390*((AH2372+AH2381)/(AG2372+AG2381))^$F2390</f>
        <v/>
      </c>
      <c r="AI2390" s="40">
        <f>AH2390*$G2390*(1+AI$7)^$D2390*(AI2372/AH2372)^$E2390*((AI2372+AI2381)/(AH2372+AH2381))^$F2390</f>
        <v/>
      </c>
      <c r="AJ2390" s="40">
        <f>AI2390*$G2390*(1+AJ$7)^$D2390*(AJ2372/AI2372)^$E2390*((AJ2372+AJ2381)/(AI2372+AI2381))^$F2390</f>
        <v/>
      </c>
      <c r="AK2390" s="40">
        <f>AJ2390*$G2390*(1+AK$7)^$D2390*(AK2372/AJ2372)^$E2390*((AK2372+AK2381)/(AJ2372+AJ2381))^$F2390</f>
        <v/>
      </c>
      <c r="AL2390" s="40">
        <f>AK2390*$G2390*(1+AL$7)^$D2390*(AL2372/AK2372)^$E2390*((AL2372+AL2381)/(AK2372+AK2381))^$F2390</f>
        <v/>
      </c>
      <c r="AM2390" s="40">
        <f>AL2390*$G2390*(1+AM$7)^$D2390*(AM2372/AL2372)^$E2390*((AM2372+AM2381)/(AL2372+AL2381))^$F2390</f>
        <v/>
      </c>
      <c r="AN2390" s="40">
        <f>AM2390*$G2390*(1+AN$7)^$D2390*(AN2372/AM2372)^$E2390*((AN2372+AN2381)/(AM2372+AM2381))^$F2390</f>
        <v/>
      </c>
      <c r="AO2390" s="40">
        <f>AN2390*$G2390*(1+AO$7)^$D2390*(AO2372/AN2372)^$E2390*((AO2372+AO2381)/(AN2372+AN2381))^$F2390</f>
        <v/>
      </c>
      <c r="AP2390" s="40">
        <f>AO2390*$G2390*(1+AP$7)^$D2390*(AP2372/AO2372)^$E2390*((AP2372+AP2381)/(AO2372+AO2381))^$F2390</f>
        <v/>
      </c>
      <c r="AQ2390" s="40">
        <f>AP2390*$G2390*(1+AQ$7)^$D2390*(AQ2372/AP2372)^$E2390*((AQ2372+AQ2381)/(AP2372+AP2381))^$F2390</f>
        <v/>
      </c>
      <c r="AR2390" s="40">
        <f>AQ2390*$G2390*(1+AR$7)^$D2390*(AR2372/AQ2372)^$E2390*((AR2372+AR2381)/(AQ2372+AQ2381))^$F2390</f>
        <v/>
      </c>
      <c r="AS2390" s="40">
        <f>AR2390*$G2390*(1+AS$7)^$D2390*(AS2372/AR2372)^$E2390*((AS2372+AS2381)/(AR2372+AR2381))^$F2390</f>
        <v/>
      </c>
      <c r="AT2390" s="40">
        <f>AS2390*$G2390*(1+AT$7)^$D2390*(AT2372/AS2372)^$E2390*((AT2372+AT2381)/(AS2372+AS2381))^$F2390</f>
        <v/>
      </c>
      <c r="AU2390" s="40">
        <f>AT2390*$G2390*(1+AU$7)^$D2390*(AU2372/AT2372)^$E2390*((AU2372+AU2381)/(AT2372+AT2381))^$F2390</f>
        <v/>
      </c>
      <c r="AV2390" s="40">
        <f>AU2390*$G2390*(1+AV$7)^$D2390*(AV2372/AU2372)^$E2390*((AV2372+AV2381)/(AU2372+AU2381))^$F2390</f>
        <v/>
      </c>
      <c r="AW2390" s="40">
        <f>AV2390*$G2390*(1+AW$7)^$D2390*(AW2372/AV2372)^$E2390*((AW2372+AW2381)/(AV2372+AV2381))^$F2390</f>
        <v/>
      </c>
      <c r="AX2390" s="40">
        <f>AW2390*$G2390*(1+AX$7)^$D2390*(AX2372/AW2372)^$E2390*((AX2372+AX2381)/(AW2372+AW2381))^$F2390</f>
        <v/>
      </c>
      <c r="AY2390" s="40">
        <f>AX2390*$G2390*(1+AY$7)^$D2390*(AY2372/AX2372)^$E2390*((AY2372+AY2381)/(AX2372+AX2381))^$F2390</f>
        <v/>
      </c>
    </row>
    <row r="2391" hidden="1" outlineLevel="2">
      <c r="A2391" s="14" t="inlineStr">
        <is>
          <t>ener</t>
        </is>
      </c>
      <c r="B2391" s="14" t="inlineStr">
        <is>
          <t>oop</t>
        </is>
      </c>
      <c r="C2391" s="14" t="inlineStr">
        <is>
          <t>ftr</t>
        </is>
      </c>
      <c r="D2391" s="36">
        <f>INDEX(Inputs!$O$5:$O$132,MATCH($B2391&amp;"|"&amp;$C2391,Inputs!$A$5:$A$132,0))</f>
        <v/>
      </c>
      <c r="E2391" s="36">
        <f>INDEX(Inputs!$P$5:$P$132,MATCH($B2391&amp;"|"&amp;$C2391,Inputs!$A$5:$A$132,0))</f>
        <v/>
      </c>
      <c r="F2391" s="36">
        <f>INDEX(Inputs!$T$5:$T$132,MATCH($B2391&amp;"|"&amp;$C2391,Inputs!$A$5:$A$132,0))</f>
        <v/>
      </c>
      <c r="G2391" s="36">
        <f>INDEX(Inputs!$S$5:$S$132,MATCH($B2391&amp;"|"&amp;$C2391,Inputs!$A$5:$A$132,0))</f>
        <v/>
      </c>
      <c r="H2391" s="14">
        <f>INDEX(VarLab,MATCH($A2391,VarKey,0))&amp;INDEX(MemLab,MATCH($C2391&amp;"|"&amp;$B2391,MemKey,0))</f>
        <v/>
      </c>
      <c r="I2391" s="14">
        <f>INDEX(VarUnit,MATCH($A2391,VarKey,0))</f>
        <v/>
      </c>
      <c r="J2391" s="14">
        <f>INDEX(VarSrc,MATCH($A2391,VarKey,0))</f>
        <v/>
      </c>
      <c r="K2391" s="11">
        <f>CodePrefix&amp;$A2391&amp;IF($C2391="","","."&amp;$C2391&amp;"."&amp;$B2391)&amp;INDEX(VarEnd,MATCH($A2391,VarKey,0))&amp;K$5</f>
        <v/>
      </c>
      <c r="L2391" s="39">
        <f>INDEX(Inputs!$X$5:$X$132,MATCH($B2391&amp;"|"&amp;$C2391,Inputs!$A$5:$A$132,0))</f>
        <v/>
      </c>
      <c r="M2391" s="40">
        <f>L2391*$G2391*(1+M$7)^$D2391*(M2373/L2373)^$E2391*((M2373+M2382)/(L2373+L2382))^$F2391</f>
        <v/>
      </c>
      <c r="N2391" s="40">
        <f>M2391*$G2391*(1+N$7)^$D2391*(N2373/M2373)^$E2391*((N2373+N2382)/(M2373+M2382))^$F2391</f>
        <v/>
      </c>
      <c r="O2391" s="40">
        <f>N2391*$G2391*(1+O$7)^$D2391*(O2373/N2373)^$E2391*((O2373+O2382)/(N2373+N2382))^$F2391</f>
        <v/>
      </c>
      <c r="P2391" s="40">
        <f>O2391*$G2391*(1+P$7)^$D2391*(P2373/O2373)^$E2391*((P2373+P2382)/(O2373+O2382))^$F2391</f>
        <v/>
      </c>
      <c r="Q2391" s="40">
        <f>P2391*$G2391*(1+Q$7)^$D2391*(Q2373/P2373)^$E2391*((Q2373+Q2382)/(P2373+P2382))^$F2391</f>
        <v/>
      </c>
      <c r="R2391" s="40">
        <f>Q2391*$G2391*(1+R$7)^$D2391*(R2373/Q2373)^$E2391*((R2373+R2382)/(Q2373+Q2382))^$F2391</f>
        <v/>
      </c>
      <c r="S2391" s="40">
        <f>R2391*$G2391*(1+S$7)^$D2391*(S2373/R2373)^$E2391*((S2373+S2382)/(R2373+R2382))^$F2391</f>
        <v/>
      </c>
      <c r="T2391" s="40">
        <f>S2391*$G2391*(1+T$7)^$D2391*(T2373/S2373)^$E2391*((T2373+T2382)/(S2373+S2382))^$F2391</f>
        <v/>
      </c>
      <c r="U2391" s="40">
        <f>T2391*$G2391*(1+U$7)^$D2391*(U2373/T2373)^$E2391*((U2373+U2382)/(T2373+T2382))^$F2391</f>
        <v/>
      </c>
      <c r="V2391" s="40">
        <f>U2391*$G2391*(1+V$7)^$D2391*(V2373/U2373)^$E2391*((V2373+V2382)/(U2373+U2382))^$F2391</f>
        <v/>
      </c>
      <c r="W2391" s="40">
        <f>V2391*$G2391*(1+W$7)^$D2391*(W2373/V2373)^$E2391*((W2373+W2382)/(V2373+V2382))^$F2391</f>
        <v/>
      </c>
      <c r="X2391" s="40">
        <f>W2391*$G2391*(1+X$7)^$D2391*(X2373/W2373)^$E2391*((X2373+X2382)/(W2373+W2382))^$F2391</f>
        <v/>
      </c>
      <c r="Y2391" s="40">
        <f>X2391*$G2391*(1+Y$7)^$D2391*(Y2373/X2373)^$E2391*((Y2373+Y2382)/(X2373+X2382))^$F2391</f>
        <v/>
      </c>
      <c r="Z2391" s="40">
        <f>Y2391*$G2391*(1+Z$7)^$D2391*(Z2373/Y2373)^$E2391*((Z2373+Z2382)/(Y2373+Y2382))^$F2391</f>
        <v/>
      </c>
      <c r="AA2391" s="40">
        <f>Z2391*$G2391*(1+AA$7)^$D2391*(AA2373/Z2373)^$E2391*((AA2373+AA2382)/(Z2373+Z2382))^$F2391</f>
        <v/>
      </c>
      <c r="AB2391" s="40">
        <f>AA2391*$G2391*(1+AB$7)^$D2391*(AB2373/AA2373)^$E2391*((AB2373+AB2382)/(AA2373+AA2382))^$F2391</f>
        <v/>
      </c>
      <c r="AC2391" s="40">
        <f>AB2391*$G2391*(1+AC$7)^$D2391*(AC2373/AB2373)^$E2391*((AC2373+AC2382)/(AB2373+AB2382))^$F2391</f>
        <v/>
      </c>
      <c r="AD2391" s="40">
        <f>AC2391*$G2391*(1+AD$7)^$D2391*(AD2373/AC2373)^$E2391*((AD2373+AD2382)/(AC2373+AC2382))^$F2391</f>
        <v/>
      </c>
      <c r="AF2391" s="11">
        <f>CodePrefix&amp;$A2391&amp;IF($C2391="","","."&amp;$C2391&amp;"."&amp;$B2391)&amp;INDEX(VarEnd,MATCH($A2391,VarKey,0))&amp;AF$5</f>
        <v/>
      </c>
      <c r="AG2391" s="39">
        <f>INDEX(Inputs!$X$5:$X$132,MATCH($B2391&amp;"|"&amp;$C2391,Inputs!$A$5:$A$132,0))</f>
        <v/>
      </c>
      <c r="AH2391" s="40">
        <f>AG2391*$G2391*(1+AH$7)^$D2391*(AH2373/AG2373)^$E2391*((AH2373+AH2382)/(AG2373+AG2382))^$F2391</f>
        <v/>
      </c>
      <c r="AI2391" s="40">
        <f>AH2391*$G2391*(1+AI$7)^$D2391*(AI2373/AH2373)^$E2391*((AI2373+AI2382)/(AH2373+AH2382))^$F2391</f>
        <v/>
      </c>
      <c r="AJ2391" s="40">
        <f>AI2391*$G2391*(1+AJ$7)^$D2391*(AJ2373/AI2373)^$E2391*((AJ2373+AJ2382)/(AI2373+AI2382))^$F2391</f>
        <v/>
      </c>
      <c r="AK2391" s="40">
        <f>AJ2391*$G2391*(1+AK$7)^$D2391*(AK2373/AJ2373)^$E2391*((AK2373+AK2382)/(AJ2373+AJ2382))^$F2391</f>
        <v/>
      </c>
      <c r="AL2391" s="40">
        <f>AK2391*$G2391*(1+AL$7)^$D2391*(AL2373/AK2373)^$E2391*((AL2373+AL2382)/(AK2373+AK2382))^$F2391</f>
        <v/>
      </c>
      <c r="AM2391" s="40">
        <f>AL2391*$G2391*(1+AM$7)^$D2391*(AM2373/AL2373)^$E2391*((AM2373+AM2382)/(AL2373+AL2382))^$F2391</f>
        <v/>
      </c>
      <c r="AN2391" s="40">
        <f>AM2391*$G2391*(1+AN$7)^$D2391*(AN2373/AM2373)^$E2391*((AN2373+AN2382)/(AM2373+AM2382))^$F2391</f>
        <v/>
      </c>
      <c r="AO2391" s="40">
        <f>AN2391*$G2391*(1+AO$7)^$D2391*(AO2373/AN2373)^$E2391*((AO2373+AO2382)/(AN2373+AN2382))^$F2391</f>
        <v/>
      </c>
      <c r="AP2391" s="40">
        <f>AO2391*$G2391*(1+AP$7)^$D2391*(AP2373/AO2373)^$E2391*((AP2373+AP2382)/(AO2373+AO2382))^$F2391</f>
        <v/>
      </c>
      <c r="AQ2391" s="40">
        <f>AP2391*$G2391*(1+AQ$7)^$D2391*(AQ2373/AP2373)^$E2391*((AQ2373+AQ2382)/(AP2373+AP2382))^$F2391</f>
        <v/>
      </c>
      <c r="AR2391" s="40">
        <f>AQ2391*$G2391*(1+AR$7)^$D2391*(AR2373/AQ2373)^$E2391*((AR2373+AR2382)/(AQ2373+AQ2382))^$F2391</f>
        <v/>
      </c>
      <c r="AS2391" s="40">
        <f>AR2391*$G2391*(1+AS$7)^$D2391*(AS2373/AR2373)^$E2391*((AS2373+AS2382)/(AR2373+AR2382))^$F2391</f>
        <v/>
      </c>
      <c r="AT2391" s="40">
        <f>AS2391*$G2391*(1+AT$7)^$D2391*(AT2373/AS2373)^$E2391*((AT2373+AT2382)/(AS2373+AS2382))^$F2391</f>
        <v/>
      </c>
      <c r="AU2391" s="40">
        <f>AT2391*$G2391*(1+AU$7)^$D2391*(AU2373/AT2373)^$E2391*((AU2373+AU2382)/(AT2373+AT2382))^$F2391</f>
        <v/>
      </c>
      <c r="AV2391" s="40">
        <f>AU2391*$G2391*(1+AV$7)^$D2391*(AV2373/AU2373)^$E2391*((AV2373+AV2382)/(AU2373+AU2382))^$F2391</f>
        <v/>
      </c>
      <c r="AW2391" s="40">
        <f>AV2391*$G2391*(1+AW$7)^$D2391*(AW2373/AV2373)^$E2391*((AW2373+AW2382)/(AV2373+AV2382))^$F2391</f>
        <v/>
      </c>
      <c r="AX2391" s="40">
        <f>AW2391*$G2391*(1+AX$7)^$D2391*(AX2373/AW2373)^$E2391*((AX2373+AX2382)/(AW2373+AW2382))^$F2391</f>
        <v/>
      </c>
      <c r="AY2391" s="40">
        <f>AX2391*$G2391*(1+AY$7)^$D2391*(AY2373/AX2373)^$E2391*((AY2373+AY2382)/(AX2373+AX2382))^$F2391</f>
        <v/>
      </c>
    </row>
    <row r="2392" hidden="1" outlineLevel="2">
      <c r="A2392" s="14" t="inlineStr">
        <is>
          <t>ener</t>
        </is>
      </c>
      <c r="B2392" s="14" t="inlineStr">
        <is>
          <t>bio</t>
        </is>
      </c>
      <c r="C2392" s="14" t="inlineStr">
        <is>
          <t>ftr</t>
        </is>
      </c>
      <c r="D2392" s="36">
        <f>INDEX(Inputs!$O$5:$O$132,MATCH($B2392&amp;"|"&amp;$C2392,Inputs!$A$5:$A$132,0))</f>
        <v/>
      </c>
      <c r="E2392" s="36">
        <f>INDEX(Inputs!$P$5:$P$132,MATCH($B2392&amp;"|"&amp;$C2392,Inputs!$A$5:$A$132,0))</f>
        <v/>
      </c>
      <c r="F2392" s="36">
        <f>INDEX(Inputs!$T$5:$T$132,MATCH($B2392&amp;"|"&amp;$C2392,Inputs!$A$5:$A$132,0))</f>
        <v/>
      </c>
      <c r="G2392" s="36">
        <f>INDEX(Inputs!$S$5:$S$132,MATCH($B2392&amp;"|"&amp;$C2392,Inputs!$A$5:$A$132,0))</f>
        <v/>
      </c>
      <c r="H2392" s="14">
        <f>INDEX(VarLab,MATCH($A2392,VarKey,0))&amp;INDEX(MemLab,MATCH($C2392&amp;"|"&amp;$B2392,MemKey,0))</f>
        <v/>
      </c>
      <c r="I2392" s="14">
        <f>INDEX(VarUnit,MATCH($A2392,VarKey,0))</f>
        <v/>
      </c>
      <c r="J2392" s="14">
        <f>INDEX(VarSrc,MATCH($A2392,VarKey,0))</f>
        <v/>
      </c>
      <c r="K2392" s="11">
        <f>CodePrefix&amp;$A2392&amp;IF($C2392="","","."&amp;$C2392&amp;"."&amp;$B2392)&amp;INDEX(VarEnd,MATCH($A2392,VarKey,0))&amp;K$5</f>
        <v/>
      </c>
      <c r="L2392" s="39">
        <f>INDEX(Inputs!$X$5:$X$132,MATCH($B2392&amp;"|"&amp;$C2392,Inputs!$A$5:$A$132,0))</f>
        <v/>
      </c>
      <c r="M2392" s="40">
        <f>L2392*$G2392*(1+M$7)^$D2392*(M2374/L2374)^$E2392*((M2374+M2383)/(L2374+L2383))^$F2392</f>
        <v/>
      </c>
      <c r="N2392" s="40">
        <f>M2392*$G2392*(1+N$7)^$D2392*(N2374/M2374)^$E2392*((N2374+N2383)/(M2374+M2383))^$F2392</f>
        <v/>
      </c>
      <c r="O2392" s="40">
        <f>N2392*$G2392*(1+O$7)^$D2392*(O2374/N2374)^$E2392*((O2374+O2383)/(N2374+N2383))^$F2392</f>
        <v/>
      </c>
      <c r="P2392" s="40">
        <f>O2392*$G2392*(1+P$7)^$D2392*(P2374/O2374)^$E2392*((P2374+P2383)/(O2374+O2383))^$F2392</f>
        <v/>
      </c>
      <c r="Q2392" s="40">
        <f>P2392*$G2392*(1+Q$7)^$D2392*(Q2374/P2374)^$E2392*((Q2374+Q2383)/(P2374+P2383))^$F2392</f>
        <v/>
      </c>
      <c r="R2392" s="40">
        <f>Q2392*$G2392*(1+R$7)^$D2392*(R2374/Q2374)^$E2392*((R2374+R2383)/(Q2374+Q2383))^$F2392</f>
        <v/>
      </c>
      <c r="S2392" s="40">
        <f>R2392*$G2392*(1+S$7)^$D2392*(S2374/R2374)^$E2392*((S2374+S2383)/(R2374+R2383))^$F2392</f>
        <v/>
      </c>
      <c r="T2392" s="40">
        <f>S2392*$G2392*(1+T$7)^$D2392*(T2374/S2374)^$E2392*((T2374+T2383)/(S2374+S2383))^$F2392</f>
        <v/>
      </c>
      <c r="U2392" s="40">
        <f>T2392*$G2392*(1+U$7)^$D2392*(U2374/T2374)^$E2392*((U2374+U2383)/(T2374+T2383))^$F2392</f>
        <v/>
      </c>
      <c r="V2392" s="40">
        <f>U2392*$G2392*(1+V$7)^$D2392*(V2374/U2374)^$E2392*((V2374+V2383)/(U2374+U2383))^$F2392</f>
        <v/>
      </c>
      <c r="W2392" s="40">
        <f>V2392*$G2392*(1+W$7)^$D2392*(W2374/V2374)^$E2392*((W2374+W2383)/(V2374+V2383))^$F2392</f>
        <v/>
      </c>
      <c r="X2392" s="40">
        <f>W2392*$G2392*(1+X$7)^$D2392*(X2374/W2374)^$E2392*((X2374+X2383)/(W2374+W2383))^$F2392</f>
        <v/>
      </c>
      <c r="Y2392" s="40">
        <f>X2392*$G2392*(1+Y$7)^$D2392*(Y2374/X2374)^$E2392*((Y2374+Y2383)/(X2374+X2383))^$F2392</f>
        <v/>
      </c>
      <c r="Z2392" s="40">
        <f>Y2392*$G2392*(1+Z$7)^$D2392*(Z2374/Y2374)^$E2392*((Z2374+Z2383)/(Y2374+Y2383))^$F2392</f>
        <v/>
      </c>
      <c r="AA2392" s="40">
        <f>Z2392*$G2392*(1+AA$7)^$D2392*(AA2374/Z2374)^$E2392*((AA2374+AA2383)/(Z2374+Z2383))^$F2392</f>
        <v/>
      </c>
      <c r="AB2392" s="40">
        <f>AA2392*$G2392*(1+AB$7)^$D2392*(AB2374/AA2374)^$E2392*((AB2374+AB2383)/(AA2374+AA2383))^$F2392</f>
        <v/>
      </c>
      <c r="AC2392" s="40">
        <f>AB2392*$G2392*(1+AC$7)^$D2392*(AC2374/AB2374)^$E2392*((AC2374+AC2383)/(AB2374+AB2383))^$F2392</f>
        <v/>
      </c>
      <c r="AD2392" s="40">
        <f>AC2392*$G2392*(1+AD$7)^$D2392*(AD2374/AC2374)^$E2392*((AD2374+AD2383)/(AC2374+AC2383))^$F2392</f>
        <v/>
      </c>
      <c r="AF2392" s="11">
        <f>CodePrefix&amp;$A2392&amp;IF($C2392="","","."&amp;$C2392&amp;"."&amp;$B2392)&amp;INDEX(VarEnd,MATCH($A2392,VarKey,0))&amp;AF$5</f>
        <v/>
      </c>
      <c r="AG2392" s="39">
        <f>INDEX(Inputs!$X$5:$X$132,MATCH($B2392&amp;"|"&amp;$C2392,Inputs!$A$5:$A$132,0))</f>
        <v/>
      </c>
      <c r="AH2392" s="40">
        <f>AG2392*$G2392*(1+AH$7)^$D2392*(AH2374/AG2374)^$E2392*((AH2374+AH2383)/(AG2374+AG2383))^$F2392</f>
        <v/>
      </c>
      <c r="AI2392" s="40">
        <f>AH2392*$G2392*(1+AI$7)^$D2392*(AI2374/AH2374)^$E2392*((AI2374+AI2383)/(AH2374+AH2383))^$F2392</f>
        <v/>
      </c>
      <c r="AJ2392" s="40">
        <f>AI2392*$G2392*(1+AJ$7)^$D2392*(AJ2374/AI2374)^$E2392*((AJ2374+AJ2383)/(AI2374+AI2383))^$F2392</f>
        <v/>
      </c>
      <c r="AK2392" s="40">
        <f>AJ2392*$G2392*(1+AK$7)^$D2392*(AK2374/AJ2374)^$E2392*((AK2374+AK2383)/(AJ2374+AJ2383))^$F2392</f>
        <v/>
      </c>
      <c r="AL2392" s="40">
        <f>AK2392*$G2392*(1+AL$7)^$D2392*(AL2374/AK2374)^$E2392*((AL2374+AL2383)/(AK2374+AK2383))^$F2392</f>
        <v/>
      </c>
      <c r="AM2392" s="40">
        <f>AL2392*$G2392*(1+AM$7)^$D2392*(AM2374/AL2374)^$E2392*((AM2374+AM2383)/(AL2374+AL2383))^$F2392</f>
        <v/>
      </c>
      <c r="AN2392" s="40">
        <f>AM2392*$G2392*(1+AN$7)^$D2392*(AN2374/AM2374)^$E2392*((AN2374+AN2383)/(AM2374+AM2383))^$F2392</f>
        <v/>
      </c>
      <c r="AO2392" s="40">
        <f>AN2392*$G2392*(1+AO$7)^$D2392*(AO2374/AN2374)^$E2392*((AO2374+AO2383)/(AN2374+AN2383))^$F2392</f>
        <v/>
      </c>
      <c r="AP2392" s="40">
        <f>AO2392*$G2392*(1+AP$7)^$D2392*(AP2374/AO2374)^$E2392*((AP2374+AP2383)/(AO2374+AO2383))^$F2392</f>
        <v/>
      </c>
      <c r="AQ2392" s="40">
        <f>AP2392*$G2392*(1+AQ$7)^$D2392*(AQ2374/AP2374)^$E2392*((AQ2374+AQ2383)/(AP2374+AP2383))^$F2392</f>
        <v/>
      </c>
      <c r="AR2392" s="40">
        <f>AQ2392*$G2392*(1+AR$7)^$D2392*(AR2374/AQ2374)^$E2392*((AR2374+AR2383)/(AQ2374+AQ2383))^$F2392</f>
        <v/>
      </c>
      <c r="AS2392" s="40">
        <f>AR2392*$G2392*(1+AS$7)^$D2392*(AS2374/AR2374)^$E2392*((AS2374+AS2383)/(AR2374+AR2383))^$F2392</f>
        <v/>
      </c>
      <c r="AT2392" s="40">
        <f>AS2392*$G2392*(1+AT$7)^$D2392*(AT2374/AS2374)^$E2392*((AT2374+AT2383)/(AS2374+AS2383))^$F2392</f>
        <v/>
      </c>
      <c r="AU2392" s="40">
        <f>AT2392*$G2392*(1+AU$7)^$D2392*(AU2374/AT2374)^$E2392*((AU2374+AU2383)/(AT2374+AT2383))^$F2392</f>
        <v/>
      </c>
      <c r="AV2392" s="40">
        <f>AU2392*$G2392*(1+AV$7)^$D2392*(AV2374/AU2374)^$E2392*((AV2374+AV2383)/(AU2374+AU2383))^$F2392</f>
        <v/>
      </c>
      <c r="AW2392" s="40">
        <f>AV2392*$G2392*(1+AW$7)^$D2392*(AW2374/AV2374)^$E2392*((AW2374+AW2383)/(AV2374+AV2383))^$F2392</f>
        <v/>
      </c>
      <c r="AX2392" s="40">
        <f>AW2392*$G2392*(1+AX$7)^$D2392*(AX2374/AW2374)^$E2392*((AX2374+AX2383)/(AW2374+AW2383))^$F2392</f>
        <v/>
      </c>
      <c r="AY2392" s="40">
        <f>AX2392*$G2392*(1+AY$7)^$D2392*(AY2374/AX2374)^$E2392*((AY2374+AY2383)/(AX2374+AX2383))^$F2392</f>
        <v/>
      </c>
    </row>
    <row r="2393" hidden="1" outlineLevel="2"/>
    <row r="2394" hidden="1" outlineLevel="2">
      <c r="A2394" s="14" t="inlineStr">
        <is>
          <t>co2</t>
        </is>
      </c>
      <c r="B2394" s="14" t="inlineStr">
        <is>
          <t>coa</t>
        </is>
      </c>
      <c r="C2394" s="14" t="inlineStr">
        <is>
          <t>ftr</t>
        </is>
      </c>
      <c r="D2394" s="36">
        <f>INDEX(Inputs!$W$5:$W$132,MATCH($B2394&amp;"|"&amp;$C2394,Inputs!$A$5:$A$132,0))</f>
        <v/>
      </c>
      <c r="E2394" s="35" t="n"/>
      <c r="F2394" s="35" t="n"/>
      <c r="G2394" s="35" t="n"/>
      <c r="H2394" s="14">
        <f>INDEX(VarLab,MATCH($A2394,VarKey,0))&amp;INDEX(MemLab,MATCH($C2394&amp;"|"&amp;$B2394,MemKey,0))</f>
        <v/>
      </c>
      <c r="I2394" s="14">
        <f>INDEX(VarUnit,MATCH($A2394,VarKey,0))</f>
        <v/>
      </c>
      <c r="J2394" s="14">
        <f>INDEX(VarSrc,MATCH($A2394,VarKey,0))</f>
        <v/>
      </c>
      <c r="K2394" s="11">
        <f>CodePrefix&amp;$A2394&amp;IF($C2394="","","."&amp;$C2394&amp;"."&amp;$B2394)&amp;INDEX(VarEnd,MATCH($A2394,VarKey,0))&amp;K$5</f>
        <v/>
      </c>
      <c r="L2394" s="15">
        <f>L2385*Settings!$C$13*$D2394</f>
        <v/>
      </c>
      <c r="M2394" s="16">
        <f>M2385*Settings!$C$13*$D2394</f>
        <v/>
      </c>
      <c r="N2394" s="16">
        <f>N2385*Settings!$C$13*$D2394</f>
        <v/>
      </c>
      <c r="O2394" s="16">
        <f>O2385*Settings!$C$13*$D2394</f>
        <v/>
      </c>
      <c r="P2394" s="16">
        <f>P2385*Settings!$C$13*$D2394</f>
        <v/>
      </c>
      <c r="Q2394" s="16">
        <f>Q2385*Settings!$C$13*$D2394</f>
        <v/>
      </c>
      <c r="R2394" s="16">
        <f>R2385*Settings!$C$13*$D2394</f>
        <v/>
      </c>
      <c r="S2394" s="16">
        <f>S2385*Settings!$C$13*$D2394</f>
        <v/>
      </c>
      <c r="T2394" s="16">
        <f>T2385*Settings!$C$13*$D2394</f>
        <v/>
      </c>
      <c r="U2394" s="16">
        <f>U2385*Settings!$C$13*$D2394</f>
        <v/>
      </c>
      <c r="V2394" s="16">
        <f>V2385*Settings!$C$13*$D2394</f>
        <v/>
      </c>
      <c r="W2394" s="16">
        <f>W2385*Settings!$C$13*$D2394</f>
        <v/>
      </c>
      <c r="X2394" s="16">
        <f>X2385*Settings!$C$13*$D2394</f>
        <v/>
      </c>
      <c r="Y2394" s="16">
        <f>Y2385*Settings!$C$13*$D2394</f>
        <v/>
      </c>
      <c r="Z2394" s="16">
        <f>Z2385*Settings!$C$13*$D2394</f>
        <v/>
      </c>
      <c r="AA2394" s="16">
        <f>AA2385*Settings!$C$13*$D2394</f>
        <v/>
      </c>
      <c r="AB2394" s="16">
        <f>AB2385*Settings!$C$13*$D2394</f>
        <v/>
      </c>
      <c r="AC2394" s="16">
        <f>AC2385*Settings!$C$13*$D2394</f>
        <v/>
      </c>
      <c r="AD2394" s="16">
        <f>AD2385*Settings!$C$13*$D2394</f>
        <v/>
      </c>
      <c r="AF2394" s="11">
        <f>CodePrefix&amp;$A2394&amp;IF($C2394="","","."&amp;$C2394&amp;"."&amp;$B2394)&amp;INDEX(VarEnd,MATCH($A2394,VarKey,0))&amp;AF$5</f>
        <v/>
      </c>
      <c r="AG2394" s="15">
        <f>AG2385*Settings!$C$13*$D2394</f>
        <v/>
      </c>
      <c r="AH2394" s="16">
        <f>AH2385*Settings!$C$13*$D2394</f>
        <v/>
      </c>
      <c r="AI2394" s="16">
        <f>AI2385*Settings!$C$13*$D2394</f>
        <v/>
      </c>
      <c r="AJ2394" s="16">
        <f>AJ2385*Settings!$C$13*$D2394</f>
        <v/>
      </c>
      <c r="AK2394" s="16">
        <f>AK2385*Settings!$C$13*$D2394</f>
        <v/>
      </c>
      <c r="AL2394" s="16">
        <f>AL2385*Settings!$C$13*$D2394</f>
        <v/>
      </c>
      <c r="AM2394" s="16">
        <f>AM2385*Settings!$C$13*$D2394</f>
        <v/>
      </c>
      <c r="AN2394" s="16">
        <f>AN2385*Settings!$C$13*$D2394</f>
        <v/>
      </c>
      <c r="AO2394" s="16">
        <f>AO2385*Settings!$C$13*$D2394</f>
        <v/>
      </c>
      <c r="AP2394" s="16">
        <f>AP2385*Settings!$C$13*$D2394</f>
        <v/>
      </c>
      <c r="AQ2394" s="16">
        <f>AQ2385*Settings!$C$13*$D2394</f>
        <v/>
      </c>
      <c r="AR2394" s="16">
        <f>AR2385*Settings!$C$13*$D2394</f>
        <v/>
      </c>
      <c r="AS2394" s="16">
        <f>AS2385*Settings!$C$13*$D2394</f>
        <v/>
      </c>
      <c r="AT2394" s="16">
        <f>AT2385*Settings!$C$13*$D2394</f>
        <v/>
      </c>
      <c r="AU2394" s="16">
        <f>AU2385*Settings!$C$13*$D2394</f>
        <v/>
      </c>
      <c r="AV2394" s="16">
        <f>AV2385*Settings!$C$13*$D2394</f>
        <v/>
      </c>
      <c r="AW2394" s="16">
        <f>AW2385*Settings!$C$13*$D2394</f>
        <v/>
      </c>
      <c r="AX2394" s="16">
        <f>AX2385*Settings!$C$13*$D2394</f>
        <v/>
      </c>
      <c r="AY2394" s="16">
        <f>AY2385*Settings!$C$13*$D2394</f>
        <v/>
      </c>
    </row>
    <row r="2395" hidden="1" outlineLevel="2">
      <c r="A2395" s="14" t="inlineStr">
        <is>
          <t>co2</t>
        </is>
      </c>
      <c r="B2395" s="14" t="inlineStr">
        <is>
          <t>nga</t>
        </is>
      </c>
      <c r="C2395" s="14" t="inlineStr">
        <is>
          <t>ftr</t>
        </is>
      </c>
      <c r="D2395" s="36">
        <f>INDEX(Inputs!$W$5:$W$132,MATCH($B2395&amp;"|"&amp;$C2395,Inputs!$A$5:$A$132,0))</f>
        <v/>
      </c>
      <c r="E2395" s="35" t="n"/>
      <c r="F2395" s="35" t="n"/>
      <c r="G2395" s="35" t="n"/>
      <c r="H2395" s="14">
        <f>INDEX(VarLab,MATCH($A2395,VarKey,0))&amp;INDEX(MemLab,MATCH($C2395&amp;"|"&amp;$B2395,MemKey,0))</f>
        <v/>
      </c>
      <c r="I2395" s="14">
        <f>INDEX(VarUnit,MATCH($A2395,VarKey,0))</f>
        <v/>
      </c>
      <c r="J2395" s="14">
        <f>INDEX(VarSrc,MATCH($A2395,VarKey,0))</f>
        <v/>
      </c>
      <c r="K2395" s="11">
        <f>CodePrefix&amp;$A2395&amp;IF($C2395="","","."&amp;$C2395&amp;"."&amp;$B2395)&amp;INDEX(VarEnd,MATCH($A2395,VarKey,0))&amp;K$5</f>
        <v/>
      </c>
      <c r="L2395" s="15">
        <f>L2386*Settings!$C$13*$D2395</f>
        <v/>
      </c>
      <c r="M2395" s="16">
        <f>M2386*Settings!$C$13*$D2395</f>
        <v/>
      </c>
      <c r="N2395" s="16">
        <f>N2386*Settings!$C$13*$D2395</f>
        <v/>
      </c>
      <c r="O2395" s="16">
        <f>O2386*Settings!$C$13*$D2395</f>
        <v/>
      </c>
      <c r="P2395" s="16">
        <f>P2386*Settings!$C$13*$D2395</f>
        <v/>
      </c>
      <c r="Q2395" s="16">
        <f>Q2386*Settings!$C$13*$D2395</f>
        <v/>
      </c>
      <c r="R2395" s="16">
        <f>R2386*Settings!$C$13*$D2395</f>
        <v/>
      </c>
      <c r="S2395" s="16">
        <f>S2386*Settings!$C$13*$D2395</f>
        <v/>
      </c>
      <c r="T2395" s="16">
        <f>T2386*Settings!$C$13*$D2395</f>
        <v/>
      </c>
      <c r="U2395" s="16">
        <f>U2386*Settings!$C$13*$D2395</f>
        <v/>
      </c>
      <c r="V2395" s="16">
        <f>V2386*Settings!$C$13*$D2395</f>
        <v/>
      </c>
      <c r="W2395" s="16">
        <f>W2386*Settings!$C$13*$D2395</f>
        <v/>
      </c>
      <c r="X2395" s="16">
        <f>X2386*Settings!$C$13*$D2395</f>
        <v/>
      </c>
      <c r="Y2395" s="16">
        <f>Y2386*Settings!$C$13*$D2395</f>
        <v/>
      </c>
      <c r="Z2395" s="16">
        <f>Z2386*Settings!$C$13*$D2395</f>
        <v/>
      </c>
      <c r="AA2395" s="16">
        <f>AA2386*Settings!$C$13*$D2395</f>
        <v/>
      </c>
      <c r="AB2395" s="16">
        <f>AB2386*Settings!$C$13*$D2395</f>
        <v/>
      </c>
      <c r="AC2395" s="16">
        <f>AC2386*Settings!$C$13*$D2395</f>
        <v/>
      </c>
      <c r="AD2395" s="16">
        <f>AD2386*Settings!$C$13*$D2395</f>
        <v/>
      </c>
      <c r="AF2395" s="11">
        <f>CodePrefix&amp;$A2395&amp;IF($C2395="","","."&amp;$C2395&amp;"."&amp;$B2395)&amp;INDEX(VarEnd,MATCH($A2395,VarKey,0))&amp;AF$5</f>
        <v/>
      </c>
      <c r="AG2395" s="15">
        <f>AG2386*Settings!$C$13*$D2395</f>
        <v/>
      </c>
      <c r="AH2395" s="16">
        <f>AH2386*Settings!$C$13*$D2395</f>
        <v/>
      </c>
      <c r="AI2395" s="16">
        <f>AI2386*Settings!$C$13*$D2395</f>
        <v/>
      </c>
      <c r="AJ2395" s="16">
        <f>AJ2386*Settings!$C$13*$D2395</f>
        <v/>
      </c>
      <c r="AK2395" s="16">
        <f>AK2386*Settings!$C$13*$D2395</f>
        <v/>
      </c>
      <c r="AL2395" s="16">
        <f>AL2386*Settings!$C$13*$D2395</f>
        <v/>
      </c>
      <c r="AM2395" s="16">
        <f>AM2386*Settings!$C$13*$D2395</f>
        <v/>
      </c>
      <c r="AN2395" s="16">
        <f>AN2386*Settings!$C$13*$D2395</f>
        <v/>
      </c>
      <c r="AO2395" s="16">
        <f>AO2386*Settings!$C$13*$D2395</f>
        <v/>
      </c>
      <c r="AP2395" s="16">
        <f>AP2386*Settings!$C$13*$D2395</f>
        <v/>
      </c>
      <c r="AQ2395" s="16">
        <f>AQ2386*Settings!$C$13*$D2395</f>
        <v/>
      </c>
      <c r="AR2395" s="16">
        <f>AR2386*Settings!$C$13*$D2395</f>
        <v/>
      </c>
      <c r="AS2395" s="16">
        <f>AS2386*Settings!$C$13*$D2395</f>
        <v/>
      </c>
      <c r="AT2395" s="16">
        <f>AT2386*Settings!$C$13*$D2395</f>
        <v/>
      </c>
      <c r="AU2395" s="16">
        <f>AU2386*Settings!$C$13*$D2395</f>
        <v/>
      </c>
      <c r="AV2395" s="16">
        <f>AV2386*Settings!$C$13*$D2395</f>
        <v/>
      </c>
      <c r="AW2395" s="16">
        <f>AW2386*Settings!$C$13*$D2395</f>
        <v/>
      </c>
      <c r="AX2395" s="16">
        <f>AX2386*Settings!$C$13*$D2395</f>
        <v/>
      </c>
      <c r="AY2395" s="16">
        <f>AY2386*Settings!$C$13*$D2395</f>
        <v/>
      </c>
    </row>
    <row r="2396" hidden="1" outlineLevel="2">
      <c r="A2396" s="14" t="inlineStr">
        <is>
          <t>co2</t>
        </is>
      </c>
      <c r="B2396" s="14" t="inlineStr">
        <is>
          <t>gso</t>
        </is>
      </c>
      <c r="C2396" s="14" t="inlineStr">
        <is>
          <t>ftr</t>
        </is>
      </c>
      <c r="D2396" s="36">
        <f>INDEX(Inputs!$W$5:$W$132,MATCH($B2396&amp;"|"&amp;$C2396,Inputs!$A$5:$A$132,0))</f>
        <v/>
      </c>
      <c r="E2396" s="35" t="n"/>
      <c r="F2396" s="35" t="n"/>
      <c r="G2396" s="35" t="n"/>
      <c r="H2396" s="14">
        <f>INDEX(VarLab,MATCH($A2396,VarKey,0))&amp;INDEX(MemLab,MATCH($C2396&amp;"|"&amp;$B2396,MemKey,0))</f>
        <v/>
      </c>
      <c r="I2396" s="14">
        <f>INDEX(VarUnit,MATCH($A2396,VarKey,0))</f>
        <v/>
      </c>
      <c r="J2396" s="14">
        <f>INDEX(VarSrc,MATCH($A2396,VarKey,0))</f>
        <v/>
      </c>
      <c r="K2396" s="11">
        <f>CodePrefix&amp;$A2396&amp;IF($C2396="","","."&amp;$C2396&amp;"."&amp;$B2396)&amp;INDEX(VarEnd,MATCH($A2396,VarKey,0))&amp;K$5</f>
        <v/>
      </c>
      <c r="L2396" s="15">
        <f>L2387*Settings!$C$13*$D2396</f>
        <v/>
      </c>
      <c r="M2396" s="16">
        <f>M2387*Settings!$C$13*$D2396</f>
        <v/>
      </c>
      <c r="N2396" s="16">
        <f>N2387*Settings!$C$13*$D2396</f>
        <v/>
      </c>
      <c r="O2396" s="16">
        <f>O2387*Settings!$C$13*$D2396</f>
        <v/>
      </c>
      <c r="P2396" s="16">
        <f>P2387*Settings!$C$13*$D2396</f>
        <v/>
      </c>
      <c r="Q2396" s="16">
        <f>Q2387*Settings!$C$13*$D2396</f>
        <v/>
      </c>
      <c r="R2396" s="16">
        <f>R2387*Settings!$C$13*$D2396</f>
        <v/>
      </c>
      <c r="S2396" s="16">
        <f>S2387*Settings!$C$13*$D2396</f>
        <v/>
      </c>
      <c r="T2396" s="16">
        <f>T2387*Settings!$C$13*$D2396</f>
        <v/>
      </c>
      <c r="U2396" s="16">
        <f>U2387*Settings!$C$13*$D2396</f>
        <v/>
      </c>
      <c r="V2396" s="16">
        <f>V2387*Settings!$C$13*$D2396</f>
        <v/>
      </c>
      <c r="W2396" s="16">
        <f>W2387*Settings!$C$13*$D2396</f>
        <v/>
      </c>
      <c r="X2396" s="16">
        <f>X2387*Settings!$C$13*$D2396</f>
        <v/>
      </c>
      <c r="Y2396" s="16">
        <f>Y2387*Settings!$C$13*$D2396</f>
        <v/>
      </c>
      <c r="Z2396" s="16">
        <f>Z2387*Settings!$C$13*$D2396</f>
        <v/>
      </c>
      <c r="AA2396" s="16">
        <f>AA2387*Settings!$C$13*$D2396</f>
        <v/>
      </c>
      <c r="AB2396" s="16">
        <f>AB2387*Settings!$C$13*$D2396</f>
        <v/>
      </c>
      <c r="AC2396" s="16">
        <f>AC2387*Settings!$C$13*$D2396</f>
        <v/>
      </c>
      <c r="AD2396" s="16">
        <f>AD2387*Settings!$C$13*$D2396</f>
        <v/>
      </c>
      <c r="AF2396" s="11">
        <f>CodePrefix&amp;$A2396&amp;IF($C2396="","","."&amp;$C2396&amp;"."&amp;$B2396)&amp;INDEX(VarEnd,MATCH($A2396,VarKey,0))&amp;AF$5</f>
        <v/>
      </c>
      <c r="AG2396" s="15">
        <f>AG2387*Settings!$C$13*$D2396</f>
        <v/>
      </c>
      <c r="AH2396" s="16">
        <f>AH2387*Settings!$C$13*$D2396</f>
        <v/>
      </c>
      <c r="AI2396" s="16">
        <f>AI2387*Settings!$C$13*$D2396</f>
        <v/>
      </c>
      <c r="AJ2396" s="16">
        <f>AJ2387*Settings!$C$13*$D2396</f>
        <v/>
      </c>
      <c r="AK2396" s="16">
        <f>AK2387*Settings!$C$13*$D2396</f>
        <v/>
      </c>
      <c r="AL2396" s="16">
        <f>AL2387*Settings!$C$13*$D2396</f>
        <v/>
      </c>
      <c r="AM2396" s="16">
        <f>AM2387*Settings!$C$13*$D2396</f>
        <v/>
      </c>
      <c r="AN2396" s="16">
        <f>AN2387*Settings!$C$13*$D2396</f>
        <v/>
      </c>
      <c r="AO2396" s="16">
        <f>AO2387*Settings!$C$13*$D2396</f>
        <v/>
      </c>
      <c r="AP2396" s="16">
        <f>AP2387*Settings!$C$13*$D2396</f>
        <v/>
      </c>
      <c r="AQ2396" s="16">
        <f>AQ2387*Settings!$C$13*$D2396</f>
        <v/>
      </c>
      <c r="AR2396" s="16">
        <f>AR2387*Settings!$C$13*$D2396</f>
        <v/>
      </c>
      <c r="AS2396" s="16">
        <f>AS2387*Settings!$C$13*$D2396</f>
        <v/>
      </c>
      <c r="AT2396" s="16">
        <f>AT2387*Settings!$C$13*$D2396</f>
        <v/>
      </c>
      <c r="AU2396" s="16">
        <f>AU2387*Settings!$C$13*$D2396</f>
        <v/>
      </c>
      <c r="AV2396" s="16">
        <f>AV2387*Settings!$C$13*$D2396</f>
        <v/>
      </c>
      <c r="AW2396" s="16">
        <f>AW2387*Settings!$C$13*$D2396</f>
        <v/>
      </c>
      <c r="AX2396" s="16">
        <f>AX2387*Settings!$C$13*$D2396</f>
        <v/>
      </c>
      <c r="AY2396" s="16">
        <f>AY2387*Settings!$C$13*$D2396</f>
        <v/>
      </c>
    </row>
    <row r="2397" hidden="1" outlineLevel="2">
      <c r="A2397" s="14" t="inlineStr">
        <is>
          <t>co2</t>
        </is>
      </c>
      <c r="B2397" s="14" t="inlineStr">
        <is>
          <t>die</t>
        </is>
      </c>
      <c r="C2397" s="14" t="inlineStr">
        <is>
          <t>ftr</t>
        </is>
      </c>
      <c r="D2397" s="36">
        <f>INDEX(Inputs!$W$5:$W$132,MATCH($B2397&amp;"|"&amp;$C2397,Inputs!$A$5:$A$132,0))</f>
        <v/>
      </c>
      <c r="E2397" s="35" t="n"/>
      <c r="F2397" s="35" t="n"/>
      <c r="G2397" s="35" t="n"/>
      <c r="H2397" s="14">
        <f>INDEX(VarLab,MATCH($A2397,VarKey,0))&amp;INDEX(MemLab,MATCH($C2397&amp;"|"&amp;$B2397,MemKey,0))</f>
        <v/>
      </c>
      <c r="I2397" s="14">
        <f>INDEX(VarUnit,MATCH($A2397,VarKey,0))</f>
        <v/>
      </c>
      <c r="J2397" s="14">
        <f>INDEX(VarSrc,MATCH($A2397,VarKey,0))</f>
        <v/>
      </c>
      <c r="K2397" s="11">
        <f>CodePrefix&amp;$A2397&amp;IF($C2397="","","."&amp;$C2397&amp;"."&amp;$B2397)&amp;INDEX(VarEnd,MATCH($A2397,VarKey,0))&amp;K$5</f>
        <v/>
      </c>
      <c r="L2397" s="15">
        <f>L2388*Settings!$C$13*$D2397</f>
        <v/>
      </c>
      <c r="M2397" s="16">
        <f>M2388*Settings!$C$13*$D2397</f>
        <v/>
      </c>
      <c r="N2397" s="16">
        <f>N2388*Settings!$C$13*$D2397</f>
        <v/>
      </c>
      <c r="O2397" s="16">
        <f>O2388*Settings!$C$13*$D2397</f>
        <v/>
      </c>
      <c r="P2397" s="16">
        <f>P2388*Settings!$C$13*$D2397</f>
        <v/>
      </c>
      <c r="Q2397" s="16">
        <f>Q2388*Settings!$C$13*$D2397</f>
        <v/>
      </c>
      <c r="R2397" s="16">
        <f>R2388*Settings!$C$13*$D2397</f>
        <v/>
      </c>
      <c r="S2397" s="16">
        <f>S2388*Settings!$C$13*$D2397</f>
        <v/>
      </c>
      <c r="T2397" s="16">
        <f>T2388*Settings!$C$13*$D2397</f>
        <v/>
      </c>
      <c r="U2397" s="16">
        <f>U2388*Settings!$C$13*$D2397</f>
        <v/>
      </c>
      <c r="V2397" s="16">
        <f>V2388*Settings!$C$13*$D2397</f>
        <v/>
      </c>
      <c r="W2397" s="16">
        <f>W2388*Settings!$C$13*$D2397</f>
        <v/>
      </c>
      <c r="X2397" s="16">
        <f>X2388*Settings!$C$13*$D2397</f>
        <v/>
      </c>
      <c r="Y2397" s="16">
        <f>Y2388*Settings!$C$13*$D2397</f>
        <v/>
      </c>
      <c r="Z2397" s="16">
        <f>Z2388*Settings!$C$13*$D2397</f>
        <v/>
      </c>
      <c r="AA2397" s="16">
        <f>AA2388*Settings!$C$13*$D2397</f>
        <v/>
      </c>
      <c r="AB2397" s="16">
        <f>AB2388*Settings!$C$13*$D2397</f>
        <v/>
      </c>
      <c r="AC2397" s="16">
        <f>AC2388*Settings!$C$13*$D2397</f>
        <v/>
      </c>
      <c r="AD2397" s="16">
        <f>AD2388*Settings!$C$13*$D2397</f>
        <v/>
      </c>
      <c r="AF2397" s="11">
        <f>CodePrefix&amp;$A2397&amp;IF($C2397="","","."&amp;$C2397&amp;"."&amp;$B2397)&amp;INDEX(VarEnd,MATCH($A2397,VarKey,0))&amp;AF$5</f>
        <v/>
      </c>
      <c r="AG2397" s="15">
        <f>AG2388*Settings!$C$13*$D2397</f>
        <v/>
      </c>
      <c r="AH2397" s="16">
        <f>AH2388*Settings!$C$13*$D2397</f>
        <v/>
      </c>
      <c r="AI2397" s="16">
        <f>AI2388*Settings!$C$13*$D2397</f>
        <v/>
      </c>
      <c r="AJ2397" s="16">
        <f>AJ2388*Settings!$C$13*$D2397</f>
        <v/>
      </c>
      <c r="AK2397" s="16">
        <f>AK2388*Settings!$C$13*$D2397</f>
        <v/>
      </c>
      <c r="AL2397" s="16">
        <f>AL2388*Settings!$C$13*$D2397</f>
        <v/>
      </c>
      <c r="AM2397" s="16">
        <f>AM2388*Settings!$C$13*$D2397</f>
        <v/>
      </c>
      <c r="AN2397" s="16">
        <f>AN2388*Settings!$C$13*$D2397</f>
        <v/>
      </c>
      <c r="AO2397" s="16">
        <f>AO2388*Settings!$C$13*$D2397</f>
        <v/>
      </c>
      <c r="AP2397" s="16">
        <f>AP2388*Settings!$C$13*$D2397</f>
        <v/>
      </c>
      <c r="AQ2397" s="16">
        <f>AQ2388*Settings!$C$13*$D2397</f>
        <v/>
      </c>
      <c r="AR2397" s="16">
        <f>AR2388*Settings!$C$13*$D2397</f>
        <v/>
      </c>
      <c r="AS2397" s="16">
        <f>AS2388*Settings!$C$13*$D2397</f>
        <v/>
      </c>
      <c r="AT2397" s="16">
        <f>AT2388*Settings!$C$13*$D2397</f>
        <v/>
      </c>
      <c r="AU2397" s="16">
        <f>AU2388*Settings!$C$13*$D2397</f>
        <v/>
      </c>
      <c r="AV2397" s="16">
        <f>AV2388*Settings!$C$13*$D2397</f>
        <v/>
      </c>
      <c r="AW2397" s="16">
        <f>AW2388*Settings!$C$13*$D2397</f>
        <v/>
      </c>
      <c r="AX2397" s="16">
        <f>AX2388*Settings!$C$13*$D2397</f>
        <v/>
      </c>
      <c r="AY2397" s="16">
        <f>AY2388*Settings!$C$13*$D2397</f>
        <v/>
      </c>
    </row>
    <row r="2398" hidden="1" outlineLevel="2">
      <c r="A2398" s="14" t="inlineStr">
        <is>
          <t>co2</t>
        </is>
      </c>
      <c r="B2398" s="14" t="inlineStr">
        <is>
          <t>lpg</t>
        </is>
      </c>
      <c r="C2398" s="14" t="inlineStr">
        <is>
          <t>ftr</t>
        </is>
      </c>
      <c r="D2398" s="36">
        <f>INDEX(Inputs!$W$5:$W$132,MATCH($B2398&amp;"|"&amp;$C2398,Inputs!$A$5:$A$132,0))</f>
        <v/>
      </c>
      <c r="E2398" s="35" t="n"/>
      <c r="F2398" s="35" t="n"/>
      <c r="G2398" s="35" t="n"/>
      <c r="H2398" s="14">
        <f>INDEX(VarLab,MATCH($A2398,VarKey,0))&amp;INDEX(MemLab,MATCH($C2398&amp;"|"&amp;$B2398,MemKey,0))</f>
        <v/>
      </c>
      <c r="I2398" s="14">
        <f>INDEX(VarUnit,MATCH($A2398,VarKey,0))</f>
        <v/>
      </c>
      <c r="J2398" s="14">
        <f>INDEX(VarSrc,MATCH($A2398,VarKey,0))</f>
        <v/>
      </c>
      <c r="K2398" s="11">
        <f>CodePrefix&amp;$A2398&amp;IF($C2398="","","."&amp;$C2398&amp;"."&amp;$B2398)&amp;INDEX(VarEnd,MATCH($A2398,VarKey,0))&amp;K$5</f>
        <v/>
      </c>
      <c r="L2398" s="15">
        <f>L2389*Settings!$C$13*$D2398</f>
        <v/>
      </c>
      <c r="M2398" s="16">
        <f>M2389*Settings!$C$13*$D2398</f>
        <v/>
      </c>
      <c r="N2398" s="16">
        <f>N2389*Settings!$C$13*$D2398</f>
        <v/>
      </c>
      <c r="O2398" s="16">
        <f>O2389*Settings!$C$13*$D2398</f>
        <v/>
      </c>
      <c r="P2398" s="16">
        <f>P2389*Settings!$C$13*$D2398</f>
        <v/>
      </c>
      <c r="Q2398" s="16">
        <f>Q2389*Settings!$C$13*$D2398</f>
        <v/>
      </c>
      <c r="R2398" s="16">
        <f>R2389*Settings!$C$13*$D2398</f>
        <v/>
      </c>
      <c r="S2398" s="16">
        <f>S2389*Settings!$C$13*$D2398</f>
        <v/>
      </c>
      <c r="T2398" s="16">
        <f>T2389*Settings!$C$13*$D2398</f>
        <v/>
      </c>
      <c r="U2398" s="16">
        <f>U2389*Settings!$C$13*$D2398</f>
        <v/>
      </c>
      <c r="V2398" s="16">
        <f>V2389*Settings!$C$13*$D2398</f>
        <v/>
      </c>
      <c r="W2398" s="16">
        <f>W2389*Settings!$C$13*$D2398</f>
        <v/>
      </c>
      <c r="X2398" s="16">
        <f>X2389*Settings!$C$13*$D2398</f>
        <v/>
      </c>
      <c r="Y2398" s="16">
        <f>Y2389*Settings!$C$13*$D2398</f>
        <v/>
      </c>
      <c r="Z2398" s="16">
        <f>Z2389*Settings!$C$13*$D2398</f>
        <v/>
      </c>
      <c r="AA2398" s="16">
        <f>AA2389*Settings!$C$13*$D2398</f>
        <v/>
      </c>
      <c r="AB2398" s="16">
        <f>AB2389*Settings!$C$13*$D2398</f>
        <v/>
      </c>
      <c r="AC2398" s="16">
        <f>AC2389*Settings!$C$13*$D2398</f>
        <v/>
      </c>
      <c r="AD2398" s="16">
        <f>AD2389*Settings!$C$13*$D2398</f>
        <v/>
      </c>
      <c r="AF2398" s="11">
        <f>CodePrefix&amp;$A2398&amp;IF($C2398="","","."&amp;$C2398&amp;"."&amp;$B2398)&amp;INDEX(VarEnd,MATCH($A2398,VarKey,0))&amp;AF$5</f>
        <v/>
      </c>
      <c r="AG2398" s="15">
        <f>AG2389*Settings!$C$13*$D2398</f>
        <v/>
      </c>
      <c r="AH2398" s="16">
        <f>AH2389*Settings!$C$13*$D2398</f>
        <v/>
      </c>
      <c r="AI2398" s="16">
        <f>AI2389*Settings!$C$13*$D2398</f>
        <v/>
      </c>
      <c r="AJ2398" s="16">
        <f>AJ2389*Settings!$C$13*$D2398</f>
        <v/>
      </c>
      <c r="AK2398" s="16">
        <f>AK2389*Settings!$C$13*$D2398</f>
        <v/>
      </c>
      <c r="AL2398" s="16">
        <f>AL2389*Settings!$C$13*$D2398</f>
        <v/>
      </c>
      <c r="AM2398" s="16">
        <f>AM2389*Settings!$C$13*$D2398</f>
        <v/>
      </c>
      <c r="AN2398" s="16">
        <f>AN2389*Settings!$C$13*$D2398</f>
        <v/>
      </c>
      <c r="AO2398" s="16">
        <f>AO2389*Settings!$C$13*$D2398</f>
        <v/>
      </c>
      <c r="AP2398" s="16">
        <f>AP2389*Settings!$C$13*$D2398</f>
        <v/>
      </c>
      <c r="AQ2398" s="16">
        <f>AQ2389*Settings!$C$13*$D2398</f>
        <v/>
      </c>
      <c r="AR2398" s="16">
        <f>AR2389*Settings!$C$13*$D2398</f>
        <v/>
      </c>
      <c r="AS2398" s="16">
        <f>AS2389*Settings!$C$13*$D2398</f>
        <v/>
      </c>
      <c r="AT2398" s="16">
        <f>AT2389*Settings!$C$13*$D2398</f>
        <v/>
      </c>
      <c r="AU2398" s="16">
        <f>AU2389*Settings!$C$13*$D2398</f>
        <v/>
      </c>
      <c r="AV2398" s="16">
        <f>AV2389*Settings!$C$13*$D2398</f>
        <v/>
      </c>
      <c r="AW2398" s="16">
        <f>AW2389*Settings!$C$13*$D2398</f>
        <v/>
      </c>
      <c r="AX2398" s="16">
        <f>AX2389*Settings!$C$13*$D2398</f>
        <v/>
      </c>
      <c r="AY2398" s="16">
        <f>AY2389*Settings!$C$13*$D2398</f>
        <v/>
      </c>
    </row>
    <row r="2399" hidden="1" outlineLevel="2">
      <c r="A2399" s="14" t="inlineStr">
        <is>
          <t>co2</t>
        </is>
      </c>
      <c r="B2399" s="14" t="inlineStr">
        <is>
          <t>ker</t>
        </is>
      </c>
      <c r="C2399" s="14" t="inlineStr">
        <is>
          <t>ftr</t>
        </is>
      </c>
      <c r="D2399" s="36">
        <f>INDEX(Inputs!$W$5:$W$132,MATCH($B2399&amp;"|"&amp;$C2399,Inputs!$A$5:$A$132,0))</f>
        <v/>
      </c>
      <c r="E2399" s="35" t="n"/>
      <c r="F2399" s="35" t="n"/>
      <c r="G2399" s="35" t="n"/>
      <c r="H2399" s="14">
        <f>INDEX(VarLab,MATCH($A2399,VarKey,0))&amp;INDEX(MemLab,MATCH($C2399&amp;"|"&amp;$B2399,MemKey,0))</f>
        <v/>
      </c>
      <c r="I2399" s="14">
        <f>INDEX(VarUnit,MATCH($A2399,VarKey,0))</f>
        <v/>
      </c>
      <c r="J2399" s="14">
        <f>INDEX(VarSrc,MATCH($A2399,VarKey,0))</f>
        <v/>
      </c>
      <c r="K2399" s="11">
        <f>CodePrefix&amp;$A2399&amp;IF($C2399="","","."&amp;$C2399&amp;"."&amp;$B2399)&amp;INDEX(VarEnd,MATCH($A2399,VarKey,0))&amp;K$5</f>
        <v/>
      </c>
      <c r="L2399" s="15">
        <f>L2390*Settings!$C$13*$D2399</f>
        <v/>
      </c>
      <c r="M2399" s="16">
        <f>M2390*Settings!$C$13*$D2399</f>
        <v/>
      </c>
      <c r="N2399" s="16">
        <f>N2390*Settings!$C$13*$D2399</f>
        <v/>
      </c>
      <c r="O2399" s="16">
        <f>O2390*Settings!$C$13*$D2399</f>
        <v/>
      </c>
      <c r="P2399" s="16">
        <f>P2390*Settings!$C$13*$D2399</f>
        <v/>
      </c>
      <c r="Q2399" s="16">
        <f>Q2390*Settings!$C$13*$D2399</f>
        <v/>
      </c>
      <c r="R2399" s="16">
        <f>R2390*Settings!$C$13*$D2399</f>
        <v/>
      </c>
      <c r="S2399" s="16">
        <f>S2390*Settings!$C$13*$D2399</f>
        <v/>
      </c>
      <c r="T2399" s="16">
        <f>T2390*Settings!$C$13*$D2399</f>
        <v/>
      </c>
      <c r="U2399" s="16">
        <f>U2390*Settings!$C$13*$D2399</f>
        <v/>
      </c>
      <c r="V2399" s="16">
        <f>V2390*Settings!$C$13*$D2399</f>
        <v/>
      </c>
      <c r="W2399" s="16">
        <f>W2390*Settings!$C$13*$D2399</f>
        <v/>
      </c>
      <c r="X2399" s="16">
        <f>X2390*Settings!$C$13*$D2399</f>
        <v/>
      </c>
      <c r="Y2399" s="16">
        <f>Y2390*Settings!$C$13*$D2399</f>
        <v/>
      </c>
      <c r="Z2399" s="16">
        <f>Z2390*Settings!$C$13*$D2399</f>
        <v/>
      </c>
      <c r="AA2399" s="16">
        <f>AA2390*Settings!$C$13*$D2399</f>
        <v/>
      </c>
      <c r="AB2399" s="16">
        <f>AB2390*Settings!$C$13*$D2399</f>
        <v/>
      </c>
      <c r="AC2399" s="16">
        <f>AC2390*Settings!$C$13*$D2399</f>
        <v/>
      </c>
      <c r="AD2399" s="16">
        <f>AD2390*Settings!$C$13*$D2399</f>
        <v/>
      </c>
      <c r="AF2399" s="11">
        <f>CodePrefix&amp;$A2399&amp;IF($C2399="","","."&amp;$C2399&amp;"."&amp;$B2399)&amp;INDEX(VarEnd,MATCH($A2399,VarKey,0))&amp;AF$5</f>
        <v/>
      </c>
      <c r="AG2399" s="15">
        <f>AG2390*Settings!$C$13*$D2399</f>
        <v/>
      </c>
      <c r="AH2399" s="16">
        <f>AH2390*Settings!$C$13*$D2399</f>
        <v/>
      </c>
      <c r="AI2399" s="16">
        <f>AI2390*Settings!$C$13*$D2399</f>
        <v/>
      </c>
      <c r="AJ2399" s="16">
        <f>AJ2390*Settings!$C$13*$D2399</f>
        <v/>
      </c>
      <c r="AK2399" s="16">
        <f>AK2390*Settings!$C$13*$D2399</f>
        <v/>
      </c>
      <c r="AL2399" s="16">
        <f>AL2390*Settings!$C$13*$D2399</f>
        <v/>
      </c>
      <c r="AM2399" s="16">
        <f>AM2390*Settings!$C$13*$D2399</f>
        <v/>
      </c>
      <c r="AN2399" s="16">
        <f>AN2390*Settings!$C$13*$D2399</f>
        <v/>
      </c>
      <c r="AO2399" s="16">
        <f>AO2390*Settings!$C$13*$D2399</f>
        <v/>
      </c>
      <c r="AP2399" s="16">
        <f>AP2390*Settings!$C$13*$D2399</f>
        <v/>
      </c>
      <c r="AQ2399" s="16">
        <f>AQ2390*Settings!$C$13*$D2399</f>
        <v/>
      </c>
      <c r="AR2399" s="16">
        <f>AR2390*Settings!$C$13*$D2399</f>
        <v/>
      </c>
      <c r="AS2399" s="16">
        <f>AS2390*Settings!$C$13*$D2399</f>
        <v/>
      </c>
      <c r="AT2399" s="16">
        <f>AT2390*Settings!$C$13*$D2399</f>
        <v/>
      </c>
      <c r="AU2399" s="16">
        <f>AU2390*Settings!$C$13*$D2399</f>
        <v/>
      </c>
      <c r="AV2399" s="16">
        <f>AV2390*Settings!$C$13*$D2399</f>
        <v/>
      </c>
      <c r="AW2399" s="16">
        <f>AW2390*Settings!$C$13*$D2399</f>
        <v/>
      </c>
      <c r="AX2399" s="16">
        <f>AX2390*Settings!$C$13*$D2399</f>
        <v/>
      </c>
      <c r="AY2399" s="16">
        <f>AY2390*Settings!$C$13*$D2399</f>
        <v/>
      </c>
    </row>
    <row r="2400" hidden="1" outlineLevel="2">
      <c r="A2400" s="14" t="inlineStr">
        <is>
          <t>co2</t>
        </is>
      </c>
      <c r="B2400" s="14" t="inlineStr">
        <is>
          <t>oop</t>
        </is>
      </c>
      <c r="C2400" s="14" t="inlineStr">
        <is>
          <t>ftr</t>
        </is>
      </c>
      <c r="D2400" s="36">
        <f>INDEX(Inputs!$W$5:$W$132,MATCH($B2400&amp;"|"&amp;$C2400,Inputs!$A$5:$A$132,0))</f>
        <v/>
      </c>
      <c r="E2400" s="35" t="n"/>
      <c r="F2400" s="35" t="n"/>
      <c r="G2400" s="35" t="n"/>
      <c r="H2400" s="14">
        <f>INDEX(VarLab,MATCH($A2400,VarKey,0))&amp;INDEX(MemLab,MATCH($C2400&amp;"|"&amp;$B2400,MemKey,0))</f>
        <v/>
      </c>
      <c r="I2400" s="14">
        <f>INDEX(VarUnit,MATCH($A2400,VarKey,0))</f>
        <v/>
      </c>
      <c r="J2400" s="14">
        <f>INDEX(VarSrc,MATCH($A2400,VarKey,0))</f>
        <v/>
      </c>
      <c r="K2400" s="11">
        <f>CodePrefix&amp;$A2400&amp;IF($C2400="","","."&amp;$C2400&amp;"."&amp;$B2400)&amp;INDEX(VarEnd,MATCH($A2400,VarKey,0))&amp;K$5</f>
        <v/>
      </c>
      <c r="L2400" s="15">
        <f>L2391*Settings!$C$13*$D2400</f>
        <v/>
      </c>
      <c r="M2400" s="16">
        <f>M2391*Settings!$C$13*$D2400</f>
        <v/>
      </c>
      <c r="N2400" s="16">
        <f>N2391*Settings!$C$13*$D2400</f>
        <v/>
      </c>
      <c r="O2400" s="16">
        <f>O2391*Settings!$C$13*$D2400</f>
        <v/>
      </c>
      <c r="P2400" s="16">
        <f>P2391*Settings!$C$13*$D2400</f>
        <v/>
      </c>
      <c r="Q2400" s="16">
        <f>Q2391*Settings!$C$13*$D2400</f>
        <v/>
      </c>
      <c r="R2400" s="16">
        <f>R2391*Settings!$C$13*$D2400</f>
        <v/>
      </c>
      <c r="S2400" s="16">
        <f>S2391*Settings!$C$13*$D2400</f>
        <v/>
      </c>
      <c r="T2400" s="16">
        <f>T2391*Settings!$C$13*$D2400</f>
        <v/>
      </c>
      <c r="U2400" s="16">
        <f>U2391*Settings!$C$13*$D2400</f>
        <v/>
      </c>
      <c r="V2400" s="16">
        <f>V2391*Settings!$C$13*$D2400</f>
        <v/>
      </c>
      <c r="W2400" s="16">
        <f>W2391*Settings!$C$13*$D2400</f>
        <v/>
      </c>
      <c r="X2400" s="16">
        <f>X2391*Settings!$C$13*$D2400</f>
        <v/>
      </c>
      <c r="Y2400" s="16">
        <f>Y2391*Settings!$C$13*$D2400</f>
        <v/>
      </c>
      <c r="Z2400" s="16">
        <f>Z2391*Settings!$C$13*$D2400</f>
        <v/>
      </c>
      <c r="AA2400" s="16">
        <f>AA2391*Settings!$C$13*$D2400</f>
        <v/>
      </c>
      <c r="AB2400" s="16">
        <f>AB2391*Settings!$C$13*$D2400</f>
        <v/>
      </c>
      <c r="AC2400" s="16">
        <f>AC2391*Settings!$C$13*$D2400</f>
        <v/>
      </c>
      <c r="AD2400" s="16">
        <f>AD2391*Settings!$C$13*$D2400</f>
        <v/>
      </c>
      <c r="AF2400" s="11">
        <f>CodePrefix&amp;$A2400&amp;IF($C2400="","","."&amp;$C2400&amp;"."&amp;$B2400)&amp;INDEX(VarEnd,MATCH($A2400,VarKey,0))&amp;AF$5</f>
        <v/>
      </c>
      <c r="AG2400" s="15">
        <f>AG2391*Settings!$C$13*$D2400</f>
        <v/>
      </c>
      <c r="AH2400" s="16">
        <f>AH2391*Settings!$C$13*$D2400</f>
        <v/>
      </c>
      <c r="AI2400" s="16">
        <f>AI2391*Settings!$C$13*$D2400</f>
        <v/>
      </c>
      <c r="AJ2400" s="16">
        <f>AJ2391*Settings!$C$13*$D2400</f>
        <v/>
      </c>
      <c r="AK2400" s="16">
        <f>AK2391*Settings!$C$13*$D2400</f>
        <v/>
      </c>
      <c r="AL2400" s="16">
        <f>AL2391*Settings!$C$13*$D2400</f>
        <v/>
      </c>
      <c r="AM2400" s="16">
        <f>AM2391*Settings!$C$13*$D2400</f>
        <v/>
      </c>
      <c r="AN2400" s="16">
        <f>AN2391*Settings!$C$13*$D2400</f>
        <v/>
      </c>
      <c r="AO2400" s="16">
        <f>AO2391*Settings!$C$13*$D2400</f>
        <v/>
      </c>
      <c r="AP2400" s="16">
        <f>AP2391*Settings!$C$13*$D2400</f>
        <v/>
      </c>
      <c r="AQ2400" s="16">
        <f>AQ2391*Settings!$C$13*$D2400</f>
        <v/>
      </c>
      <c r="AR2400" s="16">
        <f>AR2391*Settings!$C$13*$D2400</f>
        <v/>
      </c>
      <c r="AS2400" s="16">
        <f>AS2391*Settings!$C$13*$D2400</f>
        <v/>
      </c>
      <c r="AT2400" s="16">
        <f>AT2391*Settings!$C$13*$D2400</f>
        <v/>
      </c>
      <c r="AU2400" s="16">
        <f>AU2391*Settings!$C$13*$D2400</f>
        <v/>
      </c>
      <c r="AV2400" s="16">
        <f>AV2391*Settings!$C$13*$D2400</f>
        <v/>
      </c>
      <c r="AW2400" s="16">
        <f>AW2391*Settings!$C$13*$D2400</f>
        <v/>
      </c>
      <c r="AX2400" s="16">
        <f>AX2391*Settings!$C$13*$D2400</f>
        <v/>
      </c>
      <c r="AY2400" s="16">
        <f>AY2391*Settings!$C$13*$D2400</f>
        <v/>
      </c>
    </row>
    <row r="2401" hidden="1" outlineLevel="2">
      <c r="A2401" s="14" t="inlineStr">
        <is>
          <t>co2</t>
        </is>
      </c>
      <c r="B2401" s="14" t="inlineStr">
        <is>
          <t>bio</t>
        </is>
      </c>
      <c r="C2401" s="14" t="inlineStr">
        <is>
          <t>ftr</t>
        </is>
      </c>
      <c r="D2401" s="36">
        <f>INDEX(Inputs!$W$5:$W$132,MATCH($B2401&amp;"|"&amp;$C2401,Inputs!$A$5:$A$132,0))</f>
        <v/>
      </c>
      <c r="E2401" s="35" t="n"/>
      <c r="F2401" s="35" t="n"/>
      <c r="G2401" s="35" t="n"/>
      <c r="H2401" s="14">
        <f>INDEX(VarLab,MATCH($A2401,VarKey,0))&amp;INDEX(MemLab,MATCH($C2401&amp;"|"&amp;$B2401,MemKey,0))</f>
        <v/>
      </c>
      <c r="I2401" s="14">
        <f>INDEX(VarUnit,MATCH($A2401,VarKey,0))</f>
        <v/>
      </c>
      <c r="J2401" s="14">
        <f>INDEX(VarSrc,MATCH($A2401,VarKey,0))</f>
        <v/>
      </c>
      <c r="K2401" s="11">
        <f>CodePrefix&amp;$A2401&amp;IF($C2401="","","."&amp;$C2401&amp;"."&amp;$B2401)&amp;INDEX(VarEnd,MATCH($A2401,VarKey,0))&amp;K$5</f>
        <v/>
      </c>
      <c r="L2401" s="15">
        <f>L2392*Settings!$C$13*$D2401</f>
        <v/>
      </c>
      <c r="M2401" s="16">
        <f>M2392*Settings!$C$13*$D2401</f>
        <v/>
      </c>
      <c r="N2401" s="16">
        <f>N2392*Settings!$C$13*$D2401</f>
        <v/>
      </c>
      <c r="O2401" s="16">
        <f>O2392*Settings!$C$13*$D2401</f>
        <v/>
      </c>
      <c r="P2401" s="16">
        <f>P2392*Settings!$C$13*$D2401</f>
        <v/>
      </c>
      <c r="Q2401" s="16">
        <f>Q2392*Settings!$C$13*$D2401</f>
        <v/>
      </c>
      <c r="R2401" s="16">
        <f>R2392*Settings!$C$13*$D2401</f>
        <v/>
      </c>
      <c r="S2401" s="16">
        <f>S2392*Settings!$C$13*$D2401</f>
        <v/>
      </c>
      <c r="T2401" s="16">
        <f>T2392*Settings!$C$13*$D2401</f>
        <v/>
      </c>
      <c r="U2401" s="16">
        <f>U2392*Settings!$C$13*$D2401</f>
        <v/>
      </c>
      <c r="V2401" s="16">
        <f>V2392*Settings!$C$13*$D2401</f>
        <v/>
      </c>
      <c r="W2401" s="16">
        <f>W2392*Settings!$C$13*$D2401</f>
        <v/>
      </c>
      <c r="X2401" s="16">
        <f>X2392*Settings!$C$13*$D2401</f>
        <v/>
      </c>
      <c r="Y2401" s="16">
        <f>Y2392*Settings!$C$13*$D2401</f>
        <v/>
      </c>
      <c r="Z2401" s="16">
        <f>Z2392*Settings!$C$13*$D2401</f>
        <v/>
      </c>
      <c r="AA2401" s="16">
        <f>AA2392*Settings!$C$13*$D2401</f>
        <v/>
      </c>
      <c r="AB2401" s="16">
        <f>AB2392*Settings!$C$13*$D2401</f>
        <v/>
      </c>
      <c r="AC2401" s="16">
        <f>AC2392*Settings!$C$13*$D2401</f>
        <v/>
      </c>
      <c r="AD2401" s="16">
        <f>AD2392*Settings!$C$13*$D2401</f>
        <v/>
      </c>
      <c r="AF2401" s="11">
        <f>CodePrefix&amp;$A2401&amp;IF($C2401="","","."&amp;$C2401&amp;"."&amp;$B2401)&amp;INDEX(VarEnd,MATCH($A2401,VarKey,0))&amp;AF$5</f>
        <v/>
      </c>
      <c r="AG2401" s="15">
        <f>AG2392*Settings!$C$13*$D2401</f>
        <v/>
      </c>
      <c r="AH2401" s="16">
        <f>AH2392*Settings!$C$13*$D2401</f>
        <v/>
      </c>
      <c r="AI2401" s="16">
        <f>AI2392*Settings!$C$13*$D2401</f>
        <v/>
      </c>
      <c r="AJ2401" s="16">
        <f>AJ2392*Settings!$C$13*$D2401</f>
        <v/>
      </c>
      <c r="AK2401" s="16">
        <f>AK2392*Settings!$C$13*$D2401</f>
        <v/>
      </c>
      <c r="AL2401" s="16">
        <f>AL2392*Settings!$C$13*$D2401</f>
        <v/>
      </c>
      <c r="AM2401" s="16">
        <f>AM2392*Settings!$C$13*$D2401</f>
        <v/>
      </c>
      <c r="AN2401" s="16">
        <f>AN2392*Settings!$C$13*$D2401</f>
        <v/>
      </c>
      <c r="AO2401" s="16">
        <f>AO2392*Settings!$C$13*$D2401</f>
        <v/>
      </c>
      <c r="AP2401" s="16">
        <f>AP2392*Settings!$C$13*$D2401</f>
        <v/>
      </c>
      <c r="AQ2401" s="16">
        <f>AQ2392*Settings!$C$13*$D2401</f>
        <v/>
      </c>
      <c r="AR2401" s="16">
        <f>AR2392*Settings!$C$13*$D2401</f>
        <v/>
      </c>
      <c r="AS2401" s="16">
        <f>AS2392*Settings!$C$13*$D2401</f>
        <v/>
      </c>
      <c r="AT2401" s="16">
        <f>AT2392*Settings!$C$13*$D2401</f>
        <v/>
      </c>
      <c r="AU2401" s="16">
        <f>AU2392*Settings!$C$13*$D2401</f>
        <v/>
      </c>
      <c r="AV2401" s="16">
        <f>AV2392*Settings!$C$13*$D2401</f>
        <v/>
      </c>
      <c r="AW2401" s="16">
        <f>AW2392*Settings!$C$13*$D2401</f>
        <v/>
      </c>
      <c r="AX2401" s="16">
        <f>AX2392*Settings!$C$13*$D2401</f>
        <v/>
      </c>
      <c r="AY2401" s="16">
        <f>AY2392*Settings!$C$13*$D2401</f>
        <v/>
      </c>
    </row>
    <row r="2402" hidden="1" outlineLevel="2"/>
    <row r="2403" hidden="1" outlineLevel="2">
      <c r="A2403" s="14" t="inlineStr">
        <is>
          <t>rtx</t>
        </is>
      </c>
      <c r="B2403" s="14" t="inlineStr">
        <is>
          <t>coa</t>
        </is>
      </c>
      <c r="C2403" s="14" t="inlineStr">
        <is>
          <t>ftr</t>
        </is>
      </c>
      <c r="D2403" s="36">
        <f>INDEX(Inputs!$U$5:$U$132,MATCH($B2403&amp;"|"&amp;$C2403,Inputs!$A$5:$A$132,0))</f>
        <v/>
      </c>
      <c r="E2403" s="35" t="n"/>
      <c r="F2403" s="35" t="n"/>
      <c r="G2403" s="35" t="n"/>
      <c r="H2403" s="14">
        <f>INDEX(VarLab,MATCH($A2403,VarKey,0))&amp;INDEX(MemLab,MATCH($C2403&amp;"|"&amp;$B2403,MemKey,0))</f>
        <v/>
      </c>
      <c r="I2403" s="14">
        <f>INDEX(VarUnit,MATCH($A2403,VarKey,0))</f>
        <v/>
      </c>
      <c r="J2403" s="14">
        <f>INDEX(VarSrc,MATCH($A2403,VarKey,0))</f>
        <v/>
      </c>
      <c r="K2403" s="11">
        <f>CodePrefix&amp;$A2403&amp;IF($C2403="","","."&amp;$C2403&amp;"."&amp;$B2403)&amp;INDEX(VarEnd,MATCH($A2403,VarKey,0))&amp;K$5</f>
        <v/>
      </c>
      <c r="L2403" s="39">
        <f>L2385*Settings!$C$13*(INDEX(L$395:L$406,$D2403)+INDEX(L$382:L$393,$D2403))</f>
        <v/>
      </c>
      <c r="M2403" s="40">
        <f>M2385*Settings!$C$13*(INDEX(M$395:M$406,$D2403)+INDEX(M$382:M$393,$D2403))</f>
        <v/>
      </c>
      <c r="N2403" s="40">
        <f>N2385*Settings!$C$13*(INDEX(N$395:N$406,$D2403)+INDEX(N$382:N$393,$D2403))</f>
        <v/>
      </c>
      <c r="O2403" s="40">
        <f>O2385*Settings!$C$13*(INDEX(O$395:O$406,$D2403)+INDEX(O$382:O$393,$D2403))</f>
        <v/>
      </c>
      <c r="P2403" s="40">
        <f>P2385*Settings!$C$13*(INDEX(P$395:P$406,$D2403)+INDEX(P$382:P$393,$D2403))</f>
        <v/>
      </c>
      <c r="Q2403" s="40">
        <f>Q2385*Settings!$C$13*(INDEX(Q$395:Q$406,$D2403)+INDEX(Q$382:Q$393,$D2403))</f>
        <v/>
      </c>
      <c r="R2403" s="40">
        <f>R2385*Settings!$C$13*(INDEX(R$395:R$406,$D2403)+INDEX(R$382:R$393,$D2403))</f>
        <v/>
      </c>
      <c r="S2403" s="40">
        <f>S2385*Settings!$C$13*(INDEX(S$395:S$406,$D2403)+INDEX(S$382:S$393,$D2403))</f>
        <v/>
      </c>
      <c r="T2403" s="40">
        <f>T2385*Settings!$C$13*(INDEX(T$395:T$406,$D2403)+INDEX(T$382:T$393,$D2403))</f>
        <v/>
      </c>
      <c r="U2403" s="40">
        <f>U2385*Settings!$C$13*(INDEX(U$395:U$406,$D2403)+INDEX(U$382:U$393,$D2403))</f>
        <v/>
      </c>
      <c r="V2403" s="40">
        <f>V2385*Settings!$C$13*(INDEX(V$395:V$406,$D2403)+INDEX(V$382:V$393,$D2403))</f>
        <v/>
      </c>
      <c r="W2403" s="40">
        <f>W2385*Settings!$C$13*(INDEX(W$395:W$406,$D2403)+INDEX(W$382:W$393,$D2403))</f>
        <v/>
      </c>
      <c r="X2403" s="40">
        <f>X2385*Settings!$C$13*(INDEX(X$395:X$406,$D2403)+INDEX(X$382:X$393,$D2403))</f>
        <v/>
      </c>
      <c r="Y2403" s="40">
        <f>Y2385*Settings!$C$13*(INDEX(Y$395:Y$406,$D2403)+INDEX(Y$382:Y$393,$D2403))</f>
        <v/>
      </c>
      <c r="Z2403" s="40">
        <f>Z2385*Settings!$C$13*(INDEX(Z$395:Z$406,$D2403)+INDEX(Z$382:Z$393,$D2403))</f>
        <v/>
      </c>
      <c r="AA2403" s="40">
        <f>AA2385*Settings!$C$13*(INDEX(AA$395:AA$406,$D2403)+INDEX(AA$382:AA$393,$D2403))</f>
        <v/>
      </c>
      <c r="AB2403" s="40">
        <f>AB2385*Settings!$C$13*(INDEX(AB$395:AB$406,$D2403)+INDEX(AB$382:AB$393,$D2403))</f>
        <v/>
      </c>
      <c r="AC2403" s="40">
        <f>AC2385*Settings!$C$13*(INDEX(AC$395:AC$406,$D2403)+INDEX(AC$382:AC$393,$D2403))</f>
        <v/>
      </c>
      <c r="AD2403" s="40">
        <f>AD2385*Settings!$C$13*(INDEX(AD$395:AD$406,$D2403)+INDEX(AD$382:AD$393,$D2403))</f>
        <v/>
      </c>
      <c r="AF2403" s="11">
        <f>CodePrefix&amp;$A2403&amp;IF($C2403="","","."&amp;$C2403&amp;"."&amp;$B2403)&amp;INDEX(VarEnd,MATCH($A2403,VarKey,0))&amp;AF$5</f>
        <v/>
      </c>
      <c r="AG2403" s="39">
        <f>AG2385*Settings!$C$13*(INDEX(AG$395:AG$406,$D2403)+INDEX(AG$382:AG$393,$D2403))</f>
        <v/>
      </c>
      <c r="AH2403" s="40">
        <f>AH2385*Settings!$C$13*(INDEX(AH$395:AH$406,$D2403)+INDEX(AH$382:AH$393,$D2403))</f>
        <v/>
      </c>
      <c r="AI2403" s="40">
        <f>AI2385*Settings!$C$13*(INDEX(AI$395:AI$406,$D2403)+INDEX(AI$382:AI$393,$D2403))</f>
        <v/>
      </c>
      <c r="AJ2403" s="40">
        <f>AJ2385*Settings!$C$13*(INDEX(AJ$395:AJ$406,$D2403)+INDEX(AJ$382:AJ$393,$D2403))</f>
        <v/>
      </c>
      <c r="AK2403" s="40">
        <f>AK2385*Settings!$C$13*(INDEX(AK$395:AK$406,$D2403)+INDEX(AK$382:AK$393,$D2403))</f>
        <v/>
      </c>
      <c r="AL2403" s="40">
        <f>AL2385*Settings!$C$13*(INDEX(AL$395:AL$406,$D2403)+INDEX(AL$382:AL$393,$D2403))</f>
        <v/>
      </c>
      <c r="AM2403" s="40">
        <f>AM2385*Settings!$C$13*(INDEX(AM$395:AM$406,$D2403)+INDEX(AM$382:AM$393,$D2403))</f>
        <v/>
      </c>
      <c r="AN2403" s="40">
        <f>AN2385*Settings!$C$13*(INDEX(AN$395:AN$406,$D2403)+INDEX(AN$382:AN$393,$D2403))</f>
        <v/>
      </c>
      <c r="AO2403" s="40">
        <f>AO2385*Settings!$C$13*(INDEX(AO$395:AO$406,$D2403)+INDEX(AO$382:AO$393,$D2403))</f>
        <v/>
      </c>
      <c r="AP2403" s="40">
        <f>AP2385*Settings!$C$13*(INDEX(AP$395:AP$406,$D2403)+INDEX(AP$382:AP$393,$D2403))</f>
        <v/>
      </c>
      <c r="AQ2403" s="40">
        <f>AQ2385*Settings!$C$13*(INDEX(AQ$395:AQ$406,$D2403)+INDEX(AQ$382:AQ$393,$D2403))</f>
        <v/>
      </c>
      <c r="AR2403" s="40">
        <f>AR2385*Settings!$C$13*(INDEX(AR$395:AR$406,$D2403)+INDEX(AR$382:AR$393,$D2403))</f>
        <v/>
      </c>
      <c r="AS2403" s="40">
        <f>AS2385*Settings!$C$13*(INDEX(AS$395:AS$406,$D2403)+INDEX(AS$382:AS$393,$D2403))</f>
        <v/>
      </c>
      <c r="AT2403" s="40">
        <f>AT2385*Settings!$C$13*(INDEX(AT$395:AT$406,$D2403)+INDEX(AT$382:AT$393,$D2403))</f>
        <v/>
      </c>
      <c r="AU2403" s="40">
        <f>AU2385*Settings!$C$13*(INDEX(AU$395:AU$406,$D2403)+INDEX(AU$382:AU$393,$D2403))</f>
        <v/>
      </c>
      <c r="AV2403" s="40">
        <f>AV2385*Settings!$C$13*(INDEX(AV$395:AV$406,$D2403)+INDEX(AV$382:AV$393,$D2403))</f>
        <v/>
      </c>
      <c r="AW2403" s="40">
        <f>AW2385*Settings!$C$13*(INDEX(AW$395:AW$406,$D2403)+INDEX(AW$382:AW$393,$D2403))</f>
        <v/>
      </c>
      <c r="AX2403" s="40">
        <f>AX2385*Settings!$C$13*(INDEX(AX$395:AX$406,$D2403)+INDEX(AX$382:AX$393,$D2403))</f>
        <v/>
      </c>
      <c r="AY2403" s="40">
        <f>AY2385*Settings!$C$13*(INDEX(AY$395:AY$406,$D2403)+INDEX(AY$382:AY$393,$D2403))</f>
        <v/>
      </c>
    </row>
    <row r="2404" hidden="1" outlineLevel="2">
      <c r="A2404" s="14" t="inlineStr">
        <is>
          <t>rtx</t>
        </is>
      </c>
      <c r="B2404" s="14" t="inlineStr">
        <is>
          <t>nga</t>
        </is>
      </c>
      <c r="C2404" s="14" t="inlineStr">
        <is>
          <t>ftr</t>
        </is>
      </c>
      <c r="D2404" s="36">
        <f>INDEX(Inputs!$U$5:$U$132,MATCH($B2404&amp;"|"&amp;$C2404,Inputs!$A$5:$A$132,0))</f>
        <v/>
      </c>
      <c r="E2404" s="35" t="n"/>
      <c r="F2404" s="35" t="n"/>
      <c r="G2404" s="35" t="n"/>
      <c r="H2404" s="14">
        <f>INDEX(VarLab,MATCH($A2404,VarKey,0))&amp;INDEX(MemLab,MATCH($C2404&amp;"|"&amp;$B2404,MemKey,0))</f>
        <v/>
      </c>
      <c r="I2404" s="14">
        <f>INDEX(VarUnit,MATCH($A2404,VarKey,0))</f>
        <v/>
      </c>
      <c r="J2404" s="14">
        <f>INDEX(VarSrc,MATCH($A2404,VarKey,0))</f>
        <v/>
      </c>
      <c r="K2404" s="11">
        <f>CodePrefix&amp;$A2404&amp;IF($C2404="","","."&amp;$C2404&amp;"."&amp;$B2404)&amp;INDEX(VarEnd,MATCH($A2404,VarKey,0))&amp;K$5</f>
        <v/>
      </c>
      <c r="L2404" s="39">
        <f>L2386*Settings!$C$13*(INDEX(L$395:L$406,$D2404)+INDEX(L$382:L$393,$D2404))</f>
        <v/>
      </c>
      <c r="M2404" s="40">
        <f>M2386*Settings!$C$13*(INDEX(M$395:M$406,$D2404)+INDEX(M$382:M$393,$D2404))</f>
        <v/>
      </c>
      <c r="N2404" s="40">
        <f>N2386*Settings!$C$13*(INDEX(N$395:N$406,$D2404)+INDEX(N$382:N$393,$D2404))</f>
        <v/>
      </c>
      <c r="O2404" s="40">
        <f>O2386*Settings!$C$13*(INDEX(O$395:O$406,$D2404)+INDEX(O$382:O$393,$D2404))</f>
        <v/>
      </c>
      <c r="P2404" s="40">
        <f>P2386*Settings!$C$13*(INDEX(P$395:P$406,$D2404)+INDEX(P$382:P$393,$D2404))</f>
        <v/>
      </c>
      <c r="Q2404" s="40">
        <f>Q2386*Settings!$C$13*(INDEX(Q$395:Q$406,$D2404)+INDEX(Q$382:Q$393,$D2404))</f>
        <v/>
      </c>
      <c r="R2404" s="40">
        <f>R2386*Settings!$C$13*(INDEX(R$395:R$406,$D2404)+INDEX(R$382:R$393,$D2404))</f>
        <v/>
      </c>
      <c r="S2404" s="40">
        <f>S2386*Settings!$C$13*(INDEX(S$395:S$406,$D2404)+INDEX(S$382:S$393,$D2404))</f>
        <v/>
      </c>
      <c r="T2404" s="40">
        <f>T2386*Settings!$C$13*(INDEX(T$395:T$406,$D2404)+INDEX(T$382:T$393,$D2404))</f>
        <v/>
      </c>
      <c r="U2404" s="40">
        <f>U2386*Settings!$C$13*(INDEX(U$395:U$406,$D2404)+INDEX(U$382:U$393,$D2404))</f>
        <v/>
      </c>
      <c r="V2404" s="40">
        <f>V2386*Settings!$C$13*(INDEX(V$395:V$406,$D2404)+INDEX(V$382:V$393,$D2404))</f>
        <v/>
      </c>
      <c r="W2404" s="40">
        <f>W2386*Settings!$C$13*(INDEX(W$395:W$406,$D2404)+INDEX(W$382:W$393,$D2404))</f>
        <v/>
      </c>
      <c r="X2404" s="40">
        <f>X2386*Settings!$C$13*(INDEX(X$395:X$406,$D2404)+INDEX(X$382:X$393,$D2404))</f>
        <v/>
      </c>
      <c r="Y2404" s="40">
        <f>Y2386*Settings!$C$13*(INDEX(Y$395:Y$406,$D2404)+INDEX(Y$382:Y$393,$D2404))</f>
        <v/>
      </c>
      <c r="Z2404" s="40">
        <f>Z2386*Settings!$C$13*(INDEX(Z$395:Z$406,$D2404)+INDEX(Z$382:Z$393,$D2404))</f>
        <v/>
      </c>
      <c r="AA2404" s="40">
        <f>AA2386*Settings!$C$13*(INDEX(AA$395:AA$406,$D2404)+INDEX(AA$382:AA$393,$D2404))</f>
        <v/>
      </c>
      <c r="AB2404" s="40">
        <f>AB2386*Settings!$C$13*(INDEX(AB$395:AB$406,$D2404)+INDEX(AB$382:AB$393,$D2404))</f>
        <v/>
      </c>
      <c r="AC2404" s="40">
        <f>AC2386*Settings!$C$13*(INDEX(AC$395:AC$406,$D2404)+INDEX(AC$382:AC$393,$D2404))</f>
        <v/>
      </c>
      <c r="AD2404" s="40">
        <f>AD2386*Settings!$C$13*(INDEX(AD$395:AD$406,$D2404)+INDEX(AD$382:AD$393,$D2404))</f>
        <v/>
      </c>
      <c r="AF2404" s="11">
        <f>CodePrefix&amp;$A2404&amp;IF($C2404="","","."&amp;$C2404&amp;"."&amp;$B2404)&amp;INDEX(VarEnd,MATCH($A2404,VarKey,0))&amp;AF$5</f>
        <v/>
      </c>
      <c r="AG2404" s="39">
        <f>AG2386*Settings!$C$13*(INDEX(AG$395:AG$406,$D2404)+INDEX(AG$382:AG$393,$D2404))</f>
        <v/>
      </c>
      <c r="AH2404" s="40">
        <f>AH2386*Settings!$C$13*(INDEX(AH$395:AH$406,$D2404)+INDEX(AH$382:AH$393,$D2404))</f>
        <v/>
      </c>
      <c r="AI2404" s="40">
        <f>AI2386*Settings!$C$13*(INDEX(AI$395:AI$406,$D2404)+INDEX(AI$382:AI$393,$D2404))</f>
        <v/>
      </c>
      <c r="AJ2404" s="40">
        <f>AJ2386*Settings!$C$13*(INDEX(AJ$395:AJ$406,$D2404)+INDEX(AJ$382:AJ$393,$D2404))</f>
        <v/>
      </c>
      <c r="AK2404" s="40">
        <f>AK2386*Settings!$C$13*(INDEX(AK$395:AK$406,$D2404)+INDEX(AK$382:AK$393,$D2404))</f>
        <v/>
      </c>
      <c r="AL2404" s="40">
        <f>AL2386*Settings!$C$13*(INDEX(AL$395:AL$406,$D2404)+INDEX(AL$382:AL$393,$D2404))</f>
        <v/>
      </c>
      <c r="AM2404" s="40">
        <f>AM2386*Settings!$C$13*(INDEX(AM$395:AM$406,$D2404)+INDEX(AM$382:AM$393,$D2404))</f>
        <v/>
      </c>
      <c r="AN2404" s="40">
        <f>AN2386*Settings!$C$13*(INDEX(AN$395:AN$406,$D2404)+INDEX(AN$382:AN$393,$D2404))</f>
        <v/>
      </c>
      <c r="AO2404" s="40">
        <f>AO2386*Settings!$C$13*(INDEX(AO$395:AO$406,$D2404)+INDEX(AO$382:AO$393,$D2404))</f>
        <v/>
      </c>
      <c r="AP2404" s="40">
        <f>AP2386*Settings!$C$13*(INDEX(AP$395:AP$406,$D2404)+INDEX(AP$382:AP$393,$D2404))</f>
        <v/>
      </c>
      <c r="AQ2404" s="40">
        <f>AQ2386*Settings!$C$13*(INDEX(AQ$395:AQ$406,$D2404)+INDEX(AQ$382:AQ$393,$D2404))</f>
        <v/>
      </c>
      <c r="AR2404" s="40">
        <f>AR2386*Settings!$C$13*(INDEX(AR$395:AR$406,$D2404)+INDEX(AR$382:AR$393,$D2404))</f>
        <v/>
      </c>
      <c r="AS2404" s="40">
        <f>AS2386*Settings!$C$13*(INDEX(AS$395:AS$406,$D2404)+INDEX(AS$382:AS$393,$D2404))</f>
        <v/>
      </c>
      <c r="AT2404" s="40">
        <f>AT2386*Settings!$C$13*(INDEX(AT$395:AT$406,$D2404)+INDEX(AT$382:AT$393,$D2404))</f>
        <v/>
      </c>
      <c r="AU2404" s="40">
        <f>AU2386*Settings!$C$13*(INDEX(AU$395:AU$406,$D2404)+INDEX(AU$382:AU$393,$D2404))</f>
        <v/>
      </c>
      <c r="AV2404" s="40">
        <f>AV2386*Settings!$C$13*(INDEX(AV$395:AV$406,$D2404)+INDEX(AV$382:AV$393,$D2404))</f>
        <v/>
      </c>
      <c r="AW2404" s="40">
        <f>AW2386*Settings!$C$13*(INDEX(AW$395:AW$406,$D2404)+INDEX(AW$382:AW$393,$D2404))</f>
        <v/>
      </c>
      <c r="AX2404" s="40">
        <f>AX2386*Settings!$C$13*(INDEX(AX$395:AX$406,$D2404)+INDEX(AX$382:AX$393,$D2404))</f>
        <v/>
      </c>
      <c r="AY2404" s="40">
        <f>AY2386*Settings!$C$13*(INDEX(AY$395:AY$406,$D2404)+INDEX(AY$382:AY$393,$D2404))</f>
        <v/>
      </c>
    </row>
    <row r="2405" hidden="1" outlineLevel="2">
      <c r="A2405" s="14" t="inlineStr">
        <is>
          <t>rtx</t>
        </is>
      </c>
      <c r="B2405" s="14" t="inlineStr">
        <is>
          <t>gso</t>
        </is>
      </c>
      <c r="C2405" s="14" t="inlineStr">
        <is>
          <t>ftr</t>
        </is>
      </c>
      <c r="D2405" s="36">
        <f>INDEX(Inputs!$U$5:$U$132,MATCH($B2405&amp;"|"&amp;$C2405,Inputs!$A$5:$A$132,0))</f>
        <v/>
      </c>
      <c r="E2405" s="35" t="n"/>
      <c r="F2405" s="35" t="n"/>
      <c r="G2405" s="35" t="n"/>
      <c r="H2405" s="14">
        <f>INDEX(VarLab,MATCH($A2405,VarKey,0))&amp;INDEX(MemLab,MATCH($C2405&amp;"|"&amp;$B2405,MemKey,0))</f>
        <v/>
      </c>
      <c r="I2405" s="14">
        <f>INDEX(VarUnit,MATCH($A2405,VarKey,0))</f>
        <v/>
      </c>
      <c r="J2405" s="14">
        <f>INDEX(VarSrc,MATCH($A2405,VarKey,0))</f>
        <v/>
      </c>
      <c r="K2405" s="11">
        <f>CodePrefix&amp;$A2405&amp;IF($C2405="","","."&amp;$C2405&amp;"."&amp;$B2405)&amp;INDEX(VarEnd,MATCH($A2405,VarKey,0))&amp;K$5</f>
        <v/>
      </c>
      <c r="L2405" s="39">
        <f>L2387*Settings!$C$13*(INDEX(L$395:L$406,$D2405)+INDEX(L$382:L$393,$D2405))</f>
        <v/>
      </c>
      <c r="M2405" s="40">
        <f>M2387*Settings!$C$13*(INDEX(M$395:M$406,$D2405)+INDEX(M$382:M$393,$D2405))</f>
        <v/>
      </c>
      <c r="N2405" s="40">
        <f>N2387*Settings!$C$13*(INDEX(N$395:N$406,$D2405)+INDEX(N$382:N$393,$D2405))</f>
        <v/>
      </c>
      <c r="O2405" s="40">
        <f>O2387*Settings!$C$13*(INDEX(O$395:O$406,$D2405)+INDEX(O$382:O$393,$D2405))</f>
        <v/>
      </c>
      <c r="P2405" s="40">
        <f>P2387*Settings!$C$13*(INDEX(P$395:P$406,$D2405)+INDEX(P$382:P$393,$D2405))</f>
        <v/>
      </c>
      <c r="Q2405" s="40">
        <f>Q2387*Settings!$C$13*(INDEX(Q$395:Q$406,$D2405)+INDEX(Q$382:Q$393,$D2405))</f>
        <v/>
      </c>
      <c r="R2405" s="40">
        <f>R2387*Settings!$C$13*(INDEX(R$395:R$406,$D2405)+INDEX(R$382:R$393,$D2405))</f>
        <v/>
      </c>
      <c r="S2405" s="40">
        <f>S2387*Settings!$C$13*(INDEX(S$395:S$406,$D2405)+INDEX(S$382:S$393,$D2405))</f>
        <v/>
      </c>
      <c r="T2405" s="40">
        <f>T2387*Settings!$C$13*(INDEX(T$395:T$406,$D2405)+INDEX(T$382:T$393,$D2405))</f>
        <v/>
      </c>
      <c r="U2405" s="40">
        <f>U2387*Settings!$C$13*(INDEX(U$395:U$406,$D2405)+INDEX(U$382:U$393,$D2405))</f>
        <v/>
      </c>
      <c r="V2405" s="40">
        <f>V2387*Settings!$C$13*(INDEX(V$395:V$406,$D2405)+INDEX(V$382:V$393,$D2405))</f>
        <v/>
      </c>
      <c r="W2405" s="40">
        <f>W2387*Settings!$C$13*(INDEX(W$395:W$406,$D2405)+INDEX(W$382:W$393,$D2405))</f>
        <v/>
      </c>
      <c r="X2405" s="40">
        <f>X2387*Settings!$C$13*(INDEX(X$395:X$406,$D2405)+INDEX(X$382:X$393,$D2405))</f>
        <v/>
      </c>
      <c r="Y2405" s="40">
        <f>Y2387*Settings!$C$13*(INDEX(Y$395:Y$406,$D2405)+INDEX(Y$382:Y$393,$D2405))</f>
        <v/>
      </c>
      <c r="Z2405" s="40">
        <f>Z2387*Settings!$C$13*(INDEX(Z$395:Z$406,$D2405)+INDEX(Z$382:Z$393,$D2405))</f>
        <v/>
      </c>
      <c r="AA2405" s="40">
        <f>AA2387*Settings!$C$13*(INDEX(AA$395:AA$406,$D2405)+INDEX(AA$382:AA$393,$D2405))</f>
        <v/>
      </c>
      <c r="AB2405" s="40">
        <f>AB2387*Settings!$C$13*(INDEX(AB$395:AB$406,$D2405)+INDEX(AB$382:AB$393,$D2405))</f>
        <v/>
      </c>
      <c r="AC2405" s="40">
        <f>AC2387*Settings!$C$13*(INDEX(AC$395:AC$406,$D2405)+INDEX(AC$382:AC$393,$D2405))</f>
        <v/>
      </c>
      <c r="AD2405" s="40">
        <f>AD2387*Settings!$C$13*(INDEX(AD$395:AD$406,$D2405)+INDEX(AD$382:AD$393,$D2405))</f>
        <v/>
      </c>
      <c r="AF2405" s="11">
        <f>CodePrefix&amp;$A2405&amp;IF($C2405="","","."&amp;$C2405&amp;"."&amp;$B2405)&amp;INDEX(VarEnd,MATCH($A2405,VarKey,0))&amp;AF$5</f>
        <v/>
      </c>
      <c r="AG2405" s="39">
        <f>AG2387*Settings!$C$13*(INDEX(AG$395:AG$406,$D2405)+INDEX(AG$382:AG$393,$D2405))</f>
        <v/>
      </c>
      <c r="AH2405" s="40">
        <f>AH2387*Settings!$C$13*(INDEX(AH$395:AH$406,$D2405)+INDEX(AH$382:AH$393,$D2405))</f>
        <v/>
      </c>
      <c r="AI2405" s="40">
        <f>AI2387*Settings!$C$13*(INDEX(AI$395:AI$406,$D2405)+INDEX(AI$382:AI$393,$D2405))</f>
        <v/>
      </c>
      <c r="AJ2405" s="40">
        <f>AJ2387*Settings!$C$13*(INDEX(AJ$395:AJ$406,$D2405)+INDEX(AJ$382:AJ$393,$D2405))</f>
        <v/>
      </c>
      <c r="AK2405" s="40">
        <f>AK2387*Settings!$C$13*(INDEX(AK$395:AK$406,$D2405)+INDEX(AK$382:AK$393,$D2405))</f>
        <v/>
      </c>
      <c r="AL2405" s="40">
        <f>AL2387*Settings!$C$13*(INDEX(AL$395:AL$406,$D2405)+INDEX(AL$382:AL$393,$D2405))</f>
        <v/>
      </c>
      <c r="AM2405" s="40">
        <f>AM2387*Settings!$C$13*(INDEX(AM$395:AM$406,$D2405)+INDEX(AM$382:AM$393,$D2405))</f>
        <v/>
      </c>
      <c r="AN2405" s="40">
        <f>AN2387*Settings!$C$13*(INDEX(AN$395:AN$406,$D2405)+INDEX(AN$382:AN$393,$D2405))</f>
        <v/>
      </c>
      <c r="AO2405" s="40">
        <f>AO2387*Settings!$C$13*(INDEX(AO$395:AO$406,$D2405)+INDEX(AO$382:AO$393,$D2405))</f>
        <v/>
      </c>
      <c r="AP2405" s="40">
        <f>AP2387*Settings!$C$13*(INDEX(AP$395:AP$406,$D2405)+INDEX(AP$382:AP$393,$D2405))</f>
        <v/>
      </c>
      <c r="AQ2405" s="40">
        <f>AQ2387*Settings!$C$13*(INDEX(AQ$395:AQ$406,$D2405)+INDEX(AQ$382:AQ$393,$D2405))</f>
        <v/>
      </c>
      <c r="AR2405" s="40">
        <f>AR2387*Settings!$C$13*(INDEX(AR$395:AR$406,$D2405)+INDEX(AR$382:AR$393,$D2405))</f>
        <v/>
      </c>
      <c r="AS2405" s="40">
        <f>AS2387*Settings!$C$13*(INDEX(AS$395:AS$406,$D2405)+INDEX(AS$382:AS$393,$D2405))</f>
        <v/>
      </c>
      <c r="AT2405" s="40">
        <f>AT2387*Settings!$C$13*(INDEX(AT$395:AT$406,$D2405)+INDEX(AT$382:AT$393,$D2405))</f>
        <v/>
      </c>
      <c r="AU2405" s="40">
        <f>AU2387*Settings!$C$13*(INDEX(AU$395:AU$406,$D2405)+INDEX(AU$382:AU$393,$D2405))</f>
        <v/>
      </c>
      <c r="AV2405" s="40">
        <f>AV2387*Settings!$C$13*(INDEX(AV$395:AV$406,$D2405)+INDEX(AV$382:AV$393,$D2405))</f>
        <v/>
      </c>
      <c r="AW2405" s="40">
        <f>AW2387*Settings!$C$13*(INDEX(AW$395:AW$406,$D2405)+INDEX(AW$382:AW$393,$D2405))</f>
        <v/>
      </c>
      <c r="AX2405" s="40">
        <f>AX2387*Settings!$C$13*(INDEX(AX$395:AX$406,$D2405)+INDEX(AX$382:AX$393,$D2405))</f>
        <v/>
      </c>
      <c r="AY2405" s="40">
        <f>AY2387*Settings!$C$13*(INDEX(AY$395:AY$406,$D2405)+INDEX(AY$382:AY$393,$D2405))</f>
        <v/>
      </c>
    </row>
    <row r="2406" hidden="1" outlineLevel="2">
      <c r="A2406" s="14" t="inlineStr">
        <is>
          <t>rtx</t>
        </is>
      </c>
      <c r="B2406" s="14" t="inlineStr">
        <is>
          <t>die</t>
        </is>
      </c>
      <c r="C2406" s="14" t="inlineStr">
        <is>
          <t>ftr</t>
        </is>
      </c>
      <c r="D2406" s="36">
        <f>INDEX(Inputs!$U$5:$U$132,MATCH($B2406&amp;"|"&amp;$C2406,Inputs!$A$5:$A$132,0))</f>
        <v/>
      </c>
      <c r="E2406" s="35" t="n"/>
      <c r="F2406" s="35" t="n"/>
      <c r="G2406" s="35" t="n"/>
      <c r="H2406" s="14">
        <f>INDEX(VarLab,MATCH($A2406,VarKey,0))&amp;INDEX(MemLab,MATCH($C2406&amp;"|"&amp;$B2406,MemKey,0))</f>
        <v/>
      </c>
      <c r="I2406" s="14">
        <f>INDEX(VarUnit,MATCH($A2406,VarKey,0))</f>
        <v/>
      </c>
      <c r="J2406" s="14">
        <f>INDEX(VarSrc,MATCH($A2406,VarKey,0))</f>
        <v/>
      </c>
      <c r="K2406" s="11">
        <f>CodePrefix&amp;$A2406&amp;IF($C2406="","","."&amp;$C2406&amp;"."&amp;$B2406)&amp;INDEX(VarEnd,MATCH($A2406,VarKey,0))&amp;K$5</f>
        <v/>
      </c>
      <c r="L2406" s="39">
        <f>L2388*Settings!$C$13*(INDEX(L$395:L$406,$D2406)+INDEX(L$382:L$393,$D2406))</f>
        <v/>
      </c>
      <c r="M2406" s="40">
        <f>M2388*Settings!$C$13*(INDEX(M$395:M$406,$D2406)+INDEX(M$382:M$393,$D2406))</f>
        <v/>
      </c>
      <c r="N2406" s="40">
        <f>N2388*Settings!$C$13*(INDEX(N$395:N$406,$D2406)+INDEX(N$382:N$393,$D2406))</f>
        <v/>
      </c>
      <c r="O2406" s="40">
        <f>O2388*Settings!$C$13*(INDEX(O$395:O$406,$D2406)+INDEX(O$382:O$393,$D2406))</f>
        <v/>
      </c>
      <c r="P2406" s="40">
        <f>P2388*Settings!$C$13*(INDEX(P$395:P$406,$D2406)+INDEX(P$382:P$393,$D2406))</f>
        <v/>
      </c>
      <c r="Q2406" s="40">
        <f>Q2388*Settings!$C$13*(INDEX(Q$395:Q$406,$D2406)+INDEX(Q$382:Q$393,$D2406))</f>
        <v/>
      </c>
      <c r="R2406" s="40">
        <f>R2388*Settings!$C$13*(INDEX(R$395:R$406,$D2406)+INDEX(R$382:R$393,$D2406))</f>
        <v/>
      </c>
      <c r="S2406" s="40">
        <f>S2388*Settings!$C$13*(INDEX(S$395:S$406,$D2406)+INDEX(S$382:S$393,$D2406))</f>
        <v/>
      </c>
      <c r="T2406" s="40">
        <f>T2388*Settings!$C$13*(INDEX(T$395:T$406,$D2406)+INDEX(T$382:T$393,$D2406))</f>
        <v/>
      </c>
      <c r="U2406" s="40">
        <f>U2388*Settings!$C$13*(INDEX(U$395:U$406,$D2406)+INDEX(U$382:U$393,$D2406))</f>
        <v/>
      </c>
      <c r="V2406" s="40">
        <f>V2388*Settings!$C$13*(INDEX(V$395:V$406,$D2406)+INDEX(V$382:V$393,$D2406))</f>
        <v/>
      </c>
      <c r="W2406" s="40">
        <f>W2388*Settings!$C$13*(INDEX(W$395:W$406,$D2406)+INDEX(W$382:W$393,$D2406))</f>
        <v/>
      </c>
      <c r="X2406" s="40">
        <f>X2388*Settings!$C$13*(INDEX(X$395:X$406,$D2406)+INDEX(X$382:X$393,$D2406))</f>
        <v/>
      </c>
      <c r="Y2406" s="40">
        <f>Y2388*Settings!$C$13*(INDEX(Y$395:Y$406,$D2406)+INDEX(Y$382:Y$393,$D2406))</f>
        <v/>
      </c>
      <c r="Z2406" s="40">
        <f>Z2388*Settings!$C$13*(INDEX(Z$395:Z$406,$D2406)+INDEX(Z$382:Z$393,$D2406))</f>
        <v/>
      </c>
      <c r="AA2406" s="40">
        <f>AA2388*Settings!$C$13*(INDEX(AA$395:AA$406,$D2406)+INDEX(AA$382:AA$393,$D2406))</f>
        <v/>
      </c>
      <c r="AB2406" s="40">
        <f>AB2388*Settings!$C$13*(INDEX(AB$395:AB$406,$D2406)+INDEX(AB$382:AB$393,$D2406))</f>
        <v/>
      </c>
      <c r="AC2406" s="40">
        <f>AC2388*Settings!$C$13*(INDEX(AC$395:AC$406,$D2406)+INDEX(AC$382:AC$393,$D2406))</f>
        <v/>
      </c>
      <c r="AD2406" s="40">
        <f>AD2388*Settings!$C$13*(INDEX(AD$395:AD$406,$D2406)+INDEX(AD$382:AD$393,$D2406))</f>
        <v/>
      </c>
      <c r="AF2406" s="11">
        <f>CodePrefix&amp;$A2406&amp;IF($C2406="","","."&amp;$C2406&amp;"."&amp;$B2406)&amp;INDEX(VarEnd,MATCH($A2406,VarKey,0))&amp;AF$5</f>
        <v/>
      </c>
      <c r="AG2406" s="39">
        <f>AG2388*Settings!$C$13*(INDEX(AG$395:AG$406,$D2406)+INDEX(AG$382:AG$393,$D2406))</f>
        <v/>
      </c>
      <c r="AH2406" s="40">
        <f>AH2388*Settings!$C$13*(INDEX(AH$395:AH$406,$D2406)+INDEX(AH$382:AH$393,$D2406))</f>
        <v/>
      </c>
      <c r="AI2406" s="40">
        <f>AI2388*Settings!$C$13*(INDEX(AI$395:AI$406,$D2406)+INDEX(AI$382:AI$393,$D2406))</f>
        <v/>
      </c>
      <c r="AJ2406" s="40">
        <f>AJ2388*Settings!$C$13*(INDEX(AJ$395:AJ$406,$D2406)+INDEX(AJ$382:AJ$393,$D2406))</f>
        <v/>
      </c>
      <c r="AK2406" s="40">
        <f>AK2388*Settings!$C$13*(INDEX(AK$395:AK$406,$D2406)+INDEX(AK$382:AK$393,$D2406))</f>
        <v/>
      </c>
      <c r="AL2406" s="40">
        <f>AL2388*Settings!$C$13*(INDEX(AL$395:AL$406,$D2406)+INDEX(AL$382:AL$393,$D2406))</f>
        <v/>
      </c>
      <c r="AM2406" s="40">
        <f>AM2388*Settings!$C$13*(INDEX(AM$395:AM$406,$D2406)+INDEX(AM$382:AM$393,$D2406))</f>
        <v/>
      </c>
      <c r="AN2406" s="40">
        <f>AN2388*Settings!$C$13*(INDEX(AN$395:AN$406,$D2406)+INDEX(AN$382:AN$393,$D2406))</f>
        <v/>
      </c>
      <c r="AO2406" s="40">
        <f>AO2388*Settings!$C$13*(INDEX(AO$395:AO$406,$D2406)+INDEX(AO$382:AO$393,$D2406))</f>
        <v/>
      </c>
      <c r="AP2406" s="40">
        <f>AP2388*Settings!$C$13*(INDEX(AP$395:AP$406,$D2406)+INDEX(AP$382:AP$393,$D2406))</f>
        <v/>
      </c>
      <c r="AQ2406" s="40">
        <f>AQ2388*Settings!$C$13*(INDEX(AQ$395:AQ$406,$D2406)+INDEX(AQ$382:AQ$393,$D2406))</f>
        <v/>
      </c>
      <c r="AR2406" s="40">
        <f>AR2388*Settings!$C$13*(INDEX(AR$395:AR$406,$D2406)+INDEX(AR$382:AR$393,$D2406))</f>
        <v/>
      </c>
      <c r="AS2406" s="40">
        <f>AS2388*Settings!$C$13*(INDEX(AS$395:AS$406,$D2406)+INDEX(AS$382:AS$393,$D2406))</f>
        <v/>
      </c>
      <c r="AT2406" s="40">
        <f>AT2388*Settings!$C$13*(INDEX(AT$395:AT$406,$D2406)+INDEX(AT$382:AT$393,$D2406))</f>
        <v/>
      </c>
      <c r="AU2406" s="40">
        <f>AU2388*Settings!$C$13*(INDEX(AU$395:AU$406,$D2406)+INDEX(AU$382:AU$393,$D2406))</f>
        <v/>
      </c>
      <c r="AV2406" s="40">
        <f>AV2388*Settings!$C$13*(INDEX(AV$395:AV$406,$D2406)+INDEX(AV$382:AV$393,$D2406))</f>
        <v/>
      </c>
      <c r="AW2406" s="40">
        <f>AW2388*Settings!$C$13*(INDEX(AW$395:AW$406,$D2406)+INDEX(AW$382:AW$393,$D2406))</f>
        <v/>
      </c>
      <c r="AX2406" s="40">
        <f>AX2388*Settings!$C$13*(INDEX(AX$395:AX$406,$D2406)+INDEX(AX$382:AX$393,$D2406))</f>
        <v/>
      </c>
      <c r="AY2406" s="40">
        <f>AY2388*Settings!$C$13*(INDEX(AY$395:AY$406,$D2406)+INDEX(AY$382:AY$393,$D2406))</f>
        <v/>
      </c>
    </row>
    <row r="2407" hidden="1" outlineLevel="2">
      <c r="A2407" s="14" t="inlineStr">
        <is>
          <t>rtx</t>
        </is>
      </c>
      <c r="B2407" s="14" t="inlineStr">
        <is>
          <t>lpg</t>
        </is>
      </c>
      <c r="C2407" s="14" t="inlineStr">
        <is>
          <t>ftr</t>
        </is>
      </c>
      <c r="D2407" s="36">
        <f>INDEX(Inputs!$U$5:$U$132,MATCH($B2407&amp;"|"&amp;$C2407,Inputs!$A$5:$A$132,0))</f>
        <v/>
      </c>
      <c r="E2407" s="35" t="n"/>
      <c r="F2407" s="35" t="n"/>
      <c r="G2407" s="35" t="n"/>
      <c r="H2407" s="14">
        <f>INDEX(VarLab,MATCH($A2407,VarKey,0))&amp;INDEX(MemLab,MATCH($C2407&amp;"|"&amp;$B2407,MemKey,0))</f>
        <v/>
      </c>
      <c r="I2407" s="14">
        <f>INDEX(VarUnit,MATCH($A2407,VarKey,0))</f>
        <v/>
      </c>
      <c r="J2407" s="14">
        <f>INDEX(VarSrc,MATCH($A2407,VarKey,0))</f>
        <v/>
      </c>
      <c r="K2407" s="11">
        <f>CodePrefix&amp;$A2407&amp;IF($C2407="","","."&amp;$C2407&amp;"."&amp;$B2407)&amp;INDEX(VarEnd,MATCH($A2407,VarKey,0))&amp;K$5</f>
        <v/>
      </c>
      <c r="L2407" s="39">
        <f>L2389*Settings!$C$13*(INDEX(L$395:L$406,$D2407)+INDEX(L$382:L$393,$D2407))</f>
        <v/>
      </c>
      <c r="M2407" s="40">
        <f>M2389*Settings!$C$13*(INDEX(M$395:M$406,$D2407)+INDEX(M$382:M$393,$D2407))</f>
        <v/>
      </c>
      <c r="N2407" s="40">
        <f>N2389*Settings!$C$13*(INDEX(N$395:N$406,$D2407)+INDEX(N$382:N$393,$D2407))</f>
        <v/>
      </c>
      <c r="O2407" s="40">
        <f>O2389*Settings!$C$13*(INDEX(O$395:O$406,$D2407)+INDEX(O$382:O$393,$D2407))</f>
        <v/>
      </c>
      <c r="P2407" s="40">
        <f>P2389*Settings!$C$13*(INDEX(P$395:P$406,$D2407)+INDEX(P$382:P$393,$D2407))</f>
        <v/>
      </c>
      <c r="Q2407" s="40">
        <f>Q2389*Settings!$C$13*(INDEX(Q$395:Q$406,$D2407)+INDEX(Q$382:Q$393,$D2407))</f>
        <v/>
      </c>
      <c r="R2407" s="40">
        <f>R2389*Settings!$C$13*(INDEX(R$395:R$406,$D2407)+INDEX(R$382:R$393,$D2407))</f>
        <v/>
      </c>
      <c r="S2407" s="40">
        <f>S2389*Settings!$C$13*(INDEX(S$395:S$406,$D2407)+INDEX(S$382:S$393,$D2407))</f>
        <v/>
      </c>
      <c r="T2407" s="40">
        <f>T2389*Settings!$C$13*(INDEX(T$395:T$406,$D2407)+INDEX(T$382:T$393,$D2407))</f>
        <v/>
      </c>
      <c r="U2407" s="40">
        <f>U2389*Settings!$C$13*(INDEX(U$395:U$406,$D2407)+INDEX(U$382:U$393,$D2407))</f>
        <v/>
      </c>
      <c r="V2407" s="40">
        <f>V2389*Settings!$C$13*(INDEX(V$395:V$406,$D2407)+INDEX(V$382:V$393,$D2407))</f>
        <v/>
      </c>
      <c r="W2407" s="40">
        <f>W2389*Settings!$C$13*(INDEX(W$395:W$406,$D2407)+INDEX(W$382:W$393,$D2407))</f>
        <v/>
      </c>
      <c r="X2407" s="40">
        <f>X2389*Settings!$C$13*(INDEX(X$395:X$406,$D2407)+INDEX(X$382:X$393,$D2407))</f>
        <v/>
      </c>
      <c r="Y2407" s="40">
        <f>Y2389*Settings!$C$13*(INDEX(Y$395:Y$406,$D2407)+INDEX(Y$382:Y$393,$D2407))</f>
        <v/>
      </c>
      <c r="Z2407" s="40">
        <f>Z2389*Settings!$C$13*(INDEX(Z$395:Z$406,$D2407)+INDEX(Z$382:Z$393,$D2407))</f>
        <v/>
      </c>
      <c r="AA2407" s="40">
        <f>AA2389*Settings!$C$13*(INDEX(AA$395:AA$406,$D2407)+INDEX(AA$382:AA$393,$D2407))</f>
        <v/>
      </c>
      <c r="AB2407" s="40">
        <f>AB2389*Settings!$C$13*(INDEX(AB$395:AB$406,$D2407)+INDEX(AB$382:AB$393,$D2407))</f>
        <v/>
      </c>
      <c r="AC2407" s="40">
        <f>AC2389*Settings!$C$13*(INDEX(AC$395:AC$406,$D2407)+INDEX(AC$382:AC$393,$D2407))</f>
        <v/>
      </c>
      <c r="AD2407" s="40">
        <f>AD2389*Settings!$C$13*(INDEX(AD$395:AD$406,$D2407)+INDEX(AD$382:AD$393,$D2407))</f>
        <v/>
      </c>
      <c r="AF2407" s="11">
        <f>CodePrefix&amp;$A2407&amp;IF($C2407="","","."&amp;$C2407&amp;"."&amp;$B2407)&amp;INDEX(VarEnd,MATCH($A2407,VarKey,0))&amp;AF$5</f>
        <v/>
      </c>
      <c r="AG2407" s="39">
        <f>AG2389*Settings!$C$13*(INDEX(AG$395:AG$406,$D2407)+INDEX(AG$382:AG$393,$D2407))</f>
        <v/>
      </c>
      <c r="AH2407" s="40">
        <f>AH2389*Settings!$C$13*(INDEX(AH$395:AH$406,$D2407)+INDEX(AH$382:AH$393,$D2407))</f>
        <v/>
      </c>
      <c r="AI2407" s="40">
        <f>AI2389*Settings!$C$13*(INDEX(AI$395:AI$406,$D2407)+INDEX(AI$382:AI$393,$D2407))</f>
        <v/>
      </c>
      <c r="AJ2407" s="40">
        <f>AJ2389*Settings!$C$13*(INDEX(AJ$395:AJ$406,$D2407)+INDEX(AJ$382:AJ$393,$D2407))</f>
        <v/>
      </c>
      <c r="AK2407" s="40">
        <f>AK2389*Settings!$C$13*(INDEX(AK$395:AK$406,$D2407)+INDEX(AK$382:AK$393,$D2407))</f>
        <v/>
      </c>
      <c r="AL2407" s="40">
        <f>AL2389*Settings!$C$13*(INDEX(AL$395:AL$406,$D2407)+INDEX(AL$382:AL$393,$D2407))</f>
        <v/>
      </c>
      <c r="AM2407" s="40">
        <f>AM2389*Settings!$C$13*(INDEX(AM$395:AM$406,$D2407)+INDEX(AM$382:AM$393,$D2407))</f>
        <v/>
      </c>
      <c r="AN2407" s="40">
        <f>AN2389*Settings!$C$13*(INDEX(AN$395:AN$406,$D2407)+INDEX(AN$382:AN$393,$D2407))</f>
        <v/>
      </c>
      <c r="AO2407" s="40">
        <f>AO2389*Settings!$C$13*(INDEX(AO$395:AO$406,$D2407)+INDEX(AO$382:AO$393,$D2407))</f>
        <v/>
      </c>
      <c r="AP2407" s="40">
        <f>AP2389*Settings!$C$13*(INDEX(AP$395:AP$406,$D2407)+INDEX(AP$382:AP$393,$D2407))</f>
        <v/>
      </c>
      <c r="AQ2407" s="40">
        <f>AQ2389*Settings!$C$13*(INDEX(AQ$395:AQ$406,$D2407)+INDEX(AQ$382:AQ$393,$D2407))</f>
        <v/>
      </c>
      <c r="AR2407" s="40">
        <f>AR2389*Settings!$C$13*(INDEX(AR$395:AR$406,$D2407)+INDEX(AR$382:AR$393,$D2407))</f>
        <v/>
      </c>
      <c r="AS2407" s="40">
        <f>AS2389*Settings!$C$13*(INDEX(AS$395:AS$406,$D2407)+INDEX(AS$382:AS$393,$D2407))</f>
        <v/>
      </c>
      <c r="AT2407" s="40">
        <f>AT2389*Settings!$C$13*(INDEX(AT$395:AT$406,$D2407)+INDEX(AT$382:AT$393,$D2407))</f>
        <v/>
      </c>
      <c r="AU2407" s="40">
        <f>AU2389*Settings!$C$13*(INDEX(AU$395:AU$406,$D2407)+INDEX(AU$382:AU$393,$D2407))</f>
        <v/>
      </c>
      <c r="AV2407" s="40">
        <f>AV2389*Settings!$C$13*(INDEX(AV$395:AV$406,$D2407)+INDEX(AV$382:AV$393,$D2407))</f>
        <v/>
      </c>
      <c r="AW2407" s="40">
        <f>AW2389*Settings!$C$13*(INDEX(AW$395:AW$406,$D2407)+INDEX(AW$382:AW$393,$D2407))</f>
        <v/>
      </c>
      <c r="AX2407" s="40">
        <f>AX2389*Settings!$C$13*(INDEX(AX$395:AX$406,$D2407)+INDEX(AX$382:AX$393,$D2407))</f>
        <v/>
      </c>
      <c r="AY2407" s="40">
        <f>AY2389*Settings!$C$13*(INDEX(AY$395:AY$406,$D2407)+INDEX(AY$382:AY$393,$D2407))</f>
        <v/>
      </c>
    </row>
    <row r="2408" hidden="1" outlineLevel="2">
      <c r="A2408" s="14" t="inlineStr">
        <is>
          <t>rtx</t>
        </is>
      </c>
      <c r="B2408" s="14" t="inlineStr">
        <is>
          <t>ker</t>
        </is>
      </c>
      <c r="C2408" s="14" t="inlineStr">
        <is>
          <t>ftr</t>
        </is>
      </c>
      <c r="D2408" s="36">
        <f>INDEX(Inputs!$U$5:$U$132,MATCH($B2408&amp;"|"&amp;$C2408,Inputs!$A$5:$A$132,0))</f>
        <v/>
      </c>
      <c r="E2408" s="35" t="n"/>
      <c r="F2408" s="35" t="n"/>
      <c r="G2408" s="35" t="n"/>
      <c r="H2408" s="14">
        <f>INDEX(VarLab,MATCH($A2408,VarKey,0))&amp;INDEX(MemLab,MATCH($C2408&amp;"|"&amp;$B2408,MemKey,0))</f>
        <v/>
      </c>
      <c r="I2408" s="14">
        <f>INDEX(VarUnit,MATCH($A2408,VarKey,0))</f>
        <v/>
      </c>
      <c r="J2408" s="14">
        <f>INDEX(VarSrc,MATCH($A2408,VarKey,0))</f>
        <v/>
      </c>
      <c r="K2408" s="11">
        <f>CodePrefix&amp;$A2408&amp;IF($C2408="","","."&amp;$C2408&amp;"."&amp;$B2408)&amp;INDEX(VarEnd,MATCH($A2408,VarKey,0))&amp;K$5</f>
        <v/>
      </c>
      <c r="L2408" s="39">
        <f>L2390*Settings!$C$13*(INDEX(L$395:L$406,$D2408)+INDEX(L$382:L$393,$D2408))</f>
        <v/>
      </c>
      <c r="M2408" s="40">
        <f>M2390*Settings!$C$13*(INDEX(M$395:M$406,$D2408)+INDEX(M$382:M$393,$D2408))</f>
        <v/>
      </c>
      <c r="N2408" s="40">
        <f>N2390*Settings!$C$13*(INDEX(N$395:N$406,$D2408)+INDEX(N$382:N$393,$D2408))</f>
        <v/>
      </c>
      <c r="O2408" s="40">
        <f>O2390*Settings!$C$13*(INDEX(O$395:O$406,$D2408)+INDEX(O$382:O$393,$D2408))</f>
        <v/>
      </c>
      <c r="P2408" s="40">
        <f>P2390*Settings!$C$13*(INDEX(P$395:P$406,$D2408)+INDEX(P$382:P$393,$D2408))</f>
        <v/>
      </c>
      <c r="Q2408" s="40">
        <f>Q2390*Settings!$C$13*(INDEX(Q$395:Q$406,$D2408)+INDEX(Q$382:Q$393,$D2408))</f>
        <v/>
      </c>
      <c r="R2408" s="40">
        <f>R2390*Settings!$C$13*(INDEX(R$395:R$406,$D2408)+INDEX(R$382:R$393,$D2408))</f>
        <v/>
      </c>
      <c r="S2408" s="40">
        <f>S2390*Settings!$C$13*(INDEX(S$395:S$406,$D2408)+INDEX(S$382:S$393,$D2408))</f>
        <v/>
      </c>
      <c r="T2408" s="40">
        <f>T2390*Settings!$C$13*(INDEX(T$395:T$406,$D2408)+INDEX(T$382:T$393,$D2408))</f>
        <v/>
      </c>
      <c r="U2408" s="40">
        <f>U2390*Settings!$C$13*(INDEX(U$395:U$406,$D2408)+INDEX(U$382:U$393,$D2408))</f>
        <v/>
      </c>
      <c r="V2408" s="40">
        <f>V2390*Settings!$C$13*(INDEX(V$395:V$406,$D2408)+INDEX(V$382:V$393,$D2408))</f>
        <v/>
      </c>
      <c r="W2408" s="40">
        <f>W2390*Settings!$C$13*(INDEX(W$395:W$406,$D2408)+INDEX(W$382:W$393,$D2408))</f>
        <v/>
      </c>
      <c r="X2408" s="40">
        <f>X2390*Settings!$C$13*(INDEX(X$395:X$406,$D2408)+INDEX(X$382:X$393,$D2408))</f>
        <v/>
      </c>
      <c r="Y2408" s="40">
        <f>Y2390*Settings!$C$13*(INDEX(Y$395:Y$406,$D2408)+INDEX(Y$382:Y$393,$D2408))</f>
        <v/>
      </c>
      <c r="Z2408" s="40">
        <f>Z2390*Settings!$C$13*(INDEX(Z$395:Z$406,$D2408)+INDEX(Z$382:Z$393,$D2408))</f>
        <v/>
      </c>
      <c r="AA2408" s="40">
        <f>AA2390*Settings!$C$13*(INDEX(AA$395:AA$406,$D2408)+INDEX(AA$382:AA$393,$D2408))</f>
        <v/>
      </c>
      <c r="AB2408" s="40">
        <f>AB2390*Settings!$C$13*(INDEX(AB$395:AB$406,$D2408)+INDEX(AB$382:AB$393,$D2408))</f>
        <v/>
      </c>
      <c r="AC2408" s="40">
        <f>AC2390*Settings!$C$13*(INDEX(AC$395:AC$406,$D2408)+INDEX(AC$382:AC$393,$D2408))</f>
        <v/>
      </c>
      <c r="AD2408" s="40">
        <f>AD2390*Settings!$C$13*(INDEX(AD$395:AD$406,$D2408)+INDEX(AD$382:AD$393,$D2408))</f>
        <v/>
      </c>
      <c r="AF2408" s="11">
        <f>CodePrefix&amp;$A2408&amp;IF($C2408="","","."&amp;$C2408&amp;"."&amp;$B2408)&amp;INDEX(VarEnd,MATCH($A2408,VarKey,0))&amp;AF$5</f>
        <v/>
      </c>
      <c r="AG2408" s="39">
        <f>AG2390*Settings!$C$13*(INDEX(AG$395:AG$406,$D2408)+INDEX(AG$382:AG$393,$D2408))</f>
        <v/>
      </c>
      <c r="AH2408" s="40">
        <f>AH2390*Settings!$C$13*(INDEX(AH$395:AH$406,$D2408)+INDEX(AH$382:AH$393,$D2408))</f>
        <v/>
      </c>
      <c r="AI2408" s="40">
        <f>AI2390*Settings!$C$13*(INDEX(AI$395:AI$406,$D2408)+INDEX(AI$382:AI$393,$D2408))</f>
        <v/>
      </c>
      <c r="AJ2408" s="40">
        <f>AJ2390*Settings!$C$13*(INDEX(AJ$395:AJ$406,$D2408)+INDEX(AJ$382:AJ$393,$D2408))</f>
        <v/>
      </c>
      <c r="AK2408" s="40">
        <f>AK2390*Settings!$C$13*(INDEX(AK$395:AK$406,$D2408)+INDEX(AK$382:AK$393,$D2408))</f>
        <v/>
      </c>
      <c r="AL2408" s="40">
        <f>AL2390*Settings!$C$13*(INDEX(AL$395:AL$406,$D2408)+INDEX(AL$382:AL$393,$D2408))</f>
        <v/>
      </c>
      <c r="AM2408" s="40">
        <f>AM2390*Settings!$C$13*(INDEX(AM$395:AM$406,$D2408)+INDEX(AM$382:AM$393,$D2408))</f>
        <v/>
      </c>
      <c r="AN2408" s="40">
        <f>AN2390*Settings!$C$13*(INDEX(AN$395:AN$406,$D2408)+INDEX(AN$382:AN$393,$D2408))</f>
        <v/>
      </c>
      <c r="AO2408" s="40">
        <f>AO2390*Settings!$C$13*(INDEX(AO$395:AO$406,$D2408)+INDEX(AO$382:AO$393,$D2408))</f>
        <v/>
      </c>
      <c r="AP2408" s="40">
        <f>AP2390*Settings!$C$13*(INDEX(AP$395:AP$406,$D2408)+INDEX(AP$382:AP$393,$D2408))</f>
        <v/>
      </c>
      <c r="AQ2408" s="40">
        <f>AQ2390*Settings!$C$13*(INDEX(AQ$395:AQ$406,$D2408)+INDEX(AQ$382:AQ$393,$D2408))</f>
        <v/>
      </c>
      <c r="AR2408" s="40">
        <f>AR2390*Settings!$C$13*(INDEX(AR$395:AR$406,$D2408)+INDEX(AR$382:AR$393,$D2408))</f>
        <v/>
      </c>
      <c r="AS2408" s="40">
        <f>AS2390*Settings!$C$13*(INDEX(AS$395:AS$406,$D2408)+INDEX(AS$382:AS$393,$D2408))</f>
        <v/>
      </c>
      <c r="AT2408" s="40">
        <f>AT2390*Settings!$C$13*(INDEX(AT$395:AT$406,$D2408)+INDEX(AT$382:AT$393,$D2408))</f>
        <v/>
      </c>
      <c r="AU2408" s="40">
        <f>AU2390*Settings!$C$13*(INDEX(AU$395:AU$406,$D2408)+INDEX(AU$382:AU$393,$D2408))</f>
        <v/>
      </c>
      <c r="AV2408" s="40">
        <f>AV2390*Settings!$C$13*(INDEX(AV$395:AV$406,$D2408)+INDEX(AV$382:AV$393,$D2408))</f>
        <v/>
      </c>
      <c r="AW2408" s="40">
        <f>AW2390*Settings!$C$13*(INDEX(AW$395:AW$406,$D2408)+INDEX(AW$382:AW$393,$D2408))</f>
        <v/>
      </c>
      <c r="AX2408" s="40">
        <f>AX2390*Settings!$C$13*(INDEX(AX$395:AX$406,$D2408)+INDEX(AX$382:AX$393,$D2408))</f>
        <v/>
      </c>
      <c r="AY2408" s="40">
        <f>AY2390*Settings!$C$13*(INDEX(AY$395:AY$406,$D2408)+INDEX(AY$382:AY$393,$D2408))</f>
        <v/>
      </c>
    </row>
    <row r="2409" hidden="1" outlineLevel="2">
      <c r="A2409" s="14" t="inlineStr">
        <is>
          <t>rtx</t>
        </is>
      </c>
      <c r="B2409" s="14" t="inlineStr">
        <is>
          <t>oop</t>
        </is>
      </c>
      <c r="C2409" s="14" t="inlineStr">
        <is>
          <t>ftr</t>
        </is>
      </c>
      <c r="D2409" s="36">
        <f>INDEX(Inputs!$U$5:$U$132,MATCH($B2409&amp;"|"&amp;$C2409,Inputs!$A$5:$A$132,0))</f>
        <v/>
      </c>
      <c r="E2409" s="35" t="n"/>
      <c r="F2409" s="35" t="n"/>
      <c r="G2409" s="35" t="n"/>
      <c r="H2409" s="14">
        <f>INDEX(VarLab,MATCH($A2409,VarKey,0))&amp;INDEX(MemLab,MATCH($C2409&amp;"|"&amp;$B2409,MemKey,0))</f>
        <v/>
      </c>
      <c r="I2409" s="14">
        <f>INDEX(VarUnit,MATCH($A2409,VarKey,0))</f>
        <v/>
      </c>
      <c r="J2409" s="14">
        <f>INDEX(VarSrc,MATCH($A2409,VarKey,0))</f>
        <v/>
      </c>
      <c r="K2409" s="11">
        <f>CodePrefix&amp;$A2409&amp;IF($C2409="","","."&amp;$C2409&amp;"."&amp;$B2409)&amp;INDEX(VarEnd,MATCH($A2409,VarKey,0))&amp;K$5</f>
        <v/>
      </c>
      <c r="L2409" s="39">
        <f>L2391*Settings!$C$13*(INDEX(L$395:L$406,$D2409)+INDEX(L$382:L$393,$D2409))</f>
        <v/>
      </c>
      <c r="M2409" s="40">
        <f>M2391*Settings!$C$13*(INDEX(M$395:M$406,$D2409)+INDEX(M$382:M$393,$D2409))</f>
        <v/>
      </c>
      <c r="N2409" s="40">
        <f>N2391*Settings!$C$13*(INDEX(N$395:N$406,$D2409)+INDEX(N$382:N$393,$D2409))</f>
        <v/>
      </c>
      <c r="O2409" s="40">
        <f>O2391*Settings!$C$13*(INDEX(O$395:O$406,$D2409)+INDEX(O$382:O$393,$D2409))</f>
        <v/>
      </c>
      <c r="P2409" s="40">
        <f>P2391*Settings!$C$13*(INDEX(P$395:P$406,$D2409)+INDEX(P$382:P$393,$D2409))</f>
        <v/>
      </c>
      <c r="Q2409" s="40">
        <f>Q2391*Settings!$C$13*(INDEX(Q$395:Q$406,$D2409)+INDEX(Q$382:Q$393,$D2409))</f>
        <v/>
      </c>
      <c r="R2409" s="40">
        <f>R2391*Settings!$C$13*(INDEX(R$395:R$406,$D2409)+INDEX(R$382:R$393,$D2409))</f>
        <v/>
      </c>
      <c r="S2409" s="40">
        <f>S2391*Settings!$C$13*(INDEX(S$395:S$406,$D2409)+INDEX(S$382:S$393,$D2409))</f>
        <v/>
      </c>
      <c r="T2409" s="40">
        <f>T2391*Settings!$C$13*(INDEX(T$395:T$406,$D2409)+INDEX(T$382:T$393,$D2409))</f>
        <v/>
      </c>
      <c r="U2409" s="40">
        <f>U2391*Settings!$C$13*(INDEX(U$395:U$406,$D2409)+INDEX(U$382:U$393,$D2409))</f>
        <v/>
      </c>
      <c r="V2409" s="40">
        <f>V2391*Settings!$C$13*(INDEX(V$395:V$406,$D2409)+INDEX(V$382:V$393,$D2409))</f>
        <v/>
      </c>
      <c r="W2409" s="40">
        <f>W2391*Settings!$C$13*(INDEX(W$395:W$406,$D2409)+INDEX(W$382:W$393,$D2409))</f>
        <v/>
      </c>
      <c r="X2409" s="40">
        <f>X2391*Settings!$C$13*(INDEX(X$395:X$406,$D2409)+INDEX(X$382:X$393,$D2409))</f>
        <v/>
      </c>
      <c r="Y2409" s="40">
        <f>Y2391*Settings!$C$13*(INDEX(Y$395:Y$406,$D2409)+INDEX(Y$382:Y$393,$D2409))</f>
        <v/>
      </c>
      <c r="Z2409" s="40">
        <f>Z2391*Settings!$C$13*(INDEX(Z$395:Z$406,$D2409)+INDEX(Z$382:Z$393,$D2409))</f>
        <v/>
      </c>
      <c r="AA2409" s="40">
        <f>AA2391*Settings!$C$13*(INDEX(AA$395:AA$406,$D2409)+INDEX(AA$382:AA$393,$D2409))</f>
        <v/>
      </c>
      <c r="AB2409" s="40">
        <f>AB2391*Settings!$C$13*(INDEX(AB$395:AB$406,$D2409)+INDEX(AB$382:AB$393,$D2409))</f>
        <v/>
      </c>
      <c r="AC2409" s="40">
        <f>AC2391*Settings!$C$13*(INDEX(AC$395:AC$406,$D2409)+INDEX(AC$382:AC$393,$D2409))</f>
        <v/>
      </c>
      <c r="AD2409" s="40">
        <f>AD2391*Settings!$C$13*(INDEX(AD$395:AD$406,$D2409)+INDEX(AD$382:AD$393,$D2409))</f>
        <v/>
      </c>
      <c r="AF2409" s="11">
        <f>CodePrefix&amp;$A2409&amp;IF($C2409="","","."&amp;$C2409&amp;"."&amp;$B2409)&amp;INDEX(VarEnd,MATCH($A2409,VarKey,0))&amp;AF$5</f>
        <v/>
      </c>
      <c r="AG2409" s="39">
        <f>AG2391*Settings!$C$13*(INDEX(AG$395:AG$406,$D2409)+INDEX(AG$382:AG$393,$D2409))</f>
        <v/>
      </c>
      <c r="AH2409" s="40">
        <f>AH2391*Settings!$C$13*(INDEX(AH$395:AH$406,$D2409)+INDEX(AH$382:AH$393,$D2409))</f>
        <v/>
      </c>
      <c r="AI2409" s="40">
        <f>AI2391*Settings!$C$13*(INDEX(AI$395:AI$406,$D2409)+INDEX(AI$382:AI$393,$D2409))</f>
        <v/>
      </c>
      <c r="AJ2409" s="40">
        <f>AJ2391*Settings!$C$13*(INDEX(AJ$395:AJ$406,$D2409)+INDEX(AJ$382:AJ$393,$D2409))</f>
        <v/>
      </c>
      <c r="AK2409" s="40">
        <f>AK2391*Settings!$C$13*(INDEX(AK$395:AK$406,$D2409)+INDEX(AK$382:AK$393,$D2409))</f>
        <v/>
      </c>
      <c r="AL2409" s="40">
        <f>AL2391*Settings!$C$13*(INDEX(AL$395:AL$406,$D2409)+INDEX(AL$382:AL$393,$D2409))</f>
        <v/>
      </c>
      <c r="AM2409" s="40">
        <f>AM2391*Settings!$C$13*(INDEX(AM$395:AM$406,$D2409)+INDEX(AM$382:AM$393,$D2409))</f>
        <v/>
      </c>
      <c r="AN2409" s="40">
        <f>AN2391*Settings!$C$13*(INDEX(AN$395:AN$406,$D2409)+INDEX(AN$382:AN$393,$D2409))</f>
        <v/>
      </c>
      <c r="AO2409" s="40">
        <f>AO2391*Settings!$C$13*(INDEX(AO$395:AO$406,$D2409)+INDEX(AO$382:AO$393,$D2409))</f>
        <v/>
      </c>
      <c r="AP2409" s="40">
        <f>AP2391*Settings!$C$13*(INDEX(AP$395:AP$406,$D2409)+INDEX(AP$382:AP$393,$D2409))</f>
        <v/>
      </c>
      <c r="AQ2409" s="40">
        <f>AQ2391*Settings!$C$13*(INDEX(AQ$395:AQ$406,$D2409)+INDEX(AQ$382:AQ$393,$D2409))</f>
        <v/>
      </c>
      <c r="AR2409" s="40">
        <f>AR2391*Settings!$C$13*(INDEX(AR$395:AR$406,$D2409)+INDEX(AR$382:AR$393,$D2409))</f>
        <v/>
      </c>
      <c r="AS2409" s="40">
        <f>AS2391*Settings!$C$13*(INDEX(AS$395:AS$406,$D2409)+INDEX(AS$382:AS$393,$D2409))</f>
        <v/>
      </c>
      <c r="AT2409" s="40">
        <f>AT2391*Settings!$C$13*(INDEX(AT$395:AT$406,$D2409)+INDEX(AT$382:AT$393,$D2409))</f>
        <v/>
      </c>
      <c r="AU2409" s="40">
        <f>AU2391*Settings!$C$13*(INDEX(AU$395:AU$406,$D2409)+INDEX(AU$382:AU$393,$D2409))</f>
        <v/>
      </c>
      <c r="AV2409" s="40">
        <f>AV2391*Settings!$C$13*(INDEX(AV$395:AV$406,$D2409)+INDEX(AV$382:AV$393,$D2409))</f>
        <v/>
      </c>
      <c r="AW2409" s="40">
        <f>AW2391*Settings!$C$13*(INDEX(AW$395:AW$406,$D2409)+INDEX(AW$382:AW$393,$D2409))</f>
        <v/>
      </c>
      <c r="AX2409" s="40">
        <f>AX2391*Settings!$C$13*(INDEX(AX$395:AX$406,$D2409)+INDEX(AX$382:AX$393,$D2409))</f>
        <v/>
      </c>
      <c r="AY2409" s="40">
        <f>AY2391*Settings!$C$13*(INDEX(AY$395:AY$406,$D2409)+INDEX(AY$382:AY$393,$D2409))</f>
        <v/>
      </c>
    </row>
    <row r="2410" hidden="1" outlineLevel="2">
      <c r="A2410" s="14" t="inlineStr">
        <is>
          <t>rtx</t>
        </is>
      </c>
      <c r="B2410" s="14" t="inlineStr">
        <is>
          <t>bio</t>
        </is>
      </c>
      <c r="C2410" s="14" t="inlineStr">
        <is>
          <t>ftr</t>
        </is>
      </c>
      <c r="D2410" s="36">
        <f>INDEX(Inputs!$U$5:$U$132,MATCH($B2410&amp;"|"&amp;$C2410,Inputs!$A$5:$A$132,0))</f>
        <v/>
      </c>
      <c r="E2410" s="35" t="n"/>
      <c r="F2410" s="35" t="n"/>
      <c r="G2410" s="35" t="n"/>
      <c r="H2410" s="14">
        <f>INDEX(VarLab,MATCH($A2410,VarKey,0))&amp;INDEX(MemLab,MATCH($C2410&amp;"|"&amp;$B2410,MemKey,0))</f>
        <v/>
      </c>
      <c r="I2410" s="14">
        <f>INDEX(VarUnit,MATCH($A2410,VarKey,0))</f>
        <v/>
      </c>
      <c r="J2410" s="14">
        <f>INDEX(VarSrc,MATCH($A2410,VarKey,0))</f>
        <v/>
      </c>
      <c r="K2410" s="11">
        <f>CodePrefix&amp;$A2410&amp;IF($C2410="","","."&amp;$C2410&amp;"."&amp;$B2410)&amp;INDEX(VarEnd,MATCH($A2410,VarKey,0))&amp;K$5</f>
        <v/>
      </c>
      <c r="L2410" s="39">
        <f>L2392*Settings!$C$13*(INDEX(L$395:L$406,$D2410)+INDEX(L$382:L$393,$D2410))</f>
        <v/>
      </c>
      <c r="M2410" s="40">
        <f>M2392*Settings!$C$13*(INDEX(M$395:M$406,$D2410)+INDEX(M$382:M$393,$D2410))</f>
        <v/>
      </c>
      <c r="N2410" s="40">
        <f>N2392*Settings!$C$13*(INDEX(N$395:N$406,$D2410)+INDEX(N$382:N$393,$D2410))</f>
        <v/>
      </c>
      <c r="O2410" s="40">
        <f>O2392*Settings!$C$13*(INDEX(O$395:O$406,$D2410)+INDEX(O$382:O$393,$D2410))</f>
        <v/>
      </c>
      <c r="P2410" s="40">
        <f>P2392*Settings!$C$13*(INDEX(P$395:P$406,$D2410)+INDEX(P$382:P$393,$D2410))</f>
        <v/>
      </c>
      <c r="Q2410" s="40">
        <f>Q2392*Settings!$C$13*(INDEX(Q$395:Q$406,$D2410)+INDEX(Q$382:Q$393,$D2410))</f>
        <v/>
      </c>
      <c r="R2410" s="40">
        <f>R2392*Settings!$C$13*(INDEX(R$395:R$406,$D2410)+INDEX(R$382:R$393,$D2410))</f>
        <v/>
      </c>
      <c r="S2410" s="40">
        <f>S2392*Settings!$C$13*(INDEX(S$395:S$406,$D2410)+INDEX(S$382:S$393,$D2410))</f>
        <v/>
      </c>
      <c r="T2410" s="40">
        <f>T2392*Settings!$C$13*(INDEX(T$395:T$406,$D2410)+INDEX(T$382:T$393,$D2410))</f>
        <v/>
      </c>
      <c r="U2410" s="40">
        <f>U2392*Settings!$C$13*(INDEX(U$395:U$406,$D2410)+INDEX(U$382:U$393,$D2410))</f>
        <v/>
      </c>
      <c r="V2410" s="40">
        <f>V2392*Settings!$C$13*(INDEX(V$395:V$406,$D2410)+INDEX(V$382:V$393,$D2410))</f>
        <v/>
      </c>
      <c r="W2410" s="40">
        <f>W2392*Settings!$C$13*(INDEX(W$395:W$406,$D2410)+INDEX(W$382:W$393,$D2410))</f>
        <v/>
      </c>
      <c r="X2410" s="40">
        <f>X2392*Settings!$C$13*(INDEX(X$395:X$406,$D2410)+INDEX(X$382:X$393,$D2410))</f>
        <v/>
      </c>
      <c r="Y2410" s="40">
        <f>Y2392*Settings!$C$13*(INDEX(Y$395:Y$406,$D2410)+INDEX(Y$382:Y$393,$D2410))</f>
        <v/>
      </c>
      <c r="Z2410" s="40">
        <f>Z2392*Settings!$C$13*(INDEX(Z$395:Z$406,$D2410)+INDEX(Z$382:Z$393,$D2410))</f>
        <v/>
      </c>
      <c r="AA2410" s="40">
        <f>AA2392*Settings!$C$13*(INDEX(AA$395:AA$406,$D2410)+INDEX(AA$382:AA$393,$D2410))</f>
        <v/>
      </c>
      <c r="AB2410" s="40">
        <f>AB2392*Settings!$C$13*(INDEX(AB$395:AB$406,$D2410)+INDEX(AB$382:AB$393,$D2410))</f>
        <v/>
      </c>
      <c r="AC2410" s="40">
        <f>AC2392*Settings!$C$13*(INDEX(AC$395:AC$406,$D2410)+INDEX(AC$382:AC$393,$D2410))</f>
        <v/>
      </c>
      <c r="AD2410" s="40">
        <f>AD2392*Settings!$C$13*(INDEX(AD$395:AD$406,$D2410)+INDEX(AD$382:AD$393,$D2410))</f>
        <v/>
      </c>
      <c r="AF2410" s="11">
        <f>CodePrefix&amp;$A2410&amp;IF($C2410="","","."&amp;$C2410&amp;"."&amp;$B2410)&amp;INDEX(VarEnd,MATCH($A2410,VarKey,0))&amp;AF$5</f>
        <v/>
      </c>
      <c r="AG2410" s="39">
        <f>AG2392*Settings!$C$13*(INDEX(AG$395:AG$406,$D2410)+INDEX(AG$382:AG$393,$D2410))</f>
        <v/>
      </c>
      <c r="AH2410" s="40">
        <f>AH2392*Settings!$C$13*(INDEX(AH$395:AH$406,$D2410)+INDEX(AH$382:AH$393,$D2410))</f>
        <v/>
      </c>
      <c r="AI2410" s="40">
        <f>AI2392*Settings!$C$13*(INDEX(AI$395:AI$406,$D2410)+INDEX(AI$382:AI$393,$D2410))</f>
        <v/>
      </c>
      <c r="AJ2410" s="40">
        <f>AJ2392*Settings!$C$13*(INDEX(AJ$395:AJ$406,$D2410)+INDEX(AJ$382:AJ$393,$D2410))</f>
        <v/>
      </c>
      <c r="AK2410" s="40">
        <f>AK2392*Settings!$C$13*(INDEX(AK$395:AK$406,$D2410)+INDEX(AK$382:AK$393,$D2410))</f>
        <v/>
      </c>
      <c r="AL2410" s="40">
        <f>AL2392*Settings!$C$13*(INDEX(AL$395:AL$406,$D2410)+INDEX(AL$382:AL$393,$D2410))</f>
        <v/>
      </c>
      <c r="AM2410" s="40">
        <f>AM2392*Settings!$C$13*(INDEX(AM$395:AM$406,$D2410)+INDEX(AM$382:AM$393,$D2410))</f>
        <v/>
      </c>
      <c r="AN2410" s="40">
        <f>AN2392*Settings!$C$13*(INDEX(AN$395:AN$406,$D2410)+INDEX(AN$382:AN$393,$D2410))</f>
        <v/>
      </c>
      <c r="AO2410" s="40">
        <f>AO2392*Settings!$C$13*(INDEX(AO$395:AO$406,$D2410)+INDEX(AO$382:AO$393,$D2410))</f>
        <v/>
      </c>
      <c r="AP2410" s="40">
        <f>AP2392*Settings!$C$13*(INDEX(AP$395:AP$406,$D2410)+INDEX(AP$382:AP$393,$D2410))</f>
        <v/>
      </c>
      <c r="AQ2410" s="40">
        <f>AQ2392*Settings!$C$13*(INDEX(AQ$395:AQ$406,$D2410)+INDEX(AQ$382:AQ$393,$D2410))</f>
        <v/>
      </c>
      <c r="AR2410" s="40">
        <f>AR2392*Settings!$C$13*(INDEX(AR$395:AR$406,$D2410)+INDEX(AR$382:AR$393,$D2410))</f>
        <v/>
      </c>
      <c r="AS2410" s="40">
        <f>AS2392*Settings!$C$13*(INDEX(AS$395:AS$406,$D2410)+INDEX(AS$382:AS$393,$D2410))</f>
        <v/>
      </c>
      <c r="AT2410" s="40">
        <f>AT2392*Settings!$C$13*(INDEX(AT$395:AT$406,$D2410)+INDEX(AT$382:AT$393,$D2410))</f>
        <v/>
      </c>
      <c r="AU2410" s="40">
        <f>AU2392*Settings!$C$13*(INDEX(AU$395:AU$406,$D2410)+INDEX(AU$382:AU$393,$D2410))</f>
        <v/>
      </c>
      <c r="AV2410" s="40">
        <f>AV2392*Settings!$C$13*(INDEX(AV$395:AV$406,$D2410)+INDEX(AV$382:AV$393,$D2410))</f>
        <v/>
      </c>
      <c r="AW2410" s="40">
        <f>AW2392*Settings!$C$13*(INDEX(AW$395:AW$406,$D2410)+INDEX(AW$382:AW$393,$D2410))</f>
        <v/>
      </c>
      <c r="AX2410" s="40">
        <f>AX2392*Settings!$C$13*(INDEX(AX$395:AX$406,$D2410)+INDEX(AX$382:AX$393,$D2410))</f>
        <v/>
      </c>
      <c r="AY2410" s="40">
        <f>AY2392*Settings!$C$13*(INDEX(AY$395:AY$406,$D2410)+INDEX(AY$382:AY$393,$D2410))</f>
        <v/>
      </c>
    </row>
    <row r="2411" hidden="1" outlineLevel="2"/>
    <row r="2412" hidden="1" outlineLevel="2">
      <c r="A2412" s="14" t="inlineStr">
        <is>
          <t>rsub</t>
        </is>
      </c>
      <c r="B2412" s="14" t="inlineStr">
        <is>
          <t>coa</t>
        </is>
      </c>
      <c r="C2412" s="14" t="inlineStr">
        <is>
          <t>ftr</t>
        </is>
      </c>
      <c r="D2412" s="36">
        <f>INDEX(Inputs!$U$5:$U$132,MATCH($B2412&amp;"|"&amp;$C2412,Inputs!$A$5:$A$132,0))</f>
        <v/>
      </c>
      <c r="E2412" s="35" t="n"/>
      <c r="F2412" s="35" t="n"/>
      <c r="G2412" s="35" t="n"/>
      <c r="H2412" s="14">
        <f>INDEX(VarLab,MATCH($A2412,VarKey,0))&amp;INDEX(MemLab,MATCH($C2412&amp;"|"&amp;$B2412,MemKey,0))</f>
        <v/>
      </c>
      <c r="I2412" s="14">
        <f>INDEX(VarUnit,MATCH($A2412,VarKey,0))</f>
        <v/>
      </c>
      <c r="J2412" s="14">
        <f>INDEX(VarSrc,MATCH($A2412,VarKey,0))</f>
        <v/>
      </c>
      <c r="K2412" s="11">
        <f>CodePrefix&amp;$A2412&amp;IF($C2412="","","."&amp;$C2412&amp;"."&amp;$B2412)&amp;INDEX(VarEnd,MATCH($A2412,VarKey,0))&amp;K$5</f>
        <v/>
      </c>
      <c r="L2412" s="39">
        <f>L2385*Settings!$C$13*(INDEX(L$408:L$419,$D2412))</f>
        <v/>
      </c>
      <c r="M2412" s="40">
        <f>M2385*Settings!$C$13*(INDEX(M$408:M$419,$D2412))</f>
        <v/>
      </c>
      <c r="N2412" s="40">
        <f>N2385*Settings!$C$13*(INDEX(N$408:N$419,$D2412))</f>
        <v/>
      </c>
      <c r="O2412" s="40">
        <f>O2385*Settings!$C$13*(INDEX(O$408:O$419,$D2412))</f>
        <v/>
      </c>
      <c r="P2412" s="40">
        <f>P2385*Settings!$C$13*(INDEX(P$408:P$419,$D2412))</f>
        <v/>
      </c>
      <c r="Q2412" s="40">
        <f>Q2385*Settings!$C$13*(INDEX(Q$408:Q$419,$D2412))</f>
        <v/>
      </c>
      <c r="R2412" s="40">
        <f>R2385*Settings!$C$13*(INDEX(R$408:R$419,$D2412))</f>
        <v/>
      </c>
      <c r="S2412" s="40">
        <f>S2385*Settings!$C$13*(INDEX(S$408:S$419,$D2412))</f>
        <v/>
      </c>
      <c r="T2412" s="40">
        <f>T2385*Settings!$C$13*(INDEX(T$408:T$419,$D2412))</f>
        <v/>
      </c>
      <c r="U2412" s="40">
        <f>U2385*Settings!$C$13*(INDEX(U$408:U$419,$D2412))</f>
        <v/>
      </c>
      <c r="V2412" s="40">
        <f>V2385*Settings!$C$13*(INDEX(V$408:V$419,$D2412))</f>
        <v/>
      </c>
      <c r="W2412" s="40">
        <f>W2385*Settings!$C$13*(INDEX(W$408:W$419,$D2412))</f>
        <v/>
      </c>
      <c r="X2412" s="40">
        <f>X2385*Settings!$C$13*(INDEX(X$408:X$419,$D2412))</f>
        <v/>
      </c>
      <c r="Y2412" s="40">
        <f>Y2385*Settings!$C$13*(INDEX(Y$408:Y$419,$D2412))</f>
        <v/>
      </c>
      <c r="Z2412" s="40">
        <f>Z2385*Settings!$C$13*(INDEX(Z$408:Z$419,$D2412))</f>
        <v/>
      </c>
      <c r="AA2412" s="40">
        <f>AA2385*Settings!$C$13*(INDEX(AA$408:AA$419,$D2412))</f>
        <v/>
      </c>
      <c r="AB2412" s="40">
        <f>AB2385*Settings!$C$13*(INDEX(AB$408:AB$419,$D2412))</f>
        <v/>
      </c>
      <c r="AC2412" s="40">
        <f>AC2385*Settings!$C$13*(INDEX(AC$408:AC$419,$D2412))</f>
        <v/>
      </c>
      <c r="AD2412" s="40">
        <f>AD2385*Settings!$C$13*(INDEX(AD$408:AD$419,$D2412))</f>
        <v/>
      </c>
      <c r="AF2412" s="11">
        <f>CodePrefix&amp;$A2412&amp;IF($C2412="","","."&amp;$C2412&amp;"."&amp;$B2412)&amp;INDEX(VarEnd,MATCH($A2412,VarKey,0))&amp;AF$5</f>
        <v/>
      </c>
      <c r="AG2412" s="39">
        <f>AG2385*Settings!$C$13*(INDEX(AG$408:AG$419,$D2412))</f>
        <v/>
      </c>
      <c r="AH2412" s="40">
        <f>AH2385*Settings!$C$13*(INDEX(AH$408:AH$419,$D2412))</f>
        <v/>
      </c>
      <c r="AI2412" s="40">
        <f>AI2385*Settings!$C$13*(INDEX(AI$408:AI$419,$D2412))</f>
        <v/>
      </c>
      <c r="AJ2412" s="40">
        <f>AJ2385*Settings!$C$13*(INDEX(AJ$408:AJ$419,$D2412))</f>
        <v/>
      </c>
      <c r="AK2412" s="40">
        <f>AK2385*Settings!$C$13*(INDEX(AK$408:AK$419,$D2412))</f>
        <v/>
      </c>
      <c r="AL2412" s="40">
        <f>AL2385*Settings!$C$13*(INDEX(AL$408:AL$419,$D2412))</f>
        <v/>
      </c>
      <c r="AM2412" s="40">
        <f>AM2385*Settings!$C$13*(INDEX(AM$408:AM$419,$D2412))</f>
        <v/>
      </c>
      <c r="AN2412" s="40">
        <f>AN2385*Settings!$C$13*(INDEX(AN$408:AN$419,$D2412))</f>
        <v/>
      </c>
      <c r="AO2412" s="40">
        <f>AO2385*Settings!$C$13*(INDEX(AO$408:AO$419,$D2412))</f>
        <v/>
      </c>
      <c r="AP2412" s="40">
        <f>AP2385*Settings!$C$13*(INDEX(AP$408:AP$419,$D2412))</f>
        <v/>
      </c>
      <c r="AQ2412" s="40">
        <f>AQ2385*Settings!$C$13*(INDEX(AQ$408:AQ$419,$D2412))</f>
        <v/>
      </c>
      <c r="AR2412" s="40">
        <f>AR2385*Settings!$C$13*(INDEX(AR$408:AR$419,$D2412))</f>
        <v/>
      </c>
      <c r="AS2412" s="40">
        <f>AS2385*Settings!$C$13*(INDEX(AS$408:AS$419,$D2412))</f>
        <v/>
      </c>
      <c r="AT2412" s="40">
        <f>AT2385*Settings!$C$13*(INDEX(AT$408:AT$419,$D2412))</f>
        <v/>
      </c>
      <c r="AU2412" s="40">
        <f>AU2385*Settings!$C$13*(INDEX(AU$408:AU$419,$D2412))</f>
        <v/>
      </c>
      <c r="AV2412" s="40">
        <f>AV2385*Settings!$C$13*(INDEX(AV$408:AV$419,$D2412))</f>
        <v/>
      </c>
      <c r="AW2412" s="40">
        <f>AW2385*Settings!$C$13*(INDEX(AW$408:AW$419,$D2412))</f>
        <v/>
      </c>
      <c r="AX2412" s="40">
        <f>AX2385*Settings!$C$13*(INDEX(AX$408:AX$419,$D2412))</f>
        <v/>
      </c>
      <c r="AY2412" s="40">
        <f>AY2385*Settings!$C$13*(INDEX(AY$408:AY$419,$D2412))</f>
        <v/>
      </c>
    </row>
    <row r="2413" hidden="1" outlineLevel="2">
      <c r="A2413" s="14" t="inlineStr">
        <is>
          <t>rsub</t>
        </is>
      </c>
      <c r="B2413" s="14" t="inlineStr">
        <is>
          <t>nga</t>
        </is>
      </c>
      <c r="C2413" s="14" t="inlineStr">
        <is>
          <t>ftr</t>
        </is>
      </c>
      <c r="D2413" s="36">
        <f>INDEX(Inputs!$U$5:$U$132,MATCH($B2413&amp;"|"&amp;$C2413,Inputs!$A$5:$A$132,0))</f>
        <v/>
      </c>
      <c r="E2413" s="35" t="n"/>
      <c r="F2413" s="35" t="n"/>
      <c r="G2413" s="35" t="n"/>
      <c r="H2413" s="14">
        <f>INDEX(VarLab,MATCH($A2413,VarKey,0))&amp;INDEX(MemLab,MATCH($C2413&amp;"|"&amp;$B2413,MemKey,0))</f>
        <v/>
      </c>
      <c r="I2413" s="14">
        <f>INDEX(VarUnit,MATCH($A2413,VarKey,0))</f>
        <v/>
      </c>
      <c r="J2413" s="14">
        <f>INDEX(VarSrc,MATCH($A2413,VarKey,0))</f>
        <v/>
      </c>
      <c r="K2413" s="11">
        <f>CodePrefix&amp;$A2413&amp;IF($C2413="","","."&amp;$C2413&amp;"."&amp;$B2413)&amp;INDEX(VarEnd,MATCH($A2413,VarKey,0))&amp;K$5</f>
        <v/>
      </c>
      <c r="L2413" s="39">
        <f>L2386*Settings!$C$13*(INDEX(L$408:L$419,$D2413))</f>
        <v/>
      </c>
      <c r="M2413" s="40">
        <f>M2386*Settings!$C$13*(INDEX(M$408:M$419,$D2413))</f>
        <v/>
      </c>
      <c r="N2413" s="40">
        <f>N2386*Settings!$C$13*(INDEX(N$408:N$419,$D2413))</f>
        <v/>
      </c>
      <c r="O2413" s="40">
        <f>O2386*Settings!$C$13*(INDEX(O$408:O$419,$D2413))</f>
        <v/>
      </c>
      <c r="P2413" s="40">
        <f>P2386*Settings!$C$13*(INDEX(P$408:P$419,$D2413))</f>
        <v/>
      </c>
      <c r="Q2413" s="40">
        <f>Q2386*Settings!$C$13*(INDEX(Q$408:Q$419,$D2413))</f>
        <v/>
      </c>
      <c r="R2413" s="40">
        <f>R2386*Settings!$C$13*(INDEX(R$408:R$419,$D2413))</f>
        <v/>
      </c>
      <c r="S2413" s="40">
        <f>S2386*Settings!$C$13*(INDEX(S$408:S$419,$D2413))</f>
        <v/>
      </c>
      <c r="T2413" s="40">
        <f>T2386*Settings!$C$13*(INDEX(T$408:T$419,$D2413))</f>
        <v/>
      </c>
      <c r="U2413" s="40">
        <f>U2386*Settings!$C$13*(INDEX(U$408:U$419,$D2413))</f>
        <v/>
      </c>
      <c r="V2413" s="40">
        <f>V2386*Settings!$C$13*(INDEX(V$408:V$419,$D2413))</f>
        <v/>
      </c>
      <c r="W2413" s="40">
        <f>W2386*Settings!$C$13*(INDEX(W$408:W$419,$D2413))</f>
        <v/>
      </c>
      <c r="X2413" s="40">
        <f>X2386*Settings!$C$13*(INDEX(X$408:X$419,$D2413))</f>
        <v/>
      </c>
      <c r="Y2413" s="40">
        <f>Y2386*Settings!$C$13*(INDEX(Y$408:Y$419,$D2413))</f>
        <v/>
      </c>
      <c r="Z2413" s="40">
        <f>Z2386*Settings!$C$13*(INDEX(Z$408:Z$419,$D2413))</f>
        <v/>
      </c>
      <c r="AA2413" s="40">
        <f>AA2386*Settings!$C$13*(INDEX(AA$408:AA$419,$D2413))</f>
        <v/>
      </c>
      <c r="AB2413" s="40">
        <f>AB2386*Settings!$C$13*(INDEX(AB$408:AB$419,$D2413))</f>
        <v/>
      </c>
      <c r="AC2413" s="40">
        <f>AC2386*Settings!$C$13*(INDEX(AC$408:AC$419,$D2413))</f>
        <v/>
      </c>
      <c r="AD2413" s="40">
        <f>AD2386*Settings!$C$13*(INDEX(AD$408:AD$419,$D2413))</f>
        <v/>
      </c>
      <c r="AF2413" s="11">
        <f>CodePrefix&amp;$A2413&amp;IF($C2413="","","."&amp;$C2413&amp;"."&amp;$B2413)&amp;INDEX(VarEnd,MATCH($A2413,VarKey,0))&amp;AF$5</f>
        <v/>
      </c>
      <c r="AG2413" s="39">
        <f>AG2386*Settings!$C$13*(INDEX(AG$408:AG$419,$D2413))</f>
        <v/>
      </c>
      <c r="AH2413" s="40">
        <f>AH2386*Settings!$C$13*(INDEX(AH$408:AH$419,$D2413))</f>
        <v/>
      </c>
      <c r="AI2413" s="40">
        <f>AI2386*Settings!$C$13*(INDEX(AI$408:AI$419,$D2413))</f>
        <v/>
      </c>
      <c r="AJ2413" s="40">
        <f>AJ2386*Settings!$C$13*(INDEX(AJ$408:AJ$419,$D2413))</f>
        <v/>
      </c>
      <c r="AK2413" s="40">
        <f>AK2386*Settings!$C$13*(INDEX(AK$408:AK$419,$D2413))</f>
        <v/>
      </c>
      <c r="AL2413" s="40">
        <f>AL2386*Settings!$C$13*(INDEX(AL$408:AL$419,$D2413))</f>
        <v/>
      </c>
      <c r="AM2413" s="40">
        <f>AM2386*Settings!$C$13*(INDEX(AM$408:AM$419,$D2413))</f>
        <v/>
      </c>
      <c r="AN2413" s="40">
        <f>AN2386*Settings!$C$13*(INDEX(AN$408:AN$419,$D2413))</f>
        <v/>
      </c>
      <c r="AO2413" s="40">
        <f>AO2386*Settings!$C$13*(INDEX(AO$408:AO$419,$D2413))</f>
        <v/>
      </c>
      <c r="AP2413" s="40">
        <f>AP2386*Settings!$C$13*(INDEX(AP$408:AP$419,$D2413))</f>
        <v/>
      </c>
      <c r="AQ2413" s="40">
        <f>AQ2386*Settings!$C$13*(INDEX(AQ$408:AQ$419,$D2413))</f>
        <v/>
      </c>
      <c r="AR2413" s="40">
        <f>AR2386*Settings!$C$13*(INDEX(AR$408:AR$419,$D2413))</f>
        <v/>
      </c>
      <c r="AS2413" s="40">
        <f>AS2386*Settings!$C$13*(INDEX(AS$408:AS$419,$D2413))</f>
        <v/>
      </c>
      <c r="AT2413" s="40">
        <f>AT2386*Settings!$C$13*(INDEX(AT$408:AT$419,$D2413))</f>
        <v/>
      </c>
      <c r="AU2413" s="40">
        <f>AU2386*Settings!$C$13*(INDEX(AU$408:AU$419,$D2413))</f>
        <v/>
      </c>
      <c r="AV2413" s="40">
        <f>AV2386*Settings!$C$13*(INDEX(AV$408:AV$419,$D2413))</f>
        <v/>
      </c>
      <c r="AW2413" s="40">
        <f>AW2386*Settings!$C$13*(INDEX(AW$408:AW$419,$D2413))</f>
        <v/>
      </c>
      <c r="AX2413" s="40">
        <f>AX2386*Settings!$C$13*(INDEX(AX$408:AX$419,$D2413))</f>
        <v/>
      </c>
      <c r="AY2413" s="40">
        <f>AY2386*Settings!$C$13*(INDEX(AY$408:AY$419,$D2413))</f>
        <v/>
      </c>
    </row>
    <row r="2414" hidden="1" outlineLevel="2">
      <c r="A2414" s="14" t="inlineStr">
        <is>
          <t>rsub</t>
        </is>
      </c>
      <c r="B2414" s="14" t="inlineStr">
        <is>
          <t>gso</t>
        </is>
      </c>
      <c r="C2414" s="14" t="inlineStr">
        <is>
          <t>ftr</t>
        </is>
      </c>
      <c r="D2414" s="36">
        <f>INDEX(Inputs!$U$5:$U$132,MATCH($B2414&amp;"|"&amp;$C2414,Inputs!$A$5:$A$132,0))</f>
        <v/>
      </c>
      <c r="E2414" s="35" t="n"/>
      <c r="F2414" s="35" t="n"/>
      <c r="G2414" s="35" t="n"/>
      <c r="H2414" s="14">
        <f>INDEX(VarLab,MATCH($A2414,VarKey,0))&amp;INDEX(MemLab,MATCH($C2414&amp;"|"&amp;$B2414,MemKey,0))</f>
        <v/>
      </c>
      <c r="I2414" s="14">
        <f>INDEX(VarUnit,MATCH($A2414,VarKey,0))</f>
        <v/>
      </c>
      <c r="J2414" s="14">
        <f>INDEX(VarSrc,MATCH($A2414,VarKey,0))</f>
        <v/>
      </c>
      <c r="K2414" s="11">
        <f>CodePrefix&amp;$A2414&amp;IF($C2414="","","."&amp;$C2414&amp;"."&amp;$B2414)&amp;INDEX(VarEnd,MATCH($A2414,VarKey,0))&amp;K$5</f>
        <v/>
      </c>
      <c r="L2414" s="39">
        <f>L2387*Settings!$C$13*(INDEX(L$408:L$419,$D2414))</f>
        <v/>
      </c>
      <c r="M2414" s="40">
        <f>M2387*Settings!$C$13*(INDEX(M$408:M$419,$D2414))</f>
        <v/>
      </c>
      <c r="N2414" s="40">
        <f>N2387*Settings!$C$13*(INDEX(N$408:N$419,$D2414))</f>
        <v/>
      </c>
      <c r="O2414" s="40">
        <f>O2387*Settings!$C$13*(INDEX(O$408:O$419,$D2414))</f>
        <v/>
      </c>
      <c r="P2414" s="40">
        <f>P2387*Settings!$C$13*(INDEX(P$408:P$419,$D2414))</f>
        <v/>
      </c>
      <c r="Q2414" s="40">
        <f>Q2387*Settings!$C$13*(INDEX(Q$408:Q$419,$D2414))</f>
        <v/>
      </c>
      <c r="R2414" s="40">
        <f>R2387*Settings!$C$13*(INDEX(R$408:R$419,$D2414))</f>
        <v/>
      </c>
      <c r="S2414" s="40">
        <f>S2387*Settings!$C$13*(INDEX(S$408:S$419,$D2414))</f>
        <v/>
      </c>
      <c r="T2414" s="40">
        <f>T2387*Settings!$C$13*(INDEX(T$408:T$419,$D2414))</f>
        <v/>
      </c>
      <c r="U2414" s="40">
        <f>U2387*Settings!$C$13*(INDEX(U$408:U$419,$D2414))</f>
        <v/>
      </c>
      <c r="V2414" s="40">
        <f>V2387*Settings!$C$13*(INDEX(V$408:V$419,$D2414))</f>
        <v/>
      </c>
      <c r="W2414" s="40">
        <f>W2387*Settings!$C$13*(INDEX(W$408:W$419,$D2414))</f>
        <v/>
      </c>
      <c r="X2414" s="40">
        <f>X2387*Settings!$C$13*(INDEX(X$408:X$419,$D2414))</f>
        <v/>
      </c>
      <c r="Y2414" s="40">
        <f>Y2387*Settings!$C$13*(INDEX(Y$408:Y$419,$D2414))</f>
        <v/>
      </c>
      <c r="Z2414" s="40">
        <f>Z2387*Settings!$C$13*(INDEX(Z$408:Z$419,$D2414))</f>
        <v/>
      </c>
      <c r="AA2414" s="40">
        <f>AA2387*Settings!$C$13*(INDEX(AA$408:AA$419,$D2414))</f>
        <v/>
      </c>
      <c r="AB2414" s="40">
        <f>AB2387*Settings!$C$13*(INDEX(AB$408:AB$419,$D2414))</f>
        <v/>
      </c>
      <c r="AC2414" s="40">
        <f>AC2387*Settings!$C$13*(INDEX(AC$408:AC$419,$D2414))</f>
        <v/>
      </c>
      <c r="AD2414" s="40">
        <f>AD2387*Settings!$C$13*(INDEX(AD$408:AD$419,$D2414))</f>
        <v/>
      </c>
      <c r="AF2414" s="11">
        <f>CodePrefix&amp;$A2414&amp;IF($C2414="","","."&amp;$C2414&amp;"."&amp;$B2414)&amp;INDEX(VarEnd,MATCH($A2414,VarKey,0))&amp;AF$5</f>
        <v/>
      </c>
      <c r="AG2414" s="39">
        <f>AG2387*Settings!$C$13*(INDEX(AG$408:AG$419,$D2414))</f>
        <v/>
      </c>
      <c r="AH2414" s="40">
        <f>AH2387*Settings!$C$13*(INDEX(AH$408:AH$419,$D2414))</f>
        <v/>
      </c>
      <c r="AI2414" s="40">
        <f>AI2387*Settings!$C$13*(INDEX(AI$408:AI$419,$D2414))</f>
        <v/>
      </c>
      <c r="AJ2414" s="40">
        <f>AJ2387*Settings!$C$13*(INDEX(AJ$408:AJ$419,$D2414))</f>
        <v/>
      </c>
      <c r="AK2414" s="40">
        <f>AK2387*Settings!$C$13*(INDEX(AK$408:AK$419,$D2414))</f>
        <v/>
      </c>
      <c r="AL2414" s="40">
        <f>AL2387*Settings!$C$13*(INDEX(AL$408:AL$419,$D2414))</f>
        <v/>
      </c>
      <c r="AM2414" s="40">
        <f>AM2387*Settings!$C$13*(INDEX(AM$408:AM$419,$D2414))</f>
        <v/>
      </c>
      <c r="AN2414" s="40">
        <f>AN2387*Settings!$C$13*(INDEX(AN$408:AN$419,$D2414))</f>
        <v/>
      </c>
      <c r="AO2414" s="40">
        <f>AO2387*Settings!$C$13*(INDEX(AO$408:AO$419,$D2414))</f>
        <v/>
      </c>
      <c r="AP2414" s="40">
        <f>AP2387*Settings!$C$13*(INDEX(AP$408:AP$419,$D2414))</f>
        <v/>
      </c>
      <c r="AQ2414" s="40">
        <f>AQ2387*Settings!$C$13*(INDEX(AQ$408:AQ$419,$D2414))</f>
        <v/>
      </c>
      <c r="AR2414" s="40">
        <f>AR2387*Settings!$C$13*(INDEX(AR$408:AR$419,$D2414))</f>
        <v/>
      </c>
      <c r="AS2414" s="40">
        <f>AS2387*Settings!$C$13*(INDEX(AS$408:AS$419,$D2414))</f>
        <v/>
      </c>
      <c r="AT2414" s="40">
        <f>AT2387*Settings!$C$13*(INDEX(AT$408:AT$419,$D2414))</f>
        <v/>
      </c>
      <c r="AU2414" s="40">
        <f>AU2387*Settings!$C$13*(INDEX(AU$408:AU$419,$D2414))</f>
        <v/>
      </c>
      <c r="AV2414" s="40">
        <f>AV2387*Settings!$C$13*(INDEX(AV$408:AV$419,$D2414))</f>
        <v/>
      </c>
      <c r="AW2414" s="40">
        <f>AW2387*Settings!$C$13*(INDEX(AW$408:AW$419,$D2414))</f>
        <v/>
      </c>
      <c r="AX2414" s="40">
        <f>AX2387*Settings!$C$13*(INDEX(AX$408:AX$419,$D2414))</f>
        <v/>
      </c>
      <c r="AY2414" s="40">
        <f>AY2387*Settings!$C$13*(INDEX(AY$408:AY$419,$D2414))</f>
        <v/>
      </c>
    </row>
    <row r="2415" hidden="1" outlineLevel="2">
      <c r="A2415" s="14" t="inlineStr">
        <is>
          <t>rsub</t>
        </is>
      </c>
      <c r="B2415" s="14" t="inlineStr">
        <is>
          <t>die</t>
        </is>
      </c>
      <c r="C2415" s="14" t="inlineStr">
        <is>
          <t>ftr</t>
        </is>
      </c>
      <c r="D2415" s="36">
        <f>INDEX(Inputs!$U$5:$U$132,MATCH($B2415&amp;"|"&amp;$C2415,Inputs!$A$5:$A$132,0))</f>
        <v/>
      </c>
      <c r="E2415" s="35" t="n"/>
      <c r="F2415" s="35" t="n"/>
      <c r="G2415" s="35" t="n"/>
      <c r="H2415" s="14">
        <f>INDEX(VarLab,MATCH($A2415,VarKey,0))&amp;INDEX(MemLab,MATCH($C2415&amp;"|"&amp;$B2415,MemKey,0))</f>
        <v/>
      </c>
      <c r="I2415" s="14">
        <f>INDEX(VarUnit,MATCH($A2415,VarKey,0))</f>
        <v/>
      </c>
      <c r="J2415" s="14">
        <f>INDEX(VarSrc,MATCH($A2415,VarKey,0))</f>
        <v/>
      </c>
      <c r="K2415" s="11">
        <f>CodePrefix&amp;$A2415&amp;IF($C2415="","","."&amp;$C2415&amp;"."&amp;$B2415)&amp;INDEX(VarEnd,MATCH($A2415,VarKey,0))&amp;K$5</f>
        <v/>
      </c>
      <c r="L2415" s="39">
        <f>L2388*Settings!$C$13*(INDEX(L$408:L$419,$D2415))</f>
        <v/>
      </c>
      <c r="M2415" s="40">
        <f>M2388*Settings!$C$13*(INDEX(M$408:M$419,$D2415))</f>
        <v/>
      </c>
      <c r="N2415" s="40">
        <f>N2388*Settings!$C$13*(INDEX(N$408:N$419,$D2415))</f>
        <v/>
      </c>
      <c r="O2415" s="40">
        <f>O2388*Settings!$C$13*(INDEX(O$408:O$419,$D2415))</f>
        <v/>
      </c>
      <c r="P2415" s="40">
        <f>P2388*Settings!$C$13*(INDEX(P$408:P$419,$D2415))</f>
        <v/>
      </c>
      <c r="Q2415" s="40">
        <f>Q2388*Settings!$C$13*(INDEX(Q$408:Q$419,$D2415))</f>
        <v/>
      </c>
      <c r="R2415" s="40">
        <f>R2388*Settings!$C$13*(INDEX(R$408:R$419,$D2415))</f>
        <v/>
      </c>
      <c r="S2415" s="40">
        <f>S2388*Settings!$C$13*(INDEX(S$408:S$419,$D2415))</f>
        <v/>
      </c>
      <c r="T2415" s="40">
        <f>T2388*Settings!$C$13*(INDEX(T$408:T$419,$D2415))</f>
        <v/>
      </c>
      <c r="U2415" s="40">
        <f>U2388*Settings!$C$13*(INDEX(U$408:U$419,$D2415))</f>
        <v/>
      </c>
      <c r="V2415" s="40">
        <f>V2388*Settings!$C$13*(INDEX(V$408:V$419,$D2415))</f>
        <v/>
      </c>
      <c r="W2415" s="40">
        <f>W2388*Settings!$C$13*(INDEX(W$408:W$419,$D2415))</f>
        <v/>
      </c>
      <c r="X2415" s="40">
        <f>X2388*Settings!$C$13*(INDEX(X$408:X$419,$D2415))</f>
        <v/>
      </c>
      <c r="Y2415" s="40">
        <f>Y2388*Settings!$C$13*(INDEX(Y$408:Y$419,$D2415))</f>
        <v/>
      </c>
      <c r="Z2415" s="40">
        <f>Z2388*Settings!$C$13*(INDEX(Z$408:Z$419,$D2415))</f>
        <v/>
      </c>
      <c r="AA2415" s="40">
        <f>AA2388*Settings!$C$13*(INDEX(AA$408:AA$419,$D2415))</f>
        <v/>
      </c>
      <c r="AB2415" s="40">
        <f>AB2388*Settings!$C$13*(INDEX(AB$408:AB$419,$D2415))</f>
        <v/>
      </c>
      <c r="AC2415" s="40">
        <f>AC2388*Settings!$C$13*(INDEX(AC$408:AC$419,$D2415))</f>
        <v/>
      </c>
      <c r="AD2415" s="40">
        <f>AD2388*Settings!$C$13*(INDEX(AD$408:AD$419,$D2415))</f>
        <v/>
      </c>
      <c r="AF2415" s="11">
        <f>CodePrefix&amp;$A2415&amp;IF($C2415="","","."&amp;$C2415&amp;"."&amp;$B2415)&amp;INDEX(VarEnd,MATCH($A2415,VarKey,0))&amp;AF$5</f>
        <v/>
      </c>
      <c r="AG2415" s="39">
        <f>AG2388*Settings!$C$13*(INDEX(AG$408:AG$419,$D2415))</f>
        <v/>
      </c>
      <c r="AH2415" s="40">
        <f>AH2388*Settings!$C$13*(INDEX(AH$408:AH$419,$D2415))</f>
        <v/>
      </c>
      <c r="AI2415" s="40">
        <f>AI2388*Settings!$C$13*(INDEX(AI$408:AI$419,$D2415))</f>
        <v/>
      </c>
      <c r="AJ2415" s="40">
        <f>AJ2388*Settings!$C$13*(INDEX(AJ$408:AJ$419,$D2415))</f>
        <v/>
      </c>
      <c r="AK2415" s="40">
        <f>AK2388*Settings!$C$13*(INDEX(AK$408:AK$419,$D2415))</f>
        <v/>
      </c>
      <c r="AL2415" s="40">
        <f>AL2388*Settings!$C$13*(INDEX(AL$408:AL$419,$D2415))</f>
        <v/>
      </c>
      <c r="AM2415" s="40">
        <f>AM2388*Settings!$C$13*(INDEX(AM$408:AM$419,$D2415))</f>
        <v/>
      </c>
      <c r="AN2415" s="40">
        <f>AN2388*Settings!$C$13*(INDEX(AN$408:AN$419,$D2415))</f>
        <v/>
      </c>
      <c r="AO2415" s="40">
        <f>AO2388*Settings!$C$13*(INDEX(AO$408:AO$419,$D2415))</f>
        <v/>
      </c>
      <c r="AP2415" s="40">
        <f>AP2388*Settings!$C$13*(INDEX(AP$408:AP$419,$D2415))</f>
        <v/>
      </c>
      <c r="AQ2415" s="40">
        <f>AQ2388*Settings!$C$13*(INDEX(AQ$408:AQ$419,$D2415))</f>
        <v/>
      </c>
      <c r="AR2415" s="40">
        <f>AR2388*Settings!$C$13*(INDEX(AR$408:AR$419,$D2415))</f>
        <v/>
      </c>
      <c r="AS2415" s="40">
        <f>AS2388*Settings!$C$13*(INDEX(AS$408:AS$419,$D2415))</f>
        <v/>
      </c>
      <c r="AT2415" s="40">
        <f>AT2388*Settings!$C$13*(INDEX(AT$408:AT$419,$D2415))</f>
        <v/>
      </c>
      <c r="AU2415" s="40">
        <f>AU2388*Settings!$C$13*(INDEX(AU$408:AU$419,$D2415))</f>
        <v/>
      </c>
      <c r="AV2415" s="40">
        <f>AV2388*Settings!$C$13*(INDEX(AV$408:AV$419,$D2415))</f>
        <v/>
      </c>
      <c r="AW2415" s="40">
        <f>AW2388*Settings!$C$13*(INDEX(AW$408:AW$419,$D2415))</f>
        <v/>
      </c>
      <c r="AX2415" s="40">
        <f>AX2388*Settings!$C$13*(INDEX(AX$408:AX$419,$D2415))</f>
        <v/>
      </c>
      <c r="AY2415" s="40">
        <f>AY2388*Settings!$C$13*(INDEX(AY$408:AY$419,$D2415))</f>
        <v/>
      </c>
    </row>
    <row r="2416" hidden="1" outlineLevel="2">
      <c r="A2416" s="14" t="inlineStr">
        <is>
          <t>rsub</t>
        </is>
      </c>
      <c r="B2416" s="14" t="inlineStr">
        <is>
          <t>lpg</t>
        </is>
      </c>
      <c r="C2416" s="14" t="inlineStr">
        <is>
          <t>ftr</t>
        </is>
      </c>
      <c r="D2416" s="36">
        <f>INDEX(Inputs!$U$5:$U$132,MATCH($B2416&amp;"|"&amp;$C2416,Inputs!$A$5:$A$132,0))</f>
        <v/>
      </c>
      <c r="E2416" s="35" t="n"/>
      <c r="F2416" s="35" t="n"/>
      <c r="G2416" s="35" t="n"/>
      <c r="H2416" s="14">
        <f>INDEX(VarLab,MATCH($A2416,VarKey,0))&amp;INDEX(MemLab,MATCH($C2416&amp;"|"&amp;$B2416,MemKey,0))</f>
        <v/>
      </c>
      <c r="I2416" s="14">
        <f>INDEX(VarUnit,MATCH($A2416,VarKey,0))</f>
        <v/>
      </c>
      <c r="J2416" s="14">
        <f>INDEX(VarSrc,MATCH($A2416,VarKey,0))</f>
        <v/>
      </c>
      <c r="K2416" s="11">
        <f>CodePrefix&amp;$A2416&amp;IF($C2416="","","."&amp;$C2416&amp;"."&amp;$B2416)&amp;INDEX(VarEnd,MATCH($A2416,VarKey,0))&amp;K$5</f>
        <v/>
      </c>
      <c r="L2416" s="39">
        <f>L2389*Settings!$C$13*(INDEX(L$408:L$419,$D2416))</f>
        <v/>
      </c>
      <c r="M2416" s="40">
        <f>M2389*Settings!$C$13*(INDEX(M$408:M$419,$D2416))</f>
        <v/>
      </c>
      <c r="N2416" s="40">
        <f>N2389*Settings!$C$13*(INDEX(N$408:N$419,$D2416))</f>
        <v/>
      </c>
      <c r="O2416" s="40">
        <f>O2389*Settings!$C$13*(INDEX(O$408:O$419,$D2416))</f>
        <v/>
      </c>
      <c r="P2416" s="40">
        <f>P2389*Settings!$C$13*(INDEX(P$408:P$419,$D2416))</f>
        <v/>
      </c>
      <c r="Q2416" s="40">
        <f>Q2389*Settings!$C$13*(INDEX(Q$408:Q$419,$D2416))</f>
        <v/>
      </c>
      <c r="R2416" s="40">
        <f>R2389*Settings!$C$13*(INDEX(R$408:R$419,$D2416))</f>
        <v/>
      </c>
      <c r="S2416" s="40">
        <f>S2389*Settings!$C$13*(INDEX(S$408:S$419,$D2416))</f>
        <v/>
      </c>
      <c r="T2416" s="40">
        <f>T2389*Settings!$C$13*(INDEX(T$408:T$419,$D2416))</f>
        <v/>
      </c>
      <c r="U2416" s="40">
        <f>U2389*Settings!$C$13*(INDEX(U$408:U$419,$D2416))</f>
        <v/>
      </c>
      <c r="V2416" s="40">
        <f>V2389*Settings!$C$13*(INDEX(V$408:V$419,$D2416))</f>
        <v/>
      </c>
      <c r="W2416" s="40">
        <f>W2389*Settings!$C$13*(INDEX(W$408:W$419,$D2416))</f>
        <v/>
      </c>
      <c r="X2416" s="40">
        <f>X2389*Settings!$C$13*(INDEX(X$408:X$419,$D2416))</f>
        <v/>
      </c>
      <c r="Y2416" s="40">
        <f>Y2389*Settings!$C$13*(INDEX(Y$408:Y$419,$D2416))</f>
        <v/>
      </c>
      <c r="Z2416" s="40">
        <f>Z2389*Settings!$C$13*(INDEX(Z$408:Z$419,$D2416))</f>
        <v/>
      </c>
      <c r="AA2416" s="40">
        <f>AA2389*Settings!$C$13*(INDEX(AA$408:AA$419,$D2416))</f>
        <v/>
      </c>
      <c r="AB2416" s="40">
        <f>AB2389*Settings!$C$13*(INDEX(AB$408:AB$419,$D2416))</f>
        <v/>
      </c>
      <c r="AC2416" s="40">
        <f>AC2389*Settings!$C$13*(INDEX(AC$408:AC$419,$D2416))</f>
        <v/>
      </c>
      <c r="AD2416" s="40">
        <f>AD2389*Settings!$C$13*(INDEX(AD$408:AD$419,$D2416))</f>
        <v/>
      </c>
      <c r="AF2416" s="11">
        <f>CodePrefix&amp;$A2416&amp;IF($C2416="","","."&amp;$C2416&amp;"."&amp;$B2416)&amp;INDEX(VarEnd,MATCH($A2416,VarKey,0))&amp;AF$5</f>
        <v/>
      </c>
      <c r="AG2416" s="39">
        <f>AG2389*Settings!$C$13*(INDEX(AG$408:AG$419,$D2416))</f>
        <v/>
      </c>
      <c r="AH2416" s="40">
        <f>AH2389*Settings!$C$13*(INDEX(AH$408:AH$419,$D2416))</f>
        <v/>
      </c>
      <c r="AI2416" s="40">
        <f>AI2389*Settings!$C$13*(INDEX(AI$408:AI$419,$D2416))</f>
        <v/>
      </c>
      <c r="AJ2416" s="40">
        <f>AJ2389*Settings!$C$13*(INDEX(AJ$408:AJ$419,$D2416))</f>
        <v/>
      </c>
      <c r="AK2416" s="40">
        <f>AK2389*Settings!$C$13*(INDEX(AK$408:AK$419,$D2416))</f>
        <v/>
      </c>
      <c r="AL2416" s="40">
        <f>AL2389*Settings!$C$13*(INDEX(AL$408:AL$419,$D2416))</f>
        <v/>
      </c>
      <c r="AM2416" s="40">
        <f>AM2389*Settings!$C$13*(INDEX(AM$408:AM$419,$D2416))</f>
        <v/>
      </c>
      <c r="AN2416" s="40">
        <f>AN2389*Settings!$C$13*(INDEX(AN$408:AN$419,$D2416))</f>
        <v/>
      </c>
      <c r="AO2416" s="40">
        <f>AO2389*Settings!$C$13*(INDEX(AO$408:AO$419,$D2416))</f>
        <v/>
      </c>
      <c r="AP2416" s="40">
        <f>AP2389*Settings!$C$13*(INDEX(AP$408:AP$419,$D2416))</f>
        <v/>
      </c>
      <c r="AQ2416" s="40">
        <f>AQ2389*Settings!$C$13*(INDEX(AQ$408:AQ$419,$D2416))</f>
        <v/>
      </c>
      <c r="AR2416" s="40">
        <f>AR2389*Settings!$C$13*(INDEX(AR$408:AR$419,$D2416))</f>
        <v/>
      </c>
      <c r="AS2416" s="40">
        <f>AS2389*Settings!$C$13*(INDEX(AS$408:AS$419,$D2416))</f>
        <v/>
      </c>
      <c r="AT2416" s="40">
        <f>AT2389*Settings!$C$13*(INDEX(AT$408:AT$419,$D2416))</f>
        <v/>
      </c>
      <c r="AU2416" s="40">
        <f>AU2389*Settings!$C$13*(INDEX(AU$408:AU$419,$D2416))</f>
        <v/>
      </c>
      <c r="AV2416" s="40">
        <f>AV2389*Settings!$C$13*(INDEX(AV$408:AV$419,$D2416))</f>
        <v/>
      </c>
      <c r="AW2416" s="40">
        <f>AW2389*Settings!$C$13*(INDEX(AW$408:AW$419,$D2416))</f>
        <v/>
      </c>
      <c r="AX2416" s="40">
        <f>AX2389*Settings!$C$13*(INDEX(AX$408:AX$419,$D2416))</f>
        <v/>
      </c>
      <c r="AY2416" s="40">
        <f>AY2389*Settings!$C$13*(INDEX(AY$408:AY$419,$D2416))</f>
        <v/>
      </c>
    </row>
    <row r="2417" hidden="1" outlineLevel="2">
      <c r="A2417" s="14" t="inlineStr">
        <is>
          <t>rsub</t>
        </is>
      </c>
      <c r="B2417" s="14" t="inlineStr">
        <is>
          <t>ker</t>
        </is>
      </c>
      <c r="C2417" s="14" t="inlineStr">
        <is>
          <t>ftr</t>
        </is>
      </c>
      <c r="D2417" s="36">
        <f>INDEX(Inputs!$U$5:$U$132,MATCH($B2417&amp;"|"&amp;$C2417,Inputs!$A$5:$A$132,0))</f>
        <v/>
      </c>
      <c r="E2417" s="35" t="n"/>
      <c r="F2417" s="35" t="n"/>
      <c r="G2417" s="35" t="n"/>
      <c r="H2417" s="14">
        <f>INDEX(VarLab,MATCH($A2417,VarKey,0))&amp;INDEX(MemLab,MATCH($C2417&amp;"|"&amp;$B2417,MemKey,0))</f>
        <v/>
      </c>
      <c r="I2417" s="14">
        <f>INDEX(VarUnit,MATCH($A2417,VarKey,0))</f>
        <v/>
      </c>
      <c r="J2417" s="14">
        <f>INDEX(VarSrc,MATCH($A2417,VarKey,0))</f>
        <v/>
      </c>
      <c r="K2417" s="11">
        <f>CodePrefix&amp;$A2417&amp;IF($C2417="","","."&amp;$C2417&amp;"."&amp;$B2417)&amp;INDEX(VarEnd,MATCH($A2417,VarKey,0))&amp;K$5</f>
        <v/>
      </c>
      <c r="L2417" s="39">
        <f>L2390*Settings!$C$13*(INDEX(L$408:L$419,$D2417))</f>
        <v/>
      </c>
      <c r="M2417" s="40">
        <f>M2390*Settings!$C$13*(INDEX(M$408:M$419,$D2417))</f>
        <v/>
      </c>
      <c r="N2417" s="40">
        <f>N2390*Settings!$C$13*(INDEX(N$408:N$419,$D2417))</f>
        <v/>
      </c>
      <c r="O2417" s="40">
        <f>O2390*Settings!$C$13*(INDEX(O$408:O$419,$D2417))</f>
        <v/>
      </c>
      <c r="P2417" s="40">
        <f>P2390*Settings!$C$13*(INDEX(P$408:P$419,$D2417))</f>
        <v/>
      </c>
      <c r="Q2417" s="40">
        <f>Q2390*Settings!$C$13*(INDEX(Q$408:Q$419,$D2417))</f>
        <v/>
      </c>
      <c r="R2417" s="40">
        <f>R2390*Settings!$C$13*(INDEX(R$408:R$419,$D2417))</f>
        <v/>
      </c>
      <c r="S2417" s="40">
        <f>S2390*Settings!$C$13*(INDEX(S$408:S$419,$D2417))</f>
        <v/>
      </c>
      <c r="T2417" s="40">
        <f>T2390*Settings!$C$13*(INDEX(T$408:T$419,$D2417))</f>
        <v/>
      </c>
      <c r="U2417" s="40">
        <f>U2390*Settings!$C$13*(INDEX(U$408:U$419,$D2417))</f>
        <v/>
      </c>
      <c r="V2417" s="40">
        <f>V2390*Settings!$C$13*(INDEX(V$408:V$419,$D2417))</f>
        <v/>
      </c>
      <c r="W2417" s="40">
        <f>W2390*Settings!$C$13*(INDEX(W$408:W$419,$D2417))</f>
        <v/>
      </c>
      <c r="X2417" s="40">
        <f>X2390*Settings!$C$13*(INDEX(X$408:X$419,$D2417))</f>
        <v/>
      </c>
      <c r="Y2417" s="40">
        <f>Y2390*Settings!$C$13*(INDEX(Y$408:Y$419,$D2417))</f>
        <v/>
      </c>
      <c r="Z2417" s="40">
        <f>Z2390*Settings!$C$13*(INDEX(Z$408:Z$419,$D2417))</f>
        <v/>
      </c>
      <c r="AA2417" s="40">
        <f>AA2390*Settings!$C$13*(INDEX(AA$408:AA$419,$D2417))</f>
        <v/>
      </c>
      <c r="AB2417" s="40">
        <f>AB2390*Settings!$C$13*(INDEX(AB$408:AB$419,$D2417))</f>
        <v/>
      </c>
      <c r="AC2417" s="40">
        <f>AC2390*Settings!$C$13*(INDEX(AC$408:AC$419,$D2417))</f>
        <v/>
      </c>
      <c r="AD2417" s="40">
        <f>AD2390*Settings!$C$13*(INDEX(AD$408:AD$419,$D2417))</f>
        <v/>
      </c>
      <c r="AF2417" s="11">
        <f>CodePrefix&amp;$A2417&amp;IF($C2417="","","."&amp;$C2417&amp;"."&amp;$B2417)&amp;INDEX(VarEnd,MATCH($A2417,VarKey,0))&amp;AF$5</f>
        <v/>
      </c>
      <c r="AG2417" s="39">
        <f>AG2390*Settings!$C$13*(INDEX(AG$408:AG$419,$D2417))</f>
        <v/>
      </c>
      <c r="AH2417" s="40">
        <f>AH2390*Settings!$C$13*(INDEX(AH$408:AH$419,$D2417))</f>
        <v/>
      </c>
      <c r="AI2417" s="40">
        <f>AI2390*Settings!$C$13*(INDEX(AI$408:AI$419,$D2417))</f>
        <v/>
      </c>
      <c r="AJ2417" s="40">
        <f>AJ2390*Settings!$C$13*(INDEX(AJ$408:AJ$419,$D2417))</f>
        <v/>
      </c>
      <c r="AK2417" s="40">
        <f>AK2390*Settings!$C$13*(INDEX(AK$408:AK$419,$D2417))</f>
        <v/>
      </c>
      <c r="AL2417" s="40">
        <f>AL2390*Settings!$C$13*(INDEX(AL$408:AL$419,$D2417))</f>
        <v/>
      </c>
      <c r="AM2417" s="40">
        <f>AM2390*Settings!$C$13*(INDEX(AM$408:AM$419,$D2417))</f>
        <v/>
      </c>
      <c r="AN2417" s="40">
        <f>AN2390*Settings!$C$13*(INDEX(AN$408:AN$419,$D2417))</f>
        <v/>
      </c>
      <c r="AO2417" s="40">
        <f>AO2390*Settings!$C$13*(INDEX(AO$408:AO$419,$D2417))</f>
        <v/>
      </c>
      <c r="AP2417" s="40">
        <f>AP2390*Settings!$C$13*(INDEX(AP$408:AP$419,$D2417))</f>
        <v/>
      </c>
      <c r="AQ2417" s="40">
        <f>AQ2390*Settings!$C$13*(INDEX(AQ$408:AQ$419,$D2417))</f>
        <v/>
      </c>
      <c r="AR2417" s="40">
        <f>AR2390*Settings!$C$13*(INDEX(AR$408:AR$419,$D2417))</f>
        <v/>
      </c>
      <c r="AS2417" s="40">
        <f>AS2390*Settings!$C$13*(INDEX(AS$408:AS$419,$D2417))</f>
        <v/>
      </c>
      <c r="AT2417" s="40">
        <f>AT2390*Settings!$C$13*(INDEX(AT$408:AT$419,$D2417))</f>
        <v/>
      </c>
      <c r="AU2417" s="40">
        <f>AU2390*Settings!$C$13*(INDEX(AU$408:AU$419,$D2417))</f>
        <v/>
      </c>
      <c r="AV2417" s="40">
        <f>AV2390*Settings!$C$13*(INDEX(AV$408:AV$419,$D2417))</f>
        <v/>
      </c>
      <c r="AW2417" s="40">
        <f>AW2390*Settings!$C$13*(INDEX(AW$408:AW$419,$D2417))</f>
        <v/>
      </c>
      <c r="AX2417" s="40">
        <f>AX2390*Settings!$C$13*(INDEX(AX$408:AX$419,$D2417))</f>
        <v/>
      </c>
      <c r="AY2417" s="40">
        <f>AY2390*Settings!$C$13*(INDEX(AY$408:AY$419,$D2417))</f>
        <v/>
      </c>
    </row>
    <row r="2418" hidden="1" outlineLevel="2">
      <c r="A2418" s="14" t="inlineStr">
        <is>
          <t>rsub</t>
        </is>
      </c>
      <c r="B2418" s="14" t="inlineStr">
        <is>
          <t>oop</t>
        </is>
      </c>
      <c r="C2418" s="14" t="inlineStr">
        <is>
          <t>ftr</t>
        </is>
      </c>
      <c r="D2418" s="36">
        <f>INDEX(Inputs!$U$5:$U$132,MATCH($B2418&amp;"|"&amp;$C2418,Inputs!$A$5:$A$132,0))</f>
        <v/>
      </c>
      <c r="E2418" s="35" t="n"/>
      <c r="F2418" s="35" t="n"/>
      <c r="G2418" s="35" t="n"/>
      <c r="H2418" s="14">
        <f>INDEX(VarLab,MATCH($A2418,VarKey,0))&amp;INDEX(MemLab,MATCH($C2418&amp;"|"&amp;$B2418,MemKey,0))</f>
        <v/>
      </c>
      <c r="I2418" s="14">
        <f>INDEX(VarUnit,MATCH($A2418,VarKey,0))</f>
        <v/>
      </c>
      <c r="J2418" s="14">
        <f>INDEX(VarSrc,MATCH($A2418,VarKey,0))</f>
        <v/>
      </c>
      <c r="K2418" s="11">
        <f>CodePrefix&amp;$A2418&amp;IF($C2418="","","."&amp;$C2418&amp;"."&amp;$B2418)&amp;INDEX(VarEnd,MATCH($A2418,VarKey,0))&amp;K$5</f>
        <v/>
      </c>
      <c r="L2418" s="39">
        <f>L2391*Settings!$C$13*(INDEX(L$408:L$419,$D2418))</f>
        <v/>
      </c>
      <c r="M2418" s="40">
        <f>M2391*Settings!$C$13*(INDEX(M$408:M$419,$D2418))</f>
        <v/>
      </c>
      <c r="N2418" s="40">
        <f>N2391*Settings!$C$13*(INDEX(N$408:N$419,$D2418))</f>
        <v/>
      </c>
      <c r="O2418" s="40">
        <f>O2391*Settings!$C$13*(INDEX(O$408:O$419,$D2418))</f>
        <v/>
      </c>
      <c r="P2418" s="40">
        <f>P2391*Settings!$C$13*(INDEX(P$408:P$419,$D2418))</f>
        <v/>
      </c>
      <c r="Q2418" s="40">
        <f>Q2391*Settings!$C$13*(INDEX(Q$408:Q$419,$D2418))</f>
        <v/>
      </c>
      <c r="R2418" s="40">
        <f>R2391*Settings!$C$13*(INDEX(R$408:R$419,$D2418))</f>
        <v/>
      </c>
      <c r="S2418" s="40">
        <f>S2391*Settings!$C$13*(INDEX(S$408:S$419,$D2418))</f>
        <v/>
      </c>
      <c r="T2418" s="40">
        <f>T2391*Settings!$C$13*(INDEX(T$408:T$419,$D2418))</f>
        <v/>
      </c>
      <c r="U2418" s="40">
        <f>U2391*Settings!$C$13*(INDEX(U$408:U$419,$D2418))</f>
        <v/>
      </c>
      <c r="V2418" s="40">
        <f>V2391*Settings!$C$13*(INDEX(V$408:V$419,$D2418))</f>
        <v/>
      </c>
      <c r="W2418" s="40">
        <f>W2391*Settings!$C$13*(INDEX(W$408:W$419,$D2418))</f>
        <v/>
      </c>
      <c r="X2418" s="40">
        <f>X2391*Settings!$C$13*(INDEX(X$408:X$419,$D2418))</f>
        <v/>
      </c>
      <c r="Y2418" s="40">
        <f>Y2391*Settings!$C$13*(INDEX(Y$408:Y$419,$D2418))</f>
        <v/>
      </c>
      <c r="Z2418" s="40">
        <f>Z2391*Settings!$C$13*(INDEX(Z$408:Z$419,$D2418))</f>
        <v/>
      </c>
      <c r="AA2418" s="40">
        <f>AA2391*Settings!$C$13*(INDEX(AA$408:AA$419,$D2418))</f>
        <v/>
      </c>
      <c r="AB2418" s="40">
        <f>AB2391*Settings!$C$13*(INDEX(AB$408:AB$419,$D2418))</f>
        <v/>
      </c>
      <c r="AC2418" s="40">
        <f>AC2391*Settings!$C$13*(INDEX(AC$408:AC$419,$D2418))</f>
        <v/>
      </c>
      <c r="AD2418" s="40">
        <f>AD2391*Settings!$C$13*(INDEX(AD$408:AD$419,$D2418))</f>
        <v/>
      </c>
      <c r="AF2418" s="11">
        <f>CodePrefix&amp;$A2418&amp;IF($C2418="","","."&amp;$C2418&amp;"."&amp;$B2418)&amp;INDEX(VarEnd,MATCH($A2418,VarKey,0))&amp;AF$5</f>
        <v/>
      </c>
      <c r="AG2418" s="39">
        <f>AG2391*Settings!$C$13*(INDEX(AG$408:AG$419,$D2418))</f>
        <v/>
      </c>
      <c r="AH2418" s="40">
        <f>AH2391*Settings!$C$13*(INDEX(AH$408:AH$419,$D2418))</f>
        <v/>
      </c>
      <c r="AI2418" s="40">
        <f>AI2391*Settings!$C$13*(INDEX(AI$408:AI$419,$D2418))</f>
        <v/>
      </c>
      <c r="AJ2418" s="40">
        <f>AJ2391*Settings!$C$13*(INDEX(AJ$408:AJ$419,$D2418))</f>
        <v/>
      </c>
      <c r="AK2418" s="40">
        <f>AK2391*Settings!$C$13*(INDEX(AK$408:AK$419,$D2418))</f>
        <v/>
      </c>
      <c r="AL2418" s="40">
        <f>AL2391*Settings!$C$13*(INDEX(AL$408:AL$419,$D2418))</f>
        <v/>
      </c>
      <c r="AM2418" s="40">
        <f>AM2391*Settings!$C$13*(INDEX(AM$408:AM$419,$D2418))</f>
        <v/>
      </c>
      <c r="AN2418" s="40">
        <f>AN2391*Settings!$C$13*(INDEX(AN$408:AN$419,$D2418))</f>
        <v/>
      </c>
      <c r="AO2418" s="40">
        <f>AO2391*Settings!$C$13*(INDEX(AO$408:AO$419,$D2418))</f>
        <v/>
      </c>
      <c r="AP2418" s="40">
        <f>AP2391*Settings!$C$13*(INDEX(AP$408:AP$419,$D2418))</f>
        <v/>
      </c>
      <c r="AQ2418" s="40">
        <f>AQ2391*Settings!$C$13*(INDEX(AQ$408:AQ$419,$D2418))</f>
        <v/>
      </c>
      <c r="AR2418" s="40">
        <f>AR2391*Settings!$C$13*(INDEX(AR$408:AR$419,$D2418))</f>
        <v/>
      </c>
      <c r="AS2418" s="40">
        <f>AS2391*Settings!$C$13*(INDEX(AS$408:AS$419,$D2418))</f>
        <v/>
      </c>
      <c r="AT2418" s="40">
        <f>AT2391*Settings!$C$13*(INDEX(AT$408:AT$419,$D2418))</f>
        <v/>
      </c>
      <c r="AU2418" s="40">
        <f>AU2391*Settings!$C$13*(INDEX(AU$408:AU$419,$D2418))</f>
        <v/>
      </c>
      <c r="AV2418" s="40">
        <f>AV2391*Settings!$C$13*(INDEX(AV$408:AV$419,$D2418))</f>
        <v/>
      </c>
      <c r="AW2418" s="40">
        <f>AW2391*Settings!$C$13*(INDEX(AW$408:AW$419,$D2418))</f>
        <v/>
      </c>
      <c r="AX2418" s="40">
        <f>AX2391*Settings!$C$13*(INDEX(AX$408:AX$419,$D2418))</f>
        <v/>
      </c>
      <c r="AY2418" s="40">
        <f>AY2391*Settings!$C$13*(INDEX(AY$408:AY$419,$D2418))</f>
        <v/>
      </c>
    </row>
    <row r="2419" hidden="1" outlineLevel="2">
      <c r="A2419" s="14" t="inlineStr">
        <is>
          <t>rsub</t>
        </is>
      </c>
      <c r="B2419" s="14" t="inlineStr">
        <is>
          <t>bio</t>
        </is>
      </c>
      <c r="C2419" s="14" t="inlineStr">
        <is>
          <t>ftr</t>
        </is>
      </c>
      <c r="D2419" s="36">
        <f>INDEX(Inputs!$U$5:$U$132,MATCH($B2419&amp;"|"&amp;$C2419,Inputs!$A$5:$A$132,0))</f>
        <v/>
      </c>
      <c r="E2419" s="35" t="n"/>
      <c r="F2419" s="35" t="n"/>
      <c r="G2419" s="35" t="n"/>
      <c r="H2419" s="14">
        <f>INDEX(VarLab,MATCH($A2419,VarKey,0))&amp;INDEX(MemLab,MATCH($C2419&amp;"|"&amp;$B2419,MemKey,0))</f>
        <v/>
      </c>
      <c r="I2419" s="14">
        <f>INDEX(VarUnit,MATCH($A2419,VarKey,0))</f>
        <v/>
      </c>
      <c r="J2419" s="14">
        <f>INDEX(VarSrc,MATCH($A2419,VarKey,0))</f>
        <v/>
      </c>
      <c r="K2419" s="11">
        <f>CodePrefix&amp;$A2419&amp;IF($C2419="","","."&amp;$C2419&amp;"."&amp;$B2419)&amp;INDEX(VarEnd,MATCH($A2419,VarKey,0))&amp;K$5</f>
        <v/>
      </c>
      <c r="L2419" s="39">
        <f>L2392*Settings!$C$13*(INDEX(L$408:L$419,$D2419))</f>
        <v/>
      </c>
      <c r="M2419" s="40">
        <f>M2392*Settings!$C$13*(INDEX(M$408:M$419,$D2419))</f>
        <v/>
      </c>
      <c r="N2419" s="40">
        <f>N2392*Settings!$C$13*(INDEX(N$408:N$419,$D2419))</f>
        <v/>
      </c>
      <c r="O2419" s="40">
        <f>O2392*Settings!$C$13*(INDEX(O$408:O$419,$D2419))</f>
        <v/>
      </c>
      <c r="P2419" s="40">
        <f>P2392*Settings!$C$13*(INDEX(P$408:P$419,$D2419))</f>
        <v/>
      </c>
      <c r="Q2419" s="40">
        <f>Q2392*Settings!$C$13*(INDEX(Q$408:Q$419,$D2419))</f>
        <v/>
      </c>
      <c r="R2419" s="40">
        <f>R2392*Settings!$C$13*(INDEX(R$408:R$419,$D2419))</f>
        <v/>
      </c>
      <c r="S2419" s="40">
        <f>S2392*Settings!$C$13*(INDEX(S$408:S$419,$D2419))</f>
        <v/>
      </c>
      <c r="T2419" s="40">
        <f>T2392*Settings!$C$13*(INDEX(T$408:T$419,$D2419))</f>
        <v/>
      </c>
      <c r="U2419" s="40">
        <f>U2392*Settings!$C$13*(INDEX(U$408:U$419,$D2419))</f>
        <v/>
      </c>
      <c r="V2419" s="40">
        <f>V2392*Settings!$C$13*(INDEX(V$408:V$419,$D2419))</f>
        <v/>
      </c>
      <c r="W2419" s="40">
        <f>W2392*Settings!$C$13*(INDEX(W$408:W$419,$D2419))</f>
        <v/>
      </c>
      <c r="X2419" s="40">
        <f>X2392*Settings!$C$13*(INDEX(X$408:X$419,$D2419))</f>
        <v/>
      </c>
      <c r="Y2419" s="40">
        <f>Y2392*Settings!$C$13*(INDEX(Y$408:Y$419,$D2419))</f>
        <v/>
      </c>
      <c r="Z2419" s="40">
        <f>Z2392*Settings!$C$13*(INDEX(Z$408:Z$419,$D2419))</f>
        <v/>
      </c>
      <c r="AA2419" s="40">
        <f>AA2392*Settings!$C$13*(INDEX(AA$408:AA$419,$D2419))</f>
        <v/>
      </c>
      <c r="AB2419" s="40">
        <f>AB2392*Settings!$C$13*(INDEX(AB$408:AB$419,$D2419))</f>
        <v/>
      </c>
      <c r="AC2419" s="40">
        <f>AC2392*Settings!$C$13*(INDEX(AC$408:AC$419,$D2419))</f>
        <v/>
      </c>
      <c r="AD2419" s="40">
        <f>AD2392*Settings!$C$13*(INDEX(AD$408:AD$419,$D2419))</f>
        <v/>
      </c>
      <c r="AF2419" s="11">
        <f>CodePrefix&amp;$A2419&amp;IF($C2419="","","."&amp;$C2419&amp;"."&amp;$B2419)&amp;INDEX(VarEnd,MATCH($A2419,VarKey,0))&amp;AF$5</f>
        <v/>
      </c>
      <c r="AG2419" s="39">
        <f>AG2392*Settings!$C$13*(INDEX(AG$408:AG$419,$D2419))</f>
        <v/>
      </c>
      <c r="AH2419" s="40">
        <f>AH2392*Settings!$C$13*(INDEX(AH$408:AH$419,$D2419))</f>
        <v/>
      </c>
      <c r="AI2419" s="40">
        <f>AI2392*Settings!$C$13*(INDEX(AI$408:AI$419,$D2419))</f>
        <v/>
      </c>
      <c r="AJ2419" s="40">
        <f>AJ2392*Settings!$C$13*(INDEX(AJ$408:AJ$419,$D2419))</f>
        <v/>
      </c>
      <c r="AK2419" s="40">
        <f>AK2392*Settings!$C$13*(INDEX(AK$408:AK$419,$D2419))</f>
        <v/>
      </c>
      <c r="AL2419" s="40">
        <f>AL2392*Settings!$C$13*(INDEX(AL$408:AL$419,$D2419))</f>
        <v/>
      </c>
      <c r="AM2419" s="40">
        <f>AM2392*Settings!$C$13*(INDEX(AM$408:AM$419,$D2419))</f>
        <v/>
      </c>
      <c r="AN2419" s="40">
        <f>AN2392*Settings!$C$13*(INDEX(AN$408:AN$419,$D2419))</f>
        <v/>
      </c>
      <c r="AO2419" s="40">
        <f>AO2392*Settings!$C$13*(INDEX(AO$408:AO$419,$D2419))</f>
        <v/>
      </c>
      <c r="AP2419" s="40">
        <f>AP2392*Settings!$C$13*(INDEX(AP$408:AP$419,$D2419))</f>
        <v/>
      </c>
      <c r="AQ2419" s="40">
        <f>AQ2392*Settings!$C$13*(INDEX(AQ$408:AQ$419,$D2419))</f>
        <v/>
      </c>
      <c r="AR2419" s="40">
        <f>AR2392*Settings!$C$13*(INDEX(AR$408:AR$419,$D2419))</f>
        <v/>
      </c>
      <c r="AS2419" s="40">
        <f>AS2392*Settings!$C$13*(INDEX(AS$408:AS$419,$D2419))</f>
        <v/>
      </c>
      <c r="AT2419" s="40">
        <f>AT2392*Settings!$C$13*(INDEX(AT$408:AT$419,$D2419))</f>
        <v/>
      </c>
      <c r="AU2419" s="40">
        <f>AU2392*Settings!$C$13*(INDEX(AU$408:AU$419,$D2419))</f>
        <v/>
      </c>
      <c r="AV2419" s="40">
        <f>AV2392*Settings!$C$13*(INDEX(AV$408:AV$419,$D2419))</f>
        <v/>
      </c>
      <c r="AW2419" s="40">
        <f>AW2392*Settings!$C$13*(INDEX(AW$408:AW$419,$D2419))</f>
        <v/>
      </c>
      <c r="AX2419" s="40">
        <f>AX2392*Settings!$C$13*(INDEX(AX$408:AX$419,$D2419))</f>
        <v/>
      </c>
      <c r="AY2419" s="40">
        <f>AY2392*Settings!$C$13*(INDEX(AY$408:AY$419,$D2419))</f>
        <v/>
      </c>
    </row>
    <row r="2420" hidden="1" outlineLevel="2"/>
    <row r="2421" hidden="1" outlineLevel="2">
      <c r="A2421" s="14" t="inlineStr">
        <is>
          <t>rnew</t>
        </is>
      </c>
      <c r="B2421" s="14" t="inlineStr">
        <is>
          <t>coa</t>
        </is>
      </c>
      <c r="C2421" s="14" t="inlineStr">
        <is>
          <t>ftr</t>
        </is>
      </c>
      <c r="D2421" s="36">
        <f>INDEX(Inputs!$V$5:$V$132,MATCH($B2421&amp;"|"&amp;$C2421,Inputs!$A$5:$A$132,0))</f>
        <v/>
      </c>
      <c r="E2421" s="35" t="n"/>
      <c r="F2421" s="35" t="n"/>
      <c r="G2421" s="35" t="n"/>
      <c r="H2421" s="14">
        <f>INDEX(VarLab,MATCH($A2421,VarKey,0))&amp;INDEX(MemLab,MATCH($C2421&amp;"|"&amp;$B2421,MemKey,0))</f>
        <v/>
      </c>
      <c r="I2421" s="14">
        <f>INDEX(VarUnit,MATCH($A2421,VarKey,0))</f>
        <v/>
      </c>
      <c r="J2421" s="14">
        <f>INDEX(VarSrc,MATCH($A2421,VarKey,0))</f>
        <v/>
      </c>
      <c r="K2421" s="11">
        <f>CodePrefix&amp;$A2421&amp;IF($C2421="","","."&amp;$C2421&amp;"."&amp;$B2421)&amp;INDEX(VarEnd,MATCH($A2421,VarKey,0))&amp;K$5</f>
        <v/>
      </c>
      <c r="L2421" s="39">
        <f>L2385*Settings!$C$13*(L2331+L2349+L2340*L$201+L2358*$D2421)</f>
        <v/>
      </c>
      <c r="M2421" s="40">
        <f>M2385*Settings!$C$13*(M2331+M2349+M2340*M$201+M2358*$D2421)</f>
        <v/>
      </c>
      <c r="N2421" s="40">
        <f>N2385*Settings!$C$13*(N2331+N2349+N2340*N$201+N2358*$D2421)</f>
        <v/>
      </c>
      <c r="O2421" s="40">
        <f>O2385*Settings!$C$13*(O2331+O2349+O2340*O$201+O2358*$D2421)</f>
        <v/>
      </c>
      <c r="P2421" s="40">
        <f>P2385*Settings!$C$13*(P2331+P2349+P2340*P$201+P2358*$D2421)</f>
        <v/>
      </c>
      <c r="Q2421" s="40">
        <f>Q2385*Settings!$C$13*(Q2331+Q2349+Q2340*Q$201+Q2358*$D2421)</f>
        <v/>
      </c>
      <c r="R2421" s="40">
        <f>R2385*Settings!$C$13*(R2331+R2349+R2340*R$201+R2358*$D2421)</f>
        <v/>
      </c>
      <c r="S2421" s="40">
        <f>S2385*Settings!$C$13*(S2331+S2349+S2340*S$201+S2358*$D2421)</f>
        <v/>
      </c>
      <c r="T2421" s="40">
        <f>T2385*Settings!$C$13*(T2331+T2349+T2340*T$201+T2358*$D2421)</f>
        <v/>
      </c>
      <c r="U2421" s="40">
        <f>U2385*Settings!$C$13*(U2331+U2349+U2340*U$201+U2358*$D2421)</f>
        <v/>
      </c>
      <c r="V2421" s="40">
        <f>V2385*Settings!$C$13*(V2331+V2349+V2340*V$201+V2358*$D2421)</f>
        <v/>
      </c>
      <c r="W2421" s="40">
        <f>W2385*Settings!$C$13*(W2331+W2349+W2340*W$201+W2358*$D2421)</f>
        <v/>
      </c>
      <c r="X2421" s="40">
        <f>X2385*Settings!$C$13*(X2331+X2349+X2340*X$201+X2358*$D2421)</f>
        <v/>
      </c>
      <c r="Y2421" s="40">
        <f>Y2385*Settings!$C$13*(Y2331+Y2349+Y2340*Y$201+Y2358*$D2421)</f>
        <v/>
      </c>
      <c r="Z2421" s="40">
        <f>Z2385*Settings!$C$13*(Z2331+Z2349+Z2340*Z$201+Z2358*$D2421)</f>
        <v/>
      </c>
      <c r="AA2421" s="40">
        <f>AA2385*Settings!$C$13*(AA2331+AA2349+AA2340*AA$201+AA2358*$D2421)</f>
        <v/>
      </c>
      <c r="AB2421" s="40">
        <f>AB2385*Settings!$C$13*(AB2331+AB2349+AB2340*AB$201+AB2358*$D2421)</f>
        <v/>
      </c>
      <c r="AC2421" s="40">
        <f>AC2385*Settings!$C$13*(AC2331+AC2349+AC2340*AC$201+AC2358*$D2421)</f>
        <v/>
      </c>
      <c r="AD2421" s="40">
        <f>AD2385*Settings!$C$13*(AD2331+AD2349+AD2340*AD$201+AD2358*$D2421)</f>
        <v/>
      </c>
      <c r="AF2421" s="11">
        <f>CodePrefix&amp;$A2421&amp;IF($C2421="","","."&amp;$C2421&amp;"."&amp;$B2421)&amp;INDEX(VarEnd,MATCH($A2421,VarKey,0))&amp;AF$5</f>
        <v/>
      </c>
      <c r="AG2421" s="39">
        <f>AG2385*Settings!$C$13*(AG2331+AG2349+AG2340*AG$201+AG2358*$D2421)</f>
        <v/>
      </c>
      <c r="AH2421" s="40">
        <f>AH2385*Settings!$C$13*(AH2331+AH2349+AH2340*AH$201+AH2358*$D2421)</f>
        <v/>
      </c>
      <c r="AI2421" s="40">
        <f>AI2385*Settings!$C$13*(AI2331+AI2349+AI2340*AI$201+AI2358*$D2421)</f>
        <v/>
      </c>
      <c r="AJ2421" s="40">
        <f>AJ2385*Settings!$C$13*(AJ2331+AJ2349+AJ2340*AJ$201+AJ2358*$D2421)</f>
        <v/>
      </c>
      <c r="AK2421" s="40">
        <f>AK2385*Settings!$C$13*(AK2331+AK2349+AK2340*AK$201+AK2358*$D2421)</f>
        <v/>
      </c>
      <c r="AL2421" s="40">
        <f>AL2385*Settings!$C$13*(AL2331+AL2349+AL2340*AL$201+AL2358*$D2421)</f>
        <v/>
      </c>
      <c r="AM2421" s="40">
        <f>AM2385*Settings!$C$13*(AM2331+AM2349+AM2340*AM$201+AM2358*$D2421)</f>
        <v/>
      </c>
      <c r="AN2421" s="40">
        <f>AN2385*Settings!$C$13*(AN2331+AN2349+AN2340*AN$201+AN2358*$D2421)</f>
        <v/>
      </c>
      <c r="AO2421" s="40">
        <f>AO2385*Settings!$C$13*(AO2331+AO2349+AO2340*AO$201+AO2358*$D2421)</f>
        <v/>
      </c>
      <c r="AP2421" s="40">
        <f>AP2385*Settings!$C$13*(AP2331+AP2349+AP2340*AP$201+AP2358*$D2421)</f>
        <v/>
      </c>
      <c r="AQ2421" s="40">
        <f>AQ2385*Settings!$C$13*(AQ2331+AQ2349+AQ2340*AQ$201+AQ2358*$D2421)</f>
        <v/>
      </c>
      <c r="AR2421" s="40">
        <f>AR2385*Settings!$C$13*(AR2331+AR2349+AR2340*AR$201+AR2358*$D2421)</f>
        <v/>
      </c>
      <c r="AS2421" s="40">
        <f>AS2385*Settings!$C$13*(AS2331+AS2349+AS2340*AS$201+AS2358*$D2421)</f>
        <v/>
      </c>
      <c r="AT2421" s="40">
        <f>AT2385*Settings!$C$13*(AT2331+AT2349+AT2340*AT$201+AT2358*$D2421)</f>
        <v/>
      </c>
      <c r="AU2421" s="40">
        <f>AU2385*Settings!$C$13*(AU2331+AU2349+AU2340*AU$201+AU2358*$D2421)</f>
        <v/>
      </c>
      <c r="AV2421" s="40">
        <f>AV2385*Settings!$C$13*(AV2331+AV2349+AV2340*AV$201+AV2358*$D2421)</f>
        <v/>
      </c>
      <c r="AW2421" s="40">
        <f>AW2385*Settings!$C$13*(AW2331+AW2349+AW2340*AW$201+AW2358*$D2421)</f>
        <v/>
      </c>
      <c r="AX2421" s="40">
        <f>AX2385*Settings!$C$13*(AX2331+AX2349+AX2340*AX$201+AX2358*$D2421)</f>
        <v/>
      </c>
      <c r="AY2421" s="40">
        <f>AY2385*Settings!$C$13*(AY2331+AY2349+AY2340*AY$201+AY2358*$D2421)</f>
        <v/>
      </c>
    </row>
    <row r="2422" hidden="1" outlineLevel="2">
      <c r="A2422" s="14" t="inlineStr">
        <is>
          <t>rnew</t>
        </is>
      </c>
      <c r="B2422" s="14" t="inlineStr">
        <is>
          <t>nga</t>
        </is>
      </c>
      <c r="C2422" s="14" t="inlineStr">
        <is>
          <t>ftr</t>
        </is>
      </c>
      <c r="D2422" s="36">
        <f>INDEX(Inputs!$V$5:$V$132,MATCH($B2422&amp;"|"&amp;$C2422,Inputs!$A$5:$A$132,0))</f>
        <v/>
      </c>
      <c r="E2422" s="35" t="n"/>
      <c r="F2422" s="35" t="n"/>
      <c r="G2422" s="35" t="n"/>
      <c r="H2422" s="14">
        <f>INDEX(VarLab,MATCH($A2422,VarKey,0))&amp;INDEX(MemLab,MATCH($C2422&amp;"|"&amp;$B2422,MemKey,0))</f>
        <v/>
      </c>
      <c r="I2422" s="14">
        <f>INDEX(VarUnit,MATCH($A2422,VarKey,0))</f>
        <v/>
      </c>
      <c r="J2422" s="14">
        <f>INDEX(VarSrc,MATCH($A2422,VarKey,0))</f>
        <v/>
      </c>
      <c r="K2422" s="11">
        <f>CodePrefix&amp;$A2422&amp;IF($C2422="","","."&amp;$C2422&amp;"."&amp;$B2422)&amp;INDEX(VarEnd,MATCH($A2422,VarKey,0))&amp;K$5</f>
        <v/>
      </c>
      <c r="L2422" s="39">
        <f>L2386*Settings!$C$13*(L2332+L2350+L2341*L$201+L2359*$D2422)</f>
        <v/>
      </c>
      <c r="M2422" s="40">
        <f>M2386*Settings!$C$13*(M2332+M2350+M2341*M$201+M2359*$D2422)</f>
        <v/>
      </c>
      <c r="N2422" s="40">
        <f>N2386*Settings!$C$13*(N2332+N2350+N2341*N$201+N2359*$D2422)</f>
        <v/>
      </c>
      <c r="O2422" s="40">
        <f>O2386*Settings!$C$13*(O2332+O2350+O2341*O$201+O2359*$D2422)</f>
        <v/>
      </c>
      <c r="P2422" s="40">
        <f>P2386*Settings!$C$13*(P2332+P2350+P2341*P$201+P2359*$D2422)</f>
        <v/>
      </c>
      <c r="Q2422" s="40">
        <f>Q2386*Settings!$C$13*(Q2332+Q2350+Q2341*Q$201+Q2359*$D2422)</f>
        <v/>
      </c>
      <c r="R2422" s="40">
        <f>R2386*Settings!$C$13*(R2332+R2350+R2341*R$201+R2359*$D2422)</f>
        <v/>
      </c>
      <c r="S2422" s="40">
        <f>S2386*Settings!$C$13*(S2332+S2350+S2341*S$201+S2359*$D2422)</f>
        <v/>
      </c>
      <c r="T2422" s="40">
        <f>T2386*Settings!$C$13*(T2332+T2350+T2341*T$201+T2359*$D2422)</f>
        <v/>
      </c>
      <c r="U2422" s="40">
        <f>U2386*Settings!$C$13*(U2332+U2350+U2341*U$201+U2359*$D2422)</f>
        <v/>
      </c>
      <c r="V2422" s="40">
        <f>V2386*Settings!$C$13*(V2332+V2350+V2341*V$201+V2359*$D2422)</f>
        <v/>
      </c>
      <c r="W2422" s="40">
        <f>W2386*Settings!$C$13*(W2332+W2350+W2341*W$201+W2359*$D2422)</f>
        <v/>
      </c>
      <c r="X2422" s="40">
        <f>X2386*Settings!$C$13*(X2332+X2350+X2341*X$201+X2359*$D2422)</f>
        <v/>
      </c>
      <c r="Y2422" s="40">
        <f>Y2386*Settings!$C$13*(Y2332+Y2350+Y2341*Y$201+Y2359*$D2422)</f>
        <v/>
      </c>
      <c r="Z2422" s="40">
        <f>Z2386*Settings!$C$13*(Z2332+Z2350+Z2341*Z$201+Z2359*$D2422)</f>
        <v/>
      </c>
      <c r="AA2422" s="40">
        <f>AA2386*Settings!$C$13*(AA2332+AA2350+AA2341*AA$201+AA2359*$D2422)</f>
        <v/>
      </c>
      <c r="AB2422" s="40">
        <f>AB2386*Settings!$C$13*(AB2332+AB2350+AB2341*AB$201+AB2359*$D2422)</f>
        <v/>
      </c>
      <c r="AC2422" s="40">
        <f>AC2386*Settings!$C$13*(AC2332+AC2350+AC2341*AC$201+AC2359*$D2422)</f>
        <v/>
      </c>
      <c r="AD2422" s="40">
        <f>AD2386*Settings!$C$13*(AD2332+AD2350+AD2341*AD$201+AD2359*$D2422)</f>
        <v/>
      </c>
      <c r="AF2422" s="11">
        <f>CodePrefix&amp;$A2422&amp;IF($C2422="","","."&amp;$C2422&amp;"."&amp;$B2422)&amp;INDEX(VarEnd,MATCH($A2422,VarKey,0))&amp;AF$5</f>
        <v/>
      </c>
      <c r="AG2422" s="39">
        <f>AG2386*Settings!$C$13*(AG2332+AG2350+AG2341*AG$201+AG2359*$D2422)</f>
        <v/>
      </c>
      <c r="AH2422" s="40">
        <f>AH2386*Settings!$C$13*(AH2332+AH2350+AH2341*AH$201+AH2359*$D2422)</f>
        <v/>
      </c>
      <c r="AI2422" s="40">
        <f>AI2386*Settings!$C$13*(AI2332+AI2350+AI2341*AI$201+AI2359*$D2422)</f>
        <v/>
      </c>
      <c r="AJ2422" s="40">
        <f>AJ2386*Settings!$C$13*(AJ2332+AJ2350+AJ2341*AJ$201+AJ2359*$D2422)</f>
        <v/>
      </c>
      <c r="AK2422" s="40">
        <f>AK2386*Settings!$C$13*(AK2332+AK2350+AK2341*AK$201+AK2359*$D2422)</f>
        <v/>
      </c>
      <c r="AL2422" s="40">
        <f>AL2386*Settings!$C$13*(AL2332+AL2350+AL2341*AL$201+AL2359*$D2422)</f>
        <v/>
      </c>
      <c r="AM2422" s="40">
        <f>AM2386*Settings!$C$13*(AM2332+AM2350+AM2341*AM$201+AM2359*$D2422)</f>
        <v/>
      </c>
      <c r="AN2422" s="40">
        <f>AN2386*Settings!$C$13*(AN2332+AN2350+AN2341*AN$201+AN2359*$D2422)</f>
        <v/>
      </c>
      <c r="AO2422" s="40">
        <f>AO2386*Settings!$C$13*(AO2332+AO2350+AO2341*AO$201+AO2359*$D2422)</f>
        <v/>
      </c>
      <c r="AP2422" s="40">
        <f>AP2386*Settings!$C$13*(AP2332+AP2350+AP2341*AP$201+AP2359*$D2422)</f>
        <v/>
      </c>
      <c r="AQ2422" s="40">
        <f>AQ2386*Settings!$C$13*(AQ2332+AQ2350+AQ2341*AQ$201+AQ2359*$D2422)</f>
        <v/>
      </c>
      <c r="AR2422" s="40">
        <f>AR2386*Settings!$C$13*(AR2332+AR2350+AR2341*AR$201+AR2359*$D2422)</f>
        <v/>
      </c>
      <c r="AS2422" s="40">
        <f>AS2386*Settings!$C$13*(AS2332+AS2350+AS2341*AS$201+AS2359*$D2422)</f>
        <v/>
      </c>
      <c r="AT2422" s="40">
        <f>AT2386*Settings!$C$13*(AT2332+AT2350+AT2341*AT$201+AT2359*$D2422)</f>
        <v/>
      </c>
      <c r="AU2422" s="40">
        <f>AU2386*Settings!$C$13*(AU2332+AU2350+AU2341*AU$201+AU2359*$D2422)</f>
        <v/>
      </c>
      <c r="AV2422" s="40">
        <f>AV2386*Settings!$C$13*(AV2332+AV2350+AV2341*AV$201+AV2359*$D2422)</f>
        <v/>
      </c>
      <c r="AW2422" s="40">
        <f>AW2386*Settings!$C$13*(AW2332+AW2350+AW2341*AW$201+AW2359*$D2422)</f>
        <v/>
      </c>
      <c r="AX2422" s="40">
        <f>AX2386*Settings!$C$13*(AX2332+AX2350+AX2341*AX$201+AX2359*$D2422)</f>
        <v/>
      </c>
      <c r="AY2422" s="40">
        <f>AY2386*Settings!$C$13*(AY2332+AY2350+AY2341*AY$201+AY2359*$D2422)</f>
        <v/>
      </c>
    </row>
    <row r="2423" hidden="1" outlineLevel="2">
      <c r="A2423" s="14" t="inlineStr">
        <is>
          <t>rnew</t>
        </is>
      </c>
      <c r="B2423" s="14" t="inlineStr">
        <is>
          <t>gso</t>
        </is>
      </c>
      <c r="C2423" s="14" t="inlineStr">
        <is>
          <t>ftr</t>
        </is>
      </c>
      <c r="D2423" s="36">
        <f>INDEX(Inputs!$V$5:$V$132,MATCH($B2423&amp;"|"&amp;$C2423,Inputs!$A$5:$A$132,0))</f>
        <v/>
      </c>
      <c r="E2423" s="35" t="n"/>
      <c r="F2423" s="35" t="n"/>
      <c r="G2423" s="35" t="n"/>
      <c r="H2423" s="14">
        <f>INDEX(VarLab,MATCH($A2423,VarKey,0))&amp;INDEX(MemLab,MATCH($C2423&amp;"|"&amp;$B2423,MemKey,0))</f>
        <v/>
      </c>
      <c r="I2423" s="14">
        <f>INDEX(VarUnit,MATCH($A2423,VarKey,0))</f>
        <v/>
      </c>
      <c r="J2423" s="14">
        <f>INDEX(VarSrc,MATCH($A2423,VarKey,0))</f>
        <v/>
      </c>
      <c r="K2423" s="11">
        <f>CodePrefix&amp;$A2423&amp;IF($C2423="","","."&amp;$C2423&amp;"."&amp;$B2423)&amp;INDEX(VarEnd,MATCH($A2423,VarKey,0))&amp;K$5</f>
        <v/>
      </c>
      <c r="L2423" s="39">
        <f>L2387*Settings!$C$13*(L2333+L2351+L2342*L$201+L2360*$D2423)</f>
        <v/>
      </c>
      <c r="M2423" s="40">
        <f>M2387*Settings!$C$13*(M2333+M2351+M2342*M$201+M2360*$D2423)</f>
        <v/>
      </c>
      <c r="N2423" s="40">
        <f>N2387*Settings!$C$13*(N2333+N2351+N2342*N$201+N2360*$D2423)</f>
        <v/>
      </c>
      <c r="O2423" s="40">
        <f>O2387*Settings!$C$13*(O2333+O2351+O2342*O$201+O2360*$D2423)</f>
        <v/>
      </c>
      <c r="P2423" s="40">
        <f>P2387*Settings!$C$13*(P2333+P2351+P2342*P$201+P2360*$D2423)</f>
        <v/>
      </c>
      <c r="Q2423" s="40">
        <f>Q2387*Settings!$C$13*(Q2333+Q2351+Q2342*Q$201+Q2360*$D2423)</f>
        <v/>
      </c>
      <c r="R2423" s="40">
        <f>R2387*Settings!$C$13*(R2333+R2351+R2342*R$201+R2360*$D2423)</f>
        <v/>
      </c>
      <c r="S2423" s="40">
        <f>S2387*Settings!$C$13*(S2333+S2351+S2342*S$201+S2360*$D2423)</f>
        <v/>
      </c>
      <c r="T2423" s="40">
        <f>T2387*Settings!$C$13*(T2333+T2351+T2342*T$201+T2360*$D2423)</f>
        <v/>
      </c>
      <c r="U2423" s="40">
        <f>U2387*Settings!$C$13*(U2333+U2351+U2342*U$201+U2360*$D2423)</f>
        <v/>
      </c>
      <c r="V2423" s="40">
        <f>V2387*Settings!$C$13*(V2333+V2351+V2342*V$201+V2360*$D2423)</f>
        <v/>
      </c>
      <c r="W2423" s="40">
        <f>W2387*Settings!$C$13*(W2333+W2351+W2342*W$201+W2360*$D2423)</f>
        <v/>
      </c>
      <c r="X2423" s="40">
        <f>X2387*Settings!$C$13*(X2333+X2351+X2342*X$201+X2360*$D2423)</f>
        <v/>
      </c>
      <c r="Y2423" s="40">
        <f>Y2387*Settings!$C$13*(Y2333+Y2351+Y2342*Y$201+Y2360*$D2423)</f>
        <v/>
      </c>
      <c r="Z2423" s="40">
        <f>Z2387*Settings!$C$13*(Z2333+Z2351+Z2342*Z$201+Z2360*$D2423)</f>
        <v/>
      </c>
      <c r="AA2423" s="40">
        <f>AA2387*Settings!$C$13*(AA2333+AA2351+AA2342*AA$201+AA2360*$D2423)</f>
        <v/>
      </c>
      <c r="AB2423" s="40">
        <f>AB2387*Settings!$C$13*(AB2333+AB2351+AB2342*AB$201+AB2360*$D2423)</f>
        <v/>
      </c>
      <c r="AC2423" s="40">
        <f>AC2387*Settings!$C$13*(AC2333+AC2351+AC2342*AC$201+AC2360*$D2423)</f>
        <v/>
      </c>
      <c r="AD2423" s="40">
        <f>AD2387*Settings!$C$13*(AD2333+AD2351+AD2342*AD$201+AD2360*$D2423)</f>
        <v/>
      </c>
      <c r="AF2423" s="11">
        <f>CodePrefix&amp;$A2423&amp;IF($C2423="","","."&amp;$C2423&amp;"."&amp;$B2423)&amp;INDEX(VarEnd,MATCH($A2423,VarKey,0))&amp;AF$5</f>
        <v/>
      </c>
      <c r="AG2423" s="39">
        <f>AG2387*Settings!$C$13*(AG2333+AG2351+AG2342*AG$201+AG2360*$D2423)</f>
        <v/>
      </c>
      <c r="AH2423" s="40">
        <f>AH2387*Settings!$C$13*(AH2333+AH2351+AH2342*AH$201+AH2360*$D2423)</f>
        <v/>
      </c>
      <c r="AI2423" s="40">
        <f>AI2387*Settings!$C$13*(AI2333+AI2351+AI2342*AI$201+AI2360*$D2423)</f>
        <v/>
      </c>
      <c r="AJ2423" s="40">
        <f>AJ2387*Settings!$C$13*(AJ2333+AJ2351+AJ2342*AJ$201+AJ2360*$D2423)</f>
        <v/>
      </c>
      <c r="AK2423" s="40">
        <f>AK2387*Settings!$C$13*(AK2333+AK2351+AK2342*AK$201+AK2360*$D2423)</f>
        <v/>
      </c>
      <c r="AL2423" s="40">
        <f>AL2387*Settings!$C$13*(AL2333+AL2351+AL2342*AL$201+AL2360*$D2423)</f>
        <v/>
      </c>
      <c r="AM2423" s="40">
        <f>AM2387*Settings!$C$13*(AM2333+AM2351+AM2342*AM$201+AM2360*$D2423)</f>
        <v/>
      </c>
      <c r="AN2423" s="40">
        <f>AN2387*Settings!$C$13*(AN2333+AN2351+AN2342*AN$201+AN2360*$D2423)</f>
        <v/>
      </c>
      <c r="AO2423" s="40">
        <f>AO2387*Settings!$C$13*(AO2333+AO2351+AO2342*AO$201+AO2360*$D2423)</f>
        <v/>
      </c>
      <c r="AP2423" s="40">
        <f>AP2387*Settings!$C$13*(AP2333+AP2351+AP2342*AP$201+AP2360*$D2423)</f>
        <v/>
      </c>
      <c r="AQ2423" s="40">
        <f>AQ2387*Settings!$C$13*(AQ2333+AQ2351+AQ2342*AQ$201+AQ2360*$D2423)</f>
        <v/>
      </c>
      <c r="AR2423" s="40">
        <f>AR2387*Settings!$C$13*(AR2333+AR2351+AR2342*AR$201+AR2360*$D2423)</f>
        <v/>
      </c>
      <c r="AS2423" s="40">
        <f>AS2387*Settings!$C$13*(AS2333+AS2351+AS2342*AS$201+AS2360*$D2423)</f>
        <v/>
      </c>
      <c r="AT2423" s="40">
        <f>AT2387*Settings!$C$13*(AT2333+AT2351+AT2342*AT$201+AT2360*$D2423)</f>
        <v/>
      </c>
      <c r="AU2423" s="40">
        <f>AU2387*Settings!$C$13*(AU2333+AU2351+AU2342*AU$201+AU2360*$D2423)</f>
        <v/>
      </c>
      <c r="AV2423" s="40">
        <f>AV2387*Settings!$C$13*(AV2333+AV2351+AV2342*AV$201+AV2360*$D2423)</f>
        <v/>
      </c>
      <c r="AW2423" s="40">
        <f>AW2387*Settings!$C$13*(AW2333+AW2351+AW2342*AW$201+AW2360*$D2423)</f>
        <v/>
      </c>
      <c r="AX2423" s="40">
        <f>AX2387*Settings!$C$13*(AX2333+AX2351+AX2342*AX$201+AX2360*$D2423)</f>
        <v/>
      </c>
      <c r="AY2423" s="40">
        <f>AY2387*Settings!$C$13*(AY2333+AY2351+AY2342*AY$201+AY2360*$D2423)</f>
        <v/>
      </c>
    </row>
    <row r="2424" hidden="1" outlineLevel="2">
      <c r="A2424" s="14" t="inlineStr">
        <is>
          <t>rnew</t>
        </is>
      </c>
      <c r="B2424" s="14" t="inlineStr">
        <is>
          <t>die</t>
        </is>
      </c>
      <c r="C2424" s="14" t="inlineStr">
        <is>
          <t>ftr</t>
        </is>
      </c>
      <c r="D2424" s="36">
        <f>INDEX(Inputs!$V$5:$V$132,MATCH($B2424&amp;"|"&amp;$C2424,Inputs!$A$5:$A$132,0))</f>
        <v/>
      </c>
      <c r="E2424" s="35" t="n"/>
      <c r="F2424" s="35" t="n"/>
      <c r="G2424" s="35" t="n"/>
      <c r="H2424" s="14">
        <f>INDEX(VarLab,MATCH($A2424,VarKey,0))&amp;INDEX(MemLab,MATCH($C2424&amp;"|"&amp;$B2424,MemKey,0))</f>
        <v/>
      </c>
      <c r="I2424" s="14">
        <f>INDEX(VarUnit,MATCH($A2424,VarKey,0))</f>
        <v/>
      </c>
      <c r="J2424" s="14">
        <f>INDEX(VarSrc,MATCH($A2424,VarKey,0))</f>
        <v/>
      </c>
      <c r="K2424" s="11">
        <f>CodePrefix&amp;$A2424&amp;IF($C2424="","","."&amp;$C2424&amp;"."&amp;$B2424)&amp;INDEX(VarEnd,MATCH($A2424,VarKey,0))&amp;K$5</f>
        <v/>
      </c>
      <c r="L2424" s="39">
        <f>L2388*Settings!$C$13*(L2334+L2352+L2343*L$201+L2361*$D2424)</f>
        <v/>
      </c>
      <c r="M2424" s="40">
        <f>M2388*Settings!$C$13*(M2334+M2352+M2343*M$201+M2361*$D2424)</f>
        <v/>
      </c>
      <c r="N2424" s="40">
        <f>N2388*Settings!$C$13*(N2334+N2352+N2343*N$201+N2361*$D2424)</f>
        <v/>
      </c>
      <c r="O2424" s="40">
        <f>O2388*Settings!$C$13*(O2334+O2352+O2343*O$201+O2361*$D2424)</f>
        <v/>
      </c>
      <c r="P2424" s="40">
        <f>P2388*Settings!$C$13*(P2334+P2352+P2343*P$201+P2361*$D2424)</f>
        <v/>
      </c>
      <c r="Q2424" s="40">
        <f>Q2388*Settings!$C$13*(Q2334+Q2352+Q2343*Q$201+Q2361*$D2424)</f>
        <v/>
      </c>
      <c r="R2424" s="40">
        <f>R2388*Settings!$C$13*(R2334+R2352+R2343*R$201+R2361*$D2424)</f>
        <v/>
      </c>
      <c r="S2424" s="40">
        <f>S2388*Settings!$C$13*(S2334+S2352+S2343*S$201+S2361*$D2424)</f>
        <v/>
      </c>
      <c r="T2424" s="40">
        <f>T2388*Settings!$C$13*(T2334+T2352+T2343*T$201+T2361*$D2424)</f>
        <v/>
      </c>
      <c r="U2424" s="40">
        <f>U2388*Settings!$C$13*(U2334+U2352+U2343*U$201+U2361*$D2424)</f>
        <v/>
      </c>
      <c r="V2424" s="40">
        <f>V2388*Settings!$C$13*(V2334+V2352+V2343*V$201+V2361*$D2424)</f>
        <v/>
      </c>
      <c r="W2424" s="40">
        <f>W2388*Settings!$C$13*(W2334+W2352+W2343*W$201+W2361*$D2424)</f>
        <v/>
      </c>
      <c r="X2424" s="40">
        <f>X2388*Settings!$C$13*(X2334+X2352+X2343*X$201+X2361*$D2424)</f>
        <v/>
      </c>
      <c r="Y2424" s="40">
        <f>Y2388*Settings!$C$13*(Y2334+Y2352+Y2343*Y$201+Y2361*$D2424)</f>
        <v/>
      </c>
      <c r="Z2424" s="40">
        <f>Z2388*Settings!$C$13*(Z2334+Z2352+Z2343*Z$201+Z2361*$D2424)</f>
        <v/>
      </c>
      <c r="AA2424" s="40">
        <f>AA2388*Settings!$C$13*(AA2334+AA2352+AA2343*AA$201+AA2361*$D2424)</f>
        <v/>
      </c>
      <c r="AB2424" s="40">
        <f>AB2388*Settings!$C$13*(AB2334+AB2352+AB2343*AB$201+AB2361*$D2424)</f>
        <v/>
      </c>
      <c r="AC2424" s="40">
        <f>AC2388*Settings!$C$13*(AC2334+AC2352+AC2343*AC$201+AC2361*$D2424)</f>
        <v/>
      </c>
      <c r="AD2424" s="40">
        <f>AD2388*Settings!$C$13*(AD2334+AD2352+AD2343*AD$201+AD2361*$D2424)</f>
        <v/>
      </c>
      <c r="AF2424" s="11">
        <f>CodePrefix&amp;$A2424&amp;IF($C2424="","","."&amp;$C2424&amp;"."&amp;$B2424)&amp;INDEX(VarEnd,MATCH($A2424,VarKey,0))&amp;AF$5</f>
        <v/>
      </c>
      <c r="AG2424" s="39">
        <f>AG2388*Settings!$C$13*(AG2334+AG2352+AG2343*AG$201+AG2361*$D2424)</f>
        <v/>
      </c>
      <c r="AH2424" s="40">
        <f>AH2388*Settings!$C$13*(AH2334+AH2352+AH2343*AH$201+AH2361*$D2424)</f>
        <v/>
      </c>
      <c r="AI2424" s="40">
        <f>AI2388*Settings!$C$13*(AI2334+AI2352+AI2343*AI$201+AI2361*$D2424)</f>
        <v/>
      </c>
      <c r="AJ2424" s="40">
        <f>AJ2388*Settings!$C$13*(AJ2334+AJ2352+AJ2343*AJ$201+AJ2361*$D2424)</f>
        <v/>
      </c>
      <c r="AK2424" s="40">
        <f>AK2388*Settings!$C$13*(AK2334+AK2352+AK2343*AK$201+AK2361*$D2424)</f>
        <v/>
      </c>
      <c r="AL2424" s="40">
        <f>AL2388*Settings!$C$13*(AL2334+AL2352+AL2343*AL$201+AL2361*$D2424)</f>
        <v/>
      </c>
      <c r="AM2424" s="40">
        <f>AM2388*Settings!$C$13*(AM2334+AM2352+AM2343*AM$201+AM2361*$D2424)</f>
        <v/>
      </c>
      <c r="AN2424" s="40">
        <f>AN2388*Settings!$C$13*(AN2334+AN2352+AN2343*AN$201+AN2361*$D2424)</f>
        <v/>
      </c>
      <c r="AO2424" s="40">
        <f>AO2388*Settings!$C$13*(AO2334+AO2352+AO2343*AO$201+AO2361*$D2424)</f>
        <v/>
      </c>
      <c r="AP2424" s="40">
        <f>AP2388*Settings!$C$13*(AP2334+AP2352+AP2343*AP$201+AP2361*$D2424)</f>
        <v/>
      </c>
      <c r="AQ2424" s="40">
        <f>AQ2388*Settings!$C$13*(AQ2334+AQ2352+AQ2343*AQ$201+AQ2361*$D2424)</f>
        <v/>
      </c>
      <c r="AR2424" s="40">
        <f>AR2388*Settings!$C$13*(AR2334+AR2352+AR2343*AR$201+AR2361*$D2424)</f>
        <v/>
      </c>
      <c r="AS2424" s="40">
        <f>AS2388*Settings!$C$13*(AS2334+AS2352+AS2343*AS$201+AS2361*$D2424)</f>
        <v/>
      </c>
      <c r="AT2424" s="40">
        <f>AT2388*Settings!$C$13*(AT2334+AT2352+AT2343*AT$201+AT2361*$D2424)</f>
        <v/>
      </c>
      <c r="AU2424" s="40">
        <f>AU2388*Settings!$C$13*(AU2334+AU2352+AU2343*AU$201+AU2361*$D2424)</f>
        <v/>
      </c>
      <c r="AV2424" s="40">
        <f>AV2388*Settings!$C$13*(AV2334+AV2352+AV2343*AV$201+AV2361*$D2424)</f>
        <v/>
      </c>
      <c r="AW2424" s="40">
        <f>AW2388*Settings!$C$13*(AW2334+AW2352+AW2343*AW$201+AW2361*$D2424)</f>
        <v/>
      </c>
      <c r="AX2424" s="40">
        <f>AX2388*Settings!$C$13*(AX2334+AX2352+AX2343*AX$201+AX2361*$D2424)</f>
        <v/>
      </c>
      <c r="AY2424" s="40">
        <f>AY2388*Settings!$C$13*(AY2334+AY2352+AY2343*AY$201+AY2361*$D2424)</f>
        <v/>
      </c>
    </row>
    <row r="2425" hidden="1" outlineLevel="2">
      <c r="A2425" s="14" t="inlineStr">
        <is>
          <t>rnew</t>
        </is>
      </c>
      <c r="B2425" s="14" t="inlineStr">
        <is>
          <t>lpg</t>
        </is>
      </c>
      <c r="C2425" s="14" t="inlineStr">
        <is>
          <t>ftr</t>
        </is>
      </c>
      <c r="D2425" s="36">
        <f>INDEX(Inputs!$V$5:$V$132,MATCH($B2425&amp;"|"&amp;$C2425,Inputs!$A$5:$A$132,0))</f>
        <v/>
      </c>
      <c r="E2425" s="35" t="n"/>
      <c r="F2425" s="35" t="n"/>
      <c r="G2425" s="35" t="n"/>
      <c r="H2425" s="14">
        <f>INDEX(VarLab,MATCH($A2425,VarKey,0))&amp;INDEX(MemLab,MATCH($C2425&amp;"|"&amp;$B2425,MemKey,0))</f>
        <v/>
      </c>
      <c r="I2425" s="14">
        <f>INDEX(VarUnit,MATCH($A2425,VarKey,0))</f>
        <v/>
      </c>
      <c r="J2425" s="14">
        <f>INDEX(VarSrc,MATCH($A2425,VarKey,0))</f>
        <v/>
      </c>
      <c r="K2425" s="11">
        <f>CodePrefix&amp;$A2425&amp;IF($C2425="","","."&amp;$C2425&amp;"."&amp;$B2425)&amp;INDEX(VarEnd,MATCH($A2425,VarKey,0))&amp;K$5</f>
        <v/>
      </c>
      <c r="L2425" s="39">
        <f>L2389*Settings!$C$13*(L2335+L2353+L2344*L$201+L2362*$D2425)</f>
        <v/>
      </c>
      <c r="M2425" s="40">
        <f>M2389*Settings!$C$13*(M2335+M2353+M2344*M$201+M2362*$D2425)</f>
        <v/>
      </c>
      <c r="N2425" s="40">
        <f>N2389*Settings!$C$13*(N2335+N2353+N2344*N$201+N2362*$D2425)</f>
        <v/>
      </c>
      <c r="O2425" s="40">
        <f>O2389*Settings!$C$13*(O2335+O2353+O2344*O$201+O2362*$D2425)</f>
        <v/>
      </c>
      <c r="P2425" s="40">
        <f>P2389*Settings!$C$13*(P2335+P2353+P2344*P$201+P2362*$D2425)</f>
        <v/>
      </c>
      <c r="Q2425" s="40">
        <f>Q2389*Settings!$C$13*(Q2335+Q2353+Q2344*Q$201+Q2362*$D2425)</f>
        <v/>
      </c>
      <c r="R2425" s="40">
        <f>R2389*Settings!$C$13*(R2335+R2353+R2344*R$201+R2362*$D2425)</f>
        <v/>
      </c>
      <c r="S2425" s="40">
        <f>S2389*Settings!$C$13*(S2335+S2353+S2344*S$201+S2362*$D2425)</f>
        <v/>
      </c>
      <c r="T2425" s="40">
        <f>T2389*Settings!$C$13*(T2335+T2353+T2344*T$201+T2362*$D2425)</f>
        <v/>
      </c>
      <c r="U2425" s="40">
        <f>U2389*Settings!$C$13*(U2335+U2353+U2344*U$201+U2362*$D2425)</f>
        <v/>
      </c>
      <c r="V2425" s="40">
        <f>V2389*Settings!$C$13*(V2335+V2353+V2344*V$201+V2362*$D2425)</f>
        <v/>
      </c>
      <c r="W2425" s="40">
        <f>W2389*Settings!$C$13*(W2335+W2353+W2344*W$201+W2362*$D2425)</f>
        <v/>
      </c>
      <c r="X2425" s="40">
        <f>X2389*Settings!$C$13*(X2335+X2353+X2344*X$201+X2362*$D2425)</f>
        <v/>
      </c>
      <c r="Y2425" s="40">
        <f>Y2389*Settings!$C$13*(Y2335+Y2353+Y2344*Y$201+Y2362*$D2425)</f>
        <v/>
      </c>
      <c r="Z2425" s="40">
        <f>Z2389*Settings!$C$13*(Z2335+Z2353+Z2344*Z$201+Z2362*$D2425)</f>
        <v/>
      </c>
      <c r="AA2425" s="40">
        <f>AA2389*Settings!$C$13*(AA2335+AA2353+AA2344*AA$201+AA2362*$D2425)</f>
        <v/>
      </c>
      <c r="AB2425" s="40">
        <f>AB2389*Settings!$C$13*(AB2335+AB2353+AB2344*AB$201+AB2362*$D2425)</f>
        <v/>
      </c>
      <c r="AC2425" s="40">
        <f>AC2389*Settings!$C$13*(AC2335+AC2353+AC2344*AC$201+AC2362*$D2425)</f>
        <v/>
      </c>
      <c r="AD2425" s="40">
        <f>AD2389*Settings!$C$13*(AD2335+AD2353+AD2344*AD$201+AD2362*$D2425)</f>
        <v/>
      </c>
      <c r="AF2425" s="11">
        <f>CodePrefix&amp;$A2425&amp;IF($C2425="","","."&amp;$C2425&amp;"."&amp;$B2425)&amp;INDEX(VarEnd,MATCH($A2425,VarKey,0))&amp;AF$5</f>
        <v/>
      </c>
      <c r="AG2425" s="39">
        <f>AG2389*Settings!$C$13*(AG2335+AG2353+AG2344*AG$201+AG2362*$D2425)</f>
        <v/>
      </c>
      <c r="AH2425" s="40">
        <f>AH2389*Settings!$C$13*(AH2335+AH2353+AH2344*AH$201+AH2362*$D2425)</f>
        <v/>
      </c>
      <c r="AI2425" s="40">
        <f>AI2389*Settings!$C$13*(AI2335+AI2353+AI2344*AI$201+AI2362*$D2425)</f>
        <v/>
      </c>
      <c r="AJ2425" s="40">
        <f>AJ2389*Settings!$C$13*(AJ2335+AJ2353+AJ2344*AJ$201+AJ2362*$D2425)</f>
        <v/>
      </c>
      <c r="AK2425" s="40">
        <f>AK2389*Settings!$C$13*(AK2335+AK2353+AK2344*AK$201+AK2362*$D2425)</f>
        <v/>
      </c>
      <c r="AL2425" s="40">
        <f>AL2389*Settings!$C$13*(AL2335+AL2353+AL2344*AL$201+AL2362*$D2425)</f>
        <v/>
      </c>
      <c r="AM2425" s="40">
        <f>AM2389*Settings!$C$13*(AM2335+AM2353+AM2344*AM$201+AM2362*$D2425)</f>
        <v/>
      </c>
      <c r="AN2425" s="40">
        <f>AN2389*Settings!$C$13*(AN2335+AN2353+AN2344*AN$201+AN2362*$D2425)</f>
        <v/>
      </c>
      <c r="AO2425" s="40">
        <f>AO2389*Settings!$C$13*(AO2335+AO2353+AO2344*AO$201+AO2362*$D2425)</f>
        <v/>
      </c>
      <c r="AP2425" s="40">
        <f>AP2389*Settings!$C$13*(AP2335+AP2353+AP2344*AP$201+AP2362*$D2425)</f>
        <v/>
      </c>
      <c r="AQ2425" s="40">
        <f>AQ2389*Settings!$C$13*(AQ2335+AQ2353+AQ2344*AQ$201+AQ2362*$D2425)</f>
        <v/>
      </c>
      <c r="AR2425" s="40">
        <f>AR2389*Settings!$C$13*(AR2335+AR2353+AR2344*AR$201+AR2362*$D2425)</f>
        <v/>
      </c>
      <c r="AS2425" s="40">
        <f>AS2389*Settings!$C$13*(AS2335+AS2353+AS2344*AS$201+AS2362*$D2425)</f>
        <v/>
      </c>
      <c r="AT2425" s="40">
        <f>AT2389*Settings!$C$13*(AT2335+AT2353+AT2344*AT$201+AT2362*$D2425)</f>
        <v/>
      </c>
      <c r="AU2425" s="40">
        <f>AU2389*Settings!$C$13*(AU2335+AU2353+AU2344*AU$201+AU2362*$D2425)</f>
        <v/>
      </c>
      <c r="AV2425" s="40">
        <f>AV2389*Settings!$C$13*(AV2335+AV2353+AV2344*AV$201+AV2362*$D2425)</f>
        <v/>
      </c>
      <c r="AW2425" s="40">
        <f>AW2389*Settings!$C$13*(AW2335+AW2353+AW2344*AW$201+AW2362*$D2425)</f>
        <v/>
      </c>
      <c r="AX2425" s="40">
        <f>AX2389*Settings!$C$13*(AX2335+AX2353+AX2344*AX$201+AX2362*$D2425)</f>
        <v/>
      </c>
      <c r="AY2425" s="40">
        <f>AY2389*Settings!$C$13*(AY2335+AY2353+AY2344*AY$201+AY2362*$D2425)</f>
        <v/>
      </c>
    </row>
    <row r="2426" hidden="1" outlineLevel="2">
      <c r="A2426" s="14" t="inlineStr">
        <is>
          <t>rnew</t>
        </is>
      </c>
      <c r="B2426" s="14" t="inlineStr">
        <is>
          <t>ker</t>
        </is>
      </c>
      <c r="C2426" s="14" t="inlineStr">
        <is>
          <t>ftr</t>
        </is>
      </c>
      <c r="D2426" s="36">
        <f>INDEX(Inputs!$V$5:$V$132,MATCH($B2426&amp;"|"&amp;$C2426,Inputs!$A$5:$A$132,0))</f>
        <v/>
      </c>
      <c r="E2426" s="35" t="n"/>
      <c r="F2426" s="35" t="n"/>
      <c r="G2426" s="35" t="n"/>
      <c r="H2426" s="14">
        <f>INDEX(VarLab,MATCH($A2426,VarKey,0))&amp;INDEX(MemLab,MATCH($C2426&amp;"|"&amp;$B2426,MemKey,0))</f>
        <v/>
      </c>
      <c r="I2426" s="14">
        <f>INDEX(VarUnit,MATCH($A2426,VarKey,0))</f>
        <v/>
      </c>
      <c r="J2426" s="14">
        <f>INDEX(VarSrc,MATCH($A2426,VarKey,0))</f>
        <v/>
      </c>
      <c r="K2426" s="11">
        <f>CodePrefix&amp;$A2426&amp;IF($C2426="","","."&amp;$C2426&amp;"."&amp;$B2426)&amp;INDEX(VarEnd,MATCH($A2426,VarKey,0))&amp;K$5</f>
        <v/>
      </c>
      <c r="L2426" s="39">
        <f>L2390*Settings!$C$13*(L2336+L2354+L2345*L$201+L2363*$D2426)</f>
        <v/>
      </c>
      <c r="M2426" s="40">
        <f>M2390*Settings!$C$13*(M2336+M2354+M2345*M$201+M2363*$D2426)</f>
        <v/>
      </c>
      <c r="N2426" s="40">
        <f>N2390*Settings!$C$13*(N2336+N2354+N2345*N$201+N2363*$D2426)</f>
        <v/>
      </c>
      <c r="O2426" s="40">
        <f>O2390*Settings!$C$13*(O2336+O2354+O2345*O$201+O2363*$D2426)</f>
        <v/>
      </c>
      <c r="P2426" s="40">
        <f>P2390*Settings!$C$13*(P2336+P2354+P2345*P$201+P2363*$D2426)</f>
        <v/>
      </c>
      <c r="Q2426" s="40">
        <f>Q2390*Settings!$C$13*(Q2336+Q2354+Q2345*Q$201+Q2363*$D2426)</f>
        <v/>
      </c>
      <c r="R2426" s="40">
        <f>R2390*Settings!$C$13*(R2336+R2354+R2345*R$201+R2363*$D2426)</f>
        <v/>
      </c>
      <c r="S2426" s="40">
        <f>S2390*Settings!$C$13*(S2336+S2354+S2345*S$201+S2363*$D2426)</f>
        <v/>
      </c>
      <c r="T2426" s="40">
        <f>T2390*Settings!$C$13*(T2336+T2354+T2345*T$201+T2363*$D2426)</f>
        <v/>
      </c>
      <c r="U2426" s="40">
        <f>U2390*Settings!$C$13*(U2336+U2354+U2345*U$201+U2363*$D2426)</f>
        <v/>
      </c>
      <c r="V2426" s="40">
        <f>V2390*Settings!$C$13*(V2336+V2354+V2345*V$201+V2363*$D2426)</f>
        <v/>
      </c>
      <c r="W2426" s="40">
        <f>W2390*Settings!$C$13*(W2336+W2354+W2345*W$201+W2363*$D2426)</f>
        <v/>
      </c>
      <c r="X2426" s="40">
        <f>X2390*Settings!$C$13*(X2336+X2354+X2345*X$201+X2363*$D2426)</f>
        <v/>
      </c>
      <c r="Y2426" s="40">
        <f>Y2390*Settings!$C$13*(Y2336+Y2354+Y2345*Y$201+Y2363*$D2426)</f>
        <v/>
      </c>
      <c r="Z2426" s="40">
        <f>Z2390*Settings!$C$13*(Z2336+Z2354+Z2345*Z$201+Z2363*$D2426)</f>
        <v/>
      </c>
      <c r="AA2426" s="40">
        <f>AA2390*Settings!$C$13*(AA2336+AA2354+AA2345*AA$201+AA2363*$D2426)</f>
        <v/>
      </c>
      <c r="AB2426" s="40">
        <f>AB2390*Settings!$C$13*(AB2336+AB2354+AB2345*AB$201+AB2363*$D2426)</f>
        <v/>
      </c>
      <c r="AC2426" s="40">
        <f>AC2390*Settings!$C$13*(AC2336+AC2354+AC2345*AC$201+AC2363*$D2426)</f>
        <v/>
      </c>
      <c r="AD2426" s="40">
        <f>AD2390*Settings!$C$13*(AD2336+AD2354+AD2345*AD$201+AD2363*$D2426)</f>
        <v/>
      </c>
      <c r="AF2426" s="11">
        <f>CodePrefix&amp;$A2426&amp;IF($C2426="","","."&amp;$C2426&amp;"."&amp;$B2426)&amp;INDEX(VarEnd,MATCH($A2426,VarKey,0))&amp;AF$5</f>
        <v/>
      </c>
      <c r="AG2426" s="39">
        <f>AG2390*Settings!$C$13*(AG2336+AG2354+AG2345*AG$201+AG2363*$D2426)</f>
        <v/>
      </c>
      <c r="AH2426" s="40">
        <f>AH2390*Settings!$C$13*(AH2336+AH2354+AH2345*AH$201+AH2363*$D2426)</f>
        <v/>
      </c>
      <c r="AI2426" s="40">
        <f>AI2390*Settings!$C$13*(AI2336+AI2354+AI2345*AI$201+AI2363*$D2426)</f>
        <v/>
      </c>
      <c r="AJ2426" s="40">
        <f>AJ2390*Settings!$C$13*(AJ2336+AJ2354+AJ2345*AJ$201+AJ2363*$D2426)</f>
        <v/>
      </c>
      <c r="AK2426" s="40">
        <f>AK2390*Settings!$C$13*(AK2336+AK2354+AK2345*AK$201+AK2363*$D2426)</f>
        <v/>
      </c>
      <c r="AL2426" s="40">
        <f>AL2390*Settings!$C$13*(AL2336+AL2354+AL2345*AL$201+AL2363*$D2426)</f>
        <v/>
      </c>
      <c r="AM2426" s="40">
        <f>AM2390*Settings!$C$13*(AM2336+AM2354+AM2345*AM$201+AM2363*$D2426)</f>
        <v/>
      </c>
      <c r="AN2426" s="40">
        <f>AN2390*Settings!$C$13*(AN2336+AN2354+AN2345*AN$201+AN2363*$D2426)</f>
        <v/>
      </c>
      <c r="AO2426" s="40">
        <f>AO2390*Settings!$C$13*(AO2336+AO2354+AO2345*AO$201+AO2363*$D2426)</f>
        <v/>
      </c>
      <c r="AP2426" s="40">
        <f>AP2390*Settings!$C$13*(AP2336+AP2354+AP2345*AP$201+AP2363*$D2426)</f>
        <v/>
      </c>
      <c r="AQ2426" s="40">
        <f>AQ2390*Settings!$C$13*(AQ2336+AQ2354+AQ2345*AQ$201+AQ2363*$D2426)</f>
        <v/>
      </c>
      <c r="AR2426" s="40">
        <f>AR2390*Settings!$C$13*(AR2336+AR2354+AR2345*AR$201+AR2363*$D2426)</f>
        <v/>
      </c>
      <c r="AS2426" s="40">
        <f>AS2390*Settings!$C$13*(AS2336+AS2354+AS2345*AS$201+AS2363*$D2426)</f>
        <v/>
      </c>
      <c r="AT2426" s="40">
        <f>AT2390*Settings!$C$13*(AT2336+AT2354+AT2345*AT$201+AT2363*$D2426)</f>
        <v/>
      </c>
      <c r="AU2426" s="40">
        <f>AU2390*Settings!$C$13*(AU2336+AU2354+AU2345*AU$201+AU2363*$D2426)</f>
        <v/>
      </c>
      <c r="AV2426" s="40">
        <f>AV2390*Settings!$C$13*(AV2336+AV2354+AV2345*AV$201+AV2363*$D2426)</f>
        <v/>
      </c>
      <c r="AW2426" s="40">
        <f>AW2390*Settings!$C$13*(AW2336+AW2354+AW2345*AW$201+AW2363*$D2426)</f>
        <v/>
      </c>
      <c r="AX2426" s="40">
        <f>AX2390*Settings!$C$13*(AX2336+AX2354+AX2345*AX$201+AX2363*$D2426)</f>
        <v/>
      </c>
      <c r="AY2426" s="40">
        <f>AY2390*Settings!$C$13*(AY2336+AY2354+AY2345*AY$201+AY2363*$D2426)</f>
        <v/>
      </c>
    </row>
    <row r="2427" hidden="1" outlineLevel="2">
      <c r="A2427" s="14" t="inlineStr">
        <is>
          <t>rnew</t>
        </is>
      </c>
      <c r="B2427" s="14" t="inlineStr">
        <is>
          <t>oop</t>
        </is>
      </c>
      <c r="C2427" s="14" t="inlineStr">
        <is>
          <t>ftr</t>
        </is>
      </c>
      <c r="D2427" s="36">
        <f>INDEX(Inputs!$V$5:$V$132,MATCH($B2427&amp;"|"&amp;$C2427,Inputs!$A$5:$A$132,0))</f>
        <v/>
      </c>
      <c r="E2427" s="35" t="n"/>
      <c r="F2427" s="35" t="n"/>
      <c r="G2427" s="35" t="n"/>
      <c r="H2427" s="14">
        <f>INDEX(VarLab,MATCH($A2427,VarKey,0))&amp;INDEX(MemLab,MATCH($C2427&amp;"|"&amp;$B2427,MemKey,0))</f>
        <v/>
      </c>
      <c r="I2427" s="14">
        <f>INDEX(VarUnit,MATCH($A2427,VarKey,0))</f>
        <v/>
      </c>
      <c r="J2427" s="14">
        <f>INDEX(VarSrc,MATCH($A2427,VarKey,0))</f>
        <v/>
      </c>
      <c r="K2427" s="11">
        <f>CodePrefix&amp;$A2427&amp;IF($C2427="","","."&amp;$C2427&amp;"."&amp;$B2427)&amp;INDEX(VarEnd,MATCH($A2427,VarKey,0))&amp;K$5</f>
        <v/>
      </c>
      <c r="L2427" s="39">
        <f>L2391*Settings!$C$13*(L2337+L2355+L2346*L$201+L2364*$D2427)</f>
        <v/>
      </c>
      <c r="M2427" s="40">
        <f>M2391*Settings!$C$13*(M2337+M2355+M2346*M$201+M2364*$D2427)</f>
        <v/>
      </c>
      <c r="N2427" s="40">
        <f>N2391*Settings!$C$13*(N2337+N2355+N2346*N$201+N2364*$D2427)</f>
        <v/>
      </c>
      <c r="O2427" s="40">
        <f>O2391*Settings!$C$13*(O2337+O2355+O2346*O$201+O2364*$D2427)</f>
        <v/>
      </c>
      <c r="P2427" s="40">
        <f>P2391*Settings!$C$13*(P2337+P2355+P2346*P$201+P2364*$D2427)</f>
        <v/>
      </c>
      <c r="Q2427" s="40">
        <f>Q2391*Settings!$C$13*(Q2337+Q2355+Q2346*Q$201+Q2364*$D2427)</f>
        <v/>
      </c>
      <c r="R2427" s="40">
        <f>R2391*Settings!$C$13*(R2337+R2355+R2346*R$201+R2364*$D2427)</f>
        <v/>
      </c>
      <c r="S2427" s="40">
        <f>S2391*Settings!$C$13*(S2337+S2355+S2346*S$201+S2364*$D2427)</f>
        <v/>
      </c>
      <c r="T2427" s="40">
        <f>T2391*Settings!$C$13*(T2337+T2355+T2346*T$201+T2364*$D2427)</f>
        <v/>
      </c>
      <c r="U2427" s="40">
        <f>U2391*Settings!$C$13*(U2337+U2355+U2346*U$201+U2364*$D2427)</f>
        <v/>
      </c>
      <c r="V2427" s="40">
        <f>V2391*Settings!$C$13*(V2337+V2355+V2346*V$201+V2364*$D2427)</f>
        <v/>
      </c>
      <c r="W2427" s="40">
        <f>W2391*Settings!$C$13*(W2337+W2355+W2346*W$201+W2364*$D2427)</f>
        <v/>
      </c>
      <c r="X2427" s="40">
        <f>X2391*Settings!$C$13*(X2337+X2355+X2346*X$201+X2364*$D2427)</f>
        <v/>
      </c>
      <c r="Y2427" s="40">
        <f>Y2391*Settings!$C$13*(Y2337+Y2355+Y2346*Y$201+Y2364*$D2427)</f>
        <v/>
      </c>
      <c r="Z2427" s="40">
        <f>Z2391*Settings!$C$13*(Z2337+Z2355+Z2346*Z$201+Z2364*$D2427)</f>
        <v/>
      </c>
      <c r="AA2427" s="40">
        <f>AA2391*Settings!$C$13*(AA2337+AA2355+AA2346*AA$201+AA2364*$D2427)</f>
        <v/>
      </c>
      <c r="AB2427" s="40">
        <f>AB2391*Settings!$C$13*(AB2337+AB2355+AB2346*AB$201+AB2364*$D2427)</f>
        <v/>
      </c>
      <c r="AC2427" s="40">
        <f>AC2391*Settings!$C$13*(AC2337+AC2355+AC2346*AC$201+AC2364*$D2427)</f>
        <v/>
      </c>
      <c r="AD2427" s="40">
        <f>AD2391*Settings!$C$13*(AD2337+AD2355+AD2346*AD$201+AD2364*$D2427)</f>
        <v/>
      </c>
      <c r="AF2427" s="11">
        <f>CodePrefix&amp;$A2427&amp;IF($C2427="","","."&amp;$C2427&amp;"."&amp;$B2427)&amp;INDEX(VarEnd,MATCH($A2427,VarKey,0))&amp;AF$5</f>
        <v/>
      </c>
      <c r="AG2427" s="39">
        <f>AG2391*Settings!$C$13*(AG2337+AG2355+AG2346*AG$201+AG2364*$D2427)</f>
        <v/>
      </c>
      <c r="AH2427" s="40">
        <f>AH2391*Settings!$C$13*(AH2337+AH2355+AH2346*AH$201+AH2364*$D2427)</f>
        <v/>
      </c>
      <c r="AI2427" s="40">
        <f>AI2391*Settings!$C$13*(AI2337+AI2355+AI2346*AI$201+AI2364*$D2427)</f>
        <v/>
      </c>
      <c r="AJ2427" s="40">
        <f>AJ2391*Settings!$C$13*(AJ2337+AJ2355+AJ2346*AJ$201+AJ2364*$D2427)</f>
        <v/>
      </c>
      <c r="AK2427" s="40">
        <f>AK2391*Settings!$C$13*(AK2337+AK2355+AK2346*AK$201+AK2364*$D2427)</f>
        <v/>
      </c>
      <c r="AL2427" s="40">
        <f>AL2391*Settings!$C$13*(AL2337+AL2355+AL2346*AL$201+AL2364*$D2427)</f>
        <v/>
      </c>
      <c r="AM2427" s="40">
        <f>AM2391*Settings!$C$13*(AM2337+AM2355+AM2346*AM$201+AM2364*$D2427)</f>
        <v/>
      </c>
      <c r="AN2427" s="40">
        <f>AN2391*Settings!$C$13*(AN2337+AN2355+AN2346*AN$201+AN2364*$D2427)</f>
        <v/>
      </c>
      <c r="AO2427" s="40">
        <f>AO2391*Settings!$C$13*(AO2337+AO2355+AO2346*AO$201+AO2364*$D2427)</f>
        <v/>
      </c>
      <c r="AP2427" s="40">
        <f>AP2391*Settings!$C$13*(AP2337+AP2355+AP2346*AP$201+AP2364*$D2427)</f>
        <v/>
      </c>
      <c r="AQ2427" s="40">
        <f>AQ2391*Settings!$C$13*(AQ2337+AQ2355+AQ2346*AQ$201+AQ2364*$D2427)</f>
        <v/>
      </c>
      <c r="AR2427" s="40">
        <f>AR2391*Settings!$C$13*(AR2337+AR2355+AR2346*AR$201+AR2364*$D2427)</f>
        <v/>
      </c>
      <c r="AS2427" s="40">
        <f>AS2391*Settings!$C$13*(AS2337+AS2355+AS2346*AS$201+AS2364*$D2427)</f>
        <v/>
      </c>
      <c r="AT2427" s="40">
        <f>AT2391*Settings!$C$13*(AT2337+AT2355+AT2346*AT$201+AT2364*$D2427)</f>
        <v/>
      </c>
      <c r="AU2427" s="40">
        <f>AU2391*Settings!$C$13*(AU2337+AU2355+AU2346*AU$201+AU2364*$D2427)</f>
        <v/>
      </c>
      <c r="AV2427" s="40">
        <f>AV2391*Settings!$C$13*(AV2337+AV2355+AV2346*AV$201+AV2364*$D2427)</f>
        <v/>
      </c>
      <c r="AW2427" s="40">
        <f>AW2391*Settings!$C$13*(AW2337+AW2355+AW2346*AW$201+AW2364*$D2427)</f>
        <v/>
      </c>
      <c r="AX2427" s="40">
        <f>AX2391*Settings!$C$13*(AX2337+AX2355+AX2346*AX$201+AX2364*$D2427)</f>
        <v/>
      </c>
      <c r="AY2427" s="40">
        <f>AY2391*Settings!$C$13*(AY2337+AY2355+AY2346*AY$201+AY2364*$D2427)</f>
        <v/>
      </c>
    </row>
    <row r="2428" hidden="1" outlineLevel="2">
      <c r="A2428" s="14" t="inlineStr">
        <is>
          <t>rnew</t>
        </is>
      </c>
      <c r="B2428" s="14" t="inlineStr">
        <is>
          <t>bio</t>
        </is>
      </c>
      <c r="C2428" s="14" t="inlineStr">
        <is>
          <t>ftr</t>
        </is>
      </c>
      <c r="D2428" s="36">
        <f>INDEX(Inputs!$V$5:$V$132,MATCH($B2428&amp;"|"&amp;$C2428,Inputs!$A$5:$A$132,0))</f>
        <v/>
      </c>
      <c r="E2428" s="35" t="n"/>
      <c r="F2428" s="35" t="n"/>
      <c r="G2428" s="35" t="n"/>
      <c r="H2428" s="14">
        <f>INDEX(VarLab,MATCH($A2428,VarKey,0))&amp;INDEX(MemLab,MATCH($C2428&amp;"|"&amp;$B2428,MemKey,0))</f>
        <v/>
      </c>
      <c r="I2428" s="14">
        <f>INDEX(VarUnit,MATCH($A2428,VarKey,0))</f>
        <v/>
      </c>
      <c r="J2428" s="14">
        <f>INDEX(VarSrc,MATCH($A2428,VarKey,0))</f>
        <v/>
      </c>
      <c r="K2428" s="11">
        <f>CodePrefix&amp;$A2428&amp;IF($C2428="","","."&amp;$C2428&amp;"."&amp;$B2428)&amp;INDEX(VarEnd,MATCH($A2428,VarKey,0))&amp;K$5</f>
        <v/>
      </c>
      <c r="L2428" s="39">
        <f>L2392*Settings!$C$13*(L2338+L2356+L2347*L$201+L2365*$D2428)</f>
        <v/>
      </c>
      <c r="M2428" s="40">
        <f>M2392*Settings!$C$13*(M2338+M2356+M2347*M$201+M2365*$D2428)</f>
        <v/>
      </c>
      <c r="N2428" s="40">
        <f>N2392*Settings!$C$13*(N2338+N2356+N2347*N$201+N2365*$D2428)</f>
        <v/>
      </c>
      <c r="O2428" s="40">
        <f>O2392*Settings!$C$13*(O2338+O2356+O2347*O$201+O2365*$D2428)</f>
        <v/>
      </c>
      <c r="P2428" s="40">
        <f>P2392*Settings!$C$13*(P2338+P2356+P2347*P$201+P2365*$D2428)</f>
        <v/>
      </c>
      <c r="Q2428" s="40">
        <f>Q2392*Settings!$C$13*(Q2338+Q2356+Q2347*Q$201+Q2365*$D2428)</f>
        <v/>
      </c>
      <c r="R2428" s="40">
        <f>R2392*Settings!$C$13*(R2338+R2356+R2347*R$201+R2365*$D2428)</f>
        <v/>
      </c>
      <c r="S2428" s="40">
        <f>S2392*Settings!$C$13*(S2338+S2356+S2347*S$201+S2365*$D2428)</f>
        <v/>
      </c>
      <c r="T2428" s="40">
        <f>T2392*Settings!$C$13*(T2338+T2356+T2347*T$201+T2365*$D2428)</f>
        <v/>
      </c>
      <c r="U2428" s="40">
        <f>U2392*Settings!$C$13*(U2338+U2356+U2347*U$201+U2365*$D2428)</f>
        <v/>
      </c>
      <c r="V2428" s="40">
        <f>V2392*Settings!$C$13*(V2338+V2356+V2347*V$201+V2365*$D2428)</f>
        <v/>
      </c>
      <c r="W2428" s="40">
        <f>W2392*Settings!$C$13*(W2338+W2356+W2347*W$201+W2365*$D2428)</f>
        <v/>
      </c>
      <c r="X2428" s="40">
        <f>X2392*Settings!$C$13*(X2338+X2356+X2347*X$201+X2365*$D2428)</f>
        <v/>
      </c>
      <c r="Y2428" s="40">
        <f>Y2392*Settings!$C$13*(Y2338+Y2356+Y2347*Y$201+Y2365*$D2428)</f>
        <v/>
      </c>
      <c r="Z2428" s="40">
        <f>Z2392*Settings!$C$13*(Z2338+Z2356+Z2347*Z$201+Z2365*$D2428)</f>
        <v/>
      </c>
      <c r="AA2428" s="40">
        <f>AA2392*Settings!$C$13*(AA2338+AA2356+AA2347*AA$201+AA2365*$D2428)</f>
        <v/>
      </c>
      <c r="AB2428" s="40">
        <f>AB2392*Settings!$C$13*(AB2338+AB2356+AB2347*AB$201+AB2365*$D2428)</f>
        <v/>
      </c>
      <c r="AC2428" s="40">
        <f>AC2392*Settings!$C$13*(AC2338+AC2356+AC2347*AC$201+AC2365*$D2428)</f>
        <v/>
      </c>
      <c r="AD2428" s="40">
        <f>AD2392*Settings!$C$13*(AD2338+AD2356+AD2347*AD$201+AD2365*$D2428)</f>
        <v/>
      </c>
      <c r="AF2428" s="11">
        <f>CodePrefix&amp;$A2428&amp;IF($C2428="","","."&amp;$C2428&amp;"."&amp;$B2428)&amp;INDEX(VarEnd,MATCH($A2428,VarKey,0))&amp;AF$5</f>
        <v/>
      </c>
      <c r="AG2428" s="39">
        <f>AG2392*Settings!$C$13*(AG2338+AG2356+AG2347*AG$201+AG2365*$D2428)</f>
        <v/>
      </c>
      <c r="AH2428" s="40">
        <f>AH2392*Settings!$C$13*(AH2338+AH2356+AH2347*AH$201+AH2365*$D2428)</f>
        <v/>
      </c>
      <c r="AI2428" s="40">
        <f>AI2392*Settings!$C$13*(AI2338+AI2356+AI2347*AI$201+AI2365*$D2428)</f>
        <v/>
      </c>
      <c r="AJ2428" s="40">
        <f>AJ2392*Settings!$C$13*(AJ2338+AJ2356+AJ2347*AJ$201+AJ2365*$D2428)</f>
        <v/>
      </c>
      <c r="AK2428" s="40">
        <f>AK2392*Settings!$C$13*(AK2338+AK2356+AK2347*AK$201+AK2365*$D2428)</f>
        <v/>
      </c>
      <c r="AL2428" s="40">
        <f>AL2392*Settings!$C$13*(AL2338+AL2356+AL2347*AL$201+AL2365*$D2428)</f>
        <v/>
      </c>
      <c r="AM2428" s="40">
        <f>AM2392*Settings!$C$13*(AM2338+AM2356+AM2347*AM$201+AM2365*$D2428)</f>
        <v/>
      </c>
      <c r="AN2428" s="40">
        <f>AN2392*Settings!$C$13*(AN2338+AN2356+AN2347*AN$201+AN2365*$D2428)</f>
        <v/>
      </c>
      <c r="AO2428" s="40">
        <f>AO2392*Settings!$C$13*(AO2338+AO2356+AO2347*AO$201+AO2365*$D2428)</f>
        <v/>
      </c>
      <c r="AP2428" s="40">
        <f>AP2392*Settings!$C$13*(AP2338+AP2356+AP2347*AP$201+AP2365*$D2428)</f>
        <v/>
      </c>
      <c r="AQ2428" s="40">
        <f>AQ2392*Settings!$C$13*(AQ2338+AQ2356+AQ2347*AQ$201+AQ2365*$D2428)</f>
        <v/>
      </c>
      <c r="AR2428" s="40">
        <f>AR2392*Settings!$C$13*(AR2338+AR2356+AR2347*AR$201+AR2365*$D2428)</f>
        <v/>
      </c>
      <c r="AS2428" s="40">
        <f>AS2392*Settings!$C$13*(AS2338+AS2356+AS2347*AS$201+AS2365*$D2428)</f>
        <v/>
      </c>
      <c r="AT2428" s="40">
        <f>AT2392*Settings!$C$13*(AT2338+AT2356+AT2347*AT$201+AT2365*$D2428)</f>
        <v/>
      </c>
      <c r="AU2428" s="40">
        <f>AU2392*Settings!$C$13*(AU2338+AU2356+AU2347*AU$201+AU2365*$D2428)</f>
        <v/>
      </c>
      <c r="AV2428" s="40">
        <f>AV2392*Settings!$C$13*(AV2338+AV2356+AV2347*AV$201+AV2365*$D2428)</f>
        <v/>
      </c>
      <c r="AW2428" s="40">
        <f>AW2392*Settings!$C$13*(AW2338+AW2356+AW2347*AW$201+AW2365*$D2428)</f>
        <v/>
      </c>
      <c r="AX2428" s="40">
        <f>AX2392*Settings!$C$13*(AX2338+AX2356+AX2347*AX$201+AX2365*$D2428)</f>
        <v/>
      </c>
      <c r="AY2428" s="40">
        <f>AY2392*Settings!$C$13*(AY2338+AY2356+AY2347*AY$201+AY2365*$D2428)</f>
        <v/>
      </c>
    </row>
    <row r="2429" hidden="1" outlineLevel="2"/>
    <row r="2430" collapsed="1"/>
    <row r="2431">
      <c r="A2431" s="4" t="inlineStr">
        <is>
          <t>8. Other energy use</t>
        </is>
      </c>
      <c r="B2431" s="5" t="n"/>
      <c r="C2431" s="5" t="n"/>
      <c r="D2431" s="5" t="n"/>
      <c r="E2431" s="5" t="n"/>
      <c r="F2431" s="5" t="n"/>
      <c r="G2431" s="5" t="n"/>
      <c r="H2431" s="5" t="n"/>
      <c r="I2431" s="5" t="n"/>
      <c r="J2431" s="5" t="n"/>
      <c r="K2431" s="5" t="n"/>
      <c r="L2431" s="5" t="n"/>
      <c r="M2431" s="5" t="n"/>
      <c r="N2431" s="5" t="n"/>
      <c r="O2431" s="5" t="n"/>
      <c r="P2431" s="5" t="n"/>
      <c r="Q2431" s="5" t="n"/>
      <c r="R2431" s="5" t="n"/>
      <c r="S2431" s="5" t="n"/>
      <c r="T2431" s="5" t="n"/>
      <c r="U2431" s="5" t="n"/>
      <c r="V2431" s="5" t="n"/>
      <c r="W2431" s="5" t="n"/>
      <c r="X2431" s="5" t="n"/>
      <c r="Y2431" s="5" t="n"/>
      <c r="Z2431" s="5" t="n"/>
      <c r="AA2431" s="5" t="n"/>
      <c r="AB2431" s="5" t="n"/>
      <c r="AC2431" s="5" t="n"/>
      <c r="AD2431" s="5" t="n"/>
      <c r="AE2431" s="5" t="n"/>
      <c r="AF2431" s="5" t="n"/>
      <c r="AG2431" s="5" t="n"/>
      <c r="AH2431" s="5" t="n"/>
      <c r="AI2431" s="5" t="n"/>
      <c r="AJ2431" s="5" t="n"/>
      <c r="AK2431" s="5" t="n"/>
      <c r="AL2431" s="5" t="n"/>
      <c r="AM2431" s="5" t="n"/>
      <c r="AN2431" s="5" t="n"/>
      <c r="AO2431" s="5" t="n"/>
      <c r="AP2431" s="5" t="n"/>
      <c r="AQ2431" s="5" t="n"/>
      <c r="AR2431" s="5" t="n"/>
      <c r="AS2431" s="5" t="n"/>
      <c r="AT2431" s="5" t="n"/>
      <c r="AU2431" s="5" t="n"/>
      <c r="AV2431" s="5" t="n"/>
      <c r="AW2431" s="5" t="n"/>
      <c r="AX2431" s="5" t="n"/>
      <c r="AY2431" s="5" t="n"/>
      <c r="AZ2431" s="5" t="n"/>
    </row>
    <row r="2432">
      <c r="A2432" s="1" t="inlineStr">
        <is>
          <t>ener</t>
        </is>
      </c>
      <c r="B2432" s="1" t="inlineStr">
        <is>
          <t>all</t>
        </is>
      </c>
      <c r="C2432" s="1" t="inlineStr">
        <is>
          <t>oen</t>
        </is>
      </c>
      <c r="H2432" s="1">
        <f>INDEX(VarLab,MATCH($A2432,VarKey,0))&amp;INDEX(MemLab,MATCH($C2432&amp;"|"&amp;$B2432,MemKey,0))</f>
        <v/>
      </c>
      <c r="I2432" s="1">
        <f>INDEX(VarUnit,MATCH($A2432,VarKey,0))</f>
        <v/>
      </c>
      <c r="J2432" s="1">
        <f>INDEX(VarSrc,MATCH($A2432,VarKey,0))</f>
        <v/>
      </c>
      <c r="K2432" s="17">
        <f>CodePrefix&amp;$A2432&amp;IF($C2432="","","."&amp;$C2432&amp;"."&amp;$B2432)&amp;INDEX(VarEnd,MATCH($A2432,VarKey,0))&amp;K$5</f>
        <v/>
      </c>
      <c r="L2432" s="55">
        <f>SUMIFS(L2433:L2533,$A2433:$A2533,"ener",$B2433:$B2533,"&lt;&gt;all")</f>
        <v/>
      </c>
      <c r="M2432" s="56">
        <f>SUMIFS(M2433:M2533,$A2433:$A2533,"ener",$B2433:$B2533,"&lt;&gt;all")</f>
        <v/>
      </c>
      <c r="N2432" s="56">
        <f>SUMIFS(N2433:N2533,$A2433:$A2533,"ener",$B2433:$B2533,"&lt;&gt;all")</f>
        <v/>
      </c>
      <c r="O2432" s="56">
        <f>SUMIFS(O2433:O2533,$A2433:$A2533,"ener",$B2433:$B2533,"&lt;&gt;all")</f>
        <v/>
      </c>
      <c r="P2432" s="56">
        <f>SUMIFS(P2433:P2533,$A2433:$A2533,"ener",$B2433:$B2533,"&lt;&gt;all")</f>
        <v/>
      </c>
      <c r="Q2432" s="56">
        <f>SUMIFS(Q2433:Q2533,$A2433:$A2533,"ener",$B2433:$B2533,"&lt;&gt;all")</f>
        <v/>
      </c>
      <c r="R2432" s="56">
        <f>SUMIFS(R2433:R2533,$A2433:$A2533,"ener",$B2433:$B2533,"&lt;&gt;all")</f>
        <v/>
      </c>
      <c r="S2432" s="56">
        <f>SUMIFS(S2433:S2533,$A2433:$A2533,"ener",$B2433:$B2533,"&lt;&gt;all")</f>
        <v/>
      </c>
      <c r="T2432" s="56">
        <f>SUMIFS(T2433:T2533,$A2433:$A2533,"ener",$B2433:$B2533,"&lt;&gt;all")</f>
        <v/>
      </c>
      <c r="U2432" s="56">
        <f>SUMIFS(U2433:U2533,$A2433:$A2533,"ener",$B2433:$B2533,"&lt;&gt;all")</f>
        <v/>
      </c>
      <c r="V2432" s="56">
        <f>SUMIFS(V2433:V2533,$A2433:$A2533,"ener",$B2433:$B2533,"&lt;&gt;all")</f>
        <v/>
      </c>
      <c r="W2432" s="56">
        <f>SUMIFS(W2433:W2533,$A2433:$A2533,"ener",$B2433:$B2533,"&lt;&gt;all")</f>
        <v/>
      </c>
      <c r="X2432" s="56">
        <f>SUMIFS(X2433:X2533,$A2433:$A2533,"ener",$B2433:$B2533,"&lt;&gt;all")</f>
        <v/>
      </c>
      <c r="Y2432" s="56">
        <f>SUMIFS(Y2433:Y2533,$A2433:$A2533,"ener",$B2433:$B2533,"&lt;&gt;all")</f>
        <v/>
      </c>
      <c r="Z2432" s="56">
        <f>SUMIFS(Z2433:Z2533,$A2433:$A2533,"ener",$B2433:$B2533,"&lt;&gt;all")</f>
        <v/>
      </c>
      <c r="AA2432" s="56">
        <f>SUMIFS(AA2433:AA2533,$A2433:$A2533,"ener",$B2433:$B2533,"&lt;&gt;all")</f>
        <v/>
      </c>
      <c r="AB2432" s="56">
        <f>SUMIFS(AB2433:AB2533,$A2433:$A2533,"ener",$B2433:$B2533,"&lt;&gt;all")</f>
        <v/>
      </c>
      <c r="AC2432" s="56">
        <f>SUMIFS(AC2433:AC2533,$A2433:$A2533,"ener",$B2433:$B2533,"&lt;&gt;all")</f>
        <v/>
      </c>
      <c r="AD2432" s="56">
        <f>SUMIFS(AD2433:AD2533,$A2433:$A2533,"ener",$B2433:$B2533,"&lt;&gt;all")</f>
        <v/>
      </c>
      <c r="AF2432" s="17">
        <f>CodePrefix&amp;$A2432&amp;IF($C2432="","","."&amp;$C2432&amp;"."&amp;$B2432)&amp;INDEX(VarEnd,MATCH($A2432,VarKey,0))&amp;AF$5</f>
        <v/>
      </c>
      <c r="AG2432" s="55">
        <f>SUMIFS(AG2433:AG2533,$A2433:$A2533,"ener",$B2433:$B2533,"&lt;&gt;all")</f>
        <v/>
      </c>
      <c r="AH2432" s="56">
        <f>SUMIFS(AH2433:AH2533,$A2433:$A2533,"ener",$B2433:$B2533,"&lt;&gt;all")</f>
        <v/>
      </c>
      <c r="AI2432" s="56">
        <f>SUMIFS(AI2433:AI2533,$A2433:$A2533,"ener",$B2433:$B2533,"&lt;&gt;all")</f>
        <v/>
      </c>
      <c r="AJ2432" s="56">
        <f>SUMIFS(AJ2433:AJ2533,$A2433:$A2533,"ener",$B2433:$B2533,"&lt;&gt;all")</f>
        <v/>
      </c>
      <c r="AK2432" s="56">
        <f>SUMIFS(AK2433:AK2533,$A2433:$A2533,"ener",$B2433:$B2533,"&lt;&gt;all")</f>
        <v/>
      </c>
      <c r="AL2432" s="56">
        <f>SUMIFS(AL2433:AL2533,$A2433:$A2533,"ener",$B2433:$B2533,"&lt;&gt;all")</f>
        <v/>
      </c>
      <c r="AM2432" s="56">
        <f>SUMIFS(AM2433:AM2533,$A2433:$A2533,"ener",$B2433:$B2533,"&lt;&gt;all")</f>
        <v/>
      </c>
      <c r="AN2432" s="56">
        <f>SUMIFS(AN2433:AN2533,$A2433:$A2533,"ener",$B2433:$B2533,"&lt;&gt;all")</f>
        <v/>
      </c>
      <c r="AO2432" s="56">
        <f>SUMIFS(AO2433:AO2533,$A2433:$A2533,"ener",$B2433:$B2533,"&lt;&gt;all")</f>
        <v/>
      </c>
      <c r="AP2432" s="56">
        <f>SUMIFS(AP2433:AP2533,$A2433:$A2533,"ener",$B2433:$B2533,"&lt;&gt;all")</f>
        <v/>
      </c>
      <c r="AQ2432" s="56">
        <f>SUMIFS(AQ2433:AQ2533,$A2433:$A2533,"ener",$B2433:$B2533,"&lt;&gt;all")</f>
        <v/>
      </c>
      <c r="AR2432" s="56">
        <f>SUMIFS(AR2433:AR2533,$A2433:$A2533,"ener",$B2433:$B2533,"&lt;&gt;all")</f>
        <v/>
      </c>
      <c r="AS2432" s="56">
        <f>SUMIFS(AS2433:AS2533,$A2433:$A2533,"ener",$B2433:$B2533,"&lt;&gt;all")</f>
        <v/>
      </c>
      <c r="AT2432" s="56">
        <f>SUMIFS(AT2433:AT2533,$A2433:$A2533,"ener",$B2433:$B2533,"&lt;&gt;all")</f>
        <v/>
      </c>
      <c r="AU2432" s="56">
        <f>SUMIFS(AU2433:AU2533,$A2433:$A2533,"ener",$B2433:$B2533,"&lt;&gt;all")</f>
        <v/>
      </c>
      <c r="AV2432" s="56">
        <f>SUMIFS(AV2433:AV2533,$A2433:$A2533,"ener",$B2433:$B2533,"&lt;&gt;all")</f>
        <v/>
      </c>
      <c r="AW2432" s="56">
        <f>SUMIFS(AW2433:AW2533,$A2433:$A2533,"ener",$B2433:$B2533,"&lt;&gt;all")</f>
        <v/>
      </c>
      <c r="AX2432" s="56">
        <f>SUMIFS(AX2433:AX2533,$A2433:$A2533,"ener",$B2433:$B2533,"&lt;&gt;all")</f>
        <v/>
      </c>
      <c r="AY2432" s="56">
        <f>SUMIFS(AY2433:AY2533,$A2433:$A2533,"ener",$B2433:$B2533,"&lt;&gt;all")</f>
        <v/>
      </c>
    </row>
    <row r="2433" hidden="1" outlineLevel="1">
      <c r="A2433" s="1" t="inlineStr">
        <is>
          <t>ener</t>
        </is>
      </c>
      <c r="B2433" s="1" t="inlineStr">
        <is>
          <t>all</t>
        </is>
      </c>
      <c r="C2433" s="1" t="inlineStr">
        <is>
          <t>oen</t>
        </is>
      </c>
      <c r="H2433" s="1">
        <f>INDEX(VarLab,MATCH($A2433,VarKey,0))&amp;INDEX(MemLab,MATCH($C2433&amp;"|"&amp;$B2433,MemKey,0))</f>
        <v/>
      </c>
      <c r="I2433" s="1">
        <f>INDEX(VarUnit,MATCH($A2433,VarKey,0))</f>
        <v/>
      </c>
      <c r="J2433" s="1">
        <f>INDEX(VarSrc,MATCH($A2433,VarKey,0))</f>
        <v/>
      </c>
      <c r="K2433" s="17">
        <f>CodePrefix&amp;$A2433&amp;IF($C2433="","","."&amp;$C2433&amp;"."&amp;$B2433)&amp;INDEX(VarEnd,MATCH($A2433,VarKey,0))&amp;K$5</f>
        <v/>
      </c>
      <c r="L2433" s="55">
        <f>SUM(L2489:L2496)</f>
        <v/>
      </c>
      <c r="M2433" s="56">
        <f>SUM(M2489:M2496)</f>
        <v/>
      </c>
      <c r="N2433" s="56">
        <f>SUM(N2489:N2496)</f>
        <v/>
      </c>
      <c r="O2433" s="56">
        <f>SUM(O2489:O2496)</f>
        <v/>
      </c>
      <c r="P2433" s="56">
        <f>SUM(P2489:P2496)</f>
        <v/>
      </c>
      <c r="Q2433" s="56">
        <f>SUM(Q2489:Q2496)</f>
        <v/>
      </c>
      <c r="R2433" s="56">
        <f>SUM(R2489:R2496)</f>
        <v/>
      </c>
      <c r="S2433" s="56">
        <f>SUM(S2489:S2496)</f>
        <v/>
      </c>
      <c r="T2433" s="56">
        <f>SUM(T2489:T2496)</f>
        <v/>
      </c>
      <c r="U2433" s="56">
        <f>SUM(U2489:U2496)</f>
        <v/>
      </c>
      <c r="V2433" s="56">
        <f>SUM(V2489:V2496)</f>
        <v/>
      </c>
      <c r="W2433" s="56">
        <f>SUM(W2489:W2496)</f>
        <v/>
      </c>
      <c r="X2433" s="56">
        <f>SUM(X2489:X2496)</f>
        <v/>
      </c>
      <c r="Y2433" s="56">
        <f>SUM(Y2489:Y2496)</f>
        <v/>
      </c>
      <c r="Z2433" s="56">
        <f>SUM(Z2489:Z2496)</f>
        <v/>
      </c>
      <c r="AA2433" s="56">
        <f>SUM(AA2489:AA2496)</f>
        <v/>
      </c>
      <c r="AB2433" s="56">
        <f>SUM(AB2489:AB2496)</f>
        <v/>
      </c>
      <c r="AC2433" s="56">
        <f>SUM(AC2489:AC2496)</f>
        <v/>
      </c>
      <c r="AD2433" s="56">
        <f>SUM(AD2489:AD2496)</f>
        <v/>
      </c>
      <c r="AF2433" s="17">
        <f>CodePrefix&amp;$A2433&amp;IF($C2433="","","."&amp;$C2433&amp;"."&amp;$B2433)&amp;INDEX(VarEnd,MATCH($A2433,VarKey,0))&amp;AF$5</f>
        <v/>
      </c>
      <c r="AG2433" s="55">
        <f>SUM(AG2489:AG2496)</f>
        <v/>
      </c>
      <c r="AH2433" s="56">
        <f>SUM(AH2489:AH2496)</f>
        <v/>
      </c>
      <c r="AI2433" s="56">
        <f>SUM(AI2489:AI2496)</f>
        <v/>
      </c>
      <c r="AJ2433" s="56">
        <f>SUM(AJ2489:AJ2496)</f>
        <v/>
      </c>
      <c r="AK2433" s="56">
        <f>SUM(AK2489:AK2496)</f>
        <v/>
      </c>
      <c r="AL2433" s="56">
        <f>SUM(AL2489:AL2496)</f>
        <v/>
      </c>
      <c r="AM2433" s="56">
        <f>SUM(AM2489:AM2496)</f>
        <v/>
      </c>
      <c r="AN2433" s="56">
        <f>SUM(AN2489:AN2496)</f>
        <v/>
      </c>
      <c r="AO2433" s="56">
        <f>SUM(AO2489:AO2496)</f>
        <v/>
      </c>
      <c r="AP2433" s="56">
        <f>SUM(AP2489:AP2496)</f>
        <v/>
      </c>
      <c r="AQ2433" s="56">
        <f>SUM(AQ2489:AQ2496)</f>
        <v/>
      </c>
      <c r="AR2433" s="56">
        <f>SUM(AR2489:AR2496)</f>
        <v/>
      </c>
      <c r="AS2433" s="56">
        <f>SUM(AS2489:AS2496)</f>
        <v/>
      </c>
      <c r="AT2433" s="56">
        <f>SUM(AT2489:AT2496)</f>
        <v/>
      </c>
      <c r="AU2433" s="56">
        <f>SUM(AU2489:AU2496)</f>
        <v/>
      </c>
      <c r="AV2433" s="56">
        <f>SUM(AV2489:AV2496)</f>
        <v/>
      </c>
      <c r="AW2433" s="56">
        <f>SUM(AW2489:AW2496)</f>
        <v/>
      </c>
      <c r="AX2433" s="56">
        <f>SUM(AX2489:AX2496)</f>
        <v/>
      </c>
      <c r="AY2433" s="56">
        <f>SUM(AY2489:AY2496)</f>
        <v/>
      </c>
    </row>
    <row r="2434" hidden="1" outlineLevel="1">
      <c r="A2434" s="54" t="inlineStr">
        <is>
          <t>eldem</t>
        </is>
      </c>
      <c r="B2434" s="54" t="inlineStr">
        <is>
          <t>ecy</t>
        </is>
      </c>
      <c r="C2434" s="54" t="inlineStr">
        <is>
          <t>oen</t>
        </is>
      </c>
      <c r="H2434" s="54">
        <f>INDEX(VarLab,MATCH($A2434,VarKey,0))&amp;INDEX(MemLab,MATCH($C2434&amp;"|"&amp;$B2434,MemKey,0))</f>
        <v/>
      </c>
      <c r="I2434" s="54">
        <f>INDEX(VarUnit,MATCH($A2434,VarKey,0))</f>
        <v/>
      </c>
      <c r="J2434" s="54">
        <f>INDEX(VarSrc,MATCH($A2434,VarKey,0))</f>
        <v/>
      </c>
      <c r="K2434" s="57">
        <f>CodePrefix&amp;$A2434&amp;IF($C2434="","","."&amp;$C2434&amp;"."&amp;$B2434)&amp;INDEX(VarEnd,MATCH($A2434,VarKey,0))&amp;K$5</f>
        <v/>
      </c>
      <c r="L2434" s="58">
        <f>SUMIF($C$629:$C$643,$C2434,L$629:L$643)</f>
        <v/>
      </c>
      <c r="M2434" s="59">
        <f>SUMIF($C$629:$C$643,$C2434,M$629:M$643)</f>
        <v/>
      </c>
      <c r="N2434" s="59">
        <f>SUMIF($C$629:$C$643,$C2434,N$629:N$643)</f>
        <v/>
      </c>
      <c r="O2434" s="59">
        <f>SUMIF($C$629:$C$643,$C2434,O$629:O$643)</f>
        <v/>
      </c>
      <c r="P2434" s="59">
        <f>SUMIF($C$629:$C$643,$C2434,P$629:P$643)</f>
        <v/>
      </c>
      <c r="Q2434" s="59">
        <f>SUMIF($C$629:$C$643,$C2434,Q$629:Q$643)</f>
        <v/>
      </c>
      <c r="R2434" s="59">
        <f>SUMIF($C$629:$C$643,$C2434,R$629:R$643)</f>
        <v/>
      </c>
      <c r="S2434" s="59">
        <f>SUMIF($C$629:$C$643,$C2434,S$629:S$643)</f>
        <v/>
      </c>
      <c r="T2434" s="59">
        <f>SUMIF($C$629:$C$643,$C2434,T$629:T$643)</f>
        <v/>
      </c>
      <c r="U2434" s="59">
        <f>SUMIF($C$629:$C$643,$C2434,U$629:U$643)</f>
        <v/>
      </c>
      <c r="V2434" s="59">
        <f>SUMIF($C$629:$C$643,$C2434,V$629:V$643)</f>
        <v/>
      </c>
      <c r="W2434" s="59">
        <f>SUMIF($C$629:$C$643,$C2434,W$629:W$643)</f>
        <v/>
      </c>
      <c r="X2434" s="59">
        <f>SUMIF($C$629:$C$643,$C2434,X$629:X$643)</f>
        <v/>
      </c>
      <c r="Y2434" s="59">
        <f>SUMIF($C$629:$C$643,$C2434,Y$629:Y$643)</f>
        <v/>
      </c>
      <c r="Z2434" s="59">
        <f>SUMIF($C$629:$C$643,$C2434,Z$629:Z$643)</f>
        <v/>
      </c>
      <c r="AA2434" s="59">
        <f>SUMIF($C$629:$C$643,$C2434,AA$629:AA$643)</f>
        <v/>
      </c>
      <c r="AB2434" s="59">
        <f>SUMIF($C$629:$C$643,$C2434,AB$629:AB$643)</f>
        <v/>
      </c>
      <c r="AC2434" s="59">
        <f>SUMIF($C$629:$C$643,$C2434,AC$629:AC$643)</f>
        <v/>
      </c>
      <c r="AD2434" s="59">
        <f>SUMIF($C$629:$C$643,$C2434,AD$629:AD$643)</f>
        <v/>
      </c>
      <c r="AF2434" s="57">
        <f>CodePrefix&amp;$A2434&amp;IF($C2434="","","."&amp;$C2434&amp;"."&amp;$B2434)&amp;INDEX(VarEnd,MATCH($A2434,VarKey,0))&amp;AF$5</f>
        <v/>
      </c>
      <c r="AG2434" s="58">
        <f>SUMIF($C$629:$C$643,$C2434,AG$629:AG$643)</f>
        <v/>
      </c>
      <c r="AH2434" s="59">
        <f>SUMIF($C$629:$C$643,$C2434,AH$629:AH$643)</f>
        <v/>
      </c>
      <c r="AI2434" s="59">
        <f>SUMIF($C$629:$C$643,$C2434,AI$629:AI$643)</f>
        <v/>
      </c>
      <c r="AJ2434" s="59">
        <f>SUMIF($C$629:$C$643,$C2434,AJ$629:AJ$643)</f>
        <v/>
      </c>
      <c r="AK2434" s="59">
        <f>SUMIF($C$629:$C$643,$C2434,AK$629:AK$643)</f>
        <v/>
      </c>
      <c r="AL2434" s="59">
        <f>SUMIF($C$629:$C$643,$C2434,AL$629:AL$643)</f>
        <v/>
      </c>
      <c r="AM2434" s="59">
        <f>SUMIF($C$629:$C$643,$C2434,AM$629:AM$643)</f>
        <v/>
      </c>
      <c r="AN2434" s="59">
        <f>SUMIF($C$629:$C$643,$C2434,AN$629:AN$643)</f>
        <v/>
      </c>
      <c r="AO2434" s="59">
        <f>SUMIF($C$629:$C$643,$C2434,AO$629:AO$643)</f>
        <v/>
      </c>
      <c r="AP2434" s="59">
        <f>SUMIF($C$629:$C$643,$C2434,AP$629:AP$643)</f>
        <v/>
      </c>
      <c r="AQ2434" s="59">
        <f>SUMIF($C$629:$C$643,$C2434,AQ$629:AQ$643)</f>
        <v/>
      </c>
      <c r="AR2434" s="59">
        <f>SUMIF($C$629:$C$643,$C2434,AR$629:AR$643)</f>
        <v/>
      </c>
      <c r="AS2434" s="59">
        <f>SUMIF($C$629:$C$643,$C2434,AS$629:AS$643)</f>
        <v/>
      </c>
      <c r="AT2434" s="59">
        <f>SUMIF($C$629:$C$643,$C2434,AT$629:AT$643)</f>
        <v/>
      </c>
      <c r="AU2434" s="59">
        <f>SUMIF($C$629:$C$643,$C2434,AU$629:AU$643)</f>
        <v/>
      </c>
      <c r="AV2434" s="59">
        <f>SUMIF($C$629:$C$643,$C2434,AV$629:AV$643)</f>
        <v/>
      </c>
      <c r="AW2434" s="59">
        <f>SUMIF($C$629:$C$643,$C2434,AW$629:AW$643)</f>
        <v/>
      </c>
      <c r="AX2434" s="59">
        <f>SUMIF($C$629:$C$643,$C2434,AX$629:AX$643)</f>
        <v/>
      </c>
      <c r="AY2434" s="59">
        <f>SUMIF($C$629:$C$643,$C2434,AY$629:AY$643)</f>
        <v/>
      </c>
    </row>
    <row r="2435" hidden="1" outlineLevel="2">
      <c r="A2435" s="14" t="inlineStr">
        <is>
          <t>ctxnew</t>
        </is>
      </c>
      <c r="B2435" s="14" t="inlineStr">
        <is>
          <t>coa</t>
        </is>
      </c>
      <c r="C2435" s="14" t="inlineStr">
        <is>
          <t>oen</t>
        </is>
      </c>
      <c r="D2435" s="36">
        <f>INDEX(Inputs!$W$5:$W$132,MATCH($B2435&amp;"|"&amp;$C2435,Inputs!$A$5:$A$132,0))</f>
        <v/>
      </c>
      <c r="E2435" s="36">
        <f>INDEX(Inputs!$L$5:$L$132,MATCH($B2435&amp;"|"&amp;$C2435,Inputs!$A$5:$A$132,0))</f>
        <v/>
      </c>
      <c r="F2435" s="36">
        <f>INDEX(Inputs!$M$5:$M$132,MATCH($B2435&amp;"|"&amp;$C2435,Inputs!$A$5:$A$132,0))</f>
        <v/>
      </c>
      <c r="G2435" s="35" t="n"/>
      <c r="H2435" s="14">
        <f>INDEX(VarLab,MATCH($A2435,VarKey,0))&amp;INDEX(MemLab,MATCH($C2435&amp;"|"&amp;$B2435,MemKey,0))</f>
        <v/>
      </c>
      <c r="I2435" s="14">
        <f>INDEX(VarUnit,MATCH($A2435,VarKey,0))</f>
        <v/>
      </c>
      <c r="J2435" s="14">
        <f>INDEX(VarSrc,MATCH($A2435,VarKey,0))</f>
        <v/>
      </c>
      <c r="K2435" s="11">
        <f>CodePrefix&amp;$A2435&amp;IF($C2435="","","."&amp;$C2435&amp;"."&amp;$B2435)&amp;INDEX(VarEnd,MATCH($A2435,VarKey,0))&amp;K$5</f>
        <v/>
      </c>
      <c r="L2435" s="37">
        <f>INDEX(L$263:L$279,$F2435)*$D2435*INDEX(L$23:L$30,$E2435)</f>
        <v/>
      </c>
      <c r="M2435" s="36">
        <f>INDEX(M$263:M$279,$F2435)*$D2435*INDEX(M$23:M$30,$E2435)</f>
        <v/>
      </c>
      <c r="N2435" s="36">
        <f>INDEX(N$263:N$279,$F2435)*$D2435*INDEX(N$23:N$30,$E2435)</f>
        <v/>
      </c>
      <c r="O2435" s="36">
        <f>INDEX(O$263:O$279,$F2435)*$D2435*INDEX(O$23:O$30,$E2435)</f>
        <v/>
      </c>
      <c r="P2435" s="36">
        <f>INDEX(P$263:P$279,$F2435)*$D2435*INDEX(P$23:P$30,$E2435)</f>
        <v/>
      </c>
      <c r="Q2435" s="36">
        <f>INDEX(Q$263:Q$279,$F2435)*$D2435*INDEX(Q$23:Q$30,$E2435)</f>
        <v/>
      </c>
      <c r="R2435" s="36">
        <f>INDEX(R$263:R$279,$F2435)*$D2435*INDEX(R$23:R$30,$E2435)</f>
        <v/>
      </c>
      <c r="S2435" s="36">
        <f>INDEX(S$263:S$279,$F2435)*$D2435*INDEX(S$23:S$30,$E2435)</f>
        <v/>
      </c>
      <c r="T2435" s="36">
        <f>INDEX(T$263:T$279,$F2435)*$D2435*INDEX(T$23:T$30,$E2435)</f>
        <v/>
      </c>
      <c r="U2435" s="36">
        <f>INDEX(U$263:U$279,$F2435)*$D2435*INDEX(U$23:U$30,$E2435)</f>
        <v/>
      </c>
      <c r="V2435" s="36">
        <f>INDEX(V$263:V$279,$F2435)*$D2435*INDEX(V$23:V$30,$E2435)</f>
        <v/>
      </c>
      <c r="W2435" s="36">
        <f>INDEX(W$263:W$279,$F2435)*$D2435*INDEX(W$23:W$30,$E2435)</f>
        <v/>
      </c>
      <c r="X2435" s="36">
        <f>INDEX(X$263:X$279,$F2435)*$D2435*INDEX(X$23:X$30,$E2435)</f>
        <v/>
      </c>
      <c r="Y2435" s="36">
        <f>INDEX(Y$263:Y$279,$F2435)*$D2435*INDEX(Y$23:Y$30,$E2435)</f>
        <v/>
      </c>
      <c r="Z2435" s="36">
        <f>INDEX(Z$263:Z$279,$F2435)*$D2435*INDEX(Z$23:Z$30,$E2435)</f>
        <v/>
      </c>
      <c r="AA2435" s="36">
        <f>INDEX(AA$263:AA$279,$F2435)*$D2435*INDEX(AA$23:AA$30,$E2435)</f>
        <v/>
      </c>
      <c r="AB2435" s="36">
        <f>INDEX(AB$263:AB$279,$F2435)*$D2435*INDEX(AB$23:AB$30,$E2435)</f>
        <v/>
      </c>
      <c r="AC2435" s="36">
        <f>INDEX(AC$263:AC$279,$F2435)*$D2435*INDEX(AC$23:AC$30,$E2435)</f>
        <v/>
      </c>
      <c r="AD2435" s="36">
        <f>INDEX(AD$263:AD$279,$F2435)*$D2435*INDEX(AD$23:AD$30,$E2435)</f>
        <v/>
      </c>
      <c r="AF2435" s="11">
        <f>CodePrefix&amp;$A2435&amp;IF($C2435="","","."&amp;$C2435&amp;"."&amp;$B2435)&amp;INDEX(VarEnd,MATCH($A2435,VarKey,0))&amp;AF$5</f>
        <v/>
      </c>
      <c r="AG2435" s="37">
        <f>INDEX(AG$263:AG$279,$F2435)*$D2435*INDEX(AG$23:AG$30,$E2435)</f>
        <v/>
      </c>
      <c r="AH2435" s="36">
        <f>INDEX(AH$263:AH$279,$F2435)*$D2435*INDEX(AH$23:AH$30,$E2435)</f>
        <v/>
      </c>
      <c r="AI2435" s="36">
        <f>INDEX(AI$263:AI$279,$F2435)*$D2435*INDEX(AI$23:AI$30,$E2435)</f>
        <v/>
      </c>
      <c r="AJ2435" s="36">
        <f>INDEX(AJ$263:AJ$279,$F2435)*$D2435*INDEX(AJ$23:AJ$30,$E2435)</f>
        <v/>
      </c>
      <c r="AK2435" s="36">
        <f>INDEX(AK$263:AK$279,$F2435)*$D2435*INDEX(AK$23:AK$30,$E2435)</f>
        <v/>
      </c>
      <c r="AL2435" s="36">
        <f>INDEX(AL$263:AL$279,$F2435)*$D2435*INDEX(AL$23:AL$30,$E2435)</f>
        <v/>
      </c>
      <c r="AM2435" s="36">
        <f>INDEX(AM$263:AM$279,$F2435)*$D2435*INDEX(AM$23:AM$30,$E2435)</f>
        <v/>
      </c>
      <c r="AN2435" s="36">
        <f>INDEX(AN$263:AN$279,$F2435)*$D2435*INDEX(AN$23:AN$30,$E2435)</f>
        <v/>
      </c>
      <c r="AO2435" s="36">
        <f>INDEX(AO$263:AO$279,$F2435)*$D2435*INDEX(AO$23:AO$30,$E2435)</f>
        <v/>
      </c>
      <c r="AP2435" s="36">
        <f>INDEX(AP$263:AP$279,$F2435)*$D2435*INDEX(AP$23:AP$30,$E2435)</f>
        <v/>
      </c>
      <c r="AQ2435" s="36">
        <f>INDEX(AQ$263:AQ$279,$F2435)*$D2435*INDEX(AQ$23:AQ$30,$E2435)</f>
        <v/>
      </c>
      <c r="AR2435" s="36">
        <f>INDEX(AR$263:AR$279,$F2435)*$D2435*INDEX(AR$23:AR$30,$E2435)</f>
        <v/>
      </c>
      <c r="AS2435" s="36">
        <f>INDEX(AS$263:AS$279,$F2435)*$D2435*INDEX(AS$23:AS$30,$E2435)</f>
        <v/>
      </c>
      <c r="AT2435" s="36">
        <f>INDEX(AT$263:AT$279,$F2435)*$D2435*INDEX(AT$23:AT$30,$E2435)</f>
        <v/>
      </c>
      <c r="AU2435" s="36">
        <f>INDEX(AU$263:AU$279,$F2435)*$D2435*INDEX(AU$23:AU$30,$E2435)</f>
        <v/>
      </c>
      <c r="AV2435" s="36">
        <f>INDEX(AV$263:AV$279,$F2435)*$D2435*INDEX(AV$23:AV$30,$E2435)</f>
        <v/>
      </c>
      <c r="AW2435" s="36">
        <f>INDEX(AW$263:AW$279,$F2435)*$D2435*INDEX(AW$23:AW$30,$E2435)</f>
        <v/>
      </c>
      <c r="AX2435" s="36">
        <f>INDEX(AX$263:AX$279,$F2435)*$D2435*INDEX(AX$23:AX$30,$E2435)</f>
        <v/>
      </c>
      <c r="AY2435" s="36">
        <f>INDEX(AY$263:AY$279,$F2435)*$D2435*INDEX(AY$23:AY$30,$E2435)</f>
        <v/>
      </c>
    </row>
    <row r="2436" hidden="1" outlineLevel="2">
      <c r="A2436" s="14" t="inlineStr">
        <is>
          <t>ctxnew</t>
        </is>
      </c>
      <c r="B2436" s="14" t="inlineStr">
        <is>
          <t>nga</t>
        </is>
      </c>
      <c r="C2436" s="14" t="inlineStr">
        <is>
          <t>oen</t>
        </is>
      </c>
      <c r="D2436" s="36">
        <f>INDEX(Inputs!$W$5:$W$132,MATCH($B2436&amp;"|"&amp;$C2436,Inputs!$A$5:$A$132,0))</f>
        <v/>
      </c>
      <c r="E2436" s="36">
        <f>INDEX(Inputs!$L$5:$L$132,MATCH($B2436&amp;"|"&amp;$C2436,Inputs!$A$5:$A$132,0))</f>
        <v/>
      </c>
      <c r="F2436" s="36">
        <f>INDEX(Inputs!$M$5:$M$132,MATCH($B2436&amp;"|"&amp;$C2436,Inputs!$A$5:$A$132,0))</f>
        <v/>
      </c>
      <c r="G2436" s="35" t="n"/>
      <c r="H2436" s="14">
        <f>INDEX(VarLab,MATCH($A2436,VarKey,0))&amp;INDEX(MemLab,MATCH($C2436&amp;"|"&amp;$B2436,MemKey,0))</f>
        <v/>
      </c>
      <c r="I2436" s="14">
        <f>INDEX(VarUnit,MATCH($A2436,VarKey,0))</f>
        <v/>
      </c>
      <c r="J2436" s="14">
        <f>INDEX(VarSrc,MATCH($A2436,VarKey,0))</f>
        <v/>
      </c>
      <c r="K2436" s="11">
        <f>CodePrefix&amp;$A2436&amp;IF($C2436="","","."&amp;$C2436&amp;"."&amp;$B2436)&amp;INDEX(VarEnd,MATCH($A2436,VarKey,0))&amp;K$5</f>
        <v/>
      </c>
      <c r="L2436" s="37">
        <f>INDEX(L$263:L$279,$F2436)*$D2436*INDEX(L$23:L$30,$E2436)</f>
        <v/>
      </c>
      <c r="M2436" s="36">
        <f>INDEX(M$263:M$279,$F2436)*$D2436*INDEX(M$23:M$30,$E2436)</f>
        <v/>
      </c>
      <c r="N2436" s="36">
        <f>INDEX(N$263:N$279,$F2436)*$D2436*INDEX(N$23:N$30,$E2436)</f>
        <v/>
      </c>
      <c r="O2436" s="36">
        <f>INDEX(O$263:O$279,$F2436)*$D2436*INDEX(O$23:O$30,$E2436)</f>
        <v/>
      </c>
      <c r="P2436" s="36">
        <f>INDEX(P$263:P$279,$F2436)*$D2436*INDEX(P$23:P$30,$E2436)</f>
        <v/>
      </c>
      <c r="Q2436" s="36">
        <f>INDEX(Q$263:Q$279,$F2436)*$D2436*INDEX(Q$23:Q$30,$E2436)</f>
        <v/>
      </c>
      <c r="R2436" s="36">
        <f>INDEX(R$263:R$279,$F2436)*$D2436*INDEX(R$23:R$30,$E2436)</f>
        <v/>
      </c>
      <c r="S2436" s="36">
        <f>INDEX(S$263:S$279,$F2436)*$D2436*INDEX(S$23:S$30,$E2436)</f>
        <v/>
      </c>
      <c r="T2436" s="36">
        <f>INDEX(T$263:T$279,$F2436)*$D2436*INDEX(T$23:T$30,$E2436)</f>
        <v/>
      </c>
      <c r="U2436" s="36">
        <f>INDEX(U$263:U$279,$F2436)*$D2436*INDEX(U$23:U$30,$E2436)</f>
        <v/>
      </c>
      <c r="V2436" s="36">
        <f>INDEX(V$263:V$279,$F2436)*$D2436*INDEX(V$23:V$30,$E2436)</f>
        <v/>
      </c>
      <c r="W2436" s="36">
        <f>INDEX(W$263:W$279,$F2436)*$D2436*INDEX(W$23:W$30,$E2436)</f>
        <v/>
      </c>
      <c r="X2436" s="36">
        <f>INDEX(X$263:X$279,$F2436)*$D2436*INDEX(X$23:X$30,$E2436)</f>
        <v/>
      </c>
      <c r="Y2436" s="36">
        <f>INDEX(Y$263:Y$279,$F2436)*$D2436*INDEX(Y$23:Y$30,$E2436)</f>
        <v/>
      </c>
      <c r="Z2436" s="36">
        <f>INDEX(Z$263:Z$279,$F2436)*$D2436*INDEX(Z$23:Z$30,$E2436)</f>
        <v/>
      </c>
      <c r="AA2436" s="36">
        <f>INDEX(AA$263:AA$279,$F2436)*$D2436*INDEX(AA$23:AA$30,$E2436)</f>
        <v/>
      </c>
      <c r="AB2436" s="36">
        <f>INDEX(AB$263:AB$279,$F2436)*$D2436*INDEX(AB$23:AB$30,$E2436)</f>
        <v/>
      </c>
      <c r="AC2436" s="36">
        <f>INDEX(AC$263:AC$279,$F2436)*$D2436*INDEX(AC$23:AC$30,$E2436)</f>
        <v/>
      </c>
      <c r="AD2436" s="36">
        <f>INDEX(AD$263:AD$279,$F2436)*$D2436*INDEX(AD$23:AD$30,$E2436)</f>
        <v/>
      </c>
      <c r="AF2436" s="11">
        <f>CodePrefix&amp;$A2436&amp;IF($C2436="","","."&amp;$C2436&amp;"."&amp;$B2436)&amp;INDEX(VarEnd,MATCH($A2436,VarKey,0))&amp;AF$5</f>
        <v/>
      </c>
      <c r="AG2436" s="37">
        <f>INDEX(AG$263:AG$279,$F2436)*$D2436*INDEX(AG$23:AG$30,$E2436)</f>
        <v/>
      </c>
      <c r="AH2436" s="36">
        <f>INDEX(AH$263:AH$279,$F2436)*$D2436*INDEX(AH$23:AH$30,$E2436)</f>
        <v/>
      </c>
      <c r="AI2436" s="36">
        <f>INDEX(AI$263:AI$279,$F2436)*$D2436*INDEX(AI$23:AI$30,$E2436)</f>
        <v/>
      </c>
      <c r="AJ2436" s="36">
        <f>INDEX(AJ$263:AJ$279,$F2436)*$D2436*INDEX(AJ$23:AJ$30,$E2436)</f>
        <v/>
      </c>
      <c r="AK2436" s="36">
        <f>INDEX(AK$263:AK$279,$F2436)*$D2436*INDEX(AK$23:AK$30,$E2436)</f>
        <v/>
      </c>
      <c r="AL2436" s="36">
        <f>INDEX(AL$263:AL$279,$F2436)*$D2436*INDEX(AL$23:AL$30,$E2436)</f>
        <v/>
      </c>
      <c r="AM2436" s="36">
        <f>INDEX(AM$263:AM$279,$F2436)*$D2436*INDEX(AM$23:AM$30,$E2436)</f>
        <v/>
      </c>
      <c r="AN2436" s="36">
        <f>INDEX(AN$263:AN$279,$F2436)*$D2436*INDEX(AN$23:AN$30,$E2436)</f>
        <v/>
      </c>
      <c r="AO2436" s="36">
        <f>INDEX(AO$263:AO$279,$F2436)*$D2436*INDEX(AO$23:AO$30,$E2436)</f>
        <v/>
      </c>
      <c r="AP2436" s="36">
        <f>INDEX(AP$263:AP$279,$F2436)*$D2436*INDEX(AP$23:AP$30,$E2436)</f>
        <v/>
      </c>
      <c r="AQ2436" s="36">
        <f>INDEX(AQ$263:AQ$279,$F2436)*$D2436*INDEX(AQ$23:AQ$30,$E2436)</f>
        <v/>
      </c>
      <c r="AR2436" s="36">
        <f>INDEX(AR$263:AR$279,$F2436)*$D2436*INDEX(AR$23:AR$30,$E2436)</f>
        <v/>
      </c>
      <c r="AS2436" s="36">
        <f>INDEX(AS$263:AS$279,$F2436)*$D2436*INDEX(AS$23:AS$30,$E2436)</f>
        <v/>
      </c>
      <c r="AT2436" s="36">
        <f>INDEX(AT$263:AT$279,$F2436)*$D2436*INDEX(AT$23:AT$30,$E2436)</f>
        <v/>
      </c>
      <c r="AU2436" s="36">
        <f>INDEX(AU$263:AU$279,$F2436)*$D2436*INDEX(AU$23:AU$30,$E2436)</f>
        <v/>
      </c>
      <c r="AV2436" s="36">
        <f>INDEX(AV$263:AV$279,$F2436)*$D2436*INDEX(AV$23:AV$30,$E2436)</f>
        <v/>
      </c>
      <c r="AW2436" s="36">
        <f>INDEX(AW$263:AW$279,$F2436)*$D2436*INDEX(AW$23:AW$30,$E2436)</f>
        <v/>
      </c>
      <c r="AX2436" s="36">
        <f>INDEX(AX$263:AX$279,$F2436)*$D2436*INDEX(AX$23:AX$30,$E2436)</f>
        <v/>
      </c>
      <c r="AY2436" s="36">
        <f>INDEX(AY$263:AY$279,$F2436)*$D2436*INDEX(AY$23:AY$30,$E2436)</f>
        <v/>
      </c>
    </row>
    <row r="2437" hidden="1" outlineLevel="2">
      <c r="A2437" s="14" t="inlineStr">
        <is>
          <t>ctxnew</t>
        </is>
      </c>
      <c r="B2437" s="14" t="inlineStr">
        <is>
          <t>gso</t>
        </is>
      </c>
      <c r="C2437" s="14" t="inlineStr">
        <is>
          <t>oen</t>
        </is>
      </c>
      <c r="D2437" s="36">
        <f>INDEX(Inputs!$W$5:$W$132,MATCH($B2437&amp;"|"&amp;$C2437,Inputs!$A$5:$A$132,0))</f>
        <v/>
      </c>
      <c r="E2437" s="36">
        <f>INDEX(Inputs!$L$5:$L$132,MATCH($B2437&amp;"|"&amp;$C2437,Inputs!$A$5:$A$132,0))</f>
        <v/>
      </c>
      <c r="F2437" s="36">
        <f>INDEX(Inputs!$M$5:$M$132,MATCH($B2437&amp;"|"&amp;$C2437,Inputs!$A$5:$A$132,0))</f>
        <v/>
      </c>
      <c r="G2437" s="35" t="n"/>
      <c r="H2437" s="14">
        <f>INDEX(VarLab,MATCH($A2437,VarKey,0))&amp;INDEX(MemLab,MATCH($C2437&amp;"|"&amp;$B2437,MemKey,0))</f>
        <v/>
      </c>
      <c r="I2437" s="14">
        <f>INDEX(VarUnit,MATCH($A2437,VarKey,0))</f>
        <v/>
      </c>
      <c r="J2437" s="14">
        <f>INDEX(VarSrc,MATCH($A2437,VarKey,0))</f>
        <v/>
      </c>
      <c r="K2437" s="11">
        <f>CodePrefix&amp;$A2437&amp;IF($C2437="","","."&amp;$C2437&amp;"."&amp;$B2437)&amp;INDEX(VarEnd,MATCH($A2437,VarKey,0))&amp;K$5</f>
        <v/>
      </c>
      <c r="L2437" s="37">
        <f>INDEX(L$263:L$279,$F2437)*$D2437*INDEX(L$23:L$30,$E2437)</f>
        <v/>
      </c>
      <c r="M2437" s="36">
        <f>INDEX(M$263:M$279,$F2437)*$D2437*INDEX(M$23:M$30,$E2437)</f>
        <v/>
      </c>
      <c r="N2437" s="36">
        <f>INDEX(N$263:N$279,$F2437)*$D2437*INDEX(N$23:N$30,$E2437)</f>
        <v/>
      </c>
      <c r="O2437" s="36">
        <f>INDEX(O$263:O$279,$F2437)*$D2437*INDEX(O$23:O$30,$E2437)</f>
        <v/>
      </c>
      <c r="P2437" s="36">
        <f>INDEX(P$263:P$279,$F2437)*$D2437*INDEX(P$23:P$30,$E2437)</f>
        <v/>
      </c>
      <c r="Q2437" s="36">
        <f>INDEX(Q$263:Q$279,$F2437)*$D2437*INDEX(Q$23:Q$30,$E2437)</f>
        <v/>
      </c>
      <c r="R2437" s="36">
        <f>INDEX(R$263:R$279,$F2437)*$D2437*INDEX(R$23:R$30,$E2437)</f>
        <v/>
      </c>
      <c r="S2437" s="36">
        <f>INDEX(S$263:S$279,$F2437)*$D2437*INDEX(S$23:S$30,$E2437)</f>
        <v/>
      </c>
      <c r="T2437" s="36">
        <f>INDEX(T$263:T$279,$F2437)*$D2437*INDEX(T$23:T$30,$E2437)</f>
        <v/>
      </c>
      <c r="U2437" s="36">
        <f>INDEX(U$263:U$279,$F2437)*$D2437*INDEX(U$23:U$30,$E2437)</f>
        <v/>
      </c>
      <c r="V2437" s="36">
        <f>INDEX(V$263:V$279,$F2437)*$D2437*INDEX(V$23:V$30,$E2437)</f>
        <v/>
      </c>
      <c r="W2437" s="36">
        <f>INDEX(W$263:W$279,$F2437)*$D2437*INDEX(W$23:W$30,$E2437)</f>
        <v/>
      </c>
      <c r="X2437" s="36">
        <f>INDEX(X$263:X$279,$F2437)*$D2437*INDEX(X$23:X$30,$E2437)</f>
        <v/>
      </c>
      <c r="Y2437" s="36">
        <f>INDEX(Y$263:Y$279,$F2437)*$D2437*INDEX(Y$23:Y$30,$E2437)</f>
        <v/>
      </c>
      <c r="Z2437" s="36">
        <f>INDEX(Z$263:Z$279,$F2437)*$D2437*INDEX(Z$23:Z$30,$E2437)</f>
        <v/>
      </c>
      <c r="AA2437" s="36">
        <f>INDEX(AA$263:AA$279,$F2437)*$D2437*INDEX(AA$23:AA$30,$E2437)</f>
        <v/>
      </c>
      <c r="AB2437" s="36">
        <f>INDEX(AB$263:AB$279,$F2437)*$D2437*INDEX(AB$23:AB$30,$E2437)</f>
        <v/>
      </c>
      <c r="AC2437" s="36">
        <f>INDEX(AC$263:AC$279,$F2437)*$D2437*INDEX(AC$23:AC$30,$E2437)</f>
        <v/>
      </c>
      <c r="AD2437" s="36">
        <f>INDEX(AD$263:AD$279,$F2437)*$D2437*INDEX(AD$23:AD$30,$E2437)</f>
        <v/>
      </c>
      <c r="AF2437" s="11">
        <f>CodePrefix&amp;$A2437&amp;IF($C2437="","","."&amp;$C2437&amp;"."&amp;$B2437)&amp;INDEX(VarEnd,MATCH($A2437,VarKey,0))&amp;AF$5</f>
        <v/>
      </c>
      <c r="AG2437" s="37">
        <f>INDEX(AG$263:AG$279,$F2437)*$D2437*INDEX(AG$23:AG$30,$E2437)</f>
        <v/>
      </c>
      <c r="AH2437" s="36">
        <f>INDEX(AH$263:AH$279,$F2437)*$D2437*INDEX(AH$23:AH$30,$E2437)</f>
        <v/>
      </c>
      <c r="AI2437" s="36">
        <f>INDEX(AI$263:AI$279,$F2437)*$D2437*INDEX(AI$23:AI$30,$E2437)</f>
        <v/>
      </c>
      <c r="AJ2437" s="36">
        <f>INDEX(AJ$263:AJ$279,$F2437)*$D2437*INDEX(AJ$23:AJ$30,$E2437)</f>
        <v/>
      </c>
      <c r="AK2437" s="36">
        <f>INDEX(AK$263:AK$279,$F2437)*$D2437*INDEX(AK$23:AK$30,$E2437)</f>
        <v/>
      </c>
      <c r="AL2437" s="36">
        <f>INDEX(AL$263:AL$279,$F2437)*$D2437*INDEX(AL$23:AL$30,$E2437)</f>
        <v/>
      </c>
      <c r="AM2437" s="36">
        <f>INDEX(AM$263:AM$279,$F2437)*$D2437*INDEX(AM$23:AM$30,$E2437)</f>
        <v/>
      </c>
      <c r="AN2437" s="36">
        <f>INDEX(AN$263:AN$279,$F2437)*$D2437*INDEX(AN$23:AN$30,$E2437)</f>
        <v/>
      </c>
      <c r="AO2437" s="36">
        <f>INDEX(AO$263:AO$279,$F2437)*$D2437*INDEX(AO$23:AO$30,$E2437)</f>
        <v/>
      </c>
      <c r="AP2437" s="36">
        <f>INDEX(AP$263:AP$279,$F2437)*$D2437*INDEX(AP$23:AP$30,$E2437)</f>
        <v/>
      </c>
      <c r="AQ2437" s="36">
        <f>INDEX(AQ$263:AQ$279,$F2437)*$D2437*INDEX(AQ$23:AQ$30,$E2437)</f>
        <v/>
      </c>
      <c r="AR2437" s="36">
        <f>INDEX(AR$263:AR$279,$F2437)*$D2437*INDEX(AR$23:AR$30,$E2437)</f>
        <v/>
      </c>
      <c r="AS2437" s="36">
        <f>INDEX(AS$263:AS$279,$F2437)*$D2437*INDEX(AS$23:AS$30,$E2437)</f>
        <v/>
      </c>
      <c r="AT2437" s="36">
        <f>INDEX(AT$263:AT$279,$F2437)*$D2437*INDEX(AT$23:AT$30,$E2437)</f>
        <v/>
      </c>
      <c r="AU2437" s="36">
        <f>INDEX(AU$263:AU$279,$F2437)*$D2437*INDEX(AU$23:AU$30,$E2437)</f>
        <v/>
      </c>
      <c r="AV2437" s="36">
        <f>INDEX(AV$263:AV$279,$F2437)*$D2437*INDEX(AV$23:AV$30,$E2437)</f>
        <v/>
      </c>
      <c r="AW2437" s="36">
        <f>INDEX(AW$263:AW$279,$F2437)*$D2437*INDEX(AW$23:AW$30,$E2437)</f>
        <v/>
      </c>
      <c r="AX2437" s="36">
        <f>INDEX(AX$263:AX$279,$F2437)*$D2437*INDEX(AX$23:AX$30,$E2437)</f>
        <v/>
      </c>
      <c r="AY2437" s="36">
        <f>INDEX(AY$263:AY$279,$F2437)*$D2437*INDEX(AY$23:AY$30,$E2437)</f>
        <v/>
      </c>
    </row>
    <row r="2438" hidden="1" outlineLevel="2">
      <c r="A2438" s="14" t="inlineStr">
        <is>
          <t>ctxnew</t>
        </is>
      </c>
      <c r="B2438" s="14" t="inlineStr">
        <is>
          <t>die</t>
        </is>
      </c>
      <c r="C2438" s="14" t="inlineStr">
        <is>
          <t>oen</t>
        </is>
      </c>
      <c r="D2438" s="36">
        <f>INDEX(Inputs!$W$5:$W$132,MATCH($B2438&amp;"|"&amp;$C2438,Inputs!$A$5:$A$132,0))</f>
        <v/>
      </c>
      <c r="E2438" s="36">
        <f>INDEX(Inputs!$L$5:$L$132,MATCH($B2438&amp;"|"&amp;$C2438,Inputs!$A$5:$A$132,0))</f>
        <v/>
      </c>
      <c r="F2438" s="36">
        <f>INDEX(Inputs!$M$5:$M$132,MATCH($B2438&amp;"|"&amp;$C2438,Inputs!$A$5:$A$132,0))</f>
        <v/>
      </c>
      <c r="G2438" s="35" t="n"/>
      <c r="H2438" s="14">
        <f>INDEX(VarLab,MATCH($A2438,VarKey,0))&amp;INDEX(MemLab,MATCH($C2438&amp;"|"&amp;$B2438,MemKey,0))</f>
        <v/>
      </c>
      <c r="I2438" s="14">
        <f>INDEX(VarUnit,MATCH($A2438,VarKey,0))</f>
        <v/>
      </c>
      <c r="J2438" s="14">
        <f>INDEX(VarSrc,MATCH($A2438,VarKey,0))</f>
        <v/>
      </c>
      <c r="K2438" s="11">
        <f>CodePrefix&amp;$A2438&amp;IF($C2438="","","."&amp;$C2438&amp;"."&amp;$B2438)&amp;INDEX(VarEnd,MATCH($A2438,VarKey,0))&amp;K$5</f>
        <v/>
      </c>
      <c r="L2438" s="37">
        <f>INDEX(L$263:L$279,$F2438)*$D2438*INDEX(L$23:L$30,$E2438)</f>
        <v/>
      </c>
      <c r="M2438" s="36">
        <f>INDEX(M$263:M$279,$F2438)*$D2438*INDEX(M$23:M$30,$E2438)</f>
        <v/>
      </c>
      <c r="N2438" s="36">
        <f>INDEX(N$263:N$279,$F2438)*$D2438*INDEX(N$23:N$30,$E2438)</f>
        <v/>
      </c>
      <c r="O2438" s="36">
        <f>INDEX(O$263:O$279,$F2438)*$D2438*INDEX(O$23:O$30,$E2438)</f>
        <v/>
      </c>
      <c r="P2438" s="36">
        <f>INDEX(P$263:P$279,$F2438)*$D2438*INDEX(P$23:P$30,$E2438)</f>
        <v/>
      </c>
      <c r="Q2438" s="36">
        <f>INDEX(Q$263:Q$279,$F2438)*$D2438*INDEX(Q$23:Q$30,$E2438)</f>
        <v/>
      </c>
      <c r="R2438" s="36">
        <f>INDEX(R$263:R$279,$F2438)*$D2438*INDEX(R$23:R$30,$E2438)</f>
        <v/>
      </c>
      <c r="S2438" s="36">
        <f>INDEX(S$263:S$279,$F2438)*$D2438*INDEX(S$23:S$30,$E2438)</f>
        <v/>
      </c>
      <c r="T2438" s="36">
        <f>INDEX(T$263:T$279,$F2438)*$D2438*INDEX(T$23:T$30,$E2438)</f>
        <v/>
      </c>
      <c r="U2438" s="36">
        <f>INDEX(U$263:U$279,$F2438)*$D2438*INDEX(U$23:U$30,$E2438)</f>
        <v/>
      </c>
      <c r="V2438" s="36">
        <f>INDEX(V$263:V$279,$F2438)*$D2438*INDEX(V$23:V$30,$E2438)</f>
        <v/>
      </c>
      <c r="W2438" s="36">
        <f>INDEX(W$263:W$279,$F2438)*$D2438*INDEX(W$23:W$30,$E2438)</f>
        <v/>
      </c>
      <c r="X2438" s="36">
        <f>INDEX(X$263:X$279,$F2438)*$D2438*INDEX(X$23:X$30,$E2438)</f>
        <v/>
      </c>
      <c r="Y2438" s="36">
        <f>INDEX(Y$263:Y$279,$F2438)*$D2438*INDEX(Y$23:Y$30,$E2438)</f>
        <v/>
      </c>
      <c r="Z2438" s="36">
        <f>INDEX(Z$263:Z$279,$F2438)*$D2438*INDEX(Z$23:Z$30,$E2438)</f>
        <v/>
      </c>
      <c r="AA2438" s="36">
        <f>INDEX(AA$263:AA$279,$F2438)*$D2438*INDEX(AA$23:AA$30,$E2438)</f>
        <v/>
      </c>
      <c r="AB2438" s="36">
        <f>INDEX(AB$263:AB$279,$F2438)*$D2438*INDEX(AB$23:AB$30,$E2438)</f>
        <v/>
      </c>
      <c r="AC2438" s="36">
        <f>INDEX(AC$263:AC$279,$F2438)*$D2438*INDEX(AC$23:AC$30,$E2438)</f>
        <v/>
      </c>
      <c r="AD2438" s="36">
        <f>INDEX(AD$263:AD$279,$F2438)*$D2438*INDEX(AD$23:AD$30,$E2438)</f>
        <v/>
      </c>
      <c r="AF2438" s="11">
        <f>CodePrefix&amp;$A2438&amp;IF($C2438="","","."&amp;$C2438&amp;"."&amp;$B2438)&amp;INDEX(VarEnd,MATCH($A2438,VarKey,0))&amp;AF$5</f>
        <v/>
      </c>
      <c r="AG2438" s="37">
        <f>INDEX(AG$263:AG$279,$F2438)*$D2438*INDEX(AG$23:AG$30,$E2438)</f>
        <v/>
      </c>
      <c r="AH2438" s="36">
        <f>INDEX(AH$263:AH$279,$F2438)*$D2438*INDEX(AH$23:AH$30,$E2438)</f>
        <v/>
      </c>
      <c r="AI2438" s="36">
        <f>INDEX(AI$263:AI$279,$F2438)*$D2438*INDEX(AI$23:AI$30,$E2438)</f>
        <v/>
      </c>
      <c r="AJ2438" s="36">
        <f>INDEX(AJ$263:AJ$279,$F2438)*$D2438*INDEX(AJ$23:AJ$30,$E2438)</f>
        <v/>
      </c>
      <c r="AK2438" s="36">
        <f>INDEX(AK$263:AK$279,$F2438)*$D2438*INDEX(AK$23:AK$30,$E2438)</f>
        <v/>
      </c>
      <c r="AL2438" s="36">
        <f>INDEX(AL$263:AL$279,$F2438)*$D2438*INDEX(AL$23:AL$30,$E2438)</f>
        <v/>
      </c>
      <c r="AM2438" s="36">
        <f>INDEX(AM$263:AM$279,$F2438)*$D2438*INDEX(AM$23:AM$30,$E2438)</f>
        <v/>
      </c>
      <c r="AN2438" s="36">
        <f>INDEX(AN$263:AN$279,$F2438)*$D2438*INDEX(AN$23:AN$30,$E2438)</f>
        <v/>
      </c>
      <c r="AO2438" s="36">
        <f>INDEX(AO$263:AO$279,$F2438)*$D2438*INDEX(AO$23:AO$30,$E2438)</f>
        <v/>
      </c>
      <c r="AP2438" s="36">
        <f>INDEX(AP$263:AP$279,$F2438)*$D2438*INDEX(AP$23:AP$30,$E2438)</f>
        <v/>
      </c>
      <c r="AQ2438" s="36">
        <f>INDEX(AQ$263:AQ$279,$F2438)*$D2438*INDEX(AQ$23:AQ$30,$E2438)</f>
        <v/>
      </c>
      <c r="AR2438" s="36">
        <f>INDEX(AR$263:AR$279,$F2438)*$D2438*INDEX(AR$23:AR$30,$E2438)</f>
        <v/>
      </c>
      <c r="AS2438" s="36">
        <f>INDEX(AS$263:AS$279,$F2438)*$D2438*INDEX(AS$23:AS$30,$E2438)</f>
        <v/>
      </c>
      <c r="AT2438" s="36">
        <f>INDEX(AT$263:AT$279,$F2438)*$D2438*INDEX(AT$23:AT$30,$E2438)</f>
        <v/>
      </c>
      <c r="AU2438" s="36">
        <f>INDEX(AU$263:AU$279,$F2438)*$D2438*INDEX(AU$23:AU$30,$E2438)</f>
        <v/>
      </c>
      <c r="AV2438" s="36">
        <f>INDEX(AV$263:AV$279,$F2438)*$D2438*INDEX(AV$23:AV$30,$E2438)</f>
        <v/>
      </c>
      <c r="AW2438" s="36">
        <f>INDEX(AW$263:AW$279,$F2438)*$D2438*INDEX(AW$23:AW$30,$E2438)</f>
        <v/>
      </c>
      <c r="AX2438" s="36">
        <f>INDEX(AX$263:AX$279,$F2438)*$D2438*INDEX(AX$23:AX$30,$E2438)</f>
        <v/>
      </c>
      <c r="AY2438" s="36">
        <f>INDEX(AY$263:AY$279,$F2438)*$D2438*INDEX(AY$23:AY$30,$E2438)</f>
        <v/>
      </c>
    </row>
    <row r="2439" hidden="1" outlineLevel="2">
      <c r="A2439" s="14" t="inlineStr">
        <is>
          <t>ctxnew</t>
        </is>
      </c>
      <c r="B2439" s="14" t="inlineStr">
        <is>
          <t>lpg</t>
        </is>
      </c>
      <c r="C2439" s="14" t="inlineStr">
        <is>
          <t>oen</t>
        </is>
      </c>
      <c r="D2439" s="36">
        <f>INDEX(Inputs!$W$5:$W$132,MATCH($B2439&amp;"|"&amp;$C2439,Inputs!$A$5:$A$132,0))</f>
        <v/>
      </c>
      <c r="E2439" s="36">
        <f>INDEX(Inputs!$L$5:$L$132,MATCH($B2439&amp;"|"&amp;$C2439,Inputs!$A$5:$A$132,0))</f>
        <v/>
      </c>
      <c r="F2439" s="36">
        <f>INDEX(Inputs!$M$5:$M$132,MATCH($B2439&amp;"|"&amp;$C2439,Inputs!$A$5:$A$132,0))</f>
        <v/>
      </c>
      <c r="G2439" s="35" t="n"/>
      <c r="H2439" s="14">
        <f>INDEX(VarLab,MATCH($A2439,VarKey,0))&amp;INDEX(MemLab,MATCH($C2439&amp;"|"&amp;$B2439,MemKey,0))</f>
        <v/>
      </c>
      <c r="I2439" s="14">
        <f>INDEX(VarUnit,MATCH($A2439,VarKey,0))</f>
        <v/>
      </c>
      <c r="J2439" s="14">
        <f>INDEX(VarSrc,MATCH($A2439,VarKey,0))</f>
        <v/>
      </c>
      <c r="K2439" s="11">
        <f>CodePrefix&amp;$A2439&amp;IF($C2439="","","."&amp;$C2439&amp;"."&amp;$B2439)&amp;INDEX(VarEnd,MATCH($A2439,VarKey,0))&amp;K$5</f>
        <v/>
      </c>
      <c r="L2439" s="37">
        <f>INDEX(L$263:L$279,$F2439)*$D2439*INDEX(L$23:L$30,$E2439)</f>
        <v/>
      </c>
      <c r="M2439" s="36">
        <f>INDEX(M$263:M$279,$F2439)*$D2439*INDEX(M$23:M$30,$E2439)</f>
        <v/>
      </c>
      <c r="N2439" s="36">
        <f>INDEX(N$263:N$279,$F2439)*$D2439*INDEX(N$23:N$30,$E2439)</f>
        <v/>
      </c>
      <c r="O2439" s="36">
        <f>INDEX(O$263:O$279,$F2439)*$D2439*INDEX(O$23:O$30,$E2439)</f>
        <v/>
      </c>
      <c r="P2439" s="36">
        <f>INDEX(P$263:P$279,$F2439)*$D2439*INDEX(P$23:P$30,$E2439)</f>
        <v/>
      </c>
      <c r="Q2439" s="36">
        <f>INDEX(Q$263:Q$279,$F2439)*$D2439*INDEX(Q$23:Q$30,$E2439)</f>
        <v/>
      </c>
      <c r="R2439" s="36">
        <f>INDEX(R$263:R$279,$F2439)*$D2439*INDEX(R$23:R$30,$E2439)</f>
        <v/>
      </c>
      <c r="S2439" s="36">
        <f>INDEX(S$263:S$279,$F2439)*$D2439*INDEX(S$23:S$30,$E2439)</f>
        <v/>
      </c>
      <c r="T2439" s="36">
        <f>INDEX(T$263:T$279,$F2439)*$D2439*INDEX(T$23:T$30,$E2439)</f>
        <v/>
      </c>
      <c r="U2439" s="36">
        <f>INDEX(U$263:U$279,$F2439)*$D2439*INDEX(U$23:U$30,$E2439)</f>
        <v/>
      </c>
      <c r="V2439" s="36">
        <f>INDEX(V$263:V$279,$F2439)*$D2439*INDEX(V$23:V$30,$E2439)</f>
        <v/>
      </c>
      <c r="W2439" s="36">
        <f>INDEX(W$263:W$279,$F2439)*$D2439*INDEX(W$23:W$30,$E2439)</f>
        <v/>
      </c>
      <c r="X2439" s="36">
        <f>INDEX(X$263:X$279,$F2439)*$D2439*INDEX(X$23:X$30,$E2439)</f>
        <v/>
      </c>
      <c r="Y2439" s="36">
        <f>INDEX(Y$263:Y$279,$F2439)*$D2439*INDEX(Y$23:Y$30,$E2439)</f>
        <v/>
      </c>
      <c r="Z2439" s="36">
        <f>INDEX(Z$263:Z$279,$F2439)*$D2439*INDEX(Z$23:Z$30,$E2439)</f>
        <v/>
      </c>
      <c r="AA2439" s="36">
        <f>INDEX(AA$263:AA$279,$F2439)*$D2439*INDEX(AA$23:AA$30,$E2439)</f>
        <v/>
      </c>
      <c r="AB2439" s="36">
        <f>INDEX(AB$263:AB$279,$F2439)*$D2439*INDEX(AB$23:AB$30,$E2439)</f>
        <v/>
      </c>
      <c r="AC2439" s="36">
        <f>INDEX(AC$263:AC$279,$F2439)*$D2439*INDEX(AC$23:AC$30,$E2439)</f>
        <v/>
      </c>
      <c r="AD2439" s="36">
        <f>INDEX(AD$263:AD$279,$F2439)*$D2439*INDEX(AD$23:AD$30,$E2439)</f>
        <v/>
      </c>
      <c r="AF2439" s="11">
        <f>CodePrefix&amp;$A2439&amp;IF($C2439="","","."&amp;$C2439&amp;"."&amp;$B2439)&amp;INDEX(VarEnd,MATCH($A2439,VarKey,0))&amp;AF$5</f>
        <v/>
      </c>
      <c r="AG2439" s="37">
        <f>INDEX(AG$263:AG$279,$F2439)*$D2439*INDEX(AG$23:AG$30,$E2439)</f>
        <v/>
      </c>
      <c r="AH2439" s="36">
        <f>INDEX(AH$263:AH$279,$F2439)*$D2439*INDEX(AH$23:AH$30,$E2439)</f>
        <v/>
      </c>
      <c r="AI2439" s="36">
        <f>INDEX(AI$263:AI$279,$F2439)*$D2439*INDEX(AI$23:AI$30,$E2439)</f>
        <v/>
      </c>
      <c r="AJ2439" s="36">
        <f>INDEX(AJ$263:AJ$279,$F2439)*$D2439*INDEX(AJ$23:AJ$30,$E2439)</f>
        <v/>
      </c>
      <c r="AK2439" s="36">
        <f>INDEX(AK$263:AK$279,$F2439)*$D2439*INDEX(AK$23:AK$30,$E2439)</f>
        <v/>
      </c>
      <c r="AL2439" s="36">
        <f>INDEX(AL$263:AL$279,$F2439)*$D2439*INDEX(AL$23:AL$30,$E2439)</f>
        <v/>
      </c>
      <c r="AM2439" s="36">
        <f>INDEX(AM$263:AM$279,$F2439)*$D2439*INDEX(AM$23:AM$30,$E2439)</f>
        <v/>
      </c>
      <c r="AN2439" s="36">
        <f>INDEX(AN$263:AN$279,$F2439)*$D2439*INDEX(AN$23:AN$30,$E2439)</f>
        <v/>
      </c>
      <c r="AO2439" s="36">
        <f>INDEX(AO$263:AO$279,$F2439)*$D2439*INDEX(AO$23:AO$30,$E2439)</f>
        <v/>
      </c>
      <c r="AP2439" s="36">
        <f>INDEX(AP$263:AP$279,$F2439)*$D2439*INDEX(AP$23:AP$30,$E2439)</f>
        <v/>
      </c>
      <c r="AQ2439" s="36">
        <f>INDEX(AQ$263:AQ$279,$F2439)*$D2439*INDEX(AQ$23:AQ$30,$E2439)</f>
        <v/>
      </c>
      <c r="AR2439" s="36">
        <f>INDEX(AR$263:AR$279,$F2439)*$D2439*INDEX(AR$23:AR$30,$E2439)</f>
        <v/>
      </c>
      <c r="AS2439" s="36">
        <f>INDEX(AS$263:AS$279,$F2439)*$D2439*INDEX(AS$23:AS$30,$E2439)</f>
        <v/>
      </c>
      <c r="AT2439" s="36">
        <f>INDEX(AT$263:AT$279,$F2439)*$D2439*INDEX(AT$23:AT$30,$E2439)</f>
        <v/>
      </c>
      <c r="AU2439" s="36">
        <f>INDEX(AU$263:AU$279,$F2439)*$D2439*INDEX(AU$23:AU$30,$E2439)</f>
        <v/>
      </c>
      <c r="AV2439" s="36">
        <f>INDEX(AV$263:AV$279,$F2439)*$D2439*INDEX(AV$23:AV$30,$E2439)</f>
        <v/>
      </c>
      <c r="AW2439" s="36">
        <f>INDEX(AW$263:AW$279,$F2439)*$D2439*INDEX(AW$23:AW$30,$E2439)</f>
        <v/>
      </c>
      <c r="AX2439" s="36">
        <f>INDEX(AX$263:AX$279,$F2439)*$D2439*INDEX(AX$23:AX$30,$E2439)</f>
        <v/>
      </c>
      <c r="AY2439" s="36">
        <f>INDEX(AY$263:AY$279,$F2439)*$D2439*INDEX(AY$23:AY$30,$E2439)</f>
        <v/>
      </c>
    </row>
    <row r="2440" hidden="1" outlineLevel="2">
      <c r="A2440" s="14" t="inlineStr">
        <is>
          <t>ctxnew</t>
        </is>
      </c>
      <c r="B2440" s="14" t="inlineStr">
        <is>
          <t>ker</t>
        </is>
      </c>
      <c r="C2440" s="14" t="inlineStr">
        <is>
          <t>oen</t>
        </is>
      </c>
      <c r="D2440" s="36">
        <f>INDEX(Inputs!$W$5:$W$132,MATCH($B2440&amp;"|"&amp;$C2440,Inputs!$A$5:$A$132,0))</f>
        <v/>
      </c>
      <c r="E2440" s="36">
        <f>INDEX(Inputs!$L$5:$L$132,MATCH($B2440&amp;"|"&amp;$C2440,Inputs!$A$5:$A$132,0))</f>
        <v/>
      </c>
      <c r="F2440" s="36">
        <f>INDEX(Inputs!$M$5:$M$132,MATCH($B2440&amp;"|"&amp;$C2440,Inputs!$A$5:$A$132,0))</f>
        <v/>
      </c>
      <c r="G2440" s="35" t="n"/>
      <c r="H2440" s="14">
        <f>INDEX(VarLab,MATCH($A2440,VarKey,0))&amp;INDEX(MemLab,MATCH($C2440&amp;"|"&amp;$B2440,MemKey,0))</f>
        <v/>
      </c>
      <c r="I2440" s="14">
        <f>INDEX(VarUnit,MATCH($A2440,VarKey,0))</f>
        <v/>
      </c>
      <c r="J2440" s="14">
        <f>INDEX(VarSrc,MATCH($A2440,VarKey,0))</f>
        <v/>
      </c>
      <c r="K2440" s="11">
        <f>CodePrefix&amp;$A2440&amp;IF($C2440="","","."&amp;$C2440&amp;"."&amp;$B2440)&amp;INDEX(VarEnd,MATCH($A2440,VarKey,0))&amp;K$5</f>
        <v/>
      </c>
      <c r="L2440" s="37">
        <f>INDEX(L$263:L$279,$F2440)*$D2440*INDEX(L$23:L$30,$E2440)</f>
        <v/>
      </c>
      <c r="M2440" s="36">
        <f>INDEX(M$263:M$279,$F2440)*$D2440*INDEX(M$23:M$30,$E2440)</f>
        <v/>
      </c>
      <c r="N2440" s="36">
        <f>INDEX(N$263:N$279,$F2440)*$D2440*INDEX(N$23:N$30,$E2440)</f>
        <v/>
      </c>
      <c r="O2440" s="36">
        <f>INDEX(O$263:O$279,$F2440)*$D2440*INDEX(O$23:O$30,$E2440)</f>
        <v/>
      </c>
      <c r="P2440" s="36">
        <f>INDEX(P$263:P$279,$F2440)*$D2440*INDEX(P$23:P$30,$E2440)</f>
        <v/>
      </c>
      <c r="Q2440" s="36">
        <f>INDEX(Q$263:Q$279,$F2440)*$D2440*INDEX(Q$23:Q$30,$E2440)</f>
        <v/>
      </c>
      <c r="R2440" s="36">
        <f>INDEX(R$263:R$279,$F2440)*$D2440*INDEX(R$23:R$30,$E2440)</f>
        <v/>
      </c>
      <c r="S2440" s="36">
        <f>INDEX(S$263:S$279,$F2440)*$D2440*INDEX(S$23:S$30,$E2440)</f>
        <v/>
      </c>
      <c r="T2440" s="36">
        <f>INDEX(T$263:T$279,$F2440)*$D2440*INDEX(T$23:T$30,$E2440)</f>
        <v/>
      </c>
      <c r="U2440" s="36">
        <f>INDEX(U$263:U$279,$F2440)*$D2440*INDEX(U$23:U$30,$E2440)</f>
        <v/>
      </c>
      <c r="V2440" s="36">
        <f>INDEX(V$263:V$279,$F2440)*$D2440*INDEX(V$23:V$30,$E2440)</f>
        <v/>
      </c>
      <c r="W2440" s="36">
        <f>INDEX(W$263:W$279,$F2440)*$D2440*INDEX(W$23:W$30,$E2440)</f>
        <v/>
      </c>
      <c r="X2440" s="36">
        <f>INDEX(X$263:X$279,$F2440)*$D2440*INDEX(X$23:X$30,$E2440)</f>
        <v/>
      </c>
      <c r="Y2440" s="36">
        <f>INDEX(Y$263:Y$279,$F2440)*$D2440*INDEX(Y$23:Y$30,$E2440)</f>
        <v/>
      </c>
      <c r="Z2440" s="36">
        <f>INDEX(Z$263:Z$279,$F2440)*$D2440*INDEX(Z$23:Z$30,$E2440)</f>
        <v/>
      </c>
      <c r="AA2440" s="36">
        <f>INDEX(AA$263:AA$279,$F2440)*$D2440*INDEX(AA$23:AA$30,$E2440)</f>
        <v/>
      </c>
      <c r="AB2440" s="36">
        <f>INDEX(AB$263:AB$279,$F2440)*$D2440*INDEX(AB$23:AB$30,$E2440)</f>
        <v/>
      </c>
      <c r="AC2440" s="36">
        <f>INDEX(AC$263:AC$279,$F2440)*$D2440*INDEX(AC$23:AC$30,$E2440)</f>
        <v/>
      </c>
      <c r="AD2440" s="36">
        <f>INDEX(AD$263:AD$279,$F2440)*$D2440*INDEX(AD$23:AD$30,$E2440)</f>
        <v/>
      </c>
      <c r="AF2440" s="11">
        <f>CodePrefix&amp;$A2440&amp;IF($C2440="","","."&amp;$C2440&amp;"."&amp;$B2440)&amp;INDEX(VarEnd,MATCH($A2440,VarKey,0))&amp;AF$5</f>
        <v/>
      </c>
      <c r="AG2440" s="37">
        <f>INDEX(AG$263:AG$279,$F2440)*$D2440*INDEX(AG$23:AG$30,$E2440)</f>
        <v/>
      </c>
      <c r="AH2440" s="36">
        <f>INDEX(AH$263:AH$279,$F2440)*$D2440*INDEX(AH$23:AH$30,$E2440)</f>
        <v/>
      </c>
      <c r="AI2440" s="36">
        <f>INDEX(AI$263:AI$279,$F2440)*$D2440*INDEX(AI$23:AI$30,$E2440)</f>
        <v/>
      </c>
      <c r="AJ2440" s="36">
        <f>INDEX(AJ$263:AJ$279,$F2440)*$D2440*INDEX(AJ$23:AJ$30,$E2440)</f>
        <v/>
      </c>
      <c r="AK2440" s="36">
        <f>INDEX(AK$263:AK$279,$F2440)*$D2440*INDEX(AK$23:AK$30,$E2440)</f>
        <v/>
      </c>
      <c r="AL2440" s="36">
        <f>INDEX(AL$263:AL$279,$F2440)*$D2440*INDEX(AL$23:AL$30,$E2440)</f>
        <v/>
      </c>
      <c r="AM2440" s="36">
        <f>INDEX(AM$263:AM$279,$F2440)*$D2440*INDEX(AM$23:AM$30,$E2440)</f>
        <v/>
      </c>
      <c r="AN2440" s="36">
        <f>INDEX(AN$263:AN$279,$F2440)*$D2440*INDEX(AN$23:AN$30,$E2440)</f>
        <v/>
      </c>
      <c r="AO2440" s="36">
        <f>INDEX(AO$263:AO$279,$F2440)*$D2440*INDEX(AO$23:AO$30,$E2440)</f>
        <v/>
      </c>
      <c r="AP2440" s="36">
        <f>INDEX(AP$263:AP$279,$F2440)*$D2440*INDEX(AP$23:AP$30,$E2440)</f>
        <v/>
      </c>
      <c r="AQ2440" s="36">
        <f>INDEX(AQ$263:AQ$279,$F2440)*$D2440*INDEX(AQ$23:AQ$30,$E2440)</f>
        <v/>
      </c>
      <c r="AR2440" s="36">
        <f>INDEX(AR$263:AR$279,$F2440)*$D2440*INDEX(AR$23:AR$30,$E2440)</f>
        <v/>
      </c>
      <c r="AS2440" s="36">
        <f>INDEX(AS$263:AS$279,$F2440)*$D2440*INDEX(AS$23:AS$30,$E2440)</f>
        <v/>
      </c>
      <c r="AT2440" s="36">
        <f>INDEX(AT$263:AT$279,$F2440)*$D2440*INDEX(AT$23:AT$30,$E2440)</f>
        <v/>
      </c>
      <c r="AU2440" s="36">
        <f>INDEX(AU$263:AU$279,$F2440)*$D2440*INDEX(AU$23:AU$30,$E2440)</f>
        <v/>
      </c>
      <c r="AV2440" s="36">
        <f>INDEX(AV$263:AV$279,$F2440)*$D2440*INDEX(AV$23:AV$30,$E2440)</f>
        <v/>
      </c>
      <c r="AW2440" s="36">
        <f>INDEX(AW$263:AW$279,$F2440)*$D2440*INDEX(AW$23:AW$30,$E2440)</f>
        <v/>
      </c>
      <c r="AX2440" s="36">
        <f>INDEX(AX$263:AX$279,$F2440)*$D2440*INDEX(AX$23:AX$30,$E2440)</f>
        <v/>
      </c>
      <c r="AY2440" s="36">
        <f>INDEX(AY$263:AY$279,$F2440)*$D2440*INDEX(AY$23:AY$30,$E2440)</f>
        <v/>
      </c>
    </row>
    <row r="2441" hidden="1" outlineLevel="2">
      <c r="A2441" s="14" t="inlineStr">
        <is>
          <t>ctxnew</t>
        </is>
      </c>
      <c r="B2441" s="14" t="inlineStr">
        <is>
          <t>oop</t>
        </is>
      </c>
      <c r="C2441" s="14" t="inlineStr">
        <is>
          <t>oen</t>
        </is>
      </c>
      <c r="D2441" s="36">
        <f>INDEX(Inputs!$W$5:$W$132,MATCH($B2441&amp;"|"&amp;$C2441,Inputs!$A$5:$A$132,0))</f>
        <v/>
      </c>
      <c r="E2441" s="36">
        <f>INDEX(Inputs!$L$5:$L$132,MATCH($B2441&amp;"|"&amp;$C2441,Inputs!$A$5:$A$132,0))</f>
        <v/>
      </c>
      <c r="F2441" s="36">
        <f>INDEX(Inputs!$M$5:$M$132,MATCH($B2441&amp;"|"&amp;$C2441,Inputs!$A$5:$A$132,0))</f>
        <v/>
      </c>
      <c r="G2441" s="35" t="n"/>
      <c r="H2441" s="14">
        <f>INDEX(VarLab,MATCH($A2441,VarKey,0))&amp;INDEX(MemLab,MATCH($C2441&amp;"|"&amp;$B2441,MemKey,0))</f>
        <v/>
      </c>
      <c r="I2441" s="14">
        <f>INDEX(VarUnit,MATCH($A2441,VarKey,0))</f>
        <v/>
      </c>
      <c r="J2441" s="14">
        <f>INDEX(VarSrc,MATCH($A2441,VarKey,0))</f>
        <v/>
      </c>
      <c r="K2441" s="11">
        <f>CodePrefix&amp;$A2441&amp;IF($C2441="","","."&amp;$C2441&amp;"."&amp;$B2441)&amp;INDEX(VarEnd,MATCH($A2441,VarKey,0))&amp;K$5</f>
        <v/>
      </c>
      <c r="L2441" s="37">
        <f>INDEX(L$263:L$279,$F2441)*$D2441*INDEX(L$23:L$30,$E2441)</f>
        <v/>
      </c>
      <c r="M2441" s="36">
        <f>INDEX(M$263:M$279,$F2441)*$D2441*INDEX(M$23:M$30,$E2441)</f>
        <v/>
      </c>
      <c r="N2441" s="36">
        <f>INDEX(N$263:N$279,$F2441)*$D2441*INDEX(N$23:N$30,$E2441)</f>
        <v/>
      </c>
      <c r="O2441" s="36">
        <f>INDEX(O$263:O$279,$F2441)*$D2441*INDEX(O$23:O$30,$E2441)</f>
        <v/>
      </c>
      <c r="P2441" s="36">
        <f>INDEX(P$263:P$279,$F2441)*$D2441*INDEX(P$23:P$30,$E2441)</f>
        <v/>
      </c>
      <c r="Q2441" s="36">
        <f>INDEX(Q$263:Q$279,$F2441)*$D2441*INDEX(Q$23:Q$30,$E2441)</f>
        <v/>
      </c>
      <c r="R2441" s="36">
        <f>INDEX(R$263:R$279,$F2441)*$D2441*INDEX(R$23:R$30,$E2441)</f>
        <v/>
      </c>
      <c r="S2441" s="36">
        <f>INDEX(S$263:S$279,$F2441)*$D2441*INDEX(S$23:S$30,$E2441)</f>
        <v/>
      </c>
      <c r="T2441" s="36">
        <f>INDEX(T$263:T$279,$F2441)*$D2441*INDEX(T$23:T$30,$E2441)</f>
        <v/>
      </c>
      <c r="U2441" s="36">
        <f>INDEX(U$263:U$279,$F2441)*$D2441*INDEX(U$23:U$30,$E2441)</f>
        <v/>
      </c>
      <c r="V2441" s="36">
        <f>INDEX(V$263:V$279,$F2441)*$D2441*INDEX(V$23:V$30,$E2441)</f>
        <v/>
      </c>
      <c r="W2441" s="36">
        <f>INDEX(W$263:W$279,$F2441)*$D2441*INDEX(W$23:W$30,$E2441)</f>
        <v/>
      </c>
      <c r="X2441" s="36">
        <f>INDEX(X$263:X$279,$F2441)*$D2441*INDEX(X$23:X$30,$E2441)</f>
        <v/>
      </c>
      <c r="Y2441" s="36">
        <f>INDEX(Y$263:Y$279,$F2441)*$D2441*INDEX(Y$23:Y$30,$E2441)</f>
        <v/>
      </c>
      <c r="Z2441" s="36">
        <f>INDEX(Z$263:Z$279,$F2441)*$D2441*INDEX(Z$23:Z$30,$E2441)</f>
        <v/>
      </c>
      <c r="AA2441" s="36">
        <f>INDEX(AA$263:AA$279,$F2441)*$D2441*INDEX(AA$23:AA$30,$E2441)</f>
        <v/>
      </c>
      <c r="AB2441" s="36">
        <f>INDEX(AB$263:AB$279,$F2441)*$D2441*INDEX(AB$23:AB$30,$E2441)</f>
        <v/>
      </c>
      <c r="AC2441" s="36">
        <f>INDEX(AC$263:AC$279,$F2441)*$D2441*INDEX(AC$23:AC$30,$E2441)</f>
        <v/>
      </c>
      <c r="AD2441" s="36">
        <f>INDEX(AD$263:AD$279,$F2441)*$D2441*INDEX(AD$23:AD$30,$E2441)</f>
        <v/>
      </c>
      <c r="AF2441" s="11">
        <f>CodePrefix&amp;$A2441&amp;IF($C2441="","","."&amp;$C2441&amp;"."&amp;$B2441)&amp;INDEX(VarEnd,MATCH($A2441,VarKey,0))&amp;AF$5</f>
        <v/>
      </c>
      <c r="AG2441" s="37">
        <f>INDEX(AG$263:AG$279,$F2441)*$D2441*INDEX(AG$23:AG$30,$E2441)</f>
        <v/>
      </c>
      <c r="AH2441" s="36">
        <f>INDEX(AH$263:AH$279,$F2441)*$D2441*INDEX(AH$23:AH$30,$E2441)</f>
        <v/>
      </c>
      <c r="AI2441" s="36">
        <f>INDEX(AI$263:AI$279,$F2441)*$D2441*INDEX(AI$23:AI$30,$E2441)</f>
        <v/>
      </c>
      <c r="AJ2441" s="36">
        <f>INDEX(AJ$263:AJ$279,$F2441)*$D2441*INDEX(AJ$23:AJ$30,$E2441)</f>
        <v/>
      </c>
      <c r="AK2441" s="36">
        <f>INDEX(AK$263:AK$279,$F2441)*$D2441*INDEX(AK$23:AK$30,$E2441)</f>
        <v/>
      </c>
      <c r="AL2441" s="36">
        <f>INDEX(AL$263:AL$279,$F2441)*$D2441*INDEX(AL$23:AL$30,$E2441)</f>
        <v/>
      </c>
      <c r="AM2441" s="36">
        <f>INDEX(AM$263:AM$279,$F2441)*$D2441*INDEX(AM$23:AM$30,$E2441)</f>
        <v/>
      </c>
      <c r="AN2441" s="36">
        <f>INDEX(AN$263:AN$279,$F2441)*$D2441*INDEX(AN$23:AN$30,$E2441)</f>
        <v/>
      </c>
      <c r="AO2441" s="36">
        <f>INDEX(AO$263:AO$279,$F2441)*$D2441*INDEX(AO$23:AO$30,$E2441)</f>
        <v/>
      </c>
      <c r="AP2441" s="36">
        <f>INDEX(AP$263:AP$279,$F2441)*$D2441*INDEX(AP$23:AP$30,$E2441)</f>
        <v/>
      </c>
      <c r="AQ2441" s="36">
        <f>INDEX(AQ$263:AQ$279,$F2441)*$D2441*INDEX(AQ$23:AQ$30,$E2441)</f>
        <v/>
      </c>
      <c r="AR2441" s="36">
        <f>INDEX(AR$263:AR$279,$F2441)*$D2441*INDEX(AR$23:AR$30,$E2441)</f>
        <v/>
      </c>
      <c r="AS2441" s="36">
        <f>INDEX(AS$263:AS$279,$F2441)*$D2441*INDEX(AS$23:AS$30,$E2441)</f>
        <v/>
      </c>
      <c r="AT2441" s="36">
        <f>INDEX(AT$263:AT$279,$F2441)*$D2441*INDEX(AT$23:AT$30,$E2441)</f>
        <v/>
      </c>
      <c r="AU2441" s="36">
        <f>INDEX(AU$263:AU$279,$F2441)*$D2441*INDEX(AU$23:AU$30,$E2441)</f>
        <v/>
      </c>
      <c r="AV2441" s="36">
        <f>INDEX(AV$263:AV$279,$F2441)*$D2441*INDEX(AV$23:AV$30,$E2441)</f>
        <v/>
      </c>
      <c r="AW2441" s="36">
        <f>INDEX(AW$263:AW$279,$F2441)*$D2441*INDEX(AW$23:AW$30,$E2441)</f>
        <v/>
      </c>
      <c r="AX2441" s="36">
        <f>INDEX(AX$263:AX$279,$F2441)*$D2441*INDEX(AX$23:AX$30,$E2441)</f>
        <v/>
      </c>
      <c r="AY2441" s="36">
        <f>INDEX(AY$263:AY$279,$F2441)*$D2441*INDEX(AY$23:AY$30,$E2441)</f>
        <v/>
      </c>
    </row>
    <row r="2442" hidden="1" outlineLevel="2">
      <c r="A2442" s="14" t="inlineStr">
        <is>
          <t>ctxnew</t>
        </is>
      </c>
      <c r="B2442" s="14" t="inlineStr">
        <is>
          <t>bio</t>
        </is>
      </c>
      <c r="C2442" s="14" t="inlineStr">
        <is>
          <t>oen</t>
        </is>
      </c>
      <c r="D2442" s="36">
        <f>INDEX(Inputs!$W$5:$W$132,MATCH($B2442&amp;"|"&amp;$C2442,Inputs!$A$5:$A$132,0))</f>
        <v/>
      </c>
      <c r="E2442" s="36">
        <f>INDEX(Inputs!$L$5:$L$132,MATCH($B2442&amp;"|"&amp;$C2442,Inputs!$A$5:$A$132,0))</f>
        <v/>
      </c>
      <c r="F2442" s="36">
        <f>INDEX(Inputs!$M$5:$M$132,MATCH($B2442&amp;"|"&amp;$C2442,Inputs!$A$5:$A$132,0))</f>
        <v/>
      </c>
      <c r="G2442" s="35" t="n"/>
      <c r="H2442" s="14">
        <f>INDEX(VarLab,MATCH($A2442,VarKey,0))&amp;INDEX(MemLab,MATCH($C2442&amp;"|"&amp;$B2442,MemKey,0))</f>
        <v/>
      </c>
      <c r="I2442" s="14">
        <f>INDEX(VarUnit,MATCH($A2442,VarKey,0))</f>
        <v/>
      </c>
      <c r="J2442" s="14">
        <f>INDEX(VarSrc,MATCH($A2442,VarKey,0))</f>
        <v/>
      </c>
      <c r="K2442" s="11">
        <f>CodePrefix&amp;$A2442&amp;IF($C2442="","","."&amp;$C2442&amp;"."&amp;$B2442)&amp;INDEX(VarEnd,MATCH($A2442,VarKey,0))&amp;K$5</f>
        <v/>
      </c>
      <c r="L2442" s="37">
        <f>INDEX(L$263:L$279,$F2442)*$D2442*INDEX(L$23:L$30,$E2442)</f>
        <v/>
      </c>
      <c r="M2442" s="36">
        <f>INDEX(M$263:M$279,$F2442)*$D2442*INDEX(M$23:M$30,$E2442)</f>
        <v/>
      </c>
      <c r="N2442" s="36">
        <f>INDEX(N$263:N$279,$F2442)*$D2442*INDEX(N$23:N$30,$E2442)</f>
        <v/>
      </c>
      <c r="O2442" s="36">
        <f>INDEX(O$263:O$279,$F2442)*$D2442*INDEX(O$23:O$30,$E2442)</f>
        <v/>
      </c>
      <c r="P2442" s="36">
        <f>INDEX(P$263:P$279,$F2442)*$D2442*INDEX(P$23:P$30,$E2442)</f>
        <v/>
      </c>
      <c r="Q2442" s="36">
        <f>INDEX(Q$263:Q$279,$F2442)*$D2442*INDEX(Q$23:Q$30,$E2442)</f>
        <v/>
      </c>
      <c r="R2442" s="36">
        <f>INDEX(R$263:R$279,$F2442)*$D2442*INDEX(R$23:R$30,$E2442)</f>
        <v/>
      </c>
      <c r="S2442" s="36">
        <f>INDEX(S$263:S$279,$F2442)*$D2442*INDEX(S$23:S$30,$E2442)</f>
        <v/>
      </c>
      <c r="T2442" s="36">
        <f>INDEX(T$263:T$279,$F2442)*$D2442*INDEX(T$23:T$30,$E2442)</f>
        <v/>
      </c>
      <c r="U2442" s="36">
        <f>INDEX(U$263:U$279,$F2442)*$D2442*INDEX(U$23:U$30,$E2442)</f>
        <v/>
      </c>
      <c r="V2442" s="36">
        <f>INDEX(V$263:V$279,$F2442)*$D2442*INDEX(V$23:V$30,$E2442)</f>
        <v/>
      </c>
      <c r="W2442" s="36">
        <f>INDEX(W$263:W$279,$F2442)*$D2442*INDEX(W$23:W$30,$E2442)</f>
        <v/>
      </c>
      <c r="X2442" s="36">
        <f>INDEX(X$263:X$279,$F2442)*$D2442*INDEX(X$23:X$30,$E2442)</f>
        <v/>
      </c>
      <c r="Y2442" s="36">
        <f>INDEX(Y$263:Y$279,$F2442)*$D2442*INDEX(Y$23:Y$30,$E2442)</f>
        <v/>
      </c>
      <c r="Z2442" s="36">
        <f>INDEX(Z$263:Z$279,$F2442)*$D2442*INDEX(Z$23:Z$30,$E2442)</f>
        <v/>
      </c>
      <c r="AA2442" s="36">
        <f>INDEX(AA$263:AA$279,$F2442)*$D2442*INDEX(AA$23:AA$30,$E2442)</f>
        <v/>
      </c>
      <c r="AB2442" s="36">
        <f>INDEX(AB$263:AB$279,$F2442)*$D2442*INDEX(AB$23:AB$30,$E2442)</f>
        <v/>
      </c>
      <c r="AC2442" s="36">
        <f>INDEX(AC$263:AC$279,$F2442)*$D2442*INDEX(AC$23:AC$30,$E2442)</f>
        <v/>
      </c>
      <c r="AD2442" s="36">
        <f>INDEX(AD$263:AD$279,$F2442)*$D2442*INDEX(AD$23:AD$30,$E2442)</f>
        <v/>
      </c>
      <c r="AF2442" s="11">
        <f>CodePrefix&amp;$A2442&amp;IF($C2442="","","."&amp;$C2442&amp;"."&amp;$B2442)&amp;INDEX(VarEnd,MATCH($A2442,VarKey,0))&amp;AF$5</f>
        <v/>
      </c>
      <c r="AG2442" s="37">
        <f>INDEX(AG$263:AG$279,$F2442)*$D2442*INDEX(AG$23:AG$30,$E2442)</f>
        <v/>
      </c>
      <c r="AH2442" s="36">
        <f>INDEX(AH$263:AH$279,$F2442)*$D2442*INDEX(AH$23:AH$30,$E2442)</f>
        <v/>
      </c>
      <c r="AI2442" s="36">
        <f>INDEX(AI$263:AI$279,$F2442)*$D2442*INDEX(AI$23:AI$30,$E2442)</f>
        <v/>
      </c>
      <c r="AJ2442" s="36">
        <f>INDEX(AJ$263:AJ$279,$F2442)*$D2442*INDEX(AJ$23:AJ$30,$E2442)</f>
        <v/>
      </c>
      <c r="AK2442" s="36">
        <f>INDEX(AK$263:AK$279,$F2442)*$D2442*INDEX(AK$23:AK$30,$E2442)</f>
        <v/>
      </c>
      <c r="AL2442" s="36">
        <f>INDEX(AL$263:AL$279,$F2442)*$D2442*INDEX(AL$23:AL$30,$E2442)</f>
        <v/>
      </c>
      <c r="AM2442" s="36">
        <f>INDEX(AM$263:AM$279,$F2442)*$D2442*INDEX(AM$23:AM$30,$E2442)</f>
        <v/>
      </c>
      <c r="AN2442" s="36">
        <f>INDEX(AN$263:AN$279,$F2442)*$D2442*INDEX(AN$23:AN$30,$E2442)</f>
        <v/>
      </c>
      <c r="AO2442" s="36">
        <f>INDEX(AO$263:AO$279,$F2442)*$D2442*INDEX(AO$23:AO$30,$E2442)</f>
        <v/>
      </c>
      <c r="AP2442" s="36">
        <f>INDEX(AP$263:AP$279,$F2442)*$D2442*INDEX(AP$23:AP$30,$E2442)</f>
        <v/>
      </c>
      <c r="AQ2442" s="36">
        <f>INDEX(AQ$263:AQ$279,$F2442)*$D2442*INDEX(AQ$23:AQ$30,$E2442)</f>
        <v/>
      </c>
      <c r="AR2442" s="36">
        <f>INDEX(AR$263:AR$279,$F2442)*$D2442*INDEX(AR$23:AR$30,$E2442)</f>
        <v/>
      </c>
      <c r="AS2442" s="36">
        <f>INDEX(AS$263:AS$279,$F2442)*$D2442*INDEX(AS$23:AS$30,$E2442)</f>
        <v/>
      </c>
      <c r="AT2442" s="36">
        <f>INDEX(AT$263:AT$279,$F2442)*$D2442*INDEX(AT$23:AT$30,$E2442)</f>
        <v/>
      </c>
      <c r="AU2442" s="36">
        <f>INDEX(AU$263:AU$279,$F2442)*$D2442*INDEX(AU$23:AU$30,$E2442)</f>
        <v/>
      </c>
      <c r="AV2442" s="36">
        <f>INDEX(AV$263:AV$279,$F2442)*$D2442*INDEX(AV$23:AV$30,$E2442)</f>
        <v/>
      </c>
      <c r="AW2442" s="36">
        <f>INDEX(AW$263:AW$279,$F2442)*$D2442*INDEX(AW$23:AW$30,$E2442)</f>
        <v/>
      </c>
      <c r="AX2442" s="36">
        <f>INDEX(AX$263:AX$279,$F2442)*$D2442*INDEX(AX$23:AX$30,$E2442)</f>
        <v/>
      </c>
      <c r="AY2442" s="36">
        <f>INDEX(AY$263:AY$279,$F2442)*$D2442*INDEX(AY$23:AY$30,$E2442)</f>
        <v/>
      </c>
    </row>
    <row r="2443" hidden="1" outlineLevel="2"/>
    <row r="2444" hidden="1" outlineLevel="2">
      <c r="A2444" s="14" t="inlineStr">
        <is>
          <t>ets</t>
        </is>
      </c>
      <c r="B2444" s="14" t="inlineStr">
        <is>
          <t>coa</t>
        </is>
      </c>
      <c r="C2444" s="14" t="inlineStr">
        <is>
          <t>oen</t>
        </is>
      </c>
      <c r="D2444" s="36">
        <f>INDEX(Inputs!$W$5:$W$132,MATCH($B2444&amp;"|"&amp;$C2444,Inputs!$A$5:$A$132,0))</f>
        <v/>
      </c>
      <c r="E2444" s="36">
        <f>INDEX(Inputs!$M$5:$M$132,MATCH($B2444&amp;"|"&amp;$C2444,Inputs!$A$5:$A$132,0))</f>
        <v/>
      </c>
      <c r="F2444" s="35" t="n"/>
      <c r="G2444" s="35" t="n"/>
      <c r="H2444" s="14">
        <f>INDEX(VarLab,MATCH($A2444,VarKey,0))&amp;INDEX(MemLab,MATCH($C2444&amp;"|"&amp;$B2444,MemKey,0))</f>
        <v/>
      </c>
      <c r="I2444" s="14">
        <f>INDEX(VarUnit,MATCH($A2444,VarKey,0))</f>
        <v/>
      </c>
      <c r="J2444" s="14">
        <f>INDEX(VarSrc,MATCH($A2444,VarKey,0))</f>
        <v/>
      </c>
      <c r="K2444" s="11">
        <f>CodePrefix&amp;$A2444&amp;IF($C2444="","","."&amp;$C2444&amp;"."&amp;$B2444)&amp;INDEX(VarEnd,MATCH($A2444,VarKey,0))&amp;K$5</f>
        <v/>
      </c>
      <c r="L2444" s="37">
        <f>INDEX(L$280:L$296,$E2444)*$D2444</f>
        <v/>
      </c>
      <c r="M2444" s="36">
        <f>INDEX(M$280:M$296,$E2444)*$D2444</f>
        <v/>
      </c>
      <c r="N2444" s="36">
        <f>INDEX(N$280:N$296,$E2444)*$D2444</f>
        <v/>
      </c>
      <c r="O2444" s="36">
        <f>INDEX(O$280:O$296,$E2444)*$D2444</f>
        <v/>
      </c>
      <c r="P2444" s="36">
        <f>INDEX(P$280:P$296,$E2444)*$D2444</f>
        <v/>
      </c>
      <c r="Q2444" s="36">
        <f>INDEX(Q$280:Q$296,$E2444)*$D2444</f>
        <v/>
      </c>
      <c r="R2444" s="36">
        <f>INDEX(R$280:R$296,$E2444)*$D2444</f>
        <v/>
      </c>
      <c r="S2444" s="36">
        <f>INDEX(S$280:S$296,$E2444)*$D2444</f>
        <v/>
      </c>
      <c r="T2444" s="36">
        <f>INDEX(T$280:T$296,$E2444)*$D2444</f>
        <v/>
      </c>
      <c r="U2444" s="36">
        <f>INDEX(U$280:U$296,$E2444)*$D2444</f>
        <v/>
      </c>
      <c r="V2444" s="36">
        <f>INDEX(V$280:V$296,$E2444)*$D2444</f>
        <v/>
      </c>
      <c r="W2444" s="36">
        <f>INDEX(W$280:W$296,$E2444)*$D2444</f>
        <v/>
      </c>
      <c r="X2444" s="36">
        <f>INDEX(X$280:X$296,$E2444)*$D2444</f>
        <v/>
      </c>
      <c r="Y2444" s="36">
        <f>INDEX(Y$280:Y$296,$E2444)*$D2444</f>
        <v/>
      </c>
      <c r="Z2444" s="36">
        <f>INDEX(Z$280:Z$296,$E2444)*$D2444</f>
        <v/>
      </c>
      <c r="AA2444" s="36">
        <f>INDEX(AA$280:AA$296,$E2444)*$D2444</f>
        <v/>
      </c>
      <c r="AB2444" s="36">
        <f>INDEX(AB$280:AB$296,$E2444)*$D2444</f>
        <v/>
      </c>
      <c r="AC2444" s="36">
        <f>INDEX(AC$280:AC$296,$E2444)*$D2444</f>
        <v/>
      </c>
      <c r="AD2444" s="36">
        <f>INDEX(AD$280:AD$296,$E2444)*$D2444</f>
        <v/>
      </c>
      <c r="AF2444" s="11">
        <f>CodePrefix&amp;$A2444&amp;IF($C2444="","","."&amp;$C2444&amp;"."&amp;$B2444)&amp;INDEX(VarEnd,MATCH($A2444,VarKey,0))&amp;AF$5</f>
        <v/>
      </c>
      <c r="AG2444" s="37">
        <f>INDEX(AG$280:AG$296,$E2444)*$D2444</f>
        <v/>
      </c>
      <c r="AH2444" s="36">
        <f>INDEX(AH$280:AH$296,$E2444)*$D2444</f>
        <v/>
      </c>
      <c r="AI2444" s="36">
        <f>INDEX(AI$280:AI$296,$E2444)*$D2444</f>
        <v/>
      </c>
      <c r="AJ2444" s="36">
        <f>INDEX(AJ$280:AJ$296,$E2444)*$D2444</f>
        <v/>
      </c>
      <c r="AK2444" s="36">
        <f>INDEX(AK$280:AK$296,$E2444)*$D2444</f>
        <v/>
      </c>
      <c r="AL2444" s="36">
        <f>INDEX(AL$280:AL$296,$E2444)*$D2444</f>
        <v/>
      </c>
      <c r="AM2444" s="36">
        <f>INDEX(AM$280:AM$296,$E2444)*$D2444</f>
        <v/>
      </c>
      <c r="AN2444" s="36">
        <f>INDEX(AN$280:AN$296,$E2444)*$D2444</f>
        <v/>
      </c>
      <c r="AO2444" s="36">
        <f>INDEX(AO$280:AO$296,$E2444)*$D2444</f>
        <v/>
      </c>
      <c r="AP2444" s="36">
        <f>INDEX(AP$280:AP$296,$E2444)*$D2444</f>
        <v/>
      </c>
      <c r="AQ2444" s="36">
        <f>INDEX(AQ$280:AQ$296,$E2444)*$D2444</f>
        <v/>
      </c>
      <c r="AR2444" s="36">
        <f>INDEX(AR$280:AR$296,$E2444)*$D2444</f>
        <v/>
      </c>
      <c r="AS2444" s="36">
        <f>INDEX(AS$280:AS$296,$E2444)*$D2444</f>
        <v/>
      </c>
      <c r="AT2444" s="36">
        <f>INDEX(AT$280:AT$296,$E2444)*$D2444</f>
        <v/>
      </c>
      <c r="AU2444" s="36">
        <f>INDEX(AU$280:AU$296,$E2444)*$D2444</f>
        <v/>
      </c>
      <c r="AV2444" s="36">
        <f>INDEX(AV$280:AV$296,$E2444)*$D2444</f>
        <v/>
      </c>
      <c r="AW2444" s="36">
        <f>INDEX(AW$280:AW$296,$E2444)*$D2444</f>
        <v/>
      </c>
      <c r="AX2444" s="36">
        <f>INDEX(AX$280:AX$296,$E2444)*$D2444</f>
        <v/>
      </c>
      <c r="AY2444" s="36">
        <f>INDEX(AY$280:AY$296,$E2444)*$D2444</f>
        <v/>
      </c>
    </row>
    <row r="2445" hidden="1" outlineLevel="2">
      <c r="A2445" s="14" t="inlineStr">
        <is>
          <t>ets</t>
        </is>
      </c>
      <c r="B2445" s="14" t="inlineStr">
        <is>
          <t>nga</t>
        </is>
      </c>
      <c r="C2445" s="14" t="inlineStr">
        <is>
          <t>oen</t>
        </is>
      </c>
      <c r="D2445" s="36">
        <f>INDEX(Inputs!$W$5:$W$132,MATCH($B2445&amp;"|"&amp;$C2445,Inputs!$A$5:$A$132,0))</f>
        <v/>
      </c>
      <c r="E2445" s="36">
        <f>INDEX(Inputs!$M$5:$M$132,MATCH($B2445&amp;"|"&amp;$C2445,Inputs!$A$5:$A$132,0))</f>
        <v/>
      </c>
      <c r="F2445" s="35" t="n"/>
      <c r="G2445" s="35" t="n"/>
      <c r="H2445" s="14">
        <f>INDEX(VarLab,MATCH($A2445,VarKey,0))&amp;INDEX(MemLab,MATCH($C2445&amp;"|"&amp;$B2445,MemKey,0))</f>
        <v/>
      </c>
      <c r="I2445" s="14">
        <f>INDEX(VarUnit,MATCH($A2445,VarKey,0))</f>
        <v/>
      </c>
      <c r="J2445" s="14">
        <f>INDEX(VarSrc,MATCH($A2445,VarKey,0))</f>
        <v/>
      </c>
      <c r="K2445" s="11">
        <f>CodePrefix&amp;$A2445&amp;IF($C2445="","","."&amp;$C2445&amp;"."&amp;$B2445)&amp;INDEX(VarEnd,MATCH($A2445,VarKey,0))&amp;K$5</f>
        <v/>
      </c>
      <c r="L2445" s="37">
        <f>INDEX(L$280:L$296,$E2445)*$D2445</f>
        <v/>
      </c>
      <c r="M2445" s="36">
        <f>INDEX(M$280:M$296,$E2445)*$D2445</f>
        <v/>
      </c>
      <c r="N2445" s="36">
        <f>INDEX(N$280:N$296,$E2445)*$D2445</f>
        <v/>
      </c>
      <c r="O2445" s="36">
        <f>INDEX(O$280:O$296,$E2445)*$D2445</f>
        <v/>
      </c>
      <c r="P2445" s="36">
        <f>INDEX(P$280:P$296,$E2445)*$D2445</f>
        <v/>
      </c>
      <c r="Q2445" s="36">
        <f>INDEX(Q$280:Q$296,$E2445)*$D2445</f>
        <v/>
      </c>
      <c r="R2445" s="36">
        <f>INDEX(R$280:R$296,$E2445)*$D2445</f>
        <v/>
      </c>
      <c r="S2445" s="36">
        <f>INDEX(S$280:S$296,$E2445)*$D2445</f>
        <v/>
      </c>
      <c r="T2445" s="36">
        <f>INDEX(T$280:T$296,$E2445)*$D2445</f>
        <v/>
      </c>
      <c r="U2445" s="36">
        <f>INDEX(U$280:U$296,$E2445)*$D2445</f>
        <v/>
      </c>
      <c r="V2445" s="36">
        <f>INDEX(V$280:V$296,$E2445)*$D2445</f>
        <v/>
      </c>
      <c r="W2445" s="36">
        <f>INDEX(W$280:W$296,$E2445)*$D2445</f>
        <v/>
      </c>
      <c r="X2445" s="36">
        <f>INDEX(X$280:X$296,$E2445)*$D2445</f>
        <v/>
      </c>
      <c r="Y2445" s="36">
        <f>INDEX(Y$280:Y$296,$E2445)*$D2445</f>
        <v/>
      </c>
      <c r="Z2445" s="36">
        <f>INDEX(Z$280:Z$296,$E2445)*$D2445</f>
        <v/>
      </c>
      <c r="AA2445" s="36">
        <f>INDEX(AA$280:AA$296,$E2445)*$D2445</f>
        <v/>
      </c>
      <c r="AB2445" s="36">
        <f>INDEX(AB$280:AB$296,$E2445)*$D2445</f>
        <v/>
      </c>
      <c r="AC2445" s="36">
        <f>INDEX(AC$280:AC$296,$E2445)*$D2445</f>
        <v/>
      </c>
      <c r="AD2445" s="36">
        <f>INDEX(AD$280:AD$296,$E2445)*$D2445</f>
        <v/>
      </c>
      <c r="AF2445" s="11">
        <f>CodePrefix&amp;$A2445&amp;IF($C2445="","","."&amp;$C2445&amp;"."&amp;$B2445)&amp;INDEX(VarEnd,MATCH($A2445,VarKey,0))&amp;AF$5</f>
        <v/>
      </c>
      <c r="AG2445" s="37">
        <f>INDEX(AG$280:AG$296,$E2445)*$D2445</f>
        <v/>
      </c>
      <c r="AH2445" s="36">
        <f>INDEX(AH$280:AH$296,$E2445)*$D2445</f>
        <v/>
      </c>
      <c r="AI2445" s="36">
        <f>INDEX(AI$280:AI$296,$E2445)*$D2445</f>
        <v/>
      </c>
      <c r="AJ2445" s="36">
        <f>INDEX(AJ$280:AJ$296,$E2445)*$D2445</f>
        <v/>
      </c>
      <c r="AK2445" s="36">
        <f>INDEX(AK$280:AK$296,$E2445)*$D2445</f>
        <v/>
      </c>
      <c r="AL2445" s="36">
        <f>INDEX(AL$280:AL$296,$E2445)*$D2445</f>
        <v/>
      </c>
      <c r="AM2445" s="36">
        <f>INDEX(AM$280:AM$296,$E2445)*$D2445</f>
        <v/>
      </c>
      <c r="AN2445" s="36">
        <f>INDEX(AN$280:AN$296,$E2445)*$D2445</f>
        <v/>
      </c>
      <c r="AO2445" s="36">
        <f>INDEX(AO$280:AO$296,$E2445)*$D2445</f>
        <v/>
      </c>
      <c r="AP2445" s="36">
        <f>INDEX(AP$280:AP$296,$E2445)*$D2445</f>
        <v/>
      </c>
      <c r="AQ2445" s="36">
        <f>INDEX(AQ$280:AQ$296,$E2445)*$D2445</f>
        <v/>
      </c>
      <c r="AR2445" s="36">
        <f>INDEX(AR$280:AR$296,$E2445)*$D2445</f>
        <v/>
      </c>
      <c r="AS2445" s="36">
        <f>INDEX(AS$280:AS$296,$E2445)*$D2445</f>
        <v/>
      </c>
      <c r="AT2445" s="36">
        <f>INDEX(AT$280:AT$296,$E2445)*$D2445</f>
        <v/>
      </c>
      <c r="AU2445" s="36">
        <f>INDEX(AU$280:AU$296,$E2445)*$D2445</f>
        <v/>
      </c>
      <c r="AV2445" s="36">
        <f>INDEX(AV$280:AV$296,$E2445)*$D2445</f>
        <v/>
      </c>
      <c r="AW2445" s="36">
        <f>INDEX(AW$280:AW$296,$E2445)*$D2445</f>
        <v/>
      </c>
      <c r="AX2445" s="36">
        <f>INDEX(AX$280:AX$296,$E2445)*$D2445</f>
        <v/>
      </c>
      <c r="AY2445" s="36">
        <f>INDEX(AY$280:AY$296,$E2445)*$D2445</f>
        <v/>
      </c>
    </row>
    <row r="2446" hidden="1" outlineLevel="2">
      <c r="A2446" s="14" t="inlineStr">
        <is>
          <t>ets</t>
        </is>
      </c>
      <c r="B2446" s="14" t="inlineStr">
        <is>
          <t>gso</t>
        </is>
      </c>
      <c r="C2446" s="14" t="inlineStr">
        <is>
          <t>oen</t>
        </is>
      </c>
      <c r="D2446" s="36">
        <f>INDEX(Inputs!$W$5:$W$132,MATCH($B2446&amp;"|"&amp;$C2446,Inputs!$A$5:$A$132,0))</f>
        <v/>
      </c>
      <c r="E2446" s="36">
        <f>INDEX(Inputs!$M$5:$M$132,MATCH($B2446&amp;"|"&amp;$C2446,Inputs!$A$5:$A$132,0))</f>
        <v/>
      </c>
      <c r="F2446" s="35" t="n"/>
      <c r="G2446" s="35" t="n"/>
      <c r="H2446" s="14">
        <f>INDEX(VarLab,MATCH($A2446,VarKey,0))&amp;INDEX(MemLab,MATCH($C2446&amp;"|"&amp;$B2446,MemKey,0))</f>
        <v/>
      </c>
      <c r="I2446" s="14">
        <f>INDEX(VarUnit,MATCH($A2446,VarKey,0))</f>
        <v/>
      </c>
      <c r="J2446" s="14">
        <f>INDEX(VarSrc,MATCH($A2446,VarKey,0))</f>
        <v/>
      </c>
      <c r="K2446" s="11">
        <f>CodePrefix&amp;$A2446&amp;IF($C2446="","","."&amp;$C2446&amp;"."&amp;$B2446)&amp;INDEX(VarEnd,MATCH($A2446,VarKey,0))&amp;K$5</f>
        <v/>
      </c>
      <c r="L2446" s="37">
        <f>INDEX(L$280:L$296,$E2446)*$D2446</f>
        <v/>
      </c>
      <c r="M2446" s="36">
        <f>INDEX(M$280:M$296,$E2446)*$D2446</f>
        <v/>
      </c>
      <c r="N2446" s="36">
        <f>INDEX(N$280:N$296,$E2446)*$D2446</f>
        <v/>
      </c>
      <c r="O2446" s="36">
        <f>INDEX(O$280:O$296,$E2446)*$D2446</f>
        <v/>
      </c>
      <c r="P2446" s="36">
        <f>INDEX(P$280:P$296,$E2446)*$D2446</f>
        <v/>
      </c>
      <c r="Q2446" s="36">
        <f>INDEX(Q$280:Q$296,$E2446)*$D2446</f>
        <v/>
      </c>
      <c r="R2446" s="36">
        <f>INDEX(R$280:R$296,$E2446)*$D2446</f>
        <v/>
      </c>
      <c r="S2446" s="36">
        <f>INDEX(S$280:S$296,$E2446)*$D2446</f>
        <v/>
      </c>
      <c r="T2446" s="36">
        <f>INDEX(T$280:T$296,$E2446)*$D2446</f>
        <v/>
      </c>
      <c r="U2446" s="36">
        <f>INDEX(U$280:U$296,$E2446)*$D2446</f>
        <v/>
      </c>
      <c r="V2446" s="36">
        <f>INDEX(V$280:V$296,$E2446)*$D2446</f>
        <v/>
      </c>
      <c r="W2446" s="36">
        <f>INDEX(W$280:W$296,$E2446)*$D2446</f>
        <v/>
      </c>
      <c r="X2446" s="36">
        <f>INDEX(X$280:X$296,$E2446)*$D2446</f>
        <v/>
      </c>
      <c r="Y2446" s="36">
        <f>INDEX(Y$280:Y$296,$E2446)*$D2446</f>
        <v/>
      </c>
      <c r="Z2446" s="36">
        <f>INDEX(Z$280:Z$296,$E2446)*$D2446</f>
        <v/>
      </c>
      <c r="AA2446" s="36">
        <f>INDEX(AA$280:AA$296,$E2446)*$D2446</f>
        <v/>
      </c>
      <c r="AB2446" s="36">
        <f>INDEX(AB$280:AB$296,$E2446)*$D2446</f>
        <v/>
      </c>
      <c r="AC2446" s="36">
        <f>INDEX(AC$280:AC$296,$E2446)*$D2446</f>
        <v/>
      </c>
      <c r="AD2446" s="36">
        <f>INDEX(AD$280:AD$296,$E2446)*$D2446</f>
        <v/>
      </c>
      <c r="AF2446" s="11">
        <f>CodePrefix&amp;$A2446&amp;IF($C2446="","","."&amp;$C2446&amp;"."&amp;$B2446)&amp;INDEX(VarEnd,MATCH($A2446,VarKey,0))&amp;AF$5</f>
        <v/>
      </c>
      <c r="AG2446" s="37">
        <f>INDEX(AG$280:AG$296,$E2446)*$D2446</f>
        <v/>
      </c>
      <c r="AH2446" s="36">
        <f>INDEX(AH$280:AH$296,$E2446)*$D2446</f>
        <v/>
      </c>
      <c r="AI2446" s="36">
        <f>INDEX(AI$280:AI$296,$E2446)*$D2446</f>
        <v/>
      </c>
      <c r="AJ2446" s="36">
        <f>INDEX(AJ$280:AJ$296,$E2446)*$D2446</f>
        <v/>
      </c>
      <c r="AK2446" s="36">
        <f>INDEX(AK$280:AK$296,$E2446)*$D2446</f>
        <v/>
      </c>
      <c r="AL2446" s="36">
        <f>INDEX(AL$280:AL$296,$E2446)*$D2446</f>
        <v/>
      </c>
      <c r="AM2446" s="36">
        <f>INDEX(AM$280:AM$296,$E2446)*$D2446</f>
        <v/>
      </c>
      <c r="AN2446" s="36">
        <f>INDEX(AN$280:AN$296,$E2446)*$D2446</f>
        <v/>
      </c>
      <c r="AO2446" s="36">
        <f>INDEX(AO$280:AO$296,$E2446)*$D2446</f>
        <v/>
      </c>
      <c r="AP2446" s="36">
        <f>INDEX(AP$280:AP$296,$E2446)*$D2446</f>
        <v/>
      </c>
      <c r="AQ2446" s="36">
        <f>INDEX(AQ$280:AQ$296,$E2446)*$D2446</f>
        <v/>
      </c>
      <c r="AR2446" s="36">
        <f>INDEX(AR$280:AR$296,$E2446)*$D2446</f>
        <v/>
      </c>
      <c r="AS2446" s="36">
        <f>INDEX(AS$280:AS$296,$E2446)*$D2446</f>
        <v/>
      </c>
      <c r="AT2446" s="36">
        <f>INDEX(AT$280:AT$296,$E2446)*$D2446</f>
        <v/>
      </c>
      <c r="AU2446" s="36">
        <f>INDEX(AU$280:AU$296,$E2446)*$D2446</f>
        <v/>
      </c>
      <c r="AV2446" s="36">
        <f>INDEX(AV$280:AV$296,$E2446)*$D2446</f>
        <v/>
      </c>
      <c r="AW2446" s="36">
        <f>INDEX(AW$280:AW$296,$E2446)*$D2446</f>
        <v/>
      </c>
      <c r="AX2446" s="36">
        <f>INDEX(AX$280:AX$296,$E2446)*$D2446</f>
        <v/>
      </c>
      <c r="AY2446" s="36">
        <f>INDEX(AY$280:AY$296,$E2446)*$D2446</f>
        <v/>
      </c>
    </row>
    <row r="2447" hidden="1" outlineLevel="2">
      <c r="A2447" s="14" t="inlineStr">
        <is>
          <t>ets</t>
        </is>
      </c>
      <c r="B2447" s="14" t="inlineStr">
        <is>
          <t>die</t>
        </is>
      </c>
      <c r="C2447" s="14" t="inlineStr">
        <is>
          <t>oen</t>
        </is>
      </c>
      <c r="D2447" s="36">
        <f>INDEX(Inputs!$W$5:$W$132,MATCH($B2447&amp;"|"&amp;$C2447,Inputs!$A$5:$A$132,0))</f>
        <v/>
      </c>
      <c r="E2447" s="36">
        <f>INDEX(Inputs!$M$5:$M$132,MATCH($B2447&amp;"|"&amp;$C2447,Inputs!$A$5:$A$132,0))</f>
        <v/>
      </c>
      <c r="F2447" s="35" t="n"/>
      <c r="G2447" s="35" t="n"/>
      <c r="H2447" s="14">
        <f>INDEX(VarLab,MATCH($A2447,VarKey,0))&amp;INDEX(MemLab,MATCH($C2447&amp;"|"&amp;$B2447,MemKey,0))</f>
        <v/>
      </c>
      <c r="I2447" s="14">
        <f>INDEX(VarUnit,MATCH($A2447,VarKey,0))</f>
        <v/>
      </c>
      <c r="J2447" s="14">
        <f>INDEX(VarSrc,MATCH($A2447,VarKey,0))</f>
        <v/>
      </c>
      <c r="K2447" s="11">
        <f>CodePrefix&amp;$A2447&amp;IF($C2447="","","."&amp;$C2447&amp;"."&amp;$B2447)&amp;INDEX(VarEnd,MATCH($A2447,VarKey,0))&amp;K$5</f>
        <v/>
      </c>
      <c r="L2447" s="37">
        <f>INDEX(L$280:L$296,$E2447)*$D2447</f>
        <v/>
      </c>
      <c r="M2447" s="36">
        <f>INDEX(M$280:M$296,$E2447)*$D2447</f>
        <v/>
      </c>
      <c r="N2447" s="36">
        <f>INDEX(N$280:N$296,$E2447)*$D2447</f>
        <v/>
      </c>
      <c r="O2447" s="36">
        <f>INDEX(O$280:O$296,$E2447)*$D2447</f>
        <v/>
      </c>
      <c r="P2447" s="36">
        <f>INDEX(P$280:P$296,$E2447)*$D2447</f>
        <v/>
      </c>
      <c r="Q2447" s="36">
        <f>INDEX(Q$280:Q$296,$E2447)*$D2447</f>
        <v/>
      </c>
      <c r="R2447" s="36">
        <f>INDEX(R$280:R$296,$E2447)*$D2447</f>
        <v/>
      </c>
      <c r="S2447" s="36">
        <f>INDEX(S$280:S$296,$E2447)*$D2447</f>
        <v/>
      </c>
      <c r="T2447" s="36">
        <f>INDEX(T$280:T$296,$E2447)*$D2447</f>
        <v/>
      </c>
      <c r="U2447" s="36">
        <f>INDEX(U$280:U$296,$E2447)*$D2447</f>
        <v/>
      </c>
      <c r="V2447" s="36">
        <f>INDEX(V$280:V$296,$E2447)*$D2447</f>
        <v/>
      </c>
      <c r="W2447" s="36">
        <f>INDEX(W$280:W$296,$E2447)*$D2447</f>
        <v/>
      </c>
      <c r="X2447" s="36">
        <f>INDEX(X$280:X$296,$E2447)*$D2447</f>
        <v/>
      </c>
      <c r="Y2447" s="36">
        <f>INDEX(Y$280:Y$296,$E2447)*$D2447</f>
        <v/>
      </c>
      <c r="Z2447" s="36">
        <f>INDEX(Z$280:Z$296,$E2447)*$D2447</f>
        <v/>
      </c>
      <c r="AA2447" s="36">
        <f>INDEX(AA$280:AA$296,$E2447)*$D2447</f>
        <v/>
      </c>
      <c r="AB2447" s="36">
        <f>INDEX(AB$280:AB$296,$E2447)*$D2447</f>
        <v/>
      </c>
      <c r="AC2447" s="36">
        <f>INDEX(AC$280:AC$296,$E2447)*$D2447</f>
        <v/>
      </c>
      <c r="AD2447" s="36">
        <f>INDEX(AD$280:AD$296,$E2447)*$D2447</f>
        <v/>
      </c>
      <c r="AF2447" s="11">
        <f>CodePrefix&amp;$A2447&amp;IF($C2447="","","."&amp;$C2447&amp;"."&amp;$B2447)&amp;INDEX(VarEnd,MATCH($A2447,VarKey,0))&amp;AF$5</f>
        <v/>
      </c>
      <c r="AG2447" s="37">
        <f>INDEX(AG$280:AG$296,$E2447)*$D2447</f>
        <v/>
      </c>
      <c r="AH2447" s="36">
        <f>INDEX(AH$280:AH$296,$E2447)*$D2447</f>
        <v/>
      </c>
      <c r="AI2447" s="36">
        <f>INDEX(AI$280:AI$296,$E2447)*$D2447</f>
        <v/>
      </c>
      <c r="AJ2447" s="36">
        <f>INDEX(AJ$280:AJ$296,$E2447)*$D2447</f>
        <v/>
      </c>
      <c r="AK2447" s="36">
        <f>INDEX(AK$280:AK$296,$E2447)*$D2447</f>
        <v/>
      </c>
      <c r="AL2447" s="36">
        <f>INDEX(AL$280:AL$296,$E2447)*$D2447</f>
        <v/>
      </c>
      <c r="AM2447" s="36">
        <f>INDEX(AM$280:AM$296,$E2447)*$D2447</f>
        <v/>
      </c>
      <c r="AN2447" s="36">
        <f>INDEX(AN$280:AN$296,$E2447)*$D2447</f>
        <v/>
      </c>
      <c r="AO2447" s="36">
        <f>INDEX(AO$280:AO$296,$E2447)*$D2447</f>
        <v/>
      </c>
      <c r="AP2447" s="36">
        <f>INDEX(AP$280:AP$296,$E2447)*$D2447</f>
        <v/>
      </c>
      <c r="AQ2447" s="36">
        <f>INDEX(AQ$280:AQ$296,$E2447)*$D2447</f>
        <v/>
      </c>
      <c r="AR2447" s="36">
        <f>INDEX(AR$280:AR$296,$E2447)*$D2447</f>
        <v/>
      </c>
      <c r="AS2447" s="36">
        <f>INDEX(AS$280:AS$296,$E2447)*$D2447</f>
        <v/>
      </c>
      <c r="AT2447" s="36">
        <f>INDEX(AT$280:AT$296,$E2447)*$D2447</f>
        <v/>
      </c>
      <c r="AU2447" s="36">
        <f>INDEX(AU$280:AU$296,$E2447)*$D2447</f>
        <v/>
      </c>
      <c r="AV2447" s="36">
        <f>INDEX(AV$280:AV$296,$E2447)*$D2447</f>
        <v/>
      </c>
      <c r="AW2447" s="36">
        <f>INDEX(AW$280:AW$296,$E2447)*$D2447</f>
        <v/>
      </c>
      <c r="AX2447" s="36">
        <f>INDEX(AX$280:AX$296,$E2447)*$D2447</f>
        <v/>
      </c>
      <c r="AY2447" s="36">
        <f>INDEX(AY$280:AY$296,$E2447)*$D2447</f>
        <v/>
      </c>
    </row>
    <row r="2448" hidden="1" outlineLevel="2">
      <c r="A2448" s="14" t="inlineStr">
        <is>
          <t>ets</t>
        </is>
      </c>
      <c r="B2448" s="14" t="inlineStr">
        <is>
          <t>lpg</t>
        </is>
      </c>
      <c r="C2448" s="14" t="inlineStr">
        <is>
          <t>oen</t>
        </is>
      </c>
      <c r="D2448" s="36">
        <f>INDEX(Inputs!$W$5:$W$132,MATCH($B2448&amp;"|"&amp;$C2448,Inputs!$A$5:$A$132,0))</f>
        <v/>
      </c>
      <c r="E2448" s="36">
        <f>INDEX(Inputs!$M$5:$M$132,MATCH($B2448&amp;"|"&amp;$C2448,Inputs!$A$5:$A$132,0))</f>
        <v/>
      </c>
      <c r="F2448" s="35" t="n"/>
      <c r="G2448" s="35" t="n"/>
      <c r="H2448" s="14">
        <f>INDEX(VarLab,MATCH($A2448,VarKey,0))&amp;INDEX(MemLab,MATCH($C2448&amp;"|"&amp;$B2448,MemKey,0))</f>
        <v/>
      </c>
      <c r="I2448" s="14">
        <f>INDEX(VarUnit,MATCH($A2448,VarKey,0))</f>
        <v/>
      </c>
      <c r="J2448" s="14">
        <f>INDEX(VarSrc,MATCH($A2448,VarKey,0))</f>
        <v/>
      </c>
      <c r="K2448" s="11">
        <f>CodePrefix&amp;$A2448&amp;IF($C2448="","","."&amp;$C2448&amp;"."&amp;$B2448)&amp;INDEX(VarEnd,MATCH($A2448,VarKey,0))&amp;K$5</f>
        <v/>
      </c>
      <c r="L2448" s="37">
        <f>INDEX(L$280:L$296,$E2448)*$D2448</f>
        <v/>
      </c>
      <c r="M2448" s="36">
        <f>INDEX(M$280:M$296,$E2448)*$D2448</f>
        <v/>
      </c>
      <c r="N2448" s="36">
        <f>INDEX(N$280:N$296,$E2448)*$D2448</f>
        <v/>
      </c>
      <c r="O2448" s="36">
        <f>INDEX(O$280:O$296,$E2448)*$D2448</f>
        <v/>
      </c>
      <c r="P2448" s="36">
        <f>INDEX(P$280:P$296,$E2448)*$D2448</f>
        <v/>
      </c>
      <c r="Q2448" s="36">
        <f>INDEX(Q$280:Q$296,$E2448)*$D2448</f>
        <v/>
      </c>
      <c r="R2448" s="36">
        <f>INDEX(R$280:R$296,$E2448)*$D2448</f>
        <v/>
      </c>
      <c r="S2448" s="36">
        <f>INDEX(S$280:S$296,$E2448)*$D2448</f>
        <v/>
      </c>
      <c r="T2448" s="36">
        <f>INDEX(T$280:T$296,$E2448)*$D2448</f>
        <v/>
      </c>
      <c r="U2448" s="36">
        <f>INDEX(U$280:U$296,$E2448)*$D2448</f>
        <v/>
      </c>
      <c r="V2448" s="36">
        <f>INDEX(V$280:V$296,$E2448)*$D2448</f>
        <v/>
      </c>
      <c r="W2448" s="36">
        <f>INDEX(W$280:W$296,$E2448)*$D2448</f>
        <v/>
      </c>
      <c r="X2448" s="36">
        <f>INDEX(X$280:X$296,$E2448)*$D2448</f>
        <v/>
      </c>
      <c r="Y2448" s="36">
        <f>INDEX(Y$280:Y$296,$E2448)*$D2448</f>
        <v/>
      </c>
      <c r="Z2448" s="36">
        <f>INDEX(Z$280:Z$296,$E2448)*$D2448</f>
        <v/>
      </c>
      <c r="AA2448" s="36">
        <f>INDEX(AA$280:AA$296,$E2448)*$D2448</f>
        <v/>
      </c>
      <c r="AB2448" s="36">
        <f>INDEX(AB$280:AB$296,$E2448)*$D2448</f>
        <v/>
      </c>
      <c r="AC2448" s="36">
        <f>INDEX(AC$280:AC$296,$E2448)*$D2448</f>
        <v/>
      </c>
      <c r="AD2448" s="36">
        <f>INDEX(AD$280:AD$296,$E2448)*$D2448</f>
        <v/>
      </c>
      <c r="AF2448" s="11">
        <f>CodePrefix&amp;$A2448&amp;IF($C2448="","","."&amp;$C2448&amp;"."&amp;$B2448)&amp;INDEX(VarEnd,MATCH($A2448,VarKey,0))&amp;AF$5</f>
        <v/>
      </c>
      <c r="AG2448" s="37">
        <f>INDEX(AG$280:AG$296,$E2448)*$D2448</f>
        <v/>
      </c>
      <c r="AH2448" s="36">
        <f>INDEX(AH$280:AH$296,$E2448)*$D2448</f>
        <v/>
      </c>
      <c r="AI2448" s="36">
        <f>INDEX(AI$280:AI$296,$E2448)*$D2448</f>
        <v/>
      </c>
      <c r="AJ2448" s="36">
        <f>INDEX(AJ$280:AJ$296,$E2448)*$D2448</f>
        <v/>
      </c>
      <c r="AK2448" s="36">
        <f>INDEX(AK$280:AK$296,$E2448)*$D2448</f>
        <v/>
      </c>
      <c r="AL2448" s="36">
        <f>INDEX(AL$280:AL$296,$E2448)*$D2448</f>
        <v/>
      </c>
      <c r="AM2448" s="36">
        <f>INDEX(AM$280:AM$296,$E2448)*$D2448</f>
        <v/>
      </c>
      <c r="AN2448" s="36">
        <f>INDEX(AN$280:AN$296,$E2448)*$D2448</f>
        <v/>
      </c>
      <c r="AO2448" s="36">
        <f>INDEX(AO$280:AO$296,$E2448)*$D2448</f>
        <v/>
      </c>
      <c r="AP2448" s="36">
        <f>INDEX(AP$280:AP$296,$E2448)*$D2448</f>
        <v/>
      </c>
      <c r="AQ2448" s="36">
        <f>INDEX(AQ$280:AQ$296,$E2448)*$D2448</f>
        <v/>
      </c>
      <c r="AR2448" s="36">
        <f>INDEX(AR$280:AR$296,$E2448)*$D2448</f>
        <v/>
      </c>
      <c r="AS2448" s="36">
        <f>INDEX(AS$280:AS$296,$E2448)*$D2448</f>
        <v/>
      </c>
      <c r="AT2448" s="36">
        <f>INDEX(AT$280:AT$296,$E2448)*$D2448</f>
        <v/>
      </c>
      <c r="AU2448" s="36">
        <f>INDEX(AU$280:AU$296,$E2448)*$D2448</f>
        <v/>
      </c>
      <c r="AV2448" s="36">
        <f>INDEX(AV$280:AV$296,$E2448)*$D2448</f>
        <v/>
      </c>
      <c r="AW2448" s="36">
        <f>INDEX(AW$280:AW$296,$E2448)*$D2448</f>
        <v/>
      </c>
      <c r="AX2448" s="36">
        <f>INDEX(AX$280:AX$296,$E2448)*$D2448</f>
        <v/>
      </c>
      <c r="AY2448" s="36">
        <f>INDEX(AY$280:AY$296,$E2448)*$D2448</f>
        <v/>
      </c>
    </row>
    <row r="2449" hidden="1" outlineLevel="2">
      <c r="A2449" s="14" t="inlineStr">
        <is>
          <t>ets</t>
        </is>
      </c>
      <c r="B2449" s="14" t="inlineStr">
        <is>
          <t>ker</t>
        </is>
      </c>
      <c r="C2449" s="14" t="inlineStr">
        <is>
          <t>oen</t>
        </is>
      </c>
      <c r="D2449" s="36">
        <f>INDEX(Inputs!$W$5:$W$132,MATCH($B2449&amp;"|"&amp;$C2449,Inputs!$A$5:$A$132,0))</f>
        <v/>
      </c>
      <c r="E2449" s="36">
        <f>INDEX(Inputs!$M$5:$M$132,MATCH($B2449&amp;"|"&amp;$C2449,Inputs!$A$5:$A$132,0))</f>
        <v/>
      </c>
      <c r="F2449" s="35" t="n"/>
      <c r="G2449" s="35" t="n"/>
      <c r="H2449" s="14">
        <f>INDEX(VarLab,MATCH($A2449,VarKey,0))&amp;INDEX(MemLab,MATCH($C2449&amp;"|"&amp;$B2449,MemKey,0))</f>
        <v/>
      </c>
      <c r="I2449" s="14">
        <f>INDEX(VarUnit,MATCH($A2449,VarKey,0))</f>
        <v/>
      </c>
      <c r="J2449" s="14">
        <f>INDEX(VarSrc,MATCH($A2449,VarKey,0))</f>
        <v/>
      </c>
      <c r="K2449" s="11">
        <f>CodePrefix&amp;$A2449&amp;IF($C2449="","","."&amp;$C2449&amp;"."&amp;$B2449)&amp;INDEX(VarEnd,MATCH($A2449,VarKey,0))&amp;K$5</f>
        <v/>
      </c>
      <c r="L2449" s="37">
        <f>INDEX(L$280:L$296,$E2449)*$D2449</f>
        <v/>
      </c>
      <c r="M2449" s="36">
        <f>INDEX(M$280:M$296,$E2449)*$D2449</f>
        <v/>
      </c>
      <c r="N2449" s="36">
        <f>INDEX(N$280:N$296,$E2449)*$D2449</f>
        <v/>
      </c>
      <c r="O2449" s="36">
        <f>INDEX(O$280:O$296,$E2449)*$D2449</f>
        <v/>
      </c>
      <c r="P2449" s="36">
        <f>INDEX(P$280:P$296,$E2449)*$D2449</f>
        <v/>
      </c>
      <c r="Q2449" s="36">
        <f>INDEX(Q$280:Q$296,$E2449)*$D2449</f>
        <v/>
      </c>
      <c r="R2449" s="36">
        <f>INDEX(R$280:R$296,$E2449)*$D2449</f>
        <v/>
      </c>
      <c r="S2449" s="36">
        <f>INDEX(S$280:S$296,$E2449)*$D2449</f>
        <v/>
      </c>
      <c r="T2449" s="36">
        <f>INDEX(T$280:T$296,$E2449)*$D2449</f>
        <v/>
      </c>
      <c r="U2449" s="36">
        <f>INDEX(U$280:U$296,$E2449)*$D2449</f>
        <v/>
      </c>
      <c r="V2449" s="36">
        <f>INDEX(V$280:V$296,$E2449)*$D2449</f>
        <v/>
      </c>
      <c r="W2449" s="36">
        <f>INDEX(W$280:W$296,$E2449)*$D2449</f>
        <v/>
      </c>
      <c r="X2449" s="36">
        <f>INDEX(X$280:X$296,$E2449)*$D2449</f>
        <v/>
      </c>
      <c r="Y2449" s="36">
        <f>INDEX(Y$280:Y$296,$E2449)*$D2449</f>
        <v/>
      </c>
      <c r="Z2449" s="36">
        <f>INDEX(Z$280:Z$296,$E2449)*$D2449</f>
        <v/>
      </c>
      <c r="AA2449" s="36">
        <f>INDEX(AA$280:AA$296,$E2449)*$D2449</f>
        <v/>
      </c>
      <c r="AB2449" s="36">
        <f>INDEX(AB$280:AB$296,$E2449)*$D2449</f>
        <v/>
      </c>
      <c r="AC2449" s="36">
        <f>INDEX(AC$280:AC$296,$E2449)*$D2449</f>
        <v/>
      </c>
      <c r="AD2449" s="36">
        <f>INDEX(AD$280:AD$296,$E2449)*$D2449</f>
        <v/>
      </c>
      <c r="AF2449" s="11">
        <f>CodePrefix&amp;$A2449&amp;IF($C2449="","","."&amp;$C2449&amp;"."&amp;$B2449)&amp;INDEX(VarEnd,MATCH($A2449,VarKey,0))&amp;AF$5</f>
        <v/>
      </c>
      <c r="AG2449" s="37">
        <f>INDEX(AG$280:AG$296,$E2449)*$D2449</f>
        <v/>
      </c>
      <c r="AH2449" s="36">
        <f>INDEX(AH$280:AH$296,$E2449)*$D2449</f>
        <v/>
      </c>
      <c r="AI2449" s="36">
        <f>INDEX(AI$280:AI$296,$E2449)*$D2449</f>
        <v/>
      </c>
      <c r="AJ2449" s="36">
        <f>INDEX(AJ$280:AJ$296,$E2449)*$D2449</f>
        <v/>
      </c>
      <c r="AK2449" s="36">
        <f>INDEX(AK$280:AK$296,$E2449)*$D2449</f>
        <v/>
      </c>
      <c r="AL2449" s="36">
        <f>INDEX(AL$280:AL$296,$E2449)*$D2449</f>
        <v/>
      </c>
      <c r="AM2449" s="36">
        <f>INDEX(AM$280:AM$296,$E2449)*$D2449</f>
        <v/>
      </c>
      <c r="AN2449" s="36">
        <f>INDEX(AN$280:AN$296,$E2449)*$D2449</f>
        <v/>
      </c>
      <c r="AO2449" s="36">
        <f>INDEX(AO$280:AO$296,$E2449)*$D2449</f>
        <v/>
      </c>
      <c r="AP2449" s="36">
        <f>INDEX(AP$280:AP$296,$E2449)*$D2449</f>
        <v/>
      </c>
      <c r="AQ2449" s="36">
        <f>INDEX(AQ$280:AQ$296,$E2449)*$D2449</f>
        <v/>
      </c>
      <c r="AR2449" s="36">
        <f>INDEX(AR$280:AR$296,$E2449)*$D2449</f>
        <v/>
      </c>
      <c r="AS2449" s="36">
        <f>INDEX(AS$280:AS$296,$E2449)*$D2449</f>
        <v/>
      </c>
      <c r="AT2449" s="36">
        <f>INDEX(AT$280:AT$296,$E2449)*$D2449</f>
        <v/>
      </c>
      <c r="AU2449" s="36">
        <f>INDEX(AU$280:AU$296,$E2449)*$D2449</f>
        <v/>
      </c>
      <c r="AV2449" s="36">
        <f>INDEX(AV$280:AV$296,$E2449)*$D2449</f>
        <v/>
      </c>
      <c r="AW2449" s="36">
        <f>INDEX(AW$280:AW$296,$E2449)*$D2449</f>
        <v/>
      </c>
      <c r="AX2449" s="36">
        <f>INDEX(AX$280:AX$296,$E2449)*$D2449</f>
        <v/>
      </c>
      <c r="AY2449" s="36">
        <f>INDEX(AY$280:AY$296,$E2449)*$D2449</f>
        <v/>
      </c>
    </row>
    <row r="2450" hidden="1" outlineLevel="2">
      <c r="A2450" s="14" t="inlineStr">
        <is>
          <t>ets</t>
        </is>
      </c>
      <c r="B2450" s="14" t="inlineStr">
        <is>
          <t>oop</t>
        </is>
      </c>
      <c r="C2450" s="14" t="inlineStr">
        <is>
          <t>oen</t>
        </is>
      </c>
      <c r="D2450" s="36">
        <f>INDEX(Inputs!$W$5:$W$132,MATCH($B2450&amp;"|"&amp;$C2450,Inputs!$A$5:$A$132,0))</f>
        <v/>
      </c>
      <c r="E2450" s="36">
        <f>INDEX(Inputs!$M$5:$M$132,MATCH($B2450&amp;"|"&amp;$C2450,Inputs!$A$5:$A$132,0))</f>
        <v/>
      </c>
      <c r="F2450" s="35" t="n"/>
      <c r="G2450" s="35" t="n"/>
      <c r="H2450" s="14">
        <f>INDEX(VarLab,MATCH($A2450,VarKey,0))&amp;INDEX(MemLab,MATCH($C2450&amp;"|"&amp;$B2450,MemKey,0))</f>
        <v/>
      </c>
      <c r="I2450" s="14">
        <f>INDEX(VarUnit,MATCH($A2450,VarKey,0))</f>
        <v/>
      </c>
      <c r="J2450" s="14">
        <f>INDEX(VarSrc,MATCH($A2450,VarKey,0))</f>
        <v/>
      </c>
      <c r="K2450" s="11">
        <f>CodePrefix&amp;$A2450&amp;IF($C2450="","","."&amp;$C2450&amp;"."&amp;$B2450)&amp;INDEX(VarEnd,MATCH($A2450,VarKey,0))&amp;K$5</f>
        <v/>
      </c>
      <c r="L2450" s="37">
        <f>INDEX(L$280:L$296,$E2450)*$D2450</f>
        <v/>
      </c>
      <c r="M2450" s="36">
        <f>INDEX(M$280:M$296,$E2450)*$D2450</f>
        <v/>
      </c>
      <c r="N2450" s="36">
        <f>INDEX(N$280:N$296,$E2450)*$D2450</f>
        <v/>
      </c>
      <c r="O2450" s="36">
        <f>INDEX(O$280:O$296,$E2450)*$D2450</f>
        <v/>
      </c>
      <c r="P2450" s="36">
        <f>INDEX(P$280:P$296,$E2450)*$D2450</f>
        <v/>
      </c>
      <c r="Q2450" s="36">
        <f>INDEX(Q$280:Q$296,$E2450)*$D2450</f>
        <v/>
      </c>
      <c r="R2450" s="36">
        <f>INDEX(R$280:R$296,$E2450)*$D2450</f>
        <v/>
      </c>
      <c r="S2450" s="36">
        <f>INDEX(S$280:S$296,$E2450)*$D2450</f>
        <v/>
      </c>
      <c r="T2450" s="36">
        <f>INDEX(T$280:T$296,$E2450)*$D2450</f>
        <v/>
      </c>
      <c r="U2450" s="36">
        <f>INDEX(U$280:U$296,$E2450)*$D2450</f>
        <v/>
      </c>
      <c r="V2450" s="36">
        <f>INDEX(V$280:V$296,$E2450)*$D2450</f>
        <v/>
      </c>
      <c r="W2450" s="36">
        <f>INDEX(W$280:W$296,$E2450)*$D2450</f>
        <v/>
      </c>
      <c r="X2450" s="36">
        <f>INDEX(X$280:X$296,$E2450)*$D2450</f>
        <v/>
      </c>
      <c r="Y2450" s="36">
        <f>INDEX(Y$280:Y$296,$E2450)*$D2450</f>
        <v/>
      </c>
      <c r="Z2450" s="36">
        <f>INDEX(Z$280:Z$296,$E2450)*$D2450</f>
        <v/>
      </c>
      <c r="AA2450" s="36">
        <f>INDEX(AA$280:AA$296,$E2450)*$D2450</f>
        <v/>
      </c>
      <c r="AB2450" s="36">
        <f>INDEX(AB$280:AB$296,$E2450)*$D2450</f>
        <v/>
      </c>
      <c r="AC2450" s="36">
        <f>INDEX(AC$280:AC$296,$E2450)*$D2450</f>
        <v/>
      </c>
      <c r="AD2450" s="36">
        <f>INDEX(AD$280:AD$296,$E2450)*$D2450</f>
        <v/>
      </c>
      <c r="AF2450" s="11">
        <f>CodePrefix&amp;$A2450&amp;IF($C2450="","","."&amp;$C2450&amp;"."&amp;$B2450)&amp;INDEX(VarEnd,MATCH($A2450,VarKey,0))&amp;AF$5</f>
        <v/>
      </c>
      <c r="AG2450" s="37">
        <f>INDEX(AG$280:AG$296,$E2450)*$D2450</f>
        <v/>
      </c>
      <c r="AH2450" s="36">
        <f>INDEX(AH$280:AH$296,$E2450)*$D2450</f>
        <v/>
      </c>
      <c r="AI2450" s="36">
        <f>INDEX(AI$280:AI$296,$E2450)*$D2450</f>
        <v/>
      </c>
      <c r="AJ2450" s="36">
        <f>INDEX(AJ$280:AJ$296,$E2450)*$D2450</f>
        <v/>
      </c>
      <c r="AK2450" s="36">
        <f>INDEX(AK$280:AK$296,$E2450)*$D2450</f>
        <v/>
      </c>
      <c r="AL2450" s="36">
        <f>INDEX(AL$280:AL$296,$E2450)*$D2450</f>
        <v/>
      </c>
      <c r="AM2450" s="36">
        <f>INDEX(AM$280:AM$296,$E2450)*$D2450</f>
        <v/>
      </c>
      <c r="AN2450" s="36">
        <f>INDEX(AN$280:AN$296,$E2450)*$D2450</f>
        <v/>
      </c>
      <c r="AO2450" s="36">
        <f>INDEX(AO$280:AO$296,$E2450)*$D2450</f>
        <v/>
      </c>
      <c r="AP2450" s="36">
        <f>INDEX(AP$280:AP$296,$E2450)*$D2450</f>
        <v/>
      </c>
      <c r="AQ2450" s="36">
        <f>INDEX(AQ$280:AQ$296,$E2450)*$D2450</f>
        <v/>
      </c>
      <c r="AR2450" s="36">
        <f>INDEX(AR$280:AR$296,$E2450)*$D2450</f>
        <v/>
      </c>
      <c r="AS2450" s="36">
        <f>INDEX(AS$280:AS$296,$E2450)*$D2450</f>
        <v/>
      </c>
      <c r="AT2450" s="36">
        <f>INDEX(AT$280:AT$296,$E2450)*$D2450</f>
        <v/>
      </c>
      <c r="AU2450" s="36">
        <f>INDEX(AU$280:AU$296,$E2450)*$D2450</f>
        <v/>
      </c>
      <c r="AV2450" s="36">
        <f>INDEX(AV$280:AV$296,$E2450)*$D2450</f>
        <v/>
      </c>
      <c r="AW2450" s="36">
        <f>INDEX(AW$280:AW$296,$E2450)*$D2450</f>
        <v/>
      </c>
      <c r="AX2450" s="36">
        <f>INDEX(AX$280:AX$296,$E2450)*$D2450</f>
        <v/>
      </c>
      <c r="AY2450" s="36">
        <f>INDEX(AY$280:AY$296,$E2450)*$D2450</f>
        <v/>
      </c>
    </row>
    <row r="2451" hidden="1" outlineLevel="2">
      <c r="A2451" s="14" t="inlineStr">
        <is>
          <t>ets</t>
        </is>
      </c>
      <c r="B2451" s="14" t="inlineStr">
        <is>
          <t>bio</t>
        </is>
      </c>
      <c r="C2451" s="14" t="inlineStr">
        <is>
          <t>oen</t>
        </is>
      </c>
      <c r="D2451" s="36">
        <f>INDEX(Inputs!$W$5:$W$132,MATCH($B2451&amp;"|"&amp;$C2451,Inputs!$A$5:$A$132,0))</f>
        <v/>
      </c>
      <c r="E2451" s="36">
        <f>INDEX(Inputs!$M$5:$M$132,MATCH($B2451&amp;"|"&amp;$C2451,Inputs!$A$5:$A$132,0))</f>
        <v/>
      </c>
      <c r="F2451" s="35" t="n"/>
      <c r="G2451" s="35" t="n"/>
      <c r="H2451" s="14">
        <f>INDEX(VarLab,MATCH($A2451,VarKey,0))&amp;INDEX(MemLab,MATCH($C2451&amp;"|"&amp;$B2451,MemKey,0))</f>
        <v/>
      </c>
      <c r="I2451" s="14">
        <f>INDEX(VarUnit,MATCH($A2451,VarKey,0))</f>
        <v/>
      </c>
      <c r="J2451" s="14">
        <f>INDEX(VarSrc,MATCH($A2451,VarKey,0))</f>
        <v/>
      </c>
      <c r="K2451" s="11">
        <f>CodePrefix&amp;$A2451&amp;IF($C2451="","","."&amp;$C2451&amp;"."&amp;$B2451)&amp;INDEX(VarEnd,MATCH($A2451,VarKey,0))&amp;K$5</f>
        <v/>
      </c>
      <c r="L2451" s="37">
        <f>INDEX(L$280:L$296,$E2451)*$D2451</f>
        <v/>
      </c>
      <c r="M2451" s="36">
        <f>INDEX(M$280:M$296,$E2451)*$D2451</f>
        <v/>
      </c>
      <c r="N2451" s="36">
        <f>INDEX(N$280:N$296,$E2451)*$D2451</f>
        <v/>
      </c>
      <c r="O2451" s="36">
        <f>INDEX(O$280:O$296,$E2451)*$D2451</f>
        <v/>
      </c>
      <c r="P2451" s="36">
        <f>INDEX(P$280:P$296,$E2451)*$D2451</f>
        <v/>
      </c>
      <c r="Q2451" s="36">
        <f>INDEX(Q$280:Q$296,$E2451)*$D2451</f>
        <v/>
      </c>
      <c r="R2451" s="36">
        <f>INDEX(R$280:R$296,$E2451)*$D2451</f>
        <v/>
      </c>
      <c r="S2451" s="36">
        <f>INDEX(S$280:S$296,$E2451)*$D2451</f>
        <v/>
      </c>
      <c r="T2451" s="36">
        <f>INDEX(T$280:T$296,$E2451)*$D2451</f>
        <v/>
      </c>
      <c r="U2451" s="36">
        <f>INDEX(U$280:U$296,$E2451)*$D2451</f>
        <v/>
      </c>
      <c r="V2451" s="36">
        <f>INDEX(V$280:V$296,$E2451)*$D2451</f>
        <v/>
      </c>
      <c r="W2451" s="36">
        <f>INDEX(W$280:W$296,$E2451)*$D2451</f>
        <v/>
      </c>
      <c r="X2451" s="36">
        <f>INDEX(X$280:X$296,$E2451)*$D2451</f>
        <v/>
      </c>
      <c r="Y2451" s="36">
        <f>INDEX(Y$280:Y$296,$E2451)*$D2451</f>
        <v/>
      </c>
      <c r="Z2451" s="36">
        <f>INDEX(Z$280:Z$296,$E2451)*$D2451</f>
        <v/>
      </c>
      <c r="AA2451" s="36">
        <f>INDEX(AA$280:AA$296,$E2451)*$D2451</f>
        <v/>
      </c>
      <c r="AB2451" s="36">
        <f>INDEX(AB$280:AB$296,$E2451)*$D2451</f>
        <v/>
      </c>
      <c r="AC2451" s="36">
        <f>INDEX(AC$280:AC$296,$E2451)*$D2451</f>
        <v/>
      </c>
      <c r="AD2451" s="36">
        <f>INDEX(AD$280:AD$296,$E2451)*$D2451</f>
        <v/>
      </c>
      <c r="AF2451" s="11">
        <f>CodePrefix&amp;$A2451&amp;IF($C2451="","","."&amp;$C2451&amp;"."&amp;$B2451)&amp;INDEX(VarEnd,MATCH($A2451,VarKey,0))&amp;AF$5</f>
        <v/>
      </c>
      <c r="AG2451" s="37">
        <f>INDEX(AG$280:AG$296,$E2451)*$D2451</f>
        <v/>
      </c>
      <c r="AH2451" s="36">
        <f>INDEX(AH$280:AH$296,$E2451)*$D2451</f>
        <v/>
      </c>
      <c r="AI2451" s="36">
        <f>INDEX(AI$280:AI$296,$E2451)*$D2451</f>
        <v/>
      </c>
      <c r="AJ2451" s="36">
        <f>INDEX(AJ$280:AJ$296,$E2451)*$D2451</f>
        <v/>
      </c>
      <c r="AK2451" s="36">
        <f>INDEX(AK$280:AK$296,$E2451)*$D2451</f>
        <v/>
      </c>
      <c r="AL2451" s="36">
        <f>INDEX(AL$280:AL$296,$E2451)*$D2451</f>
        <v/>
      </c>
      <c r="AM2451" s="36">
        <f>INDEX(AM$280:AM$296,$E2451)*$D2451</f>
        <v/>
      </c>
      <c r="AN2451" s="36">
        <f>INDEX(AN$280:AN$296,$E2451)*$D2451</f>
        <v/>
      </c>
      <c r="AO2451" s="36">
        <f>INDEX(AO$280:AO$296,$E2451)*$D2451</f>
        <v/>
      </c>
      <c r="AP2451" s="36">
        <f>INDEX(AP$280:AP$296,$E2451)*$D2451</f>
        <v/>
      </c>
      <c r="AQ2451" s="36">
        <f>INDEX(AQ$280:AQ$296,$E2451)*$D2451</f>
        <v/>
      </c>
      <c r="AR2451" s="36">
        <f>INDEX(AR$280:AR$296,$E2451)*$D2451</f>
        <v/>
      </c>
      <c r="AS2451" s="36">
        <f>INDEX(AS$280:AS$296,$E2451)*$D2451</f>
        <v/>
      </c>
      <c r="AT2451" s="36">
        <f>INDEX(AT$280:AT$296,$E2451)*$D2451</f>
        <v/>
      </c>
      <c r="AU2451" s="36">
        <f>INDEX(AU$280:AU$296,$E2451)*$D2451</f>
        <v/>
      </c>
      <c r="AV2451" s="36">
        <f>INDEX(AV$280:AV$296,$E2451)*$D2451</f>
        <v/>
      </c>
      <c r="AW2451" s="36">
        <f>INDEX(AW$280:AW$296,$E2451)*$D2451</f>
        <v/>
      </c>
      <c r="AX2451" s="36">
        <f>INDEX(AX$280:AX$296,$E2451)*$D2451</f>
        <v/>
      </c>
      <c r="AY2451" s="36">
        <f>INDEX(AY$280:AY$296,$E2451)*$D2451</f>
        <v/>
      </c>
    </row>
    <row r="2452" hidden="1" outlineLevel="2"/>
    <row r="2453" hidden="1" outlineLevel="2">
      <c r="A2453" s="14" t="inlineStr">
        <is>
          <t>ntx</t>
        </is>
      </c>
      <c r="B2453" s="14" t="inlineStr">
        <is>
          <t>coa</t>
        </is>
      </c>
      <c r="C2453" s="14" t="inlineStr">
        <is>
          <t>oen</t>
        </is>
      </c>
      <c r="D2453" s="36">
        <f>INDEX(Inputs!$N$5:$N$132,MATCH($B2453&amp;"|"&amp;$C2453,Inputs!$A$5:$A$132,0))</f>
        <v/>
      </c>
      <c r="E2453" s="36">
        <f>INDEX(Inputs!$K$5:$K$132,MATCH($B2453&amp;"|"&amp;$C2453,Inputs!$A$5:$A$132,0))</f>
        <v/>
      </c>
      <c r="F2453" s="35" t="n"/>
      <c r="G2453" s="35" t="n"/>
      <c r="H2453" s="14">
        <f>INDEX(VarLab,MATCH($A2453,VarKey,0))&amp;INDEX(MemLab,MATCH($C2453&amp;"|"&amp;$B2453,MemKey,0))</f>
        <v/>
      </c>
      <c r="I2453" s="14">
        <f>INDEX(VarUnit,MATCH($A2453,VarKey,0))</f>
        <v/>
      </c>
      <c r="J2453" s="14">
        <f>INDEX(VarSrc,MATCH($A2453,VarKey,0))</f>
        <v/>
      </c>
      <c r="K2453" s="11">
        <f>CodePrefix&amp;$A2453&amp;IF($C2453="","","."&amp;$C2453&amp;"."&amp;$B2453)&amp;INDEX(VarEnd,MATCH($A2453,VarKey,0))&amp;K$5</f>
        <v/>
      </c>
      <c r="L2453" s="37">
        <f>INDEX(L$80:L$93,$D2453)/$E2453</f>
        <v/>
      </c>
      <c r="M2453" s="36">
        <f>INDEX(M$80:M$93,$D2453)/$E2453</f>
        <v/>
      </c>
      <c r="N2453" s="36">
        <f>INDEX(N$80:N$93,$D2453)/$E2453</f>
        <v/>
      </c>
      <c r="O2453" s="36">
        <f>INDEX(O$80:O$93,$D2453)/$E2453</f>
        <v/>
      </c>
      <c r="P2453" s="36">
        <f>INDEX(P$80:P$93,$D2453)/$E2453</f>
        <v/>
      </c>
      <c r="Q2453" s="36">
        <f>INDEX(Q$80:Q$93,$D2453)/$E2453</f>
        <v/>
      </c>
      <c r="R2453" s="36">
        <f>INDEX(R$80:R$93,$D2453)/$E2453</f>
        <v/>
      </c>
      <c r="S2453" s="36">
        <f>INDEX(S$80:S$93,$D2453)/$E2453</f>
        <v/>
      </c>
      <c r="T2453" s="36">
        <f>INDEX(T$80:T$93,$D2453)/$E2453</f>
        <v/>
      </c>
      <c r="U2453" s="36">
        <f>INDEX(U$80:U$93,$D2453)/$E2453</f>
        <v/>
      </c>
      <c r="V2453" s="36">
        <f>INDEX(V$80:V$93,$D2453)/$E2453</f>
        <v/>
      </c>
      <c r="W2453" s="36">
        <f>INDEX(W$80:W$93,$D2453)/$E2453</f>
        <v/>
      </c>
      <c r="X2453" s="36">
        <f>INDEX(X$80:X$93,$D2453)/$E2453</f>
        <v/>
      </c>
      <c r="Y2453" s="36">
        <f>INDEX(Y$80:Y$93,$D2453)/$E2453</f>
        <v/>
      </c>
      <c r="Z2453" s="36">
        <f>INDEX(Z$80:Z$93,$D2453)/$E2453</f>
        <v/>
      </c>
      <c r="AA2453" s="36">
        <f>INDEX(AA$80:AA$93,$D2453)/$E2453</f>
        <v/>
      </c>
      <c r="AB2453" s="36">
        <f>INDEX(AB$80:AB$93,$D2453)/$E2453</f>
        <v/>
      </c>
      <c r="AC2453" s="36">
        <f>INDEX(AC$80:AC$93,$D2453)/$E2453</f>
        <v/>
      </c>
      <c r="AD2453" s="36">
        <f>INDEX(AD$80:AD$93,$D2453)/$E2453</f>
        <v/>
      </c>
      <c r="AF2453" s="11">
        <f>CodePrefix&amp;$A2453&amp;IF($C2453="","","."&amp;$C2453&amp;"."&amp;$B2453)&amp;INDEX(VarEnd,MATCH($A2453,VarKey,0))&amp;AF$5</f>
        <v/>
      </c>
      <c r="AG2453" s="37">
        <f>INDEX(AG$80:AG$93,$D2453)/$E2453</f>
        <v/>
      </c>
      <c r="AH2453" s="36">
        <f>INDEX(AH$80:AH$93,$D2453)/$E2453</f>
        <v/>
      </c>
      <c r="AI2453" s="36">
        <f>INDEX(AI$80:AI$93,$D2453)/$E2453</f>
        <v/>
      </c>
      <c r="AJ2453" s="36">
        <f>INDEX(AJ$80:AJ$93,$D2453)/$E2453</f>
        <v/>
      </c>
      <c r="AK2453" s="36">
        <f>INDEX(AK$80:AK$93,$D2453)/$E2453</f>
        <v/>
      </c>
      <c r="AL2453" s="36">
        <f>INDEX(AL$80:AL$93,$D2453)/$E2453</f>
        <v/>
      </c>
      <c r="AM2453" s="36">
        <f>INDEX(AM$80:AM$93,$D2453)/$E2453</f>
        <v/>
      </c>
      <c r="AN2453" s="36">
        <f>INDEX(AN$80:AN$93,$D2453)/$E2453</f>
        <v/>
      </c>
      <c r="AO2453" s="36">
        <f>INDEX(AO$80:AO$93,$D2453)/$E2453</f>
        <v/>
      </c>
      <c r="AP2453" s="36">
        <f>INDEX(AP$80:AP$93,$D2453)/$E2453</f>
        <v/>
      </c>
      <c r="AQ2453" s="36">
        <f>INDEX(AQ$80:AQ$93,$D2453)/$E2453</f>
        <v/>
      </c>
      <c r="AR2453" s="36">
        <f>INDEX(AR$80:AR$93,$D2453)/$E2453</f>
        <v/>
      </c>
      <c r="AS2453" s="36">
        <f>INDEX(AS$80:AS$93,$D2453)/$E2453</f>
        <v/>
      </c>
      <c r="AT2453" s="36">
        <f>INDEX(AT$80:AT$93,$D2453)/$E2453</f>
        <v/>
      </c>
      <c r="AU2453" s="36">
        <f>INDEX(AU$80:AU$93,$D2453)/$E2453</f>
        <v/>
      </c>
      <c r="AV2453" s="36">
        <f>INDEX(AV$80:AV$93,$D2453)/$E2453</f>
        <v/>
      </c>
      <c r="AW2453" s="36">
        <f>INDEX(AW$80:AW$93,$D2453)/$E2453</f>
        <v/>
      </c>
      <c r="AX2453" s="36">
        <f>INDEX(AX$80:AX$93,$D2453)/$E2453</f>
        <v/>
      </c>
      <c r="AY2453" s="36">
        <f>INDEX(AY$80:AY$93,$D2453)/$E2453</f>
        <v/>
      </c>
    </row>
    <row r="2454" hidden="1" outlineLevel="2">
      <c r="A2454" s="14" t="inlineStr">
        <is>
          <t>ntx</t>
        </is>
      </c>
      <c r="B2454" s="14" t="inlineStr">
        <is>
          <t>nga</t>
        </is>
      </c>
      <c r="C2454" s="14" t="inlineStr">
        <is>
          <t>oen</t>
        </is>
      </c>
      <c r="D2454" s="36">
        <f>INDEX(Inputs!$N$5:$N$132,MATCH($B2454&amp;"|"&amp;$C2454,Inputs!$A$5:$A$132,0))</f>
        <v/>
      </c>
      <c r="E2454" s="36">
        <f>INDEX(Inputs!$K$5:$K$132,MATCH($B2454&amp;"|"&amp;$C2454,Inputs!$A$5:$A$132,0))</f>
        <v/>
      </c>
      <c r="F2454" s="35" t="n"/>
      <c r="G2454" s="35" t="n"/>
      <c r="H2454" s="14">
        <f>INDEX(VarLab,MATCH($A2454,VarKey,0))&amp;INDEX(MemLab,MATCH($C2454&amp;"|"&amp;$B2454,MemKey,0))</f>
        <v/>
      </c>
      <c r="I2454" s="14">
        <f>INDEX(VarUnit,MATCH($A2454,VarKey,0))</f>
        <v/>
      </c>
      <c r="J2454" s="14">
        <f>INDEX(VarSrc,MATCH($A2454,VarKey,0))</f>
        <v/>
      </c>
      <c r="K2454" s="11">
        <f>CodePrefix&amp;$A2454&amp;IF($C2454="","","."&amp;$C2454&amp;"."&amp;$B2454)&amp;INDEX(VarEnd,MATCH($A2454,VarKey,0))&amp;K$5</f>
        <v/>
      </c>
      <c r="L2454" s="37">
        <f>INDEX(L$80:L$93,$D2454)/$E2454</f>
        <v/>
      </c>
      <c r="M2454" s="36">
        <f>INDEX(M$80:M$93,$D2454)/$E2454</f>
        <v/>
      </c>
      <c r="N2454" s="36">
        <f>INDEX(N$80:N$93,$D2454)/$E2454</f>
        <v/>
      </c>
      <c r="O2454" s="36">
        <f>INDEX(O$80:O$93,$D2454)/$E2454</f>
        <v/>
      </c>
      <c r="P2454" s="36">
        <f>INDEX(P$80:P$93,$D2454)/$E2454</f>
        <v/>
      </c>
      <c r="Q2454" s="36">
        <f>INDEX(Q$80:Q$93,$D2454)/$E2454</f>
        <v/>
      </c>
      <c r="R2454" s="36">
        <f>INDEX(R$80:R$93,$D2454)/$E2454</f>
        <v/>
      </c>
      <c r="S2454" s="36">
        <f>INDEX(S$80:S$93,$D2454)/$E2454</f>
        <v/>
      </c>
      <c r="T2454" s="36">
        <f>INDEX(T$80:T$93,$D2454)/$E2454</f>
        <v/>
      </c>
      <c r="U2454" s="36">
        <f>INDEX(U$80:U$93,$D2454)/$E2454</f>
        <v/>
      </c>
      <c r="V2454" s="36">
        <f>INDEX(V$80:V$93,$D2454)/$E2454</f>
        <v/>
      </c>
      <c r="W2454" s="36">
        <f>INDEX(W$80:W$93,$D2454)/$E2454</f>
        <v/>
      </c>
      <c r="X2454" s="36">
        <f>INDEX(X$80:X$93,$D2454)/$E2454</f>
        <v/>
      </c>
      <c r="Y2454" s="36">
        <f>INDEX(Y$80:Y$93,$D2454)/$E2454</f>
        <v/>
      </c>
      <c r="Z2454" s="36">
        <f>INDEX(Z$80:Z$93,$D2454)/$E2454</f>
        <v/>
      </c>
      <c r="AA2454" s="36">
        <f>INDEX(AA$80:AA$93,$D2454)/$E2454</f>
        <v/>
      </c>
      <c r="AB2454" s="36">
        <f>INDEX(AB$80:AB$93,$D2454)/$E2454</f>
        <v/>
      </c>
      <c r="AC2454" s="36">
        <f>INDEX(AC$80:AC$93,$D2454)/$E2454</f>
        <v/>
      </c>
      <c r="AD2454" s="36">
        <f>INDEX(AD$80:AD$93,$D2454)/$E2454</f>
        <v/>
      </c>
      <c r="AF2454" s="11">
        <f>CodePrefix&amp;$A2454&amp;IF($C2454="","","."&amp;$C2454&amp;"."&amp;$B2454)&amp;INDEX(VarEnd,MATCH($A2454,VarKey,0))&amp;AF$5</f>
        <v/>
      </c>
      <c r="AG2454" s="37">
        <f>INDEX(AG$80:AG$93,$D2454)/$E2454</f>
        <v/>
      </c>
      <c r="AH2454" s="36">
        <f>INDEX(AH$80:AH$93,$D2454)/$E2454</f>
        <v/>
      </c>
      <c r="AI2454" s="36">
        <f>INDEX(AI$80:AI$93,$D2454)/$E2454</f>
        <v/>
      </c>
      <c r="AJ2454" s="36">
        <f>INDEX(AJ$80:AJ$93,$D2454)/$E2454</f>
        <v/>
      </c>
      <c r="AK2454" s="36">
        <f>INDEX(AK$80:AK$93,$D2454)/$E2454</f>
        <v/>
      </c>
      <c r="AL2454" s="36">
        <f>INDEX(AL$80:AL$93,$D2454)/$E2454</f>
        <v/>
      </c>
      <c r="AM2454" s="36">
        <f>INDEX(AM$80:AM$93,$D2454)/$E2454</f>
        <v/>
      </c>
      <c r="AN2454" s="36">
        <f>INDEX(AN$80:AN$93,$D2454)/$E2454</f>
        <v/>
      </c>
      <c r="AO2454" s="36">
        <f>INDEX(AO$80:AO$93,$D2454)/$E2454</f>
        <v/>
      </c>
      <c r="AP2454" s="36">
        <f>INDEX(AP$80:AP$93,$D2454)/$E2454</f>
        <v/>
      </c>
      <c r="AQ2454" s="36">
        <f>INDEX(AQ$80:AQ$93,$D2454)/$E2454</f>
        <v/>
      </c>
      <c r="AR2454" s="36">
        <f>INDEX(AR$80:AR$93,$D2454)/$E2454</f>
        <v/>
      </c>
      <c r="AS2454" s="36">
        <f>INDEX(AS$80:AS$93,$D2454)/$E2454</f>
        <v/>
      </c>
      <c r="AT2454" s="36">
        <f>INDEX(AT$80:AT$93,$D2454)/$E2454</f>
        <v/>
      </c>
      <c r="AU2454" s="36">
        <f>INDEX(AU$80:AU$93,$D2454)/$E2454</f>
        <v/>
      </c>
      <c r="AV2454" s="36">
        <f>INDEX(AV$80:AV$93,$D2454)/$E2454</f>
        <v/>
      </c>
      <c r="AW2454" s="36">
        <f>INDEX(AW$80:AW$93,$D2454)/$E2454</f>
        <v/>
      </c>
      <c r="AX2454" s="36">
        <f>INDEX(AX$80:AX$93,$D2454)/$E2454</f>
        <v/>
      </c>
      <c r="AY2454" s="36">
        <f>INDEX(AY$80:AY$93,$D2454)/$E2454</f>
        <v/>
      </c>
    </row>
    <row r="2455" hidden="1" outlineLevel="2">
      <c r="A2455" s="14" t="inlineStr">
        <is>
          <t>ntx</t>
        </is>
      </c>
      <c r="B2455" s="14" t="inlineStr">
        <is>
          <t>gso</t>
        </is>
      </c>
      <c r="C2455" s="14" t="inlineStr">
        <is>
          <t>oen</t>
        </is>
      </c>
      <c r="D2455" s="36">
        <f>INDEX(Inputs!$N$5:$N$132,MATCH($B2455&amp;"|"&amp;$C2455,Inputs!$A$5:$A$132,0))</f>
        <v/>
      </c>
      <c r="E2455" s="36">
        <f>INDEX(Inputs!$K$5:$K$132,MATCH($B2455&amp;"|"&amp;$C2455,Inputs!$A$5:$A$132,0))</f>
        <v/>
      </c>
      <c r="F2455" s="35" t="n"/>
      <c r="G2455" s="35" t="n"/>
      <c r="H2455" s="14">
        <f>INDEX(VarLab,MATCH($A2455,VarKey,0))&amp;INDEX(MemLab,MATCH($C2455&amp;"|"&amp;$B2455,MemKey,0))</f>
        <v/>
      </c>
      <c r="I2455" s="14">
        <f>INDEX(VarUnit,MATCH($A2455,VarKey,0))</f>
        <v/>
      </c>
      <c r="J2455" s="14">
        <f>INDEX(VarSrc,MATCH($A2455,VarKey,0))</f>
        <v/>
      </c>
      <c r="K2455" s="11">
        <f>CodePrefix&amp;$A2455&amp;IF($C2455="","","."&amp;$C2455&amp;"."&amp;$B2455)&amp;INDEX(VarEnd,MATCH($A2455,VarKey,0))&amp;K$5</f>
        <v/>
      </c>
      <c r="L2455" s="37">
        <f>INDEX(L$80:L$93,$D2455)/$E2455</f>
        <v/>
      </c>
      <c r="M2455" s="36">
        <f>INDEX(M$80:M$93,$D2455)/$E2455</f>
        <v/>
      </c>
      <c r="N2455" s="36">
        <f>INDEX(N$80:N$93,$D2455)/$E2455</f>
        <v/>
      </c>
      <c r="O2455" s="36">
        <f>INDEX(O$80:O$93,$D2455)/$E2455</f>
        <v/>
      </c>
      <c r="P2455" s="36">
        <f>INDEX(P$80:P$93,$D2455)/$E2455</f>
        <v/>
      </c>
      <c r="Q2455" s="36">
        <f>INDEX(Q$80:Q$93,$D2455)/$E2455</f>
        <v/>
      </c>
      <c r="R2455" s="36">
        <f>INDEX(R$80:R$93,$D2455)/$E2455</f>
        <v/>
      </c>
      <c r="S2455" s="36">
        <f>INDEX(S$80:S$93,$D2455)/$E2455</f>
        <v/>
      </c>
      <c r="T2455" s="36">
        <f>INDEX(T$80:T$93,$D2455)/$E2455</f>
        <v/>
      </c>
      <c r="U2455" s="36">
        <f>INDEX(U$80:U$93,$D2455)/$E2455</f>
        <v/>
      </c>
      <c r="V2455" s="36">
        <f>INDEX(V$80:V$93,$D2455)/$E2455</f>
        <v/>
      </c>
      <c r="W2455" s="36">
        <f>INDEX(W$80:W$93,$D2455)/$E2455</f>
        <v/>
      </c>
      <c r="X2455" s="36">
        <f>INDEX(X$80:X$93,$D2455)/$E2455</f>
        <v/>
      </c>
      <c r="Y2455" s="36">
        <f>INDEX(Y$80:Y$93,$D2455)/$E2455</f>
        <v/>
      </c>
      <c r="Z2455" s="36">
        <f>INDEX(Z$80:Z$93,$D2455)/$E2455</f>
        <v/>
      </c>
      <c r="AA2455" s="36">
        <f>INDEX(AA$80:AA$93,$D2455)/$E2455</f>
        <v/>
      </c>
      <c r="AB2455" s="36">
        <f>INDEX(AB$80:AB$93,$D2455)/$E2455</f>
        <v/>
      </c>
      <c r="AC2455" s="36">
        <f>INDEX(AC$80:AC$93,$D2455)/$E2455</f>
        <v/>
      </c>
      <c r="AD2455" s="36">
        <f>INDEX(AD$80:AD$93,$D2455)/$E2455</f>
        <v/>
      </c>
      <c r="AF2455" s="11">
        <f>CodePrefix&amp;$A2455&amp;IF($C2455="","","."&amp;$C2455&amp;"."&amp;$B2455)&amp;INDEX(VarEnd,MATCH($A2455,VarKey,0))&amp;AF$5</f>
        <v/>
      </c>
      <c r="AG2455" s="37">
        <f>INDEX(AG$80:AG$93,$D2455)/$E2455</f>
        <v/>
      </c>
      <c r="AH2455" s="36">
        <f>INDEX(AH$80:AH$93,$D2455)/$E2455</f>
        <v/>
      </c>
      <c r="AI2455" s="36">
        <f>INDEX(AI$80:AI$93,$D2455)/$E2455</f>
        <v/>
      </c>
      <c r="AJ2455" s="36">
        <f>INDEX(AJ$80:AJ$93,$D2455)/$E2455</f>
        <v/>
      </c>
      <c r="AK2455" s="36">
        <f>INDEX(AK$80:AK$93,$D2455)/$E2455</f>
        <v/>
      </c>
      <c r="AL2455" s="36">
        <f>INDEX(AL$80:AL$93,$D2455)/$E2455</f>
        <v/>
      </c>
      <c r="AM2455" s="36">
        <f>INDEX(AM$80:AM$93,$D2455)/$E2455</f>
        <v/>
      </c>
      <c r="AN2455" s="36">
        <f>INDEX(AN$80:AN$93,$D2455)/$E2455</f>
        <v/>
      </c>
      <c r="AO2455" s="36">
        <f>INDEX(AO$80:AO$93,$D2455)/$E2455</f>
        <v/>
      </c>
      <c r="AP2455" s="36">
        <f>INDEX(AP$80:AP$93,$D2455)/$E2455</f>
        <v/>
      </c>
      <c r="AQ2455" s="36">
        <f>INDEX(AQ$80:AQ$93,$D2455)/$E2455</f>
        <v/>
      </c>
      <c r="AR2455" s="36">
        <f>INDEX(AR$80:AR$93,$D2455)/$E2455</f>
        <v/>
      </c>
      <c r="AS2455" s="36">
        <f>INDEX(AS$80:AS$93,$D2455)/$E2455</f>
        <v/>
      </c>
      <c r="AT2455" s="36">
        <f>INDEX(AT$80:AT$93,$D2455)/$E2455</f>
        <v/>
      </c>
      <c r="AU2455" s="36">
        <f>INDEX(AU$80:AU$93,$D2455)/$E2455</f>
        <v/>
      </c>
      <c r="AV2455" s="36">
        <f>INDEX(AV$80:AV$93,$D2455)/$E2455</f>
        <v/>
      </c>
      <c r="AW2455" s="36">
        <f>INDEX(AW$80:AW$93,$D2455)/$E2455</f>
        <v/>
      </c>
      <c r="AX2455" s="36">
        <f>INDEX(AX$80:AX$93,$D2455)/$E2455</f>
        <v/>
      </c>
      <c r="AY2455" s="36">
        <f>INDEX(AY$80:AY$93,$D2455)/$E2455</f>
        <v/>
      </c>
    </row>
    <row r="2456" hidden="1" outlineLevel="2">
      <c r="A2456" s="14" t="inlineStr">
        <is>
          <t>ntx</t>
        </is>
      </c>
      <c r="B2456" s="14" t="inlineStr">
        <is>
          <t>die</t>
        </is>
      </c>
      <c r="C2456" s="14" t="inlineStr">
        <is>
          <t>oen</t>
        </is>
      </c>
      <c r="D2456" s="36">
        <f>INDEX(Inputs!$N$5:$N$132,MATCH($B2456&amp;"|"&amp;$C2456,Inputs!$A$5:$A$132,0))</f>
        <v/>
      </c>
      <c r="E2456" s="36">
        <f>INDEX(Inputs!$K$5:$K$132,MATCH($B2456&amp;"|"&amp;$C2456,Inputs!$A$5:$A$132,0))</f>
        <v/>
      </c>
      <c r="F2456" s="35" t="n"/>
      <c r="G2456" s="35" t="n"/>
      <c r="H2456" s="14">
        <f>INDEX(VarLab,MATCH($A2456,VarKey,0))&amp;INDEX(MemLab,MATCH($C2456&amp;"|"&amp;$B2456,MemKey,0))</f>
        <v/>
      </c>
      <c r="I2456" s="14">
        <f>INDEX(VarUnit,MATCH($A2456,VarKey,0))</f>
        <v/>
      </c>
      <c r="J2456" s="14">
        <f>INDEX(VarSrc,MATCH($A2456,VarKey,0))</f>
        <v/>
      </c>
      <c r="K2456" s="11">
        <f>CodePrefix&amp;$A2456&amp;IF($C2456="","","."&amp;$C2456&amp;"."&amp;$B2456)&amp;INDEX(VarEnd,MATCH($A2456,VarKey,0))&amp;K$5</f>
        <v/>
      </c>
      <c r="L2456" s="37">
        <f>INDEX(L$80:L$93,$D2456)/$E2456</f>
        <v/>
      </c>
      <c r="M2456" s="36">
        <f>INDEX(M$80:M$93,$D2456)/$E2456</f>
        <v/>
      </c>
      <c r="N2456" s="36">
        <f>INDEX(N$80:N$93,$D2456)/$E2456</f>
        <v/>
      </c>
      <c r="O2456" s="36">
        <f>INDEX(O$80:O$93,$D2456)/$E2456</f>
        <v/>
      </c>
      <c r="P2456" s="36">
        <f>INDEX(P$80:P$93,$D2456)/$E2456</f>
        <v/>
      </c>
      <c r="Q2456" s="36">
        <f>INDEX(Q$80:Q$93,$D2456)/$E2456</f>
        <v/>
      </c>
      <c r="R2456" s="36">
        <f>INDEX(R$80:R$93,$D2456)/$E2456</f>
        <v/>
      </c>
      <c r="S2456" s="36">
        <f>INDEX(S$80:S$93,$D2456)/$E2456</f>
        <v/>
      </c>
      <c r="T2456" s="36">
        <f>INDEX(T$80:T$93,$D2456)/$E2456</f>
        <v/>
      </c>
      <c r="U2456" s="36">
        <f>INDEX(U$80:U$93,$D2456)/$E2456</f>
        <v/>
      </c>
      <c r="V2456" s="36">
        <f>INDEX(V$80:V$93,$D2456)/$E2456</f>
        <v/>
      </c>
      <c r="W2456" s="36">
        <f>INDEX(W$80:W$93,$D2456)/$E2456</f>
        <v/>
      </c>
      <c r="X2456" s="36">
        <f>INDEX(X$80:X$93,$D2456)/$E2456</f>
        <v/>
      </c>
      <c r="Y2456" s="36">
        <f>INDEX(Y$80:Y$93,$D2456)/$E2456</f>
        <v/>
      </c>
      <c r="Z2456" s="36">
        <f>INDEX(Z$80:Z$93,$D2456)/$E2456</f>
        <v/>
      </c>
      <c r="AA2456" s="36">
        <f>INDEX(AA$80:AA$93,$D2456)/$E2456</f>
        <v/>
      </c>
      <c r="AB2456" s="36">
        <f>INDEX(AB$80:AB$93,$D2456)/$E2456</f>
        <v/>
      </c>
      <c r="AC2456" s="36">
        <f>INDEX(AC$80:AC$93,$D2456)/$E2456</f>
        <v/>
      </c>
      <c r="AD2456" s="36">
        <f>INDEX(AD$80:AD$93,$D2456)/$E2456</f>
        <v/>
      </c>
      <c r="AF2456" s="11">
        <f>CodePrefix&amp;$A2456&amp;IF($C2456="","","."&amp;$C2456&amp;"."&amp;$B2456)&amp;INDEX(VarEnd,MATCH($A2456,VarKey,0))&amp;AF$5</f>
        <v/>
      </c>
      <c r="AG2456" s="37">
        <f>INDEX(AG$80:AG$93,$D2456)/$E2456</f>
        <v/>
      </c>
      <c r="AH2456" s="36">
        <f>INDEX(AH$80:AH$93,$D2456)/$E2456</f>
        <v/>
      </c>
      <c r="AI2456" s="36">
        <f>INDEX(AI$80:AI$93,$D2456)/$E2456</f>
        <v/>
      </c>
      <c r="AJ2456" s="36">
        <f>INDEX(AJ$80:AJ$93,$D2456)/$E2456</f>
        <v/>
      </c>
      <c r="AK2456" s="36">
        <f>INDEX(AK$80:AK$93,$D2456)/$E2456</f>
        <v/>
      </c>
      <c r="AL2456" s="36">
        <f>INDEX(AL$80:AL$93,$D2456)/$E2456</f>
        <v/>
      </c>
      <c r="AM2456" s="36">
        <f>INDEX(AM$80:AM$93,$D2456)/$E2456</f>
        <v/>
      </c>
      <c r="AN2456" s="36">
        <f>INDEX(AN$80:AN$93,$D2456)/$E2456</f>
        <v/>
      </c>
      <c r="AO2456" s="36">
        <f>INDEX(AO$80:AO$93,$D2456)/$E2456</f>
        <v/>
      </c>
      <c r="AP2456" s="36">
        <f>INDEX(AP$80:AP$93,$D2456)/$E2456</f>
        <v/>
      </c>
      <c r="AQ2456" s="36">
        <f>INDEX(AQ$80:AQ$93,$D2456)/$E2456</f>
        <v/>
      </c>
      <c r="AR2456" s="36">
        <f>INDEX(AR$80:AR$93,$D2456)/$E2456</f>
        <v/>
      </c>
      <c r="AS2456" s="36">
        <f>INDEX(AS$80:AS$93,$D2456)/$E2456</f>
        <v/>
      </c>
      <c r="AT2456" s="36">
        <f>INDEX(AT$80:AT$93,$D2456)/$E2456</f>
        <v/>
      </c>
      <c r="AU2456" s="36">
        <f>INDEX(AU$80:AU$93,$D2456)/$E2456</f>
        <v/>
      </c>
      <c r="AV2456" s="36">
        <f>INDEX(AV$80:AV$93,$D2456)/$E2456</f>
        <v/>
      </c>
      <c r="AW2456" s="36">
        <f>INDEX(AW$80:AW$93,$D2456)/$E2456</f>
        <v/>
      </c>
      <c r="AX2456" s="36">
        <f>INDEX(AX$80:AX$93,$D2456)/$E2456</f>
        <v/>
      </c>
      <c r="AY2456" s="36">
        <f>INDEX(AY$80:AY$93,$D2456)/$E2456</f>
        <v/>
      </c>
    </row>
    <row r="2457" hidden="1" outlineLevel="2">
      <c r="A2457" s="14" t="inlineStr">
        <is>
          <t>ntx</t>
        </is>
      </c>
      <c r="B2457" s="14" t="inlineStr">
        <is>
          <t>lpg</t>
        </is>
      </c>
      <c r="C2457" s="14" t="inlineStr">
        <is>
          <t>oen</t>
        </is>
      </c>
      <c r="D2457" s="36">
        <f>INDEX(Inputs!$N$5:$N$132,MATCH($B2457&amp;"|"&amp;$C2457,Inputs!$A$5:$A$132,0))</f>
        <v/>
      </c>
      <c r="E2457" s="36">
        <f>INDEX(Inputs!$K$5:$K$132,MATCH($B2457&amp;"|"&amp;$C2457,Inputs!$A$5:$A$132,0))</f>
        <v/>
      </c>
      <c r="F2457" s="35" t="n"/>
      <c r="G2457" s="35" t="n"/>
      <c r="H2457" s="14">
        <f>INDEX(VarLab,MATCH($A2457,VarKey,0))&amp;INDEX(MemLab,MATCH($C2457&amp;"|"&amp;$B2457,MemKey,0))</f>
        <v/>
      </c>
      <c r="I2457" s="14">
        <f>INDEX(VarUnit,MATCH($A2457,VarKey,0))</f>
        <v/>
      </c>
      <c r="J2457" s="14">
        <f>INDEX(VarSrc,MATCH($A2457,VarKey,0))</f>
        <v/>
      </c>
      <c r="K2457" s="11">
        <f>CodePrefix&amp;$A2457&amp;IF($C2457="","","."&amp;$C2457&amp;"."&amp;$B2457)&amp;INDEX(VarEnd,MATCH($A2457,VarKey,0))&amp;K$5</f>
        <v/>
      </c>
      <c r="L2457" s="37">
        <f>INDEX(L$80:L$93,$D2457)/$E2457</f>
        <v/>
      </c>
      <c r="M2457" s="36">
        <f>INDEX(M$80:M$93,$D2457)/$E2457</f>
        <v/>
      </c>
      <c r="N2457" s="36">
        <f>INDEX(N$80:N$93,$D2457)/$E2457</f>
        <v/>
      </c>
      <c r="O2457" s="36">
        <f>INDEX(O$80:O$93,$D2457)/$E2457</f>
        <v/>
      </c>
      <c r="P2457" s="36">
        <f>INDEX(P$80:P$93,$D2457)/$E2457</f>
        <v/>
      </c>
      <c r="Q2457" s="36">
        <f>INDEX(Q$80:Q$93,$D2457)/$E2457</f>
        <v/>
      </c>
      <c r="R2457" s="36">
        <f>INDEX(R$80:R$93,$D2457)/$E2457</f>
        <v/>
      </c>
      <c r="S2457" s="36">
        <f>INDEX(S$80:S$93,$D2457)/$E2457</f>
        <v/>
      </c>
      <c r="T2457" s="36">
        <f>INDEX(T$80:T$93,$D2457)/$E2457</f>
        <v/>
      </c>
      <c r="U2457" s="36">
        <f>INDEX(U$80:U$93,$D2457)/$E2457</f>
        <v/>
      </c>
      <c r="V2457" s="36">
        <f>INDEX(V$80:V$93,$D2457)/$E2457</f>
        <v/>
      </c>
      <c r="W2457" s="36">
        <f>INDEX(W$80:W$93,$D2457)/$E2457</f>
        <v/>
      </c>
      <c r="X2457" s="36">
        <f>INDEX(X$80:X$93,$D2457)/$E2457</f>
        <v/>
      </c>
      <c r="Y2457" s="36">
        <f>INDEX(Y$80:Y$93,$D2457)/$E2457</f>
        <v/>
      </c>
      <c r="Z2457" s="36">
        <f>INDEX(Z$80:Z$93,$D2457)/$E2457</f>
        <v/>
      </c>
      <c r="AA2457" s="36">
        <f>INDEX(AA$80:AA$93,$D2457)/$E2457</f>
        <v/>
      </c>
      <c r="AB2457" s="36">
        <f>INDEX(AB$80:AB$93,$D2457)/$E2457</f>
        <v/>
      </c>
      <c r="AC2457" s="36">
        <f>INDEX(AC$80:AC$93,$D2457)/$E2457</f>
        <v/>
      </c>
      <c r="AD2457" s="36">
        <f>INDEX(AD$80:AD$93,$D2457)/$E2457</f>
        <v/>
      </c>
      <c r="AF2457" s="11">
        <f>CodePrefix&amp;$A2457&amp;IF($C2457="","","."&amp;$C2457&amp;"."&amp;$B2457)&amp;INDEX(VarEnd,MATCH($A2457,VarKey,0))&amp;AF$5</f>
        <v/>
      </c>
      <c r="AG2457" s="37">
        <f>INDEX(AG$80:AG$93,$D2457)/$E2457</f>
        <v/>
      </c>
      <c r="AH2457" s="36">
        <f>INDEX(AH$80:AH$93,$D2457)/$E2457</f>
        <v/>
      </c>
      <c r="AI2457" s="36">
        <f>INDEX(AI$80:AI$93,$D2457)/$E2457</f>
        <v/>
      </c>
      <c r="AJ2457" s="36">
        <f>INDEX(AJ$80:AJ$93,$D2457)/$E2457</f>
        <v/>
      </c>
      <c r="AK2457" s="36">
        <f>INDEX(AK$80:AK$93,$D2457)/$E2457</f>
        <v/>
      </c>
      <c r="AL2457" s="36">
        <f>INDEX(AL$80:AL$93,$D2457)/$E2457</f>
        <v/>
      </c>
      <c r="AM2457" s="36">
        <f>INDEX(AM$80:AM$93,$D2457)/$E2457</f>
        <v/>
      </c>
      <c r="AN2457" s="36">
        <f>INDEX(AN$80:AN$93,$D2457)/$E2457</f>
        <v/>
      </c>
      <c r="AO2457" s="36">
        <f>INDEX(AO$80:AO$93,$D2457)/$E2457</f>
        <v/>
      </c>
      <c r="AP2457" s="36">
        <f>INDEX(AP$80:AP$93,$D2457)/$E2457</f>
        <v/>
      </c>
      <c r="AQ2457" s="36">
        <f>INDEX(AQ$80:AQ$93,$D2457)/$E2457</f>
        <v/>
      </c>
      <c r="AR2457" s="36">
        <f>INDEX(AR$80:AR$93,$D2457)/$E2457</f>
        <v/>
      </c>
      <c r="AS2457" s="36">
        <f>INDEX(AS$80:AS$93,$D2457)/$E2457</f>
        <v/>
      </c>
      <c r="AT2457" s="36">
        <f>INDEX(AT$80:AT$93,$D2457)/$E2457</f>
        <v/>
      </c>
      <c r="AU2457" s="36">
        <f>INDEX(AU$80:AU$93,$D2457)/$E2457</f>
        <v/>
      </c>
      <c r="AV2457" s="36">
        <f>INDEX(AV$80:AV$93,$D2457)/$E2457</f>
        <v/>
      </c>
      <c r="AW2457" s="36">
        <f>INDEX(AW$80:AW$93,$D2457)/$E2457</f>
        <v/>
      </c>
      <c r="AX2457" s="36">
        <f>INDEX(AX$80:AX$93,$D2457)/$E2457</f>
        <v/>
      </c>
      <c r="AY2457" s="36">
        <f>INDEX(AY$80:AY$93,$D2457)/$E2457</f>
        <v/>
      </c>
    </row>
    <row r="2458" hidden="1" outlineLevel="2">
      <c r="A2458" s="14" t="inlineStr">
        <is>
          <t>ntx</t>
        </is>
      </c>
      <c r="B2458" s="14" t="inlineStr">
        <is>
          <t>ker</t>
        </is>
      </c>
      <c r="C2458" s="14" t="inlineStr">
        <is>
          <t>oen</t>
        </is>
      </c>
      <c r="D2458" s="36">
        <f>INDEX(Inputs!$N$5:$N$132,MATCH($B2458&amp;"|"&amp;$C2458,Inputs!$A$5:$A$132,0))</f>
        <v/>
      </c>
      <c r="E2458" s="36">
        <f>INDEX(Inputs!$K$5:$K$132,MATCH($B2458&amp;"|"&amp;$C2458,Inputs!$A$5:$A$132,0))</f>
        <v/>
      </c>
      <c r="F2458" s="35" t="n"/>
      <c r="G2458" s="35" t="n"/>
      <c r="H2458" s="14">
        <f>INDEX(VarLab,MATCH($A2458,VarKey,0))&amp;INDEX(MemLab,MATCH($C2458&amp;"|"&amp;$B2458,MemKey,0))</f>
        <v/>
      </c>
      <c r="I2458" s="14">
        <f>INDEX(VarUnit,MATCH($A2458,VarKey,0))</f>
        <v/>
      </c>
      <c r="J2458" s="14">
        <f>INDEX(VarSrc,MATCH($A2458,VarKey,0))</f>
        <v/>
      </c>
      <c r="K2458" s="11">
        <f>CodePrefix&amp;$A2458&amp;IF($C2458="","","."&amp;$C2458&amp;"."&amp;$B2458)&amp;INDEX(VarEnd,MATCH($A2458,VarKey,0))&amp;K$5</f>
        <v/>
      </c>
      <c r="L2458" s="37">
        <f>INDEX(L$80:L$93,$D2458)/$E2458</f>
        <v/>
      </c>
      <c r="M2458" s="36">
        <f>INDEX(M$80:M$93,$D2458)/$E2458</f>
        <v/>
      </c>
      <c r="N2458" s="36">
        <f>INDEX(N$80:N$93,$D2458)/$E2458</f>
        <v/>
      </c>
      <c r="O2458" s="36">
        <f>INDEX(O$80:O$93,$D2458)/$E2458</f>
        <v/>
      </c>
      <c r="P2458" s="36">
        <f>INDEX(P$80:P$93,$D2458)/$E2458</f>
        <v/>
      </c>
      <c r="Q2458" s="36">
        <f>INDEX(Q$80:Q$93,$D2458)/$E2458</f>
        <v/>
      </c>
      <c r="R2458" s="36">
        <f>INDEX(R$80:R$93,$D2458)/$E2458</f>
        <v/>
      </c>
      <c r="S2458" s="36">
        <f>INDEX(S$80:S$93,$D2458)/$E2458</f>
        <v/>
      </c>
      <c r="T2458" s="36">
        <f>INDEX(T$80:T$93,$D2458)/$E2458</f>
        <v/>
      </c>
      <c r="U2458" s="36">
        <f>INDEX(U$80:U$93,$D2458)/$E2458</f>
        <v/>
      </c>
      <c r="V2458" s="36">
        <f>INDEX(V$80:V$93,$D2458)/$E2458</f>
        <v/>
      </c>
      <c r="W2458" s="36">
        <f>INDEX(W$80:W$93,$D2458)/$E2458</f>
        <v/>
      </c>
      <c r="X2458" s="36">
        <f>INDEX(X$80:X$93,$D2458)/$E2458</f>
        <v/>
      </c>
      <c r="Y2458" s="36">
        <f>INDEX(Y$80:Y$93,$D2458)/$E2458</f>
        <v/>
      </c>
      <c r="Z2458" s="36">
        <f>INDEX(Z$80:Z$93,$D2458)/$E2458</f>
        <v/>
      </c>
      <c r="AA2458" s="36">
        <f>INDEX(AA$80:AA$93,$D2458)/$E2458</f>
        <v/>
      </c>
      <c r="AB2458" s="36">
        <f>INDEX(AB$80:AB$93,$D2458)/$E2458</f>
        <v/>
      </c>
      <c r="AC2458" s="36">
        <f>INDEX(AC$80:AC$93,$D2458)/$E2458</f>
        <v/>
      </c>
      <c r="AD2458" s="36">
        <f>INDEX(AD$80:AD$93,$D2458)/$E2458</f>
        <v/>
      </c>
      <c r="AF2458" s="11">
        <f>CodePrefix&amp;$A2458&amp;IF($C2458="","","."&amp;$C2458&amp;"."&amp;$B2458)&amp;INDEX(VarEnd,MATCH($A2458,VarKey,0))&amp;AF$5</f>
        <v/>
      </c>
      <c r="AG2458" s="37">
        <f>INDEX(AG$80:AG$93,$D2458)/$E2458</f>
        <v/>
      </c>
      <c r="AH2458" s="36">
        <f>INDEX(AH$80:AH$93,$D2458)/$E2458</f>
        <v/>
      </c>
      <c r="AI2458" s="36">
        <f>INDEX(AI$80:AI$93,$D2458)/$E2458</f>
        <v/>
      </c>
      <c r="AJ2458" s="36">
        <f>INDEX(AJ$80:AJ$93,$D2458)/$E2458</f>
        <v/>
      </c>
      <c r="AK2458" s="36">
        <f>INDEX(AK$80:AK$93,$D2458)/$E2458</f>
        <v/>
      </c>
      <c r="AL2458" s="36">
        <f>INDEX(AL$80:AL$93,$D2458)/$E2458</f>
        <v/>
      </c>
      <c r="AM2458" s="36">
        <f>INDEX(AM$80:AM$93,$D2458)/$E2458</f>
        <v/>
      </c>
      <c r="AN2458" s="36">
        <f>INDEX(AN$80:AN$93,$D2458)/$E2458</f>
        <v/>
      </c>
      <c r="AO2458" s="36">
        <f>INDEX(AO$80:AO$93,$D2458)/$E2458</f>
        <v/>
      </c>
      <c r="AP2458" s="36">
        <f>INDEX(AP$80:AP$93,$D2458)/$E2458</f>
        <v/>
      </c>
      <c r="AQ2458" s="36">
        <f>INDEX(AQ$80:AQ$93,$D2458)/$E2458</f>
        <v/>
      </c>
      <c r="AR2458" s="36">
        <f>INDEX(AR$80:AR$93,$D2458)/$E2458</f>
        <v/>
      </c>
      <c r="AS2458" s="36">
        <f>INDEX(AS$80:AS$93,$D2458)/$E2458</f>
        <v/>
      </c>
      <c r="AT2458" s="36">
        <f>INDEX(AT$80:AT$93,$D2458)/$E2458</f>
        <v/>
      </c>
      <c r="AU2458" s="36">
        <f>INDEX(AU$80:AU$93,$D2458)/$E2458</f>
        <v/>
      </c>
      <c r="AV2458" s="36">
        <f>INDEX(AV$80:AV$93,$D2458)/$E2458</f>
        <v/>
      </c>
      <c r="AW2458" s="36">
        <f>INDEX(AW$80:AW$93,$D2458)/$E2458</f>
        <v/>
      </c>
      <c r="AX2458" s="36">
        <f>INDEX(AX$80:AX$93,$D2458)/$E2458</f>
        <v/>
      </c>
      <c r="AY2458" s="36">
        <f>INDEX(AY$80:AY$93,$D2458)/$E2458</f>
        <v/>
      </c>
    </row>
    <row r="2459" hidden="1" outlineLevel="2">
      <c r="A2459" s="14" t="inlineStr">
        <is>
          <t>ntx</t>
        </is>
      </c>
      <c r="B2459" s="14" t="inlineStr">
        <is>
          <t>oop</t>
        </is>
      </c>
      <c r="C2459" s="14" t="inlineStr">
        <is>
          <t>oen</t>
        </is>
      </c>
      <c r="D2459" s="36">
        <f>INDEX(Inputs!$N$5:$N$132,MATCH($B2459&amp;"|"&amp;$C2459,Inputs!$A$5:$A$132,0))</f>
        <v/>
      </c>
      <c r="E2459" s="36">
        <f>INDEX(Inputs!$K$5:$K$132,MATCH($B2459&amp;"|"&amp;$C2459,Inputs!$A$5:$A$132,0))</f>
        <v/>
      </c>
      <c r="F2459" s="35" t="n"/>
      <c r="G2459" s="35" t="n"/>
      <c r="H2459" s="14">
        <f>INDEX(VarLab,MATCH($A2459,VarKey,0))&amp;INDEX(MemLab,MATCH($C2459&amp;"|"&amp;$B2459,MemKey,0))</f>
        <v/>
      </c>
      <c r="I2459" s="14">
        <f>INDEX(VarUnit,MATCH($A2459,VarKey,0))</f>
        <v/>
      </c>
      <c r="J2459" s="14">
        <f>INDEX(VarSrc,MATCH($A2459,VarKey,0))</f>
        <v/>
      </c>
      <c r="K2459" s="11">
        <f>CodePrefix&amp;$A2459&amp;IF($C2459="","","."&amp;$C2459&amp;"."&amp;$B2459)&amp;INDEX(VarEnd,MATCH($A2459,VarKey,0))&amp;K$5</f>
        <v/>
      </c>
      <c r="L2459" s="37">
        <f>INDEX(L$80:L$93,$D2459)/$E2459</f>
        <v/>
      </c>
      <c r="M2459" s="36">
        <f>INDEX(M$80:M$93,$D2459)/$E2459</f>
        <v/>
      </c>
      <c r="N2459" s="36">
        <f>INDEX(N$80:N$93,$D2459)/$E2459</f>
        <v/>
      </c>
      <c r="O2459" s="36">
        <f>INDEX(O$80:O$93,$D2459)/$E2459</f>
        <v/>
      </c>
      <c r="P2459" s="36">
        <f>INDEX(P$80:P$93,$D2459)/$E2459</f>
        <v/>
      </c>
      <c r="Q2459" s="36">
        <f>INDEX(Q$80:Q$93,$D2459)/$E2459</f>
        <v/>
      </c>
      <c r="R2459" s="36">
        <f>INDEX(R$80:R$93,$D2459)/$E2459</f>
        <v/>
      </c>
      <c r="S2459" s="36">
        <f>INDEX(S$80:S$93,$D2459)/$E2459</f>
        <v/>
      </c>
      <c r="T2459" s="36">
        <f>INDEX(T$80:T$93,$D2459)/$E2459</f>
        <v/>
      </c>
      <c r="U2459" s="36">
        <f>INDEX(U$80:U$93,$D2459)/$E2459</f>
        <v/>
      </c>
      <c r="V2459" s="36">
        <f>INDEX(V$80:V$93,$D2459)/$E2459</f>
        <v/>
      </c>
      <c r="W2459" s="36">
        <f>INDEX(W$80:W$93,$D2459)/$E2459</f>
        <v/>
      </c>
      <c r="X2459" s="36">
        <f>INDEX(X$80:X$93,$D2459)/$E2459</f>
        <v/>
      </c>
      <c r="Y2459" s="36">
        <f>INDEX(Y$80:Y$93,$D2459)/$E2459</f>
        <v/>
      </c>
      <c r="Z2459" s="36">
        <f>INDEX(Z$80:Z$93,$D2459)/$E2459</f>
        <v/>
      </c>
      <c r="AA2459" s="36">
        <f>INDEX(AA$80:AA$93,$D2459)/$E2459</f>
        <v/>
      </c>
      <c r="AB2459" s="36">
        <f>INDEX(AB$80:AB$93,$D2459)/$E2459</f>
        <v/>
      </c>
      <c r="AC2459" s="36">
        <f>INDEX(AC$80:AC$93,$D2459)/$E2459</f>
        <v/>
      </c>
      <c r="AD2459" s="36">
        <f>INDEX(AD$80:AD$93,$D2459)/$E2459</f>
        <v/>
      </c>
      <c r="AF2459" s="11">
        <f>CodePrefix&amp;$A2459&amp;IF($C2459="","","."&amp;$C2459&amp;"."&amp;$B2459)&amp;INDEX(VarEnd,MATCH($A2459,VarKey,0))&amp;AF$5</f>
        <v/>
      </c>
      <c r="AG2459" s="37">
        <f>INDEX(AG$80:AG$93,$D2459)/$E2459</f>
        <v/>
      </c>
      <c r="AH2459" s="36">
        <f>INDEX(AH$80:AH$93,$D2459)/$E2459</f>
        <v/>
      </c>
      <c r="AI2459" s="36">
        <f>INDEX(AI$80:AI$93,$D2459)/$E2459</f>
        <v/>
      </c>
      <c r="AJ2459" s="36">
        <f>INDEX(AJ$80:AJ$93,$D2459)/$E2459</f>
        <v/>
      </c>
      <c r="AK2459" s="36">
        <f>INDEX(AK$80:AK$93,$D2459)/$E2459</f>
        <v/>
      </c>
      <c r="AL2459" s="36">
        <f>INDEX(AL$80:AL$93,$D2459)/$E2459</f>
        <v/>
      </c>
      <c r="AM2459" s="36">
        <f>INDEX(AM$80:AM$93,$D2459)/$E2459</f>
        <v/>
      </c>
      <c r="AN2459" s="36">
        <f>INDEX(AN$80:AN$93,$D2459)/$E2459</f>
        <v/>
      </c>
      <c r="AO2459" s="36">
        <f>INDEX(AO$80:AO$93,$D2459)/$E2459</f>
        <v/>
      </c>
      <c r="AP2459" s="36">
        <f>INDEX(AP$80:AP$93,$D2459)/$E2459</f>
        <v/>
      </c>
      <c r="AQ2459" s="36">
        <f>INDEX(AQ$80:AQ$93,$D2459)/$E2459</f>
        <v/>
      </c>
      <c r="AR2459" s="36">
        <f>INDEX(AR$80:AR$93,$D2459)/$E2459</f>
        <v/>
      </c>
      <c r="AS2459" s="36">
        <f>INDEX(AS$80:AS$93,$D2459)/$E2459</f>
        <v/>
      </c>
      <c r="AT2459" s="36">
        <f>INDEX(AT$80:AT$93,$D2459)/$E2459</f>
        <v/>
      </c>
      <c r="AU2459" s="36">
        <f>INDEX(AU$80:AU$93,$D2459)/$E2459</f>
        <v/>
      </c>
      <c r="AV2459" s="36">
        <f>INDEX(AV$80:AV$93,$D2459)/$E2459</f>
        <v/>
      </c>
      <c r="AW2459" s="36">
        <f>INDEX(AW$80:AW$93,$D2459)/$E2459</f>
        <v/>
      </c>
      <c r="AX2459" s="36">
        <f>INDEX(AX$80:AX$93,$D2459)/$E2459</f>
        <v/>
      </c>
      <c r="AY2459" s="36">
        <f>INDEX(AY$80:AY$93,$D2459)/$E2459</f>
        <v/>
      </c>
    </row>
    <row r="2460" hidden="1" outlineLevel="2">
      <c r="A2460" s="14" t="inlineStr">
        <is>
          <t>ntx</t>
        </is>
      </c>
      <c r="B2460" s="14" t="inlineStr">
        <is>
          <t>bio</t>
        </is>
      </c>
      <c r="C2460" s="14" t="inlineStr">
        <is>
          <t>oen</t>
        </is>
      </c>
      <c r="D2460" s="36">
        <f>INDEX(Inputs!$N$5:$N$132,MATCH($B2460&amp;"|"&amp;$C2460,Inputs!$A$5:$A$132,0))</f>
        <v/>
      </c>
      <c r="E2460" s="36">
        <f>INDEX(Inputs!$K$5:$K$132,MATCH($B2460&amp;"|"&amp;$C2460,Inputs!$A$5:$A$132,0))</f>
        <v/>
      </c>
      <c r="F2460" s="35" t="n"/>
      <c r="G2460" s="35" t="n"/>
      <c r="H2460" s="14">
        <f>INDEX(VarLab,MATCH($A2460,VarKey,0))&amp;INDEX(MemLab,MATCH($C2460&amp;"|"&amp;$B2460,MemKey,0))</f>
        <v/>
      </c>
      <c r="I2460" s="14">
        <f>INDEX(VarUnit,MATCH($A2460,VarKey,0))</f>
        <v/>
      </c>
      <c r="J2460" s="14">
        <f>INDEX(VarSrc,MATCH($A2460,VarKey,0))</f>
        <v/>
      </c>
      <c r="K2460" s="11">
        <f>CodePrefix&amp;$A2460&amp;IF($C2460="","","."&amp;$C2460&amp;"."&amp;$B2460)&amp;INDEX(VarEnd,MATCH($A2460,VarKey,0))&amp;K$5</f>
        <v/>
      </c>
      <c r="L2460" s="37">
        <f>INDEX(L$80:L$93,$D2460)/$E2460</f>
        <v/>
      </c>
      <c r="M2460" s="36">
        <f>INDEX(M$80:M$93,$D2460)/$E2460</f>
        <v/>
      </c>
      <c r="N2460" s="36">
        <f>INDEX(N$80:N$93,$D2460)/$E2460</f>
        <v/>
      </c>
      <c r="O2460" s="36">
        <f>INDEX(O$80:O$93,$D2460)/$E2460</f>
        <v/>
      </c>
      <c r="P2460" s="36">
        <f>INDEX(P$80:P$93,$D2460)/$E2460</f>
        <v/>
      </c>
      <c r="Q2460" s="36">
        <f>INDEX(Q$80:Q$93,$D2460)/$E2460</f>
        <v/>
      </c>
      <c r="R2460" s="36">
        <f>INDEX(R$80:R$93,$D2460)/$E2460</f>
        <v/>
      </c>
      <c r="S2460" s="36">
        <f>INDEX(S$80:S$93,$D2460)/$E2460</f>
        <v/>
      </c>
      <c r="T2460" s="36">
        <f>INDEX(T$80:T$93,$D2460)/$E2460</f>
        <v/>
      </c>
      <c r="U2460" s="36">
        <f>INDEX(U$80:U$93,$D2460)/$E2460</f>
        <v/>
      </c>
      <c r="V2460" s="36">
        <f>INDEX(V$80:V$93,$D2460)/$E2460</f>
        <v/>
      </c>
      <c r="W2460" s="36">
        <f>INDEX(W$80:W$93,$D2460)/$E2460</f>
        <v/>
      </c>
      <c r="X2460" s="36">
        <f>INDEX(X$80:X$93,$D2460)/$E2460</f>
        <v/>
      </c>
      <c r="Y2460" s="36">
        <f>INDEX(Y$80:Y$93,$D2460)/$E2460</f>
        <v/>
      </c>
      <c r="Z2460" s="36">
        <f>INDEX(Z$80:Z$93,$D2460)/$E2460</f>
        <v/>
      </c>
      <c r="AA2460" s="36">
        <f>INDEX(AA$80:AA$93,$D2460)/$E2460</f>
        <v/>
      </c>
      <c r="AB2460" s="36">
        <f>INDEX(AB$80:AB$93,$D2460)/$E2460</f>
        <v/>
      </c>
      <c r="AC2460" s="36">
        <f>INDEX(AC$80:AC$93,$D2460)/$E2460</f>
        <v/>
      </c>
      <c r="AD2460" s="36">
        <f>INDEX(AD$80:AD$93,$D2460)/$E2460</f>
        <v/>
      </c>
      <c r="AF2460" s="11">
        <f>CodePrefix&amp;$A2460&amp;IF($C2460="","","."&amp;$C2460&amp;"."&amp;$B2460)&amp;INDEX(VarEnd,MATCH($A2460,VarKey,0))&amp;AF$5</f>
        <v/>
      </c>
      <c r="AG2460" s="37">
        <f>INDEX(AG$80:AG$93,$D2460)/$E2460</f>
        <v/>
      </c>
      <c r="AH2460" s="36">
        <f>INDEX(AH$80:AH$93,$D2460)/$E2460</f>
        <v/>
      </c>
      <c r="AI2460" s="36">
        <f>INDEX(AI$80:AI$93,$D2460)/$E2460</f>
        <v/>
      </c>
      <c r="AJ2460" s="36">
        <f>INDEX(AJ$80:AJ$93,$D2460)/$E2460</f>
        <v/>
      </c>
      <c r="AK2460" s="36">
        <f>INDEX(AK$80:AK$93,$D2460)/$E2460</f>
        <v/>
      </c>
      <c r="AL2460" s="36">
        <f>INDEX(AL$80:AL$93,$D2460)/$E2460</f>
        <v/>
      </c>
      <c r="AM2460" s="36">
        <f>INDEX(AM$80:AM$93,$D2460)/$E2460</f>
        <v/>
      </c>
      <c r="AN2460" s="36">
        <f>INDEX(AN$80:AN$93,$D2460)/$E2460</f>
        <v/>
      </c>
      <c r="AO2460" s="36">
        <f>INDEX(AO$80:AO$93,$D2460)/$E2460</f>
        <v/>
      </c>
      <c r="AP2460" s="36">
        <f>INDEX(AP$80:AP$93,$D2460)/$E2460</f>
        <v/>
      </c>
      <c r="AQ2460" s="36">
        <f>INDEX(AQ$80:AQ$93,$D2460)/$E2460</f>
        <v/>
      </c>
      <c r="AR2460" s="36">
        <f>INDEX(AR$80:AR$93,$D2460)/$E2460</f>
        <v/>
      </c>
      <c r="AS2460" s="36">
        <f>INDEX(AS$80:AS$93,$D2460)/$E2460</f>
        <v/>
      </c>
      <c r="AT2460" s="36">
        <f>INDEX(AT$80:AT$93,$D2460)/$E2460</f>
        <v/>
      </c>
      <c r="AU2460" s="36">
        <f>INDEX(AU$80:AU$93,$D2460)/$E2460</f>
        <v/>
      </c>
      <c r="AV2460" s="36">
        <f>INDEX(AV$80:AV$93,$D2460)/$E2460</f>
        <v/>
      </c>
      <c r="AW2460" s="36">
        <f>INDEX(AW$80:AW$93,$D2460)/$E2460</f>
        <v/>
      </c>
      <c r="AX2460" s="36">
        <f>INDEX(AX$80:AX$93,$D2460)/$E2460</f>
        <v/>
      </c>
      <c r="AY2460" s="36">
        <f>INDEX(AY$80:AY$93,$D2460)/$E2460</f>
        <v/>
      </c>
    </row>
    <row r="2461" hidden="1" outlineLevel="2"/>
    <row r="2462" hidden="1" outlineLevel="2">
      <c r="A2462" s="14" t="inlineStr">
        <is>
          <t>nce</t>
        </is>
      </c>
      <c r="B2462" s="14" t="inlineStr">
        <is>
          <t>coa</t>
        </is>
      </c>
      <c r="C2462" s="14" t="inlineStr">
        <is>
          <t>oen</t>
        </is>
      </c>
      <c r="D2462" s="35" t="n"/>
      <c r="E2462" s="35" t="n"/>
      <c r="F2462" s="35" t="n"/>
      <c r="G2462" s="35" t="n"/>
      <c r="H2462" s="14">
        <f>INDEX(VarLab,MATCH($A2462,VarKey,0))&amp;INDEX(MemLab,MATCH($C2462&amp;"|"&amp;$B2462,MemKey,0))</f>
        <v/>
      </c>
      <c r="I2462" s="14">
        <f>INDEX(VarUnit,MATCH($A2462,VarKey,0))</f>
        <v/>
      </c>
      <c r="J2462" s="14">
        <f>INDEX(VarSrc,MATCH($A2462,VarKey,0))</f>
        <v/>
      </c>
      <c r="K2462" s="11">
        <f>CodePrefix&amp;$A2462&amp;IF($C2462="","","."&amp;$C2462&amp;"."&amp;$B2462)&amp;INDEX(VarEnd,MATCH($A2462,VarKey,0))&amp;K$5</f>
        <v/>
      </c>
      <c r="L2462" s="37">
        <f>L2435+L2444+L2453</f>
        <v/>
      </c>
      <c r="M2462" s="36">
        <f>M2435+M2444+M2453</f>
        <v/>
      </c>
      <c r="N2462" s="36">
        <f>N2435+N2444+N2453</f>
        <v/>
      </c>
      <c r="O2462" s="36">
        <f>O2435+O2444+O2453</f>
        <v/>
      </c>
      <c r="P2462" s="36">
        <f>P2435+P2444+P2453</f>
        <v/>
      </c>
      <c r="Q2462" s="36">
        <f>Q2435+Q2444+Q2453</f>
        <v/>
      </c>
      <c r="R2462" s="36">
        <f>R2435+R2444+R2453</f>
        <v/>
      </c>
      <c r="S2462" s="36">
        <f>S2435+S2444+S2453</f>
        <v/>
      </c>
      <c r="T2462" s="36">
        <f>T2435+T2444+T2453</f>
        <v/>
      </c>
      <c r="U2462" s="36">
        <f>U2435+U2444+U2453</f>
        <v/>
      </c>
      <c r="V2462" s="36">
        <f>V2435+V2444+V2453</f>
        <v/>
      </c>
      <c r="W2462" s="36">
        <f>W2435+W2444+W2453</f>
        <v/>
      </c>
      <c r="X2462" s="36">
        <f>X2435+X2444+X2453</f>
        <v/>
      </c>
      <c r="Y2462" s="36">
        <f>Y2435+Y2444+Y2453</f>
        <v/>
      </c>
      <c r="Z2462" s="36">
        <f>Z2435+Z2444+Z2453</f>
        <v/>
      </c>
      <c r="AA2462" s="36">
        <f>AA2435+AA2444+AA2453</f>
        <v/>
      </c>
      <c r="AB2462" s="36">
        <f>AB2435+AB2444+AB2453</f>
        <v/>
      </c>
      <c r="AC2462" s="36">
        <f>AC2435+AC2444+AC2453</f>
        <v/>
      </c>
      <c r="AD2462" s="36">
        <f>AD2435+AD2444+AD2453</f>
        <v/>
      </c>
      <c r="AF2462" s="11">
        <f>CodePrefix&amp;$A2462&amp;IF($C2462="","","."&amp;$C2462&amp;"."&amp;$B2462)&amp;INDEX(VarEnd,MATCH($A2462,VarKey,0))&amp;AF$5</f>
        <v/>
      </c>
      <c r="AG2462" s="37">
        <f>AG2435+AG2444+AG2453</f>
        <v/>
      </c>
      <c r="AH2462" s="36">
        <f>AH2435+AH2444+AH2453</f>
        <v/>
      </c>
      <c r="AI2462" s="36">
        <f>AI2435+AI2444+AI2453</f>
        <v/>
      </c>
      <c r="AJ2462" s="36">
        <f>AJ2435+AJ2444+AJ2453</f>
        <v/>
      </c>
      <c r="AK2462" s="36">
        <f>AK2435+AK2444+AK2453</f>
        <v/>
      </c>
      <c r="AL2462" s="36">
        <f>AL2435+AL2444+AL2453</f>
        <v/>
      </c>
      <c r="AM2462" s="36">
        <f>AM2435+AM2444+AM2453</f>
        <v/>
      </c>
      <c r="AN2462" s="36">
        <f>AN2435+AN2444+AN2453</f>
        <v/>
      </c>
      <c r="AO2462" s="36">
        <f>AO2435+AO2444+AO2453</f>
        <v/>
      </c>
      <c r="AP2462" s="36">
        <f>AP2435+AP2444+AP2453</f>
        <v/>
      </c>
      <c r="AQ2462" s="36">
        <f>AQ2435+AQ2444+AQ2453</f>
        <v/>
      </c>
      <c r="AR2462" s="36">
        <f>AR2435+AR2444+AR2453</f>
        <v/>
      </c>
      <c r="AS2462" s="36">
        <f>AS2435+AS2444+AS2453</f>
        <v/>
      </c>
      <c r="AT2462" s="36">
        <f>AT2435+AT2444+AT2453</f>
        <v/>
      </c>
      <c r="AU2462" s="36">
        <f>AU2435+AU2444+AU2453</f>
        <v/>
      </c>
      <c r="AV2462" s="36">
        <f>AV2435+AV2444+AV2453</f>
        <v/>
      </c>
      <c r="AW2462" s="36">
        <f>AW2435+AW2444+AW2453</f>
        <v/>
      </c>
      <c r="AX2462" s="36">
        <f>AX2435+AX2444+AX2453</f>
        <v/>
      </c>
      <c r="AY2462" s="36">
        <f>AY2435+AY2444+AY2453</f>
        <v/>
      </c>
    </row>
    <row r="2463" hidden="1" outlineLevel="2">
      <c r="A2463" s="14" t="inlineStr">
        <is>
          <t>nce</t>
        </is>
      </c>
      <c r="B2463" s="14" t="inlineStr">
        <is>
          <t>nga</t>
        </is>
      </c>
      <c r="C2463" s="14" t="inlineStr">
        <is>
          <t>oen</t>
        </is>
      </c>
      <c r="D2463" s="35" t="n"/>
      <c r="E2463" s="35" t="n"/>
      <c r="F2463" s="35" t="n"/>
      <c r="G2463" s="35" t="n"/>
      <c r="H2463" s="14">
        <f>INDEX(VarLab,MATCH($A2463,VarKey,0))&amp;INDEX(MemLab,MATCH($C2463&amp;"|"&amp;$B2463,MemKey,0))</f>
        <v/>
      </c>
      <c r="I2463" s="14">
        <f>INDEX(VarUnit,MATCH($A2463,VarKey,0))</f>
        <v/>
      </c>
      <c r="J2463" s="14">
        <f>INDEX(VarSrc,MATCH($A2463,VarKey,0))</f>
        <v/>
      </c>
      <c r="K2463" s="11">
        <f>CodePrefix&amp;$A2463&amp;IF($C2463="","","."&amp;$C2463&amp;"."&amp;$B2463)&amp;INDEX(VarEnd,MATCH($A2463,VarKey,0))&amp;K$5</f>
        <v/>
      </c>
      <c r="L2463" s="37">
        <f>L2436+L2445+L2454</f>
        <v/>
      </c>
      <c r="M2463" s="36">
        <f>M2436+M2445+M2454</f>
        <v/>
      </c>
      <c r="N2463" s="36">
        <f>N2436+N2445+N2454</f>
        <v/>
      </c>
      <c r="O2463" s="36">
        <f>O2436+O2445+O2454</f>
        <v/>
      </c>
      <c r="P2463" s="36">
        <f>P2436+P2445+P2454</f>
        <v/>
      </c>
      <c r="Q2463" s="36">
        <f>Q2436+Q2445+Q2454</f>
        <v/>
      </c>
      <c r="R2463" s="36">
        <f>R2436+R2445+R2454</f>
        <v/>
      </c>
      <c r="S2463" s="36">
        <f>S2436+S2445+S2454</f>
        <v/>
      </c>
      <c r="T2463" s="36">
        <f>T2436+T2445+T2454</f>
        <v/>
      </c>
      <c r="U2463" s="36">
        <f>U2436+U2445+U2454</f>
        <v/>
      </c>
      <c r="V2463" s="36">
        <f>V2436+V2445+V2454</f>
        <v/>
      </c>
      <c r="W2463" s="36">
        <f>W2436+W2445+W2454</f>
        <v/>
      </c>
      <c r="X2463" s="36">
        <f>X2436+X2445+X2454</f>
        <v/>
      </c>
      <c r="Y2463" s="36">
        <f>Y2436+Y2445+Y2454</f>
        <v/>
      </c>
      <c r="Z2463" s="36">
        <f>Z2436+Z2445+Z2454</f>
        <v/>
      </c>
      <c r="AA2463" s="36">
        <f>AA2436+AA2445+AA2454</f>
        <v/>
      </c>
      <c r="AB2463" s="36">
        <f>AB2436+AB2445+AB2454</f>
        <v/>
      </c>
      <c r="AC2463" s="36">
        <f>AC2436+AC2445+AC2454</f>
        <v/>
      </c>
      <c r="AD2463" s="36">
        <f>AD2436+AD2445+AD2454</f>
        <v/>
      </c>
      <c r="AF2463" s="11">
        <f>CodePrefix&amp;$A2463&amp;IF($C2463="","","."&amp;$C2463&amp;"."&amp;$B2463)&amp;INDEX(VarEnd,MATCH($A2463,VarKey,0))&amp;AF$5</f>
        <v/>
      </c>
      <c r="AG2463" s="37">
        <f>AG2436+AG2445+AG2454</f>
        <v/>
      </c>
      <c r="AH2463" s="36">
        <f>AH2436+AH2445+AH2454</f>
        <v/>
      </c>
      <c r="AI2463" s="36">
        <f>AI2436+AI2445+AI2454</f>
        <v/>
      </c>
      <c r="AJ2463" s="36">
        <f>AJ2436+AJ2445+AJ2454</f>
        <v/>
      </c>
      <c r="AK2463" s="36">
        <f>AK2436+AK2445+AK2454</f>
        <v/>
      </c>
      <c r="AL2463" s="36">
        <f>AL2436+AL2445+AL2454</f>
        <v/>
      </c>
      <c r="AM2463" s="36">
        <f>AM2436+AM2445+AM2454</f>
        <v/>
      </c>
      <c r="AN2463" s="36">
        <f>AN2436+AN2445+AN2454</f>
        <v/>
      </c>
      <c r="AO2463" s="36">
        <f>AO2436+AO2445+AO2454</f>
        <v/>
      </c>
      <c r="AP2463" s="36">
        <f>AP2436+AP2445+AP2454</f>
        <v/>
      </c>
      <c r="AQ2463" s="36">
        <f>AQ2436+AQ2445+AQ2454</f>
        <v/>
      </c>
      <c r="AR2463" s="36">
        <f>AR2436+AR2445+AR2454</f>
        <v/>
      </c>
      <c r="AS2463" s="36">
        <f>AS2436+AS2445+AS2454</f>
        <v/>
      </c>
      <c r="AT2463" s="36">
        <f>AT2436+AT2445+AT2454</f>
        <v/>
      </c>
      <c r="AU2463" s="36">
        <f>AU2436+AU2445+AU2454</f>
        <v/>
      </c>
      <c r="AV2463" s="36">
        <f>AV2436+AV2445+AV2454</f>
        <v/>
      </c>
      <c r="AW2463" s="36">
        <f>AW2436+AW2445+AW2454</f>
        <v/>
      </c>
      <c r="AX2463" s="36">
        <f>AX2436+AX2445+AX2454</f>
        <v/>
      </c>
      <c r="AY2463" s="36">
        <f>AY2436+AY2445+AY2454</f>
        <v/>
      </c>
    </row>
    <row r="2464" hidden="1" outlineLevel="2">
      <c r="A2464" s="14" t="inlineStr">
        <is>
          <t>nce</t>
        </is>
      </c>
      <c r="B2464" s="14" t="inlineStr">
        <is>
          <t>gso</t>
        </is>
      </c>
      <c r="C2464" s="14" t="inlineStr">
        <is>
          <t>oen</t>
        </is>
      </c>
      <c r="D2464" s="35" t="n"/>
      <c r="E2464" s="35" t="n"/>
      <c r="F2464" s="35" t="n"/>
      <c r="G2464" s="35" t="n"/>
      <c r="H2464" s="14">
        <f>INDEX(VarLab,MATCH($A2464,VarKey,0))&amp;INDEX(MemLab,MATCH($C2464&amp;"|"&amp;$B2464,MemKey,0))</f>
        <v/>
      </c>
      <c r="I2464" s="14">
        <f>INDEX(VarUnit,MATCH($A2464,VarKey,0))</f>
        <v/>
      </c>
      <c r="J2464" s="14">
        <f>INDEX(VarSrc,MATCH($A2464,VarKey,0))</f>
        <v/>
      </c>
      <c r="K2464" s="11">
        <f>CodePrefix&amp;$A2464&amp;IF($C2464="","","."&amp;$C2464&amp;"."&amp;$B2464)&amp;INDEX(VarEnd,MATCH($A2464,VarKey,0))&amp;K$5</f>
        <v/>
      </c>
      <c r="L2464" s="37">
        <f>L2437+L2446+L2455</f>
        <v/>
      </c>
      <c r="M2464" s="36">
        <f>M2437+M2446+M2455</f>
        <v/>
      </c>
      <c r="N2464" s="36">
        <f>N2437+N2446+N2455</f>
        <v/>
      </c>
      <c r="O2464" s="36">
        <f>O2437+O2446+O2455</f>
        <v/>
      </c>
      <c r="P2464" s="36">
        <f>P2437+P2446+P2455</f>
        <v/>
      </c>
      <c r="Q2464" s="36">
        <f>Q2437+Q2446+Q2455</f>
        <v/>
      </c>
      <c r="R2464" s="36">
        <f>R2437+R2446+R2455</f>
        <v/>
      </c>
      <c r="S2464" s="36">
        <f>S2437+S2446+S2455</f>
        <v/>
      </c>
      <c r="T2464" s="36">
        <f>T2437+T2446+T2455</f>
        <v/>
      </c>
      <c r="U2464" s="36">
        <f>U2437+U2446+U2455</f>
        <v/>
      </c>
      <c r="V2464" s="36">
        <f>V2437+V2446+V2455</f>
        <v/>
      </c>
      <c r="W2464" s="36">
        <f>W2437+W2446+W2455</f>
        <v/>
      </c>
      <c r="X2464" s="36">
        <f>X2437+X2446+X2455</f>
        <v/>
      </c>
      <c r="Y2464" s="36">
        <f>Y2437+Y2446+Y2455</f>
        <v/>
      </c>
      <c r="Z2464" s="36">
        <f>Z2437+Z2446+Z2455</f>
        <v/>
      </c>
      <c r="AA2464" s="36">
        <f>AA2437+AA2446+AA2455</f>
        <v/>
      </c>
      <c r="AB2464" s="36">
        <f>AB2437+AB2446+AB2455</f>
        <v/>
      </c>
      <c r="AC2464" s="36">
        <f>AC2437+AC2446+AC2455</f>
        <v/>
      </c>
      <c r="AD2464" s="36">
        <f>AD2437+AD2446+AD2455</f>
        <v/>
      </c>
      <c r="AF2464" s="11">
        <f>CodePrefix&amp;$A2464&amp;IF($C2464="","","."&amp;$C2464&amp;"."&amp;$B2464)&amp;INDEX(VarEnd,MATCH($A2464,VarKey,0))&amp;AF$5</f>
        <v/>
      </c>
      <c r="AG2464" s="37">
        <f>AG2437+AG2446+AG2455</f>
        <v/>
      </c>
      <c r="AH2464" s="36">
        <f>AH2437+AH2446+AH2455</f>
        <v/>
      </c>
      <c r="AI2464" s="36">
        <f>AI2437+AI2446+AI2455</f>
        <v/>
      </c>
      <c r="AJ2464" s="36">
        <f>AJ2437+AJ2446+AJ2455</f>
        <v/>
      </c>
      <c r="AK2464" s="36">
        <f>AK2437+AK2446+AK2455</f>
        <v/>
      </c>
      <c r="AL2464" s="36">
        <f>AL2437+AL2446+AL2455</f>
        <v/>
      </c>
      <c r="AM2464" s="36">
        <f>AM2437+AM2446+AM2455</f>
        <v/>
      </c>
      <c r="AN2464" s="36">
        <f>AN2437+AN2446+AN2455</f>
        <v/>
      </c>
      <c r="AO2464" s="36">
        <f>AO2437+AO2446+AO2455</f>
        <v/>
      </c>
      <c r="AP2464" s="36">
        <f>AP2437+AP2446+AP2455</f>
        <v/>
      </c>
      <c r="AQ2464" s="36">
        <f>AQ2437+AQ2446+AQ2455</f>
        <v/>
      </c>
      <c r="AR2464" s="36">
        <f>AR2437+AR2446+AR2455</f>
        <v/>
      </c>
      <c r="AS2464" s="36">
        <f>AS2437+AS2446+AS2455</f>
        <v/>
      </c>
      <c r="AT2464" s="36">
        <f>AT2437+AT2446+AT2455</f>
        <v/>
      </c>
      <c r="AU2464" s="36">
        <f>AU2437+AU2446+AU2455</f>
        <v/>
      </c>
      <c r="AV2464" s="36">
        <f>AV2437+AV2446+AV2455</f>
        <v/>
      </c>
      <c r="AW2464" s="36">
        <f>AW2437+AW2446+AW2455</f>
        <v/>
      </c>
      <c r="AX2464" s="36">
        <f>AX2437+AX2446+AX2455</f>
        <v/>
      </c>
      <c r="AY2464" s="36">
        <f>AY2437+AY2446+AY2455</f>
        <v/>
      </c>
    </row>
    <row r="2465" hidden="1" outlineLevel="2">
      <c r="A2465" s="14" t="inlineStr">
        <is>
          <t>nce</t>
        </is>
      </c>
      <c r="B2465" s="14" t="inlineStr">
        <is>
          <t>die</t>
        </is>
      </c>
      <c r="C2465" s="14" t="inlineStr">
        <is>
          <t>oen</t>
        </is>
      </c>
      <c r="D2465" s="35" t="n"/>
      <c r="E2465" s="35" t="n"/>
      <c r="F2465" s="35" t="n"/>
      <c r="G2465" s="35" t="n"/>
      <c r="H2465" s="14">
        <f>INDEX(VarLab,MATCH($A2465,VarKey,0))&amp;INDEX(MemLab,MATCH($C2465&amp;"|"&amp;$B2465,MemKey,0))</f>
        <v/>
      </c>
      <c r="I2465" s="14">
        <f>INDEX(VarUnit,MATCH($A2465,VarKey,0))</f>
        <v/>
      </c>
      <c r="J2465" s="14">
        <f>INDEX(VarSrc,MATCH($A2465,VarKey,0))</f>
        <v/>
      </c>
      <c r="K2465" s="11">
        <f>CodePrefix&amp;$A2465&amp;IF($C2465="","","."&amp;$C2465&amp;"."&amp;$B2465)&amp;INDEX(VarEnd,MATCH($A2465,VarKey,0))&amp;K$5</f>
        <v/>
      </c>
      <c r="L2465" s="37">
        <f>L2438+L2447+L2456</f>
        <v/>
      </c>
      <c r="M2465" s="36">
        <f>M2438+M2447+M2456</f>
        <v/>
      </c>
      <c r="N2465" s="36">
        <f>N2438+N2447+N2456</f>
        <v/>
      </c>
      <c r="O2465" s="36">
        <f>O2438+O2447+O2456</f>
        <v/>
      </c>
      <c r="P2465" s="36">
        <f>P2438+P2447+P2456</f>
        <v/>
      </c>
      <c r="Q2465" s="36">
        <f>Q2438+Q2447+Q2456</f>
        <v/>
      </c>
      <c r="R2465" s="36">
        <f>R2438+R2447+R2456</f>
        <v/>
      </c>
      <c r="S2465" s="36">
        <f>S2438+S2447+S2456</f>
        <v/>
      </c>
      <c r="T2465" s="36">
        <f>T2438+T2447+T2456</f>
        <v/>
      </c>
      <c r="U2465" s="36">
        <f>U2438+U2447+U2456</f>
        <v/>
      </c>
      <c r="V2465" s="36">
        <f>V2438+V2447+V2456</f>
        <v/>
      </c>
      <c r="W2465" s="36">
        <f>W2438+W2447+W2456</f>
        <v/>
      </c>
      <c r="X2465" s="36">
        <f>X2438+X2447+X2456</f>
        <v/>
      </c>
      <c r="Y2465" s="36">
        <f>Y2438+Y2447+Y2456</f>
        <v/>
      </c>
      <c r="Z2465" s="36">
        <f>Z2438+Z2447+Z2456</f>
        <v/>
      </c>
      <c r="AA2465" s="36">
        <f>AA2438+AA2447+AA2456</f>
        <v/>
      </c>
      <c r="AB2465" s="36">
        <f>AB2438+AB2447+AB2456</f>
        <v/>
      </c>
      <c r="AC2465" s="36">
        <f>AC2438+AC2447+AC2456</f>
        <v/>
      </c>
      <c r="AD2465" s="36">
        <f>AD2438+AD2447+AD2456</f>
        <v/>
      </c>
      <c r="AF2465" s="11">
        <f>CodePrefix&amp;$A2465&amp;IF($C2465="","","."&amp;$C2465&amp;"."&amp;$B2465)&amp;INDEX(VarEnd,MATCH($A2465,VarKey,0))&amp;AF$5</f>
        <v/>
      </c>
      <c r="AG2465" s="37">
        <f>AG2438+AG2447+AG2456</f>
        <v/>
      </c>
      <c r="AH2465" s="36">
        <f>AH2438+AH2447+AH2456</f>
        <v/>
      </c>
      <c r="AI2465" s="36">
        <f>AI2438+AI2447+AI2456</f>
        <v/>
      </c>
      <c r="AJ2465" s="36">
        <f>AJ2438+AJ2447+AJ2456</f>
        <v/>
      </c>
      <c r="AK2465" s="36">
        <f>AK2438+AK2447+AK2456</f>
        <v/>
      </c>
      <c r="AL2465" s="36">
        <f>AL2438+AL2447+AL2456</f>
        <v/>
      </c>
      <c r="AM2465" s="36">
        <f>AM2438+AM2447+AM2456</f>
        <v/>
      </c>
      <c r="AN2465" s="36">
        <f>AN2438+AN2447+AN2456</f>
        <v/>
      </c>
      <c r="AO2465" s="36">
        <f>AO2438+AO2447+AO2456</f>
        <v/>
      </c>
      <c r="AP2465" s="36">
        <f>AP2438+AP2447+AP2456</f>
        <v/>
      </c>
      <c r="AQ2465" s="36">
        <f>AQ2438+AQ2447+AQ2456</f>
        <v/>
      </c>
      <c r="AR2465" s="36">
        <f>AR2438+AR2447+AR2456</f>
        <v/>
      </c>
      <c r="AS2465" s="36">
        <f>AS2438+AS2447+AS2456</f>
        <v/>
      </c>
      <c r="AT2465" s="36">
        <f>AT2438+AT2447+AT2456</f>
        <v/>
      </c>
      <c r="AU2465" s="36">
        <f>AU2438+AU2447+AU2456</f>
        <v/>
      </c>
      <c r="AV2465" s="36">
        <f>AV2438+AV2447+AV2456</f>
        <v/>
      </c>
      <c r="AW2465" s="36">
        <f>AW2438+AW2447+AW2456</f>
        <v/>
      </c>
      <c r="AX2465" s="36">
        <f>AX2438+AX2447+AX2456</f>
        <v/>
      </c>
      <c r="AY2465" s="36">
        <f>AY2438+AY2447+AY2456</f>
        <v/>
      </c>
    </row>
    <row r="2466" hidden="1" outlineLevel="2">
      <c r="A2466" s="14" t="inlineStr">
        <is>
          <t>nce</t>
        </is>
      </c>
      <c r="B2466" s="14" t="inlineStr">
        <is>
          <t>lpg</t>
        </is>
      </c>
      <c r="C2466" s="14" t="inlineStr">
        <is>
          <t>oen</t>
        </is>
      </c>
      <c r="D2466" s="35" t="n"/>
      <c r="E2466" s="35" t="n"/>
      <c r="F2466" s="35" t="n"/>
      <c r="G2466" s="35" t="n"/>
      <c r="H2466" s="14">
        <f>INDEX(VarLab,MATCH($A2466,VarKey,0))&amp;INDEX(MemLab,MATCH($C2466&amp;"|"&amp;$B2466,MemKey,0))</f>
        <v/>
      </c>
      <c r="I2466" s="14">
        <f>INDEX(VarUnit,MATCH($A2466,VarKey,0))</f>
        <v/>
      </c>
      <c r="J2466" s="14">
        <f>INDEX(VarSrc,MATCH($A2466,VarKey,0))</f>
        <v/>
      </c>
      <c r="K2466" s="11">
        <f>CodePrefix&amp;$A2466&amp;IF($C2466="","","."&amp;$C2466&amp;"."&amp;$B2466)&amp;INDEX(VarEnd,MATCH($A2466,VarKey,0))&amp;K$5</f>
        <v/>
      </c>
      <c r="L2466" s="37">
        <f>L2439+L2448+L2457</f>
        <v/>
      </c>
      <c r="M2466" s="36">
        <f>M2439+M2448+M2457</f>
        <v/>
      </c>
      <c r="N2466" s="36">
        <f>N2439+N2448+N2457</f>
        <v/>
      </c>
      <c r="O2466" s="36">
        <f>O2439+O2448+O2457</f>
        <v/>
      </c>
      <c r="P2466" s="36">
        <f>P2439+P2448+P2457</f>
        <v/>
      </c>
      <c r="Q2466" s="36">
        <f>Q2439+Q2448+Q2457</f>
        <v/>
      </c>
      <c r="R2466" s="36">
        <f>R2439+R2448+R2457</f>
        <v/>
      </c>
      <c r="S2466" s="36">
        <f>S2439+S2448+S2457</f>
        <v/>
      </c>
      <c r="T2466" s="36">
        <f>T2439+T2448+T2457</f>
        <v/>
      </c>
      <c r="U2466" s="36">
        <f>U2439+U2448+U2457</f>
        <v/>
      </c>
      <c r="V2466" s="36">
        <f>V2439+V2448+V2457</f>
        <v/>
      </c>
      <c r="W2466" s="36">
        <f>W2439+W2448+W2457</f>
        <v/>
      </c>
      <c r="X2466" s="36">
        <f>X2439+X2448+X2457</f>
        <v/>
      </c>
      <c r="Y2466" s="36">
        <f>Y2439+Y2448+Y2457</f>
        <v/>
      </c>
      <c r="Z2466" s="36">
        <f>Z2439+Z2448+Z2457</f>
        <v/>
      </c>
      <c r="AA2466" s="36">
        <f>AA2439+AA2448+AA2457</f>
        <v/>
      </c>
      <c r="AB2466" s="36">
        <f>AB2439+AB2448+AB2457</f>
        <v/>
      </c>
      <c r="AC2466" s="36">
        <f>AC2439+AC2448+AC2457</f>
        <v/>
      </c>
      <c r="AD2466" s="36">
        <f>AD2439+AD2448+AD2457</f>
        <v/>
      </c>
      <c r="AF2466" s="11">
        <f>CodePrefix&amp;$A2466&amp;IF($C2466="","","."&amp;$C2466&amp;"."&amp;$B2466)&amp;INDEX(VarEnd,MATCH($A2466,VarKey,0))&amp;AF$5</f>
        <v/>
      </c>
      <c r="AG2466" s="37">
        <f>AG2439+AG2448+AG2457</f>
        <v/>
      </c>
      <c r="AH2466" s="36">
        <f>AH2439+AH2448+AH2457</f>
        <v/>
      </c>
      <c r="AI2466" s="36">
        <f>AI2439+AI2448+AI2457</f>
        <v/>
      </c>
      <c r="AJ2466" s="36">
        <f>AJ2439+AJ2448+AJ2457</f>
        <v/>
      </c>
      <c r="AK2466" s="36">
        <f>AK2439+AK2448+AK2457</f>
        <v/>
      </c>
      <c r="AL2466" s="36">
        <f>AL2439+AL2448+AL2457</f>
        <v/>
      </c>
      <c r="AM2466" s="36">
        <f>AM2439+AM2448+AM2457</f>
        <v/>
      </c>
      <c r="AN2466" s="36">
        <f>AN2439+AN2448+AN2457</f>
        <v/>
      </c>
      <c r="AO2466" s="36">
        <f>AO2439+AO2448+AO2457</f>
        <v/>
      </c>
      <c r="AP2466" s="36">
        <f>AP2439+AP2448+AP2457</f>
        <v/>
      </c>
      <c r="AQ2466" s="36">
        <f>AQ2439+AQ2448+AQ2457</f>
        <v/>
      </c>
      <c r="AR2466" s="36">
        <f>AR2439+AR2448+AR2457</f>
        <v/>
      </c>
      <c r="AS2466" s="36">
        <f>AS2439+AS2448+AS2457</f>
        <v/>
      </c>
      <c r="AT2466" s="36">
        <f>AT2439+AT2448+AT2457</f>
        <v/>
      </c>
      <c r="AU2466" s="36">
        <f>AU2439+AU2448+AU2457</f>
        <v/>
      </c>
      <c r="AV2466" s="36">
        <f>AV2439+AV2448+AV2457</f>
        <v/>
      </c>
      <c r="AW2466" s="36">
        <f>AW2439+AW2448+AW2457</f>
        <v/>
      </c>
      <c r="AX2466" s="36">
        <f>AX2439+AX2448+AX2457</f>
        <v/>
      </c>
      <c r="AY2466" s="36">
        <f>AY2439+AY2448+AY2457</f>
        <v/>
      </c>
    </row>
    <row r="2467" hidden="1" outlineLevel="2">
      <c r="A2467" s="14" t="inlineStr">
        <is>
          <t>nce</t>
        </is>
      </c>
      <c r="B2467" s="14" t="inlineStr">
        <is>
          <t>ker</t>
        </is>
      </c>
      <c r="C2467" s="14" t="inlineStr">
        <is>
          <t>oen</t>
        </is>
      </c>
      <c r="D2467" s="35" t="n"/>
      <c r="E2467" s="35" t="n"/>
      <c r="F2467" s="35" t="n"/>
      <c r="G2467" s="35" t="n"/>
      <c r="H2467" s="14">
        <f>INDEX(VarLab,MATCH($A2467,VarKey,0))&amp;INDEX(MemLab,MATCH($C2467&amp;"|"&amp;$B2467,MemKey,0))</f>
        <v/>
      </c>
      <c r="I2467" s="14">
        <f>INDEX(VarUnit,MATCH($A2467,VarKey,0))</f>
        <v/>
      </c>
      <c r="J2467" s="14">
        <f>INDEX(VarSrc,MATCH($A2467,VarKey,0))</f>
        <v/>
      </c>
      <c r="K2467" s="11">
        <f>CodePrefix&amp;$A2467&amp;IF($C2467="","","."&amp;$C2467&amp;"."&amp;$B2467)&amp;INDEX(VarEnd,MATCH($A2467,VarKey,0))&amp;K$5</f>
        <v/>
      </c>
      <c r="L2467" s="37">
        <f>L2440+L2449+L2458</f>
        <v/>
      </c>
      <c r="M2467" s="36">
        <f>M2440+M2449+M2458</f>
        <v/>
      </c>
      <c r="N2467" s="36">
        <f>N2440+N2449+N2458</f>
        <v/>
      </c>
      <c r="O2467" s="36">
        <f>O2440+O2449+O2458</f>
        <v/>
      </c>
      <c r="P2467" s="36">
        <f>P2440+P2449+P2458</f>
        <v/>
      </c>
      <c r="Q2467" s="36">
        <f>Q2440+Q2449+Q2458</f>
        <v/>
      </c>
      <c r="R2467" s="36">
        <f>R2440+R2449+R2458</f>
        <v/>
      </c>
      <c r="S2467" s="36">
        <f>S2440+S2449+S2458</f>
        <v/>
      </c>
      <c r="T2467" s="36">
        <f>T2440+T2449+T2458</f>
        <v/>
      </c>
      <c r="U2467" s="36">
        <f>U2440+U2449+U2458</f>
        <v/>
      </c>
      <c r="V2467" s="36">
        <f>V2440+V2449+V2458</f>
        <v/>
      </c>
      <c r="W2467" s="36">
        <f>W2440+W2449+W2458</f>
        <v/>
      </c>
      <c r="X2467" s="36">
        <f>X2440+X2449+X2458</f>
        <v/>
      </c>
      <c r="Y2467" s="36">
        <f>Y2440+Y2449+Y2458</f>
        <v/>
      </c>
      <c r="Z2467" s="36">
        <f>Z2440+Z2449+Z2458</f>
        <v/>
      </c>
      <c r="AA2467" s="36">
        <f>AA2440+AA2449+AA2458</f>
        <v/>
      </c>
      <c r="AB2467" s="36">
        <f>AB2440+AB2449+AB2458</f>
        <v/>
      </c>
      <c r="AC2467" s="36">
        <f>AC2440+AC2449+AC2458</f>
        <v/>
      </c>
      <c r="AD2467" s="36">
        <f>AD2440+AD2449+AD2458</f>
        <v/>
      </c>
      <c r="AF2467" s="11">
        <f>CodePrefix&amp;$A2467&amp;IF($C2467="","","."&amp;$C2467&amp;"."&amp;$B2467)&amp;INDEX(VarEnd,MATCH($A2467,VarKey,0))&amp;AF$5</f>
        <v/>
      </c>
      <c r="AG2467" s="37">
        <f>AG2440+AG2449+AG2458</f>
        <v/>
      </c>
      <c r="AH2467" s="36">
        <f>AH2440+AH2449+AH2458</f>
        <v/>
      </c>
      <c r="AI2467" s="36">
        <f>AI2440+AI2449+AI2458</f>
        <v/>
      </c>
      <c r="AJ2467" s="36">
        <f>AJ2440+AJ2449+AJ2458</f>
        <v/>
      </c>
      <c r="AK2467" s="36">
        <f>AK2440+AK2449+AK2458</f>
        <v/>
      </c>
      <c r="AL2467" s="36">
        <f>AL2440+AL2449+AL2458</f>
        <v/>
      </c>
      <c r="AM2467" s="36">
        <f>AM2440+AM2449+AM2458</f>
        <v/>
      </c>
      <c r="AN2467" s="36">
        <f>AN2440+AN2449+AN2458</f>
        <v/>
      </c>
      <c r="AO2467" s="36">
        <f>AO2440+AO2449+AO2458</f>
        <v/>
      </c>
      <c r="AP2467" s="36">
        <f>AP2440+AP2449+AP2458</f>
        <v/>
      </c>
      <c r="AQ2467" s="36">
        <f>AQ2440+AQ2449+AQ2458</f>
        <v/>
      </c>
      <c r="AR2467" s="36">
        <f>AR2440+AR2449+AR2458</f>
        <v/>
      </c>
      <c r="AS2467" s="36">
        <f>AS2440+AS2449+AS2458</f>
        <v/>
      </c>
      <c r="AT2467" s="36">
        <f>AT2440+AT2449+AT2458</f>
        <v/>
      </c>
      <c r="AU2467" s="36">
        <f>AU2440+AU2449+AU2458</f>
        <v/>
      </c>
      <c r="AV2467" s="36">
        <f>AV2440+AV2449+AV2458</f>
        <v/>
      </c>
      <c r="AW2467" s="36">
        <f>AW2440+AW2449+AW2458</f>
        <v/>
      </c>
      <c r="AX2467" s="36">
        <f>AX2440+AX2449+AX2458</f>
        <v/>
      </c>
      <c r="AY2467" s="36">
        <f>AY2440+AY2449+AY2458</f>
        <v/>
      </c>
    </row>
    <row r="2468" hidden="1" outlineLevel="2">
      <c r="A2468" s="14" t="inlineStr">
        <is>
          <t>nce</t>
        </is>
      </c>
      <c r="B2468" s="14" t="inlineStr">
        <is>
          <t>oop</t>
        </is>
      </c>
      <c r="C2468" s="14" t="inlineStr">
        <is>
          <t>oen</t>
        </is>
      </c>
      <c r="D2468" s="35" t="n"/>
      <c r="E2468" s="35" t="n"/>
      <c r="F2468" s="35" t="n"/>
      <c r="G2468" s="35" t="n"/>
      <c r="H2468" s="14">
        <f>INDEX(VarLab,MATCH($A2468,VarKey,0))&amp;INDEX(MemLab,MATCH($C2468&amp;"|"&amp;$B2468,MemKey,0))</f>
        <v/>
      </c>
      <c r="I2468" s="14">
        <f>INDEX(VarUnit,MATCH($A2468,VarKey,0))</f>
        <v/>
      </c>
      <c r="J2468" s="14">
        <f>INDEX(VarSrc,MATCH($A2468,VarKey,0))</f>
        <v/>
      </c>
      <c r="K2468" s="11">
        <f>CodePrefix&amp;$A2468&amp;IF($C2468="","","."&amp;$C2468&amp;"."&amp;$B2468)&amp;INDEX(VarEnd,MATCH($A2468,VarKey,0))&amp;K$5</f>
        <v/>
      </c>
      <c r="L2468" s="37">
        <f>L2441+L2450+L2459</f>
        <v/>
      </c>
      <c r="M2468" s="36">
        <f>M2441+M2450+M2459</f>
        <v/>
      </c>
      <c r="N2468" s="36">
        <f>N2441+N2450+N2459</f>
        <v/>
      </c>
      <c r="O2468" s="36">
        <f>O2441+O2450+O2459</f>
        <v/>
      </c>
      <c r="P2468" s="36">
        <f>P2441+P2450+P2459</f>
        <v/>
      </c>
      <c r="Q2468" s="36">
        <f>Q2441+Q2450+Q2459</f>
        <v/>
      </c>
      <c r="R2468" s="36">
        <f>R2441+R2450+R2459</f>
        <v/>
      </c>
      <c r="S2468" s="36">
        <f>S2441+S2450+S2459</f>
        <v/>
      </c>
      <c r="T2468" s="36">
        <f>T2441+T2450+T2459</f>
        <v/>
      </c>
      <c r="U2468" s="36">
        <f>U2441+U2450+U2459</f>
        <v/>
      </c>
      <c r="V2468" s="36">
        <f>V2441+V2450+V2459</f>
        <v/>
      </c>
      <c r="W2468" s="36">
        <f>W2441+W2450+W2459</f>
        <v/>
      </c>
      <c r="X2468" s="36">
        <f>X2441+X2450+X2459</f>
        <v/>
      </c>
      <c r="Y2468" s="36">
        <f>Y2441+Y2450+Y2459</f>
        <v/>
      </c>
      <c r="Z2468" s="36">
        <f>Z2441+Z2450+Z2459</f>
        <v/>
      </c>
      <c r="AA2468" s="36">
        <f>AA2441+AA2450+AA2459</f>
        <v/>
      </c>
      <c r="AB2468" s="36">
        <f>AB2441+AB2450+AB2459</f>
        <v/>
      </c>
      <c r="AC2468" s="36">
        <f>AC2441+AC2450+AC2459</f>
        <v/>
      </c>
      <c r="AD2468" s="36">
        <f>AD2441+AD2450+AD2459</f>
        <v/>
      </c>
      <c r="AF2468" s="11">
        <f>CodePrefix&amp;$A2468&amp;IF($C2468="","","."&amp;$C2468&amp;"."&amp;$B2468)&amp;INDEX(VarEnd,MATCH($A2468,VarKey,0))&amp;AF$5</f>
        <v/>
      </c>
      <c r="AG2468" s="37">
        <f>AG2441+AG2450+AG2459</f>
        <v/>
      </c>
      <c r="AH2468" s="36">
        <f>AH2441+AH2450+AH2459</f>
        <v/>
      </c>
      <c r="AI2468" s="36">
        <f>AI2441+AI2450+AI2459</f>
        <v/>
      </c>
      <c r="AJ2468" s="36">
        <f>AJ2441+AJ2450+AJ2459</f>
        <v/>
      </c>
      <c r="AK2468" s="36">
        <f>AK2441+AK2450+AK2459</f>
        <v/>
      </c>
      <c r="AL2468" s="36">
        <f>AL2441+AL2450+AL2459</f>
        <v/>
      </c>
      <c r="AM2468" s="36">
        <f>AM2441+AM2450+AM2459</f>
        <v/>
      </c>
      <c r="AN2468" s="36">
        <f>AN2441+AN2450+AN2459</f>
        <v/>
      </c>
      <c r="AO2468" s="36">
        <f>AO2441+AO2450+AO2459</f>
        <v/>
      </c>
      <c r="AP2468" s="36">
        <f>AP2441+AP2450+AP2459</f>
        <v/>
      </c>
      <c r="AQ2468" s="36">
        <f>AQ2441+AQ2450+AQ2459</f>
        <v/>
      </c>
      <c r="AR2468" s="36">
        <f>AR2441+AR2450+AR2459</f>
        <v/>
      </c>
      <c r="AS2468" s="36">
        <f>AS2441+AS2450+AS2459</f>
        <v/>
      </c>
      <c r="AT2468" s="36">
        <f>AT2441+AT2450+AT2459</f>
        <v/>
      </c>
      <c r="AU2468" s="36">
        <f>AU2441+AU2450+AU2459</f>
        <v/>
      </c>
      <c r="AV2468" s="36">
        <f>AV2441+AV2450+AV2459</f>
        <v/>
      </c>
      <c r="AW2468" s="36">
        <f>AW2441+AW2450+AW2459</f>
        <v/>
      </c>
      <c r="AX2468" s="36">
        <f>AX2441+AX2450+AX2459</f>
        <v/>
      </c>
      <c r="AY2468" s="36">
        <f>AY2441+AY2450+AY2459</f>
        <v/>
      </c>
    </row>
    <row r="2469" hidden="1" outlineLevel="2">
      <c r="A2469" s="14" t="inlineStr">
        <is>
          <t>nce</t>
        </is>
      </c>
      <c r="B2469" s="14" t="inlineStr">
        <is>
          <t>bio</t>
        </is>
      </c>
      <c r="C2469" s="14" t="inlineStr">
        <is>
          <t>oen</t>
        </is>
      </c>
      <c r="D2469" s="35" t="n"/>
      <c r="E2469" s="35" t="n"/>
      <c r="F2469" s="35" t="n"/>
      <c r="G2469" s="35" t="n"/>
      <c r="H2469" s="14">
        <f>INDEX(VarLab,MATCH($A2469,VarKey,0))&amp;INDEX(MemLab,MATCH($C2469&amp;"|"&amp;$B2469,MemKey,0))</f>
        <v/>
      </c>
      <c r="I2469" s="14">
        <f>INDEX(VarUnit,MATCH($A2469,VarKey,0))</f>
        <v/>
      </c>
      <c r="J2469" s="14">
        <f>INDEX(VarSrc,MATCH($A2469,VarKey,0))</f>
        <v/>
      </c>
      <c r="K2469" s="11">
        <f>CodePrefix&amp;$A2469&amp;IF($C2469="","","."&amp;$C2469&amp;"."&amp;$B2469)&amp;INDEX(VarEnd,MATCH($A2469,VarKey,0))&amp;K$5</f>
        <v/>
      </c>
      <c r="L2469" s="37">
        <f>L2442+L2451+L2460</f>
        <v/>
      </c>
      <c r="M2469" s="36">
        <f>M2442+M2451+M2460</f>
        <v/>
      </c>
      <c r="N2469" s="36">
        <f>N2442+N2451+N2460</f>
        <v/>
      </c>
      <c r="O2469" s="36">
        <f>O2442+O2451+O2460</f>
        <v/>
      </c>
      <c r="P2469" s="36">
        <f>P2442+P2451+P2460</f>
        <v/>
      </c>
      <c r="Q2469" s="36">
        <f>Q2442+Q2451+Q2460</f>
        <v/>
      </c>
      <c r="R2469" s="36">
        <f>R2442+R2451+R2460</f>
        <v/>
      </c>
      <c r="S2469" s="36">
        <f>S2442+S2451+S2460</f>
        <v/>
      </c>
      <c r="T2469" s="36">
        <f>T2442+T2451+T2460</f>
        <v/>
      </c>
      <c r="U2469" s="36">
        <f>U2442+U2451+U2460</f>
        <v/>
      </c>
      <c r="V2469" s="36">
        <f>V2442+V2451+V2460</f>
        <v/>
      </c>
      <c r="W2469" s="36">
        <f>W2442+W2451+W2460</f>
        <v/>
      </c>
      <c r="X2469" s="36">
        <f>X2442+X2451+X2460</f>
        <v/>
      </c>
      <c r="Y2469" s="36">
        <f>Y2442+Y2451+Y2460</f>
        <v/>
      </c>
      <c r="Z2469" s="36">
        <f>Z2442+Z2451+Z2460</f>
        <v/>
      </c>
      <c r="AA2469" s="36">
        <f>AA2442+AA2451+AA2460</f>
        <v/>
      </c>
      <c r="AB2469" s="36">
        <f>AB2442+AB2451+AB2460</f>
        <v/>
      </c>
      <c r="AC2469" s="36">
        <f>AC2442+AC2451+AC2460</f>
        <v/>
      </c>
      <c r="AD2469" s="36">
        <f>AD2442+AD2451+AD2460</f>
        <v/>
      </c>
      <c r="AF2469" s="11">
        <f>CodePrefix&amp;$A2469&amp;IF($C2469="","","."&amp;$C2469&amp;"."&amp;$B2469)&amp;INDEX(VarEnd,MATCH($A2469,VarKey,0))&amp;AF$5</f>
        <v/>
      </c>
      <c r="AG2469" s="37">
        <f>AG2442+AG2451+AG2460</f>
        <v/>
      </c>
      <c r="AH2469" s="36">
        <f>AH2442+AH2451+AH2460</f>
        <v/>
      </c>
      <c r="AI2469" s="36">
        <f>AI2442+AI2451+AI2460</f>
        <v/>
      </c>
      <c r="AJ2469" s="36">
        <f>AJ2442+AJ2451+AJ2460</f>
        <v/>
      </c>
      <c r="AK2469" s="36">
        <f>AK2442+AK2451+AK2460</f>
        <v/>
      </c>
      <c r="AL2469" s="36">
        <f>AL2442+AL2451+AL2460</f>
        <v/>
      </c>
      <c r="AM2469" s="36">
        <f>AM2442+AM2451+AM2460</f>
        <v/>
      </c>
      <c r="AN2469" s="36">
        <f>AN2442+AN2451+AN2460</f>
        <v/>
      </c>
      <c r="AO2469" s="36">
        <f>AO2442+AO2451+AO2460</f>
        <v/>
      </c>
      <c r="AP2469" s="36">
        <f>AP2442+AP2451+AP2460</f>
        <v/>
      </c>
      <c r="AQ2469" s="36">
        <f>AQ2442+AQ2451+AQ2460</f>
        <v/>
      </c>
      <c r="AR2469" s="36">
        <f>AR2442+AR2451+AR2460</f>
        <v/>
      </c>
      <c r="AS2469" s="36">
        <f>AS2442+AS2451+AS2460</f>
        <v/>
      </c>
      <c r="AT2469" s="36">
        <f>AT2442+AT2451+AT2460</f>
        <v/>
      </c>
      <c r="AU2469" s="36">
        <f>AU2442+AU2451+AU2460</f>
        <v/>
      </c>
      <c r="AV2469" s="36">
        <f>AV2442+AV2451+AV2460</f>
        <v/>
      </c>
      <c r="AW2469" s="36">
        <f>AW2442+AW2451+AW2460</f>
        <v/>
      </c>
      <c r="AX2469" s="36">
        <f>AX2442+AX2451+AX2460</f>
        <v/>
      </c>
      <c r="AY2469" s="36">
        <f>AY2442+AY2451+AY2460</f>
        <v/>
      </c>
    </row>
    <row r="2470" hidden="1" outlineLevel="2"/>
    <row r="2471" hidden="1" outlineLevel="2">
      <c r="A2471" s="14" t="inlineStr">
        <is>
          <t>atp</t>
        </is>
      </c>
      <c r="B2471" s="14" t="inlineStr">
        <is>
          <t>coa</t>
        </is>
      </c>
      <c r="C2471" s="14" t="inlineStr">
        <is>
          <t>oen</t>
        </is>
      </c>
      <c r="D2471" s="36">
        <f>INDEX(Inputs!$U$5:$U$132,MATCH($B2471&amp;"|"&amp;$C2471,Inputs!$A$5:$A$132,0))</f>
        <v/>
      </c>
      <c r="E2471" s="36">
        <f>INDEX(Inputs!$V$5:$V$132,MATCH($B2471&amp;"|"&amp;$C2471,Inputs!$A$5:$A$132,0))</f>
        <v/>
      </c>
      <c r="F2471" s="35" t="n"/>
      <c r="G2471" s="35" t="n"/>
      <c r="H2471" s="14">
        <f>INDEX(VarLab,MATCH($A2471,VarKey,0))&amp;INDEX(MemLab,MATCH($C2471&amp;"|"&amp;$B2471,MemKey,0))</f>
        <v/>
      </c>
      <c r="I2471" s="14">
        <f>INDEX(VarUnit,MATCH($A2471,VarKey,0))</f>
        <v/>
      </c>
      <c r="J2471" s="14">
        <f>INDEX(VarSrc,MATCH($A2471,VarKey,0))</f>
        <v/>
      </c>
      <c r="K2471" s="11">
        <f>CodePrefix&amp;$A2471&amp;IF($C2471="","","."&amp;$C2471&amp;"."&amp;$B2471)&amp;INDEX(VarEnd,MATCH($A2471,VarKey,0))&amp;K$5</f>
        <v/>
      </c>
      <c r="L2471" s="37">
        <f>MAX(INDEX(L$369:L$380,$D2471)+L2462*(1+$E2471),0.01)</f>
        <v/>
      </c>
      <c r="M2471" s="36">
        <f>MAX(INDEX(M$369:M$380,$D2471)+M2462*(1+$E2471),0.01)</f>
        <v/>
      </c>
      <c r="N2471" s="36">
        <f>MAX(INDEX(N$369:N$380,$D2471)+N2462*(1+$E2471),0.01)</f>
        <v/>
      </c>
      <c r="O2471" s="36">
        <f>MAX(INDEX(O$369:O$380,$D2471)+O2462*(1+$E2471),0.01)</f>
        <v/>
      </c>
      <c r="P2471" s="36">
        <f>MAX(INDEX(P$369:P$380,$D2471)+P2462*(1+$E2471),0.01)</f>
        <v/>
      </c>
      <c r="Q2471" s="36">
        <f>MAX(INDEX(Q$369:Q$380,$D2471)+Q2462*(1+$E2471),0.01)</f>
        <v/>
      </c>
      <c r="R2471" s="36">
        <f>MAX(INDEX(R$369:R$380,$D2471)+R2462*(1+$E2471),0.01)</f>
        <v/>
      </c>
      <c r="S2471" s="36">
        <f>MAX(INDEX(S$369:S$380,$D2471)+S2462*(1+$E2471),0.01)</f>
        <v/>
      </c>
      <c r="T2471" s="36">
        <f>MAX(INDEX(T$369:T$380,$D2471)+T2462*(1+$E2471),0.01)</f>
        <v/>
      </c>
      <c r="U2471" s="36">
        <f>MAX(INDEX(U$369:U$380,$D2471)+U2462*(1+$E2471),0.01)</f>
        <v/>
      </c>
      <c r="V2471" s="36">
        <f>MAX(INDEX(V$369:V$380,$D2471)+V2462*(1+$E2471),0.01)</f>
        <v/>
      </c>
      <c r="W2471" s="36">
        <f>MAX(INDEX(W$369:W$380,$D2471)+W2462*(1+$E2471),0.01)</f>
        <v/>
      </c>
      <c r="X2471" s="36">
        <f>MAX(INDEX(X$369:X$380,$D2471)+X2462*(1+$E2471),0.01)</f>
        <v/>
      </c>
      <c r="Y2471" s="36">
        <f>MAX(INDEX(Y$369:Y$380,$D2471)+Y2462*(1+$E2471),0.01)</f>
        <v/>
      </c>
      <c r="Z2471" s="36">
        <f>MAX(INDEX(Z$369:Z$380,$D2471)+Z2462*(1+$E2471),0.01)</f>
        <v/>
      </c>
      <c r="AA2471" s="36">
        <f>MAX(INDEX(AA$369:AA$380,$D2471)+AA2462*(1+$E2471),0.01)</f>
        <v/>
      </c>
      <c r="AB2471" s="36">
        <f>MAX(INDEX(AB$369:AB$380,$D2471)+AB2462*(1+$E2471),0.01)</f>
        <v/>
      </c>
      <c r="AC2471" s="36">
        <f>MAX(INDEX(AC$369:AC$380,$D2471)+AC2462*(1+$E2471),0.01)</f>
        <v/>
      </c>
      <c r="AD2471" s="36">
        <f>MAX(INDEX(AD$369:AD$380,$D2471)+AD2462*(1+$E2471),0.01)</f>
        <v/>
      </c>
      <c r="AF2471" s="11">
        <f>CodePrefix&amp;$A2471&amp;IF($C2471="","","."&amp;$C2471&amp;"."&amp;$B2471)&amp;INDEX(VarEnd,MATCH($A2471,VarKey,0))&amp;AF$5</f>
        <v/>
      </c>
      <c r="AG2471" s="37">
        <f>MAX(INDEX(AG$369:AG$380,$D2471)+AG2462*(1+$E2471),0.01)</f>
        <v/>
      </c>
      <c r="AH2471" s="36">
        <f>MAX(INDEX(AH$369:AH$380,$D2471)+AH2462*(1+$E2471),0.01)</f>
        <v/>
      </c>
      <c r="AI2471" s="36">
        <f>MAX(INDEX(AI$369:AI$380,$D2471)+AI2462*(1+$E2471),0.01)</f>
        <v/>
      </c>
      <c r="AJ2471" s="36">
        <f>MAX(INDEX(AJ$369:AJ$380,$D2471)+AJ2462*(1+$E2471),0.01)</f>
        <v/>
      </c>
      <c r="AK2471" s="36">
        <f>MAX(INDEX(AK$369:AK$380,$D2471)+AK2462*(1+$E2471),0.01)</f>
        <v/>
      </c>
      <c r="AL2471" s="36">
        <f>MAX(INDEX(AL$369:AL$380,$D2471)+AL2462*(1+$E2471),0.01)</f>
        <v/>
      </c>
      <c r="AM2471" s="36">
        <f>MAX(INDEX(AM$369:AM$380,$D2471)+AM2462*(1+$E2471),0.01)</f>
        <v/>
      </c>
      <c r="AN2471" s="36">
        <f>MAX(INDEX(AN$369:AN$380,$D2471)+AN2462*(1+$E2471),0.01)</f>
        <v/>
      </c>
      <c r="AO2471" s="36">
        <f>MAX(INDEX(AO$369:AO$380,$D2471)+AO2462*(1+$E2471),0.01)</f>
        <v/>
      </c>
      <c r="AP2471" s="36">
        <f>MAX(INDEX(AP$369:AP$380,$D2471)+AP2462*(1+$E2471),0.01)</f>
        <v/>
      </c>
      <c r="AQ2471" s="36">
        <f>MAX(INDEX(AQ$369:AQ$380,$D2471)+AQ2462*(1+$E2471),0.01)</f>
        <v/>
      </c>
      <c r="AR2471" s="36">
        <f>MAX(INDEX(AR$369:AR$380,$D2471)+AR2462*(1+$E2471),0.01)</f>
        <v/>
      </c>
      <c r="AS2471" s="36">
        <f>MAX(INDEX(AS$369:AS$380,$D2471)+AS2462*(1+$E2471),0.01)</f>
        <v/>
      </c>
      <c r="AT2471" s="36">
        <f>MAX(INDEX(AT$369:AT$380,$D2471)+AT2462*(1+$E2471),0.01)</f>
        <v/>
      </c>
      <c r="AU2471" s="36">
        <f>MAX(INDEX(AU$369:AU$380,$D2471)+AU2462*(1+$E2471),0.01)</f>
        <v/>
      </c>
      <c r="AV2471" s="36">
        <f>MAX(INDEX(AV$369:AV$380,$D2471)+AV2462*(1+$E2471),0.01)</f>
        <v/>
      </c>
      <c r="AW2471" s="36">
        <f>MAX(INDEX(AW$369:AW$380,$D2471)+AW2462*(1+$E2471),0.01)</f>
        <v/>
      </c>
      <c r="AX2471" s="36">
        <f>MAX(INDEX(AX$369:AX$380,$D2471)+AX2462*(1+$E2471),0.01)</f>
        <v/>
      </c>
      <c r="AY2471" s="36">
        <f>MAX(INDEX(AY$369:AY$380,$D2471)+AY2462*(1+$E2471),0.01)</f>
        <v/>
      </c>
    </row>
    <row r="2472" hidden="1" outlineLevel="2">
      <c r="A2472" s="14" t="inlineStr">
        <is>
          <t>atp</t>
        </is>
      </c>
      <c r="B2472" s="14" t="inlineStr">
        <is>
          <t>nga</t>
        </is>
      </c>
      <c r="C2472" s="14" t="inlineStr">
        <is>
          <t>oen</t>
        </is>
      </c>
      <c r="D2472" s="36">
        <f>INDEX(Inputs!$U$5:$U$132,MATCH($B2472&amp;"|"&amp;$C2472,Inputs!$A$5:$A$132,0))</f>
        <v/>
      </c>
      <c r="E2472" s="36">
        <f>INDEX(Inputs!$V$5:$V$132,MATCH($B2472&amp;"|"&amp;$C2472,Inputs!$A$5:$A$132,0))</f>
        <v/>
      </c>
      <c r="F2472" s="35" t="n"/>
      <c r="G2472" s="35" t="n"/>
      <c r="H2472" s="14">
        <f>INDEX(VarLab,MATCH($A2472,VarKey,0))&amp;INDEX(MemLab,MATCH($C2472&amp;"|"&amp;$B2472,MemKey,0))</f>
        <v/>
      </c>
      <c r="I2472" s="14">
        <f>INDEX(VarUnit,MATCH($A2472,VarKey,0))</f>
        <v/>
      </c>
      <c r="J2472" s="14">
        <f>INDEX(VarSrc,MATCH($A2472,VarKey,0))</f>
        <v/>
      </c>
      <c r="K2472" s="11">
        <f>CodePrefix&amp;$A2472&amp;IF($C2472="","","."&amp;$C2472&amp;"."&amp;$B2472)&amp;INDEX(VarEnd,MATCH($A2472,VarKey,0))&amp;K$5</f>
        <v/>
      </c>
      <c r="L2472" s="37">
        <f>MAX(INDEX(L$369:L$380,$D2472)+L2463*(1+$E2472),0.01)</f>
        <v/>
      </c>
      <c r="M2472" s="36">
        <f>MAX(INDEX(M$369:M$380,$D2472)+M2463*(1+$E2472),0.01)</f>
        <v/>
      </c>
      <c r="N2472" s="36">
        <f>MAX(INDEX(N$369:N$380,$D2472)+N2463*(1+$E2472),0.01)</f>
        <v/>
      </c>
      <c r="O2472" s="36">
        <f>MAX(INDEX(O$369:O$380,$D2472)+O2463*(1+$E2472),0.01)</f>
        <v/>
      </c>
      <c r="P2472" s="36">
        <f>MAX(INDEX(P$369:P$380,$D2472)+P2463*(1+$E2472),0.01)</f>
        <v/>
      </c>
      <c r="Q2472" s="36">
        <f>MAX(INDEX(Q$369:Q$380,$D2472)+Q2463*(1+$E2472),0.01)</f>
        <v/>
      </c>
      <c r="R2472" s="36">
        <f>MAX(INDEX(R$369:R$380,$D2472)+R2463*(1+$E2472),0.01)</f>
        <v/>
      </c>
      <c r="S2472" s="36">
        <f>MAX(INDEX(S$369:S$380,$D2472)+S2463*(1+$E2472),0.01)</f>
        <v/>
      </c>
      <c r="T2472" s="36">
        <f>MAX(INDEX(T$369:T$380,$D2472)+T2463*(1+$E2472),0.01)</f>
        <v/>
      </c>
      <c r="U2472" s="36">
        <f>MAX(INDEX(U$369:U$380,$D2472)+U2463*(1+$E2472),0.01)</f>
        <v/>
      </c>
      <c r="V2472" s="36">
        <f>MAX(INDEX(V$369:V$380,$D2472)+V2463*(1+$E2472),0.01)</f>
        <v/>
      </c>
      <c r="W2472" s="36">
        <f>MAX(INDEX(W$369:W$380,$D2472)+W2463*(1+$E2472),0.01)</f>
        <v/>
      </c>
      <c r="X2472" s="36">
        <f>MAX(INDEX(X$369:X$380,$D2472)+X2463*(1+$E2472),0.01)</f>
        <v/>
      </c>
      <c r="Y2472" s="36">
        <f>MAX(INDEX(Y$369:Y$380,$D2472)+Y2463*(1+$E2472),0.01)</f>
        <v/>
      </c>
      <c r="Z2472" s="36">
        <f>MAX(INDEX(Z$369:Z$380,$D2472)+Z2463*(1+$E2472),0.01)</f>
        <v/>
      </c>
      <c r="AA2472" s="36">
        <f>MAX(INDEX(AA$369:AA$380,$D2472)+AA2463*(1+$E2472),0.01)</f>
        <v/>
      </c>
      <c r="AB2472" s="36">
        <f>MAX(INDEX(AB$369:AB$380,$D2472)+AB2463*(1+$E2472),0.01)</f>
        <v/>
      </c>
      <c r="AC2472" s="36">
        <f>MAX(INDEX(AC$369:AC$380,$D2472)+AC2463*(1+$E2472),0.01)</f>
        <v/>
      </c>
      <c r="AD2472" s="36">
        <f>MAX(INDEX(AD$369:AD$380,$D2472)+AD2463*(1+$E2472),0.01)</f>
        <v/>
      </c>
      <c r="AF2472" s="11">
        <f>CodePrefix&amp;$A2472&amp;IF($C2472="","","."&amp;$C2472&amp;"."&amp;$B2472)&amp;INDEX(VarEnd,MATCH($A2472,VarKey,0))&amp;AF$5</f>
        <v/>
      </c>
      <c r="AG2472" s="37">
        <f>MAX(INDEX(AG$369:AG$380,$D2472)+AG2463*(1+$E2472),0.01)</f>
        <v/>
      </c>
      <c r="AH2472" s="36">
        <f>MAX(INDEX(AH$369:AH$380,$D2472)+AH2463*(1+$E2472),0.01)</f>
        <v/>
      </c>
      <c r="AI2472" s="36">
        <f>MAX(INDEX(AI$369:AI$380,$D2472)+AI2463*(1+$E2472),0.01)</f>
        <v/>
      </c>
      <c r="AJ2472" s="36">
        <f>MAX(INDEX(AJ$369:AJ$380,$D2472)+AJ2463*(1+$E2472),0.01)</f>
        <v/>
      </c>
      <c r="AK2472" s="36">
        <f>MAX(INDEX(AK$369:AK$380,$D2472)+AK2463*(1+$E2472),0.01)</f>
        <v/>
      </c>
      <c r="AL2472" s="36">
        <f>MAX(INDEX(AL$369:AL$380,$D2472)+AL2463*(1+$E2472),0.01)</f>
        <v/>
      </c>
      <c r="AM2472" s="36">
        <f>MAX(INDEX(AM$369:AM$380,$D2472)+AM2463*(1+$E2472),0.01)</f>
        <v/>
      </c>
      <c r="AN2472" s="36">
        <f>MAX(INDEX(AN$369:AN$380,$D2472)+AN2463*(1+$E2472),0.01)</f>
        <v/>
      </c>
      <c r="AO2472" s="36">
        <f>MAX(INDEX(AO$369:AO$380,$D2472)+AO2463*(1+$E2472),0.01)</f>
        <v/>
      </c>
      <c r="AP2472" s="36">
        <f>MAX(INDEX(AP$369:AP$380,$D2472)+AP2463*(1+$E2472),0.01)</f>
        <v/>
      </c>
      <c r="AQ2472" s="36">
        <f>MAX(INDEX(AQ$369:AQ$380,$D2472)+AQ2463*(1+$E2472),0.01)</f>
        <v/>
      </c>
      <c r="AR2472" s="36">
        <f>MAX(INDEX(AR$369:AR$380,$D2472)+AR2463*(1+$E2472),0.01)</f>
        <v/>
      </c>
      <c r="AS2472" s="36">
        <f>MAX(INDEX(AS$369:AS$380,$D2472)+AS2463*(1+$E2472),0.01)</f>
        <v/>
      </c>
      <c r="AT2472" s="36">
        <f>MAX(INDEX(AT$369:AT$380,$D2472)+AT2463*(1+$E2472),0.01)</f>
        <v/>
      </c>
      <c r="AU2472" s="36">
        <f>MAX(INDEX(AU$369:AU$380,$D2472)+AU2463*(1+$E2472),0.01)</f>
        <v/>
      </c>
      <c r="AV2472" s="36">
        <f>MAX(INDEX(AV$369:AV$380,$D2472)+AV2463*(1+$E2472),0.01)</f>
        <v/>
      </c>
      <c r="AW2472" s="36">
        <f>MAX(INDEX(AW$369:AW$380,$D2472)+AW2463*(1+$E2472),0.01)</f>
        <v/>
      </c>
      <c r="AX2472" s="36">
        <f>MAX(INDEX(AX$369:AX$380,$D2472)+AX2463*(1+$E2472),0.01)</f>
        <v/>
      </c>
      <c r="AY2472" s="36">
        <f>MAX(INDEX(AY$369:AY$380,$D2472)+AY2463*(1+$E2472),0.01)</f>
        <v/>
      </c>
    </row>
    <row r="2473" hidden="1" outlineLevel="2">
      <c r="A2473" s="14" t="inlineStr">
        <is>
          <t>atp</t>
        </is>
      </c>
      <c r="B2473" s="14" t="inlineStr">
        <is>
          <t>gso</t>
        </is>
      </c>
      <c r="C2473" s="14" t="inlineStr">
        <is>
          <t>oen</t>
        </is>
      </c>
      <c r="D2473" s="36">
        <f>INDEX(Inputs!$U$5:$U$132,MATCH($B2473&amp;"|"&amp;$C2473,Inputs!$A$5:$A$132,0))</f>
        <v/>
      </c>
      <c r="E2473" s="36">
        <f>INDEX(Inputs!$V$5:$V$132,MATCH($B2473&amp;"|"&amp;$C2473,Inputs!$A$5:$A$132,0))</f>
        <v/>
      </c>
      <c r="F2473" s="35" t="n"/>
      <c r="G2473" s="35" t="n"/>
      <c r="H2473" s="14">
        <f>INDEX(VarLab,MATCH($A2473,VarKey,0))&amp;INDEX(MemLab,MATCH($C2473&amp;"|"&amp;$B2473,MemKey,0))</f>
        <v/>
      </c>
      <c r="I2473" s="14">
        <f>INDEX(VarUnit,MATCH($A2473,VarKey,0))</f>
        <v/>
      </c>
      <c r="J2473" s="14">
        <f>INDEX(VarSrc,MATCH($A2473,VarKey,0))</f>
        <v/>
      </c>
      <c r="K2473" s="11">
        <f>CodePrefix&amp;$A2473&amp;IF($C2473="","","."&amp;$C2473&amp;"."&amp;$B2473)&amp;INDEX(VarEnd,MATCH($A2473,VarKey,0))&amp;K$5</f>
        <v/>
      </c>
      <c r="L2473" s="37">
        <f>MAX(INDEX(L$369:L$380,$D2473)+L2464*(1+$E2473),0.01)</f>
        <v/>
      </c>
      <c r="M2473" s="36">
        <f>MAX(INDEX(M$369:M$380,$D2473)+M2464*(1+$E2473),0.01)</f>
        <v/>
      </c>
      <c r="N2473" s="36">
        <f>MAX(INDEX(N$369:N$380,$D2473)+N2464*(1+$E2473),0.01)</f>
        <v/>
      </c>
      <c r="O2473" s="36">
        <f>MAX(INDEX(O$369:O$380,$D2473)+O2464*(1+$E2473),0.01)</f>
        <v/>
      </c>
      <c r="P2473" s="36">
        <f>MAX(INDEX(P$369:P$380,$D2473)+P2464*(1+$E2473),0.01)</f>
        <v/>
      </c>
      <c r="Q2473" s="36">
        <f>MAX(INDEX(Q$369:Q$380,$D2473)+Q2464*(1+$E2473),0.01)</f>
        <v/>
      </c>
      <c r="R2473" s="36">
        <f>MAX(INDEX(R$369:R$380,$D2473)+R2464*(1+$E2473),0.01)</f>
        <v/>
      </c>
      <c r="S2473" s="36">
        <f>MAX(INDEX(S$369:S$380,$D2473)+S2464*(1+$E2473),0.01)</f>
        <v/>
      </c>
      <c r="T2473" s="36">
        <f>MAX(INDEX(T$369:T$380,$D2473)+T2464*(1+$E2473),0.01)</f>
        <v/>
      </c>
      <c r="U2473" s="36">
        <f>MAX(INDEX(U$369:U$380,$D2473)+U2464*(1+$E2473),0.01)</f>
        <v/>
      </c>
      <c r="V2473" s="36">
        <f>MAX(INDEX(V$369:V$380,$D2473)+V2464*(1+$E2473),0.01)</f>
        <v/>
      </c>
      <c r="W2473" s="36">
        <f>MAX(INDEX(W$369:W$380,$D2473)+W2464*(1+$E2473),0.01)</f>
        <v/>
      </c>
      <c r="X2473" s="36">
        <f>MAX(INDEX(X$369:X$380,$D2473)+X2464*(1+$E2473),0.01)</f>
        <v/>
      </c>
      <c r="Y2473" s="36">
        <f>MAX(INDEX(Y$369:Y$380,$D2473)+Y2464*(1+$E2473),0.01)</f>
        <v/>
      </c>
      <c r="Z2473" s="36">
        <f>MAX(INDEX(Z$369:Z$380,$D2473)+Z2464*(1+$E2473),0.01)</f>
        <v/>
      </c>
      <c r="AA2473" s="36">
        <f>MAX(INDEX(AA$369:AA$380,$D2473)+AA2464*(1+$E2473),0.01)</f>
        <v/>
      </c>
      <c r="AB2473" s="36">
        <f>MAX(INDEX(AB$369:AB$380,$D2473)+AB2464*(1+$E2473),0.01)</f>
        <v/>
      </c>
      <c r="AC2473" s="36">
        <f>MAX(INDEX(AC$369:AC$380,$D2473)+AC2464*(1+$E2473),0.01)</f>
        <v/>
      </c>
      <c r="AD2473" s="36">
        <f>MAX(INDEX(AD$369:AD$380,$D2473)+AD2464*(1+$E2473),0.01)</f>
        <v/>
      </c>
      <c r="AF2473" s="11">
        <f>CodePrefix&amp;$A2473&amp;IF($C2473="","","."&amp;$C2473&amp;"."&amp;$B2473)&amp;INDEX(VarEnd,MATCH($A2473,VarKey,0))&amp;AF$5</f>
        <v/>
      </c>
      <c r="AG2473" s="37">
        <f>MAX(INDEX(AG$369:AG$380,$D2473)+AG2464*(1+$E2473),0.01)</f>
        <v/>
      </c>
      <c r="AH2473" s="36">
        <f>MAX(INDEX(AH$369:AH$380,$D2473)+AH2464*(1+$E2473),0.01)</f>
        <v/>
      </c>
      <c r="AI2473" s="36">
        <f>MAX(INDEX(AI$369:AI$380,$D2473)+AI2464*(1+$E2473),0.01)</f>
        <v/>
      </c>
      <c r="AJ2473" s="36">
        <f>MAX(INDEX(AJ$369:AJ$380,$D2473)+AJ2464*(1+$E2473),0.01)</f>
        <v/>
      </c>
      <c r="AK2473" s="36">
        <f>MAX(INDEX(AK$369:AK$380,$D2473)+AK2464*(1+$E2473),0.01)</f>
        <v/>
      </c>
      <c r="AL2473" s="36">
        <f>MAX(INDEX(AL$369:AL$380,$D2473)+AL2464*(1+$E2473),0.01)</f>
        <v/>
      </c>
      <c r="AM2473" s="36">
        <f>MAX(INDEX(AM$369:AM$380,$D2473)+AM2464*(1+$E2473),0.01)</f>
        <v/>
      </c>
      <c r="AN2473" s="36">
        <f>MAX(INDEX(AN$369:AN$380,$D2473)+AN2464*(1+$E2473),0.01)</f>
        <v/>
      </c>
      <c r="AO2473" s="36">
        <f>MAX(INDEX(AO$369:AO$380,$D2473)+AO2464*(1+$E2473),0.01)</f>
        <v/>
      </c>
      <c r="AP2473" s="36">
        <f>MAX(INDEX(AP$369:AP$380,$D2473)+AP2464*(1+$E2473),0.01)</f>
        <v/>
      </c>
      <c r="AQ2473" s="36">
        <f>MAX(INDEX(AQ$369:AQ$380,$D2473)+AQ2464*(1+$E2473),0.01)</f>
        <v/>
      </c>
      <c r="AR2473" s="36">
        <f>MAX(INDEX(AR$369:AR$380,$D2473)+AR2464*(1+$E2473),0.01)</f>
        <v/>
      </c>
      <c r="AS2473" s="36">
        <f>MAX(INDEX(AS$369:AS$380,$D2473)+AS2464*(1+$E2473),0.01)</f>
        <v/>
      </c>
      <c r="AT2473" s="36">
        <f>MAX(INDEX(AT$369:AT$380,$D2473)+AT2464*(1+$E2473),0.01)</f>
        <v/>
      </c>
      <c r="AU2473" s="36">
        <f>MAX(INDEX(AU$369:AU$380,$D2473)+AU2464*(1+$E2473),0.01)</f>
        <v/>
      </c>
      <c r="AV2473" s="36">
        <f>MAX(INDEX(AV$369:AV$380,$D2473)+AV2464*(1+$E2473),0.01)</f>
        <v/>
      </c>
      <c r="AW2473" s="36">
        <f>MAX(INDEX(AW$369:AW$380,$D2473)+AW2464*(1+$E2473),0.01)</f>
        <v/>
      </c>
      <c r="AX2473" s="36">
        <f>MAX(INDEX(AX$369:AX$380,$D2473)+AX2464*(1+$E2473),0.01)</f>
        <v/>
      </c>
      <c r="AY2473" s="36">
        <f>MAX(INDEX(AY$369:AY$380,$D2473)+AY2464*(1+$E2473),0.01)</f>
        <v/>
      </c>
    </row>
    <row r="2474" hidden="1" outlineLevel="2">
      <c r="A2474" s="14" t="inlineStr">
        <is>
          <t>atp</t>
        </is>
      </c>
      <c r="B2474" s="14" t="inlineStr">
        <is>
          <t>die</t>
        </is>
      </c>
      <c r="C2474" s="14" t="inlineStr">
        <is>
          <t>oen</t>
        </is>
      </c>
      <c r="D2474" s="36">
        <f>INDEX(Inputs!$U$5:$U$132,MATCH($B2474&amp;"|"&amp;$C2474,Inputs!$A$5:$A$132,0))</f>
        <v/>
      </c>
      <c r="E2474" s="36">
        <f>INDEX(Inputs!$V$5:$V$132,MATCH($B2474&amp;"|"&amp;$C2474,Inputs!$A$5:$A$132,0))</f>
        <v/>
      </c>
      <c r="F2474" s="35" t="n"/>
      <c r="G2474" s="35" t="n"/>
      <c r="H2474" s="14">
        <f>INDEX(VarLab,MATCH($A2474,VarKey,0))&amp;INDEX(MemLab,MATCH($C2474&amp;"|"&amp;$B2474,MemKey,0))</f>
        <v/>
      </c>
      <c r="I2474" s="14">
        <f>INDEX(VarUnit,MATCH($A2474,VarKey,0))</f>
        <v/>
      </c>
      <c r="J2474" s="14">
        <f>INDEX(VarSrc,MATCH($A2474,VarKey,0))</f>
        <v/>
      </c>
      <c r="K2474" s="11">
        <f>CodePrefix&amp;$A2474&amp;IF($C2474="","","."&amp;$C2474&amp;"."&amp;$B2474)&amp;INDEX(VarEnd,MATCH($A2474,VarKey,0))&amp;K$5</f>
        <v/>
      </c>
      <c r="L2474" s="37">
        <f>MAX(INDEX(L$369:L$380,$D2474)+L2465*(1+$E2474),0.01)</f>
        <v/>
      </c>
      <c r="M2474" s="36">
        <f>MAX(INDEX(M$369:M$380,$D2474)+M2465*(1+$E2474),0.01)</f>
        <v/>
      </c>
      <c r="N2474" s="36">
        <f>MAX(INDEX(N$369:N$380,$D2474)+N2465*(1+$E2474),0.01)</f>
        <v/>
      </c>
      <c r="O2474" s="36">
        <f>MAX(INDEX(O$369:O$380,$D2474)+O2465*(1+$E2474),0.01)</f>
        <v/>
      </c>
      <c r="P2474" s="36">
        <f>MAX(INDEX(P$369:P$380,$D2474)+P2465*(1+$E2474),0.01)</f>
        <v/>
      </c>
      <c r="Q2474" s="36">
        <f>MAX(INDEX(Q$369:Q$380,$D2474)+Q2465*(1+$E2474),0.01)</f>
        <v/>
      </c>
      <c r="R2474" s="36">
        <f>MAX(INDEX(R$369:R$380,$D2474)+R2465*(1+$E2474),0.01)</f>
        <v/>
      </c>
      <c r="S2474" s="36">
        <f>MAX(INDEX(S$369:S$380,$D2474)+S2465*(1+$E2474),0.01)</f>
        <v/>
      </c>
      <c r="T2474" s="36">
        <f>MAX(INDEX(T$369:T$380,$D2474)+T2465*(1+$E2474),0.01)</f>
        <v/>
      </c>
      <c r="U2474" s="36">
        <f>MAX(INDEX(U$369:U$380,$D2474)+U2465*(1+$E2474),0.01)</f>
        <v/>
      </c>
      <c r="V2474" s="36">
        <f>MAX(INDEX(V$369:V$380,$D2474)+V2465*(1+$E2474),0.01)</f>
        <v/>
      </c>
      <c r="W2474" s="36">
        <f>MAX(INDEX(W$369:W$380,$D2474)+W2465*(1+$E2474),0.01)</f>
        <v/>
      </c>
      <c r="X2474" s="36">
        <f>MAX(INDEX(X$369:X$380,$D2474)+X2465*(1+$E2474),0.01)</f>
        <v/>
      </c>
      <c r="Y2474" s="36">
        <f>MAX(INDEX(Y$369:Y$380,$D2474)+Y2465*(1+$E2474),0.01)</f>
        <v/>
      </c>
      <c r="Z2474" s="36">
        <f>MAX(INDEX(Z$369:Z$380,$D2474)+Z2465*(1+$E2474),0.01)</f>
        <v/>
      </c>
      <c r="AA2474" s="36">
        <f>MAX(INDEX(AA$369:AA$380,$D2474)+AA2465*(1+$E2474),0.01)</f>
        <v/>
      </c>
      <c r="AB2474" s="36">
        <f>MAX(INDEX(AB$369:AB$380,$D2474)+AB2465*(1+$E2474),0.01)</f>
        <v/>
      </c>
      <c r="AC2474" s="36">
        <f>MAX(INDEX(AC$369:AC$380,$D2474)+AC2465*(1+$E2474),0.01)</f>
        <v/>
      </c>
      <c r="AD2474" s="36">
        <f>MAX(INDEX(AD$369:AD$380,$D2474)+AD2465*(1+$E2474),0.01)</f>
        <v/>
      </c>
      <c r="AF2474" s="11">
        <f>CodePrefix&amp;$A2474&amp;IF($C2474="","","."&amp;$C2474&amp;"."&amp;$B2474)&amp;INDEX(VarEnd,MATCH($A2474,VarKey,0))&amp;AF$5</f>
        <v/>
      </c>
      <c r="AG2474" s="37">
        <f>MAX(INDEX(AG$369:AG$380,$D2474)+AG2465*(1+$E2474),0.01)</f>
        <v/>
      </c>
      <c r="AH2474" s="36">
        <f>MAX(INDEX(AH$369:AH$380,$D2474)+AH2465*(1+$E2474),0.01)</f>
        <v/>
      </c>
      <c r="AI2474" s="36">
        <f>MAX(INDEX(AI$369:AI$380,$D2474)+AI2465*(1+$E2474),0.01)</f>
        <v/>
      </c>
      <c r="AJ2474" s="36">
        <f>MAX(INDEX(AJ$369:AJ$380,$D2474)+AJ2465*(1+$E2474),0.01)</f>
        <v/>
      </c>
      <c r="AK2474" s="36">
        <f>MAX(INDEX(AK$369:AK$380,$D2474)+AK2465*(1+$E2474),0.01)</f>
        <v/>
      </c>
      <c r="AL2474" s="36">
        <f>MAX(INDEX(AL$369:AL$380,$D2474)+AL2465*(1+$E2474),0.01)</f>
        <v/>
      </c>
      <c r="AM2474" s="36">
        <f>MAX(INDEX(AM$369:AM$380,$D2474)+AM2465*(1+$E2474),0.01)</f>
        <v/>
      </c>
      <c r="AN2474" s="36">
        <f>MAX(INDEX(AN$369:AN$380,$D2474)+AN2465*(1+$E2474),0.01)</f>
        <v/>
      </c>
      <c r="AO2474" s="36">
        <f>MAX(INDEX(AO$369:AO$380,$D2474)+AO2465*(1+$E2474),0.01)</f>
        <v/>
      </c>
      <c r="AP2474" s="36">
        <f>MAX(INDEX(AP$369:AP$380,$D2474)+AP2465*(1+$E2474),0.01)</f>
        <v/>
      </c>
      <c r="AQ2474" s="36">
        <f>MAX(INDEX(AQ$369:AQ$380,$D2474)+AQ2465*(1+$E2474),0.01)</f>
        <v/>
      </c>
      <c r="AR2474" s="36">
        <f>MAX(INDEX(AR$369:AR$380,$D2474)+AR2465*(1+$E2474),0.01)</f>
        <v/>
      </c>
      <c r="AS2474" s="36">
        <f>MAX(INDEX(AS$369:AS$380,$D2474)+AS2465*(1+$E2474),0.01)</f>
        <v/>
      </c>
      <c r="AT2474" s="36">
        <f>MAX(INDEX(AT$369:AT$380,$D2474)+AT2465*(1+$E2474),0.01)</f>
        <v/>
      </c>
      <c r="AU2474" s="36">
        <f>MAX(INDEX(AU$369:AU$380,$D2474)+AU2465*(1+$E2474),0.01)</f>
        <v/>
      </c>
      <c r="AV2474" s="36">
        <f>MAX(INDEX(AV$369:AV$380,$D2474)+AV2465*(1+$E2474),0.01)</f>
        <v/>
      </c>
      <c r="AW2474" s="36">
        <f>MAX(INDEX(AW$369:AW$380,$D2474)+AW2465*(1+$E2474),0.01)</f>
        <v/>
      </c>
      <c r="AX2474" s="36">
        <f>MAX(INDEX(AX$369:AX$380,$D2474)+AX2465*(1+$E2474),0.01)</f>
        <v/>
      </c>
      <c r="AY2474" s="36">
        <f>MAX(INDEX(AY$369:AY$380,$D2474)+AY2465*(1+$E2474),0.01)</f>
        <v/>
      </c>
    </row>
    <row r="2475" hidden="1" outlineLevel="2">
      <c r="A2475" s="14" t="inlineStr">
        <is>
          <t>atp</t>
        </is>
      </c>
      <c r="B2475" s="14" t="inlineStr">
        <is>
          <t>lpg</t>
        </is>
      </c>
      <c r="C2475" s="14" t="inlineStr">
        <is>
          <t>oen</t>
        </is>
      </c>
      <c r="D2475" s="36">
        <f>INDEX(Inputs!$U$5:$U$132,MATCH($B2475&amp;"|"&amp;$C2475,Inputs!$A$5:$A$132,0))</f>
        <v/>
      </c>
      <c r="E2475" s="36">
        <f>INDEX(Inputs!$V$5:$V$132,MATCH($B2475&amp;"|"&amp;$C2475,Inputs!$A$5:$A$132,0))</f>
        <v/>
      </c>
      <c r="F2475" s="35" t="n"/>
      <c r="G2475" s="35" t="n"/>
      <c r="H2475" s="14">
        <f>INDEX(VarLab,MATCH($A2475,VarKey,0))&amp;INDEX(MemLab,MATCH($C2475&amp;"|"&amp;$B2475,MemKey,0))</f>
        <v/>
      </c>
      <c r="I2475" s="14">
        <f>INDEX(VarUnit,MATCH($A2475,VarKey,0))</f>
        <v/>
      </c>
      <c r="J2475" s="14">
        <f>INDEX(VarSrc,MATCH($A2475,VarKey,0))</f>
        <v/>
      </c>
      <c r="K2475" s="11">
        <f>CodePrefix&amp;$A2475&amp;IF($C2475="","","."&amp;$C2475&amp;"."&amp;$B2475)&amp;INDEX(VarEnd,MATCH($A2475,VarKey,0))&amp;K$5</f>
        <v/>
      </c>
      <c r="L2475" s="37">
        <f>MAX(INDEX(L$369:L$380,$D2475)+L2466*(1+$E2475),0.01)</f>
        <v/>
      </c>
      <c r="M2475" s="36">
        <f>MAX(INDEX(M$369:M$380,$D2475)+M2466*(1+$E2475),0.01)</f>
        <v/>
      </c>
      <c r="N2475" s="36">
        <f>MAX(INDEX(N$369:N$380,$D2475)+N2466*(1+$E2475),0.01)</f>
        <v/>
      </c>
      <c r="O2475" s="36">
        <f>MAX(INDEX(O$369:O$380,$D2475)+O2466*(1+$E2475),0.01)</f>
        <v/>
      </c>
      <c r="P2475" s="36">
        <f>MAX(INDEX(P$369:P$380,$D2475)+P2466*(1+$E2475),0.01)</f>
        <v/>
      </c>
      <c r="Q2475" s="36">
        <f>MAX(INDEX(Q$369:Q$380,$D2475)+Q2466*(1+$E2475),0.01)</f>
        <v/>
      </c>
      <c r="R2475" s="36">
        <f>MAX(INDEX(R$369:R$380,$D2475)+R2466*(1+$E2475),0.01)</f>
        <v/>
      </c>
      <c r="S2475" s="36">
        <f>MAX(INDEX(S$369:S$380,$D2475)+S2466*(1+$E2475),0.01)</f>
        <v/>
      </c>
      <c r="T2475" s="36">
        <f>MAX(INDEX(T$369:T$380,$D2475)+T2466*(1+$E2475),0.01)</f>
        <v/>
      </c>
      <c r="U2475" s="36">
        <f>MAX(INDEX(U$369:U$380,$D2475)+U2466*(1+$E2475),0.01)</f>
        <v/>
      </c>
      <c r="V2475" s="36">
        <f>MAX(INDEX(V$369:V$380,$D2475)+V2466*(1+$E2475),0.01)</f>
        <v/>
      </c>
      <c r="W2475" s="36">
        <f>MAX(INDEX(W$369:W$380,$D2475)+W2466*(1+$E2475),0.01)</f>
        <v/>
      </c>
      <c r="X2475" s="36">
        <f>MAX(INDEX(X$369:X$380,$D2475)+X2466*(1+$E2475),0.01)</f>
        <v/>
      </c>
      <c r="Y2475" s="36">
        <f>MAX(INDEX(Y$369:Y$380,$D2475)+Y2466*(1+$E2475),0.01)</f>
        <v/>
      </c>
      <c r="Z2475" s="36">
        <f>MAX(INDEX(Z$369:Z$380,$D2475)+Z2466*(1+$E2475),0.01)</f>
        <v/>
      </c>
      <c r="AA2475" s="36">
        <f>MAX(INDEX(AA$369:AA$380,$D2475)+AA2466*(1+$E2475),0.01)</f>
        <v/>
      </c>
      <c r="AB2475" s="36">
        <f>MAX(INDEX(AB$369:AB$380,$D2475)+AB2466*(1+$E2475),0.01)</f>
        <v/>
      </c>
      <c r="AC2475" s="36">
        <f>MAX(INDEX(AC$369:AC$380,$D2475)+AC2466*(1+$E2475),0.01)</f>
        <v/>
      </c>
      <c r="AD2475" s="36">
        <f>MAX(INDEX(AD$369:AD$380,$D2475)+AD2466*(1+$E2475),0.01)</f>
        <v/>
      </c>
      <c r="AF2475" s="11">
        <f>CodePrefix&amp;$A2475&amp;IF($C2475="","","."&amp;$C2475&amp;"."&amp;$B2475)&amp;INDEX(VarEnd,MATCH($A2475,VarKey,0))&amp;AF$5</f>
        <v/>
      </c>
      <c r="AG2475" s="37">
        <f>MAX(INDEX(AG$369:AG$380,$D2475)+AG2466*(1+$E2475),0.01)</f>
        <v/>
      </c>
      <c r="AH2475" s="36">
        <f>MAX(INDEX(AH$369:AH$380,$D2475)+AH2466*(1+$E2475),0.01)</f>
        <v/>
      </c>
      <c r="AI2475" s="36">
        <f>MAX(INDEX(AI$369:AI$380,$D2475)+AI2466*(1+$E2475),0.01)</f>
        <v/>
      </c>
      <c r="AJ2475" s="36">
        <f>MAX(INDEX(AJ$369:AJ$380,$D2475)+AJ2466*(1+$E2475),0.01)</f>
        <v/>
      </c>
      <c r="AK2475" s="36">
        <f>MAX(INDEX(AK$369:AK$380,$D2475)+AK2466*(1+$E2475),0.01)</f>
        <v/>
      </c>
      <c r="AL2475" s="36">
        <f>MAX(INDEX(AL$369:AL$380,$D2475)+AL2466*(1+$E2475),0.01)</f>
        <v/>
      </c>
      <c r="AM2475" s="36">
        <f>MAX(INDEX(AM$369:AM$380,$D2475)+AM2466*(1+$E2475),0.01)</f>
        <v/>
      </c>
      <c r="AN2475" s="36">
        <f>MAX(INDEX(AN$369:AN$380,$D2475)+AN2466*(1+$E2475),0.01)</f>
        <v/>
      </c>
      <c r="AO2475" s="36">
        <f>MAX(INDEX(AO$369:AO$380,$D2475)+AO2466*(1+$E2475),0.01)</f>
        <v/>
      </c>
      <c r="AP2475" s="36">
        <f>MAX(INDEX(AP$369:AP$380,$D2475)+AP2466*(1+$E2475),0.01)</f>
        <v/>
      </c>
      <c r="AQ2475" s="36">
        <f>MAX(INDEX(AQ$369:AQ$380,$D2475)+AQ2466*(1+$E2475),0.01)</f>
        <v/>
      </c>
      <c r="AR2475" s="36">
        <f>MAX(INDEX(AR$369:AR$380,$D2475)+AR2466*(1+$E2475),0.01)</f>
        <v/>
      </c>
      <c r="AS2475" s="36">
        <f>MAX(INDEX(AS$369:AS$380,$D2475)+AS2466*(1+$E2475),0.01)</f>
        <v/>
      </c>
      <c r="AT2475" s="36">
        <f>MAX(INDEX(AT$369:AT$380,$D2475)+AT2466*(1+$E2475),0.01)</f>
        <v/>
      </c>
      <c r="AU2475" s="36">
        <f>MAX(INDEX(AU$369:AU$380,$D2475)+AU2466*(1+$E2475),0.01)</f>
        <v/>
      </c>
      <c r="AV2475" s="36">
        <f>MAX(INDEX(AV$369:AV$380,$D2475)+AV2466*(1+$E2475),0.01)</f>
        <v/>
      </c>
      <c r="AW2475" s="36">
        <f>MAX(INDEX(AW$369:AW$380,$D2475)+AW2466*(1+$E2475),0.01)</f>
        <v/>
      </c>
      <c r="AX2475" s="36">
        <f>MAX(INDEX(AX$369:AX$380,$D2475)+AX2466*(1+$E2475),0.01)</f>
        <v/>
      </c>
      <c r="AY2475" s="36">
        <f>MAX(INDEX(AY$369:AY$380,$D2475)+AY2466*(1+$E2475),0.01)</f>
        <v/>
      </c>
    </row>
    <row r="2476" hidden="1" outlineLevel="2">
      <c r="A2476" s="14" t="inlineStr">
        <is>
          <t>atp</t>
        </is>
      </c>
      <c r="B2476" s="14" t="inlineStr">
        <is>
          <t>ker</t>
        </is>
      </c>
      <c r="C2476" s="14" t="inlineStr">
        <is>
          <t>oen</t>
        </is>
      </c>
      <c r="D2476" s="36">
        <f>INDEX(Inputs!$U$5:$U$132,MATCH($B2476&amp;"|"&amp;$C2476,Inputs!$A$5:$A$132,0))</f>
        <v/>
      </c>
      <c r="E2476" s="36">
        <f>INDEX(Inputs!$V$5:$V$132,MATCH($B2476&amp;"|"&amp;$C2476,Inputs!$A$5:$A$132,0))</f>
        <v/>
      </c>
      <c r="F2476" s="35" t="n"/>
      <c r="G2476" s="35" t="n"/>
      <c r="H2476" s="14">
        <f>INDEX(VarLab,MATCH($A2476,VarKey,0))&amp;INDEX(MemLab,MATCH($C2476&amp;"|"&amp;$B2476,MemKey,0))</f>
        <v/>
      </c>
      <c r="I2476" s="14">
        <f>INDEX(VarUnit,MATCH($A2476,VarKey,0))</f>
        <v/>
      </c>
      <c r="J2476" s="14">
        <f>INDEX(VarSrc,MATCH($A2476,VarKey,0))</f>
        <v/>
      </c>
      <c r="K2476" s="11">
        <f>CodePrefix&amp;$A2476&amp;IF($C2476="","","."&amp;$C2476&amp;"."&amp;$B2476)&amp;INDEX(VarEnd,MATCH($A2476,VarKey,0))&amp;K$5</f>
        <v/>
      </c>
      <c r="L2476" s="37">
        <f>MAX(INDEX(L$369:L$380,$D2476)+L2467*(1+$E2476),0.01)</f>
        <v/>
      </c>
      <c r="M2476" s="36">
        <f>MAX(INDEX(M$369:M$380,$D2476)+M2467*(1+$E2476),0.01)</f>
        <v/>
      </c>
      <c r="N2476" s="36">
        <f>MAX(INDEX(N$369:N$380,$D2476)+N2467*(1+$E2476),0.01)</f>
        <v/>
      </c>
      <c r="O2476" s="36">
        <f>MAX(INDEX(O$369:O$380,$D2476)+O2467*(1+$E2476),0.01)</f>
        <v/>
      </c>
      <c r="P2476" s="36">
        <f>MAX(INDEX(P$369:P$380,$D2476)+P2467*(1+$E2476),0.01)</f>
        <v/>
      </c>
      <c r="Q2476" s="36">
        <f>MAX(INDEX(Q$369:Q$380,$D2476)+Q2467*(1+$E2476),0.01)</f>
        <v/>
      </c>
      <c r="R2476" s="36">
        <f>MAX(INDEX(R$369:R$380,$D2476)+R2467*(1+$E2476),0.01)</f>
        <v/>
      </c>
      <c r="S2476" s="36">
        <f>MAX(INDEX(S$369:S$380,$D2476)+S2467*(1+$E2476),0.01)</f>
        <v/>
      </c>
      <c r="T2476" s="36">
        <f>MAX(INDEX(T$369:T$380,$D2476)+T2467*(1+$E2476),0.01)</f>
        <v/>
      </c>
      <c r="U2476" s="36">
        <f>MAX(INDEX(U$369:U$380,$D2476)+U2467*(1+$E2476),0.01)</f>
        <v/>
      </c>
      <c r="V2476" s="36">
        <f>MAX(INDEX(V$369:V$380,$D2476)+V2467*(1+$E2476),0.01)</f>
        <v/>
      </c>
      <c r="W2476" s="36">
        <f>MAX(INDEX(W$369:W$380,$D2476)+W2467*(1+$E2476),0.01)</f>
        <v/>
      </c>
      <c r="X2476" s="36">
        <f>MAX(INDEX(X$369:X$380,$D2476)+X2467*(1+$E2476),0.01)</f>
        <v/>
      </c>
      <c r="Y2476" s="36">
        <f>MAX(INDEX(Y$369:Y$380,$D2476)+Y2467*(1+$E2476),0.01)</f>
        <v/>
      </c>
      <c r="Z2476" s="36">
        <f>MAX(INDEX(Z$369:Z$380,$D2476)+Z2467*(1+$E2476),0.01)</f>
        <v/>
      </c>
      <c r="AA2476" s="36">
        <f>MAX(INDEX(AA$369:AA$380,$D2476)+AA2467*(1+$E2476),0.01)</f>
        <v/>
      </c>
      <c r="AB2476" s="36">
        <f>MAX(INDEX(AB$369:AB$380,$D2476)+AB2467*(1+$E2476),0.01)</f>
        <v/>
      </c>
      <c r="AC2476" s="36">
        <f>MAX(INDEX(AC$369:AC$380,$D2476)+AC2467*(1+$E2476),0.01)</f>
        <v/>
      </c>
      <c r="AD2476" s="36">
        <f>MAX(INDEX(AD$369:AD$380,$D2476)+AD2467*(1+$E2476),0.01)</f>
        <v/>
      </c>
      <c r="AF2476" s="11">
        <f>CodePrefix&amp;$A2476&amp;IF($C2476="","","."&amp;$C2476&amp;"."&amp;$B2476)&amp;INDEX(VarEnd,MATCH($A2476,VarKey,0))&amp;AF$5</f>
        <v/>
      </c>
      <c r="AG2476" s="37">
        <f>MAX(INDEX(AG$369:AG$380,$D2476)+AG2467*(1+$E2476),0.01)</f>
        <v/>
      </c>
      <c r="AH2476" s="36">
        <f>MAX(INDEX(AH$369:AH$380,$D2476)+AH2467*(1+$E2476),0.01)</f>
        <v/>
      </c>
      <c r="AI2476" s="36">
        <f>MAX(INDEX(AI$369:AI$380,$D2476)+AI2467*(1+$E2476),0.01)</f>
        <v/>
      </c>
      <c r="AJ2476" s="36">
        <f>MAX(INDEX(AJ$369:AJ$380,$D2476)+AJ2467*(1+$E2476),0.01)</f>
        <v/>
      </c>
      <c r="AK2476" s="36">
        <f>MAX(INDEX(AK$369:AK$380,$D2476)+AK2467*(1+$E2476),0.01)</f>
        <v/>
      </c>
      <c r="AL2476" s="36">
        <f>MAX(INDEX(AL$369:AL$380,$D2476)+AL2467*(1+$E2476),0.01)</f>
        <v/>
      </c>
      <c r="AM2476" s="36">
        <f>MAX(INDEX(AM$369:AM$380,$D2476)+AM2467*(1+$E2476),0.01)</f>
        <v/>
      </c>
      <c r="AN2476" s="36">
        <f>MAX(INDEX(AN$369:AN$380,$D2476)+AN2467*(1+$E2476),0.01)</f>
        <v/>
      </c>
      <c r="AO2476" s="36">
        <f>MAX(INDEX(AO$369:AO$380,$D2476)+AO2467*(1+$E2476),0.01)</f>
        <v/>
      </c>
      <c r="AP2476" s="36">
        <f>MAX(INDEX(AP$369:AP$380,$D2476)+AP2467*(1+$E2476),0.01)</f>
        <v/>
      </c>
      <c r="AQ2476" s="36">
        <f>MAX(INDEX(AQ$369:AQ$380,$D2476)+AQ2467*(1+$E2476),0.01)</f>
        <v/>
      </c>
      <c r="AR2476" s="36">
        <f>MAX(INDEX(AR$369:AR$380,$D2476)+AR2467*(1+$E2476),0.01)</f>
        <v/>
      </c>
      <c r="AS2476" s="36">
        <f>MAX(INDEX(AS$369:AS$380,$D2476)+AS2467*(1+$E2476),0.01)</f>
        <v/>
      </c>
      <c r="AT2476" s="36">
        <f>MAX(INDEX(AT$369:AT$380,$D2476)+AT2467*(1+$E2476),0.01)</f>
        <v/>
      </c>
      <c r="AU2476" s="36">
        <f>MAX(INDEX(AU$369:AU$380,$D2476)+AU2467*(1+$E2476),0.01)</f>
        <v/>
      </c>
      <c r="AV2476" s="36">
        <f>MAX(INDEX(AV$369:AV$380,$D2476)+AV2467*(1+$E2476),0.01)</f>
        <v/>
      </c>
      <c r="AW2476" s="36">
        <f>MAX(INDEX(AW$369:AW$380,$D2476)+AW2467*(1+$E2476),0.01)</f>
        <v/>
      </c>
      <c r="AX2476" s="36">
        <f>MAX(INDEX(AX$369:AX$380,$D2476)+AX2467*(1+$E2476),0.01)</f>
        <v/>
      </c>
      <c r="AY2476" s="36">
        <f>MAX(INDEX(AY$369:AY$380,$D2476)+AY2467*(1+$E2476),0.01)</f>
        <v/>
      </c>
    </row>
    <row r="2477" hidden="1" outlineLevel="2">
      <c r="A2477" s="14" t="inlineStr">
        <is>
          <t>atp</t>
        </is>
      </c>
      <c r="B2477" s="14" t="inlineStr">
        <is>
          <t>oop</t>
        </is>
      </c>
      <c r="C2477" s="14" t="inlineStr">
        <is>
          <t>oen</t>
        </is>
      </c>
      <c r="D2477" s="36">
        <f>INDEX(Inputs!$U$5:$U$132,MATCH($B2477&amp;"|"&amp;$C2477,Inputs!$A$5:$A$132,0))</f>
        <v/>
      </c>
      <c r="E2477" s="36">
        <f>INDEX(Inputs!$V$5:$V$132,MATCH($B2477&amp;"|"&amp;$C2477,Inputs!$A$5:$A$132,0))</f>
        <v/>
      </c>
      <c r="F2477" s="35" t="n"/>
      <c r="G2477" s="35" t="n"/>
      <c r="H2477" s="14">
        <f>INDEX(VarLab,MATCH($A2477,VarKey,0))&amp;INDEX(MemLab,MATCH($C2477&amp;"|"&amp;$B2477,MemKey,0))</f>
        <v/>
      </c>
      <c r="I2477" s="14">
        <f>INDEX(VarUnit,MATCH($A2477,VarKey,0))</f>
        <v/>
      </c>
      <c r="J2477" s="14">
        <f>INDEX(VarSrc,MATCH($A2477,VarKey,0))</f>
        <v/>
      </c>
      <c r="K2477" s="11">
        <f>CodePrefix&amp;$A2477&amp;IF($C2477="","","."&amp;$C2477&amp;"."&amp;$B2477)&amp;INDEX(VarEnd,MATCH($A2477,VarKey,0))&amp;K$5</f>
        <v/>
      </c>
      <c r="L2477" s="37">
        <f>MAX(INDEX(L$369:L$380,$D2477)+L2468*(1+$E2477),0.01)</f>
        <v/>
      </c>
      <c r="M2477" s="36">
        <f>MAX(INDEX(M$369:M$380,$D2477)+M2468*(1+$E2477),0.01)</f>
        <v/>
      </c>
      <c r="N2477" s="36">
        <f>MAX(INDEX(N$369:N$380,$D2477)+N2468*(1+$E2477),0.01)</f>
        <v/>
      </c>
      <c r="O2477" s="36">
        <f>MAX(INDEX(O$369:O$380,$D2477)+O2468*(1+$E2477),0.01)</f>
        <v/>
      </c>
      <c r="P2477" s="36">
        <f>MAX(INDEX(P$369:P$380,$D2477)+P2468*(1+$E2477),0.01)</f>
        <v/>
      </c>
      <c r="Q2477" s="36">
        <f>MAX(INDEX(Q$369:Q$380,$D2477)+Q2468*(1+$E2477),0.01)</f>
        <v/>
      </c>
      <c r="R2477" s="36">
        <f>MAX(INDEX(R$369:R$380,$D2477)+R2468*(1+$E2477),0.01)</f>
        <v/>
      </c>
      <c r="S2477" s="36">
        <f>MAX(INDEX(S$369:S$380,$D2477)+S2468*(1+$E2477),0.01)</f>
        <v/>
      </c>
      <c r="T2477" s="36">
        <f>MAX(INDEX(T$369:T$380,$D2477)+T2468*(1+$E2477),0.01)</f>
        <v/>
      </c>
      <c r="U2477" s="36">
        <f>MAX(INDEX(U$369:U$380,$D2477)+U2468*(1+$E2477),0.01)</f>
        <v/>
      </c>
      <c r="V2477" s="36">
        <f>MAX(INDEX(V$369:V$380,$D2477)+V2468*(1+$E2477),0.01)</f>
        <v/>
      </c>
      <c r="W2477" s="36">
        <f>MAX(INDEX(W$369:W$380,$D2477)+W2468*(1+$E2477),0.01)</f>
        <v/>
      </c>
      <c r="X2477" s="36">
        <f>MAX(INDEX(X$369:X$380,$D2477)+X2468*(1+$E2477),0.01)</f>
        <v/>
      </c>
      <c r="Y2477" s="36">
        <f>MAX(INDEX(Y$369:Y$380,$D2477)+Y2468*(1+$E2477),0.01)</f>
        <v/>
      </c>
      <c r="Z2477" s="36">
        <f>MAX(INDEX(Z$369:Z$380,$D2477)+Z2468*(1+$E2477),0.01)</f>
        <v/>
      </c>
      <c r="AA2477" s="36">
        <f>MAX(INDEX(AA$369:AA$380,$D2477)+AA2468*(1+$E2477),0.01)</f>
        <v/>
      </c>
      <c r="AB2477" s="36">
        <f>MAX(INDEX(AB$369:AB$380,$D2477)+AB2468*(1+$E2477),0.01)</f>
        <v/>
      </c>
      <c r="AC2477" s="36">
        <f>MAX(INDEX(AC$369:AC$380,$D2477)+AC2468*(1+$E2477),0.01)</f>
        <v/>
      </c>
      <c r="AD2477" s="36">
        <f>MAX(INDEX(AD$369:AD$380,$D2477)+AD2468*(1+$E2477),0.01)</f>
        <v/>
      </c>
      <c r="AF2477" s="11">
        <f>CodePrefix&amp;$A2477&amp;IF($C2477="","","."&amp;$C2477&amp;"."&amp;$B2477)&amp;INDEX(VarEnd,MATCH($A2477,VarKey,0))&amp;AF$5</f>
        <v/>
      </c>
      <c r="AG2477" s="37">
        <f>MAX(INDEX(AG$369:AG$380,$D2477)+AG2468*(1+$E2477),0.01)</f>
        <v/>
      </c>
      <c r="AH2477" s="36">
        <f>MAX(INDEX(AH$369:AH$380,$D2477)+AH2468*(1+$E2477),0.01)</f>
        <v/>
      </c>
      <c r="AI2477" s="36">
        <f>MAX(INDEX(AI$369:AI$380,$D2477)+AI2468*(1+$E2477),0.01)</f>
        <v/>
      </c>
      <c r="AJ2477" s="36">
        <f>MAX(INDEX(AJ$369:AJ$380,$D2477)+AJ2468*(1+$E2477),0.01)</f>
        <v/>
      </c>
      <c r="AK2477" s="36">
        <f>MAX(INDEX(AK$369:AK$380,$D2477)+AK2468*(1+$E2477),0.01)</f>
        <v/>
      </c>
      <c r="AL2477" s="36">
        <f>MAX(INDEX(AL$369:AL$380,$D2477)+AL2468*(1+$E2477),0.01)</f>
        <v/>
      </c>
      <c r="AM2477" s="36">
        <f>MAX(INDEX(AM$369:AM$380,$D2477)+AM2468*(1+$E2477),0.01)</f>
        <v/>
      </c>
      <c r="AN2477" s="36">
        <f>MAX(INDEX(AN$369:AN$380,$D2477)+AN2468*(1+$E2477),0.01)</f>
        <v/>
      </c>
      <c r="AO2477" s="36">
        <f>MAX(INDEX(AO$369:AO$380,$D2477)+AO2468*(1+$E2477),0.01)</f>
        <v/>
      </c>
      <c r="AP2477" s="36">
        <f>MAX(INDEX(AP$369:AP$380,$D2477)+AP2468*(1+$E2477),0.01)</f>
        <v/>
      </c>
      <c r="AQ2477" s="36">
        <f>MAX(INDEX(AQ$369:AQ$380,$D2477)+AQ2468*(1+$E2477),0.01)</f>
        <v/>
      </c>
      <c r="AR2477" s="36">
        <f>MAX(INDEX(AR$369:AR$380,$D2477)+AR2468*(1+$E2477),0.01)</f>
        <v/>
      </c>
      <c r="AS2477" s="36">
        <f>MAX(INDEX(AS$369:AS$380,$D2477)+AS2468*(1+$E2477),0.01)</f>
        <v/>
      </c>
      <c r="AT2477" s="36">
        <f>MAX(INDEX(AT$369:AT$380,$D2477)+AT2468*(1+$E2477),0.01)</f>
        <v/>
      </c>
      <c r="AU2477" s="36">
        <f>MAX(INDEX(AU$369:AU$380,$D2477)+AU2468*(1+$E2477),0.01)</f>
        <v/>
      </c>
      <c r="AV2477" s="36">
        <f>MAX(INDEX(AV$369:AV$380,$D2477)+AV2468*(1+$E2477),0.01)</f>
        <v/>
      </c>
      <c r="AW2477" s="36">
        <f>MAX(INDEX(AW$369:AW$380,$D2477)+AW2468*(1+$E2477),0.01)</f>
        <v/>
      </c>
      <c r="AX2477" s="36">
        <f>MAX(INDEX(AX$369:AX$380,$D2477)+AX2468*(1+$E2477),0.01)</f>
        <v/>
      </c>
      <c r="AY2477" s="36">
        <f>MAX(INDEX(AY$369:AY$380,$D2477)+AY2468*(1+$E2477),0.01)</f>
        <v/>
      </c>
    </row>
    <row r="2478" hidden="1" outlineLevel="2">
      <c r="A2478" s="14" t="inlineStr">
        <is>
          <t>atp</t>
        </is>
      </c>
      <c r="B2478" s="14" t="inlineStr">
        <is>
          <t>bio</t>
        </is>
      </c>
      <c r="C2478" s="14" t="inlineStr">
        <is>
          <t>oen</t>
        </is>
      </c>
      <c r="D2478" s="36">
        <f>INDEX(Inputs!$U$5:$U$132,MATCH($B2478&amp;"|"&amp;$C2478,Inputs!$A$5:$A$132,0))</f>
        <v/>
      </c>
      <c r="E2478" s="36">
        <f>INDEX(Inputs!$V$5:$V$132,MATCH($B2478&amp;"|"&amp;$C2478,Inputs!$A$5:$A$132,0))</f>
        <v/>
      </c>
      <c r="F2478" s="35" t="n"/>
      <c r="G2478" s="35" t="n"/>
      <c r="H2478" s="14">
        <f>INDEX(VarLab,MATCH($A2478,VarKey,0))&amp;INDEX(MemLab,MATCH($C2478&amp;"|"&amp;$B2478,MemKey,0))</f>
        <v/>
      </c>
      <c r="I2478" s="14">
        <f>INDEX(VarUnit,MATCH($A2478,VarKey,0))</f>
        <v/>
      </c>
      <c r="J2478" s="14">
        <f>INDEX(VarSrc,MATCH($A2478,VarKey,0))</f>
        <v/>
      </c>
      <c r="K2478" s="11">
        <f>CodePrefix&amp;$A2478&amp;IF($C2478="","","."&amp;$C2478&amp;"."&amp;$B2478)&amp;INDEX(VarEnd,MATCH($A2478,VarKey,0))&amp;K$5</f>
        <v/>
      </c>
      <c r="L2478" s="37">
        <f>MAX(INDEX(L$369:L$380,$D2478)+L2469*(1+$E2478),0.01)</f>
        <v/>
      </c>
      <c r="M2478" s="36">
        <f>MAX(INDEX(M$369:M$380,$D2478)+M2469*(1+$E2478),0.01)</f>
        <v/>
      </c>
      <c r="N2478" s="36">
        <f>MAX(INDEX(N$369:N$380,$D2478)+N2469*(1+$E2478),0.01)</f>
        <v/>
      </c>
      <c r="O2478" s="36">
        <f>MAX(INDEX(O$369:O$380,$D2478)+O2469*(1+$E2478),0.01)</f>
        <v/>
      </c>
      <c r="P2478" s="36">
        <f>MAX(INDEX(P$369:P$380,$D2478)+P2469*(1+$E2478),0.01)</f>
        <v/>
      </c>
      <c r="Q2478" s="36">
        <f>MAX(INDEX(Q$369:Q$380,$D2478)+Q2469*(1+$E2478),0.01)</f>
        <v/>
      </c>
      <c r="R2478" s="36">
        <f>MAX(INDEX(R$369:R$380,$D2478)+R2469*(1+$E2478),0.01)</f>
        <v/>
      </c>
      <c r="S2478" s="36">
        <f>MAX(INDEX(S$369:S$380,$D2478)+S2469*(1+$E2478),0.01)</f>
        <v/>
      </c>
      <c r="T2478" s="36">
        <f>MAX(INDEX(T$369:T$380,$D2478)+T2469*(1+$E2478),0.01)</f>
        <v/>
      </c>
      <c r="U2478" s="36">
        <f>MAX(INDEX(U$369:U$380,$D2478)+U2469*(1+$E2478),0.01)</f>
        <v/>
      </c>
      <c r="V2478" s="36">
        <f>MAX(INDEX(V$369:V$380,$D2478)+V2469*(1+$E2478),0.01)</f>
        <v/>
      </c>
      <c r="W2478" s="36">
        <f>MAX(INDEX(W$369:W$380,$D2478)+W2469*(1+$E2478),0.01)</f>
        <v/>
      </c>
      <c r="X2478" s="36">
        <f>MAX(INDEX(X$369:X$380,$D2478)+X2469*(1+$E2478),0.01)</f>
        <v/>
      </c>
      <c r="Y2478" s="36">
        <f>MAX(INDEX(Y$369:Y$380,$D2478)+Y2469*(1+$E2478),0.01)</f>
        <v/>
      </c>
      <c r="Z2478" s="36">
        <f>MAX(INDEX(Z$369:Z$380,$D2478)+Z2469*(1+$E2478),0.01)</f>
        <v/>
      </c>
      <c r="AA2478" s="36">
        <f>MAX(INDEX(AA$369:AA$380,$D2478)+AA2469*(1+$E2478),0.01)</f>
        <v/>
      </c>
      <c r="AB2478" s="36">
        <f>MAX(INDEX(AB$369:AB$380,$D2478)+AB2469*(1+$E2478),0.01)</f>
        <v/>
      </c>
      <c r="AC2478" s="36">
        <f>MAX(INDEX(AC$369:AC$380,$D2478)+AC2469*(1+$E2478),0.01)</f>
        <v/>
      </c>
      <c r="AD2478" s="36">
        <f>MAX(INDEX(AD$369:AD$380,$D2478)+AD2469*(1+$E2478),0.01)</f>
        <v/>
      </c>
      <c r="AF2478" s="11">
        <f>CodePrefix&amp;$A2478&amp;IF($C2478="","","."&amp;$C2478&amp;"."&amp;$B2478)&amp;INDEX(VarEnd,MATCH($A2478,VarKey,0))&amp;AF$5</f>
        <v/>
      </c>
      <c r="AG2478" s="37">
        <f>MAX(INDEX(AG$369:AG$380,$D2478)+AG2469*(1+$E2478),0.01)</f>
        <v/>
      </c>
      <c r="AH2478" s="36">
        <f>MAX(INDEX(AH$369:AH$380,$D2478)+AH2469*(1+$E2478),0.01)</f>
        <v/>
      </c>
      <c r="AI2478" s="36">
        <f>MAX(INDEX(AI$369:AI$380,$D2478)+AI2469*(1+$E2478),0.01)</f>
        <v/>
      </c>
      <c r="AJ2478" s="36">
        <f>MAX(INDEX(AJ$369:AJ$380,$D2478)+AJ2469*(1+$E2478),0.01)</f>
        <v/>
      </c>
      <c r="AK2478" s="36">
        <f>MAX(INDEX(AK$369:AK$380,$D2478)+AK2469*(1+$E2478),0.01)</f>
        <v/>
      </c>
      <c r="AL2478" s="36">
        <f>MAX(INDEX(AL$369:AL$380,$D2478)+AL2469*(1+$E2478),0.01)</f>
        <v/>
      </c>
      <c r="AM2478" s="36">
        <f>MAX(INDEX(AM$369:AM$380,$D2478)+AM2469*(1+$E2478),0.01)</f>
        <v/>
      </c>
      <c r="AN2478" s="36">
        <f>MAX(INDEX(AN$369:AN$380,$D2478)+AN2469*(1+$E2478),0.01)</f>
        <v/>
      </c>
      <c r="AO2478" s="36">
        <f>MAX(INDEX(AO$369:AO$380,$D2478)+AO2469*(1+$E2478),0.01)</f>
        <v/>
      </c>
      <c r="AP2478" s="36">
        <f>MAX(INDEX(AP$369:AP$380,$D2478)+AP2469*(1+$E2478),0.01)</f>
        <v/>
      </c>
      <c r="AQ2478" s="36">
        <f>MAX(INDEX(AQ$369:AQ$380,$D2478)+AQ2469*(1+$E2478),0.01)</f>
        <v/>
      </c>
      <c r="AR2478" s="36">
        <f>MAX(INDEX(AR$369:AR$380,$D2478)+AR2469*(1+$E2478),0.01)</f>
        <v/>
      </c>
      <c r="AS2478" s="36">
        <f>MAX(INDEX(AS$369:AS$380,$D2478)+AS2469*(1+$E2478),0.01)</f>
        <v/>
      </c>
      <c r="AT2478" s="36">
        <f>MAX(INDEX(AT$369:AT$380,$D2478)+AT2469*(1+$E2478),0.01)</f>
        <v/>
      </c>
      <c r="AU2478" s="36">
        <f>MAX(INDEX(AU$369:AU$380,$D2478)+AU2469*(1+$E2478),0.01)</f>
        <v/>
      </c>
      <c r="AV2478" s="36">
        <f>MAX(INDEX(AV$369:AV$380,$D2478)+AV2469*(1+$E2478),0.01)</f>
        <v/>
      </c>
      <c r="AW2478" s="36">
        <f>MAX(INDEX(AW$369:AW$380,$D2478)+AW2469*(1+$E2478),0.01)</f>
        <v/>
      </c>
      <c r="AX2478" s="36">
        <f>MAX(INDEX(AX$369:AX$380,$D2478)+AX2469*(1+$E2478),0.01)</f>
        <v/>
      </c>
      <c r="AY2478" s="36">
        <f>MAX(INDEX(AY$369:AY$380,$D2478)+AY2469*(1+$E2478),0.01)</f>
        <v/>
      </c>
    </row>
    <row r="2479" hidden="1" outlineLevel="2"/>
    <row r="2480" hidden="1" outlineLevel="2">
      <c r="A2480" s="14" t="inlineStr">
        <is>
          <t>shp</t>
        </is>
      </c>
      <c r="B2480" s="14" t="inlineStr">
        <is>
          <t>coa</t>
        </is>
      </c>
      <c r="C2480" s="14" t="inlineStr">
        <is>
          <t>oen</t>
        </is>
      </c>
      <c r="D2480" s="36">
        <f>INDEX(Inputs!$W$5:$W$132,MATCH($B2480&amp;"|"&amp;$C2480,Inputs!$A$5:$A$132,0))</f>
        <v/>
      </c>
      <c r="E2480" s="36">
        <f>INDEX(Inputs!$M$5:$M$132,MATCH($B2480&amp;"|"&amp;$C2480,Inputs!$A$5:$A$132,0))</f>
        <v/>
      </c>
      <c r="F2480" s="35" t="n"/>
      <c r="G2480" s="35" t="n"/>
      <c r="H2480" s="14">
        <f>INDEX(VarLab,MATCH($A2480,VarKey,0))&amp;INDEX(MemLab,MATCH($C2480&amp;"|"&amp;$B2480,MemKey,0))</f>
        <v/>
      </c>
      <c r="I2480" s="14">
        <f>INDEX(VarUnit,MATCH($A2480,VarKey,0))</f>
        <v/>
      </c>
      <c r="J2480" s="14">
        <f>INDEX(VarSrc,MATCH($A2480,VarKey,0))</f>
        <v/>
      </c>
      <c r="K2480" s="11">
        <f>CodePrefix&amp;$A2480&amp;IF($C2480="","","."&amp;$C2480&amp;"."&amp;$B2480)&amp;INDEX(VarEnd,MATCH($A2480,VarKey,0))&amp;K$5</f>
        <v/>
      </c>
      <c r="L2480" s="37">
        <f>INDEX(L$297:L$313,$E2480)*$D2480</f>
        <v/>
      </c>
      <c r="M2480" s="36">
        <f>INDEX(M$297:M$313,$E2480)*$D2480</f>
        <v/>
      </c>
      <c r="N2480" s="36">
        <f>INDEX(N$297:N$313,$E2480)*$D2480</f>
        <v/>
      </c>
      <c r="O2480" s="36">
        <f>INDEX(O$297:O$313,$E2480)*$D2480</f>
        <v/>
      </c>
      <c r="P2480" s="36">
        <f>INDEX(P$297:P$313,$E2480)*$D2480</f>
        <v/>
      </c>
      <c r="Q2480" s="36">
        <f>INDEX(Q$297:Q$313,$E2480)*$D2480</f>
        <v/>
      </c>
      <c r="R2480" s="36">
        <f>INDEX(R$297:R$313,$E2480)*$D2480</f>
        <v/>
      </c>
      <c r="S2480" s="36">
        <f>INDEX(S$297:S$313,$E2480)*$D2480</f>
        <v/>
      </c>
      <c r="T2480" s="36">
        <f>INDEX(T$297:T$313,$E2480)*$D2480</f>
        <v/>
      </c>
      <c r="U2480" s="36">
        <f>INDEX(U$297:U$313,$E2480)*$D2480</f>
        <v/>
      </c>
      <c r="V2480" s="36">
        <f>INDEX(V$297:V$313,$E2480)*$D2480</f>
        <v/>
      </c>
      <c r="W2480" s="36">
        <f>INDEX(W$297:W$313,$E2480)*$D2480</f>
        <v/>
      </c>
      <c r="X2480" s="36">
        <f>INDEX(X$297:X$313,$E2480)*$D2480</f>
        <v/>
      </c>
      <c r="Y2480" s="36">
        <f>INDEX(Y$297:Y$313,$E2480)*$D2480</f>
        <v/>
      </c>
      <c r="Z2480" s="36">
        <f>INDEX(Z$297:Z$313,$E2480)*$D2480</f>
        <v/>
      </c>
      <c r="AA2480" s="36">
        <f>INDEX(AA$297:AA$313,$E2480)*$D2480</f>
        <v/>
      </c>
      <c r="AB2480" s="36">
        <f>INDEX(AB$297:AB$313,$E2480)*$D2480</f>
        <v/>
      </c>
      <c r="AC2480" s="36">
        <f>INDEX(AC$297:AC$313,$E2480)*$D2480</f>
        <v/>
      </c>
      <c r="AD2480" s="36">
        <f>INDEX(AD$297:AD$313,$E2480)*$D2480</f>
        <v/>
      </c>
      <c r="AF2480" s="11">
        <f>CodePrefix&amp;$A2480&amp;IF($C2480="","","."&amp;$C2480&amp;"."&amp;$B2480)&amp;INDEX(VarEnd,MATCH($A2480,VarKey,0))&amp;AF$5</f>
        <v/>
      </c>
      <c r="AG2480" s="37">
        <f>INDEX(AG$297:AG$313,$E2480)*$D2480</f>
        <v/>
      </c>
      <c r="AH2480" s="36">
        <f>INDEX(AH$297:AH$313,$E2480)*$D2480</f>
        <v/>
      </c>
      <c r="AI2480" s="36">
        <f>INDEX(AI$297:AI$313,$E2480)*$D2480</f>
        <v/>
      </c>
      <c r="AJ2480" s="36">
        <f>INDEX(AJ$297:AJ$313,$E2480)*$D2480</f>
        <v/>
      </c>
      <c r="AK2480" s="36">
        <f>INDEX(AK$297:AK$313,$E2480)*$D2480</f>
        <v/>
      </c>
      <c r="AL2480" s="36">
        <f>INDEX(AL$297:AL$313,$E2480)*$D2480</f>
        <v/>
      </c>
      <c r="AM2480" s="36">
        <f>INDEX(AM$297:AM$313,$E2480)*$D2480</f>
        <v/>
      </c>
      <c r="AN2480" s="36">
        <f>INDEX(AN$297:AN$313,$E2480)*$D2480</f>
        <v/>
      </c>
      <c r="AO2480" s="36">
        <f>INDEX(AO$297:AO$313,$E2480)*$D2480</f>
        <v/>
      </c>
      <c r="AP2480" s="36">
        <f>INDEX(AP$297:AP$313,$E2480)*$D2480</f>
        <v/>
      </c>
      <c r="AQ2480" s="36">
        <f>INDEX(AQ$297:AQ$313,$E2480)*$D2480</f>
        <v/>
      </c>
      <c r="AR2480" s="36">
        <f>INDEX(AR$297:AR$313,$E2480)*$D2480</f>
        <v/>
      </c>
      <c r="AS2480" s="36">
        <f>INDEX(AS$297:AS$313,$E2480)*$D2480</f>
        <v/>
      </c>
      <c r="AT2480" s="36">
        <f>INDEX(AT$297:AT$313,$E2480)*$D2480</f>
        <v/>
      </c>
      <c r="AU2480" s="36">
        <f>INDEX(AU$297:AU$313,$E2480)*$D2480</f>
        <v/>
      </c>
      <c r="AV2480" s="36">
        <f>INDEX(AV$297:AV$313,$E2480)*$D2480</f>
        <v/>
      </c>
      <c r="AW2480" s="36">
        <f>INDEX(AW$297:AW$313,$E2480)*$D2480</f>
        <v/>
      </c>
      <c r="AX2480" s="36">
        <f>INDEX(AX$297:AX$313,$E2480)*$D2480</f>
        <v/>
      </c>
      <c r="AY2480" s="36">
        <f>INDEX(AY$297:AY$313,$E2480)*$D2480</f>
        <v/>
      </c>
    </row>
    <row r="2481" hidden="1" outlineLevel="2">
      <c r="A2481" s="14" t="inlineStr">
        <is>
          <t>shp</t>
        </is>
      </c>
      <c r="B2481" s="14" t="inlineStr">
        <is>
          <t>nga</t>
        </is>
      </c>
      <c r="C2481" s="14" t="inlineStr">
        <is>
          <t>oen</t>
        </is>
      </c>
      <c r="D2481" s="36">
        <f>INDEX(Inputs!$W$5:$W$132,MATCH($B2481&amp;"|"&amp;$C2481,Inputs!$A$5:$A$132,0))</f>
        <v/>
      </c>
      <c r="E2481" s="36">
        <f>INDEX(Inputs!$M$5:$M$132,MATCH($B2481&amp;"|"&amp;$C2481,Inputs!$A$5:$A$132,0))</f>
        <v/>
      </c>
      <c r="F2481" s="35" t="n"/>
      <c r="G2481" s="35" t="n"/>
      <c r="H2481" s="14">
        <f>INDEX(VarLab,MATCH($A2481,VarKey,0))&amp;INDEX(MemLab,MATCH($C2481&amp;"|"&amp;$B2481,MemKey,0))</f>
        <v/>
      </c>
      <c r="I2481" s="14">
        <f>INDEX(VarUnit,MATCH($A2481,VarKey,0))</f>
        <v/>
      </c>
      <c r="J2481" s="14">
        <f>INDEX(VarSrc,MATCH($A2481,VarKey,0))</f>
        <v/>
      </c>
      <c r="K2481" s="11">
        <f>CodePrefix&amp;$A2481&amp;IF($C2481="","","."&amp;$C2481&amp;"."&amp;$B2481)&amp;INDEX(VarEnd,MATCH($A2481,VarKey,0))&amp;K$5</f>
        <v/>
      </c>
      <c r="L2481" s="37">
        <f>INDEX(L$297:L$313,$E2481)*$D2481</f>
        <v/>
      </c>
      <c r="M2481" s="36">
        <f>INDEX(M$297:M$313,$E2481)*$D2481</f>
        <v/>
      </c>
      <c r="N2481" s="36">
        <f>INDEX(N$297:N$313,$E2481)*$D2481</f>
        <v/>
      </c>
      <c r="O2481" s="36">
        <f>INDEX(O$297:O$313,$E2481)*$D2481</f>
        <v/>
      </c>
      <c r="P2481" s="36">
        <f>INDEX(P$297:P$313,$E2481)*$D2481</f>
        <v/>
      </c>
      <c r="Q2481" s="36">
        <f>INDEX(Q$297:Q$313,$E2481)*$D2481</f>
        <v/>
      </c>
      <c r="R2481" s="36">
        <f>INDEX(R$297:R$313,$E2481)*$D2481</f>
        <v/>
      </c>
      <c r="S2481" s="36">
        <f>INDEX(S$297:S$313,$E2481)*$D2481</f>
        <v/>
      </c>
      <c r="T2481" s="36">
        <f>INDEX(T$297:T$313,$E2481)*$D2481</f>
        <v/>
      </c>
      <c r="U2481" s="36">
        <f>INDEX(U$297:U$313,$E2481)*$D2481</f>
        <v/>
      </c>
      <c r="V2481" s="36">
        <f>INDEX(V$297:V$313,$E2481)*$D2481</f>
        <v/>
      </c>
      <c r="W2481" s="36">
        <f>INDEX(W$297:W$313,$E2481)*$D2481</f>
        <v/>
      </c>
      <c r="X2481" s="36">
        <f>INDEX(X$297:X$313,$E2481)*$D2481</f>
        <v/>
      </c>
      <c r="Y2481" s="36">
        <f>INDEX(Y$297:Y$313,$E2481)*$D2481</f>
        <v/>
      </c>
      <c r="Z2481" s="36">
        <f>INDEX(Z$297:Z$313,$E2481)*$D2481</f>
        <v/>
      </c>
      <c r="AA2481" s="36">
        <f>INDEX(AA$297:AA$313,$E2481)*$D2481</f>
        <v/>
      </c>
      <c r="AB2481" s="36">
        <f>INDEX(AB$297:AB$313,$E2481)*$D2481</f>
        <v/>
      </c>
      <c r="AC2481" s="36">
        <f>INDEX(AC$297:AC$313,$E2481)*$D2481</f>
        <v/>
      </c>
      <c r="AD2481" s="36">
        <f>INDEX(AD$297:AD$313,$E2481)*$D2481</f>
        <v/>
      </c>
      <c r="AF2481" s="11">
        <f>CodePrefix&amp;$A2481&amp;IF($C2481="","","."&amp;$C2481&amp;"."&amp;$B2481)&amp;INDEX(VarEnd,MATCH($A2481,VarKey,0))&amp;AF$5</f>
        <v/>
      </c>
      <c r="AG2481" s="37">
        <f>INDEX(AG$297:AG$313,$E2481)*$D2481</f>
        <v/>
      </c>
      <c r="AH2481" s="36">
        <f>INDEX(AH$297:AH$313,$E2481)*$D2481</f>
        <v/>
      </c>
      <c r="AI2481" s="36">
        <f>INDEX(AI$297:AI$313,$E2481)*$D2481</f>
        <v/>
      </c>
      <c r="AJ2481" s="36">
        <f>INDEX(AJ$297:AJ$313,$E2481)*$D2481</f>
        <v/>
      </c>
      <c r="AK2481" s="36">
        <f>INDEX(AK$297:AK$313,$E2481)*$D2481</f>
        <v/>
      </c>
      <c r="AL2481" s="36">
        <f>INDEX(AL$297:AL$313,$E2481)*$D2481</f>
        <v/>
      </c>
      <c r="AM2481" s="36">
        <f>INDEX(AM$297:AM$313,$E2481)*$D2481</f>
        <v/>
      </c>
      <c r="AN2481" s="36">
        <f>INDEX(AN$297:AN$313,$E2481)*$D2481</f>
        <v/>
      </c>
      <c r="AO2481" s="36">
        <f>INDEX(AO$297:AO$313,$E2481)*$D2481</f>
        <v/>
      </c>
      <c r="AP2481" s="36">
        <f>INDEX(AP$297:AP$313,$E2481)*$D2481</f>
        <v/>
      </c>
      <c r="AQ2481" s="36">
        <f>INDEX(AQ$297:AQ$313,$E2481)*$D2481</f>
        <v/>
      </c>
      <c r="AR2481" s="36">
        <f>INDEX(AR$297:AR$313,$E2481)*$D2481</f>
        <v/>
      </c>
      <c r="AS2481" s="36">
        <f>INDEX(AS$297:AS$313,$E2481)*$D2481</f>
        <v/>
      </c>
      <c r="AT2481" s="36">
        <f>INDEX(AT$297:AT$313,$E2481)*$D2481</f>
        <v/>
      </c>
      <c r="AU2481" s="36">
        <f>INDEX(AU$297:AU$313,$E2481)*$D2481</f>
        <v/>
      </c>
      <c r="AV2481" s="36">
        <f>INDEX(AV$297:AV$313,$E2481)*$D2481</f>
        <v/>
      </c>
      <c r="AW2481" s="36">
        <f>INDEX(AW$297:AW$313,$E2481)*$D2481</f>
        <v/>
      </c>
      <c r="AX2481" s="36">
        <f>INDEX(AX$297:AX$313,$E2481)*$D2481</f>
        <v/>
      </c>
      <c r="AY2481" s="36">
        <f>INDEX(AY$297:AY$313,$E2481)*$D2481</f>
        <v/>
      </c>
    </row>
    <row r="2482" hidden="1" outlineLevel="2">
      <c r="A2482" s="14" t="inlineStr">
        <is>
          <t>shp</t>
        </is>
      </c>
      <c r="B2482" s="14" t="inlineStr">
        <is>
          <t>gso</t>
        </is>
      </c>
      <c r="C2482" s="14" t="inlineStr">
        <is>
          <t>oen</t>
        </is>
      </c>
      <c r="D2482" s="36">
        <f>INDEX(Inputs!$W$5:$W$132,MATCH($B2482&amp;"|"&amp;$C2482,Inputs!$A$5:$A$132,0))</f>
        <v/>
      </c>
      <c r="E2482" s="36">
        <f>INDEX(Inputs!$M$5:$M$132,MATCH($B2482&amp;"|"&amp;$C2482,Inputs!$A$5:$A$132,0))</f>
        <v/>
      </c>
      <c r="F2482" s="35" t="n"/>
      <c r="G2482" s="35" t="n"/>
      <c r="H2482" s="14">
        <f>INDEX(VarLab,MATCH($A2482,VarKey,0))&amp;INDEX(MemLab,MATCH($C2482&amp;"|"&amp;$B2482,MemKey,0))</f>
        <v/>
      </c>
      <c r="I2482" s="14">
        <f>INDEX(VarUnit,MATCH($A2482,VarKey,0))</f>
        <v/>
      </c>
      <c r="J2482" s="14">
        <f>INDEX(VarSrc,MATCH($A2482,VarKey,0))</f>
        <v/>
      </c>
      <c r="K2482" s="11">
        <f>CodePrefix&amp;$A2482&amp;IF($C2482="","","."&amp;$C2482&amp;"."&amp;$B2482)&amp;INDEX(VarEnd,MATCH($A2482,VarKey,0))&amp;K$5</f>
        <v/>
      </c>
      <c r="L2482" s="37">
        <f>INDEX(L$297:L$313,$E2482)*$D2482</f>
        <v/>
      </c>
      <c r="M2482" s="36">
        <f>INDEX(M$297:M$313,$E2482)*$D2482</f>
        <v/>
      </c>
      <c r="N2482" s="36">
        <f>INDEX(N$297:N$313,$E2482)*$D2482</f>
        <v/>
      </c>
      <c r="O2482" s="36">
        <f>INDEX(O$297:O$313,$E2482)*$D2482</f>
        <v/>
      </c>
      <c r="P2482" s="36">
        <f>INDEX(P$297:P$313,$E2482)*$D2482</f>
        <v/>
      </c>
      <c r="Q2482" s="36">
        <f>INDEX(Q$297:Q$313,$E2482)*$D2482</f>
        <v/>
      </c>
      <c r="R2482" s="36">
        <f>INDEX(R$297:R$313,$E2482)*$D2482</f>
        <v/>
      </c>
      <c r="S2482" s="36">
        <f>INDEX(S$297:S$313,$E2482)*$D2482</f>
        <v/>
      </c>
      <c r="T2482" s="36">
        <f>INDEX(T$297:T$313,$E2482)*$D2482</f>
        <v/>
      </c>
      <c r="U2482" s="36">
        <f>INDEX(U$297:U$313,$E2482)*$D2482</f>
        <v/>
      </c>
      <c r="V2482" s="36">
        <f>INDEX(V$297:V$313,$E2482)*$D2482</f>
        <v/>
      </c>
      <c r="W2482" s="36">
        <f>INDEX(W$297:W$313,$E2482)*$D2482</f>
        <v/>
      </c>
      <c r="X2482" s="36">
        <f>INDEX(X$297:X$313,$E2482)*$D2482</f>
        <v/>
      </c>
      <c r="Y2482" s="36">
        <f>INDEX(Y$297:Y$313,$E2482)*$D2482</f>
        <v/>
      </c>
      <c r="Z2482" s="36">
        <f>INDEX(Z$297:Z$313,$E2482)*$D2482</f>
        <v/>
      </c>
      <c r="AA2482" s="36">
        <f>INDEX(AA$297:AA$313,$E2482)*$D2482</f>
        <v/>
      </c>
      <c r="AB2482" s="36">
        <f>INDEX(AB$297:AB$313,$E2482)*$D2482</f>
        <v/>
      </c>
      <c r="AC2482" s="36">
        <f>INDEX(AC$297:AC$313,$E2482)*$D2482</f>
        <v/>
      </c>
      <c r="AD2482" s="36">
        <f>INDEX(AD$297:AD$313,$E2482)*$D2482</f>
        <v/>
      </c>
      <c r="AF2482" s="11">
        <f>CodePrefix&amp;$A2482&amp;IF($C2482="","","."&amp;$C2482&amp;"."&amp;$B2482)&amp;INDEX(VarEnd,MATCH($A2482,VarKey,0))&amp;AF$5</f>
        <v/>
      </c>
      <c r="AG2482" s="37">
        <f>INDEX(AG$297:AG$313,$E2482)*$D2482</f>
        <v/>
      </c>
      <c r="AH2482" s="36">
        <f>INDEX(AH$297:AH$313,$E2482)*$D2482</f>
        <v/>
      </c>
      <c r="AI2482" s="36">
        <f>INDEX(AI$297:AI$313,$E2482)*$D2482</f>
        <v/>
      </c>
      <c r="AJ2482" s="36">
        <f>INDEX(AJ$297:AJ$313,$E2482)*$D2482</f>
        <v/>
      </c>
      <c r="AK2482" s="36">
        <f>INDEX(AK$297:AK$313,$E2482)*$D2482</f>
        <v/>
      </c>
      <c r="AL2482" s="36">
        <f>INDEX(AL$297:AL$313,$E2482)*$D2482</f>
        <v/>
      </c>
      <c r="AM2482" s="36">
        <f>INDEX(AM$297:AM$313,$E2482)*$D2482</f>
        <v/>
      </c>
      <c r="AN2482" s="36">
        <f>INDEX(AN$297:AN$313,$E2482)*$D2482</f>
        <v/>
      </c>
      <c r="AO2482" s="36">
        <f>INDEX(AO$297:AO$313,$E2482)*$D2482</f>
        <v/>
      </c>
      <c r="AP2482" s="36">
        <f>INDEX(AP$297:AP$313,$E2482)*$D2482</f>
        <v/>
      </c>
      <c r="AQ2482" s="36">
        <f>INDEX(AQ$297:AQ$313,$E2482)*$D2482</f>
        <v/>
      </c>
      <c r="AR2482" s="36">
        <f>INDEX(AR$297:AR$313,$E2482)*$D2482</f>
        <v/>
      </c>
      <c r="AS2482" s="36">
        <f>INDEX(AS$297:AS$313,$E2482)*$D2482</f>
        <v/>
      </c>
      <c r="AT2482" s="36">
        <f>INDEX(AT$297:AT$313,$E2482)*$D2482</f>
        <v/>
      </c>
      <c r="AU2482" s="36">
        <f>INDEX(AU$297:AU$313,$E2482)*$D2482</f>
        <v/>
      </c>
      <c r="AV2482" s="36">
        <f>INDEX(AV$297:AV$313,$E2482)*$D2482</f>
        <v/>
      </c>
      <c r="AW2482" s="36">
        <f>INDEX(AW$297:AW$313,$E2482)*$D2482</f>
        <v/>
      </c>
      <c r="AX2482" s="36">
        <f>INDEX(AX$297:AX$313,$E2482)*$D2482</f>
        <v/>
      </c>
      <c r="AY2482" s="36">
        <f>INDEX(AY$297:AY$313,$E2482)*$D2482</f>
        <v/>
      </c>
    </row>
    <row r="2483" hidden="1" outlineLevel="2">
      <c r="A2483" s="14" t="inlineStr">
        <is>
          <t>shp</t>
        </is>
      </c>
      <c r="B2483" s="14" t="inlineStr">
        <is>
          <t>die</t>
        </is>
      </c>
      <c r="C2483" s="14" t="inlineStr">
        <is>
          <t>oen</t>
        </is>
      </c>
      <c r="D2483" s="36">
        <f>INDEX(Inputs!$W$5:$W$132,MATCH($B2483&amp;"|"&amp;$C2483,Inputs!$A$5:$A$132,0))</f>
        <v/>
      </c>
      <c r="E2483" s="36">
        <f>INDEX(Inputs!$M$5:$M$132,MATCH($B2483&amp;"|"&amp;$C2483,Inputs!$A$5:$A$132,0))</f>
        <v/>
      </c>
      <c r="F2483" s="35" t="n"/>
      <c r="G2483" s="35" t="n"/>
      <c r="H2483" s="14">
        <f>INDEX(VarLab,MATCH($A2483,VarKey,0))&amp;INDEX(MemLab,MATCH($C2483&amp;"|"&amp;$B2483,MemKey,0))</f>
        <v/>
      </c>
      <c r="I2483" s="14">
        <f>INDEX(VarUnit,MATCH($A2483,VarKey,0))</f>
        <v/>
      </c>
      <c r="J2483" s="14">
        <f>INDEX(VarSrc,MATCH($A2483,VarKey,0))</f>
        <v/>
      </c>
      <c r="K2483" s="11">
        <f>CodePrefix&amp;$A2483&amp;IF($C2483="","","."&amp;$C2483&amp;"."&amp;$B2483)&amp;INDEX(VarEnd,MATCH($A2483,VarKey,0))&amp;K$5</f>
        <v/>
      </c>
      <c r="L2483" s="37">
        <f>INDEX(L$297:L$313,$E2483)*$D2483</f>
        <v/>
      </c>
      <c r="M2483" s="36">
        <f>INDEX(M$297:M$313,$E2483)*$D2483</f>
        <v/>
      </c>
      <c r="N2483" s="36">
        <f>INDEX(N$297:N$313,$E2483)*$D2483</f>
        <v/>
      </c>
      <c r="O2483" s="36">
        <f>INDEX(O$297:O$313,$E2483)*$D2483</f>
        <v/>
      </c>
      <c r="P2483" s="36">
        <f>INDEX(P$297:P$313,$E2483)*$D2483</f>
        <v/>
      </c>
      <c r="Q2483" s="36">
        <f>INDEX(Q$297:Q$313,$E2483)*$D2483</f>
        <v/>
      </c>
      <c r="R2483" s="36">
        <f>INDEX(R$297:R$313,$E2483)*$D2483</f>
        <v/>
      </c>
      <c r="S2483" s="36">
        <f>INDEX(S$297:S$313,$E2483)*$D2483</f>
        <v/>
      </c>
      <c r="T2483" s="36">
        <f>INDEX(T$297:T$313,$E2483)*$D2483</f>
        <v/>
      </c>
      <c r="U2483" s="36">
        <f>INDEX(U$297:U$313,$E2483)*$D2483</f>
        <v/>
      </c>
      <c r="V2483" s="36">
        <f>INDEX(V$297:V$313,$E2483)*$D2483</f>
        <v/>
      </c>
      <c r="W2483" s="36">
        <f>INDEX(W$297:W$313,$E2483)*$D2483</f>
        <v/>
      </c>
      <c r="X2483" s="36">
        <f>INDEX(X$297:X$313,$E2483)*$D2483</f>
        <v/>
      </c>
      <c r="Y2483" s="36">
        <f>INDEX(Y$297:Y$313,$E2483)*$D2483</f>
        <v/>
      </c>
      <c r="Z2483" s="36">
        <f>INDEX(Z$297:Z$313,$E2483)*$D2483</f>
        <v/>
      </c>
      <c r="AA2483" s="36">
        <f>INDEX(AA$297:AA$313,$E2483)*$D2483</f>
        <v/>
      </c>
      <c r="AB2483" s="36">
        <f>INDEX(AB$297:AB$313,$E2483)*$D2483</f>
        <v/>
      </c>
      <c r="AC2483" s="36">
        <f>INDEX(AC$297:AC$313,$E2483)*$D2483</f>
        <v/>
      </c>
      <c r="AD2483" s="36">
        <f>INDEX(AD$297:AD$313,$E2483)*$D2483</f>
        <v/>
      </c>
      <c r="AF2483" s="11">
        <f>CodePrefix&amp;$A2483&amp;IF($C2483="","","."&amp;$C2483&amp;"."&amp;$B2483)&amp;INDEX(VarEnd,MATCH($A2483,VarKey,0))&amp;AF$5</f>
        <v/>
      </c>
      <c r="AG2483" s="37">
        <f>INDEX(AG$297:AG$313,$E2483)*$D2483</f>
        <v/>
      </c>
      <c r="AH2483" s="36">
        <f>INDEX(AH$297:AH$313,$E2483)*$D2483</f>
        <v/>
      </c>
      <c r="AI2483" s="36">
        <f>INDEX(AI$297:AI$313,$E2483)*$D2483</f>
        <v/>
      </c>
      <c r="AJ2483" s="36">
        <f>INDEX(AJ$297:AJ$313,$E2483)*$D2483</f>
        <v/>
      </c>
      <c r="AK2483" s="36">
        <f>INDEX(AK$297:AK$313,$E2483)*$D2483</f>
        <v/>
      </c>
      <c r="AL2483" s="36">
        <f>INDEX(AL$297:AL$313,$E2483)*$D2483</f>
        <v/>
      </c>
      <c r="AM2483" s="36">
        <f>INDEX(AM$297:AM$313,$E2483)*$D2483</f>
        <v/>
      </c>
      <c r="AN2483" s="36">
        <f>INDEX(AN$297:AN$313,$E2483)*$D2483</f>
        <v/>
      </c>
      <c r="AO2483" s="36">
        <f>INDEX(AO$297:AO$313,$E2483)*$D2483</f>
        <v/>
      </c>
      <c r="AP2483" s="36">
        <f>INDEX(AP$297:AP$313,$E2483)*$D2483</f>
        <v/>
      </c>
      <c r="AQ2483" s="36">
        <f>INDEX(AQ$297:AQ$313,$E2483)*$D2483</f>
        <v/>
      </c>
      <c r="AR2483" s="36">
        <f>INDEX(AR$297:AR$313,$E2483)*$D2483</f>
        <v/>
      </c>
      <c r="AS2483" s="36">
        <f>INDEX(AS$297:AS$313,$E2483)*$D2483</f>
        <v/>
      </c>
      <c r="AT2483" s="36">
        <f>INDEX(AT$297:AT$313,$E2483)*$D2483</f>
        <v/>
      </c>
      <c r="AU2483" s="36">
        <f>INDEX(AU$297:AU$313,$E2483)*$D2483</f>
        <v/>
      </c>
      <c r="AV2483" s="36">
        <f>INDEX(AV$297:AV$313,$E2483)*$D2483</f>
        <v/>
      </c>
      <c r="AW2483" s="36">
        <f>INDEX(AW$297:AW$313,$E2483)*$D2483</f>
        <v/>
      </c>
      <c r="AX2483" s="36">
        <f>INDEX(AX$297:AX$313,$E2483)*$D2483</f>
        <v/>
      </c>
      <c r="AY2483" s="36">
        <f>INDEX(AY$297:AY$313,$E2483)*$D2483</f>
        <v/>
      </c>
    </row>
    <row r="2484" hidden="1" outlineLevel="2">
      <c r="A2484" s="14" t="inlineStr">
        <is>
          <t>shp</t>
        </is>
      </c>
      <c r="B2484" s="14" t="inlineStr">
        <is>
          <t>lpg</t>
        </is>
      </c>
      <c r="C2484" s="14" t="inlineStr">
        <is>
          <t>oen</t>
        </is>
      </c>
      <c r="D2484" s="36">
        <f>INDEX(Inputs!$W$5:$W$132,MATCH($B2484&amp;"|"&amp;$C2484,Inputs!$A$5:$A$132,0))</f>
        <v/>
      </c>
      <c r="E2484" s="36">
        <f>INDEX(Inputs!$M$5:$M$132,MATCH($B2484&amp;"|"&amp;$C2484,Inputs!$A$5:$A$132,0))</f>
        <v/>
      </c>
      <c r="F2484" s="35" t="n"/>
      <c r="G2484" s="35" t="n"/>
      <c r="H2484" s="14">
        <f>INDEX(VarLab,MATCH($A2484,VarKey,0))&amp;INDEX(MemLab,MATCH($C2484&amp;"|"&amp;$B2484,MemKey,0))</f>
        <v/>
      </c>
      <c r="I2484" s="14">
        <f>INDEX(VarUnit,MATCH($A2484,VarKey,0))</f>
        <v/>
      </c>
      <c r="J2484" s="14">
        <f>INDEX(VarSrc,MATCH($A2484,VarKey,0))</f>
        <v/>
      </c>
      <c r="K2484" s="11">
        <f>CodePrefix&amp;$A2484&amp;IF($C2484="","","."&amp;$C2484&amp;"."&amp;$B2484)&amp;INDEX(VarEnd,MATCH($A2484,VarKey,0))&amp;K$5</f>
        <v/>
      </c>
      <c r="L2484" s="37">
        <f>INDEX(L$297:L$313,$E2484)*$D2484</f>
        <v/>
      </c>
      <c r="M2484" s="36">
        <f>INDEX(M$297:M$313,$E2484)*$D2484</f>
        <v/>
      </c>
      <c r="N2484" s="36">
        <f>INDEX(N$297:N$313,$E2484)*$D2484</f>
        <v/>
      </c>
      <c r="O2484" s="36">
        <f>INDEX(O$297:O$313,$E2484)*$D2484</f>
        <v/>
      </c>
      <c r="P2484" s="36">
        <f>INDEX(P$297:P$313,$E2484)*$D2484</f>
        <v/>
      </c>
      <c r="Q2484" s="36">
        <f>INDEX(Q$297:Q$313,$E2484)*$D2484</f>
        <v/>
      </c>
      <c r="R2484" s="36">
        <f>INDEX(R$297:R$313,$E2484)*$D2484</f>
        <v/>
      </c>
      <c r="S2484" s="36">
        <f>INDEX(S$297:S$313,$E2484)*$D2484</f>
        <v/>
      </c>
      <c r="T2484" s="36">
        <f>INDEX(T$297:T$313,$E2484)*$D2484</f>
        <v/>
      </c>
      <c r="U2484" s="36">
        <f>INDEX(U$297:U$313,$E2484)*$D2484</f>
        <v/>
      </c>
      <c r="V2484" s="36">
        <f>INDEX(V$297:V$313,$E2484)*$D2484</f>
        <v/>
      </c>
      <c r="W2484" s="36">
        <f>INDEX(W$297:W$313,$E2484)*$D2484</f>
        <v/>
      </c>
      <c r="X2484" s="36">
        <f>INDEX(X$297:X$313,$E2484)*$D2484</f>
        <v/>
      </c>
      <c r="Y2484" s="36">
        <f>INDEX(Y$297:Y$313,$E2484)*$D2484</f>
        <v/>
      </c>
      <c r="Z2484" s="36">
        <f>INDEX(Z$297:Z$313,$E2484)*$D2484</f>
        <v/>
      </c>
      <c r="AA2484" s="36">
        <f>INDEX(AA$297:AA$313,$E2484)*$D2484</f>
        <v/>
      </c>
      <c r="AB2484" s="36">
        <f>INDEX(AB$297:AB$313,$E2484)*$D2484</f>
        <v/>
      </c>
      <c r="AC2484" s="36">
        <f>INDEX(AC$297:AC$313,$E2484)*$D2484</f>
        <v/>
      </c>
      <c r="AD2484" s="36">
        <f>INDEX(AD$297:AD$313,$E2484)*$D2484</f>
        <v/>
      </c>
      <c r="AF2484" s="11">
        <f>CodePrefix&amp;$A2484&amp;IF($C2484="","","."&amp;$C2484&amp;"."&amp;$B2484)&amp;INDEX(VarEnd,MATCH($A2484,VarKey,0))&amp;AF$5</f>
        <v/>
      </c>
      <c r="AG2484" s="37">
        <f>INDEX(AG$297:AG$313,$E2484)*$D2484</f>
        <v/>
      </c>
      <c r="AH2484" s="36">
        <f>INDEX(AH$297:AH$313,$E2484)*$D2484</f>
        <v/>
      </c>
      <c r="AI2484" s="36">
        <f>INDEX(AI$297:AI$313,$E2484)*$D2484</f>
        <v/>
      </c>
      <c r="AJ2484" s="36">
        <f>INDEX(AJ$297:AJ$313,$E2484)*$D2484</f>
        <v/>
      </c>
      <c r="AK2484" s="36">
        <f>INDEX(AK$297:AK$313,$E2484)*$D2484</f>
        <v/>
      </c>
      <c r="AL2484" s="36">
        <f>INDEX(AL$297:AL$313,$E2484)*$D2484</f>
        <v/>
      </c>
      <c r="AM2484" s="36">
        <f>INDEX(AM$297:AM$313,$E2484)*$D2484</f>
        <v/>
      </c>
      <c r="AN2484" s="36">
        <f>INDEX(AN$297:AN$313,$E2484)*$D2484</f>
        <v/>
      </c>
      <c r="AO2484" s="36">
        <f>INDEX(AO$297:AO$313,$E2484)*$D2484</f>
        <v/>
      </c>
      <c r="AP2484" s="36">
        <f>INDEX(AP$297:AP$313,$E2484)*$D2484</f>
        <v/>
      </c>
      <c r="AQ2484" s="36">
        <f>INDEX(AQ$297:AQ$313,$E2484)*$D2484</f>
        <v/>
      </c>
      <c r="AR2484" s="36">
        <f>INDEX(AR$297:AR$313,$E2484)*$D2484</f>
        <v/>
      </c>
      <c r="AS2484" s="36">
        <f>INDEX(AS$297:AS$313,$E2484)*$D2484</f>
        <v/>
      </c>
      <c r="AT2484" s="36">
        <f>INDEX(AT$297:AT$313,$E2484)*$D2484</f>
        <v/>
      </c>
      <c r="AU2484" s="36">
        <f>INDEX(AU$297:AU$313,$E2484)*$D2484</f>
        <v/>
      </c>
      <c r="AV2484" s="36">
        <f>INDEX(AV$297:AV$313,$E2484)*$D2484</f>
        <v/>
      </c>
      <c r="AW2484" s="36">
        <f>INDEX(AW$297:AW$313,$E2484)*$D2484</f>
        <v/>
      </c>
      <c r="AX2484" s="36">
        <f>INDEX(AX$297:AX$313,$E2484)*$D2484</f>
        <v/>
      </c>
      <c r="AY2484" s="36">
        <f>INDEX(AY$297:AY$313,$E2484)*$D2484</f>
        <v/>
      </c>
    </row>
    <row r="2485" hidden="1" outlineLevel="2">
      <c r="A2485" s="14" t="inlineStr">
        <is>
          <t>shp</t>
        </is>
      </c>
      <c r="B2485" s="14" t="inlineStr">
        <is>
          <t>ker</t>
        </is>
      </c>
      <c r="C2485" s="14" t="inlineStr">
        <is>
          <t>oen</t>
        </is>
      </c>
      <c r="D2485" s="36">
        <f>INDEX(Inputs!$W$5:$W$132,MATCH($B2485&amp;"|"&amp;$C2485,Inputs!$A$5:$A$132,0))</f>
        <v/>
      </c>
      <c r="E2485" s="36">
        <f>INDEX(Inputs!$M$5:$M$132,MATCH($B2485&amp;"|"&amp;$C2485,Inputs!$A$5:$A$132,0))</f>
        <v/>
      </c>
      <c r="F2485" s="35" t="n"/>
      <c r="G2485" s="35" t="n"/>
      <c r="H2485" s="14">
        <f>INDEX(VarLab,MATCH($A2485,VarKey,0))&amp;INDEX(MemLab,MATCH($C2485&amp;"|"&amp;$B2485,MemKey,0))</f>
        <v/>
      </c>
      <c r="I2485" s="14">
        <f>INDEX(VarUnit,MATCH($A2485,VarKey,0))</f>
        <v/>
      </c>
      <c r="J2485" s="14">
        <f>INDEX(VarSrc,MATCH($A2485,VarKey,0))</f>
        <v/>
      </c>
      <c r="K2485" s="11">
        <f>CodePrefix&amp;$A2485&amp;IF($C2485="","","."&amp;$C2485&amp;"."&amp;$B2485)&amp;INDEX(VarEnd,MATCH($A2485,VarKey,0))&amp;K$5</f>
        <v/>
      </c>
      <c r="L2485" s="37">
        <f>INDEX(L$297:L$313,$E2485)*$D2485</f>
        <v/>
      </c>
      <c r="M2485" s="36">
        <f>INDEX(M$297:M$313,$E2485)*$D2485</f>
        <v/>
      </c>
      <c r="N2485" s="36">
        <f>INDEX(N$297:N$313,$E2485)*$D2485</f>
        <v/>
      </c>
      <c r="O2485" s="36">
        <f>INDEX(O$297:O$313,$E2485)*$D2485</f>
        <v/>
      </c>
      <c r="P2485" s="36">
        <f>INDEX(P$297:P$313,$E2485)*$D2485</f>
        <v/>
      </c>
      <c r="Q2485" s="36">
        <f>INDEX(Q$297:Q$313,$E2485)*$D2485</f>
        <v/>
      </c>
      <c r="R2485" s="36">
        <f>INDEX(R$297:R$313,$E2485)*$D2485</f>
        <v/>
      </c>
      <c r="S2485" s="36">
        <f>INDEX(S$297:S$313,$E2485)*$D2485</f>
        <v/>
      </c>
      <c r="T2485" s="36">
        <f>INDEX(T$297:T$313,$E2485)*$D2485</f>
        <v/>
      </c>
      <c r="U2485" s="36">
        <f>INDEX(U$297:U$313,$E2485)*$D2485</f>
        <v/>
      </c>
      <c r="V2485" s="36">
        <f>INDEX(V$297:V$313,$E2485)*$D2485</f>
        <v/>
      </c>
      <c r="W2485" s="36">
        <f>INDEX(W$297:W$313,$E2485)*$D2485</f>
        <v/>
      </c>
      <c r="X2485" s="36">
        <f>INDEX(X$297:X$313,$E2485)*$D2485</f>
        <v/>
      </c>
      <c r="Y2485" s="36">
        <f>INDEX(Y$297:Y$313,$E2485)*$D2485</f>
        <v/>
      </c>
      <c r="Z2485" s="36">
        <f>INDEX(Z$297:Z$313,$E2485)*$D2485</f>
        <v/>
      </c>
      <c r="AA2485" s="36">
        <f>INDEX(AA$297:AA$313,$E2485)*$D2485</f>
        <v/>
      </c>
      <c r="AB2485" s="36">
        <f>INDEX(AB$297:AB$313,$E2485)*$D2485</f>
        <v/>
      </c>
      <c r="AC2485" s="36">
        <f>INDEX(AC$297:AC$313,$E2485)*$D2485</f>
        <v/>
      </c>
      <c r="AD2485" s="36">
        <f>INDEX(AD$297:AD$313,$E2485)*$D2485</f>
        <v/>
      </c>
      <c r="AF2485" s="11">
        <f>CodePrefix&amp;$A2485&amp;IF($C2485="","","."&amp;$C2485&amp;"."&amp;$B2485)&amp;INDEX(VarEnd,MATCH($A2485,VarKey,0))&amp;AF$5</f>
        <v/>
      </c>
      <c r="AG2485" s="37">
        <f>INDEX(AG$297:AG$313,$E2485)*$D2485</f>
        <v/>
      </c>
      <c r="AH2485" s="36">
        <f>INDEX(AH$297:AH$313,$E2485)*$D2485</f>
        <v/>
      </c>
      <c r="AI2485" s="36">
        <f>INDEX(AI$297:AI$313,$E2485)*$D2485</f>
        <v/>
      </c>
      <c r="AJ2485" s="36">
        <f>INDEX(AJ$297:AJ$313,$E2485)*$D2485</f>
        <v/>
      </c>
      <c r="AK2485" s="36">
        <f>INDEX(AK$297:AK$313,$E2485)*$D2485</f>
        <v/>
      </c>
      <c r="AL2485" s="36">
        <f>INDEX(AL$297:AL$313,$E2485)*$D2485</f>
        <v/>
      </c>
      <c r="AM2485" s="36">
        <f>INDEX(AM$297:AM$313,$E2485)*$D2485</f>
        <v/>
      </c>
      <c r="AN2485" s="36">
        <f>INDEX(AN$297:AN$313,$E2485)*$D2485</f>
        <v/>
      </c>
      <c r="AO2485" s="36">
        <f>INDEX(AO$297:AO$313,$E2485)*$D2485</f>
        <v/>
      </c>
      <c r="AP2485" s="36">
        <f>INDEX(AP$297:AP$313,$E2485)*$D2485</f>
        <v/>
      </c>
      <c r="AQ2485" s="36">
        <f>INDEX(AQ$297:AQ$313,$E2485)*$D2485</f>
        <v/>
      </c>
      <c r="AR2485" s="36">
        <f>INDEX(AR$297:AR$313,$E2485)*$D2485</f>
        <v/>
      </c>
      <c r="AS2485" s="36">
        <f>INDEX(AS$297:AS$313,$E2485)*$D2485</f>
        <v/>
      </c>
      <c r="AT2485" s="36">
        <f>INDEX(AT$297:AT$313,$E2485)*$D2485</f>
        <v/>
      </c>
      <c r="AU2485" s="36">
        <f>INDEX(AU$297:AU$313,$E2485)*$D2485</f>
        <v/>
      </c>
      <c r="AV2485" s="36">
        <f>INDEX(AV$297:AV$313,$E2485)*$D2485</f>
        <v/>
      </c>
      <c r="AW2485" s="36">
        <f>INDEX(AW$297:AW$313,$E2485)*$D2485</f>
        <v/>
      </c>
      <c r="AX2485" s="36">
        <f>INDEX(AX$297:AX$313,$E2485)*$D2485</f>
        <v/>
      </c>
      <c r="AY2485" s="36">
        <f>INDEX(AY$297:AY$313,$E2485)*$D2485</f>
        <v/>
      </c>
    </row>
    <row r="2486" hidden="1" outlineLevel="2">
      <c r="A2486" s="14" t="inlineStr">
        <is>
          <t>shp</t>
        </is>
      </c>
      <c r="B2486" s="14" t="inlineStr">
        <is>
          <t>oop</t>
        </is>
      </c>
      <c r="C2486" s="14" t="inlineStr">
        <is>
          <t>oen</t>
        </is>
      </c>
      <c r="D2486" s="36">
        <f>INDEX(Inputs!$W$5:$W$132,MATCH($B2486&amp;"|"&amp;$C2486,Inputs!$A$5:$A$132,0))</f>
        <v/>
      </c>
      <c r="E2486" s="36">
        <f>INDEX(Inputs!$M$5:$M$132,MATCH($B2486&amp;"|"&amp;$C2486,Inputs!$A$5:$A$132,0))</f>
        <v/>
      </c>
      <c r="F2486" s="35" t="n"/>
      <c r="G2486" s="35" t="n"/>
      <c r="H2486" s="14">
        <f>INDEX(VarLab,MATCH($A2486,VarKey,0))&amp;INDEX(MemLab,MATCH($C2486&amp;"|"&amp;$B2486,MemKey,0))</f>
        <v/>
      </c>
      <c r="I2486" s="14">
        <f>INDEX(VarUnit,MATCH($A2486,VarKey,0))</f>
        <v/>
      </c>
      <c r="J2486" s="14">
        <f>INDEX(VarSrc,MATCH($A2486,VarKey,0))</f>
        <v/>
      </c>
      <c r="K2486" s="11">
        <f>CodePrefix&amp;$A2486&amp;IF($C2486="","","."&amp;$C2486&amp;"."&amp;$B2486)&amp;INDEX(VarEnd,MATCH($A2486,VarKey,0))&amp;K$5</f>
        <v/>
      </c>
      <c r="L2486" s="37">
        <f>INDEX(L$297:L$313,$E2486)*$D2486</f>
        <v/>
      </c>
      <c r="M2486" s="36">
        <f>INDEX(M$297:M$313,$E2486)*$D2486</f>
        <v/>
      </c>
      <c r="N2486" s="36">
        <f>INDEX(N$297:N$313,$E2486)*$D2486</f>
        <v/>
      </c>
      <c r="O2486" s="36">
        <f>INDEX(O$297:O$313,$E2486)*$D2486</f>
        <v/>
      </c>
      <c r="P2486" s="36">
        <f>INDEX(P$297:P$313,$E2486)*$D2486</f>
        <v/>
      </c>
      <c r="Q2486" s="36">
        <f>INDEX(Q$297:Q$313,$E2486)*$D2486</f>
        <v/>
      </c>
      <c r="R2486" s="36">
        <f>INDEX(R$297:R$313,$E2486)*$D2486</f>
        <v/>
      </c>
      <c r="S2486" s="36">
        <f>INDEX(S$297:S$313,$E2486)*$D2486</f>
        <v/>
      </c>
      <c r="T2486" s="36">
        <f>INDEX(T$297:T$313,$E2486)*$D2486</f>
        <v/>
      </c>
      <c r="U2486" s="36">
        <f>INDEX(U$297:U$313,$E2486)*$D2486</f>
        <v/>
      </c>
      <c r="V2486" s="36">
        <f>INDEX(V$297:V$313,$E2486)*$D2486</f>
        <v/>
      </c>
      <c r="W2486" s="36">
        <f>INDEX(W$297:W$313,$E2486)*$D2486</f>
        <v/>
      </c>
      <c r="X2486" s="36">
        <f>INDEX(X$297:X$313,$E2486)*$D2486</f>
        <v/>
      </c>
      <c r="Y2486" s="36">
        <f>INDEX(Y$297:Y$313,$E2486)*$D2486</f>
        <v/>
      </c>
      <c r="Z2486" s="36">
        <f>INDEX(Z$297:Z$313,$E2486)*$D2486</f>
        <v/>
      </c>
      <c r="AA2486" s="36">
        <f>INDEX(AA$297:AA$313,$E2486)*$D2486</f>
        <v/>
      </c>
      <c r="AB2486" s="36">
        <f>INDEX(AB$297:AB$313,$E2486)*$D2486</f>
        <v/>
      </c>
      <c r="AC2486" s="36">
        <f>INDEX(AC$297:AC$313,$E2486)*$D2486</f>
        <v/>
      </c>
      <c r="AD2486" s="36">
        <f>INDEX(AD$297:AD$313,$E2486)*$D2486</f>
        <v/>
      </c>
      <c r="AF2486" s="11">
        <f>CodePrefix&amp;$A2486&amp;IF($C2486="","","."&amp;$C2486&amp;"."&amp;$B2486)&amp;INDEX(VarEnd,MATCH($A2486,VarKey,0))&amp;AF$5</f>
        <v/>
      </c>
      <c r="AG2486" s="37">
        <f>INDEX(AG$297:AG$313,$E2486)*$D2486</f>
        <v/>
      </c>
      <c r="AH2486" s="36">
        <f>INDEX(AH$297:AH$313,$E2486)*$D2486</f>
        <v/>
      </c>
      <c r="AI2486" s="36">
        <f>INDEX(AI$297:AI$313,$E2486)*$D2486</f>
        <v/>
      </c>
      <c r="AJ2486" s="36">
        <f>INDEX(AJ$297:AJ$313,$E2486)*$D2486</f>
        <v/>
      </c>
      <c r="AK2486" s="36">
        <f>INDEX(AK$297:AK$313,$E2486)*$D2486</f>
        <v/>
      </c>
      <c r="AL2486" s="36">
        <f>INDEX(AL$297:AL$313,$E2486)*$D2486</f>
        <v/>
      </c>
      <c r="AM2486" s="36">
        <f>INDEX(AM$297:AM$313,$E2486)*$D2486</f>
        <v/>
      </c>
      <c r="AN2486" s="36">
        <f>INDEX(AN$297:AN$313,$E2486)*$D2486</f>
        <v/>
      </c>
      <c r="AO2486" s="36">
        <f>INDEX(AO$297:AO$313,$E2486)*$D2486</f>
        <v/>
      </c>
      <c r="AP2486" s="36">
        <f>INDEX(AP$297:AP$313,$E2486)*$D2486</f>
        <v/>
      </c>
      <c r="AQ2486" s="36">
        <f>INDEX(AQ$297:AQ$313,$E2486)*$D2486</f>
        <v/>
      </c>
      <c r="AR2486" s="36">
        <f>INDEX(AR$297:AR$313,$E2486)*$D2486</f>
        <v/>
      </c>
      <c r="AS2486" s="36">
        <f>INDEX(AS$297:AS$313,$E2486)*$D2486</f>
        <v/>
      </c>
      <c r="AT2486" s="36">
        <f>INDEX(AT$297:AT$313,$E2486)*$D2486</f>
        <v/>
      </c>
      <c r="AU2486" s="36">
        <f>INDEX(AU$297:AU$313,$E2486)*$D2486</f>
        <v/>
      </c>
      <c r="AV2486" s="36">
        <f>INDEX(AV$297:AV$313,$E2486)*$D2486</f>
        <v/>
      </c>
      <c r="AW2486" s="36">
        <f>INDEX(AW$297:AW$313,$E2486)*$D2486</f>
        <v/>
      </c>
      <c r="AX2486" s="36">
        <f>INDEX(AX$297:AX$313,$E2486)*$D2486</f>
        <v/>
      </c>
      <c r="AY2486" s="36">
        <f>INDEX(AY$297:AY$313,$E2486)*$D2486</f>
        <v/>
      </c>
    </row>
    <row r="2487" hidden="1" outlineLevel="2">
      <c r="A2487" s="14" t="inlineStr">
        <is>
          <t>shp</t>
        </is>
      </c>
      <c r="B2487" s="14" t="inlineStr">
        <is>
          <t>bio</t>
        </is>
      </c>
      <c r="C2487" s="14" t="inlineStr">
        <is>
          <t>oen</t>
        </is>
      </c>
      <c r="D2487" s="36">
        <f>INDEX(Inputs!$W$5:$W$132,MATCH($B2487&amp;"|"&amp;$C2487,Inputs!$A$5:$A$132,0))</f>
        <v/>
      </c>
      <c r="E2487" s="36">
        <f>INDEX(Inputs!$M$5:$M$132,MATCH($B2487&amp;"|"&amp;$C2487,Inputs!$A$5:$A$132,0))</f>
        <v/>
      </c>
      <c r="F2487" s="35" t="n"/>
      <c r="G2487" s="35" t="n"/>
      <c r="H2487" s="14">
        <f>INDEX(VarLab,MATCH($A2487,VarKey,0))&amp;INDEX(MemLab,MATCH($C2487&amp;"|"&amp;$B2487,MemKey,0))</f>
        <v/>
      </c>
      <c r="I2487" s="14">
        <f>INDEX(VarUnit,MATCH($A2487,VarKey,0))</f>
        <v/>
      </c>
      <c r="J2487" s="14">
        <f>INDEX(VarSrc,MATCH($A2487,VarKey,0))</f>
        <v/>
      </c>
      <c r="K2487" s="11">
        <f>CodePrefix&amp;$A2487&amp;IF($C2487="","","."&amp;$C2487&amp;"."&amp;$B2487)&amp;INDEX(VarEnd,MATCH($A2487,VarKey,0))&amp;K$5</f>
        <v/>
      </c>
      <c r="L2487" s="37">
        <f>INDEX(L$297:L$313,$E2487)*$D2487</f>
        <v/>
      </c>
      <c r="M2487" s="36">
        <f>INDEX(M$297:M$313,$E2487)*$D2487</f>
        <v/>
      </c>
      <c r="N2487" s="36">
        <f>INDEX(N$297:N$313,$E2487)*$D2487</f>
        <v/>
      </c>
      <c r="O2487" s="36">
        <f>INDEX(O$297:O$313,$E2487)*$D2487</f>
        <v/>
      </c>
      <c r="P2487" s="36">
        <f>INDEX(P$297:P$313,$E2487)*$D2487</f>
        <v/>
      </c>
      <c r="Q2487" s="36">
        <f>INDEX(Q$297:Q$313,$E2487)*$D2487</f>
        <v/>
      </c>
      <c r="R2487" s="36">
        <f>INDEX(R$297:R$313,$E2487)*$D2487</f>
        <v/>
      </c>
      <c r="S2487" s="36">
        <f>INDEX(S$297:S$313,$E2487)*$D2487</f>
        <v/>
      </c>
      <c r="T2487" s="36">
        <f>INDEX(T$297:T$313,$E2487)*$D2487</f>
        <v/>
      </c>
      <c r="U2487" s="36">
        <f>INDEX(U$297:U$313,$E2487)*$D2487</f>
        <v/>
      </c>
      <c r="V2487" s="36">
        <f>INDEX(V$297:V$313,$E2487)*$D2487</f>
        <v/>
      </c>
      <c r="W2487" s="36">
        <f>INDEX(W$297:W$313,$E2487)*$D2487</f>
        <v/>
      </c>
      <c r="X2487" s="36">
        <f>INDEX(X$297:X$313,$E2487)*$D2487</f>
        <v/>
      </c>
      <c r="Y2487" s="36">
        <f>INDEX(Y$297:Y$313,$E2487)*$D2487</f>
        <v/>
      </c>
      <c r="Z2487" s="36">
        <f>INDEX(Z$297:Z$313,$E2487)*$D2487</f>
        <v/>
      </c>
      <c r="AA2487" s="36">
        <f>INDEX(AA$297:AA$313,$E2487)*$D2487</f>
        <v/>
      </c>
      <c r="AB2487" s="36">
        <f>INDEX(AB$297:AB$313,$E2487)*$D2487</f>
        <v/>
      </c>
      <c r="AC2487" s="36">
        <f>INDEX(AC$297:AC$313,$E2487)*$D2487</f>
        <v/>
      </c>
      <c r="AD2487" s="36">
        <f>INDEX(AD$297:AD$313,$E2487)*$D2487</f>
        <v/>
      </c>
      <c r="AF2487" s="11">
        <f>CodePrefix&amp;$A2487&amp;IF($C2487="","","."&amp;$C2487&amp;"."&amp;$B2487)&amp;INDEX(VarEnd,MATCH($A2487,VarKey,0))&amp;AF$5</f>
        <v/>
      </c>
      <c r="AG2487" s="37">
        <f>INDEX(AG$297:AG$313,$E2487)*$D2487</f>
        <v/>
      </c>
      <c r="AH2487" s="36">
        <f>INDEX(AH$297:AH$313,$E2487)*$D2487</f>
        <v/>
      </c>
      <c r="AI2487" s="36">
        <f>INDEX(AI$297:AI$313,$E2487)*$D2487</f>
        <v/>
      </c>
      <c r="AJ2487" s="36">
        <f>INDEX(AJ$297:AJ$313,$E2487)*$D2487</f>
        <v/>
      </c>
      <c r="AK2487" s="36">
        <f>INDEX(AK$297:AK$313,$E2487)*$D2487</f>
        <v/>
      </c>
      <c r="AL2487" s="36">
        <f>INDEX(AL$297:AL$313,$E2487)*$D2487</f>
        <v/>
      </c>
      <c r="AM2487" s="36">
        <f>INDEX(AM$297:AM$313,$E2487)*$D2487</f>
        <v/>
      </c>
      <c r="AN2487" s="36">
        <f>INDEX(AN$297:AN$313,$E2487)*$D2487</f>
        <v/>
      </c>
      <c r="AO2487" s="36">
        <f>INDEX(AO$297:AO$313,$E2487)*$D2487</f>
        <v/>
      </c>
      <c r="AP2487" s="36">
        <f>INDEX(AP$297:AP$313,$E2487)*$D2487</f>
        <v/>
      </c>
      <c r="AQ2487" s="36">
        <f>INDEX(AQ$297:AQ$313,$E2487)*$D2487</f>
        <v/>
      </c>
      <c r="AR2487" s="36">
        <f>INDEX(AR$297:AR$313,$E2487)*$D2487</f>
        <v/>
      </c>
      <c r="AS2487" s="36">
        <f>INDEX(AS$297:AS$313,$E2487)*$D2487</f>
        <v/>
      </c>
      <c r="AT2487" s="36">
        <f>INDEX(AT$297:AT$313,$E2487)*$D2487</f>
        <v/>
      </c>
      <c r="AU2487" s="36">
        <f>INDEX(AU$297:AU$313,$E2487)*$D2487</f>
        <v/>
      </c>
      <c r="AV2487" s="36">
        <f>INDEX(AV$297:AV$313,$E2487)*$D2487</f>
        <v/>
      </c>
      <c r="AW2487" s="36">
        <f>INDEX(AW$297:AW$313,$E2487)*$D2487</f>
        <v/>
      </c>
      <c r="AX2487" s="36">
        <f>INDEX(AX$297:AX$313,$E2487)*$D2487</f>
        <v/>
      </c>
      <c r="AY2487" s="36">
        <f>INDEX(AY$297:AY$313,$E2487)*$D2487</f>
        <v/>
      </c>
    </row>
    <row r="2488" hidden="1" outlineLevel="2"/>
    <row r="2489" hidden="1" outlineLevel="2">
      <c r="A2489" s="14" t="inlineStr">
        <is>
          <t>ener</t>
        </is>
      </c>
      <c r="B2489" s="14" t="inlineStr">
        <is>
          <t>coa</t>
        </is>
      </c>
      <c r="C2489" s="14" t="inlineStr">
        <is>
          <t>oen</t>
        </is>
      </c>
      <c r="D2489" s="36">
        <f>INDEX(Inputs!$O$5:$O$132,MATCH($B2489&amp;"|"&amp;$C2489,Inputs!$A$5:$A$132,0))</f>
        <v/>
      </c>
      <c r="E2489" s="36">
        <f>INDEX(Inputs!$P$5:$P$132,MATCH($B2489&amp;"|"&amp;$C2489,Inputs!$A$5:$A$132,0))</f>
        <v/>
      </c>
      <c r="F2489" s="36">
        <f>INDEX(Inputs!$T$5:$T$132,MATCH($B2489&amp;"|"&amp;$C2489,Inputs!$A$5:$A$132,0))</f>
        <v/>
      </c>
      <c r="G2489" s="36">
        <f>INDEX(Inputs!$S$5:$S$132,MATCH($B2489&amp;"|"&amp;$C2489,Inputs!$A$5:$A$132,0))</f>
        <v/>
      </c>
      <c r="H2489" s="14">
        <f>INDEX(VarLab,MATCH($A2489,VarKey,0))&amp;INDEX(MemLab,MATCH($C2489&amp;"|"&amp;$B2489,MemKey,0))</f>
        <v/>
      </c>
      <c r="I2489" s="14">
        <f>INDEX(VarUnit,MATCH($A2489,VarKey,0))</f>
        <v/>
      </c>
      <c r="J2489" s="14">
        <f>INDEX(VarSrc,MATCH($A2489,VarKey,0))</f>
        <v/>
      </c>
      <c r="K2489" s="11">
        <f>CodePrefix&amp;$A2489&amp;IF($C2489="","","."&amp;$C2489&amp;"."&amp;$B2489)&amp;INDEX(VarEnd,MATCH($A2489,VarKey,0))&amp;K$5</f>
        <v/>
      </c>
      <c r="L2489" s="39">
        <f>INDEX(Inputs!$X$5:$X$132,MATCH($B2489&amp;"|"&amp;$C2489,Inputs!$A$5:$A$132,0))</f>
        <v/>
      </c>
      <c r="M2489" s="40">
        <f>L2489*$G2489*(1+M$7)^$D2489*(M2471/L2471)^$E2489*((M2471+M2480)/(L2471+L2480))^$F2489</f>
        <v/>
      </c>
      <c r="N2489" s="40">
        <f>M2489*$G2489*(1+N$7)^$D2489*(N2471/M2471)^$E2489*((N2471+N2480)/(M2471+M2480))^$F2489</f>
        <v/>
      </c>
      <c r="O2489" s="40">
        <f>N2489*$G2489*(1+O$7)^$D2489*(O2471/N2471)^$E2489*((O2471+O2480)/(N2471+N2480))^$F2489</f>
        <v/>
      </c>
      <c r="P2489" s="40">
        <f>O2489*$G2489*(1+P$7)^$D2489*(P2471/O2471)^$E2489*((P2471+P2480)/(O2471+O2480))^$F2489</f>
        <v/>
      </c>
      <c r="Q2489" s="40">
        <f>P2489*$G2489*(1+Q$7)^$D2489*(Q2471/P2471)^$E2489*((Q2471+Q2480)/(P2471+P2480))^$F2489</f>
        <v/>
      </c>
      <c r="R2489" s="40">
        <f>Q2489*$G2489*(1+R$7)^$D2489*(R2471/Q2471)^$E2489*((R2471+R2480)/(Q2471+Q2480))^$F2489</f>
        <v/>
      </c>
      <c r="S2489" s="40">
        <f>R2489*$G2489*(1+S$7)^$D2489*(S2471/R2471)^$E2489*((S2471+S2480)/(R2471+R2480))^$F2489</f>
        <v/>
      </c>
      <c r="T2489" s="40">
        <f>S2489*$G2489*(1+T$7)^$D2489*(T2471/S2471)^$E2489*((T2471+T2480)/(S2471+S2480))^$F2489</f>
        <v/>
      </c>
      <c r="U2489" s="40">
        <f>T2489*$G2489*(1+U$7)^$D2489*(U2471/T2471)^$E2489*((U2471+U2480)/(T2471+T2480))^$F2489</f>
        <v/>
      </c>
      <c r="V2489" s="40">
        <f>U2489*$G2489*(1+V$7)^$D2489*(V2471/U2471)^$E2489*((V2471+V2480)/(U2471+U2480))^$F2489</f>
        <v/>
      </c>
      <c r="W2489" s="40">
        <f>V2489*$G2489*(1+W$7)^$D2489*(W2471/V2471)^$E2489*((W2471+W2480)/(V2471+V2480))^$F2489</f>
        <v/>
      </c>
      <c r="X2489" s="40">
        <f>W2489*$G2489*(1+X$7)^$D2489*(X2471/W2471)^$E2489*((X2471+X2480)/(W2471+W2480))^$F2489</f>
        <v/>
      </c>
      <c r="Y2489" s="40">
        <f>X2489*$G2489*(1+Y$7)^$D2489*(Y2471/X2471)^$E2489*((Y2471+Y2480)/(X2471+X2480))^$F2489</f>
        <v/>
      </c>
      <c r="Z2489" s="40">
        <f>Y2489*$G2489*(1+Z$7)^$D2489*(Z2471/Y2471)^$E2489*((Z2471+Z2480)/(Y2471+Y2480))^$F2489</f>
        <v/>
      </c>
      <c r="AA2489" s="40">
        <f>Z2489*$G2489*(1+AA$7)^$D2489*(AA2471/Z2471)^$E2489*((AA2471+AA2480)/(Z2471+Z2480))^$F2489</f>
        <v/>
      </c>
      <c r="AB2489" s="40">
        <f>AA2489*$G2489*(1+AB$7)^$D2489*(AB2471/AA2471)^$E2489*((AB2471+AB2480)/(AA2471+AA2480))^$F2489</f>
        <v/>
      </c>
      <c r="AC2489" s="40">
        <f>AB2489*$G2489*(1+AC$7)^$D2489*(AC2471/AB2471)^$E2489*((AC2471+AC2480)/(AB2471+AB2480))^$F2489</f>
        <v/>
      </c>
      <c r="AD2489" s="40">
        <f>AC2489*$G2489*(1+AD$7)^$D2489*(AD2471/AC2471)^$E2489*((AD2471+AD2480)/(AC2471+AC2480))^$F2489</f>
        <v/>
      </c>
      <c r="AF2489" s="11">
        <f>CodePrefix&amp;$A2489&amp;IF($C2489="","","."&amp;$C2489&amp;"."&amp;$B2489)&amp;INDEX(VarEnd,MATCH($A2489,VarKey,0))&amp;AF$5</f>
        <v/>
      </c>
      <c r="AG2489" s="39">
        <f>INDEX(Inputs!$X$5:$X$132,MATCH($B2489&amp;"|"&amp;$C2489,Inputs!$A$5:$A$132,0))</f>
        <v/>
      </c>
      <c r="AH2489" s="40">
        <f>AG2489*$G2489*(1+AH$7)^$D2489*(AH2471/AG2471)^$E2489*((AH2471+AH2480)/(AG2471+AG2480))^$F2489</f>
        <v/>
      </c>
      <c r="AI2489" s="40">
        <f>AH2489*$G2489*(1+AI$7)^$D2489*(AI2471/AH2471)^$E2489*((AI2471+AI2480)/(AH2471+AH2480))^$F2489</f>
        <v/>
      </c>
      <c r="AJ2489" s="40">
        <f>AI2489*$G2489*(1+AJ$7)^$D2489*(AJ2471/AI2471)^$E2489*((AJ2471+AJ2480)/(AI2471+AI2480))^$F2489</f>
        <v/>
      </c>
      <c r="AK2489" s="40">
        <f>AJ2489*$G2489*(1+AK$7)^$D2489*(AK2471/AJ2471)^$E2489*((AK2471+AK2480)/(AJ2471+AJ2480))^$F2489</f>
        <v/>
      </c>
      <c r="AL2489" s="40">
        <f>AK2489*$G2489*(1+AL$7)^$D2489*(AL2471/AK2471)^$E2489*((AL2471+AL2480)/(AK2471+AK2480))^$F2489</f>
        <v/>
      </c>
      <c r="AM2489" s="40">
        <f>AL2489*$G2489*(1+AM$7)^$D2489*(AM2471/AL2471)^$E2489*((AM2471+AM2480)/(AL2471+AL2480))^$F2489</f>
        <v/>
      </c>
      <c r="AN2489" s="40">
        <f>AM2489*$G2489*(1+AN$7)^$D2489*(AN2471/AM2471)^$E2489*((AN2471+AN2480)/(AM2471+AM2480))^$F2489</f>
        <v/>
      </c>
      <c r="AO2489" s="40">
        <f>AN2489*$G2489*(1+AO$7)^$D2489*(AO2471/AN2471)^$E2489*((AO2471+AO2480)/(AN2471+AN2480))^$F2489</f>
        <v/>
      </c>
      <c r="AP2489" s="40">
        <f>AO2489*$G2489*(1+AP$7)^$D2489*(AP2471/AO2471)^$E2489*((AP2471+AP2480)/(AO2471+AO2480))^$F2489</f>
        <v/>
      </c>
      <c r="AQ2489" s="40">
        <f>AP2489*$G2489*(1+AQ$7)^$D2489*(AQ2471/AP2471)^$E2489*((AQ2471+AQ2480)/(AP2471+AP2480))^$F2489</f>
        <v/>
      </c>
      <c r="AR2489" s="40">
        <f>AQ2489*$G2489*(1+AR$7)^$D2489*(AR2471/AQ2471)^$E2489*((AR2471+AR2480)/(AQ2471+AQ2480))^$F2489</f>
        <v/>
      </c>
      <c r="AS2489" s="40">
        <f>AR2489*$G2489*(1+AS$7)^$D2489*(AS2471/AR2471)^$E2489*((AS2471+AS2480)/(AR2471+AR2480))^$F2489</f>
        <v/>
      </c>
      <c r="AT2489" s="40">
        <f>AS2489*$G2489*(1+AT$7)^$D2489*(AT2471/AS2471)^$E2489*((AT2471+AT2480)/(AS2471+AS2480))^$F2489</f>
        <v/>
      </c>
      <c r="AU2489" s="40">
        <f>AT2489*$G2489*(1+AU$7)^$D2489*(AU2471/AT2471)^$E2489*((AU2471+AU2480)/(AT2471+AT2480))^$F2489</f>
        <v/>
      </c>
      <c r="AV2489" s="40">
        <f>AU2489*$G2489*(1+AV$7)^$D2489*(AV2471/AU2471)^$E2489*((AV2471+AV2480)/(AU2471+AU2480))^$F2489</f>
        <v/>
      </c>
      <c r="AW2489" s="40">
        <f>AV2489*$G2489*(1+AW$7)^$D2489*(AW2471/AV2471)^$E2489*((AW2471+AW2480)/(AV2471+AV2480))^$F2489</f>
        <v/>
      </c>
      <c r="AX2489" s="40">
        <f>AW2489*$G2489*(1+AX$7)^$D2489*(AX2471/AW2471)^$E2489*((AX2471+AX2480)/(AW2471+AW2480))^$F2489</f>
        <v/>
      </c>
      <c r="AY2489" s="40">
        <f>AX2489*$G2489*(1+AY$7)^$D2489*(AY2471/AX2471)^$E2489*((AY2471+AY2480)/(AX2471+AX2480))^$F2489</f>
        <v/>
      </c>
    </row>
    <row r="2490" hidden="1" outlineLevel="2">
      <c r="A2490" s="14" t="inlineStr">
        <is>
          <t>ener</t>
        </is>
      </c>
      <c r="B2490" s="14" t="inlineStr">
        <is>
          <t>nga</t>
        </is>
      </c>
      <c r="C2490" s="14" t="inlineStr">
        <is>
          <t>oen</t>
        </is>
      </c>
      <c r="D2490" s="36">
        <f>INDEX(Inputs!$O$5:$O$132,MATCH($B2490&amp;"|"&amp;$C2490,Inputs!$A$5:$A$132,0))</f>
        <v/>
      </c>
      <c r="E2490" s="36">
        <f>INDEX(Inputs!$P$5:$P$132,MATCH($B2490&amp;"|"&amp;$C2490,Inputs!$A$5:$A$132,0))</f>
        <v/>
      </c>
      <c r="F2490" s="36">
        <f>INDEX(Inputs!$T$5:$T$132,MATCH($B2490&amp;"|"&amp;$C2490,Inputs!$A$5:$A$132,0))</f>
        <v/>
      </c>
      <c r="G2490" s="36">
        <f>INDEX(Inputs!$S$5:$S$132,MATCH($B2490&amp;"|"&amp;$C2490,Inputs!$A$5:$A$132,0))</f>
        <v/>
      </c>
      <c r="H2490" s="14">
        <f>INDEX(VarLab,MATCH($A2490,VarKey,0))&amp;INDEX(MemLab,MATCH($C2490&amp;"|"&amp;$B2490,MemKey,0))</f>
        <v/>
      </c>
      <c r="I2490" s="14">
        <f>INDEX(VarUnit,MATCH($A2490,VarKey,0))</f>
        <v/>
      </c>
      <c r="J2490" s="14">
        <f>INDEX(VarSrc,MATCH($A2490,VarKey,0))</f>
        <v/>
      </c>
      <c r="K2490" s="11">
        <f>CodePrefix&amp;$A2490&amp;IF($C2490="","","."&amp;$C2490&amp;"."&amp;$B2490)&amp;INDEX(VarEnd,MATCH($A2490,VarKey,0))&amp;K$5</f>
        <v/>
      </c>
      <c r="L2490" s="39">
        <f>INDEX(Inputs!$X$5:$X$132,MATCH($B2490&amp;"|"&amp;$C2490,Inputs!$A$5:$A$132,0))</f>
        <v/>
      </c>
      <c r="M2490" s="40">
        <f>L2490*$G2490*(1+M$7)^$D2490*(M2472/L2472)^$E2490*((M2472+M2481)/(L2472+L2481))^$F2490</f>
        <v/>
      </c>
      <c r="N2490" s="40">
        <f>M2490*$G2490*(1+N$7)^$D2490*(N2472/M2472)^$E2490*((N2472+N2481)/(M2472+M2481))^$F2490</f>
        <v/>
      </c>
      <c r="O2490" s="40">
        <f>N2490*$G2490*(1+O$7)^$D2490*(O2472/N2472)^$E2490*((O2472+O2481)/(N2472+N2481))^$F2490</f>
        <v/>
      </c>
      <c r="P2490" s="40">
        <f>O2490*$G2490*(1+P$7)^$D2490*(P2472/O2472)^$E2490*((P2472+P2481)/(O2472+O2481))^$F2490</f>
        <v/>
      </c>
      <c r="Q2490" s="40">
        <f>P2490*$G2490*(1+Q$7)^$D2490*(Q2472/P2472)^$E2490*((Q2472+Q2481)/(P2472+P2481))^$F2490</f>
        <v/>
      </c>
      <c r="R2490" s="40">
        <f>Q2490*$G2490*(1+R$7)^$D2490*(R2472/Q2472)^$E2490*((R2472+R2481)/(Q2472+Q2481))^$F2490</f>
        <v/>
      </c>
      <c r="S2490" s="40">
        <f>R2490*$G2490*(1+S$7)^$D2490*(S2472/R2472)^$E2490*((S2472+S2481)/(R2472+R2481))^$F2490</f>
        <v/>
      </c>
      <c r="T2490" s="40">
        <f>S2490*$G2490*(1+T$7)^$D2490*(T2472/S2472)^$E2490*((T2472+T2481)/(S2472+S2481))^$F2490</f>
        <v/>
      </c>
      <c r="U2490" s="40">
        <f>T2490*$G2490*(1+U$7)^$D2490*(U2472/T2472)^$E2490*((U2472+U2481)/(T2472+T2481))^$F2490</f>
        <v/>
      </c>
      <c r="V2490" s="40">
        <f>U2490*$G2490*(1+V$7)^$D2490*(V2472/U2472)^$E2490*((V2472+V2481)/(U2472+U2481))^$F2490</f>
        <v/>
      </c>
      <c r="W2490" s="40">
        <f>V2490*$G2490*(1+W$7)^$D2490*(W2472/V2472)^$E2490*((W2472+W2481)/(V2472+V2481))^$F2490</f>
        <v/>
      </c>
      <c r="X2490" s="40">
        <f>W2490*$G2490*(1+X$7)^$D2490*(X2472/W2472)^$E2490*((X2472+X2481)/(W2472+W2481))^$F2490</f>
        <v/>
      </c>
      <c r="Y2490" s="40">
        <f>X2490*$G2490*(1+Y$7)^$D2490*(Y2472/X2472)^$E2490*((Y2472+Y2481)/(X2472+X2481))^$F2490</f>
        <v/>
      </c>
      <c r="Z2490" s="40">
        <f>Y2490*$G2490*(1+Z$7)^$D2490*(Z2472/Y2472)^$E2490*((Z2472+Z2481)/(Y2472+Y2481))^$F2490</f>
        <v/>
      </c>
      <c r="AA2490" s="40">
        <f>Z2490*$G2490*(1+AA$7)^$D2490*(AA2472/Z2472)^$E2490*((AA2472+AA2481)/(Z2472+Z2481))^$F2490</f>
        <v/>
      </c>
      <c r="AB2490" s="40">
        <f>AA2490*$G2490*(1+AB$7)^$D2490*(AB2472/AA2472)^$E2490*((AB2472+AB2481)/(AA2472+AA2481))^$F2490</f>
        <v/>
      </c>
      <c r="AC2490" s="40">
        <f>AB2490*$G2490*(1+AC$7)^$D2490*(AC2472/AB2472)^$E2490*((AC2472+AC2481)/(AB2472+AB2481))^$F2490</f>
        <v/>
      </c>
      <c r="AD2490" s="40">
        <f>AC2490*$G2490*(1+AD$7)^$D2490*(AD2472/AC2472)^$E2490*((AD2472+AD2481)/(AC2472+AC2481))^$F2490</f>
        <v/>
      </c>
      <c r="AF2490" s="11">
        <f>CodePrefix&amp;$A2490&amp;IF($C2490="","","."&amp;$C2490&amp;"."&amp;$B2490)&amp;INDEX(VarEnd,MATCH($A2490,VarKey,0))&amp;AF$5</f>
        <v/>
      </c>
      <c r="AG2490" s="39">
        <f>INDEX(Inputs!$X$5:$X$132,MATCH($B2490&amp;"|"&amp;$C2490,Inputs!$A$5:$A$132,0))</f>
        <v/>
      </c>
      <c r="AH2490" s="40">
        <f>AG2490*$G2490*(1+AH$7)^$D2490*(AH2472/AG2472)^$E2490*((AH2472+AH2481)/(AG2472+AG2481))^$F2490</f>
        <v/>
      </c>
      <c r="AI2490" s="40">
        <f>AH2490*$G2490*(1+AI$7)^$D2490*(AI2472/AH2472)^$E2490*((AI2472+AI2481)/(AH2472+AH2481))^$F2490</f>
        <v/>
      </c>
      <c r="AJ2490" s="40">
        <f>AI2490*$G2490*(1+AJ$7)^$D2490*(AJ2472/AI2472)^$E2490*((AJ2472+AJ2481)/(AI2472+AI2481))^$F2490</f>
        <v/>
      </c>
      <c r="AK2490" s="40">
        <f>AJ2490*$G2490*(1+AK$7)^$D2490*(AK2472/AJ2472)^$E2490*((AK2472+AK2481)/(AJ2472+AJ2481))^$F2490</f>
        <v/>
      </c>
      <c r="AL2490" s="40">
        <f>AK2490*$G2490*(1+AL$7)^$D2490*(AL2472/AK2472)^$E2490*((AL2472+AL2481)/(AK2472+AK2481))^$F2490</f>
        <v/>
      </c>
      <c r="AM2490" s="40">
        <f>AL2490*$G2490*(1+AM$7)^$D2490*(AM2472/AL2472)^$E2490*((AM2472+AM2481)/(AL2472+AL2481))^$F2490</f>
        <v/>
      </c>
      <c r="AN2490" s="40">
        <f>AM2490*$G2490*(1+AN$7)^$D2490*(AN2472/AM2472)^$E2490*((AN2472+AN2481)/(AM2472+AM2481))^$F2490</f>
        <v/>
      </c>
      <c r="AO2490" s="40">
        <f>AN2490*$G2490*(1+AO$7)^$D2490*(AO2472/AN2472)^$E2490*((AO2472+AO2481)/(AN2472+AN2481))^$F2490</f>
        <v/>
      </c>
      <c r="AP2490" s="40">
        <f>AO2490*$G2490*(1+AP$7)^$D2490*(AP2472/AO2472)^$E2490*((AP2472+AP2481)/(AO2472+AO2481))^$F2490</f>
        <v/>
      </c>
      <c r="AQ2490" s="40">
        <f>AP2490*$G2490*(1+AQ$7)^$D2490*(AQ2472/AP2472)^$E2490*((AQ2472+AQ2481)/(AP2472+AP2481))^$F2490</f>
        <v/>
      </c>
      <c r="AR2490" s="40">
        <f>AQ2490*$G2490*(1+AR$7)^$D2490*(AR2472/AQ2472)^$E2490*((AR2472+AR2481)/(AQ2472+AQ2481))^$F2490</f>
        <v/>
      </c>
      <c r="AS2490" s="40">
        <f>AR2490*$G2490*(1+AS$7)^$D2490*(AS2472/AR2472)^$E2490*((AS2472+AS2481)/(AR2472+AR2481))^$F2490</f>
        <v/>
      </c>
      <c r="AT2490" s="40">
        <f>AS2490*$G2490*(1+AT$7)^$D2490*(AT2472/AS2472)^$E2490*((AT2472+AT2481)/(AS2472+AS2481))^$F2490</f>
        <v/>
      </c>
      <c r="AU2490" s="40">
        <f>AT2490*$G2490*(1+AU$7)^$D2490*(AU2472/AT2472)^$E2490*((AU2472+AU2481)/(AT2472+AT2481))^$F2490</f>
        <v/>
      </c>
      <c r="AV2490" s="40">
        <f>AU2490*$G2490*(1+AV$7)^$D2490*(AV2472/AU2472)^$E2490*((AV2472+AV2481)/(AU2472+AU2481))^$F2490</f>
        <v/>
      </c>
      <c r="AW2490" s="40">
        <f>AV2490*$G2490*(1+AW$7)^$D2490*(AW2472/AV2472)^$E2490*((AW2472+AW2481)/(AV2472+AV2481))^$F2490</f>
        <v/>
      </c>
      <c r="AX2490" s="40">
        <f>AW2490*$G2490*(1+AX$7)^$D2490*(AX2472/AW2472)^$E2490*((AX2472+AX2481)/(AW2472+AW2481))^$F2490</f>
        <v/>
      </c>
      <c r="AY2490" s="40">
        <f>AX2490*$G2490*(1+AY$7)^$D2490*(AY2472/AX2472)^$E2490*((AY2472+AY2481)/(AX2472+AX2481))^$F2490</f>
        <v/>
      </c>
    </row>
    <row r="2491" hidden="1" outlineLevel="2">
      <c r="A2491" s="14" t="inlineStr">
        <is>
          <t>ener</t>
        </is>
      </c>
      <c r="B2491" s="14" t="inlineStr">
        <is>
          <t>gso</t>
        </is>
      </c>
      <c r="C2491" s="14" t="inlineStr">
        <is>
          <t>oen</t>
        </is>
      </c>
      <c r="D2491" s="36">
        <f>INDEX(Inputs!$O$5:$O$132,MATCH($B2491&amp;"|"&amp;$C2491,Inputs!$A$5:$A$132,0))</f>
        <v/>
      </c>
      <c r="E2491" s="36">
        <f>INDEX(Inputs!$P$5:$P$132,MATCH($B2491&amp;"|"&amp;$C2491,Inputs!$A$5:$A$132,0))</f>
        <v/>
      </c>
      <c r="F2491" s="36">
        <f>INDEX(Inputs!$T$5:$T$132,MATCH($B2491&amp;"|"&amp;$C2491,Inputs!$A$5:$A$132,0))</f>
        <v/>
      </c>
      <c r="G2491" s="36">
        <f>INDEX(Inputs!$S$5:$S$132,MATCH($B2491&amp;"|"&amp;$C2491,Inputs!$A$5:$A$132,0))</f>
        <v/>
      </c>
      <c r="H2491" s="14">
        <f>INDEX(VarLab,MATCH($A2491,VarKey,0))&amp;INDEX(MemLab,MATCH($C2491&amp;"|"&amp;$B2491,MemKey,0))</f>
        <v/>
      </c>
      <c r="I2491" s="14">
        <f>INDEX(VarUnit,MATCH($A2491,VarKey,0))</f>
        <v/>
      </c>
      <c r="J2491" s="14">
        <f>INDEX(VarSrc,MATCH($A2491,VarKey,0))</f>
        <v/>
      </c>
      <c r="K2491" s="11">
        <f>CodePrefix&amp;$A2491&amp;IF($C2491="","","."&amp;$C2491&amp;"."&amp;$B2491)&amp;INDEX(VarEnd,MATCH($A2491,VarKey,0))&amp;K$5</f>
        <v/>
      </c>
      <c r="L2491" s="39">
        <f>INDEX(Inputs!$X$5:$X$132,MATCH($B2491&amp;"|"&amp;$C2491,Inputs!$A$5:$A$132,0))</f>
        <v/>
      </c>
      <c r="M2491" s="40">
        <f>L2491*$G2491*(1+M$7)^$D2491*(M2473/L2473)^$E2491*((M2473+M2482)/(L2473+L2482))^$F2491</f>
        <v/>
      </c>
      <c r="N2491" s="40">
        <f>M2491*$G2491*(1+N$7)^$D2491*(N2473/M2473)^$E2491*((N2473+N2482)/(M2473+M2482))^$F2491</f>
        <v/>
      </c>
      <c r="O2491" s="40">
        <f>N2491*$G2491*(1+O$7)^$D2491*(O2473/N2473)^$E2491*((O2473+O2482)/(N2473+N2482))^$F2491</f>
        <v/>
      </c>
      <c r="P2491" s="40">
        <f>O2491*$G2491*(1+P$7)^$D2491*(P2473/O2473)^$E2491*((P2473+P2482)/(O2473+O2482))^$F2491</f>
        <v/>
      </c>
      <c r="Q2491" s="40">
        <f>P2491*$G2491*(1+Q$7)^$D2491*(Q2473/P2473)^$E2491*((Q2473+Q2482)/(P2473+P2482))^$F2491</f>
        <v/>
      </c>
      <c r="R2491" s="40">
        <f>Q2491*$G2491*(1+R$7)^$D2491*(R2473/Q2473)^$E2491*((R2473+R2482)/(Q2473+Q2482))^$F2491</f>
        <v/>
      </c>
      <c r="S2491" s="40">
        <f>R2491*$G2491*(1+S$7)^$D2491*(S2473/R2473)^$E2491*((S2473+S2482)/(R2473+R2482))^$F2491</f>
        <v/>
      </c>
      <c r="T2491" s="40">
        <f>S2491*$G2491*(1+T$7)^$D2491*(T2473/S2473)^$E2491*((T2473+T2482)/(S2473+S2482))^$F2491</f>
        <v/>
      </c>
      <c r="U2491" s="40">
        <f>T2491*$G2491*(1+U$7)^$D2491*(U2473/T2473)^$E2491*((U2473+U2482)/(T2473+T2482))^$F2491</f>
        <v/>
      </c>
      <c r="V2491" s="40">
        <f>U2491*$G2491*(1+V$7)^$D2491*(V2473/U2473)^$E2491*((V2473+V2482)/(U2473+U2482))^$F2491</f>
        <v/>
      </c>
      <c r="W2491" s="40">
        <f>V2491*$G2491*(1+W$7)^$D2491*(W2473/V2473)^$E2491*((W2473+W2482)/(V2473+V2482))^$F2491</f>
        <v/>
      </c>
      <c r="X2491" s="40">
        <f>W2491*$G2491*(1+X$7)^$D2491*(X2473/W2473)^$E2491*((X2473+X2482)/(W2473+W2482))^$F2491</f>
        <v/>
      </c>
      <c r="Y2491" s="40">
        <f>X2491*$G2491*(1+Y$7)^$D2491*(Y2473/X2473)^$E2491*((Y2473+Y2482)/(X2473+X2482))^$F2491</f>
        <v/>
      </c>
      <c r="Z2491" s="40">
        <f>Y2491*$G2491*(1+Z$7)^$D2491*(Z2473/Y2473)^$E2491*((Z2473+Z2482)/(Y2473+Y2482))^$F2491</f>
        <v/>
      </c>
      <c r="AA2491" s="40">
        <f>Z2491*$G2491*(1+AA$7)^$D2491*(AA2473/Z2473)^$E2491*((AA2473+AA2482)/(Z2473+Z2482))^$F2491</f>
        <v/>
      </c>
      <c r="AB2491" s="40">
        <f>AA2491*$G2491*(1+AB$7)^$D2491*(AB2473/AA2473)^$E2491*((AB2473+AB2482)/(AA2473+AA2482))^$F2491</f>
        <v/>
      </c>
      <c r="AC2491" s="40">
        <f>AB2491*$G2491*(1+AC$7)^$D2491*(AC2473/AB2473)^$E2491*((AC2473+AC2482)/(AB2473+AB2482))^$F2491</f>
        <v/>
      </c>
      <c r="AD2491" s="40">
        <f>AC2491*$G2491*(1+AD$7)^$D2491*(AD2473/AC2473)^$E2491*((AD2473+AD2482)/(AC2473+AC2482))^$F2491</f>
        <v/>
      </c>
      <c r="AF2491" s="11">
        <f>CodePrefix&amp;$A2491&amp;IF($C2491="","","."&amp;$C2491&amp;"."&amp;$B2491)&amp;INDEX(VarEnd,MATCH($A2491,VarKey,0))&amp;AF$5</f>
        <v/>
      </c>
      <c r="AG2491" s="39">
        <f>INDEX(Inputs!$X$5:$X$132,MATCH($B2491&amp;"|"&amp;$C2491,Inputs!$A$5:$A$132,0))</f>
        <v/>
      </c>
      <c r="AH2491" s="40">
        <f>AG2491*$G2491*(1+AH$7)^$D2491*(AH2473/AG2473)^$E2491*((AH2473+AH2482)/(AG2473+AG2482))^$F2491</f>
        <v/>
      </c>
      <c r="AI2491" s="40">
        <f>AH2491*$G2491*(1+AI$7)^$D2491*(AI2473/AH2473)^$E2491*((AI2473+AI2482)/(AH2473+AH2482))^$F2491</f>
        <v/>
      </c>
      <c r="AJ2491" s="40">
        <f>AI2491*$G2491*(1+AJ$7)^$D2491*(AJ2473/AI2473)^$E2491*((AJ2473+AJ2482)/(AI2473+AI2482))^$F2491</f>
        <v/>
      </c>
      <c r="AK2491" s="40">
        <f>AJ2491*$G2491*(1+AK$7)^$D2491*(AK2473/AJ2473)^$E2491*((AK2473+AK2482)/(AJ2473+AJ2482))^$F2491</f>
        <v/>
      </c>
      <c r="AL2491" s="40">
        <f>AK2491*$G2491*(1+AL$7)^$D2491*(AL2473/AK2473)^$E2491*((AL2473+AL2482)/(AK2473+AK2482))^$F2491</f>
        <v/>
      </c>
      <c r="AM2491" s="40">
        <f>AL2491*$G2491*(1+AM$7)^$D2491*(AM2473/AL2473)^$E2491*((AM2473+AM2482)/(AL2473+AL2482))^$F2491</f>
        <v/>
      </c>
      <c r="AN2491" s="40">
        <f>AM2491*$G2491*(1+AN$7)^$D2491*(AN2473/AM2473)^$E2491*((AN2473+AN2482)/(AM2473+AM2482))^$F2491</f>
        <v/>
      </c>
      <c r="AO2491" s="40">
        <f>AN2491*$G2491*(1+AO$7)^$D2491*(AO2473/AN2473)^$E2491*((AO2473+AO2482)/(AN2473+AN2482))^$F2491</f>
        <v/>
      </c>
      <c r="AP2491" s="40">
        <f>AO2491*$G2491*(1+AP$7)^$D2491*(AP2473/AO2473)^$E2491*((AP2473+AP2482)/(AO2473+AO2482))^$F2491</f>
        <v/>
      </c>
      <c r="AQ2491" s="40">
        <f>AP2491*$G2491*(1+AQ$7)^$D2491*(AQ2473/AP2473)^$E2491*((AQ2473+AQ2482)/(AP2473+AP2482))^$F2491</f>
        <v/>
      </c>
      <c r="AR2491" s="40">
        <f>AQ2491*$G2491*(1+AR$7)^$D2491*(AR2473/AQ2473)^$E2491*((AR2473+AR2482)/(AQ2473+AQ2482))^$F2491</f>
        <v/>
      </c>
      <c r="AS2491" s="40">
        <f>AR2491*$G2491*(1+AS$7)^$D2491*(AS2473/AR2473)^$E2491*((AS2473+AS2482)/(AR2473+AR2482))^$F2491</f>
        <v/>
      </c>
      <c r="AT2491" s="40">
        <f>AS2491*$G2491*(1+AT$7)^$D2491*(AT2473/AS2473)^$E2491*((AT2473+AT2482)/(AS2473+AS2482))^$F2491</f>
        <v/>
      </c>
      <c r="AU2491" s="40">
        <f>AT2491*$G2491*(1+AU$7)^$D2491*(AU2473/AT2473)^$E2491*((AU2473+AU2482)/(AT2473+AT2482))^$F2491</f>
        <v/>
      </c>
      <c r="AV2491" s="40">
        <f>AU2491*$G2491*(1+AV$7)^$D2491*(AV2473/AU2473)^$E2491*((AV2473+AV2482)/(AU2473+AU2482))^$F2491</f>
        <v/>
      </c>
      <c r="AW2491" s="40">
        <f>AV2491*$G2491*(1+AW$7)^$D2491*(AW2473/AV2473)^$E2491*((AW2473+AW2482)/(AV2473+AV2482))^$F2491</f>
        <v/>
      </c>
      <c r="AX2491" s="40">
        <f>AW2491*$G2491*(1+AX$7)^$D2491*(AX2473/AW2473)^$E2491*((AX2473+AX2482)/(AW2473+AW2482))^$F2491</f>
        <v/>
      </c>
      <c r="AY2491" s="40">
        <f>AX2491*$G2491*(1+AY$7)^$D2491*(AY2473/AX2473)^$E2491*((AY2473+AY2482)/(AX2473+AX2482))^$F2491</f>
        <v/>
      </c>
    </row>
    <row r="2492" hidden="1" outlineLevel="2">
      <c r="A2492" s="14" t="inlineStr">
        <is>
          <t>ener</t>
        </is>
      </c>
      <c r="B2492" s="14" t="inlineStr">
        <is>
          <t>die</t>
        </is>
      </c>
      <c r="C2492" s="14" t="inlineStr">
        <is>
          <t>oen</t>
        </is>
      </c>
      <c r="D2492" s="36">
        <f>INDEX(Inputs!$O$5:$O$132,MATCH($B2492&amp;"|"&amp;$C2492,Inputs!$A$5:$A$132,0))</f>
        <v/>
      </c>
      <c r="E2492" s="36">
        <f>INDEX(Inputs!$P$5:$P$132,MATCH($B2492&amp;"|"&amp;$C2492,Inputs!$A$5:$A$132,0))</f>
        <v/>
      </c>
      <c r="F2492" s="36">
        <f>INDEX(Inputs!$T$5:$T$132,MATCH($B2492&amp;"|"&amp;$C2492,Inputs!$A$5:$A$132,0))</f>
        <v/>
      </c>
      <c r="G2492" s="36">
        <f>INDEX(Inputs!$S$5:$S$132,MATCH($B2492&amp;"|"&amp;$C2492,Inputs!$A$5:$A$132,0))</f>
        <v/>
      </c>
      <c r="H2492" s="14">
        <f>INDEX(VarLab,MATCH($A2492,VarKey,0))&amp;INDEX(MemLab,MATCH($C2492&amp;"|"&amp;$B2492,MemKey,0))</f>
        <v/>
      </c>
      <c r="I2492" s="14">
        <f>INDEX(VarUnit,MATCH($A2492,VarKey,0))</f>
        <v/>
      </c>
      <c r="J2492" s="14">
        <f>INDEX(VarSrc,MATCH($A2492,VarKey,0))</f>
        <v/>
      </c>
      <c r="K2492" s="11">
        <f>CodePrefix&amp;$A2492&amp;IF($C2492="","","."&amp;$C2492&amp;"."&amp;$B2492)&amp;INDEX(VarEnd,MATCH($A2492,VarKey,0))&amp;K$5</f>
        <v/>
      </c>
      <c r="L2492" s="39">
        <f>INDEX(Inputs!$X$5:$X$132,MATCH($B2492&amp;"|"&amp;$C2492,Inputs!$A$5:$A$132,0))</f>
        <v/>
      </c>
      <c r="M2492" s="40">
        <f>L2492*$G2492*(1+M$7)^$D2492*(M2474/L2474)^$E2492*((M2474+M2483)/(L2474+L2483))^$F2492</f>
        <v/>
      </c>
      <c r="N2492" s="40">
        <f>M2492*$G2492*(1+N$7)^$D2492*(N2474/M2474)^$E2492*((N2474+N2483)/(M2474+M2483))^$F2492</f>
        <v/>
      </c>
      <c r="O2492" s="40">
        <f>N2492*$G2492*(1+O$7)^$D2492*(O2474/N2474)^$E2492*((O2474+O2483)/(N2474+N2483))^$F2492</f>
        <v/>
      </c>
      <c r="P2492" s="40">
        <f>O2492*$G2492*(1+P$7)^$D2492*(P2474/O2474)^$E2492*((P2474+P2483)/(O2474+O2483))^$F2492</f>
        <v/>
      </c>
      <c r="Q2492" s="40">
        <f>P2492*$G2492*(1+Q$7)^$D2492*(Q2474/P2474)^$E2492*((Q2474+Q2483)/(P2474+P2483))^$F2492</f>
        <v/>
      </c>
      <c r="R2492" s="40">
        <f>Q2492*$G2492*(1+R$7)^$D2492*(R2474/Q2474)^$E2492*((R2474+R2483)/(Q2474+Q2483))^$F2492</f>
        <v/>
      </c>
      <c r="S2492" s="40">
        <f>R2492*$G2492*(1+S$7)^$D2492*(S2474/R2474)^$E2492*((S2474+S2483)/(R2474+R2483))^$F2492</f>
        <v/>
      </c>
      <c r="T2492" s="40">
        <f>S2492*$G2492*(1+T$7)^$D2492*(T2474/S2474)^$E2492*((T2474+T2483)/(S2474+S2483))^$F2492</f>
        <v/>
      </c>
      <c r="U2492" s="40">
        <f>T2492*$G2492*(1+U$7)^$D2492*(U2474/T2474)^$E2492*((U2474+U2483)/(T2474+T2483))^$F2492</f>
        <v/>
      </c>
      <c r="V2492" s="40">
        <f>U2492*$G2492*(1+V$7)^$D2492*(V2474/U2474)^$E2492*((V2474+V2483)/(U2474+U2483))^$F2492</f>
        <v/>
      </c>
      <c r="W2492" s="40">
        <f>V2492*$G2492*(1+W$7)^$D2492*(W2474/V2474)^$E2492*((W2474+W2483)/(V2474+V2483))^$F2492</f>
        <v/>
      </c>
      <c r="X2492" s="40">
        <f>W2492*$G2492*(1+X$7)^$D2492*(X2474/W2474)^$E2492*((X2474+X2483)/(W2474+W2483))^$F2492</f>
        <v/>
      </c>
      <c r="Y2492" s="40">
        <f>X2492*$G2492*(1+Y$7)^$D2492*(Y2474/X2474)^$E2492*((Y2474+Y2483)/(X2474+X2483))^$F2492</f>
        <v/>
      </c>
      <c r="Z2492" s="40">
        <f>Y2492*$G2492*(1+Z$7)^$D2492*(Z2474/Y2474)^$E2492*((Z2474+Z2483)/(Y2474+Y2483))^$F2492</f>
        <v/>
      </c>
      <c r="AA2492" s="40">
        <f>Z2492*$G2492*(1+AA$7)^$D2492*(AA2474/Z2474)^$E2492*((AA2474+AA2483)/(Z2474+Z2483))^$F2492</f>
        <v/>
      </c>
      <c r="AB2492" s="40">
        <f>AA2492*$G2492*(1+AB$7)^$D2492*(AB2474/AA2474)^$E2492*((AB2474+AB2483)/(AA2474+AA2483))^$F2492</f>
        <v/>
      </c>
      <c r="AC2492" s="40">
        <f>AB2492*$G2492*(1+AC$7)^$D2492*(AC2474/AB2474)^$E2492*((AC2474+AC2483)/(AB2474+AB2483))^$F2492</f>
        <v/>
      </c>
      <c r="AD2492" s="40">
        <f>AC2492*$G2492*(1+AD$7)^$D2492*(AD2474/AC2474)^$E2492*((AD2474+AD2483)/(AC2474+AC2483))^$F2492</f>
        <v/>
      </c>
      <c r="AF2492" s="11">
        <f>CodePrefix&amp;$A2492&amp;IF($C2492="","","."&amp;$C2492&amp;"."&amp;$B2492)&amp;INDEX(VarEnd,MATCH($A2492,VarKey,0))&amp;AF$5</f>
        <v/>
      </c>
      <c r="AG2492" s="39">
        <f>INDEX(Inputs!$X$5:$X$132,MATCH($B2492&amp;"|"&amp;$C2492,Inputs!$A$5:$A$132,0))</f>
        <v/>
      </c>
      <c r="AH2492" s="40">
        <f>AG2492*$G2492*(1+AH$7)^$D2492*(AH2474/AG2474)^$E2492*((AH2474+AH2483)/(AG2474+AG2483))^$F2492</f>
        <v/>
      </c>
      <c r="AI2492" s="40">
        <f>AH2492*$G2492*(1+AI$7)^$D2492*(AI2474/AH2474)^$E2492*((AI2474+AI2483)/(AH2474+AH2483))^$F2492</f>
        <v/>
      </c>
      <c r="AJ2492" s="40">
        <f>AI2492*$G2492*(1+AJ$7)^$D2492*(AJ2474/AI2474)^$E2492*((AJ2474+AJ2483)/(AI2474+AI2483))^$F2492</f>
        <v/>
      </c>
      <c r="AK2492" s="40">
        <f>AJ2492*$G2492*(1+AK$7)^$D2492*(AK2474/AJ2474)^$E2492*((AK2474+AK2483)/(AJ2474+AJ2483))^$F2492</f>
        <v/>
      </c>
      <c r="AL2492" s="40">
        <f>AK2492*$G2492*(1+AL$7)^$D2492*(AL2474/AK2474)^$E2492*((AL2474+AL2483)/(AK2474+AK2483))^$F2492</f>
        <v/>
      </c>
      <c r="AM2492" s="40">
        <f>AL2492*$G2492*(1+AM$7)^$D2492*(AM2474/AL2474)^$E2492*((AM2474+AM2483)/(AL2474+AL2483))^$F2492</f>
        <v/>
      </c>
      <c r="AN2492" s="40">
        <f>AM2492*$G2492*(1+AN$7)^$D2492*(AN2474/AM2474)^$E2492*((AN2474+AN2483)/(AM2474+AM2483))^$F2492</f>
        <v/>
      </c>
      <c r="AO2492" s="40">
        <f>AN2492*$G2492*(1+AO$7)^$D2492*(AO2474/AN2474)^$E2492*((AO2474+AO2483)/(AN2474+AN2483))^$F2492</f>
        <v/>
      </c>
      <c r="AP2492" s="40">
        <f>AO2492*$G2492*(1+AP$7)^$D2492*(AP2474/AO2474)^$E2492*((AP2474+AP2483)/(AO2474+AO2483))^$F2492</f>
        <v/>
      </c>
      <c r="AQ2492" s="40">
        <f>AP2492*$G2492*(1+AQ$7)^$D2492*(AQ2474/AP2474)^$E2492*((AQ2474+AQ2483)/(AP2474+AP2483))^$F2492</f>
        <v/>
      </c>
      <c r="AR2492" s="40">
        <f>AQ2492*$G2492*(1+AR$7)^$D2492*(AR2474/AQ2474)^$E2492*((AR2474+AR2483)/(AQ2474+AQ2483))^$F2492</f>
        <v/>
      </c>
      <c r="AS2492" s="40">
        <f>AR2492*$G2492*(1+AS$7)^$D2492*(AS2474/AR2474)^$E2492*((AS2474+AS2483)/(AR2474+AR2483))^$F2492</f>
        <v/>
      </c>
      <c r="AT2492" s="40">
        <f>AS2492*$G2492*(1+AT$7)^$D2492*(AT2474/AS2474)^$E2492*((AT2474+AT2483)/(AS2474+AS2483))^$F2492</f>
        <v/>
      </c>
      <c r="AU2492" s="40">
        <f>AT2492*$G2492*(1+AU$7)^$D2492*(AU2474/AT2474)^$E2492*((AU2474+AU2483)/(AT2474+AT2483))^$F2492</f>
        <v/>
      </c>
      <c r="AV2492" s="40">
        <f>AU2492*$G2492*(1+AV$7)^$D2492*(AV2474/AU2474)^$E2492*((AV2474+AV2483)/(AU2474+AU2483))^$F2492</f>
        <v/>
      </c>
      <c r="AW2492" s="40">
        <f>AV2492*$G2492*(1+AW$7)^$D2492*(AW2474/AV2474)^$E2492*((AW2474+AW2483)/(AV2474+AV2483))^$F2492</f>
        <v/>
      </c>
      <c r="AX2492" s="40">
        <f>AW2492*$G2492*(1+AX$7)^$D2492*(AX2474/AW2474)^$E2492*((AX2474+AX2483)/(AW2474+AW2483))^$F2492</f>
        <v/>
      </c>
      <c r="AY2492" s="40">
        <f>AX2492*$G2492*(1+AY$7)^$D2492*(AY2474/AX2474)^$E2492*((AY2474+AY2483)/(AX2474+AX2483))^$F2492</f>
        <v/>
      </c>
    </row>
    <row r="2493" hidden="1" outlineLevel="2">
      <c r="A2493" s="14" t="inlineStr">
        <is>
          <t>ener</t>
        </is>
      </c>
      <c r="B2493" s="14" t="inlineStr">
        <is>
          <t>lpg</t>
        </is>
      </c>
      <c r="C2493" s="14" t="inlineStr">
        <is>
          <t>oen</t>
        </is>
      </c>
      <c r="D2493" s="36">
        <f>INDEX(Inputs!$O$5:$O$132,MATCH($B2493&amp;"|"&amp;$C2493,Inputs!$A$5:$A$132,0))</f>
        <v/>
      </c>
      <c r="E2493" s="36">
        <f>INDEX(Inputs!$P$5:$P$132,MATCH($B2493&amp;"|"&amp;$C2493,Inputs!$A$5:$A$132,0))</f>
        <v/>
      </c>
      <c r="F2493" s="36">
        <f>INDEX(Inputs!$T$5:$T$132,MATCH($B2493&amp;"|"&amp;$C2493,Inputs!$A$5:$A$132,0))</f>
        <v/>
      </c>
      <c r="G2493" s="36">
        <f>INDEX(Inputs!$S$5:$S$132,MATCH($B2493&amp;"|"&amp;$C2493,Inputs!$A$5:$A$132,0))</f>
        <v/>
      </c>
      <c r="H2493" s="14">
        <f>INDEX(VarLab,MATCH($A2493,VarKey,0))&amp;INDEX(MemLab,MATCH($C2493&amp;"|"&amp;$B2493,MemKey,0))</f>
        <v/>
      </c>
      <c r="I2493" s="14">
        <f>INDEX(VarUnit,MATCH($A2493,VarKey,0))</f>
        <v/>
      </c>
      <c r="J2493" s="14">
        <f>INDEX(VarSrc,MATCH($A2493,VarKey,0))</f>
        <v/>
      </c>
      <c r="K2493" s="11">
        <f>CodePrefix&amp;$A2493&amp;IF($C2493="","","."&amp;$C2493&amp;"."&amp;$B2493)&amp;INDEX(VarEnd,MATCH($A2493,VarKey,0))&amp;K$5</f>
        <v/>
      </c>
      <c r="L2493" s="39">
        <f>INDEX(Inputs!$X$5:$X$132,MATCH($B2493&amp;"|"&amp;$C2493,Inputs!$A$5:$A$132,0))</f>
        <v/>
      </c>
      <c r="M2493" s="40">
        <f>L2493*$G2493*(1+M$7)^$D2493*(M2475/L2475)^$E2493*((M2475+M2484)/(L2475+L2484))^$F2493</f>
        <v/>
      </c>
      <c r="N2493" s="40">
        <f>M2493*$G2493*(1+N$7)^$D2493*(N2475/M2475)^$E2493*((N2475+N2484)/(M2475+M2484))^$F2493</f>
        <v/>
      </c>
      <c r="O2493" s="40">
        <f>N2493*$G2493*(1+O$7)^$D2493*(O2475/N2475)^$E2493*((O2475+O2484)/(N2475+N2484))^$F2493</f>
        <v/>
      </c>
      <c r="P2493" s="40">
        <f>O2493*$G2493*(1+P$7)^$D2493*(P2475/O2475)^$E2493*((P2475+P2484)/(O2475+O2484))^$F2493</f>
        <v/>
      </c>
      <c r="Q2493" s="40">
        <f>P2493*$G2493*(1+Q$7)^$D2493*(Q2475/P2475)^$E2493*((Q2475+Q2484)/(P2475+P2484))^$F2493</f>
        <v/>
      </c>
      <c r="R2493" s="40">
        <f>Q2493*$G2493*(1+R$7)^$D2493*(R2475/Q2475)^$E2493*((R2475+R2484)/(Q2475+Q2484))^$F2493</f>
        <v/>
      </c>
      <c r="S2493" s="40">
        <f>R2493*$G2493*(1+S$7)^$D2493*(S2475/R2475)^$E2493*((S2475+S2484)/(R2475+R2484))^$F2493</f>
        <v/>
      </c>
      <c r="T2493" s="40">
        <f>S2493*$G2493*(1+T$7)^$D2493*(T2475/S2475)^$E2493*((T2475+T2484)/(S2475+S2484))^$F2493</f>
        <v/>
      </c>
      <c r="U2493" s="40">
        <f>T2493*$G2493*(1+U$7)^$D2493*(U2475/T2475)^$E2493*((U2475+U2484)/(T2475+T2484))^$F2493</f>
        <v/>
      </c>
      <c r="V2493" s="40">
        <f>U2493*$G2493*(1+V$7)^$D2493*(V2475/U2475)^$E2493*((V2475+V2484)/(U2475+U2484))^$F2493</f>
        <v/>
      </c>
      <c r="W2493" s="40">
        <f>V2493*$G2493*(1+W$7)^$D2493*(W2475/V2475)^$E2493*((W2475+W2484)/(V2475+V2484))^$F2493</f>
        <v/>
      </c>
      <c r="X2493" s="40">
        <f>W2493*$G2493*(1+X$7)^$D2493*(X2475/W2475)^$E2493*((X2475+X2484)/(W2475+W2484))^$F2493</f>
        <v/>
      </c>
      <c r="Y2493" s="40">
        <f>X2493*$G2493*(1+Y$7)^$D2493*(Y2475/X2475)^$E2493*((Y2475+Y2484)/(X2475+X2484))^$F2493</f>
        <v/>
      </c>
      <c r="Z2493" s="40">
        <f>Y2493*$G2493*(1+Z$7)^$D2493*(Z2475/Y2475)^$E2493*((Z2475+Z2484)/(Y2475+Y2484))^$F2493</f>
        <v/>
      </c>
      <c r="AA2493" s="40">
        <f>Z2493*$G2493*(1+AA$7)^$D2493*(AA2475/Z2475)^$E2493*((AA2475+AA2484)/(Z2475+Z2484))^$F2493</f>
        <v/>
      </c>
      <c r="AB2493" s="40">
        <f>AA2493*$G2493*(1+AB$7)^$D2493*(AB2475/AA2475)^$E2493*((AB2475+AB2484)/(AA2475+AA2484))^$F2493</f>
        <v/>
      </c>
      <c r="AC2493" s="40">
        <f>AB2493*$G2493*(1+AC$7)^$D2493*(AC2475/AB2475)^$E2493*((AC2475+AC2484)/(AB2475+AB2484))^$F2493</f>
        <v/>
      </c>
      <c r="AD2493" s="40">
        <f>AC2493*$G2493*(1+AD$7)^$D2493*(AD2475/AC2475)^$E2493*((AD2475+AD2484)/(AC2475+AC2484))^$F2493</f>
        <v/>
      </c>
      <c r="AF2493" s="11">
        <f>CodePrefix&amp;$A2493&amp;IF($C2493="","","."&amp;$C2493&amp;"."&amp;$B2493)&amp;INDEX(VarEnd,MATCH($A2493,VarKey,0))&amp;AF$5</f>
        <v/>
      </c>
      <c r="AG2493" s="39">
        <f>INDEX(Inputs!$X$5:$X$132,MATCH($B2493&amp;"|"&amp;$C2493,Inputs!$A$5:$A$132,0))</f>
        <v/>
      </c>
      <c r="AH2493" s="40">
        <f>AG2493*$G2493*(1+AH$7)^$D2493*(AH2475/AG2475)^$E2493*((AH2475+AH2484)/(AG2475+AG2484))^$F2493</f>
        <v/>
      </c>
      <c r="AI2493" s="40">
        <f>AH2493*$G2493*(1+AI$7)^$D2493*(AI2475/AH2475)^$E2493*((AI2475+AI2484)/(AH2475+AH2484))^$F2493</f>
        <v/>
      </c>
      <c r="AJ2493" s="40">
        <f>AI2493*$G2493*(1+AJ$7)^$D2493*(AJ2475/AI2475)^$E2493*((AJ2475+AJ2484)/(AI2475+AI2484))^$F2493</f>
        <v/>
      </c>
      <c r="AK2493" s="40">
        <f>AJ2493*$G2493*(1+AK$7)^$D2493*(AK2475/AJ2475)^$E2493*((AK2475+AK2484)/(AJ2475+AJ2484))^$F2493</f>
        <v/>
      </c>
      <c r="AL2493" s="40">
        <f>AK2493*$G2493*(1+AL$7)^$D2493*(AL2475/AK2475)^$E2493*((AL2475+AL2484)/(AK2475+AK2484))^$F2493</f>
        <v/>
      </c>
      <c r="AM2493" s="40">
        <f>AL2493*$G2493*(1+AM$7)^$D2493*(AM2475/AL2475)^$E2493*((AM2475+AM2484)/(AL2475+AL2484))^$F2493</f>
        <v/>
      </c>
      <c r="AN2493" s="40">
        <f>AM2493*$G2493*(1+AN$7)^$D2493*(AN2475/AM2475)^$E2493*((AN2475+AN2484)/(AM2475+AM2484))^$F2493</f>
        <v/>
      </c>
      <c r="AO2493" s="40">
        <f>AN2493*$G2493*(1+AO$7)^$D2493*(AO2475/AN2475)^$E2493*((AO2475+AO2484)/(AN2475+AN2484))^$F2493</f>
        <v/>
      </c>
      <c r="AP2493" s="40">
        <f>AO2493*$G2493*(1+AP$7)^$D2493*(AP2475/AO2475)^$E2493*((AP2475+AP2484)/(AO2475+AO2484))^$F2493</f>
        <v/>
      </c>
      <c r="AQ2493" s="40">
        <f>AP2493*$G2493*(1+AQ$7)^$D2493*(AQ2475/AP2475)^$E2493*((AQ2475+AQ2484)/(AP2475+AP2484))^$F2493</f>
        <v/>
      </c>
      <c r="AR2493" s="40">
        <f>AQ2493*$G2493*(1+AR$7)^$D2493*(AR2475/AQ2475)^$E2493*((AR2475+AR2484)/(AQ2475+AQ2484))^$F2493</f>
        <v/>
      </c>
      <c r="AS2493" s="40">
        <f>AR2493*$G2493*(1+AS$7)^$D2493*(AS2475/AR2475)^$E2493*((AS2475+AS2484)/(AR2475+AR2484))^$F2493</f>
        <v/>
      </c>
      <c r="AT2493" s="40">
        <f>AS2493*$G2493*(1+AT$7)^$D2493*(AT2475/AS2475)^$E2493*((AT2475+AT2484)/(AS2475+AS2484))^$F2493</f>
        <v/>
      </c>
      <c r="AU2493" s="40">
        <f>AT2493*$G2493*(1+AU$7)^$D2493*(AU2475/AT2475)^$E2493*((AU2475+AU2484)/(AT2475+AT2484))^$F2493</f>
        <v/>
      </c>
      <c r="AV2493" s="40">
        <f>AU2493*$G2493*(1+AV$7)^$D2493*(AV2475/AU2475)^$E2493*((AV2475+AV2484)/(AU2475+AU2484))^$F2493</f>
        <v/>
      </c>
      <c r="AW2493" s="40">
        <f>AV2493*$G2493*(1+AW$7)^$D2493*(AW2475/AV2475)^$E2493*((AW2475+AW2484)/(AV2475+AV2484))^$F2493</f>
        <v/>
      </c>
      <c r="AX2493" s="40">
        <f>AW2493*$G2493*(1+AX$7)^$D2493*(AX2475/AW2475)^$E2493*((AX2475+AX2484)/(AW2475+AW2484))^$F2493</f>
        <v/>
      </c>
      <c r="AY2493" s="40">
        <f>AX2493*$G2493*(1+AY$7)^$D2493*(AY2475/AX2475)^$E2493*((AY2475+AY2484)/(AX2475+AX2484))^$F2493</f>
        <v/>
      </c>
    </row>
    <row r="2494" hidden="1" outlineLevel="2">
      <c r="A2494" s="14" t="inlineStr">
        <is>
          <t>ener</t>
        </is>
      </c>
      <c r="B2494" s="14" t="inlineStr">
        <is>
          <t>ker</t>
        </is>
      </c>
      <c r="C2494" s="14" t="inlineStr">
        <is>
          <t>oen</t>
        </is>
      </c>
      <c r="D2494" s="36">
        <f>INDEX(Inputs!$O$5:$O$132,MATCH($B2494&amp;"|"&amp;$C2494,Inputs!$A$5:$A$132,0))</f>
        <v/>
      </c>
      <c r="E2494" s="36">
        <f>INDEX(Inputs!$P$5:$P$132,MATCH($B2494&amp;"|"&amp;$C2494,Inputs!$A$5:$A$132,0))</f>
        <v/>
      </c>
      <c r="F2494" s="36">
        <f>INDEX(Inputs!$T$5:$T$132,MATCH($B2494&amp;"|"&amp;$C2494,Inputs!$A$5:$A$132,0))</f>
        <v/>
      </c>
      <c r="G2494" s="36">
        <f>INDEX(Inputs!$S$5:$S$132,MATCH($B2494&amp;"|"&amp;$C2494,Inputs!$A$5:$A$132,0))</f>
        <v/>
      </c>
      <c r="H2494" s="14">
        <f>INDEX(VarLab,MATCH($A2494,VarKey,0))&amp;INDEX(MemLab,MATCH($C2494&amp;"|"&amp;$B2494,MemKey,0))</f>
        <v/>
      </c>
      <c r="I2494" s="14">
        <f>INDEX(VarUnit,MATCH($A2494,VarKey,0))</f>
        <v/>
      </c>
      <c r="J2494" s="14">
        <f>INDEX(VarSrc,MATCH($A2494,VarKey,0))</f>
        <v/>
      </c>
      <c r="K2494" s="11">
        <f>CodePrefix&amp;$A2494&amp;IF($C2494="","","."&amp;$C2494&amp;"."&amp;$B2494)&amp;INDEX(VarEnd,MATCH($A2494,VarKey,0))&amp;K$5</f>
        <v/>
      </c>
      <c r="L2494" s="39">
        <f>INDEX(Inputs!$X$5:$X$132,MATCH($B2494&amp;"|"&amp;$C2494,Inputs!$A$5:$A$132,0))</f>
        <v/>
      </c>
      <c r="M2494" s="40">
        <f>L2494*$G2494*(1+M$7)^$D2494*(M2476/L2476)^$E2494*((M2476+M2485)/(L2476+L2485))^$F2494</f>
        <v/>
      </c>
      <c r="N2494" s="40">
        <f>M2494*$G2494*(1+N$7)^$D2494*(N2476/M2476)^$E2494*((N2476+N2485)/(M2476+M2485))^$F2494</f>
        <v/>
      </c>
      <c r="O2494" s="40">
        <f>N2494*$G2494*(1+O$7)^$D2494*(O2476/N2476)^$E2494*((O2476+O2485)/(N2476+N2485))^$F2494</f>
        <v/>
      </c>
      <c r="P2494" s="40">
        <f>O2494*$G2494*(1+P$7)^$D2494*(P2476/O2476)^$E2494*((P2476+P2485)/(O2476+O2485))^$F2494</f>
        <v/>
      </c>
      <c r="Q2494" s="40">
        <f>P2494*$G2494*(1+Q$7)^$D2494*(Q2476/P2476)^$E2494*((Q2476+Q2485)/(P2476+P2485))^$F2494</f>
        <v/>
      </c>
      <c r="R2494" s="40">
        <f>Q2494*$G2494*(1+R$7)^$D2494*(R2476/Q2476)^$E2494*((R2476+R2485)/(Q2476+Q2485))^$F2494</f>
        <v/>
      </c>
      <c r="S2494" s="40">
        <f>R2494*$G2494*(1+S$7)^$D2494*(S2476/R2476)^$E2494*((S2476+S2485)/(R2476+R2485))^$F2494</f>
        <v/>
      </c>
      <c r="T2494" s="40">
        <f>S2494*$G2494*(1+T$7)^$D2494*(T2476/S2476)^$E2494*((T2476+T2485)/(S2476+S2485))^$F2494</f>
        <v/>
      </c>
      <c r="U2494" s="40">
        <f>T2494*$G2494*(1+U$7)^$D2494*(U2476/T2476)^$E2494*((U2476+U2485)/(T2476+T2485))^$F2494</f>
        <v/>
      </c>
      <c r="V2494" s="40">
        <f>U2494*$G2494*(1+V$7)^$D2494*(V2476/U2476)^$E2494*((V2476+V2485)/(U2476+U2485))^$F2494</f>
        <v/>
      </c>
      <c r="W2494" s="40">
        <f>V2494*$G2494*(1+W$7)^$D2494*(W2476/V2476)^$E2494*((W2476+W2485)/(V2476+V2485))^$F2494</f>
        <v/>
      </c>
      <c r="X2494" s="40">
        <f>W2494*$G2494*(1+X$7)^$D2494*(X2476/W2476)^$E2494*((X2476+X2485)/(W2476+W2485))^$F2494</f>
        <v/>
      </c>
      <c r="Y2494" s="40">
        <f>X2494*$G2494*(1+Y$7)^$D2494*(Y2476/X2476)^$E2494*((Y2476+Y2485)/(X2476+X2485))^$F2494</f>
        <v/>
      </c>
      <c r="Z2494" s="40">
        <f>Y2494*$G2494*(1+Z$7)^$D2494*(Z2476/Y2476)^$E2494*((Z2476+Z2485)/(Y2476+Y2485))^$F2494</f>
        <v/>
      </c>
      <c r="AA2494" s="40">
        <f>Z2494*$G2494*(1+AA$7)^$D2494*(AA2476/Z2476)^$E2494*((AA2476+AA2485)/(Z2476+Z2485))^$F2494</f>
        <v/>
      </c>
      <c r="AB2494" s="40">
        <f>AA2494*$G2494*(1+AB$7)^$D2494*(AB2476/AA2476)^$E2494*((AB2476+AB2485)/(AA2476+AA2485))^$F2494</f>
        <v/>
      </c>
      <c r="AC2494" s="40">
        <f>AB2494*$G2494*(1+AC$7)^$D2494*(AC2476/AB2476)^$E2494*((AC2476+AC2485)/(AB2476+AB2485))^$F2494</f>
        <v/>
      </c>
      <c r="AD2494" s="40">
        <f>AC2494*$G2494*(1+AD$7)^$D2494*(AD2476/AC2476)^$E2494*((AD2476+AD2485)/(AC2476+AC2485))^$F2494</f>
        <v/>
      </c>
      <c r="AF2494" s="11">
        <f>CodePrefix&amp;$A2494&amp;IF($C2494="","","."&amp;$C2494&amp;"."&amp;$B2494)&amp;INDEX(VarEnd,MATCH($A2494,VarKey,0))&amp;AF$5</f>
        <v/>
      </c>
      <c r="AG2494" s="39">
        <f>INDEX(Inputs!$X$5:$X$132,MATCH($B2494&amp;"|"&amp;$C2494,Inputs!$A$5:$A$132,0))</f>
        <v/>
      </c>
      <c r="AH2494" s="40">
        <f>AG2494*$G2494*(1+AH$7)^$D2494*(AH2476/AG2476)^$E2494*((AH2476+AH2485)/(AG2476+AG2485))^$F2494</f>
        <v/>
      </c>
      <c r="AI2494" s="40">
        <f>AH2494*$G2494*(1+AI$7)^$D2494*(AI2476/AH2476)^$E2494*((AI2476+AI2485)/(AH2476+AH2485))^$F2494</f>
        <v/>
      </c>
      <c r="AJ2494" s="40">
        <f>AI2494*$G2494*(1+AJ$7)^$D2494*(AJ2476/AI2476)^$E2494*((AJ2476+AJ2485)/(AI2476+AI2485))^$F2494</f>
        <v/>
      </c>
      <c r="AK2494" s="40">
        <f>AJ2494*$G2494*(1+AK$7)^$D2494*(AK2476/AJ2476)^$E2494*((AK2476+AK2485)/(AJ2476+AJ2485))^$F2494</f>
        <v/>
      </c>
      <c r="AL2494" s="40">
        <f>AK2494*$G2494*(1+AL$7)^$D2494*(AL2476/AK2476)^$E2494*((AL2476+AL2485)/(AK2476+AK2485))^$F2494</f>
        <v/>
      </c>
      <c r="AM2494" s="40">
        <f>AL2494*$G2494*(1+AM$7)^$D2494*(AM2476/AL2476)^$E2494*((AM2476+AM2485)/(AL2476+AL2485))^$F2494</f>
        <v/>
      </c>
      <c r="AN2494" s="40">
        <f>AM2494*$G2494*(1+AN$7)^$D2494*(AN2476/AM2476)^$E2494*((AN2476+AN2485)/(AM2476+AM2485))^$F2494</f>
        <v/>
      </c>
      <c r="AO2494" s="40">
        <f>AN2494*$G2494*(1+AO$7)^$D2494*(AO2476/AN2476)^$E2494*((AO2476+AO2485)/(AN2476+AN2485))^$F2494</f>
        <v/>
      </c>
      <c r="AP2494" s="40">
        <f>AO2494*$G2494*(1+AP$7)^$D2494*(AP2476/AO2476)^$E2494*((AP2476+AP2485)/(AO2476+AO2485))^$F2494</f>
        <v/>
      </c>
      <c r="AQ2494" s="40">
        <f>AP2494*$G2494*(1+AQ$7)^$D2494*(AQ2476/AP2476)^$E2494*((AQ2476+AQ2485)/(AP2476+AP2485))^$F2494</f>
        <v/>
      </c>
      <c r="AR2494" s="40">
        <f>AQ2494*$G2494*(1+AR$7)^$D2494*(AR2476/AQ2476)^$E2494*((AR2476+AR2485)/(AQ2476+AQ2485))^$F2494</f>
        <v/>
      </c>
      <c r="AS2494" s="40">
        <f>AR2494*$G2494*(1+AS$7)^$D2494*(AS2476/AR2476)^$E2494*((AS2476+AS2485)/(AR2476+AR2485))^$F2494</f>
        <v/>
      </c>
      <c r="AT2494" s="40">
        <f>AS2494*$G2494*(1+AT$7)^$D2494*(AT2476/AS2476)^$E2494*((AT2476+AT2485)/(AS2476+AS2485))^$F2494</f>
        <v/>
      </c>
      <c r="AU2494" s="40">
        <f>AT2494*$G2494*(1+AU$7)^$D2494*(AU2476/AT2476)^$E2494*((AU2476+AU2485)/(AT2476+AT2485))^$F2494</f>
        <v/>
      </c>
      <c r="AV2494" s="40">
        <f>AU2494*$G2494*(1+AV$7)^$D2494*(AV2476/AU2476)^$E2494*((AV2476+AV2485)/(AU2476+AU2485))^$F2494</f>
        <v/>
      </c>
      <c r="AW2494" s="40">
        <f>AV2494*$G2494*(1+AW$7)^$D2494*(AW2476/AV2476)^$E2494*((AW2476+AW2485)/(AV2476+AV2485))^$F2494</f>
        <v/>
      </c>
      <c r="AX2494" s="40">
        <f>AW2494*$G2494*(1+AX$7)^$D2494*(AX2476/AW2476)^$E2494*((AX2476+AX2485)/(AW2476+AW2485))^$F2494</f>
        <v/>
      </c>
      <c r="AY2494" s="40">
        <f>AX2494*$G2494*(1+AY$7)^$D2494*(AY2476/AX2476)^$E2494*((AY2476+AY2485)/(AX2476+AX2485))^$F2494</f>
        <v/>
      </c>
    </row>
    <row r="2495" hidden="1" outlineLevel="2">
      <c r="A2495" s="14" t="inlineStr">
        <is>
          <t>ener</t>
        </is>
      </c>
      <c r="B2495" s="14" t="inlineStr">
        <is>
          <t>oop</t>
        </is>
      </c>
      <c r="C2495" s="14" t="inlineStr">
        <is>
          <t>oen</t>
        </is>
      </c>
      <c r="D2495" s="36">
        <f>INDEX(Inputs!$O$5:$O$132,MATCH($B2495&amp;"|"&amp;$C2495,Inputs!$A$5:$A$132,0))</f>
        <v/>
      </c>
      <c r="E2495" s="36">
        <f>INDEX(Inputs!$P$5:$P$132,MATCH($B2495&amp;"|"&amp;$C2495,Inputs!$A$5:$A$132,0))</f>
        <v/>
      </c>
      <c r="F2495" s="36">
        <f>INDEX(Inputs!$T$5:$T$132,MATCH($B2495&amp;"|"&amp;$C2495,Inputs!$A$5:$A$132,0))</f>
        <v/>
      </c>
      <c r="G2495" s="36">
        <f>INDEX(Inputs!$S$5:$S$132,MATCH($B2495&amp;"|"&amp;$C2495,Inputs!$A$5:$A$132,0))</f>
        <v/>
      </c>
      <c r="H2495" s="14">
        <f>INDEX(VarLab,MATCH($A2495,VarKey,0))&amp;INDEX(MemLab,MATCH($C2495&amp;"|"&amp;$B2495,MemKey,0))</f>
        <v/>
      </c>
      <c r="I2495" s="14">
        <f>INDEX(VarUnit,MATCH($A2495,VarKey,0))</f>
        <v/>
      </c>
      <c r="J2495" s="14">
        <f>INDEX(VarSrc,MATCH($A2495,VarKey,0))</f>
        <v/>
      </c>
      <c r="K2495" s="11">
        <f>CodePrefix&amp;$A2495&amp;IF($C2495="","","."&amp;$C2495&amp;"."&amp;$B2495)&amp;INDEX(VarEnd,MATCH($A2495,VarKey,0))&amp;K$5</f>
        <v/>
      </c>
      <c r="L2495" s="39">
        <f>INDEX(Inputs!$X$5:$X$132,MATCH($B2495&amp;"|"&amp;$C2495,Inputs!$A$5:$A$132,0))</f>
        <v/>
      </c>
      <c r="M2495" s="40">
        <f>L2495*$G2495*(1+M$7)^$D2495*(M2477/L2477)^$E2495*((M2477+M2486)/(L2477+L2486))^$F2495</f>
        <v/>
      </c>
      <c r="N2495" s="40">
        <f>M2495*$G2495*(1+N$7)^$D2495*(N2477/M2477)^$E2495*((N2477+N2486)/(M2477+M2486))^$F2495</f>
        <v/>
      </c>
      <c r="O2495" s="40">
        <f>N2495*$G2495*(1+O$7)^$D2495*(O2477/N2477)^$E2495*((O2477+O2486)/(N2477+N2486))^$F2495</f>
        <v/>
      </c>
      <c r="P2495" s="40">
        <f>O2495*$G2495*(1+P$7)^$D2495*(P2477/O2477)^$E2495*((P2477+P2486)/(O2477+O2486))^$F2495</f>
        <v/>
      </c>
      <c r="Q2495" s="40">
        <f>P2495*$G2495*(1+Q$7)^$D2495*(Q2477/P2477)^$E2495*((Q2477+Q2486)/(P2477+P2486))^$F2495</f>
        <v/>
      </c>
      <c r="R2495" s="40">
        <f>Q2495*$G2495*(1+R$7)^$D2495*(R2477/Q2477)^$E2495*((R2477+R2486)/(Q2477+Q2486))^$F2495</f>
        <v/>
      </c>
      <c r="S2495" s="40">
        <f>R2495*$G2495*(1+S$7)^$D2495*(S2477/R2477)^$E2495*((S2477+S2486)/(R2477+R2486))^$F2495</f>
        <v/>
      </c>
      <c r="T2495" s="40">
        <f>S2495*$G2495*(1+T$7)^$D2495*(T2477/S2477)^$E2495*((T2477+T2486)/(S2477+S2486))^$F2495</f>
        <v/>
      </c>
      <c r="U2495" s="40">
        <f>T2495*$G2495*(1+U$7)^$D2495*(U2477/T2477)^$E2495*((U2477+U2486)/(T2477+T2486))^$F2495</f>
        <v/>
      </c>
      <c r="V2495" s="40">
        <f>U2495*$G2495*(1+V$7)^$D2495*(V2477/U2477)^$E2495*((V2477+V2486)/(U2477+U2486))^$F2495</f>
        <v/>
      </c>
      <c r="W2495" s="40">
        <f>V2495*$G2495*(1+W$7)^$D2495*(W2477/V2477)^$E2495*((W2477+W2486)/(V2477+V2486))^$F2495</f>
        <v/>
      </c>
      <c r="X2495" s="40">
        <f>W2495*$G2495*(1+X$7)^$D2495*(X2477/W2477)^$E2495*((X2477+X2486)/(W2477+W2486))^$F2495</f>
        <v/>
      </c>
      <c r="Y2495" s="40">
        <f>X2495*$G2495*(1+Y$7)^$D2495*(Y2477/X2477)^$E2495*((Y2477+Y2486)/(X2477+X2486))^$F2495</f>
        <v/>
      </c>
      <c r="Z2495" s="40">
        <f>Y2495*$G2495*(1+Z$7)^$D2495*(Z2477/Y2477)^$E2495*((Z2477+Z2486)/(Y2477+Y2486))^$F2495</f>
        <v/>
      </c>
      <c r="AA2495" s="40">
        <f>Z2495*$G2495*(1+AA$7)^$D2495*(AA2477/Z2477)^$E2495*((AA2477+AA2486)/(Z2477+Z2486))^$F2495</f>
        <v/>
      </c>
      <c r="AB2495" s="40">
        <f>AA2495*$G2495*(1+AB$7)^$D2495*(AB2477/AA2477)^$E2495*((AB2477+AB2486)/(AA2477+AA2486))^$F2495</f>
        <v/>
      </c>
      <c r="AC2495" s="40">
        <f>AB2495*$G2495*(1+AC$7)^$D2495*(AC2477/AB2477)^$E2495*((AC2477+AC2486)/(AB2477+AB2486))^$F2495</f>
        <v/>
      </c>
      <c r="AD2495" s="40">
        <f>AC2495*$G2495*(1+AD$7)^$D2495*(AD2477/AC2477)^$E2495*((AD2477+AD2486)/(AC2477+AC2486))^$F2495</f>
        <v/>
      </c>
      <c r="AF2495" s="11">
        <f>CodePrefix&amp;$A2495&amp;IF($C2495="","","."&amp;$C2495&amp;"."&amp;$B2495)&amp;INDEX(VarEnd,MATCH($A2495,VarKey,0))&amp;AF$5</f>
        <v/>
      </c>
      <c r="AG2495" s="39">
        <f>INDEX(Inputs!$X$5:$X$132,MATCH($B2495&amp;"|"&amp;$C2495,Inputs!$A$5:$A$132,0))</f>
        <v/>
      </c>
      <c r="AH2495" s="40">
        <f>AG2495*$G2495*(1+AH$7)^$D2495*(AH2477/AG2477)^$E2495*((AH2477+AH2486)/(AG2477+AG2486))^$F2495</f>
        <v/>
      </c>
      <c r="AI2495" s="40">
        <f>AH2495*$G2495*(1+AI$7)^$D2495*(AI2477/AH2477)^$E2495*((AI2477+AI2486)/(AH2477+AH2486))^$F2495</f>
        <v/>
      </c>
      <c r="AJ2495" s="40">
        <f>AI2495*$G2495*(1+AJ$7)^$D2495*(AJ2477/AI2477)^$E2495*((AJ2477+AJ2486)/(AI2477+AI2486))^$F2495</f>
        <v/>
      </c>
      <c r="AK2495" s="40">
        <f>AJ2495*$G2495*(1+AK$7)^$D2495*(AK2477/AJ2477)^$E2495*((AK2477+AK2486)/(AJ2477+AJ2486))^$F2495</f>
        <v/>
      </c>
      <c r="AL2495" s="40">
        <f>AK2495*$G2495*(1+AL$7)^$D2495*(AL2477/AK2477)^$E2495*((AL2477+AL2486)/(AK2477+AK2486))^$F2495</f>
        <v/>
      </c>
      <c r="AM2495" s="40">
        <f>AL2495*$G2495*(1+AM$7)^$D2495*(AM2477/AL2477)^$E2495*((AM2477+AM2486)/(AL2477+AL2486))^$F2495</f>
        <v/>
      </c>
      <c r="AN2495" s="40">
        <f>AM2495*$G2495*(1+AN$7)^$D2495*(AN2477/AM2477)^$E2495*((AN2477+AN2486)/(AM2477+AM2486))^$F2495</f>
        <v/>
      </c>
      <c r="AO2495" s="40">
        <f>AN2495*$G2495*(1+AO$7)^$D2495*(AO2477/AN2477)^$E2495*((AO2477+AO2486)/(AN2477+AN2486))^$F2495</f>
        <v/>
      </c>
      <c r="AP2495" s="40">
        <f>AO2495*$G2495*(1+AP$7)^$D2495*(AP2477/AO2477)^$E2495*((AP2477+AP2486)/(AO2477+AO2486))^$F2495</f>
        <v/>
      </c>
      <c r="AQ2495" s="40">
        <f>AP2495*$G2495*(1+AQ$7)^$D2495*(AQ2477/AP2477)^$E2495*((AQ2477+AQ2486)/(AP2477+AP2486))^$F2495</f>
        <v/>
      </c>
      <c r="AR2495" s="40">
        <f>AQ2495*$G2495*(1+AR$7)^$D2495*(AR2477/AQ2477)^$E2495*((AR2477+AR2486)/(AQ2477+AQ2486))^$F2495</f>
        <v/>
      </c>
      <c r="AS2495" s="40">
        <f>AR2495*$G2495*(1+AS$7)^$D2495*(AS2477/AR2477)^$E2495*((AS2477+AS2486)/(AR2477+AR2486))^$F2495</f>
        <v/>
      </c>
      <c r="AT2495" s="40">
        <f>AS2495*$G2495*(1+AT$7)^$D2495*(AT2477/AS2477)^$E2495*((AT2477+AT2486)/(AS2477+AS2486))^$F2495</f>
        <v/>
      </c>
      <c r="AU2495" s="40">
        <f>AT2495*$G2495*(1+AU$7)^$D2495*(AU2477/AT2477)^$E2495*((AU2477+AU2486)/(AT2477+AT2486))^$F2495</f>
        <v/>
      </c>
      <c r="AV2495" s="40">
        <f>AU2495*$G2495*(1+AV$7)^$D2495*(AV2477/AU2477)^$E2495*((AV2477+AV2486)/(AU2477+AU2486))^$F2495</f>
        <v/>
      </c>
      <c r="AW2495" s="40">
        <f>AV2495*$G2495*(1+AW$7)^$D2495*(AW2477/AV2477)^$E2495*((AW2477+AW2486)/(AV2477+AV2486))^$F2495</f>
        <v/>
      </c>
      <c r="AX2495" s="40">
        <f>AW2495*$G2495*(1+AX$7)^$D2495*(AX2477/AW2477)^$E2495*((AX2477+AX2486)/(AW2477+AW2486))^$F2495</f>
        <v/>
      </c>
      <c r="AY2495" s="40">
        <f>AX2495*$G2495*(1+AY$7)^$D2495*(AY2477/AX2477)^$E2495*((AY2477+AY2486)/(AX2477+AX2486))^$F2495</f>
        <v/>
      </c>
    </row>
    <row r="2496" hidden="1" outlineLevel="2">
      <c r="A2496" s="14" t="inlineStr">
        <is>
          <t>ener</t>
        </is>
      </c>
      <c r="B2496" s="14" t="inlineStr">
        <is>
          <t>bio</t>
        </is>
      </c>
      <c r="C2496" s="14" t="inlineStr">
        <is>
          <t>oen</t>
        </is>
      </c>
      <c r="D2496" s="36">
        <f>INDEX(Inputs!$O$5:$O$132,MATCH($B2496&amp;"|"&amp;$C2496,Inputs!$A$5:$A$132,0))</f>
        <v/>
      </c>
      <c r="E2496" s="36">
        <f>INDEX(Inputs!$P$5:$P$132,MATCH($B2496&amp;"|"&amp;$C2496,Inputs!$A$5:$A$132,0))</f>
        <v/>
      </c>
      <c r="F2496" s="36">
        <f>INDEX(Inputs!$T$5:$T$132,MATCH($B2496&amp;"|"&amp;$C2496,Inputs!$A$5:$A$132,0))</f>
        <v/>
      </c>
      <c r="G2496" s="36">
        <f>INDEX(Inputs!$S$5:$S$132,MATCH($B2496&amp;"|"&amp;$C2496,Inputs!$A$5:$A$132,0))</f>
        <v/>
      </c>
      <c r="H2496" s="14">
        <f>INDEX(VarLab,MATCH($A2496,VarKey,0))&amp;INDEX(MemLab,MATCH($C2496&amp;"|"&amp;$B2496,MemKey,0))</f>
        <v/>
      </c>
      <c r="I2496" s="14">
        <f>INDEX(VarUnit,MATCH($A2496,VarKey,0))</f>
        <v/>
      </c>
      <c r="J2496" s="14">
        <f>INDEX(VarSrc,MATCH($A2496,VarKey,0))</f>
        <v/>
      </c>
      <c r="K2496" s="11">
        <f>CodePrefix&amp;$A2496&amp;IF($C2496="","","."&amp;$C2496&amp;"."&amp;$B2496)&amp;INDEX(VarEnd,MATCH($A2496,VarKey,0))&amp;K$5</f>
        <v/>
      </c>
      <c r="L2496" s="39">
        <f>INDEX(Inputs!$X$5:$X$132,MATCH($B2496&amp;"|"&amp;$C2496,Inputs!$A$5:$A$132,0))</f>
        <v/>
      </c>
      <c r="M2496" s="40">
        <f>L2496*$G2496*(1+M$7)^$D2496*(M2478/L2478)^$E2496*((M2478+M2487)/(L2478+L2487))^$F2496</f>
        <v/>
      </c>
      <c r="N2496" s="40">
        <f>M2496*$G2496*(1+N$7)^$D2496*(N2478/M2478)^$E2496*((N2478+N2487)/(M2478+M2487))^$F2496</f>
        <v/>
      </c>
      <c r="O2496" s="40">
        <f>N2496*$G2496*(1+O$7)^$D2496*(O2478/N2478)^$E2496*((O2478+O2487)/(N2478+N2487))^$F2496</f>
        <v/>
      </c>
      <c r="P2496" s="40">
        <f>O2496*$G2496*(1+P$7)^$D2496*(P2478/O2478)^$E2496*((P2478+P2487)/(O2478+O2487))^$F2496</f>
        <v/>
      </c>
      <c r="Q2496" s="40">
        <f>P2496*$G2496*(1+Q$7)^$D2496*(Q2478/P2478)^$E2496*((Q2478+Q2487)/(P2478+P2487))^$F2496</f>
        <v/>
      </c>
      <c r="R2496" s="40">
        <f>Q2496*$G2496*(1+R$7)^$D2496*(R2478/Q2478)^$E2496*((R2478+R2487)/(Q2478+Q2487))^$F2496</f>
        <v/>
      </c>
      <c r="S2496" s="40">
        <f>R2496*$G2496*(1+S$7)^$D2496*(S2478/R2478)^$E2496*((S2478+S2487)/(R2478+R2487))^$F2496</f>
        <v/>
      </c>
      <c r="T2496" s="40">
        <f>S2496*$G2496*(1+T$7)^$D2496*(T2478/S2478)^$E2496*((T2478+T2487)/(S2478+S2487))^$F2496</f>
        <v/>
      </c>
      <c r="U2496" s="40">
        <f>T2496*$G2496*(1+U$7)^$D2496*(U2478/T2478)^$E2496*((U2478+U2487)/(T2478+T2487))^$F2496</f>
        <v/>
      </c>
      <c r="V2496" s="40">
        <f>U2496*$G2496*(1+V$7)^$D2496*(V2478/U2478)^$E2496*((V2478+V2487)/(U2478+U2487))^$F2496</f>
        <v/>
      </c>
      <c r="W2496" s="40">
        <f>V2496*$G2496*(1+W$7)^$D2496*(W2478/V2478)^$E2496*((W2478+W2487)/(V2478+V2487))^$F2496</f>
        <v/>
      </c>
      <c r="X2496" s="40">
        <f>W2496*$G2496*(1+X$7)^$D2496*(X2478/W2478)^$E2496*((X2478+X2487)/(W2478+W2487))^$F2496</f>
        <v/>
      </c>
      <c r="Y2496" s="40">
        <f>X2496*$G2496*(1+Y$7)^$D2496*(Y2478/X2478)^$E2496*((Y2478+Y2487)/(X2478+X2487))^$F2496</f>
        <v/>
      </c>
      <c r="Z2496" s="40">
        <f>Y2496*$G2496*(1+Z$7)^$D2496*(Z2478/Y2478)^$E2496*((Z2478+Z2487)/(Y2478+Y2487))^$F2496</f>
        <v/>
      </c>
      <c r="AA2496" s="40">
        <f>Z2496*$G2496*(1+AA$7)^$D2496*(AA2478/Z2478)^$E2496*((AA2478+AA2487)/(Z2478+Z2487))^$F2496</f>
        <v/>
      </c>
      <c r="AB2496" s="40">
        <f>AA2496*$G2496*(1+AB$7)^$D2496*(AB2478/AA2478)^$E2496*((AB2478+AB2487)/(AA2478+AA2487))^$F2496</f>
        <v/>
      </c>
      <c r="AC2496" s="40">
        <f>AB2496*$G2496*(1+AC$7)^$D2496*(AC2478/AB2478)^$E2496*((AC2478+AC2487)/(AB2478+AB2487))^$F2496</f>
        <v/>
      </c>
      <c r="AD2496" s="40">
        <f>AC2496*$G2496*(1+AD$7)^$D2496*(AD2478/AC2478)^$E2496*((AD2478+AD2487)/(AC2478+AC2487))^$F2496</f>
        <v/>
      </c>
      <c r="AF2496" s="11">
        <f>CodePrefix&amp;$A2496&amp;IF($C2496="","","."&amp;$C2496&amp;"."&amp;$B2496)&amp;INDEX(VarEnd,MATCH($A2496,VarKey,0))&amp;AF$5</f>
        <v/>
      </c>
      <c r="AG2496" s="39">
        <f>INDEX(Inputs!$X$5:$X$132,MATCH($B2496&amp;"|"&amp;$C2496,Inputs!$A$5:$A$132,0))</f>
        <v/>
      </c>
      <c r="AH2496" s="40">
        <f>AG2496*$G2496*(1+AH$7)^$D2496*(AH2478/AG2478)^$E2496*((AH2478+AH2487)/(AG2478+AG2487))^$F2496</f>
        <v/>
      </c>
      <c r="AI2496" s="40">
        <f>AH2496*$G2496*(1+AI$7)^$D2496*(AI2478/AH2478)^$E2496*((AI2478+AI2487)/(AH2478+AH2487))^$F2496</f>
        <v/>
      </c>
      <c r="AJ2496" s="40">
        <f>AI2496*$G2496*(1+AJ$7)^$D2496*(AJ2478/AI2478)^$E2496*((AJ2478+AJ2487)/(AI2478+AI2487))^$F2496</f>
        <v/>
      </c>
      <c r="AK2496" s="40">
        <f>AJ2496*$G2496*(1+AK$7)^$D2496*(AK2478/AJ2478)^$E2496*((AK2478+AK2487)/(AJ2478+AJ2487))^$F2496</f>
        <v/>
      </c>
      <c r="AL2496" s="40">
        <f>AK2496*$G2496*(1+AL$7)^$D2496*(AL2478/AK2478)^$E2496*((AL2478+AL2487)/(AK2478+AK2487))^$F2496</f>
        <v/>
      </c>
      <c r="AM2496" s="40">
        <f>AL2496*$G2496*(1+AM$7)^$D2496*(AM2478/AL2478)^$E2496*((AM2478+AM2487)/(AL2478+AL2487))^$F2496</f>
        <v/>
      </c>
      <c r="AN2496" s="40">
        <f>AM2496*$G2496*(1+AN$7)^$D2496*(AN2478/AM2478)^$E2496*((AN2478+AN2487)/(AM2478+AM2487))^$F2496</f>
        <v/>
      </c>
      <c r="AO2496" s="40">
        <f>AN2496*$G2496*(1+AO$7)^$D2496*(AO2478/AN2478)^$E2496*((AO2478+AO2487)/(AN2478+AN2487))^$F2496</f>
        <v/>
      </c>
      <c r="AP2496" s="40">
        <f>AO2496*$G2496*(1+AP$7)^$D2496*(AP2478/AO2478)^$E2496*((AP2478+AP2487)/(AO2478+AO2487))^$F2496</f>
        <v/>
      </c>
      <c r="AQ2496" s="40">
        <f>AP2496*$G2496*(1+AQ$7)^$D2496*(AQ2478/AP2478)^$E2496*((AQ2478+AQ2487)/(AP2478+AP2487))^$F2496</f>
        <v/>
      </c>
      <c r="AR2496" s="40">
        <f>AQ2496*$G2496*(1+AR$7)^$D2496*(AR2478/AQ2478)^$E2496*((AR2478+AR2487)/(AQ2478+AQ2487))^$F2496</f>
        <v/>
      </c>
      <c r="AS2496" s="40">
        <f>AR2496*$G2496*(1+AS$7)^$D2496*(AS2478/AR2478)^$E2496*((AS2478+AS2487)/(AR2478+AR2487))^$F2496</f>
        <v/>
      </c>
      <c r="AT2496" s="40">
        <f>AS2496*$G2496*(1+AT$7)^$D2496*(AT2478/AS2478)^$E2496*((AT2478+AT2487)/(AS2478+AS2487))^$F2496</f>
        <v/>
      </c>
      <c r="AU2496" s="40">
        <f>AT2496*$G2496*(1+AU$7)^$D2496*(AU2478/AT2478)^$E2496*((AU2478+AU2487)/(AT2478+AT2487))^$F2496</f>
        <v/>
      </c>
      <c r="AV2496" s="40">
        <f>AU2496*$G2496*(1+AV$7)^$D2496*(AV2478/AU2478)^$E2496*((AV2478+AV2487)/(AU2478+AU2487))^$F2496</f>
        <v/>
      </c>
      <c r="AW2496" s="40">
        <f>AV2496*$G2496*(1+AW$7)^$D2496*(AW2478/AV2478)^$E2496*((AW2478+AW2487)/(AV2478+AV2487))^$F2496</f>
        <v/>
      </c>
      <c r="AX2496" s="40">
        <f>AW2496*$G2496*(1+AX$7)^$D2496*(AX2478/AW2478)^$E2496*((AX2478+AX2487)/(AW2478+AW2487))^$F2496</f>
        <v/>
      </c>
      <c r="AY2496" s="40">
        <f>AX2496*$G2496*(1+AY$7)^$D2496*(AY2478/AX2478)^$E2496*((AY2478+AY2487)/(AX2478+AX2487))^$F2496</f>
        <v/>
      </c>
    </row>
    <row r="2497" hidden="1" outlineLevel="2"/>
    <row r="2498" hidden="1" outlineLevel="2">
      <c r="A2498" s="14" t="inlineStr">
        <is>
          <t>co2</t>
        </is>
      </c>
      <c r="B2498" s="14" t="inlineStr">
        <is>
          <t>coa</t>
        </is>
      </c>
      <c r="C2498" s="14" t="inlineStr">
        <is>
          <t>oen</t>
        </is>
      </c>
      <c r="D2498" s="36">
        <f>INDEX(Inputs!$W$5:$W$132,MATCH($B2498&amp;"|"&amp;$C2498,Inputs!$A$5:$A$132,0))</f>
        <v/>
      </c>
      <c r="E2498" s="35" t="n"/>
      <c r="F2498" s="35" t="n"/>
      <c r="G2498" s="35" t="n"/>
      <c r="H2498" s="14">
        <f>INDEX(VarLab,MATCH($A2498,VarKey,0))&amp;INDEX(MemLab,MATCH($C2498&amp;"|"&amp;$B2498,MemKey,0))</f>
        <v/>
      </c>
      <c r="I2498" s="14">
        <f>INDEX(VarUnit,MATCH($A2498,VarKey,0))</f>
        <v/>
      </c>
      <c r="J2498" s="14">
        <f>INDEX(VarSrc,MATCH($A2498,VarKey,0))</f>
        <v/>
      </c>
      <c r="K2498" s="11">
        <f>CodePrefix&amp;$A2498&amp;IF($C2498="","","."&amp;$C2498&amp;"."&amp;$B2498)&amp;INDEX(VarEnd,MATCH($A2498,VarKey,0))&amp;K$5</f>
        <v/>
      </c>
      <c r="L2498" s="15">
        <f>L2489*Settings!$C$13*$D2498</f>
        <v/>
      </c>
      <c r="M2498" s="16">
        <f>M2489*Settings!$C$13*$D2498</f>
        <v/>
      </c>
      <c r="N2498" s="16">
        <f>N2489*Settings!$C$13*$D2498</f>
        <v/>
      </c>
      <c r="O2498" s="16">
        <f>O2489*Settings!$C$13*$D2498</f>
        <v/>
      </c>
      <c r="P2498" s="16">
        <f>P2489*Settings!$C$13*$D2498</f>
        <v/>
      </c>
      <c r="Q2498" s="16">
        <f>Q2489*Settings!$C$13*$D2498</f>
        <v/>
      </c>
      <c r="R2498" s="16">
        <f>R2489*Settings!$C$13*$D2498</f>
        <v/>
      </c>
      <c r="S2498" s="16">
        <f>S2489*Settings!$C$13*$D2498</f>
        <v/>
      </c>
      <c r="T2498" s="16">
        <f>T2489*Settings!$C$13*$D2498</f>
        <v/>
      </c>
      <c r="U2498" s="16">
        <f>U2489*Settings!$C$13*$D2498</f>
        <v/>
      </c>
      <c r="V2498" s="16">
        <f>V2489*Settings!$C$13*$D2498</f>
        <v/>
      </c>
      <c r="W2498" s="16">
        <f>W2489*Settings!$C$13*$D2498</f>
        <v/>
      </c>
      <c r="X2498" s="16">
        <f>X2489*Settings!$C$13*$D2498</f>
        <v/>
      </c>
      <c r="Y2498" s="16">
        <f>Y2489*Settings!$C$13*$D2498</f>
        <v/>
      </c>
      <c r="Z2498" s="16">
        <f>Z2489*Settings!$C$13*$D2498</f>
        <v/>
      </c>
      <c r="AA2498" s="16">
        <f>AA2489*Settings!$C$13*$D2498</f>
        <v/>
      </c>
      <c r="AB2498" s="16">
        <f>AB2489*Settings!$C$13*$D2498</f>
        <v/>
      </c>
      <c r="AC2498" s="16">
        <f>AC2489*Settings!$C$13*$D2498</f>
        <v/>
      </c>
      <c r="AD2498" s="16">
        <f>AD2489*Settings!$C$13*$D2498</f>
        <v/>
      </c>
      <c r="AF2498" s="11">
        <f>CodePrefix&amp;$A2498&amp;IF($C2498="","","."&amp;$C2498&amp;"."&amp;$B2498)&amp;INDEX(VarEnd,MATCH($A2498,VarKey,0))&amp;AF$5</f>
        <v/>
      </c>
      <c r="AG2498" s="15">
        <f>AG2489*Settings!$C$13*$D2498</f>
        <v/>
      </c>
      <c r="AH2498" s="16">
        <f>AH2489*Settings!$C$13*$D2498</f>
        <v/>
      </c>
      <c r="AI2498" s="16">
        <f>AI2489*Settings!$C$13*$D2498</f>
        <v/>
      </c>
      <c r="AJ2498" s="16">
        <f>AJ2489*Settings!$C$13*$D2498</f>
        <v/>
      </c>
      <c r="AK2498" s="16">
        <f>AK2489*Settings!$C$13*$D2498</f>
        <v/>
      </c>
      <c r="AL2498" s="16">
        <f>AL2489*Settings!$C$13*$D2498</f>
        <v/>
      </c>
      <c r="AM2498" s="16">
        <f>AM2489*Settings!$C$13*$D2498</f>
        <v/>
      </c>
      <c r="AN2498" s="16">
        <f>AN2489*Settings!$C$13*$D2498</f>
        <v/>
      </c>
      <c r="AO2498" s="16">
        <f>AO2489*Settings!$C$13*$D2498</f>
        <v/>
      </c>
      <c r="AP2498" s="16">
        <f>AP2489*Settings!$C$13*$D2498</f>
        <v/>
      </c>
      <c r="AQ2498" s="16">
        <f>AQ2489*Settings!$C$13*$D2498</f>
        <v/>
      </c>
      <c r="AR2498" s="16">
        <f>AR2489*Settings!$C$13*$D2498</f>
        <v/>
      </c>
      <c r="AS2498" s="16">
        <f>AS2489*Settings!$C$13*$D2498</f>
        <v/>
      </c>
      <c r="AT2498" s="16">
        <f>AT2489*Settings!$C$13*$D2498</f>
        <v/>
      </c>
      <c r="AU2498" s="16">
        <f>AU2489*Settings!$C$13*$D2498</f>
        <v/>
      </c>
      <c r="AV2498" s="16">
        <f>AV2489*Settings!$C$13*$D2498</f>
        <v/>
      </c>
      <c r="AW2498" s="16">
        <f>AW2489*Settings!$C$13*$D2498</f>
        <v/>
      </c>
      <c r="AX2498" s="16">
        <f>AX2489*Settings!$C$13*$D2498</f>
        <v/>
      </c>
      <c r="AY2498" s="16">
        <f>AY2489*Settings!$C$13*$D2498</f>
        <v/>
      </c>
    </row>
    <row r="2499" hidden="1" outlineLevel="2">
      <c r="A2499" s="14" t="inlineStr">
        <is>
          <t>co2</t>
        </is>
      </c>
      <c r="B2499" s="14" t="inlineStr">
        <is>
          <t>nga</t>
        </is>
      </c>
      <c r="C2499" s="14" t="inlineStr">
        <is>
          <t>oen</t>
        </is>
      </c>
      <c r="D2499" s="36">
        <f>INDEX(Inputs!$W$5:$W$132,MATCH($B2499&amp;"|"&amp;$C2499,Inputs!$A$5:$A$132,0))</f>
        <v/>
      </c>
      <c r="E2499" s="35" t="n"/>
      <c r="F2499" s="35" t="n"/>
      <c r="G2499" s="35" t="n"/>
      <c r="H2499" s="14">
        <f>INDEX(VarLab,MATCH($A2499,VarKey,0))&amp;INDEX(MemLab,MATCH($C2499&amp;"|"&amp;$B2499,MemKey,0))</f>
        <v/>
      </c>
      <c r="I2499" s="14">
        <f>INDEX(VarUnit,MATCH($A2499,VarKey,0))</f>
        <v/>
      </c>
      <c r="J2499" s="14">
        <f>INDEX(VarSrc,MATCH($A2499,VarKey,0))</f>
        <v/>
      </c>
      <c r="K2499" s="11">
        <f>CodePrefix&amp;$A2499&amp;IF($C2499="","","."&amp;$C2499&amp;"."&amp;$B2499)&amp;INDEX(VarEnd,MATCH($A2499,VarKey,0))&amp;K$5</f>
        <v/>
      </c>
      <c r="L2499" s="15">
        <f>L2490*Settings!$C$13*$D2499</f>
        <v/>
      </c>
      <c r="M2499" s="16">
        <f>M2490*Settings!$C$13*$D2499</f>
        <v/>
      </c>
      <c r="N2499" s="16">
        <f>N2490*Settings!$C$13*$D2499</f>
        <v/>
      </c>
      <c r="O2499" s="16">
        <f>O2490*Settings!$C$13*$D2499</f>
        <v/>
      </c>
      <c r="P2499" s="16">
        <f>P2490*Settings!$C$13*$D2499</f>
        <v/>
      </c>
      <c r="Q2499" s="16">
        <f>Q2490*Settings!$C$13*$D2499</f>
        <v/>
      </c>
      <c r="R2499" s="16">
        <f>R2490*Settings!$C$13*$D2499</f>
        <v/>
      </c>
      <c r="S2499" s="16">
        <f>S2490*Settings!$C$13*$D2499</f>
        <v/>
      </c>
      <c r="T2499" s="16">
        <f>T2490*Settings!$C$13*$D2499</f>
        <v/>
      </c>
      <c r="U2499" s="16">
        <f>U2490*Settings!$C$13*$D2499</f>
        <v/>
      </c>
      <c r="V2499" s="16">
        <f>V2490*Settings!$C$13*$D2499</f>
        <v/>
      </c>
      <c r="W2499" s="16">
        <f>W2490*Settings!$C$13*$D2499</f>
        <v/>
      </c>
      <c r="X2499" s="16">
        <f>X2490*Settings!$C$13*$D2499</f>
        <v/>
      </c>
      <c r="Y2499" s="16">
        <f>Y2490*Settings!$C$13*$D2499</f>
        <v/>
      </c>
      <c r="Z2499" s="16">
        <f>Z2490*Settings!$C$13*$D2499</f>
        <v/>
      </c>
      <c r="AA2499" s="16">
        <f>AA2490*Settings!$C$13*$D2499</f>
        <v/>
      </c>
      <c r="AB2499" s="16">
        <f>AB2490*Settings!$C$13*$D2499</f>
        <v/>
      </c>
      <c r="AC2499" s="16">
        <f>AC2490*Settings!$C$13*$D2499</f>
        <v/>
      </c>
      <c r="AD2499" s="16">
        <f>AD2490*Settings!$C$13*$D2499</f>
        <v/>
      </c>
      <c r="AF2499" s="11">
        <f>CodePrefix&amp;$A2499&amp;IF($C2499="","","."&amp;$C2499&amp;"."&amp;$B2499)&amp;INDEX(VarEnd,MATCH($A2499,VarKey,0))&amp;AF$5</f>
        <v/>
      </c>
      <c r="AG2499" s="15">
        <f>AG2490*Settings!$C$13*$D2499</f>
        <v/>
      </c>
      <c r="AH2499" s="16">
        <f>AH2490*Settings!$C$13*$D2499</f>
        <v/>
      </c>
      <c r="AI2499" s="16">
        <f>AI2490*Settings!$C$13*$D2499</f>
        <v/>
      </c>
      <c r="AJ2499" s="16">
        <f>AJ2490*Settings!$C$13*$D2499</f>
        <v/>
      </c>
      <c r="AK2499" s="16">
        <f>AK2490*Settings!$C$13*$D2499</f>
        <v/>
      </c>
      <c r="AL2499" s="16">
        <f>AL2490*Settings!$C$13*$D2499</f>
        <v/>
      </c>
      <c r="AM2499" s="16">
        <f>AM2490*Settings!$C$13*$D2499</f>
        <v/>
      </c>
      <c r="AN2499" s="16">
        <f>AN2490*Settings!$C$13*$D2499</f>
        <v/>
      </c>
      <c r="AO2499" s="16">
        <f>AO2490*Settings!$C$13*$D2499</f>
        <v/>
      </c>
      <c r="AP2499" s="16">
        <f>AP2490*Settings!$C$13*$D2499</f>
        <v/>
      </c>
      <c r="AQ2499" s="16">
        <f>AQ2490*Settings!$C$13*$D2499</f>
        <v/>
      </c>
      <c r="AR2499" s="16">
        <f>AR2490*Settings!$C$13*$D2499</f>
        <v/>
      </c>
      <c r="AS2499" s="16">
        <f>AS2490*Settings!$C$13*$D2499</f>
        <v/>
      </c>
      <c r="AT2499" s="16">
        <f>AT2490*Settings!$C$13*$D2499</f>
        <v/>
      </c>
      <c r="AU2499" s="16">
        <f>AU2490*Settings!$C$13*$D2499</f>
        <v/>
      </c>
      <c r="AV2499" s="16">
        <f>AV2490*Settings!$C$13*$D2499</f>
        <v/>
      </c>
      <c r="AW2499" s="16">
        <f>AW2490*Settings!$C$13*$D2499</f>
        <v/>
      </c>
      <c r="AX2499" s="16">
        <f>AX2490*Settings!$C$13*$D2499</f>
        <v/>
      </c>
      <c r="AY2499" s="16">
        <f>AY2490*Settings!$C$13*$D2499</f>
        <v/>
      </c>
    </row>
    <row r="2500" hidden="1" outlineLevel="2">
      <c r="A2500" s="14" t="inlineStr">
        <is>
          <t>co2</t>
        </is>
      </c>
      <c r="B2500" s="14" t="inlineStr">
        <is>
          <t>gso</t>
        </is>
      </c>
      <c r="C2500" s="14" t="inlineStr">
        <is>
          <t>oen</t>
        </is>
      </c>
      <c r="D2500" s="36">
        <f>INDEX(Inputs!$W$5:$W$132,MATCH($B2500&amp;"|"&amp;$C2500,Inputs!$A$5:$A$132,0))</f>
        <v/>
      </c>
      <c r="E2500" s="35" t="n"/>
      <c r="F2500" s="35" t="n"/>
      <c r="G2500" s="35" t="n"/>
      <c r="H2500" s="14">
        <f>INDEX(VarLab,MATCH($A2500,VarKey,0))&amp;INDEX(MemLab,MATCH($C2500&amp;"|"&amp;$B2500,MemKey,0))</f>
        <v/>
      </c>
      <c r="I2500" s="14">
        <f>INDEX(VarUnit,MATCH($A2500,VarKey,0))</f>
        <v/>
      </c>
      <c r="J2500" s="14">
        <f>INDEX(VarSrc,MATCH($A2500,VarKey,0))</f>
        <v/>
      </c>
      <c r="K2500" s="11">
        <f>CodePrefix&amp;$A2500&amp;IF($C2500="","","."&amp;$C2500&amp;"."&amp;$B2500)&amp;INDEX(VarEnd,MATCH($A2500,VarKey,0))&amp;K$5</f>
        <v/>
      </c>
      <c r="L2500" s="15">
        <f>L2491*Settings!$C$13*$D2500</f>
        <v/>
      </c>
      <c r="M2500" s="16">
        <f>M2491*Settings!$C$13*$D2500</f>
        <v/>
      </c>
      <c r="N2500" s="16">
        <f>N2491*Settings!$C$13*$D2500</f>
        <v/>
      </c>
      <c r="O2500" s="16">
        <f>O2491*Settings!$C$13*$D2500</f>
        <v/>
      </c>
      <c r="P2500" s="16">
        <f>P2491*Settings!$C$13*$D2500</f>
        <v/>
      </c>
      <c r="Q2500" s="16">
        <f>Q2491*Settings!$C$13*$D2500</f>
        <v/>
      </c>
      <c r="R2500" s="16">
        <f>R2491*Settings!$C$13*$D2500</f>
        <v/>
      </c>
      <c r="S2500" s="16">
        <f>S2491*Settings!$C$13*$D2500</f>
        <v/>
      </c>
      <c r="T2500" s="16">
        <f>T2491*Settings!$C$13*$D2500</f>
        <v/>
      </c>
      <c r="U2500" s="16">
        <f>U2491*Settings!$C$13*$D2500</f>
        <v/>
      </c>
      <c r="V2500" s="16">
        <f>V2491*Settings!$C$13*$D2500</f>
        <v/>
      </c>
      <c r="W2500" s="16">
        <f>W2491*Settings!$C$13*$D2500</f>
        <v/>
      </c>
      <c r="X2500" s="16">
        <f>X2491*Settings!$C$13*$D2500</f>
        <v/>
      </c>
      <c r="Y2500" s="16">
        <f>Y2491*Settings!$C$13*$D2500</f>
        <v/>
      </c>
      <c r="Z2500" s="16">
        <f>Z2491*Settings!$C$13*$D2500</f>
        <v/>
      </c>
      <c r="AA2500" s="16">
        <f>AA2491*Settings!$C$13*$D2500</f>
        <v/>
      </c>
      <c r="AB2500" s="16">
        <f>AB2491*Settings!$C$13*$D2500</f>
        <v/>
      </c>
      <c r="AC2500" s="16">
        <f>AC2491*Settings!$C$13*$D2500</f>
        <v/>
      </c>
      <c r="AD2500" s="16">
        <f>AD2491*Settings!$C$13*$D2500</f>
        <v/>
      </c>
      <c r="AF2500" s="11">
        <f>CodePrefix&amp;$A2500&amp;IF($C2500="","","."&amp;$C2500&amp;"."&amp;$B2500)&amp;INDEX(VarEnd,MATCH($A2500,VarKey,0))&amp;AF$5</f>
        <v/>
      </c>
      <c r="AG2500" s="15">
        <f>AG2491*Settings!$C$13*$D2500</f>
        <v/>
      </c>
      <c r="AH2500" s="16">
        <f>AH2491*Settings!$C$13*$D2500</f>
        <v/>
      </c>
      <c r="AI2500" s="16">
        <f>AI2491*Settings!$C$13*$D2500</f>
        <v/>
      </c>
      <c r="AJ2500" s="16">
        <f>AJ2491*Settings!$C$13*$D2500</f>
        <v/>
      </c>
      <c r="AK2500" s="16">
        <f>AK2491*Settings!$C$13*$D2500</f>
        <v/>
      </c>
      <c r="AL2500" s="16">
        <f>AL2491*Settings!$C$13*$D2500</f>
        <v/>
      </c>
      <c r="AM2500" s="16">
        <f>AM2491*Settings!$C$13*$D2500</f>
        <v/>
      </c>
      <c r="AN2500" s="16">
        <f>AN2491*Settings!$C$13*$D2500</f>
        <v/>
      </c>
      <c r="AO2500" s="16">
        <f>AO2491*Settings!$C$13*$D2500</f>
        <v/>
      </c>
      <c r="AP2500" s="16">
        <f>AP2491*Settings!$C$13*$D2500</f>
        <v/>
      </c>
      <c r="AQ2500" s="16">
        <f>AQ2491*Settings!$C$13*$D2500</f>
        <v/>
      </c>
      <c r="AR2500" s="16">
        <f>AR2491*Settings!$C$13*$D2500</f>
        <v/>
      </c>
      <c r="AS2500" s="16">
        <f>AS2491*Settings!$C$13*$D2500</f>
        <v/>
      </c>
      <c r="AT2500" s="16">
        <f>AT2491*Settings!$C$13*$D2500</f>
        <v/>
      </c>
      <c r="AU2500" s="16">
        <f>AU2491*Settings!$C$13*$D2500</f>
        <v/>
      </c>
      <c r="AV2500" s="16">
        <f>AV2491*Settings!$C$13*$D2500</f>
        <v/>
      </c>
      <c r="AW2500" s="16">
        <f>AW2491*Settings!$C$13*$D2500</f>
        <v/>
      </c>
      <c r="AX2500" s="16">
        <f>AX2491*Settings!$C$13*$D2500</f>
        <v/>
      </c>
      <c r="AY2500" s="16">
        <f>AY2491*Settings!$C$13*$D2500</f>
        <v/>
      </c>
    </row>
    <row r="2501" hidden="1" outlineLevel="2">
      <c r="A2501" s="14" t="inlineStr">
        <is>
          <t>co2</t>
        </is>
      </c>
      <c r="B2501" s="14" t="inlineStr">
        <is>
          <t>die</t>
        </is>
      </c>
      <c r="C2501" s="14" t="inlineStr">
        <is>
          <t>oen</t>
        </is>
      </c>
      <c r="D2501" s="36">
        <f>INDEX(Inputs!$W$5:$W$132,MATCH($B2501&amp;"|"&amp;$C2501,Inputs!$A$5:$A$132,0))</f>
        <v/>
      </c>
      <c r="E2501" s="35" t="n"/>
      <c r="F2501" s="35" t="n"/>
      <c r="G2501" s="35" t="n"/>
      <c r="H2501" s="14">
        <f>INDEX(VarLab,MATCH($A2501,VarKey,0))&amp;INDEX(MemLab,MATCH($C2501&amp;"|"&amp;$B2501,MemKey,0))</f>
        <v/>
      </c>
      <c r="I2501" s="14">
        <f>INDEX(VarUnit,MATCH($A2501,VarKey,0))</f>
        <v/>
      </c>
      <c r="J2501" s="14">
        <f>INDEX(VarSrc,MATCH($A2501,VarKey,0))</f>
        <v/>
      </c>
      <c r="K2501" s="11">
        <f>CodePrefix&amp;$A2501&amp;IF($C2501="","","."&amp;$C2501&amp;"."&amp;$B2501)&amp;INDEX(VarEnd,MATCH($A2501,VarKey,0))&amp;K$5</f>
        <v/>
      </c>
      <c r="L2501" s="15">
        <f>L2492*Settings!$C$13*$D2501</f>
        <v/>
      </c>
      <c r="M2501" s="16">
        <f>M2492*Settings!$C$13*$D2501</f>
        <v/>
      </c>
      <c r="N2501" s="16">
        <f>N2492*Settings!$C$13*$D2501</f>
        <v/>
      </c>
      <c r="O2501" s="16">
        <f>O2492*Settings!$C$13*$D2501</f>
        <v/>
      </c>
      <c r="P2501" s="16">
        <f>P2492*Settings!$C$13*$D2501</f>
        <v/>
      </c>
      <c r="Q2501" s="16">
        <f>Q2492*Settings!$C$13*$D2501</f>
        <v/>
      </c>
      <c r="R2501" s="16">
        <f>R2492*Settings!$C$13*$D2501</f>
        <v/>
      </c>
      <c r="S2501" s="16">
        <f>S2492*Settings!$C$13*$D2501</f>
        <v/>
      </c>
      <c r="T2501" s="16">
        <f>T2492*Settings!$C$13*$D2501</f>
        <v/>
      </c>
      <c r="U2501" s="16">
        <f>U2492*Settings!$C$13*$D2501</f>
        <v/>
      </c>
      <c r="V2501" s="16">
        <f>V2492*Settings!$C$13*$D2501</f>
        <v/>
      </c>
      <c r="W2501" s="16">
        <f>W2492*Settings!$C$13*$D2501</f>
        <v/>
      </c>
      <c r="X2501" s="16">
        <f>X2492*Settings!$C$13*$D2501</f>
        <v/>
      </c>
      <c r="Y2501" s="16">
        <f>Y2492*Settings!$C$13*$D2501</f>
        <v/>
      </c>
      <c r="Z2501" s="16">
        <f>Z2492*Settings!$C$13*$D2501</f>
        <v/>
      </c>
      <c r="AA2501" s="16">
        <f>AA2492*Settings!$C$13*$D2501</f>
        <v/>
      </c>
      <c r="AB2501" s="16">
        <f>AB2492*Settings!$C$13*$D2501</f>
        <v/>
      </c>
      <c r="AC2501" s="16">
        <f>AC2492*Settings!$C$13*$D2501</f>
        <v/>
      </c>
      <c r="AD2501" s="16">
        <f>AD2492*Settings!$C$13*$D2501</f>
        <v/>
      </c>
      <c r="AF2501" s="11">
        <f>CodePrefix&amp;$A2501&amp;IF($C2501="","","."&amp;$C2501&amp;"."&amp;$B2501)&amp;INDEX(VarEnd,MATCH($A2501,VarKey,0))&amp;AF$5</f>
        <v/>
      </c>
      <c r="AG2501" s="15">
        <f>AG2492*Settings!$C$13*$D2501</f>
        <v/>
      </c>
      <c r="AH2501" s="16">
        <f>AH2492*Settings!$C$13*$D2501</f>
        <v/>
      </c>
      <c r="AI2501" s="16">
        <f>AI2492*Settings!$C$13*$D2501</f>
        <v/>
      </c>
      <c r="AJ2501" s="16">
        <f>AJ2492*Settings!$C$13*$D2501</f>
        <v/>
      </c>
      <c r="AK2501" s="16">
        <f>AK2492*Settings!$C$13*$D2501</f>
        <v/>
      </c>
      <c r="AL2501" s="16">
        <f>AL2492*Settings!$C$13*$D2501</f>
        <v/>
      </c>
      <c r="AM2501" s="16">
        <f>AM2492*Settings!$C$13*$D2501</f>
        <v/>
      </c>
      <c r="AN2501" s="16">
        <f>AN2492*Settings!$C$13*$D2501</f>
        <v/>
      </c>
      <c r="AO2501" s="16">
        <f>AO2492*Settings!$C$13*$D2501</f>
        <v/>
      </c>
      <c r="AP2501" s="16">
        <f>AP2492*Settings!$C$13*$D2501</f>
        <v/>
      </c>
      <c r="AQ2501" s="16">
        <f>AQ2492*Settings!$C$13*$D2501</f>
        <v/>
      </c>
      <c r="AR2501" s="16">
        <f>AR2492*Settings!$C$13*$D2501</f>
        <v/>
      </c>
      <c r="AS2501" s="16">
        <f>AS2492*Settings!$C$13*$D2501</f>
        <v/>
      </c>
      <c r="AT2501" s="16">
        <f>AT2492*Settings!$C$13*$D2501</f>
        <v/>
      </c>
      <c r="AU2501" s="16">
        <f>AU2492*Settings!$C$13*$D2501</f>
        <v/>
      </c>
      <c r="AV2501" s="16">
        <f>AV2492*Settings!$C$13*$D2501</f>
        <v/>
      </c>
      <c r="AW2501" s="16">
        <f>AW2492*Settings!$C$13*$D2501</f>
        <v/>
      </c>
      <c r="AX2501" s="16">
        <f>AX2492*Settings!$C$13*$D2501</f>
        <v/>
      </c>
      <c r="AY2501" s="16">
        <f>AY2492*Settings!$C$13*$D2501</f>
        <v/>
      </c>
    </row>
    <row r="2502" hidden="1" outlineLevel="2">
      <c r="A2502" s="14" t="inlineStr">
        <is>
          <t>co2</t>
        </is>
      </c>
      <c r="B2502" s="14" t="inlineStr">
        <is>
          <t>lpg</t>
        </is>
      </c>
      <c r="C2502" s="14" t="inlineStr">
        <is>
          <t>oen</t>
        </is>
      </c>
      <c r="D2502" s="36">
        <f>INDEX(Inputs!$W$5:$W$132,MATCH($B2502&amp;"|"&amp;$C2502,Inputs!$A$5:$A$132,0))</f>
        <v/>
      </c>
      <c r="E2502" s="35" t="n"/>
      <c r="F2502" s="35" t="n"/>
      <c r="G2502" s="35" t="n"/>
      <c r="H2502" s="14">
        <f>INDEX(VarLab,MATCH($A2502,VarKey,0))&amp;INDEX(MemLab,MATCH($C2502&amp;"|"&amp;$B2502,MemKey,0))</f>
        <v/>
      </c>
      <c r="I2502" s="14">
        <f>INDEX(VarUnit,MATCH($A2502,VarKey,0))</f>
        <v/>
      </c>
      <c r="J2502" s="14">
        <f>INDEX(VarSrc,MATCH($A2502,VarKey,0))</f>
        <v/>
      </c>
      <c r="K2502" s="11">
        <f>CodePrefix&amp;$A2502&amp;IF($C2502="","","."&amp;$C2502&amp;"."&amp;$B2502)&amp;INDEX(VarEnd,MATCH($A2502,VarKey,0))&amp;K$5</f>
        <v/>
      </c>
      <c r="L2502" s="15">
        <f>L2493*Settings!$C$13*$D2502</f>
        <v/>
      </c>
      <c r="M2502" s="16">
        <f>M2493*Settings!$C$13*$D2502</f>
        <v/>
      </c>
      <c r="N2502" s="16">
        <f>N2493*Settings!$C$13*$D2502</f>
        <v/>
      </c>
      <c r="O2502" s="16">
        <f>O2493*Settings!$C$13*$D2502</f>
        <v/>
      </c>
      <c r="P2502" s="16">
        <f>P2493*Settings!$C$13*$D2502</f>
        <v/>
      </c>
      <c r="Q2502" s="16">
        <f>Q2493*Settings!$C$13*$D2502</f>
        <v/>
      </c>
      <c r="R2502" s="16">
        <f>R2493*Settings!$C$13*$D2502</f>
        <v/>
      </c>
      <c r="S2502" s="16">
        <f>S2493*Settings!$C$13*$D2502</f>
        <v/>
      </c>
      <c r="T2502" s="16">
        <f>T2493*Settings!$C$13*$D2502</f>
        <v/>
      </c>
      <c r="U2502" s="16">
        <f>U2493*Settings!$C$13*$D2502</f>
        <v/>
      </c>
      <c r="V2502" s="16">
        <f>V2493*Settings!$C$13*$D2502</f>
        <v/>
      </c>
      <c r="W2502" s="16">
        <f>W2493*Settings!$C$13*$D2502</f>
        <v/>
      </c>
      <c r="X2502" s="16">
        <f>X2493*Settings!$C$13*$D2502</f>
        <v/>
      </c>
      <c r="Y2502" s="16">
        <f>Y2493*Settings!$C$13*$D2502</f>
        <v/>
      </c>
      <c r="Z2502" s="16">
        <f>Z2493*Settings!$C$13*$D2502</f>
        <v/>
      </c>
      <c r="AA2502" s="16">
        <f>AA2493*Settings!$C$13*$D2502</f>
        <v/>
      </c>
      <c r="AB2502" s="16">
        <f>AB2493*Settings!$C$13*$D2502</f>
        <v/>
      </c>
      <c r="AC2502" s="16">
        <f>AC2493*Settings!$C$13*$D2502</f>
        <v/>
      </c>
      <c r="AD2502" s="16">
        <f>AD2493*Settings!$C$13*$D2502</f>
        <v/>
      </c>
      <c r="AF2502" s="11">
        <f>CodePrefix&amp;$A2502&amp;IF($C2502="","","."&amp;$C2502&amp;"."&amp;$B2502)&amp;INDEX(VarEnd,MATCH($A2502,VarKey,0))&amp;AF$5</f>
        <v/>
      </c>
      <c r="AG2502" s="15">
        <f>AG2493*Settings!$C$13*$D2502</f>
        <v/>
      </c>
      <c r="AH2502" s="16">
        <f>AH2493*Settings!$C$13*$D2502</f>
        <v/>
      </c>
      <c r="AI2502" s="16">
        <f>AI2493*Settings!$C$13*$D2502</f>
        <v/>
      </c>
      <c r="AJ2502" s="16">
        <f>AJ2493*Settings!$C$13*$D2502</f>
        <v/>
      </c>
      <c r="AK2502" s="16">
        <f>AK2493*Settings!$C$13*$D2502</f>
        <v/>
      </c>
      <c r="AL2502" s="16">
        <f>AL2493*Settings!$C$13*$D2502</f>
        <v/>
      </c>
      <c r="AM2502" s="16">
        <f>AM2493*Settings!$C$13*$D2502</f>
        <v/>
      </c>
      <c r="AN2502" s="16">
        <f>AN2493*Settings!$C$13*$D2502</f>
        <v/>
      </c>
      <c r="AO2502" s="16">
        <f>AO2493*Settings!$C$13*$D2502</f>
        <v/>
      </c>
      <c r="AP2502" s="16">
        <f>AP2493*Settings!$C$13*$D2502</f>
        <v/>
      </c>
      <c r="AQ2502" s="16">
        <f>AQ2493*Settings!$C$13*$D2502</f>
        <v/>
      </c>
      <c r="AR2502" s="16">
        <f>AR2493*Settings!$C$13*$D2502</f>
        <v/>
      </c>
      <c r="AS2502" s="16">
        <f>AS2493*Settings!$C$13*$D2502</f>
        <v/>
      </c>
      <c r="AT2502" s="16">
        <f>AT2493*Settings!$C$13*$D2502</f>
        <v/>
      </c>
      <c r="AU2502" s="16">
        <f>AU2493*Settings!$C$13*$D2502</f>
        <v/>
      </c>
      <c r="AV2502" s="16">
        <f>AV2493*Settings!$C$13*$D2502</f>
        <v/>
      </c>
      <c r="AW2502" s="16">
        <f>AW2493*Settings!$C$13*$D2502</f>
        <v/>
      </c>
      <c r="AX2502" s="16">
        <f>AX2493*Settings!$C$13*$D2502</f>
        <v/>
      </c>
      <c r="AY2502" s="16">
        <f>AY2493*Settings!$C$13*$D2502</f>
        <v/>
      </c>
    </row>
    <row r="2503" hidden="1" outlineLevel="2">
      <c r="A2503" s="14" t="inlineStr">
        <is>
          <t>co2</t>
        </is>
      </c>
      <c r="B2503" s="14" t="inlineStr">
        <is>
          <t>ker</t>
        </is>
      </c>
      <c r="C2503" s="14" t="inlineStr">
        <is>
          <t>oen</t>
        </is>
      </c>
      <c r="D2503" s="36">
        <f>INDEX(Inputs!$W$5:$W$132,MATCH($B2503&amp;"|"&amp;$C2503,Inputs!$A$5:$A$132,0))</f>
        <v/>
      </c>
      <c r="E2503" s="35" t="n"/>
      <c r="F2503" s="35" t="n"/>
      <c r="G2503" s="35" t="n"/>
      <c r="H2503" s="14">
        <f>INDEX(VarLab,MATCH($A2503,VarKey,0))&amp;INDEX(MemLab,MATCH($C2503&amp;"|"&amp;$B2503,MemKey,0))</f>
        <v/>
      </c>
      <c r="I2503" s="14">
        <f>INDEX(VarUnit,MATCH($A2503,VarKey,0))</f>
        <v/>
      </c>
      <c r="J2503" s="14">
        <f>INDEX(VarSrc,MATCH($A2503,VarKey,0))</f>
        <v/>
      </c>
      <c r="K2503" s="11">
        <f>CodePrefix&amp;$A2503&amp;IF($C2503="","","."&amp;$C2503&amp;"."&amp;$B2503)&amp;INDEX(VarEnd,MATCH($A2503,VarKey,0))&amp;K$5</f>
        <v/>
      </c>
      <c r="L2503" s="15">
        <f>L2494*Settings!$C$13*$D2503</f>
        <v/>
      </c>
      <c r="M2503" s="16">
        <f>M2494*Settings!$C$13*$D2503</f>
        <v/>
      </c>
      <c r="N2503" s="16">
        <f>N2494*Settings!$C$13*$D2503</f>
        <v/>
      </c>
      <c r="O2503" s="16">
        <f>O2494*Settings!$C$13*$D2503</f>
        <v/>
      </c>
      <c r="P2503" s="16">
        <f>P2494*Settings!$C$13*$D2503</f>
        <v/>
      </c>
      <c r="Q2503" s="16">
        <f>Q2494*Settings!$C$13*$D2503</f>
        <v/>
      </c>
      <c r="R2503" s="16">
        <f>R2494*Settings!$C$13*$D2503</f>
        <v/>
      </c>
      <c r="S2503" s="16">
        <f>S2494*Settings!$C$13*$D2503</f>
        <v/>
      </c>
      <c r="T2503" s="16">
        <f>T2494*Settings!$C$13*$D2503</f>
        <v/>
      </c>
      <c r="U2503" s="16">
        <f>U2494*Settings!$C$13*$D2503</f>
        <v/>
      </c>
      <c r="V2503" s="16">
        <f>V2494*Settings!$C$13*$D2503</f>
        <v/>
      </c>
      <c r="W2503" s="16">
        <f>W2494*Settings!$C$13*$D2503</f>
        <v/>
      </c>
      <c r="X2503" s="16">
        <f>X2494*Settings!$C$13*$D2503</f>
        <v/>
      </c>
      <c r="Y2503" s="16">
        <f>Y2494*Settings!$C$13*$D2503</f>
        <v/>
      </c>
      <c r="Z2503" s="16">
        <f>Z2494*Settings!$C$13*$D2503</f>
        <v/>
      </c>
      <c r="AA2503" s="16">
        <f>AA2494*Settings!$C$13*$D2503</f>
        <v/>
      </c>
      <c r="AB2503" s="16">
        <f>AB2494*Settings!$C$13*$D2503</f>
        <v/>
      </c>
      <c r="AC2503" s="16">
        <f>AC2494*Settings!$C$13*$D2503</f>
        <v/>
      </c>
      <c r="AD2503" s="16">
        <f>AD2494*Settings!$C$13*$D2503</f>
        <v/>
      </c>
      <c r="AF2503" s="11">
        <f>CodePrefix&amp;$A2503&amp;IF($C2503="","","."&amp;$C2503&amp;"."&amp;$B2503)&amp;INDEX(VarEnd,MATCH($A2503,VarKey,0))&amp;AF$5</f>
        <v/>
      </c>
      <c r="AG2503" s="15">
        <f>AG2494*Settings!$C$13*$D2503</f>
        <v/>
      </c>
      <c r="AH2503" s="16">
        <f>AH2494*Settings!$C$13*$D2503</f>
        <v/>
      </c>
      <c r="AI2503" s="16">
        <f>AI2494*Settings!$C$13*$D2503</f>
        <v/>
      </c>
      <c r="AJ2503" s="16">
        <f>AJ2494*Settings!$C$13*$D2503</f>
        <v/>
      </c>
      <c r="AK2503" s="16">
        <f>AK2494*Settings!$C$13*$D2503</f>
        <v/>
      </c>
      <c r="AL2503" s="16">
        <f>AL2494*Settings!$C$13*$D2503</f>
        <v/>
      </c>
      <c r="AM2503" s="16">
        <f>AM2494*Settings!$C$13*$D2503</f>
        <v/>
      </c>
      <c r="AN2503" s="16">
        <f>AN2494*Settings!$C$13*$D2503</f>
        <v/>
      </c>
      <c r="AO2503" s="16">
        <f>AO2494*Settings!$C$13*$D2503</f>
        <v/>
      </c>
      <c r="AP2503" s="16">
        <f>AP2494*Settings!$C$13*$D2503</f>
        <v/>
      </c>
      <c r="AQ2503" s="16">
        <f>AQ2494*Settings!$C$13*$D2503</f>
        <v/>
      </c>
      <c r="AR2503" s="16">
        <f>AR2494*Settings!$C$13*$D2503</f>
        <v/>
      </c>
      <c r="AS2503" s="16">
        <f>AS2494*Settings!$C$13*$D2503</f>
        <v/>
      </c>
      <c r="AT2503" s="16">
        <f>AT2494*Settings!$C$13*$D2503</f>
        <v/>
      </c>
      <c r="AU2503" s="16">
        <f>AU2494*Settings!$C$13*$D2503</f>
        <v/>
      </c>
      <c r="AV2503" s="16">
        <f>AV2494*Settings!$C$13*$D2503</f>
        <v/>
      </c>
      <c r="AW2503" s="16">
        <f>AW2494*Settings!$C$13*$D2503</f>
        <v/>
      </c>
      <c r="AX2503" s="16">
        <f>AX2494*Settings!$C$13*$D2503</f>
        <v/>
      </c>
      <c r="AY2503" s="16">
        <f>AY2494*Settings!$C$13*$D2503</f>
        <v/>
      </c>
    </row>
    <row r="2504" hidden="1" outlineLevel="2">
      <c r="A2504" s="14" t="inlineStr">
        <is>
          <t>co2</t>
        </is>
      </c>
      <c r="B2504" s="14" t="inlineStr">
        <is>
          <t>oop</t>
        </is>
      </c>
      <c r="C2504" s="14" t="inlineStr">
        <is>
          <t>oen</t>
        </is>
      </c>
      <c r="D2504" s="36">
        <f>INDEX(Inputs!$W$5:$W$132,MATCH($B2504&amp;"|"&amp;$C2504,Inputs!$A$5:$A$132,0))</f>
        <v/>
      </c>
      <c r="E2504" s="35" t="n"/>
      <c r="F2504" s="35" t="n"/>
      <c r="G2504" s="35" t="n"/>
      <c r="H2504" s="14">
        <f>INDEX(VarLab,MATCH($A2504,VarKey,0))&amp;INDEX(MemLab,MATCH($C2504&amp;"|"&amp;$B2504,MemKey,0))</f>
        <v/>
      </c>
      <c r="I2504" s="14">
        <f>INDEX(VarUnit,MATCH($A2504,VarKey,0))</f>
        <v/>
      </c>
      <c r="J2504" s="14">
        <f>INDEX(VarSrc,MATCH($A2504,VarKey,0))</f>
        <v/>
      </c>
      <c r="K2504" s="11">
        <f>CodePrefix&amp;$A2504&amp;IF($C2504="","","."&amp;$C2504&amp;"."&amp;$B2504)&amp;INDEX(VarEnd,MATCH($A2504,VarKey,0))&amp;K$5</f>
        <v/>
      </c>
      <c r="L2504" s="15">
        <f>L2495*Settings!$C$13*$D2504</f>
        <v/>
      </c>
      <c r="M2504" s="16">
        <f>M2495*Settings!$C$13*$D2504</f>
        <v/>
      </c>
      <c r="N2504" s="16">
        <f>N2495*Settings!$C$13*$D2504</f>
        <v/>
      </c>
      <c r="O2504" s="16">
        <f>O2495*Settings!$C$13*$D2504</f>
        <v/>
      </c>
      <c r="P2504" s="16">
        <f>P2495*Settings!$C$13*$D2504</f>
        <v/>
      </c>
      <c r="Q2504" s="16">
        <f>Q2495*Settings!$C$13*$D2504</f>
        <v/>
      </c>
      <c r="R2504" s="16">
        <f>R2495*Settings!$C$13*$D2504</f>
        <v/>
      </c>
      <c r="S2504" s="16">
        <f>S2495*Settings!$C$13*$D2504</f>
        <v/>
      </c>
      <c r="T2504" s="16">
        <f>T2495*Settings!$C$13*$D2504</f>
        <v/>
      </c>
      <c r="U2504" s="16">
        <f>U2495*Settings!$C$13*$D2504</f>
        <v/>
      </c>
      <c r="V2504" s="16">
        <f>V2495*Settings!$C$13*$D2504</f>
        <v/>
      </c>
      <c r="W2504" s="16">
        <f>W2495*Settings!$C$13*$D2504</f>
        <v/>
      </c>
      <c r="X2504" s="16">
        <f>X2495*Settings!$C$13*$D2504</f>
        <v/>
      </c>
      <c r="Y2504" s="16">
        <f>Y2495*Settings!$C$13*$D2504</f>
        <v/>
      </c>
      <c r="Z2504" s="16">
        <f>Z2495*Settings!$C$13*$D2504</f>
        <v/>
      </c>
      <c r="AA2504" s="16">
        <f>AA2495*Settings!$C$13*$D2504</f>
        <v/>
      </c>
      <c r="AB2504" s="16">
        <f>AB2495*Settings!$C$13*$D2504</f>
        <v/>
      </c>
      <c r="AC2504" s="16">
        <f>AC2495*Settings!$C$13*$D2504</f>
        <v/>
      </c>
      <c r="AD2504" s="16">
        <f>AD2495*Settings!$C$13*$D2504</f>
        <v/>
      </c>
      <c r="AF2504" s="11">
        <f>CodePrefix&amp;$A2504&amp;IF($C2504="","","."&amp;$C2504&amp;"."&amp;$B2504)&amp;INDEX(VarEnd,MATCH($A2504,VarKey,0))&amp;AF$5</f>
        <v/>
      </c>
      <c r="AG2504" s="15">
        <f>AG2495*Settings!$C$13*$D2504</f>
        <v/>
      </c>
      <c r="AH2504" s="16">
        <f>AH2495*Settings!$C$13*$D2504</f>
        <v/>
      </c>
      <c r="AI2504" s="16">
        <f>AI2495*Settings!$C$13*$D2504</f>
        <v/>
      </c>
      <c r="AJ2504" s="16">
        <f>AJ2495*Settings!$C$13*$D2504</f>
        <v/>
      </c>
      <c r="AK2504" s="16">
        <f>AK2495*Settings!$C$13*$D2504</f>
        <v/>
      </c>
      <c r="AL2504" s="16">
        <f>AL2495*Settings!$C$13*$D2504</f>
        <v/>
      </c>
      <c r="AM2504" s="16">
        <f>AM2495*Settings!$C$13*$D2504</f>
        <v/>
      </c>
      <c r="AN2504" s="16">
        <f>AN2495*Settings!$C$13*$D2504</f>
        <v/>
      </c>
      <c r="AO2504" s="16">
        <f>AO2495*Settings!$C$13*$D2504</f>
        <v/>
      </c>
      <c r="AP2504" s="16">
        <f>AP2495*Settings!$C$13*$D2504</f>
        <v/>
      </c>
      <c r="AQ2504" s="16">
        <f>AQ2495*Settings!$C$13*$D2504</f>
        <v/>
      </c>
      <c r="AR2504" s="16">
        <f>AR2495*Settings!$C$13*$D2504</f>
        <v/>
      </c>
      <c r="AS2504" s="16">
        <f>AS2495*Settings!$C$13*$D2504</f>
        <v/>
      </c>
      <c r="AT2504" s="16">
        <f>AT2495*Settings!$C$13*$D2504</f>
        <v/>
      </c>
      <c r="AU2504" s="16">
        <f>AU2495*Settings!$C$13*$D2504</f>
        <v/>
      </c>
      <c r="AV2504" s="16">
        <f>AV2495*Settings!$C$13*$D2504</f>
        <v/>
      </c>
      <c r="AW2504" s="16">
        <f>AW2495*Settings!$C$13*$D2504</f>
        <v/>
      </c>
      <c r="AX2504" s="16">
        <f>AX2495*Settings!$C$13*$D2504</f>
        <v/>
      </c>
      <c r="AY2504" s="16">
        <f>AY2495*Settings!$C$13*$D2504</f>
        <v/>
      </c>
    </row>
    <row r="2505" hidden="1" outlineLevel="2">
      <c r="A2505" s="14" t="inlineStr">
        <is>
          <t>co2</t>
        </is>
      </c>
      <c r="B2505" s="14" t="inlineStr">
        <is>
          <t>bio</t>
        </is>
      </c>
      <c r="C2505" s="14" t="inlineStr">
        <is>
          <t>oen</t>
        </is>
      </c>
      <c r="D2505" s="36">
        <f>INDEX(Inputs!$W$5:$W$132,MATCH($B2505&amp;"|"&amp;$C2505,Inputs!$A$5:$A$132,0))</f>
        <v/>
      </c>
      <c r="E2505" s="35" t="n"/>
      <c r="F2505" s="35" t="n"/>
      <c r="G2505" s="35" t="n"/>
      <c r="H2505" s="14">
        <f>INDEX(VarLab,MATCH($A2505,VarKey,0))&amp;INDEX(MemLab,MATCH($C2505&amp;"|"&amp;$B2505,MemKey,0))</f>
        <v/>
      </c>
      <c r="I2505" s="14">
        <f>INDEX(VarUnit,MATCH($A2505,VarKey,0))</f>
        <v/>
      </c>
      <c r="J2505" s="14">
        <f>INDEX(VarSrc,MATCH($A2505,VarKey,0))</f>
        <v/>
      </c>
      <c r="K2505" s="11">
        <f>CodePrefix&amp;$A2505&amp;IF($C2505="","","."&amp;$C2505&amp;"."&amp;$B2505)&amp;INDEX(VarEnd,MATCH($A2505,VarKey,0))&amp;K$5</f>
        <v/>
      </c>
      <c r="L2505" s="15">
        <f>L2496*Settings!$C$13*$D2505</f>
        <v/>
      </c>
      <c r="M2505" s="16">
        <f>M2496*Settings!$C$13*$D2505</f>
        <v/>
      </c>
      <c r="N2505" s="16">
        <f>N2496*Settings!$C$13*$D2505</f>
        <v/>
      </c>
      <c r="O2505" s="16">
        <f>O2496*Settings!$C$13*$D2505</f>
        <v/>
      </c>
      <c r="P2505" s="16">
        <f>P2496*Settings!$C$13*$D2505</f>
        <v/>
      </c>
      <c r="Q2505" s="16">
        <f>Q2496*Settings!$C$13*$D2505</f>
        <v/>
      </c>
      <c r="R2505" s="16">
        <f>R2496*Settings!$C$13*$D2505</f>
        <v/>
      </c>
      <c r="S2505" s="16">
        <f>S2496*Settings!$C$13*$D2505</f>
        <v/>
      </c>
      <c r="T2505" s="16">
        <f>T2496*Settings!$C$13*$D2505</f>
        <v/>
      </c>
      <c r="U2505" s="16">
        <f>U2496*Settings!$C$13*$D2505</f>
        <v/>
      </c>
      <c r="V2505" s="16">
        <f>V2496*Settings!$C$13*$D2505</f>
        <v/>
      </c>
      <c r="W2505" s="16">
        <f>W2496*Settings!$C$13*$D2505</f>
        <v/>
      </c>
      <c r="X2505" s="16">
        <f>X2496*Settings!$C$13*$D2505</f>
        <v/>
      </c>
      <c r="Y2505" s="16">
        <f>Y2496*Settings!$C$13*$D2505</f>
        <v/>
      </c>
      <c r="Z2505" s="16">
        <f>Z2496*Settings!$C$13*$D2505</f>
        <v/>
      </c>
      <c r="AA2505" s="16">
        <f>AA2496*Settings!$C$13*$D2505</f>
        <v/>
      </c>
      <c r="AB2505" s="16">
        <f>AB2496*Settings!$C$13*$D2505</f>
        <v/>
      </c>
      <c r="AC2505" s="16">
        <f>AC2496*Settings!$C$13*$D2505</f>
        <v/>
      </c>
      <c r="AD2505" s="16">
        <f>AD2496*Settings!$C$13*$D2505</f>
        <v/>
      </c>
      <c r="AF2505" s="11">
        <f>CodePrefix&amp;$A2505&amp;IF($C2505="","","."&amp;$C2505&amp;"."&amp;$B2505)&amp;INDEX(VarEnd,MATCH($A2505,VarKey,0))&amp;AF$5</f>
        <v/>
      </c>
      <c r="AG2505" s="15">
        <f>AG2496*Settings!$C$13*$D2505</f>
        <v/>
      </c>
      <c r="AH2505" s="16">
        <f>AH2496*Settings!$C$13*$D2505</f>
        <v/>
      </c>
      <c r="AI2505" s="16">
        <f>AI2496*Settings!$C$13*$D2505</f>
        <v/>
      </c>
      <c r="AJ2505" s="16">
        <f>AJ2496*Settings!$C$13*$D2505</f>
        <v/>
      </c>
      <c r="AK2505" s="16">
        <f>AK2496*Settings!$C$13*$D2505</f>
        <v/>
      </c>
      <c r="AL2505" s="16">
        <f>AL2496*Settings!$C$13*$D2505</f>
        <v/>
      </c>
      <c r="AM2505" s="16">
        <f>AM2496*Settings!$C$13*$D2505</f>
        <v/>
      </c>
      <c r="AN2505" s="16">
        <f>AN2496*Settings!$C$13*$D2505</f>
        <v/>
      </c>
      <c r="AO2505" s="16">
        <f>AO2496*Settings!$C$13*$D2505</f>
        <v/>
      </c>
      <c r="AP2505" s="16">
        <f>AP2496*Settings!$C$13*$D2505</f>
        <v/>
      </c>
      <c r="AQ2505" s="16">
        <f>AQ2496*Settings!$C$13*$D2505</f>
        <v/>
      </c>
      <c r="AR2505" s="16">
        <f>AR2496*Settings!$C$13*$D2505</f>
        <v/>
      </c>
      <c r="AS2505" s="16">
        <f>AS2496*Settings!$C$13*$D2505</f>
        <v/>
      </c>
      <c r="AT2505" s="16">
        <f>AT2496*Settings!$C$13*$D2505</f>
        <v/>
      </c>
      <c r="AU2505" s="16">
        <f>AU2496*Settings!$C$13*$D2505</f>
        <v/>
      </c>
      <c r="AV2505" s="16">
        <f>AV2496*Settings!$C$13*$D2505</f>
        <v/>
      </c>
      <c r="AW2505" s="16">
        <f>AW2496*Settings!$C$13*$D2505</f>
        <v/>
      </c>
      <c r="AX2505" s="16">
        <f>AX2496*Settings!$C$13*$D2505</f>
        <v/>
      </c>
      <c r="AY2505" s="16">
        <f>AY2496*Settings!$C$13*$D2505</f>
        <v/>
      </c>
    </row>
    <row r="2506" hidden="1" outlineLevel="2"/>
    <row r="2507" hidden="1" outlineLevel="2">
      <c r="A2507" s="14" t="inlineStr">
        <is>
          <t>rtx</t>
        </is>
      </c>
      <c r="B2507" s="14" t="inlineStr">
        <is>
          <t>coa</t>
        </is>
      </c>
      <c r="C2507" s="14" t="inlineStr">
        <is>
          <t>oen</t>
        </is>
      </c>
      <c r="D2507" s="36">
        <f>INDEX(Inputs!$U$5:$U$132,MATCH($B2507&amp;"|"&amp;$C2507,Inputs!$A$5:$A$132,0))</f>
        <v/>
      </c>
      <c r="E2507" s="35" t="n"/>
      <c r="F2507" s="35" t="n"/>
      <c r="G2507" s="35" t="n"/>
      <c r="H2507" s="14">
        <f>INDEX(VarLab,MATCH($A2507,VarKey,0))&amp;INDEX(MemLab,MATCH($C2507&amp;"|"&amp;$B2507,MemKey,0))</f>
        <v/>
      </c>
      <c r="I2507" s="14">
        <f>INDEX(VarUnit,MATCH($A2507,VarKey,0))</f>
        <v/>
      </c>
      <c r="J2507" s="14">
        <f>INDEX(VarSrc,MATCH($A2507,VarKey,0))</f>
        <v/>
      </c>
      <c r="K2507" s="11">
        <f>CodePrefix&amp;$A2507&amp;IF($C2507="","","."&amp;$C2507&amp;"."&amp;$B2507)&amp;INDEX(VarEnd,MATCH($A2507,VarKey,0))&amp;K$5</f>
        <v/>
      </c>
      <c r="L2507" s="39">
        <f>L2489*Settings!$C$13*(INDEX(L$395:L$406,$D2507)+INDEX(L$382:L$393,$D2507))</f>
        <v/>
      </c>
      <c r="M2507" s="40">
        <f>M2489*Settings!$C$13*(INDEX(M$395:M$406,$D2507)+INDEX(M$382:M$393,$D2507))</f>
        <v/>
      </c>
      <c r="N2507" s="40">
        <f>N2489*Settings!$C$13*(INDEX(N$395:N$406,$D2507)+INDEX(N$382:N$393,$D2507))</f>
        <v/>
      </c>
      <c r="O2507" s="40">
        <f>O2489*Settings!$C$13*(INDEX(O$395:O$406,$D2507)+INDEX(O$382:O$393,$D2507))</f>
        <v/>
      </c>
      <c r="P2507" s="40">
        <f>P2489*Settings!$C$13*(INDEX(P$395:P$406,$D2507)+INDEX(P$382:P$393,$D2507))</f>
        <v/>
      </c>
      <c r="Q2507" s="40">
        <f>Q2489*Settings!$C$13*(INDEX(Q$395:Q$406,$D2507)+INDEX(Q$382:Q$393,$D2507))</f>
        <v/>
      </c>
      <c r="R2507" s="40">
        <f>R2489*Settings!$C$13*(INDEX(R$395:R$406,$D2507)+INDEX(R$382:R$393,$D2507))</f>
        <v/>
      </c>
      <c r="S2507" s="40">
        <f>S2489*Settings!$C$13*(INDEX(S$395:S$406,$D2507)+INDEX(S$382:S$393,$D2507))</f>
        <v/>
      </c>
      <c r="T2507" s="40">
        <f>T2489*Settings!$C$13*(INDEX(T$395:T$406,$D2507)+INDEX(T$382:T$393,$D2507))</f>
        <v/>
      </c>
      <c r="U2507" s="40">
        <f>U2489*Settings!$C$13*(INDEX(U$395:U$406,$D2507)+INDEX(U$382:U$393,$D2507))</f>
        <v/>
      </c>
      <c r="V2507" s="40">
        <f>V2489*Settings!$C$13*(INDEX(V$395:V$406,$D2507)+INDEX(V$382:V$393,$D2507))</f>
        <v/>
      </c>
      <c r="W2507" s="40">
        <f>W2489*Settings!$C$13*(INDEX(W$395:W$406,$D2507)+INDEX(W$382:W$393,$D2507))</f>
        <v/>
      </c>
      <c r="X2507" s="40">
        <f>X2489*Settings!$C$13*(INDEX(X$395:X$406,$D2507)+INDEX(X$382:X$393,$D2507))</f>
        <v/>
      </c>
      <c r="Y2507" s="40">
        <f>Y2489*Settings!$C$13*(INDEX(Y$395:Y$406,$D2507)+INDEX(Y$382:Y$393,$D2507))</f>
        <v/>
      </c>
      <c r="Z2507" s="40">
        <f>Z2489*Settings!$C$13*(INDEX(Z$395:Z$406,$D2507)+INDEX(Z$382:Z$393,$D2507))</f>
        <v/>
      </c>
      <c r="AA2507" s="40">
        <f>AA2489*Settings!$C$13*(INDEX(AA$395:AA$406,$D2507)+INDEX(AA$382:AA$393,$D2507))</f>
        <v/>
      </c>
      <c r="AB2507" s="40">
        <f>AB2489*Settings!$C$13*(INDEX(AB$395:AB$406,$D2507)+INDEX(AB$382:AB$393,$D2507))</f>
        <v/>
      </c>
      <c r="AC2507" s="40">
        <f>AC2489*Settings!$C$13*(INDEX(AC$395:AC$406,$D2507)+INDEX(AC$382:AC$393,$D2507))</f>
        <v/>
      </c>
      <c r="AD2507" s="40">
        <f>AD2489*Settings!$C$13*(INDEX(AD$395:AD$406,$D2507)+INDEX(AD$382:AD$393,$D2507))</f>
        <v/>
      </c>
      <c r="AF2507" s="11">
        <f>CodePrefix&amp;$A2507&amp;IF($C2507="","","."&amp;$C2507&amp;"."&amp;$B2507)&amp;INDEX(VarEnd,MATCH($A2507,VarKey,0))&amp;AF$5</f>
        <v/>
      </c>
      <c r="AG2507" s="39">
        <f>AG2489*Settings!$C$13*(INDEX(AG$395:AG$406,$D2507)+INDEX(AG$382:AG$393,$D2507))</f>
        <v/>
      </c>
      <c r="AH2507" s="40">
        <f>AH2489*Settings!$C$13*(INDEX(AH$395:AH$406,$D2507)+INDEX(AH$382:AH$393,$D2507))</f>
        <v/>
      </c>
      <c r="AI2507" s="40">
        <f>AI2489*Settings!$C$13*(INDEX(AI$395:AI$406,$D2507)+INDEX(AI$382:AI$393,$D2507))</f>
        <v/>
      </c>
      <c r="AJ2507" s="40">
        <f>AJ2489*Settings!$C$13*(INDEX(AJ$395:AJ$406,$D2507)+INDEX(AJ$382:AJ$393,$D2507))</f>
        <v/>
      </c>
      <c r="AK2507" s="40">
        <f>AK2489*Settings!$C$13*(INDEX(AK$395:AK$406,$D2507)+INDEX(AK$382:AK$393,$D2507))</f>
        <v/>
      </c>
      <c r="AL2507" s="40">
        <f>AL2489*Settings!$C$13*(INDEX(AL$395:AL$406,$D2507)+INDEX(AL$382:AL$393,$D2507))</f>
        <v/>
      </c>
      <c r="AM2507" s="40">
        <f>AM2489*Settings!$C$13*(INDEX(AM$395:AM$406,$D2507)+INDEX(AM$382:AM$393,$D2507))</f>
        <v/>
      </c>
      <c r="AN2507" s="40">
        <f>AN2489*Settings!$C$13*(INDEX(AN$395:AN$406,$D2507)+INDEX(AN$382:AN$393,$D2507))</f>
        <v/>
      </c>
      <c r="AO2507" s="40">
        <f>AO2489*Settings!$C$13*(INDEX(AO$395:AO$406,$D2507)+INDEX(AO$382:AO$393,$D2507))</f>
        <v/>
      </c>
      <c r="AP2507" s="40">
        <f>AP2489*Settings!$C$13*(INDEX(AP$395:AP$406,$D2507)+INDEX(AP$382:AP$393,$D2507))</f>
        <v/>
      </c>
      <c r="AQ2507" s="40">
        <f>AQ2489*Settings!$C$13*(INDEX(AQ$395:AQ$406,$D2507)+INDEX(AQ$382:AQ$393,$D2507))</f>
        <v/>
      </c>
      <c r="AR2507" s="40">
        <f>AR2489*Settings!$C$13*(INDEX(AR$395:AR$406,$D2507)+INDEX(AR$382:AR$393,$D2507))</f>
        <v/>
      </c>
      <c r="AS2507" s="40">
        <f>AS2489*Settings!$C$13*(INDEX(AS$395:AS$406,$D2507)+INDEX(AS$382:AS$393,$D2507))</f>
        <v/>
      </c>
      <c r="AT2507" s="40">
        <f>AT2489*Settings!$C$13*(INDEX(AT$395:AT$406,$D2507)+INDEX(AT$382:AT$393,$D2507))</f>
        <v/>
      </c>
      <c r="AU2507" s="40">
        <f>AU2489*Settings!$C$13*(INDEX(AU$395:AU$406,$D2507)+INDEX(AU$382:AU$393,$D2507))</f>
        <v/>
      </c>
      <c r="AV2507" s="40">
        <f>AV2489*Settings!$C$13*(INDEX(AV$395:AV$406,$D2507)+INDEX(AV$382:AV$393,$D2507))</f>
        <v/>
      </c>
      <c r="AW2507" s="40">
        <f>AW2489*Settings!$C$13*(INDEX(AW$395:AW$406,$D2507)+INDEX(AW$382:AW$393,$D2507))</f>
        <v/>
      </c>
      <c r="AX2507" s="40">
        <f>AX2489*Settings!$C$13*(INDEX(AX$395:AX$406,$D2507)+INDEX(AX$382:AX$393,$D2507))</f>
        <v/>
      </c>
      <c r="AY2507" s="40">
        <f>AY2489*Settings!$C$13*(INDEX(AY$395:AY$406,$D2507)+INDEX(AY$382:AY$393,$D2507))</f>
        <v/>
      </c>
    </row>
    <row r="2508" hidden="1" outlineLevel="2">
      <c r="A2508" s="14" t="inlineStr">
        <is>
          <t>rtx</t>
        </is>
      </c>
      <c r="B2508" s="14" t="inlineStr">
        <is>
          <t>nga</t>
        </is>
      </c>
      <c r="C2508" s="14" t="inlineStr">
        <is>
          <t>oen</t>
        </is>
      </c>
      <c r="D2508" s="36">
        <f>INDEX(Inputs!$U$5:$U$132,MATCH($B2508&amp;"|"&amp;$C2508,Inputs!$A$5:$A$132,0))</f>
        <v/>
      </c>
      <c r="E2508" s="35" t="n"/>
      <c r="F2508" s="35" t="n"/>
      <c r="G2508" s="35" t="n"/>
      <c r="H2508" s="14">
        <f>INDEX(VarLab,MATCH($A2508,VarKey,0))&amp;INDEX(MemLab,MATCH($C2508&amp;"|"&amp;$B2508,MemKey,0))</f>
        <v/>
      </c>
      <c r="I2508" s="14">
        <f>INDEX(VarUnit,MATCH($A2508,VarKey,0))</f>
        <v/>
      </c>
      <c r="J2508" s="14">
        <f>INDEX(VarSrc,MATCH($A2508,VarKey,0))</f>
        <v/>
      </c>
      <c r="K2508" s="11">
        <f>CodePrefix&amp;$A2508&amp;IF($C2508="","","."&amp;$C2508&amp;"."&amp;$B2508)&amp;INDEX(VarEnd,MATCH($A2508,VarKey,0))&amp;K$5</f>
        <v/>
      </c>
      <c r="L2508" s="39">
        <f>L2490*Settings!$C$13*(INDEX(L$395:L$406,$D2508)+INDEX(L$382:L$393,$D2508))</f>
        <v/>
      </c>
      <c r="M2508" s="40">
        <f>M2490*Settings!$C$13*(INDEX(M$395:M$406,$D2508)+INDEX(M$382:M$393,$D2508))</f>
        <v/>
      </c>
      <c r="N2508" s="40">
        <f>N2490*Settings!$C$13*(INDEX(N$395:N$406,$D2508)+INDEX(N$382:N$393,$D2508))</f>
        <v/>
      </c>
      <c r="O2508" s="40">
        <f>O2490*Settings!$C$13*(INDEX(O$395:O$406,$D2508)+INDEX(O$382:O$393,$D2508))</f>
        <v/>
      </c>
      <c r="P2508" s="40">
        <f>P2490*Settings!$C$13*(INDEX(P$395:P$406,$D2508)+INDEX(P$382:P$393,$D2508))</f>
        <v/>
      </c>
      <c r="Q2508" s="40">
        <f>Q2490*Settings!$C$13*(INDEX(Q$395:Q$406,$D2508)+INDEX(Q$382:Q$393,$D2508))</f>
        <v/>
      </c>
      <c r="R2508" s="40">
        <f>R2490*Settings!$C$13*(INDEX(R$395:R$406,$D2508)+INDEX(R$382:R$393,$D2508))</f>
        <v/>
      </c>
      <c r="S2508" s="40">
        <f>S2490*Settings!$C$13*(INDEX(S$395:S$406,$D2508)+INDEX(S$382:S$393,$D2508))</f>
        <v/>
      </c>
      <c r="T2508" s="40">
        <f>T2490*Settings!$C$13*(INDEX(T$395:T$406,$D2508)+INDEX(T$382:T$393,$D2508))</f>
        <v/>
      </c>
      <c r="U2508" s="40">
        <f>U2490*Settings!$C$13*(INDEX(U$395:U$406,$D2508)+INDEX(U$382:U$393,$D2508))</f>
        <v/>
      </c>
      <c r="V2508" s="40">
        <f>V2490*Settings!$C$13*(INDEX(V$395:V$406,$D2508)+INDEX(V$382:V$393,$D2508))</f>
        <v/>
      </c>
      <c r="W2508" s="40">
        <f>W2490*Settings!$C$13*(INDEX(W$395:W$406,$D2508)+INDEX(W$382:W$393,$D2508))</f>
        <v/>
      </c>
      <c r="X2508" s="40">
        <f>X2490*Settings!$C$13*(INDEX(X$395:X$406,$D2508)+INDEX(X$382:X$393,$D2508))</f>
        <v/>
      </c>
      <c r="Y2508" s="40">
        <f>Y2490*Settings!$C$13*(INDEX(Y$395:Y$406,$D2508)+INDEX(Y$382:Y$393,$D2508))</f>
        <v/>
      </c>
      <c r="Z2508" s="40">
        <f>Z2490*Settings!$C$13*(INDEX(Z$395:Z$406,$D2508)+INDEX(Z$382:Z$393,$D2508))</f>
        <v/>
      </c>
      <c r="AA2508" s="40">
        <f>AA2490*Settings!$C$13*(INDEX(AA$395:AA$406,$D2508)+INDEX(AA$382:AA$393,$D2508))</f>
        <v/>
      </c>
      <c r="AB2508" s="40">
        <f>AB2490*Settings!$C$13*(INDEX(AB$395:AB$406,$D2508)+INDEX(AB$382:AB$393,$D2508))</f>
        <v/>
      </c>
      <c r="AC2508" s="40">
        <f>AC2490*Settings!$C$13*(INDEX(AC$395:AC$406,$D2508)+INDEX(AC$382:AC$393,$D2508))</f>
        <v/>
      </c>
      <c r="AD2508" s="40">
        <f>AD2490*Settings!$C$13*(INDEX(AD$395:AD$406,$D2508)+INDEX(AD$382:AD$393,$D2508))</f>
        <v/>
      </c>
      <c r="AF2508" s="11">
        <f>CodePrefix&amp;$A2508&amp;IF($C2508="","","."&amp;$C2508&amp;"."&amp;$B2508)&amp;INDEX(VarEnd,MATCH($A2508,VarKey,0))&amp;AF$5</f>
        <v/>
      </c>
      <c r="AG2508" s="39">
        <f>AG2490*Settings!$C$13*(INDEX(AG$395:AG$406,$D2508)+INDEX(AG$382:AG$393,$D2508))</f>
        <v/>
      </c>
      <c r="AH2508" s="40">
        <f>AH2490*Settings!$C$13*(INDEX(AH$395:AH$406,$D2508)+INDEX(AH$382:AH$393,$D2508))</f>
        <v/>
      </c>
      <c r="AI2508" s="40">
        <f>AI2490*Settings!$C$13*(INDEX(AI$395:AI$406,$D2508)+INDEX(AI$382:AI$393,$D2508))</f>
        <v/>
      </c>
      <c r="AJ2508" s="40">
        <f>AJ2490*Settings!$C$13*(INDEX(AJ$395:AJ$406,$D2508)+INDEX(AJ$382:AJ$393,$D2508))</f>
        <v/>
      </c>
      <c r="AK2508" s="40">
        <f>AK2490*Settings!$C$13*(INDEX(AK$395:AK$406,$D2508)+INDEX(AK$382:AK$393,$D2508))</f>
        <v/>
      </c>
      <c r="AL2508" s="40">
        <f>AL2490*Settings!$C$13*(INDEX(AL$395:AL$406,$D2508)+INDEX(AL$382:AL$393,$D2508))</f>
        <v/>
      </c>
      <c r="AM2508" s="40">
        <f>AM2490*Settings!$C$13*(INDEX(AM$395:AM$406,$D2508)+INDEX(AM$382:AM$393,$D2508))</f>
        <v/>
      </c>
      <c r="AN2508" s="40">
        <f>AN2490*Settings!$C$13*(INDEX(AN$395:AN$406,$D2508)+INDEX(AN$382:AN$393,$D2508))</f>
        <v/>
      </c>
      <c r="AO2508" s="40">
        <f>AO2490*Settings!$C$13*(INDEX(AO$395:AO$406,$D2508)+INDEX(AO$382:AO$393,$D2508))</f>
        <v/>
      </c>
      <c r="AP2508" s="40">
        <f>AP2490*Settings!$C$13*(INDEX(AP$395:AP$406,$D2508)+INDEX(AP$382:AP$393,$D2508))</f>
        <v/>
      </c>
      <c r="AQ2508" s="40">
        <f>AQ2490*Settings!$C$13*(INDEX(AQ$395:AQ$406,$D2508)+INDEX(AQ$382:AQ$393,$D2508))</f>
        <v/>
      </c>
      <c r="AR2508" s="40">
        <f>AR2490*Settings!$C$13*(INDEX(AR$395:AR$406,$D2508)+INDEX(AR$382:AR$393,$D2508))</f>
        <v/>
      </c>
      <c r="AS2508" s="40">
        <f>AS2490*Settings!$C$13*(INDEX(AS$395:AS$406,$D2508)+INDEX(AS$382:AS$393,$D2508))</f>
        <v/>
      </c>
      <c r="AT2508" s="40">
        <f>AT2490*Settings!$C$13*(INDEX(AT$395:AT$406,$D2508)+INDEX(AT$382:AT$393,$D2508))</f>
        <v/>
      </c>
      <c r="AU2508" s="40">
        <f>AU2490*Settings!$C$13*(INDEX(AU$395:AU$406,$D2508)+INDEX(AU$382:AU$393,$D2508))</f>
        <v/>
      </c>
      <c r="AV2508" s="40">
        <f>AV2490*Settings!$C$13*(INDEX(AV$395:AV$406,$D2508)+INDEX(AV$382:AV$393,$D2508))</f>
        <v/>
      </c>
      <c r="AW2508" s="40">
        <f>AW2490*Settings!$C$13*(INDEX(AW$395:AW$406,$D2508)+INDEX(AW$382:AW$393,$D2508))</f>
        <v/>
      </c>
      <c r="AX2508" s="40">
        <f>AX2490*Settings!$C$13*(INDEX(AX$395:AX$406,$D2508)+INDEX(AX$382:AX$393,$D2508))</f>
        <v/>
      </c>
      <c r="AY2508" s="40">
        <f>AY2490*Settings!$C$13*(INDEX(AY$395:AY$406,$D2508)+INDEX(AY$382:AY$393,$D2508))</f>
        <v/>
      </c>
    </row>
    <row r="2509" hidden="1" outlineLevel="2">
      <c r="A2509" s="14" t="inlineStr">
        <is>
          <t>rtx</t>
        </is>
      </c>
      <c r="B2509" s="14" t="inlineStr">
        <is>
          <t>gso</t>
        </is>
      </c>
      <c r="C2509" s="14" t="inlineStr">
        <is>
          <t>oen</t>
        </is>
      </c>
      <c r="D2509" s="36">
        <f>INDEX(Inputs!$U$5:$U$132,MATCH($B2509&amp;"|"&amp;$C2509,Inputs!$A$5:$A$132,0))</f>
        <v/>
      </c>
      <c r="E2509" s="35" t="n"/>
      <c r="F2509" s="35" t="n"/>
      <c r="G2509" s="35" t="n"/>
      <c r="H2509" s="14">
        <f>INDEX(VarLab,MATCH($A2509,VarKey,0))&amp;INDEX(MemLab,MATCH($C2509&amp;"|"&amp;$B2509,MemKey,0))</f>
        <v/>
      </c>
      <c r="I2509" s="14">
        <f>INDEX(VarUnit,MATCH($A2509,VarKey,0))</f>
        <v/>
      </c>
      <c r="J2509" s="14">
        <f>INDEX(VarSrc,MATCH($A2509,VarKey,0))</f>
        <v/>
      </c>
      <c r="K2509" s="11">
        <f>CodePrefix&amp;$A2509&amp;IF($C2509="","","."&amp;$C2509&amp;"."&amp;$B2509)&amp;INDEX(VarEnd,MATCH($A2509,VarKey,0))&amp;K$5</f>
        <v/>
      </c>
      <c r="L2509" s="39">
        <f>L2491*Settings!$C$13*(INDEX(L$395:L$406,$D2509)+INDEX(L$382:L$393,$D2509))</f>
        <v/>
      </c>
      <c r="M2509" s="40">
        <f>M2491*Settings!$C$13*(INDEX(M$395:M$406,$D2509)+INDEX(M$382:M$393,$D2509))</f>
        <v/>
      </c>
      <c r="N2509" s="40">
        <f>N2491*Settings!$C$13*(INDEX(N$395:N$406,$D2509)+INDEX(N$382:N$393,$D2509))</f>
        <v/>
      </c>
      <c r="O2509" s="40">
        <f>O2491*Settings!$C$13*(INDEX(O$395:O$406,$D2509)+INDEX(O$382:O$393,$D2509))</f>
        <v/>
      </c>
      <c r="P2509" s="40">
        <f>P2491*Settings!$C$13*(INDEX(P$395:P$406,$D2509)+INDEX(P$382:P$393,$D2509))</f>
        <v/>
      </c>
      <c r="Q2509" s="40">
        <f>Q2491*Settings!$C$13*(INDEX(Q$395:Q$406,$D2509)+INDEX(Q$382:Q$393,$D2509))</f>
        <v/>
      </c>
      <c r="R2509" s="40">
        <f>R2491*Settings!$C$13*(INDEX(R$395:R$406,$D2509)+INDEX(R$382:R$393,$D2509))</f>
        <v/>
      </c>
      <c r="S2509" s="40">
        <f>S2491*Settings!$C$13*(INDEX(S$395:S$406,$D2509)+INDEX(S$382:S$393,$D2509))</f>
        <v/>
      </c>
      <c r="T2509" s="40">
        <f>T2491*Settings!$C$13*(INDEX(T$395:T$406,$D2509)+INDEX(T$382:T$393,$D2509))</f>
        <v/>
      </c>
      <c r="U2509" s="40">
        <f>U2491*Settings!$C$13*(INDEX(U$395:U$406,$D2509)+INDEX(U$382:U$393,$D2509))</f>
        <v/>
      </c>
      <c r="V2509" s="40">
        <f>V2491*Settings!$C$13*(INDEX(V$395:V$406,$D2509)+INDEX(V$382:V$393,$D2509))</f>
        <v/>
      </c>
      <c r="W2509" s="40">
        <f>W2491*Settings!$C$13*(INDEX(W$395:W$406,$D2509)+INDEX(W$382:W$393,$D2509))</f>
        <v/>
      </c>
      <c r="X2509" s="40">
        <f>X2491*Settings!$C$13*(INDEX(X$395:X$406,$D2509)+INDEX(X$382:X$393,$D2509))</f>
        <v/>
      </c>
      <c r="Y2509" s="40">
        <f>Y2491*Settings!$C$13*(INDEX(Y$395:Y$406,$D2509)+INDEX(Y$382:Y$393,$D2509))</f>
        <v/>
      </c>
      <c r="Z2509" s="40">
        <f>Z2491*Settings!$C$13*(INDEX(Z$395:Z$406,$D2509)+INDEX(Z$382:Z$393,$D2509))</f>
        <v/>
      </c>
      <c r="AA2509" s="40">
        <f>AA2491*Settings!$C$13*(INDEX(AA$395:AA$406,$D2509)+INDEX(AA$382:AA$393,$D2509))</f>
        <v/>
      </c>
      <c r="AB2509" s="40">
        <f>AB2491*Settings!$C$13*(INDEX(AB$395:AB$406,$D2509)+INDEX(AB$382:AB$393,$D2509))</f>
        <v/>
      </c>
      <c r="AC2509" s="40">
        <f>AC2491*Settings!$C$13*(INDEX(AC$395:AC$406,$D2509)+INDEX(AC$382:AC$393,$D2509))</f>
        <v/>
      </c>
      <c r="AD2509" s="40">
        <f>AD2491*Settings!$C$13*(INDEX(AD$395:AD$406,$D2509)+INDEX(AD$382:AD$393,$D2509))</f>
        <v/>
      </c>
      <c r="AF2509" s="11">
        <f>CodePrefix&amp;$A2509&amp;IF($C2509="","","."&amp;$C2509&amp;"."&amp;$B2509)&amp;INDEX(VarEnd,MATCH($A2509,VarKey,0))&amp;AF$5</f>
        <v/>
      </c>
      <c r="AG2509" s="39">
        <f>AG2491*Settings!$C$13*(INDEX(AG$395:AG$406,$D2509)+INDEX(AG$382:AG$393,$D2509))</f>
        <v/>
      </c>
      <c r="AH2509" s="40">
        <f>AH2491*Settings!$C$13*(INDEX(AH$395:AH$406,$D2509)+INDEX(AH$382:AH$393,$D2509))</f>
        <v/>
      </c>
      <c r="AI2509" s="40">
        <f>AI2491*Settings!$C$13*(INDEX(AI$395:AI$406,$D2509)+INDEX(AI$382:AI$393,$D2509))</f>
        <v/>
      </c>
      <c r="AJ2509" s="40">
        <f>AJ2491*Settings!$C$13*(INDEX(AJ$395:AJ$406,$D2509)+INDEX(AJ$382:AJ$393,$D2509))</f>
        <v/>
      </c>
      <c r="AK2509" s="40">
        <f>AK2491*Settings!$C$13*(INDEX(AK$395:AK$406,$D2509)+INDEX(AK$382:AK$393,$D2509))</f>
        <v/>
      </c>
      <c r="AL2509" s="40">
        <f>AL2491*Settings!$C$13*(INDEX(AL$395:AL$406,$D2509)+INDEX(AL$382:AL$393,$D2509))</f>
        <v/>
      </c>
      <c r="AM2509" s="40">
        <f>AM2491*Settings!$C$13*(INDEX(AM$395:AM$406,$D2509)+INDEX(AM$382:AM$393,$D2509))</f>
        <v/>
      </c>
      <c r="AN2509" s="40">
        <f>AN2491*Settings!$C$13*(INDEX(AN$395:AN$406,$D2509)+INDEX(AN$382:AN$393,$D2509))</f>
        <v/>
      </c>
      <c r="AO2509" s="40">
        <f>AO2491*Settings!$C$13*(INDEX(AO$395:AO$406,$D2509)+INDEX(AO$382:AO$393,$D2509))</f>
        <v/>
      </c>
      <c r="AP2509" s="40">
        <f>AP2491*Settings!$C$13*(INDEX(AP$395:AP$406,$D2509)+INDEX(AP$382:AP$393,$D2509))</f>
        <v/>
      </c>
      <c r="AQ2509" s="40">
        <f>AQ2491*Settings!$C$13*(INDEX(AQ$395:AQ$406,$D2509)+INDEX(AQ$382:AQ$393,$D2509))</f>
        <v/>
      </c>
      <c r="AR2509" s="40">
        <f>AR2491*Settings!$C$13*(INDEX(AR$395:AR$406,$D2509)+INDEX(AR$382:AR$393,$D2509))</f>
        <v/>
      </c>
      <c r="AS2509" s="40">
        <f>AS2491*Settings!$C$13*(INDEX(AS$395:AS$406,$D2509)+INDEX(AS$382:AS$393,$D2509))</f>
        <v/>
      </c>
      <c r="AT2509" s="40">
        <f>AT2491*Settings!$C$13*(INDEX(AT$395:AT$406,$D2509)+INDEX(AT$382:AT$393,$D2509))</f>
        <v/>
      </c>
      <c r="AU2509" s="40">
        <f>AU2491*Settings!$C$13*(INDEX(AU$395:AU$406,$D2509)+INDEX(AU$382:AU$393,$D2509))</f>
        <v/>
      </c>
      <c r="AV2509" s="40">
        <f>AV2491*Settings!$C$13*(INDEX(AV$395:AV$406,$D2509)+INDEX(AV$382:AV$393,$D2509))</f>
        <v/>
      </c>
      <c r="AW2509" s="40">
        <f>AW2491*Settings!$C$13*(INDEX(AW$395:AW$406,$D2509)+INDEX(AW$382:AW$393,$D2509))</f>
        <v/>
      </c>
      <c r="AX2509" s="40">
        <f>AX2491*Settings!$C$13*(INDEX(AX$395:AX$406,$D2509)+INDEX(AX$382:AX$393,$D2509))</f>
        <v/>
      </c>
      <c r="AY2509" s="40">
        <f>AY2491*Settings!$C$13*(INDEX(AY$395:AY$406,$D2509)+INDEX(AY$382:AY$393,$D2509))</f>
        <v/>
      </c>
    </row>
    <row r="2510" hidden="1" outlineLevel="2">
      <c r="A2510" s="14" t="inlineStr">
        <is>
          <t>rtx</t>
        </is>
      </c>
      <c r="B2510" s="14" t="inlineStr">
        <is>
          <t>die</t>
        </is>
      </c>
      <c r="C2510" s="14" t="inlineStr">
        <is>
          <t>oen</t>
        </is>
      </c>
      <c r="D2510" s="36">
        <f>INDEX(Inputs!$U$5:$U$132,MATCH($B2510&amp;"|"&amp;$C2510,Inputs!$A$5:$A$132,0))</f>
        <v/>
      </c>
      <c r="E2510" s="35" t="n"/>
      <c r="F2510" s="35" t="n"/>
      <c r="G2510" s="35" t="n"/>
      <c r="H2510" s="14">
        <f>INDEX(VarLab,MATCH($A2510,VarKey,0))&amp;INDEX(MemLab,MATCH($C2510&amp;"|"&amp;$B2510,MemKey,0))</f>
        <v/>
      </c>
      <c r="I2510" s="14">
        <f>INDEX(VarUnit,MATCH($A2510,VarKey,0))</f>
        <v/>
      </c>
      <c r="J2510" s="14">
        <f>INDEX(VarSrc,MATCH($A2510,VarKey,0))</f>
        <v/>
      </c>
      <c r="K2510" s="11">
        <f>CodePrefix&amp;$A2510&amp;IF($C2510="","","."&amp;$C2510&amp;"."&amp;$B2510)&amp;INDEX(VarEnd,MATCH($A2510,VarKey,0))&amp;K$5</f>
        <v/>
      </c>
      <c r="L2510" s="39">
        <f>L2492*Settings!$C$13*(INDEX(L$395:L$406,$D2510)+INDEX(L$382:L$393,$D2510))</f>
        <v/>
      </c>
      <c r="M2510" s="40">
        <f>M2492*Settings!$C$13*(INDEX(M$395:M$406,$D2510)+INDEX(M$382:M$393,$D2510))</f>
        <v/>
      </c>
      <c r="N2510" s="40">
        <f>N2492*Settings!$C$13*(INDEX(N$395:N$406,$D2510)+INDEX(N$382:N$393,$D2510))</f>
        <v/>
      </c>
      <c r="O2510" s="40">
        <f>O2492*Settings!$C$13*(INDEX(O$395:O$406,$D2510)+INDEX(O$382:O$393,$D2510))</f>
        <v/>
      </c>
      <c r="P2510" s="40">
        <f>P2492*Settings!$C$13*(INDEX(P$395:P$406,$D2510)+INDEX(P$382:P$393,$D2510))</f>
        <v/>
      </c>
      <c r="Q2510" s="40">
        <f>Q2492*Settings!$C$13*(INDEX(Q$395:Q$406,$D2510)+INDEX(Q$382:Q$393,$D2510))</f>
        <v/>
      </c>
      <c r="R2510" s="40">
        <f>R2492*Settings!$C$13*(INDEX(R$395:R$406,$D2510)+INDEX(R$382:R$393,$D2510))</f>
        <v/>
      </c>
      <c r="S2510" s="40">
        <f>S2492*Settings!$C$13*(INDEX(S$395:S$406,$D2510)+INDEX(S$382:S$393,$D2510))</f>
        <v/>
      </c>
      <c r="T2510" s="40">
        <f>T2492*Settings!$C$13*(INDEX(T$395:T$406,$D2510)+INDEX(T$382:T$393,$D2510))</f>
        <v/>
      </c>
      <c r="U2510" s="40">
        <f>U2492*Settings!$C$13*(INDEX(U$395:U$406,$D2510)+INDEX(U$382:U$393,$D2510))</f>
        <v/>
      </c>
      <c r="V2510" s="40">
        <f>V2492*Settings!$C$13*(INDEX(V$395:V$406,$D2510)+INDEX(V$382:V$393,$D2510))</f>
        <v/>
      </c>
      <c r="W2510" s="40">
        <f>W2492*Settings!$C$13*(INDEX(W$395:W$406,$D2510)+INDEX(W$382:W$393,$D2510))</f>
        <v/>
      </c>
      <c r="X2510" s="40">
        <f>X2492*Settings!$C$13*(INDEX(X$395:X$406,$D2510)+INDEX(X$382:X$393,$D2510))</f>
        <v/>
      </c>
      <c r="Y2510" s="40">
        <f>Y2492*Settings!$C$13*(INDEX(Y$395:Y$406,$D2510)+INDEX(Y$382:Y$393,$D2510))</f>
        <v/>
      </c>
      <c r="Z2510" s="40">
        <f>Z2492*Settings!$C$13*(INDEX(Z$395:Z$406,$D2510)+INDEX(Z$382:Z$393,$D2510))</f>
        <v/>
      </c>
      <c r="AA2510" s="40">
        <f>AA2492*Settings!$C$13*(INDEX(AA$395:AA$406,$D2510)+INDEX(AA$382:AA$393,$D2510))</f>
        <v/>
      </c>
      <c r="AB2510" s="40">
        <f>AB2492*Settings!$C$13*(INDEX(AB$395:AB$406,$D2510)+INDEX(AB$382:AB$393,$D2510))</f>
        <v/>
      </c>
      <c r="AC2510" s="40">
        <f>AC2492*Settings!$C$13*(INDEX(AC$395:AC$406,$D2510)+INDEX(AC$382:AC$393,$D2510))</f>
        <v/>
      </c>
      <c r="AD2510" s="40">
        <f>AD2492*Settings!$C$13*(INDEX(AD$395:AD$406,$D2510)+INDEX(AD$382:AD$393,$D2510))</f>
        <v/>
      </c>
      <c r="AF2510" s="11">
        <f>CodePrefix&amp;$A2510&amp;IF($C2510="","","."&amp;$C2510&amp;"."&amp;$B2510)&amp;INDEX(VarEnd,MATCH($A2510,VarKey,0))&amp;AF$5</f>
        <v/>
      </c>
      <c r="AG2510" s="39">
        <f>AG2492*Settings!$C$13*(INDEX(AG$395:AG$406,$D2510)+INDEX(AG$382:AG$393,$D2510))</f>
        <v/>
      </c>
      <c r="AH2510" s="40">
        <f>AH2492*Settings!$C$13*(INDEX(AH$395:AH$406,$D2510)+INDEX(AH$382:AH$393,$D2510))</f>
        <v/>
      </c>
      <c r="AI2510" s="40">
        <f>AI2492*Settings!$C$13*(INDEX(AI$395:AI$406,$D2510)+INDEX(AI$382:AI$393,$D2510))</f>
        <v/>
      </c>
      <c r="AJ2510" s="40">
        <f>AJ2492*Settings!$C$13*(INDEX(AJ$395:AJ$406,$D2510)+INDEX(AJ$382:AJ$393,$D2510))</f>
        <v/>
      </c>
      <c r="AK2510" s="40">
        <f>AK2492*Settings!$C$13*(INDEX(AK$395:AK$406,$D2510)+INDEX(AK$382:AK$393,$D2510))</f>
        <v/>
      </c>
      <c r="AL2510" s="40">
        <f>AL2492*Settings!$C$13*(INDEX(AL$395:AL$406,$D2510)+INDEX(AL$382:AL$393,$D2510))</f>
        <v/>
      </c>
      <c r="AM2510" s="40">
        <f>AM2492*Settings!$C$13*(INDEX(AM$395:AM$406,$D2510)+INDEX(AM$382:AM$393,$D2510))</f>
        <v/>
      </c>
      <c r="AN2510" s="40">
        <f>AN2492*Settings!$C$13*(INDEX(AN$395:AN$406,$D2510)+INDEX(AN$382:AN$393,$D2510))</f>
        <v/>
      </c>
      <c r="AO2510" s="40">
        <f>AO2492*Settings!$C$13*(INDEX(AO$395:AO$406,$D2510)+INDEX(AO$382:AO$393,$D2510))</f>
        <v/>
      </c>
      <c r="AP2510" s="40">
        <f>AP2492*Settings!$C$13*(INDEX(AP$395:AP$406,$D2510)+INDEX(AP$382:AP$393,$D2510))</f>
        <v/>
      </c>
      <c r="AQ2510" s="40">
        <f>AQ2492*Settings!$C$13*(INDEX(AQ$395:AQ$406,$D2510)+INDEX(AQ$382:AQ$393,$D2510))</f>
        <v/>
      </c>
      <c r="AR2510" s="40">
        <f>AR2492*Settings!$C$13*(INDEX(AR$395:AR$406,$D2510)+INDEX(AR$382:AR$393,$D2510))</f>
        <v/>
      </c>
      <c r="AS2510" s="40">
        <f>AS2492*Settings!$C$13*(INDEX(AS$395:AS$406,$D2510)+INDEX(AS$382:AS$393,$D2510))</f>
        <v/>
      </c>
      <c r="AT2510" s="40">
        <f>AT2492*Settings!$C$13*(INDEX(AT$395:AT$406,$D2510)+INDEX(AT$382:AT$393,$D2510))</f>
        <v/>
      </c>
      <c r="AU2510" s="40">
        <f>AU2492*Settings!$C$13*(INDEX(AU$395:AU$406,$D2510)+INDEX(AU$382:AU$393,$D2510))</f>
        <v/>
      </c>
      <c r="AV2510" s="40">
        <f>AV2492*Settings!$C$13*(INDEX(AV$395:AV$406,$D2510)+INDEX(AV$382:AV$393,$D2510))</f>
        <v/>
      </c>
      <c r="AW2510" s="40">
        <f>AW2492*Settings!$C$13*(INDEX(AW$395:AW$406,$D2510)+INDEX(AW$382:AW$393,$D2510))</f>
        <v/>
      </c>
      <c r="AX2510" s="40">
        <f>AX2492*Settings!$C$13*(INDEX(AX$395:AX$406,$D2510)+INDEX(AX$382:AX$393,$D2510))</f>
        <v/>
      </c>
      <c r="AY2510" s="40">
        <f>AY2492*Settings!$C$13*(INDEX(AY$395:AY$406,$D2510)+INDEX(AY$382:AY$393,$D2510))</f>
        <v/>
      </c>
    </row>
    <row r="2511" hidden="1" outlineLevel="2">
      <c r="A2511" s="14" t="inlineStr">
        <is>
          <t>rtx</t>
        </is>
      </c>
      <c r="B2511" s="14" t="inlineStr">
        <is>
          <t>lpg</t>
        </is>
      </c>
      <c r="C2511" s="14" t="inlineStr">
        <is>
          <t>oen</t>
        </is>
      </c>
      <c r="D2511" s="36">
        <f>INDEX(Inputs!$U$5:$U$132,MATCH($B2511&amp;"|"&amp;$C2511,Inputs!$A$5:$A$132,0))</f>
        <v/>
      </c>
      <c r="E2511" s="35" t="n"/>
      <c r="F2511" s="35" t="n"/>
      <c r="G2511" s="35" t="n"/>
      <c r="H2511" s="14">
        <f>INDEX(VarLab,MATCH($A2511,VarKey,0))&amp;INDEX(MemLab,MATCH($C2511&amp;"|"&amp;$B2511,MemKey,0))</f>
        <v/>
      </c>
      <c r="I2511" s="14">
        <f>INDEX(VarUnit,MATCH($A2511,VarKey,0))</f>
        <v/>
      </c>
      <c r="J2511" s="14">
        <f>INDEX(VarSrc,MATCH($A2511,VarKey,0))</f>
        <v/>
      </c>
      <c r="K2511" s="11">
        <f>CodePrefix&amp;$A2511&amp;IF($C2511="","","."&amp;$C2511&amp;"."&amp;$B2511)&amp;INDEX(VarEnd,MATCH($A2511,VarKey,0))&amp;K$5</f>
        <v/>
      </c>
      <c r="L2511" s="39">
        <f>L2493*Settings!$C$13*(INDEX(L$395:L$406,$D2511)+INDEX(L$382:L$393,$D2511))</f>
        <v/>
      </c>
      <c r="M2511" s="40">
        <f>M2493*Settings!$C$13*(INDEX(M$395:M$406,$D2511)+INDEX(M$382:M$393,$D2511))</f>
        <v/>
      </c>
      <c r="N2511" s="40">
        <f>N2493*Settings!$C$13*(INDEX(N$395:N$406,$D2511)+INDEX(N$382:N$393,$D2511))</f>
        <v/>
      </c>
      <c r="O2511" s="40">
        <f>O2493*Settings!$C$13*(INDEX(O$395:O$406,$D2511)+INDEX(O$382:O$393,$D2511))</f>
        <v/>
      </c>
      <c r="P2511" s="40">
        <f>P2493*Settings!$C$13*(INDEX(P$395:P$406,$D2511)+INDEX(P$382:P$393,$D2511))</f>
        <v/>
      </c>
      <c r="Q2511" s="40">
        <f>Q2493*Settings!$C$13*(INDEX(Q$395:Q$406,$D2511)+INDEX(Q$382:Q$393,$D2511))</f>
        <v/>
      </c>
      <c r="R2511" s="40">
        <f>R2493*Settings!$C$13*(INDEX(R$395:R$406,$D2511)+INDEX(R$382:R$393,$D2511))</f>
        <v/>
      </c>
      <c r="S2511" s="40">
        <f>S2493*Settings!$C$13*(INDEX(S$395:S$406,$D2511)+INDEX(S$382:S$393,$D2511))</f>
        <v/>
      </c>
      <c r="T2511" s="40">
        <f>T2493*Settings!$C$13*(INDEX(T$395:T$406,$D2511)+INDEX(T$382:T$393,$D2511))</f>
        <v/>
      </c>
      <c r="U2511" s="40">
        <f>U2493*Settings!$C$13*(INDEX(U$395:U$406,$D2511)+INDEX(U$382:U$393,$D2511))</f>
        <v/>
      </c>
      <c r="V2511" s="40">
        <f>V2493*Settings!$C$13*(INDEX(V$395:V$406,$D2511)+INDEX(V$382:V$393,$D2511))</f>
        <v/>
      </c>
      <c r="W2511" s="40">
        <f>W2493*Settings!$C$13*(INDEX(W$395:W$406,$D2511)+INDEX(W$382:W$393,$D2511))</f>
        <v/>
      </c>
      <c r="X2511" s="40">
        <f>X2493*Settings!$C$13*(INDEX(X$395:X$406,$D2511)+INDEX(X$382:X$393,$D2511))</f>
        <v/>
      </c>
      <c r="Y2511" s="40">
        <f>Y2493*Settings!$C$13*(INDEX(Y$395:Y$406,$D2511)+INDEX(Y$382:Y$393,$D2511))</f>
        <v/>
      </c>
      <c r="Z2511" s="40">
        <f>Z2493*Settings!$C$13*(INDEX(Z$395:Z$406,$D2511)+INDEX(Z$382:Z$393,$D2511))</f>
        <v/>
      </c>
      <c r="AA2511" s="40">
        <f>AA2493*Settings!$C$13*(INDEX(AA$395:AA$406,$D2511)+INDEX(AA$382:AA$393,$D2511))</f>
        <v/>
      </c>
      <c r="AB2511" s="40">
        <f>AB2493*Settings!$C$13*(INDEX(AB$395:AB$406,$D2511)+INDEX(AB$382:AB$393,$D2511))</f>
        <v/>
      </c>
      <c r="AC2511" s="40">
        <f>AC2493*Settings!$C$13*(INDEX(AC$395:AC$406,$D2511)+INDEX(AC$382:AC$393,$D2511))</f>
        <v/>
      </c>
      <c r="AD2511" s="40">
        <f>AD2493*Settings!$C$13*(INDEX(AD$395:AD$406,$D2511)+INDEX(AD$382:AD$393,$D2511))</f>
        <v/>
      </c>
      <c r="AF2511" s="11">
        <f>CodePrefix&amp;$A2511&amp;IF($C2511="","","."&amp;$C2511&amp;"."&amp;$B2511)&amp;INDEX(VarEnd,MATCH($A2511,VarKey,0))&amp;AF$5</f>
        <v/>
      </c>
      <c r="AG2511" s="39">
        <f>AG2493*Settings!$C$13*(INDEX(AG$395:AG$406,$D2511)+INDEX(AG$382:AG$393,$D2511))</f>
        <v/>
      </c>
      <c r="AH2511" s="40">
        <f>AH2493*Settings!$C$13*(INDEX(AH$395:AH$406,$D2511)+INDEX(AH$382:AH$393,$D2511))</f>
        <v/>
      </c>
      <c r="AI2511" s="40">
        <f>AI2493*Settings!$C$13*(INDEX(AI$395:AI$406,$D2511)+INDEX(AI$382:AI$393,$D2511))</f>
        <v/>
      </c>
      <c r="AJ2511" s="40">
        <f>AJ2493*Settings!$C$13*(INDEX(AJ$395:AJ$406,$D2511)+INDEX(AJ$382:AJ$393,$D2511))</f>
        <v/>
      </c>
      <c r="AK2511" s="40">
        <f>AK2493*Settings!$C$13*(INDEX(AK$395:AK$406,$D2511)+INDEX(AK$382:AK$393,$D2511))</f>
        <v/>
      </c>
      <c r="AL2511" s="40">
        <f>AL2493*Settings!$C$13*(INDEX(AL$395:AL$406,$D2511)+INDEX(AL$382:AL$393,$D2511))</f>
        <v/>
      </c>
      <c r="AM2511" s="40">
        <f>AM2493*Settings!$C$13*(INDEX(AM$395:AM$406,$D2511)+INDEX(AM$382:AM$393,$D2511))</f>
        <v/>
      </c>
      <c r="AN2511" s="40">
        <f>AN2493*Settings!$C$13*(INDEX(AN$395:AN$406,$D2511)+INDEX(AN$382:AN$393,$D2511))</f>
        <v/>
      </c>
      <c r="AO2511" s="40">
        <f>AO2493*Settings!$C$13*(INDEX(AO$395:AO$406,$D2511)+INDEX(AO$382:AO$393,$D2511))</f>
        <v/>
      </c>
      <c r="AP2511" s="40">
        <f>AP2493*Settings!$C$13*(INDEX(AP$395:AP$406,$D2511)+INDEX(AP$382:AP$393,$D2511))</f>
        <v/>
      </c>
      <c r="AQ2511" s="40">
        <f>AQ2493*Settings!$C$13*(INDEX(AQ$395:AQ$406,$D2511)+INDEX(AQ$382:AQ$393,$D2511))</f>
        <v/>
      </c>
      <c r="AR2511" s="40">
        <f>AR2493*Settings!$C$13*(INDEX(AR$395:AR$406,$D2511)+INDEX(AR$382:AR$393,$D2511))</f>
        <v/>
      </c>
      <c r="AS2511" s="40">
        <f>AS2493*Settings!$C$13*(INDEX(AS$395:AS$406,$D2511)+INDEX(AS$382:AS$393,$D2511))</f>
        <v/>
      </c>
      <c r="AT2511" s="40">
        <f>AT2493*Settings!$C$13*(INDEX(AT$395:AT$406,$D2511)+INDEX(AT$382:AT$393,$D2511))</f>
        <v/>
      </c>
      <c r="AU2511" s="40">
        <f>AU2493*Settings!$C$13*(INDEX(AU$395:AU$406,$D2511)+INDEX(AU$382:AU$393,$D2511))</f>
        <v/>
      </c>
      <c r="AV2511" s="40">
        <f>AV2493*Settings!$C$13*(INDEX(AV$395:AV$406,$D2511)+INDEX(AV$382:AV$393,$D2511))</f>
        <v/>
      </c>
      <c r="AW2511" s="40">
        <f>AW2493*Settings!$C$13*(INDEX(AW$395:AW$406,$D2511)+INDEX(AW$382:AW$393,$D2511))</f>
        <v/>
      </c>
      <c r="AX2511" s="40">
        <f>AX2493*Settings!$C$13*(INDEX(AX$395:AX$406,$D2511)+INDEX(AX$382:AX$393,$D2511))</f>
        <v/>
      </c>
      <c r="AY2511" s="40">
        <f>AY2493*Settings!$C$13*(INDEX(AY$395:AY$406,$D2511)+INDEX(AY$382:AY$393,$D2511))</f>
        <v/>
      </c>
    </row>
    <row r="2512" hidden="1" outlineLevel="2">
      <c r="A2512" s="14" t="inlineStr">
        <is>
          <t>rtx</t>
        </is>
      </c>
      <c r="B2512" s="14" t="inlineStr">
        <is>
          <t>ker</t>
        </is>
      </c>
      <c r="C2512" s="14" t="inlineStr">
        <is>
          <t>oen</t>
        </is>
      </c>
      <c r="D2512" s="36">
        <f>INDEX(Inputs!$U$5:$U$132,MATCH($B2512&amp;"|"&amp;$C2512,Inputs!$A$5:$A$132,0))</f>
        <v/>
      </c>
      <c r="E2512" s="35" t="n"/>
      <c r="F2512" s="35" t="n"/>
      <c r="G2512" s="35" t="n"/>
      <c r="H2512" s="14">
        <f>INDEX(VarLab,MATCH($A2512,VarKey,0))&amp;INDEX(MemLab,MATCH($C2512&amp;"|"&amp;$B2512,MemKey,0))</f>
        <v/>
      </c>
      <c r="I2512" s="14">
        <f>INDEX(VarUnit,MATCH($A2512,VarKey,0))</f>
        <v/>
      </c>
      <c r="J2512" s="14">
        <f>INDEX(VarSrc,MATCH($A2512,VarKey,0))</f>
        <v/>
      </c>
      <c r="K2512" s="11">
        <f>CodePrefix&amp;$A2512&amp;IF($C2512="","","."&amp;$C2512&amp;"."&amp;$B2512)&amp;INDEX(VarEnd,MATCH($A2512,VarKey,0))&amp;K$5</f>
        <v/>
      </c>
      <c r="L2512" s="39">
        <f>L2494*Settings!$C$13*(INDEX(L$395:L$406,$D2512)+INDEX(L$382:L$393,$D2512))</f>
        <v/>
      </c>
      <c r="M2512" s="40">
        <f>M2494*Settings!$C$13*(INDEX(M$395:M$406,$D2512)+INDEX(M$382:M$393,$D2512))</f>
        <v/>
      </c>
      <c r="N2512" s="40">
        <f>N2494*Settings!$C$13*(INDEX(N$395:N$406,$D2512)+INDEX(N$382:N$393,$D2512))</f>
        <v/>
      </c>
      <c r="O2512" s="40">
        <f>O2494*Settings!$C$13*(INDEX(O$395:O$406,$D2512)+INDEX(O$382:O$393,$D2512))</f>
        <v/>
      </c>
      <c r="P2512" s="40">
        <f>P2494*Settings!$C$13*(INDEX(P$395:P$406,$D2512)+INDEX(P$382:P$393,$D2512))</f>
        <v/>
      </c>
      <c r="Q2512" s="40">
        <f>Q2494*Settings!$C$13*(INDEX(Q$395:Q$406,$D2512)+INDEX(Q$382:Q$393,$D2512))</f>
        <v/>
      </c>
      <c r="R2512" s="40">
        <f>R2494*Settings!$C$13*(INDEX(R$395:R$406,$D2512)+INDEX(R$382:R$393,$D2512))</f>
        <v/>
      </c>
      <c r="S2512" s="40">
        <f>S2494*Settings!$C$13*(INDEX(S$395:S$406,$D2512)+INDEX(S$382:S$393,$D2512))</f>
        <v/>
      </c>
      <c r="T2512" s="40">
        <f>T2494*Settings!$C$13*(INDEX(T$395:T$406,$D2512)+INDEX(T$382:T$393,$D2512))</f>
        <v/>
      </c>
      <c r="U2512" s="40">
        <f>U2494*Settings!$C$13*(INDEX(U$395:U$406,$D2512)+INDEX(U$382:U$393,$D2512))</f>
        <v/>
      </c>
      <c r="V2512" s="40">
        <f>V2494*Settings!$C$13*(INDEX(V$395:V$406,$D2512)+INDEX(V$382:V$393,$D2512))</f>
        <v/>
      </c>
      <c r="W2512" s="40">
        <f>W2494*Settings!$C$13*(INDEX(W$395:W$406,$D2512)+INDEX(W$382:W$393,$D2512))</f>
        <v/>
      </c>
      <c r="X2512" s="40">
        <f>X2494*Settings!$C$13*(INDEX(X$395:X$406,$D2512)+INDEX(X$382:X$393,$D2512))</f>
        <v/>
      </c>
      <c r="Y2512" s="40">
        <f>Y2494*Settings!$C$13*(INDEX(Y$395:Y$406,$D2512)+INDEX(Y$382:Y$393,$D2512))</f>
        <v/>
      </c>
      <c r="Z2512" s="40">
        <f>Z2494*Settings!$C$13*(INDEX(Z$395:Z$406,$D2512)+INDEX(Z$382:Z$393,$D2512))</f>
        <v/>
      </c>
      <c r="AA2512" s="40">
        <f>AA2494*Settings!$C$13*(INDEX(AA$395:AA$406,$D2512)+INDEX(AA$382:AA$393,$D2512))</f>
        <v/>
      </c>
      <c r="AB2512" s="40">
        <f>AB2494*Settings!$C$13*(INDEX(AB$395:AB$406,$D2512)+INDEX(AB$382:AB$393,$D2512))</f>
        <v/>
      </c>
      <c r="AC2512" s="40">
        <f>AC2494*Settings!$C$13*(INDEX(AC$395:AC$406,$D2512)+INDEX(AC$382:AC$393,$D2512))</f>
        <v/>
      </c>
      <c r="AD2512" s="40">
        <f>AD2494*Settings!$C$13*(INDEX(AD$395:AD$406,$D2512)+INDEX(AD$382:AD$393,$D2512))</f>
        <v/>
      </c>
      <c r="AF2512" s="11">
        <f>CodePrefix&amp;$A2512&amp;IF($C2512="","","."&amp;$C2512&amp;"."&amp;$B2512)&amp;INDEX(VarEnd,MATCH($A2512,VarKey,0))&amp;AF$5</f>
        <v/>
      </c>
      <c r="AG2512" s="39">
        <f>AG2494*Settings!$C$13*(INDEX(AG$395:AG$406,$D2512)+INDEX(AG$382:AG$393,$D2512))</f>
        <v/>
      </c>
      <c r="AH2512" s="40">
        <f>AH2494*Settings!$C$13*(INDEX(AH$395:AH$406,$D2512)+INDEX(AH$382:AH$393,$D2512))</f>
        <v/>
      </c>
      <c r="AI2512" s="40">
        <f>AI2494*Settings!$C$13*(INDEX(AI$395:AI$406,$D2512)+INDEX(AI$382:AI$393,$D2512))</f>
        <v/>
      </c>
      <c r="AJ2512" s="40">
        <f>AJ2494*Settings!$C$13*(INDEX(AJ$395:AJ$406,$D2512)+INDEX(AJ$382:AJ$393,$D2512))</f>
        <v/>
      </c>
      <c r="AK2512" s="40">
        <f>AK2494*Settings!$C$13*(INDEX(AK$395:AK$406,$D2512)+INDEX(AK$382:AK$393,$D2512))</f>
        <v/>
      </c>
      <c r="AL2512" s="40">
        <f>AL2494*Settings!$C$13*(INDEX(AL$395:AL$406,$D2512)+INDEX(AL$382:AL$393,$D2512))</f>
        <v/>
      </c>
      <c r="AM2512" s="40">
        <f>AM2494*Settings!$C$13*(INDEX(AM$395:AM$406,$D2512)+INDEX(AM$382:AM$393,$D2512))</f>
        <v/>
      </c>
      <c r="AN2512" s="40">
        <f>AN2494*Settings!$C$13*(INDEX(AN$395:AN$406,$D2512)+INDEX(AN$382:AN$393,$D2512))</f>
        <v/>
      </c>
      <c r="AO2512" s="40">
        <f>AO2494*Settings!$C$13*(INDEX(AO$395:AO$406,$D2512)+INDEX(AO$382:AO$393,$D2512))</f>
        <v/>
      </c>
      <c r="AP2512" s="40">
        <f>AP2494*Settings!$C$13*(INDEX(AP$395:AP$406,$D2512)+INDEX(AP$382:AP$393,$D2512))</f>
        <v/>
      </c>
      <c r="AQ2512" s="40">
        <f>AQ2494*Settings!$C$13*(INDEX(AQ$395:AQ$406,$D2512)+INDEX(AQ$382:AQ$393,$D2512))</f>
        <v/>
      </c>
      <c r="AR2512" s="40">
        <f>AR2494*Settings!$C$13*(INDEX(AR$395:AR$406,$D2512)+INDEX(AR$382:AR$393,$D2512))</f>
        <v/>
      </c>
      <c r="AS2512" s="40">
        <f>AS2494*Settings!$C$13*(INDEX(AS$395:AS$406,$D2512)+INDEX(AS$382:AS$393,$D2512))</f>
        <v/>
      </c>
      <c r="AT2512" s="40">
        <f>AT2494*Settings!$C$13*(INDEX(AT$395:AT$406,$D2512)+INDEX(AT$382:AT$393,$D2512))</f>
        <v/>
      </c>
      <c r="AU2512" s="40">
        <f>AU2494*Settings!$C$13*(INDEX(AU$395:AU$406,$D2512)+INDEX(AU$382:AU$393,$D2512))</f>
        <v/>
      </c>
      <c r="AV2512" s="40">
        <f>AV2494*Settings!$C$13*(INDEX(AV$395:AV$406,$D2512)+INDEX(AV$382:AV$393,$D2512))</f>
        <v/>
      </c>
      <c r="AW2512" s="40">
        <f>AW2494*Settings!$C$13*(INDEX(AW$395:AW$406,$D2512)+INDEX(AW$382:AW$393,$D2512))</f>
        <v/>
      </c>
      <c r="AX2512" s="40">
        <f>AX2494*Settings!$C$13*(INDEX(AX$395:AX$406,$D2512)+INDEX(AX$382:AX$393,$D2512))</f>
        <v/>
      </c>
      <c r="AY2512" s="40">
        <f>AY2494*Settings!$C$13*(INDEX(AY$395:AY$406,$D2512)+INDEX(AY$382:AY$393,$D2512))</f>
        <v/>
      </c>
    </row>
    <row r="2513" hidden="1" outlineLevel="2">
      <c r="A2513" s="14" t="inlineStr">
        <is>
          <t>rtx</t>
        </is>
      </c>
      <c r="B2513" s="14" t="inlineStr">
        <is>
          <t>oop</t>
        </is>
      </c>
      <c r="C2513" s="14" t="inlineStr">
        <is>
          <t>oen</t>
        </is>
      </c>
      <c r="D2513" s="36">
        <f>INDEX(Inputs!$U$5:$U$132,MATCH($B2513&amp;"|"&amp;$C2513,Inputs!$A$5:$A$132,0))</f>
        <v/>
      </c>
      <c r="E2513" s="35" t="n"/>
      <c r="F2513" s="35" t="n"/>
      <c r="G2513" s="35" t="n"/>
      <c r="H2513" s="14">
        <f>INDEX(VarLab,MATCH($A2513,VarKey,0))&amp;INDEX(MemLab,MATCH($C2513&amp;"|"&amp;$B2513,MemKey,0))</f>
        <v/>
      </c>
      <c r="I2513" s="14">
        <f>INDEX(VarUnit,MATCH($A2513,VarKey,0))</f>
        <v/>
      </c>
      <c r="J2513" s="14">
        <f>INDEX(VarSrc,MATCH($A2513,VarKey,0))</f>
        <v/>
      </c>
      <c r="K2513" s="11">
        <f>CodePrefix&amp;$A2513&amp;IF($C2513="","","."&amp;$C2513&amp;"."&amp;$B2513)&amp;INDEX(VarEnd,MATCH($A2513,VarKey,0))&amp;K$5</f>
        <v/>
      </c>
      <c r="L2513" s="39">
        <f>L2495*Settings!$C$13*(INDEX(L$395:L$406,$D2513)+INDEX(L$382:L$393,$D2513))</f>
        <v/>
      </c>
      <c r="M2513" s="40">
        <f>M2495*Settings!$C$13*(INDEX(M$395:M$406,$D2513)+INDEX(M$382:M$393,$D2513))</f>
        <v/>
      </c>
      <c r="N2513" s="40">
        <f>N2495*Settings!$C$13*(INDEX(N$395:N$406,$D2513)+INDEX(N$382:N$393,$D2513))</f>
        <v/>
      </c>
      <c r="O2513" s="40">
        <f>O2495*Settings!$C$13*(INDEX(O$395:O$406,$D2513)+INDEX(O$382:O$393,$D2513))</f>
        <v/>
      </c>
      <c r="P2513" s="40">
        <f>P2495*Settings!$C$13*(INDEX(P$395:P$406,$D2513)+INDEX(P$382:P$393,$D2513))</f>
        <v/>
      </c>
      <c r="Q2513" s="40">
        <f>Q2495*Settings!$C$13*(INDEX(Q$395:Q$406,$D2513)+INDEX(Q$382:Q$393,$D2513))</f>
        <v/>
      </c>
      <c r="R2513" s="40">
        <f>R2495*Settings!$C$13*(INDEX(R$395:R$406,$D2513)+INDEX(R$382:R$393,$D2513))</f>
        <v/>
      </c>
      <c r="S2513" s="40">
        <f>S2495*Settings!$C$13*(INDEX(S$395:S$406,$D2513)+INDEX(S$382:S$393,$D2513))</f>
        <v/>
      </c>
      <c r="T2513" s="40">
        <f>T2495*Settings!$C$13*(INDEX(T$395:T$406,$D2513)+INDEX(T$382:T$393,$D2513))</f>
        <v/>
      </c>
      <c r="U2513" s="40">
        <f>U2495*Settings!$C$13*(INDEX(U$395:U$406,$D2513)+INDEX(U$382:U$393,$D2513))</f>
        <v/>
      </c>
      <c r="V2513" s="40">
        <f>V2495*Settings!$C$13*(INDEX(V$395:V$406,$D2513)+INDEX(V$382:V$393,$D2513))</f>
        <v/>
      </c>
      <c r="W2513" s="40">
        <f>W2495*Settings!$C$13*(INDEX(W$395:W$406,$D2513)+INDEX(W$382:W$393,$D2513))</f>
        <v/>
      </c>
      <c r="X2513" s="40">
        <f>X2495*Settings!$C$13*(INDEX(X$395:X$406,$D2513)+INDEX(X$382:X$393,$D2513))</f>
        <v/>
      </c>
      <c r="Y2513" s="40">
        <f>Y2495*Settings!$C$13*(INDEX(Y$395:Y$406,$D2513)+INDEX(Y$382:Y$393,$D2513))</f>
        <v/>
      </c>
      <c r="Z2513" s="40">
        <f>Z2495*Settings!$C$13*(INDEX(Z$395:Z$406,$D2513)+INDEX(Z$382:Z$393,$D2513))</f>
        <v/>
      </c>
      <c r="AA2513" s="40">
        <f>AA2495*Settings!$C$13*(INDEX(AA$395:AA$406,$D2513)+INDEX(AA$382:AA$393,$D2513))</f>
        <v/>
      </c>
      <c r="AB2513" s="40">
        <f>AB2495*Settings!$C$13*(INDEX(AB$395:AB$406,$D2513)+INDEX(AB$382:AB$393,$D2513))</f>
        <v/>
      </c>
      <c r="AC2513" s="40">
        <f>AC2495*Settings!$C$13*(INDEX(AC$395:AC$406,$D2513)+INDEX(AC$382:AC$393,$D2513))</f>
        <v/>
      </c>
      <c r="AD2513" s="40">
        <f>AD2495*Settings!$C$13*(INDEX(AD$395:AD$406,$D2513)+INDEX(AD$382:AD$393,$D2513))</f>
        <v/>
      </c>
      <c r="AF2513" s="11">
        <f>CodePrefix&amp;$A2513&amp;IF($C2513="","","."&amp;$C2513&amp;"."&amp;$B2513)&amp;INDEX(VarEnd,MATCH($A2513,VarKey,0))&amp;AF$5</f>
        <v/>
      </c>
      <c r="AG2513" s="39">
        <f>AG2495*Settings!$C$13*(INDEX(AG$395:AG$406,$D2513)+INDEX(AG$382:AG$393,$D2513))</f>
        <v/>
      </c>
      <c r="AH2513" s="40">
        <f>AH2495*Settings!$C$13*(INDEX(AH$395:AH$406,$D2513)+INDEX(AH$382:AH$393,$D2513))</f>
        <v/>
      </c>
      <c r="AI2513" s="40">
        <f>AI2495*Settings!$C$13*(INDEX(AI$395:AI$406,$D2513)+INDEX(AI$382:AI$393,$D2513))</f>
        <v/>
      </c>
      <c r="AJ2513" s="40">
        <f>AJ2495*Settings!$C$13*(INDEX(AJ$395:AJ$406,$D2513)+INDEX(AJ$382:AJ$393,$D2513))</f>
        <v/>
      </c>
      <c r="AK2513" s="40">
        <f>AK2495*Settings!$C$13*(INDEX(AK$395:AK$406,$D2513)+INDEX(AK$382:AK$393,$D2513))</f>
        <v/>
      </c>
      <c r="AL2513" s="40">
        <f>AL2495*Settings!$C$13*(INDEX(AL$395:AL$406,$D2513)+INDEX(AL$382:AL$393,$D2513))</f>
        <v/>
      </c>
      <c r="AM2513" s="40">
        <f>AM2495*Settings!$C$13*(INDEX(AM$395:AM$406,$D2513)+INDEX(AM$382:AM$393,$D2513))</f>
        <v/>
      </c>
      <c r="AN2513" s="40">
        <f>AN2495*Settings!$C$13*(INDEX(AN$395:AN$406,$D2513)+INDEX(AN$382:AN$393,$D2513))</f>
        <v/>
      </c>
      <c r="AO2513" s="40">
        <f>AO2495*Settings!$C$13*(INDEX(AO$395:AO$406,$D2513)+INDEX(AO$382:AO$393,$D2513))</f>
        <v/>
      </c>
      <c r="AP2513" s="40">
        <f>AP2495*Settings!$C$13*(INDEX(AP$395:AP$406,$D2513)+INDEX(AP$382:AP$393,$D2513))</f>
        <v/>
      </c>
      <c r="AQ2513" s="40">
        <f>AQ2495*Settings!$C$13*(INDEX(AQ$395:AQ$406,$D2513)+INDEX(AQ$382:AQ$393,$D2513))</f>
        <v/>
      </c>
      <c r="AR2513" s="40">
        <f>AR2495*Settings!$C$13*(INDEX(AR$395:AR$406,$D2513)+INDEX(AR$382:AR$393,$D2513))</f>
        <v/>
      </c>
      <c r="AS2513" s="40">
        <f>AS2495*Settings!$C$13*(INDEX(AS$395:AS$406,$D2513)+INDEX(AS$382:AS$393,$D2513))</f>
        <v/>
      </c>
      <c r="AT2513" s="40">
        <f>AT2495*Settings!$C$13*(INDEX(AT$395:AT$406,$D2513)+INDEX(AT$382:AT$393,$D2513))</f>
        <v/>
      </c>
      <c r="AU2513" s="40">
        <f>AU2495*Settings!$C$13*(INDEX(AU$395:AU$406,$D2513)+INDEX(AU$382:AU$393,$D2513))</f>
        <v/>
      </c>
      <c r="AV2513" s="40">
        <f>AV2495*Settings!$C$13*(INDEX(AV$395:AV$406,$D2513)+INDEX(AV$382:AV$393,$D2513))</f>
        <v/>
      </c>
      <c r="AW2513" s="40">
        <f>AW2495*Settings!$C$13*(INDEX(AW$395:AW$406,$D2513)+INDEX(AW$382:AW$393,$D2513))</f>
        <v/>
      </c>
      <c r="AX2513" s="40">
        <f>AX2495*Settings!$C$13*(INDEX(AX$395:AX$406,$D2513)+INDEX(AX$382:AX$393,$D2513))</f>
        <v/>
      </c>
      <c r="AY2513" s="40">
        <f>AY2495*Settings!$C$13*(INDEX(AY$395:AY$406,$D2513)+INDEX(AY$382:AY$393,$D2513))</f>
        <v/>
      </c>
    </row>
    <row r="2514" hidden="1" outlineLevel="2">
      <c r="A2514" s="14" t="inlineStr">
        <is>
          <t>rtx</t>
        </is>
      </c>
      <c r="B2514" s="14" t="inlineStr">
        <is>
          <t>bio</t>
        </is>
      </c>
      <c r="C2514" s="14" t="inlineStr">
        <is>
          <t>oen</t>
        </is>
      </c>
      <c r="D2514" s="36">
        <f>INDEX(Inputs!$U$5:$U$132,MATCH($B2514&amp;"|"&amp;$C2514,Inputs!$A$5:$A$132,0))</f>
        <v/>
      </c>
      <c r="E2514" s="35" t="n"/>
      <c r="F2514" s="35" t="n"/>
      <c r="G2514" s="35" t="n"/>
      <c r="H2514" s="14">
        <f>INDEX(VarLab,MATCH($A2514,VarKey,0))&amp;INDEX(MemLab,MATCH($C2514&amp;"|"&amp;$B2514,MemKey,0))</f>
        <v/>
      </c>
      <c r="I2514" s="14">
        <f>INDEX(VarUnit,MATCH($A2514,VarKey,0))</f>
        <v/>
      </c>
      <c r="J2514" s="14">
        <f>INDEX(VarSrc,MATCH($A2514,VarKey,0))</f>
        <v/>
      </c>
      <c r="K2514" s="11">
        <f>CodePrefix&amp;$A2514&amp;IF($C2514="","","."&amp;$C2514&amp;"."&amp;$B2514)&amp;INDEX(VarEnd,MATCH($A2514,VarKey,0))&amp;K$5</f>
        <v/>
      </c>
      <c r="L2514" s="39">
        <f>L2496*Settings!$C$13*(INDEX(L$395:L$406,$D2514)+INDEX(L$382:L$393,$D2514))</f>
        <v/>
      </c>
      <c r="M2514" s="40">
        <f>M2496*Settings!$C$13*(INDEX(M$395:M$406,$D2514)+INDEX(M$382:M$393,$D2514))</f>
        <v/>
      </c>
      <c r="N2514" s="40">
        <f>N2496*Settings!$C$13*(INDEX(N$395:N$406,$D2514)+INDEX(N$382:N$393,$D2514))</f>
        <v/>
      </c>
      <c r="O2514" s="40">
        <f>O2496*Settings!$C$13*(INDEX(O$395:O$406,$D2514)+INDEX(O$382:O$393,$D2514))</f>
        <v/>
      </c>
      <c r="P2514" s="40">
        <f>P2496*Settings!$C$13*(INDEX(P$395:P$406,$D2514)+INDEX(P$382:P$393,$D2514))</f>
        <v/>
      </c>
      <c r="Q2514" s="40">
        <f>Q2496*Settings!$C$13*(INDEX(Q$395:Q$406,$D2514)+INDEX(Q$382:Q$393,$D2514))</f>
        <v/>
      </c>
      <c r="R2514" s="40">
        <f>R2496*Settings!$C$13*(INDEX(R$395:R$406,$D2514)+INDEX(R$382:R$393,$D2514))</f>
        <v/>
      </c>
      <c r="S2514" s="40">
        <f>S2496*Settings!$C$13*(INDEX(S$395:S$406,$D2514)+INDEX(S$382:S$393,$D2514))</f>
        <v/>
      </c>
      <c r="T2514" s="40">
        <f>T2496*Settings!$C$13*(INDEX(T$395:T$406,$D2514)+INDEX(T$382:T$393,$D2514))</f>
        <v/>
      </c>
      <c r="U2514" s="40">
        <f>U2496*Settings!$C$13*(INDEX(U$395:U$406,$D2514)+INDEX(U$382:U$393,$D2514))</f>
        <v/>
      </c>
      <c r="V2514" s="40">
        <f>V2496*Settings!$C$13*(INDEX(V$395:V$406,$D2514)+INDEX(V$382:V$393,$D2514))</f>
        <v/>
      </c>
      <c r="W2514" s="40">
        <f>W2496*Settings!$C$13*(INDEX(W$395:W$406,$D2514)+INDEX(W$382:W$393,$D2514))</f>
        <v/>
      </c>
      <c r="X2514" s="40">
        <f>X2496*Settings!$C$13*(INDEX(X$395:X$406,$D2514)+INDEX(X$382:X$393,$D2514))</f>
        <v/>
      </c>
      <c r="Y2514" s="40">
        <f>Y2496*Settings!$C$13*(INDEX(Y$395:Y$406,$D2514)+INDEX(Y$382:Y$393,$D2514))</f>
        <v/>
      </c>
      <c r="Z2514" s="40">
        <f>Z2496*Settings!$C$13*(INDEX(Z$395:Z$406,$D2514)+INDEX(Z$382:Z$393,$D2514))</f>
        <v/>
      </c>
      <c r="AA2514" s="40">
        <f>AA2496*Settings!$C$13*(INDEX(AA$395:AA$406,$D2514)+INDEX(AA$382:AA$393,$D2514))</f>
        <v/>
      </c>
      <c r="AB2514" s="40">
        <f>AB2496*Settings!$C$13*(INDEX(AB$395:AB$406,$D2514)+INDEX(AB$382:AB$393,$D2514))</f>
        <v/>
      </c>
      <c r="AC2514" s="40">
        <f>AC2496*Settings!$C$13*(INDEX(AC$395:AC$406,$D2514)+INDEX(AC$382:AC$393,$D2514))</f>
        <v/>
      </c>
      <c r="AD2514" s="40">
        <f>AD2496*Settings!$C$13*(INDEX(AD$395:AD$406,$D2514)+INDEX(AD$382:AD$393,$D2514))</f>
        <v/>
      </c>
      <c r="AF2514" s="11">
        <f>CodePrefix&amp;$A2514&amp;IF($C2514="","","."&amp;$C2514&amp;"."&amp;$B2514)&amp;INDEX(VarEnd,MATCH($A2514,VarKey,0))&amp;AF$5</f>
        <v/>
      </c>
      <c r="AG2514" s="39">
        <f>AG2496*Settings!$C$13*(INDEX(AG$395:AG$406,$D2514)+INDEX(AG$382:AG$393,$D2514))</f>
        <v/>
      </c>
      <c r="AH2514" s="40">
        <f>AH2496*Settings!$C$13*(INDEX(AH$395:AH$406,$D2514)+INDEX(AH$382:AH$393,$D2514))</f>
        <v/>
      </c>
      <c r="AI2514" s="40">
        <f>AI2496*Settings!$C$13*(INDEX(AI$395:AI$406,$D2514)+INDEX(AI$382:AI$393,$D2514))</f>
        <v/>
      </c>
      <c r="AJ2514" s="40">
        <f>AJ2496*Settings!$C$13*(INDEX(AJ$395:AJ$406,$D2514)+INDEX(AJ$382:AJ$393,$D2514))</f>
        <v/>
      </c>
      <c r="AK2514" s="40">
        <f>AK2496*Settings!$C$13*(INDEX(AK$395:AK$406,$D2514)+INDEX(AK$382:AK$393,$D2514))</f>
        <v/>
      </c>
      <c r="AL2514" s="40">
        <f>AL2496*Settings!$C$13*(INDEX(AL$395:AL$406,$D2514)+INDEX(AL$382:AL$393,$D2514))</f>
        <v/>
      </c>
      <c r="AM2514" s="40">
        <f>AM2496*Settings!$C$13*(INDEX(AM$395:AM$406,$D2514)+INDEX(AM$382:AM$393,$D2514))</f>
        <v/>
      </c>
      <c r="AN2514" s="40">
        <f>AN2496*Settings!$C$13*(INDEX(AN$395:AN$406,$D2514)+INDEX(AN$382:AN$393,$D2514))</f>
        <v/>
      </c>
      <c r="AO2514" s="40">
        <f>AO2496*Settings!$C$13*(INDEX(AO$395:AO$406,$D2514)+INDEX(AO$382:AO$393,$D2514))</f>
        <v/>
      </c>
      <c r="AP2514" s="40">
        <f>AP2496*Settings!$C$13*(INDEX(AP$395:AP$406,$D2514)+INDEX(AP$382:AP$393,$D2514))</f>
        <v/>
      </c>
      <c r="AQ2514" s="40">
        <f>AQ2496*Settings!$C$13*(INDEX(AQ$395:AQ$406,$D2514)+INDEX(AQ$382:AQ$393,$D2514))</f>
        <v/>
      </c>
      <c r="AR2514" s="40">
        <f>AR2496*Settings!$C$13*(INDEX(AR$395:AR$406,$D2514)+INDEX(AR$382:AR$393,$D2514))</f>
        <v/>
      </c>
      <c r="AS2514" s="40">
        <f>AS2496*Settings!$C$13*(INDEX(AS$395:AS$406,$D2514)+INDEX(AS$382:AS$393,$D2514))</f>
        <v/>
      </c>
      <c r="AT2514" s="40">
        <f>AT2496*Settings!$C$13*(INDEX(AT$395:AT$406,$D2514)+INDEX(AT$382:AT$393,$D2514))</f>
        <v/>
      </c>
      <c r="AU2514" s="40">
        <f>AU2496*Settings!$C$13*(INDEX(AU$395:AU$406,$D2514)+INDEX(AU$382:AU$393,$D2514))</f>
        <v/>
      </c>
      <c r="AV2514" s="40">
        <f>AV2496*Settings!$C$13*(INDEX(AV$395:AV$406,$D2514)+INDEX(AV$382:AV$393,$D2514))</f>
        <v/>
      </c>
      <c r="AW2514" s="40">
        <f>AW2496*Settings!$C$13*(INDEX(AW$395:AW$406,$D2514)+INDEX(AW$382:AW$393,$D2514))</f>
        <v/>
      </c>
      <c r="AX2514" s="40">
        <f>AX2496*Settings!$C$13*(INDEX(AX$395:AX$406,$D2514)+INDEX(AX$382:AX$393,$D2514))</f>
        <v/>
      </c>
      <c r="AY2514" s="40">
        <f>AY2496*Settings!$C$13*(INDEX(AY$395:AY$406,$D2514)+INDEX(AY$382:AY$393,$D2514))</f>
        <v/>
      </c>
    </row>
    <row r="2515" hidden="1" outlineLevel="2"/>
    <row r="2516" hidden="1" outlineLevel="2">
      <c r="A2516" s="14" t="inlineStr">
        <is>
          <t>rsub</t>
        </is>
      </c>
      <c r="B2516" s="14" t="inlineStr">
        <is>
          <t>coa</t>
        </is>
      </c>
      <c r="C2516" s="14" t="inlineStr">
        <is>
          <t>oen</t>
        </is>
      </c>
      <c r="D2516" s="36">
        <f>INDEX(Inputs!$U$5:$U$132,MATCH($B2516&amp;"|"&amp;$C2516,Inputs!$A$5:$A$132,0))</f>
        <v/>
      </c>
      <c r="E2516" s="35" t="n"/>
      <c r="F2516" s="35" t="n"/>
      <c r="G2516" s="35" t="n"/>
      <c r="H2516" s="14">
        <f>INDEX(VarLab,MATCH($A2516,VarKey,0))&amp;INDEX(MemLab,MATCH($C2516&amp;"|"&amp;$B2516,MemKey,0))</f>
        <v/>
      </c>
      <c r="I2516" s="14">
        <f>INDEX(VarUnit,MATCH($A2516,VarKey,0))</f>
        <v/>
      </c>
      <c r="J2516" s="14">
        <f>INDEX(VarSrc,MATCH($A2516,VarKey,0))</f>
        <v/>
      </c>
      <c r="K2516" s="11">
        <f>CodePrefix&amp;$A2516&amp;IF($C2516="","","."&amp;$C2516&amp;"."&amp;$B2516)&amp;INDEX(VarEnd,MATCH($A2516,VarKey,0))&amp;K$5</f>
        <v/>
      </c>
      <c r="L2516" s="39">
        <f>L2489*Settings!$C$13*(INDEX(L$408:L$419,$D2516))</f>
        <v/>
      </c>
      <c r="M2516" s="40">
        <f>M2489*Settings!$C$13*(INDEX(M$408:M$419,$D2516))</f>
        <v/>
      </c>
      <c r="N2516" s="40">
        <f>N2489*Settings!$C$13*(INDEX(N$408:N$419,$D2516))</f>
        <v/>
      </c>
      <c r="O2516" s="40">
        <f>O2489*Settings!$C$13*(INDEX(O$408:O$419,$D2516))</f>
        <v/>
      </c>
      <c r="P2516" s="40">
        <f>P2489*Settings!$C$13*(INDEX(P$408:P$419,$D2516))</f>
        <v/>
      </c>
      <c r="Q2516" s="40">
        <f>Q2489*Settings!$C$13*(INDEX(Q$408:Q$419,$D2516))</f>
        <v/>
      </c>
      <c r="R2516" s="40">
        <f>R2489*Settings!$C$13*(INDEX(R$408:R$419,$D2516))</f>
        <v/>
      </c>
      <c r="S2516" s="40">
        <f>S2489*Settings!$C$13*(INDEX(S$408:S$419,$D2516))</f>
        <v/>
      </c>
      <c r="T2516" s="40">
        <f>T2489*Settings!$C$13*(INDEX(T$408:T$419,$D2516))</f>
        <v/>
      </c>
      <c r="U2516" s="40">
        <f>U2489*Settings!$C$13*(INDEX(U$408:U$419,$D2516))</f>
        <v/>
      </c>
      <c r="V2516" s="40">
        <f>V2489*Settings!$C$13*(INDEX(V$408:V$419,$D2516))</f>
        <v/>
      </c>
      <c r="W2516" s="40">
        <f>W2489*Settings!$C$13*(INDEX(W$408:W$419,$D2516))</f>
        <v/>
      </c>
      <c r="X2516" s="40">
        <f>X2489*Settings!$C$13*(INDEX(X$408:X$419,$D2516))</f>
        <v/>
      </c>
      <c r="Y2516" s="40">
        <f>Y2489*Settings!$C$13*(INDEX(Y$408:Y$419,$D2516))</f>
        <v/>
      </c>
      <c r="Z2516" s="40">
        <f>Z2489*Settings!$C$13*(INDEX(Z$408:Z$419,$D2516))</f>
        <v/>
      </c>
      <c r="AA2516" s="40">
        <f>AA2489*Settings!$C$13*(INDEX(AA$408:AA$419,$D2516))</f>
        <v/>
      </c>
      <c r="AB2516" s="40">
        <f>AB2489*Settings!$C$13*(INDEX(AB$408:AB$419,$D2516))</f>
        <v/>
      </c>
      <c r="AC2516" s="40">
        <f>AC2489*Settings!$C$13*(INDEX(AC$408:AC$419,$D2516))</f>
        <v/>
      </c>
      <c r="AD2516" s="40">
        <f>AD2489*Settings!$C$13*(INDEX(AD$408:AD$419,$D2516))</f>
        <v/>
      </c>
      <c r="AF2516" s="11">
        <f>CodePrefix&amp;$A2516&amp;IF($C2516="","","."&amp;$C2516&amp;"."&amp;$B2516)&amp;INDEX(VarEnd,MATCH($A2516,VarKey,0))&amp;AF$5</f>
        <v/>
      </c>
      <c r="AG2516" s="39">
        <f>AG2489*Settings!$C$13*(INDEX(AG$408:AG$419,$D2516))</f>
        <v/>
      </c>
      <c r="AH2516" s="40">
        <f>AH2489*Settings!$C$13*(INDEX(AH$408:AH$419,$D2516))</f>
        <v/>
      </c>
      <c r="AI2516" s="40">
        <f>AI2489*Settings!$C$13*(INDEX(AI$408:AI$419,$D2516))</f>
        <v/>
      </c>
      <c r="AJ2516" s="40">
        <f>AJ2489*Settings!$C$13*(INDEX(AJ$408:AJ$419,$D2516))</f>
        <v/>
      </c>
      <c r="AK2516" s="40">
        <f>AK2489*Settings!$C$13*(INDEX(AK$408:AK$419,$D2516))</f>
        <v/>
      </c>
      <c r="AL2516" s="40">
        <f>AL2489*Settings!$C$13*(INDEX(AL$408:AL$419,$D2516))</f>
        <v/>
      </c>
      <c r="AM2516" s="40">
        <f>AM2489*Settings!$C$13*(INDEX(AM$408:AM$419,$D2516))</f>
        <v/>
      </c>
      <c r="AN2516" s="40">
        <f>AN2489*Settings!$C$13*(INDEX(AN$408:AN$419,$D2516))</f>
        <v/>
      </c>
      <c r="AO2516" s="40">
        <f>AO2489*Settings!$C$13*(INDEX(AO$408:AO$419,$D2516))</f>
        <v/>
      </c>
      <c r="AP2516" s="40">
        <f>AP2489*Settings!$C$13*(INDEX(AP$408:AP$419,$D2516))</f>
        <v/>
      </c>
      <c r="AQ2516" s="40">
        <f>AQ2489*Settings!$C$13*(INDEX(AQ$408:AQ$419,$D2516))</f>
        <v/>
      </c>
      <c r="AR2516" s="40">
        <f>AR2489*Settings!$C$13*(INDEX(AR$408:AR$419,$D2516))</f>
        <v/>
      </c>
      <c r="AS2516" s="40">
        <f>AS2489*Settings!$C$13*(INDEX(AS$408:AS$419,$D2516))</f>
        <v/>
      </c>
      <c r="AT2516" s="40">
        <f>AT2489*Settings!$C$13*(INDEX(AT$408:AT$419,$D2516))</f>
        <v/>
      </c>
      <c r="AU2516" s="40">
        <f>AU2489*Settings!$C$13*(INDEX(AU$408:AU$419,$D2516))</f>
        <v/>
      </c>
      <c r="AV2516" s="40">
        <f>AV2489*Settings!$C$13*(INDEX(AV$408:AV$419,$D2516))</f>
        <v/>
      </c>
      <c r="AW2516" s="40">
        <f>AW2489*Settings!$C$13*(INDEX(AW$408:AW$419,$D2516))</f>
        <v/>
      </c>
      <c r="AX2516" s="40">
        <f>AX2489*Settings!$C$13*(INDEX(AX$408:AX$419,$D2516))</f>
        <v/>
      </c>
      <c r="AY2516" s="40">
        <f>AY2489*Settings!$C$13*(INDEX(AY$408:AY$419,$D2516))</f>
        <v/>
      </c>
    </row>
    <row r="2517" hidden="1" outlineLevel="2">
      <c r="A2517" s="14" t="inlineStr">
        <is>
          <t>rsub</t>
        </is>
      </c>
      <c r="B2517" s="14" t="inlineStr">
        <is>
          <t>nga</t>
        </is>
      </c>
      <c r="C2517" s="14" t="inlineStr">
        <is>
          <t>oen</t>
        </is>
      </c>
      <c r="D2517" s="36">
        <f>INDEX(Inputs!$U$5:$U$132,MATCH($B2517&amp;"|"&amp;$C2517,Inputs!$A$5:$A$132,0))</f>
        <v/>
      </c>
      <c r="E2517" s="35" t="n"/>
      <c r="F2517" s="35" t="n"/>
      <c r="G2517" s="35" t="n"/>
      <c r="H2517" s="14">
        <f>INDEX(VarLab,MATCH($A2517,VarKey,0))&amp;INDEX(MemLab,MATCH($C2517&amp;"|"&amp;$B2517,MemKey,0))</f>
        <v/>
      </c>
      <c r="I2517" s="14">
        <f>INDEX(VarUnit,MATCH($A2517,VarKey,0))</f>
        <v/>
      </c>
      <c r="J2517" s="14">
        <f>INDEX(VarSrc,MATCH($A2517,VarKey,0))</f>
        <v/>
      </c>
      <c r="K2517" s="11">
        <f>CodePrefix&amp;$A2517&amp;IF($C2517="","","."&amp;$C2517&amp;"."&amp;$B2517)&amp;INDEX(VarEnd,MATCH($A2517,VarKey,0))&amp;K$5</f>
        <v/>
      </c>
      <c r="L2517" s="39">
        <f>L2490*Settings!$C$13*(INDEX(L$408:L$419,$D2517))</f>
        <v/>
      </c>
      <c r="M2517" s="40">
        <f>M2490*Settings!$C$13*(INDEX(M$408:M$419,$D2517))</f>
        <v/>
      </c>
      <c r="N2517" s="40">
        <f>N2490*Settings!$C$13*(INDEX(N$408:N$419,$D2517))</f>
        <v/>
      </c>
      <c r="O2517" s="40">
        <f>O2490*Settings!$C$13*(INDEX(O$408:O$419,$D2517))</f>
        <v/>
      </c>
      <c r="P2517" s="40">
        <f>P2490*Settings!$C$13*(INDEX(P$408:P$419,$D2517))</f>
        <v/>
      </c>
      <c r="Q2517" s="40">
        <f>Q2490*Settings!$C$13*(INDEX(Q$408:Q$419,$D2517))</f>
        <v/>
      </c>
      <c r="R2517" s="40">
        <f>R2490*Settings!$C$13*(INDEX(R$408:R$419,$D2517))</f>
        <v/>
      </c>
      <c r="S2517" s="40">
        <f>S2490*Settings!$C$13*(INDEX(S$408:S$419,$D2517))</f>
        <v/>
      </c>
      <c r="T2517" s="40">
        <f>T2490*Settings!$C$13*(INDEX(T$408:T$419,$D2517))</f>
        <v/>
      </c>
      <c r="U2517" s="40">
        <f>U2490*Settings!$C$13*(INDEX(U$408:U$419,$D2517))</f>
        <v/>
      </c>
      <c r="V2517" s="40">
        <f>V2490*Settings!$C$13*(INDEX(V$408:V$419,$D2517))</f>
        <v/>
      </c>
      <c r="W2517" s="40">
        <f>W2490*Settings!$C$13*(INDEX(W$408:W$419,$D2517))</f>
        <v/>
      </c>
      <c r="X2517" s="40">
        <f>X2490*Settings!$C$13*(INDEX(X$408:X$419,$D2517))</f>
        <v/>
      </c>
      <c r="Y2517" s="40">
        <f>Y2490*Settings!$C$13*(INDEX(Y$408:Y$419,$D2517))</f>
        <v/>
      </c>
      <c r="Z2517" s="40">
        <f>Z2490*Settings!$C$13*(INDEX(Z$408:Z$419,$D2517))</f>
        <v/>
      </c>
      <c r="AA2517" s="40">
        <f>AA2490*Settings!$C$13*(INDEX(AA$408:AA$419,$D2517))</f>
        <v/>
      </c>
      <c r="AB2517" s="40">
        <f>AB2490*Settings!$C$13*(INDEX(AB$408:AB$419,$D2517))</f>
        <v/>
      </c>
      <c r="AC2517" s="40">
        <f>AC2490*Settings!$C$13*(INDEX(AC$408:AC$419,$D2517))</f>
        <v/>
      </c>
      <c r="AD2517" s="40">
        <f>AD2490*Settings!$C$13*(INDEX(AD$408:AD$419,$D2517))</f>
        <v/>
      </c>
      <c r="AF2517" s="11">
        <f>CodePrefix&amp;$A2517&amp;IF($C2517="","","."&amp;$C2517&amp;"."&amp;$B2517)&amp;INDEX(VarEnd,MATCH($A2517,VarKey,0))&amp;AF$5</f>
        <v/>
      </c>
      <c r="AG2517" s="39">
        <f>AG2490*Settings!$C$13*(INDEX(AG$408:AG$419,$D2517))</f>
        <v/>
      </c>
      <c r="AH2517" s="40">
        <f>AH2490*Settings!$C$13*(INDEX(AH$408:AH$419,$D2517))</f>
        <v/>
      </c>
      <c r="AI2517" s="40">
        <f>AI2490*Settings!$C$13*(INDEX(AI$408:AI$419,$D2517))</f>
        <v/>
      </c>
      <c r="AJ2517" s="40">
        <f>AJ2490*Settings!$C$13*(INDEX(AJ$408:AJ$419,$D2517))</f>
        <v/>
      </c>
      <c r="AK2517" s="40">
        <f>AK2490*Settings!$C$13*(INDEX(AK$408:AK$419,$D2517))</f>
        <v/>
      </c>
      <c r="AL2517" s="40">
        <f>AL2490*Settings!$C$13*(INDEX(AL$408:AL$419,$D2517))</f>
        <v/>
      </c>
      <c r="AM2517" s="40">
        <f>AM2490*Settings!$C$13*(INDEX(AM$408:AM$419,$D2517))</f>
        <v/>
      </c>
      <c r="AN2517" s="40">
        <f>AN2490*Settings!$C$13*(INDEX(AN$408:AN$419,$D2517))</f>
        <v/>
      </c>
      <c r="AO2517" s="40">
        <f>AO2490*Settings!$C$13*(INDEX(AO$408:AO$419,$D2517))</f>
        <v/>
      </c>
      <c r="AP2517" s="40">
        <f>AP2490*Settings!$C$13*(INDEX(AP$408:AP$419,$D2517))</f>
        <v/>
      </c>
      <c r="AQ2517" s="40">
        <f>AQ2490*Settings!$C$13*(INDEX(AQ$408:AQ$419,$D2517))</f>
        <v/>
      </c>
      <c r="AR2517" s="40">
        <f>AR2490*Settings!$C$13*(INDEX(AR$408:AR$419,$D2517))</f>
        <v/>
      </c>
      <c r="AS2517" s="40">
        <f>AS2490*Settings!$C$13*(INDEX(AS$408:AS$419,$D2517))</f>
        <v/>
      </c>
      <c r="AT2517" s="40">
        <f>AT2490*Settings!$C$13*(INDEX(AT$408:AT$419,$D2517))</f>
        <v/>
      </c>
      <c r="AU2517" s="40">
        <f>AU2490*Settings!$C$13*(INDEX(AU$408:AU$419,$D2517))</f>
        <v/>
      </c>
      <c r="AV2517" s="40">
        <f>AV2490*Settings!$C$13*(INDEX(AV$408:AV$419,$D2517))</f>
        <v/>
      </c>
      <c r="AW2517" s="40">
        <f>AW2490*Settings!$C$13*(INDEX(AW$408:AW$419,$D2517))</f>
        <v/>
      </c>
      <c r="AX2517" s="40">
        <f>AX2490*Settings!$C$13*(INDEX(AX$408:AX$419,$D2517))</f>
        <v/>
      </c>
      <c r="AY2517" s="40">
        <f>AY2490*Settings!$C$13*(INDEX(AY$408:AY$419,$D2517))</f>
        <v/>
      </c>
    </row>
    <row r="2518" hidden="1" outlineLevel="2">
      <c r="A2518" s="14" t="inlineStr">
        <is>
          <t>rsub</t>
        </is>
      </c>
      <c r="B2518" s="14" t="inlineStr">
        <is>
          <t>gso</t>
        </is>
      </c>
      <c r="C2518" s="14" t="inlineStr">
        <is>
          <t>oen</t>
        </is>
      </c>
      <c r="D2518" s="36">
        <f>INDEX(Inputs!$U$5:$U$132,MATCH($B2518&amp;"|"&amp;$C2518,Inputs!$A$5:$A$132,0))</f>
        <v/>
      </c>
      <c r="E2518" s="35" t="n"/>
      <c r="F2518" s="35" t="n"/>
      <c r="G2518" s="35" t="n"/>
      <c r="H2518" s="14">
        <f>INDEX(VarLab,MATCH($A2518,VarKey,0))&amp;INDEX(MemLab,MATCH($C2518&amp;"|"&amp;$B2518,MemKey,0))</f>
        <v/>
      </c>
      <c r="I2518" s="14">
        <f>INDEX(VarUnit,MATCH($A2518,VarKey,0))</f>
        <v/>
      </c>
      <c r="J2518" s="14">
        <f>INDEX(VarSrc,MATCH($A2518,VarKey,0))</f>
        <v/>
      </c>
      <c r="K2518" s="11">
        <f>CodePrefix&amp;$A2518&amp;IF($C2518="","","."&amp;$C2518&amp;"."&amp;$B2518)&amp;INDEX(VarEnd,MATCH($A2518,VarKey,0))&amp;K$5</f>
        <v/>
      </c>
      <c r="L2518" s="39">
        <f>L2491*Settings!$C$13*(INDEX(L$408:L$419,$D2518))</f>
        <v/>
      </c>
      <c r="M2518" s="40">
        <f>M2491*Settings!$C$13*(INDEX(M$408:M$419,$D2518))</f>
        <v/>
      </c>
      <c r="N2518" s="40">
        <f>N2491*Settings!$C$13*(INDEX(N$408:N$419,$D2518))</f>
        <v/>
      </c>
      <c r="O2518" s="40">
        <f>O2491*Settings!$C$13*(INDEX(O$408:O$419,$D2518))</f>
        <v/>
      </c>
      <c r="P2518" s="40">
        <f>P2491*Settings!$C$13*(INDEX(P$408:P$419,$D2518))</f>
        <v/>
      </c>
      <c r="Q2518" s="40">
        <f>Q2491*Settings!$C$13*(INDEX(Q$408:Q$419,$D2518))</f>
        <v/>
      </c>
      <c r="R2518" s="40">
        <f>R2491*Settings!$C$13*(INDEX(R$408:R$419,$D2518))</f>
        <v/>
      </c>
      <c r="S2518" s="40">
        <f>S2491*Settings!$C$13*(INDEX(S$408:S$419,$D2518))</f>
        <v/>
      </c>
      <c r="T2518" s="40">
        <f>T2491*Settings!$C$13*(INDEX(T$408:T$419,$D2518))</f>
        <v/>
      </c>
      <c r="U2518" s="40">
        <f>U2491*Settings!$C$13*(INDEX(U$408:U$419,$D2518))</f>
        <v/>
      </c>
      <c r="V2518" s="40">
        <f>V2491*Settings!$C$13*(INDEX(V$408:V$419,$D2518))</f>
        <v/>
      </c>
      <c r="W2518" s="40">
        <f>W2491*Settings!$C$13*(INDEX(W$408:W$419,$D2518))</f>
        <v/>
      </c>
      <c r="X2518" s="40">
        <f>X2491*Settings!$C$13*(INDEX(X$408:X$419,$D2518))</f>
        <v/>
      </c>
      <c r="Y2518" s="40">
        <f>Y2491*Settings!$C$13*(INDEX(Y$408:Y$419,$D2518))</f>
        <v/>
      </c>
      <c r="Z2518" s="40">
        <f>Z2491*Settings!$C$13*(INDEX(Z$408:Z$419,$D2518))</f>
        <v/>
      </c>
      <c r="AA2518" s="40">
        <f>AA2491*Settings!$C$13*(INDEX(AA$408:AA$419,$D2518))</f>
        <v/>
      </c>
      <c r="AB2518" s="40">
        <f>AB2491*Settings!$C$13*(INDEX(AB$408:AB$419,$D2518))</f>
        <v/>
      </c>
      <c r="AC2518" s="40">
        <f>AC2491*Settings!$C$13*(INDEX(AC$408:AC$419,$D2518))</f>
        <v/>
      </c>
      <c r="AD2518" s="40">
        <f>AD2491*Settings!$C$13*(INDEX(AD$408:AD$419,$D2518))</f>
        <v/>
      </c>
      <c r="AF2518" s="11">
        <f>CodePrefix&amp;$A2518&amp;IF($C2518="","","."&amp;$C2518&amp;"."&amp;$B2518)&amp;INDEX(VarEnd,MATCH($A2518,VarKey,0))&amp;AF$5</f>
        <v/>
      </c>
      <c r="AG2518" s="39">
        <f>AG2491*Settings!$C$13*(INDEX(AG$408:AG$419,$D2518))</f>
        <v/>
      </c>
      <c r="AH2518" s="40">
        <f>AH2491*Settings!$C$13*(INDEX(AH$408:AH$419,$D2518))</f>
        <v/>
      </c>
      <c r="AI2518" s="40">
        <f>AI2491*Settings!$C$13*(INDEX(AI$408:AI$419,$D2518))</f>
        <v/>
      </c>
      <c r="AJ2518" s="40">
        <f>AJ2491*Settings!$C$13*(INDEX(AJ$408:AJ$419,$D2518))</f>
        <v/>
      </c>
      <c r="AK2518" s="40">
        <f>AK2491*Settings!$C$13*(INDEX(AK$408:AK$419,$D2518))</f>
        <v/>
      </c>
      <c r="AL2518" s="40">
        <f>AL2491*Settings!$C$13*(INDEX(AL$408:AL$419,$D2518))</f>
        <v/>
      </c>
      <c r="AM2518" s="40">
        <f>AM2491*Settings!$C$13*(INDEX(AM$408:AM$419,$D2518))</f>
        <v/>
      </c>
      <c r="AN2518" s="40">
        <f>AN2491*Settings!$C$13*(INDEX(AN$408:AN$419,$D2518))</f>
        <v/>
      </c>
      <c r="AO2518" s="40">
        <f>AO2491*Settings!$C$13*(INDEX(AO$408:AO$419,$D2518))</f>
        <v/>
      </c>
      <c r="AP2518" s="40">
        <f>AP2491*Settings!$C$13*(INDEX(AP$408:AP$419,$D2518))</f>
        <v/>
      </c>
      <c r="AQ2518" s="40">
        <f>AQ2491*Settings!$C$13*(INDEX(AQ$408:AQ$419,$D2518))</f>
        <v/>
      </c>
      <c r="AR2518" s="40">
        <f>AR2491*Settings!$C$13*(INDEX(AR$408:AR$419,$D2518))</f>
        <v/>
      </c>
      <c r="AS2518" s="40">
        <f>AS2491*Settings!$C$13*(INDEX(AS$408:AS$419,$D2518))</f>
        <v/>
      </c>
      <c r="AT2518" s="40">
        <f>AT2491*Settings!$C$13*(INDEX(AT$408:AT$419,$D2518))</f>
        <v/>
      </c>
      <c r="AU2518" s="40">
        <f>AU2491*Settings!$C$13*(INDEX(AU$408:AU$419,$D2518))</f>
        <v/>
      </c>
      <c r="AV2518" s="40">
        <f>AV2491*Settings!$C$13*(INDEX(AV$408:AV$419,$D2518))</f>
        <v/>
      </c>
      <c r="AW2518" s="40">
        <f>AW2491*Settings!$C$13*(INDEX(AW$408:AW$419,$D2518))</f>
        <v/>
      </c>
      <c r="AX2518" s="40">
        <f>AX2491*Settings!$C$13*(INDEX(AX$408:AX$419,$D2518))</f>
        <v/>
      </c>
      <c r="AY2518" s="40">
        <f>AY2491*Settings!$C$13*(INDEX(AY$408:AY$419,$D2518))</f>
        <v/>
      </c>
    </row>
    <row r="2519" hidden="1" outlineLevel="2">
      <c r="A2519" s="14" t="inlineStr">
        <is>
          <t>rsub</t>
        </is>
      </c>
      <c r="B2519" s="14" t="inlineStr">
        <is>
          <t>die</t>
        </is>
      </c>
      <c r="C2519" s="14" t="inlineStr">
        <is>
          <t>oen</t>
        </is>
      </c>
      <c r="D2519" s="36">
        <f>INDEX(Inputs!$U$5:$U$132,MATCH($B2519&amp;"|"&amp;$C2519,Inputs!$A$5:$A$132,0))</f>
        <v/>
      </c>
      <c r="E2519" s="35" t="n"/>
      <c r="F2519" s="35" t="n"/>
      <c r="G2519" s="35" t="n"/>
      <c r="H2519" s="14">
        <f>INDEX(VarLab,MATCH($A2519,VarKey,0))&amp;INDEX(MemLab,MATCH($C2519&amp;"|"&amp;$B2519,MemKey,0))</f>
        <v/>
      </c>
      <c r="I2519" s="14">
        <f>INDEX(VarUnit,MATCH($A2519,VarKey,0))</f>
        <v/>
      </c>
      <c r="J2519" s="14">
        <f>INDEX(VarSrc,MATCH($A2519,VarKey,0))</f>
        <v/>
      </c>
      <c r="K2519" s="11">
        <f>CodePrefix&amp;$A2519&amp;IF($C2519="","","."&amp;$C2519&amp;"."&amp;$B2519)&amp;INDEX(VarEnd,MATCH($A2519,VarKey,0))&amp;K$5</f>
        <v/>
      </c>
      <c r="L2519" s="39">
        <f>L2492*Settings!$C$13*(INDEX(L$408:L$419,$D2519))</f>
        <v/>
      </c>
      <c r="M2519" s="40">
        <f>M2492*Settings!$C$13*(INDEX(M$408:M$419,$D2519))</f>
        <v/>
      </c>
      <c r="N2519" s="40">
        <f>N2492*Settings!$C$13*(INDEX(N$408:N$419,$D2519))</f>
        <v/>
      </c>
      <c r="O2519" s="40">
        <f>O2492*Settings!$C$13*(INDEX(O$408:O$419,$D2519))</f>
        <v/>
      </c>
      <c r="P2519" s="40">
        <f>P2492*Settings!$C$13*(INDEX(P$408:P$419,$D2519))</f>
        <v/>
      </c>
      <c r="Q2519" s="40">
        <f>Q2492*Settings!$C$13*(INDEX(Q$408:Q$419,$D2519))</f>
        <v/>
      </c>
      <c r="R2519" s="40">
        <f>R2492*Settings!$C$13*(INDEX(R$408:R$419,$D2519))</f>
        <v/>
      </c>
      <c r="S2519" s="40">
        <f>S2492*Settings!$C$13*(INDEX(S$408:S$419,$D2519))</f>
        <v/>
      </c>
      <c r="T2519" s="40">
        <f>T2492*Settings!$C$13*(INDEX(T$408:T$419,$D2519))</f>
        <v/>
      </c>
      <c r="U2519" s="40">
        <f>U2492*Settings!$C$13*(INDEX(U$408:U$419,$D2519))</f>
        <v/>
      </c>
      <c r="V2519" s="40">
        <f>V2492*Settings!$C$13*(INDEX(V$408:V$419,$D2519))</f>
        <v/>
      </c>
      <c r="W2519" s="40">
        <f>W2492*Settings!$C$13*(INDEX(W$408:W$419,$D2519))</f>
        <v/>
      </c>
      <c r="X2519" s="40">
        <f>X2492*Settings!$C$13*(INDEX(X$408:X$419,$D2519))</f>
        <v/>
      </c>
      <c r="Y2519" s="40">
        <f>Y2492*Settings!$C$13*(INDEX(Y$408:Y$419,$D2519))</f>
        <v/>
      </c>
      <c r="Z2519" s="40">
        <f>Z2492*Settings!$C$13*(INDEX(Z$408:Z$419,$D2519))</f>
        <v/>
      </c>
      <c r="AA2519" s="40">
        <f>AA2492*Settings!$C$13*(INDEX(AA$408:AA$419,$D2519))</f>
        <v/>
      </c>
      <c r="AB2519" s="40">
        <f>AB2492*Settings!$C$13*(INDEX(AB$408:AB$419,$D2519))</f>
        <v/>
      </c>
      <c r="AC2519" s="40">
        <f>AC2492*Settings!$C$13*(INDEX(AC$408:AC$419,$D2519))</f>
        <v/>
      </c>
      <c r="AD2519" s="40">
        <f>AD2492*Settings!$C$13*(INDEX(AD$408:AD$419,$D2519))</f>
        <v/>
      </c>
      <c r="AF2519" s="11">
        <f>CodePrefix&amp;$A2519&amp;IF($C2519="","","."&amp;$C2519&amp;"."&amp;$B2519)&amp;INDEX(VarEnd,MATCH($A2519,VarKey,0))&amp;AF$5</f>
        <v/>
      </c>
      <c r="AG2519" s="39">
        <f>AG2492*Settings!$C$13*(INDEX(AG$408:AG$419,$D2519))</f>
        <v/>
      </c>
      <c r="AH2519" s="40">
        <f>AH2492*Settings!$C$13*(INDEX(AH$408:AH$419,$D2519))</f>
        <v/>
      </c>
      <c r="AI2519" s="40">
        <f>AI2492*Settings!$C$13*(INDEX(AI$408:AI$419,$D2519))</f>
        <v/>
      </c>
      <c r="AJ2519" s="40">
        <f>AJ2492*Settings!$C$13*(INDEX(AJ$408:AJ$419,$D2519))</f>
        <v/>
      </c>
      <c r="AK2519" s="40">
        <f>AK2492*Settings!$C$13*(INDEX(AK$408:AK$419,$D2519))</f>
        <v/>
      </c>
      <c r="AL2519" s="40">
        <f>AL2492*Settings!$C$13*(INDEX(AL$408:AL$419,$D2519))</f>
        <v/>
      </c>
      <c r="AM2519" s="40">
        <f>AM2492*Settings!$C$13*(INDEX(AM$408:AM$419,$D2519))</f>
        <v/>
      </c>
      <c r="AN2519" s="40">
        <f>AN2492*Settings!$C$13*(INDEX(AN$408:AN$419,$D2519))</f>
        <v/>
      </c>
      <c r="AO2519" s="40">
        <f>AO2492*Settings!$C$13*(INDEX(AO$408:AO$419,$D2519))</f>
        <v/>
      </c>
      <c r="AP2519" s="40">
        <f>AP2492*Settings!$C$13*(INDEX(AP$408:AP$419,$D2519))</f>
        <v/>
      </c>
      <c r="AQ2519" s="40">
        <f>AQ2492*Settings!$C$13*(INDEX(AQ$408:AQ$419,$D2519))</f>
        <v/>
      </c>
      <c r="AR2519" s="40">
        <f>AR2492*Settings!$C$13*(INDEX(AR$408:AR$419,$D2519))</f>
        <v/>
      </c>
      <c r="AS2519" s="40">
        <f>AS2492*Settings!$C$13*(INDEX(AS$408:AS$419,$D2519))</f>
        <v/>
      </c>
      <c r="AT2519" s="40">
        <f>AT2492*Settings!$C$13*(INDEX(AT$408:AT$419,$D2519))</f>
        <v/>
      </c>
      <c r="AU2519" s="40">
        <f>AU2492*Settings!$C$13*(INDEX(AU$408:AU$419,$D2519))</f>
        <v/>
      </c>
      <c r="AV2519" s="40">
        <f>AV2492*Settings!$C$13*(INDEX(AV$408:AV$419,$D2519))</f>
        <v/>
      </c>
      <c r="AW2519" s="40">
        <f>AW2492*Settings!$C$13*(INDEX(AW$408:AW$419,$D2519))</f>
        <v/>
      </c>
      <c r="AX2519" s="40">
        <f>AX2492*Settings!$C$13*(INDEX(AX$408:AX$419,$D2519))</f>
        <v/>
      </c>
      <c r="AY2519" s="40">
        <f>AY2492*Settings!$C$13*(INDEX(AY$408:AY$419,$D2519))</f>
        <v/>
      </c>
    </row>
    <row r="2520" hidden="1" outlineLevel="2">
      <c r="A2520" s="14" t="inlineStr">
        <is>
          <t>rsub</t>
        </is>
      </c>
      <c r="B2520" s="14" t="inlineStr">
        <is>
          <t>lpg</t>
        </is>
      </c>
      <c r="C2520" s="14" t="inlineStr">
        <is>
          <t>oen</t>
        </is>
      </c>
      <c r="D2520" s="36">
        <f>INDEX(Inputs!$U$5:$U$132,MATCH($B2520&amp;"|"&amp;$C2520,Inputs!$A$5:$A$132,0))</f>
        <v/>
      </c>
      <c r="E2520" s="35" t="n"/>
      <c r="F2520" s="35" t="n"/>
      <c r="G2520" s="35" t="n"/>
      <c r="H2520" s="14">
        <f>INDEX(VarLab,MATCH($A2520,VarKey,0))&amp;INDEX(MemLab,MATCH($C2520&amp;"|"&amp;$B2520,MemKey,0))</f>
        <v/>
      </c>
      <c r="I2520" s="14">
        <f>INDEX(VarUnit,MATCH($A2520,VarKey,0))</f>
        <v/>
      </c>
      <c r="J2520" s="14">
        <f>INDEX(VarSrc,MATCH($A2520,VarKey,0))</f>
        <v/>
      </c>
      <c r="K2520" s="11">
        <f>CodePrefix&amp;$A2520&amp;IF($C2520="","","."&amp;$C2520&amp;"."&amp;$B2520)&amp;INDEX(VarEnd,MATCH($A2520,VarKey,0))&amp;K$5</f>
        <v/>
      </c>
      <c r="L2520" s="39">
        <f>L2493*Settings!$C$13*(INDEX(L$408:L$419,$D2520))</f>
        <v/>
      </c>
      <c r="M2520" s="40">
        <f>M2493*Settings!$C$13*(INDEX(M$408:M$419,$D2520))</f>
        <v/>
      </c>
      <c r="N2520" s="40">
        <f>N2493*Settings!$C$13*(INDEX(N$408:N$419,$D2520))</f>
        <v/>
      </c>
      <c r="O2520" s="40">
        <f>O2493*Settings!$C$13*(INDEX(O$408:O$419,$D2520))</f>
        <v/>
      </c>
      <c r="P2520" s="40">
        <f>P2493*Settings!$C$13*(INDEX(P$408:P$419,$D2520))</f>
        <v/>
      </c>
      <c r="Q2520" s="40">
        <f>Q2493*Settings!$C$13*(INDEX(Q$408:Q$419,$D2520))</f>
        <v/>
      </c>
      <c r="R2520" s="40">
        <f>R2493*Settings!$C$13*(INDEX(R$408:R$419,$D2520))</f>
        <v/>
      </c>
      <c r="S2520" s="40">
        <f>S2493*Settings!$C$13*(INDEX(S$408:S$419,$D2520))</f>
        <v/>
      </c>
      <c r="T2520" s="40">
        <f>T2493*Settings!$C$13*(INDEX(T$408:T$419,$D2520))</f>
        <v/>
      </c>
      <c r="U2520" s="40">
        <f>U2493*Settings!$C$13*(INDEX(U$408:U$419,$D2520))</f>
        <v/>
      </c>
      <c r="V2520" s="40">
        <f>V2493*Settings!$C$13*(INDEX(V$408:V$419,$D2520))</f>
        <v/>
      </c>
      <c r="W2520" s="40">
        <f>W2493*Settings!$C$13*(INDEX(W$408:W$419,$D2520))</f>
        <v/>
      </c>
      <c r="X2520" s="40">
        <f>X2493*Settings!$C$13*(INDEX(X$408:X$419,$D2520))</f>
        <v/>
      </c>
      <c r="Y2520" s="40">
        <f>Y2493*Settings!$C$13*(INDEX(Y$408:Y$419,$D2520))</f>
        <v/>
      </c>
      <c r="Z2520" s="40">
        <f>Z2493*Settings!$C$13*(INDEX(Z$408:Z$419,$D2520))</f>
        <v/>
      </c>
      <c r="AA2520" s="40">
        <f>AA2493*Settings!$C$13*(INDEX(AA$408:AA$419,$D2520))</f>
        <v/>
      </c>
      <c r="AB2520" s="40">
        <f>AB2493*Settings!$C$13*(INDEX(AB$408:AB$419,$D2520))</f>
        <v/>
      </c>
      <c r="AC2520" s="40">
        <f>AC2493*Settings!$C$13*(INDEX(AC$408:AC$419,$D2520))</f>
        <v/>
      </c>
      <c r="AD2520" s="40">
        <f>AD2493*Settings!$C$13*(INDEX(AD$408:AD$419,$D2520))</f>
        <v/>
      </c>
      <c r="AF2520" s="11">
        <f>CodePrefix&amp;$A2520&amp;IF($C2520="","","."&amp;$C2520&amp;"."&amp;$B2520)&amp;INDEX(VarEnd,MATCH($A2520,VarKey,0))&amp;AF$5</f>
        <v/>
      </c>
      <c r="AG2520" s="39">
        <f>AG2493*Settings!$C$13*(INDEX(AG$408:AG$419,$D2520))</f>
        <v/>
      </c>
      <c r="AH2520" s="40">
        <f>AH2493*Settings!$C$13*(INDEX(AH$408:AH$419,$D2520))</f>
        <v/>
      </c>
      <c r="AI2520" s="40">
        <f>AI2493*Settings!$C$13*(INDEX(AI$408:AI$419,$D2520))</f>
        <v/>
      </c>
      <c r="AJ2520" s="40">
        <f>AJ2493*Settings!$C$13*(INDEX(AJ$408:AJ$419,$D2520))</f>
        <v/>
      </c>
      <c r="AK2520" s="40">
        <f>AK2493*Settings!$C$13*(INDEX(AK$408:AK$419,$D2520))</f>
        <v/>
      </c>
      <c r="AL2520" s="40">
        <f>AL2493*Settings!$C$13*(INDEX(AL$408:AL$419,$D2520))</f>
        <v/>
      </c>
      <c r="AM2520" s="40">
        <f>AM2493*Settings!$C$13*(INDEX(AM$408:AM$419,$D2520))</f>
        <v/>
      </c>
      <c r="AN2520" s="40">
        <f>AN2493*Settings!$C$13*(INDEX(AN$408:AN$419,$D2520))</f>
        <v/>
      </c>
      <c r="AO2520" s="40">
        <f>AO2493*Settings!$C$13*(INDEX(AO$408:AO$419,$D2520))</f>
        <v/>
      </c>
      <c r="AP2520" s="40">
        <f>AP2493*Settings!$C$13*(INDEX(AP$408:AP$419,$D2520))</f>
        <v/>
      </c>
      <c r="AQ2520" s="40">
        <f>AQ2493*Settings!$C$13*(INDEX(AQ$408:AQ$419,$D2520))</f>
        <v/>
      </c>
      <c r="AR2520" s="40">
        <f>AR2493*Settings!$C$13*(INDEX(AR$408:AR$419,$D2520))</f>
        <v/>
      </c>
      <c r="AS2520" s="40">
        <f>AS2493*Settings!$C$13*(INDEX(AS$408:AS$419,$D2520))</f>
        <v/>
      </c>
      <c r="AT2520" s="40">
        <f>AT2493*Settings!$C$13*(INDEX(AT$408:AT$419,$D2520))</f>
        <v/>
      </c>
      <c r="AU2520" s="40">
        <f>AU2493*Settings!$C$13*(INDEX(AU$408:AU$419,$D2520))</f>
        <v/>
      </c>
      <c r="AV2520" s="40">
        <f>AV2493*Settings!$C$13*(INDEX(AV$408:AV$419,$D2520))</f>
        <v/>
      </c>
      <c r="AW2520" s="40">
        <f>AW2493*Settings!$C$13*(INDEX(AW$408:AW$419,$D2520))</f>
        <v/>
      </c>
      <c r="AX2520" s="40">
        <f>AX2493*Settings!$C$13*(INDEX(AX$408:AX$419,$D2520))</f>
        <v/>
      </c>
      <c r="AY2520" s="40">
        <f>AY2493*Settings!$C$13*(INDEX(AY$408:AY$419,$D2520))</f>
        <v/>
      </c>
    </row>
    <row r="2521" hidden="1" outlineLevel="2">
      <c r="A2521" s="14" t="inlineStr">
        <is>
          <t>rsub</t>
        </is>
      </c>
      <c r="B2521" s="14" t="inlineStr">
        <is>
          <t>ker</t>
        </is>
      </c>
      <c r="C2521" s="14" t="inlineStr">
        <is>
          <t>oen</t>
        </is>
      </c>
      <c r="D2521" s="36">
        <f>INDEX(Inputs!$U$5:$U$132,MATCH($B2521&amp;"|"&amp;$C2521,Inputs!$A$5:$A$132,0))</f>
        <v/>
      </c>
      <c r="E2521" s="35" t="n"/>
      <c r="F2521" s="35" t="n"/>
      <c r="G2521" s="35" t="n"/>
      <c r="H2521" s="14">
        <f>INDEX(VarLab,MATCH($A2521,VarKey,0))&amp;INDEX(MemLab,MATCH($C2521&amp;"|"&amp;$B2521,MemKey,0))</f>
        <v/>
      </c>
      <c r="I2521" s="14">
        <f>INDEX(VarUnit,MATCH($A2521,VarKey,0))</f>
        <v/>
      </c>
      <c r="J2521" s="14">
        <f>INDEX(VarSrc,MATCH($A2521,VarKey,0))</f>
        <v/>
      </c>
      <c r="K2521" s="11">
        <f>CodePrefix&amp;$A2521&amp;IF($C2521="","","."&amp;$C2521&amp;"."&amp;$B2521)&amp;INDEX(VarEnd,MATCH($A2521,VarKey,0))&amp;K$5</f>
        <v/>
      </c>
      <c r="L2521" s="39">
        <f>L2494*Settings!$C$13*(INDEX(L$408:L$419,$D2521))</f>
        <v/>
      </c>
      <c r="M2521" s="40">
        <f>M2494*Settings!$C$13*(INDEX(M$408:M$419,$D2521))</f>
        <v/>
      </c>
      <c r="N2521" s="40">
        <f>N2494*Settings!$C$13*(INDEX(N$408:N$419,$D2521))</f>
        <v/>
      </c>
      <c r="O2521" s="40">
        <f>O2494*Settings!$C$13*(INDEX(O$408:O$419,$D2521))</f>
        <v/>
      </c>
      <c r="P2521" s="40">
        <f>P2494*Settings!$C$13*(INDEX(P$408:P$419,$D2521))</f>
        <v/>
      </c>
      <c r="Q2521" s="40">
        <f>Q2494*Settings!$C$13*(INDEX(Q$408:Q$419,$D2521))</f>
        <v/>
      </c>
      <c r="R2521" s="40">
        <f>R2494*Settings!$C$13*(INDEX(R$408:R$419,$D2521))</f>
        <v/>
      </c>
      <c r="S2521" s="40">
        <f>S2494*Settings!$C$13*(INDEX(S$408:S$419,$D2521))</f>
        <v/>
      </c>
      <c r="T2521" s="40">
        <f>T2494*Settings!$C$13*(INDEX(T$408:T$419,$D2521))</f>
        <v/>
      </c>
      <c r="U2521" s="40">
        <f>U2494*Settings!$C$13*(INDEX(U$408:U$419,$D2521))</f>
        <v/>
      </c>
      <c r="V2521" s="40">
        <f>V2494*Settings!$C$13*(INDEX(V$408:V$419,$D2521))</f>
        <v/>
      </c>
      <c r="W2521" s="40">
        <f>W2494*Settings!$C$13*(INDEX(W$408:W$419,$D2521))</f>
        <v/>
      </c>
      <c r="X2521" s="40">
        <f>X2494*Settings!$C$13*(INDEX(X$408:X$419,$D2521))</f>
        <v/>
      </c>
      <c r="Y2521" s="40">
        <f>Y2494*Settings!$C$13*(INDEX(Y$408:Y$419,$D2521))</f>
        <v/>
      </c>
      <c r="Z2521" s="40">
        <f>Z2494*Settings!$C$13*(INDEX(Z$408:Z$419,$D2521))</f>
        <v/>
      </c>
      <c r="AA2521" s="40">
        <f>AA2494*Settings!$C$13*(INDEX(AA$408:AA$419,$D2521))</f>
        <v/>
      </c>
      <c r="AB2521" s="40">
        <f>AB2494*Settings!$C$13*(INDEX(AB$408:AB$419,$D2521))</f>
        <v/>
      </c>
      <c r="AC2521" s="40">
        <f>AC2494*Settings!$C$13*(INDEX(AC$408:AC$419,$D2521))</f>
        <v/>
      </c>
      <c r="AD2521" s="40">
        <f>AD2494*Settings!$C$13*(INDEX(AD$408:AD$419,$D2521))</f>
        <v/>
      </c>
      <c r="AF2521" s="11">
        <f>CodePrefix&amp;$A2521&amp;IF($C2521="","","."&amp;$C2521&amp;"."&amp;$B2521)&amp;INDEX(VarEnd,MATCH($A2521,VarKey,0))&amp;AF$5</f>
        <v/>
      </c>
      <c r="AG2521" s="39">
        <f>AG2494*Settings!$C$13*(INDEX(AG$408:AG$419,$D2521))</f>
        <v/>
      </c>
      <c r="AH2521" s="40">
        <f>AH2494*Settings!$C$13*(INDEX(AH$408:AH$419,$D2521))</f>
        <v/>
      </c>
      <c r="AI2521" s="40">
        <f>AI2494*Settings!$C$13*(INDEX(AI$408:AI$419,$D2521))</f>
        <v/>
      </c>
      <c r="AJ2521" s="40">
        <f>AJ2494*Settings!$C$13*(INDEX(AJ$408:AJ$419,$D2521))</f>
        <v/>
      </c>
      <c r="AK2521" s="40">
        <f>AK2494*Settings!$C$13*(INDEX(AK$408:AK$419,$D2521))</f>
        <v/>
      </c>
      <c r="AL2521" s="40">
        <f>AL2494*Settings!$C$13*(INDEX(AL$408:AL$419,$D2521))</f>
        <v/>
      </c>
      <c r="AM2521" s="40">
        <f>AM2494*Settings!$C$13*(INDEX(AM$408:AM$419,$D2521))</f>
        <v/>
      </c>
      <c r="AN2521" s="40">
        <f>AN2494*Settings!$C$13*(INDEX(AN$408:AN$419,$D2521))</f>
        <v/>
      </c>
      <c r="AO2521" s="40">
        <f>AO2494*Settings!$C$13*(INDEX(AO$408:AO$419,$D2521))</f>
        <v/>
      </c>
      <c r="AP2521" s="40">
        <f>AP2494*Settings!$C$13*(INDEX(AP$408:AP$419,$D2521))</f>
        <v/>
      </c>
      <c r="AQ2521" s="40">
        <f>AQ2494*Settings!$C$13*(INDEX(AQ$408:AQ$419,$D2521))</f>
        <v/>
      </c>
      <c r="AR2521" s="40">
        <f>AR2494*Settings!$C$13*(INDEX(AR$408:AR$419,$D2521))</f>
        <v/>
      </c>
      <c r="AS2521" s="40">
        <f>AS2494*Settings!$C$13*(INDEX(AS$408:AS$419,$D2521))</f>
        <v/>
      </c>
      <c r="AT2521" s="40">
        <f>AT2494*Settings!$C$13*(INDEX(AT$408:AT$419,$D2521))</f>
        <v/>
      </c>
      <c r="AU2521" s="40">
        <f>AU2494*Settings!$C$13*(INDEX(AU$408:AU$419,$D2521))</f>
        <v/>
      </c>
      <c r="AV2521" s="40">
        <f>AV2494*Settings!$C$13*(INDEX(AV$408:AV$419,$D2521))</f>
        <v/>
      </c>
      <c r="AW2521" s="40">
        <f>AW2494*Settings!$C$13*(INDEX(AW$408:AW$419,$D2521))</f>
        <v/>
      </c>
      <c r="AX2521" s="40">
        <f>AX2494*Settings!$C$13*(INDEX(AX$408:AX$419,$D2521))</f>
        <v/>
      </c>
      <c r="AY2521" s="40">
        <f>AY2494*Settings!$C$13*(INDEX(AY$408:AY$419,$D2521))</f>
        <v/>
      </c>
    </row>
    <row r="2522" hidden="1" outlineLevel="2">
      <c r="A2522" s="14" t="inlineStr">
        <is>
          <t>rsub</t>
        </is>
      </c>
      <c r="B2522" s="14" t="inlineStr">
        <is>
          <t>oop</t>
        </is>
      </c>
      <c r="C2522" s="14" t="inlineStr">
        <is>
          <t>oen</t>
        </is>
      </c>
      <c r="D2522" s="36">
        <f>INDEX(Inputs!$U$5:$U$132,MATCH($B2522&amp;"|"&amp;$C2522,Inputs!$A$5:$A$132,0))</f>
        <v/>
      </c>
      <c r="E2522" s="35" t="n"/>
      <c r="F2522" s="35" t="n"/>
      <c r="G2522" s="35" t="n"/>
      <c r="H2522" s="14">
        <f>INDEX(VarLab,MATCH($A2522,VarKey,0))&amp;INDEX(MemLab,MATCH($C2522&amp;"|"&amp;$B2522,MemKey,0))</f>
        <v/>
      </c>
      <c r="I2522" s="14">
        <f>INDEX(VarUnit,MATCH($A2522,VarKey,0))</f>
        <v/>
      </c>
      <c r="J2522" s="14">
        <f>INDEX(VarSrc,MATCH($A2522,VarKey,0))</f>
        <v/>
      </c>
      <c r="K2522" s="11">
        <f>CodePrefix&amp;$A2522&amp;IF($C2522="","","."&amp;$C2522&amp;"."&amp;$B2522)&amp;INDEX(VarEnd,MATCH($A2522,VarKey,0))&amp;K$5</f>
        <v/>
      </c>
      <c r="L2522" s="39">
        <f>L2495*Settings!$C$13*(INDEX(L$408:L$419,$D2522))</f>
        <v/>
      </c>
      <c r="M2522" s="40">
        <f>M2495*Settings!$C$13*(INDEX(M$408:M$419,$D2522))</f>
        <v/>
      </c>
      <c r="N2522" s="40">
        <f>N2495*Settings!$C$13*(INDEX(N$408:N$419,$D2522))</f>
        <v/>
      </c>
      <c r="O2522" s="40">
        <f>O2495*Settings!$C$13*(INDEX(O$408:O$419,$D2522))</f>
        <v/>
      </c>
      <c r="P2522" s="40">
        <f>P2495*Settings!$C$13*(INDEX(P$408:P$419,$D2522))</f>
        <v/>
      </c>
      <c r="Q2522" s="40">
        <f>Q2495*Settings!$C$13*(INDEX(Q$408:Q$419,$D2522))</f>
        <v/>
      </c>
      <c r="R2522" s="40">
        <f>R2495*Settings!$C$13*(INDEX(R$408:R$419,$D2522))</f>
        <v/>
      </c>
      <c r="S2522" s="40">
        <f>S2495*Settings!$C$13*(INDEX(S$408:S$419,$D2522))</f>
        <v/>
      </c>
      <c r="T2522" s="40">
        <f>T2495*Settings!$C$13*(INDEX(T$408:T$419,$D2522))</f>
        <v/>
      </c>
      <c r="U2522" s="40">
        <f>U2495*Settings!$C$13*(INDEX(U$408:U$419,$D2522))</f>
        <v/>
      </c>
      <c r="V2522" s="40">
        <f>V2495*Settings!$C$13*(INDEX(V$408:V$419,$D2522))</f>
        <v/>
      </c>
      <c r="W2522" s="40">
        <f>W2495*Settings!$C$13*(INDEX(W$408:W$419,$D2522))</f>
        <v/>
      </c>
      <c r="X2522" s="40">
        <f>X2495*Settings!$C$13*(INDEX(X$408:X$419,$D2522))</f>
        <v/>
      </c>
      <c r="Y2522" s="40">
        <f>Y2495*Settings!$C$13*(INDEX(Y$408:Y$419,$D2522))</f>
        <v/>
      </c>
      <c r="Z2522" s="40">
        <f>Z2495*Settings!$C$13*(INDEX(Z$408:Z$419,$D2522))</f>
        <v/>
      </c>
      <c r="AA2522" s="40">
        <f>AA2495*Settings!$C$13*(INDEX(AA$408:AA$419,$D2522))</f>
        <v/>
      </c>
      <c r="AB2522" s="40">
        <f>AB2495*Settings!$C$13*(INDEX(AB$408:AB$419,$D2522))</f>
        <v/>
      </c>
      <c r="AC2522" s="40">
        <f>AC2495*Settings!$C$13*(INDEX(AC$408:AC$419,$D2522))</f>
        <v/>
      </c>
      <c r="AD2522" s="40">
        <f>AD2495*Settings!$C$13*(INDEX(AD$408:AD$419,$D2522))</f>
        <v/>
      </c>
      <c r="AF2522" s="11">
        <f>CodePrefix&amp;$A2522&amp;IF($C2522="","","."&amp;$C2522&amp;"."&amp;$B2522)&amp;INDEX(VarEnd,MATCH($A2522,VarKey,0))&amp;AF$5</f>
        <v/>
      </c>
      <c r="AG2522" s="39">
        <f>AG2495*Settings!$C$13*(INDEX(AG$408:AG$419,$D2522))</f>
        <v/>
      </c>
      <c r="AH2522" s="40">
        <f>AH2495*Settings!$C$13*(INDEX(AH$408:AH$419,$D2522))</f>
        <v/>
      </c>
      <c r="AI2522" s="40">
        <f>AI2495*Settings!$C$13*(INDEX(AI$408:AI$419,$D2522))</f>
        <v/>
      </c>
      <c r="AJ2522" s="40">
        <f>AJ2495*Settings!$C$13*(INDEX(AJ$408:AJ$419,$D2522))</f>
        <v/>
      </c>
      <c r="AK2522" s="40">
        <f>AK2495*Settings!$C$13*(INDEX(AK$408:AK$419,$D2522))</f>
        <v/>
      </c>
      <c r="AL2522" s="40">
        <f>AL2495*Settings!$C$13*(INDEX(AL$408:AL$419,$D2522))</f>
        <v/>
      </c>
      <c r="AM2522" s="40">
        <f>AM2495*Settings!$C$13*(INDEX(AM$408:AM$419,$D2522))</f>
        <v/>
      </c>
      <c r="AN2522" s="40">
        <f>AN2495*Settings!$C$13*(INDEX(AN$408:AN$419,$D2522))</f>
        <v/>
      </c>
      <c r="AO2522" s="40">
        <f>AO2495*Settings!$C$13*(INDEX(AO$408:AO$419,$D2522))</f>
        <v/>
      </c>
      <c r="AP2522" s="40">
        <f>AP2495*Settings!$C$13*(INDEX(AP$408:AP$419,$D2522))</f>
        <v/>
      </c>
      <c r="AQ2522" s="40">
        <f>AQ2495*Settings!$C$13*(INDEX(AQ$408:AQ$419,$D2522))</f>
        <v/>
      </c>
      <c r="AR2522" s="40">
        <f>AR2495*Settings!$C$13*(INDEX(AR$408:AR$419,$D2522))</f>
        <v/>
      </c>
      <c r="AS2522" s="40">
        <f>AS2495*Settings!$C$13*(INDEX(AS$408:AS$419,$D2522))</f>
        <v/>
      </c>
      <c r="AT2522" s="40">
        <f>AT2495*Settings!$C$13*(INDEX(AT$408:AT$419,$D2522))</f>
        <v/>
      </c>
      <c r="AU2522" s="40">
        <f>AU2495*Settings!$C$13*(INDEX(AU$408:AU$419,$D2522))</f>
        <v/>
      </c>
      <c r="AV2522" s="40">
        <f>AV2495*Settings!$C$13*(INDEX(AV$408:AV$419,$D2522))</f>
        <v/>
      </c>
      <c r="AW2522" s="40">
        <f>AW2495*Settings!$C$13*(INDEX(AW$408:AW$419,$D2522))</f>
        <v/>
      </c>
      <c r="AX2522" s="40">
        <f>AX2495*Settings!$C$13*(INDEX(AX$408:AX$419,$D2522))</f>
        <v/>
      </c>
      <c r="AY2522" s="40">
        <f>AY2495*Settings!$C$13*(INDEX(AY$408:AY$419,$D2522))</f>
        <v/>
      </c>
    </row>
    <row r="2523" hidden="1" outlineLevel="2">
      <c r="A2523" s="14" t="inlineStr">
        <is>
          <t>rsub</t>
        </is>
      </c>
      <c r="B2523" s="14" t="inlineStr">
        <is>
          <t>bio</t>
        </is>
      </c>
      <c r="C2523" s="14" t="inlineStr">
        <is>
          <t>oen</t>
        </is>
      </c>
      <c r="D2523" s="36">
        <f>INDEX(Inputs!$U$5:$U$132,MATCH($B2523&amp;"|"&amp;$C2523,Inputs!$A$5:$A$132,0))</f>
        <v/>
      </c>
      <c r="E2523" s="35" t="n"/>
      <c r="F2523" s="35" t="n"/>
      <c r="G2523" s="35" t="n"/>
      <c r="H2523" s="14">
        <f>INDEX(VarLab,MATCH($A2523,VarKey,0))&amp;INDEX(MemLab,MATCH($C2523&amp;"|"&amp;$B2523,MemKey,0))</f>
        <v/>
      </c>
      <c r="I2523" s="14">
        <f>INDEX(VarUnit,MATCH($A2523,VarKey,0))</f>
        <v/>
      </c>
      <c r="J2523" s="14">
        <f>INDEX(VarSrc,MATCH($A2523,VarKey,0))</f>
        <v/>
      </c>
      <c r="K2523" s="11">
        <f>CodePrefix&amp;$A2523&amp;IF($C2523="","","."&amp;$C2523&amp;"."&amp;$B2523)&amp;INDEX(VarEnd,MATCH($A2523,VarKey,0))&amp;K$5</f>
        <v/>
      </c>
      <c r="L2523" s="39">
        <f>L2496*Settings!$C$13*(INDEX(L$408:L$419,$D2523))</f>
        <v/>
      </c>
      <c r="M2523" s="40">
        <f>M2496*Settings!$C$13*(INDEX(M$408:M$419,$D2523))</f>
        <v/>
      </c>
      <c r="N2523" s="40">
        <f>N2496*Settings!$C$13*(INDEX(N$408:N$419,$D2523))</f>
        <v/>
      </c>
      <c r="O2523" s="40">
        <f>O2496*Settings!$C$13*(INDEX(O$408:O$419,$D2523))</f>
        <v/>
      </c>
      <c r="P2523" s="40">
        <f>P2496*Settings!$C$13*(INDEX(P$408:P$419,$D2523))</f>
        <v/>
      </c>
      <c r="Q2523" s="40">
        <f>Q2496*Settings!$C$13*(INDEX(Q$408:Q$419,$D2523))</f>
        <v/>
      </c>
      <c r="R2523" s="40">
        <f>R2496*Settings!$C$13*(INDEX(R$408:R$419,$D2523))</f>
        <v/>
      </c>
      <c r="S2523" s="40">
        <f>S2496*Settings!$C$13*(INDEX(S$408:S$419,$D2523))</f>
        <v/>
      </c>
      <c r="T2523" s="40">
        <f>T2496*Settings!$C$13*(INDEX(T$408:T$419,$D2523))</f>
        <v/>
      </c>
      <c r="U2523" s="40">
        <f>U2496*Settings!$C$13*(INDEX(U$408:U$419,$D2523))</f>
        <v/>
      </c>
      <c r="V2523" s="40">
        <f>V2496*Settings!$C$13*(INDEX(V$408:V$419,$D2523))</f>
        <v/>
      </c>
      <c r="W2523" s="40">
        <f>W2496*Settings!$C$13*(INDEX(W$408:W$419,$D2523))</f>
        <v/>
      </c>
      <c r="X2523" s="40">
        <f>X2496*Settings!$C$13*(INDEX(X$408:X$419,$D2523))</f>
        <v/>
      </c>
      <c r="Y2523" s="40">
        <f>Y2496*Settings!$C$13*(INDEX(Y$408:Y$419,$D2523))</f>
        <v/>
      </c>
      <c r="Z2523" s="40">
        <f>Z2496*Settings!$C$13*(INDEX(Z$408:Z$419,$D2523))</f>
        <v/>
      </c>
      <c r="AA2523" s="40">
        <f>AA2496*Settings!$C$13*(INDEX(AA$408:AA$419,$D2523))</f>
        <v/>
      </c>
      <c r="AB2523" s="40">
        <f>AB2496*Settings!$C$13*(INDEX(AB$408:AB$419,$D2523))</f>
        <v/>
      </c>
      <c r="AC2523" s="40">
        <f>AC2496*Settings!$C$13*(INDEX(AC$408:AC$419,$D2523))</f>
        <v/>
      </c>
      <c r="AD2523" s="40">
        <f>AD2496*Settings!$C$13*(INDEX(AD$408:AD$419,$D2523))</f>
        <v/>
      </c>
      <c r="AF2523" s="11">
        <f>CodePrefix&amp;$A2523&amp;IF($C2523="","","."&amp;$C2523&amp;"."&amp;$B2523)&amp;INDEX(VarEnd,MATCH($A2523,VarKey,0))&amp;AF$5</f>
        <v/>
      </c>
      <c r="AG2523" s="39">
        <f>AG2496*Settings!$C$13*(INDEX(AG$408:AG$419,$D2523))</f>
        <v/>
      </c>
      <c r="AH2523" s="40">
        <f>AH2496*Settings!$C$13*(INDEX(AH$408:AH$419,$D2523))</f>
        <v/>
      </c>
      <c r="AI2523" s="40">
        <f>AI2496*Settings!$C$13*(INDEX(AI$408:AI$419,$D2523))</f>
        <v/>
      </c>
      <c r="AJ2523" s="40">
        <f>AJ2496*Settings!$C$13*(INDEX(AJ$408:AJ$419,$D2523))</f>
        <v/>
      </c>
      <c r="AK2523" s="40">
        <f>AK2496*Settings!$C$13*(INDEX(AK$408:AK$419,$D2523))</f>
        <v/>
      </c>
      <c r="AL2523" s="40">
        <f>AL2496*Settings!$C$13*(INDEX(AL$408:AL$419,$D2523))</f>
        <v/>
      </c>
      <c r="AM2523" s="40">
        <f>AM2496*Settings!$C$13*(INDEX(AM$408:AM$419,$D2523))</f>
        <v/>
      </c>
      <c r="AN2523" s="40">
        <f>AN2496*Settings!$C$13*(INDEX(AN$408:AN$419,$D2523))</f>
        <v/>
      </c>
      <c r="AO2523" s="40">
        <f>AO2496*Settings!$C$13*(INDEX(AO$408:AO$419,$D2523))</f>
        <v/>
      </c>
      <c r="AP2523" s="40">
        <f>AP2496*Settings!$C$13*(INDEX(AP$408:AP$419,$D2523))</f>
        <v/>
      </c>
      <c r="AQ2523" s="40">
        <f>AQ2496*Settings!$C$13*(INDEX(AQ$408:AQ$419,$D2523))</f>
        <v/>
      </c>
      <c r="AR2523" s="40">
        <f>AR2496*Settings!$C$13*(INDEX(AR$408:AR$419,$D2523))</f>
        <v/>
      </c>
      <c r="AS2523" s="40">
        <f>AS2496*Settings!$C$13*(INDEX(AS$408:AS$419,$D2523))</f>
        <v/>
      </c>
      <c r="AT2523" s="40">
        <f>AT2496*Settings!$C$13*(INDEX(AT$408:AT$419,$D2523))</f>
        <v/>
      </c>
      <c r="AU2523" s="40">
        <f>AU2496*Settings!$C$13*(INDEX(AU$408:AU$419,$D2523))</f>
        <v/>
      </c>
      <c r="AV2523" s="40">
        <f>AV2496*Settings!$C$13*(INDEX(AV$408:AV$419,$D2523))</f>
        <v/>
      </c>
      <c r="AW2523" s="40">
        <f>AW2496*Settings!$C$13*(INDEX(AW$408:AW$419,$D2523))</f>
        <v/>
      </c>
      <c r="AX2523" s="40">
        <f>AX2496*Settings!$C$13*(INDEX(AX$408:AX$419,$D2523))</f>
        <v/>
      </c>
      <c r="AY2523" s="40">
        <f>AY2496*Settings!$C$13*(INDEX(AY$408:AY$419,$D2523))</f>
        <v/>
      </c>
    </row>
    <row r="2524" hidden="1" outlineLevel="2"/>
    <row r="2525" hidden="1" outlineLevel="2">
      <c r="A2525" s="14" t="inlineStr">
        <is>
          <t>rnew</t>
        </is>
      </c>
      <c r="B2525" s="14" t="inlineStr">
        <is>
          <t>coa</t>
        </is>
      </c>
      <c r="C2525" s="14" t="inlineStr">
        <is>
          <t>oen</t>
        </is>
      </c>
      <c r="D2525" s="36">
        <f>INDEX(Inputs!$V$5:$V$132,MATCH($B2525&amp;"|"&amp;$C2525,Inputs!$A$5:$A$132,0))</f>
        <v/>
      </c>
      <c r="E2525" s="35" t="n"/>
      <c r="F2525" s="35" t="n"/>
      <c r="G2525" s="35" t="n"/>
      <c r="H2525" s="14">
        <f>INDEX(VarLab,MATCH($A2525,VarKey,0))&amp;INDEX(MemLab,MATCH($C2525&amp;"|"&amp;$B2525,MemKey,0))</f>
        <v/>
      </c>
      <c r="I2525" s="14">
        <f>INDEX(VarUnit,MATCH($A2525,VarKey,0))</f>
        <v/>
      </c>
      <c r="J2525" s="14">
        <f>INDEX(VarSrc,MATCH($A2525,VarKey,0))</f>
        <v/>
      </c>
      <c r="K2525" s="11">
        <f>CodePrefix&amp;$A2525&amp;IF($C2525="","","."&amp;$C2525&amp;"."&amp;$B2525)&amp;INDEX(VarEnd,MATCH($A2525,VarKey,0))&amp;K$5</f>
        <v/>
      </c>
      <c r="L2525" s="39">
        <f>L2489*Settings!$C$13*(L2435+L2453+L2444*L$201+L2462*$D2525)</f>
        <v/>
      </c>
      <c r="M2525" s="40">
        <f>M2489*Settings!$C$13*(M2435+M2453+M2444*M$201+M2462*$D2525)</f>
        <v/>
      </c>
      <c r="N2525" s="40">
        <f>N2489*Settings!$C$13*(N2435+N2453+N2444*N$201+N2462*$D2525)</f>
        <v/>
      </c>
      <c r="O2525" s="40">
        <f>O2489*Settings!$C$13*(O2435+O2453+O2444*O$201+O2462*$D2525)</f>
        <v/>
      </c>
      <c r="P2525" s="40">
        <f>P2489*Settings!$C$13*(P2435+P2453+P2444*P$201+P2462*$D2525)</f>
        <v/>
      </c>
      <c r="Q2525" s="40">
        <f>Q2489*Settings!$C$13*(Q2435+Q2453+Q2444*Q$201+Q2462*$D2525)</f>
        <v/>
      </c>
      <c r="R2525" s="40">
        <f>R2489*Settings!$C$13*(R2435+R2453+R2444*R$201+R2462*$D2525)</f>
        <v/>
      </c>
      <c r="S2525" s="40">
        <f>S2489*Settings!$C$13*(S2435+S2453+S2444*S$201+S2462*$D2525)</f>
        <v/>
      </c>
      <c r="T2525" s="40">
        <f>T2489*Settings!$C$13*(T2435+T2453+T2444*T$201+T2462*$D2525)</f>
        <v/>
      </c>
      <c r="U2525" s="40">
        <f>U2489*Settings!$C$13*(U2435+U2453+U2444*U$201+U2462*$D2525)</f>
        <v/>
      </c>
      <c r="V2525" s="40">
        <f>V2489*Settings!$C$13*(V2435+V2453+V2444*V$201+V2462*$D2525)</f>
        <v/>
      </c>
      <c r="W2525" s="40">
        <f>W2489*Settings!$C$13*(W2435+W2453+W2444*W$201+W2462*$D2525)</f>
        <v/>
      </c>
      <c r="X2525" s="40">
        <f>X2489*Settings!$C$13*(X2435+X2453+X2444*X$201+X2462*$D2525)</f>
        <v/>
      </c>
      <c r="Y2525" s="40">
        <f>Y2489*Settings!$C$13*(Y2435+Y2453+Y2444*Y$201+Y2462*$D2525)</f>
        <v/>
      </c>
      <c r="Z2525" s="40">
        <f>Z2489*Settings!$C$13*(Z2435+Z2453+Z2444*Z$201+Z2462*$D2525)</f>
        <v/>
      </c>
      <c r="AA2525" s="40">
        <f>AA2489*Settings!$C$13*(AA2435+AA2453+AA2444*AA$201+AA2462*$D2525)</f>
        <v/>
      </c>
      <c r="AB2525" s="40">
        <f>AB2489*Settings!$C$13*(AB2435+AB2453+AB2444*AB$201+AB2462*$D2525)</f>
        <v/>
      </c>
      <c r="AC2525" s="40">
        <f>AC2489*Settings!$C$13*(AC2435+AC2453+AC2444*AC$201+AC2462*$D2525)</f>
        <v/>
      </c>
      <c r="AD2525" s="40">
        <f>AD2489*Settings!$C$13*(AD2435+AD2453+AD2444*AD$201+AD2462*$D2525)</f>
        <v/>
      </c>
      <c r="AF2525" s="11">
        <f>CodePrefix&amp;$A2525&amp;IF($C2525="","","."&amp;$C2525&amp;"."&amp;$B2525)&amp;INDEX(VarEnd,MATCH($A2525,VarKey,0))&amp;AF$5</f>
        <v/>
      </c>
      <c r="AG2525" s="39">
        <f>AG2489*Settings!$C$13*(AG2435+AG2453+AG2444*AG$201+AG2462*$D2525)</f>
        <v/>
      </c>
      <c r="AH2525" s="40">
        <f>AH2489*Settings!$C$13*(AH2435+AH2453+AH2444*AH$201+AH2462*$D2525)</f>
        <v/>
      </c>
      <c r="AI2525" s="40">
        <f>AI2489*Settings!$C$13*(AI2435+AI2453+AI2444*AI$201+AI2462*$D2525)</f>
        <v/>
      </c>
      <c r="AJ2525" s="40">
        <f>AJ2489*Settings!$C$13*(AJ2435+AJ2453+AJ2444*AJ$201+AJ2462*$D2525)</f>
        <v/>
      </c>
      <c r="AK2525" s="40">
        <f>AK2489*Settings!$C$13*(AK2435+AK2453+AK2444*AK$201+AK2462*$D2525)</f>
        <v/>
      </c>
      <c r="AL2525" s="40">
        <f>AL2489*Settings!$C$13*(AL2435+AL2453+AL2444*AL$201+AL2462*$D2525)</f>
        <v/>
      </c>
      <c r="AM2525" s="40">
        <f>AM2489*Settings!$C$13*(AM2435+AM2453+AM2444*AM$201+AM2462*$D2525)</f>
        <v/>
      </c>
      <c r="AN2525" s="40">
        <f>AN2489*Settings!$C$13*(AN2435+AN2453+AN2444*AN$201+AN2462*$D2525)</f>
        <v/>
      </c>
      <c r="AO2525" s="40">
        <f>AO2489*Settings!$C$13*(AO2435+AO2453+AO2444*AO$201+AO2462*$D2525)</f>
        <v/>
      </c>
      <c r="AP2525" s="40">
        <f>AP2489*Settings!$C$13*(AP2435+AP2453+AP2444*AP$201+AP2462*$D2525)</f>
        <v/>
      </c>
      <c r="AQ2525" s="40">
        <f>AQ2489*Settings!$C$13*(AQ2435+AQ2453+AQ2444*AQ$201+AQ2462*$D2525)</f>
        <v/>
      </c>
      <c r="AR2525" s="40">
        <f>AR2489*Settings!$C$13*(AR2435+AR2453+AR2444*AR$201+AR2462*$D2525)</f>
        <v/>
      </c>
      <c r="AS2525" s="40">
        <f>AS2489*Settings!$C$13*(AS2435+AS2453+AS2444*AS$201+AS2462*$D2525)</f>
        <v/>
      </c>
      <c r="AT2525" s="40">
        <f>AT2489*Settings!$C$13*(AT2435+AT2453+AT2444*AT$201+AT2462*$D2525)</f>
        <v/>
      </c>
      <c r="AU2525" s="40">
        <f>AU2489*Settings!$C$13*(AU2435+AU2453+AU2444*AU$201+AU2462*$D2525)</f>
        <v/>
      </c>
      <c r="AV2525" s="40">
        <f>AV2489*Settings!$C$13*(AV2435+AV2453+AV2444*AV$201+AV2462*$D2525)</f>
        <v/>
      </c>
      <c r="AW2525" s="40">
        <f>AW2489*Settings!$C$13*(AW2435+AW2453+AW2444*AW$201+AW2462*$D2525)</f>
        <v/>
      </c>
      <c r="AX2525" s="40">
        <f>AX2489*Settings!$C$13*(AX2435+AX2453+AX2444*AX$201+AX2462*$D2525)</f>
        <v/>
      </c>
      <c r="AY2525" s="40">
        <f>AY2489*Settings!$C$13*(AY2435+AY2453+AY2444*AY$201+AY2462*$D2525)</f>
        <v/>
      </c>
    </row>
    <row r="2526" hidden="1" outlineLevel="2">
      <c r="A2526" s="14" t="inlineStr">
        <is>
          <t>rnew</t>
        </is>
      </c>
      <c r="B2526" s="14" t="inlineStr">
        <is>
          <t>nga</t>
        </is>
      </c>
      <c r="C2526" s="14" t="inlineStr">
        <is>
          <t>oen</t>
        </is>
      </c>
      <c r="D2526" s="36">
        <f>INDEX(Inputs!$V$5:$V$132,MATCH($B2526&amp;"|"&amp;$C2526,Inputs!$A$5:$A$132,0))</f>
        <v/>
      </c>
      <c r="E2526" s="35" t="n"/>
      <c r="F2526" s="35" t="n"/>
      <c r="G2526" s="35" t="n"/>
      <c r="H2526" s="14">
        <f>INDEX(VarLab,MATCH($A2526,VarKey,0))&amp;INDEX(MemLab,MATCH($C2526&amp;"|"&amp;$B2526,MemKey,0))</f>
        <v/>
      </c>
      <c r="I2526" s="14">
        <f>INDEX(VarUnit,MATCH($A2526,VarKey,0))</f>
        <v/>
      </c>
      <c r="J2526" s="14">
        <f>INDEX(VarSrc,MATCH($A2526,VarKey,0))</f>
        <v/>
      </c>
      <c r="K2526" s="11">
        <f>CodePrefix&amp;$A2526&amp;IF($C2526="","","."&amp;$C2526&amp;"."&amp;$B2526)&amp;INDEX(VarEnd,MATCH($A2526,VarKey,0))&amp;K$5</f>
        <v/>
      </c>
      <c r="L2526" s="39">
        <f>L2490*Settings!$C$13*(L2436+L2454+L2445*L$201+L2463*$D2526)</f>
        <v/>
      </c>
      <c r="M2526" s="40">
        <f>M2490*Settings!$C$13*(M2436+M2454+M2445*M$201+M2463*$D2526)</f>
        <v/>
      </c>
      <c r="N2526" s="40">
        <f>N2490*Settings!$C$13*(N2436+N2454+N2445*N$201+N2463*$D2526)</f>
        <v/>
      </c>
      <c r="O2526" s="40">
        <f>O2490*Settings!$C$13*(O2436+O2454+O2445*O$201+O2463*$D2526)</f>
        <v/>
      </c>
      <c r="P2526" s="40">
        <f>P2490*Settings!$C$13*(P2436+P2454+P2445*P$201+P2463*$D2526)</f>
        <v/>
      </c>
      <c r="Q2526" s="40">
        <f>Q2490*Settings!$C$13*(Q2436+Q2454+Q2445*Q$201+Q2463*$D2526)</f>
        <v/>
      </c>
      <c r="R2526" s="40">
        <f>R2490*Settings!$C$13*(R2436+R2454+R2445*R$201+R2463*$D2526)</f>
        <v/>
      </c>
      <c r="S2526" s="40">
        <f>S2490*Settings!$C$13*(S2436+S2454+S2445*S$201+S2463*$D2526)</f>
        <v/>
      </c>
      <c r="T2526" s="40">
        <f>T2490*Settings!$C$13*(T2436+T2454+T2445*T$201+T2463*$D2526)</f>
        <v/>
      </c>
      <c r="U2526" s="40">
        <f>U2490*Settings!$C$13*(U2436+U2454+U2445*U$201+U2463*$D2526)</f>
        <v/>
      </c>
      <c r="V2526" s="40">
        <f>V2490*Settings!$C$13*(V2436+V2454+V2445*V$201+V2463*$D2526)</f>
        <v/>
      </c>
      <c r="W2526" s="40">
        <f>W2490*Settings!$C$13*(W2436+W2454+W2445*W$201+W2463*$D2526)</f>
        <v/>
      </c>
      <c r="X2526" s="40">
        <f>X2490*Settings!$C$13*(X2436+X2454+X2445*X$201+X2463*$D2526)</f>
        <v/>
      </c>
      <c r="Y2526" s="40">
        <f>Y2490*Settings!$C$13*(Y2436+Y2454+Y2445*Y$201+Y2463*$D2526)</f>
        <v/>
      </c>
      <c r="Z2526" s="40">
        <f>Z2490*Settings!$C$13*(Z2436+Z2454+Z2445*Z$201+Z2463*$D2526)</f>
        <v/>
      </c>
      <c r="AA2526" s="40">
        <f>AA2490*Settings!$C$13*(AA2436+AA2454+AA2445*AA$201+AA2463*$D2526)</f>
        <v/>
      </c>
      <c r="AB2526" s="40">
        <f>AB2490*Settings!$C$13*(AB2436+AB2454+AB2445*AB$201+AB2463*$D2526)</f>
        <v/>
      </c>
      <c r="AC2526" s="40">
        <f>AC2490*Settings!$C$13*(AC2436+AC2454+AC2445*AC$201+AC2463*$D2526)</f>
        <v/>
      </c>
      <c r="AD2526" s="40">
        <f>AD2490*Settings!$C$13*(AD2436+AD2454+AD2445*AD$201+AD2463*$D2526)</f>
        <v/>
      </c>
      <c r="AF2526" s="11">
        <f>CodePrefix&amp;$A2526&amp;IF($C2526="","","."&amp;$C2526&amp;"."&amp;$B2526)&amp;INDEX(VarEnd,MATCH($A2526,VarKey,0))&amp;AF$5</f>
        <v/>
      </c>
      <c r="AG2526" s="39">
        <f>AG2490*Settings!$C$13*(AG2436+AG2454+AG2445*AG$201+AG2463*$D2526)</f>
        <v/>
      </c>
      <c r="AH2526" s="40">
        <f>AH2490*Settings!$C$13*(AH2436+AH2454+AH2445*AH$201+AH2463*$D2526)</f>
        <v/>
      </c>
      <c r="AI2526" s="40">
        <f>AI2490*Settings!$C$13*(AI2436+AI2454+AI2445*AI$201+AI2463*$D2526)</f>
        <v/>
      </c>
      <c r="AJ2526" s="40">
        <f>AJ2490*Settings!$C$13*(AJ2436+AJ2454+AJ2445*AJ$201+AJ2463*$D2526)</f>
        <v/>
      </c>
      <c r="AK2526" s="40">
        <f>AK2490*Settings!$C$13*(AK2436+AK2454+AK2445*AK$201+AK2463*$D2526)</f>
        <v/>
      </c>
      <c r="AL2526" s="40">
        <f>AL2490*Settings!$C$13*(AL2436+AL2454+AL2445*AL$201+AL2463*$D2526)</f>
        <v/>
      </c>
      <c r="AM2526" s="40">
        <f>AM2490*Settings!$C$13*(AM2436+AM2454+AM2445*AM$201+AM2463*$D2526)</f>
        <v/>
      </c>
      <c r="AN2526" s="40">
        <f>AN2490*Settings!$C$13*(AN2436+AN2454+AN2445*AN$201+AN2463*$D2526)</f>
        <v/>
      </c>
      <c r="AO2526" s="40">
        <f>AO2490*Settings!$C$13*(AO2436+AO2454+AO2445*AO$201+AO2463*$D2526)</f>
        <v/>
      </c>
      <c r="AP2526" s="40">
        <f>AP2490*Settings!$C$13*(AP2436+AP2454+AP2445*AP$201+AP2463*$D2526)</f>
        <v/>
      </c>
      <c r="AQ2526" s="40">
        <f>AQ2490*Settings!$C$13*(AQ2436+AQ2454+AQ2445*AQ$201+AQ2463*$D2526)</f>
        <v/>
      </c>
      <c r="AR2526" s="40">
        <f>AR2490*Settings!$C$13*(AR2436+AR2454+AR2445*AR$201+AR2463*$D2526)</f>
        <v/>
      </c>
      <c r="AS2526" s="40">
        <f>AS2490*Settings!$C$13*(AS2436+AS2454+AS2445*AS$201+AS2463*$D2526)</f>
        <v/>
      </c>
      <c r="AT2526" s="40">
        <f>AT2490*Settings!$C$13*(AT2436+AT2454+AT2445*AT$201+AT2463*$D2526)</f>
        <v/>
      </c>
      <c r="AU2526" s="40">
        <f>AU2490*Settings!$C$13*(AU2436+AU2454+AU2445*AU$201+AU2463*$D2526)</f>
        <v/>
      </c>
      <c r="AV2526" s="40">
        <f>AV2490*Settings!$C$13*(AV2436+AV2454+AV2445*AV$201+AV2463*$D2526)</f>
        <v/>
      </c>
      <c r="AW2526" s="40">
        <f>AW2490*Settings!$C$13*(AW2436+AW2454+AW2445*AW$201+AW2463*$D2526)</f>
        <v/>
      </c>
      <c r="AX2526" s="40">
        <f>AX2490*Settings!$C$13*(AX2436+AX2454+AX2445*AX$201+AX2463*$D2526)</f>
        <v/>
      </c>
      <c r="AY2526" s="40">
        <f>AY2490*Settings!$C$13*(AY2436+AY2454+AY2445*AY$201+AY2463*$D2526)</f>
        <v/>
      </c>
    </row>
    <row r="2527" hidden="1" outlineLevel="2">
      <c r="A2527" s="14" t="inlineStr">
        <is>
          <t>rnew</t>
        </is>
      </c>
      <c r="B2527" s="14" t="inlineStr">
        <is>
          <t>gso</t>
        </is>
      </c>
      <c r="C2527" s="14" t="inlineStr">
        <is>
          <t>oen</t>
        </is>
      </c>
      <c r="D2527" s="36">
        <f>INDEX(Inputs!$V$5:$V$132,MATCH($B2527&amp;"|"&amp;$C2527,Inputs!$A$5:$A$132,0))</f>
        <v/>
      </c>
      <c r="E2527" s="35" t="n"/>
      <c r="F2527" s="35" t="n"/>
      <c r="G2527" s="35" t="n"/>
      <c r="H2527" s="14">
        <f>INDEX(VarLab,MATCH($A2527,VarKey,0))&amp;INDEX(MemLab,MATCH($C2527&amp;"|"&amp;$B2527,MemKey,0))</f>
        <v/>
      </c>
      <c r="I2527" s="14">
        <f>INDEX(VarUnit,MATCH($A2527,VarKey,0))</f>
        <v/>
      </c>
      <c r="J2527" s="14">
        <f>INDEX(VarSrc,MATCH($A2527,VarKey,0))</f>
        <v/>
      </c>
      <c r="K2527" s="11">
        <f>CodePrefix&amp;$A2527&amp;IF($C2527="","","."&amp;$C2527&amp;"."&amp;$B2527)&amp;INDEX(VarEnd,MATCH($A2527,VarKey,0))&amp;K$5</f>
        <v/>
      </c>
      <c r="L2527" s="39">
        <f>L2491*Settings!$C$13*(L2437+L2455+L2446*L$201+L2464*$D2527)</f>
        <v/>
      </c>
      <c r="M2527" s="40">
        <f>M2491*Settings!$C$13*(M2437+M2455+M2446*M$201+M2464*$D2527)</f>
        <v/>
      </c>
      <c r="N2527" s="40">
        <f>N2491*Settings!$C$13*(N2437+N2455+N2446*N$201+N2464*$D2527)</f>
        <v/>
      </c>
      <c r="O2527" s="40">
        <f>O2491*Settings!$C$13*(O2437+O2455+O2446*O$201+O2464*$D2527)</f>
        <v/>
      </c>
      <c r="P2527" s="40">
        <f>P2491*Settings!$C$13*(P2437+P2455+P2446*P$201+P2464*$D2527)</f>
        <v/>
      </c>
      <c r="Q2527" s="40">
        <f>Q2491*Settings!$C$13*(Q2437+Q2455+Q2446*Q$201+Q2464*$D2527)</f>
        <v/>
      </c>
      <c r="R2527" s="40">
        <f>R2491*Settings!$C$13*(R2437+R2455+R2446*R$201+R2464*$D2527)</f>
        <v/>
      </c>
      <c r="S2527" s="40">
        <f>S2491*Settings!$C$13*(S2437+S2455+S2446*S$201+S2464*$D2527)</f>
        <v/>
      </c>
      <c r="T2527" s="40">
        <f>T2491*Settings!$C$13*(T2437+T2455+T2446*T$201+T2464*$D2527)</f>
        <v/>
      </c>
      <c r="U2527" s="40">
        <f>U2491*Settings!$C$13*(U2437+U2455+U2446*U$201+U2464*$D2527)</f>
        <v/>
      </c>
      <c r="V2527" s="40">
        <f>V2491*Settings!$C$13*(V2437+V2455+V2446*V$201+V2464*$D2527)</f>
        <v/>
      </c>
      <c r="W2527" s="40">
        <f>W2491*Settings!$C$13*(W2437+W2455+W2446*W$201+W2464*$D2527)</f>
        <v/>
      </c>
      <c r="X2527" s="40">
        <f>X2491*Settings!$C$13*(X2437+X2455+X2446*X$201+X2464*$D2527)</f>
        <v/>
      </c>
      <c r="Y2527" s="40">
        <f>Y2491*Settings!$C$13*(Y2437+Y2455+Y2446*Y$201+Y2464*$D2527)</f>
        <v/>
      </c>
      <c r="Z2527" s="40">
        <f>Z2491*Settings!$C$13*(Z2437+Z2455+Z2446*Z$201+Z2464*$D2527)</f>
        <v/>
      </c>
      <c r="AA2527" s="40">
        <f>AA2491*Settings!$C$13*(AA2437+AA2455+AA2446*AA$201+AA2464*$D2527)</f>
        <v/>
      </c>
      <c r="AB2527" s="40">
        <f>AB2491*Settings!$C$13*(AB2437+AB2455+AB2446*AB$201+AB2464*$D2527)</f>
        <v/>
      </c>
      <c r="AC2527" s="40">
        <f>AC2491*Settings!$C$13*(AC2437+AC2455+AC2446*AC$201+AC2464*$D2527)</f>
        <v/>
      </c>
      <c r="AD2527" s="40">
        <f>AD2491*Settings!$C$13*(AD2437+AD2455+AD2446*AD$201+AD2464*$D2527)</f>
        <v/>
      </c>
      <c r="AF2527" s="11">
        <f>CodePrefix&amp;$A2527&amp;IF($C2527="","","."&amp;$C2527&amp;"."&amp;$B2527)&amp;INDEX(VarEnd,MATCH($A2527,VarKey,0))&amp;AF$5</f>
        <v/>
      </c>
      <c r="AG2527" s="39">
        <f>AG2491*Settings!$C$13*(AG2437+AG2455+AG2446*AG$201+AG2464*$D2527)</f>
        <v/>
      </c>
      <c r="AH2527" s="40">
        <f>AH2491*Settings!$C$13*(AH2437+AH2455+AH2446*AH$201+AH2464*$D2527)</f>
        <v/>
      </c>
      <c r="AI2527" s="40">
        <f>AI2491*Settings!$C$13*(AI2437+AI2455+AI2446*AI$201+AI2464*$D2527)</f>
        <v/>
      </c>
      <c r="AJ2527" s="40">
        <f>AJ2491*Settings!$C$13*(AJ2437+AJ2455+AJ2446*AJ$201+AJ2464*$D2527)</f>
        <v/>
      </c>
      <c r="AK2527" s="40">
        <f>AK2491*Settings!$C$13*(AK2437+AK2455+AK2446*AK$201+AK2464*$D2527)</f>
        <v/>
      </c>
      <c r="AL2527" s="40">
        <f>AL2491*Settings!$C$13*(AL2437+AL2455+AL2446*AL$201+AL2464*$D2527)</f>
        <v/>
      </c>
      <c r="AM2527" s="40">
        <f>AM2491*Settings!$C$13*(AM2437+AM2455+AM2446*AM$201+AM2464*$D2527)</f>
        <v/>
      </c>
      <c r="AN2527" s="40">
        <f>AN2491*Settings!$C$13*(AN2437+AN2455+AN2446*AN$201+AN2464*$D2527)</f>
        <v/>
      </c>
      <c r="AO2527" s="40">
        <f>AO2491*Settings!$C$13*(AO2437+AO2455+AO2446*AO$201+AO2464*$D2527)</f>
        <v/>
      </c>
      <c r="AP2527" s="40">
        <f>AP2491*Settings!$C$13*(AP2437+AP2455+AP2446*AP$201+AP2464*$D2527)</f>
        <v/>
      </c>
      <c r="AQ2527" s="40">
        <f>AQ2491*Settings!$C$13*(AQ2437+AQ2455+AQ2446*AQ$201+AQ2464*$D2527)</f>
        <v/>
      </c>
      <c r="AR2527" s="40">
        <f>AR2491*Settings!$C$13*(AR2437+AR2455+AR2446*AR$201+AR2464*$D2527)</f>
        <v/>
      </c>
      <c r="AS2527" s="40">
        <f>AS2491*Settings!$C$13*(AS2437+AS2455+AS2446*AS$201+AS2464*$D2527)</f>
        <v/>
      </c>
      <c r="AT2527" s="40">
        <f>AT2491*Settings!$C$13*(AT2437+AT2455+AT2446*AT$201+AT2464*$D2527)</f>
        <v/>
      </c>
      <c r="AU2527" s="40">
        <f>AU2491*Settings!$C$13*(AU2437+AU2455+AU2446*AU$201+AU2464*$D2527)</f>
        <v/>
      </c>
      <c r="AV2527" s="40">
        <f>AV2491*Settings!$C$13*(AV2437+AV2455+AV2446*AV$201+AV2464*$D2527)</f>
        <v/>
      </c>
      <c r="AW2527" s="40">
        <f>AW2491*Settings!$C$13*(AW2437+AW2455+AW2446*AW$201+AW2464*$D2527)</f>
        <v/>
      </c>
      <c r="AX2527" s="40">
        <f>AX2491*Settings!$C$13*(AX2437+AX2455+AX2446*AX$201+AX2464*$D2527)</f>
        <v/>
      </c>
      <c r="AY2527" s="40">
        <f>AY2491*Settings!$C$13*(AY2437+AY2455+AY2446*AY$201+AY2464*$D2527)</f>
        <v/>
      </c>
    </row>
    <row r="2528" hidden="1" outlineLevel="2">
      <c r="A2528" s="14" t="inlineStr">
        <is>
          <t>rnew</t>
        </is>
      </c>
      <c r="B2528" s="14" t="inlineStr">
        <is>
          <t>die</t>
        </is>
      </c>
      <c r="C2528" s="14" t="inlineStr">
        <is>
          <t>oen</t>
        </is>
      </c>
      <c r="D2528" s="36">
        <f>INDEX(Inputs!$V$5:$V$132,MATCH($B2528&amp;"|"&amp;$C2528,Inputs!$A$5:$A$132,0))</f>
        <v/>
      </c>
      <c r="E2528" s="35" t="n"/>
      <c r="F2528" s="35" t="n"/>
      <c r="G2528" s="35" t="n"/>
      <c r="H2528" s="14">
        <f>INDEX(VarLab,MATCH($A2528,VarKey,0))&amp;INDEX(MemLab,MATCH($C2528&amp;"|"&amp;$B2528,MemKey,0))</f>
        <v/>
      </c>
      <c r="I2528" s="14">
        <f>INDEX(VarUnit,MATCH($A2528,VarKey,0))</f>
        <v/>
      </c>
      <c r="J2528" s="14">
        <f>INDEX(VarSrc,MATCH($A2528,VarKey,0))</f>
        <v/>
      </c>
      <c r="K2528" s="11">
        <f>CodePrefix&amp;$A2528&amp;IF($C2528="","","."&amp;$C2528&amp;"."&amp;$B2528)&amp;INDEX(VarEnd,MATCH($A2528,VarKey,0))&amp;K$5</f>
        <v/>
      </c>
      <c r="L2528" s="39">
        <f>L2492*Settings!$C$13*(L2438+L2456+L2447*L$201+L2465*$D2528)</f>
        <v/>
      </c>
      <c r="M2528" s="40">
        <f>M2492*Settings!$C$13*(M2438+M2456+M2447*M$201+M2465*$D2528)</f>
        <v/>
      </c>
      <c r="N2528" s="40">
        <f>N2492*Settings!$C$13*(N2438+N2456+N2447*N$201+N2465*$D2528)</f>
        <v/>
      </c>
      <c r="O2528" s="40">
        <f>O2492*Settings!$C$13*(O2438+O2456+O2447*O$201+O2465*$D2528)</f>
        <v/>
      </c>
      <c r="P2528" s="40">
        <f>P2492*Settings!$C$13*(P2438+P2456+P2447*P$201+P2465*$D2528)</f>
        <v/>
      </c>
      <c r="Q2528" s="40">
        <f>Q2492*Settings!$C$13*(Q2438+Q2456+Q2447*Q$201+Q2465*$D2528)</f>
        <v/>
      </c>
      <c r="R2528" s="40">
        <f>R2492*Settings!$C$13*(R2438+R2456+R2447*R$201+R2465*$D2528)</f>
        <v/>
      </c>
      <c r="S2528" s="40">
        <f>S2492*Settings!$C$13*(S2438+S2456+S2447*S$201+S2465*$D2528)</f>
        <v/>
      </c>
      <c r="T2528" s="40">
        <f>T2492*Settings!$C$13*(T2438+T2456+T2447*T$201+T2465*$D2528)</f>
        <v/>
      </c>
      <c r="U2528" s="40">
        <f>U2492*Settings!$C$13*(U2438+U2456+U2447*U$201+U2465*$D2528)</f>
        <v/>
      </c>
      <c r="V2528" s="40">
        <f>V2492*Settings!$C$13*(V2438+V2456+V2447*V$201+V2465*$D2528)</f>
        <v/>
      </c>
      <c r="W2528" s="40">
        <f>W2492*Settings!$C$13*(W2438+W2456+W2447*W$201+W2465*$D2528)</f>
        <v/>
      </c>
      <c r="X2528" s="40">
        <f>X2492*Settings!$C$13*(X2438+X2456+X2447*X$201+X2465*$D2528)</f>
        <v/>
      </c>
      <c r="Y2528" s="40">
        <f>Y2492*Settings!$C$13*(Y2438+Y2456+Y2447*Y$201+Y2465*$D2528)</f>
        <v/>
      </c>
      <c r="Z2528" s="40">
        <f>Z2492*Settings!$C$13*(Z2438+Z2456+Z2447*Z$201+Z2465*$D2528)</f>
        <v/>
      </c>
      <c r="AA2528" s="40">
        <f>AA2492*Settings!$C$13*(AA2438+AA2456+AA2447*AA$201+AA2465*$D2528)</f>
        <v/>
      </c>
      <c r="AB2528" s="40">
        <f>AB2492*Settings!$C$13*(AB2438+AB2456+AB2447*AB$201+AB2465*$D2528)</f>
        <v/>
      </c>
      <c r="AC2528" s="40">
        <f>AC2492*Settings!$C$13*(AC2438+AC2456+AC2447*AC$201+AC2465*$D2528)</f>
        <v/>
      </c>
      <c r="AD2528" s="40">
        <f>AD2492*Settings!$C$13*(AD2438+AD2456+AD2447*AD$201+AD2465*$D2528)</f>
        <v/>
      </c>
      <c r="AF2528" s="11">
        <f>CodePrefix&amp;$A2528&amp;IF($C2528="","","."&amp;$C2528&amp;"."&amp;$B2528)&amp;INDEX(VarEnd,MATCH($A2528,VarKey,0))&amp;AF$5</f>
        <v/>
      </c>
      <c r="AG2528" s="39">
        <f>AG2492*Settings!$C$13*(AG2438+AG2456+AG2447*AG$201+AG2465*$D2528)</f>
        <v/>
      </c>
      <c r="AH2528" s="40">
        <f>AH2492*Settings!$C$13*(AH2438+AH2456+AH2447*AH$201+AH2465*$D2528)</f>
        <v/>
      </c>
      <c r="AI2528" s="40">
        <f>AI2492*Settings!$C$13*(AI2438+AI2456+AI2447*AI$201+AI2465*$D2528)</f>
        <v/>
      </c>
      <c r="AJ2528" s="40">
        <f>AJ2492*Settings!$C$13*(AJ2438+AJ2456+AJ2447*AJ$201+AJ2465*$D2528)</f>
        <v/>
      </c>
      <c r="AK2528" s="40">
        <f>AK2492*Settings!$C$13*(AK2438+AK2456+AK2447*AK$201+AK2465*$D2528)</f>
        <v/>
      </c>
      <c r="AL2528" s="40">
        <f>AL2492*Settings!$C$13*(AL2438+AL2456+AL2447*AL$201+AL2465*$D2528)</f>
        <v/>
      </c>
      <c r="AM2528" s="40">
        <f>AM2492*Settings!$C$13*(AM2438+AM2456+AM2447*AM$201+AM2465*$D2528)</f>
        <v/>
      </c>
      <c r="AN2528" s="40">
        <f>AN2492*Settings!$C$13*(AN2438+AN2456+AN2447*AN$201+AN2465*$D2528)</f>
        <v/>
      </c>
      <c r="AO2528" s="40">
        <f>AO2492*Settings!$C$13*(AO2438+AO2456+AO2447*AO$201+AO2465*$D2528)</f>
        <v/>
      </c>
      <c r="AP2528" s="40">
        <f>AP2492*Settings!$C$13*(AP2438+AP2456+AP2447*AP$201+AP2465*$D2528)</f>
        <v/>
      </c>
      <c r="AQ2528" s="40">
        <f>AQ2492*Settings!$C$13*(AQ2438+AQ2456+AQ2447*AQ$201+AQ2465*$D2528)</f>
        <v/>
      </c>
      <c r="AR2528" s="40">
        <f>AR2492*Settings!$C$13*(AR2438+AR2456+AR2447*AR$201+AR2465*$D2528)</f>
        <v/>
      </c>
      <c r="AS2528" s="40">
        <f>AS2492*Settings!$C$13*(AS2438+AS2456+AS2447*AS$201+AS2465*$D2528)</f>
        <v/>
      </c>
      <c r="AT2528" s="40">
        <f>AT2492*Settings!$C$13*(AT2438+AT2456+AT2447*AT$201+AT2465*$D2528)</f>
        <v/>
      </c>
      <c r="AU2528" s="40">
        <f>AU2492*Settings!$C$13*(AU2438+AU2456+AU2447*AU$201+AU2465*$D2528)</f>
        <v/>
      </c>
      <c r="AV2528" s="40">
        <f>AV2492*Settings!$C$13*(AV2438+AV2456+AV2447*AV$201+AV2465*$D2528)</f>
        <v/>
      </c>
      <c r="AW2528" s="40">
        <f>AW2492*Settings!$C$13*(AW2438+AW2456+AW2447*AW$201+AW2465*$D2528)</f>
        <v/>
      </c>
      <c r="AX2528" s="40">
        <f>AX2492*Settings!$C$13*(AX2438+AX2456+AX2447*AX$201+AX2465*$D2528)</f>
        <v/>
      </c>
      <c r="AY2528" s="40">
        <f>AY2492*Settings!$C$13*(AY2438+AY2456+AY2447*AY$201+AY2465*$D2528)</f>
        <v/>
      </c>
    </row>
    <row r="2529" hidden="1" outlineLevel="2">
      <c r="A2529" s="14" t="inlineStr">
        <is>
          <t>rnew</t>
        </is>
      </c>
      <c r="B2529" s="14" t="inlineStr">
        <is>
          <t>lpg</t>
        </is>
      </c>
      <c r="C2529" s="14" t="inlineStr">
        <is>
          <t>oen</t>
        </is>
      </c>
      <c r="D2529" s="36">
        <f>INDEX(Inputs!$V$5:$V$132,MATCH($B2529&amp;"|"&amp;$C2529,Inputs!$A$5:$A$132,0))</f>
        <v/>
      </c>
      <c r="E2529" s="35" t="n"/>
      <c r="F2529" s="35" t="n"/>
      <c r="G2529" s="35" t="n"/>
      <c r="H2529" s="14">
        <f>INDEX(VarLab,MATCH($A2529,VarKey,0))&amp;INDEX(MemLab,MATCH($C2529&amp;"|"&amp;$B2529,MemKey,0))</f>
        <v/>
      </c>
      <c r="I2529" s="14">
        <f>INDEX(VarUnit,MATCH($A2529,VarKey,0))</f>
        <v/>
      </c>
      <c r="J2529" s="14">
        <f>INDEX(VarSrc,MATCH($A2529,VarKey,0))</f>
        <v/>
      </c>
      <c r="K2529" s="11">
        <f>CodePrefix&amp;$A2529&amp;IF($C2529="","","."&amp;$C2529&amp;"."&amp;$B2529)&amp;INDEX(VarEnd,MATCH($A2529,VarKey,0))&amp;K$5</f>
        <v/>
      </c>
      <c r="L2529" s="39">
        <f>L2493*Settings!$C$13*(L2439+L2457+L2448*L$201+L2466*$D2529)</f>
        <v/>
      </c>
      <c r="M2529" s="40">
        <f>M2493*Settings!$C$13*(M2439+M2457+M2448*M$201+M2466*$D2529)</f>
        <v/>
      </c>
      <c r="N2529" s="40">
        <f>N2493*Settings!$C$13*(N2439+N2457+N2448*N$201+N2466*$D2529)</f>
        <v/>
      </c>
      <c r="O2529" s="40">
        <f>O2493*Settings!$C$13*(O2439+O2457+O2448*O$201+O2466*$D2529)</f>
        <v/>
      </c>
      <c r="P2529" s="40">
        <f>P2493*Settings!$C$13*(P2439+P2457+P2448*P$201+P2466*$D2529)</f>
        <v/>
      </c>
      <c r="Q2529" s="40">
        <f>Q2493*Settings!$C$13*(Q2439+Q2457+Q2448*Q$201+Q2466*$D2529)</f>
        <v/>
      </c>
      <c r="R2529" s="40">
        <f>R2493*Settings!$C$13*(R2439+R2457+R2448*R$201+R2466*$D2529)</f>
        <v/>
      </c>
      <c r="S2529" s="40">
        <f>S2493*Settings!$C$13*(S2439+S2457+S2448*S$201+S2466*$D2529)</f>
        <v/>
      </c>
      <c r="T2529" s="40">
        <f>T2493*Settings!$C$13*(T2439+T2457+T2448*T$201+T2466*$D2529)</f>
        <v/>
      </c>
      <c r="U2529" s="40">
        <f>U2493*Settings!$C$13*(U2439+U2457+U2448*U$201+U2466*$D2529)</f>
        <v/>
      </c>
      <c r="V2529" s="40">
        <f>V2493*Settings!$C$13*(V2439+V2457+V2448*V$201+V2466*$D2529)</f>
        <v/>
      </c>
      <c r="W2529" s="40">
        <f>W2493*Settings!$C$13*(W2439+W2457+W2448*W$201+W2466*$D2529)</f>
        <v/>
      </c>
      <c r="X2529" s="40">
        <f>X2493*Settings!$C$13*(X2439+X2457+X2448*X$201+X2466*$D2529)</f>
        <v/>
      </c>
      <c r="Y2529" s="40">
        <f>Y2493*Settings!$C$13*(Y2439+Y2457+Y2448*Y$201+Y2466*$D2529)</f>
        <v/>
      </c>
      <c r="Z2529" s="40">
        <f>Z2493*Settings!$C$13*(Z2439+Z2457+Z2448*Z$201+Z2466*$D2529)</f>
        <v/>
      </c>
      <c r="AA2529" s="40">
        <f>AA2493*Settings!$C$13*(AA2439+AA2457+AA2448*AA$201+AA2466*$D2529)</f>
        <v/>
      </c>
      <c r="AB2529" s="40">
        <f>AB2493*Settings!$C$13*(AB2439+AB2457+AB2448*AB$201+AB2466*$D2529)</f>
        <v/>
      </c>
      <c r="AC2529" s="40">
        <f>AC2493*Settings!$C$13*(AC2439+AC2457+AC2448*AC$201+AC2466*$D2529)</f>
        <v/>
      </c>
      <c r="AD2529" s="40">
        <f>AD2493*Settings!$C$13*(AD2439+AD2457+AD2448*AD$201+AD2466*$D2529)</f>
        <v/>
      </c>
      <c r="AF2529" s="11">
        <f>CodePrefix&amp;$A2529&amp;IF($C2529="","","."&amp;$C2529&amp;"."&amp;$B2529)&amp;INDEX(VarEnd,MATCH($A2529,VarKey,0))&amp;AF$5</f>
        <v/>
      </c>
      <c r="AG2529" s="39">
        <f>AG2493*Settings!$C$13*(AG2439+AG2457+AG2448*AG$201+AG2466*$D2529)</f>
        <v/>
      </c>
      <c r="AH2529" s="40">
        <f>AH2493*Settings!$C$13*(AH2439+AH2457+AH2448*AH$201+AH2466*$D2529)</f>
        <v/>
      </c>
      <c r="AI2529" s="40">
        <f>AI2493*Settings!$C$13*(AI2439+AI2457+AI2448*AI$201+AI2466*$D2529)</f>
        <v/>
      </c>
      <c r="AJ2529" s="40">
        <f>AJ2493*Settings!$C$13*(AJ2439+AJ2457+AJ2448*AJ$201+AJ2466*$D2529)</f>
        <v/>
      </c>
      <c r="AK2529" s="40">
        <f>AK2493*Settings!$C$13*(AK2439+AK2457+AK2448*AK$201+AK2466*$D2529)</f>
        <v/>
      </c>
      <c r="AL2529" s="40">
        <f>AL2493*Settings!$C$13*(AL2439+AL2457+AL2448*AL$201+AL2466*$D2529)</f>
        <v/>
      </c>
      <c r="AM2529" s="40">
        <f>AM2493*Settings!$C$13*(AM2439+AM2457+AM2448*AM$201+AM2466*$D2529)</f>
        <v/>
      </c>
      <c r="AN2529" s="40">
        <f>AN2493*Settings!$C$13*(AN2439+AN2457+AN2448*AN$201+AN2466*$D2529)</f>
        <v/>
      </c>
      <c r="AO2529" s="40">
        <f>AO2493*Settings!$C$13*(AO2439+AO2457+AO2448*AO$201+AO2466*$D2529)</f>
        <v/>
      </c>
      <c r="AP2529" s="40">
        <f>AP2493*Settings!$C$13*(AP2439+AP2457+AP2448*AP$201+AP2466*$D2529)</f>
        <v/>
      </c>
      <c r="AQ2529" s="40">
        <f>AQ2493*Settings!$C$13*(AQ2439+AQ2457+AQ2448*AQ$201+AQ2466*$D2529)</f>
        <v/>
      </c>
      <c r="AR2529" s="40">
        <f>AR2493*Settings!$C$13*(AR2439+AR2457+AR2448*AR$201+AR2466*$D2529)</f>
        <v/>
      </c>
      <c r="AS2529" s="40">
        <f>AS2493*Settings!$C$13*(AS2439+AS2457+AS2448*AS$201+AS2466*$D2529)</f>
        <v/>
      </c>
      <c r="AT2529" s="40">
        <f>AT2493*Settings!$C$13*(AT2439+AT2457+AT2448*AT$201+AT2466*$D2529)</f>
        <v/>
      </c>
      <c r="AU2529" s="40">
        <f>AU2493*Settings!$C$13*(AU2439+AU2457+AU2448*AU$201+AU2466*$D2529)</f>
        <v/>
      </c>
      <c r="AV2529" s="40">
        <f>AV2493*Settings!$C$13*(AV2439+AV2457+AV2448*AV$201+AV2466*$D2529)</f>
        <v/>
      </c>
      <c r="AW2529" s="40">
        <f>AW2493*Settings!$C$13*(AW2439+AW2457+AW2448*AW$201+AW2466*$D2529)</f>
        <v/>
      </c>
      <c r="AX2529" s="40">
        <f>AX2493*Settings!$C$13*(AX2439+AX2457+AX2448*AX$201+AX2466*$D2529)</f>
        <v/>
      </c>
      <c r="AY2529" s="40">
        <f>AY2493*Settings!$C$13*(AY2439+AY2457+AY2448*AY$201+AY2466*$D2529)</f>
        <v/>
      </c>
    </row>
    <row r="2530" hidden="1" outlineLevel="2">
      <c r="A2530" s="14" t="inlineStr">
        <is>
          <t>rnew</t>
        </is>
      </c>
      <c r="B2530" s="14" t="inlineStr">
        <is>
          <t>ker</t>
        </is>
      </c>
      <c r="C2530" s="14" t="inlineStr">
        <is>
          <t>oen</t>
        </is>
      </c>
      <c r="D2530" s="36">
        <f>INDEX(Inputs!$V$5:$V$132,MATCH($B2530&amp;"|"&amp;$C2530,Inputs!$A$5:$A$132,0))</f>
        <v/>
      </c>
      <c r="E2530" s="35" t="n"/>
      <c r="F2530" s="35" t="n"/>
      <c r="G2530" s="35" t="n"/>
      <c r="H2530" s="14">
        <f>INDEX(VarLab,MATCH($A2530,VarKey,0))&amp;INDEX(MemLab,MATCH($C2530&amp;"|"&amp;$B2530,MemKey,0))</f>
        <v/>
      </c>
      <c r="I2530" s="14">
        <f>INDEX(VarUnit,MATCH($A2530,VarKey,0))</f>
        <v/>
      </c>
      <c r="J2530" s="14">
        <f>INDEX(VarSrc,MATCH($A2530,VarKey,0))</f>
        <v/>
      </c>
      <c r="K2530" s="11">
        <f>CodePrefix&amp;$A2530&amp;IF($C2530="","","."&amp;$C2530&amp;"."&amp;$B2530)&amp;INDEX(VarEnd,MATCH($A2530,VarKey,0))&amp;K$5</f>
        <v/>
      </c>
      <c r="L2530" s="39">
        <f>L2494*Settings!$C$13*(L2440+L2458+L2449*L$201+L2467*$D2530)</f>
        <v/>
      </c>
      <c r="M2530" s="40">
        <f>M2494*Settings!$C$13*(M2440+M2458+M2449*M$201+M2467*$D2530)</f>
        <v/>
      </c>
      <c r="N2530" s="40">
        <f>N2494*Settings!$C$13*(N2440+N2458+N2449*N$201+N2467*$D2530)</f>
        <v/>
      </c>
      <c r="O2530" s="40">
        <f>O2494*Settings!$C$13*(O2440+O2458+O2449*O$201+O2467*$D2530)</f>
        <v/>
      </c>
      <c r="P2530" s="40">
        <f>P2494*Settings!$C$13*(P2440+P2458+P2449*P$201+P2467*$D2530)</f>
        <v/>
      </c>
      <c r="Q2530" s="40">
        <f>Q2494*Settings!$C$13*(Q2440+Q2458+Q2449*Q$201+Q2467*$D2530)</f>
        <v/>
      </c>
      <c r="R2530" s="40">
        <f>R2494*Settings!$C$13*(R2440+R2458+R2449*R$201+R2467*$D2530)</f>
        <v/>
      </c>
      <c r="S2530" s="40">
        <f>S2494*Settings!$C$13*(S2440+S2458+S2449*S$201+S2467*$D2530)</f>
        <v/>
      </c>
      <c r="T2530" s="40">
        <f>T2494*Settings!$C$13*(T2440+T2458+T2449*T$201+T2467*$D2530)</f>
        <v/>
      </c>
      <c r="U2530" s="40">
        <f>U2494*Settings!$C$13*(U2440+U2458+U2449*U$201+U2467*$D2530)</f>
        <v/>
      </c>
      <c r="V2530" s="40">
        <f>V2494*Settings!$C$13*(V2440+V2458+V2449*V$201+V2467*$D2530)</f>
        <v/>
      </c>
      <c r="W2530" s="40">
        <f>W2494*Settings!$C$13*(W2440+W2458+W2449*W$201+W2467*$D2530)</f>
        <v/>
      </c>
      <c r="X2530" s="40">
        <f>X2494*Settings!$C$13*(X2440+X2458+X2449*X$201+X2467*$D2530)</f>
        <v/>
      </c>
      <c r="Y2530" s="40">
        <f>Y2494*Settings!$C$13*(Y2440+Y2458+Y2449*Y$201+Y2467*$D2530)</f>
        <v/>
      </c>
      <c r="Z2530" s="40">
        <f>Z2494*Settings!$C$13*(Z2440+Z2458+Z2449*Z$201+Z2467*$D2530)</f>
        <v/>
      </c>
      <c r="AA2530" s="40">
        <f>AA2494*Settings!$C$13*(AA2440+AA2458+AA2449*AA$201+AA2467*$D2530)</f>
        <v/>
      </c>
      <c r="AB2530" s="40">
        <f>AB2494*Settings!$C$13*(AB2440+AB2458+AB2449*AB$201+AB2467*$D2530)</f>
        <v/>
      </c>
      <c r="AC2530" s="40">
        <f>AC2494*Settings!$C$13*(AC2440+AC2458+AC2449*AC$201+AC2467*$D2530)</f>
        <v/>
      </c>
      <c r="AD2530" s="40">
        <f>AD2494*Settings!$C$13*(AD2440+AD2458+AD2449*AD$201+AD2467*$D2530)</f>
        <v/>
      </c>
      <c r="AF2530" s="11">
        <f>CodePrefix&amp;$A2530&amp;IF($C2530="","","."&amp;$C2530&amp;"."&amp;$B2530)&amp;INDEX(VarEnd,MATCH($A2530,VarKey,0))&amp;AF$5</f>
        <v/>
      </c>
      <c r="AG2530" s="39">
        <f>AG2494*Settings!$C$13*(AG2440+AG2458+AG2449*AG$201+AG2467*$D2530)</f>
        <v/>
      </c>
      <c r="AH2530" s="40">
        <f>AH2494*Settings!$C$13*(AH2440+AH2458+AH2449*AH$201+AH2467*$D2530)</f>
        <v/>
      </c>
      <c r="AI2530" s="40">
        <f>AI2494*Settings!$C$13*(AI2440+AI2458+AI2449*AI$201+AI2467*$D2530)</f>
        <v/>
      </c>
      <c r="AJ2530" s="40">
        <f>AJ2494*Settings!$C$13*(AJ2440+AJ2458+AJ2449*AJ$201+AJ2467*$D2530)</f>
        <v/>
      </c>
      <c r="AK2530" s="40">
        <f>AK2494*Settings!$C$13*(AK2440+AK2458+AK2449*AK$201+AK2467*$D2530)</f>
        <v/>
      </c>
      <c r="AL2530" s="40">
        <f>AL2494*Settings!$C$13*(AL2440+AL2458+AL2449*AL$201+AL2467*$D2530)</f>
        <v/>
      </c>
      <c r="AM2530" s="40">
        <f>AM2494*Settings!$C$13*(AM2440+AM2458+AM2449*AM$201+AM2467*$D2530)</f>
        <v/>
      </c>
      <c r="AN2530" s="40">
        <f>AN2494*Settings!$C$13*(AN2440+AN2458+AN2449*AN$201+AN2467*$D2530)</f>
        <v/>
      </c>
      <c r="AO2530" s="40">
        <f>AO2494*Settings!$C$13*(AO2440+AO2458+AO2449*AO$201+AO2467*$D2530)</f>
        <v/>
      </c>
      <c r="AP2530" s="40">
        <f>AP2494*Settings!$C$13*(AP2440+AP2458+AP2449*AP$201+AP2467*$D2530)</f>
        <v/>
      </c>
      <c r="AQ2530" s="40">
        <f>AQ2494*Settings!$C$13*(AQ2440+AQ2458+AQ2449*AQ$201+AQ2467*$D2530)</f>
        <v/>
      </c>
      <c r="AR2530" s="40">
        <f>AR2494*Settings!$C$13*(AR2440+AR2458+AR2449*AR$201+AR2467*$D2530)</f>
        <v/>
      </c>
      <c r="AS2530" s="40">
        <f>AS2494*Settings!$C$13*(AS2440+AS2458+AS2449*AS$201+AS2467*$D2530)</f>
        <v/>
      </c>
      <c r="AT2530" s="40">
        <f>AT2494*Settings!$C$13*(AT2440+AT2458+AT2449*AT$201+AT2467*$D2530)</f>
        <v/>
      </c>
      <c r="AU2530" s="40">
        <f>AU2494*Settings!$C$13*(AU2440+AU2458+AU2449*AU$201+AU2467*$D2530)</f>
        <v/>
      </c>
      <c r="AV2530" s="40">
        <f>AV2494*Settings!$C$13*(AV2440+AV2458+AV2449*AV$201+AV2467*$D2530)</f>
        <v/>
      </c>
      <c r="AW2530" s="40">
        <f>AW2494*Settings!$C$13*(AW2440+AW2458+AW2449*AW$201+AW2467*$D2530)</f>
        <v/>
      </c>
      <c r="AX2530" s="40">
        <f>AX2494*Settings!$C$13*(AX2440+AX2458+AX2449*AX$201+AX2467*$D2530)</f>
        <v/>
      </c>
      <c r="AY2530" s="40">
        <f>AY2494*Settings!$C$13*(AY2440+AY2458+AY2449*AY$201+AY2467*$D2530)</f>
        <v/>
      </c>
    </row>
    <row r="2531" hidden="1" outlineLevel="2">
      <c r="A2531" s="14" t="inlineStr">
        <is>
          <t>rnew</t>
        </is>
      </c>
      <c r="B2531" s="14" t="inlineStr">
        <is>
          <t>oop</t>
        </is>
      </c>
      <c r="C2531" s="14" t="inlineStr">
        <is>
          <t>oen</t>
        </is>
      </c>
      <c r="D2531" s="36">
        <f>INDEX(Inputs!$V$5:$V$132,MATCH($B2531&amp;"|"&amp;$C2531,Inputs!$A$5:$A$132,0))</f>
        <v/>
      </c>
      <c r="E2531" s="35" t="n"/>
      <c r="F2531" s="35" t="n"/>
      <c r="G2531" s="35" t="n"/>
      <c r="H2531" s="14">
        <f>INDEX(VarLab,MATCH($A2531,VarKey,0))&amp;INDEX(MemLab,MATCH($C2531&amp;"|"&amp;$B2531,MemKey,0))</f>
        <v/>
      </c>
      <c r="I2531" s="14">
        <f>INDEX(VarUnit,MATCH($A2531,VarKey,0))</f>
        <v/>
      </c>
      <c r="J2531" s="14">
        <f>INDEX(VarSrc,MATCH($A2531,VarKey,0))</f>
        <v/>
      </c>
      <c r="K2531" s="11">
        <f>CodePrefix&amp;$A2531&amp;IF($C2531="","","."&amp;$C2531&amp;"."&amp;$B2531)&amp;INDEX(VarEnd,MATCH($A2531,VarKey,0))&amp;K$5</f>
        <v/>
      </c>
      <c r="L2531" s="39">
        <f>L2495*Settings!$C$13*(L2441+L2459+L2450*L$201+L2468*$D2531)</f>
        <v/>
      </c>
      <c r="M2531" s="40">
        <f>M2495*Settings!$C$13*(M2441+M2459+M2450*M$201+M2468*$D2531)</f>
        <v/>
      </c>
      <c r="N2531" s="40">
        <f>N2495*Settings!$C$13*(N2441+N2459+N2450*N$201+N2468*$D2531)</f>
        <v/>
      </c>
      <c r="O2531" s="40">
        <f>O2495*Settings!$C$13*(O2441+O2459+O2450*O$201+O2468*$D2531)</f>
        <v/>
      </c>
      <c r="P2531" s="40">
        <f>P2495*Settings!$C$13*(P2441+P2459+P2450*P$201+P2468*$D2531)</f>
        <v/>
      </c>
      <c r="Q2531" s="40">
        <f>Q2495*Settings!$C$13*(Q2441+Q2459+Q2450*Q$201+Q2468*$D2531)</f>
        <v/>
      </c>
      <c r="R2531" s="40">
        <f>R2495*Settings!$C$13*(R2441+R2459+R2450*R$201+R2468*$D2531)</f>
        <v/>
      </c>
      <c r="S2531" s="40">
        <f>S2495*Settings!$C$13*(S2441+S2459+S2450*S$201+S2468*$D2531)</f>
        <v/>
      </c>
      <c r="T2531" s="40">
        <f>T2495*Settings!$C$13*(T2441+T2459+T2450*T$201+T2468*$D2531)</f>
        <v/>
      </c>
      <c r="U2531" s="40">
        <f>U2495*Settings!$C$13*(U2441+U2459+U2450*U$201+U2468*$D2531)</f>
        <v/>
      </c>
      <c r="V2531" s="40">
        <f>V2495*Settings!$C$13*(V2441+V2459+V2450*V$201+V2468*$D2531)</f>
        <v/>
      </c>
      <c r="W2531" s="40">
        <f>W2495*Settings!$C$13*(W2441+W2459+W2450*W$201+W2468*$D2531)</f>
        <v/>
      </c>
      <c r="X2531" s="40">
        <f>X2495*Settings!$C$13*(X2441+X2459+X2450*X$201+X2468*$D2531)</f>
        <v/>
      </c>
      <c r="Y2531" s="40">
        <f>Y2495*Settings!$C$13*(Y2441+Y2459+Y2450*Y$201+Y2468*$D2531)</f>
        <v/>
      </c>
      <c r="Z2531" s="40">
        <f>Z2495*Settings!$C$13*(Z2441+Z2459+Z2450*Z$201+Z2468*$D2531)</f>
        <v/>
      </c>
      <c r="AA2531" s="40">
        <f>AA2495*Settings!$C$13*(AA2441+AA2459+AA2450*AA$201+AA2468*$D2531)</f>
        <v/>
      </c>
      <c r="AB2531" s="40">
        <f>AB2495*Settings!$C$13*(AB2441+AB2459+AB2450*AB$201+AB2468*$D2531)</f>
        <v/>
      </c>
      <c r="AC2531" s="40">
        <f>AC2495*Settings!$C$13*(AC2441+AC2459+AC2450*AC$201+AC2468*$D2531)</f>
        <v/>
      </c>
      <c r="AD2531" s="40">
        <f>AD2495*Settings!$C$13*(AD2441+AD2459+AD2450*AD$201+AD2468*$D2531)</f>
        <v/>
      </c>
      <c r="AF2531" s="11">
        <f>CodePrefix&amp;$A2531&amp;IF($C2531="","","."&amp;$C2531&amp;"."&amp;$B2531)&amp;INDEX(VarEnd,MATCH($A2531,VarKey,0))&amp;AF$5</f>
        <v/>
      </c>
      <c r="AG2531" s="39">
        <f>AG2495*Settings!$C$13*(AG2441+AG2459+AG2450*AG$201+AG2468*$D2531)</f>
        <v/>
      </c>
      <c r="AH2531" s="40">
        <f>AH2495*Settings!$C$13*(AH2441+AH2459+AH2450*AH$201+AH2468*$D2531)</f>
        <v/>
      </c>
      <c r="AI2531" s="40">
        <f>AI2495*Settings!$C$13*(AI2441+AI2459+AI2450*AI$201+AI2468*$D2531)</f>
        <v/>
      </c>
      <c r="AJ2531" s="40">
        <f>AJ2495*Settings!$C$13*(AJ2441+AJ2459+AJ2450*AJ$201+AJ2468*$D2531)</f>
        <v/>
      </c>
      <c r="AK2531" s="40">
        <f>AK2495*Settings!$C$13*(AK2441+AK2459+AK2450*AK$201+AK2468*$D2531)</f>
        <v/>
      </c>
      <c r="AL2531" s="40">
        <f>AL2495*Settings!$C$13*(AL2441+AL2459+AL2450*AL$201+AL2468*$D2531)</f>
        <v/>
      </c>
      <c r="AM2531" s="40">
        <f>AM2495*Settings!$C$13*(AM2441+AM2459+AM2450*AM$201+AM2468*$D2531)</f>
        <v/>
      </c>
      <c r="AN2531" s="40">
        <f>AN2495*Settings!$C$13*(AN2441+AN2459+AN2450*AN$201+AN2468*$D2531)</f>
        <v/>
      </c>
      <c r="AO2531" s="40">
        <f>AO2495*Settings!$C$13*(AO2441+AO2459+AO2450*AO$201+AO2468*$D2531)</f>
        <v/>
      </c>
      <c r="AP2531" s="40">
        <f>AP2495*Settings!$C$13*(AP2441+AP2459+AP2450*AP$201+AP2468*$D2531)</f>
        <v/>
      </c>
      <c r="AQ2531" s="40">
        <f>AQ2495*Settings!$C$13*(AQ2441+AQ2459+AQ2450*AQ$201+AQ2468*$D2531)</f>
        <v/>
      </c>
      <c r="AR2531" s="40">
        <f>AR2495*Settings!$C$13*(AR2441+AR2459+AR2450*AR$201+AR2468*$D2531)</f>
        <v/>
      </c>
      <c r="AS2531" s="40">
        <f>AS2495*Settings!$C$13*(AS2441+AS2459+AS2450*AS$201+AS2468*$D2531)</f>
        <v/>
      </c>
      <c r="AT2531" s="40">
        <f>AT2495*Settings!$C$13*(AT2441+AT2459+AT2450*AT$201+AT2468*$D2531)</f>
        <v/>
      </c>
      <c r="AU2531" s="40">
        <f>AU2495*Settings!$C$13*(AU2441+AU2459+AU2450*AU$201+AU2468*$D2531)</f>
        <v/>
      </c>
      <c r="AV2531" s="40">
        <f>AV2495*Settings!$C$13*(AV2441+AV2459+AV2450*AV$201+AV2468*$D2531)</f>
        <v/>
      </c>
      <c r="AW2531" s="40">
        <f>AW2495*Settings!$C$13*(AW2441+AW2459+AW2450*AW$201+AW2468*$D2531)</f>
        <v/>
      </c>
      <c r="AX2531" s="40">
        <f>AX2495*Settings!$C$13*(AX2441+AX2459+AX2450*AX$201+AX2468*$D2531)</f>
        <v/>
      </c>
      <c r="AY2531" s="40">
        <f>AY2495*Settings!$C$13*(AY2441+AY2459+AY2450*AY$201+AY2468*$D2531)</f>
        <v/>
      </c>
    </row>
    <row r="2532" hidden="1" outlineLevel="2">
      <c r="A2532" s="14" t="inlineStr">
        <is>
          <t>rnew</t>
        </is>
      </c>
      <c r="B2532" s="14" t="inlineStr">
        <is>
          <t>bio</t>
        </is>
      </c>
      <c r="C2532" s="14" t="inlineStr">
        <is>
          <t>oen</t>
        </is>
      </c>
      <c r="D2532" s="36">
        <f>INDEX(Inputs!$V$5:$V$132,MATCH($B2532&amp;"|"&amp;$C2532,Inputs!$A$5:$A$132,0))</f>
        <v/>
      </c>
      <c r="E2532" s="35" t="n"/>
      <c r="F2532" s="35" t="n"/>
      <c r="G2532" s="35" t="n"/>
      <c r="H2532" s="14">
        <f>INDEX(VarLab,MATCH($A2532,VarKey,0))&amp;INDEX(MemLab,MATCH($C2532&amp;"|"&amp;$B2532,MemKey,0))</f>
        <v/>
      </c>
      <c r="I2532" s="14">
        <f>INDEX(VarUnit,MATCH($A2532,VarKey,0))</f>
        <v/>
      </c>
      <c r="J2532" s="14">
        <f>INDEX(VarSrc,MATCH($A2532,VarKey,0))</f>
        <v/>
      </c>
      <c r="K2532" s="11">
        <f>CodePrefix&amp;$A2532&amp;IF($C2532="","","."&amp;$C2532&amp;"."&amp;$B2532)&amp;INDEX(VarEnd,MATCH($A2532,VarKey,0))&amp;K$5</f>
        <v/>
      </c>
      <c r="L2532" s="39">
        <f>L2496*Settings!$C$13*(L2442+L2460+L2451*L$201+L2469*$D2532)</f>
        <v/>
      </c>
      <c r="M2532" s="40">
        <f>M2496*Settings!$C$13*(M2442+M2460+M2451*M$201+M2469*$D2532)</f>
        <v/>
      </c>
      <c r="N2532" s="40">
        <f>N2496*Settings!$C$13*(N2442+N2460+N2451*N$201+N2469*$D2532)</f>
        <v/>
      </c>
      <c r="O2532" s="40">
        <f>O2496*Settings!$C$13*(O2442+O2460+O2451*O$201+O2469*$D2532)</f>
        <v/>
      </c>
      <c r="P2532" s="40">
        <f>P2496*Settings!$C$13*(P2442+P2460+P2451*P$201+P2469*$D2532)</f>
        <v/>
      </c>
      <c r="Q2532" s="40">
        <f>Q2496*Settings!$C$13*(Q2442+Q2460+Q2451*Q$201+Q2469*$D2532)</f>
        <v/>
      </c>
      <c r="R2532" s="40">
        <f>R2496*Settings!$C$13*(R2442+R2460+R2451*R$201+R2469*$D2532)</f>
        <v/>
      </c>
      <c r="S2532" s="40">
        <f>S2496*Settings!$C$13*(S2442+S2460+S2451*S$201+S2469*$D2532)</f>
        <v/>
      </c>
      <c r="T2532" s="40">
        <f>T2496*Settings!$C$13*(T2442+T2460+T2451*T$201+T2469*$D2532)</f>
        <v/>
      </c>
      <c r="U2532" s="40">
        <f>U2496*Settings!$C$13*(U2442+U2460+U2451*U$201+U2469*$D2532)</f>
        <v/>
      </c>
      <c r="V2532" s="40">
        <f>V2496*Settings!$C$13*(V2442+V2460+V2451*V$201+V2469*$D2532)</f>
        <v/>
      </c>
      <c r="W2532" s="40">
        <f>W2496*Settings!$C$13*(W2442+W2460+W2451*W$201+W2469*$D2532)</f>
        <v/>
      </c>
      <c r="X2532" s="40">
        <f>X2496*Settings!$C$13*(X2442+X2460+X2451*X$201+X2469*$D2532)</f>
        <v/>
      </c>
      <c r="Y2532" s="40">
        <f>Y2496*Settings!$C$13*(Y2442+Y2460+Y2451*Y$201+Y2469*$D2532)</f>
        <v/>
      </c>
      <c r="Z2532" s="40">
        <f>Z2496*Settings!$C$13*(Z2442+Z2460+Z2451*Z$201+Z2469*$D2532)</f>
        <v/>
      </c>
      <c r="AA2532" s="40">
        <f>AA2496*Settings!$C$13*(AA2442+AA2460+AA2451*AA$201+AA2469*$D2532)</f>
        <v/>
      </c>
      <c r="AB2532" s="40">
        <f>AB2496*Settings!$C$13*(AB2442+AB2460+AB2451*AB$201+AB2469*$D2532)</f>
        <v/>
      </c>
      <c r="AC2532" s="40">
        <f>AC2496*Settings!$C$13*(AC2442+AC2460+AC2451*AC$201+AC2469*$D2532)</f>
        <v/>
      </c>
      <c r="AD2532" s="40">
        <f>AD2496*Settings!$C$13*(AD2442+AD2460+AD2451*AD$201+AD2469*$D2532)</f>
        <v/>
      </c>
      <c r="AF2532" s="11">
        <f>CodePrefix&amp;$A2532&amp;IF($C2532="","","."&amp;$C2532&amp;"."&amp;$B2532)&amp;INDEX(VarEnd,MATCH($A2532,VarKey,0))&amp;AF$5</f>
        <v/>
      </c>
      <c r="AG2532" s="39">
        <f>AG2496*Settings!$C$13*(AG2442+AG2460+AG2451*AG$201+AG2469*$D2532)</f>
        <v/>
      </c>
      <c r="AH2532" s="40">
        <f>AH2496*Settings!$C$13*(AH2442+AH2460+AH2451*AH$201+AH2469*$D2532)</f>
        <v/>
      </c>
      <c r="AI2532" s="40">
        <f>AI2496*Settings!$C$13*(AI2442+AI2460+AI2451*AI$201+AI2469*$D2532)</f>
        <v/>
      </c>
      <c r="AJ2532" s="40">
        <f>AJ2496*Settings!$C$13*(AJ2442+AJ2460+AJ2451*AJ$201+AJ2469*$D2532)</f>
        <v/>
      </c>
      <c r="AK2532" s="40">
        <f>AK2496*Settings!$C$13*(AK2442+AK2460+AK2451*AK$201+AK2469*$D2532)</f>
        <v/>
      </c>
      <c r="AL2532" s="40">
        <f>AL2496*Settings!$C$13*(AL2442+AL2460+AL2451*AL$201+AL2469*$D2532)</f>
        <v/>
      </c>
      <c r="AM2532" s="40">
        <f>AM2496*Settings!$C$13*(AM2442+AM2460+AM2451*AM$201+AM2469*$D2532)</f>
        <v/>
      </c>
      <c r="AN2532" s="40">
        <f>AN2496*Settings!$C$13*(AN2442+AN2460+AN2451*AN$201+AN2469*$D2532)</f>
        <v/>
      </c>
      <c r="AO2532" s="40">
        <f>AO2496*Settings!$C$13*(AO2442+AO2460+AO2451*AO$201+AO2469*$D2532)</f>
        <v/>
      </c>
      <c r="AP2532" s="40">
        <f>AP2496*Settings!$C$13*(AP2442+AP2460+AP2451*AP$201+AP2469*$D2532)</f>
        <v/>
      </c>
      <c r="AQ2532" s="40">
        <f>AQ2496*Settings!$C$13*(AQ2442+AQ2460+AQ2451*AQ$201+AQ2469*$D2532)</f>
        <v/>
      </c>
      <c r="AR2532" s="40">
        <f>AR2496*Settings!$C$13*(AR2442+AR2460+AR2451*AR$201+AR2469*$D2532)</f>
        <v/>
      </c>
      <c r="AS2532" s="40">
        <f>AS2496*Settings!$C$13*(AS2442+AS2460+AS2451*AS$201+AS2469*$D2532)</f>
        <v/>
      </c>
      <c r="AT2532" s="40">
        <f>AT2496*Settings!$C$13*(AT2442+AT2460+AT2451*AT$201+AT2469*$D2532)</f>
        <v/>
      </c>
      <c r="AU2532" s="40">
        <f>AU2496*Settings!$C$13*(AU2442+AU2460+AU2451*AU$201+AU2469*$D2532)</f>
        <v/>
      </c>
      <c r="AV2532" s="40">
        <f>AV2496*Settings!$C$13*(AV2442+AV2460+AV2451*AV$201+AV2469*$D2532)</f>
        <v/>
      </c>
      <c r="AW2532" s="40">
        <f>AW2496*Settings!$C$13*(AW2442+AW2460+AW2451*AW$201+AW2469*$D2532)</f>
        <v/>
      </c>
      <c r="AX2532" s="40">
        <f>AX2496*Settings!$C$13*(AX2442+AX2460+AX2451*AX$201+AX2469*$D2532)</f>
        <v/>
      </c>
      <c r="AY2532" s="40">
        <f>AY2496*Settings!$C$13*(AY2442+AY2460+AY2451*AY$201+AY2469*$D2532)</f>
        <v/>
      </c>
    </row>
    <row r="2533" hidden="1" outlineLevel="2"/>
    <row r="2534" collapsed="1"/>
    <row r="2535">
      <c r="A2535" s="4" t="inlineStr">
        <is>
          <t>11. Results - energy consumption</t>
        </is>
      </c>
      <c r="B2535" s="5" t="n"/>
      <c r="C2535" s="5" t="n"/>
      <c r="D2535" s="5" t="n"/>
      <c r="E2535" s="5" t="n"/>
      <c r="F2535" s="5" t="n"/>
      <c r="G2535" s="5" t="n"/>
      <c r="H2535" s="5" t="n"/>
      <c r="I2535" s="5" t="n"/>
      <c r="J2535" s="5" t="n"/>
      <c r="K2535" s="5" t="n"/>
      <c r="L2535" s="5" t="n"/>
      <c r="M2535" s="5" t="n"/>
      <c r="N2535" s="5" t="n"/>
      <c r="O2535" s="5" t="n"/>
      <c r="P2535" s="5" t="n"/>
      <c r="Q2535" s="5" t="n"/>
      <c r="R2535" s="5" t="n"/>
      <c r="S2535" s="5" t="n"/>
      <c r="T2535" s="5" t="n"/>
      <c r="U2535" s="5" t="n"/>
      <c r="V2535" s="5" t="n"/>
      <c r="W2535" s="5" t="n"/>
      <c r="X2535" s="5" t="n"/>
      <c r="Y2535" s="5" t="n"/>
      <c r="Z2535" s="5" t="n"/>
      <c r="AA2535" s="5" t="n"/>
      <c r="AB2535" s="5" t="n"/>
      <c r="AC2535" s="5" t="n"/>
      <c r="AD2535" s="5" t="n"/>
      <c r="AE2535" s="5" t="n"/>
      <c r="AF2535" s="5" t="n"/>
      <c r="AG2535" s="5" t="n"/>
      <c r="AH2535" s="5" t="n"/>
      <c r="AI2535" s="5" t="n"/>
      <c r="AJ2535" s="5" t="n"/>
      <c r="AK2535" s="5" t="n"/>
      <c r="AL2535" s="5" t="n"/>
      <c r="AM2535" s="5" t="n"/>
      <c r="AN2535" s="5" t="n"/>
      <c r="AO2535" s="5" t="n"/>
      <c r="AP2535" s="5" t="n"/>
      <c r="AQ2535" s="5" t="n"/>
      <c r="AR2535" s="5" t="n"/>
      <c r="AS2535" s="5" t="n"/>
      <c r="AT2535" s="5" t="n"/>
      <c r="AU2535" s="5" t="n"/>
      <c r="AV2535" s="5" t="n"/>
      <c r="AW2535" s="5" t="n"/>
      <c r="AX2535" s="5" t="n"/>
      <c r="AY2535" s="5" t="n"/>
      <c r="AZ2535" s="5" t="n"/>
    </row>
    <row r="2536">
      <c r="A2536" s="1" t="inlineStr">
        <is>
          <t>ener</t>
        </is>
      </c>
      <c r="B2536" s="1" t="inlineStr">
        <is>
          <t>all</t>
        </is>
      </c>
      <c r="C2536" s="1" t="inlineStr">
        <is>
          <t>all</t>
        </is>
      </c>
      <c r="H2536" s="1">
        <f>INDEX(VarLab,MATCH($A2536,VarKey,0))&amp;INDEX(MemLab,MATCH($C2536&amp;"|"&amp;$B2536,MemKey,0))</f>
        <v/>
      </c>
      <c r="I2536" s="1">
        <f>INDEX(VarUnit,MATCH($A2536,VarKey,0))</f>
        <v/>
      </c>
      <c r="J2536" s="1">
        <f>INDEX(VarSrc,MATCH($A2536,VarKey,0))</f>
        <v/>
      </c>
      <c r="K2536" s="17">
        <f>CodePrefix&amp;$A2536&amp;IF($C2536="","","."&amp;$C2536&amp;"."&amp;$B2536)&amp;INDEX(VarEnd,MATCH($A2536,VarKey,0))&amp;K$5</f>
        <v/>
      </c>
      <c r="L2536" s="55">
        <f>SUMIFS(L$907:L$2533,SecVar,"ener",SecFuel,"&lt;&gt;all")</f>
        <v/>
      </c>
      <c r="M2536" s="56">
        <f>SUMIFS(M$907:M$2533,SecVar,"ener",SecFuel,"&lt;&gt;all")</f>
        <v/>
      </c>
      <c r="N2536" s="56">
        <f>SUMIFS(N$907:N$2533,SecVar,"ener",SecFuel,"&lt;&gt;all")</f>
        <v/>
      </c>
      <c r="O2536" s="56">
        <f>SUMIFS(O$907:O$2533,SecVar,"ener",SecFuel,"&lt;&gt;all")</f>
        <v/>
      </c>
      <c r="P2536" s="56">
        <f>SUMIFS(P$907:P$2533,SecVar,"ener",SecFuel,"&lt;&gt;all")</f>
        <v/>
      </c>
      <c r="Q2536" s="56">
        <f>SUMIFS(Q$907:Q$2533,SecVar,"ener",SecFuel,"&lt;&gt;all")</f>
        <v/>
      </c>
      <c r="R2536" s="56">
        <f>SUMIFS(R$907:R$2533,SecVar,"ener",SecFuel,"&lt;&gt;all")</f>
        <v/>
      </c>
      <c r="S2536" s="56">
        <f>SUMIFS(S$907:S$2533,SecVar,"ener",SecFuel,"&lt;&gt;all")</f>
        <v/>
      </c>
      <c r="T2536" s="56">
        <f>SUMIFS(T$907:T$2533,SecVar,"ener",SecFuel,"&lt;&gt;all")</f>
        <v/>
      </c>
      <c r="U2536" s="56">
        <f>SUMIFS(U$907:U$2533,SecVar,"ener",SecFuel,"&lt;&gt;all")</f>
        <v/>
      </c>
      <c r="V2536" s="56">
        <f>SUMIFS(V$907:V$2533,SecVar,"ener",SecFuel,"&lt;&gt;all")</f>
        <v/>
      </c>
      <c r="W2536" s="56">
        <f>SUMIFS(W$907:W$2533,SecVar,"ener",SecFuel,"&lt;&gt;all")</f>
        <v/>
      </c>
      <c r="X2536" s="56">
        <f>SUMIFS(X$907:X$2533,SecVar,"ener",SecFuel,"&lt;&gt;all")</f>
        <v/>
      </c>
      <c r="Y2536" s="56">
        <f>SUMIFS(Y$907:Y$2533,SecVar,"ener",SecFuel,"&lt;&gt;all")</f>
        <v/>
      </c>
      <c r="Z2536" s="56">
        <f>SUMIFS(Z$907:Z$2533,SecVar,"ener",SecFuel,"&lt;&gt;all")</f>
        <v/>
      </c>
      <c r="AA2536" s="56">
        <f>SUMIFS(AA$907:AA$2533,SecVar,"ener",SecFuel,"&lt;&gt;all")</f>
        <v/>
      </c>
      <c r="AB2536" s="56">
        <f>SUMIFS(AB$907:AB$2533,SecVar,"ener",SecFuel,"&lt;&gt;all")</f>
        <v/>
      </c>
      <c r="AC2536" s="56">
        <f>SUMIFS(AC$907:AC$2533,SecVar,"ener",SecFuel,"&lt;&gt;all")</f>
        <v/>
      </c>
      <c r="AD2536" s="56">
        <f>SUMIFS(AD$907:AD$2533,SecVar,"ener",SecFuel,"&lt;&gt;all")</f>
        <v/>
      </c>
      <c r="AF2536" s="17">
        <f>CodePrefix&amp;$A2536&amp;IF($C2536="","","."&amp;$C2536&amp;"."&amp;$B2536)&amp;INDEX(VarEnd,MATCH($A2536,VarKey,0))&amp;AF$5</f>
        <v/>
      </c>
      <c r="AG2536" s="55">
        <f>SUMIFS(AG$907:AG$2533,SecVar,"ener",SecFuel,"&lt;&gt;all")</f>
        <v/>
      </c>
      <c r="AH2536" s="56">
        <f>SUMIFS(AH$907:AH$2533,SecVar,"ener",SecFuel,"&lt;&gt;all")</f>
        <v/>
      </c>
      <c r="AI2536" s="56">
        <f>SUMIFS(AI$907:AI$2533,SecVar,"ener",SecFuel,"&lt;&gt;all")</f>
        <v/>
      </c>
      <c r="AJ2536" s="56">
        <f>SUMIFS(AJ$907:AJ$2533,SecVar,"ener",SecFuel,"&lt;&gt;all")</f>
        <v/>
      </c>
      <c r="AK2536" s="56">
        <f>SUMIFS(AK$907:AK$2533,SecVar,"ener",SecFuel,"&lt;&gt;all")</f>
        <v/>
      </c>
      <c r="AL2536" s="56">
        <f>SUMIFS(AL$907:AL$2533,SecVar,"ener",SecFuel,"&lt;&gt;all")</f>
        <v/>
      </c>
      <c r="AM2536" s="56">
        <f>SUMIFS(AM$907:AM$2533,SecVar,"ener",SecFuel,"&lt;&gt;all")</f>
        <v/>
      </c>
      <c r="AN2536" s="56">
        <f>SUMIFS(AN$907:AN$2533,SecVar,"ener",SecFuel,"&lt;&gt;all")</f>
        <v/>
      </c>
      <c r="AO2536" s="56">
        <f>SUMIFS(AO$907:AO$2533,SecVar,"ener",SecFuel,"&lt;&gt;all")</f>
        <v/>
      </c>
      <c r="AP2536" s="56">
        <f>SUMIFS(AP$907:AP$2533,SecVar,"ener",SecFuel,"&lt;&gt;all")</f>
        <v/>
      </c>
      <c r="AQ2536" s="56">
        <f>SUMIFS(AQ$907:AQ$2533,SecVar,"ener",SecFuel,"&lt;&gt;all")</f>
        <v/>
      </c>
      <c r="AR2536" s="56">
        <f>SUMIFS(AR$907:AR$2533,SecVar,"ener",SecFuel,"&lt;&gt;all")</f>
        <v/>
      </c>
      <c r="AS2536" s="56">
        <f>SUMIFS(AS$907:AS$2533,SecVar,"ener",SecFuel,"&lt;&gt;all")</f>
        <v/>
      </c>
      <c r="AT2536" s="56">
        <f>SUMIFS(AT$907:AT$2533,SecVar,"ener",SecFuel,"&lt;&gt;all")</f>
        <v/>
      </c>
      <c r="AU2536" s="56">
        <f>SUMIFS(AU$907:AU$2533,SecVar,"ener",SecFuel,"&lt;&gt;all")</f>
        <v/>
      </c>
      <c r="AV2536" s="56">
        <f>SUMIFS(AV$907:AV$2533,SecVar,"ener",SecFuel,"&lt;&gt;all")</f>
        <v/>
      </c>
      <c r="AW2536" s="56">
        <f>SUMIFS(AW$907:AW$2533,SecVar,"ener",SecFuel,"&lt;&gt;all")</f>
        <v/>
      </c>
      <c r="AX2536" s="56">
        <f>SUMIFS(AX$907:AX$2533,SecVar,"ener",SecFuel,"&lt;&gt;all")</f>
        <v/>
      </c>
      <c r="AY2536" s="56">
        <f>SUMIFS(AY$907:AY$2533,SecVar,"ener",SecFuel,"&lt;&gt;all")</f>
        <v/>
      </c>
    </row>
    <row r="2537"/>
    <row r="2538" hidden="1" outlineLevel="1">
      <c r="A2538" s="14" t="inlineStr">
        <is>
          <t>ener</t>
        </is>
      </c>
      <c r="B2538" s="14" t="inlineStr">
        <is>
          <t>all</t>
        </is>
      </c>
      <c r="C2538" s="14" t="inlineStr">
        <is>
          <t>rod</t>
        </is>
      </c>
      <c r="H2538" s="14">
        <f>INDEX(VarLab,MATCH($A2538,VarKey,0))&amp;INDEX(MemLab,MATCH($C2538&amp;"|"&amp;$B2538,MemKey,0))</f>
        <v/>
      </c>
      <c r="I2538" s="14">
        <f>INDEX(VarUnit,MATCH($A2538,VarKey,0))</f>
        <v/>
      </c>
      <c r="J2538" s="14">
        <f>INDEX(VarSrc,MATCH($A2538,VarKey,0))</f>
        <v/>
      </c>
      <c r="K2538" s="11">
        <f>CodePrefix&amp;$A2538&amp;IF($C2538="","","."&amp;$C2538&amp;"."&amp;$B2538)&amp;INDEX(VarEnd,MATCH($A2538,VarKey,0))&amp;K$5</f>
        <v/>
      </c>
      <c r="L2538" s="39">
        <f>SUMIFS(L$907:L$2533,SecVar,"ener",SecSub,$C2538,SecFuel,"&lt;&gt;all")</f>
        <v/>
      </c>
      <c r="M2538" s="40">
        <f>SUMIFS(M$907:M$2533,SecVar,"ener",SecSub,$C2538,SecFuel,"&lt;&gt;all")</f>
        <v/>
      </c>
      <c r="N2538" s="40">
        <f>SUMIFS(N$907:N$2533,SecVar,"ener",SecSub,$C2538,SecFuel,"&lt;&gt;all")</f>
        <v/>
      </c>
      <c r="O2538" s="40">
        <f>SUMIFS(O$907:O$2533,SecVar,"ener",SecSub,$C2538,SecFuel,"&lt;&gt;all")</f>
        <v/>
      </c>
      <c r="P2538" s="40">
        <f>SUMIFS(P$907:P$2533,SecVar,"ener",SecSub,$C2538,SecFuel,"&lt;&gt;all")</f>
        <v/>
      </c>
      <c r="Q2538" s="40">
        <f>SUMIFS(Q$907:Q$2533,SecVar,"ener",SecSub,$C2538,SecFuel,"&lt;&gt;all")</f>
        <v/>
      </c>
      <c r="R2538" s="40">
        <f>SUMIFS(R$907:R$2533,SecVar,"ener",SecSub,$C2538,SecFuel,"&lt;&gt;all")</f>
        <v/>
      </c>
      <c r="S2538" s="40">
        <f>SUMIFS(S$907:S$2533,SecVar,"ener",SecSub,$C2538,SecFuel,"&lt;&gt;all")</f>
        <v/>
      </c>
      <c r="T2538" s="40">
        <f>SUMIFS(T$907:T$2533,SecVar,"ener",SecSub,$C2538,SecFuel,"&lt;&gt;all")</f>
        <v/>
      </c>
      <c r="U2538" s="40">
        <f>SUMIFS(U$907:U$2533,SecVar,"ener",SecSub,$C2538,SecFuel,"&lt;&gt;all")</f>
        <v/>
      </c>
      <c r="V2538" s="40">
        <f>SUMIFS(V$907:V$2533,SecVar,"ener",SecSub,$C2538,SecFuel,"&lt;&gt;all")</f>
        <v/>
      </c>
      <c r="W2538" s="40">
        <f>SUMIFS(W$907:W$2533,SecVar,"ener",SecSub,$C2538,SecFuel,"&lt;&gt;all")</f>
        <v/>
      </c>
      <c r="X2538" s="40">
        <f>SUMIFS(X$907:X$2533,SecVar,"ener",SecSub,$C2538,SecFuel,"&lt;&gt;all")</f>
        <v/>
      </c>
      <c r="Y2538" s="40">
        <f>SUMIFS(Y$907:Y$2533,SecVar,"ener",SecSub,$C2538,SecFuel,"&lt;&gt;all")</f>
        <v/>
      </c>
      <c r="Z2538" s="40">
        <f>SUMIFS(Z$907:Z$2533,SecVar,"ener",SecSub,$C2538,SecFuel,"&lt;&gt;all")</f>
        <v/>
      </c>
      <c r="AA2538" s="40">
        <f>SUMIFS(AA$907:AA$2533,SecVar,"ener",SecSub,$C2538,SecFuel,"&lt;&gt;all")</f>
        <v/>
      </c>
      <c r="AB2538" s="40">
        <f>SUMIFS(AB$907:AB$2533,SecVar,"ener",SecSub,$C2538,SecFuel,"&lt;&gt;all")</f>
        <v/>
      </c>
      <c r="AC2538" s="40">
        <f>SUMIFS(AC$907:AC$2533,SecVar,"ener",SecSub,$C2538,SecFuel,"&lt;&gt;all")</f>
        <v/>
      </c>
      <c r="AD2538" s="40">
        <f>SUMIFS(AD$907:AD$2533,SecVar,"ener",SecSub,$C2538,SecFuel,"&lt;&gt;all")</f>
        <v/>
      </c>
      <c r="AF2538" s="11">
        <f>CodePrefix&amp;$A2538&amp;IF($C2538="","","."&amp;$C2538&amp;"."&amp;$B2538)&amp;INDEX(VarEnd,MATCH($A2538,VarKey,0))&amp;AF$5</f>
        <v/>
      </c>
      <c r="AG2538" s="39">
        <f>SUMIFS(AG$907:AG$2533,SecVar,"ener",SecSub,$C2538,SecFuel,"&lt;&gt;all")</f>
        <v/>
      </c>
      <c r="AH2538" s="40">
        <f>SUMIFS(AH$907:AH$2533,SecVar,"ener",SecSub,$C2538,SecFuel,"&lt;&gt;all")</f>
        <v/>
      </c>
      <c r="AI2538" s="40">
        <f>SUMIFS(AI$907:AI$2533,SecVar,"ener",SecSub,$C2538,SecFuel,"&lt;&gt;all")</f>
        <v/>
      </c>
      <c r="AJ2538" s="40">
        <f>SUMIFS(AJ$907:AJ$2533,SecVar,"ener",SecSub,$C2538,SecFuel,"&lt;&gt;all")</f>
        <v/>
      </c>
      <c r="AK2538" s="40">
        <f>SUMIFS(AK$907:AK$2533,SecVar,"ener",SecSub,$C2538,SecFuel,"&lt;&gt;all")</f>
        <v/>
      </c>
      <c r="AL2538" s="40">
        <f>SUMIFS(AL$907:AL$2533,SecVar,"ener",SecSub,$C2538,SecFuel,"&lt;&gt;all")</f>
        <v/>
      </c>
      <c r="AM2538" s="40">
        <f>SUMIFS(AM$907:AM$2533,SecVar,"ener",SecSub,$C2538,SecFuel,"&lt;&gt;all")</f>
        <v/>
      </c>
      <c r="AN2538" s="40">
        <f>SUMIFS(AN$907:AN$2533,SecVar,"ener",SecSub,$C2538,SecFuel,"&lt;&gt;all")</f>
        <v/>
      </c>
      <c r="AO2538" s="40">
        <f>SUMIFS(AO$907:AO$2533,SecVar,"ener",SecSub,$C2538,SecFuel,"&lt;&gt;all")</f>
        <v/>
      </c>
      <c r="AP2538" s="40">
        <f>SUMIFS(AP$907:AP$2533,SecVar,"ener",SecSub,$C2538,SecFuel,"&lt;&gt;all")</f>
        <v/>
      </c>
      <c r="AQ2538" s="40">
        <f>SUMIFS(AQ$907:AQ$2533,SecVar,"ener",SecSub,$C2538,SecFuel,"&lt;&gt;all")</f>
        <v/>
      </c>
      <c r="AR2538" s="40">
        <f>SUMIFS(AR$907:AR$2533,SecVar,"ener",SecSub,$C2538,SecFuel,"&lt;&gt;all")</f>
        <v/>
      </c>
      <c r="AS2538" s="40">
        <f>SUMIFS(AS$907:AS$2533,SecVar,"ener",SecSub,$C2538,SecFuel,"&lt;&gt;all")</f>
        <v/>
      </c>
      <c r="AT2538" s="40">
        <f>SUMIFS(AT$907:AT$2533,SecVar,"ener",SecSub,$C2538,SecFuel,"&lt;&gt;all")</f>
        <v/>
      </c>
      <c r="AU2538" s="40">
        <f>SUMIFS(AU$907:AU$2533,SecVar,"ener",SecSub,$C2538,SecFuel,"&lt;&gt;all")</f>
        <v/>
      </c>
      <c r="AV2538" s="40">
        <f>SUMIFS(AV$907:AV$2533,SecVar,"ener",SecSub,$C2538,SecFuel,"&lt;&gt;all")</f>
        <v/>
      </c>
      <c r="AW2538" s="40">
        <f>SUMIFS(AW$907:AW$2533,SecVar,"ener",SecSub,$C2538,SecFuel,"&lt;&gt;all")</f>
        <v/>
      </c>
      <c r="AX2538" s="40">
        <f>SUMIFS(AX$907:AX$2533,SecVar,"ener",SecSub,$C2538,SecFuel,"&lt;&gt;all")</f>
        <v/>
      </c>
      <c r="AY2538" s="40">
        <f>SUMIFS(AY$907:AY$2533,SecVar,"ener",SecSub,$C2538,SecFuel,"&lt;&gt;all")</f>
        <v/>
      </c>
    </row>
    <row r="2539" hidden="1" outlineLevel="1">
      <c r="A2539" s="14" t="inlineStr">
        <is>
          <t>ener</t>
        </is>
      </c>
      <c r="B2539" s="14" t="inlineStr">
        <is>
          <t>all</t>
        </is>
      </c>
      <c r="C2539" s="14" t="inlineStr">
        <is>
          <t>ral</t>
        </is>
      </c>
      <c r="H2539" s="14">
        <f>INDEX(VarLab,MATCH($A2539,VarKey,0))&amp;INDEX(MemLab,MATCH($C2539&amp;"|"&amp;$B2539,MemKey,0))</f>
        <v/>
      </c>
      <c r="I2539" s="14">
        <f>INDEX(VarUnit,MATCH($A2539,VarKey,0))</f>
        <v/>
      </c>
      <c r="J2539" s="14">
        <f>INDEX(VarSrc,MATCH($A2539,VarKey,0))</f>
        <v/>
      </c>
      <c r="K2539" s="11">
        <f>CodePrefix&amp;$A2539&amp;IF($C2539="","","."&amp;$C2539&amp;"."&amp;$B2539)&amp;INDEX(VarEnd,MATCH($A2539,VarKey,0))&amp;K$5</f>
        <v/>
      </c>
      <c r="L2539" s="39">
        <f>SUMIFS(L$907:L$2533,SecVar,"ener",SecSub,$C2539,SecFuel,"&lt;&gt;all")</f>
        <v/>
      </c>
      <c r="M2539" s="40">
        <f>SUMIFS(M$907:M$2533,SecVar,"ener",SecSub,$C2539,SecFuel,"&lt;&gt;all")</f>
        <v/>
      </c>
      <c r="N2539" s="40">
        <f>SUMIFS(N$907:N$2533,SecVar,"ener",SecSub,$C2539,SecFuel,"&lt;&gt;all")</f>
        <v/>
      </c>
      <c r="O2539" s="40">
        <f>SUMIFS(O$907:O$2533,SecVar,"ener",SecSub,$C2539,SecFuel,"&lt;&gt;all")</f>
        <v/>
      </c>
      <c r="P2539" s="40">
        <f>SUMIFS(P$907:P$2533,SecVar,"ener",SecSub,$C2539,SecFuel,"&lt;&gt;all")</f>
        <v/>
      </c>
      <c r="Q2539" s="40">
        <f>SUMIFS(Q$907:Q$2533,SecVar,"ener",SecSub,$C2539,SecFuel,"&lt;&gt;all")</f>
        <v/>
      </c>
      <c r="R2539" s="40">
        <f>SUMIFS(R$907:R$2533,SecVar,"ener",SecSub,$C2539,SecFuel,"&lt;&gt;all")</f>
        <v/>
      </c>
      <c r="S2539" s="40">
        <f>SUMIFS(S$907:S$2533,SecVar,"ener",SecSub,$C2539,SecFuel,"&lt;&gt;all")</f>
        <v/>
      </c>
      <c r="T2539" s="40">
        <f>SUMIFS(T$907:T$2533,SecVar,"ener",SecSub,$C2539,SecFuel,"&lt;&gt;all")</f>
        <v/>
      </c>
      <c r="U2539" s="40">
        <f>SUMIFS(U$907:U$2533,SecVar,"ener",SecSub,$C2539,SecFuel,"&lt;&gt;all")</f>
        <v/>
      </c>
      <c r="V2539" s="40">
        <f>SUMIFS(V$907:V$2533,SecVar,"ener",SecSub,$C2539,SecFuel,"&lt;&gt;all")</f>
        <v/>
      </c>
      <c r="W2539" s="40">
        <f>SUMIFS(W$907:W$2533,SecVar,"ener",SecSub,$C2539,SecFuel,"&lt;&gt;all")</f>
        <v/>
      </c>
      <c r="X2539" s="40">
        <f>SUMIFS(X$907:X$2533,SecVar,"ener",SecSub,$C2539,SecFuel,"&lt;&gt;all")</f>
        <v/>
      </c>
      <c r="Y2539" s="40">
        <f>SUMIFS(Y$907:Y$2533,SecVar,"ener",SecSub,$C2539,SecFuel,"&lt;&gt;all")</f>
        <v/>
      </c>
      <c r="Z2539" s="40">
        <f>SUMIFS(Z$907:Z$2533,SecVar,"ener",SecSub,$C2539,SecFuel,"&lt;&gt;all")</f>
        <v/>
      </c>
      <c r="AA2539" s="40">
        <f>SUMIFS(AA$907:AA$2533,SecVar,"ener",SecSub,$C2539,SecFuel,"&lt;&gt;all")</f>
        <v/>
      </c>
      <c r="AB2539" s="40">
        <f>SUMIFS(AB$907:AB$2533,SecVar,"ener",SecSub,$C2539,SecFuel,"&lt;&gt;all")</f>
        <v/>
      </c>
      <c r="AC2539" s="40">
        <f>SUMIFS(AC$907:AC$2533,SecVar,"ener",SecSub,$C2539,SecFuel,"&lt;&gt;all")</f>
        <v/>
      </c>
      <c r="AD2539" s="40">
        <f>SUMIFS(AD$907:AD$2533,SecVar,"ener",SecSub,$C2539,SecFuel,"&lt;&gt;all")</f>
        <v/>
      </c>
      <c r="AF2539" s="11">
        <f>CodePrefix&amp;$A2539&amp;IF($C2539="","","."&amp;$C2539&amp;"."&amp;$B2539)&amp;INDEX(VarEnd,MATCH($A2539,VarKey,0))&amp;AF$5</f>
        <v/>
      </c>
      <c r="AG2539" s="39">
        <f>SUMIFS(AG$907:AG$2533,SecVar,"ener",SecSub,$C2539,SecFuel,"&lt;&gt;all")</f>
        <v/>
      </c>
      <c r="AH2539" s="40">
        <f>SUMIFS(AH$907:AH$2533,SecVar,"ener",SecSub,$C2539,SecFuel,"&lt;&gt;all")</f>
        <v/>
      </c>
      <c r="AI2539" s="40">
        <f>SUMIFS(AI$907:AI$2533,SecVar,"ener",SecSub,$C2539,SecFuel,"&lt;&gt;all")</f>
        <v/>
      </c>
      <c r="AJ2539" s="40">
        <f>SUMIFS(AJ$907:AJ$2533,SecVar,"ener",SecSub,$C2539,SecFuel,"&lt;&gt;all")</f>
        <v/>
      </c>
      <c r="AK2539" s="40">
        <f>SUMIFS(AK$907:AK$2533,SecVar,"ener",SecSub,$C2539,SecFuel,"&lt;&gt;all")</f>
        <v/>
      </c>
      <c r="AL2539" s="40">
        <f>SUMIFS(AL$907:AL$2533,SecVar,"ener",SecSub,$C2539,SecFuel,"&lt;&gt;all")</f>
        <v/>
      </c>
      <c r="AM2539" s="40">
        <f>SUMIFS(AM$907:AM$2533,SecVar,"ener",SecSub,$C2539,SecFuel,"&lt;&gt;all")</f>
        <v/>
      </c>
      <c r="AN2539" s="40">
        <f>SUMIFS(AN$907:AN$2533,SecVar,"ener",SecSub,$C2539,SecFuel,"&lt;&gt;all")</f>
        <v/>
      </c>
      <c r="AO2539" s="40">
        <f>SUMIFS(AO$907:AO$2533,SecVar,"ener",SecSub,$C2539,SecFuel,"&lt;&gt;all")</f>
        <v/>
      </c>
      <c r="AP2539" s="40">
        <f>SUMIFS(AP$907:AP$2533,SecVar,"ener",SecSub,$C2539,SecFuel,"&lt;&gt;all")</f>
        <v/>
      </c>
      <c r="AQ2539" s="40">
        <f>SUMIFS(AQ$907:AQ$2533,SecVar,"ener",SecSub,$C2539,SecFuel,"&lt;&gt;all")</f>
        <v/>
      </c>
      <c r="AR2539" s="40">
        <f>SUMIFS(AR$907:AR$2533,SecVar,"ener",SecSub,$C2539,SecFuel,"&lt;&gt;all")</f>
        <v/>
      </c>
      <c r="AS2539" s="40">
        <f>SUMIFS(AS$907:AS$2533,SecVar,"ener",SecSub,$C2539,SecFuel,"&lt;&gt;all")</f>
        <v/>
      </c>
      <c r="AT2539" s="40">
        <f>SUMIFS(AT$907:AT$2533,SecVar,"ener",SecSub,$C2539,SecFuel,"&lt;&gt;all")</f>
        <v/>
      </c>
      <c r="AU2539" s="40">
        <f>SUMIFS(AU$907:AU$2533,SecVar,"ener",SecSub,$C2539,SecFuel,"&lt;&gt;all")</f>
        <v/>
      </c>
      <c r="AV2539" s="40">
        <f>SUMIFS(AV$907:AV$2533,SecVar,"ener",SecSub,$C2539,SecFuel,"&lt;&gt;all")</f>
        <v/>
      </c>
      <c r="AW2539" s="40">
        <f>SUMIFS(AW$907:AW$2533,SecVar,"ener",SecSub,$C2539,SecFuel,"&lt;&gt;all")</f>
        <v/>
      </c>
      <c r="AX2539" s="40">
        <f>SUMIFS(AX$907:AX$2533,SecVar,"ener",SecSub,$C2539,SecFuel,"&lt;&gt;all")</f>
        <v/>
      </c>
      <c r="AY2539" s="40">
        <f>SUMIFS(AY$907:AY$2533,SecVar,"ener",SecSub,$C2539,SecFuel,"&lt;&gt;all")</f>
        <v/>
      </c>
    </row>
    <row r="2540" hidden="1" outlineLevel="1">
      <c r="A2540" s="14" t="inlineStr">
        <is>
          <t>ener</t>
        </is>
      </c>
      <c r="B2540" s="14" t="inlineStr">
        <is>
          <t>all</t>
        </is>
      </c>
      <c r="C2540" s="14" t="inlineStr">
        <is>
          <t>avi</t>
        </is>
      </c>
      <c r="H2540" s="14">
        <f>INDEX(VarLab,MATCH($A2540,VarKey,0))&amp;INDEX(MemLab,MATCH($C2540&amp;"|"&amp;$B2540,MemKey,0))</f>
        <v/>
      </c>
      <c r="I2540" s="14">
        <f>INDEX(VarUnit,MATCH($A2540,VarKey,0))</f>
        <v/>
      </c>
      <c r="J2540" s="14">
        <f>INDEX(VarSrc,MATCH($A2540,VarKey,0))</f>
        <v/>
      </c>
      <c r="K2540" s="11">
        <f>CodePrefix&amp;$A2540&amp;IF($C2540="","","."&amp;$C2540&amp;"."&amp;$B2540)&amp;INDEX(VarEnd,MATCH($A2540,VarKey,0))&amp;K$5</f>
        <v/>
      </c>
      <c r="L2540" s="39">
        <f>SUMIFS(L$907:L$2533,SecVar,"ener",SecSub,$C2540,SecFuel,"&lt;&gt;all")</f>
        <v/>
      </c>
      <c r="M2540" s="40">
        <f>SUMIFS(M$907:M$2533,SecVar,"ener",SecSub,$C2540,SecFuel,"&lt;&gt;all")</f>
        <v/>
      </c>
      <c r="N2540" s="40">
        <f>SUMIFS(N$907:N$2533,SecVar,"ener",SecSub,$C2540,SecFuel,"&lt;&gt;all")</f>
        <v/>
      </c>
      <c r="O2540" s="40">
        <f>SUMIFS(O$907:O$2533,SecVar,"ener",SecSub,$C2540,SecFuel,"&lt;&gt;all")</f>
        <v/>
      </c>
      <c r="P2540" s="40">
        <f>SUMIFS(P$907:P$2533,SecVar,"ener",SecSub,$C2540,SecFuel,"&lt;&gt;all")</f>
        <v/>
      </c>
      <c r="Q2540" s="40">
        <f>SUMIFS(Q$907:Q$2533,SecVar,"ener",SecSub,$C2540,SecFuel,"&lt;&gt;all")</f>
        <v/>
      </c>
      <c r="R2540" s="40">
        <f>SUMIFS(R$907:R$2533,SecVar,"ener",SecSub,$C2540,SecFuel,"&lt;&gt;all")</f>
        <v/>
      </c>
      <c r="S2540" s="40">
        <f>SUMIFS(S$907:S$2533,SecVar,"ener",SecSub,$C2540,SecFuel,"&lt;&gt;all")</f>
        <v/>
      </c>
      <c r="T2540" s="40">
        <f>SUMIFS(T$907:T$2533,SecVar,"ener",SecSub,$C2540,SecFuel,"&lt;&gt;all")</f>
        <v/>
      </c>
      <c r="U2540" s="40">
        <f>SUMIFS(U$907:U$2533,SecVar,"ener",SecSub,$C2540,SecFuel,"&lt;&gt;all")</f>
        <v/>
      </c>
      <c r="V2540" s="40">
        <f>SUMIFS(V$907:V$2533,SecVar,"ener",SecSub,$C2540,SecFuel,"&lt;&gt;all")</f>
        <v/>
      </c>
      <c r="W2540" s="40">
        <f>SUMIFS(W$907:W$2533,SecVar,"ener",SecSub,$C2540,SecFuel,"&lt;&gt;all")</f>
        <v/>
      </c>
      <c r="X2540" s="40">
        <f>SUMIFS(X$907:X$2533,SecVar,"ener",SecSub,$C2540,SecFuel,"&lt;&gt;all")</f>
        <v/>
      </c>
      <c r="Y2540" s="40">
        <f>SUMIFS(Y$907:Y$2533,SecVar,"ener",SecSub,$C2540,SecFuel,"&lt;&gt;all")</f>
        <v/>
      </c>
      <c r="Z2540" s="40">
        <f>SUMIFS(Z$907:Z$2533,SecVar,"ener",SecSub,$C2540,SecFuel,"&lt;&gt;all")</f>
        <v/>
      </c>
      <c r="AA2540" s="40">
        <f>SUMIFS(AA$907:AA$2533,SecVar,"ener",SecSub,$C2540,SecFuel,"&lt;&gt;all")</f>
        <v/>
      </c>
      <c r="AB2540" s="40">
        <f>SUMIFS(AB$907:AB$2533,SecVar,"ener",SecSub,$C2540,SecFuel,"&lt;&gt;all")</f>
        <v/>
      </c>
      <c r="AC2540" s="40">
        <f>SUMIFS(AC$907:AC$2533,SecVar,"ener",SecSub,$C2540,SecFuel,"&lt;&gt;all")</f>
        <v/>
      </c>
      <c r="AD2540" s="40">
        <f>SUMIFS(AD$907:AD$2533,SecVar,"ener",SecSub,$C2540,SecFuel,"&lt;&gt;all")</f>
        <v/>
      </c>
      <c r="AF2540" s="11">
        <f>CodePrefix&amp;$A2540&amp;IF($C2540="","","."&amp;$C2540&amp;"."&amp;$B2540)&amp;INDEX(VarEnd,MATCH($A2540,VarKey,0))&amp;AF$5</f>
        <v/>
      </c>
      <c r="AG2540" s="39">
        <f>SUMIFS(AG$907:AG$2533,SecVar,"ener",SecSub,$C2540,SecFuel,"&lt;&gt;all")</f>
        <v/>
      </c>
      <c r="AH2540" s="40">
        <f>SUMIFS(AH$907:AH$2533,SecVar,"ener",SecSub,$C2540,SecFuel,"&lt;&gt;all")</f>
        <v/>
      </c>
      <c r="AI2540" s="40">
        <f>SUMIFS(AI$907:AI$2533,SecVar,"ener",SecSub,$C2540,SecFuel,"&lt;&gt;all")</f>
        <v/>
      </c>
      <c r="AJ2540" s="40">
        <f>SUMIFS(AJ$907:AJ$2533,SecVar,"ener",SecSub,$C2540,SecFuel,"&lt;&gt;all")</f>
        <v/>
      </c>
      <c r="AK2540" s="40">
        <f>SUMIFS(AK$907:AK$2533,SecVar,"ener",SecSub,$C2540,SecFuel,"&lt;&gt;all")</f>
        <v/>
      </c>
      <c r="AL2540" s="40">
        <f>SUMIFS(AL$907:AL$2533,SecVar,"ener",SecSub,$C2540,SecFuel,"&lt;&gt;all")</f>
        <v/>
      </c>
      <c r="AM2540" s="40">
        <f>SUMIFS(AM$907:AM$2533,SecVar,"ener",SecSub,$C2540,SecFuel,"&lt;&gt;all")</f>
        <v/>
      </c>
      <c r="AN2540" s="40">
        <f>SUMIFS(AN$907:AN$2533,SecVar,"ener",SecSub,$C2540,SecFuel,"&lt;&gt;all")</f>
        <v/>
      </c>
      <c r="AO2540" s="40">
        <f>SUMIFS(AO$907:AO$2533,SecVar,"ener",SecSub,$C2540,SecFuel,"&lt;&gt;all")</f>
        <v/>
      </c>
      <c r="AP2540" s="40">
        <f>SUMIFS(AP$907:AP$2533,SecVar,"ener",SecSub,$C2540,SecFuel,"&lt;&gt;all")</f>
        <v/>
      </c>
      <c r="AQ2540" s="40">
        <f>SUMIFS(AQ$907:AQ$2533,SecVar,"ener",SecSub,$C2540,SecFuel,"&lt;&gt;all")</f>
        <v/>
      </c>
      <c r="AR2540" s="40">
        <f>SUMIFS(AR$907:AR$2533,SecVar,"ener",SecSub,$C2540,SecFuel,"&lt;&gt;all")</f>
        <v/>
      </c>
      <c r="AS2540" s="40">
        <f>SUMIFS(AS$907:AS$2533,SecVar,"ener",SecSub,$C2540,SecFuel,"&lt;&gt;all")</f>
        <v/>
      </c>
      <c r="AT2540" s="40">
        <f>SUMIFS(AT$907:AT$2533,SecVar,"ener",SecSub,$C2540,SecFuel,"&lt;&gt;all")</f>
        <v/>
      </c>
      <c r="AU2540" s="40">
        <f>SUMIFS(AU$907:AU$2533,SecVar,"ener",SecSub,$C2540,SecFuel,"&lt;&gt;all")</f>
        <v/>
      </c>
      <c r="AV2540" s="40">
        <f>SUMIFS(AV$907:AV$2533,SecVar,"ener",SecSub,$C2540,SecFuel,"&lt;&gt;all")</f>
        <v/>
      </c>
      <c r="AW2540" s="40">
        <f>SUMIFS(AW$907:AW$2533,SecVar,"ener",SecSub,$C2540,SecFuel,"&lt;&gt;all")</f>
        <v/>
      </c>
      <c r="AX2540" s="40">
        <f>SUMIFS(AX$907:AX$2533,SecVar,"ener",SecSub,$C2540,SecFuel,"&lt;&gt;all")</f>
        <v/>
      </c>
      <c r="AY2540" s="40">
        <f>SUMIFS(AY$907:AY$2533,SecVar,"ener",SecSub,$C2540,SecFuel,"&lt;&gt;all")</f>
        <v/>
      </c>
    </row>
    <row r="2541" hidden="1" outlineLevel="1">
      <c r="A2541" s="14" t="inlineStr">
        <is>
          <t>ener</t>
        </is>
      </c>
      <c r="B2541" s="14" t="inlineStr">
        <is>
          <t>all</t>
        </is>
      </c>
      <c r="C2541" s="14" t="inlineStr">
        <is>
          <t>nav</t>
        </is>
      </c>
      <c r="H2541" s="14">
        <f>INDEX(VarLab,MATCH($A2541,VarKey,0))&amp;INDEX(MemLab,MATCH($C2541&amp;"|"&amp;$B2541,MemKey,0))</f>
        <v/>
      </c>
      <c r="I2541" s="14">
        <f>INDEX(VarUnit,MATCH($A2541,VarKey,0))</f>
        <v/>
      </c>
      <c r="J2541" s="14">
        <f>INDEX(VarSrc,MATCH($A2541,VarKey,0))</f>
        <v/>
      </c>
      <c r="K2541" s="11">
        <f>CodePrefix&amp;$A2541&amp;IF($C2541="","","."&amp;$C2541&amp;"."&amp;$B2541)&amp;INDEX(VarEnd,MATCH($A2541,VarKey,0))&amp;K$5</f>
        <v/>
      </c>
      <c r="L2541" s="39">
        <f>SUMIFS(L$907:L$2533,SecVar,"ener",SecSub,$C2541,SecFuel,"&lt;&gt;all")</f>
        <v/>
      </c>
      <c r="M2541" s="40">
        <f>SUMIFS(M$907:M$2533,SecVar,"ener",SecSub,$C2541,SecFuel,"&lt;&gt;all")</f>
        <v/>
      </c>
      <c r="N2541" s="40">
        <f>SUMIFS(N$907:N$2533,SecVar,"ener",SecSub,$C2541,SecFuel,"&lt;&gt;all")</f>
        <v/>
      </c>
      <c r="O2541" s="40">
        <f>SUMIFS(O$907:O$2533,SecVar,"ener",SecSub,$C2541,SecFuel,"&lt;&gt;all")</f>
        <v/>
      </c>
      <c r="P2541" s="40">
        <f>SUMIFS(P$907:P$2533,SecVar,"ener",SecSub,$C2541,SecFuel,"&lt;&gt;all")</f>
        <v/>
      </c>
      <c r="Q2541" s="40">
        <f>SUMIFS(Q$907:Q$2533,SecVar,"ener",SecSub,$C2541,SecFuel,"&lt;&gt;all")</f>
        <v/>
      </c>
      <c r="R2541" s="40">
        <f>SUMIFS(R$907:R$2533,SecVar,"ener",SecSub,$C2541,SecFuel,"&lt;&gt;all")</f>
        <v/>
      </c>
      <c r="S2541" s="40">
        <f>SUMIFS(S$907:S$2533,SecVar,"ener",SecSub,$C2541,SecFuel,"&lt;&gt;all")</f>
        <v/>
      </c>
      <c r="T2541" s="40">
        <f>SUMIFS(T$907:T$2533,SecVar,"ener",SecSub,$C2541,SecFuel,"&lt;&gt;all")</f>
        <v/>
      </c>
      <c r="U2541" s="40">
        <f>SUMIFS(U$907:U$2533,SecVar,"ener",SecSub,$C2541,SecFuel,"&lt;&gt;all")</f>
        <v/>
      </c>
      <c r="V2541" s="40">
        <f>SUMIFS(V$907:V$2533,SecVar,"ener",SecSub,$C2541,SecFuel,"&lt;&gt;all")</f>
        <v/>
      </c>
      <c r="W2541" s="40">
        <f>SUMIFS(W$907:W$2533,SecVar,"ener",SecSub,$C2541,SecFuel,"&lt;&gt;all")</f>
        <v/>
      </c>
      <c r="X2541" s="40">
        <f>SUMIFS(X$907:X$2533,SecVar,"ener",SecSub,$C2541,SecFuel,"&lt;&gt;all")</f>
        <v/>
      </c>
      <c r="Y2541" s="40">
        <f>SUMIFS(Y$907:Y$2533,SecVar,"ener",SecSub,$C2541,SecFuel,"&lt;&gt;all")</f>
        <v/>
      </c>
      <c r="Z2541" s="40">
        <f>SUMIFS(Z$907:Z$2533,SecVar,"ener",SecSub,$C2541,SecFuel,"&lt;&gt;all")</f>
        <v/>
      </c>
      <c r="AA2541" s="40">
        <f>SUMIFS(AA$907:AA$2533,SecVar,"ener",SecSub,$C2541,SecFuel,"&lt;&gt;all")</f>
        <v/>
      </c>
      <c r="AB2541" s="40">
        <f>SUMIFS(AB$907:AB$2533,SecVar,"ener",SecSub,$C2541,SecFuel,"&lt;&gt;all")</f>
        <v/>
      </c>
      <c r="AC2541" s="40">
        <f>SUMIFS(AC$907:AC$2533,SecVar,"ener",SecSub,$C2541,SecFuel,"&lt;&gt;all")</f>
        <v/>
      </c>
      <c r="AD2541" s="40">
        <f>SUMIFS(AD$907:AD$2533,SecVar,"ener",SecSub,$C2541,SecFuel,"&lt;&gt;all")</f>
        <v/>
      </c>
      <c r="AF2541" s="11">
        <f>CodePrefix&amp;$A2541&amp;IF($C2541="","","."&amp;$C2541&amp;"."&amp;$B2541)&amp;INDEX(VarEnd,MATCH($A2541,VarKey,0))&amp;AF$5</f>
        <v/>
      </c>
      <c r="AG2541" s="39">
        <f>SUMIFS(AG$907:AG$2533,SecVar,"ener",SecSub,$C2541,SecFuel,"&lt;&gt;all")</f>
        <v/>
      </c>
      <c r="AH2541" s="40">
        <f>SUMIFS(AH$907:AH$2533,SecVar,"ener",SecSub,$C2541,SecFuel,"&lt;&gt;all")</f>
        <v/>
      </c>
      <c r="AI2541" s="40">
        <f>SUMIFS(AI$907:AI$2533,SecVar,"ener",SecSub,$C2541,SecFuel,"&lt;&gt;all")</f>
        <v/>
      </c>
      <c r="AJ2541" s="40">
        <f>SUMIFS(AJ$907:AJ$2533,SecVar,"ener",SecSub,$C2541,SecFuel,"&lt;&gt;all")</f>
        <v/>
      </c>
      <c r="AK2541" s="40">
        <f>SUMIFS(AK$907:AK$2533,SecVar,"ener",SecSub,$C2541,SecFuel,"&lt;&gt;all")</f>
        <v/>
      </c>
      <c r="AL2541" s="40">
        <f>SUMIFS(AL$907:AL$2533,SecVar,"ener",SecSub,$C2541,SecFuel,"&lt;&gt;all")</f>
        <v/>
      </c>
      <c r="AM2541" s="40">
        <f>SUMIFS(AM$907:AM$2533,SecVar,"ener",SecSub,$C2541,SecFuel,"&lt;&gt;all")</f>
        <v/>
      </c>
      <c r="AN2541" s="40">
        <f>SUMIFS(AN$907:AN$2533,SecVar,"ener",SecSub,$C2541,SecFuel,"&lt;&gt;all")</f>
        <v/>
      </c>
      <c r="AO2541" s="40">
        <f>SUMIFS(AO$907:AO$2533,SecVar,"ener",SecSub,$C2541,SecFuel,"&lt;&gt;all")</f>
        <v/>
      </c>
      <c r="AP2541" s="40">
        <f>SUMIFS(AP$907:AP$2533,SecVar,"ener",SecSub,$C2541,SecFuel,"&lt;&gt;all")</f>
        <v/>
      </c>
      <c r="AQ2541" s="40">
        <f>SUMIFS(AQ$907:AQ$2533,SecVar,"ener",SecSub,$C2541,SecFuel,"&lt;&gt;all")</f>
        <v/>
      </c>
      <c r="AR2541" s="40">
        <f>SUMIFS(AR$907:AR$2533,SecVar,"ener",SecSub,$C2541,SecFuel,"&lt;&gt;all")</f>
        <v/>
      </c>
      <c r="AS2541" s="40">
        <f>SUMIFS(AS$907:AS$2533,SecVar,"ener",SecSub,$C2541,SecFuel,"&lt;&gt;all")</f>
        <v/>
      </c>
      <c r="AT2541" s="40">
        <f>SUMIFS(AT$907:AT$2533,SecVar,"ener",SecSub,$C2541,SecFuel,"&lt;&gt;all")</f>
        <v/>
      </c>
      <c r="AU2541" s="40">
        <f>SUMIFS(AU$907:AU$2533,SecVar,"ener",SecSub,$C2541,SecFuel,"&lt;&gt;all")</f>
        <v/>
      </c>
      <c r="AV2541" s="40">
        <f>SUMIFS(AV$907:AV$2533,SecVar,"ener",SecSub,$C2541,SecFuel,"&lt;&gt;all")</f>
        <v/>
      </c>
      <c r="AW2541" s="40">
        <f>SUMIFS(AW$907:AW$2533,SecVar,"ener",SecSub,$C2541,SecFuel,"&lt;&gt;all")</f>
        <v/>
      </c>
      <c r="AX2541" s="40">
        <f>SUMIFS(AX$907:AX$2533,SecVar,"ener",SecSub,$C2541,SecFuel,"&lt;&gt;all")</f>
        <v/>
      </c>
      <c r="AY2541" s="40">
        <f>SUMIFS(AY$907:AY$2533,SecVar,"ener",SecSub,$C2541,SecFuel,"&lt;&gt;all")</f>
        <v/>
      </c>
    </row>
    <row r="2542" hidden="1" outlineLevel="1">
      <c r="A2542" s="14" t="inlineStr">
        <is>
          <t>ener</t>
        </is>
      </c>
      <c r="B2542" s="14" t="inlineStr">
        <is>
          <t>all</t>
        </is>
      </c>
      <c r="C2542" s="14" t="inlineStr">
        <is>
          <t>res</t>
        </is>
      </c>
      <c r="H2542" s="14">
        <f>INDEX(VarLab,MATCH($A2542,VarKey,0))&amp;INDEX(MemLab,MATCH($C2542&amp;"|"&amp;$B2542,MemKey,0))</f>
        <v/>
      </c>
      <c r="I2542" s="14">
        <f>INDEX(VarUnit,MATCH($A2542,VarKey,0))</f>
        <v/>
      </c>
      <c r="J2542" s="14">
        <f>INDEX(VarSrc,MATCH($A2542,VarKey,0))</f>
        <v/>
      </c>
      <c r="K2542" s="11">
        <f>CodePrefix&amp;$A2542&amp;IF($C2542="","","."&amp;$C2542&amp;"."&amp;$B2542)&amp;INDEX(VarEnd,MATCH($A2542,VarKey,0))&amp;K$5</f>
        <v/>
      </c>
      <c r="L2542" s="39">
        <f>SUMIFS(L$907:L$2533,SecVar,"ener",SecSub,$C2542,SecFuel,"&lt;&gt;all")</f>
        <v/>
      </c>
      <c r="M2542" s="40">
        <f>SUMIFS(M$907:M$2533,SecVar,"ener",SecSub,$C2542,SecFuel,"&lt;&gt;all")</f>
        <v/>
      </c>
      <c r="N2542" s="40">
        <f>SUMIFS(N$907:N$2533,SecVar,"ener",SecSub,$C2542,SecFuel,"&lt;&gt;all")</f>
        <v/>
      </c>
      <c r="O2542" s="40">
        <f>SUMIFS(O$907:O$2533,SecVar,"ener",SecSub,$C2542,SecFuel,"&lt;&gt;all")</f>
        <v/>
      </c>
      <c r="P2542" s="40">
        <f>SUMIFS(P$907:P$2533,SecVar,"ener",SecSub,$C2542,SecFuel,"&lt;&gt;all")</f>
        <v/>
      </c>
      <c r="Q2542" s="40">
        <f>SUMIFS(Q$907:Q$2533,SecVar,"ener",SecSub,$C2542,SecFuel,"&lt;&gt;all")</f>
        <v/>
      </c>
      <c r="R2542" s="40">
        <f>SUMIFS(R$907:R$2533,SecVar,"ener",SecSub,$C2542,SecFuel,"&lt;&gt;all")</f>
        <v/>
      </c>
      <c r="S2542" s="40">
        <f>SUMIFS(S$907:S$2533,SecVar,"ener",SecSub,$C2542,SecFuel,"&lt;&gt;all")</f>
        <v/>
      </c>
      <c r="T2542" s="40">
        <f>SUMIFS(T$907:T$2533,SecVar,"ener",SecSub,$C2542,SecFuel,"&lt;&gt;all")</f>
        <v/>
      </c>
      <c r="U2542" s="40">
        <f>SUMIFS(U$907:U$2533,SecVar,"ener",SecSub,$C2542,SecFuel,"&lt;&gt;all")</f>
        <v/>
      </c>
      <c r="V2542" s="40">
        <f>SUMIFS(V$907:V$2533,SecVar,"ener",SecSub,$C2542,SecFuel,"&lt;&gt;all")</f>
        <v/>
      </c>
      <c r="W2542" s="40">
        <f>SUMIFS(W$907:W$2533,SecVar,"ener",SecSub,$C2542,SecFuel,"&lt;&gt;all")</f>
        <v/>
      </c>
      <c r="X2542" s="40">
        <f>SUMIFS(X$907:X$2533,SecVar,"ener",SecSub,$C2542,SecFuel,"&lt;&gt;all")</f>
        <v/>
      </c>
      <c r="Y2542" s="40">
        <f>SUMIFS(Y$907:Y$2533,SecVar,"ener",SecSub,$C2542,SecFuel,"&lt;&gt;all")</f>
        <v/>
      </c>
      <c r="Z2542" s="40">
        <f>SUMIFS(Z$907:Z$2533,SecVar,"ener",SecSub,$C2542,SecFuel,"&lt;&gt;all")</f>
        <v/>
      </c>
      <c r="AA2542" s="40">
        <f>SUMIFS(AA$907:AA$2533,SecVar,"ener",SecSub,$C2542,SecFuel,"&lt;&gt;all")</f>
        <v/>
      </c>
      <c r="AB2542" s="40">
        <f>SUMIFS(AB$907:AB$2533,SecVar,"ener",SecSub,$C2542,SecFuel,"&lt;&gt;all")</f>
        <v/>
      </c>
      <c r="AC2542" s="40">
        <f>SUMIFS(AC$907:AC$2533,SecVar,"ener",SecSub,$C2542,SecFuel,"&lt;&gt;all")</f>
        <v/>
      </c>
      <c r="AD2542" s="40">
        <f>SUMIFS(AD$907:AD$2533,SecVar,"ener",SecSub,$C2542,SecFuel,"&lt;&gt;all")</f>
        <v/>
      </c>
      <c r="AF2542" s="11">
        <f>CodePrefix&amp;$A2542&amp;IF($C2542="","","."&amp;$C2542&amp;"."&amp;$B2542)&amp;INDEX(VarEnd,MATCH($A2542,VarKey,0))&amp;AF$5</f>
        <v/>
      </c>
      <c r="AG2542" s="39">
        <f>SUMIFS(AG$907:AG$2533,SecVar,"ener",SecSub,$C2542,SecFuel,"&lt;&gt;all")</f>
        <v/>
      </c>
      <c r="AH2542" s="40">
        <f>SUMIFS(AH$907:AH$2533,SecVar,"ener",SecSub,$C2542,SecFuel,"&lt;&gt;all")</f>
        <v/>
      </c>
      <c r="AI2542" s="40">
        <f>SUMIFS(AI$907:AI$2533,SecVar,"ener",SecSub,$C2542,SecFuel,"&lt;&gt;all")</f>
        <v/>
      </c>
      <c r="AJ2542" s="40">
        <f>SUMIFS(AJ$907:AJ$2533,SecVar,"ener",SecSub,$C2542,SecFuel,"&lt;&gt;all")</f>
        <v/>
      </c>
      <c r="AK2542" s="40">
        <f>SUMIFS(AK$907:AK$2533,SecVar,"ener",SecSub,$C2542,SecFuel,"&lt;&gt;all")</f>
        <v/>
      </c>
      <c r="AL2542" s="40">
        <f>SUMIFS(AL$907:AL$2533,SecVar,"ener",SecSub,$C2542,SecFuel,"&lt;&gt;all")</f>
        <v/>
      </c>
      <c r="AM2542" s="40">
        <f>SUMIFS(AM$907:AM$2533,SecVar,"ener",SecSub,$C2542,SecFuel,"&lt;&gt;all")</f>
        <v/>
      </c>
      <c r="AN2542" s="40">
        <f>SUMIFS(AN$907:AN$2533,SecVar,"ener",SecSub,$C2542,SecFuel,"&lt;&gt;all")</f>
        <v/>
      </c>
      <c r="AO2542" s="40">
        <f>SUMIFS(AO$907:AO$2533,SecVar,"ener",SecSub,$C2542,SecFuel,"&lt;&gt;all")</f>
        <v/>
      </c>
      <c r="AP2542" s="40">
        <f>SUMIFS(AP$907:AP$2533,SecVar,"ener",SecSub,$C2542,SecFuel,"&lt;&gt;all")</f>
        <v/>
      </c>
      <c r="AQ2542" s="40">
        <f>SUMIFS(AQ$907:AQ$2533,SecVar,"ener",SecSub,$C2542,SecFuel,"&lt;&gt;all")</f>
        <v/>
      </c>
      <c r="AR2542" s="40">
        <f>SUMIFS(AR$907:AR$2533,SecVar,"ener",SecSub,$C2542,SecFuel,"&lt;&gt;all")</f>
        <v/>
      </c>
      <c r="AS2542" s="40">
        <f>SUMIFS(AS$907:AS$2533,SecVar,"ener",SecSub,$C2542,SecFuel,"&lt;&gt;all")</f>
        <v/>
      </c>
      <c r="AT2542" s="40">
        <f>SUMIFS(AT$907:AT$2533,SecVar,"ener",SecSub,$C2542,SecFuel,"&lt;&gt;all")</f>
        <v/>
      </c>
      <c r="AU2542" s="40">
        <f>SUMIFS(AU$907:AU$2533,SecVar,"ener",SecSub,$C2542,SecFuel,"&lt;&gt;all")</f>
        <v/>
      </c>
      <c r="AV2542" s="40">
        <f>SUMIFS(AV$907:AV$2533,SecVar,"ener",SecSub,$C2542,SecFuel,"&lt;&gt;all")</f>
        <v/>
      </c>
      <c r="AW2542" s="40">
        <f>SUMIFS(AW$907:AW$2533,SecVar,"ener",SecSub,$C2542,SecFuel,"&lt;&gt;all")</f>
        <v/>
      </c>
      <c r="AX2542" s="40">
        <f>SUMIFS(AX$907:AX$2533,SecVar,"ener",SecSub,$C2542,SecFuel,"&lt;&gt;all")</f>
        <v/>
      </c>
      <c r="AY2542" s="40">
        <f>SUMIFS(AY$907:AY$2533,SecVar,"ener",SecSub,$C2542,SecFuel,"&lt;&gt;all")</f>
        <v/>
      </c>
    </row>
    <row r="2543" hidden="1" outlineLevel="1">
      <c r="A2543" s="14" t="inlineStr">
        <is>
          <t>ener</t>
        </is>
      </c>
      <c r="B2543" s="14" t="inlineStr">
        <is>
          <t>all</t>
        </is>
      </c>
      <c r="C2543" s="14" t="inlineStr">
        <is>
          <t>foo</t>
        </is>
      </c>
      <c r="H2543" s="14">
        <f>INDEX(VarLab,MATCH($A2543,VarKey,0))&amp;INDEX(MemLab,MATCH($C2543&amp;"|"&amp;$B2543,MemKey,0))</f>
        <v/>
      </c>
      <c r="I2543" s="14">
        <f>INDEX(VarUnit,MATCH($A2543,VarKey,0))</f>
        <v/>
      </c>
      <c r="J2543" s="14">
        <f>INDEX(VarSrc,MATCH($A2543,VarKey,0))</f>
        <v/>
      </c>
      <c r="K2543" s="11">
        <f>CodePrefix&amp;$A2543&amp;IF($C2543="","","."&amp;$C2543&amp;"."&amp;$B2543)&amp;INDEX(VarEnd,MATCH($A2543,VarKey,0))&amp;K$5</f>
        <v/>
      </c>
      <c r="L2543" s="39">
        <f>SUMIFS(L$907:L$2533,SecVar,"ener",SecSub,$C2543,SecFuel,"&lt;&gt;all")</f>
        <v/>
      </c>
      <c r="M2543" s="40">
        <f>SUMIFS(M$907:M$2533,SecVar,"ener",SecSub,$C2543,SecFuel,"&lt;&gt;all")</f>
        <v/>
      </c>
      <c r="N2543" s="40">
        <f>SUMIFS(N$907:N$2533,SecVar,"ener",SecSub,$C2543,SecFuel,"&lt;&gt;all")</f>
        <v/>
      </c>
      <c r="O2543" s="40">
        <f>SUMIFS(O$907:O$2533,SecVar,"ener",SecSub,$C2543,SecFuel,"&lt;&gt;all")</f>
        <v/>
      </c>
      <c r="P2543" s="40">
        <f>SUMIFS(P$907:P$2533,SecVar,"ener",SecSub,$C2543,SecFuel,"&lt;&gt;all")</f>
        <v/>
      </c>
      <c r="Q2543" s="40">
        <f>SUMIFS(Q$907:Q$2533,SecVar,"ener",SecSub,$C2543,SecFuel,"&lt;&gt;all")</f>
        <v/>
      </c>
      <c r="R2543" s="40">
        <f>SUMIFS(R$907:R$2533,SecVar,"ener",SecSub,$C2543,SecFuel,"&lt;&gt;all")</f>
        <v/>
      </c>
      <c r="S2543" s="40">
        <f>SUMIFS(S$907:S$2533,SecVar,"ener",SecSub,$C2543,SecFuel,"&lt;&gt;all")</f>
        <v/>
      </c>
      <c r="T2543" s="40">
        <f>SUMIFS(T$907:T$2533,SecVar,"ener",SecSub,$C2543,SecFuel,"&lt;&gt;all")</f>
        <v/>
      </c>
      <c r="U2543" s="40">
        <f>SUMIFS(U$907:U$2533,SecVar,"ener",SecSub,$C2543,SecFuel,"&lt;&gt;all")</f>
        <v/>
      </c>
      <c r="V2543" s="40">
        <f>SUMIFS(V$907:V$2533,SecVar,"ener",SecSub,$C2543,SecFuel,"&lt;&gt;all")</f>
        <v/>
      </c>
      <c r="W2543" s="40">
        <f>SUMIFS(W$907:W$2533,SecVar,"ener",SecSub,$C2543,SecFuel,"&lt;&gt;all")</f>
        <v/>
      </c>
      <c r="X2543" s="40">
        <f>SUMIFS(X$907:X$2533,SecVar,"ener",SecSub,$C2543,SecFuel,"&lt;&gt;all")</f>
        <v/>
      </c>
      <c r="Y2543" s="40">
        <f>SUMIFS(Y$907:Y$2533,SecVar,"ener",SecSub,$C2543,SecFuel,"&lt;&gt;all")</f>
        <v/>
      </c>
      <c r="Z2543" s="40">
        <f>SUMIFS(Z$907:Z$2533,SecVar,"ener",SecSub,$C2543,SecFuel,"&lt;&gt;all")</f>
        <v/>
      </c>
      <c r="AA2543" s="40">
        <f>SUMIFS(AA$907:AA$2533,SecVar,"ener",SecSub,$C2543,SecFuel,"&lt;&gt;all")</f>
        <v/>
      </c>
      <c r="AB2543" s="40">
        <f>SUMIFS(AB$907:AB$2533,SecVar,"ener",SecSub,$C2543,SecFuel,"&lt;&gt;all")</f>
        <v/>
      </c>
      <c r="AC2543" s="40">
        <f>SUMIFS(AC$907:AC$2533,SecVar,"ener",SecSub,$C2543,SecFuel,"&lt;&gt;all")</f>
        <v/>
      </c>
      <c r="AD2543" s="40">
        <f>SUMIFS(AD$907:AD$2533,SecVar,"ener",SecSub,$C2543,SecFuel,"&lt;&gt;all")</f>
        <v/>
      </c>
      <c r="AF2543" s="11">
        <f>CodePrefix&amp;$A2543&amp;IF($C2543="","","."&amp;$C2543&amp;"."&amp;$B2543)&amp;INDEX(VarEnd,MATCH($A2543,VarKey,0))&amp;AF$5</f>
        <v/>
      </c>
      <c r="AG2543" s="39">
        <f>SUMIFS(AG$907:AG$2533,SecVar,"ener",SecSub,$C2543,SecFuel,"&lt;&gt;all")</f>
        <v/>
      </c>
      <c r="AH2543" s="40">
        <f>SUMIFS(AH$907:AH$2533,SecVar,"ener",SecSub,$C2543,SecFuel,"&lt;&gt;all")</f>
        <v/>
      </c>
      <c r="AI2543" s="40">
        <f>SUMIFS(AI$907:AI$2533,SecVar,"ener",SecSub,$C2543,SecFuel,"&lt;&gt;all")</f>
        <v/>
      </c>
      <c r="AJ2543" s="40">
        <f>SUMIFS(AJ$907:AJ$2533,SecVar,"ener",SecSub,$C2543,SecFuel,"&lt;&gt;all")</f>
        <v/>
      </c>
      <c r="AK2543" s="40">
        <f>SUMIFS(AK$907:AK$2533,SecVar,"ener",SecSub,$C2543,SecFuel,"&lt;&gt;all")</f>
        <v/>
      </c>
      <c r="AL2543" s="40">
        <f>SUMIFS(AL$907:AL$2533,SecVar,"ener",SecSub,$C2543,SecFuel,"&lt;&gt;all")</f>
        <v/>
      </c>
      <c r="AM2543" s="40">
        <f>SUMIFS(AM$907:AM$2533,SecVar,"ener",SecSub,$C2543,SecFuel,"&lt;&gt;all")</f>
        <v/>
      </c>
      <c r="AN2543" s="40">
        <f>SUMIFS(AN$907:AN$2533,SecVar,"ener",SecSub,$C2543,SecFuel,"&lt;&gt;all")</f>
        <v/>
      </c>
      <c r="AO2543" s="40">
        <f>SUMIFS(AO$907:AO$2533,SecVar,"ener",SecSub,$C2543,SecFuel,"&lt;&gt;all")</f>
        <v/>
      </c>
      <c r="AP2543" s="40">
        <f>SUMIFS(AP$907:AP$2533,SecVar,"ener",SecSub,$C2543,SecFuel,"&lt;&gt;all")</f>
        <v/>
      </c>
      <c r="AQ2543" s="40">
        <f>SUMIFS(AQ$907:AQ$2533,SecVar,"ener",SecSub,$C2543,SecFuel,"&lt;&gt;all")</f>
        <v/>
      </c>
      <c r="AR2543" s="40">
        <f>SUMIFS(AR$907:AR$2533,SecVar,"ener",SecSub,$C2543,SecFuel,"&lt;&gt;all")</f>
        <v/>
      </c>
      <c r="AS2543" s="40">
        <f>SUMIFS(AS$907:AS$2533,SecVar,"ener",SecSub,$C2543,SecFuel,"&lt;&gt;all")</f>
        <v/>
      </c>
      <c r="AT2543" s="40">
        <f>SUMIFS(AT$907:AT$2533,SecVar,"ener",SecSub,$C2543,SecFuel,"&lt;&gt;all")</f>
        <v/>
      </c>
      <c r="AU2543" s="40">
        <f>SUMIFS(AU$907:AU$2533,SecVar,"ener",SecSub,$C2543,SecFuel,"&lt;&gt;all")</f>
        <v/>
      </c>
      <c r="AV2543" s="40">
        <f>SUMIFS(AV$907:AV$2533,SecVar,"ener",SecSub,$C2543,SecFuel,"&lt;&gt;all")</f>
        <v/>
      </c>
      <c r="AW2543" s="40">
        <f>SUMIFS(AW$907:AW$2533,SecVar,"ener",SecSub,$C2543,SecFuel,"&lt;&gt;all")</f>
        <v/>
      </c>
      <c r="AX2543" s="40">
        <f>SUMIFS(AX$907:AX$2533,SecVar,"ener",SecSub,$C2543,SecFuel,"&lt;&gt;all")</f>
        <v/>
      </c>
      <c r="AY2543" s="40">
        <f>SUMIFS(AY$907:AY$2533,SecVar,"ener",SecSub,$C2543,SecFuel,"&lt;&gt;all")</f>
        <v/>
      </c>
    </row>
    <row r="2544" hidden="1" outlineLevel="1">
      <c r="A2544" s="14" t="inlineStr">
        <is>
          <t>ener</t>
        </is>
      </c>
      <c r="B2544" s="14" t="inlineStr">
        <is>
          <t>all</t>
        </is>
      </c>
      <c r="C2544" s="14" t="inlineStr">
        <is>
          <t>srv</t>
        </is>
      </c>
      <c r="H2544" s="14">
        <f>INDEX(VarLab,MATCH($A2544,VarKey,0))&amp;INDEX(MemLab,MATCH($C2544&amp;"|"&amp;$B2544,MemKey,0))</f>
        <v/>
      </c>
      <c r="I2544" s="14">
        <f>INDEX(VarUnit,MATCH($A2544,VarKey,0))</f>
        <v/>
      </c>
      <c r="J2544" s="14">
        <f>INDEX(VarSrc,MATCH($A2544,VarKey,0))</f>
        <v/>
      </c>
      <c r="K2544" s="11">
        <f>CodePrefix&amp;$A2544&amp;IF($C2544="","","."&amp;$C2544&amp;"."&amp;$B2544)&amp;INDEX(VarEnd,MATCH($A2544,VarKey,0))&amp;K$5</f>
        <v/>
      </c>
      <c r="L2544" s="39">
        <f>SUMIFS(L$907:L$2533,SecVar,"ener",SecSub,$C2544,SecFuel,"&lt;&gt;all")</f>
        <v/>
      </c>
      <c r="M2544" s="40">
        <f>SUMIFS(M$907:M$2533,SecVar,"ener",SecSub,$C2544,SecFuel,"&lt;&gt;all")</f>
        <v/>
      </c>
      <c r="N2544" s="40">
        <f>SUMIFS(N$907:N$2533,SecVar,"ener",SecSub,$C2544,SecFuel,"&lt;&gt;all")</f>
        <v/>
      </c>
      <c r="O2544" s="40">
        <f>SUMIFS(O$907:O$2533,SecVar,"ener",SecSub,$C2544,SecFuel,"&lt;&gt;all")</f>
        <v/>
      </c>
      <c r="P2544" s="40">
        <f>SUMIFS(P$907:P$2533,SecVar,"ener",SecSub,$C2544,SecFuel,"&lt;&gt;all")</f>
        <v/>
      </c>
      <c r="Q2544" s="40">
        <f>SUMIFS(Q$907:Q$2533,SecVar,"ener",SecSub,$C2544,SecFuel,"&lt;&gt;all")</f>
        <v/>
      </c>
      <c r="R2544" s="40">
        <f>SUMIFS(R$907:R$2533,SecVar,"ener",SecSub,$C2544,SecFuel,"&lt;&gt;all")</f>
        <v/>
      </c>
      <c r="S2544" s="40">
        <f>SUMIFS(S$907:S$2533,SecVar,"ener",SecSub,$C2544,SecFuel,"&lt;&gt;all")</f>
        <v/>
      </c>
      <c r="T2544" s="40">
        <f>SUMIFS(T$907:T$2533,SecVar,"ener",SecSub,$C2544,SecFuel,"&lt;&gt;all")</f>
        <v/>
      </c>
      <c r="U2544" s="40">
        <f>SUMIFS(U$907:U$2533,SecVar,"ener",SecSub,$C2544,SecFuel,"&lt;&gt;all")</f>
        <v/>
      </c>
      <c r="V2544" s="40">
        <f>SUMIFS(V$907:V$2533,SecVar,"ener",SecSub,$C2544,SecFuel,"&lt;&gt;all")</f>
        <v/>
      </c>
      <c r="W2544" s="40">
        <f>SUMIFS(W$907:W$2533,SecVar,"ener",SecSub,$C2544,SecFuel,"&lt;&gt;all")</f>
        <v/>
      </c>
      <c r="X2544" s="40">
        <f>SUMIFS(X$907:X$2533,SecVar,"ener",SecSub,$C2544,SecFuel,"&lt;&gt;all")</f>
        <v/>
      </c>
      <c r="Y2544" s="40">
        <f>SUMIFS(Y$907:Y$2533,SecVar,"ener",SecSub,$C2544,SecFuel,"&lt;&gt;all")</f>
        <v/>
      </c>
      <c r="Z2544" s="40">
        <f>SUMIFS(Z$907:Z$2533,SecVar,"ener",SecSub,$C2544,SecFuel,"&lt;&gt;all")</f>
        <v/>
      </c>
      <c r="AA2544" s="40">
        <f>SUMIFS(AA$907:AA$2533,SecVar,"ener",SecSub,$C2544,SecFuel,"&lt;&gt;all")</f>
        <v/>
      </c>
      <c r="AB2544" s="40">
        <f>SUMIFS(AB$907:AB$2533,SecVar,"ener",SecSub,$C2544,SecFuel,"&lt;&gt;all")</f>
        <v/>
      </c>
      <c r="AC2544" s="40">
        <f>SUMIFS(AC$907:AC$2533,SecVar,"ener",SecSub,$C2544,SecFuel,"&lt;&gt;all")</f>
        <v/>
      </c>
      <c r="AD2544" s="40">
        <f>SUMIFS(AD$907:AD$2533,SecVar,"ener",SecSub,$C2544,SecFuel,"&lt;&gt;all")</f>
        <v/>
      </c>
      <c r="AF2544" s="11">
        <f>CodePrefix&amp;$A2544&amp;IF($C2544="","","."&amp;$C2544&amp;"."&amp;$B2544)&amp;INDEX(VarEnd,MATCH($A2544,VarKey,0))&amp;AF$5</f>
        <v/>
      </c>
      <c r="AG2544" s="39">
        <f>SUMIFS(AG$907:AG$2533,SecVar,"ener",SecSub,$C2544,SecFuel,"&lt;&gt;all")</f>
        <v/>
      </c>
      <c r="AH2544" s="40">
        <f>SUMIFS(AH$907:AH$2533,SecVar,"ener",SecSub,$C2544,SecFuel,"&lt;&gt;all")</f>
        <v/>
      </c>
      <c r="AI2544" s="40">
        <f>SUMIFS(AI$907:AI$2533,SecVar,"ener",SecSub,$C2544,SecFuel,"&lt;&gt;all")</f>
        <v/>
      </c>
      <c r="AJ2544" s="40">
        <f>SUMIFS(AJ$907:AJ$2533,SecVar,"ener",SecSub,$C2544,SecFuel,"&lt;&gt;all")</f>
        <v/>
      </c>
      <c r="AK2544" s="40">
        <f>SUMIFS(AK$907:AK$2533,SecVar,"ener",SecSub,$C2544,SecFuel,"&lt;&gt;all")</f>
        <v/>
      </c>
      <c r="AL2544" s="40">
        <f>SUMIFS(AL$907:AL$2533,SecVar,"ener",SecSub,$C2544,SecFuel,"&lt;&gt;all")</f>
        <v/>
      </c>
      <c r="AM2544" s="40">
        <f>SUMIFS(AM$907:AM$2533,SecVar,"ener",SecSub,$C2544,SecFuel,"&lt;&gt;all")</f>
        <v/>
      </c>
      <c r="AN2544" s="40">
        <f>SUMIFS(AN$907:AN$2533,SecVar,"ener",SecSub,$C2544,SecFuel,"&lt;&gt;all")</f>
        <v/>
      </c>
      <c r="AO2544" s="40">
        <f>SUMIFS(AO$907:AO$2533,SecVar,"ener",SecSub,$C2544,SecFuel,"&lt;&gt;all")</f>
        <v/>
      </c>
      <c r="AP2544" s="40">
        <f>SUMIFS(AP$907:AP$2533,SecVar,"ener",SecSub,$C2544,SecFuel,"&lt;&gt;all")</f>
        <v/>
      </c>
      <c r="AQ2544" s="40">
        <f>SUMIFS(AQ$907:AQ$2533,SecVar,"ener",SecSub,$C2544,SecFuel,"&lt;&gt;all")</f>
        <v/>
      </c>
      <c r="AR2544" s="40">
        <f>SUMIFS(AR$907:AR$2533,SecVar,"ener",SecSub,$C2544,SecFuel,"&lt;&gt;all")</f>
        <v/>
      </c>
      <c r="AS2544" s="40">
        <f>SUMIFS(AS$907:AS$2533,SecVar,"ener",SecSub,$C2544,SecFuel,"&lt;&gt;all")</f>
        <v/>
      </c>
      <c r="AT2544" s="40">
        <f>SUMIFS(AT$907:AT$2533,SecVar,"ener",SecSub,$C2544,SecFuel,"&lt;&gt;all")</f>
        <v/>
      </c>
      <c r="AU2544" s="40">
        <f>SUMIFS(AU$907:AU$2533,SecVar,"ener",SecSub,$C2544,SecFuel,"&lt;&gt;all")</f>
        <v/>
      </c>
      <c r="AV2544" s="40">
        <f>SUMIFS(AV$907:AV$2533,SecVar,"ener",SecSub,$C2544,SecFuel,"&lt;&gt;all")</f>
        <v/>
      </c>
      <c r="AW2544" s="40">
        <f>SUMIFS(AW$907:AW$2533,SecVar,"ener",SecSub,$C2544,SecFuel,"&lt;&gt;all")</f>
        <v/>
      </c>
      <c r="AX2544" s="40">
        <f>SUMIFS(AX$907:AX$2533,SecVar,"ener",SecSub,$C2544,SecFuel,"&lt;&gt;all")</f>
        <v/>
      </c>
      <c r="AY2544" s="40">
        <f>SUMIFS(AY$907:AY$2533,SecVar,"ener",SecSub,$C2544,SecFuel,"&lt;&gt;all")</f>
        <v/>
      </c>
    </row>
    <row r="2545" hidden="1" outlineLevel="1">
      <c r="A2545" s="14" t="inlineStr">
        <is>
          <t>ener</t>
        </is>
      </c>
      <c r="B2545" s="14" t="inlineStr">
        <is>
          <t>all</t>
        </is>
      </c>
      <c r="C2545" s="14" t="inlineStr">
        <is>
          <t>mch</t>
        </is>
      </c>
      <c r="H2545" s="14">
        <f>INDEX(VarLab,MATCH($A2545,VarKey,0))&amp;INDEX(MemLab,MATCH($C2545&amp;"|"&amp;$B2545,MemKey,0))</f>
        <v/>
      </c>
      <c r="I2545" s="14">
        <f>INDEX(VarUnit,MATCH($A2545,VarKey,0))</f>
        <v/>
      </c>
      <c r="J2545" s="14">
        <f>INDEX(VarSrc,MATCH($A2545,VarKey,0))</f>
        <v/>
      </c>
      <c r="K2545" s="11">
        <f>CodePrefix&amp;$A2545&amp;IF($C2545="","","."&amp;$C2545&amp;"."&amp;$B2545)&amp;INDEX(VarEnd,MATCH($A2545,VarKey,0))&amp;K$5</f>
        <v/>
      </c>
      <c r="L2545" s="39">
        <f>SUMIFS(L$907:L$2533,SecVar,"ener",SecSub,$C2545,SecFuel,"&lt;&gt;all")</f>
        <v/>
      </c>
      <c r="M2545" s="40">
        <f>SUMIFS(M$907:M$2533,SecVar,"ener",SecSub,$C2545,SecFuel,"&lt;&gt;all")</f>
        <v/>
      </c>
      <c r="N2545" s="40">
        <f>SUMIFS(N$907:N$2533,SecVar,"ener",SecSub,$C2545,SecFuel,"&lt;&gt;all")</f>
        <v/>
      </c>
      <c r="O2545" s="40">
        <f>SUMIFS(O$907:O$2533,SecVar,"ener",SecSub,$C2545,SecFuel,"&lt;&gt;all")</f>
        <v/>
      </c>
      <c r="P2545" s="40">
        <f>SUMIFS(P$907:P$2533,SecVar,"ener",SecSub,$C2545,SecFuel,"&lt;&gt;all")</f>
        <v/>
      </c>
      <c r="Q2545" s="40">
        <f>SUMIFS(Q$907:Q$2533,SecVar,"ener",SecSub,$C2545,SecFuel,"&lt;&gt;all")</f>
        <v/>
      </c>
      <c r="R2545" s="40">
        <f>SUMIFS(R$907:R$2533,SecVar,"ener",SecSub,$C2545,SecFuel,"&lt;&gt;all")</f>
        <v/>
      </c>
      <c r="S2545" s="40">
        <f>SUMIFS(S$907:S$2533,SecVar,"ener",SecSub,$C2545,SecFuel,"&lt;&gt;all")</f>
        <v/>
      </c>
      <c r="T2545" s="40">
        <f>SUMIFS(T$907:T$2533,SecVar,"ener",SecSub,$C2545,SecFuel,"&lt;&gt;all")</f>
        <v/>
      </c>
      <c r="U2545" s="40">
        <f>SUMIFS(U$907:U$2533,SecVar,"ener",SecSub,$C2545,SecFuel,"&lt;&gt;all")</f>
        <v/>
      </c>
      <c r="V2545" s="40">
        <f>SUMIFS(V$907:V$2533,SecVar,"ener",SecSub,$C2545,SecFuel,"&lt;&gt;all")</f>
        <v/>
      </c>
      <c r="W2545" s="40">
        <f>SUMIFS(W$907:W$2533,SecVar,"ener",SecSub,$C2545,SecFuel,"&lt;&gt;all")</f>
        <v/>
      </c>
      <c r="X2545" s="40">
        <f>SUMIFS(X$907:X$2533,SecVar,"ener",SecSub,$C2545,SecFuel,"&lt;&gt;all")</f>
        <v/>
      </c>
      <c r="Y2545" s="40">
        <f>SUMIFS(Y$907:Y$2533,SecVar,"ener",SecSub,$C2545,SecFuel,"&lt;&gt;all")</f>
        <v/>
      </c>
      <c r="Z2545" s="40">
        <f>SUMIFS(Z$907:Z$2533,SecVar,"ener",SecSub,$C2545,SecFuel,"&lt;&gt;all")</f>
        <v/>
      </c>
      <c r="AA2545" s="40">
        <f>SUMIFS(AA$907:AA$2533,SecVar,"ener",SecSub,$C2545,SecFuel,"&lt;&gt;all")</f>
        <v/>
      </c>
      <c r="AB2545" s="40">
        <f>SUMIFS(AB$907:AB$2533,SecVar,"ener",SecSub,$C2545,SecFuel,"&lt;&gt;all")</f>
        <v/>
      </c>
      <c r="AC2545" s="40">
        <f>SUMIFS(AC$907:AC$2533,SecVar,"ener",SecSub,$C2545,SecFuel,"&lt;&gt;all")</f>
        <v/>
      </c>
      <c r="AD2545" s="40">
        <f>SUMIFS(AD$907:AD$2533,SecVar,"ener",SecSub,$C2545,SecFuel,"&lt;&gt;all")</f>
        <v/>
      </c>
      <c r="AF2545" s="11">
        <f>CodePrefix&amp;$A2545&amp;IF($C2545="","","."&amp;$C2545&amp;"."&amp;$B2545)&amp;INDEX(VarEnd,MATCH($A2545,VarKey,0))&amp;AF$5</f>
        <v/>
      </c>
      <c r="AG2545" s="39">
        <f>SUMIFS(AG$907:AG$2533,SecVar,"ener",SecSub,$C2545,SecFuel,"&lt;&gt;all")</f>
        <v/>
      </c>
      <c r="AH2545" s="40">
        <f>SUMIFS(AH$907:AH$2533,SecVar,"ener",SecSub,$C2545,SecFuel,"&lt;&gt;all")</f>
        <v/>
      </c>
      <c r="AI2545" s="40">
        <f>SUMIFS(AI$907:AI$2533,SecVar,"ener",SecSub,$C2545,SecFuel,"&lt;&gt;all")</f>
        <v/>
      </c>
      <c r="AJ2545" s="40">
        <f>SUMIFS(AJ$907:AJ$2533,SecVar,"ener",SecSub,$C2545,SecFuel,"&lt;&gt;all")</f>
        <v/>
      </c>
      <c r="AK2545" s="40">
        <f>SUMIFS(AK$907:AK$2533,SecVar,"ener",SecSub,$C2545,SecFuel,"&lt;&gt;all")</f>
        <v/>
      </c>
      <c r="AL2545" s="40">
        <f>SUMIFS(AL$907:AL$2533,SecVar,"ener",SecSub,$C2545,SecFuel,"&lt;&gt;all")</f>
        <v/>
      </c>
      <c r="AM2545" s="40">
        <f>SUMIFS(AM$907:AM$2533,SecVar,"ener",SecSub,$C2545,SecFuel,"&lt;&gt;all")</f>
        <v/>
      </c>
      <c r="AN2545" s="40">
        <f>SUMIFS(AN$907:AN$2533,SecVar,"ener",SecSub,$C2545,SecFuel,"&lt;&gt;all")</f>
        <v/>
      </c>
      <c r="AO2545" s="40">
        <f>SUMIFS(AO$907:AO$2533,SecVar,"ener",SecSub,$C2545,SecFuel,"&lt;&gt;all")</f>
        <v/>
      </c>
      <c r="AP2545" s="40">
        <f>SUMIFS(AP$907:AP$2533,SecVar,"ener",SecSub,$C2545,SecFuel,"&lt;&gt;all")</f>
        <v/>
      </c>
      <c r="AQ2545" s="40">
        <f>SUMIFS(AQ$907:AQ$2533,SecVar,"ener",SecSub,$C2545,SecFuel,"&lt;&gt;all")</f>
        <v/>
      </c>
      <c r="AR2545" s="40">
        <f>SUMIFS(AR$907:AR$2533,SecVar,"ener",SecSub,$C2545,SecFuel,"&lt;&gt;all")</f>
        <v/>
      </c>
      <c r="AS2545" s="40">
        <f>SUMIFS(AS$907:AS$2533,SecVar,"ener",SecSub,$C2545,SecFuel,"&lt;&gt;all")</f>
        <v/>
      </c>
      <c r="AT2545" s="40">
        <f>SUMIFS(AT$907:AT$2533,SecVar,"ener",SecSub,$C2545,SecFuel,"&lt;&gt;all")</f>
        <v/>
      </c>
      <c r="AU2545" s="40">
        <f>SUMIFS(AU$907:AU$2533,SecVar,"ener",SecSub,$C2545,SecFuel,"&lt;&gt;all")</f>
        <v/>
      </c>
      <c r="AV2545" s="40">
        <f>SUMIFS(AV$907:AV$2533,SecVar,"ener",SecSub,$C2545,SecFuel,"&lt;&gt;all")</f>
        <v/>
      </c>
      <c r="AW2545" s="40">
        <f>SUMIFS(AW$907:AW$2533,SecVar,"ener",SecSub,$C2545,SecFuel,"&lt;&gt;all")</f>
        <v/>
      </c>
      <c r="AX2545" s="40">
        <f>SUMIFS(AX$907:AX$2533,SecVar,"ener",SecSub,$C2545,SecFuel,"&lt;&gt;all")</f>
        <v/>
      </c>
      <c r="AY2545" s="40">
        <f>SUMIFS(AY$907:AY$2533,SecVar,"ener",SecSub,$C2545,SecFuel,"&lt;&gt;all")</f>
        <v/>
      </c>
    </row>
    <row r="2546" hidden="1" outlineLevel="1">
      <c r="A2546" s="14" t="inlineStr">
        <is>
          <t>ener</t>
        </is>
      </c>
      <c r="B2546" s="14" t="inlineStr">
        <is>
          <t>all</t>
        </is>
      </c>
      <c r="C2546" s="14" t="inlineStr">
        <is>
          <t>irn</t>
        </is>
      </c>
      <c r="H2546" s="14">
        <f>INDEX(VarLab,MATCH($A2546,VarKey,0))&amp;INDEX(MemLab,MATCH($C2546&amp;"|"&amp;$B2546,MemKey,0))</f>
        <v/>
      </c>
      <c r="I2546" s="14">
        <f>INDEX(VarUnit,MATCH($A2546,VarKey,0))</f>
        <v/>
      </c>
      <c r="J2546" s="14">
        <f>INDEX(VarSrc,MATCH($A2546,VarKey,0))</f>
        <v/>
      </c>
      <c r="K2546" s="11">
        <f>CodePrefix&amp;$A2546&amp;IF($C2546="","","."&amp;$C2546&amp;"."&amp;$B2546)&amp;INDEX(VarEnd,MATCH($A2546,VarKey,0))&amp;K$5</f>
        <v/>
      </c>
      <c r="L2546" s="39">
        <f>SUMIFS(L$907:L$2533,SecVar,"ener",SecSub,$C2546,SecFuel,"&lt;&gt;all")</f>
        <v/>
      </c>
      <c r="M2546" s="40">
        <f>SUMIFS(M$907:M$2533,SecVar,"ener",SecSub,$C2546,SecFuel,"&lt;&gt;all")</f>
        <v/>
      </c>
      <c r="N2546" s="40">
        <f>SUMIFS(N$907:N$2533,SecVar,"ener",SecSub,$C2546,SecFuel,"&lt;&gt;all")</f>
        <v/>
      </c>
      <c r="O2546" s="40">
        <f>SUMIFS(O$907:O$2533,SecVar,"ener",SecSub,$C2546,SecFuel,"&lt;&gt;all")</f>
        <v/>
      </c>
      <c r="P2546" s="40">
        <f>SUMIFS(P$907:P$2533,SecVar,"ener",SecSub,$C2546,SecFuel,"&lt;&gt;all")</f>
        <v/>
      </c>
      <c r="Q2546" s="40">
        <f>SUMIFS(Q$907:Q$2533,SecVar,"ener",SecSub,$C2546,SecFuel,"&lt;&gt;all")</f>
        <v/>
      </c>
      <c r="R2546" s="40">
        <f>SUMIFS(R$907:R$2533,SecVar,"ener",SecSub,$C2546,SecFuel,"&lt;&gt;all")</f>
        <v/>
      </c>
      <c r="S2546" s="40">
        <f>SUMIFS(S$907:S$2533,SecVar,"ener",SecSub,$C2546,SecFuel,"&lt;&gt;all")</f>
        <v/>
      </c>
      <c r="T2546" s="40">
        <f>SUMIFS(T$907:T$2533,SecVar,"ener",SecSub,$C2546,SecFuel,"&lt;&gt;all")</f>
        <v/>
      </c>
      <c r="U2546" s="40">
        <f>SUMIFS(U$907:U$2533,SecVar,"ener",SecSub,$C2546,SecFuel,"&lt;&gt;all")</f>
        <v/>
      </c>
      <c r="V2546" s="40">
        <f>SUMIFS(V$907:V$2533,SecVar,"ener",SecSub,$C2546,SecFuel,"&lt;&gt;all")</f>
        <v/>
      </c>
      <c r="W2546" s="40">
        <f>SUMIFS(W$907:W$2533,SecVar,"ener",SecSub,$C2546,SecFuel,"&lt;&gt;all")</f>
        <v/>
      </c>
      <c r="X2546" s="40">
        <f>SUMIFS(X$907:X$2533,SecVar,"ener",SecSub,$C2546,SecFuel,"&lt;&gt;all")</f>
        <v/>
      </c>
      <c r="Y2546" s="40">
        <f>SUMIFS(Y$907:Y$2533,SecVar,"ener",SecSub,$C2546,SecFuel,"&lt;&gt;all")</f>
        <v/>
      </c>
      <c r="Z2546" s="40">
        <f>SUMIFS(Z$907:Z$2533,SecVar,"ener",SecSub,$C2546,SecFuel,"&lt;&gt;all")</f>
        <v/>
      </c>
      <c r="AA2546" s="40">
        <f>SUMIFS(AA$907:AA$2533,SecVar,"ener",SecSub,$C2546,SecFuel,"&lt;&gt;all")</f>
        <v/>
      </c>
      <c r="AB2546" s="40">
        <f>SUMIFS(AB$907:AB$2533,SecVar,"ener",SecSub,$C2546,SecFuel,"&lt;&gt;all")</f>
        <v/>
      </c>
      <c r="AC2546" s="40">
        <f>SUMIFS(AC$907:AC$2533,SecVar,"ener",SecSub,$C2546,SecFuel,"&lt;&gt;all")</f>
        <v/>
      </c>
      <c r="AD2546" s="40">
        <f>SUMIFS(AD$907:AD$2533,SecVar,"ener",SecSub,$C2546,SecFuel,"&lt;&gt;all")</f>
        <v/>
      </c>
      <c r="AF2546" s="11">
        <f>CodePrefix&amp;$A2546&amp;IF($C2546="","","."&amp;$C2546&amp;"."&amp;$B2546)&amp;INDEX(VarEnd,MATCH($A2546,VarKey,0))&amp;AF$5</f>
        <v/>
      </c>
      <c r="AG2546" s="39">
        <f>SUMIFS(AG$907:AG$2533,SecVar,"ener",SecSub,$C2546,SecFuel,"&lt;&gt;all")</f>
        <v/>
      </c>
      <c r="AH2546" s="40">
        <f>SUMIFS(AH$907:AH$2533,SecVar,"ener",SecSub,$C2546,SecFuel,"&lt;&gt;all")</f>
        <v/>
      </c>
      <c r="AI2546" s="40">
        <f>SUMIFS(AI$907:AI$2533,SecVar,"ener",SecSub,$C2546,SecFuel,"&lt;&gt;all")</f>
        <v/>
      </c>
      <c r="AJ2546" s="40">
        <f>SUMIFS(AJ$907:AJ$2533,SecVar,"ener",SecSub,$C2546,SecFuel,"&lt;&gt;all")</f>
        <v/>
      </c>
      <c r="AK2546" s="40">
        <f>SUMIFS(AK$907:AK$2533,SecVar,"ener",SecSub,$C2546,SecFuel,"&lt;&gt;all")</f>
        <v/>
      </c>
      <c r="AL2546" s="40">
        <f>SUMIFS(AL$907:AL$2533,SecVar,"ener",SecSub,$C2546,SecFuel,"&lt;&gt;all")</f>
        <v/>
      </c>
      <c r="AM2546" s="40">
        <f>SUMIFS(AM$907:AM$2533,SecVar,"ener",SecSub,$C2546,SecFuel,"&lt;&gt;all")</f>
        <v/>
      </c>
      <c r="AN2546" s="40">
        <f>SUMIFS(AN$907:AN$2533,SecVar,"ener",SecSub,$C2546,SecFuel,"&lt;&gt;all")</f>
        <v/>
      </c>
      <c r="AO2546" s="40">
        <f>SUMIFS(AO$907:AO$2533,SecVar,"ener",SecSub,$C2546,SecFuel,"&lt;&gt;all")</f>
        <v/>
      </c>
      <c r="AP2546" s="40">
        <f>SUMIFS(AP$907:AP$2533,SecVar,"ener",SecSub,$C2546,SecFuel,"&lt;&gt;all")</f>
        <v/>
      </c>
      <c r="AQ2546" s="40">
        <f>SUMIFS(AQ$907:AQ$2533,SecVar,"ener",SecSub,$C2546,SecFuel,"&lt;&gt;all")</f>
        <v/>
      </c>
      <c r="AR2546" s="40">
        <f>SUMIFS(AR$907:AR$2533,SecVar,"ener",SecSub,$C2546,SecFuel,"&lt;&gt;all")</f>
        <v/>
      </c>
      <c r="AS2546" s="40">
        <f>SUMIFS(AS$907:AS$2533,SecVar,"ener",SecSub,$C2546,SecFuel,"&lt;&gt;all")</f>
        <v/>
      </c>
      <c r="AT2546" s="40">
        <f>SUMIFS(AT$907:AT$2533,SecVar,"ener",SecSub,$C2546,SecFuel,"&lt;&gt;all")</f>
        <v/>
      </c>
      <c r="AU2546" s="40">
        <f>SUMIFS(AU$907:AU$2533,SecVar,"ener",SecSub,$C2546,SecFuel,"&lt;&gt;all")</f>
        <v/>
      </c>
      <c r="AV2546" s="40">
        <f>SUMIFS(AV$907:AV$2533,SecVar,"ener",SecSub,$C2546,SecFuel,"&lt;&gt;all")</f>
        <v/>
      </c>
      <c r="AW2546" s="40">
        <f>SUMIFS(AW$907:AW$2533,SecVar,"ener",SecSub,$C2546,SecFuel,"&lt;&gt;all")</f>
        <v/>
      </c>
      <c r="AX2546" s="40">
        <f>SUMIFS(AX$907:AX$2533,SecVar,"ener",SecSub,$C2546,SecFuel,"&lt;&gt;all")</f>
        <v/>
      </c>
      <c r="AY2546" s="40">
        <f>SUMIFS(AY$907:AY$2533,SecVar,"ener",SecSub,$C2546,SecFuel,"&lt;&gt;all")</f>
        <v/>
      </c>
    </row>
    <row r="2547" hidden="1" outlineLevel="1">
      <c r="A2547" s="14" t="inlineStr">
        <is>
          <t>ener</t>
        </is>
      </c>
      <c r="B2547" s="14" t="inlineStr">
        <is>
          <t>all</t>
        </is>
      </c>
      <c r="C2547" s="14" t="inlineStr">
        <is>
          <t>nfm</t>
        </is>
      </c>
      <c r="H2547" s="14">
        <f>INDEX(VarLab,MATCH($A2547,VarKey,0))&amp;INDEX(MemLab,MATCH($C2547&amp;"|"&amp;$B2547,MemKey,0))</f>
        <v/>
      </c>
      <c r="I2547" s="14">
        <f>INDEX(VarUnit,MATCH($A2547,VarKey,0))</f>
        <v/>
      </c>
      <c r="J2547" s="14">
        <f>INDEX(VarSrc,MATCH($A2547,VarKey,0))</f>
        <v/>
      </c>
      <c r="K2547" s="11">
        <f>CodePrefix&amp;$A2547&amp;IF($C2547="","","."&amp;$C2547&amp;"."&amp;$B2547)&amp;INDEX(VarEnd,MATCH($A2547,VarKey,0))&amp;K$5</f>
        <v/>
      </c>
      <c r="L2547" s="39">
        <f>SUMIFS(L$907:L$2533,SecVar,"ener",SecSub,$C2547,SecFuel,"&lt;&gt;all")</f>
        <v/>
      </c>
      <c r="M2547" s="40">
        <f>SUMIFS(M$907:M$2533,SecVar,"ener",SecSub,$C2547,SecFuel,"&lt;&gt;all")</f>
        <v/>
      </c>
      <c r="N2547" s="40">
        <f>SUMIFS(N$907:N$2533,SecVar,"ener",SecSub,$C2547,SecFuel,"&lt;&gt;all")</f>
        <v/>
      </c>
      <c r="O2547" s="40">
        <f>SUMIFS(O$907:O$2533,SecVar,"ener",SecSub,$C2547,SecFuel,"&lt;&gt;all")</f>
        <v/>
      </c>
      <c r="P2547" s="40">
        <f>SUMIFS(P$907:P$2533,SecVar,"ener",SecSub,$C2547,SecFuel,"&lt;&gt;all")</f>
        <v/>
      </c>
      <c r="Q2547" s="40">
        <f>SUMIFS(Q$907:Q$2533,SecVar,"ener",SecSub,$C2547,SecFuel,"&lt;&gt;all")</f>
        <v/>
      </c>
      <c r="R2547" s="40">
        <f>SUMIFS(R$907:R$2533,SecVar,"ener",SecSub,$C2547,SecFuel,"&lt;&gt;all")</f>
        <v/>
      </c>
      <c r="S2547" s="40">
        <f>SUMIFS(S$907:S$2533,SecVar,"ener",SecSub,$C2547,SecFuel,"&lt;&gt;all")</f>
        <v/>
      </c>
      <c r="T2547" s="40">
        <f>SUMIFS(T$907:T$2533,SecVar,"ener",SecSub,$C2547,SecFuel,"&lt;&gt;all")</f>
        <v/>
      </c>
      <c r="U2547" s="40">
        <f>SUMIFS(U$907:U$2533,SecVar,"ener",SecSub,$C2547,SecFuel,"&lt;&gt;all")</f>
        <v/>
      </c>
      <c r="V2547" s="40">
        <f>SUMIFS(V$907:V$2533,SecVar,"ener",SecSub,$C2547,SecFuel,"&lt;&gt;all")</f>
        <v/>
      </c>
      <c r="W2547" s="40">
        <f>SUMIFS(W$907:W$2533,SecVar,"ener",SecSub,$C2547,SecFuel,"&lt;&gt;all")</f>
        <v/>
      </c>
      <c r="X2547" s="40">
        <f>SUMIFS(X$907:X$2533,SecVar,"ener",SecSub,$C2547,SecFuel,"&lt;&gt;all")</f>
        <v/>
      </c>
      <c r="Y2547" s="40">
        <f>SUMIFS(Y$907:Y$2533,SecVar,"ener",SecSub,$C2547,SecFuel,"&lt;&gt;all")</f>
        <v/>
      </c>
      <c r="Z2547" s="40">
        <f>SUMIFS(Z$907:Z$2533,SecVar,"ener",SecSub,$C2547,SecFuel,"&lt;&gt;all")</f>
        <v/>
      </c>
      <c r="AA2547" s="40">
        <f>SUMIFS(AA$907:AA$2533,SecVar,"ener",SecSub,$C2547,SecFuel,"&lt;&gt;all")</f>
        <v/>
      </c>
      <c r="AB2547" s="40">
        <f>SUMIFS(AB$907:AB$2533,SecVar,"ener",SecSub,$C2547,SecFuel,"&lt;&gt;all")</f>
        <v/>
      </c>
      <c r="AC2547" s="40">
        <f>SUMIFS(AC$907:AC$2533,SecVar,"ener",SecSub,$C2547,SecFuel,"&lt;&gt;all")</f>
        <v/>
      </c>
      <c r="AD2547" s="40">
        <f>SUMIFS(AD$907:AD$2533,SecVar,"ener",SecSub,$C2547,SecFuel,"&lt;&gt;all")</f>
        <v/>
      </c>
      <c r="AF2547" s="11">
        <f>CodePrefix&amp;$A2547&amp;IF($C2547="","","."&amp;$C2547&amp;"."&amp;$B2547)&amp;INDEX(VarEnd,MATCH($A2547,VarKey,0))&amp;AF$5</f>
        <v/>
      </c>
      <c r="AG2547" s="39">
        <f>SUMIFS(AG$907:AG$2533,SecVar,"ener",SecSub,$C2547,SecFuel,"&lt;&gt;all")</f>
        <v/>
      </c>
      <c r="AH2547" s="40">
        <f>SUMIFS(AH$907:AH$2533,SecVar,"ener",SecSub,$C2547,SecFuel,"&lt;&gt;all")</f>
        <v/>
      </c>
      <c r="AI2547" s="40">
        <f>SUMIFS(AI$907:AI$2533,SecVar,"ener",SecSub,$C2547,SecFuel,"&lt;&gt;all")</f>
        <v/>
      </c>
      <c r="AJ2547" s="40">
        <f>SUMIFS(AJ$907:AJ$2533,SecVar,"ener",SecSub,$C2547,SecFuel,"&lt;&gt;all")</f>
        <v/>
      </c>
      <c r="AK2547" s="40">
        <f>SUMIFS(AK$907:AK$2533,SecVar,"ener",SecSub,$C2547,SecFuel,"&lt;&gt;all")</f>
        <v/>
      </c>
      <c r="AL2547" s="40">
        <f>SUMIFS(AL$907:AL$2533,SecVar,"ener",SecSub,$C2547,SecFuel,"&lt;&gt;all")</f>
        <v/>
      </c>
      <c r="AM2547" s="40">
        <f>SUMIFS(AM$907:AM$2533,SecVar,"ener",SecSub,$C2547,SecFuel,"&lt;&gt;all")</f>
        <v/>
      </c>
      <c r="AN2547" s="40">
        <f>SUMIFS(AN$907:AN$2533,SecVar,"ener",SecSub,$C2547,SecFuel,"&lt;&gt;all")</f>
        <v/>
      </c>
      <c r="AO2547" s="40">
        <f>SUMIFS(AO$907:AO$2533,SecVar,"ener",SecSub,$C2547,SecFuel,"&lt;&gt;all")</f>
        <v/>
      </c>
      <c r="AP2547" s="40">
        <f>SUMIFS(AP$907:AP$2533,SecVar,"ener",SecSub,$C2547,SecFuel,"&lt;&gt;all")</f>
        <v/>
      </c>
      <c r="AQ2547" s="40">
        <f>SUMIFS(AQ$907:AQ$2533,SecVar,"ener",SecSub,$C2547,SecFuel,"&lt;&gt;all")</f>
        <v/>
      </c>
      <c r="AR2547" s="40">
        <f>SUMIFS(AR$907:AR$2533,SecVar,"ener",SecSub,$C2547,SecFuel,"&lt;&gt;all")</f>
        <v/>
      </c>
      <c r="AS2547" s="40">
        <f>SUMIFS(AS$907:AS$2533,SecVar,"ener",SecSub,$C2547,SecFuel,"&lt;&gt;all")</f>
        <v/>
      </c>
      <c r="AT2547" s="40">
        <f>SUMIFS(AT$907:AT$2533,SecVar,"ener",SecSub,$C2547,SecFuel,"&lt;&gt;all")</f>
        <v/>
      </c>
      <c r="AU2547" s="40">
        <f>SUMIFS(AU$907:AU$2533,SecVar,"ener",SecSub,$C2547,SecFuel,"&lt;&gt;all")</f>
        <v/>
      </c>
      <c r="AV2547" s="40">
        <f>SUMIFS(AV$907:AV$2533,SecVar,"ener",SecSub,$C2547,SecFuel,"&lt;&gt;all")</f>
        <v/>
      </c>
      <c r="AW2547" s="40">
        <f>SUMIFS(AW$907:AW$2533,SecVar,"ener",SecSub,$C2547,SecFuel,"&lt;&gt;all")</f>
        <v/>
      </c>
      <c r="AX2547" s="40">
        <f>SUMIFS(AX$907:AX$2533,SecVar,"ener",SecSub,$C2547,SecFuel,"&lt;&gt;all")</f>
        <v/>
      </c>
      <c r="AY2547" s="40">
        <f>SUMIFS(AY$907:AY$2533,SecVar,"ener",SecSub,$C2547,SecFuel,"&lt;&gt;all")</f>
        <v/>
      </c>
    </row>
    <row r="2548" hidden="1" outlineLevel="1">
      <c r="A2548" s="14" t="inlineStr">
        <is>
          <t>ener</t>
        </is>
      </c>
      <c r="B2548" s="14" t="inlineStr">
        <is>
          <t>all</t>
        </is>
      </c>
      <c r="C2548" s="14" t="inlineStr">
        <is>
          <t>mac</t>
        </is>
      </c>
      <c r="H2548" s="14">
        <f>INDEX(VarLab,MATCH($A2548,VarKey,0))&amp;INDEX(MemLab,MATCH($C2548&amp;"|"&amp;$B2548,MemKey,0))</f>
        <v/>
      </c>
      <c r="I2548" s="14">
        <f>INDEX(VarUnit,MATCH($A2548,VarKey,0))</f>
        <v/>
      </c>
      <c r="J2548" s="14">
        <f>INDEX(VarSrc,MATCH($A2548,VarKey,0))</f>
        <v/>
      </c>
      <c r="K2548" s="11">
        <f>CodePrefix&amp;$A2548&amp;IF($C2548="","","."&amp;$C2548&amp;"."&amp;$B2548)&amp;INDEX(VarEnd,MATCH($A2548,VarKey,0))&amp;K$5</f>
        <v/>
      </c>
      <c r="L2548" s="39">
        <f>SUMIFS(L$907:L$2533,SecVar,"ener",SecSub,$C2548,SecFuel,"&lt;&gt;all")</f>
        <v/>
      </c>
      <c r="M2548" s="40">
        <f>SUMIFS(M$907:M$2533,SecVar,"ener",SecSub,$C2548,SecFuel,"&lt;&gt;all")</f>
        <v/>
      </c>
      <c r="N2548" s="40">
        <f>SUMIFS(N$907:N$2533,SecVar,"ener",SecSub,$C2548,SecFuel,"&lt;&gt;all")</f>
        <v/>
      </c>
      <c r="O2548" s="40">
        <f>SUMIFS(O$907:O$2533,SecVar,"ener",SecSub,$C2548,SecFuel,"&lt;&gt;all")</f>
        <v/>
      </c>
      <c r="P2548" s="40">
        <f>SUMIFS(P$907:P$2533,SecVar,"ener",SecSub,$C2548,SecFuel,"&lt;&gt;all")</f>
        <v/>
      </c>
      <c r="Q2548" s="40">
        <f>SUMIFS(Q$907:Q$2533,SecVar,"ener",SecSub,$C2548,SecFuel,"&lt;&gt;all")</f>
        <v/>
      </c>
      <c r="R2548" s="40">
        <f>SUMIFS(R$907:R$2533,SecVar,"ener",SecSub,$C2548,SecFuel,"&lt;&gt;all")</f>
        <v/>
      </c>
      <c r="S2548" s="40">
        <f>SUMIFS(S$907:S$2533,SecVar,"ener",SecSub,$C2548,SecFuel,"&lt;&gt;all")</f>
        <v/>
      </c>
      <c r="T2548" s="40">
        <f>SUMIFS(T$907:T$2533,SecVar,"ener",SecSub,$C2548,SecFuel,"&lt;&gt;all")</f>
        <v/>
      </c>
      <c r="U2548" s="40">
        <f>SUMIFS(U$907:U$2533,SecVar,"ener",SecSub,$C2548,SecFuel,"&lt;&gt;all")</f>
        <v/>
      </c>
      <c r="V2548" s="40">
        <f>SUMIFS(V$907:V$2533,SecVar,"ener",SecSub,$C2548,SecFuel,"&lt;&gt;all")</f>
        <v/>
      </c>
      <c r="W2548" s="40">
        <f>SUMIFS(W$907:W$2533,SecVar,"ener",SecSub,$C2548,SecFuel,"&lt;&gt;all")</f>
        <v/>
      </c>
      <c r="X2548" s="40">
        <f>SUMIFS(X$907:X$2533,SecVar,"ener",SecSub,$C2548,SecFuel,"&lt;&gt;all")</f>
        <v/>
      </c>
      <c r="Y2548" s="40">
        <f>SUMIFS(Y$907:Y$2533,SecVar,"ener",SecSub,$C2548,SecFuel,"&lt;&gt;all")</f>
        <v/>
      </c>
      <c r="Z2548" s="40">
        <f>SUMIFS(Z$907:Z$2533,SecVar,"ener",SecSub,$C2548,SecFuel,"&lt;&gt;all")</f>
        <v/>
      </c>
      <c r="AA2548" s="40">
        <f>SUMIFS(AA$907:AA$2533,SecVar,"ener",SecSub,$C2548,SecFuel,"&lt;&gt;all")</f>
        <v/>
      </c>
      <c r="AB2548" s="40">
        <f>SUMIFS(AB$907:AB$2533,SecVar,"ener",SecSub,$C2548,SecFuel,"&lt;&gt;all")</f>
        <v/>
      </c>
      <c r="AC2548" s="40">
        <f>SUMIFS(AC$907:AC$2533,SecVar,"ener",SecSub,$C2548,SecFuel,"&lt;&gt;all")</f>
        <v/>
      </c>
      <c r="AD2548" s="40">
        <f>SUMIFS(AD$907:AD$2533,SecVar,"ener",SecSub,$C2548,SecFuel,"&lt;&gt;all")</f>
        <v/>
      </c>
      <c r="AF2548" s="11">
        <f>CodePrefix&amp;$A2548&amp;IF($C2548="","","."&amp;$C2548&amp;"."&amp;$B2548)&amp;INDEX(VarEnd,MATCH($A2548,VarKey,0))&amp;AF$5</f>
        <v/>
      </c>
      <c r="AG2548" s="39">
        <f>SUMIFS(AG$907:AG$2533,SecVar,"ener",SecSub,$C2548,SecFuel,"&lt;&gt;all")</f>
        <v/>
      </c>
      <c r="AH2548" s="40">
        <f>SUMIFS(AH$907:AH$2533,SecVar,"ener",SecSub,$C2548,SecFuel,"&lt;&gt;all")</f>
        <v/>
      </c>
      <c r="AI2548" s="40">
        <f>SUMIFS(AI$907:AI$2533,SecVar,"ener",SecSub,$C2548,SecFuel,"&lt;&gt;all")</f>
        <v/>
      </c>
      <c r="AJ2548" s="40">
        <f>SUMIFS(AJ$907:AJ$2533,SecVar,"ener",SecSub,$C2548,SecFuel,"&lt;&gt;all")</f>
        <v/>
      </c>
      <c r="AK2548" s="40">
        <f>SUMIFS(AK$907:AK$2533,SecVar,"ener",SecSub,$C2548,SecFuel,"&lt;&gt;all")</f>
        <v/>
      </c>
      <c r="AL2548" s="40">
        <f>SUMIFS(AL$907:AL$2533,SecVar,"ener",SecSub,$C2548,SecFuel,"&lt;&gt;all")</f>
        <v/>
      </c>
      <c r="AM2548" s="40">
        <f>SUMIFS(AM$907:AM$2533,SecVar,"ener",SecSub,$C2548,SecFuel,"&lt;&gt;all")</f>
        <v/>
      </c>
      <c r="AN2548" s="40">
        <f>SUMIFS(AN$907:AN$2533,SecVar,"ener",SecSub,$C2548,SecFuel,"&lt;&gt;all")</f>
        <v/>
      </c>
      <c r="AO2548" s="40">
        <f>SUMIFS(AO$907:AO$2533,SecVar,"ener",SecSub,$C2548,SecFuel,"&lt;&gt;all")</f>
        <v/>
      </c>
      <c r="AP2548" s="40">
        <f>SUMIFS(AP$907:AP$2533,SecVar,"ener",SecSub,$C2548,SecFuel,"&lt;&gt;all")</f>
        <v/>
      </c>
      <c r="AQ2548" s="40">
        <f>SUMIFS(AQ$907:AQ$2533,SecVar,"ener",SecSub,$C2548,SecFuel,"&lt;&gt;all")</f>
        <v/>
      </c>
      <c r="AR2548" s="40">
        <f>SUMIFS(AR$907:AR$2533,SecVar,"ener",SecSub,$C2548,SecFuel,"&lt;&gt;all")</f>
        <v/>
      </c>
      <c r="AS2548" s="40">
        <f>SUMIFS(AS$907:AS$2533,SecVar,"ener",SecSub,$C2548,SecFuel,"&lt;&gt;all")</f>
        <v/>
      </c>
      <c r="AT2548" s="40">
        <f>SUMIFS(AT$907:AT$2533,SecVar,"ener",SecSub,$C2548,SecFuel,"&lt;&gt;all")</f>
        <v/>
      </c>
      <c r="AU2548" s="40">
        <f>SUMIFS(AU$907:AU$2533,SecVar,"ener",SecSub,$C2548,SecFuel,"&lt;&gt;all")</f>
        <v/>
      </c>
      <c r="AV2548" s="40">
        <f>SUMIFS(AV$907:AV$2533,SecVar,"ener",SecSub,$C2548,SecFuel,"&lt;&gt;all")</f>
        <v/>
      </c>
      <c r="AW2548" s="40">
        <f>SUMIFS(AW$907:AW$2533,SecVar,"ener",SecSub,$C2548,SecFuel,"&lt;&gt;all")</f>
        <v/>
      </c>
      <c r="AX2548" s="40">
        <f>SUMIFS(AX$907:AX$2533,SecVar,"ener",SecSub,$C2548,SecFuel,"&lt;&gt;all")</f>
        <v/>
      </c>
      <c r="AY2548" s="40">
        <f>SUMIFS(AY$907:AY$2533,SecVar,"ener",SecSub,$C2548,SecFuel,"&lt;&gt;all")</f>
        <v/>
      </c>
    </row>
    <row r="2549" hidden="1" outlineLevel="1">
      <c r="A2549" s="14" t="inlineStr">
        <is>
          <t>ener</t>
        </is>
      </c>
      <c r="B2549" s="14" t="inlineStr">
        <is>
          <t>all</t>
        </is>
      </c>
      <c r="C2549" s="14" t="inlineStr">
        <is>
          <t>cem</t>
        </is>
      </c>
      <c r="H2549" s="14">
        <f>INDEX(VarLab,MATCH($A2549,VarKey,0))&amp;INDEX(MemLab,MATCH($C2549&amp;"|"&amp;$B2549,MemKey,0))</f>
        <v/>
      </c>
      <c r="I2549" s="14">
        <f>INDEX(VarUnit,MATCH($A2549,VarKey,0))</f>
        <v/>
      </c>
      <c r="J2549" s="14">
        <f>INDEX(VarSrc,MATCH($A2549,VarKey,0))</f>
        <v/>
      </c>
      <c r="K2549" s="11">
        <f>CodePrefix&amp;$A2549&amp;IF($C2549="","","."&amp;$C2549&amp;"."&amp;$B2549)&amp;INDEX(VarEnd,MATCH($A2549,VarKey,0))&amp;K$5</f>
        <v/>
      </c>
      <c r="L2549" s="39">
        <f>SUMIFS(L$907:L$2533,SecVar,"ener",SecSub,$C2549,SecFuel,"&lt;&gt;all")</f>
        <v/>
      </c>
      <c r="M2549" s="40">
        <f>SUMIFS(M$907:M$2533,SecVar,"ener",SecSub,$C2549,SecFuel,"&lt;&gt;all")</f>
        <v/>
      </c>
      <c r="N2549" s="40">
        <f>SUMIFS(N$907:N$2533,SecVar,"ener",SecSub,$C2549,SecFuel,"&lt;&gt;all")</f>
        <v/>
      </c>
      <c r="O2549" s="40">
        <f>SUMIFS(O$907:O$2533,SecVar,"ener",SecSub,$C2549,SecFuel,"&lt;&gt;all")</f>
        <v/>
      </c>
      <c r="P2549" s="40">
        <f>SUMIFS(P$907:P$2533,SecVar,"ener",SecSub,$C2549,SecFuel,"&lt;&gt;all")</f>
        <v/>
      </c>
      <c r="Q2549" s="40">
        <f>SUMIFS(Q$907:Q$2533,SecVar,"ener",SecSub,$C2549,SecFuel,"&lt;&gt;all")</f>
        <v/>
      </c>
      <c r="R2549" s="40">
        <f>SUMIFS(R$907:R$2533,SecVar,"ener",SecSub,$C2549,SecFuel,"&lt;&gt;all")</f>
        <v/>
      </c>
      <c r="S2549" s="40">
        <f>SUMIFS(S$907:S$2533,SecVar,"ener",SecSub,$C2549,SecFuel,"&lt;&gt;all")</f>
        <v/>
      </c>
      <c r="T2549" s="40">
        <f>SUMIFS(T$907:T$2533,SecVar,"ener",SecSub,$C2549,SecFuel,"&lt;&gt;all")</f>
        <v/>
      </c>
      <c r="U2549" s="40">
        <f>SUMIFS(U$907:U$2533,SecVar,"ener",SecSub,$C2549,SecFuel,"&lt;&gt;all")</f>
        <v/>
      </c>
      <c r="V2549" s="40">
        <f>SUMIFS(V$907:V$2533,SecVar,"ener",SecSub,$C2549,SecFuel,"&lt;&gt;all")</f>
        <v/>
      </c>
      <c r="W2549" s="40">
        <f>SUMIFS(W$907:W$2533,SecVar,"ener",SecSub,$C2549,SecFuel,"&lt;&gt;all")</f>
        <v/>
      </c>
      <c r="X2549" s="40">
        <f>SUMIFS(X$907:X$2533,SecVar,"ener",SecSub,$C2549,SecFuel,"&lt;&gt;all")</f>
        <v/>
      </c>
      <c r="Y2549" s="40">
        <f>SUMIFS(Y$907:Y$2533,SecVar,"ener",SecSub,$C2549,SecFuel,"&lt;&gt;all")</f>
        <v/>
      </c>
      <c r="Z2549" s="40">
        <f>SUMIFS(Z$907:Z$2533,SecVar,"ener",SecSub,$C2549,SecFuel,"&lt;&gt;all")</f>
        <v/>
      </c>
      <c r="AA2549" s="40">
        <f>SUMIFS(AA$907:AA$2533,SecVar,"ener",SecSub,$C2549,SecFuel,"&lt;&gt;all")</f>
        <v/>
      </c>
      <c r="AB2549" s="40">
        <f>SUMIFS(AB$907:AB$2533,SecVar,"ener",SecSub,$C2549,SecFuel,"&lt;&gt;all")</f>
        <v/>
      </c>
      <c r="AC2549" s="40">
        <f>SUMIFS(AC$907:AC$2533,SecVar,"ener",SecSub,$C2549,SecFuel,"&lt;&gt;all")</f>
        <v/>
      </c>
      <c r="AD2549" s="40">
        <f>SUMIFS(AD$907:AD$2533,SecVar,"ener",SecSub,$C2549,SecFuel,"&lt;&gt;all")</f>
        <v/>
      </c>
      <c r="AF2549" s="11">
        <f>CodePrefix&amp;$A2549&amp;IF($C2549="","","."&amp;$C2549&amp;"."&amp;$B2549)&amp;INDEX(VarEnd,MATCH($A2549,VarKey,0))&amp;AF$5</f>
        <v/>
      </c>
      <c r="AG2549" s="39">
        <f>SUMIFS(AG$907:AG$2533,SecVar,"ener",SecSub,$C2549,SecFuel,"&lt;&gt;all")</f>
        <v/>
      </c>
      <c r="AH2549" s="40">
        <f>SUMIFS(AH$907:AH$2533,SecVar,"ener",SecSub,$C2549,SecFuel,"&lt;&gt;all")</f>
        <v/>
      </c>
      <c r="AI2549" s="40">
        <f>SUMIFS(AI$907:AI$2533,SecVar,"ener",SecSub,$C2549,SecFuel,"&lt;&gt;all")</f>
        <v/>
      </c>
      <c r="AJ2549" s="40">
        <f>SUMIFS(AJ$907:AJ$2533,SecVar,"ener",SecSub,$C2549,SecFuel,"&lt;&gt;all")</f>
        <v/>
      </c>
      <c r="AK2549" s="40">
        <f>SUMIFS(AK$907:AK$2533,SecVar,"ener",SecSub,$C2549,SecFuel,"&lt;&gt;all")</f>
        <v/>
      </c>
      <c r="AL2549" s="40">
        <f>SUMIFS(AL$907:AL$2533,SecVar,"ener",SecSub,$C2549,SecFuel,"&lt;&gt;all")</f>
        <v/>
      </c>
      <c r="AM2549" s="40">
        <f>SUMIFS(AM$907:AM$2533,SecVar,"ener",SecSub,$C2549,SecFuel,"&lt;&gt;all")</f>
        <v/>
      </c>
      <c r="AN2549" s="40">
        <f>SUMIFS(AN$907:AN$2533,SecVar,"ener",SecSub,$C2549,SecFuel,"&lt;&gt;all")</f>
        <v/>
      </c>
      <c r="AO2549" s="40">
        <f>SUMIFS(AO$907:AO$2533,SecVar,"ener",SecSub,$C2549,SecFuel,"&lt;&gt;all")</f>
        <v/>
      </c>
      <c r="AP2549" s="40">
        <f>SUMIFS(AP$907:AP$2533,SecVar,"ener",SecSub,$C2549,SecFuel,"&lt;&gt;all")</f>
        <v/>
      </c>
      <c r="AQ2549" s="40">
        <f>SUMIFS(AQ$907:AQ$2533,SecVar,"ener",SecSub,$C2549,SecFuel,"&lt;&gt;all")</f>
        <v/>
      </c>
      <c r="AR2549" s="40">
        <f>SUMIFS(AR$907:AR$2533,SecVar,"ener",SecSub,$C2549,SecFuel,"&lt;&gt;all")</f>
        <v/>
      </c>
      <c r="AS2549" s="40">
        <f>SUMIFS(AS$907:AS$2533,SecVar,"ener",SecSub,$C2549,SecFuel,"&lt;&gt;all")</f>
        <v/>
      </c>
      <c r="AT2549" s="40">
        <f>SUMIFS(AT$907:AT$2533,SecVar,"ener",SecSub,$C2549,SecFuel,"&lt;&gt;all")</f>
        <v/>
      </c>
      <c r="AU2549" s="40">
        <f>SUMIFS(AU$907:AU$2533,SecVar,"ener",SecSub,$C2549,SecFuel,"&lt;&gt;all")</f>
        <v/>
      </c>
      <c r="AV2549" s="40">
        <f>SUMIFS(AV$907:AV$2533,SecVar,"ener",SecSub,$C2549,SecFuel,"&lt;&gt;all")</f>
        <v/>
      </c>
      <c r="AW2549" s="40">
        <f>SUMIFS(AW$907:AW$2533,SecVar,"ener",SecSub,$C2549,SecFuel,"&lt;&gt;all")</f>
        <v/>
      </c>
      <c r="AX2549" s="40">
        <f>SUMIFS(AX$907:AX$2533,SecVar,"ener",SecSub,$C2549,SecFuel,"&lt;&gt;all")</f>
        <v/>
      </c>
      <c r="AY2549" s="40">
        <f>SUMIFS(AY$907:AY$2533,SecVar,"ener",SecSub,$C2549,SecFuel,"&lt;&gt;all")</f>
        <v/>
      </c>
    </row>
    <row r="2550" hidden="1" outlineLevel="1">
      <c r="A2550" s="14" t="inlineStr">
        <is>
          <t>ener</t>
        </is>
      </c>
      <c r="B2550" s="14" t="inlineStr">
        <is>
          <t>all</t>
        </is>
      </c>
      <c r="C2550" s="14" t="inlineStr">
        <is>
          <t>omn</t>
        </is>
      </c>
      <c r="H2550" s="14">
        <f>INDEX(VarLab,MATCH($A2550,VarKey,0))&amp;INDEX(MemLab,MATCH($C2550&amp;"|"&amp;$B2550,MemKey,0))</f>
        <v/>
      </c>
      <c r="I2550" s="14">
        <f>INDEX(VarUnit,MATCH($A2550,VarKey,0))</f>
        <v/>
      </c>
      <c r="J2550" s="14">
        <f>INDEX(VarSrc,MATCH($A2550,VarKey,0))</f>
        <v/>
      </c>
      <c r="K2550" s="11">
        <f>CodePrefix&amp;$A2550&amp;IF($C2550="","","."&amp;$C2550&amp;"."&amp;$B2550)&amp;INDEX(VarEnd,MATCH($A2550,VarKey,0))&amp;K$5</f>
        <v/>
      </c>
      <c r="L2550" s="39">
        <f>SUMIFS(L$907:L$2533,SecVar,"ener",SecSub,$C2550,SecFuel,"&lt;&gt;all")</f>
        <v/>
      </c>
      <c r="M2550" s="40">
        <f>SUMIFS(M$907:M$2533,SecVar,"ener",SecSub,$C2550,SecFuel,"&lt;&gt;all")</f>
        <v/>
      </c>
      <c r="N2550" s="40">
        <f>SUMIFS(N$907:N$2533,SecVar,"ener",SecSub,$C2550,SecFuel,"&lt;&gt;all")</f>
        <v/>
      </c>
      <c r="O2550" s="40">
        <f>SUMIFS(O$907:O$2533,SecVar,"ener",SecSub,$C2550,SecFuel,"&lt;&gt;all")</f>
        <v/>
      </c>
      <c r="P2550" s="40">
        <f>SUMIFS(P$907:P$2533,SecVar,"ener",SecSub,$C2550,SecFuel,"&lt;&gt;all")</f>
        <v/>
      </c>
      <c r="Q2550" s="40">
        <f>SUMIFS(Q$907:Q$2533,SecVar,"ener",SecSub,$C2550,SecFuel,"&lt;&gt;all")</f>
        <v/>
      </c>
      <c r="R2550" s="40">
        <f>SUMIFS(R$907:R$2533,SecVar,"ener",SecSub,$C2550,SecFuel,"&lt;&gt;all")</f>
        <v/>
      </c>
      <c r="S2550" s="40">
        <f>SUMIFS(S$907:S$2533,SecVar,"ener",SecSub,$C2550,SecFuel,"&lt;&gt;all")</f>
        <v/>
      </c>
      <c r="T2550" s="40">
        <f>SUMIFS(T$907:T$2533,SecVar,"ener",SecSub,$C2550,SecFuel,"&lt;&gt;all")</f>
        <v/>
      </c>
      <c r="U2550" s="40">
        <f>SUMIFS(U$907:U$2533,SecVar,"ener",SecSub,$C2550,SecFuel,"&lt;&gt;all")</f>
        <v/>
      </c>
      <c r="V2550" s="40">
        <f>SUMIFS(V$907:V$2533,SecVar,"ener",SecSub,$C2550,SecFuel,"&lt;&gt;all")</f>
        <v/>
      </c>
      <c r="W2550" s="40">
        <f>SUMIFS(W$907:W$2533,SecVar,"ener",SecSub,$C2550,SecFuel,"&lt;&gt;all")</f>
        <v/>
      </c>
      <c r="X2550" s="40">
        <f>SUMIFS(X$907:X$2533,SecVar,"ener",SecSub,$C2550,SecFuel,"&lt;&gt;all")</f>
        <v/>
      </c>
      <c r="Y2550" s="40">
        <f>SUMIFS(Y$907:Y$2533,SecVar,"ener",SecSub,$C2550,SecFuel,"&lt;&gt;all")</f>
        <v/>
      </c>
      <c r="Z2550" s="40">
        <f>SUMIFS(Z$907:Z$2533,SecVar,"ener",SecSub,$C2550,SecFuel,"&lt;&gt;all")</f>
        <v/>
      </c>
      <c r="AA2550" s="40">
        <f>SUMIFS(AA$907:AA$2533,SecVar,"ener",SecSub,$C2550,SecFuel,"&lt;&gt;all")</f>
        <v/>
      </c>
      <c r="AB2550" s="40">
        <f>SUMIFS(AB$907:AB$2533,SecVar,"ener",SecSub,$C2550,SecFuel,"&lt;&gt;all")</f>
        <v/>
      </c>
      <c r="AC2550" s="40">
        <f>SUMIFS(AC$907:AC$2533,SecVar,"ener",SecSub,$C2550,SecFuel,"&lt;&gt;all")</f>
        <v/>
      </c>
      <c r="AD2550" s="40">
        <f>SUMIFS(AD$907:AD$2533,SecVar,"ener",SecSub,$C2550,SecFuel,"&lt;&gt;all")</f>
        <v/>
      </c>
      <c r="AF2550" s="11">
        <f>CodePrefix&amp;$A2550&amp;IF($C2550="","","."&amp;$C2550&amp;"."&amp;$B2550)&amp;INDEX(VarEnd,MATCH($A2550,VarKey,0))&amp;AF$5</f>
        <v/>
      </c>
      <c r="AG2550" s="39">
        <f>SUMIFS(AG$907:AG$2533,SecVar,"ener",SecSub,$C2550,SecFuel,"&lt;&gt;all")</f>
        <v/>
      </c>
      <c r="AH2550" s="40">
        <f>SUMIFS(AH$907:AH$2533,SecVar,"ener",SecSub,$C2550,SecFuel,"&lt;&gt;all")</f>
        <v/>
      </c>
      <c r="AI2550" s="40">
        <f>SUMIFS(AI$907:AI$2533,SecVar,"ener",SecSub,$C2550,SecFuel,"&lt;&gt;all")</f>
        <v/>
      </c>
      <c r="AJ2550" s="40">
        <f>SUMIFS(AJ$907:AJ$2533,SecVar,"ener",SecSub,$C2550,SecFuel,"&lt;&gt;all")</f>
        <v/>
      </c>
      <c r="AK2550" s="40">
        <f>SUMIFS(AK$907:AK$2533,SecVar,"ener",SecSub,$C2550,SecFuel,"&lt;&gt;all")</f>
        <v/>
      </c>
      <c r="AL2550" s="40">
        <f>SUMIFS(AL$907:AL$2533,SecVar,"ener",SecSub,$C2550,SecFuel,"&lt;&gt;all")</f>
        <v/>
      </c>
      <c r="AM2550" s="40">
        <f>SUMIFS(AM$907:AM$2533,SecVar,"ener",SecSub,$C2550,SecFuel,"&lt;&gt;all")</f>
        <v/>
      </c>
      <c r="AN2550" s="40">
        <f>SUMIFS(AN$907:AN$2533,SecVar,"ener",SecSub,$C2550,SecFuel,"&lt;&gt;all")</f>
        <v/>
      </c>
      <c r="AO2550" s="40">
        <f>SUMIFS(AO$907:AO$2533,SecVar,"ener",SecSub,$C2550,SecFuel,"&lt;&gt;all")</f>
        <v/>
      </c>
      <c r="AP2550" s="40">
        <f>SUMIFS(AP$907:AP$2533,SecVar,"ener",SecSub,$C2550,SecFuel,"&lt;&gt;all")</f>
        <v/>
      </c>
      <c r="AQ2550" s="40">
        <f>SUMIFS(AQ$907:AQ$2533,SecVar,"ener",SecSub,$C2550,SecFuel,"&lt;&gt;all")</f>
        <v/>
      </c>
      <c r="AR2550" s="40">
        <f>SUMIFS(AR$907:AR$2533,SecVar,"ener",SecSub,$C2550,SecFuel,"&lt;&gt;all")</f>
        <v/>
      </c>
      <c r="AS2550" s="40">
        <f>SUMIFS(AS$907:AS$2533,SecVar,"ener",SecSub,$C2550,SecFuel,"&lt;&gt;all")</f>
        <v/>
      </c>
      <c r="AT2550" s="40">
        <f>SUMIFS(AT$907:AT$2533,SecVar,"ener",SecSub,$C2550,SecFuel,"&lt;&gt;all")</f>
        <v/>
      </c>
      <c r="AU2550" s="40">
        <f>SUMIFS(AU$907:AU$2533,SecVar,"ener",SecSub,$C2550,SecFuel,"&lt;&gt;all")</f>
        <v/>
      </c>
      <c r="AV2550" s="40">
        <f>SUMIFS(AV$907:AV$2533,SecVar,"ener",SecSub,$C2550,SecFuel,"&lt;&gt;all")</f>
        <v/>
      </c>
      <c r="AW2550" s="40">
        <f>SUMIFS(AW$907:AW$2533,SecVar,"ener",SecSub,$C2550,SecFuel,"&lt;&gt;all")</f>
        <v/>
      </c>
      <c r="AX2550" s="40">
        <f>SUMIFS(AX$907:AX$2533,SecVar,"ener",SecSub,$C2550,SecFuel,"&lt;&gt;all")</f>
        <v/>
      </c>
      <c r="AY2550" s="40">
        <f>SUMIFS(AY$907:AY$2533,SecVar,"ener",SecSub,$C2550,SecFuel,"&lt;&gt;all")</f>
        <v/>
      </c>
    </row>
    <row r="2551" hidden="1" outlineLevel="1">
      <c r="A2551" s="14" t="inlineStr">
        <is>
          <t>ener</t>
        </is>
      </c>
      <c r="B2551" s="14" t="inlineStr">
        <is>
          <t>all</t>
        </is>
      </c>
      <c r="C2551" s="14" t="inlineStr">
        <is>
          <t>cst</t>
        </is>
      </c>
      <c r="H2551" s="14">
        <f>INDEX(VarLab,MATCH($A2551,VarKey,0))&amp;INDEX(MemLab,MATCH($C2551&amp;"|"&amp;$B2551,MemKey,0))</f>
        <v/>
      </c>
      <c r="I2551" s="14">
        <f>INDEX(VarUnit,MATCH($A2551,VarKey,0))</f>
        <v/>
      </c>
      <c r="J2551" s="14">
        <f>INDEX(VarSrc,MATCH($A2551,VarKey,0))</f>
        <v/>
      </c>
      <c r="K2551" s="11">
        <f>CodePrefix&amp;$A2551&amp;IF($C2551="","","."&amp;$C2551&amp;"."&amp;$B2551)&amp;INDEX(VarEnd,MATCH($A2551,VarKey,0))&amp;K$5</f>
        <v/>
      </c>
      <c r="L2551" s="39">
        <f>SUMIFS(L$907:L$2533,SecVar,"ener",SecSub,$C2551,SecFuel,"&lt;&gt;all")</f>
        <v/>
      </c>
      <c r="M2551" s="40">
        <f>SUMIFS(M$907:M$2533,SecVar,"ener",SecSub,$C2551,SecFuel,"&lt;&gt;all")</f>
        <v/>
      </c>
      <c r="N2551" s="40">
        <f>SUMIFS(N$907:N$2533,SecVar,"ener",SecSub,$C2551,SecFuel,"&lt;&gt;all")</f>
        <v/>
      </c>
      <c r="O2551" s="40">
        <f>SUMIFS(O$907:O$2533,SecVar,"ener",SecSub,$C2551,SecFuel,"&lt;&gt;all")</f>
        <v/>
      </c>
      <c r="P2551" s="40">
        <f>SUMIFS(P$907:P$2533,SecVar,"ener",SecSub,$C2551,SecFuel,"&lt;&gt;all")</f>
        <v/>
      </c>
      <c r="Q2551" s="40">
        <f>SUMIFS(Q$907:Q$2533,SecVar,"ener",SecSub,$C2551,SecFuel,"&lt;&gt;all")</f>
        <v/>
      </c>
      <c r="R2551" s="40">
        <f>SUMIFS(R$907:R$2533,SecVar,"ener",SecSub,$C2551,SecFuel,"&lt;&gt;all")</f>
        <v/>
      </c>
      <c r="S2551" s="40">
        <f>SUMIFS(S$907:S$2533,SecVar,"ener",SecSub,$C2551,SecFuel,"&lt;&gt;all")</f>
        <v/>
      </c>
      <c r="T2551" s="40">
        <f>SUMIFS(T$907:T$2533,SecVar,"ener",SecSub,$C2551,SecFuel,"&lt;&gt;all")</f>
        <v/>
      </c>
      <c r="U2551" s="40">
        <f>SUMIFS(U$907:U$2533,SecVar,"ener",SecSub,$C2551,SecFuel,"&lt;&gt;all")</f>
        <v/>
      </c>
      <c r="V2551" s="40">
        <f>SUMIFS(V$907:V$2533,SecVar,"ener",SecSub,$C2551,SecFuel,"&lt;&gt;all")</f>
        <v/>
      </c>
      <c r="W2551" s="40">
        <f>SUMIFS(W$907:W$2533,SecVar,"ener",SecSub,$C2551,SecFuel,"&lt;&gt;all")</f>
        <v/>
      </c>
      <c r="X2551" s="40">
        <f>SUMIFS(X$907:X$2533,SecVar,"ener",SecSub,$C2551,SecFuel,"&lt;&gt;all")</f>
        <v/>
      </c>
      <c r="Y2551" s="40">
        <f>SUMIFS(Y$907:Y$2533,SecVar,"ener",SecSub,$C2551,SecFuel,"&lt;&gt;all")</f>
        <v/>
      </c>
      <c r="Z2551" s="40">
        <f>SUMIFS(Z$907:Z$2533,SecVar,"ener",SecSub,$C2551,SecFuel,"&lt;&gt;all")</f>
        <v/>
      </c>
      <c r="AA2551" s="40">
        <f>SUMIFS(AA$907:AA$2533,SecVar,"ener",SecSub,$C2551,SecFuel,"&lt;&gt;all")</f>
        <v/>
      </c>
      <c r="AB2551" s="40">
        <f>SUMIFS(AB$907:AB$2533,SecVar,"ener",SecSub,$C2551,SecFuel,"&lt;&gt;all")</f>
        <v/>
      </c>
      <c r="AC2551" s="40">
        <f>SUMIFS(AC$907:AC$2533,SecVar,"ener",SecSub,$C2551,SecFuel,"&lt;&gt;all")</f>
        <v/>
      </c>
      <c r="AD2551" s="40">
        <f>SUMIFS(AD$907:AD$2533,SecVar,"ener",SecSub,$C2551,SecFuel,"&lt;&gt;all")</f>
        <v/>
      </c>
      <c r="AF2551" s="11">
        <f>CodePrefix&amp;$A2551&amp;IF($C2551="","","."&amp;$C2551&amp;"."&amp;$B2551)&amp;INDEX(VarEnd,MATCH($A2551,VarKey,0))&amp;AF$5</f>
        <v/>
      </c>
      <c r="AG2551" s="39">
        <f>SUMIFS(AG$907:AG$2533,SecVar,"ener",SecSub,$C2551,SecFuel,"&lt;&gt;all")</f>
        <v/>
      </c>
      <c r="AH2551" s="40">
        <f>SUMIFS(AH$907:AH$2533,SecVar,"ener",SecSub,$C2551,SecFuel,"&lt;&gt;all")</f>
        <v/>
      </c>
      <c r="AI2551" s="40">
        <f>SUMIFS(AI$907:AI$2533,SecVar,"ener",SecSub,$C2551,SecFuel,"&lt;&gt;all")</f>
        <v/>
      </c>
      <c r="AJ2551" s="40">
        <f>SUMIFS(AJ$907:AJ$2533,SecVar,"ener",SecSub,$C2551,SecFuel,"&lt;&gt;all")</f>
        <v/>
      </c>
      <c r="AK2551" s="40">
        <f>SUMIFS(AK$907:AK$2533,SecVar,"ener",SecSub,$C2551,SecFuel,"&lt;&gt;all")</f>
        <v/>
      </c>
      <c r="AL2551" s="40">
        <f>SUMIFS(AL$907:AL$2533,SecVar,"ener",SecSub,$C2551,SecFuel,"&lt;&gt;all")</f>
        <v/>
      </c>
      <c r="AM2551" s="40">
        <f>SUMIFS(AM$907:AM$2533,SecVar,"ener",SecSub,$C2551,SecFuel,"&lt;&gt;all")</f>
        <v/>
      </c>
      <c r="AN2551" s="40">
        <f>SUMIFS(AN$907:AN$2533,SecVar,"ener",SecSub,$C2551,SecFuel,"&lt;&gt;all")</f>
        <v/>
      </c>
      <c r="AO2551" s="40">
        <f>SUMIFS(AO$907:AO$2533,SecVar,"ener",SecSub,$C2551,SecFuel,"&lt;&gt;all")</f>
        <v/>
      </c>
      <c r="AP2551" s="40">
        <f>SUMIFS(AP$907:AP$2533,SecVar,"ener",SecSub,$C2551,SecFuel,"&lt;&gt;all")</f>
        <v/>
      </c>
      <c r="AQ2551" s="40">
        <f>SUMIFS(AQ$907:AQ$2533,SecVar,"ener",SecSub,$C2551,SecFuel,"&lt;&gt;all")</f>
        <v/>
      </c>
      <c r="AR2551" s="40">
        <f>SUMIFS(AR$907:AR$2533,SecVar,"ener",SecSub,$C2551,SecFuel,"&lt;&gt;all")</f>
        <v/>
      </c>
      <c r="AS2551" s="40">
        <f>SUMIFS(AS$907:AS$2533,SecVar,"ener",SecSub,$C2551,SecFuel,"&lt;&gt;all")</f>
        <v/>
      </c>
      <c r="AT2551" s="40">
        <f>SUMIFS(AT$907:AT$2533,SecVar,"ener",SecSub,$C2551,SecFuel,"&lt;&gt;all")</f>
        <v/>
      </c>
      <c r="AU2551" s="40">
        <f>SUMIFS(AU$907:AU$2533,SecVar,"ener",SecSub,$C2551,SecFuel,"&lt;&gt;all")</f>
        <v/>
      </c>
      <c r="AV2551" s="40">
        <f>SUMIFS(AV$907:AV$2533,SecVar,"ener",SecSub,$C2551,SecFuel,"&lt;&gt;all")</f>
        <v/>
      </c>
      <c r="AW2551" s="40">
        <f>SUMIFS(AW$907:AW$2533,SecVar,"ener",SecSub,$C2551,SecFuel,"&lt;&gt;all")</f>
        <v/>
      </c>
      <c r="AX2551" s="40">
        <f>SUMIFS(AX$907:AX$2533,SecVar,"ener",SecSub,$C2551,SecFuel,"&lt;&gt;all")</f>
        <v/>
      </c>
      <c r="AY2551" s="40">
        <f>SUMIFS(AY$907:AY$2533,SecVar,"ener",SecSub,$C2551,SecFuel,"&lt;&gt;all")</f>
        <v/>
      </c>
    </row>
    <row r="2552" hidden="1" outlineLevel="1">
      <c r="A2552" s="14" t="inlineStr">
        <is>
          <t>ener</t>
        </is>
      </c>
      <c r="B2552" s="14" t="inlineStr">
        <is>
          <t>all</t>
        </is>
      </c>
      <c r="C2552" s="14" t="inlineStr">
        <is>
          <t>ftr</t>
        </is>
      </c>
      <c r="H2552" s="14">
        <f>INDEX(VarLab,MATCH($A2552,VarKey,0))&amp;INDEX(MemLab,MATCH($C2552&amp;"|"&amp;$B2552,MemKey,0))</f>
        <v/>
      </c>
      <c r="I2552" s="14">
        <f>INDEX(VarUnit,MATCH($A2552,VarKey,0))</f>
        <v/>
      </c>
      <c r="J2552" s="14">
        <f>INDEX(VarSrc,MATCH($A2552,VarKey,0))</f>
        <v/>
      </c>
      <c r="K2552" s="11">
        <f>CodePrefix&amp;$A2552&amp;IF($C2552="","","."&amp;$C2552&amp;"."&amp;$B2552)&amp;INDEX(VarEnd,MATCH($A2552,VarKey,0))&amp;K$5</f>
        <v/>
      </c>
      <c r="L2552" s="39">
        <f>SUMIFS(L$907:L$2533,SecVar,"ener",SecSub,$C2552,SecFuel,"&lt;&gt;all")</f>
        <v/>
      </c>
      <c r="M2552" s="40">
        <f>SUMIFS(M$907:M$2533,SecVar,"ener",SecSub,$C2552,SecFuel,"&lt;&gt;all")</f>
        <v/>
      </c>
      <c r="N2552" s="40">
        <f>SUMIFS(N$907:N$2533,SecVar,"ener",SecSub,$C2552,SecFuel,"&lt;&gt;all")</f>
        <v/>
      </c>
      <c r="O2552" s="40">
        <f>SUMIFS(O$907:O$2533,SecVar,"ener",SecSub,$C2552,SecFuel,"&lt;&gt;all")</f>
        <v/>
      </c>
      <c r="P2552" s="40">
        <f>SUMIFS(P$907:P$2533,SecVar,"ener",SecSub,$C2552,SecFuel,"&lt;&gt;all")</f>
        <v/>
      </c>
      <c r="Q2552" s="40">
        <f>SUMIFS(Q$907:Q$2533,SecVar,"ener",SecSub,$C2552,SecFuel,"&lt;&gt;all")</f>
        <v/>
      </c>
      <c r="R2552" s="40">
        <f>SUMIFS(R$907:R$2533,SecVar,"ener",SecSub,$C2552,SecFuel,"&lt;&gt;all")</f>
        <v/>
      </c>
      <c r="S2552" s="40">
        <f>SUMIFS(S$907:S$2533,SecVar,"ener",SecSub,$C2552,SecFuel,"&lt;&gt;all")</f>
        <v/>
      </c>
      <c r="T2552" s="40">
        <f>SUMIFS(T$907:T$2533,SecVar,"ener",SecSub,$C2552,SecFuel,"&lt;&gt;all")</f>
        <v/>
      </c>
      <c r="U2552" s="40">
        <f>SUMIFS(U$907:U$2533,SecVar,"ener",SecSub,$C2552,SecFuel,"&lt;&gt;all")</f>
        <v/>
      </c>
      <c r="V2552" s="40">
        <f>SUMIFS(V$907:V$2533,SecVar,"ener",SecSub,$C2552,SecFuel,"&lt;&gt;all")</f>
        <v/>
      </c>
      <c r="W2552" s="40">
        <f>SUMIFS(W$907:W$2533,SecVar,"ener",SecSub,$C2552,SecFuel,"&lt;&gt;all")</f>
        <v/>
      </c>
      <c r="X2552" s="40">
        <f>SUMIFS(X$907:X$2533,SecVar,"ener",SecSub,$C2552,SecFuel,"&lt;&gt;all")</f>
        <v/>
      </c>
      <c r="Y2552" s="40">
        <f>SUMIFS(Y$907:Y$2533,SecVar,"ener",SecSub,$C2552,SecFuel,"&lt;&gt;all")</f>
        <v/>
      </c>
      <c r="Z2552" s="40">
        <f>SUMIFS(Z$907:Z$2533,SecVar,"ener",SecSub,$C2552,SecFuel,"&lt;&gt;all")</f>
        <v/>
      </c>
      <c r="AA2552" s="40">
        <f>SUMIFS(AA$907:AA$2533,SecVar,"ener",SecSub,$C2552,SecFuel,"&lt;&gt;all")</f>
        <v/>
      </c>
      <c r="AB2552" s="40">
        <f>SUMIFS(AB$907:AB$2533,SecVar,"ener",SecSub,$C2552,SecFuel,"&lt;&gt;all")</f>
        <v/>
      </c>
      <c r="AC2552" s="40">
        <f>SUMIFS(AC$907:AC$2533,SecVar,"ener",SecSub,$C2552,SecFuel,"&lt;&gt;all")</f>
        <v/>
      </c>
      <c r="AD2552" s="40">
        <f>SUMIFS(AD$907:AD$2533,SecVar,"ener",SecSub,$C2552,SecFuel,"&lt;&gt;all")</f>
        <v/>
      </c>
      <c r="AF2552" s="11">
        <f>CodePrefix&amp;$A2552&amp;IF($C2552="","","."&amp;$C2552&amp;"."&amp;$B2552)&amp;INDEX(VarEnd,MATCH($A2552,VarKey,0))&amp;AF$5</f>
        <v/>
      </c>
      <c r="AG2552" s="39">
        <f>SUMIFS(AG$907:AG$2533,SecVar,"ener",SecSub,$C2552,SecFuel,"&lt;&gt;all")</f>
        <v/>
      </c>
      <c r="AH2552" s="40">
        <f>SUMIFS(AH$907:AH$2533,SecVar,"ener",SecSub,$C2552,SecFuel,"&lt;&gt;all")</f>
        <v/>
      </c>
      <c r="AI2552" s="40">
        <f>SUMIFS(AI$907:AI$2533,SecVar,"ener",SecSub,$C2552,SecFuel,"&lt;&gt;all")</f>
        <v/>
      </c>
      <c r="AJ2552" s="40">
        <f>SUMIFS(AJ$907:AJ$2533,SecVar,"ener",SecSub,$C2552,SecFuel,"&lt;&gt;all")</f>
        <v/>
      </c>
      <c r="AK2552" s="40">
        <f>SUMIFS(AK$907:AK$2533,SecVar,"ener",SecSub,$C2552,SecFuel,"&lt;&gt;all")</f>
        <v/>
      </c>
      <c r="AL2552" s="40">
        <f>SUMIFS(AL$907:AL$2533,SecVar,"ener",SecSub,$C2552,SecFuel,"&lt;&gt;all")</f>
        <v/>
      </c>
      <c r="AM2552" s="40">
        <f>SUMIFS(AM$907:AM$2533,SecVar,"ener",SecSub,$C2552,SecFuel,"&lt;&gt;all")</f>
        <v/>
      </c>
      <c r="AN2552" s="40">
        <f>SUMIFS(AN$907:AN$2533,SecVar,"ener",SecSub,$C2552,SecFuel,"&lt;&gt;all")</f>
        <v/>
      </c>
      <c r="AO2552" s="40">
        <f>SUMIFS(AO$907:AO$2533,SecVar,"ener",SecSub,$C2552,SecFuel,"&lt;&gt;all")</f>
        <v/>
      </c>
      <c r="AP2552" s="40">
        <f>SUMIFS(AP$907:AP$2533,SecVar,"ener",SecSub,$C2552,SecFuel,"&lt;&gt;all")</f>
        <v/>
      </c>
      <c r="AQ2552" s="40">
        <f>SUMIFS(AQ$907:AQ$2533,SecVar,"ener",SecSub,$C2552,SecFuel,"&lt;&gt;all")</f>
        <v/>
      </c>
      <c r="AR2552" s="40">
        <f>SUMIFS(AR$907:AR$2533,SecVar,"ener",SecSub,$C2552,SecFuel,"&lt;&gt;all")</f>
        <v/>
      </c>
      <c r="AS2552" s="40">
        <f>SUMIFS(AS$907:AS$2533,SecVar,"ener",SecSub,$C2552,SecFuel,"&lt;&gt;all")</f>
        <v/>
      </c>
      <c r="AT2552" s="40">
        <f>SUMIFS(AT$907:AT$2533,SecVar,"ener",SecSub,$C2552,SecFuel,"&lt;&gt;all")</f>
        <v/>
      </c>
      <c r="AU2552" s="40">
        <f>SUMIFS(AU$907:AU$2533,SecVar,"ener",SecSub,$C2552,SecFuel,"&lt;&gt;all")</f>
        <v/>
      </c>
      <c r="AV2552" s="40">
        <f>SUMIFS(AV$907:AV$2533,SecVar,"ener",SecSub,$C2552,SecFuel,"&lt;&gt;all")</f>
        <v/>
      </c>
      <c r="AW2552" s="40">
        <f>SUMIFS(AW$907:AW$2533,SecVar,"ener",SecSub,$C2552,SecFuel,"&lt;&gt;all")</f>
        <v/>
      </c>
      <c r="AX2552" s="40">
        <f>SUMIFS(AX$907:AX$2533,SecVar,"ener",SecSub,$C2552,SecFuel,"&lt;&gt;all")</f>
        <v/>
      </c>
      <c r="AY2552" s="40">
        <f>SUMIFS(AY$907:AY$2533,SecVar,"ener",SecSub,$C2552,SecFuel,"&lt;&gt;all")</f>
        <v/>
      </c>
    </row>
    <row r="2553" hidden="1" outlineLevel="1">
      <c r="A2553" s="14" t="inlineStr">
        <is>
          <t>ener</t>
        </is>
      </c>
      <c r="B2553" s="14" t="inlineStr">
        <is>
          <t>all</t>
        </is>
      </c>
      <c r="C2553" s="14" t="inlineStr">
        <is>
          <t>oen</t>
        </is>
      </c>
      <c r="H2553" s="14">
        <f>INDEX(VarLab,MATCH($A2553,VarKey,0))&amp;INDEX(MemLab,MATCH($C2553&amp;"|"&amp;$B2553,MemKey,0))</f>
        <v/>
      </c>
      <c r="I2553" s="14">
        <f>INDEX(VarUnit,MATCH($A2553,VarKey,0))</f>
        <v/>
      </c>
      <c r="J2553" s="14">
        <f>INDEX(VarSrc,MATCH($A2553,VarKey,0))</f>
        <v/>
      </c>
      <c r="K2553" s="11">
        <f>CodePrefix&amp;$A2553&amp;IF($C2553="","","."&amp;$C2553&amp;"."&amp;$B2553)&amp;INDEX(VarEnd,MATCH($A2553,VarKey,0))&amp;K$5</f>
        <v/>
      </c>
      <c r="L2553" s="39">
        <f>SUMIFS(L$907:L$2533,SecVar,"ener",SecSub,$C2553,SecFuel,"&lt;&gt;all")</f>
        <v/>
      </c>
      <c r="M2553" s="40">
        <f>SUMIFS(M$907:M$2533,SecVar,"ener",SecSub,$C2553,SecFuel,"&lt;&gt;all")</f>
        <v/>
      </c>
      <c r="N2553" s="40">
        <f>SUMIFS(N$907:N$2533,SecVar,"ener",SecSub,$C2553,SecFuel,"&lt;&gt;all")</f>
        <v/>
      </c>
      <c r="O2553" s="40">
        <f>SUMIFS(O$907:O$2533,SecVar,"ener",SecSub,$C2553,SecFuel,"&lt;&gt;all")</f>
        <v/>
      </c>
      <c r="P2553" s="40">
        <f>SUMIFS(P$907:P$2533,SecVar,"ener",SecSub,$C2553,SecFuel,"&lt;&gt;all")</f>
        <v/>
      </c>
      <c r="Q2553" s="40">
        <f>SUMIFS(Q$907:Q$2533,SecVar,"ener",SecSub,$C2553,SecFuel,"&lt;&gt;all")</f>
        <v/>
      </c>
      <c r="R2553" s="40">
        <f>SUMIFS(R$907:R$2533,SecVar,"ener",SecSub,$C2553,SecFuel,"&lt;&gt;all")</f>
        <v/>
      </c>
      <c r="S2553" s="40">
        <f>SUMIFS(S$907:S$2533,SecVar,"ener",SecSub,$C2553,SecFuel,"&lt;&gt;all")</f>
        <v/>
      </c>
      <c r="T2553" s="40">
        <f>SUMIFS(T$907:T$2533,SecVar,"ener",SecSub,$C2553,SecFuel,"&lt;&gt;all")</f>
        <v/>
      </c>
      <c r="U2553" s="40">
        <f>SUMIFS(U$907:U$2533,SecVar,"ener",SecSub,$C2553,SecFuel,"&lt;&gt;all")</f>
        <v/>
      </c>
      <c r="V2553" s="40">
        <f>SUMIFS(V$907:V$2533,SecVar,"ener",SecSub,$C2553,SecFuel,"&lt;&gt;all")</f>
        <v/>
      </c>
      <c r="W2553" s="40">
        <f>SUMIFS(W$907:W$2533,SecVar,"ener",SecSub,$C2553,SecFuel,"&lt;&gt;all")</f>
        <v/>
      </c>
      <c r="X2553" s="40">
        <f>SUMIFS(X$907:X$2533,SecVar,"ener",SecSub,$C2553,SecFuel,"&lt;&gt;all")</f>
        <v/>
      </c>
      <c r="Y2553" s="40">
        <f>SUMIFS(Y$907:Y$2533,SecVar,"ener",SecSub,$C2553,SecFuel,"&lt;&gt;all")</f>
        <v/>
      </c>
      <c r="Z2553" s="40">
        <f>SUMIFS(Z$907:Z$2533,SecVar,"ener",SecSub,$C2553,SecFuel,"&lt;&gt;all")</f>
        <v/>
      </c>
      <c r="AA2553" s="40">
        <f>SUMIFS(AA$907:AA$2533,SecVar,"ener",SecSub,$C2553,SecFuel,"&lt;&gt;all")</f>
        <v/>
      </c>
      <c r="AB2553" s="40">
        <f>SUMIFS(AB$907:AB$2533,SecVar,"ener",SecSub,$C2553,SecFuel,"&lt;&gt;all")</f>
        <v/>
      </c>
      <c r="AC2553" s="40">
        <f>SUMIFS(AC$907:AC$2533,SecVar,"ener",SecSub,$C2553,SecFuel,"&lt;&gt;all")</f>
        <v/>
      </c>
      <c r="AD2553" s="40">
        <f>SUMIFS(AD$907:AD$2533,SecVar,"ener",SecSub,$C2553,SecFuel,"&lt;&gt;all")</f>
        <v/>
      </c>
      <c r="AF2553" s="11">
        <f>CodePrefix&amp;$A2553&amp;IF($C2553="","","."&amp;$C2553&amp;"."&amp;$B2553)&amp;INDEX(VarEnd,MATCH($A2553,VarKey,0))&amp;AF$5</f>
        <v/>
      </c>
      <c r="AG2553" s="39">
        <f>SUMIFS(AG$907:AG$2533,SecVar,"ener",SecSub,$C2553,SecFuel,"&lt;&gt;all")</f>
        <v/>
      </c>
      <c r="AH2553" s="40">
        <f>SUMIFS(AH$907:AH$2533,SecVar,"ener",SecSub,$C2553,SecFuel,"&lt;&gt;all")</f>
        <v/>
      </c>
      <c r="AI2553" s="40">
        <f>SUMIFS(AI$907:AI$2533,SecVar,"ener",SecSub,$C2553,SecFuel,"&lt;&gt;all")</f>
        <v/>
      </c>
      <c r="AJ2553" s="40">
        <f>SUMIFS(AJ$907:AJ$2533,SecVar,"ener",SecSub,$C2553,SecFuel,"&lt;&gt;all")</f>
        <v/>
      </c>
      <c r="AK2553" s="40">
        <f>SUMIFS(AK$907:AK$2533,SecVar,"ener",SecSub,$C2553,SecFuel,"&lt;&gt;all")</f>
        <v/>
      </c>
      <c r="AL2553" s="40">
        <f>SUMIFS(AL$907:AL$2533,SecVar,"ener",SecSub,$C2553,SecFuel,"&lt;&gt;all")</f>
        <v/>
      </c>
      <c r="AM2553" s="40">
        <f>SUMIFS(AM$907:AM$2533,SecVar,"ener",SecSub,$C2553,SecFuel,"&lt;&gt;all")</f>
        <v/>
      </c>
      <c r="AN2553" s="40">
        <f>SUMIFS(AN$907:AN$2533,SecVar,"ener",SecSub,$C2553,SecFuel,"&lt;&gt;all")</f>
        <v/>
      </c>
      <c r="AO2553" s="40">
        <f>SUMIFS(AO$907:AO$2533,SecVar,"ener",SecSub,$C2553,SecFuel,"&lt;&gt;all")</f>
        <v/>
      </c>
      <c r="AP2553" s="40">
        <f>SUMIFS(AP$907:AP$2533,SecVar,"ener",SecSub,$C2553,SecFuel,"&lt;&gt;all")</f>
        <v/>
      </c>
      <c r="AQ2553" s="40">
        <f>SUMIFS(AQ$907:AQ$2533,SecVar,"ener",SecSub,$C2553,SecFuel,"&lt;&gt;all")</f>
        <v/>
      </c>
      <c r="AR2553" s="40">
        <f>SUMIFS(AR$907:AR$2533,SecVar,"ener",SecSub,$C2553,SecFuel,"&lt;&gt;all")</f>
        <v/>
      </c>
      <c r="AS2553" s="40">
        <f>SUMIFS(AS$907:AS$2533,SecVar,"ener",SecSub,$C2553,SecFuel,"&lt;&gt;all")</f>
        <v/>
      </c>
      <c r="AT2553" s="40">
        <f>SUMIFS(AT$907:AT$2533,SecVar,"ener",SecSub,$C2553,SecFuel,"&lt;&gt;all")</f>
        <v/>
      </c>
      <c r="AU2553" s="40">
        <f>SUMIFS(AU$907:AU$2533,SecVar,"ener",SecSub,$C2553,SecFuel,"&lt;&gt;all")</f>
        <v/>
      </c>
      <c r="AV2553" s="40">
        <f>SUMIFS(AV$907:AV$2533,SecVar,"ener",SecSub,$C2553,SecFuel,"&lt;&gt;all")</f>
        <v/>
      </c>
      <c r="AW2553" s="40">
        <f>SUMIFS(AW$907:AW$2533,SecVar,"ener",SecSub,$C2553,SecFuel,"&lt;&gt;all")</f>
        <v/>
      </c>
      <c r="AX2553" s="40">
        <f>SUMIFS(AX$907:AX$2533,SecVar,"ener",SecSub,$C2553,SecFuel,"&lt;&gt;all")</f>
        <v/>
      </c>
      <c r="AY2553" s="40">
        <f>SUMIFS(AY$907:AY$2533,SecVar,"ener",SecSub,$C2553,SecFuel,"&lt;&gt;all")</f>
        <v/>
      </c>
    </row>
    <row r="2554" hidden="1" outlineLevel="1"/>
    <row r="2555" hidden="1" outlineLevel="1">
      <c r="A2555" s="14" t="inlineStr">
        <is>
          <t>ener</t>
        </is>
      </c>
      <c r="B2555" s="14" t="inlineStr">
        <is>
          <t>coa</t>
        </is>
      </c>
      <c r="C2555" s="14" t="inlineStr">
        <is>
          <t>all</t>
        </is>
      </c>
      <c r="H2555" s="14">
        <f>INDEX(VarLab,MATCH($A2555,VarKey,0))&amp;INDEX(MemLab,MATCH($C2555&amp;"|"&amp;$B2555,MemKey,0))</f>
        <v/>
      </c>
      <c r="I2555" s="14">
        <f>INDEX(VarUnit,MATCH($A2555,VarKey,0))</f>
        <v/>
      </c>
      <c r="J2555" s="14">
        <f>INDEX(VarSrc,MATCH($A2555,VarKey,0))</f>
        <v/>
      </c>
      <c r="K2555" s="11">
        <f>CodePrefix&amp;$A2555&amp;IF($C2555="","","."&amp;$C2555&amp;"."&amp;$B2555)&amp;INDEX(VarEnd,MATCH($A2555,VarKey,0))&amp;K$5</f>
        <v/>
      </c>
      <c r="L2555" s="39">
        <f>SUMIFS(L$907:L$2533,SecVar,"ener",SecFuel,$B2555)</f>
        <v/>
      </c>
      <c r="M2555" s="40">
        <f>SUMIFS(M$907:M$2533,SecVar,"ener",SecFuel,$B2555)</f>
        <v/>
      </c>
      <c r="N2555" s="40">
        <f>SUMIFS(N$907:N$2533,SecVar,"ener",SecFuel,$B2555)</f>
        <v/>
      </c>
      <c r="O2555" s="40">
        <f>SUMIFS(O$907:O$2533,SecVar,"ener",SecFuel,$B2555)</f>
        <v/>
      </c>
      <c r="P2555" s="40">
        <f>SUMIFS(P$907:P$2533,SecVar,"ener",SecFuel,$B2555)</f>
        <v/>
      </c>
      <c r="Q2555" s="40">
        <f>SUMIFS(Q$907:Q$2533,SecVar,"ener",SecFuel,$B2555)</f>
        <v/>
      </c>
      <c r="R2555" s="40">
        <f>SUMIFS(R$907:R$2533,SecVar,"ener",SecFuel,$B2555)</f>
        <v/>
      </c>
      <c r="S2555" s="40">
        <f>SUMIFS(S$907:S$2533,SecVar,"ener",SecFuel,$B2555)</f>
        <v/>
      </c>
      <c r="T2555" s="40">
        <f>SUMIFS(T$907:T$2533,SecVar,"ener",SecFuel,$B2555)</f>
        <v/>
      </c>
      <c r="U2555" s="40">
        <f>SUMIFS(U$907:U$2533,SecVar,"ener",SecFuel,$B2555)</f>
        <v/>
      </c>
      <c r="V2555" s="40">
        <f>SUMIFS(V$907:V$2533,SecVar,"ener",SecFuel,$B2555)</f>
        <v/>
      </c>
      <c r="W2555" s="40">
        <f>SUMIFS(W$907:W$2533,SecVar,"ener",SecFuel,$B2555)</f>
        <v/>
      </c>
      <c r="X2555" s="40">
        <f>SUMIFS(X$907:X$2533,SecVar,"ener",SecFuel,$B2555)</f>
        <v/>
      </c>
      <c r="Y2555" s="40">
        <f>SUMIFS(Y$907:Y$2533,SecVar,"ener",SecFuel,$B2555)</f>
        <v/>
      </c>
      <c r="Z2555" s="40">
        <f>SUMIFS(Z$907:Z$2533,SecVar,"ener",SecFuel,$B2555)</f>
        <v/>
      </c>
      <c r="AA2555" s="40">
        <f>SUMIFS(AA$907:AA$2533,SecVar,"ener",SecFuel,$B2555)</f>
        <v/>
      </c>
      <c r="AB2555" s="40">
        <f>SUMIFS(AB$907:AB$2533,SecVar,"ener",SecFuel,$B2555)</f>
        <v/>
      </c>
      <c r="AC2555" s="40">
        <f>SUMIFS(AC$907:AC$2533,SecVar,"ener",SecFuel,$B2555)</f>
        <v/>
      </c>
      <c r="AD2555" s="40">
        <f>SUMIFS(AD$907:AD$2533,SecVar,"ener",SecFuel,$B2555)</f>
        <v/>
      </c>
      <c r="AF2555" s="11">
        <f>CodePrefix&amp;$A2555&amp;IF($C2555="","","."&amp;$C2555&amp;"."&amp;$B2555)&amp;INDEX(VarEnd,MATCH($A2555,VarKey,0))&amp;AF$5</f>
        <v/>
      </c>
      <c r="AG2555" s="39">
        <f>SUMIFS(AG$907:AG$2533,SecVar,"ener",SecFuel,$B2555)</f>
        <v/>
      </c>
      <c r="AH2555" s="40">
        <f>SUMIFS(AH$907:AH$2533,SecVar,"ener",SecFuel,$B2555)</f>
        <v/>
      </c>
      <c r="AI2555" s="40">
        <f>SUMIFS(AI$907:AI$2533,SecVar,"ener",SecFuel,$B2555)</f>
        <v/>
      </c>
      <c r="AJ2555" s="40">
        <f>SUMIFS(AJ$907:AJ$2533,SecVar,"ener",SecFuel,$B2555)</f>
        <v/>
      </c>
      <c r="AK2555" s="40">
        <f>SUMIFS(AK$907:AK$2533,SecVar,"ener",SecFuel,$B2555)</f>
        <v/>
      </c>
      <c r="AL2555" s="40">
        <f>SUMIFS(AL$907:AL$2533,SecVar,"ener",SecFuel,$B2555)</f>
        <v/>
      </c>
      <c r="AM2555" s="40">
        <f>SUMIFS(AM$907:AM$2533,SecVar,"ener",SecFuel,$B2555)</f>
        <v/>
      </c>
      <c r="AN2555" s="40">
        <f>SUMIFS(AN$907:AN$2533,SecVar,"ener",SecFuel,$B2555)</f>
        <v/>
      </c>
      <c r="AO2555" s="40">
        <f>SUMIFS(AO$907:AO$2533,SecVar,"ener",SecFuel,$B2555)</f>
        <v/>
      </c>
      <c r="AP2555" s="40">
        <f>SUMIFS(AP$907:AP$2533,SecVar,"ener",SecFuel,$B2555)</f>
        <v/>
      </c>
      <c r="AQ2555" s="40">
        <f>SUMIFS(AQ$907:AQ$2533,SecVar,"ener",SecFuel,$B2555)</f>
        <v/>
      </c>
      <c r="AR2555" s="40">
        <f>SUMIFS(AR$907:AR$2533,SecVar,"ener",SecFuel,$B2555)</f>
        <v/>
      </c>
      <c r="AS2555" s="40">
        <f>SUMIFS(AS$907:AS$2533,SecVar,"ener",SecFuel,$B2555)</f>
        <v/>
      </c>
      <c r="AT2555" s="40">
        <f>SUMIFS(AT$907:AT$2533,SecVar,"ener",SecFuel,$B2555)</f>
        <v/>
      </c>
      <c r="AU2555" s="40">
        <f>SUMIFS(AU$907:AU$2533,SecVar,"ener",SecFuel,$B2555)</f>
        <v/>
      </c>
      <c r="AV2555" s="40">
        <f>SUMIFS(AV$907:AV$2533,SecVar,"ener",SecFuel,$B2555)</f>
        <v/>
      </c>
      <c r="AW2555" s="40">
        <f>SUMIFS(AW$907:AW$2533,SecVar,"ener",SecFuel,$B2555)</f>
        <v/>
      </c>
      <c r="AX2555" s="40">
        <f>SUMIFS(AX$907:AX$2533,SecVar,"ener",SecFuel,$B2555)</f>
        <v/>
      </c>
      <c r="AY2555" s="40">
        <f>SUMIFS(AY$907:AY$2533,SecVar,"ener",SecFuel,$B2555)</f>
        <v/>
      </c>
    </row>
    <row r="2556" hidden="1" outlineLevel="1">
      <c r="A2556" s="14" t="inlineStr">
        <is>
          <t>ener</t>
        </is>
      </c>
      <c r="B2556" s="14" t="inlineStr">
        <is>
          <t>nga</t>
        </is>
      </c>
      <c r="C2556" s="14" t="inlineStr">
        <is>
          <t>all</t>
        </is>
      </c>
      <c r="H2556" s="14">
        <f>INDEX(VarLab,MATCH($A2556,VarKey,0))&amp;INDEX(MemLab,MATCH($C2556&amp;"|"&amp;$B2556,MemKey,0))</f>
        <v/>
      </c>
      <c r="I2556" s="14">
        <f>INDEX(VarUnit,MATCH($A2556,VarKey,0))</f>
        <v/>
      </c>
      <c r="J2556" s="14">
        <f>INDEX(VarSrc,MATCH($A2556,VarKey,0))</f>
        <v/>
      </c>
      <c r="K2556" s="11">
        <f>CodePrefix&amp;$A2556&amp;IF($C2556="","","."&amp;$C2556&amp;"."&amp;$B2556)&amp;INDEX(VarEnd,MATCH($A2556,VarKey,0))&amp;K$5</f>
        <v/>
      </c>
      <c r="L2556" s="39">
        <f>SUMIFS(L$907:L$2533,SecVar,"ener",SecFuel,$B2556)</f>
        <v/>
      </c>
      <c r="M2556" s="40">
        <f>SUMIFS(M$907:M$2533,SecVar,"ener",SecFuel,$B2556)</f>
        <v/>
      </c>
      <c r="N2556" s="40">
        <f>SUMIFS(N$907:N$2533,SecVar,"ener",SecFuel,$B2556)</f>
        <v/>
      </c>
      <c r="O2556" s="40">
        <f>SUMIFS(O$907:O$2533,SecVar,"ener",SecFuel,$B2556)</f>
        <v/>
      </c>
      <c r="P2556" s="40">
        <f>SUMIFS(P$907:P$2533,SecVar,"ener",SecFuel,$B2556)</f>
        <v/>
      </c>
      <c r="Q2556" s="40">
        <f>SUMIFS(Q$907:Q$2533,SecVar,"ener",SecFuel,$B2556)</f>
        <v/>
      </c>
      <c r="R2556" s="40">
        <f>SUMIFS(R$907:R$2533,SecVar,"ener",SecFuel,$B2556)</f>
        <v/>
      </c>
      <c r="S2556" s="40">
        <f>SUMIFS(S$907:S$2533,SecVar,"ener",SecFuel,$B2556)</f>
        <v/>
      </c>
      <c r="T2556" s="40">
        <f>SUMIFS(T$907:T$2533,SecVar,"ener",SecFuel,$B2556)</f>
        <v/>
      </c>
      <c r="U2556" s="40">
        <f>SUMIFS(U$907:U$2533,SecVar,"ener",SecFuel,$B2556)</f>
        <v/>
      </c>
      <c r="V2556" s="40">
        <f>SUMIFS(V$907:V$2533,SecVar,"ener",SecFuel,$B2556)</f>
        <v/>
      </c>
      <c r="W2556" s="40">
        <f>SUMIFS(W$907:W$2533,SecVar,"ener",SecFuel,$B2556)</f>
        <v/>
      </c>
      <c r="X2556" s="40">
        <f>SUMIFS(X$907:X$2533,SecVar,"ener",SecFuel,$B2556)</f>
        <v/>
      </c>
      <c r="Y2556" s="40">
        <f>SUMIFS(Y$907:Y$2533,SecVar,"ener",SecFuel,$B2556)</f>
        <v/>
      </c>
      <c r="Z2556" s="40">
        <f>SUMIFS(Z$907:Z$2533,SecVar,"ener",SecFuel,$B2556)</f>
        <v/>
      </c>
      <c r="AA2556" s="40">
        <f>SUMIFS(AA$907:AA$2533,SecVar,"ener",SecFuel,$B2556)</f>
        <v/>
      </c>
      <c r="AB2556" s="40">
        <f>SUMIFS(AB$907:AB$2533,SecVar,"ener",SecFuel,$B2556)</f>
        <v/>
      </c>
      <c r="AC2556" s="40">
        <f>SUMIFS(AC$907:AC$2533,SecVar,"ener",SecFuel,$B2556)</f>
        <v/>
      </c>
      <c r="AD2556" s="40">
        <f>SUMIFS(AD$907:AD$2533,SecVar,"ener",SecFuel,$B2556)</f>
        <v/>
      </c>
      <c r="AF2556" s="11">
        <f>CodePrefix&amp;$A2556&amp;IF($C2556="","","."&amp;$C2556&amp;"."&amp;$B2556)&amp;INDEX(VarEnd,MATCH($A2556,VarKey,0))&amp;AF$5</f>
        <v/>
      </c>
      <c r="AG2556" s="39">
        <f>SUMIFS(AG$907:AG$2533,SecVar,"ener",SecFuel,$B2556)</f>
        <v/>
      </c>
      <c r="AH2556" s="40">
        <f>SUMIFS(AH$907:AH$2533,SecVar,"ener",SecFuel,$B2556)</f>
        <v/>
      </c>
      <c r="AI2556" s="40">
        <f>SUMIFS(AI$907:AI$2533,SecVar,"ener",SecFuel,$B2556)</f>
        <v/>
      </c>
      <c r="AJ2556" s="40">
        <f>SUMIFS(AJ$907:AJ$2533,SecVar,"ener",SecFuel,$B2556)</f>
        <v/>
      </c>
      <c r="AK2556" s="40">
        <f>SUMIFS(AK$907:AK$2533,SecVar,"ener",SecFuel,$B2556)</f>
        <v/>
      </c>
      <c r="AL2556" s="40">
        <f>SUMIFS(AL$907:AL$2533,SecVar,"ener",SecFuel,$B2556)</f>
        <v/>
      </c>
      <c r="AM2556" s="40">
        <f>SUMIFS(AM$907:AM$2533,SecVar,"ener",SecFuel,$B2556)</f>
        <v/>
      </c>
      <c r="AN2556" s="40">
        <f>SUMIFS(AN$907:AN$2533,SecVar,"ener",SecFuel,$B2556)</f>
        <v/>
      </c>
      <c r="AO2556" s="40">
        <f>SUMIFS(AO$907:AO$2533,SecVar,"ener",SecFuel,$B2556)</f>
        <v/>
      </c>
      <c r="AP2556" s="40">
        <f>SUMIFS(AP$907:AP$2533,SecVar,"ener",SecFuel,$B2556)</f>
        <v/>
      </c>
      <c r="AQ2556" s="40">
        <f>SUMIFS(AQ$907:AQ$2533,SecVar,"ener",SecFuel,$B2556)</f>
        <v/>
      </c>
      <c r="AR2556" s="40">
        <f>SUMIFS(AR$907:AR$2533,SecVar,"ener",SecFuel,$B2556)</f>
        <v/>
      </c>
      <c r="AS2556" s="40">
        <f>SUMIFS(AS$907:AS$2533,SecVar,"ener",SecFuel,$B2556)</f>
        <v/>
      </c>
      <c r="AT2556" s="40">
        <f>SUMIFS(AT$907:AT$2533,SecVar,"ener",SecFuel,$B2556)</f>
        <v/>
      </c>
      <c r="AU2556" s="40">
        <f>SUMIFS(AU$907:AU$2533,SecVar,"ener",SecFuel,$B2556)</f>
        <v/>
      </c>
      <c r="AV2556" s="40">
        <f>SUMIFS(AV$907:AV$2533,SecVar,"ener",SecFuel,$B2556)</f>
        <v/>
      </c>
      <c r="AW2556" s="40">
        <f>SUMIFS(AW$907:AW$2533,SecVar,"ener",SecFuel,$B2556)</f>
        <v/>
      </c>
      <c r="AX2556" s="40">
        <f>SUMIFS(AX$907:AX$2533,SecVar,"ener",SecFuel,$B2556)</f>
        <v/>
      </c>
      <c r="AY2556" s="40">
        <f>SUMIFS(AY$907:AY$2533,SecVar,"ener",SecFuel,$B2556)</f>
        <v/>
      </c>
    </row>
    <row r="2557" hidden="1" outlineLevel="1">
      <c r="A2557" s="14" t="inlineStr">
        <is>
          <t>ener</t>
        </is>
      </c>
      <c r="B2557" s="14" t="inlineStr">
        <is>
          <t>gso</t>
        </is>
      </c>
      <c r="C2557" s="14" t="inlineStr">
        <is>
          <t>all</t>
        </is>
      </c>
      <c r="H2557" s="14">
        <f>INDEX(VarLab,MATCH($A2557,VarKey,0))&amp;INDEX(MemLab,MATCH($C2557&amp;"|"&amp;$B2557,MemKey,0))</f>
        <v/>
      </c>
      <c r="I2557" s="14">
        <f>INDEX(VarUnit,MATCH($A2557,VarKey,0))</f>
        <v/>
      </c>
      <c r="J2557" s="14">
        <f>INDEX(VarSrc,MATCH($A2557,VarKey,0))</f>
        <v/>
      </c>
      <c r="K2557" s="11">
        <f>CodePrefix&amp;$A2557&amp;IF($C2557="","","."&amp;$C2557&amp;"."&amp;$B2557)&amp;INDEX(VarEnd,MATCH($A2557,VarKey,0))&amp;K$5</f>
        <v/>
      </c>
      <c r="L2557" s="39">
        <f>SUMIFS(L$907:L$2533,SecVar,"ener",SecFuel,$B2557)</f>
        <v/>
      </c>
      <c r="M2557" s="40">
        <f>SUMIFS(M$907:M$2533,SecVar,"ener",SecFuel,$B2557)</f>
        <v/>
      </c>
      <c r="N2557" s="40">
        <f>SUMIFS(N$907:N$2533,SecVar,"ener",SecFuel,$B2557)</f>
        <v/>
      </c>
      <c r="O2557" s="40">
        <f>SUMIFS(O$907:O$2533,SecVar,"ener",SecFuel,$B2557)</f>
        <v/>
      </c>
      <c r="P2557" s="40">
        <f>SUMIFS(P$907:P$2533,SecVar,"ener",SecFuel,$B2557)</f>
        <v/>
      </c>
      <c r="Q2557" s="40">
        <f>SUMIFS(Q$907:Q$2533,SecVar,"ener",SecFuel,$B2557)</f>
        <v/>
      </c>
      <c r="R2557" s="40">
        <f>SUMIFS(R$907:R$2533,SecVar,"ener",SecFuel,$B2557)</f>
        <v/>
      </c>
      <c r="S2557" s="40">
        <f>SUMIFS(S$907:S$2533,SecVar,"ener",SecFuel,$B2557)</f>
        <v/>
      </c>
      <c r="T2557" s="40">
        <f>SUMIFS(T$907:T$2533,SecVar,"ener",SecFuel,$B2557)</f>
        <v/>
      </c>
      <c r="U2557" s="40">
        <f>SUMIFS(U$907:U$2533,SecVar,"ener",SecFuel,$B2557)</f>
        <v/>
      </c>
      <c r="V2557" s="40">
        <f>SUMIFS(V$907:V$2533,SecVar,"ener",SecFuel,$B2557)</f>
        <v/>
      </c>
      <c r="W2557" s="40">
        <f>SUMIFS(W$907:W$2533,SecVar,"ener",SecFuel,$B2557)</f>
        <v/>
      </c>
      <c r="X2557" s="40">
        <f>SUMIFS(X$907:X$2533,SecVar,"ener",SecFuel,$B2557)</f>
        <v/>
      </c>
      <c r="Y2557" s="40">
        <f>SUMIFS(Y$907:Y$2533,SecVar,"ener",SecFuel,$B2557)</f>
        <v/>
      </c>
      <c r="Z2557" s="40">
        <f>SUMIFS(Z$907:Z$2533,SecVar,"ener",SecFuel,$B2557)</f>
        <v/>
      </c>
      <c r="AA2557" s="40">
        <f>SUMIFS(AA$907:AA$2533,SecVar,"ener",SecFuel,$B2557)</f>
        <v/>
      </c>
      <c r="AB2557" s="40">
        <f>SUMIFS(AB$907:AB$2533,SecVar,"ener",SecFuel,$B2557)</f>
        <v/>
      </c>
      <c r="AC2557" s="40">
        <f>SUMIFS(AC$907:AC$2533,SecVar,"ener",SecFuel,$B2557)</f>
        <v/>
      </c>
      <c r="AD2557" s="40">
        <f>SUMIFS(AD$907:AD$2533,SecVar,"ener",SecFuel,$B2557)</f>
        <v/>
      </c>
      <c r="AF2557" s="11">
        <f>CodePrefix&amp;$A2557&amp;IF($C2557="","","."&amp;$C2557&amp;"."&amp;$B2557)&amp;INDEX(VarEnd,MATCH($A2557,VarKey,0))&amp;AF$5</f>
        <v/>
      </c>
      <c r="AG2557" s="39">
        <f>SUMIFS(AG$907:AG$2533,SecVar,"ener",SecFuel,$B2557)</f>
        <v/>
      </c>
      <c r="AH2557" s="40">
        <f>SUMIFS(AH$907:AH$2533,SecVar,"ener",SecFuel,$B2557)</f>
        <v/>
      </c>
      <c r="AI2557" s="40">
        <f>SUMIFS(AI$907:AI$2533,SecVar,"ener",SecFuel,$B2557)</f>
        <v/>
      </c>
      <c r="AJ2557" s="40">
        <f>SUMIFS(AJ$907:AJ$2533,SecVar,"ener",SecFuel,$B2557)</f>
        <v/>
      </c>
      <c r="AK2557" s="40">
        <f>SUMIFS(AK$907:AK$2533,SecVar,"ener",SecFuel,$B2557)</f>
        <v/>
      </c>
      <c r="AL2557" s="40">
        <f>SUMIFS(AL$907:AL$2533,SecVar,"ener",SecFuel,$B2557)</f>
        <v/>
      </c>
      <c r="AM2557" s="40">
        <f>SUMIFS(AM$907:AM$2533,SecVar,"ener",SecFuel,$B2557)</f>
        <v/>
      </c>
      <c r="AN2557" s="40">
        <f>SUMIFS(AN$907:AN$2533,SecVar,"ener",SecFuel,$B2557)</f>
        <v/>
      </c>
      <c r="AO2557" s="40">
        <f>SUMIFS(AO$907:AO$2533,SecVar,"ener",SecFuel,$B2557)</f>
        <v/>
      </c>
      <c r="AP2557" s="40">
        <f>SUMIFS(AP$907:AP$2533,SecVar,"ener",SecFuel,$B2557)</f>
        <v/>
      </c>
      <c r="AQ2557" s="40">
        <f>SUMIFS(AQ$907:AQ$2533,SecVar,"ener",SecFuel,$B2557)</f>
        <v/>
      </c>
      <c r="AR2557" s="40">
        <f>SUMIFS(AR$907:AR$2533,SecVar,"ener",SecFuel,$B2557)</f>
        <v/>
      </c>
      <c r="AS2557" s="40">
        <f>SUMIFS(AS$907:AS$2533,SecVar,"ener",SecFuel,$B2557)</f>
        <v/>
      </c>
      <c r="AT2557" s="40">
        <f>SUMIFS(AT$907:AT$2533,SecVar,"ener",SecFuel,$B2557)</f>
        <v/>
      </c>
      <c r="AU2557" s="40">
        <f>SUMIFS(AU$907:AU$2533,SecVar,"ener",SecFuel,$B2557)</f>
        <v/>
      </c>
      <c r="AV2557" s="40">
        <f>SUMIFS(AV$907:AV$2533,SecVar,"ener",SecFuel,$B2557)</f>
        <v/>
      </c>
      <c r="AW2557" s="40">
        <f>SUMIFS(AW$907:AW$2533,SecVar,"ener",SecFuel,$B2557)</f>
        <v/>
      </c>
      <c r="AX2557" s="40">
        <f>SUMIFS(AX$907:AX$2533,SecVar,"ener",SecFuel,$B2557)</f>
        <v/>
      </c>
      <c r="AY2557" s="40">
        <f>SUMIFS(AY$907:AY$2533,SecVar,"ener",SecFuel,$B2557)</f>
        <v/>
      </c>
    </row>
    <row r="2558" hidden="1" outlineLevel="1">
      <c r="A2558" s="14" t="inlineStr">
        <is>
          <t>ener</t>
        </is>
      </c>
      <c r="B2558" s="14" t="inlineStr">
        <is>
          <t>die</t>
        </is>
      </c>
      <c r="C2558" s="14" t="inlineStr">
        <is>
          <t>all</t>
        </is>
      </c>
      <c r="H2558" s="14">
        <f>INDEX(VarLab,MATCH($A2558,VarKey,0))&amp;INDEX(MemLab,MATCH($C2558&amp;"|"&amp;$B2558,MemKey,0))</f>
        <v/>
      </c>
      <c r="I2558" s="14">
        <f>INDEX(VarUnit,MATCH($A2558,VarKey,0))</f>
        <v/>
      </c>
      <c r="J2558" s="14">
        <f>INDEX(VarSrc,MATCH($A2558,VarKey,0))</f>
        <v/>
      </c>
      <c r="K2558" s="11">
        <f>CodePrefix&amp;$A2558&amp;IF($C2558="","","."&amp;$C2558&amp;"."&amp;$B2558)&amp;INDEX(VarEnd,MATCH($A2558,VarKey,0))&amp;K$5</f>
        <v/>
      </c>
      <c r="L2558" s="39">
        <f>SUMIFS(L$907:L$2533,SecVar,"ener",SecFuel,$B2558)</f>
        <v/>
      </c>
      <c r="M2558" s="40">
        <f>SUMIFS(M$907:M$2533,SecVar,"ener",SecFuel,$B2558)</f>
        <v/>
      </c>
      <c r="N2558" s="40">
        <f>SUMIFS(N$907:N$2533,SecVar,"ener",SecFuel,$B2558)</f>
        <v/>
      </c>
      <c r="O2558" s="40">
        <f>SUMIFS(O$907:O$2533,SecVar,"ener",SecFuel,$B2558)</f>
        <v/>
      </c>
      <c r="P2558" s="40">
        <f>SUMIFS(P$907:P$2533,SecVar,"ener",SecFuel,$B2558)</f>
        <v/>
      </c>
      <c r="Q2558" s="40">
        <f>SUMIFS(Q$907:Q$2533,SecVar,"ener",SecFuel,$B2558)</f>
        <v/>
      </c>
      <c r="R2558" s="40">
        <f>SUMIFS(R$907:R$2533,SecVar,"ener",SecFuel,$B2558)</f>
        <v/>
      </c>
      <c r="S2558" s="40">
        <f>SUMIFS(S$907:S$2533,SecVar,"ener",SecFuel,$B2558)</f>
        <v/>
      </c>
      <c r="T2558" s="40">
        <f>SUMIFS(T$907:T$2533,SecVar,"ener",SecFuel,$B2558)</f>
        <v/>
      </c>
      <c r="U2558" s="40">
        <f>SUMIFS(U$907:U$2533,SecVar,"ener",SecFuel,$B2558)</f>
        <v/>
      </c>
      <c r="V2558" s="40">
        <f>SUMIFS(V$907:V$2533,SecVar,"ener",SecFuel,$B2558)</f>
        <v/>
      </c>
      <c r="W2558" s="40">
        <f>SUMIFS(W$907:W$2533,SecVar,"ener",SecFuel,$B2558)</f>
        <v/>
      </c>
      <c r="X2558" s="40">
        <f>SUMIFS(X$907:X$2533,SecVar,"ener",SecFuel,$B2558)</f>
        <v/>
      </c>
      <c r="Y2558" s="40">
        <f>SUMIFS(Y$907:Y$2533,SecVar,"ener",SecFuel,$B2558)</f>
        <v/>
      </c>
      <c r="Z2558" s="40">
        <f>SUMIFS(Z$907:Z$2533,SecVar,"ener",SecFuel,$B2558)</f>
        <v/>
      </c>
      <c r="AA2558" s="40">
        <f>SUMIFS(AA$907:AA$2533,SecVar,"ener",SecFuel,$B2558)</f>
        <v/>
      </c>
      <c r="AB2558" s="40">
        <f>SUMIFS(AB$907:AB$2533,SecVar,"ener",SecFuel,$B2558)</f>
        <v/>
      </c>
      <c r="AC2558" s="40">
        <f>SUMIFS(AC$907:AC$2533,SecVar,"ener",SecFuel,$B2558)</f>
        <v/>
      </c>
      <c r="AD2558" s="40">
        <f>SUMIFS(AD$907:AD$2533,SecVar,"ener",SecFuel,$B2558)</f>
        <v/>
      </c>
      <c r="AF2558" s="11">
        <f>CodePrefix&amp;$A2558&amp;IF($C2558="","","."&amp;$C2558&amp;"."&amp;$B2558)&amp;INDEX(VarEnd,MATCH($A2558,VarKey,0))&amp;AF$5</f>
        <v/>
      </c>
      <c r="AG2558" s="39">
        <f>SUMIFS(AG$907:AG$2533,SecVar,"ener",SecFuel,$B2558)</f>
        <v/>
      </c>
      <c r="AH2558" s="40">
        <f>SUMIFS(AH$907:AH$2533,SecVar,"ener",SecFuel,$B2558)</f>
        <v/>
      </c>
      <c r="AI2558" s="40">
        <f>SUMIFS(AI$907:AI$2533,SecVar,"ener",SecFuel,$B2558)</f>
        <v/>
      </c>
      <c r="AJ2558" s="40">
        <f>SUMIFS(AJ$907:AJ$2533,SecVar,"ener",SecFuel,$B2558)</f>
        <v/>
      </c>
      <c r="AK2558" s="40">
        <f>SUMIFS(AK$907:AK$2533,SecVar,"ener",SecFuel,$B2558)</f>
        <v/>
      </c>
      <c r="AL2558" s="40">
        <f>SUMIFS(AL$907:AL$2533,SecVar,"ener",SecFuel,$B2558)</f>
        <v/>
      </c>
      <c r="AM2558" s="40">
        <f>SUMIFS(AM$907:AM$2533,SecVar,"ener",SecFuel,$B2558)</f>
        <v/>
      </c>
      <c r="AN2558" s="40">
        <f>SUMIFS(AN$907:AN$2533,SecVar,"ener",SecFuel,$B2558)</f>
        <v/>
      </c>
      <c r="AO2558" s="40">
        <f>SUMIFS(AO$907:AO$2533,SecVar,"ener",SecFuel,$B2558)</f>
        <v/>
      </c>
      <c r="AP2558" s="40">
        <f>SUMIFS(AP$907:AP$2533,SecVar,"ener",SecFuel,$B2558)</f>
        <v/>
      </c>
      <c r="AQ2558" s="40">
        <f>SUMIFS(AQ$907:AQ$2533,SecVar,"ener",SecFuel,$B2558)</f>
        <v/>
      </c>
      <c r="AR2558" s="40">
        <f>SUMIFS(AR$907:AR$2533,SecVar,"ener",SecFuel,$B2558)</f>
        <v/>
      </c>
      <c r="AS2558" s="40">
        <f>SUMIFS(AS$907:AS$2533,SecVar,"ener",SecFuel,$B2558)</f>
        <v/>
      </c>
      <c r="AT2558" s="40">
        <f>SUMIFS(AT$907:AT$2533,SecVar,"ener",SecFuel,$B2558)</f>
        <v/>
      </c>
      <c r="AU2558" s="40">
        <f>SUMIFS(AU$907:AU$2533,SecVar,"ener",SecFuel,$B2558)</f>
        <v/>
      </c>
      <c r="AV2558" s="40">
        <f>SUMIFS(AV$907:AV$2533,SecVar,"ener",SecFuel,$B2558)</f>
        <v/>
      </c>
      <c r="AW2558" s="40">
        <f>SUMIFS(AW$907:AW$2533,SecVar,"ener",SecFuel,$B2558)</f>
        <v/>
      </c>
      <c r="AX2558" s="40">
        <f>SUMIFS(AX$907:AX$2533,SecVar,"ener",SecFuel,$B2558)</f>
        <v/>
      </c>
      <c r="AY2558" s="40">
        <f>SUMIFS(AY$907:AY$2533,SecVar,"ener",SecFuel,$B2558)</f>
        <v/>
      </c>
    </row>
    <row r="2559" hidden="1" outlineLevel="1">
      <c r="A2559" s="14" t="inlineStr">
        <is>
          <t>ener</t>
        </is>
      </c>
      <c r="B2559" s="14" t="inlineStr">
        <is>
          <t>lpg</t>
        </is>
      </c>
      <c r="C2559" s="14" t="inlineStr">
        <is>
          <t>all</t>
        </is>
      </c>
      <c r="H2559" s="14">
        <f>INDEX(VarLab,MATCH($A2559,VarKey,0))&amp;INDEX(MemLab,MATCH($C2559&amp;"|"&amp;$B2559,MemKey,0))</f>
        <v/>
      </c>
      <c r="I2559" s="14">
        <f>INDEX(VarUnit,MATCH($A2559,VarKey,0))</f>
        <v/>
      </c>
      <c r="J2559" s="14">
        <f>INDEX(VarSrc,MATCH($A2559,VarKey,0))</f>
        <v/>
      </c>
      <c r="K2559" s="11">
        <f>CodePrefix&amp;$A2559&amp;IF($C2559="","","."&amp;$C2559&amp;"."&amp;$B2559)&amp;INDEX(VarEnd,MATCH($A2559,VarKey,0))&amp;K$5</f>
        <v/>
      </c>
      <c r="L2559" s="39">
        <f>SUMIFS(L$907:L$2533,SecVar,"ener",SecFuel,$B2559)</f>
        <v/>
      </c>
      <c r="M2559" s="40">
        <f>SUMIFS(M$907:M$2533,SecVar,"ener",SecFuel,$B2559)</f>
        <v/>
      </c>
      <c r="N2559" s="40">
        <f>SUMIFS(N$907:N$2533,SecVar,"ener",SecFuel,$B2559)</f>
        <v/>
      </c>
      <c r="O2559" s="40">
        <f>SUMIFS(O$907:O$2533,SecVar,"ener",SecFuel,$B2559)</f>
        <v/>
      </c>
      <c r="P2559" s="40">
        <f>SUMIFS(P$907:P$2533,SecVar,"ener",SecFuel,$B2559)</f>
        <v/>
      </c>
      <c r="Q2559" s="40">
        <f>SUMIFS(Q$907:Q$2533,SecVar,"ener",SecFuel,$B2559)</f>
        <v/>
      </c>
      <c r="R2559" s="40">
        <f>SUMIFS(R$907:R$2533,SecVar,"ener",SecFuel,$B2559)</f>
        <v/>
      </c>
      <c r="S2559" s="40">
        <f>SUMIFS(S$907:S$2533,SecVar,"ener",SecFuel,$B2559)</f>
        <v/>
      </c>
      <c r="T2559" s="40">
        <f>SUMIFS(T$907:T$2533,SecVar,"ener",SecFuel,$B2559)</f>
        <v/>
      </c>
      <c r="U2559" s="40">
        <f>SUMIFS(U$907:U$2533,SecVar,"ener",SecFuel,$B2559)</f>
        <v/>
      </c>
      <c r="V2559" s="40">
        <f>SUMIFS(V$907:V$2533,SecVar,"ener",SecFuel,$B2559)</f>
        <v/>
      </c>
      <c r="W2559" s="40">
        <f>SUMIFS(W$907:W$2533,SecVar,"ener",SecFuel,$B2559)</f>
        <v/>
      </c>
      <c r="X2559" s="40">
        <f>SUMIFS(X$907:X$2533,SecVar,"ener",SecFuel,$B2559)</f>
        <v/>
      </c>
      <c r="Y2559" s="40">
        <f>SUMIFS(Y$907:Y$2533,SecVar,"ener",SecFuel,$B2559)</f>
        <v/>
      </c>
      <c r="Z2559" s="40">
        <f>SUMIFS(Z$907:Z$2533,SecVar,"ener",SecFuel,$B2559)</f>
        <v/>
      </c>
      <c r="AA2559" s="40">
        <f>SUMIFS(AA$907:AA$2533,SecVar,"ener",SecFuel,$B2559)</f>
        <v/>
      </c>
      <c r="AB2559" s="40">
        <f>SUMIFS(AB$907:AB$2533,SecVar,"ener",SecFuel,$B2559)</f>
        <v/>
      </c>
      <c r="AC2559" s="40">
        <f>SUMIFS(AC$907:AC$2533,SecVar,"ener",SecFuel,$B2559)</f>
        <v/>
      </c>
      <c r="AD2559" s="40">
        <f>SUMIFS(AD$907:AD$2533,SecVar,"ener",SecFuel,$B2559)</f>
        <v/>
      </c>
      <c r="AF2559" s="11">
        <f>CodePrefix&amp;$A2559&amp;IF($C2559="","","."&amp;$C2559&amp;"."&amp;$B2559)&amp;INDEX(VarEnd,MATCH($A2559,VarKey,0))&amp;AF$5</f>
        <v/>
      </c>
      <c r="AG2559" s="39">
        <f>SUMIFS(AG$907:AG$2533,SecVar,"ener",SecFuel,$B2559)</f>
        <v/>
      </c>
      <c r="AH2559" s="40">
        <f>SUMIFS(AH$907:AH$2533,SecVar,"ener",SecFuel,$B2559)</f>
        <v/>
      </c>
      <c r="AI2559" s="40">
        <f>SUMIFS(AI$907:AI$2533,SecVar,"ener",SecFuel,$B2559)</f>
        <v/>
      </c>
      <c r="AJ2559" s="40">
        <f>SUMIFS(AJ$907:AJ$2533,SecVar,"ener",SecFuel,$B2559)</f>
        <v/>
      </c>
      <c r="AK2559" s="40">
        <f>SUMIFS(AK$907:AK$2533,SecVar,"ener",SecFuel,$B2559)</f>
        <v/>
      </c>
      <c r="AL2559" s="40">
        <f>SUMIFS(AL$907:AL$2533,SecVar,"ener",SecFuel,$B2559)</f>
        <v/>
      </c>
      <c r="AM2559" s="40">
        <f>SUMIFS(AM$907:AM$2533,SecVar,"ener",SecFuel,$B2559)</f>
        <v/>
      </c>
      <c r="AN2559" s="40">
        <f>SUMIFS(AN$907:AN$2533,SecVar,"ener",SecFuel,$B2559)</f>
        <v/>
      </c>
      <c r="AO2559" s="40">
        <f>SUMIFS(AO$907:AO$2533,SecVar,"ener",SecFuel,$B2559)</f>
        <v/>
      </c>
      <c r="AP2559" s="40">
        <f>SUMIFS(AP$907:AP$2533,SecVar,"ener",SecFuel,$B2559)</f>
        <v/>
      </c>
      <c r="AQ2559" s="40">
        <f>SUMIFS(AQ$907:AQ$2533,SecVar,"ener",SecFuel,$B2559)</f>
        <v/>
      </c>
      <c r="AR2559" s="40">
        <f>SUMIFS(AR$907:AR$2533,SecVar,"ener",SecFuel,$B2559)</f>
        <v/>
      </c>
      <c r="AS2559" s="40">
        <f>SUMIFS(AS$907:AS$2533,SecVar,"ener",SecFuel,$B2559)</f>
        <v/>
      </c>
      <c r="AT2559" s="40">
        <f>SUMIFS(AT$907:AT$2533,SecVar,"ener",SecFuel,$B2559)</f>
        <v/>
      </c>
      <c r="AU2559" s="40">
        <f>SUMIFS(AU$907:AU$2533,SecVar,"ener",SecFuel,$B2559)</f>
        <v/>
      </c>
      <c r="AV2559" s="40">
        <f>SUMIFS(AV$907:AV$2533,SecVar,"ener",SecFuel,$B2559)</f>
        <v/>
      </c>
      <c r="AW2559" s="40">
        <f>SUMIFS(AW$907:AW$2533,SecVar,"ener",SecFuel,$B2559)</f>
        <v/>
      </c>
      <c r="AX2559" s="40">
        <f>SUMIFS(AX$907:AX$2533,SecVar,"ener",SecFuel,$B2559)</f>
        <v/>
      </c>
      <c r="AY2559" s="40">
        <f>SUMIFS(AY$907:AY$2533,SecVar,"ener",SecFuel,$B2559)</f>
        <v/>
      </c>
    </row>
    <row r="2560" hidden="1" outlineLevel="1">
      <c r="A2560" s="14" t="inlineStr">
        <is>
          <t>ener</t>
        </is>
      </c>
      <c r="B2560" s="14" t="inlineStr">
        <is>
          <t>ker</t>
        </is>
      </c>
      <c r="C2560" s="14" t="inlineStr">
        <is>
          <t>all</t>
        </is>
      </c>
      <c r="H2560" s="14">
        <f>INDEX(VarLab,MATCH($A2560,VarKey,0))&amp;INDEX(MemLab,MATCH($C2560&amp;"|"&amp;$B2560,MemKey,0))</f>
        <v/>
      </c>
      <c r="I2560" s="14">
        <f>INDEX(VarUnit,MATCH($A2560,VarKey,0))</f>
        <v/>
      </c>
      <c r="J2560" s="14">
        <f>INDEX(VarSrc,MATCH($A2560,VarKey,0))</f>
        <v/>
      </c>
      <c r="K2560" s="11">
        <f>CodePrefix&amp;$A2560&amp;IF($C2560="","","."&amp;$C2560&amp;"."&amp;$B2560)&amp;INDEX(VarEnd,MATCH($A2560,VarKey,0))&amp;K$5</f>
        <v/>
      </c>
      <c r="L2560" s="39">
        <f>SUMIFS(L$907:L$2533,SecVar,"ener",SecFuel,$B2560)</f>
        <v/>
      </c>
      <c r="M2560" s="40">
        <f>SUMIFS(M$907:M$2533,SecVar,"ener",SecFuel,$B2560)</f>
        <v/>
      </c>
      <c r="N2560" s="40">
        <f>SUMIFS(N$907:N$2533,SecVar,"ener",SecFuel,$B2560)</f>
        <v/>
      </c>
      <c r="O2560" s="40">
        <f>SUMIFS(O$907:O$2533,SecVar,"ener",SecFuel,$B2560)</f>
        <v/>
      </c>
      <c r="P2560" s="40">
        <f>SUMIFS(P$907:P$2533,SecVar,"ener",SecFuel,$B2560)</f>
        <v/>
      </c>
      <c r="Q2560" s="40">
        <f>SUMIFS(Q$907:Q$2533,SecVar,"ener",SecFuel,$B2560)</f>
        <v/>
      </c>
      <c r="R2560" s="40">
        <f>SUMIFS(R$907:R$2533,SecVar,"ener",SecFuel,$B2560)</f>
        <v/>
      </c>
      <c r="S2560" s="40">
        <f>SUMIFS(S$907:S$2533,SecVar,"ener",SecFuel,$B2560)</f>
        <v/>
      </c>
      <c r="T2560" s="40">
        <f>SUMIFS(T$907:T$2533,SecVar,"ener",SecFuel,$B2560)</f>
        <v/>
      </c>
      <c r="U2560" s="40">
        <f>SUMIFS(U$907:U$2533,SecVar,"ener",SecFuel,$B2560)</f>
        <v/>
      </c>
      <c r="V2560" s="40">
        <f>SUMIFS(V$907:V$2533,SecVar,"ener",SecFuel,$B2560)</f>
        <v/>
      </c>
      <c r="W2560" s="40">
        <f>SUMIFS(W$907:W$2533,SecVar,"ener",SecFuel,$B2560)</f>
        <v/>
      </c>
      <c r="X2560" s="40">
        <f>SUMIFS(X$907:X$2533,SecVar,"ener",SecFuel,$B2560)</f>
        <v/>
      </c>
      <c r="Y2560" s="40">
        <f>SUMIFS(Y$907:Y$2533,SecVar,"ener",SecFuel,$B2560)</f>
        <v/>
      </c>
      <c r="Z2560" s="40">
        <f>SUMIFS(Z$907:Z$2533,SecVar,"ener",SecFuel,$B2560)</f>
        <v/>
      </c>
      <c r="AA2560" s="40">
        <f>SUMIFS(AA$907:AA$2533,SecVar,"ener",SecFuel,$B2560)</f>
        <v/>
      </c>
      <c r="AB2560" s="40">
        <f>SUMIFS(AB$907:AB$2533,SecVar,"ener",SecFuel,$B2560)</f>
        <v/>
      </c>
      <c r="AC2560" s="40">
        <f>SUMIFS(AC$907:AC$2533,SecVar,"ener",SecFuel,$B2560)</f>
        <v/>
      </c>
      <c r="AD2560" s="40">
        <f>SUMIFS(AD$907:AD$2533,SecVar,"ener",SecFuel,$B2560)</f>
        <v/>
      </c>
      <c r="AF2560" s="11">
        <f>CodePrefix&amp;$A2560&amp;IF($C2560="","","."&amp;$C2560&amp;"."&amp;$B2560)&amp;INDEX(VarEnd,MATCH($A2560,VarKey,0))&amp;AF$5</f>
        <v/>
      </c>
      <c r="AG2560" s="39">
        <f>SUMIFS(AG$907:AG$2533,SecVar,"ener",SecFuel,$B2560)</f>
        <v/>
      </c>
      <c r="AH2560" s="40">
        <f>SUMIFS(AH$907:AH$2533,SecVar,"ener",SecFuel,$B2560)</f>
        <v/>
      </c>
      <c r="AI2560" s="40">
        <f>SUMIFS(AI$907:AI$2533,SecVar,"ener",SecFuel,$B2560)</f>
        <v/>
      </c>
      <c r="AJ2560" s="40">
        <f>SUMIFS(AJ$907:AJ$2533,SecVar,"ener",SecFuel,$B2560)</f>
        <v/>
      </c>
      <c r="AK2560" s="40">
        <f>SUMIFS(AK$907:AK$2533,SecVar,"ener",SecFuel,$B2560)</f>
        <v/>
      </c>
      <c r="AL2560" s="40">
        <f>SUMIFS(AL$907:AL$2533,SecVar,"ener",SecFuel,$B2560)</f>
        <v/>
      </c>
      <c r="AM2560" s="40">
        <f>SUMIFS(AM$907:AM$2533,SecVar,"ener",SecFuel,$B2560)</f>
        <v/>
      </c>
      <c r="AN2560" s="40">
        <f>SUMIFS(AN$907:AN$2533,SecVar,"ener",SecFuel,$B2560)</f>
        <v/>
      </c>
      <c r="AO2560" s="40">
        <f>SUMIFS(AO$907:AO$2533,SecVar,"ener",SecFuel,$B2560)</f>
        <v/>
      </c>
      <c r="AP2560" s="40">
        <f>SUMIFS(AP$907:AP$2533,SecVar,"ener",SecFuel,$B2560)</f>
        <v/>
      </c>
      <c r="AQ2560" s="40">
        <f>SUMIFS(AQ$907:AQ$2533,SecVar,"ener",SecFuel,$B2560)</f>
        <v/>
      </c>
      <c r="AR2560" s="40">
        <f>SUMIFS(AR$907:AR$2533,SecVar,"ener",SecFuel,$B2560)</f>
        <v/>
      </c>
      <c r="AS2560" s="40">
        <f>SUMIFS(AS$907:AS$2533,SecVar,"ener",SecFuel,$B2560)</f>
        <v/>
      </c>
      <c r="AT2560" s="40">
        <f>SUMIFS(AT$907:AT$2533,SecVar,"ener",SecFuel,$B2560)</f>
        <v/>
      </c>
      <c r="AU2560" s="40">
        <f>SUMIFS(AU$907:AU$2533,SecVar,"ener",SecFuel,$B2560)</f>
        <v/>
      </c>
      <c r="AV2560" s="40">
        <f>SUMIFS(AV$907:AV$2533,SecVar,"ener",SecFuel,$B2560)</f>
        <v/>
      </c>
      <c r="AW2560" s="40">
        <f>SUMIFS(AW$907:AW$2533,SecVar,"ener",SecFuel,$B2560)</f>
        <v/>
      </c>
      <c r="AX2560" s="40">
        <f>SUMIFS(AX$907:AX$2533,SecVar,"ener",SecFuel,$B2560)</f>
        <v/>
      </c>
      <c r="AY2560" s="40">
        <f>SUMIFS(AY$907:AY$2533,SecVar,"ener",SecFuel,$B2560)</f>
        <v/>
      </c>
    </row>
    <row r="2561" hidden="1" outlineLevel="1">
      <c r="A2561" s="14" t="inlineStr">
        <is>
          <t>ener</t>
        </is>
      </c>
      <c r="B2561" s="14" t="inlineStr">
        <is>
          <t>oop</t>
        </is>
      </c>
      <c r="C2561" s="14" t="inlineStr">
        <is>
          <t>all</t>
        </is>
      </c>
      <c r="H2561" s="14">
        <f>INDEX(VarLab,MATCH($A2561,VarKey,0))&amp;INDEX(MemLab,MATCH($C2561&amp;"|"&amp;$B2561,MemKey,0))</f>
        <v/>
      </c>
      <c r="I2561" s="14">
        <f>INDEX(VarUnit,MATCH($A2561,VarKey,0))</f>
        <v/>
      </c>
      <c r="J2561" s="14">
        <f>INDEX(VarSrc,MATCH($A2561,VarKey,0))</f>
        <v/>
      </c>
      <c r="K2561" s="11">
        <f>CodePrefix&amp;$A2561&amp;IF($C2561="","","."&amp;$C2561&amp;"."&amp;$B2561)&amp;INDEX(VarEnd,MATCH($A2561,VarKey,0))&amp;K$5</f>
        <v/>
      </c>
      <c r="L2561" s="39">
        <f>SUMIFS(L$907:L$2533,SecVar,"ener",SecFuel,$B2561)</f>
        <v/>
      </c>
      <c r="M2561" s="40">
        <f>SUMIFS(M$907:M$2533,SecVar,"ener",SecFuel,$B2561)</f>
        <v/>
      </c>
      <c r="N2561" s="40">
        <f>SUMIFS(N$907:N$2533,SecVar,"ener",SecFuel,$B2561)</f>
        <v/>
      </c>
      <c r="O2561" s="40">
        <f>SUMIFS(O$907:O$2533,SecVar,"ener",SecFuel,$B2561)</f>
        <v/>
      </c>
      <c r="P2561" s="40">
        <f>SUMIFS(P$907:P$2533,SecVar,"ener",SecFuel,$B2561)</f>
        <v/>
      </c>
      <c r="Q2561" s="40">
        <f>SUMIFS(Q$907:Q$2533,SecVar,"ener",SecFuel,$B2561)</f>
        <v/>
      </c>
      <c r="R2561" s="40">
        <f>SUMIFS(R$907:R$2533,SecVar,"ener",SecFuel,$B2561)</f>
        <v/>
      </c>
      <c r="S2561" s="40">
        <f>SUMIFS(S$907:S$2533,SecVar,"ener",SecFuel,$B2561)</f>
        <v/>
      </c>
      <c r="T2561" s="40">
        <f>SUMIFS(T$907:T$2533,SecVar,"ener",SecFuel,$B2561)</f>
        <v/>
      </c>
      <c r="U2561" s="40">
        <f>SUMIFS(U$907:U$2533,SecVar,"ener",SecFuel,$B2561)</f>
        <v/>
      </c>
      <c r="V2561" s="40">
        <f>SUMIFS(V$907:V$2533,SecVar,"ener",SecFuel,$B2561)</f>
        <v/>
      </c>
      <c r="W2561" s="40">
        <f>SUMIFS(W$907:W$2533,SecVar,"ener",SecFuel,$B2561)</f>
        <v/>
      </c>
      <c r="X2561" s="40">
        <f>SUMIFS(X$907:X$2533,SecVar,"ener",SecFuel,$B2561)</f>
        <v/>
      </c>
      <c r="Y2561" s="40">
        <f>SUMIFS(Y$907:Y$2533,SecVar,"ener",SecFuel,$B2561)</f>
        <v/>
      </c>
      <c r="Z2561" s="40">
        <f>SUMIFS(Z$907:Z$2533,SecVar,"ener",SecFuel,$B2561)</f>
        <v/>
      </c>
      <c r="AA2561" s="40">
        <f>SUMIFS(AA$907:AA$2533,SecVar,"ener",SecFuel,$B2561)</f>
        <v/>
      </c>
      <c r="AB2561" s="40">
        <f>SUMIFS(AB$907:AB$2533,SecVar,"ener",SecFuel,$B2561)</f>
        <v/>
      </c>
      <c r="AC2561" s="40">
        <f>SUMIFS(AC$907:AC$2533,SecVar,"ener",SecFuel,$B2561)</f>
        <v/>
      </c>
      <c r="AD2561" s="40">
        <f>SUMIFS(AD$907:AD$2533,SecVar,"ener",SecFuel,$B2561)</f>
        <v/>
      </c>
      <c r="AF2561" s="11">
        <f>CodePrefix&amp;$A2561&amp;IF($C2561="","","."&amp;$C2561&amp;"."&amp;$B2561)&amp;INDEX(VarEnd,MATCH($A2561,VarKey,0))&amp;AF$5</f>
        <v/>
      </c>
      <c r="AG2561" s="39">
        <f>SUMIFS(AG$907:AG$2533,SecVar,"ener",SecFuel,$B2561)</f>
        <v/>
      </c>
      <c r="AH2561" s="40">
        <f>SUMIFS(AH$907:AH$2533,SecVar,"ener",SecFuel,$B2561)</f>
        <v/>
      </c>
      <c r="AI2561" s="40">
        <f>SUMIFS(AI$907:AI$2533,SecVar,"ener",SecFuel,$B2561)</f>
        <v/>
      </c>
      <c r="AJ2561" s="40">
        <f>SUMIFS(AJ$907:AJ$2533,SecVar,"ener",SecFuel,$B2561)</f>
        <v/>
      </c>
      <c r="AK2561" s="40">
        <f>SUMIFS(AK$907:AK$2533,SecVar,"ener",SecFuel,$B2561)</f>
        <v/>
      </c>
      <c r="AL2561" s="40">
        <f>SUMIFS(AL$907:AL$2533,SecVar,"ener",SecFuel,$B2561)</f>
        <v/>
      </c>
      <c r="AM2561" s="40">
        <f>SUMIFS(AM$907:AM$2533,SecVar,"ener",SecFuel,$B2561)</f>
        <v/>
      </c>
      <c r="AN2561" s="40">
        <f>SUMIFS(AN$907:AN$2533,SecVar,"ener",SecFuel,$B2561)</f>
        <v/>
      </c>
      <c r="AO2561" s="40">
        <f>SUMIFS(AO$907:AO$2533,SecVar,"ener",SecFuel,$B2561)</f>
        <v/>
      </c>
      <c r="AP2561" s="40">
        <f>SUMIFS(AP$907:AP$2533,SecVar,"ener",SecFuel,$B2561)</f>
        <v/>
      </c>
      <c r="AQ2561" s="40">
        <f>SUMIFS(AQ$907:AQ$2533,SecVar,"ener",SecFuel,$B2561)</f>
        <v/>
      </c>
      <c r="AR2561" s="40">
        <f>SUMIFS(AR$907:AR$2533,SecVar,"ener",SecFuel,$B2561)</f>
        <v/>
      </c>
      <c r="AS2561" s="40">
        <f>SUMIFS(AS$907:AS$2533,SecVar,"ener",SecFuel,$B2561)</f>
        <v/>
      </c>
      <c r="AT2561" s="40">
        <f>SUMIFS(AT$907:AT$2533,SecVar,"ener",SecFuel,$B2561)</f>
        <v/>
      </c>
      <c r="AU2561" s="40">
        <f>SUMIFS(AU$907:AU$2533,SecVar,"ener",SecFuel,$B2561)</f>
        <v/>
      </c>
      <c r="AV2561" s="40">
        <f>SUMIFS(AV$907:AV$2533,SecVar,"ener",SecFuel,$B2561)</f>
        <v/>
      </c>
      <c r="AW2561" s="40">
        <f>SUMIFS(AW$907:AW$2533,SecVar,"ener",SecFuel,$B2561)</f>
        <v/>
      </c>
      <c r="AX2561" s="40">
        <f>SUMIFS(AX$907:AX$2533,SecVar,"ener",SecFuel,$B2561)</f>
        <v/>
      </c>
      <c r="AY2561" s="40">
        <f>SUMIFS(AY$907:AY$2533,SecVar,"ener",SecFuel,$B2561)</f>
        <v/>
      </c>
    </row>
    <row r="2562" hidden="1" outlineLevel="1">
      <c r="A2562" s="14" t="inlineStr">
        <is>
          <t>ener</t>
        </is>
      </c>
      <c r="B2562" s="14" t="inlineStr">
        <is>
          <t>bio</t>
        </is>
      </c>
      <c r="C2562" s="14" t="inlineStr">
        <is>
          <t>all</t>
        </is>
      </c>
      <c r="H2562" s="14">
        <f>INDEX(VarLab,MATCH($A2562,VarKey,0))&amp;INDEX(MemLab,MATCH($C2562&amp;"|"&amp;$B2562,MemKey,0))</f>
        <v/>
      </c>
      <c r="I2562" s="14">
        <f>INDEX(VarUnit,MATCH($A2562,VarKey,0))</f>
        <v/>
      </c>
      <c r="J2562" s="14">
        <f>INDEX(VarSrc,MATCH($A2562,VarKey,0))</f>
        <v/>
      </c>
      <c r="K2562" s="11">
        <f>CodePrefix&amp;$A2562&amp;IF($C2562="","","."&amp;$C2562&amp;"."&amp;$B2562)&amp;INDEX(VarEnd,MATCH($A2562,VarKey,0))&amp;K$5</f>
        <v/>
      </c>
      <c r="L2562" s="39">
        <f>SUMIFS(L$907:L$2533,SecVar,"ener",SecFuel,$B2562)</f>
        <v/>
      </c>
      <c r="M2562" s="40">
        <f>SUMIFS(M$907:M$2533,SecVar,"ener",SecFuel,$B2562)</f>
        <v/>
      </c>
      <c r="N2562" s="40">
        <f>SUMIFS(N$907:N$2533,SecVar,"ener",SecFuel,$B2562)</f>
        <v/>
      </c>
      <c r="O2562" s="40">
        <f>SUMIFS(O$907:O$2533,SecVar,"ener",SecFuel,$B2562)</f>
        <v/>
      </c>
      <c r="P2562" s="40">
        <f>SUMIFS(P$907:P$2533,SecVar,"ener",SecFuel,$B2562)</f>
        <v/>
      </c>
      <c r="Q2562" s="40">
        <f>SUMIFS(Q$907:Q$2533,SecVar,"ener",SecFuel,$B2562)</f>
        <v/>
      </c>
      <c r="R2562" s="40">
        <f>SUMIFS(R$907:R$2533,SecVar,"ener",SecFuel,$B2562)</f>
        <v/>
      </c>
      <c r="S2562" s="40">
        <f>SUMIFS(S$907:S$2533,SecVar,"ener",SecFuel,$B2562)</f>
        <v/>
      </c>
      <c r="T2562" s="40">
        <f>SUMIFS(T$907:T$2533,SecVar,"ener",SecFuel,$B2562)</f>
        <v/>
      </c>
      <c r="U2562" s="40">
        <f>SUMIFS(U$907:U$2533,SecVar,"ener",SecFuel,$B2562)</f>
        <v/>
      </c>
      <c r="V2562" s="40">
        <f>SUMIFS(V$907:V$2533,SecVar,"ener",SecFuel,$B2562)</f>
        <v/>
      </c>
      <c r="W2562" s="40">
        <f>SUMIFS(W$907:W$2533,SecVar,"ener",SecFuel,$B2562)</f>
        <v/>
      </c>
      <c r="X2562" s="40">
        <f>SUMIFS(X$907:X$2533,SecVar,"ener",SecFuel,$B2562)</f>
        <v/>
      </c>
      <c r="Y2562" s="40">
        <f>SUMIFS(Y$907:Y$2533,SecVar,"ener",SecFuel,$B2562)</f>
        <v/>
      </c>
      <c r="Z2562" s="40">
        <f>SUMIFS(Z$907:Z$2533,SecVar,"ener",SecFuel,$B2562)</f>
        <v/>
      </c>
      <c r="AA2562" s="40">
        <f>SUMIFS(AA$907:AA$2533,SecVar,"ener",SecFuel,$B2562)</f>
        <v/>
      </c>
      <c r="AB2562" s="40">
        <f>SUMIFS(AB$907:AB$2533,SecVar,"ener",SecFuel,$B2562)</f>
        <v/>
      </c>
      <c r="AC2562" s="40">
        <f>SUMIFS(AC$907:AC$2533,SecVar,"ener",SecFuel,$B2562)</f>
        <v/>
      </c>
      <c r="AD2562" s="40">
        <f>SUMIFS(AD$907:AD$2533,SecVar,"ener",SecFuel,$B2562)</f>
        <v/>
      </c>
      <c r="AF2562" s="11">
        <f>CodePrefix&amp;$A2562&amp;IF($C2562="","","."&amp;$C2562&amp;"."&amp;$B2562)&amp;INDEX(VarEnd,MATCH($A2562,VarKey,0))&amp;AF$5</f>
        <v/>
      </c>
      <c r="AG2562" s="39">
        <f>SUMIFS(AG$907:AG$2533,SecVar,"ener",SecFuel,$B2562)</f>
        <v/>
      </c>
      <c r="AH2562" s="40">
        <f>SUMIFS(AH$907:AH$2533,SecVar,"ener",SecFuel,$B2562)</f>
        <v/>
      </c>
      <c r="AI2562" s="40">
        <f>SUMIFS(AI$907:AI$2533,SecVar,"ener",SecFuel,$B2562)</f>
        <v/>
      </c>
      <c r="AJ2562" s="40">
        <f>SUMIFS(AJ$907:AJ$2533,SecVar,"ener",SecFuel,$B2562)</f>
        <v/>
      </c>
      <c r="AK2562" s="40">
        <f>SUMIFS(AK$907:AK$2533,SecVar,"ener",SecFuel,$B2562)</f>
        <v/>
      </c>
      <c r="AL2562" s="40">
        <f>SUMIFS(AL$907:AL$2533,SecVar,"ener",SecFuel,$B2562)</f>
        <v/>
      </c>
      <c r="AM2562" s="40">
        <f>SUMIFS(AM$907:AM$2533,SecVar,"ener",SecFuel,$B2562)</f>
        <v/>
      </c>
      <c r="AN2562" s="40">
        <f>SUMIFS(AN$907:AN$2533,SecVar,"ener",SecFuel,$B2562)</f>
        <v/>
      </c>
      <c r="AO2562" s="40">
        <f>SUMIFS(AO$907:AO$2533,SecVar,"ener",SecFuel,$B2562)</f>
        <v/>
      </c>
      <c r="AP2562" s="40">
        <f>SUMIFS(AP$907:AP$2533,SecVar,"ener",SecFuel,$B2562)</f>
        <v/>
      </c>
      <c r="AQ2562" s="40">
        <f>SUMIFS(AQ$907:AQ$2533,SecVar,"ener",SecFuel,$B2562)</f>
        <v/>
      </c>
      <c r="AR2562" s="40">
        <f>SUMIFS(AR$907:AR$2533,SecVar,"ener",SecFuel,$B2562)</f>
        <v/>
      </c>
      <c r="AS2562" s="40">
        <f>SUMIFS(AS$907:AS$2533,SecVar,"ener",SecFuel,$B2562)</f>
        <v/>
      </c>
      <c r="AT2562" s="40">
        <f>SUMIFS(AT$907:AT$2533,SecVar,"ener",SecFuel,$B2562)</f>
        <v/>
      </c>
      <c r="AU2562" s="40">
        <f>SUMIFS(AU$907:AU$2533,SecVar,"ener",SecFuel,$B2562)</f>
        <v/>
      </c>
      <c r="AV2562" s="40">
        <f>SUMIFS(AV$907:AV$2533,SecVar,"ener",SecFuel,$B2562)</f>
        <v/>
      </c>
      <c r="AW2562" s="40">
        <f>SUMIFS(AW$907:AW$2533,SecVar,"ener",SecFuel,$B2562)</f>
        <v/>
      </c>
      <c r="AX2562" s="40">
        <f>SUMIFS(AX$907:AX$2533,SecVar,"ener",SecFuel,$B2562)</f>
        <v/>
      </c>
      <c r="AY2562" s="40">
        <f>SUMIFS(AY$907:AY$2533,SecVar,"ener",SecFuel,$B2562)</f>
        <v/>
      </c>
    </row>
    <row r="2563" hidden="1" outlineLevel="1"/>
    <row r="2564" hidden="1" outlineLevel="1">
      <c r="A2564" s="1" t="inlineStr">
        <is>
          <t>ener.chk</t>
        </is>
      </c>
      <c r="B2564" s="1" t="inlineStr"/>
      <c r="C2564" s="1" t="inlineStr"/>
      <c r="H2564" s="1">
        <f>INDEX(VarLab,MATCH($A2564,VarKey,0))&amp;INDEX(MemLab,MATCH($C2564&amp;"|"&amp;$B2564,MemKey,0))</f>
        <v/>
      </c>
      <c r="I2564" s="1">
        <f>INDEX(VarUnit,MATCH($A2564,VarKey,0))</f>
        <v/>
      </c>
      <c r="J2564" s="1">
        <f>INDEX(VarSrc,MATCH($A2564,VarKey,0))</f>
        <v/>
      </c>
      <c r="K2564" s="11">
        <f>CodePrefix&amp;$A2564&amp;IF($C2564="","","."&amp;$C2564&amp;"."&amp;$B2564)&amp;INDEX(VarEnd,MATCH($A2564,VarKey,0))&amp;K$5</f>
        <v/>
      </c>
      <c r="L2564" s="60">
        <f>ABS(SUM(L2538:L2553)-L2536)+ABS(SUM(L2555:L2562)-L2536)</f>
        <v/>
      </c>
      <c r="M2564" s="60">
        <f>ABS(SUM(M2538:M2553)-M2536)+ABS(SUM(M2555:M2562)-M2536)</f>
        <v/>
      </c>
      <c r="N2564" s="60">
        <f>ABS(SUM(N2538:N2553)-N2536)+ABS(SUM(N2555:N2562)-N2536)</f>
        <v/>
      </c>
      <c r="O2564" s="60">
        <f>ABS(SUM(O2538:O2553)-O2536)+ABS(SUM(O2555:O2562)-O2536)</f>
        <v/>
      </c>
      <c r="P2564" s="60">
        <f>ABS(SUM(P2538:P2553)-P2536)+ABS(SUM(P2555:P2562)-P2536)</f>
        <v/>
      </c>
      <c r="Q2564" s="60">
        <f>ABS(SUM(Q2538:Q2553)-Q2536)+ABS(SUM(Q2555:Q2562)-Q2536)</f>
        <v/>
      </c>
      <c r="R2564" s="60">
        <f>ABS(SUM(R2538:R2553)-R2536)+ABS(SUM(R2555:R2562)-R2536)</f>
        <v/>
      </c>
      <c r="S2564" s="60">
        <f>ABS(SUM(S2538:S2553)-S2536)+ABS(SUM(S2555:S2562)-S2536)</f>
        <v/>
      </c>
      <c r="T2564" s="60">
        <f>ABS(SUM(T2538:T2553)-T2536)+ABS(SUM(T2555:T2562)-T2536)</f>
        <v/>
      </c>
      <c r="U2564" s="60">
        <f>ABS(SUM(U2538:U2553)-U2536)+ABS(SUM(U2555:U2562)-U2536)</f>
        <v/>
      </c>
      <c r="V2564" s="60">
        <f>ABS(SUM(V2538:V2553)-V2536)+ABS(SUM(V2555:V2562)-V2536)</f>
        <v/>
      </c>
      <c r="W2564" s="60">
        <f>ABS(SUM(W2538:W2553)-W2536)+ABS(SUM(W2555:W2562)-W2536)</f>
        <v/>
      </c>
      <c r="X2564" s="60">
        <f>ABS(SUM(X2538:X2553)-X2536)+ABS(SUM(X2555:X2562)-X2536)</f>
        <v/>
      </c>
      <c r="Y2564" s="60">
        <f>ABS(SUM(Y2538:Y2553)-Y2536)+ABS(SUM(Y2555:Y2562)-Y2536)</f>
        <v/>
      </c>
      <c r="Z2564" s="60">
        <f>ABS(SUM(Z2538:Z2553)-Z2536)+ABS(SUM(Z2555:Z2562)-Z2536)</f>
        <v/>
      </c>
      <c r="AA2564" s="60">
        <f>ABS(SUM(AA2538:AA2553)-AA2536)+ABS(SUM(AA2555:AA2562)-AA2536)</f>
        <v/>
      </c>
      <c r="AB2564" s="60">
        <f>ABS(SUM(AB2538:AB2553)-AB2536)+ABS(SUM(AB2555:AB2562)-AB2536)</f>
        <v/>
      </c>
      <c r="AC2564" s="60">
        <f>ABS(SUM(AC2538:AC2553)-AC2536)+ABS(SUM(AC2555:AC2562)-AC2536)</f>
        <v/>
      </c>
      <c r="AD2564" s="60">
        <f>ABS(SUM(AD2538:AD2553)-AD2536)+ABS(SUM(AD2555:AD2562)-AD2536)</f>
        <v/>
      </c>
      <c r="AF2564" s="11">
        <f>CodePrefix&amp;$A2564&amp;IF($C2564="","","."&amp;$C2564&amp;"."&amp;$B2564)&amp;INDEX(VarEnd,MATCH($A2564,VarKey,0))&amp;AF$5</f>
        <v/>
      </c>
      <c r="AG2564" s="60">
        <f>ABS(SUM(AG2538:AG2553)-AG2536)+ABS(SUM(AG2555:AG2562)-AG2536)</f>
        <v/>
      </c>
      <c r="AH2564" s="60">
        <f>ABS(SUM(AH2538:AH2553)-AH2536)+ABS(SUM(AH2555:AH2562)-AH2536)</f>
        <v/>
      </c>
      <c r="AI2564" s="60">
        <f>ABS(SUM(AI2538:AI2553)-AI2536)+ABS(SUM(AI2555:AI2562)-AI2536)</f>
        <v/>
      </c>
      <c r="AJ2564" s="60">
        <f>ABS(SUM(AJ2538:AJ2553)-AJ2536)+ABS(SUM(AJ2555:AJ2562)-AJ2536)</f>
        <v/>
      </c>
      <c r="AK2564" s="60">
        <f>ABS(SUM(AK2538:AK2553)-AK2536)+ABS(SUM(AK2555:AK2562)-AK2536)</f>
        <v/>
      </c>
      <c r="AL2564" s="60">
        <f>ABS(SUM(AL2538:AL2553)-AL2536)+ABS(SUM(AL2555:AL2562)-AL2536)</f>
        <v/>
      </c>
      <c r="AM2564" s="60">
        <f>ABS(SUM(AM2538:AM2553)-AM2536)+ABS(SUM(AM2555:AM2562)-AM2536)</f>
        <v/>
      </c>
      <c r="AN2564" s="60">
        <f>ABS(SUM(AN2538:AN2553)-AN2536)+ABS(SUM(AN2555:AN2562)-AN2536)</f>
        <v/>
      </c>
      <c r="AO2564" s="60">
        <f>ABS(SUM(AO2538:AO2553)-AO2536)+ABS(SUM(AO2555:AO2562)-AO2536)</f>
        <v/>
      </c>
      <c r="AP2564" s="60">
        <f>ABS(SUM(AP2538:AP2553)-AP2536)+ABS(SUM(AP2555:AP2562)-AP2536)</f>
        <v/>
      </c>
      <c r="AQ2564" s="60">
        <f>ABS(SUM(AQ2538:AQ2553)-AQ2536)+ABS(SUM(AQ2555:AQ2562)-AQ2536)</f>
        <v/>
      </c>
      <c r="AR2564" s="60">
        <f>ABS(SUM(AR2538:AR2553)-AR2536)+ABS(SUM(AR2555:AR2562)-AR2536)</f>
        <v/>
      </c>
      <c r="AS2564" s="60">
        <f>ABS(SUM(AS2538:AS2553)-AS2536)+ABS(SUM(AS2555:AS2562)-AS2536)</f>
        <v/>
      </c>
      <c r="AT2564" s="60">
        <f>ABS(SUM(AT2538:AT2553)-AT2536)+ABS(SUM(AT2555:AT2562)-AT2536)</f>
        <v/>
      </c>
      <c r="AU2564" s="60">
        <f>ABS(SUM(AU2538:AU2553)-AU2536)+ABS(SUM(AU2555:AU2562)-AU2536)</f>
        <v/>
      </c>
      <c r="AV2564" s="60">
        <f>ABS(SUM(AV2538:AV2553)-AV2536)+ABS(SUM(AV2555:AV2562)-AV2536)</f>
        <v/>
      </c>
      <c r="AW2564" s="60">
        <f>ABS(SUM(AW2538:AW2553)-AW2536)+ABS(SUM(AW2555:AW2562)-AW2536)</f>
        <v/>
      </c>
      <c r="AX2564" s="60">
        <f>ABS(SUM(AX2538:AX2553)-AX2536)+ABS(SUM(AX2555:AX2562)-AX2536)</f>
        <v/>
      </c>
      <c r="AY2564" s="60">
        <f>ABS(SUM(AY2538:AY2553)-AY2536)+ABS(SUM(AY2555:AY2562)-AY2536)</f>
        <v/>
      </c>
    </row>
    <row r="2565" hidden="1" outlineLevel="1"/>
    <row r="2566" hidden="1" outlineLevel="1">
      <c r="A2566" s="1" t="inlineStr">
        <is>
          <t>ener.ref</t>
        </is>
      </c>
      <c r="B2566" s="1" t="inlineStr">
        <is>
          <t>all</t>
        </is>
      </c>
      <c r="C2566" s="1" t="inlineStr">
        <is>
          <t>all</t>
        </is>
      </c>
      <c r="H2566" s="1">
        <f>INDEX(VarLab,MATCH($A2566,VarKey,0))&amp;INDEX(MemLab,MATCH($C2566&amp;"|"&amp;$B2566,MemKey,0))</f>
        <v/>
      </c>
      <c r="I2566" s="1">
        <f>INDEX(VarUnit,MATCH($A2566,VarKey,0))</f>
        <v/>
      </c>
      <c r="J2566" s="1">
        <f>INDEX(VarSrc,MATCH($A2566,VarKey,0))</f>
        <v/>
      </c>
      <c r="K2566" s="11">
        <f>CodePrefix&amp;$A2566&amp;IF($C2566="","","."&amp;$C2566&amp;"."&amp;$B2566)&amp;INDEX(VarEnd,MATCH($A2566,VarKey,0))&amp;K$5</f>
        <v/>
      </c>
      <c r="L2566" s="39">
        <f>INDEX($K2536:$JB2536,MATCH(L$4,$K$4:$JB$4,0))</f>
        <v/>
      </c>
      <c r="M2566" s="40">
        <f>INDEX($K2536:$JB2536,MATCH(M$4,$K$4:$JB$4,0))</f>
        <v/>
      </c>
      <c r="N2566" s="40">
        <f>INDEX($K2536:$JB2536,MATCH(N$4,$K$4:$JB$4,0))</f>
        <v/>
      </c>
      <c r="O2566" s="40">
        <f>INDEX($K2536:$JB2536,MATCH(O$4,$K$4:$JB$4,0))</f>
        <v/>
      </c>
      <c r="P2566" s="40">
        <f>INDEX($K2536:$JB2536,MATCH(P$4,$K$4:$JB$4,0))</f>
        <v/>
      </c>
      <c r="Q2566" s="40">
        <f>INDEX($K2536:$JB2536,MATCH(Q$4,$K$4:$JB$4,0))</f>
        <v/>
      </c>
      <c r="R2566" s="40">
        <f>INDEX($K2536:$JB2536,MATCH(R$4,$K$4:$JB$4,0))</f>
        <v/>
      </c>
      <c r="S2566" s="40">
        <f>INDEX($K2536:$JB2536,MATCH(S$4,$K$4:$JB$4,0))</f>
        <v/>
      </c>
      <c r="T2566" s="40">
        <f>INDEX($K2536:$JB2536,MATCH(T$4,$K$4:$JB$4,0))</f>
        <v/>
      </c>
      <c r="U2566" s="40">
        <f>INDEX($K2536:$JB2536,MATCH(U$4,$K$4:$JB$4,0))</f>
        <v/>
      </c>
      <c r="V2566" s="40">
        <f>INDEX($K2536:$JB2536,MATCH(V$4,$K$4:$JB$4,0))</f>
        <v/>
      </c>
      <c r="W2566" s="40">
        <f>INDEX($K2536:$JB2536,MATCH(W$4,$K$4:$JB$4,0))</f>
        <v/>
      </c>
      <c r="X2566" s="40">
        <f>INDEX($K2536:$JB2536,MATCH(X$4,$K$4:$JB$4,0))</f>
        <v/>
      </c>
      <c r="Y2566" s="40">
        <f>INDEX($K2536:$JB2536,MATCH(Y$4,$K$4:$JB$4,0))</f>
        <v/>
      </c>
      <c r="Z2566" s="40">
        <f>INDEX($K2536:$JB2536,MATCH(Z$4,$K$4:$JB$4,0))</f>
        <v/>
      </c>
      <c r="AA2566" s="40">
        <f>INDEX($K2536:$JB2536,MATCH(AA$4,$K$4:$JB$4,0))</f>
        <v/>
      </c>
      <c r="AB2566" s="40">
        <f>INDEX($K2536:$JB2536,MATCH(AB$4,$K$4:$JB$4,0))</f>
        <v/>
      </c>
      <c r="AC2566" s="40">
        <f>INDEX($K2536:$JB2536,MATCH(AC$4,$K$4:$JB$4,0))</f>
        <v/>
      </c>
      <c r="AD2566" s="40">
        <f>INDEX($K2536:$JB2536,MATCH(AD$4,$K$4:$JB$4,0))</f>
        <v/>
      </c>
      <c r="AF2566" s="11">
        <f>CodePrefix&amp;$A2566&amp;IF($C2566="","","."&amp;$C2566&amp;"."&amp;$B2566)&amp;INDEX(VarEnd,MATCH($A2566,VarKey,0))&amp;AF$5</f>
        <v/>
      </c>
      <c r="AG2566" s="39">
        <f>INDEX($K2536:$JB2536,MATCH(AG$4,$K$4:$JB$4,0))</f>
        <v/>
      </c>
      <c r="AH2566" s="40">
        <f>INDEX($K2536:$JB2536,MATCH(AH$4,$K$4:$JB$4,0))</f>
        <v/>
      </c>
      <c r="AI2566" s="40">
        <f>INDEX($K2536:$JB2536,MATCH(AI$4,$K$4:$JB$4,0))</f>
        <v/>
      </c>
      <c r="AJ2566" s="40">
        <f>INDEX($K2536:$JB2536,MATCH(AJ$4,$K$4:$JB$4,0))</f>
        <v/>
      </c>
      <c r="AK2566" s="40">
        <f>INDEX($K2536:$JB2536,MATCH(AK$4,$K$4:$JB$4,0))</f>
        <v/>
      </c>
      <c r="AL2566" s="40">
        <f>INDEX($K2536:$JB2536,MATCH(AL$4,$K$4:$JB$4,0))</f>
        <v/>
      </c>
      <c r="AM2566" s="40">
        <f>INDEX($K2536:$JB2536,MATCH(AM$4,$K$4:$JB$4,0))</f>
        <v/>
      </c>
      <c r="AN2566" s="40">
        <f>INDEX($K2536:$JB2536,MATCH(AN$4,$K$4:$JB$4,0))</f>
        <v/>
      </c>
      <c r="AO2566" s="40">
        <f>INDEX($K2536:$JB2536,MATCH(AO$4,$K$4:$JB$4,0))</f>
        <v/>
      </c>
      <c r="AP2566" s="40">
        <f>INDEX($K2536:$JB2536,MATCH(AP$4,$K$4:$JB$4,0))</f>
        <v/>
      </c>
      <c r="AQ2566" s="40">
        <f>INDEX($K2536:$JB2536,MATCH(AQ$4,$K$4:$JB$4,0))</f>
        <v/>
      </c>
      <c r="AR2566" s="40">
        <f>INDEX($K2536:$JB2536,MATCH(AR$4,$K$4:$JB$4,0))</f>
        <v/>
      </c>
      <c r="AS2566" s="40">
        <f>INDEX($K2536:$JB2536,MATCH(AS$4,$K$4:$JB$4,0))</f>
        <v/>
      </c>
      <c r="AT2566" s="40">
        <f>INDEX($K2536:$JB2536,MATCH(AT$4,$K$4:$JB$4,0))</f>
        <v/>
      </c>
      <c r="AU2566" s="40">
        <f>INDEX($K2536:$JB2536,MATCH(AU$4,$K$4:$JB$4,0))</f>
        <v/>
      </c>
      <c r="AV2566" s="40">
        <f>INDEX($K2536:$JB2536,MATCH(AV$4,$K$4:$JB$4,0))</f>
        <v/>
      </c>
      <c r="AW2566" s="40">
        <f>INDEX($K2536:$JB2536,MATCH(AW$4,$K$4:$JB$4,0))</f>
        <v/>
      </c>
      <c r="AX2566" s="40">
        <f>INDEX($K2536:$JB2536,MATCH(AX$4,$K$4:$JB$4,0))</f>
        <v/>
      </c>
      <c r="AY2566" s="40">
        <f>INDEX($K2536:$JB2536,MATCH(AY$4,$K$4:$JB$4,0))</f>
        <v/>
      </c>
    </row>
    <row r="2567" hidden="1" outlineLevel="1">
      <c r="A2567" s="1" t="inlineStr">
        <is>
          <t>ener.pct</t>
        </is>
      </c>
      <c r="B2567" s="1" t="inlineStr">
        <is>
          <t>all</t>
        </is>
      </c>
      <c r="C2567" s="1" t="inlineStr">
        <is>
          <t>all</t>
        </is>
      </c>
      <c r="H2567" s="1">
        <f>INDEX(VarLab,MATCH($A2567,VarKey,0))&amp;INDEX(MemLab,MATCH($C2567&amp;"|"&amp;$B2567,MemKey,0))</f>
        <v/>
      </c>
      <c r="I2567" s="1">
        <f>INDEX(VarUnit,MATCH($A2567,VarKey,0))</f>
        <v/>
      </c>
      <c r="J2567" s="1">
        <f>INDEX(VarSrc,MATCH($A2567,VarKey,0))</f>
        <v/>
      </c>
      <c r="K2567" s="11">
        <f>CodePrefix&amp;$A2567&amp;IF($C2567="","","."&amp;$C2567&amp;"."&amp;$B2567)&amp;INDEX(VarEnd,MATCH($A2567,VarKey,0))&amp;K$5</f>
        <v/>
      </c>
      <c r="L2567" s="61">
        <f>L2536/L2566-1</f>
        <v/>
      </c>
      <c r="M2567" s="62">
        <f>M2536/M2566-1</f>
        <v/>
      </c>
      <c r="N2567" s="62">
        <f>N2536/N2566-1</f>
        <v/>
      </c>
      <c r="O2567" s="62">
        <f>O2536/O2566-1</f>
        <v/>
      </c>
      <c r="P2567" s="62">
        <f>P2536/P2566-1</f>
        <v/>
      </c>
      <c r="Q2567" s="62">
        <f>Q2536/Q2566-1</f>
        <v/>
      </c>
      <c r="R2567" s="62">
        <f>R2536/R2566-1</f>
        <v/>
      </c>
      <c r="S2567" s="62">
        <f>S2536/S2566-1</f>
        <v/>
      </c>
      <c r="T2567" s="62">
        <f>T2536/T2566-1</f>
        <v/>
      </c>
      <c r="U2567" s="62">
        <f>U2536/U2566-1</f>
        <v/>
      </c>
      <c r="V2567" s="62">
        <f>V2536/V2566-1</f>
        <v/>
      </c>
      <c r="W2567" s="62">
        <f>W2536/W2566-1</f>
        <v/>
      </c>
      <c r="X2567" s="62">
        <f>X2536/X2566-1</f>
        <v/>
      </c>
      <c r="Y2567" s="62">
        <f>Y2536/Y2566-1</f>
        <v/>
      </c>
      <c r="Z2567" s="62">
        <f>Z2536/Z2566-1</f>
        <v/>
      </c>
      <c r="AA2567" s="62">
        <f>AA2536/AA2566-1</f>
        <v/>
      </c>
      <c r="AB2567" s="62">
        <f>AB2536/AB2566-1</f>
        <v/>
      </c>
      <c r="AC2567" s="62">
        <f>AC2536/AC2566-1</f>
        <v/>
      </c>
      <c r="AD2567" s="62">
        <f>AD2536/AD2566-1</f>
        <v/>
      </c>
      <c r="AF2567" s="11">
        <f>CodePrefix&amp;$A2567&amp;IF($C2567="","","."&amp;$C2567&amp;"."&amp;$B2567)&amp;INDEX(VarEnd,MATCH($A2567,VarKey,0))&amp;AF$5</f>
        <v/>
      </c>
      <c r="AG2567" s="61">
        <f>AG2536/AG2566-1</f>
        <v/>
      </c>
      <c r="AH2567" s="62">
        <f>AH2536/AH2566-1</f>
        <v/>
      </c>
      <c r="AI2567" s="62">
        <f>AI2536/AI2566-1</f>
        <v/>
      </c>
      <c r="AJ2567" s="62">
        <f>AJ2536/AJ2566-1</f>
        <v/>
      </c>
      <c r="AK2567" s="62">
        <f>AK2536/AK2566-1</f>
        <v/>
      </c>
      <c r="AL2567" s="62">
        <f>AL2536/AL2566-1</f>
        <v/>
      </c>
      <c r="AM2567" s="62">
        <f>AM2536/AM2566-1</f>
        <v/>
      </c>
      <c r="AN2567" s="62">
        <f>AN2536/AN2566-1</f>
        <v/>
      </c>
      <c r="AO2567" s="62">
        <f>AO2536/AO2566-1</f>
        <v/>
      </c>
      <c r="AP2567" s="62">
        <f>AP2536/AP2566-1</f>
        <v/>
      </c>
      <c r="AQ2567" s="62">
        <f>AQ2536/AQ2566-1</f>
        <v/>
      </c>
      <c r="AR2567" s="62">
        <f>AR2536/AR2566-1</f>
        <v/>
      </c>
      <c r="AS2567" s="62">
        <f>AS2536/AS2566-1</f>
        <v/>
      </c>
      <c r="AT2567" s="62">
        <f>AT2536/AT2566-1</f>
        <v/>
      </c>
      <c r="AU2567" s="62">
        <f>AU2536/AU2566-1</f>
        <v/>
      </c>
      <c r="AV2567" s="62">
        <f>AV2536/AV2566-1</f>
        <v/>
      </c>
      <c r="AW2567" s="62">
        <f>AW2536/AW2566-1</f>
        <v/>
      </c>
      <c r="AX2567" s="62">
        <f>AX2536/AX2566-1</f>
        <v/>
      </c>
      <c r="AY2567" s="62">
        <f>AY2536/AY2566-1</f>
        <v/>
      </c>
    </row>
    <row r="2568" hidden="1" outlineLevel="1">
      <c r="H2568" s="20" t="inlineStr">
        <is>
          <t>Memo: electricity demand by sector (power model, section 3 H; not in the fuel totals above)</t>
        </is>
      </c>
    </row>
    <row r="2569" hidden="1" outlineLevel="1">
      <c r="A2569" s="1" t="inlineStr">
        <is>
          <t>eldem</t>
        </is>
      </c>
      <c r="B2569" s="1" t="inlineStr">
        <is>
          <t>ecy</t>
        </is>
      </c>
      <c r="C2569" s="1" t="inlineStr">
        <is>
          <t>all</t>
        </is>
      </c>
      <c r="H2569" s="1">
        <f>INDEX(VarLab,MATCH($A2569,VarKey,0))&amp;INDEX(MemLab,MATCH($C2569&amp;"|"&amp;$B2569,MemKey,0))</f>
        <v/>
      </c>
      <c r="I2569" s="1">
        <f>INDEX(VarUnit,MATCH($A2569,VarKey,0))</f>
        <v/>
      </c>
      <c r="J2569" s="1">
        <f>INDEX(VarSrc,MATCH($A2569,VarKey,0))</f>
        <v/>
      </c>
      <c r="K2569" s="11">
        <f>CodePrefix&amp;$A2569&amp;IF($C2569="","","."&amp;$C2569&amp;"."&amp;$B2569)&amp;INDEX(VarEnd,MATCH($A2569,VarKey,0))&amp;K$5</f>
        <v/>
      </c>
      <c r="L2569" s="55">
        <f>SUM(L2570:L2573)</f>
        <v/>
      </c>
      <c r="M2569" s="56">
        <f>SUM(M2570:M2573)</f>
        <v/>
      </c>
      <c r="N2569" s="56">
        <f>SUM(N2570:N2573)</f>
        <v/>
      </c>
      <c r="O2569" s="56">
        <f>SUM(O2570:O2573)</f>
        <v/>
      </c>
      <c r="P2569" s="56">
        <f>SUM(P2570:P2573)</f>
        <v/>
      </c>
      <c r="Q2569" s="56">
        <f>SUM(Q2570:Q2573)</f>
        <v/>
      </c>
      <c r="R2569" s="56">
        <f>SUM(R2570:R2573)</f>
        <v/>
      </c>
      <c r="S2569" s="56">
        <f>SUM(S2570:S2573)</f>
        <v/>
      </c>
      <c r="T2569" s="56">
        <f>SUM(T2570:T2573)</f>
        <v/>
      </c>
      <c r="U2569" s="56">
        <f>SUM(U2570:U2573)</f>
        <v/>
      </c>
      <c r="V2569" s="56">
        <f>SUM(V2570:V2573)</f>
        <v/>
      </c>
      <c r="W2569" s="56">
        <f>SUM(W2570:W2573)</f>
        <v/>
      </c>
      <c r="X2569" s="56">
        <f>SUM(X2570:X2573)</f>
        <v/>
      </c>
      <c r="Y2569" s="56">
        <f>SUM(Y2570:Y2573)</f>
        <v/>
      </c>
      <c r="Z2569" s="56">
        <f>SUM(Z2570:Z2573)</f>
        <v/>
      </c>
      <c r="AA2569" s="56">
        <f>SUM(AA2570:AA2573)</f>
        <v/>
      </c>
      <c r="AB2569" s="56">
        <f>SUM(AB2570:AB2573)</f>
        <v/>
      </c>
      <c r="AC2569" s="56">
        <f>SUM(AC2570:AC2573)</f>
        <v/>
      </c>
      <c r="AD2569" s="56">
        <f>SUM(AD2570:AD2573)</f>
        <v/>
      </c>
      <c r="AF2569" s="11">
        <f>CodePrefix&amp;$A2569&amp;IF($C2569="","","."&amp;$C2569&amp;"."&amp;$B2569)&amp;INDEX(VarEnd,MATCH($A2569,VarKey,0))&amp;AF$5</f>
        <v/>
      </c>
      <c r="AG2569" s="55">
        <f>SUM(AG2570:AG2573)</f>
        <v/>
      </c>
      <c r="AH2569" s="56">
        <f>SUM(AH2570:AH2573)</f>
        <v/>
      </c>
      <c r="AI2569" s="56">
        <f>SUM(AI2570:AI2573)</f>
        <v/>
      </c>
      <c r="AJ2569" s="56">
        <f>SUM(AJ2570:AJ2573)</f>
        <v/>
      </c>
      <c r="AK2569" s="56">
        <f>SUM(AK2570:AK2573)</f>
        <v/>
      </c>
      <c r="AL2569" s="56">
        <f>SUM(AL2570:AL2573)</f>
        <v/>
      </c>
      <c r="AM2569" s="56">
        <f>SUM(AM2570:AM2573)</f>
        <v/>
      </c>
      <c r="AN2569" s="56">
        <f>SUM(AN2570:AN2573)</f>
        <v/>
      </c>
      <c r="AO2569" s="56">
        <f>SUM(AO2570:AO2573)</f>
        <v/>
      </c>
      <c r="AP2569" s="56">
        <f>SUM(AP2570:AP2573)</f>
        <v/>
      </c>
      <c r="AQ2569" s="56">
        <f>SUM(AQ2570:AQ2573)</f>
        <v/>
      </c>
      <c r="AR2569" s="56">
        <f>SUM(AR2570:AR2573)</f>
        <v/>
      </c>
      <c r="AS2569" s="56">
        <f>SUM(AS2570:AS2573)</f>
        <v/>
      </c>
      <c r="AT2569" s="56">
        <f>SUM(AT2570:AT2573)</f>
        <v/>
      </c>
      <c r="AU2569" s="56">
        <f>SUM(AU2570:AU2573)</f>
        <v/>
      </c>
      <c r="AV2569" s="56">
        <f>SUM(AV2570:AV2573)</f>
        <v/>
      </c>
      <c r="AW2569" s="56">
        <f>SUM(AW2570:AW2573)</f>
        <v/>
      </c>
      <c r="AX2569" s="56">
        <f>SUM(AX2570:AX2573)</f>
        <v/>
      </c>
      <c r="AY2569" s="56">
        <f>SUM(AY2570:AY2573)</f>
        <v/>
      </c>
    </row>
    <row r="2570" hidden="1" outlineLevel="1">
      <c r="A2570" s="14" t="inlineStr">
        <is>
          <t>eldem</t>
        </is>
      </c>
      <c r="B2570" s="14" t="inlineStr">
        <is>
          <t>ecy</t>
        </is>
      </c>
      <c r="C2570" s="14" t="inlineStr">
        <is>
          <t>tra</t>
        </is>
      </c>
      <c r="H2570" s="14">
        <f>INDEX(VarLab,MATCH($A2570,VarKey,0))&amp;INDEX(MemLab,MATCH($C2570&amp;"|"&amp;$B2570,MemKey,0))</f>
        <v/>
      </c>
      <c r="I2570" s="14">
        <f>INDEX(VarUnit,MATCH($A2570,VarKey,0))</f>
        <v/>
      </c>
      <c r="J2570" s="14">
        <f>INDEX(VarSrc,MATCH($A2570,VarKey,0))</f>
        <v/>
      </c>
      <c r="K2570" s="11">
        <f>CodePrefix&amp;$A2570&amp;IF($C2570="","","."&amp;$C2570&amp;"."&amp;$B2570)&amp;INDEX(VarEnd,MATCH($A2570,VarKey,0))&amp;K$5</f>
        <v/>
      </c>
      <c r="L2570" s="39">
        <f>SUMIF($A$909:$A$1312,"eldem",L$909:L$1312)</f>
        <v/>
      </c>
      <c r="M2570" s="40">
        <f>SUMIF($A$909:$A$1312,"eldem",M$909:M$1312)</f>
        <v/>
      </c>
      <c r="N2570" s="40">
        <f>SUMIF($A$909:$A$1312,"eldem",N$909:N$1312)</f>
        <v/>
      </c>
      <c r="O2570" s="40">
        <f>SUMIF($A$909:$A$1312,"eldem",O$909:O$1312)</f>
        <v/>
      </c>
      <c r="P2570" s="40">
        <f>SUMIF($A$909:$A$1312,"eldem",P$909:P$1312)</f>
        <v/>
      </c>
      <c r="Q2570" s="40">
        <f>SUMIF($A$909:$A$1312,"eldem",Q$909:Q$1312)</f>
        <v/>
      </c>
      <c r="R2570" s="40">
        <f>SUMIF($A$909:$A$1312,"eldem",R$909:R$1312)</f>
        <v/>
      </c>
      <c r="S2570" s="40">
        <f>SUMIF($A$909:$A$1312,"eldem",S$909:S$1312)</f>
        <v/>
      </c>
      <c r="T2570" s="40">
        <f>SUMIF($A$909:$A$1312,"eldem",T$909:T$1312)</f>
        <v/>
      </c>
      <c r="U2570" s="40">
        <f>SUMIF($A$909:$A$1312,"eldem",U$909:U$1312)</f>
        <v/>
      </c>
      <c r="V2570" s="40">
        <f>SUMIF($A$909:$A$1312,"eldem",V$909:V$1312)</f>
        <v/>
      </c>
      <c r="W2570" s="40">
        <f>SUMIF($A$909:$A$1312,"eldem",W$909:W$1312)</f>
        <v/>
      </c>
      <c r="X2570" s="40">
        <f>SUMIF($A$909:$A$1312,"eldem",X$909:X$1312)</f>
        <v/>
      </c>
      <c r="Y2570" s="40">
        <f>SUMIF($A$909:$A$1312,"eldem",Y$909:Y$1312)</f>
        <v/>
      </c>
      <c r="Z2570" s="40">
        <f>SUMIF($A$909:$A$1312,"eldem",Z$909:Z$1312)</f>
        <v/>
      </c>
      <c r="AA2570" s="40">
        <f>SUMIF($A$909:$A$1312,"eldem",AA$909:AA$1312)</f>
        <v/>
      </c>
      <c r="AB2570" s="40">
        <f>SUMIF($A$909:$A$1312,"eldem",AB$909:AB$1312)</f>
        <v/>
      </c>
      <c r="AC2570" s="40">
        <f>SUMIF($A$909:$A$1312,"eldem",AC$909:AC$1312)</f>
        <v/>
      </c>
      <c r="AD2570" s="40">
        <f>SUMIF($A$909:$A$1312,"eldem",AD$909:AD$1312)</f>
        <v/>
      </c>
      <c r="AF2570" s="11">
        <f>CodePrefix&amp;$A2570&amp;IF($C2570="","","."&amp;$C2570&amp;"."&amp;$B2570)&amp;INDEX(VarEnd,MATCH($A2570,VarKey,0))&amp;AF$5</f>
        <v/>
      </c>
      <c r="AG2570" s="39">
        <f>SUMIF($A$909:$A$1312,"eldem",AG$909:AG$1312)</f>
        <v/>
      </c>
      <c r="AH2570" s="40">
        <f>SUMIF($A$909:$A$1312,"eldem",AH$909:AH$1312)</f>
        <v/>
      </c>
      <c r="AI2570" s="40">
        <f>SUMIF($A$909:$A$1312,"eldem",AI$909:AI$1312)</f>
        <v/>
      </c>
      <c r="AJ2570" s="40">
        <f>SUMIF($A$909:$A$1312,"eldem",AJ$909:AJ$1312)</f>
        <v/>
      </c>
      <c r="AK2570" s="40">
        <f>SUMIF($A$909:$A$1312,"eldem",AK$909:AK$1312)</f>
        <v/>
      </c>
      <c r="AL2570" s="40">
        <f>SUMIF($A$909:$A$1312,"eldem",AL$909:AL$1312)</f>
        <v/>
      </c>
      <c r="AM2570" s="40">
        <f>SUMIF($A$909:$A$1312,"eldem",AM$909:AM$1312)</f>
        <v/>
      </c>
      <c r="AN2570" s="40">
        <f>SUMIF($A$909:$A$1312,"eldem",AN$909:AN$1312)</f>
        <v/>
      </c>
      <c r="AO2570" s="40">
        <f>SUMIF($A$909:$A$1312,"eldem",AO$909:AO$1312)</f>
        <v/>
      </c>
      <c r="AP2570" s="40">
        <f>SUMIF($A$909:$A$1312,"eldem",AP$909:AP$1312)</f>
        <v/>
      </c>
      <c r="AQ2570" s="40">
        <f>SUMIF($A$909:$A$1312,"eldem",AQ$909:AQ$1312)</f>
        <v/>
      </c>
      <c r="AR2570" s="40">
        <f>SUMIF($A$909:$A$1312,"eldem",AR$909:AR$1312)</f>
        <v/>
      </c>
      <c r="AS2570" s="40">
        <f>SUMIF($A$909:$A$1312,"eldem",AS$909:AS$1312)</f>
        <v/>
      </c>
      <c r="AT2570" s="40">
        <f>SUMIF($A$909:$A$1312,"eldem",AT$909:AT$1312)</f>
        <v/>
      </c>
      <c r="AU2570" s="40">
        <f>SUMIF($A$909:$A$1312,"eldem",AU$909:AU$1312)</f>
        <v/>
      </c>
      <c r="AV2570" s="40">
        <f>SUMIF($A$909:$A$1312,"eldem",AV$909:AV$1312)</f>
        <v/>
      </c>
      <c r="AW2570" s="40">
        <f>SUMIF($A$909:$A$1312,"eldem",AW$909:AW$1312)</f>
        <v/>
      </c>
      <c r="AX2570" s="40">
        <f>SUMIF($A$909:$A$1312,"eldem",AX$909:AX$1312)</f>
        <v/>
      </c>
      <c r="AY2570" s="40">
        <f>SUMIF($A$909:$A$1312,"eldem",AY$909:AY$1312)</f>
        <v/>
      </c>
    </row>
    <row r="2571" hidden="1" outlineLevel="1">
      <c r="A2571" s="14" t="inlineStr">
        <is>
          <t>eldem</t>
        </is>
      </c>
      <c r="B2571" s="14" t="inlineStr">
        <is>
          <t>ecy</t>
        </is>
      </c>
      <c r="C2571" s="14" t="inlineStr">
        <is>
          <t>bld</t>
        </is>
      </c>
      <c r="H2571" s="14">
        <f>INDEX(VarLab,MATCH($A2571,VarKey,0))&amp;INDEX(MemLab,MATCH($C2571&amp;"|"&amp;$B2571,MemKey,0))</f>
        <v/>
      </c>
      <c r="I2571" s="14">
        <f>INDEX(VarUnit,MATCH($A2571,VarKey,0))</f>
        <v/>
      </c>
      <c r="J2571" s="14">
        <f>INDEX(VarSrc,MATCH($A2571,VarKey,0))</f>
        <v/>
      </c>
      <c r="K2571" s="11">
        <f>CodePrefix&amp;$A2571&amp;IF($C2571="","","."&amp;$C2571&amp;"."&amp;$B2571)&amp;INDEX(VarEnd,MATCH($A2571,VarKey,0))&amp;K$5</f>
        <v/>
      </c>
      <c r="L2571" s="39">
        <f>SUMIF($A$1316:$A$1618,"eldem",L$1316:L$1618)</f>
        <v/>
      </c>
      <c r="M2571" s="40">
        <f>SUMIF($A$1316:$A$1618,"eldem",M$1316:M$1618)</f>
        <v/>
      </c>
      <c r="N2571" s="40">
        <f>SUMIF($A$1316:$A$1618,"eldem",N$1316:N$1618)</f>
        <v/>
      </c>
      <c r="O2571" s="40">
        <f>SUMIF($A$1316:$A$1618,"eldem",O$1316:O$1618)</f>
        <v/>
      </c>
      <c r="P2571" s="40">
        <f>SUMIF($A$1316:$A$1618,"eldem",P$1316:P$1618)</f>
        <v/>
      </c>
      <c r="Q2571" s="40">
        <f>SUMIF($A$1316:$A$1618,"eldem",Q$1316:Q$1618)</f>
        <v/>
      </c>
      <c r="R2571" s="40">
        <f>SUMIF($A$1316:$A$1618,"eldem",R$1316:R$1618)</f>
        <v/>
      </c>
      <c r="S2571" s="40">
        <f>SUMIF($A$1316:$A$1618,"eldem",S$1316:S$1618)</f>
        <v/>
      </c>
      <c r="T2571" s="40">
        <f>SUMIF($A$1316:$A$1618,"eldem",T$1316:T$1618)</f>
        <v/>
      </c>
      <c r="U2571" s="40">
        <f>SUMIF($A$1316:$A$1618,"eldem",U$1316:U$1618)</f>
        <v/>
      </c>
      <c r="V2571" s="40">
        <f>SUMIF($A$1316:$A$1618,"eldem",V$1316:V$1618)</f>
        <v/>
      </c>
      <c r="W2571" s="40">
        <f>SUMIF($A$1316:$A$1618,"eldem",W$1316:W$1618)</f>
        <v/>
      </c>
      <c r="X2571" s="40">
        <f>SUMIF($A$1316:$A$1618,"eldem",X$1316:X$1618)</f>
        <v/>
      </c>
      <c r="Y2571" s="40">
        <f>SUMIF($A$1316:$A$1618,"eldem",Y$1316:Y$1618)</f>
        <v/>
      </c>
      <c r="Z2571" s="40">
        <f>SUMIF($A$1316:$A$1618,"eldem",Z$1316:Z$1618)</f>
        <v/>
      </c>
      <c r="AA2571" s="40">
        <f>SUMIF($A$1316:$A$1618,"eldem",AA$1316:AA$1618)</f>
        <v/>
      </c>
      <c r="AB2571" s="40">
        <f>SUMIF($A$1316:$A$1618,"eldem",AB$1316:AB$1618)</f>
        <v/>
      </c>
      <c r="AC2571" s="40">
        <f>SUMIF($A$1316:$A$1618,"eldem",AC$1316:AC$1618)</f>
        <v/>
      </c>
      <c r="AD2571" s="40">
        <f>SUMIF($A$1316:$A$1618,"eldem",AD$1316:AD$1618)</f>
        <v/>
      </c>
      <c r="AF2571" s="11">
        <f>CodePrefix&amp;$A2571&amp;IF($C2571="","","."&amp;$C2571&amp;"."&amp;$B2571)&amp;INDEX(VarEnd,MATCH($A2571,VarKey,0))&amp;AF$5</f>
        <v/>
      </c>
      <c r="AG2571" s="39">
        <f>SUMIF($A$1316:$A$1618,"eldem",AG$1316:AG$1618)</f>
        <v/>
      </c>
      <c r="AH2571" s="40">
        <f>SUMIF($A$1316:$A$1618,"eldem",AH$1316:AH$1618)</f>
        <v/>
      </c>
      <c r="AI2571" s="40">
        <f>SUMIF($A$1316:$A$1618,"eldem",AI$1316:AI$1618)</f>
        <v/>
      </c>
      <c r="AJ2571" s="40">
        <f>SUMIF($A$1316:$A$1618,"eldem",AJ$1316:AJ$1618)</f>
        <v/>
      </c>
      <c r="AK2571" s="40">
        <f>SUMIF($A$1316:$A$1618,"eldem",AK$1316:AK$1618)</f>
        <v/>
      </c>
      <c r="AL2571" s="40">
        <f>SUMIF($A$1316:$A$1618,"eldem",AL$1316:AL$1618)</f>
        <v/>
      </c>
      <c r="AM2571" s="40">
        <f>SUMIF($A$1316:$A$1618,"eldem",AM$1316:AM$1618)</f>
        <v/>
      </c>
      <c r="AN2571" s="40">
        <f>SUMIF($A$1316:$A$1618,"eldem",AN$1316:AN$1618)</f>
        <v/>
      </c>
      <c r="AO2571" s="40">
        <f>SUMIF($A$1316:$A$1618,"eldem",AO$1316:AO$1618)</f>
        <v/>
      </c>
      <c r="AP2571" s="40">
        <f>SUMIF($A$1316:$A$1618,"eldem",AP$1316:AP$1618)</f>
        <v/>
      </c>
      <c r="AQ2571" s="40">
        <f>SUMIF($A$1316:$A$1618,"eldem",AQ$1316:AQ$1618)</f>
        <v/>
      </c>
      <c r="AR2571" s="40">
        <f>SUMIF($A$1316:$A$1618,"eldem",AR$1316:AR$1618)</f>
        <v/>
      </c>
      <c r="AS2571" s="40">
        <f>SUMIF($A$1316:$A$1618,"eldem",AS$1316:AS$1618)</f>
        <v/>
      </c>
      <c r="AT2571" s="40">
        <f>SUMIF($A$1316:$A$1618,"eldem",AT$1316:AT$1618)</f>
        <v/>
      </c>
      <c r="AU2571" s="40">
        <f>SUMIF($A$1316:$A$1618,"eldem",AU$1316:AU$1618)</f>
        <v/>
      </c>
      <c r="AV2571" s="40">
        <f>SUMIF($A$1316:$A$1618,"eldem",AV$1316:AV$1618)</f>
        <v/>
      </c>
      <c r="AW2571" s="40">
        <f>SUMIF($A$1316:$A$1618,"eldem",AW$1316:AW$1618)</f>
        <v/>
      </c>
      <c r="AX2571" s="40">
        <f>SUMIF($A$1316:$A$1618,"eldem",AX$1316:AX$1618)</f>
        <v/>
      </c>
      <c r="AY2571" s="40">
        <f>SUMIF($A$1316:$A$1618,"eldem",AY$1316:AY$1618)</f>
        <v/>
      </c>
    </row>
    <row r="2572" hidden="1" outlineLevel="1">
      <c r="A2572" s="14" t="inlineStr">
        <is>
          <t>eldem</t>
        </is>
      </c>
      <c r="B2572" s="14" t="inlineStr">
        <is>
          <t>ecy</t>
        </is>
      </c>
      <c r="C2572" s="14" t="inlineStr">
        <is>
          <t>ind</t>
        </is>
      </c>
      <c r="H2572" s="14">
        <f>INDEX(VarLab,MATCH($A2572,VarKey,0))&amp;INDEX(MemLab,MATCH($C2572&amp;"|"&amp;$B2572,MemKey,0))</f>
        <v/>
      </c>
      <c r="I2572" s="14">
        <f>INDEX(VarUnit,MATCH($A2572,VarKey,0))</f>
        <v/>
      </c>
      <c r="J2572" s="14">
        <f>INDEX(VarSrc,MATCH($A2572,VarKey,0))</f>
        <v/>
      </c>
      <c r="K2572" s="11">
        <f>CodePrefix&amp;$A2572&amp;IF($C2572="","","."&amp;$C2572&amp;"."&amp;$B2572)&amp;INDEX(VarEnd,MATCH($A2572,VarKey,0))&amp;K$5</f>
        <v/>
      </c>
      <c r="L2572" s="39">
        <f>SUMIF($A$1622:$A$2429,"eldem",L$1622:L$2429)</f>
        <v/>
      </c>
      <c r="M2572" s="40">
        <f>SUMIF($A$1622:$A$2429,"eldem",M$1622:M$2429)</f>
        <v/>
      </c>
      <c r="N2572" s="40">
        <f>SUMIF($A$1622:$A$2429,"eldem",N$1622:N$2429)</f>
        <v/>
      </c>
      <c r="O2572" s="40">
        <f>SUMIF($A$1622:$A$2429,"eldem",O$1622:O$2429)</f>
        <v/>
      </c>
      <c r="P2572" s="40">
        <f>SUMIF($A$1622:$A$2429,"eldem",P$1622:P$2429)</f>
        <v/>
      </c>
      <c r="Q2572" s="40">
        <f>SUMIF($A$1622:$A$2429,"eldem",Q$1622:Q$2429)</f>
        <v/>
      </c>
      <c r="R2572" s="40">
        <f>SUMIF($A$1622:$A$2429,"eldem",R$1622:R$2429)</f>
        <v/>
      </c>
      <c r="S2572" s="40">
        <f>SUMIF($A$1622:$A$2429,"eldem",S$1622:S$2429)</f>
        <v/>
      </c>
      <c r="T2572" s="40">
        <f>SUMIF($A$1622:$A$2429,"eldem",T$1622:T$2429)</f>
        <v/>
      </c>
      <c r="U2572" s="40">
        <f>SUMIF($A$1622:$A$2429,"eldem",U$1622:U$2429)</f>
        <v/>
      </c>
      <c r="V2572" s="40">
        <f>SUMIF($A$1622:$A$2429,"eldem",V$1622:V$2429)</f>
        <v/>
      </c>
      <c r="W2572" s="40">
        <f>SUMIF($A$1622:$A$2429,"eldem",W$1622:W$2429)</f>
        <v/>
      </c>
      <c r="X2572" s="40">
        <f>SUMIF($A$1622:$A$2429,"eldem",X$1622:X$2429)</f>
        <v/>
      </c>
      <c r="Y2572" s="40">
        <f>SUMIF($A$1622:$A$2429,"eldem",Y$1622:Y$2429)</f>
        <v/>
      </c>
      <c r="Z2572" s="40">
        <f>SUMIF($A$1622:$A$2429,"eldem",Z$1622:Z$2429)</f>
        <v/>
      </c>
      <c r="AA2572" s="40">
        <f>SUMIF($A$1622:$A$2429,"eldem",AA$1622:AA$2429)</f>
        <v/>
      </c>
      <c r="AB2572" s="40">
        <f>SUMIF($A$1622:$A$2429,"eldem",AB$1622:AB$2429)</f>
        <v/>
      </c>
      <c r="AC2572" s="40">
        <f>SUMIF($A$1622:$A$2429,"eldem",AC$1622:AC$2429)</f>
        <v/>
      </c>
      <c r="AD2572" s="40">
        <f>SUMIF($A$1622:$A$2429,"eldem",AD$1622:AD$2429)</f>
        <v/>
      </c>
      <c r="AF2572" s="11">
        <f>CodePrefix&amp;$A2572&amp;IF($C2572="","","."&amp;$C2572&amp;"."&amp;$B2572)&amp;INDEX(VarEnd,MATCH($A2572,VarKey,0))&amp;AF$5</f>
        <v/>
      </c>
      <c r="AG2572" s="39">
        <f>SUMIF($A$1622:$A$2429,"eldem",AG$1622:AG$2429)</f>
        <v/>
      </c>
      <c r="AH2572" s="40">
        <f>SUMIF($A$1622:$A$2429,"eldem",AH$1622:AH$2429)</f>
        <v/>
      </c>
      <c r="AI2572" s="40">
        <f>SUMIF($A$1622:$A$2429,"eldem",AI$1622:AI$2429)</f>
        <v/>
      </c>
      <c r="AJ2572" s="40">
        <f>SUMIF($A$1622:$A$2429,"eldem",AJ$1622:AJ$2429)</f>
        <v/>
      </c>
      <c r="AK2572" s="40">
        <f>SUMIF($A$1622:$A$2429,"eldem",AK$1622:AK$2429)</f>
        <v/>
      </c>
      <c r="AL2572" s="40">
        <f>SUMIF($A$1622:$A$2429,"eldem",AL$1622:AL$2429)</f>
        <v/>
      </c>
      <c r="AM2572" s="40">
        <f>SUMIF($A$1622:$A$2429,"eldem",AM$1622:AM$2429)</f>
        <v/>
      </c>
      <c r="AN2572" s="40">
        <f>SUMIF($A$1622:$A$2429,"eldem",AN$1622:AN$2429)</f>
        <v/>
      </c>
      <c r="AO2572" s="40">
        <f>SUMIF($A$1622:$A$2429,"eldem",AO$1622:AO$2429)</f>
        <v/>
      </c>
      <c r="AP2572" s="40">
        <f>SUMIF($A$1622:$A$2429,"eldem",AP$1622:AP$2429)</f>
        <v/>
      </c>
      <c r="AQ2572" s="40">
        <f>SUMIF($A$1622:$A$2429,"eldem",AQ$1622:AQ$2429)</f>
        <v/>
      </c>
      <c r="AR2572" s="40">
        <f>SUMIF($A$1622:$A$2429,"eldem",AR$1622:AR$2429)</f>
        <v/>
      </c>
      <c r="AS2572" s="40">
        <f>SUMIF($A$1622:$A$2429,"eldem",AS$1622:AS$2429)</f>
        <v/>
      </c>
      <c r="AT2572" s="40">
        <f>SUMIF($A$1622:$A$2429,"eldem",AT$1622:AT$2429)</f>
        <v/>
      </c>
      <c r="AU2572" s="40">
        <f>SUMIF($A$1622:$A$2429,"eldem",AU$1622:AU$2429)</f>
        <v/>
      </c>
      <c r="AV2572" s="40">
        <f>SUMIF($A$1622:$A$2429,"eldem",AV$1622:AV$2429)</f>
        <v/>
      </c>
      <c r="AW2572" s="40">
        <f>SUMIF($A$1622:$A$2429,"eldem",AW$1622:AW$2429)</f>
        <v/>
      </c>
      <c r="AX2572" s="40">
        <f>SUMIF($A$1622:$A$2429,"eldem",AX$1622:AX$2429)</f>
        <v/>
      </c>
      <c r="AY2572" s="40">
        <f>SUMIF($A$1622:$A$2429,"eldem",AY$1622:AY$2429)</f>
        <v/>
      </c>
    </row>
    <row r="2573" hidden="1" outlineLevel="1">
      <c r="A2573" s="14" t="inlineStr">
        <is>
          <t>eldem</t>
        </is>
      </c>
      <c r="B2573" s="14" t="inlineStr">
        <is>
          <t>ecy</t>
        </is>
      </c>
      <c r="C2573" s="14" t="inlineStr">
        <is>
          <t>oen</t>
        </is>
      </c>
      <c r="H2573" s="14">
        <f>INDEX(VarLab,MATCH($A2573,VarKey,0))&amp;INDEX(MemLab,MATCH($C2573&amp;"|"&amp;$B2573,MemKey,0))</f>
        <v/>
      </c>
      <c r="I2573" s="14">
        <f>INDEX(VarUnit,MATCH($A2573,VarKey,0))</f>
        <v/>
      </c>
      <c r="J2573" s="14">
        <f>INDEX(VarSrc,MATCH($A2573,VarKey,0))</f>
        <v/>
      </c>
      <c r="K2573" s="11">
        <f>CodePrefix&amp;$A2573&amp;IF($C2573="","","."&amp;$C2573&amp;"."&amp;$B2573)&amp;INDEX(VarEnd,MATCH($A2573,VarKey,0))&amp;K$5</f>
        <v/>
      </c>
      <c r="L2573" s="39">
        <f>SUMIF($A$2433:$A$2533,"eldem",L$2433:L$2533)</f>
        <v/>
      </c>
      <c r="M2573" s="40">
        <f>SUMIF($A$2433:$A$2533,"eldem",M$2433:M$2533)</f>
        <v/>
      </c>
      <c r="N2573" s="40">
        <f>SUMIF($A$2433:$A$2533,"eldem",N$2433:N$2533)</f>
        <v/>
      </c>
      <c r="O2573" s="40">
        <f>SUMIF($A$2433:$A$2533,"eldem",O$2433:O$2533)</f>
        <v/>
      </c>
      <c r="P2573" s="40">
        <f>SUMIF($A$2433:$A$2533,"eldem",P$2433:P$2533)</f>
        <v/>
      </c>
      <c r="Q2573" s="40">
        <f>SUMIF($A$2433:$A$2533,"eldem",Q$2433:Q$2533)</f>
        <v/>
      </c>
      <c r="R2573" s="40">
        <f>SUMIF($A$2433:$A$2533,"eldem",R$2433:R$2533)</f>
        <v/>
      </c>
      <c r="S2573" s="40">
        <f>SUMIF($A$2433:$A$2533,"eldem",S$2433:S$2533)</f>
        <v/>
      </c>
      <c r="T2573" s="40">
        <f>SUMIF($A$2433:$A$2533,"eldem",T$2433:T$2533)</f>
        <v/>
      </c>
      <c r="U2573" s="40">
        <f>SUMIF($A$2433:$A$2533,"eldem",U$2433:U$2533)</f>
        <v/>
      </c>
      <c r="V2573" s="40">
        <f>SUMIF($A$2433:$A$2533,"eldem",V$2433:V$2533)</f>
        <v/>
      </c>
      <c r="W2573" s="40">
        <f>SUMIF($A$2433:$A$2533,"eldem",W$2433:W$2533)</f>
        <v/>
      </c>
      <c r="X2573" s="40">
        <f>SUMIF($A$2433:$A$2533,"eldem",X$2433:X$2533)</f>
        <v/>
      </c>
      <c r="Y2573" s="40">
        <f>SUMIF($A$2433:$A$2533,"eldem",Y$2433:Y$2533)</f>
        <v/>
      </c>
      <c r="Z2573" s="40">
        <f>SUMIF($A$2433:$A$2533,"eldem",Z$2433:Z$2533)</f>
        <v/>
      </c>
      <c r="AA2573" s="40">
        <f>SUMIF($A$2433:$A$2533,"eldem",AA$2433:AA$2533)</f>
        <v/>
      </c>
      <c r="AB2573" s="40">
        <f>SUMIF($A$2433:$A$2533,"eldem",AB$2433:AB$2533)</f>
        <v/>
      </c>
      <c r="AC2573" s="40">
        <f>SUMIF($A$2433:$A$2533,"eldem",AC$2433:AC$2533)</f>
        <v/>
      </c>
      <c r="AD2573" s="40">
        <f>SUMIF($A$2433:$A$2533,"eldem",AD$2433:AD$2533)</f>
        <v/>
      </c>
      <c r="AF2573" s="11">
        <f>CodePrefix&amp;$A2573&amp;IF($C2573="","","."&amp;$C2573&amp;"."&amp;$B2573)&amp;INDEX(VarEnd,MATCH($A2573,VarKey,0))&amp;AF$5</f>
        <v/>
      </c>
      <c r="AG2573" s="39">
        <f>SUMIF($A$2433:$A$2533,"eldem",AG$2433:AG$2533)</f>
        <v/>
      </c>
      <c r="AH2573" s="40">
        <f>SUMIF($A$2433:$A$2533,"eldem",AH$2433:AH$2533)</f>
        <v/>
      </c>
      <c r="AI2573" s="40">
        <f>SUMIF($A$2433:$A$2533,"eldem",AI$2433:AI$2533)</f>
        <v/>
      </c>
      <c r="AJ2573" s="40">
        <f>SUMIF($A$2433:$A$2533,"eldem",AJ$2433:AJ$2533)</f>
        <v/>
      </c>
      <c r="AK2573" s="40">
        <f>SUMIF($A$2433:$A$2533,"eldem",AK$2433:AK$2533)</f>
        <v/>
      </c>
      <c r="AL2573" s="40">
        <f>SUMIF($A$2433:$A$2533,"eldem",AL$2433:AL$2533)</f>
        <v/>
      </c>
      <c r="AM2573" s="40">
        <f>SUMIF($A$2433:$A$2533,"eldem",AM$2433:AM$2533)</f>
        <v/>
      </c>
      <c r="AN2573" s="40">
        <f>SUMIF($A$2433:$A$2533,"eldem",AN$2433:AN$2533)</f>
        <v/>
      </c>
      <c r="AO2573" s="40">
        <f>SUMIF($A$2433:$A$2533,"eldem",AO$2433:AO$2533)</f>
        <v/>
      </c>
      <c r="AP2573" s="40">
        <f>SUMIF($A$2433:$A$2533,"eldem",AP$2433:AP$2533)</f>
        <v/>
      </c>
      <c r="AQ2573" s="40">
        <f>SUMIF($A$2433:$A$2533,"eldem",AQ$2433:AQ$2533)</f>
        <v/>
      </c>
      <c r="AR2573" s="40">
        <f>SUMIF($A$2433:$A$2533,"eldem",AR$2433:AR$2533)</f>
        <v/>
      </c>
      <c r="AS2573" s="40">
        <f>SUMIF($A$2433:$A$2533,"eldem",AS$2433:AS$2533)</f>
        <v/>
      </c>
      <c r="AT2573" s="40">
        <f>SUMIF($A$2433:$A$2533,"eldem",AT$2433:AT$2533)</f>
        <v/>
      </c>
      <c r="AU2573" s="40">
        <f>SUMIF($A$2433:$A$2533,"eldem",AU$2433:AU$2533)</f>
        <v/>
      </c>
      <c r="AV2573" s="40">
        <f>SUMIF($A$2433:$A$2533,"eldem",AV$2433:AV$2533)</f>
        <v/>
      </c>
      <c r="AW2573" s="40">
        <f>SUMIF($A$2433:$A$2533,"eldem",AW$2433:AW$2533)</f>
        <v/>
      </c>
      <c r="AX2573" s="40">
        <f>SUMIF($A$2433:$A$2533,"eldem",AX$2433:AX$2533)</f>
        <v/>
      </c>
      <c r="AY2573" s="40">
        <f>SUMIF($A$2433:$A$2533,"eldem",AY$2433:AY$2533)</f>
        <v/>
      </c>
    </row>
    <row r="2574" collapsed="1"/>
    <row r="2575">
      <c r="A2575" s="4" t="inlineStr">
        <is>
          <t>12. Revenues (USD million, real of ResultsYear): existing taxes, existing subsidies and new policies, calculated separately</t>
        </is>
      </c>
      <c r="B2575" s="5" t="n"/>
      <c r="C2575" s="5" t="n"/>
      <c r="D2575" s="5" t="n"/>
      <c r="E2575" s="5" t="n"/>
      <c r="F2575" s="5" t="n"/>
      <c r="G2575" s="5" t="n"/>
      <c r="H2575" s="5" t="n"/>
      <c r="I2575" s="5" t="n"/>
      <c r="J2575" s="5" t="n"/>
      <c r="K2575" s="5" t="n"/>
      <c r="L2575" s="5" t="n"/>
      <c r="M2575" s="5" t="n"/>
      <c r="N2575" s="5" t="n"/>
      <c r="O2575" s="5" t="n"/>
      <c r="P2575" s="5" t="n"/>
      <c r="Q2575" s="5" t="n"/>
      <c r="R2575" s="5" t="n"/>
      <c r="S2575" s="5" t="n"/>
      <c r="T2575" s="5" t="n"/>
      <c r="U2575" s="5" t="n"/>
      <c r="V2575" s="5" t="n"/>
      <c r="W2575" s="5" t="n"/>
      <c r="X2575" s="5" t="n"/>
      <c r="Y2575" s="5" t="n"/>
      <c r="Z2575" s="5" t="n"/>
      <c r="AA2575" s="5" t="n"/>
      <c r="AB2575" s="5" t="n"/>
      <c r="AC2575" s="5" t="n"/>
      <c r="AD2575" s="5" t="n"/>
      <c r="AE2575" s="5" t="n"/>
      <c r="AF2575" s="5" t="n"/>
      <c r="AG2575" s="5" t="n"/>
      <c r="AH2575" s="5" t="n"/>
      <c r="AI2575" s="5" t="n"/>
      <c r="AJ2575" s="5" t="n"/>
      <c r="AK2575" s="5" t="n"/>
      <c r="AL2575" s="5" t="n"/>
      <c r="AM2575" s="5" t="n"/>
      <c r="AN2575" s="5" t="n"/>
      <c r="AO2575" s="5" t="n"/>
      <c r="AP2575" s="5" t="n"/>
      <c r="AQ2575" s="5" t="n"/>
      <c r="AR2575" s="5" t="n"/>
      <c r="AS2575" s="5" t="n"/>
      <c r="AT2575" s="5" t="n"/>
      <c r="AU2575" s="5" t="n"/>
      <c r="AV2575" s="5" t="n"/>
      <c r="AW2575" s="5" t="n"/>
      <c r="AX2575" s="5" t="n"/>
      <c r="AY2575" s="5" t="n"/>
      <c r="AZ2575" s="5" t="n"/>
    </row>
    <row r="2576">
      <c r="A2576" s="1" t="inlineStr">
        <is>
          <t>rtx</t>
        </is>
      </c>
      <c r="B2576" s="1" t="inlineStr">
        <is>
          <t>all</t>
        </is>
      </c>
      <c r="C2576" s="1" t="inlineStr">
        <is>
          <t>all</t>
        </is>
      </c>
      <c r="H2576" s="1">
        <f>INDEX(VarLab,MATCH($A2576,VarKey,0))&amp;INDEX(MemLab,MATCH($C2576&amp;"|"&amp;$B2576,MemKey,0))</f>
        <v/>
      </c>
      <c r="I2576" s="1">
        <f>INDEX(VarUnit,MATCH($A2576,VarKey,0))</f>
        <v/>
      </c>
      <c r="J2576" s="1">
        <f>INDEX(VarSrc,MATCH($A2576,VarKey,0))</f>
        <v/>
      </c>
      <c r="K2576" s="17">
        <f>CodePrefix&amp;$A2576&amp;IF($C2576="","","."&amp;$C2576&amp;"."&amp;$B2576)&amp;INDEX(VarEnd,MATCH($A2576,VarKey,0))&amp;K$5</f>
        <v/>
      </c>
      <c r="L2576" s="55">
        <f>SUMIFS(L$907:L$2533,SecVar,"rtx")</f>
        <v/>
      </c>
      <c r="M2576" s="56">
        <f>SUMIFS(M$907:M$2533,SecVar,"rtx")</f>
        <v/>
      </c>
      <c r="N2576" s="56">
        <f>SUMIFS(N$907:N$2533,SecVar,"rtx")</f>
        <v/>
      </c>
      <c r="O2576" s="56">
        <f>SUMIFS(O$907:O$2533,SecVar,"rtx")</f>
        <v/>
      </c>
      <c r="P2576" s="56">
        <f>SUMIFS(P$907:P$2533,SecVar,"rtx")</f>
        <v/>
      </c>
      <c r="Q2576" s="56">
        <f>SUMIFS(Q$907:Q$2533,SecVar,"rtx")</f>
        <v/>
      </c>
      <c r="R2576" s="56">
        <f>SUMIFS(R$907:R$2533,SecVar,"rtx")</f>
        <v/>
      </c>
      <c r="S2576" s="56">
        <f>SUMIFS(S$907:S$2533,SecVar,"rtx")</f>
        <v/>
      </c>
      <c r="T2576" s="56">
        <f>SUMIFS(T$907:T$2533,SecVar,"rtx")</f>
        <v/>
      </c>
      <c r="U2576" s="56">
        <f>SUMIFS(U$907:U$2533,SecVar,"rtx")</f>
        <v/>
      </c>
      <c r="V2576" s="56">
        <f>SUMIFS(V$907:V$2533,SecVar,"rtx")</f>
        <v/>
      </c>
      <c r="W2576" s="56">
        <f>SUMIFS(W$907:W$2533,SecVar,"rtx")</f>
        <v/>
      </c>
      <c r="X2576" s="56">
        <f>SUMIFS(X$907:X$2533,SecVar,"rtx")</f>
        <v/>
      </c>
      <c r="Y2576" s="56">
        <f>SUMIFS(Y$907:Y$2533,SecVar,"rtx")</f>
        <v/>
      </c>
      <c r="Z2576" s="56">
        <f>SUMIFS(Z$907:Z$2533,SecVar,"rtx")</f>
        <v/>
      </c>
      <c r="AA2576" s="56">
        <f>SUMIFS(AA$907:AA$2533,SecVar,"rtx")</f>
        <v/>
      </c>
      <c r="AB2576" s="56">
        <f>SUMIFS(AB$907:AB$2533,SecVar,"rtx")</f>
        <v/>
      </c>
      <c r="AC2576" s="56">
        <f>SUMIFS(AC$907:AC$2533,SecVar,"rtx")</f>
        <v/>
      </c>
      <c r="AD2576" s="56">
        <f>SUMIFS(AD$907:AD$2533,SecVar,"rtx")</f>
        <v/>
      </c>
      <c r="AF2576" s="17">
        <f>CodePrefix&amp;$A2576&amp;IF($C2576="","","."&amp;$C2576&amp;"."&amp;$B2576)&amp;INDEX(VarEnd,MATCH($A2576,VarKey,0))&amp;AF$5</f>
        <v/>
      </c>
      <c r="AG2576" s="55">
        <f>SUMIFS(AG$907:AG$2533,SecVar,"rtx")</f>
        <v/>
      </c>
      <c r="AH2576" s="56">
        <f>SUMIFS(AH$907:AH$2533,SecVar,"rtx")</f>
        <v/>
      </c>
      <c r="AI2576" s="56">
        <f>SUMIFS(AI$907:AI$2533,SecVar,"rtx")</f>
        <v/>
      </c>
      <c r="AJ2576" s="56">
        <f>SUMIFS(AJ$907:AJ$2533,SecVar,"rtx")</f>
        <v/>
      </c>
      <c r="AK2576" s="56">
        <f>SUMIFS(AK$907:AK$2533,SecVar,"rtx")</f>
        <v/>
      </c>
      <c r="AL2576" s="56">
        <f>SUMIFS(AL$907:AL$2533,SecVar,"rtx")</f>
        <v/>
      </c>
      <c r="AM2576" s="56">
        <f>SUMIFS(AM$907:AM$2533,SecVar,"rtx")</f>
        <v/>
      </c>
      <c r="AN2576" s="56">
        <f>SUMIFS(AN$907:AN$2533,SecVar,"rtx")</f>
        <v/>
      </c>
      <c r="AO2576" s="56">
        <f>SUMIFS(AO$907:AO$2533,SecVar,"rtx")</f>
        <v/>
      </c>
      <c r="AP2576" s="56">
        <f>SUMIFS(AP$907:AP$2533,SecVar,"rtx")</f>
        <v/>
      </c>
      <c r="AQ2576" s="56">
        <f>SUMIFS(AQ$907:AQ$2533,SecVar,"rtx")</f>
        <v/>
      </c>
      <c r="AR2576" s="56">
        <f>SUMIFS(AR$907:AR$2533,SecVar,"rtx")</f>
        <v/>
      </c>
      <c r="AS2576" s="56">
        <f>SUMIFS(AS$907:AS$2533,SecVar,"rtx")</f>
        <v/>
      </c>
      <c r="AT2576" s="56">
        <f>SUMIFS(AT$907:AT$2533,SecVar,"rtx")</f>
        <v/>
      </c>
      <c r="AU2576" s="56">
        <f>SUMIFS(AU$907:AU$2533,SecVar,"rtx")</f>
        <v/>
      </c>
      <c r="AV2576" s="56">
        <f>SUMIFS(AV$907:AV$2533,SecVar,"rtx")</f>
        <v/>
      </c>
      <c r="AW2576" s="56">
        <f>SUMIFS(AW$907:AW$2533,SecVar,"rtx")</f>
        <v/>
      </c>
      <c r="AX2576" s="56">
        <f>SUMIFS(AX$907:AX$2533,SecVar,"rtx")</f>
        <v/>
      </c>
      <c r="AY2576" s="56">
        <f>SUMIFS(AY$907:AY$2533,SecVar,"rtx")</f>
        <v/>
      </c>
    </row>
    <row r="2577" hidden="1" outlineLevel="1">
      <c r="A2577" s="14" t="inlineStr">
        <is>
          <t>rtx</t>
        </is>
      </c>
      <c r="B2577" s="14" t="inlineStr">
        <is>
          <t>all</t>
        </is>
      </c>
      <c r="C2577" s="14" t="inlineStr">
        <is>
          <t>tra</t>
        </is>
      </c>
      <c r="H2577" s="14">
        <f>INDEX(VarLab,MATCH($A2577,VarKey,0))&amp;INDEX(MemLab,MATCH($C2577&amp;"|"&amp;$B2577,MemKey,0))</f>
        <v/>
      </c>
      <c r="I2577" s="14">
        <f>INDEX(VarUnit,MATCH($A2577,VarKey,0))</f>
        <v/>
      </c>
      <c r="J2577" s="14">
        <f>INDEX(VarSrc,MATCH($A2577,VarKey,0))</f>
        <v/>
      </c>
      <c r="K2577" s="11">
        <f>CodePrefix&amp;$A2577&amp;IF($C2577="","","."&amp;$C2577&amp;"."&amp;$B2577)&amp;INDEX(VarEnd,MATCH($A2577,VarKey,0))&amp;K$5</f>
        <v/>
      </c>
      <c r="L2577" s="39">
        <f>SUMIFS(L$909:L$1312,$A$909:$A$1312,"rtx")</f>
        <v/>
      </c>
      <c r="M2577" s="40">
        <f>SUMIFS(M$909:M$1312,$A$909:$A$1312,"rtx")</f>
        <v/>
      </c>
      <c r="N2577" s="40">
        <f>SUMIFS(N$909:N$1312,$A$909:$A$1312,"rtx")</f>
        <v/>
      </c>
      <c r="O2577" s="40">
        <f>SUMIFS(O$909:O$1312,$A$909:$A$1312,"rtx")</f>
        <v/>
      </c>
      <c r="P2577" s="40">
        <f>SUMIFS(P$909:P$1312,$A$909:$A$1312,"rtx")</f>
        <v/>
      </c>
      <c r="Q2577" s="40">
        <f>SUMIFS(Q$909:Q$1312,$A$909:$A$1312,"rtx")</f>
        <v/>
      </c>
      <c r="R2577" s="40">
        <f>SUMIFS(R$909:R$1312,$A$909:$A$1312,"rtx")</f>
        <v/>
      </c>
      <c r="S2577" s="40">
        <f>SUMIFS(S$909:S$1312,$A$909:$A$1312,"rtx")</f>
        <v/>
      </c>
      <c r="T2577" s="40">
        <f>SUMIFS(T$909:T$1312,$A$909:$A$1312,"rtx")</f>
        <v/>
      </c>
      <c r="U2577" s="40">
        <f>SUMIFS(U$909:U$1312,$A$909:$A$1312,"rtx")</f>
        <v/>
      </c>
      <c r="V2577" s="40">
        <f>SUMIFS(V$909:V$1312,$A$909:$A$1312,"rtx")</f>
        <v/>
      </c>
      <c r="W2577" s="40">
        <f>SUMIFS(W$909:W$1312,$A$909:$A$1312,"rtx")</f>
        <v/>
      </c>
      <c r="X2577" s="40">
        <f>SUMIFS(X$909:X$1312,$A$909:$A$1312,"rtx")</f>
        <v/>
      </c>
      <c r="Y2577" s="40">
        <f>SUMIFS(Y$909:Y$1312,$A$909:$A$1312,"rtx")</f>
        <v/>
      </c>
      <c r="Z2577" s="40">
        <f>SUMIFS(Z$909:Z$1312,$A$909:$A$1312,"rtx")</f>
        <v/>
      </c>
      <c r="AA2577" s="40">
        <f>SUMIFS(AA$909:AA$1312,$A$909:$A$1312,"rtx")</f>
        <v/>
      </c>
      <c r="AB2577" s="40">
        <f>SUMIFS(AB$909:AB$1312,$A$909:$A$1312,"rtx")</f>
        <v/>
      </c>
      <c r="AC2577" s="40">
        <f>SUMIFS(AC$909:AC$1312,$A$909:$A$1312,"rtx")</f>
        <v/>
      </c>
      <c r="AD2577" s="40">
        <f>SUMIFS(AD$909:AD$1312,$A$909:$A$1312,"rtx")</f>
        <v/>
      </c>
      <c r="AF2577" s="11">
        <f>CodePrefix&amp;$A2577&amp;IF($C2577="","","."&amp;$C2577&amp;"."&amp;$B2577)&amp;INDEX(VarEnd,MATCH($A2577,VarKey,0))&amp;AF$5</f>
        <v/>
      </c>
      <c r="AG2577" s="39">
        <f>SUMIFS(AG$909:AG$1312,$A$909:$A$1312,"rtx")</f>
        <v/>
      </c>
      <c r="AH2577" s="40">
        <f>SUMIFS(AH$909:AH$1312,$A$909:$A$1312,"rtx")</f>
        <v/>
      </c>
      <c r="AI2577" s="40">
        <f>SUMIFS(AI$909:AI$1312,$A$909:$A$1312,"rtx")</f>
        <v/>
      </c>
      <c r="AJ2577" s="40">
        <f>SUMIFS(AJ$909:AJ$1312,$A$909:$A$1312,"rtx")</f>
        <v/>
      </c>
      <c r="AK2577" s="40">
        <f>SUMIFS(AK$909:AK$1312,$A$909:$A$1312,"rtx")</f>
        <v/>
      </c>
      <c r="AL2577" s="40">
        <f>SUMIFS(AL$909:AL$1312,$A$909:$A$1312,"rtx")</f>
        <v/>
      </c>
      <c r="AM2577" s="40">
        <f>SUMIFS(AM$909:AM$1312,$A$909:$A$1312,"rtx")</f>
        <v/>
      </c>
      <c r="AN2577" s="40">
        <f>SUMIFS(AN$909:AN$1312,$A$909:$A$1312,"rtx")</f>
        <v/>
      </c>
      <c r="AO2577" s="40">
        <f>SUMIFS(AO$909:AO$1312,$A$909:$A$1312,"rtx")</f>
        <v/>
      </c>
      <c r="AP2577" s="40">
        <f>SUMIFS(AP$909:AP$1312,$A$909:$A$1312,"rtx")</f>
        <v/>
      </c>
      <c r="AQ2577" s="40">
        <f>SUMIFS(AQ$909:AQ$1312,$A$909:$A$1312,"rtx")</f>
        <v/>
      </c>
      <c r="AR2577" s="40">
        <f>SUMIFS(AR$909:AR$1312,$A$909:$A$1312,"rtx")</f>
        <v/>
      </c>
      <c r="AS2577" s="40">
        <f>SUMIFS(AS$909:AS$1312,$A$909:$A$1312,"rtx")</f>
        <v/>
      </c>
      <c r="AT2577" s="40">
        <f>SUMIFS(AT$909:AT$1312,$A$909:$A$1312,"rtx")</f>
        <v/>
      </c>
      <c r="AU2577" s="40">
        <f>SUMIFS(AU$909:AU$1312,$A$909:$A$1312,"rtx")</f>
        <v/>
      </c>
      <c r="AV2577" s="40">
        <f>SUMIFS(AV$909:AV$1312,$A$909:$A$1312,"rtx")</f>
        <v/>
      </c>
      <c r="AW2577" s="40">
        <f>SUMIFS(AW$909:AW$1312,$A$909:$A$1312,"rtx")</f>
        <v/>
      </c>
      <c r="AX2577" s="40">
        <f>SUMIFS(AX$909:AX$1312,$A$909:$A$1312,"rtx")</f>
        <v/>
      </c>
      <c r="AY2577" s="40">
        <f>SUMIFS(AY$909:AY$1312,$A$909:$A$1312,"rtx")</f>
        <v/>
      </c>
    </row>
    <row r="2578" hidden="1" outlineLevel="1">
      <c r="A2578" s="14" t="inlineStr">
        <is>
          <t>rtx</t>
        </is>
      </c>
      <c r="B2578" s="14" t="inlineStr">
        <is>
          <t>all</t>
        </is>
      </c>
      <c r="C2578" s="14" t="inlineStr">
        <is>
          <t>bld</t>
        </is>
      </c>
      <c r="H2578" s="14">
        <f>INDEX(VarLab,MATCH($A2578,VarKey,0))&amp;INDEX(MemLab,MATCH($C2578&amp;"|"&amp;$B2578,MemKey,0))</f>
        <v/>
      </c>
      <c r="I2578" s="14">
        <f>INDEX(VarUnit,MATCH($A2578,VarKey,0))</f>
        <v/>
      </c>
      <c r="J2578" s="14">
        <f>INDEX(VarSrc,MATCH($A2578,VarKey,0))</f>
        <v/>
      </c>
      <c r="K2578" s="11">
        <f>CodePrefix&amp;$A2578&amp;IF($C2578="","","."&amp;$C2578&amp;"."&amp;$B2578)&amp;INDEX(VarEnd,MATCH($A2578,VarKey,0))&amp;K$5</f>
        <v/>
      </c>
      <c r="L2578" s="39">
        <f>SUMIFS(L$1316:L$1618,$A$1316:$A$1618,"rtx")</f>
        <v/>
      </c>
      <c r="M2578" s="40">
        <f>SUMIFS(M$1316:M$1618,$A$1316:$A$1618,"rtx")</f>
        <v/>
      </c>
      <c r="N2578" s="40">
        <f>SUMIFS(N$1316:N$1618,$A$1316:$A$1618,"rtx")</f>
        <v/>
      </c>
      <c r="O2578" s="40">
        <f>SUMIFS(O$1316:O$1618,$A$1316:$A$1618,"rtx")</f>
        <v/>
      </c>
      <c r="P2578" s="40">
        <f>SUMIFS(P$1316:P$1618,$A$1316:$A$1618,"rtx")</f>
        <v/>
      </c>
      <c r="Q2578" s="40">
        <f>SUMIFS(Q$1316:Q$1618,$A$1316:$A$1618,"rtx")</f>
        <v/>
      </c>
      <c r="R2578" s="40">
        <f>SUMIFS(R$1316:R$1618,$A$1316:$A$1618,"rtx")</f>
        <v/>
      </c>
      <c r="S2578" s="40">
        <f>SUMIFS(S$1316:S$1618,$A$1316:$A$1618,"rtx")</f>
        <v/>
      </c>
      <c r="T2578" s="40">
        <f>SUMIFS(T$1316:T$1618,$A$1316:$A$1618,"rtx")</f>
        <v/>
      </c>
      <c r="U2578" s="40">
        <f>SUMIFS(U$1316:U$1618,$A$1316:$A$1618,"rtx")</f>
        <v/>
      </c>
      <c r="V2578" s="40">
        <f>SUMIFS(V$1316:V$1618,$A$1316:$A$1618,"rtx")</f>
        <v/>
      </c>
      <c r="W2578" s="40">
        <f>SUMIFS(W$1316:W$1618,$A$1316:$A$1618,"rtx")</f>
        <v/>
      </c>
      <c r="X2578" s="40">
        <f>SUMIFS(X$1316:X$1618,$A$1316:$A$1618,"rtx")</f>
        <v/>
      </c>
      <c r="Y2578" s="40">
        <f>SUMIFS(Y$1316:Y$1618,$A$1316:$A$1618,"rtx")</f>
        <v/>
      </c>
      <c r="Z2578" s="40">
        <f>SUMIFS(Z$1316:Z$1618,$A$1316:$A$1618,"rtx")</f>
        <v/>
      </c>
      <c r="AA2578" s="40">
        <f>SUMIFS(AA$1316:AA$1618,$A$1316:$A$1618,"rtx")</f>
        <v/>
      </c>
      <c r="AB2578" s="40">
        <f>SUMIFS(AB$1316:AB$1618,$A$1316:$A$1618,"rtx")</f>
        <v/>
      </c>
      <c r="AC2578" s="40">
        <f>SUMIFS(AC$1316:AC$1618,$A$1316:$A$1618,"rtx")</f>
        <v/>
      </c>
      <c r="AD2578" s="40">
        <f>SUMIFS(AD$1316:AD$1618,$A$1316:$A$1618,"rtx")</f>
        <v/>
      </c>
      <c r="AF2578" s="11">
        <f>CodePrefix&amp;$A2578&amp;IF($C2578="","","."&amp;$C2578&amp;"."&amp;$B2578)&amp;INDEX(VarEnd,MATCH($A2578,VarKey,0))&amp;AF$5</f>
        <v/>
      </c>
      <c r="AG2578" s="39">
        <f>SUMIFS(AG$1316:AG$1618,$A$1316:$A$1618,"rtx")</f>
        <v/>
      </c>
      <c r="AH2578" s="40">
        <f>SUMIFS(AH$1316:AH$1618,$A$1316:$A$1618,"rtx")</f>
        <v/>
      </c>
      <c r="AI2578" s="40">
        <f>SUMIFS(AI$1316:AI$1618,$A$1316:$A$1618,"rtx")</f>
        <v/>
      </c>
      <c r="AJ2578" s="40">
        <f>SUMIFS(AJ$1316:AJ$1618,$A$1316:$A$1618,"rtx")</f>
        <v/>
      </c>
      <c r="AK2578" s="40">
        <f>SUMIFS(AK$1316:AK$1618,$A$1316:$A$1618,"rtx")</f>
        <v/>
      </c>
      <c r="AL2578" s="40">
        <f>SUMIFS(AL$1316:AL$1618,$A$1316:$A$1618,"rtx")</f>
        <v/>
      </c>
      <c r="AM2578" s="40">
        <f>SUMIFS(AM$1316:AM$1618,$A$1316:$A$1618,"rtx")</f>
        <v/>
      </c>
      <c r="AN2578" s="40">
        <f>SUMIFS(AN$1316:AN$1618,$A$1316:$A$1618,"rtx")</f>
        <v/>
      </c>
      <c r="AO2578" s="40">
        <f>SUMIFS(AO$1316:AO$1618,$A$1316:$A$1618,"rtx")</f>
        <v/>
      </c>
      <c r="AP2578" s="40">
        <f>SUMIFS(AP$1316:AP$1618,$A$1316:$A$1618,"rtx")</f>
        <v/>
      </c>
      <c r="AQ2578" s="40">
        <f>SUMIFS(AQ$1316:AQ$1618,$A$1316:$A$1618,"rtx")</f>
        <v/>
      </c>
      <c r="AR2578" s="40">
        <f>SUMIFS(AR$1316:AR$1618,$A$1316:$A$1618,"rtx")</f>
        <v/>
      </c>
      <c r="AS2578" s="40">
        <f>SUMIFS(AS$1316:AS$1618,$A$1316:$A$1618,"rtx")</f>
        <v/>
      </c>
      <c r="AT2578" s="40">
        <f>SUMIFS(AT$1316:AT$1618,$A$1316:$A$1618,"rtx")</f>
        <v/>
      </c>
      <c r="AU2578" s="40">
        <f>SUMIFS(AU$1316:AU$1618,$A$1316:$A$1618,"rtx")</f>
        <v/>
      </c>
      <c r="AV2578" s="40">
        <f>SUMIFS(AV$1316:AV$1618,$A$1316:$A$1618,"rtx")</f>
        <v/>
      </c>
      <c r="AW2578" s="40">
        <f>SUMIFS(AW$1316:AW$1618,$A$1316:$A$1618,"rtx")</f>
        <v/>
      </c>
      <c r="AX2578" s="40">
        <f>SUMIFS(AX$1316:AX$1618,$A$1316:$A$1618,"rtx")</f>
        <v/>
      </c>
      <c r="AY2578" s="40">
        <f>SUMIFS(AY$1316:AY$1618,$A$1316:$A$1618,"rtx")</f>
        <v/>
      </c>
    </row>
    <row r="2579" hidden="1" outlineLevel="1">
      <c r="A2579" s="14" t="inlineStr">
        <is>
          <t>rtx</t>
        </is>
      </c>
      <c r="B2579" s="14" t="inlineStr">
        <is>
          <t>all</t>
        </is>
      </c>
      <c r="C2579" s="14" t="inlineStr">
        <is>
          <t>ind</t>
        </is>
      </c>
      <c r="H2579" s="14">
        <f>INDEX(VarLab,MATCH($A2579,VarKey,0))&amp;INDEX(MemLab,MATCH($C2579&amp;"|"&amp;$B2579,MemKey,0))</f>
        <v/>
      </c>
      <c r="I2579" s="14">
        <f>INDEX(VarUnit,MATCH($A2579,VarKey,0))</f>
        <v/>
      </c>
      <c r="J2579" s="14">
        <f>INDEX(VarSrc,MATCH($A2579,VarKey,0))</f>
        <v/>
      </c>
      <c r="K2579" s="11">
        <f>CodePrefix&amp;$A2579&amp;IF($C2579="","","."&amp;$C2579&amp;"."&amp;$B2579)&amp;INDEX(VarEnd,MATCH($A2579,VarKey,0))&amp;K$5</f>
        <v/>
      </c>
      <c r="L2579" s="39">
        <f>SUMIFS(L$1622:L$2429,$A$1622:$A$2429,"rtx")</f>
        <v/>
      </c>
      <c r="M2579" s="40">
        <f>SUMIFS(M$1622:M$2429,$A$1622:$A$2429,"rtx")</f>
        <v/>
      </c>
      <c r="N2579" s="40">
        <f>SUMIFS(N$1622:N$2429,$A$1622:$A$2429,"rtx")</f>
        <v/>
      </c>
      <c r="O2579" s="40">
        <f>SUMIFS(O$1622:O$2429,$A$1622:$A$2429,"rtx")</f>
        <v/>
      </c>
      <c r="P2579" s="40">
        <f>SUMIFS(P$1622:P$2429,$A$1622:$A$2429,"rtx")</f>
        <v/>
      </c>
      <c r="Q2579" s="40">
        <f>SUMIFS(Q$1622:Q$2429,$A$1622:$A$2429,"rtx")</f>
        <v/>
      </c>
      <c r="R2579" s="40">
        <f>SUMIFS(R$1622:R$2429,$A$1622:$A$2429,"rtx")</f>
        <v/>
      </c>
      <c r="S2579" s="40">
        <f>SUMIFS(S$1622:S$2429,$A$1622:$A$2429,"rtx")</f>
        <v/>
      </c>
      <c r="T2579" s="40">
        <f>SUMIFS(T$1622:T$2429,$A$1622:$A$2429,"rtx")</f>
        <v/>
      </c>
      <c r="U2579" s="40">
        <f>SUMIFS(U$1622:U$2429,$A$1622:$A$2429,"rtx")</f>
        <v/>
      </c>
      <c r="V2579" s="40">
        <f>SUMIFS(V$1622:V$2429,$A$1622:$A$2429,"rtx")</f>
        <v/>
      </c>
      <c r="W2579" s="40">
        <f>SUMIFS(W$1622:W$2429,$A$1622:$A$2429,"rtx")</f>
        <v/>
      </c>
      <c r="X2579" s="40">
        <f>SUMIFS(X$1622:X$2429,$A$1622:$A$2429,"rtx")</f>
        <v/>
      </c>
      <c r="Y2579" s="40">
        <f>SUMIFS(Y$1622:Y$2429,$A$1622:$A$2429,"rtx")</f>
        <v/>
      </c>
      <c r="Z2579" s="40">
        <f>SUMIFS(Z$1622:Z$2429,$A$1622:$A$2429,"rtx")</f>
        <v/>
      </c>
      <c r="AA2579" s="40">
        <f>SUMIFS(AA$1622:AA$2429,$A$1622:$A$2429,"rtx")</f>
        <v/>
      </c>
      <c r="AB2579" s="40">
        <f>SUMIFS(AB$1622:AB$2429,$A$1622:$A$2429,"rtx")</f>
        <v/>
      </c>
      <c r="AC2579" s="40">
        <f>SUMIFS(AC$1622:AC$2429,$A$1622:$A$2429,"rtx")</f>
        <v/>
      </c>
      <c r="AD2579" s="40">
        <f>SUMIFS(AD$1622:AD$2429,$A$1622:$A$2429,"rtx")</f>
        <v/>
      </c>
      <c r="AF2579" s="11">
        <f>CodePrefix&amp;$A2579&amp;IF($C2579="","","."&amp;$C2579&amp;"."&amp;$B2579)&amp;INDEX(VarEnd,MATCH($A2579,VarKey,0))&amp;AF$5</f>
        <v/>
      </c>
      <c r="AG2579" s="39">
        <f>SUMIFS(AG$1622:AG$2429,$A$1622:$A$2429,"rtx")</f>
        <v/>
      </c>
      <c r="AH2579" s="40">
        <f>SUMIFS(AH$1622:AH$2429,$A$1622:$A$2429,"rtx")</f>
        <v/>
      </c>
      <c r="AI2579" s="40">
        <f>SUMIFS(AI$1622:AI$2429,$A$1622:$A$2429,"rtx")</f>
        <v/>
      </c>
      <c r="AJ2579" s="40">
        <f>SUMIFS(AJ$1622:AJ$2429,$A$1622:$A$2429,"rtx")</f>
        <v/>
      </c>
      <c r="AK2579" s="40">
        <f>SUMIFS(AK$1622:AK$2429,$A$1622:$A$2429,"rtx")</f>
        <v/>
      </c>
      <c r="AL2579" s="40">
        <f>SUMIFS(AL$1622:AL$2429,$A$1622:$A$2429,"rtx")</f>
        <v/>
      </c>
      <c r="AM2579" s="40">
        <f>SUMIFS(AM$1622:AM$2429,$A$1622:$A$2429,"rtx")</f>
        <v/>
      </c>
      <c r="AN2579" s="40">
        <f>SUMIFS(AN$1622:AN$2429,$A$1622:$A$2429,"rtx")</f>
        <v/>
      </c>
      <c r="AO2579" s="40">
        <f>SUMIFS(AO$1622:AO$2429,$A$1622:$A$2429,"rtx")</f>
        <v/>
      </c>
      <c r="AP2579" s="40">
        <f>SUMIFS(AP$1622:AP$2429,$A$1622:$A$2429,"rtx")</f>
        <v/>
      </c>
      <c r="AQ2579" s="40">
        <f>SUMIFS(AQ$1622:AQ$2429,$A$1622:$A$2429,"rtx")</f>
        <v/>
      </c>
      <c r="AR2579" s="40">
        <f>SUMIFS(AR$1622:AR$2429,$A$1622:$A$2429,"rtx")</f>
        <v/>
      </c>
      <c r="AS2579" s="40">
        <f>SUMIFS(AS$1622:AS$2429,$A$1622:$A$2429,"rtx")</f>
        <v/>
      </c>
      <c r="AT2579" s="40">
        <f>SUMIFS(AT$1622:AT$2429,$A$1622:$A$2429,"rtx")</f>
        <v/>
      </c>
      <c r="AU2579" s="40">
        <f>SUMIFS(AU$1622:AU$2429,$A$1622:$A$2429,"rtx")</f>
        <v/>
      </c>
      <c r="AV2579" s="40">
        <f>SUMIFS(AV$1622:AV$2429,$A$1622:$A$2429,"rtx")</f>
        <v/>
      </c>
      <c r="AW2579" s="40">
        <f>SUMIFS(AW$1622:AW$2429,$A$1622:$A$2429,"rtx")</f>
        <v/>
      </c>
      <c r="AX2579" s="40">
        <f>SUMIFS(AX$1622:AX$2429,$A$1622:$A$2429,"rtx")</f>
        <v/>
      </c>
      <c r="AY2579" s="40">
        <f>SUMIFS(AY$1622:AY$2429,$A$1622:$A$2429,"rtx")</f>
        <v/>
      </c>
    </row>
    <row r="2580" hidden="1" outlineLevel="1">
      <c r="A2580" s="14" t="inlineStr">
        <is>
          <t>rtx</t>
        </is>
      </c>
      <c r="B2580" s="14" t="inlineStr">
        <is>
          <t>all</t>
        </is>
      </c>
      <c r="C2580" s="14" t="inlineStr">
        <is>
          <t>oen</t>
        </is>
      </c>
      <c r="H2580" s="14">
        <f>INDEX(VarLab,MATCH($A2580,VarKey,0))&amp;INDEX(MemLab,MATCH($C2580&amp;"|"&amp;$B2580,MemKey,0))</f>
        <v/>
      </c>
      <c r="I2580" s="14">
        <f>INDEX(VarUnit,MATCH($A2580,VarKey,0))</f>
        <v/>
      </c>
      <c r="J2580" s="14">
        <f>INDEX(VarSrc,MATCH($A2580,VarKey,0))</f>
        <v/>
      </c>
      <c r="K2580" s="11">
        <f>CodePrefix&amp;$A2580&amp;IF($C2580="","","."&amp;$C2580&amp;"."&amp;$B2580)&amp;INDEX(VarEnd,MATCH($A2580,VarKey,0))&amp;K$5</f>
        <v/>
      </c>
      <c r="L2580" s="39">
        <f>SUMIFS(L$2433:L$2533,$A$2433:$A$2533,"rtx")</f>
        <v/>
      </c>
      <c r="M2580" s="40">
        <f>SUMIFS(M$2433:M$2533,$A$2433:$A$2533,"rtx")</f>
        <v/>
      </c>
      <c r="N2580" s="40">
        <f>SUMIFS(N$2433:N$2533,$A$2433:$A$2533,"rtx")</f>
        <v/>
      </c>
      <c r="O2580" s="40">
        <f>SUMIFS(O$2433:O$2533,$A$2433:$A$2533,"rtx")</f>
        <v/>
      </c>
      <c r="P2580" s="40">
        <f>SUMIFS(P$2433:P$2533,$A$2433:$A$2533,"rtx")</f>
        <v/>
      </c>
      <c r="Q2580" s="40">
        <f>SUMIFS(Q$2433:Q$2533,$A$2433:$A$2533,"rtx")</f>
        <v/>
      </c>
      <c r="R2580" s="40">
        <f>SUMIFS(R$2433:R$2533,$A$2433:$A$2533,"rtx")</f>
        <v/>
      </c>
      <c r="S2580" s="40">
        <f>SUMIFS(S$2433:S$2533,$A$2433:$A$2533,"rtx")</f>
        <v/>
      </c>
      <c r="T2580" s="40">
        <f>SUMIFS(T$2433:T$2533,$A$2433:$A$2533,"rtx")</f>
        <v/>
      </c>
      <c r="U2580" s="40">
        <f>SUMIFS(U$2433:U$2533,$A$2433:$A$2533,"rtx")</f>
        <v/>
      </c>
      <c r="V2580" s="40">
        <f>SUMIFS(V$2433:V$2533,$A$2433:$A$2533,"rtx")</f>
        <v/>
      </c>
      <c r="W2580" s="40">
        <f>SUMIFS(W$2433:W$2533,$A$2433:$A$2533,"rtx")</f>
        <v/>
      </c>
      <c r="X2580" s="40">
        <f>SUMIFS(X$2433:X$2533,$A$2433:$A$2533,"rtx")</f>
        <v/>
      </c>
      <c r="Y2580" s="40">
        <f>SUMIFS(Y$2433:Y$2533,$A$2433:$A$2533,"rtx")</f>
        <v/>
      </c>
      <c r="Z2580" s="40">
        <f>SUMIFS(Z$2433:Z$2533,$A$2433:$A$2533,"rtx")</f>
        <v/>
      </c>
      <c r="AA2580" s="40">
        <f>SUMIFS(AA$2433:AA$2533,$A$2433:$A$2533,"rtx")</f>
        <v/>
      </c>
      <c r="AB2580" s="40">
        <f>SUMIFS(AB$2433:AB$2533,$A$2433:$A$2533,"rtx")</f>
        <v/>
      </c>
      <c r="AC2580" s="40">
        <f>SUMIFS(AC$2433:AC$2533,$A$2433:$A$2533,"rtx")</f>
        <v/>
      </c>
      <c r="AD2580" s="40">
        <f>SUMIFS(AD$2433:AD$2533,$A$2433:$A$2533,"rtx")</f>
        <v/>
      </c>
      <c r="AF2580" s="11">
        <f>CodePrefix&amp;$A2580&amp;IF($C2580="","","."&amp;$C2580&amp;"."&amp;$B2580)&amp;INDEX(VarEnd,MATCH($A2580,VarKey,0))&amp;AF$5</f>
        <v/>
      </c>
      <c r="AG2580" s="39">
        <f>SUMIFS(AG$2433:AG$2533,$A$2433:$A$2533,"rtx")</f>
        <v/>
      </c>
      <c r="AH2580" s="40">
        <f>SUMIFS(AH$2433:AH$2533,$A$2433:$A$2533,"rtx")</f>
        <v/>
      </c>
      <c r="AI2580" s="40">
        <f>SUMIFS(AI$2433:AI$2533,$A$2433:$A$2533,"rtx")</f>
        <v/>
      </c>
      <c r="AJ2580" s="40">
        <f>SUMIFS(AJ$2433:AJ$2533,$A$2433:$A$2533,"rtx")</f>
        <v/>
      </c>
      <c r="AK2580" s="40">
        <f>SUMIFS(AK$2433:AK$2533,$A$2433:$A$2533,"rtx")</f>
        <v/>
      </c>
      <c r="AL2580" s="40">
        <f>SUMIFS(AL$2433:AL$2533,$A$2433:$A$2533,"rtx")</f>
        <v/>
      </c>
      <c r="AM2580" s="40">
        <f>SUMIFS(AM$2433:AM$2533,$A$2433:$A$2533,"rtx")</f>
        <v/>
      </c>
      <c r="AN2580" s="40">
        <f>SUMIFS(AN$2433:AN$2533,$A$2433:$A$2533,"rtx")</f>
        <v/>
      </c>
      <c r="AO2580" s="40">
        <f>SUMIFS(AO$2433:AO$2533,$A$2433:$A$2533,"rtx")</f>
        <v/>
      </c>
      <c r="AP2580" s="40">
        <f>SUMIFS(AP$2433:AP$2533,$A$2433:$A$2533,"rtx")</f>
        <v/>
      </c>
      <c r="AQ2580" s="40">
        <f>SUMIFS(AQ$2433:AQ$2533,$A$2433:$A$2533,"rtx")</f>
        <v/>
      </c>
      <c r="AR2580" s="40">
        <f>SUMIFS(AR$2433:AR$2533,$A$2433:$A$2533,"rtx")</f>
        <v/>
      </c>
      <c r="AS2580" s="40">
        <f>SUMIFS(AS$2433:AS$2533,$A$2433:$A$2533,"rtx")</f>
        <v/>
      </c>
      <c r="AT2580" s="40">
        <f>SUMIFS(AT$2433:AT$2533,$A$2433:$A$2533,"rtx")</f>
        <v/>
      </c>
      <c r="AU2580" s="40">
        <f>SUMIFS(AU$2433:AU$2533,$A$2433:$A$2533,"rtx")</f>
        <v/>
      </c>
      <c r="AV2580" s="40">
        <f>SUMIFS(AV$2433:AV$2533,$A$2433:$A$2533,"rtx")</f>
        <v/>
      </c>
      <c r="AW2580" s="40">
        <f>SUMIFS(AW$2433:AW$2533,$A$2433:$A$2533,"rtx")</f>
        <v/>
      </c>
      <c r="AX2580" s="40">
        <f>SUMIFS(AX$2433:AX$2533,$A$2433:$A$2533,"rtx")</f>
        <v/>
      </c>
      <c r="AY2580" s="40">
        <f>SUMIFS(AY$2433:AY$2533,$A$2433:$A$2533,"rtx")</f>
        <v/>
      </c>
    </row>
    <row r="2581" collapsed="1">
      <c r="A2581" s="1" t="inlineStr">
        <is>
          <t>rsub</t>
        </is>
      </c>
      <c r="B2581" s="1" t="inlineStr">
        <is>
          <t>all</t>
        </is>
      </c>
      <c r="C2581" s="1" t="inlineStr">
        <is>
          <t>all</t>
        </is>
      </c>
      <c r="H2581" s="1">
        <f>INDEX(VarLab,MATCH($A2581,VarKey,0))&amp;INDEX(MemLab,MATCH($C2581&amp;"|"&amp;$B2581,MemKey,0))</f>
        <v/>
      </c>
      <c r="I2581" s="1">
        <f>INDEX(VarUnit,MATCH($A2581,VarKey,0))</f>
        <v/>
      </c>
      <c r="J2581" s="1">
        <f>INDEX(VarSrc,MATCH($A2581,VarKey,0))</f>
        <v/>
      </c>
      <c r="K2581" s="17">
        <f>CodePrefix&amp;$A2581&amp;IF($C2581="","","."&amp;$C2581&amp;"."&amp;$B2581)&amp;INDEX(VarEnd,MATCH($A2581,VarKey,0))&amp;K$5</f>
        <v/>
      </c>
      <c r="L2581" s="55">
        <f>SUMIFS(L$907:L$2533,SecVar,"rsub")</f>
        <v/>
      </c>
      <c r="M2581" s="56">
        <f>SUMIFS(M$907:M$2533,SecVar,"rsub")</f>
        <v/>
      </c>
      <c r="N2581" s="56">
        <f>SUMIFS(N$907:N$2533,SecVar,"rsub")</f>
        <v/>
      </c>
      <c r="O2581" s="56">
        <f>SUMIFS(O$907:O$2533,SecVar,"rsub")</f>
        <v/>
      </c>
      <c r="P2581" s="56">
        <f>SUMIFS(P$907:P$2533,SecVar,"rsub")</f>
        <v/>
      </c>
      <c r="Q2581" s="56">
        <f>SUMIFS(Q$907:Q$2533,SecVar,"rsub")</f>
        <v/>
      </c>
      <c r="R2581" s="56">
        <f>SUMIFS(R$907:R$2533,SecVar,"rsub")</f>
        <v/>
      </c>
      <c r="S2581" s="56">
        <f>SUMIFS(S$907:S$2533,SecVar,"rsub")</f>
        <v/>
      </c>
      <c r="T2581" s="56">
        <f>SUMIFS(T$907:T$2533,SecVar,"rsub")</f>
        <v/>
      </c>
      <c r="U2581" s="56">
        <f>SUMIFS(U$907:U$2533,SecVar,"rsub")</f>
        <v/>
      </c>
      <c r="V2581" s="56">
        <f>SUMIFS(V$907:V$2533,SecVar,"rsub")</f>
        <v/>
      </c>
      <c r="W2581" s="56">
        <f>SUMIFS(W$907:W$2533,SecVar,"rsub")</f>
        <v/>
      </c>
      <c r="X2581" s="56">
        <f>SUMIFS(X$907:X$2533,SecVar,"rsub")</f>
        <v/>
      </c>
      <c r="Y2581" s="56">
        <f>SUMIFS(Y$907:Y$2533,SecVar,"rsub")</f>
        <v/>
      </c>
      <c r="Z2581" s="56">
        <f>SUMIFS(Z$907:Z$2533,SecVar,"rsub")</f>
        <v/>
      </c>
      <c r="AA2581" s="56">
        <f>SUMIFS(AA$907:AA$2533,SecVar,"rsub")</f>
        <v/>
      </c>
      <c r="AB2581" s="56">
        <f>SUMIFS(AB$907:AB$2533,SecVar,"rsub")</f>
        <v/>
      </c>
      <c r="AC2581" s="56">
        <f>SUMIFS(AC$907:AC$2533,SecVar,"rsub")</f>
        <v/>
      </c>
      <c r="AD2581" s="56">
        <f>SUMIFS(AD$907:AD$2533,SecVar,"rsub")</f>
        <v/>
      </c>
      <c r="AF2581" s="17">
        <f>CodePrefix&amp;$A2581&amp;IF($C2581="","","."&amp;$C2581&amp;"."&amp;$B2581)&amp;INDEX(VarEnd,MATCH($A2581,VarKey,0))&amp;AF$5</f>
        <v/>
      </c>
      <c r="AG2581" s="55">
        <f>SUMIFS(AG$907:AG$2533,SecVar,"rsub")</f>
        <v/>
      </c>
      <c r="AH2581" s="56">
        <f>SUMIFS(AH$907:AH$2533,SecVar,"rsub")</f>
        <v/>
      </c>
      <c r="AI2581" s="56">
        <f>SUMIFS(AI$907:AI$2533,SecVar,"rsub")</f>
        <v/>
      </c>
      <c r="AJ2581" s="56">
        <f>SUMIFS(AJ$907:AJ$2533,SecVar,"rsub")</f>
        <v/>
      </c>
      <c r="AK2581" s="56">
        <f>SUMIFS(AK$907:AK$2533,SecVar,"rsub")</f>
        <v/>
      </c>
      <c r="AL2581" s="56">
        <f>SUMIFS(AL$907:AL$2533,SecVar,"rsub")</f>
        <v/>
      </c>
      <c r="AM2581" s="56">
        <f>SUMIFS(AM$907:AM$2533,SecVar,"rsub")</f>
        <v/>
      </c>
      <c r="AN2581" s="56">
        <f>SUMIFS(AN$907:AN$2533,SecVar,"rsub")</f>
        <v/>
      </c>
      <c r="AO2581" s="56">
        <f>SUMIFS(AO$907:AO$2533,SecVar,"rsub")</f>
        <v/>
      </c>
      <c r="AP2581" s="56">
        <f>SUMIFS(AP$907:AP$2533,SecVar,"rsub")</f>
        <v/>
      </c>
      <c r="AQ2581" s="56">
        <f>SUMIFS(AQ$907:AQ$2533,SecVar,"rsub")</f>
        <v/>
      </c>
      <c r="AR2581" s="56">
        <f>SUMIFS(AR$907:AR$2533,SecVar,"rsub")</f>
        <v/>
      </c>
      <c r="AS2581" s="56">
        <f>SUMIFS(AS$907:AS$2533,SecVar,"rsub")</f>
        <v/>
      </c>
      <c r="AT2581" s="56">
        <f>SUMIFS(AT$907:AT$2533,SecVar,"rsub")</f>
        <v/>
      </c>
      <c r="AU2581" s="56">
        <f>SUMIFS(AU$907:AU$2533,SecVar,"rsub")</f>
        <v/>
      </c>
      <c r="AV2581" s="56">
        <f>SUMIFS(AV$907:AV$2533,SecVar,"rsub")</f>
        <v/>
      </c>
      <c r="AW2581" s="56">
        <f>SUMIFS(AW$907:AW$2533,SecVar,"rsub")</f>
        <v/>
      </c>
      <c r="AX2581" s="56">
        <f>SUMIFS(AX$907:AX$2533,SecVar,"rsub")</f>
        <v/>
      </c>
      <c r="AY2581" s="56">
        <f>SUMIFS(AY$907:AY$2533,SecVar,"rsub")</f>
        <v/>
      </c>
    </row>
    <row r="2582" hidden="1" outlineLevel="1">
      <c r="A2582" s="14" t="inlineStr">
        <is>
          <t>rsub</t>
        </is>
      </c>
      <c r="B2582" s="14" t="inlineStr">
        <is>
          <t>all</t>
        </is>
      </c>
      <c r="C2582" s="14" t="inlineStr">
        <is>
          <t>tra</t>
        </is>
      </c>
      <c r="H2582" s="14">
        <f>INDEX(VarLab,MATCH($A2582,VarKey,0))&amp;INDEX(MemLab,MATCH($C2582&amp;"|"&amp;$B2582,MemKey,0))</f>
        <v/>
      </c>
      <c r="I2582" s="14">
        <f>INDEX(VarUnit,MATCH($A2582,VarKey,0))</f>
        <v/>
      </c>
      <c r="J2582" s="14">
        <f>INDEX(VarSrc,MATCH($A2582,VarKey,0))</f>
        <v/>
      </c>
      <c r="K2582" s="11">
        <f>CodePrefix&amp;$A2582&amp;IF($C2582="","","."&amp;$C2582&amp;"."&amp;$B2582)&amp;INDEX(VarEnd,MATCH($A2582,VarKey,0))&amp;K$5</f>
        <v/>
      </c>
      <c r="L2582" s="39">
        <f>SUMIFS(L$909:L$1312,$A$909:$A$1312,"rsub")</f>
        <v/>
      </c>
      <c r="M2582" s="40">
        <f>SUMIFS(M$909:M$1312,$A$909:$A$1312,"rsub")</f>
        <v/>
      </c>
      <c r="N2582" s="40">
        <f>SUMIFS(N$909:N$1312,$A$909:$A$1312,"rsub")</f>
        <v/>
      </c>
      <c r="O2582" s="40">
        <f>SUMIFS(O$909:O$1312,$A$909:$A$1312,"rsub")</f>
        <v/>
      </c>
      <c r="P2582" s="40">
        <f>SUMIFS(P$909:P$1312,$A$909:$A$1312,"rsub")</f>
        <v/>
      </c>
      <c r="Q2582" s="40">
        <f>SUMIFS(Q$909:Q$1312,$A$909:$A$1312,"rsub")</f>
        <v/>
      </c>
      <c r="R2582" s="40">
        <f>SUMIFS(R$909:R$1312,$A$909:$A$1312,"rsub")</f>
        <v/>
      </c>
      <c r="S2582" s="40">
        <f>SUMIFS(S$909:S$1312,$A$909:$A$1312,"rsub")</f>
        <v/>
      </c>
      <c r="T2582" s="40">
        <f>SUMIFS(T$909:T$1312,$A$909:$A$1312,"rsub")</f>
        <v/>
      </c>
      <c r="U2582" s="40">
        <f>SUMIFS(U$909:U$1312,$A$909:$A$1312,"rsub")</f>
        <v/>
      </c>
      <c r="V2582" s="40">
        <f>SUMIFS(V$909:V$1312,$A$909:$A$1312,"rsub")</f>
        <v/>
      </c>
      <c r="W2582" s="40">
        <f>SUMIFS(W$909:W$1312,$A$909:$A$1312,"rsub")</f>
        <v/>
      </c>
      <c r="X2582" s="40">
        <f>SUMIFS(X$909:X$1312,$A$909:$A$1312,"rsub")</f>
        <v/>
      </c>
      <c r="Y2582" s="40">
        <f>SUMIFS(Y$909:Y$1312,$A$909:$A$1312,"rsub")</f>
        <v/>
      </c>
      <c r="Z2582" s="40">
        <f>SUMIFS(Z$909:Z$1312,$A$909:$A$1312,"rsub")</f>
        <v/>
      </c>
      <c r="AA2582" s="40">
        <f>SUMIFS(AA$909:AA$1312,$A$909:$A$1312,"rsub")</f>
        <v/>
      </c>
      <c r="AB2582" s="40">
        <f>SUMIFS(AB$909:AB$1312,$A$909:$A$1312,"rsub")</f>
        <v/>
      </c>
      <c r="AC2582" s="40">
        <f>SUMIFS(AC$909:AC$1312,$A$909:$A$1312,"rsub")</f>
        <v/>
      </c>
      <c r="AD2582" s="40">
        <f>SUMIFS(AD$909:AD$1312,$A$909:$A$1312,"rsub")</f>
        <v/>
      </c>
      <c r="AF2582" s="11">
        <f>CodePrefix&amp;$A2582&amp;IF($C2582="","","."&amp;$C2582&amp;"."&amp;$B2582)&amp;INDEX(VarEnd,MATCH($A2582,VarKey,0))&amp;AF$5</f>
        <v/>
      </c>
      <c r="AG2582" s="39">
        <f>SUMIFS(AG$909:AG$1312,$A$909:$A$1312,"rsub")</f>
        <v/>
      </c>
      <c r="AH2582" s="40">
        <f>SUMIFS(AH$909:AH$1312,$A$909:$A$1312,"rsub")</f>
        <v/>
      </c>
      <c r="AI2582" s="40">
        <f>SUMIFS(AI$909:AI$1312,$A$909:$A$1312,"rsub")</f>
        <v/>
      </c>
      <c r="AJ2582" s="40">
        <f>SUMIFS(AJ$909:AJ$1312,$A$909:$A$1312,"rsub")</f>
        <v/>
      </c>
      <c r="AK2582" s="40">
        <f>SUMIFS(AK$909:AK$1312,$A$909:$A$1312,"rsub")</f>
        <v/>
      </c>
      <c r="AL2582" s="40">
        <f>SUMIFS(AL$909:AL$1312,$A$909:$A$1312,"rsub")</f>
        <v/>
      </c>
      <c r="AM2582" s="40">
        <f>SUMIFS(AM$909:AM$1312,$A$909:$A$1312,"rsub")</f>
        <v/>
      </c>
      <c r="AN2582" s="40">
        <f>SUMIFS(AN$909:AN$1312,$A$909:$A$1312,"rsub")</f>
        <v/>
      </c>
      <c r="AO2582" s="40">
        <f>SUMIFS(AO$909:AO$1312,$A$909:$A$1312,"rsub")</f>
        <v/>
      </c>
      <c r="AP2582" s="40">
        <f>SUMIFS(AP$909:AP$1312,$A$909:$A$1312,"rsub")</f>
        <v/>
      </c>
      <c r="AQ2582" s="40">
        <f>SUMIFS(AQ$909:AQ$1312,$A$909:$A$1312,"rsub")</f>
        <v/>
      </c>
      <c r="AR2582" s="40">
        <f>SUMIFS(AR$909:AR$1312,$A$909:$A$1312,"rsub")</f>
        <v/>
      </c>
      <c r="AS2582" s="40">
        <f>SUMIFS(AS$909:AS$1312,$A$909:$A$1312,"rsub")</f>
        <v/>
      </c>
      <c r="AT2582" s="40">
        <f>SUMIFS(AT$909:AT$1312,$A$909:$A$1312,"rsub")</f>
        <v/>
      </c>
      <c r="AU2582" s="40">
        <f>SUMIFS(AU$909:AU$1312,$A$909:$A$1312,"rsub")</f>
        <v/>
      </c>
      <c r="AV2582" s="40">
        <f>SUMIFS(AV$909:AV$1312,$A$909:$A$1312,"rsub")</f>
        <v/>
      </c>
      <c r="AW2582" s="40">
        <f>SUMIFS(AW$909:AW$1312,$A$909:$A$1312,"rsub")</f>
        <v/>
      </c>
      <c r="AX2582" s="40">
        <f>SUMIFS(AX$909:AX$1312,$A$909:$A$1312,"rsub")</f>
        <v/>
      </c>
      <c r="AY2582" s="40">
        <f>SUMIFS(AY$909:AY$1312,$A$909:$A$1312,"rsub")</f>
        <v/>
      </c>
    </row>
    <row r="2583" hidden="1" outlineLevel="1">
      <c r="A2583" s="14" t="inlineStr">
        <is>
          <t>rsub</t>
        </is>
      </c>
      <c r="B2583" s="14" t="inlineStr">
        <is>
          <t>all</t>
        </is>
      </c>
      <c r="C2583" s="14" t="inlineStr">
        <is>
          <t>bld</t>
        </is>
      </c>
      <c r="H2583" s="14">
        <f>INDEX(VarLab,MATCH($A2583,VarKey,0))&amp;INDEX(MemLab,MATCH($C2583&amp;"|"&amp;$B2583,MemKey,0))</f>
        <v/>
      </c>
      <c r="I2583" s="14">
        <f>INDEX(VarUnit,MATCH($A2583,VarKey,0))</f>
        <v/>
      </c>
      <c r="J2583" s="14">
        <f>INDEX(VarSrc,MATCH($A2583,VarKey,0))</f>
        <v/>
      </c>
      <c r="K2583" s="11">
        <f>CodePrefix&amp;$A2583&amp;IF($C2583="","","."&amp;$C2583&amp;"."&amp;$B2583)&amp;INDEX(VarEnd,MATCH($A2583,VarKey,0))&amp;K$5</f>
        <v/>
      </c>
      <c r="L2583" s="39">
        <f>SUMIFS(L$1316:L$1618,$A$1316:$A$1618,"rsub")</f>
        <v/>
      </c>
      <c r="M2583" s="40">
        <f>SUMIFS(M$1316:M$1618,$A$1316:$A$1618,"rsub")</f>
        <v/>
      </c>
      <c r="N2583" s="40">
        <f>SUMIFS(N$1316:N$1618,$A$1316:$A$1618,"rsub")</f>
        <v/>
      </c>
      <c r="O2583" s="40">
        <f>SUMIFS(O$1316:O$1618,$A$1316:$A$1618,"rsub")</f>
        <v/>
      </c>
      <c r="P2583" s="40">
        <f>SUMIFS(P$1316:P$1618,$A$1316:$A$1618,"rsub")</f>
        <v/>
      </c>
      <c r="Q2583" s="40">
        <f>SUMIFS(Q$1316:Q$1618,$A$1316:$A$1618,"rsub")</f>
        <v/>
      </c>
      <c r="R2583" s="40">
        <f>SUMIFS(R$1316:R$1618,$A$1316:$A$1618,"rsub")</f>
        <v/>
      </c>
      <c r="S2583" s="40">
        <f>SUMIFS(S$1316:S$1618,$A$1316:$A$1618,"rsub")</f>
        <v/>
      </c>
      <c r="T2583" s="40">
        <f>SUMIFS(T$1316:T$1618,$A$1316:$A$1618,"rsub")</f>
        <v/>
      </c>
      <c r="U2583" s="40">
        <f>SUMIFS(U$1316:U$1618,$A$1316:$A$1618,"rsub")</f>
        <v/>
      </c>
      <c r="V2583" s="40">
        <f>SUMIFS(V$1316:V$1618,$A$1316:$A$1618,"rsub")</f>
        <v/>
      </c>
      <c r="W2583" s="40">
        <f>SUMIFS(W$1316:W$1618,$A$1316:$A$1618,"rsub")</f>
        <v/>
      </c>
      <c r="X2583" s="40">
        <f>SUMIFS(X$1316:X$1618,$A$1316:$A$1618,"rsub")</f>
        <v/>
      </c>
      <c r="Y2583" s="40">
        <f>SUMIFS(Y$1316:Y$1618,$A$1316:$A$1618,"rsub")</f>
        <v/>
      </c>
      <c r="Z2583" s="40">
        <f>SUMIFS(Z$1316:Z$1618,$A$1316:$A$1618,"rsub")</f>
        <v/>
      </c>
      <c r="AA2583" s="40">
        <f>SUMIFS(AA$1316:AA$1618,$A$1316:$A$1618,"rsub")</f>
        <v/>
      </c>
      <c r="AB2583" s="40">
        <f>SUMIFS(AB$1316:AB$1618,$A$1316:$A$1618,"rsub")</f>
        <v/>
      </c>
      <c r="AC2583" s="40">
        <f>SUMIFS(AC$1316:AC$1618,$A$1316:$A$1618,"rsub")</f>
        <v/>
      </c>
      <c r="AD2583" s="40">
        <f>SUMIFS(AD$1316:AD$1618,$A$1316:$A$1618,"rsub")</f>
        <v/>
      </c>
      <c r="AF2583" s="11">
        <f>CodePrefix&amp;$A2583&amp;IF($C2583="","","."&amp;$C2583&amp;"."&amp;$B2583)&amp;INDEX(VarEnd,MATCH($A2583,VarKey,0))&amp;AF$5</f>
        <v/>
      </c>
      <c r="AG2583" s="39">
        <f>SUMIFS(AG$1316:AG$1618,$A$1316:$A$1618,"rsub")</f>
        <v/>
      </c>
      <c r="AH2583" s="40">
        <f>SUMIFS(AH$1316:AH$1618,$A$1316:$A$1618,"rsub")</f>
        <v/>
      </c>
      <c r="AI2583" s="40">
        <f>SUMIFS(AI$1316:AI$1618,$A$1316:$A$1618,"rsub")</f>
        <v/>
      </c>
      <c r="AJ2583" s="40">
        <f>SUMIFS(AJ$1316:AJ$1618,$A$1316:$A$1618,"rsub")</f>
        <v/>
      </c>
      <c r="AK2583" s="40">
        <f>SUMIFS(AK$1316:AK$1618,$A$1316:$A$1618,"rsub")</f>
        <v/>
      </c>
      <c r="AL2583" s="40">
        <f>SUMIFS(AL$1316:AL$1618,$A$1316:$A$1618,"rsub")</f>
        <v/>
      </c>
      <c r="AM2583" s="40">
        <f>SUMIFS(AM$1316:AM$1618,$A$1316:$A$1618,"rsub")</f>
        <v/>
      </c>
      <c r="AN2583" s="40">
        <f>SUMIFS(AN$1316:AN$1618,$A$1316:$A$1618,"rsub")</f>
        <v/>
      </c>
      <c r="AO2583" s="40">
        <f>SUMIFS(AO$1316:AO$1618,$A$1316:$A$1618,"rsub")</f>
        <v/>
      </c>
      <c r="AP2583" s="40">
        <f>SUMIFS(AP$1316:AP$1618,$A$1316:$A$1618,"rsub")</f>
        <v/>
      </c>
      <c r="AQ2583" s="40">
        <f>SUMIFS(AQ$1316:AQ$1618,$A$1316:$A$1618,"rsub")</f>
        <v/>
      </c>
      <c r="AR2583" s="40">
        <f>SUMIFS(AR$1316:AR$1618,$A$1316:$A$1618,"rsub")</f>
        <v/>
      </c>
      <c r="AS2583" s="40">
        <f>SUMIFS(AS$1316:AS$1618,$A$1316:$A$1618,"rsub")</f>
        <v/>
      </c>
      <c r="AT2583" s="40">
        <f>SUMIFS(AT$1316:AT$1618,$A$1316:$A$1618,"rsub")</f>
        <v/>
      </c>
      <c r="AU2583" s="40">
        <f>SUMIFS(AU$1316:AU$1618,$A$1316:$A$1618,"rsub")</f>
        <v/>
      </c>
      <c r="AV2583" s="40">
        <f>SUMIFS(AV$1316:AV$1618,$A$1316:$A$1618,"rsub")</f>
        <v/>
      </c>
      <c r="AW2583" s="40">
        <f>SUMIFS(AW$1316:AW$1618,$A$1316:$A$1618,"rsub")</f>
        <v/>
      </c>
      <c r="AX2583" s="40">
        <f>SUMIFS(AX$1316:AX$1618,$A$1316:$A$1618,"rsub")</f>
        <v/>
      </c>
      <c r="AY2583" s="40">
        <f>SUMIFS(AY$1316:AY$1618,$A$1316:$A$1618,"rsub")</f>
        <v/>
      </c>
    </row>
    <row r="2584" hidden="1" outlineLevel="1">
      <c r="A2584" s="14" t="inlineStr">
        <is>
          <t>rsub</t>
        </is>
      </c>
      <c r="B2584" s="14" t="inlineStr">
        <is>
          <t>all</t>
        </is>
      </c>
      <c r="C2584" s="14" t="inlineStr">
        <is>
          <t>ind</t>
        </is>
      </c>
      <c r="H2584" s="14">
        <f>INDEX(VarLab,MATCH($A2584,VarKey,0))&amp;INDEX(MemLab,MATCH($C2584&amp;"|"&amp;$B2584,MemKey,0))</f>
        <v/>
      </c>
      <c r="I2584" s="14">
        <f>INDEX(VarUnit,MATCH($A2584,VarKey,0))</f>
        <v/>
      </c>
      <c r="J2584" s="14">
        <f>INDEX(VarSrc,MATCH($A2584,VarKey,0))</f>
        <v/>
      </c>
      <c r="K2584" s="11">
        <f>CodePrefix&amp;$A2584&amp;IF($C2584="","","."&amp;$C2584&amp;"."&amp;$B2584)&amp;INDEX(VarEnd,MATCH($A2584,VarKey,0))&amp;K$5</f>
        <v/>
      </c>
      <c r="L2584" s="39">
        <f>SUMIFS(L$1622:L$2429,$A$1622:$A$2429,"rsub")</f>
        <v/>
      </c>
      <c r="M2584" s="40">
        <f>SUMIFS(M$1622:M$2429,$A$1622:$A$2429,"rsub")</f>
        <v/>
      </c>
      <c r="N2584" s="40">
        <f>SUMIFS(N$1622:N$2429,$A$1622:$A$2429,"rsub")</f>
        <v/>
      </c>
      <c r="O2584" s="40">
        <f>SUMIFS(O$1622:O$2429,$A$1622:$A$2429,"rsub")</f>
        <v/>
      </c>
      <c r="P2584" s="40">
        <f>SUMIFS(P$1622:P$2429,$A$1622:$A$2429,"rsub")</f>
        <v/>
      </c>
      <c r="Q2584" s="40">
        <f>SUMIFS(Q$1622:Q$2429,$A$1622:$A$2429,"rsub")</f>
        <v/>
      </c>
      <c r="R2584" s="40">
        <f>SUMIFS(R$1622:R$2429,$A$1622:$A$2429,"rsub")</f>
        <v/>
      </c>
      <c r="S2584" s="40">
        <f>SUMIFS(S$1622:S$2429,$A$1622:$A$2429,"rsub")</f>
        <v/>
      </c>
      <c r="T2584" s="40">
        <f>SUMIFS(T$1622:T$2429,$A$1622:$A$2429,"rsub")</f>
        <v/>
      </c>
      <c r="U2584" s="40">
        <f>SUMIFS(U$1622:U$2429,$A$1622:$A$2429,"rsub")</f>
        <v/>
      </c>
      <c r="V2584" s="40">
        <f>SUMIFS(V$1622:V$2429,$A$1622:$A$2429,"rsub")</f>
        <v/>
      </c>
      <c r="W2584" s="40">
        <f>SUMIFS(W$1622:W$2429,$A$1622:$A$2429,"rsub")</f>
        <v/>
      </c>
      <c r="X2584" s="40">
        <f>SUMIFS(X$1622:X$2429,$A$1622:$A$2429,"rsub")</f>
        <v/>
      </c>
      <c r="Y2584" s="40">
        <f>SUMIFS(Y$1622:Y$2429,$A$1622:$A$2429,"rsub")</f>
        <v/>
      </c>
      <c r="Z2584" s="40">
        <f>SUMIFS(Z$1622:Z$2429,$A$1622:$A$2429,"rsub")</f>
        <v/>
      </c>
      <c r="AA2584" s="40">
        <f>SUMIFS(AA$1622:AA$2429,$A$1622:$A$2429,"rsub")</f>
        <v/>
      </c>
      <c r="AB2584" s="40">
        <f>SUMIFS(AB$1622:AB$2429,$A$1622:$A$2429,"rsub")</f>
        <v/>
      </c>
      <c r="AC2584" s="40">
        <f>SUMIFS(AC$1622:AC$2429,$A$1622:$A$2429,"rsub")</f>
        <v/>
      </c>
      <c r="AD2584" s="40">
        <f>SUMIFS(AD$1622:AD$2429,$A$1622:$A$2429,"rsub")</f>
        <v/>
      </c>
      <c r="AF2584" s="11">
        <f>CodePrefix&amp;$A2584&amp;IF($C2584="","","."&amp;$C2584&amp;"."&amp;$B2584)&amp;INDEX(VarEnd,MATCH($A2584,VarKey,0))&amp;AF$5</f>
        <v/>
      </c>
      <c r="AG2584" s="39">
        <f>SUMIFS(AG$1622:AG$2429,$A$1622:$A$2429,"rsub")</f>
        <v/>
      </c>
      <c r="AH2584" s="40">
        <f>SUMIFS(AH$1622:AH$2429,$A$1622:$A$2429,"rsub")</f>
        <v/>
      </c>
      <c r="AI2584" s="40">
        <f>SUMIFS(AI$1622:AI$2429,$A$1622:$A$2429,"rsub")</f>
        <v/>
      </c>
      <c r="AJ2584" s="40">
        <f>SUMIFS(AJ$1622:AJ$2429,$A$1622:$A$2429,"rsub")</f>
        <v/>
      </c>
      <c r="AK2584" s="40">
        <f>SUMIFS(AK$1622:AK$2429,$A$1622:$A$2429,"rsub")</f>
        <v/>
      </c>
      <c r="AL2584" s="40">
        <f>SUMIFS(AL$1622:AL$2429,$A$1622:$A$2429,"rsub")</f>
        <v/>
      </c>
      <c r="AM2584" s="40">
        <f>SUMIFS(AM$1622:AM$2429,$A$1622:$A$2429,"rsub")</f>
        <v/>
      </c>
      <c r="AN2584" s="40">
        <f>SUMIFS(AN$1622:AN$2429,$A$1622:$A$2429,"rsub")</f>
        <v/>
      </c>
      <c r="AO2584" s="40">
        <f>SUMIFS(AO$1622:AO$2429,$A$1622:$A$2429,"rsub")</f>
        <v/>
      </c>
      <c r="AP2584" s="40">
        <f>SUMIFS(AP$1622:AP$2429,$A$1622:$A$2429,"rsub")</f>
        <v/>
      </c>
      <c r="AQ2584" s="40">
        <f>SUMIFS(AQ$1622:AQ$2429,$A$1622:$A$2429,"rsub")</f>
        <v/>
      </c>
      <c r="AR2584" s="40">
        <f>SUMIFS(AR$1622:AR$2429,$A$1622:$A$2429,"rsub")</f>
        <v/>
      </c>
      <c r="AS2584" s="40">
        <f>SUMIFS(AS$1622:AS$2429,$A$1622:$A$2429,"rsub")</f>
        <v/>
      </c>
      <c r="AT2584" s="40">
        <f>SUMIFS(AT$1622:AT$2429,$A$1622:$A$2429,"rsub")</f>
        <v/>
      </c>
      <c r="AU2584" s="40">
        <f>SUMIFS(AU$1622:AU$2429,$A$1622:$A$2429,"rsub")</f>
        <v/>
      </c>
      <c r="AV2584" s="40">
        <f>SUMIFS(AV$1622:AV$2429,$A$1622:$A$2429,"rsub")</f>
        <v/>
      </c>
      <c r="AW2584" s="40">
        <f>SUMIFS(AW$1622:AW$2429,$A$1622:$A$2429,"rsub")</f>
        <v/>
      </c>
      <c r="AX2584" s="40">
        <f>SUMIFS(AX$1622:AX$2429,$A$1622:$A$2429,"rsub")</f>
        <v/>
      </c>
      <c r="AY2584" s="40">
        <f>SUMIFS(AY$1622:AY$2429,$A$1622:$A$2429,"rsub")</f>
        <v/>
      </c>
    </row>
    <row r="2585" hidden="1" outlineLevel="1">
      <c r="A2585" s="14" t="inlineStr">
        <is>
          <t>rsub</t>
        </is>
      </c>
      <c r="B2585" s="14" t="inlineStr">
        <is>
          <t>all</t>
        </is>
      </c>
      <c r="C2585" s="14" t="inlineStr">
        <is>
          <t>oen</t>
        </is>
      </c>
      <c r="H2585" s="14">
        <f>INDEX(VarLab,MATCH($A2585,VarKey,0))&amp;INDEX(MemLab,MATCH($C2585&amp;"|"&amp;$B2585,MemKey,0))</f>
        <v/>
      </c>
      <c r="I2585" s="14">
        <f>INDEX(VarUnit,MATCH($A2585,VarKey,0))</f>
        <v/>
      </c>
      <c r="J2585" s="14">
        <f>INDEX(VarSrc,MATCH($A2585,VarKey,0))</f>
        <v/>
      </c>
      <c r="K2585" s="11">
        <f>CodePrefix&amp;$A2585&amp;IF($C2585="","","."&amp;$C2585&amp;"."&amp;$B2585)&amp;INDEX(VarEnd,MATCH($A2585,VarKey,0))&amp;K$5</f>
        <v/>
      </c>
      <c r="L2585" s="39">
        <f>SUMIFS(L$2433:L$2533,$A$2433:$A$2533,"rsub")</f>
        <v/>
      </c>
      <c r="M2585" s="40">
        <f>SUMIFS(M$2433:M$2533,$A$2433:$A$2533,"rsub")</f>
        <v/>
      </c>
      <c r="N2585" s="40">
        <f>SUMIFS(N$2433:N$2533,$A$2433:$A$2533,"rsub")</f>
        <v/>
      </c>
      <c r="O2585" s="40">
        <f>SUMIFS(O$2433:O$2533,$A$2433:$A$2533,"rsub")</f>
        <v/>
      </c>
      <c r="P2585" s="40">
        <f>SUMIFS(P$2433:P$2533,$A$2433:$A$2533,"rsub")</f>
        <v/>
      </c>
      <c r="Q2585" s="40">
        <f>SUMIFS(Q$2433:Q$2533,$A$2433:$A$2533,"rsub")</f>
        <v/>
      </c>
      <c r="R2585" s="40">
        <f>SUMIFS(R$2433:R$2533,$A$2433:$A$2533,"rsub")</f>
        <v/>
      </c>
      <c r="S2585" s="40">
        <f>SUMIFS(S$2433:S$2533,$A$2433:$A$2533,"rsub")</f>
        <v/>
      </c>
      <c r="T2585" s="40">
        <f>SUMIFS(T$2433:T$2533,$A$2433:$A$2533,"rsub")</f>
        <v/>
      </c>
      <c r="U2585" s="40">
        <f>SUMIFS(U$2433:U$2533,$A$2433:$A$2533,"rsub")</f>
        <v/>
      </c>
      <c r="V2585" s="40">
        <f>SUMIFS(V$2433:V$2533,$A$2433:$A$2533,"rsub")</f>
        <v/>
      </c>
      <c r="W2585" s="40">
        <f>SUMIFS(W$2433:W$2533,$A$2433:$A$2533,"rsub")</f>
        <v/>
      </c>
      <c r="X2585" s="40">
        <f>SUMIFS(X$2433:X$2533,$A$2433:$A$2533,"rsub")</f>
        <v/>
      </c>
      <c r="Y2585" s="40">
        <f>SUMIFS(Y$2433:Y$2533,$A$2433:$A$2533,"rsub")</f>
        <v/>
      </c>
      <c r="Z2585" s="40">
        <f>SUMIFS(Z$2433:Z$2533,$A$2433:$A$2533,"rsub")</f>
        <v/>
      </c>
      <c r="AA2585" s="40">
        <f>SUMIFS(AA$2433:AA$2533,$A$2433:$A$2533,"rsub")</f>
        <v/>
      </c>
      <c r="AB2585" s="40">
        <f>SUMIFS(AB$2433:AB$2533,$A$2433:$A$2533,"rsub")</f>
        <v/>
      </c>
      <c r="AC2585" s="40">
        <f>SUMIFS(AC$2433:AC$2533,$A$2433:$A$2533,"rsub")</f>
        <v/>
      </c>
      <c r="AD2585" s="40">
        <f>SUMIFS(AD$2433:AD$2533,$A$2433:$A$2533,"rsub")</f>
        <v/>
      </c>
      <c r="AF2585" s="11">
        <f>CodePrefix&amp;$A2585&amp;IF($C2585="","","."&amp;$C2585&amp;"."&amp;$B2585)&amp;INDEX(VarEnd,MATCH($A2585,VarKey,0))&amp;AF$5</f>
        <v/>
      </c>
      <c r="AG2585" s="39">
        <f>SUMIFS(AG$2433:AG$2533,$A$2433:$A$2533,"rsub")</f>
        <v/>
      </c>
      <c r="AH2585" s="40">
        <f>SUMIFS(AH$2433:AH$2533,$A$2433:$A$2533,"rsub")</f>
        <v/>
      </c>
      <c r="AI2585" s="40">
        <f>SUMIFS(AI$2433:AI$2533,$A$2433:$A$2533,"rsub")</f>
        <v/>
      </c>
      <c r="AJ2585" s="40">
        <f>SUMIFS(AJ$2433:AJ$2533,$A$2433:$A$2533,"rsub")</f>
        <v/>
      </c>
      <c r="AK2585" s="40">
        <f>SUMIFS(AK$2433:AK$2533,$A$2433:$A$2533,"rsub")</f>
        <v/>
      </c>
      <c r="AL2585" s="40">
        <f>SUMIFS(AL$2433:AL$2533,$A$2433:$A$2533,"rsub")</f>
        <v/>
      </c>
      <c r="AM2585" s="40">
        <f>SUMIFS(AM$2433:AM$2533,$A$2433:$A$2533,"rsub")</f>
        <v/>
      </c>
      <c r="AN2585" s="40">
        <f>SUMIFS(AN$2433:AN$2533,$A$2433:$A$2533,"rsub")</f>
        <v/>
      </c>
      <c r="AO2585" s="40">
        <f>SUMIFS(AO$2433:AO$2533,$A$2433:$A$2533,"rsub")</f>
        <v/>
      </c>
      <c r="AP2585" s="40">
        <f>SUMIFS(AP$2433:AP$2533,$A$2433:$A$2533,"rsub")</f>
        <v/>
      </c>
      <c r="AQ2585" s="40">
        <f>SUMIFS(AQ$2433:AQ$2533,$A$2433:$A$2533,"rsub")</f>
        <v/>
      </c>
      <c r="AR2585" s="40">
        <f>SUMIFS(AR$2433:AR$2533,$A$2433:$A$2533,"rsub")</f>
        <v/>
      </c>
      <c r="AS2585" s="40">
        <f>SUMIFS(AS$2433:AS$2533,$A$2433:$A$2533,"rsub")</f>
        <v/>
      </c>
      <c r="AT2585" s="40">
        <f>SUMIFS(AT$2433:AT$2533,$A$2433:$A$2533,"rsub")</f>
        <v/>
      </c>
      <c r="AU2585" s="40">
        <f>SUMIFS(AU$2433:AU$2533,$A$2433:$A$2533,"rsub")</f>
        <v/>
      </c>
      <c r="AV2585" s="40">
        <f>SUMIFS(AV$2433:AV$2533,$A$2433:$A$2533,"rsub")</f>
        <v/>
      </c>
      <c r="AW2585" s="40">
        <f>SUMIFS(AW$2433:AW$2533,$A$2433:$A$2533,"rsub")</f>
        <v/>
      </c>
      <c r="AX2585" s="40">
        <f>SUMIFS(AX$2433:AX$2533,$A$2433:$A$2533,"rsub")</f>
        <v/>
      </c>
      <c r="AY2585" s="40">
        <f>SUMIFS(AY$2433:AY$2533,$A$2433:$A$2533,"rsub")</f>
        <v/>
      </c>
    </row>
    <row r="2586" collapsed="1">
      <c r="A2586" s="1" t="inlineStr">
        <is>
          <t>rnew</t>
        </is>
      </c>
      <c r="B2586" s="1" t="inlineStr">
        <is>
          <t>all</t>
        </is>
      </c>
      <c r="C2586" s="1" t="inlineStr">
        <is>
          <t>all</t>
        </is>
      </c>
      <c r="H2586" s="1">
        <f>INDEX(VarLab,MATCH($A2586,VarKey,0))&amp;INDEX(MemLab,MATCH($C2586&amp;"|"&amp;$B2586,MemKey,0))</f>
        <v/>
      </c>
      <c r="I2586" s="1">
        <f>INDEX(VarUnit,MATCH($A2586,VarKey,0))</f>
        <v/>
      </c>
      <c r="J2586" s="1">
        <f>INDEX(VarSrc,MATCH($A2586,VarKey,0))</f>
        <v/>
      </c>
      <c r="K2586" s="17">
        <f>CodePrefix&amp;$A2586&amp;IF($C2586="","","."&amp;$C2586&amp;"."&amp;$B2586)&amp;INDEX(VarEnd,MATCH($A2586,VarKey,0))&amp;K$5</f>
        <v/>
      </c>
      <c r="L2586" s="55">
        <f>SUMIFS(L$907:L$2533,SecVar,"rnew")</f>
        <v/>
      </c>
      <c r="M2586" s="56">
        <f>SUMIFS(M$907:M$2533,SecVar,"rnew")</f>
        <v/>
      </c>
      <c r="N2586" s="56">
        <f>SUMIFS(N$907:N$2533,SecVar,"rnew")</f>
        <v/>
      </c>
      <c r="O2586" s="56">
        <f>SUMIFS(O$907:O$2533,SecVar,"rnew")</f>
        <v/>
      </c>
      <c r="P2586" s="56">
        <f>SUMIFS(P$907:P$2533,SecVar,"rnew")</f>
        <v/>
      </c>
      <c r="Q2586" s="56">
        <f>SUMIFS(Q$907:Q$2533,SecVar,"rnew")</f>
        <v/>
      </c>
      <c r="R2586" s="56">
        <f>SUMIFS(R$907:R$2533,SecVar,"rnew")</f>
        <v/>
      </c>
      <c r="S2586" s="56">
        <f>SUMIFS(S$907:S$2533,SecVar,"rnew")</f>
        <v/>
      </c>
      <c r="T2586" s="56">
        <f>SUMIFS(T$907:T$2533,SecVar,"rnew")</f>
        <v/>
      </c>
      <c r="U2586" s="56">
        <f>SUMIFS(U$907:U$2533,SecVar,"rnew")</f>
        <v/>
      </c>
      <c r="V2586" s="56">
        <f>SUMIFS(V$907:V$2533,SecVar,"rnew")</f>
        <v/>
      </c>
      <c r="W2586" s="56">
        <f>SUMIFS(W$907:W$2533,SecVar,"rnew")</f>
        <v/>
      </c>
      <c r="X2586" s="56">
        <f>SUMIFS(X$907:X$2533,SecVar,"rnew")</f>
        <v/>
      </c>
      <c r="Y2586" s="56">
        <f>SUMIFS(Y$907:Y$2533,SecVar,"rnew")</f>
        <v/>
      </c>
      <c r="Z2586" s="56">
        <f>SUMIFS(Z$907:Z$2533,SecVar,"rnew")</f>
        <v/>
      </c>
      <c r="AA2586" s="56">
        <f>SUMIFS(AA$907:AA$2533,SecVar,"rnew")</f>
        <v/>
      </c>
      <c r="AB2586" s="56">
        <f>SUMIFS(AB$907:AB$2533,SecVar,"rnew")</f>
        <v/>
      </c>
      <c r="AC2586" s="56">
        <f>SUMIFS(AC$907:AC$2533,SecVar,"rnew")</f>
        <v/>
      </c>
      <c r="AD2586" s="56">
        <f>SUMIFS(AD$907:AD$2533,SecVar,"rnew")</f>
        <v/>
      </c>
      <c r="AF2586" s="17">
        <f>CodePrefix&amp;$A2586&amp;IF($C2586="","","."&amp;$C2586&amp;"."&amp;$B2586)&amp;INDEX(VarEnd,MATCH($A2586,VarKey,0))&amp;AF$5</f>
        <v/>
      </c>
      <c r="AG2586" s="55">
        <f>SUMIFS(AG$907:AG$2533,SecVar,"rnew")</f>
        <v/>
      </c>
      <c r="AH2586" s="56">
        <f>SUMIFS(AH$907:AH$2533,SecVar,"rnew")</f>
        <v/>
      </c>
      <c r="AI2586" s="56">
        <f>SUMIFS(AI$907:AI$2533,SecVar,"rnew")</f>
        <v/>
      </c>
      <c r="AJ2586" s="56">
        <f>SUMIFS(AJ$907:AJ$2533,SecVar,"rnew")</f>
        <v/>
      </c>
      <c r="AK2586" s="56">
        <f>SUMIFS(AK$907:AK$2533,SecVar,"rnew")</f>
        <v/>
      </c>
      <c r="AL2586" s="56">
        <f>SUMIFS(AL$907:AL$2533,SecVar,"rnew")</f>
        <v/>
      </c>
      <c r="AM2586" s="56">
        <f>SUMIFS(AM$907:AM$2533,SecVar,"rnew")</f>
        <v/>
      </c>
      <c r="AN2586" s="56">
        <f>SUMIFS(AN$907:AN$2533,SecVar,"rnew")</f>
        <v/>
      </c>
      <c r="AO2586" s="56">
        <f>SUMIFS(AO$907:AO$2533,SecVar,"rnew")</f>
        <v/>
      </c>
      <c r="AP2586" s="56">
        <f>SUMIFS(AP$907:AP$2533,SecVar,"rnew")</f>
        <v/>
      </c>
      <c r="AQ2586" s="56">
        <f>SUMIFS(AQ$907:AQ$2533,SecVar,"rnew")</f>
        <v/>
      </c>
      <c r="AR2586" s="56">
        <f>SUMIFS(AR$907:AR$2533,SecVar,"rnew")</f>
        <v/>
      </c>
      <c r="AS2586" s="56">
        <f>SUMIFS(AS$907:AS$2533,SecVar,"rnew")</f>
        <v/>
      </c>
      <c r="AT2586" s="56">
        <f>SUMIFS(AT$907:AT$2533,SecVar,"rnew")</f>
        <v/>
      </c>
      <c r="AU2586" s="56">
        <f>SUMIFS(AU$907:AU$2533,SecVar,"rnew")</f>
        <v/>
      </c>
      <c r="AV2586" s="56">
        <f>SUMIFS(AV$907:AV$2533,SecVar,"rnew")</f>
        <v/>
      </c>
      <c r="AW2586" s="56">
        <f>SUMIFS(AW$907:AW$2533,SecVar,"rnew")</f>
        <v/>
      </c>
      <c r="AX2586" s="56">
        <f>SUMIFS(AX$907:AX$2533,SecVar,"rnew")</f>
        <v/>
      </c>
      <c r="AY2586" s="56">
        <f>SUMIFS(AY$907:AY$2533,SecVar,"rnew")</f>
        <v/>
      </c>
    </row>
    <row r="2587" hidden="1" outlineLevel="1">
      <c r="A2587" s="14" t="inlineStr">
        <is>
          <t>rnew</t>
        </is>
      </c>
      <c r="B2587" s="14" t="inlineStr">
        <is>
          <t>all</t>
        </is>
      </c>
      <c r="C2587" s="14" t="inlineStr">
        <is>
          <t>tra</t>
        </is>
      </c>
      <c r="H2587" s="14">
        <f>INDEX(VarLab,MATCH($A2587,VarKey,0))&amp;INDEX(MemLab,MATCH($C2587&amp;"|"&amp;$B2587,MemKey,0))</f>
        <v/>
      </c>
      <c r="I2587" s="14">
        <f>INDEX(VarUnit,MATCH($A2587,VarKey,0))</f>
        <v/>
      </c>
      <c r="J2587" s="14">
        <f>INDEX(VarSrc,MATCH($A2587,VarKey,0))</f>
        <v/>
      </c>
      <c r="K2587" s="11">
        <f>CodePrefix&amp;$A2587&amp;IF($C2587="","","."&amp;$C2587&amp;"."&amp;$B2587)&amp;INDEX(VarEnd,MATCH($A2587,VarKey,0))&amp;K$5</f>
        <v/>
      </c>
      <c r="L2587" s="39">
        <f>SUMIFS(L$909:L$1312,$A$909:$A$1312,"rnew")</f>
        <v/>
      </c>
      <c r="M2587" s="40">
        <f>SUMIFS(M$909:M$1312,$A$909:$A$1312,"rnew")</f>
        <v/>
      </c>
      <c r="N2587" s="40">
        <f>SUMIFS(N$909:N$1312,$A$909:$A$1312,"rnew")</f>
        <v/>
      </c>
      <c r="O2587" s="40">
        <f>SUMIFS(O$909:O$1312,$A$909:$A$1312,"rnew")</f>
        <v/>
      </c>
      <c r="P2587" s="40">
        <f>SUMIFS(P$909:P$1312,$A$909:$A$1312,"rnew")</f>
        <v/>
      </c>
      <c r="Q2587" s="40">
        <f>SUMIFS(Q$909:Q$1312,$A$909:$A$1312,"rnew")</f>
        <v/>
      </c>
      <c r="R2587" s="40">
        <f>SUMIFS(R$909:R$1312,$A$909:$A$1312,"rnew")</f>
        <v/>
      </c>
      <c r="S2587" s="40">
        <f>SUMIFS(S$909:S$1312,$A$909:$A$1312,"rnew")</f>
        <v/>
      </c>
      <c r="T2587" s="40">
        <f>SUMIFS(T$909:T$1312,$A$909:$A$1312,"rnew")</f>
        <v/>
      </c>
      <c r="U2587" s="40">
        <f>SUMIFS(U$909:U$1312,$A$909:$A$1312,"rnew")</f>
        <v/>
      </c>
      <c r="V2587" s="40">
        <f>SUMIFS(V$909:V$1312,$A$909:$A$1312,"rnew")</f>
        <v/>
      </c>
      <c r="W2587" s="40">
        <f>SUMIFS(W$909:W$1312,$A$909:$A$1312,"rnew")</f>
        <v/>
      </c>
      <c r="X2587" s="40">
        <f>SUMIFS(X$909:X$1312,$A$909:$A$1312,"rnew")</f>
        <v/>
      </c>
      <c r="Y2587" s="40">
        <f>SUMIFS(Y$909:Y$1312,$A$909:$A$1312,"rnew")</f>
        <v/>
      </c>
      <c r="Z2587" s="40">
        <f>SUMIFS(Z$909:Z$1312,$A$909:$A$1312,"rnew")</f>
        <v/>
      </c>
      <c r="AA2587" s="40">
        <f>SUMIFS(AA$909:AA$1312,$A$909:$A$1312,"rnew")</f>
        <v/>
      </c>
      <c r="AB2587" s="40">
        <f>SUMIFS(AB$909:AB$1312,$A$909:$A$1312,"rnew")</f>
        <v/>
      </c>
      <c r="AC2587" s="40">
        <f>SUMIFS(AC$909:AC$1312,$A$909:$A$1312,"rnew")</f>
        <v/>
      </c>
      <c r="AD2587" s="40">
        <f>SUMIFS(AD$909:AD$1312,$A$909:$A$1312,"rnew")</f>
        <v/>
      </c>
      <c r="AF2587" s="11">
        <f>CodePrefix&amp;$A2587&amp;IF($C2587="","","."&amp;$C2587&amp;"."&amp;$B2587)&amp;INDEX(VarEnd,MATCH($A2587,VarKey,0))&amp;AF$5</f>
        <v/>
      </c>
      <c r="AG2587" s="39">
        <f>SUMIFS(AG$909:AG$1312,$A$909:$A$1312,"rnew")</f>
        <v/>
      </c>
      <c r="AH2587" s="40">
        <f>SUMIFS(AH$909:AH$1312,$A$909:$A$1312,"rnew")</f>
        <v/>
      </c>
      <c r="AI2587" s="40">
        <f>SUMIFS(AI$909:AI$1312,$A$909:$A$1312,"rnew")</f>
        <v/>
      </c>
      <c r="AJ2587" s="40">
        <f>SUMIFS(AJ$909:AJ$1312,$A$909:$A$1312,"rnew")</f>
        <v/>
      </c>
      <c r="AK2587" s="40">
        <f>SUMIFS(AK$909:AK$1312,$A$909:$A$1312,"rnew")</f>
        <v/>
      </c>
      <c r="AL2587" s="40">
        <f>SUMIFS(AL$909:AL$1312,$A$909:$A$1312,"rnew")</f>
        <v/>
      </c>
      <c r="AM2587" s="40">
        <f>SUMIFS(AM$909:AM$1312,$A$909:$A$1312,"rnew")</f>
        <v/>
      </c>
      <c r="AN2587" s="40">
        <f>SUMIFS(AN$909:AN$1312,$A$909:$A$1312,"rnew")</f>
        <v/>
      </c>
      <c r="AO2587" s="40">
        <f>SUMIFS(AO$909:AO$1312,$A$909:$A$1312,"rnew")</f>
        <v/>
      </c>
      <c r="AP2587" s="40">
        <f>SUMIFS(AP$909:AP$1312,$A$909:$A$1312,"rnew")</f>
        <v/>
      </c>
      <c r="AQ2587" s="40">
        <f>SUMIFS(AQ$909:AQ$1312,$A$909:$A$1312,"rnew")</f>
        <v/>
      </c>
      <c r="AR2587" s="40">
        <f>SUMIFS(AR$909:AR$1312,$A$909:$A$1312,"rnew")</f>
        <v/>
      </c>
      <c r="AS2587" s="40">
        <f>SUMIFS(AS$909:AS$1312,$A$909:$A$1312,"rnew")</f>
        <v/>
      </c>
      <c r="AT2587" s="40">
        <f>SUMIFS(AT$909:AT$1312,$A$909:$A$1312,"rnew")</f>
        <v/>
      </c>
      <c r="AU2587" s="40">
        <f>SUMIFS(AU$909:AU$1312,$A$909:$A$1312,"rnew")</f>
        <v/>
      </c>
      <c r="AV2587" s="40">
        <f>SUMIFS(AV$909:AV$1312,$A$909:$A$1312,"rnew")</f>
        <v/>
      </c>
      <c r="AW2587" s="40">
        <f>SUMIFS(AW$909:AW$1312,$A$909:$A$1312,"rnew")</f>
        <v/>
      </c>
      <c r="AX2587" s="40">
        <f>SUMIFS(AX$909:AX$1312,$A$909:$A$1312,"rnew")</f>
        <v/>
      </c>
      <c r="AY2587" s="40">
        <f>SUMIFS(AY$909:AY$1312,$A$909:$A$1312,"rnew")</f>
        <v/>
      </c>
    </row>
    <row r="2588" hidden="1" outlineLevel="1">
      <c r="A2588" s="14" t="inlineStr">
        <is>
          <t>rnew</t>
        </is>
      </c>
      <c r="B2588" s="14" t="inlineStr">
        <is>
          <t>all</t>
        </is>
      </c>
      <c r="C2588" s="14" t="inlineStr">
        <is>
          <t>bld</t>
        </is>
      </c>
      <c r="H2588" s="14">
        <f>INDEX(VarLab,MATCH($A2588,VarKey,0))&amp;INDEX(MemLab,MATCH($C2588&amp;"|"&amp;$B2588,MemKey,0))</f>
        <v/>
      </c>
      <c r="I2588" s="14">
        <f>INDEX(VarUnit,MATCH($A2588,VarKey,0))</f>
        <v/>
      </c>
      <c r="J2588" s="14">
        <f>INDEX(VarSrc,MATCH($A2588,VarKey,0))</f>
        <v/>
      </c>
      <c r="K2588" s="11">
        <f>CodePrefix&amp;$A2588&amp;IF($C2588="","","."&amp;$C2588&amp;"."&amp;$B2588)&amp;INDEX(VarEnd,MATCH($A2588,VarKey,0))&amp;K$5</f>
        <v/>
      </c>
      <c r="L2588" s="39">
        <f>SUMIFS(L$1316:L$1618,$A$1316:$A$1618,"rnew")</f>
        <v/>
      </c>
      <c r="M2588" s="40">
        <f>SUMIFS(M$1316:M$1618,$A$1316:$A$1618,"rnew")</f>
        <v/>
      </c>
      <c r="N2588" s="40">
        <f>SUMIFS(N$1316:N$1618,$A$1316:$A$1618,"rnew")</f>
        <v/>
      </c>
      <c r="O2588" s="40">
        <f>SUMIFS(O$1316:O$1618,$A$1316:$A$1618,"rnew")</f>
        <v/>
      </c>
      <c r="P2588" s="40">
        <f>SUMIFS(P$1316:P$1618,$A$1316:$A$1618,"rnew")</f>
        <v/>
      </c>
      <c r="Q2588" s="40">
        <f>SUMIFS(Q$1316:Q$1618,$A$1316:$A$1618,"rnew")</f>
        <v/>
      </c>
      <c r="R2588" s="40">
        <f>SUMIFS(R$1316:R$1618,$A$1316:$A$1618,"rnew")</f>
        <v/>
      </c>
      <c r="S2588" s="40">
        <f>SUMIFS(S$1316:S$1618,$A$1316:$A$1618,"rnew")</f>
        <v/>
      </c>
      <c r="T2588" s="40">
        <f>SUMIFS(T$1316:T$1618,$A$1316:$A$1618,"rnew")</f>
        <v/>
      </c>
      <c r="U2588" s="40">
        <f>SUMIFS(U$1316:U$1618,$A$1316:$A$1618,"rnew")</f>
        <v/>
      </c>
      <c r="V2588" s="40">
        <f>SUMIFS(V$1316:V$1618,$A$1316:$A$1618,"rnew")</f>
        <v/>
      </c>
      <c r="W2588" s="40">
        <f>SUMIFS(W$1316:W$1618,$A$1316:$A$1618,"rnew")</f>
        <v/>
      </c>
      <c r="X2588" s="40">
        <f>SUMIFS(X$1316:X$1618,$A$1316:$A$1618,"rnew")</f>
        <v/>
      </c>
      <c r="Y2588" s="40">
        <f>SUMIFS(Y$1316:Y$1618,$A$1316:$A$1618,"rnew")</f>
        <v/>
      </c>
      <c r="Z2588" s="40">
        <f>SUMIFS(Z$1316:Z$1618,$A$1316:$A$1618,"rnew")</f>
        <v/>
      </c>
      <c r="AA2588" s="40">
        <f>SUMIFS(AA$1316:AA$1618,$A$1316:$A$1618,"rnew")</f>
        <v/>
      </c>
      <c r="AB2588" s="40">
        <f>SUMIFS(AB$1316:AB$1618,$A$1316:$A$1618,"rnew")</f>
        <v/>
      </c>
      <c r="AC2588" s="40">
        <f>SUMIFS(AC$1316:AC$1618,$A$1316:$A$1618,"rnew")</f>
        <v/>
      </c>
      <c r="AD2588" s="40">
        <f>SUMIFS(AD$1316:AD$1618,$A$1316:$A$1618,"rnew")</f>
        <v/>
      </c>
      <c r="AF2588" s="11">
        <f>CodePrefix&amp;$A2588&amp;IF($C2588="","","."&amp;$C2588&amp;"."&amp;$B2588)&amp;INDEX(VarEnd,MATCH($A2588,VarKey,0))&amp;AF$5</f>
        <v/>
      </c>
      <c r="AG2588" s="39">
        <f>SUMIFS(AG$1316:AG$1618,$A$1316:$A$1618,"rnew")</f>
        <v/>
      </c>
      <c r="AH2588" s="40">
        <f>SUMIFS(AH$1316:AH$1618,$A$1316:$A$1618,"rnew")</f>
        <v/>
      </c>
      <c r="AI2588" s="40">
        <f>SUMIFS(AI$1316:AI$1618,$A$1316:$A$1618,"rnew")</f>
        <v/>
      </c>
      <c r="AJ2588" s="40">
        <f>SUMIFS(AJ$1316:AJ$1618,$A$1316:$A$1618,"rnew")</f>
        <v/>
      </c>
      <c r="AK2588" s="40">
        <f>SUMIFS(AK$1316:AK$1618,$A$1316:$A$1618,"rnew")</f>
        <v/>
      </c>
      <c r="AL2588" s="40">
        <f>SUMIFS(AL$1316:AL$1618,$A$1316:$A$1618,"rnew")</f>
        <v/>
      </c>
      <c r="AM2588" s="40">
        <f>SUMIFS(AM$1316:AM$1618,$A$1316:$A$1618,"rnew")</f>
        <v/>
      </c>
      <c r="AN2588" s="40">
        <f>SUMIFS(AN$1316:AN$1618,$A$1316:$A$1618,"rnew")</f>
        <v/>
      </c>
      <c r="AO2588" s="40">
        <f>SUMIFS(AO$1316:AO$1618,$A$1316:$A$1618,"rnew")</f>
        <v/>
      </c>
      <c r="AP2588" s="40">
        <f>SUMIFS(AP$1316:AP$1618,$A$1316:$A$1618,"rnew")</f>
        <v/>
      </c>
      <c r="AQ2588" s="40">
        <f>SUMIFS(AQ$1316:AQ$1618,$A$1316:$A$1618,"rnew")</f>
        <v/>
      </c>
      <c r="AR2588" s="40">
        <f>SUMIFS(AR$1316:AR$1618,$A$1316:$A$1618,"rnew")</f>
        <v/>
      </c>
      <c r="AS2588" s="40">
        <f>SUMIFS(AS$1316:AS$1618,$A$1316:$A$1618,"rnew")</f>
        <v/>
      </c>
      <c r="AT2588" s="40">
        <f>SUMIFS(AT$1316:AT$1618,$A$1316:$A$1618,"rnew")</f>
        <v/>
      </c>
      <c r="AU2588" s="40">
        <f>SUMIFS(AU$1316:AU$1618,$A$1316:$A$1618,"rnew")</f>
        <v/>
      </c>
      <c r="AV2588" s="40">
        <f>SUMIFS(AV$1316:AV$1618,$A$1316:$A$1618,"rnew")</f>
        <v/>
      </c>
      <c r="AW2588" s="40">
        <f>SUMIFS(AW$1316:AW$1618,$A$1316:$A$1618,"rnew")</f>
        <v/>
      </c>
      <c r="AX2588" s="40">
        <f>SUMIFS(AX$1316:AX$1618,$A$1316:$A$1618,"rnew")</f>
        <v/>
      </c>
      <c r="AY2588" s="40">
        <f>SUMIFS(AY$1316:AY$1618,$A$1316:$A$1618,"rnew")</f>
        <v/>
      </c>
    </row>
    <row r="2589" hidden="1" outlineLevel="1">
      <c r="A2589" s="14" t="inlineStr">
        <is>
          <t>rnew</t>
        </is>
      </c>
      <c r="B2589" s="14" t="inlineStr">
        <is>
          <t>all</t>
        </is>
      </c>
      <c r="C2589" s="14" t="inlineStr">
        <is>
          <t>ind</t>
        </is>
      </c>
      <c r="H2589" s="14">
        <f>INDEX(VarLab,MATCH($A2589,VarKey,0))&amp;INDEX(MemLab,MATCH($C2589&amp;"|"&amp;$B2589,MemKey,0))</f>
        <v/>
      </c>
      <c r="I2589" s="14">
        <f>INDEX(VarUnit,MATCH($A2589,VarKey,0))</f>
        <v/>
      </c>
      <c r="J2589" s="14">
        <f>INDEX(VarSrc,MATCH($A2589,VarKey,0))</f>
        <v/>
      </c>
      <c r="K2589" s="11">
        <f>CodePrefix&amp;$A2589&amp;IF($C2589="","","."&amp;$C2589&amp;"."&amp;$B2589)&amp;INDEX(VarEnd,MATCH($A2589,VarKey,0))&amp;K$5</f>
        <v/>
      </c>
      <c r="L2589" s="39">
        <f>SUMIFS(L$1622:L$2429,$A$1622:$A$2429,"rnew")</f>
        <v/>
      </c>
      <c r="M2589" s="40">
        <f>SUMIFS(M$1622:M$2429,$A$1622:$A$2429,"rnew")</f>
        <v/>
      </c>
      <c r="N2589" s="40">
        <f>SUMIFS(N$1622:N$2429,$A$1622:$A$2429,"rnew")</f>
        <v/>
      </c>
      <c r="O2589" s="40">
        <f>SUMIFS(O$1622:O$2429,$A$1622:$A$2429,"rnew")</f>
        <v/>
      </c>
      <c r="P2589" s="40">
        <f>SUMIFS(P$1622:P$2429,$A$1622:$A$2429,"rnew")</f>
        <v/>
      </c>
      <c r="Q2589" s="40">
        <f>SUMIFS(Q$1622:Q$2429,$A$1622:$A$2429,"rnew")</f>
        <v/>
      </c>
      <c r="R2589" s="40">
        <f>SUMIFS(R$1622:R$2429,$A$1622:$A$2429,"rnew")</f>
        <v/>
      </c>
      <c r="S2589" s="40">
        <f>SUMIFS(S$1622:S$2429,$A$1622:$A$2429,"rnew")</f>
        <v/>
      </c>
      <c r="T2589" s="40">
        <f>SUMIFS(T$1622:T$2429,$A$1622:$A$2429,"rnew")</f>
        <v/>
      </c>
      <c r="U2589" s="40">
        <f>SUMIFS(U$1622:U$2429,$A$1622:$A$2429,"rnew")</f>
        <v/>
      </c>
      <c r="V2589" s="40">
        <f>SUMIFS(V$1622:V$2429,$A$1622:$A$2429,"rnew")</f>
        <v/>
      </c>
      <c r="W2589" s="40">
        <f>SUMIFS(W$1622:W$2429,$A$1622:$A$2429,"rnew")</f>
        <v/>
      </c>
      <c r="X2589" s="40">
        <f>SUMIFS(X$1622:X$2429,$A$1622:$A$2429,"rnew")</f>
        <v/>
      </c>
      <c r="Y2589" s="40">
        <f>SUMIFS(Y$1622:Y$2429,$A$1622:$A$2429,"rnew")</f>
        <v/>
      </c>
      <c r="Z2589" s="40">
        <f>SUMIFS(Z$1622:Z$2429,$A$1622:$A$2429,"rnew")</f>
        <v/>
      </c>
      <c r="AA2589" s="40">
        <f>SUMIFS(AA$1622:AA$2429,$A$1622:$A$2429,"rnew")</f>
        <v/>
      </c>
      <c r="AB2589" s="40">
        <f>SUMIFS(AB$1622:AB$2429,$A$1622:$A$2429,"rnew")</f>
        <v/>
      </c>
      <c r="AC2589" s="40">
        <f>SUMIFS(AC$1622:AC$2429,$A$1622:$A$2429,"rnew")</f>
        <v/>
      </c>
      <c r="AD2589" s="40">
        <f>SUMIFS(AD$1622:AD$2429,$A$1622:$A$2429,"rnew")</f>
        <v/>
      </c>
      <c r="AF2589" s="11">
        <f>CodePrefix&amp;$A2589&amp;IF($C2589="","","."&amp;$C2589&amp;"."&amp;$B2589)&amp;INDEX(VarEnd,MATCH($A2589,VarKey,0))&amp;AF$5</f>
        <v/>
      </c>
      <c r="AG2589" s="39">
        <f>SUMIFS(AG$1622:AG$2429,$A$1622:$A$2429,"rnew")</f>
        <v/>
      </c>
      <c r="AH2589" s="40">
        <f>SUMIFS(AH$1622:AH$2429,$A$1622:$A$2429,"rnew")</f>
        <v/>
      </c>
      <c r="AI2589" s="40">
        <f>SUMIFS(AI$1622:AI$2429,$A$1622:$A$2429,"rnew")</f>
        <v/>
      </c>
      <c r="AJ2589" s="40">
        <f>SUMIFS(AJ$1622:AJ$2429,$A$1622:$A$2429,"rnew")</f>
        <v/>
      </c>
      <c r="AK2589" s="40">
        <f>SUMIFS(AK$1622:AK$2429,$A$1622:$A$2429,"rnew")</f>
        <v/>
      </c>
      <c r="AL2589" s="40">
        <f>SUMIFS(AL$1622:AL$2429,$A$1622:$A$2429,"rnew")</f>
        <v/>
      </c>
      <c r="AM2589" s="40">
        <f>SUMIFS(AM$1622:AM$2429,$A$1622:$A$2429,"rnew")</f>
        <v/>
      </c>
      <c r="AN2589" s="40">
        <f>SUMIFS(AN$1622:AN$2429,$A$1622:$A$2429,"rnew")</f>
        <v/>
      </c>
      <c r="AO2589" s="40">
        <f>SUMIFS(AO$1622:AO$2429,$A$1622:$A$2429,"rnew")</f>
        <v/>
      </c>
      <c r="AP2589" s="40">
        <f>SUMIFS(AP$1622:AP$2429,$A$1622:$A$2429,"rnew")</f>
        <v/>
      </c>
      <c r="AQ2589" s="40">
        <f>SUMIFS(AQ$1622:AQ$2429,$A$1622:$A$2429,"rnew")</f>
        <v/>
      </c>
      <c r="AR2589" s="40">
        <f>SUMIFS(AR$1622:AR$2429,$A$1622:$A$2429,"rnew")</f>
        <v/>
      </c>
      <c r="AS2589" s="40">
        <f>SUMIFS(AS$1622:AS$2429,$A$1622:$A$2429,"rnew")</f>
        <v/>
      </c>
      <c r="AT2589" s="40">
        <f>SUMIFS(AT$1622:AT$2429,$A$1622:$A$2429,"rnew")</f>
        <v/>
      </c>
      <c r="AU2589" s="40">
        <f>SUMIFS(AU$1622:AU$2429,$A$1622:$A$2429,"rnew")</f>
        <v/>
      </c>
      <c r="AV2589" s="40">
        <f>SUMIFS(AV$1622:AV$2429,$A$1622:$A$2429,"rnew")</f>
        <v/>
      </c>
      <c r="AW2589" s="40">
        <f>SUMIFS(AW$1622:AW$2429,$A$1622:$A$2429,"rnew")</f>
        <v/>
      </c>
      <c r="AX2589" s="40">
        <f>SUMIFS(AX$1622:AX$2429,$A$1622:$A$2429,"rnew")</f>
        <v/>
      </c>
      <c r="AY2589" s="40">
        <f>SUMIFS(AY$1622:AY$2429,$A$1622:$A$2429,"rnew")</f>
        <v/>
      </c>
    </row>
    <row r="2590" hidden="1" outlineLevel="1">
      <c r="A2590" s="14" t="inlineStr">
        <is>
          <t>rnew</t>
        </is>
      </c>
      <c r="B2590" s="14" t="inlineStr">
        <is>
          <t>all</t>
        </is>
      </c>
      <c r="C2590" s="14" t="inlineStr">
        <is>
          <t>oen</t>
        </is>
      </c>
      <c r="H2590" s="14">
        <f>INDEX(VarLab,MATCH($A2590,VarKey,0))&amp;INDEX(MemLab,MATCH($C2590&amp;"|"&amp;$B2590,MemKey,0))</f>
        <v/>
      </c>
      <c r="I2590" s="14">
        <f>INDEX(VarUnit,MATCH($A2590,VarKey,0))</f>
        <v/>
      </c>
      <c r="J2590" s="14">
        <f>INDEX(VarSrc,MATCH($A2590,VarKey,0))</f>
        <v/>
      </c>
      <c r="K2590" s="11">
        <f>CodePrefix&amp;$A2590&amp;IF($C2590="","","."&amp;$C2590&amp;"."&amp;$B2590)&amp;INDEX(VarEnd,MATCH($A2590,VarKey,0))&amp;K$5</f>
        <v/>
      </c>
      <c r="L2590" s="39">
        <f>SUMIFS(L$2433:L$2533,$A$2433:$A$2533,"rnew")</f>
        <v/>
      </c>
      <c r="M2590" s="40">
        <f>SUMIFS(M$2433:M$2533,$A$2433:$A$2533,"rnew")</f>
        <v/>
      </c>
      <c r="N2590" s="40">
        <f>SUMIFS(N$2433:N$2533,$A$2433:$A$2533,"rnew")</f>
        <v/>
      </c>
      <c r="O2590" s="40">
        <f>SUMIFS(O$2433:O$2533,$A$2433:$A$2533,"rnew")</f>
        <v/>
      </c>
      <c r="P2590" s="40">
        <f>SUMIFS(P$2433:P$2533,$A$2433:$A$2533,"rnew")</f>
        <v/>
      </c>
      <c r="Q2590" s="40">
        <f>SUMIFS(Q$2433:Q$2533,$A$2433:$A$2533,"rnew")</f>
        <v/>
      </c>
      <c r="R2590" s="40">
        <f>SUMIFS(R$2433:R$2533,$A$2433:$A$2533,"rnew")</f>
        <v/>
      </c>
      <c r="S2590" s="40">
        <f>SUMIFS(S$2433:S$2533,$A$2433:$A$2533,"rnew")</f>
        <v/>
      </c>
      <c r="T2590" s="40">
        <f>SUMIFS(T$2433:T$2533,$A$2433:$A$2533,"rnew")</f>
        <v/>
      </c>
      <c r="U2590" s="40">
        <f>SUMIFS(U$2433:U$2533,$A$2433:$A$2533,"rnew")</f>
        <v/>
      </c>
      <c r="V2590" s="40">
        <f>SUMIFS(V$2433:V$2533,$A$2433:$A$2533,"rnew")</f>
        <v/>
      </c>
      <c r="W2590" s="40">
        <f>SUMIFS(W$2433:W$2533,$A$2433:$A$2533,"rnew")</f>
        <v/>
      </c>
      <c r="X2590" s="40">
        <f>SUMIFS(X$2433:X$2533,$A$2433:$A$2533,"rnew")</f>
        <v/>
      </c>
      <c r="Y2590" s="40">
        <f>SUMIFS(Y$2433:Y$2533,$A$2433:$A$2533,"rnew")</f>
        <v/>
      </c>
      <c r="Z2590" s="40">
        <f>SUMIFS(Z$2433:Z$2533,$A$2433:$A$2533,"rnew")</f>
        <v/>
      </c>
      <c r="AA2590" s="40">
        <f>SUMIFS(AA$2433:AA$2533,$A$2433:$A$2533,"rnew")</f>
        <v/>
      </c>
      <c r="AB2590" s="40">
        <f>SUMIFS(AB$2433:AB$2533,$A$2433:$A$2533,"rnew")</f>
        <v/>
      </c>
      <c r="AC2590" s="40">
        <f>SUMIFS(AC$2433:AC$2533,$A$2433:$A$2533,"rnew")</f>
        <v/>
      </c>
      <c r="AD2590" s="40">
        <f>SUMIFS(AD$2433:AD$2533,$A$2433:$A$2533,"rnew")</f>
        <v/>
      </c>
      <c r="AF2590" s="11">
        <f>CodePrefix&amp;$A2590&amp;IF($C2590="","","."&amp;$C2590&amp;"."&amp;$B2590)&amp;INDEX(VarEnd,MATCH($A2590,VarKey,0))&amp;AF$5</f>
        <v/>
      </c>
      <c r="AG2590" s="39">
        <f>SUMIFS(AG$2433:AG$2533,$A$2433:$A$2533,"rnew")</f>
        <v/>
      </c>
      <c r="AH2590" s="40">
        <f>SUMIFS(AH$2433:AH$2533,$A$2433:$A$2533,"rnew")</f>
        <v/>
      </c>
      <c r="AI2590" s="40">
        <f>SUMIFS(AI$2433:AI$2533,$A$2433:$A$2533,"rnew")</f>
        <v/>
      </c>
      <c r="AJ2590" s="40">
        <f>SUMIFS(AJ$2433:AJ$2533,$A$2433:$A$2533,"rnew")</f>
        <v/>
      </c>
      <c r="AK2590" s="40">
        <f>SUMIFS(AK$2433:AK$2533,$A$2433:$A$2533,"rnew")</f>
        <v/>
      </c>
      <c r="AL2590" s="40">
        <f>SUMIFS(AL$2433:AL$2533,$A$2433:$A$2533,"rnew")</f>
        <v/>
      </c>
      <c r="AM2590" s="40">
        <f>SUMIFS(AM$2433:AM$2533,$A$2433:$A$2533,"rnew")</f>
        <v/>
      </c>
      <c r="AN2590" s="40">
        <f>SUMIFS(AN$2433:AN$2533,$A$2433:$A$2533,"rnew")</f>
        <v/>
      </c>
      <c r="AO2590" s="40">
        <f>SUMIFS(AO$2433:AO$2533,$A$2433:$A$2533,"rnew")</f>
        <v/>
      </c>
      <c r="AP2590" s="40">
        <f>SUMIFS(AP$2433:AP$2533,$A$2433:$A$2533,"rnew")</f>
        <v/>
      </c>
      <c r="AQ2590" s="40">
        <f>SUMIFS(AQ$2433:AQ$2533,$A$2433:$A$2533,"rnew")</f>
        <v/>
      </c>
      <c r="AR2590" s="40">
        <f>SUMIFS(AR$2433:AR$2533,$A$2433:$A$2533,"rnew")</f>
        <v/>
      </c>
      <c r="AS2590" s="40">
        <f>SUMIFS(AS$2433:AS$2533,$A$2433:$A$2533,"rnew")</f>
        <v/>
      </c>
      <c r="AT2590" s="40">
        <f>SUMIFS(AT$2433:AT$2533,$A$2433:$A$2533,"rnew")</f>
        <v/>
      </c>
      <c r="AU2590" s="40">
        <f>SUMIFS(AU$2433:AU$2533,$A$2433:$A$2533,"rnew")</f>
        <v/>
      </c>
      <c r="AV2590" s="40">
        <f>SUMIFS(AV$2433:AV$2533,$A$2433:$A$2533,"rnew")</f>
        <v/>
      </c>
      <c r="AW2590" s="40">
        <f>SUMIFS(AW$2433:AW$2533,$A$2433:$A$2533,"rnew")</f>
        <v/>
      </c>
      <c r="AX2590" s="40">
        <f>SUMIFS(AX$2433:AX$2533,$A$2433:$A$2533,"rnew")</f>
        <v/>
      </c>
      <c r="AY2590" s="40">
        <f>SUMIFS(AY$2433:AY$2533,$A$2433:$A$2533,"rnew")</f>
        <v/>
      </c>
    </row>
    <row r="2591" collapsed="1">
      <c r="A2591" s="1" t="inlineStr">
        <is>
          <t>rnet</t>
        </is>
      </c>
      <c r="B2591" s="1" t="inlineStr">
        <is>
          <t>all</t>
        </is>
      </c>
      <c r="C2591" s="1" t="inlineStr">
        <is>
          <t>all</t>
        </is>
      </c>
      <c r="H2591" s="1">
        <f>INDEX(VarLab,MATCH($A2591,VarKey,0))&amp;INDEX(MemLab,MATCH($C2591&amp;"|"&amp;$B2591,MemKey,0))</f>
        <v/>
      </c>
      <c r="I2591" s="1">
        <f>INDEX(VarUnit,MATCH($A2591,VarKey,0))</f>
        <v/>
      </c>
      <c r="J2591" s="1">
        <f>INDEX(VarSrc,MATCH($A2591,VarKey,0))</f>
        <v/>
      </c>
      <c r="K2591" s="17">
        <f>CodePrefix&amp;$A2591&amp;IF($C2591="","","."&amp;$C2591&amp;"."&amp;$B2591)&amp;INDEX(VarEnd,MATCH($A2591,VarKey,0))&amp;K$5</f>
        <v/>
      </c>
      <c r="L2591" s="55">
        <f>L2576-L2581</f>
        <v/>
      </c>
      <c r="M2591" s="56">
        <f>M2576-M2581</f>
        <v/>
      </c>
      <c r="N2591" s="56">
        <f>N2576-N2581</f>
        <v/>
      </c>
      <c r="O2591" s="56">
        <f>O2576-O2581</f>
        <v/>
      </c>
      <c r="P2591" s="56">
        <f>P2576-P2581</f>
        <v/>
      </c>
      <c r="Q2591" s="56">
        <f>Q2576-Q2581</f>
        <v/>
      </c>
      <c r="R2591" s="56">
        <f>R2576-R2581</f>
        <v/>
      </c>
      <c r="S2591" s="56">
        <f>S2576-S2581</f>
        <v/>
      </c>
      <c r="T2591" s="56">
        <f>T2576-T2581</f>
        <v/>
      </c>
      <c r="U2591" s="56">
        <f>U2576-U2581</f>
        <v/>
      </c>
      <c r="V2591" s="56">
        <f>V2576-V2581</f>
        <v/>
      </c>
      <c r="W2591" s="56">
        <f>W2576-W2581</f>
        <v/>
      </c>
      <c r="X2591" s="56">
        <f>X2576-X2581</f>
        <v/>
      </c>
      <c r="Y2591" s="56">
        <f>Y2576-Y2581</f>
        <v/>
      </c>
      <c r="Z2591" s="56">
        <f>Z2576-Z2581</f>
        <v/>
      </c>
      <c r="AA2591" s="56">
        <f>AA2576-AA2581</f>
        <v/>
      </c>
      <c r="AB2591" s="56">
        <f>AB2576-AB2581</f>
        <v/>
      </c>
      <c r="AC2591" s="56">
        <f>AC2576-AC2581</f>
        <v/>
      </c>
      <c r="AD2591" s="56">
        <f>AD2576-AD2581</f>
        <v/>
      </c>
      <c r="AF2591" s="17">
        <f>CodePrefix&amp;$A2591&amp;IF($C2591="","","."&amp;$C2591&amp;"."&amp;$B2591)&amp;INDEX(VarEnd,MATCH($A2591,VarKey,0))&amp;AF$5</f>
        <v/>
      </c>
      <c r="AG2591" s="55">
        <f>AG2576-AG2581</f>
        <v/>
      </c>
      <c r="AH2591" s="56">
        <f>AH2576-AH2581</f>
        <v/>
      </c>
      <c r="AI2591" s="56">
        <f>AI2576-AI2581</f>
        <v/>
      </c>
      <c r="AJ2591" s="56">
        <f>AJ2576-AJ2581</f>
        <v/>
      </c>
      <c r="AK2591" s="56">
        <f>AK2576-AK2581</f>
        <v/>
      </c>
      <c r="AL2591" s="56">
        <f>AL2576-AL2581</f>
        <v/>
      </c>
      <c r="AM2591" s="56">
        <f>AM2576-AM2581</f>
        <v/>
      </c>
      <c r="AN2591" s="56">
        <f>AN2576-AN2581</f>
        <v/>
      </c>
      <c r="AO2591" s="56">
        <f>AO2576-AO2581</f>
        <v/>
      </c>
      <c r="AP2591" s="56">
        <f>AP2576-AP2581</f>
        <v/>
      </c>
      <c r="AQ2591" s="56">
        <f>AQ2576-AQ2581</f>
        <v/>
      </c>
      <c r="AR2591" s="56">
        <f>AR2576-AR2581</f>
        <v/>
      </c>
      <c r="AS2591" s="56">
        <f>AS2576-AS2581</f>
        <v/>
      </c>
      <c r="AT2591" s="56">
        <f>AT2576-AT2581</f>
        <v/>
      </c>
      <c r="AU2591" s="56">
        <f>AU2576-AU2581</f>
        <v/>
      </c>
      <c r="AV2591" s="56">
        <f>AV2576-AV2581</f>
        <v/>
      </c>
      <c r="AW2591" s="56">
        <f>AW2576-AW2581</f>
        <v/>
      </c>
      <c r="AX2591" s="56">
        <f>AX2576-AX2581</f>
        <v/>
      </c>
      <c r="AY2591" s="56">
        <f>AY2576-AY2581</f>
        <v/>
      </c>
    </row>
    <row r="2592">
      <c r="A2592" s="1" t="inlineStr">
        <is>
          <t>rtot</t>
        </is>
      </c>
      <c r="B2592" s="1" t="inlineStr">
        <is>
          <t>all</t>
        </is>
      </c>
      <c r="C2592" s="1" t="inlineStr">
        <is>
          <t>all</t>
        </is>
      </c>
      <c r="H2592" s="1">
        <f>INDEX(VarLab,MATCH($A2592,VarKey,0))&amp;INDEX(MemLab,MATCH($C2592&amp;"|"&amp;$B2592,MemKey,0))</f>
        <v/>
      </c>
      <c r="I2592" s="1">
        <f>INDEX(VarUnit,MATCH($A2592,VarKey,0))</f>
        <v/>
      </c>
      <c r="J2592" s="1">
        <f>INDEX(VarSrc,MATCH($A2592,VarKey,0))</f>
        <v/>
      </c>
      <c r="K2592" s="17">
        <f>CodePrefix&amp;$A2592&amp;IF($C2592="","","."&amp;$C2592&amp;"."&amp;$B2592)&amp;INDEX(VarEnd,MATCH($A2592,VarKey,0))&amp;K$5</f>
        <v/>
      </c>
      <c r="L2592" s="55">
        <f>L2591+L2586</f>
        <v/>
      </c>
      <c r="M2592" s="56">
        <f>M2591+M2586</f>
        <v/>
      </c>
      <c r="N2592" s="56">
        <f>N2591+N2586</f>
        <v/>
      </c>
      <c r="O2592" s="56">
        <f>O2591+O2586</f>
        <v/>
      </c>
      <c r="P2592" s="56">
        <f>P2591+P2586</f>
        <v/>
      </c>
      <c r="Q2592" s="56">
        <f>Q2591+Q2586</f>
        <v/>
      </c>
      <c r="R2592" s="56">
        <f>R2591+R2586</f>
        <v/>
      </c>
      <c r="S2592" s="56">
        <f>S2591+S2586</f>
        <v/>
      </c>
      <c r="T2592" s="56">
        <f>T2591+T2586</f>
        <v/>
      </c>
      <c r="U2592" s="56">
        <f>U2591+U2586</f>
        <v/>
      </c>
      <c r="V2592" s="56">
        <f>V2591+V2586</f>
        <v/>
      </c>
      <c r="W2592" s="56">
        <f>W2591+W2586</f>
        <v/>
      </c>
      <c r="X2592" s="56">
        <f>X2591+X2586</f>
        <v/>
      </c>
      <c r="Y2592" s="56">
        <f>Y2591+Y2586</f>
        <v/>
      </c>
      <c r="Z2592" s="56">
        <f>Z2591+Z2586</f>
        <v/>
      </c>
      <c r="AA2592" s="56">
        <f>AA2591+AA2586</f>
        <v/>
      </c>
      <c r="AB2592" s="56">
        <f>AB2591+AB2586</f>
        <v/>
      </c>
      <c r="AC2592" s="56">
        <f>AC2591+AC2586</f>
        <v/>
      </c>
      <c r="AD2592" s="56">
        <f>AD2591+AD2586</f>
        <v/>
      </c>
      <c r="AF2592" s="17">
        <f>CodePrefix&amp;$A2592&amp;IF($C2592="","","."&amp;$C2592&amp;"."&amp;$B2592)&amp;INDEX(VarEnd,MATCH($A2592,VarKey,0))&amp;AF$5</f>
        <v/>
      </c>
      <c r="AG2592" s="55">
        <f>AG2591+AG2586</f>
        <v/>
      </c>
      <c r="AH2592" s="56">
        <f>AH2591+AH2586</f>
        <v/>
      </c>
      <c r="AI2592" s="56">
        <f>AI2591+AI2586</f>
        <v/>
      </c>
      <c r="AJ2592" s="56">
        <f>AJ2591+AJ2586</f>
        <v/>
      </c>
      <c r="AK2592" s="56">
        <f>AK2591+AK2586</f>
        <v/>
      </c>
      <c r="AL2592" s="56">
        <f>AL2591+AL2586</f>
        <v/>
      </c>
      <c r="AM2592" s="56">
        <f>AM2591+AM2586</f>
        <v/>
      </c>
      <c r="AN2592" s="56">
        <f>AN2591+AN2586</f>
        <v/>
      </c>
      <c r="AO2592" s="56">
        <f>AO2591+AO2586</f>
        <v/>
      </c>
      <c r="AP2592" s="56">
        <f>AP2591+AP2586</f>
        <v/>
      </c>
      <c r="AQ2592" s="56">
        <f>AQ2591+AQ2586</f>
        <v/>
      </c>
      <c r="AR2592" s="56">
        <f>AR2591+AR2586</f>
        <v/>
      </c>
      <c r="AS2592" s="56">
        <f>AS2591+AS2586</f>
        <v/>
      </c>
      <c r="AT2592" s="56">
        <f>AT2591+AT2586</f>
        <v/>
      </c>
      <c r="AU2592" s="56">
        <f>AU2591+AU2586</f>
        <v/>
      </c>
      <c r="AV2592" s="56">
        <f>AV2591+AV2586</f>
        <v/>
      </c>
      <c r="AW2592" s="56">
        <f>AW2591+AW2586</f>
        <v/>
      </c>
      <c r="AX2592" s="56">
        <f>AX2591+AX2586</f>
        <v/>
      </c>
      <c r="AY2592" s="56">
        <f>AY2591+AY2586</f>
        <v/>
      </c>
    </row>
    <row r="2593">
      <c r="A2593" s="1" t="inlineStr">
        <is>
          <t>rtot.ref</t>
        </is>
      </c>
      <c r="B2593" s="1" t="inlineStr">
        <is>
          <t>all</t>
        </is>
      </c>
      <c r="C2593" s="1" t="inlineStr">
        <is>
          <t>all</t>
        </is>
      </c>
      <c r="H2593" s="1">
        <f>INDEX(VarLab,MATCH($A2593,VarKey,0))&amp;INDEX(MemLab,MATCH($C2593&amp;"|"&amp;$B2593,MemKey,0))</f>
        <v/>
      </c>
      <c r="I2593" s="1">
        <f>INDEX(VarUnit,MATCH($A2593,VarKey,0))</f>
        <v/>
      </c>
      <c r="J2593" s="1">
        <f>INDEX(VarSrc,MATCH($A2593,VarKey,0))</f>
        <v/>
      </c>
      <c r="K2593" s="17">
        <f>CodePrefix&amp;$A2593&amp;IF($C2593="","","."&amp;$C2593&amp;"."&amp;$B2593)&amp;INDEX(VarEnd,MATCH($A2593,VarKey,0))&amp;K$5</f>
        <v/>
      </c>
      <c r="L2593" s="55">
        <f>INDEX($K2592:$JB2592,MATCH(L$4,$K$4:$JB$4,0))</f>
        <v/>
      </c>
      <c r="M2593" s="56">
        <f>INDEX($K2592:$JB2592,MATCH(M$4,$K$4:$JB$4,0))</f>
        <v/>
      </c>
      <c r="N2593" s="56">
        <f>INDEX($K2592:$JB2592,MATCH(N$4,$K$4:$JB$4,0))</f>
        <v/>
      </c>
      <c r="O2593" s="56">
        <f>INDEX($K2592:$JB2592,MATCH(O$4,$K$4:$JB$4,0))</f>
        <v/>
      </c>
      <c r="P2593" s="56">
        <f>INDEX($K2592:$JB2592,MATCH(P$4,$K$4:$JB$4,0))</f>
        <v/>
      </c>
      <c r="Q2593" s="56">
        <f>INDEX($K2592:$JB2592,MATCH(Q$4,$K$4:$JB$4,0))</f>
        <v/>
      </c>
      <c r="R2593" s="56">
        <f>INDEX($K2592:$JB2592,MATCH(R$4,$K$4:$JB$4,0))</f>
        <v/>
      </c>
      <c r="S2593" s="56">
        <f>INDEX($K2592:$JB2592,MATCH(S$4,$K$4:$JB$4,0))</f>
        <v/>
      </c>
      <c r="T2593" s="56">
        <f>INDEX($K2592:$JB2592,MATCH(T$4,$K$4:$JB$4,0))</f>
        <v/>
      </c>
      <c r="U2593" s="56">
        <f>INDEX($K2592:$JB2592,MATCH(U$4,$K$4:$JB$4,0))</f>
        <v/>
      </c>
      <c r="V2593" s="56">
        <f>INDEX($K2592:$JB2592,MATCH(V$4,$K$4:$JB$4,0))</f>
        <v/>
      </c>
      <c r="W2593" s="56">
        <f>INDEX($K2592:$JB2592,MATCH(W$4,$K$4:$JB$4,0))</f>
        <v/>
      </c>
      <c r="X2593" s="56">
        <f>INDEX($K2592:$JB2592,MATCH(X$4,$K$4:$JB$4,0))</f>
        <v/>
      </c>
      <c r="Y2593" s="56">
        <f>INDEX($K2592:$JB2592,MATCH(Y$4,$K$4:$JB$4,0))</f>
        <v/>
      </c>
      <c r="Z2593" s="56">
        <f>INDEX($K2592:$JB2592,MATCH(Z$4,$K$4:$JB$4,0))</f>
        <v/>
      </c>
      <c r="AA2593" s="56">
        <f>INDEX($K2592:$JB2592,MATCH(AA$4,$K$4:$JB$4,0))</f>
        <v/>
      </c>
      <c r="AB2593" s="56">
        <f>INDEX($K2592:$JB2592,MATCH(AB$4,$K$4:$JB$4,0))</f>
        <v/>
      </c>
      <c r="AC2593" s="56">
        <f>INDEX($K2592:$JB2592,MATCH(AC$4,$K$4:$JB$4,0))</f>
        <v/>
      </c>
      <c r="AD2593" s="56">
        <f>INDEX($K2592:$JB2592,MATCH(AD$4,$K$4:$JB$4,0))</f>
        <v/>
      </c>
      <c r="AF2593" s="17">
        <f>CodePrefix&amp;$A2593&amp;IF($C2593="","","."&amp;$C2593&amp;"."&amp;$B2593)&amp;INDEX(VarEnd,MATCH($A2593,VarKey,0))&amp;AF$5</f>
        <v/>
      </c>
      <c r="AG2593" s="55">
        <f>INDEX($K2592:$JB2592,MATCH(AG$4,$K$4:$JB$4,0))</f>
        <v/>
      </c>
      <c r="AH2593" s="56">
        <f>INDEX($K2592:$JB2592,MATCH(AH$4,$K$4:$JB$4,0))</f>
        <v/>
      </c>
      <c r="AI2593" s="56">
        <f>INDEX($K2592:$JB2592,MATCH(AI$4,$K$4:$JB$4,0))</f>
        <v/>
      </c>
      <c r="AJ2593" s="56">
        <f>INDEX($K2592:$JB2592,MATCH(AJ$4,$K$4:$JB$4,0))</f>
        <v/>
      </c>
      <c r="AK2593" s="56">
        <f>INDEX($K2592:$JB2592,MATCH(AK$4,$K$4:$JB$4,0))</f>
        <v/>
      </c>
      <c r="AL2593" s="56">
        <f>INDEX($K2592:$JB2592,MATCH(AL$4,$K$4:$JB$4,0))</f>
        <v/>
      </c>
      <c r="AM2593" s="56">
        <f>INDEX($K2592:$JB2592,MATCH(AM$4,$K$4:$JB$4,0))</f>
        <v/>
      </c>
      <c r="AN2593" s="56">
        <f>INDEX($K2592:$JB2592,MATCH(AN$4,$K$4:$JB$4,0))</f>
        <v/>
      </c>
      <c r="AO2593" s="56">
        <f>INDEX($K2592:$JB2592,MATCH(AO$4,$K$4:$JB$4,0))</f>
        <v/>
      </c>
      <c r="AP2593" s="56">
        <f>INDEX($K2592:$JB2592,MATCH(AP$4,$K$4:$JB$4,0))</f>
        <v/>
      </c>
      <c r="AQ2593" s="56">
        <f>INDEX($K2592:$JB2592,MATCH(AQ$4,$K$4:$JB$4,0))</f>
        <v/>
      </c>
      <c r="AR2593" s="56">
        <f>INDEX($K2592:$JB2592,MATCH(AR$4,$K$4:$JB$4,0))</f>
        <v/>
      </c>
      <c r="AS2593" s="56">
        <f>INDEX($K2592:$JB2592,MATCH(AS$4,$K$4:$JB$4,0))</f>
        <v/>
      </c>
      <c r="AT2593" s="56">
        <f>INDEX($K2592:$JB2592,MATCH(AT$4,$K$4:$JB$4,0))</f>
        <v/>
      </c>
      <c r="AU2593" s="56">
        <f>INDEX($K2592:$JB2592,MATCH(AU$4,$K$4:$JB$4,0))</f>
        <v/>
      </c>
      <c r="AV2593" s="56">
        <f>INDEX($K2592:$JB2592,MATCH(AV$4,$K$4:$JB$4,0))</f>
        <v/>
      </c>
      <c r="AW2593" s="56">
        <f>INDEX($K2592:$JB2592,MATCH(AW$4,$K$4:$JB$4,0))</f>
        <v/>
      </c>
      <c r="AX2593" s="56">
        <f>INDEX($K2592:$JB2592,MATCH(AX$4,$K$4:$JB$4,0))</f>
        <v/>
      </c>
      <c r="AY2593" s="56">
        <f>INDEX($K2592:$JB2592,MATCH(AY$4,$K$4:$JB$4,0))</f>
        <v/>
      </c>
    </row>
    <row r="2594">
      <c r="A2594" s="1" t="inlineStr">
        <is>
          <t>rtot.chg</t>
        </is>
      </c>
      <c r="B2594" s="1" t="inlineStr">
        <is>
          <t>all</t>
        </is>
      </c>
      <c r="C2594" s="1" t="inlineStr">
        <is>
          <t>all</t>
        </is>
      </c>
      <c r="H2594" s="1">
        <f>INDEX(VarLab,MATCH($A2594,VarKey,0))&amp;INDEX(MemLab,MATCH($C2594&amp;"|"&amp;$B2594,MemKey,0))</f>
        <v/>
      </c>
      <c r="I2594" s="1">
        <f>INDEX(VarUnit,MATCH($A2594,VarKey,0))</f>
        <v/>
      </c>
      <c r="J2594" s="1">
        <f>INDEX(VarSrc,MATCH($A2594,VarKey,0))</f>
        <v/>
      </c>
      <c r="K2594" s="17">
        <f>CodePrefix&amp;$A2594&amp;IF($C2594="","","."&amp;$C2594&amp;"."&amp;$B2594)&amp;INDEX(VarEnd,MATCH($A2594,VarKey,0))&amp;K$5</f>
        <v/>
      </c>
      <c r="L2594" s="55">
        <f>L2592-L2593</f>
        <v/>
      </c>
      <c r="M2594" s="56">
        <f>M2592-M2593</f>
        <v/>
      </c>
      <c r="N2594" s="56">
        <f>N2592-N2593</f>
        <v/>
      </c>
      <c r="O2594" s="56">
        <f>O2592-O2593</f>
        <v/>
      </c>
      <c r="P2594" s="56">
        <f>P2592-P2593</f>
        <v/>
      </c>
      <c r="Q2594" s="56">
        <f>Q2592-Q2593</f>
        <v/>
      </c>
      <c r="R2594" s="56">
        <f>R2592-R2593</f>
        <v/>
      </c>
      <c r="S2594" s="56">
        <f>S2592-S2593</f>
        <v/>
      </c>
      <c r="T2594" s="56">
        <f>T2592-T2593</f>
        <v/>
      </c>
      <c r="U2594" s="56">
        <f>U2592-U2593</f>
        <v/>
      </c>
      <c r="V2594" s="56">
        <f>V2592-V2593</f>
        <v/>
      </c>
      <c r="W2594" s="56">
        <f>W2592-W2593</f>
        <v/>
      </c>
      <c r="X2594" s="56">
        <f>X2592-X2593</f>
        <v/>
      </c>
      <c r="Y2594" s="56">
        <f>Y2592-Y2593</f>
        <v/>
      </c>
      <c r="Z2594" s="56">
        <f>Z2592-Z2593</f>
        <v/>
      </c>
      <c r="AA2594" s="56">
        <f>AA2592-AA2593</f>
        <v/>
      </c>
      <c r="AB2594" s="56">
        <f>AB2592-AB2593</f>
        <v/>
      </c>
      <c r="AC2594" s="56">
        <f>AC2592-AC2593</f>
        <v/>
      </c>
      <c r="AD2594" s="56">
        <f>AD2592-AD2593</f>
        <v/>
      </c>
      <c r="AF2594" s="17">
        <f>CodePrefix&amp;$A2594&amp;IF($C2594="","","."&amp;$C2594&amp;"."&amp;$B2594)&amp;INDEX(VarEnd,MATCH($A2594,VarKey,0))&amp;AF$5</f>
        <v/>
      </c>
      <c r="AG2594" s="55">
        <f>AG2592-AG2593</f>
        <v/>
      </c>
      <c r="AH2594" s="56">
        <f>AH2592-AH2593</f>
        <v/>
      </c>
      <c r="AI2594" s="56">
        <f>AI2592-AI2593</f>
        <v/>
      </c>
      <c r="AJ2594" s="56">
        <f>AJ2592-AJ2593</f>
        <v/>
      </c>
      <c r="AK2594" s="56">
        <f>AK2592-AK2593</f>
        <v/>
      </c>
      <c r="AL2594" s="56">
        <f>AL2592-AL2593</f>
        <v/>
      </c>
      <c r="AM2594" s="56">
        <f>AM2592-AM2593</f>
        <v/>
      </c>
      <c r="AN2594" s="56">
        <f>AN2592-AN2593</f>
        <v/>
      </c>
      <c r="AO2594" s="56">
        <f>AO2592-AO2593</f>
        <v/>
      </c>
      <c r="AP2594" s="56">
        <f>AP2592-AP2593</f>
        <v/>
      </c>
      <c r="AQ2594" s="56">
        <f>AQ2592-AQ2593</f>
        <v/>
      </c>
      <c r="AR2594" s="56">
        <f>AR2592-AR2593</f>
        <v/>
      </c>
      <c r="AS2594" s="56">
        <f>AS2592-AS2593</f>
        <v/>
      </c>
      <c r="AT2594" s="56">
        <f>AT2592-AT2593</f>
        <v/>
      </c>
      <c r="AU2594" s="56">
        <f>AU2592-AU2593</f>
        <v/>
      </c>
      <c r="AV2594" s="56">
        <f>AV2592-AV2593</f>
        <v/>
      </c>
      <c r="AW2594" s="56">
        <f>AW2592-AW2593</f>
        <v/>
      </c>
      <c r="AX2594" s="56">
        <f>AX2592-AX2593</f>
        <v/>
      </c>
      <c r="AY2594" s="56">
        <f>AY2592-AY2593</f>
        <v/>
      </c>
    </row>
    <row r="2595"/>
    <row r="2596">
      <c r="H2596" s="54" t="inlineStr">
        <is>
          <t>Per subsector and fuel (rows rtx, rsub, rnew in each subsector block): rtx = fuel use x PJ/ktoe x (existing tax etx + VAT vat of the price fuel); rsub = fuel use x PJ/ktoe x existing subsidy esub (fiscal cost, positive); rnew = fuel use x PJ/ktoe x (new carbon tax + new excise + ETS x revenue factor + VAT on new policies nce x VAT rate). Feebates are revenue-neutral.</t>
        </is>
      </c>
    </row>
    <row r="2597">
      <c r="H2597" s="54" t="inlineStr">
        <is>
          <t>Existing taxes and subsidies use the scenario's own fuel use, so a policy also changes them (the fiscal effect vs scenario 1 is rtot.chg). Power and electricity are not yet included.</t>
        </is>
      </c>
    </row>
    <row r="2598">
      <c r="H2598" s="54" t="inlineStr">
        <is>
          <t>Per-fuel policy input (later): esubpu (existing subsidy per MTInputs price unit, section 2) can feed a subsidy-reform path in the fuel price reform rows (MTInputs 142-169 use the same units).</t>
        </is>
      </c>
    </row>
    <row r="2599"/>
    <row r="2600">
      <c r="A2600" s="4" t="inlineStr">
        <is>
          <t>13. Emissions - CO2 from fuel combustion (MtCO2; power, process emissions and other gases not yet)</t>
        </is>
      </c>
      <c r="B2600" s="5" t="n"/>
      <c r="C2600" s="5" t="n"/>
      <c r="D2600" s="5" t="n"/>
      <c r="E2600" s="5" t="n"/>
      <c r="F2600" s="5" t="n"/>
      <c r="G2600" s="5" t="n"/>
      <c r="H2600" s="5" t="n"/>
      <c r="I2600" s="5" t="n"/>
      <c r="J2600" s="5" t="n"/>
      <c r="K2600" s="5" t="n"/>
      <c r="L2600" s="5" t="n"/>
      <c r="M2600" s="5" t="n"/>
      <c r="N2600" s="5" t="n"/>
      <c r="O2600" s="5" t="n"/>
      <c r="P2600" s="5" t="n"/>
      <c r="Q2600" s="5" t="n"/>
      <c r="R2600" s="5" t="n"/>
      <c r="S2600" s="5" t="n"/>
      <c r="T2600" s="5" t="n"/>
      <c r="U2600" s="5" t="n"/>
      <c r="V2600" s="5" t="n"/>
      <c r="W2600" s="5" t="n"/>
      <c r="X2600" s="5" t="n"/>
      <c r="Y2600" s="5" t="n"/>
      <c r="Z2600" s="5" t="n"/>
      <c r="AA2600" s="5" t="n"/>
      <c r="AB2600" s="5" t="n"/>
      <c r="AC2600" s="5" t="n"/>
      <c r="AD2600" s="5" t="n"/>
      <c r="AE2600" s="5" t="n"/>
      <c r="AF2600" s="5" t="n"/>
      <c r="AG2600" s="5" t="n"/>
      <c r="AH2600" s="5" t="n"/>
      <c r="AI2600" s="5" t="n"/>
      <c r="AJ2600" s="5" t="n"/>
      <c r="AK2600" s="5" t="n"/>
      <c r="AL2600" s="5" t="n"/>
      <c r="AM2600" s="5" t="n"/>
      <c r="AN2600" s="5" t="n"/>
      <c r="AO2600" s="5" t="n"/>
      <c r="AP2600" s="5" t="n"/>
      <c r="AQ2600" s="5" t="n"/>
      <c r="AR2600" s="5" t="n"/>
      <c r="AS2600" s="5" t="n"/>
      <c r="AT2600" s="5" t="n"/>
      <c r="AU2600" s="5" t="n"/>
      <c r="AV2600" s="5" t="n"/>
      <c r="AW2600" s="5" t="n"/>
      <c r="AX2600" s="5" t="n"/>
      <c r="AY2600" s="5" t="n"/>
      <c r="AZ2600" s="5" t="n"/>
    </row>
    <row r="2601">
      <c r="A2601" s="1" t="inlineStr">
        <is>
          <t>co2</t>
        </is>
      </c>
      <c r="B2601" s="1" t="inlineStr">
        <is>
          <t>all</t>
        </is>
      </c>
      <c r="C2601" s="1" t="inlineStr">
        <is>
          <t>all</t>
        </is>
      </c>
      <c r="H2601" s="1">
        <f>INDEX(VarLab,MATCH($A2601,VarKey,0))&amp;INDEX(MemLab,MATCH($C2601&amp;"|"&amp;$B2601,MemKey,0))</f>
        <v/>
      </c>
      <c r="I2601" s="1">
        <f>INDEX(VarUnit,MATCH($A2601,VarKey,0))</f>
        <v/>
      </c>
      <c r="J2601" s="1">
        <f>INDEX(VarSrc,MATCH($A2601,VarKey,0))</f>
        <v/>
      </c>
      <c r="K2601" s="17">
        <f>CodePrefix&amp;$A2601&amp;IF($C2601="","","."&amp;$C2601&amp;"."&amp;$B2601)&amp;INDEX(VarEnd,MATCH($A2601,VarKey,0))&amp;K$5</f>
        <v/>
      </c>
      <c r="L2601" s="63">
        <f>SUMIF(SecVar,"co2",L$907:L$2533)+L2606</f>
        <v/>
      </c>
      <c r="M2601" s="64">
        <f>SUMIF(SecVar,"co2",M$907:M$2533)+M2606</f>
        <v/>
      </c>
      <c r="N2601" s="64">
        <f>SUMIF(SecVar,"co2",N$907:N$2533)+N2606</f>
        <v/>
      </c>
      <c r="O2601" s="64">
        <f>SUMIF(SecVar,"co2",O$907:O$2533)+O2606</f>
        <v/>
      </c>
      <c r="P2601" s="64">
        <f>SUMIF(SecVar,"co2",P$907:P$2533)+P2606</f>
        <v/>
      </c>
      <c r="Q2601" s="64">
        <f>SUMIF(SecVar,"co2",Q$907:Q$2533)+Q2606</f>
        <v/>
      </c>
      <c r="R2601" s="64">
        <f>SUMIF(SecVar,"co2",R$907:R$2533)+R2606</f>
        <v/>
      </c>
      <c r="S2601" s="64">
        <f>SUMIF(SecVar,"co2",S$907:S$2533)+S2606</f>
        <v/>
      </c>
      <c r="T2601" s="64">
        <f>SUMIF(SecVar,"co2",T$907:T$2533)+T2606</f>
        <v/>
      </c>
      <c r="U2601" s="64">
        <f>SUMIF(SecVar,"co2",U$907:U$2533)+U2606</f>
        <v/>
      </c>
      <c r="V2601" s="64">
        <f>SUMIF(SecVar,"co2",V$907:V$2533)+V2606</f>
        <v/>
      </c>
      <c r="W2601" s="64">
        <f>SUMIF(SecVar,"co2",W$907:W$2533)+W2606</f>
        <v/>
      </c>
      <c r="X2601" s="64">
        <f>SUMIF(SecVar,"co2",X$907:X$2533)+X2606</f>
        <v/>
      </c>
      <c r="Y2601" s="64">
        <f>SUMIF(SecVar,"co2",Y$907:Y$2533)+Y2606</f>
        <v/>
      </c>
      <c r="Z2601" s="64">
        <f>SUMIF(SecVar,"co2",Z$907:Z$2533)+Z2606</f>
        <v/>
      </c>
      <c r="AA2601" s="64">
        <f>SUMIF(SecVar,"co2",AA$907:AA$2533)+AA2606</f>
        <v/>
      </c>
      <c r="AB2601" s="64">
        <f>SUMIF(SecVar,"co2",AB$907:AB$2533)+AB2606</f>
        <v/>
      </c>
      <c r="AC2601" s="64">
        <f>SUMIF(SecVar,"co2",AC$907:AC$2533)+AC2606</f>
        <v/>
      </c>
      <c r="AD2601" s="64">
        <f>SUMIF(SecVar,"co2",AD$907:AD$2533)+AD2606</f>
        <v/>
      </c>
      <c r="AF2601" s="17">
        <f>CodePrefix&amp;$A2601&amp;IF($C2601="","","."&amp;$C2601&amp;"."&amp;$B2601)&amp;INDEX(VarEnd,MATCH($A2601,VarKey,0))&amp;AF$5</f>
        <v/>
      </c>
      <c r="AG2601" s="63">
        <f>SUMIF(SecVar,"co2",AG$907:AG$2533)+AG2606</f>
        <v/>
      </c>
      <c r="AH2601" s="64">
        <f>SUMIF(SecVar,"co2",AH$907:AH$2533)+AH2606</f>
        <v/>
      </c>
      <c r="AI2601" s="64">
        <f>SUMIF(SecVar,"co2",AI$907:AI$2533)+AI2606</f>
        <v/>
      </c>
      <c r="AJ2601" s="64">
        <f>SUMIF(SecVar,"co2",AJ$907:AJ$2533)+AJ2606</f>
        <v/>
      </c>
      <c r="AK2601" s="64">
        <f>SUMIF(SecVar,"co2",AK$907:AK$2533)+AK2606</f>
        <v/>
      </c>
      <c r="AL2601" s="64">
        <f>SUMIF(SecVar,"co2",AL$907:AL$2533)+AL2606</f>
        <v/>
      </c>
      <c r="AM2601" s="64">
        <f>SUMIF(SecVar,"co2",AM$907:AM$2533)+AM2606</f>
        <v/>
      </c>
      <c r="AN2601" s="64">
        <f>SUMIF(SecVar,"co2",AN$907:AN$2533)+AN2606</f>
        <v/>
      </c>
      <c r="AO2601" s="64">
        <f>SUMIF(SecVar,"co2",AO$907:AO$2533)+AO2606</f>
        <v/>
      </c>
      <c r="AP2601" s="64">
        <f>SUMIF(SecVar,"co2",AP$907:AP$2533)+AP2606</f>
        <v/>
      </c>
      <c r="AQ2601" s="64">
        <f>SUMIF(SecVar,"co2",AQ$907:AQ$2533)+AQ2606</f>
        <v/>
      </c>
      <c r="AR2601" s="64">
        <f>SUMIF(SecVar,"co2",AR$907:AR$2533)+AR2606</f>
        <v/>
      </c>
      <c r="AS2601" s="64">
        <f>SUMIF(SecVar,"co2",AS$907:AS$2533)+AS2606</f>
        <v/>
      </c>
      <c r="AT2601" s="64">
        <f>SUMIF(SecVar,"co2",AT$907:AT$2533)+AT2606</f>
        <v/>
      </c>
      <c r="AU2601" s="64">
        <f>SUMIF(SecVar,"co2",AU$907:AU$2533)+AU2606</f>
        <v/>
      </c>
      <c r="AV2601" s="64">
        <f>SUMIF(SecVar,"co2",AV$907:AV$2533)+AV2606</f>
        <v/>
      </c>
      <c r="AW2601" s="64">
        <f>SUMIF(SecVar,"co2",AW$907:AW$2533)+AW2606</f>
        <v/>
      </c>
      <c r="AX2601" s="64">
        <f>SUMIF(SecVar,"co2",AX$907:AX$2533)+AX2606</f>
        <v/>
      </c>
      <c r="AY2601" s="64">
        <f>SUMIF(SecVar,"co2",AY$907:AY$2533)+AY2606</f>
        <v/>
      </c>
    </row>
    <row r="2602" hidden="1" outlineLevel="1">
      <c r="A2602" s="14" t="inlineStr">
        <is>
          <t>co2</t>
        </is>
      </c>
      <c r="B2602" s="14" t="inlineStr">
        <is>
          <t>all</t>
        </is>
      </c>
      <c r="C2602" s="14" t="inlineStr">
        <is>
          <t>tra</t>
        </is>
      </c>
      <c r="H2602" s="14">
        <f>INDEX(VarLab,MATCH($A2602,VarKey,0))&amp;INDEX(MemLab,MATCH($C2602&amp;"|"&amp;$B2602,MemKey,0))</f>
        <v/>
      </c>
      <c r="I2602" s="14">
        <f>INDEX(VarUnit,MATCH($A2602,VarKey,0))</f>
        <v/>
      </c>
      <c r="J2602" s="14">
        <f>INDEX(VarSrc,MATCH($A2602,VarKey,0))</f>
        <v/>
      </c>
      <c r="K2602" s="11">
        <f>CodePrefix&amp;$A2602&amp;IF($C2602="","","."&amp;$C2602&amp;"."&amp;$B2602)&amp;INDEX(VarEnd,MATCH($A2602,VarKey,0))&amp;K$5</f>
        <v/>
      </c>
      <c r="L2602" s="50">
        <f>SUMIF($A$909:$A$1312,"co2",L$909:L$1312)</f>
        <v/>
      </c>
      <c r="M2602" s="51">
        <f>SUMIF($A$909:$A$1312,"co2",M$909:M$1312)</f>
        <v/>
      </c>
      <c r="N2602" s="51">
        <f>SUMIF($A$909:$A$1312,"co2",N$909:N$1312)</f>
        <v/>
      </c>
      <c r="O2602" s="51">
        <f>SUMIF($A$909:$A$1312,"co2",O$909:O$1312)</f>
        <v/>
      </c>
      <c r="P2602" s="51">
        <f>SUMIF($A$909:$A$1312,"co2",P$909:P$1312)</f>
        <v/>
      </c>
      <c r="Q2602" s="51">
        <f>SUMIF($A$909:$A$1312,"co2",Q$909:Q$1312)</f>
        <v/>
      </c>
      <c r="R2602" s="51">
        <f>SUMIF($A$909:$A$1312,"co2",R$909:R$1312)</f>
        <v/>
      </c>
      <c r="S2602" s="51">
        <f>SUMIF($A$909:$A$1312,"co2",S$909:S$1312)</f>
        <v/>
      </c>
      <c r="T2602" s="51">
        <f>SUMIF($A$909:$A$1312,"co2",T$909:T$1312)</f>
        <v/>
      </c>
      <c r="U2602" s="51">
        <f>SUMIF($A$909:$A$1312,"co2",U$909:U$1312)</f>
        <v/>
      </c>
      <c r="V2602" s="51">
        <f>SUMIF($A$909:$A$1312,"co2",V$909:V$1312)</f>
        <v/>
      </c>
      <c r="W2602" s="51">
        <f>SUMIF($A$909:$A$1312,"co2",W$909:W$1312)</f>
        <v/>
      </c>
      <c r="X2602" s="51">
        <f>SUMIF($A$909:$A$1312,"co2",X$909:X$1312)</f>
        <v/>
      </c>
      <c r="Y2602" s="51">
        <f>SUMIF($A$909:$A$1312,"co2",Y$909:Y$1312)</f>
        <v/>
      </c>
      <c r="Z2602" s="51">
        <f>SUMIF($A$909:$A$1312,"co2",Z$909:Z$1312)</f>
        <v/>
      </c>
      <c r="AA2602" s="51">
        <f>SUMIF($A$909:$A$1312,"co2",AA$909:AA$1312)</f>
        <v/>
      </c>
      <c r="AB2602" s="51">
        <f>SUMIF($A$909:$A$1312,"co2",AB$909:AB$1312)</f>
        <v/>
      </c>
      <c r="AC2602" s="51">
        <f>SUMIF($A$909:$A$1312,"co2",AC$909:AC$1312)</f>
        <v/>
      </c>
      <c r="AD2602" s="51">
        <f>SUMIF($A$909:$A$1312,"co2",AD$909:AD$1312)</f>
        <v/>
      </c>
      <c r="AF2602" s="11">
        <f>CodePrefix&amp;$A2602&amp;IF($C2602="","","."&amp;$C2602&amp;"."&amp;$B2602)&amp;INDEX(VarEnd,MATCH($A2602,VarKey,0))&amp;AF$5</f>
        <v/>
      </c>
      <c r="AG2602" s="50">
        <f>SUMIF($A$909:$A$1312,"co2",AG$909:AG$1312)</f>
        <v/>
      </c>
      <c r="AH2602" s="51">
        <f>SUMIF($A$909:$A$1312,"co2",AH$909:AH$1312)</f>
        <v/>
      </c>
      <c r="AI2602" s="51">
        <f>SUMIF($A$909:$A$1312,"co2",AI$909:AI$1312)</f>
        <v/>
      </c>
      <c r="AJ2602" s="51">
        <f>SUMIF($A$909:$A$1312,"co2",AJ$909:AJ$1312)</f>
        <v/>
      </c>
      <c r="AK2602" s="51">
        <f>SUMIF($A$909:$A$1312,"co2",AK$909:AK$1312)</f>
        <v/>
      </c>
      <c r="AL2602" s="51">
        <f>SUMIF($A$909:$A$1312,"co2",AL$909:AL$1312)</f>
        <v/>
      </c>
      <c r="AM2602" s="51">
        <f>SUMIF($A$909:$A$1312,"co2",AM$909:AM$1312)</f>
        <v/>
      </c>
      <c r="AN2602" s="51">
        <f>SUMIF($A$909:$A$1312,"co2",AN$909:AN$1312)</f>
        <v/>
      </c>
      <c r="AO2602" s="51">
        <f>SUMIF($A$909:$A$1312,"co2",AO$909:AO$1312)</f>
        <v/>
      </c>
      <c r="AP2602" s="51">
        <f>SUMIF($A$909:$A$1312,"co2",AP$909:AP$1312)</f>
        <v/>
      </c>
      <c r="AQ2602" s="51">
        <f>SUMIF($A$909:$A$1312,"co2",AQ$909:AQ$1312)</f>
        <v/>
      </c>
      <c r="AR2602" s="51">
        <f>SUMIF($A$909:$A$1312,"co2",AR$909:AR$1312)</f>
        <v/>
      </c>
      <c r="AS2602" s="51">
        <f>SUMIF($A$909:$A$1312,"co2",AS$909:AS$1312)</f>
        <v/>
      </c>
      <c r="AT2602" s="51">
        <f>SUMIF($A$909:$A$1312,"co2",AT$909:AT$1312)</f>
        <v/>
      </c>
      <c r="AU2602" s="51">
        <f>SUMIF($A$909:$A$1312,"co2",AU$909:AU$1312)</f>
        <v/>
      </c>
      <c r="AV2602" s="51">
        <f>SUMIF($A$909:$A$1312,"co2",AV$909:AV$1312)</f>
        <v/>
      </c>
      <c r="AW2602" s="51">
        <f>SUMIF($A$909:$A$1312,"co2",AW$909:AW$1312)</f>
        <v/>
      </c>
      <c r="AX2602" s="51">
        <f>SUMIF($A$909:$A$1312,"co2",AX$909:AX$1312)</f>
        <v/>
      </c>
      <c r="AY2602" s="51">
        <f>SUMIF($A$909:$A$1312,"co2",AY$909:AY$1312)</f>
        <v/>
      </c>
    </row>
    <row r="2603" hidden="1" outlineLevel="1">
      <c r="A2603" s="14" t="inlineStr">
        <is>
          <t>co2</t>
        </is>
      </c>
      <c r="B2603" s="14" t="inlineStr">
        <is>
          <t>all</t>
        </is>
      </c>
      <c r="C2603" s="14" t="inlineStr">
        <is>
          <t>bld</t>
        </is>
      </c>
      <c r="H2603" s="14">
        <f>INDEX(VarLab,MATCH($A2603,VarKey,0))&amp;INDEX(MemLab,MATCH($C2603&amp;"|"&amp;$B2603,MemKey,0))</f>
        <v/>
      </c>
      <c r="I2603" s="14">
        <f>INDEX(VarUnit,MATCH($A2603,VarKey,0))</f>
        <v/>
      </c>
      <c r="J2603" s="14">
        <f>INDEX(VarSrc,MATCH($A2603,VarKey,0))</f>
        <v/>
      </c>
      <c r="K2603" s="11">
        <f>CodePrefix&amp;$A2603&amp;IF($C2603="","","."&amp;$C2603&amp;"."&amp;$B2603)&amp;INDEX(VarEnd,MATCH($A2603,VarKey,0))&amp;K$5</f>
        <v/>
      </c>
      <c r="L2603" s="50">
        <f>SUMIF($A$1316:$A$1618,"co2",L$1316:L$1618)</f>
        <v/>
      </c>
      <c r="M2603" s="51">
        <f>SUMIF($A$1316:$A$1618,"co2",M$1316:M$1618)</f>
        <v/>
      </c>
      <c r="N2603" s="51">
        <f>SUMIF($A$1316:$A$1618,"co2",N$1316:N$1618)</f>
        <v/>
      </c>
      <c r="O2603" s="51">
        <f>SUMIF($A$1316:$A$1618,"co2",O$1316:O$1618)</f>
        <v/>
      </c>
      <c r="P2603" s="51">
        <f>SUMIF($A$1316:$A$1618,"co2",P$1316:P$1618)</f>
        <v/>
      </c>
      <c r="Q2603" s="51">
        <f>SUMIF($A$1316:$A$1618,"co2",Q$1316:Q$1618)</f>
        <v/>
      </c>
      <c r="R2603" s="51">
        <f>SUMIF($A$1316:$A$1618,"co2",R$1316:R$1618)</f>
        <v/>
      </c>
      <c r="S2603" s="51">
        <f>SUMIF($A$1316:$A$1618,"co2",S$1316:S$1618)</f>
        <v/>
      </c>
      <c r="T2603" s="51">
        <f>SUMIF($A$1316:$A$1618,"co2",T$1316:T$1618)</f>
        <v/>
      </c>
      <c r="U2603" s="51">
        <f>SUMIF($A$1316:$A$1618,"co2",U$1316:U$1618)</f>
        <v/>
      </c>
      <c r="V2603" s="51">
        <f>SUMIF($A$1316:$A$1618,"co2",V$1316:V$1618)</f>
        <v/>
      </c>
      <c r="W2603" s="51">
        <f>SUMIF($A$1316:$A$1618,"co2",W$1316:W$1618)</f>
        <v/>
      </c>
      <c r="X2603" s="51">
        <f>SUMIF($A$1316:$A$1618,"co2",X$1316:X$1618)</f>
        <v/>
      </c>
      <c r="Y2603" s="51">
        <f>SUMIF($A$1316:$A$1618,"co2",Y$1316:Y$1618)</f>
        <v/>
      </c>
      <c r="Z2603" s="51">
        <f>SUMIF($A$1316:$A$1618,"co2",Z$1316:Z$1618)</f>
        <v/>
      </c>
      <c r="AA2603" s="51">
        <f>SUMIF($A$1316:$A$1618,"co2",AA$1316:AA$1618)</f>
        <v/>
      </c>
      <c r="AB2603" s="51">
        <f>SUMIF($A$1316:$A$1618,"co2",AB$1316:AB$1618)</f>
        <v/>
      </c>
      <c r="AC2603" s="51">
        <f>SUMIF($A$1316:$A$1618,"co2",AC$1316:AC$1618)</f>
        <v/>
      </c>
      <c r="AD2603" s="51">
        <f>SUMIF($A$1316:$A$1618,"co2",AD$1316:AD$1618)</f>
        <v/>
      </c>
      <c r="AF2603" s="11">
        <f>CodePrefix&amp;$A2603&amp;IF($C2603="","","."&amp;$C2603&amp;"."&amp;$B2603)&amp;INDEX(VarEnd,MATCH($A2603,VarKey,0))&amp;AF$5</f>
        <v/>
      </c>
      <c r="AG2603" s="50">
        <f>SUMIF($A$1316:$A$1618,"co2",AG$1316:AG$1618)</f>
        <v/>
      </c>
      <c r="AH2603" s="51">
        <f>SUMIF($A$1316:$A$1618,"co2",AH$1316:AH$1618)</f>
        <v/>
      </c>
      <c r="AI2603" s="51">
        <f>SUMIF($A$1316:$A$1618,"co2",AI$1316:AI$1618)</f>
        <v/>
      </c>
      <c r="AJ2603" s="51">
        <f>SUMIF($A$1316:$A$1618,"co2",AJ$1316:AJ$1618)</f>
        <v/>
      </c>
      <c r="AK2603" s="51">
        <f>SUMIF($A$1316:$A$1618,"co2",AK$1316:AK$1618)</f>
        <v/>
      </c>
      <c r="AL2603" s="51">
        <f>SUMIF($A$1316:$A$1618,"co2",AL$1316:AL$1618)</f>
        <v/>
      </c>
      <c r="AM2603" s="51">
        <f>SUMIF($A$1316:$A$1618,"co2",AM$1316:AM$1618)</f>
        <v/>
      </c>
      <c r="AN2603" s="51">
        <f>SUMIF($A$1316:$A$1618,"co2",AN$1316:AN$1618)</f>
        <v/>
      </c>
      <c r="AO2603" s="51">
        <f>SUMIF($A$1316:$A$1618,"co2",AO$1316:AO$1618)</f>
        <v/>
      </c>
      <c r="AP2603" s="51">
        <f>SUMIF($A$1316:$A$1618,"co2",AP$1316:AP$1618)</f>
        <v/>
      </c>
      <c r="AQ2603" s="51">
        <f>SUMIF($A$1316:$A$1618,"co2",AQ$1316:AQ$1618)</f>
        <v/>
      </c>
      <c r="AR2603" s="51">
        <f>SUMIF($A$1316:$A$1618,"co2",AR$1316:AR$1618)</f>
        <v/>
      </c>
      <c r="AS2603" s="51">
        <f>SUMIF($A$1316:$A$1618,"co2",AS$1316:AS$1618)</f>
        <v/>
      </c>
      <c r="AT2603" s="51">
        <f>SUMIF($A$1316:$A$1618,"co2",AT$1316:AT$1618)</f>
        <v/>
      </c>
      <c r="AU2603" s="51">
        <f>SUMIF($A$1316:$A$1618,"co2",AU$1316:AU$1618)</f>
        <v/>
      </c>
      <c r="AV2603" s="51">
        <f>SUMIF($A$1316:$A$1618,"co2",AV$1316:AV$1618)</f>
        <v/>
      </c>
      <c r="AW2603" s="51">
        <f>SUMIF($A$1316:$A$1618,"co2",AW$1316:AW$1618)</f>
        <v/>
      </c>
      <c r="AX2603" s="51">
        <f>SUMIF($A$1316:$A$1618,"co2",AX$1316:AX$1618)</f>
        <v/>
      </c>
      <c r="AY2603" s="51">
        <f>SUMIF($A$1316:$A$1618,"co2",AY$1316:AY$1618)</f>
        <v/>
      </c>
    </row>
    <row r="2604" hidden="1" outlineLevel="1">
      <c r="A2604" s="14" t="inlineStr">
        <is>
          <t>co2</t>
        </is>
      </c>
      <c r="B2604" s="14" t="inlineStr">
        <is>
          <t>all</t>
        </is>
      </c>
      <c r="C2604" s="14" t="inlineStr">
        <is>
          <t>ind</t>
        </is>
      </c>
      <c r="H2604" s="14">
        <f>INDEX(VarLab,MATCH($A2604,VarKey,0))&amp;INDEX(MemLab,MATCH($C2604&amp;"|"&amp;$B2604,MemKey,0))</f>
        <v/>
      </c>
      <c r="I2604" s="14">
        <f>INDEX(VarUnit,MATCH($A2604,VarKey,0))</f>
        <v/>
      </c>
      <c r="J2604" s="14">
        <f>INDEX(VarSrc,MATCH($A2604,VarKey,0))</f>
        <v/>
      </c>
      <c r="K2604" s="11">
        <f>CodePrefix&amp;$A2604&amp;IF($C2604="","","."&amp;$C2604&amp;"."&amp;$B2604)&amp;INDEX(VarEnd,MATCH($A2604,VarKey,0))&amp;K$5</f>
        <v/>
      </c>
      <c r="L2604" s="50">
        <f>SUMIF($A$1622:$A$2429,"co2",L$1622:L$2429)</f>
        <v/>
      </c>
      <c r="M2604" s="51">
        <f>SUMIF($A$1622:$A$2429,"co2",M$1622:M$2429)</f>
        <v/>
      </c>
      <c r="N2604" s="51">
        <f>SUMIF($A$1622:$A$2429,"co2",N$1622:N$2429)</f>
        <v/>
      </c>
      <c r="O2604" s="51">
        <f>SUMIF($A$1622:$A$2429,"co2",O$1622:O$2429)</f>
        <v/>
      </c>
      <c r="P2604" s="51">
        <f>SUMIF($A$1622:$A$2429,"co2",P$1622:P$2429)</f>
        <v/>
      </c>
      <c r="Q2604" s="51">
        <f>SUMIF($A$1622:$A$2429,"co2",Q$1622:Q$2429)</f>
        <v/>
      </c>
      <c r="R2604" s="51">
        <f>SUMIF($A$1622:$A$2429,"co2",R$1622:R$2429)</f>
        <v/>
      </c>
      <c r="S2604" s="51">
        <f>SUMIF($A$1622:$A$2429,"co2",S$1622:S$2429)</f>
        <v/>
      </c>
      <c r="T2604" s="51">
        <f>SUMIF($A$1622:$A$2429,"co2",T$1622:T$2429)</f>
        <v/>
      </c>
      <c r="U2604" s="51">
        <f>SUMIF($A$1622:$A$2429,"co2",U$1622:U$2429)</f>
        <v/>
      </c>
      <c r="V2604" s="51">
        <f>SUMIF($A$1622:$A$2429,"co2",V$1622:V$2429)</f>
        <v/>
      </c>
      <c r="W2604" s="51">
        <f>SUMIF($A$1622:$A$2429,"co2",W$1622:W$2429)</f>
        <v/>
      </c>
      <c r="X2604" s="51">
        <f>SUMIF($A$1622:$A$2429,"co2",X$1622:X$2429)</f>
        <v/>
      </c>
      <c r="Y2604" s="51">
        <f>SUMIF($A$1622:$A$2429,"co2",Y$1622:Y$2429)</f>
        <v/>
      </c>
      <c r="Z2604" s="51">
        <f>SUMIF($A$1622:$A$2429,"co2",Z$1622:Z$2429)</f>
        <v/>
      </c>
      <c r="AA2604" s="51">
        <f>SUMIF($A$1622:$A$2429,"co2",AA$1622:AA$2429)</f>
        <v/>
      </c>
      <c r="AB2604" s="51">
        <f>SUMIF($A$1622:$A$2429,"co2",AB$1622:AB$2429)</f>
        <v/>
      </c>
      <c r="AC2604" s="51">
        <f>SUMIF($A$1622:$A$2429,"co2",AC$1622:AC$2429)</f>
        <v/>
      </c>
      <c r="AD2604" s="51">
        <f>SUMIF($A$1622:$A$2429,"co2",AD$1622:AD$2429)</f>
        <v/>
      </c>
      <c r="AF2604" s="11">
        <f>CodePrefix&amp;$A2604&amp;IF($C2604="","","."&amp;$C2604&amp;"."&amp;$B2604)&amp;INDEX(VarEnd,MATCH($A2604,VarKey,0))&amp;AF$5</f>
        <v/>
      </c>
      <c r="AG2604" s="50">
        <f>SUMIF($A$1622:$A$2429,"co2",AG$1622:AG$2429)</f>
        <v/>
      </c>
      <c r="AH2604" s="51">
        <f>SUMIF($A$1622:$A$2429,"co2",AH$1622:AH$2429)</f>
        <v/>
      </c>
      <c r="AI2604" s="51">
        <f>SUMIF($A$1622:$A$2429,"co2",AI$1622:AI$2429)</f>
        <v/>
      </c>
      <c r="AJ2604" s="51">
        <f>SUMIF($A$1622:$A$2429,"co2",AJ$1622:AJ$2429)</f>
        <v/>
      </c>
      <c r="AK2604" s="51">
        <f>SUMIF($A$1622:$A$2429,"co2",AK$1622:AK$2429)</f>
        <v/>
      </c>
      <c r="AL2604" s="51">
        <f>SUMIF($A$1622:$A$2429,"co2",AL$1622:AL$2429)</f>
        <v/>
      </c>
      <c r="AM2604" s="51">
        <f>SUMIF($A$1622:$A$2429,"co2",AM$1622:AM$2429)</f>
        <v/>
      </c>
      <c r="AN2604" s="51">
        <f>SUMIF($A$1622:$A$2429,"co2",AN$1622:AN$2429)</f>
        <v/>
      </c>
      <c r="AO2604" s="51">
        <f>SUMIF($A$1622:$A$2429,"co2",AO$1622:AO$2429)</f>
        <v/>
      </c>
      <c r="AP2604" s="51">
        <f>SUMIF($A$1622:$A$2429,"co2",AP$1622:AP$2429)</f>
        <v/>
      </c>
      <c r="AQ2604" s="51">
        <f>SUMIF($A$1622:$A$2429,"co2",AQ$1622:AQ$2429)</f>
        <v/>
      </c>
      <c r="AR2604" s="51">
        <f>SUMIF($A$1622:$A$2429,"co2",AR$1622:AR$2429)</f>
        <v/>
      </c>
      <c r="AS2604" s="51">
        <f>SUMIF($A$1622:$A$2429,"co2",AS$1622:AS$2429)</f>
        <v/>
      </c>
      <c r="AT2604" s="51">
        <f>SUMIF($A$1622:$A$2429,"co2",AT$1622:AT$2429)</f>
        <v/>
      </c>
      <c r="AU2604" s="51">
        <f>SUMIF($A$1622:$A$2429,"co2",AU$1622:AU$2429)</f>
        <v/>
      </c>
      <c r="AV2604" s="51">
        <f>SUMIF($A$1622:$A$2429,"co2",AV$1622:AV$2429)</f>
        <v/>
      </c>
      <c r="AW2604" s="51">
        <f>SUMIF($A$1622:$A$2429,"co2",AW$1622:AW$2429)</f>
        <v/>
      </c>
      <c r="AX2604" s="51">
        <f>SUMIF($A$1622:$A$2429,"co2",AX$1622:AX$2429)</f>
        <v/>
      </c>
      <c r="AY2604" s="51">
        <f>SUMIF($A$1622:$A$2429,"co2",AY$1622:AY$2429)</f>
        <v/>
      </c>
    </row>
    <row r="2605" hidden="1" outlineLevel="1">
      <c r="A2605" s="14" t="inlineStr">
        <is>
          <t>co2</t>
        </is>
      </c>
      <c r="B2605" s="14" t="inlineStr">
        <is>
          <t>all</t>
        </is>
      </c>
      <c r="C2605" s="14" t="inlineStr">
        <is>
          <t>oen</t>
        </is>
      </c>
      <c r="H2605" s="14">
        <f>INDEX(VarLab,MATCH($A2605,VarKey,0))&amp;INDEX(MemLab,MATCH($C2605&amp;"|"&amp;$B2605,MemKey,0))</f>
        <v/>
      </c>
      <c r="I2605" s="14">
        <f>INDEX(VarUnit,MATCH($A2605,VarKey,0))</f>
        <v/>
      </c>
      <c r="J2605" s="14">
        <f>INDEX(VarSrc,MATCH($A2605,VarKey,0))</f>
        <v/>
      </c>
      <c r="K2605" s="11">
        <f>CodePrefix&amp;$A2605&amp;IF($C2605="","","."&amp;$C2605&amp;"."&amp;$B2605)&amp;INDEX(VarEnd,MATCH($A2605,VarKey,0))&amp;K$5</f>
        <v/>
      </c>
      <c r="L2605" s="50">
        <f>SUMIF($A$2433:$A$2533,"co2",L$2433:L$2533)</f>
        <v/>
      </c>
      <c r="M2605" s="51">
        <f>SUMIF($A$2433:$A$2533,"co2",M$2433:M$2533)</f>
        <v/>
      </c>
      <c r="N2605" s="51">
        <f>SUMIF($A$2433:$A$2533,"co2",N$2433:N$2533)</f>
        <v/>
      </c>
      <c r="O2605" s="51">
        <f>SUMIF($A$2433:$A$2533,"co2",O$2433:O$2533)</f>
        <v/>
      </c>
      <c r="P2605" s="51">
        <f>SUMIF($A$2433:$A$2533,"co2",P$2433:P$2533)</f>
        <v/>
      </c>
      <c r="Q2605" s="51">
        <f>SUMIF($A$2433:$A$2533,"co2",Q$2433:Q$2533)</f>
        <v/>
      </c>
      <c r="R2605" s="51">
        <f>SUMIF($A$2433:$A$2533,"co2",R$2433:R$2533)</f>
        <v/>
      </c>
      <c r="S2605" s="51">
        <f>SUMIF($A$2433:$A$2533,"co2",S$2433:S$2533)</f>
        <v/>
      </c>
      <c r="T2605" s="51">
        <f>SUMIF($A$2433:$A$2533,"co2",T$2433:T$2533)</f>
        <v/>
      </c>
      <c r="U2605" s="51">
        <f>SUMIF($A$2433:$A$2533,"co2",U$2433:U$2533)</f>
        <v/>
      </c>
      <c r="V2605" s="51">
        <f>SUMIF($A$2433:$A$2533,"co2",V$2433:V$2533)</f>
        <v/>
      </c>
      <c r="W2605" s="51">
        <f>SUMIF($A$2433:$A$2533,"co2",W$2433:W$2533)</f>
        <v/>
      </c>
      <c r="X2605" s="51">
        <f>SUMIF($A$2433:$A$2533,"co2",X$2433:X$2533)</f>
        <v/>
      </c>
      <c r="Y2605" s="51">
        <f>SUMIF($A$2433:$A$2533,"co2",Y$2433:Y$2533)</f>
        <v/>
      </c>
      <c r="Z2605" s="51">
        <f>SUMIF($A$2433:$A$2533,"co2",Z$2433:Z$2533)</f>
        <v/>
      </c>
      <c r="AA2605" s="51">
        <f>SUMIF($A$2433:$A$2533,"co2",AA$2433:AA$2533)</f>
        <v/>
      </c>
      <c r="AB2605" s="51">
        <f>SUMIF($A$2433:$A$2533,"co2",AB$2433:AB$2533)</f>
        <v/>
      </c>
      <c r="AC2605" s="51">
        <f>SUMIF($A$2433:$A$2533,"co2",AC$2433:AC$2533)</f>
        <v/>
      </c>
      <c r="AD2605" s="51">
        <f>SUMIF($A$2433:$A$2533,"co2",AD$2433:AD$2533)</f>
        <v/>
      </c>
      <c r="AF2605" s="11">
        <f>CodePrefix&amp;$A2605&amp;IF($C2605="","","."&amp;$C2605&amp;"."&amp;$B2605)&amp;INDEX(VarEnd,MATCH($A2605,VarKey,0))&amp;AF$5</f>
        <v/>
      </c>
      <c r="AG2605" s="50">
        <f>SUMIF($A$2433:$A$2533,"co2",AG$2433:AG$2533)</f>
        <v/>
      </c>
      <c r="AH2605" s="51">
        <f>SUMIF($A$2433:$A$2533,"co2",AH$2433:AH$2533)</f>
        <v/>
      </c>
      <c r="AI2605" s="51">
        <f>SUMIF($A$2433:$A$2533,"co2",AI$2433:AI$2533)</f>
        <v/>
      </c>
      <c r="AJ2605" s="51">
        <f>SUMIF($A$2433:$A$2533,"co2",AJ$2433:AJ$2533)</f>
        <v/>
      </c>
      <c r="AK2605" s="51">
        <f>SUMIF($A$2433:$A$2533,"co2",AK$2433:AK$2533)</f>
        <v/>
      </c>
      <c r="AL2605" s="51">
        <f>SUMIF($A$2433:$A$2533,"co2",AL$2433:AL$2533)</f>
        <v/>
      </c>
      <c r="AM2605" s="51">
        <f>SUMIF($A$2433:$A$2533,"co2",AM$2433:AM$2533)</f>
        <v/>
      </c>
      <c r="AN2605" s="51">
        <f>SUMIF($A$2433:$A$2533,"co2",AN$2433:AN$2533)</f>
        <v/>
      </c>
      <c r="AO2605" s="51">
        <f>SUMIF($A$2433:$A$2533,"co2",AO$2433:AO$2533)</f>
        <v/>
      </c>
      <c r="AP2605" s="51">
        <f>SUMIF($A$2433:$A$2533,"co2",AP$2433:AP$2533)</f>
        <v/>
      </c>
      <c r="AQ2605" s="51">
        <f>SUMIF($A$2433:$A$2533,"co2",AQ$2433:AQ$2533)</f>
        <v/>
      </c>
      <c r="AR2605" s="51">
        <f>SUMIF($A$2433:$A$2533,"co2",AR$2433:AR$2533)</f>
        <v/>
      </c>
      <c r="AS2605" s="51">
        <f>SUMIF($A$2433:$A$2533,"co2",AS$2433:AS$2533)</f>
        <v/>
      </c>
      <c r="AT2605" s="51">
        <f>SUMIF($A$2433:$A$2533,"co2",AT$2433:AT$2533)</f>
        <v/>
      </c>
      <c r="AU2605" s="51">
        <f>SUMIF($A$2433:$A$2533,"co2",AU$2433:AU$2533)</f>
        <v/>
      </c>
      <c r="AV2605" s="51">
        <f>SUMIF($A$2433:$A$2533,"co2",AV$2433:AV$2533)</f>
        <v/>
      </c>
      <c r="AW2605" s="51">
        <f>SUMIF($A$2433:$A$2533,"co2",AW$2433:AW$2533)</f>
        <v/>
      </c>
      <c r="AX2605" s="51">
        <f>SUMIF($A$2433:$A$2533,"co2",AX$2433:AX$2533)</f>
        <v/>
      </c>
      <c r="AY2605" s="51">
        <f>SUMIF($A$2433:$A$2533,"co2",AY$2433:AY$2533)</f>
        <v/>
      </c>
    </row>
    <row r="2606" hidden="1" outlineLevel="1">
      <c r="A2606" s="14" t="inlineStr">
        <is>
          <t>co2</t>
        </is>
      </c>
      <c r="B2606" s="14" t="inlineStr">
        <is>
          <t>all</t>
        </is>
      </c>
      <c r="C2606" s="14" t="inlineStr">
        <is>
          <t>pow</t>
        </is>
      </c>
      <c r="H2606" s="14">
        <f>INDEX(VarLab,MATCH($A2606,VarKey,0))&amp;INDEX(MemLab,MATCH($C2606&amp;"|"&amp;$B2606,MemKey,0))</f>
        <v/>
      </c>
      <c r="I2606" s="14">
        <f>INDEX(VarUnit,MATCH($A2606,VarKey,0))</f>
        <v/>
      </c>
      <c r="J2606" s="14">
        <f>INDEX(VarSrc,MATCH($A2606,VarKey,0))</f>
        <v/>
      </c>
      <c r="K2606" s="11">
        <f>CodePrefix&amp;$A2606&amp;IF($C2606="","","."&amp;$C2606&amp;"."&amp;$B2606)&amp;INDEX(VarEnd,MATCH($A2606,VarKey,0))&amp;K$5</f>
        <v/>
      </c>
      <c r="L2606" s="50">
        <f>SUM(L$711:L$719)</f>
        <v/>
      </c>
      <c r="M2606" s="51">
        <f>SUM(M$711:M$719)</f>
        <v/>
      </c>
      <c r="N2606" s="51">
        <f>SUM(N$711:N$719)</f>
        <v/>
      </c>
      <c r="O2606" s="51">
        <f>SUM(O$711:O$719)</f>
        <v/>
      </c>
      <c r="P2606" s="51">
        <f>SUM(P$711:P$719)</f>
        <v/>
      </c>
      <c r="Q2606" s="51">
        <f>SUM(Q$711:Q$719)</f>
        <v/>
      </c>
      <c r="R2606" s="51">
        <f>SUM(R$711:R$719)</f>
        <v/>
      </c>
      <c r="S2606" s="51">
        <f>SUM(S$711:S$719)</f>
        <v/>
      </c>
      <c r="T2606" s="51">
        <f>SUM(T$711:T$719)</f>
        <v/>
      </c>
      <c r="U2606" s="51">
        <f>SUM(U$711:U$719)</f>
        <v/>
      </c>
      <c r="V2606" s="51">
        <f>SUM(V$711:V$719)</f>
        <v/>
      </c>
      <c r="W2606" s="51">
        <f>SUM(W$711:W$719)</f>
        <v/>
      </c>
      <c r="X2606" s="51">
        <f>SUM(X$711:X$719)</f>
        <v/>
      </c>
      <c r="Y2606" s="51">
        <f>SUM(Y$711:Y$719)</f>
        <v/>
      </c>
      <c r="Z2606" s="51">
        <f>SUM(Z$711:Z$719)</f>
        <v/>
      </c>
      <c r="AA2606" s="51">
        <f>SUM(AA$711:AA$719)</f>
        <v/>
      </c>
      <c r="AB2606" s="51">
        <f>SUM(AB$711:AB$719)</f>
        <v/>
      </c>
      <c r="AC2606" s="51">
        <f>SUM(AC$711:AC$719)</f>
        <v/>
      </c>
      <c r="AD2606" s="51">
        <f>SUM(AD$711:AD$719)</f>
        <v/>
      </c>
      <c r="AF2606" s="11">
        <f>CodePrefix&amp;$A2606&amp;IF($C2606="","","."&amp;$C2606&amp;"."&amp;$B2606)&amp;INDEX(VarEnd,MATCH($A2606,VarKey,0))&amp;AF$5</f>
        <v/>
      </c>
      <c r="AG2606" s="50">
        <f>SUM(AG$711:AG$719)</f>
        <v/>
      </c>
      <c r="AH2606" s="51">
        <f>SUM(AH$711:AH$719)</f>
        <v/>
      </c>
      <c r="AI2606" s="51">
        <f>SUM(AI$711:AI$719)</f>
        <v/>
      </c>
      <c r="AJ2606" s="51">
        <f>SUM(AJ$711:AJ$719)</f>
        <v/>
      </c>
      <c r="AK2606" s="51">
        <f>SUM(AK$711:AK$719)</f>
        <v/>
      </c>
      <c r="AL2606" s="51">
        <f>SUM(AL$711:AL$719)</f>
        <v/>
      </c>
      <c r="AM2606" s="51">
        <f>SUM(AM$711:AM$719)</f>
        <v/>
      </c>
      <c r="AN2606" s="51">
        <f>SUM(AN$711:AN$719)</f>
        <v/>
      </c>
      <c r="AO2606" s="51">
        <f>SUM(AO$711:AO$719)</f>
        <v/>
      </c>
      <c r="AP2606" s="51">
        <f>SUM(AP$711:AP$719)</f>
        <v/>
      </c>
      <c r="AQ2606" s="51">
        <f>SUM(AQ$711:AQ$719)</f>
        <v/>
      </c>
      <c r="AR2606" s="51">
        <f>SUM(AR$711:AR$719)</f>
        <v/>
      </c>
      <c r="AS2606" s="51">
        <f>SUM(AS$711:AS$719)</f>
        <v/>
      </c>
      <c r="AT2606" s="51">
        <f>SUM(AT$711:AT$719)</f>
        <v/>
      </c>
      <c r="AU2606" s="51">
        <f>SUM(AU$711:AU$719)</f>
        <v/>
      </c>
      <c r="AV2606" s="51">
        <f>SUM(AV$711:AV$719)</f>
        <v/>
      </c>
      <c r="AW2606" s="51">
        <f>SUM(AW$711:AW$719)</f>
        <v/>
      </c>
      <c r="AX2606" s="51">
        <f>SUM(AX$711:AX$719)</f>
        <v/>
      </c>
      <c r="AY2606" s="51">
        <f>SUM(AY$711:AY$719)</f>
        <v/>
      </c>
    </row>
    <row r="2607" hidden="1" outlineLevel="1">
      <c r="A2607" s="14" t="inlineStr">
        <is>
          <t>co2</t>
        </is>
      </c>
      <c r="B2607" s="14" t="inlineStr">
        <is>
          <t>coa</t>
        </is>
      </c>
      <c r="C2607" s="14" t="inlineStr">
        <is>
          <t>all</t>
        </is>
      </c>
      <c r="H2607" s="14">
        <f>INDEX(VarLab,MATCH($A2607,VarKey,0))&amp;INDEX(MemLab,MATCH($C2607&amp;"|"&amp;$B2607,MemKey,0))</f>
        <v/>
      </c>
      <c r="I2607" s="14">
        <f>INDEX(VarUnit,MATCH($A2607,VarKey,0))</f>
        <v/>
      </c>
      <c r="J2607" s="14">
        <f>INDEX(VarSrc,MATCH($A2607,VarKey,0))</f>
        <v/>
      </c>
      <c r="K2607" s="11">
        <f>CodePrefix&amp;$A2607&amp;IF($C2607="","","."&amp;$C2607&amp;"."&amp;$B2607)&amp;INDEX(VarEnd,MATCH($A2607,VarKey,0))&amp;K$5</f>
        <v/>
      </c>
      <c r="L2607" s="50">
        <f>SUMIFS(L$907:L$2533,SecVar,"co2",SecFuel,$B2607)+SUMIF($B$711:$B$719,$B2607,L$711:L$719)</f>
        <v/>
      </c>
      <c r="M2607" s="51">
        <f>SUMIFS(M$907:M$2533,SecVar,"co2",SecFuel,$B2607)+SUMIF($B$711:$B$719,$B2607,M$711:M$719)</f>
        <v/>
      </c>
      <c r="N2607" s="51">
        <f>SUMIFS(N$907:N$2533,SecVar,"co2",SecFuel,$B2607)+SUMIF($B$711:$B$719,$B2607,N$711:N$719)</f>
        <v/>
      </c>
      <c r="O2607" s="51">
        <f>SUMIFS(O$907:O$2533,SecVar,"co2",SecFuel,$B2607)+SUMIF($B$711:$B$719,$B2607,O$711:O$719)</f>
        <v/>
      </c>
      <c r="P2607" s="51">
        <f>SUMIFS(P$907:P$2533,SecVar,"co2",SecFuel,$B2607)+SUMIF($B$711:$B$719,$B2607,P$711:P$719)</f>
        <v/>
      </c>
      <c r="Q2607" s="51">
        <f>SUMIFS(Q$907:Q$2533,SecVar,"co2",SecFuel,$B2607)+SUMIF($B$711:$B$719,$B2607,Q$711:Q$719)</f>
        <v/>
      </c>
      <c r="R2607" s="51">
        <f>SUMIFS(R$907:R$2533,SecVar,"co2",SecFuel,$B2607)+SUMIF($B$711:$B$719,$B2607,R$711:R$719)</f>
        <v/>
      </c>
      <c r="S2607" s="51">
        <f>SUMIFS(S$907:S$2533,SecVar,"co2",SecFuel,$B2607)+SUMIF($B$711:$B$719,$B2607,S$711:S$719)</f>
        <v/>
      </c>
      <c r="T2607" s="51">
        <f>SUMIFS(T$907:T$2533,SecVar,"co2",SecFuel,$B2607)+SUMIF($B$711:$B$719,$B2607,T$711:T$719)</f>
        <v/>
      </c>
      <c r="U2607" s="51">
        <f>SUMIFS(U$907:U$2533,SecVar,"co2",SecFuel,$B2607)+SUMIF($B$711:$B$719,$B2607,U$711:U$719)</f>
        <v/>
      </c>
      <c r="V2607" s="51">
        <f>SUMIFS(V$907:V$2533,SecVar,"co2",SecFuel,$B2607)+SUMIF($B$711:$B$719,$B2607,V$711:V$719)</f>
        <v/>
      </c>
      <c r="W2607" s="51">
        <f>SUMIFS(W$907:W$2533,SecVar,"co2",SecFuel,$B2607)+SUMIF($B$711:$B$719,$B2607,W$711:W$719)</f>
        <v/>
      </c>
      <c r="X2607" s="51">
        <f>SUMIFS(X$907:X$2533,SecVar,"co2",SecFuel,$B2607)+SUMIF($B$711:$B$719,$B2607,X$711:X$719)</f>
        <v/>
      </c>
      <c r="Y2607" s="51">
        <f>SUMIFS(Y$907:Y$2533,SecVar,"co2",SecFuel,$B2607)+SUMIF($B$711:$B$719,$B2607,Y$711:Y$719)</f>
        <v/>
      </c>
      <c r="Z2607" s="51">
        <f>SUMIFS(Z$907:Z$2533,SecVar,"co2",SecFuel,$B2607)+SUMIF($B$711:$B$719,$B2607,Z$711:Z$719)</f>
        <v/>
      </c>
      <c r="AA2607" s="51">
        <f>SUMIFS(AA$907:AA$2533,SecVar,"co2",SecFuel,$B2607)+SUMIF($B$711:$B$719,$B2607,AA$711:AA$719)</f>
        <v/>
      </c>
      <c r="AB2607" s="51">
        <f>SUMIFS(AB$907:AB$2533,SecVar,"co2",SecFuel,$B2607)+SUMIF($B$711:$B$719,$B2607,AB$711:AB$719)</f>
        <v/>
      </c>
      <c r="AC2607" s="51">
        <f>SUMIFS(AC$907:AC$2533,SecVar,"co2",SecFuel,$B2607)+SUMIF($B$711:$B$719,$B2607,AC$711:AC$719)</f>
        <v/>
      </c>
      <c r="AD2607" s="51">
        <f>SUMIFS(AD$907:AD$2533,SecVar,"co2",SecFuel,$B2607)+SUMIF($B$711:$B$719,$B2607,AD$711:AD$719)</f>
        <v/>
      </c>
      <c r="AF2607" s="11">
        <f>CodePrefix&amp;$A2607&amp;IF($C2607="","","."&amp;$C2607&amp;"."&amp;$B2607)&amp;INDEX(VarEnd,MATCH($A2607,VarKey,0))&amp;AF$5</f>
        <v/>
      </c>
      <c r="AG2607" s="50">
        <f>SUMIFS(AG$907:AG$2533,SecVar,"co2",SecFuel,$B2607)+SUMIF($B$711:$B$719,$B2607,AG$711:AG$719)</f>
        <v/>
      </c>
      <c r="AH2607" s="51">
        <f>SUMIFS(AH$907:AH$2533,SecVar,"co2",SecFuel,$B2607)+SUMIF($B$711:$B$719,$B2607,AH$711:AH$719)</f>
        <v/>
      </c>
      <c r="AI2607" s="51">
        <f>SUMIFS(AI$907:AI$2533,SecVar,"co2",SecFuel,$B2607)+SUMIF($B$711:$B$719,$B2607,AI$711:AI$719)</f>
        <v/>
      </c>
      <c r="AJ2607" s="51">
        <f>SUMIFS(AJ$907:AJ$2533,SecVar,"co2",SecFuel,$B2607)+SUMIF($B$711:$B$719,$B2607,AJ$711:AJ$719)</f>
        <v/>
      </c>
      <c r="AK2607" s="51">
        <f>SUMIFS(AK$907:AK$2533,SecVar,"co2",SecFuel,$B2607)+SUMIF($B$711:$B$719,$B2607,AK$711:AK$719)</f>
        <v/>
      </c>
      <c r="AL2607" s="51">
        <f>SUMIFS(AL$907:AL$2533,SecVar,"co2",SecFuel,$B2607)+SUMIF($B$711:$B$719,$B2607,AL$711:AL$719)</f>
        <v/>
      </c>
      <c r="AM2607" s="51">
        <f>SUMIFS(AM$907:AM$2533,SecVar,"co2",SecFuel,$B2607)+SUMIF($B$711:$B$719,$B2607,AM$711:AM$719)</f>
        <v/>
      </c>
      <c r="AN2607" s="51">
        <f>SUMIFS(AN$907:AN$2533,SecVar,"co2",SecFuel,$B2607)+SUMIF($B$711:$B$719,$B2607,AN$711:AN$719)</f>
        <v/>
      </c>
      <c r="AO2607" s="51">
        <f>SUMIFS(AO$907:AO$2533,SecVar,"co2",SecFuel,$B2607)+SUMIF($B$711:$B$719,$B2607,AO$711:AO$719)</f>
        <v/>
      </c>
      <c r="AP2607" s="51">
        <f>SUMIFS(AP$907:AP$2533,SecVar,"co2",SecFuel,$B2607)+SUMIF($B$711:$B$719,$B2607,AP$711:AP$719)</f>
        <v/>
      </c>
      <c r="AQ2607" s="51">
        <f>SUMIFS(AQ$907:AQ$2533,SecVar,"co2",SecFuel,$B2607)+SUMIF($B$711:$B$719,$B2607,AQ$711:AQ$719)</f>
        <v/>
      </c>
      <c r="AR2607" s="51">
        <f>SUMIFS(AR$907:AR$2533,SecVar,"co2",SecFuel,$B2607)+SUMIF($B$711:$B$719,$B2607,AR$711:AR$719)</f>
        <v/>
      </c>
      <c r="AS2607" s="51">
        <f>SUMIFS(AS$907:AS$2533,SecVar,"co2",SecFuel,$B2607)+SUMIF($B$711:$B$719,$B2607,AS$711:AS$719)</f>
        <v/>
      </c>
      <c r="AT2607" s="51">
        <f>SUMIFS(AT$907:AT$2533,SecVar,"co2",SecFuel,$B2607)+SUMIF($B$711:$B$719,$B2607,AT$711:AT$719)</f>
        <v/>
      </c>
      <c r="AU2607" s="51">
        <f>SUMIFS(AU$907:AU$2533,SecVar,"co2",SecFuel,$B2607)+SUMIF($B$711:$B$719,$B2607,AU$711:AU$719)</f>
        <v/>
      </c>
      <c r="AV2607" s="51">
        <f>SUMIFS(AV$907:AV$2533,SecVar,"co2",SecFuel,$B2607)+SUMIF($B$711:$B$719,$B2607,AV$711:AV$719)</f>
        <v/>
      </c>
      <c r="AW2607" s="51">
        <f>SUMIFS(AW$907:AW$2533,SecVar,"co2",SecFuel,$B2607)+SUMIF($B$711:$B$719,$B2607,AW$711:AW$719)</f>
        <v/>
      </c>
      <c r="AX2607" s="51">
        <f>SUMIFS(AX$907:AX$2533,SecVar,"co2",SecFuel,$B2607)+SUMIF($B$711:$B$719,$B2607,AX$711:AX$719)</f>
        <v/>
      </c>
      <c r="AY2607" s="51">
        <f>SUMIFS(AY$907:AY$2533,SecVar,"co2",SecFuel,$B2607)+SUMIF($B$711:$B$719,$B2607,AY$711:AY$719)</f>
        <v/>
      </c>
    </row>
    <row r="2608" hidden="1" outlineLevel="1">
      <c r="A2608" s="14" t="inlineStr">
        <is>
          <t>co2</t>
        </is>
      </c>
      <c r="B2608" s="14" t="inlineStr">
        <is>
          <t>nga</t>
        </is>
      </c>
      <c r="C2608" s="14" t="inlineStr">
        <is>
          <t>all</t>
        </is>
      </c>
      <c r="H2608" s="14">
        <f>INDEX(VarLab,MATCH($A2608,VarKey,0))&amp;INDEX(MemLab,MATCH($C2608&amp;"|"&amp;$B2608,MemKey,0))</f>
        <v/>
      </c>
      <c r="I2608" s="14">
        <f>INDEX(VarUnit,MATCH($A2608,VarKey,0))</f>
        <v/>
      </c>
      <c r="J2608" s="14">
        <f>INDEX(VarSrc,MATCH($A2608,VarKey,0))</f>
        <v/>
      </c>
      <c r="K2608" s="11">
        <f>CodePrefix&amp;$A2608&amp;IF($C2608="","","."&amp;$C2608&amp;"."&amp;$B2608)&amp;INDEX(VarEnd,MATCH($A2608,VarKey,0))&amp;K$5</f>
        <v/>
      </c>
      <c r="L2608" s="50">
        <f>SUMIFS(L$907:L$2533,SecVar,"co2",SecFuel,$B2608)+SUMIF($B$711:$B$719,$B2608,L$711:L$719)</f>
        <v/>
      </c>
      <c r="M2608" s="51">
        <f>SUMIFS(M$907:M$2533,SecVar,"co2",SecFuel,$B2608)+SUMIF($B$711:$B$719,$B2608,M$711:M$719)</f>
        <v/>
      </c>
      <c r="N2608" s="51">
        <f>SUMIFS(N$907:N$2533,SecVar,"co2",SecFuel,$B2608)+SUMIF($B$711:$B$719,$B2608,N$711:N$719)</f>
        <v/>
      </c>
      <c r="O2608" s="51">
        <f>SUMIFS(O$907:O$2533,SecVar,"co2",SecFuel,$B2608)+SUMIF($B$711:$B$719,$B2608,O$711:O$719)</f>
        <v/>
      </c>
      <c r="P2608" s="51">
        <f>SUMIFS(P$907:P$2533,SecVar,"co2",SecFuel,$B2608)+SUMIF($B$711:$B$719,$B2608,P$711:P$719)</f>
        <v/>
      </c>
      <c r="Q2608" s="51">
        <f>SUMIFS(Q$907:Q$2533,SecVar,"co2",SecFuel,$B2608)+SUMIF($B$711:$B$719,$B2608,Q$711:Q$719)</f>
        <v/>
      </c>
      <c r="R2608" s="51">
        <f>SUMIFS(R$907:R$2533,SecVar,"co2",SecFuel,$B2608)+SUMIF($B$711:$B$719,$B2608,R$711:R$719)</f>
        <v/>
      </c>
      <c r="S2608" s="51">
        <f>SUMIFS(S$907:S$2533,SecVar,"co2",SecFuel,$B2608)+SUMIF($B$711:$B$719,$B2608,S$711:S$719)</f>
        <v/>
      </c>
      <c r="T2608" s="51">
        <f>SUMIFS(T$907:T$2533,SecVar,"co2",SecFuel,$B2608)+SUMIF($B$711:$B$719,$B2608,T$711:T$719)</f>
        <v/>
      </c>
      <c r="U2608" s="51">
        <f>SUMIFS(U$907:U$2533,SecVar,"co2",SecFuel,$B2608)+SUMIF($B$711:$B$719,$B2608,U$711:U$719)</f>
        <v/>
      </c>
      <c r="V2608" s="51">
        <f>SUMIFS(V$907:V$2533,SecVar,"co2",SecFuel,$B2608)+SUMIF($B$711:$B$719,$B2608,V$711:V$719)</f>
        <v/>
      </c>
      <c r="W2608" s="51">
        <f>SUMIFS(W$907:W$2533,SecVar,"co2",SecFuel,$B2608)+SUMIF($B$711:$B$719,$B2608,W$711:W$719)</f>
        <v/>
      </c>
      <c r="X2608" s="51">
        <f>SUMIFS(X$907:X$2533,SecVar,"co2",SecFuel,$B2608)+SUMIF($B$711:$B$719,$B2608,X$711:X$719)</f>
        <v/>
      </c>
      <c r="Y2608" s="51">
        <f>SUMIFS(Y$907:Y$2533,SecVar,"co2",SecFuel,$B2608)+SUMIF($B$711:$B$719,$B2608,Y$711:Y$719)</f>
        <v/>
      </c>
      <c r="Z2608" s="51">
        <f>SUMIFS(Z$907:Z$2533,SecVar,"co2",SecFuel,$B2608)+SUMIF($B$711:$B$719,$B2608,Z$711:Z$719)</f>
        <v/>
      </c>
      <c r="AA2608" s="51">
        <f>SUMIFS(AA$907:AA$2533,SecVar,"co2",SecFuel,$B2608)+SUMIF($B$711:$B$719,$B2608,AA$711:AA$719)</f>
        <v/>
      </c>
      <c r="AB2608" s="51">
        <f>SUMIFS(AB$907:AB$2533,SecVar,"co2",SecFuel,$B2608)+SUMIF($B$711:$B$719,$B2608,AB$711:AB$719)</f>
        <v/>
      </c>
      <c r="AC2608" s="51">
        <f>SUMIFS(AC$907:AC$2533,SecVar,"co2",SecFuel,$B2608)+SUMIF($B$711:$B$719,$B2608,AC$711:AC$719)</f>
        <v/>
      </c>
      <c r="AD2608" s="51">
        <f>SUMIFS(AD$907:AD$2533,SecVar,"co2",SecFuel,$B2608)+SUMIF($B$711:$B$719,$B2608,AD$711:AD$719)</f>
        <v/>
      </c>
      <c r="AF2608" s="11">
        <f>CodePrefix&amp;$A2608&amp;IF($C2608="","","."&amp;$C2608&amp;"."&amp;$B2608)&amp;INDEX(VarEnd,MATCH($A2608,VarKey,0))&amp;AF$5</f>
        <v/>
      </c>
      <c r="AG2608" s="50">
        <f>SUMIFS(AG$907:AG$2533,SecVar,"co2",SecFuel,$B2608)+SUMIF($B$711:$B$719,$B2608,AG$711:AG$719)</f>
        <v/>
      </c>
      <c r="AH2608" s="51">
        <f>SUMIFS(AH$907:AH$2533,SecVar,"co2",SecFuel,$B2608)+SUMIF($B$711:$B$719,$B2608,AH$711:AH$719)</f>
        <v/>
      </c>
      <c r="AI2608" s="51">
        <f>SUMIFS(AI$907:AI$2533,SecVar,"co2",SecFuel,$B2608)+SUMIF($B$711:$B$719,$B2608,AI$711:AI$719)</f>
        <v/>
      </c>
      <c r="AJ2608" s="51">
        <f>SUMIFS(AJ$907:AJ$2533,SecVar,"co2",SecFuel,$B2608)+SUMIF($B$711:$B$719,$B2608,AJ$711:AJ$719)</f>
        <v/>
      </c>
      <c r="AK2608" s="51">
        <f>SUMIFS(AK$907:AK$2533,SecVar,"co2",SecFuel,$B2608)+SUMIF($B$711:$B$719,$B2608,AK$711:AK$719)</f>
        <v/>
      </c>
      <c r="AL2608" s="51">
        <f>SUMIFS(AL$907:AL$2533,SecVar,"co2",SecFuel,$B2608)+SUMIF($B$711:$B$719,$B2608,AL$711:AL$719)</f>
        <v/>
      </c>
      <c r="AM2608" s="51">
        <f>SUMIFS(AM$907:AM$2533,SecVar,"co2",SecFuel,$B2608)+SUMIF($B$711:$B$719,$B2608,AM$711:AM$719)</f>
        <v/>
      </c>
      <c r="AN2608" s="51">
        <f>SUMIFS(AN$907:AN$2533,SecVar,"co2",SecFuel,$B2608)+SUMIF($B$711:$B$719,$B2608,AN$711:AN$719)</f>
        <v/>
      </c>
      <c r="AO2608" s="51">
        <f>SUMIFS(AO$907:AO$2533,SecVar,"co2",SecFuel,$B2608)+SUMIF($B$711:$B$719,$B2608,AO$711:AO$719)</f>
        <v/>
      </c>
      <c r="AP2608" s="51">
        <f>SUMIFS(AP$907:AP$2533,SecVar,"co2",SecFuel,$B2608)+SUMIF($B$711:$B$719,$B2608,AP$711:AP$719)</f>
        <v/>
      </c>
      <c r="AQ2608" s="51">
        <f>SUMIFS(AQ$907:AQ$2533,SecVar,"co2",SecFuel,$B2608)+SUMIF($B$711:$B$719,$B2608,AQ$711:AQ$719)</f>
        <v/>
      </c>
      <c r="AR2608" s="51">
        <f>SUMIFS(AR$907:AR$2533,SecVar,"co2",SecFuel,$B2608)+SUMIF($B$711:$B$719,$B2608,AR$711:AR$719)</f>
        <v/>
      </c>
      <c r="AS2608" s="51">
        <f>SUMIFS(AS$907:AS$2533,SecVar,"co2",SecFuel,$B2608)+SUMIF($B$711:$B$719,$B2608,AS$711:AS$719)</f>
        <v/>
      </c>
      <c r="AT2608" s="51">
        <f>SUMIFS(AT$907:AT$2533,SecVar,"co2",SecFuel,$B2608)+SUMIF($B$711:$B$719,$B2608,AT$711:AT$719)</f>
        <v/>
      </c>
      <c r="AU2608" s="51">
        <f>SUMIFS(AU$907:AU$2533,SecVar,"co2",SecFuel,$B2608)+SUMIF($B$711:$B$719,$B2608,AU$711:AU$719)</f>
        <v/>
      </c>
      <c r="AV2608" s="51">
        <f>SUMIFS(AV$907:AV$2533,SecVar,"co2",SecFuel,$B2608)+SUMIF($B$711:$B$719,$B2608,AV$711:AV$719)</f>
        <v/>
      </c>
      <c r="AW2608" s="51">
        <f>SUMIFS(AW$907:AW$2533,SecVar,"co2",SecFuel,$B2608)+SUMIF($B$711:$B$719,$B2608,AW$711:AW$719)</f>
        <v/>
      </c>
      <c r="AX2608" s="51">
        <f>SUMIFS(AX$907:AX$2533,SecVar,"co2",SecFuel,$B2608)+SUMIF($B$711:$B$719,$B2608,AX$711:AX$719)</f>
        <v/>
      </c>
      <c r="AY2608" s="51">
        <f>SUMIFS(AY$907:AY$2533,SecVar,"co2",SecFuel,$B2608)+SUMIF($B$711:$B$719,$B2608,AY$711:AY$719)</f>
        <v/>
      </c>
    </row>
    <row r="2609" hidden="1" outlineLevel="1">
      <c r="A2609" s="14" t="inlineStr">
        <is>
          <t>co2</t>
        </is>
      </c>
      <c r="B2609" s="14" t="inlineStr">
        <is>
          <t>gso</t>
        </is>
      </c>
      <c r="C2609" s="14" t="inlineStr">
        <is>
          <t>all</t>
        </is>
      </c>
      <c r="H2609" s="14">
        <f>INDEX(VarLab,MATCH($A2609,VarKey,0))&amp;INDEX(MemLab,MATCH($C2609&amp;"|"&amp;$B2609,MemKey,0))</f>
        <v/>
      </c>
      <c r="I2609" s="14">
        <f>INDEX(VarUnit,MATCH($A2609,VarKey,0))</f>
        <v/>
      </c>
      <c r="J2609" s="14">
        <f>INDEX(VarSrc,MATCH($A2609,VarKey,0))</f>
        <v/>
      </c>
      <c r="K2609" s="11">
        <f>CodePrefix&amp;$A2609&amp;IF($C2609="","","."&amp;$C2609&amp;"."&amp;$B2609)&amp;INDEX(VarEnd,MATCH($A2609,VarKey,0))&amp;K$5</f>
        <v/>
      </c>
      <c r="L2609" s="50">
        <f>SUMIFS(L$907:L$2533,SecVar,"co2",SecFuel,$B2609)+SUMIF($B$711:$B$719,$B2609,L$711:L$719)</f>
        <v/>
      </c>
      <c r="M2609" s="51">
        <f>SUMIFS(M$907:M$2533,SecVar,"co2",SecFuel,$B2609)+SUMIF($B$711:$B$719,$B2609,M$711:M$719)</f>
        <v/>
      </c>
      <c r="N2609" s="51">
        <f>SUMIFS(N$907:N$2533,SecVar,"co2",SecFuel,$B2609)+SUMIF($B$711:$B$719,$B2609,N$711:N$719)</f>
        <v/>
      </c>
      <c r="O2609" s="51">
        <f>SUMIFS(O$907:O$2533,SecVar,"co2",SecFuel,$B2609)+SUMIF($B$711:$B$719,$B2609,O$711:O$719)</f>
        <v/>
      </c>
      <c r="P2609" s="51">
        <f>SUMIFS(P$907:P$2533,SecVar,"co2",SecFuel,$B2609)+SUMIF($B$711:$B$719,$B2609,P$711:P$719)</f>
        <v/>
      </c>
      <c r="Q2609" s="51">
        <f>SUMIFS(Q$907:Q$2533,SecVar,"co2",SecFuel,$B2609)+SUMIF($B$711:$B$719,$B2609,Q$711:Q$719)</f>
        <v/>
      </c>
      <c r="R2609" s="51">
        <f>SUMIFS(R$907:R$2533,SecVar,"co2",SecFuel,$B2609)+SUMIF($B$711:$B$719,$B2609,R$711:R$719)</f>
        <v/>
      </c>
      <c r="S2609" s="51">
        <f>SUMIFS(S$907:S$2533,SecVar,"co2",SecFuel,$B2609)+SUMIF($B$711:$B$719,$B2609,S$711:S$719)</f>
        <v/>
      </c>
      <c r="T2609" s="51">
        <f>SUMIFS(T$907:T$2533,SecVar,"co2",SecFuel,$B2609)+SUMIF($B$711:$B$719,$B2609,T$711:T$719)</f>
        <v/>
      </c>
      <c r="U2609" s="51">
        <f>SUMIFS(U$907:U$2533,SecVar,"co2",SecFuel,$B2609)+SUMIF($B$711:$B$719,$B2609,U$711:U$719)</f>
        <v/>
      </c>
      <c r="V2609" s="51">
        <f>SUMIFS(V$907:V$2533,SecVar,"co2",SecFuel,$B2609)+SUMIF($B$711:$B$719,$B2609,V$711:V$719)</f>
        <v/>
      </c>
      <c r="W2609" s="51">
        <f>SUMIFS(W$907:W$2533,SecVar,"co2",SecFuel,$B2609)+SUMIF($B$711:$B$719,$B2609,W$711:W$719)</f>
        <v/>
      </c>
      <c r="X2609" s="51">
        <f>SUMIFS(X$907:X$2533,SecVar,"co2",SecFuel,$B2609)+SUMIF($B$711:$B$719,$B2609,X$711:X$719)</f>
        <v/>
      </c>
      <c r="Y2609" s="51">
        <f>SUMIFS(Y$907:Y$2533,SecVar,"co2",SecFuel,$B2609)+SUMIF($B$711:$B$719,$B2609,Y$711:Y$719)</f>
        <v/>
      </c>
      <c r="Z2609" s="51">
        <f>SUMIFS(Z$907:Z$2533,SecVar,"co2",SecFuel,$B2609)+SUMIF($B$711:$B$719,$B2609,Z$711:Z$719)</f>
        <v/>
      </c>
      <c r="AA2609" s="51">
        <f>SUMIFS(AA$907:AA$2533,SecVar,"co2",SecFuel,$B2609)+SUMIF($B$711:$B$719,$B2609,AA$711:AA$719)</f>
        <v/>
      </c>
      <c r="AB2609" s="51">
        <f>SUMIFS(AB$907:AB$2533,SecVar,"co2",SecFuel,$B2609)+SUMIF($B$711:$B$719,$B2609,AB$711:AB$719)</f>
        <v/>
      </c>
      <c r="AC2609" s="51">
        <f>SUMIFS(AC$907:AC$2533,SecVar,"co2",SecFuel,$B2609)+SUMIF($B$711:$B$719,$B2609,AC$711:AC$719)</f>
        <v/>
      </c>
      <c r="AD2609" s="51">
        <f>SUMIFS(AD$907:AD$2533,SecVar,"co2",SecFuel,$B2609)+SUMIF($B$711:$B$719,$B2609,AD$711:AD$719)</f>
        <v/>
      </c>
      <c r="AF2609" s="11">
        <f>CodePrefix&amp;$A2609&amp;IF($C2609="","","."&amp;$C2609&amp;"."&amp;$B2609)&amp;INDEX(VarEnd,MATCH($A2609,VarKey,0))&amp;AF$5</f>
        <v/>
      </c>
      <c r="AG2609" s="50">
        <f>SUMIFS(AG$907:AG$2533,SecVar,"co2",SecFuel,$B2609)+SUMIF($B$711:$B$719,$B2609,AG$711:AG$719)</f>
        <v/>
      </c>
      <c r="AH2609" s="51">
        <f>SUMIFS(AH$907:AH$2533,SecVar,"co2",SecFuel,$B2609)+SUMIF($B$711:$B$719,$B2609,AH$711:AH$719)</f>
        <v/>
      </c>
      <c r="AI2609" s="51">
        <f>SUMIFS(AI$907:AI$2533,SecVar,"co2",SecFuel,$B2609)+SUMIF($B$711:$B$719,$B2609,AI$711:AI$719)</f>
        <v/>
      </c>
      <c r="AJ2609" s="51">
        <f>SUMIFS(AJ$907:AJ$2533,SecVar,"co2",SecFuel,$B2609)+SUMIF($B$711:$B$719,$B2609,AJ$711:AJ$719)</f>
        <v/>
      </c>
      <c r="AK2609" s="51">
        <f>SUMIFS(AK$907:AK$2533,SecVar,"co2",SecFuel,$B2609)+SUMIF($B$711:$B$719,$B2609,AK$711:AK$719)</f>
        <v/>
      </c>
      <c r="AL2609" s="51">
        <f>SUMIFS(AL$907:AL$2533,SecVar,"co2",SecFuel,$B2609)+SUMIF($B$711:$B$719,$B2609,AL$711:AL$719)</f>
        <v/>
      </c>
      <c r="AM2609" s="51">
        <f>SUMIFS(AM$907:AM$2533,SecVar,"co2",SecFuel,$B2609)+SUMIF($B$711:$B$719,$B2609,AM$711:AM$719)</f>
        <v/>
      </c>
      <c r="AN2609" s="51">
        <f>SUMIFS(AN$907:AN$2533,SecVar,"co2",SecFuel,$B2609)+SUMIF($B$711:$B$719,$B2609,AN$711:AN$719)</f>
        <v/>
      </c>
      <c r="AO2609" s="51">
        <f>SUMIFS(AO$907:AO$2533,SecVar,"co2",SecFuel,$B2609)+SUMIF($B$711:$B$719,$B2609,AO$711:AO$719)</f>
        <v/>
      </c>
      <c r="AP2609" s="51">
        <f>SUMIFS(AP$907:AP$2533,SecVar,"co2",SecFuel,$B2609)+SUMIF($B$711:$B$719,$B2609,AP$711:AP$719)</f>
        <v/>
      </c>
      <c r="AQ2609" s="51">
        <f>SUMIFS(AQ$907:AQ$2533,SecVar,"co2",SecFuel,$B2609)+SUMIF($B$711:$B$719,$B2609,AQ$711:AQ$719)</f>
        <v/>
      </c>
      <c r="AR2609" s="51">
        <f>SUMIFS(AR$907:AR$2533,SecVar,"co2",SecFuel,$B2609)+SUMIF($B$711:$B$719,$B2609,AR$711:AR$719)</f>
        <v/>
      </c>
      <c r="AS2609" s="51">
        <f>SUMIFS(AS$907:AS$2533,SecVar,"co2",SecFuel,$B2609)+SUMIF($B$711:$B$719,$B2609,AS$711:AS$719)</f>
        <v/>
      </c>
      <c r="AT2609" s="51">
        <f>SUMIFS(AT$907:AT$2533,SecVar,"co2",SecFuel,$B2609)+SUMIF($B$711:$B$719,$B2609,AT$711:AT$719)</f>
        <v/>
      </c>
      <c r="AU2609" s="51">
        <f>SUMIFS(AU$907:AU$2533,SecVar,"co2",SecFuel,$B2609)+SUMIF($B$711:$B$719,$B2609,AU$711:AU$719)</f>
        <v/>
      </c>
      <c r="AV2609" s="51">
        <f>SUMIFS(AV$907:AV$2533,SecVar,"co2",SecFuel,$B2609)+SUMIF($B$711:$B$719,$B2609,AV$711:AV$719)</f>
        <v/>
      </c>
      <c r="AW2609" s="51">
        <f>SUMIFS(AW$907:AW$2533,SecVar,"co2",SecFuel,$B2609)+SUMIF($B$711:$B$719,$B2609,AW$711:AW$719)</f>
        <v/>
      </c>
      <c r="AX2609" s="51">
        <f>SUMIFS(AX$907:AX$2533,SecVar,"co2",SecFuel,$B2609)+SUMIF($B$711:$B$719,$B2609,AX$711:AX$719)</f>
        <v/>
      </c>
      <c r="AY2609" s="51">
        <f>SUMIFS(AY$907:AY$2533,SecVar,"co2",SecFuel,$B2609)+SUMIF($B$711:$B$719,$B2609,AY$711:AY$719)</f>
        <v/>
      </c>
    </row>
    <row r="2610" hidden="1" outlineLevel="1">
      <c r="A2610" s="14" t="inlineStr">
        <is>
          <t>co2</t>
        </is>
      </c>
      <c r="B2610" s="14" t="inlineStr">
        <is>
          <t>die</t>
        </is>
      </c>
      <c r="C2610" s="14" t="inlineStr">
        <is>
          <t>all</t>
        </is>
      </c>
      <c r="H2610" s="14">
        <f>INDEX(VarLab,MATCH($A2610,VarKey,0))&amp;INDEX(MemLab,MATCH($C2610&amp;"|"&amp;$B2610,MemKey,0))</f>
        <v/>
      </c>
      <c r="I2610" s="14">
        <f>INDEX(VarUnit,MATCH($A2610,VarKey,0))</f>
        <v/>
      </c>
      <c r="J2610" s="14">
        <f>INDEX(VarSrc,MATCH($A2610,VarKey,0))</f>
        <v/>
      </c>
      <c r="K2610" s="11">
        <f>CodePrefix&amp;$A2610&amp;IF($C2610="","","."&amp;$C2610&amp;"."&amp;$B2610)&amp;INDEX(VarEnd,MATCH($A2610,VarKey,0))&amp;K$5</f>
        <v/>
      </c>
      <c r="L2610" s="50">
        <f>SUMIFS(L$907:L$2533,SecVar,"co2",SecFuel,$B2610)+SUMIF($B$711:$B$719,$B2610,L$711:L$719)</f>
        <v/>
      </c>
      <c r="M2610" s="51">
        <f>SUMIFS(M$907:M$2533,SecVar,"co2",SecFuel,$B2610)+SUMIF($B$711:$B$719,$B2610,M$711:M$719)</f>
        <v/>
      </c>
      <c r="N2610" s="51">
        <f>SUMIFS(N$907:N$2533,SecVar,"co2",SecFuel,$B2610)+SUMIF($B$711:$B$719,$B2610,N$711:N$719)</f>
        <v/>
      </c>
      <c r="O2610" s="51">
        <f>SUMIFS(O$907:O$2533,SecVar,"co2",SecFuel,$B2610)+SUMIF($B$711:$B$719,$B2610,O$711:O$719)</f>
        <v/>
      </c>
      <c r="P2610" s="51">
        <f>SUMIFS(P$907:P$2533,SecVar,"co2",SecFuel,$B2610)+SUMIF($B$711:$B$719,$B2610,P$711:P$719)</f>
        <v/>
      </c>
      <c r="Q2610" s="51">
        <f>SUMIFS(Q$907:Q$2533,SecVar,"co2",SecFuel,$B2610)+SUMIF($B$711:$B$719,$B2610,Q$711:Q$719)</f>
        <v/>
      </c>
      <c r="R2610" s="51">
        <f>SUMIFS(R$907:R$2533,SecVar,"co2",SecFuel,$B2610)+SUMIF($B$711:$B$719,$B2610,R$711:R$719)</f>
        <v/>
      </c>
      <c r="S2610" s="51">
        <f>SUMIFS(S$907:S$2533,SecVar,"co2",SecFuel,$B2610)+SUMIF($B$711:$B$719,$B2610,S$711:S$719)</f>
        <v/>
      </c>
      <c r="T2610" s="51">
        <f>SUMIFS(T$907:T$2533,SecVar,"co2",SecFuel,$B2610)+SUMIF($B$711:$B$719,$B2610,T$711:T$719)</f>
        <v/>
      </c>
      <c r="U2610" s="51">
        <f>SUMIFS(U$907:U$2533,SecVar,"co2",SecFuel,$B2610)+SUMIF($B$711:$B$719,$B2610,U$711:U$719)</f>
        <v/>
      </c>
      <c r="V2610" s="51">
        <f>SUMIFS(V$907:V$2533,SecVar,"co2",SecFuel,$B2610)+SUMIF($B$711:$B$719,$B2610,V$711:V$719)</f>
        <v/>
      </c>
      <c r="W2610" s="51">
        <f>SUMIFS(W$907:W$2533,SecVar,"co2",SecFuel,$B2610)+SUMIF($B$711:$B$719,$B2610,W$711:W$719)</f>
        <v/>
      </c>
      <c r="X2610" s="51">
        <f>SUMIFS(X$907:X$2533,SecVar,"co2",SecFuel,$B2610)+SUMIF($B$711:$B$719,$B2610,X$711:X$719)</f>
        <v/>
      </c>
      <c r="Y2610" s="51">
        <f>SUMIFS(Y$907:Y$2533,SecVar,"co2",SecFuel,$B2610)+SUMIF($B$711:$B$719,$B2610,Y$711:Y$719)</f>
        <v/>
      </c>
      <c r="Z2610" s="51">
        <f>SUMIFS(Z$907:Z$2533,SecVar,"co2",SecFuel,$B2610)+SUMIF($B$711:$B$719,$B2610,Z$711:Z$719)</f>
        <v/>
      </c>
      <c r="AA2610" s="51">
        <f>SUMIFS(AA$907:AA$2533,SecVar,"co2",SecFuel,$B2610)+SUMIF($B$711:$B$719,$B2610,AA$711:AA$719)</f>
        <v/>
      </c>
      <c r="AB2610" s="51">
        <f>SUMIFS(AB$907:AB$2533,SecVar,"co2",SecFuel,$B2610)+SUMIF($B$711:$B$719,$B2610,AB$711:AB$719)</f>
        <v/>
      </c>
      <c r="AC2610" s="51">
        <f>SUMIFS(AC$907:AC$2533,SecVar,"co2",SecFuel,$B2610)+SUMIF($B$711:$B$719,$B2610,AC$711:AC$719)</f>
        <v/>
      </c>
      <c r="AD2610" s="51">
        <f>SUMIFS(AD$907:AD$2533,SecVar,"co2",SecFuel,$B2610)+SUMIF($B$711:$B$719,$B2610,AD$711:AD$719)</f>
        <v/>
      </c>
      <c r="AF2610" s="11">
        <f>CodePrefix&amp;$A2610&amp;IF($C2610="","","."&amp;$C2610&amp;"."&amp;$B2610)&amp;INDEX(VarEnd,MATCH($A2610,VarKey,0))&amp;AF$5</f>
        <v/>
      </c>
      <c r="AG2610" s="50">
        <f>SUMIFS(AG$907:AG$2533,SecVar,"co2",SecFuel,$B2610)+SUMIF($B$711:$B$719,$B2610,AG$711:AG$719)</f>
        <v/>
      </c>
      <c r="AH2610" s="51">
        <f>SUMIFS(AH$907:AH$2533,SecVar,"co2",SecFuel,$B2610)+SUMIF($B$711:$B$719,$B2610,AH$711:AH$719)</f>
        <v/>
      </c>
      <c r="AI2610" s="51">
        <f>SUMIFS(AI$907:AI$2533,SecVar,"co2",SecFuel,$B2610)+SUMIF($B$711:$B$719,$B2610,AI$711:AI$719)</f>
        <v/>
      </c>
      <c r="AJ2610" s="51">
        <f>SUMIFS(AJ$907:AJ$2533,SecVar,"co2",SecFuel,$B2610)+SUMIF($B$711:$B$719,$B2610,AJ$711:AJ$719)</f>
        <v/>
      </c>
      <c r="AK2610" s="51">
        <f>SUMIFS(AK$907:AK$2533,SecVar,"co2",SecFuel,$B2610)+SUMIF($B$711:$B$719,$B2610,AK$711:AK$719)</f>
        <v/>
      </c>
      <c r="AL2610" s="51">
        <f>SUMIFS(AL$907:AL$2533,SecVar,"co2",SecFuel,$B2610)+SUMIF($B$711:$B$719,$B2610,AL$711:AL$719)</f>
        <v/>
      </c>
      <c r="AM2610" s="51">
        <f>SUMIFS(AM$907:AM$2533,SecVar,"co2",SecFuel,$B2610)+SUMIF($B$711:$B$719,$B2610,AM$711:AM$719)</f>
        <v/>
      </c>
      <c r="AN2610" s="51">
        <f>SUMIFS(AN$907:AN$2533,SecVar,"co2",SecFuel,$B2610)+SUMIF($B$711:$B$719,$B2610,AN$711:AN$719)</f>
        <v/>
      </c>
      <c r="AO2610" s="51">
        <f>SUMIFS(AO$907:AO$2533,SecVar,"co2",SecFuel,$B2610)+SUMIF($B$711:$B$719,$B2610,AO$711:AO$719)</f>
        <v/>
      </c>
      <c r="AP2610" s="51">
        <f>SUMIFS(AP$907:AP$2533,SecVar,"co2",SecFuel,$B2610)+SUMIF($B$711:$B$719,$B2610,AP$711:AP$719)</f>
        <v/>
      </c>
      <c r="AQ2610" s="51">
        <f>SUMIFS(AQ$907:AQ$2533,SecVar,"co2",SecFuel,$B2610)+SUMIF($B$711:$B$719,$B2610,AQ$711:AQ$719)</f>
        <v/>
      </c>
      <c r="AR2610" s="51">
        <f>SUMIFS(AR$907:AR$2533,SecVar,"co2",SecFuel,$B2610)+SUMIF($B$711:$B$719,$B2610,AR$711:AR$719)</f>
        <v/>
      </c>
      <c r="AS2610" s="51">
        <f>SUMIFS(AS$907:AS$2533,SecVar,"co2",SecFuel,$B2610)+SUMIF($B$711:$B$719,$B2610,AS$711:AS$719)</f>
        <v/>
      </c>
      <c r="AT2610" s="51">
        <f>SUMIFS(AT$907:AT$2533,SecVar,"co2",SecFuel,$B2610)+SUMIF($B$711:$B$719,$B2610,AT$711:AT$719)</f>
        <v/>
      </c>
      <c r="AU2610" s="51">
        <f>SUMIFS(AU$907:AU$2533,SecVar,"co2",SecFuel,$B2610)+SUMIF($B$711:$B$719,$B2610,AU$711:AU$719)</f>
        <v/>
      </c>
      <c r="AV2610" s="51">
        <f>SUMIFS(AV$907:AV$2533,SecVar,"co2",SecFuel,$B2610)+SUMIF($B$711:$B$719,$B2610,AV$711:AV$719)</f>
        <v/>
      </c>
      <c r="AW2610" s="51">
        <f>SUMIFS(AW$907:AW$2533,SecVar,"co2",SecFuel,$B2610)+SUMIF($B$711:$B$719,$B2610,AW$711:AW$719)</f>
        <v/>
      </c>
      <c r="AX2610" s="51">
        <f>SUMIFS(AX$907:AX$2533,SecVar,"co2",SecFuel,$B2610)+SUMIF($B$711:$B$719,$B2610,AX$711:AX$719)</f>
        <v/>
      </c>
      <c r="AY2610" s="51">
        <f>SUMIFS(AY$907:AY$2533,SecVar,"co2",SecFuel,$B2610)+SUMIF($B$711:$B$719,$B2610,AY$711:AY$719)</f>
        <v/>
      </c>
    </row>
    <row r="2611" hidden="1" outlineLevel="1">
      <c r="A2611" s="14" t="inlineStr">
        <is>
          <t>co2</t>
        </is>
      </c>
      <c r="B2611" s="14" t="inlineStr">
        <is>
          <t>lpg</t>
        </is>
      </c>
      <c r="C2611" s="14" t="inlineStr">
        <is>
          <t>all</t>
        </is>
      </c>
      <c r="H2611" s="14">
        <f>INDEX(VarLab,MATCH($A2611,VarKey,0))&amp;INDEX(MemLab,MATCH($C2611&amp;"|"&amp;$B2611,MemKey,0))</f>
        <v/>
      </c>
      <c r="I2611" s="14">
        <f>INDEX(VarUnit,MATCH($A2611,VarKey,0))</f>
        <v/>
      </c>
      <c r="J2611" s="14">
        <f>INDEX(VarSrc,MATCH($A2611,VarKey,0))</f>
        <v/>
      </c>
      <c r="K2611" s="11">
        <f>CodePrefix&amp;$A2611&amp;IF($C2611="","","."&amp;$C2611&amp;"."&amp;$B2611)&amp;INDEX(VarEnd,MATCH($A2611,VarKey,0))&amp;K$5</f>
        <v/>
      </c>
      <c r="L2611" s="50">
        <f>SUMIFS(L$907:L$2533,SecVar,"co2",SecFuel,$B2611)+SUMIF($B$711:$B$719,$B2611,L$711:L$719)</f>
        <v/>
      </c>
      <c r="M2611" s="51">
        <f>SUMIFS(M$907:M$2533,SecVar,"co2",SecFuel,$B2611)+SUMIF($B$711:$B$719,$B2611,M$711:M$719)</f>
        <v/>
      </c>
      <c r="N2611" s="51">
        <f>SUMIFS(N$907:N$2533,SecVar,"co2",SecFuel,$B2611)+SUMIF($B$711:$B$719,$B2611,N$711:N$719)</f>
        <v/>
      </c>
      <c r="O2611" s="51">
        <f>SUMIFS(O$907:O$2533,SecVar,"co2",SecFuel,$B2611)+SUMIF($B$711:$B$719,$B2611,O$711:O$719)</f>
        <v/>
      </c>
      <c r="P2611" s="51">
        <f>SUMIFS(P$907:P$2533,SecVar,"co2",SecFuel,$B2611)+SUMIF($B$711:$B$719,$B2611,P$711:P$719)</f>
        <v/>
      </c>
      <c r="Q2611" s="51">
        <f>SUMIFS(Q$907:Q$2533,SecVar,"co2",SecFuel,$B2611)+SUMIF($B$711:$B$719,$B2611,Q$711:Q$719)</f>
        <v/>
      </c>
      <c r="R2611" s="51">
        <f>SUMIFS(R$907:R$2533,SecVar,"co2",SecFuel,$B2611)+SUMIF($B$711:$B$719,$B2611,R$711:R$719)</f>
        <v/>
      </c>
      <c r="S2611" s="51">
        <f>SUMIFS(S$907:S$2533,SecVar,"co2",SecFuel,$B2611)+SUMIF($B$711:$B$719,$B2611,S$711:S$719)</f>
        <v/>
      </c>
      <c r="T2611" s="51">
        <f>SUMIFS(T$907:T$2533,SecVar,"co2",SecFuel,$B2611)+SUMIF($B$711:$B$719,$B2611,T$711:T$719)</f>
        <v/>
      </c>
      <c r="U2611" s="51">
        <f>SUMIFS(U$907:U$2533,SecVar,"co2",SecFuel,$B2611)+SUMIF($B$711:$B$719,$B2611,U$711:U$719)</f>
        <v/>
      </c>
      <c r="V2611" s="51">
        <f>SUMIFS(V$907:V$2533,SecVar,"co2",SecFuel,$B2611)+SUMIF($B$711:$B$719,$B2611,V$711:V$719)</f>
        <v/>
      </c>
      <c r="W2611" s="51">
        <f>SUMIFS(W$907:W$2533,SecVar,"co2",SecFuel,$B2611)+SUMIF($B$711:$B$719,$B2611,W$711:W$719)</f>
        <v/>
      </c>
      <c r="X2611" s="51">
        <f>SUMIFS(X$907:X$2533,SecVar,"co2",SecFuel,$B2611)+SUMIF($B$711:$B$719,$B2611,X$711:X$719)</f>
        <v/>
      </c>
      <c r="Y2611" s="51">
        <f>SUMIFS(Y$907:Y$2533,SecVar,"co2",SecFuel,$B2611)+SUMIF($B$711:$B$719,$B2611,Y$711:Y$719)</f>
        <v/>
      </c>
      <c r="Z2611" s="51">
        <f>SUMIFS(Z$907:Z$2533,SecVar,"co2",SecFuel,$B2611)+SUMIF($B$711:$B$719,$B2611,Z$711:Z$719)</f>
        <v/>
      </c>
      <c r="AA2611" s="51">
        <f>SUMIFS(AA$907:AA$2533,SecVar,"co2",SecFuel,$B2611)+SUMIF($B$711:$B$719,$B2611,AA$711:AA$719)</f>
        <v/>
      </c>
      <c r="AB2611" s="51">
        <f>SUMIFS(AB$907:AB$2533,SecVar,"co2",SecFuel,$B2611)+SUMIF($B$711:$B$719,$B2611,AB$711:AB$719)</f>
        <v/>
      </c>
      <c r="AC2611" s="51">
        <f>SUMIFS(AC$907:AC$2533,SecVar,"co2",SecFuel,$B2611)+SUMIF($B$711:$B$719,$B2611,AC$711:AC$719)</f>
        <v/>
      </c>
      <c r="AD2611" s="51">
        <f>SUMIFS(AD$907:AD$2533,SecVar,"co2",SecFuel,$B2611)+SUMIF($B$711:$B$719,$B2611,AD$711:AD$719)</f>
        <v/>
      </c>
      <c r="AF2611" s="11">
        <f>CodePrefix&amp;$A2611&amp;IF($C2611="","","."&amp;$C2611&amp;"."&amp;$B2611)&amp;INDEX(VarEnd,MATCH($A2611,VarKey,0))&amp;AF$5</f>
        <v/>
      </c>
      <c r="AG2611" s="50">
        <f>SUMIFS(AG$907:AG$2533,SecVar,"co2",SecFuel,$B2611)+SUMIF($B$711:$B$719,$B2611,AG$711:AG$719)</f>
        <v/>
      </c>
      <c r="AH2611" s="51">
        <f>SUMIFS(AH$907:AH$2533,SecVar,"co2",SecFuel,$B2611)+SUMIF($B$711:$B$719,$B2611,AH$711:AH$719)</f>
        <v/>
      </c>
      <c r="AI2611" s="51">
        <f>SUMIFS(AI$907:AI$2533,SecVar,"co2",SecFuel,$B2611)+SUMIF($B$711:$B$719,$B2611,AI$711:AI$719)</f>
        <v/>
      </c>
      <c r="AJ2611" s="51">
        <f>SUMIFS(AJ$907:AJ$2533,SecVar,"co2",SecFuel,$B2611)+SUMIF($B$711:$B$719,$B2611,AJ$711:AJ$719)</f>
        <v/>
      </c>
      <c r="AK2611" s="51">
        <f>SUMIFS(AK$907:AK$2533,SecVar,"co2",SecFuel,$B2611)+SUMIF($B$711:$B$719,$B2611,AK$711:AK$719)</f>
        <v/>
      </c>
      <c r="AL2611" s="51">
        <f>SUMIFS(AL$907:AL$2533,SecVar,"co2",SecFuel,$B2611)+SUMIF($B$711:$B$719,$B2611,AL$711:AL$719)</f>
        <v/>
      </c>
      <c r="AM2611" s="51">
        <f>SUMIFS(AM$907:AM$2533,SecVar,"co2",SecFuel,$B2611)+SUMIF($B$711:$B$719,$B2611,AM$711:AM$719)</f>
        <v/>
      </c>
      <c r="AN2611" s="51">
        <f>SUMIFS(AN$907:AN$2533,SecVar,"co2",SecFuel,$B2611)+SUMIF($B$711:$B$719,$B2611,AN$711:AN$719)</f>
        <v/>
      </c>
      <c r="AO2611" s="51">
        <f>SUMIFS(AO$907:AO$2533,SecVar,"co2",SecFuel,$B2611)+SUMIF($B$711:$B$719,$B2611,AO$711:AO$719)</f>
        <v/>
      </c>
      <c r="AP2611" s="51">
        <f>SUMIFS(AP$907:AP$2533,SecVar,"co2",SecFuel,$B2611)+SUMIF($B$711:$B$719,$B2611,AP$711:AP$719)</f>
        <v/>
      </c>
      <c r="AQ2611" s="51">
        <f>SUMIFS(AQ$907:AQ$2533,SecVar,"co2",SecFuel,$B2611)+SUMIF($B$711:$B$719,$B2611,AQ$711:AQ$719)</f>
        <v/>
      </c>
      <c r="AR2611" s="51">
        <f>SUMIFS(AR$907:AR$2533,SecVar,"co2",SecFuel,$B2611)+SUMIF($B$711:$B$719,$B2611,AR$711:AR$719)</f>
        <v/>
      </c>
      <c r="AS2611" s="51">
        <f>SUMIFS(AS$907:AS$2533,SecVar,"co2",SecFuel,$B2611)+SUMIF($B$711:$B$719,$B2611,AS$711:AS$719)</f>
        <v/>
      </c>
      <c r="AT2611" s="51">
        <f>SUMIFS(AT$907:AT$2533,SecVar,"co2",SecFuel,$B2611)+SUMIF($B$711:$B$719,$B2611,AT$711:AT$719)</f>
        <v/>
      </c>
      <c r="AU2611" s="51">
        <f>SUMIFS(AU$907:AU$2533,SecVar,"co2",SecFuel,$B2611)+SUMIF($B$711:$B$719,$B2611,AU$711:AU$719)</f>
        <v/>
      </c>
      <c r="AV2611" s="51">
        <f>SUMIFS(AV$907:AV$2533,SecVar,"co2",SecFuel,$B2611)+SUMIF($B$711:$B$719,$B2611,AV$711:AV$719)</f>
        <v/>
      </c>
      <c r="AW2611" s="51">
        <f>SUMIFS(AW$907:AW$2533,SecVar,"co2",SecFuel,$B2611)+SUMIF($B$711:$B$719,$B2611,AW$711:AW$719)</f>
        <v/>
      </c>
      <c r="AX2611" s="51">
        <f>SUMIFS(AX$907:AX$2533,SecVar,"co2",SecFuel,$B2611)+SUMIF($B$711:$B$719,$B2611,AX$711:AX$719)</f>
        <v/>
      </c>
      <c r="AY2611" s="51">
        <f>SUMIFS(AY$907:AY$2533,SecVar,"co2",SecFuel,$B2611)+SUMIF($B$711:$B$719,$B2611,AY$711:AY$719)</f>
        <v/>
      </c>
    </row>
    <row r="2612" hidden="1" outlineLevel="1">
      <c r="A2612" s="14" t="inlineStr">
        <is>
          <t>co2</t>
        </is>
      </c>
      <c r="B2612" s="14" t="inlineStr">
        <is>
          <t>ker</t>
        </is>
      </c>
      <c r="C2612" s="14" t="inlineStr">
        <is>
          <t>all</t>
        </is>
      </c>
      <c r="H2612" s="14">
        <f>INDEX(VarLab,MATCH($A2612,VarKey,0))&amp;INDEX(MemLab,MATCH($C2612&amp;"|"&amp;$B2612,MemKey,0))</f>
        <v/>
      </c>
      <c r="I2612" s="14">
        <f>INDEX(VarUnit,MATCH($A2612,VarKey,0))</f>
        <v/>
      </c>
      <c r="J2612" s="14">
        <f>INDEX(VarSrc,MATCH($A2612,VarKey,0))</f>
        <v/>
      </c>
      <c r="K2612" s="11">
        <f>CodePrefix&amp;$A2612&amp;IF($C2612="","","."&amp;$C2612&amp;"."&amp;$B2612)&amp;INDEX(VarEnd,MATCH($A2612,VarKey,0))&amp;K$5</f>
        <v/>
      </c>
      <c r="L2612" s="50">
        <f>SUMIFS(L$907:L$2533,SecVar,"co2",SecFuel,$B2612)+SUMIF($B$711:$B$719,$B2612,L$711:L$719)</f>
        <v/>
      </c>
      <c r="M2612" s="51">
        <f>SUMIFS(M$907:M$2533,SecVar,"co2",SecFuel,$B2612)+SUMIF($B$711:$B$719,$B2612,M$711:M$719)</f>
        <v/>
      </c>
      <c r="N2612" s="51">
        <f>SUMIFS(N$907:N$2533,SecVar,"co2",SecFuel,$B2612)+SUMIF($B$711:$B$719,$B2612,N$711:N$719)</f>
        <v/>
      </c>
      <c r="O2612" s="51">
        <f>SUMIFS(O$907:O$2533,SecVar,"co2",SecFuel,$B2612)+SUMIF($B$711:$B$719,$B2612,O$711:O$719)</f>
        <v/>
      </c>
      <c r="P2612" s="51">
        <f>SUMIFS(P$907:P$2533,SecVar,"co2",SecFuel,$B2612)+SUMIF($B$711:$B$719,$B2612,P$711:P$719)</f>
        <v/>
      </c>
      <c r="Q2612" s="51">
        <f>SUMIFS(Q$907:Q$2533,SecVar,"co2",SecFuel,$B2612)+SUMIF($B$711:$B$719,$B2612,Q$711:Q$719)</f>
        <v/>
      </c>
      <c r="R2612" s="51">
        <f>SUMIFS(R$907:R$2533,SecVar,"co2",SecFuel,$B2612)+SUMIF($B$711:$B$719,$B2612,R$711:R$719)</f>
        <v/>
      </c>
      <c r="S2612" s="51">
        <f>SUMIFS(S$907:S$2533,SecVar,"co2",SecFuel,$B2612)+SUMIF($B$711:$B$719,$B2612,S$711:S$719)</f>
        <v/>
      </c>
      <c r="T2612" s="51">
        <f>SUMIFS(T$907:T$2533,SecVar,"co2",SecFuel,$B2612)+SUMIF($B$711:$B$719,$B2612,T$711:T$719)</f>
        <v/>
      </c>
      <c r="U2612" s="51">
        <f>SUMIFS(U$907:U$2533,SecVar,"co2",SecFuel,$B2612)+SUMIF($B$711:$B$719,$B2612,U$711:U$719)</f>
        <v/>
      </c>
      <c r="V2612" s="51">
        <f>SUMIFS(V$907:V$2533,SecVar,"co2",SecFuel,$B2612)+SUMIF($B$711:$B$719,$B2612,V$711:V$719)</f>
        <v/>
      </c>
      <c r="W2612" s="51">
        <f>SUMIFS(W$907:W$2533,SecVar,"co2",SecFuel,$B2612)+SUMIF($B$711:$B$719,$B2612,W$711:W$719)</f>
        <v/>
      </c>
      <c r="X2612" s="51">
        <f>SUMIFS(X$907:X$2533,SecVar,"co2",SecFuel,$B2612)+SUMIF($B$711:$B$719,$B2612,X$711:X$719)</f>
        <v/>
      </c>
      <c r="Y2612" s="51">
        <f>SUMIFS(Y$907:Y$2533,SecVar,"co2",SecFuel,$B2612)+SUMIF($B$711:$B$719,$B2612,Y$711:Y$719)</f>
        <v/>
      </c>
      <c r="Z2612" s="51">
        <f>SUMIFS(Z$907:Z$2533,SecVar,"co2",SecFuel,$B2612)+SUMIF($B$711:$B$719,$B2612,Z$711:Z$719)</f>
        <v/>
      </c>
      <c r="AA2612" s="51">
        <f>SUMIFS(AA$907:AA$2533,SecVar,"co2",SecFuel,$B2612)+SUMIF($B$711:$B$719,$B2612,AA$711:AA$719)</f>
        <v/>
      </c>
      <c r="AB2612" s="51">
        <f>SUMIFS(AB$907:AB$2533,SecVar,"co2",SecFuel,$B2612)+SUMIF($B$711:$B$719,$B2612,AB$711:AB$719)</f>
        <v/>
      </c>
      <c r="AC2612" s="51">
        <f>SUMIFS(AC$907:AC$2533,SecVar,"co2",SecFuel,$B2612)+SUMIF($B$711:$B$719,$B2612,AC$711:AC$719)</f>
        <v/>
      </c>
      <c r="AD2612" s="51">
        <f>SUMIFS(AD$907:AD$2533,SecVar,"co2",SecFuel,$B2612)+SUMIF($B$711:$B$719,$B2612,AD$711:AD$719)</f>
        <v/>
      </c>
      <c r="AF2612" s="11">
        <f>CodePrefix&amp;$A2612&amp;IF($C2612="","","."&amp;$C2612&amp;"."&amp;$B2612)&amp;INDEX(VarEnd,MATCH($A2612,VarKey,0))&amp;AF$5</f>
        <v/>
      </c>
      <c r="AG2612" s="50">
        <f>SUMIFS(AG$907:AG$2533,SecVar,"co2",SecFuel,$B2612)+SUMIF($B$711:$B$719,$B2612,AG$711:AG$719)</f>
        <v/>
      </c>
      <c r="AH2612" s="51">
        <f>SUMIFS(AH$907:AH$2533,SecVar,"co2",SecFuel,$B2612)+SUMIF($B$711:$B$719,$B2612,AH$711:AH$719)</f>
        <v/>
      </c>
      <c r="AI2612" s="51">
        <f>SUMIFS(AI$907:AI$2533,SecVar,"co2",SecFuel,$B2612)+SUMIF($B$711:$B$719,$B2612,AI$711:AI$719)</f>
        <v/>
      </c>
      <c r="AJ2612" s="51">
        <f>SUMIFS(AJ$907:AJ$2533,SecVar,"co2",SecFuel,$B2612)+SUMIF($B$711:$B$719,$B2612,AJ$711:AJ$719)</f>
        <v/>
      </c>
      <c r="AK2612" s="51">
        <f>SUMIFS(AK$907:AK$2533,SecVar,"co2",SecFuel,$B2612)+SUMIF($B$711:$B$719,$B2612,AK$711:AK$719)</f>
        <v/>
      </c>
      <c r="AL2612" s="51">
        <f>SUMIFS(AL$907:AL$2533,SecVar,"co2",SecFuel,$B2612)+SUMIF($B$711:$B$719,$B2612,AL$711:AL$719)</f>
        <v/>
      </c>
      <c r="AM2612" s="51">
        <f>SUMIFS(AM$907:AM$2533,SecVar,"co2",SecFuel,$B2612)+SUMIF($B$711:$B$719,$B2612,AM$711:AM$719)</f>
        <v/>
      </c>
      <c r="AN2612" s="51">
        <f>SUMIFS(AN$907:AN$2533,SecVar,"co2",SecFuel,$B2612)+SUMIF($B$711:$B$719,$B2612,AN$711:AN$719)</f>
        <v/>
      </c>
      <c r="AO2612" s="51">
        <f>SUMIFS(AO$907:AO$2533,SecVar,"co2",SecFuel,$B2612)+SUMIF($B$711:$B$719,$B2612,AO$711:AO$719)</f>
        <v/>
      </c>
      <c r="AP2612" s="51">
        <f>SUMIFS(AP$907:AP$2533,SecVar,"co2",SecFuel,$B2612)+SUMIF($B$711:$B$719,$B2612,AP$711:AP$719)</f>
        <v/>
      </c>
      <c r="AQ2612" s="51">
        <f>SUMIFS(AQ$907:AQ$2533,SecVar,"co2",SecFuel,$B2612)+SUMIF($B$711:$B$719,$B2612,AQ$711:AQ$719)</f>
        <v/>
      </c>
      <c r="AR2612" s="51">
        <f>SUMIFS(AR$907:AR$2533,SecVar,"co2",SecFuel,$B2612)+SUMIF($B$711:$B$719,$B2612,AR$711:AR$719)</f>
        <v/>
      </c>
      <c r="AS2612" s="51">
        <f>SUMIFS(AS$907:AS$2533,SecVar,"co2",SecFuel,$B2612)+SUMIF($B$711:$B$719,$B2612,AS$711:AS$719)</f>
        <v/>
      </c>
      <c r="AT2612" s="51">
        <f>SUMIFS(AT$907:AT$2533,SecVar,"co2",SecFuel,$B2612)+SUMIF($B$711:$B$719,$B2612,AT$711:AT$719)</f>
        <v/>
      </c>
      <c r="AU2612" s="51">
        <f>SUMIFS(AU$907:AU$2533,SecVar,"co2",SecFuel,$B2612)+SUMIF($B$711:$B$719,$B2612,AU$711:AU$719)</f>
        <v/>
      </c>
      <c r="AV2612" s="51">
        <f>SUMIFS(AV$907:AV$2533,SecVar,"co2",SecFuel,$B2612)+SUMIF($B$711:$B$719,$B2612,AV$711:AV$719)</f>
        <v/>
      </c>
      <c r="AW2612" s="51">
        <f>SUMIFS(AW$907:AW$2533,SecVar,"co2",SecFuel,$B2612)+SUMIF($B$711:$B$719,$B2612,AW$711:AW$719)</f>
        <v/>
      </c>
      <c r="AX2612" s="51">
        <f>SUMIFS(AX$907:AX$2533,SecVar,"co2",SecFuel,$B2612)+SUMIF($B$711:$B$719,$B2612,AX$711:AX$719)</f>
        <v/>
      </c>
      <c r="AY2612" s="51">
        <f>SUMIFS(AY$907:AY$2533,SecVar,"co2",SecFuel,$B2612)+SUMIF($B$711:$B$719,$B2612,AY$711:AY$719)</f>
        <v/>
      </c>
    </row>
    <row r="2613" hidden="1" outlineLevel="1">
      <c r="A2613" s="14" t="inlineStr">
        <is>
          <t>co2</t>
        </is>
      </c>
      <c r="B2613" s="14" t="inlineStr">
        <is>
          <t>oop</t>
        </is>
      </c>
      <c r="C2613" s="14" t="inlineStr">
        <is>
          <t>all</t>
        </is>
      </c>
      <c r="H2613" s="14">
        <f>INDEX(VarLab,MATCH($A2613,VarKey,0))&amp;INDEX(MemLab,MATCH($C2613&amp;"|"&amp;$B2613,MemKey,0))</f>
        <v/>
      </c>
      <c r="I2613" s="14">
        <f>INDEX(VarUnit,MATCH($A2613,VarKey,0))</f>
        <v/>
      </c>
      <c r="J2613" s="14">
        <f>INDEX(VarSrc,MATCH($A2613,VarKey,0))</f>
        <v/>
      </c>
      <c r="K2613" s="11">
        <f>CodePrefix&amp;$A2613&amp;IF($C2613="","","."&amp;$C2613&amp;"."&amp;$B2613)&amp;INDEX(VarEnd,MATCH($A2613,VarKey,0))&amp;K$5</f>
        <v/>
      </c>
      <c r="L2613" s="50">
        <f>SUMIFS(L$907:L$2533,SecVar,"co2",SecFuel,$B2613)+SUMIF($B$711:$B$719,$B2613,L$711:L$719)</f>
        <v/>
      </c>
      <c r="M2613" s="51">
        <f>SUMIFS(M$907:M$2533,SecVar,"co2",SecFuel,$B2613)+SUMIF($B$711:$B$719,$B2613,M$711:M$719)</f>
        <v/>
      </c>
      <c r="N2613" s="51">
        <f>SUMIFS(N$907:N$2533,SecVar,"co2",SecFuel,$B2613)+SUMIF($B$711:$B$719,$B2613,N$711:N$719)</f>
        <v/>
      </c>
      <c r="O2613" s="51">
        <f>SUMIFS(O$907:O$2533,SecVar,"co2",SecFuel,$B2613)+SUMIF($B$711:$B$719,$B2613,O$711:O$719)</f>
        <v/>
      </c>
      <c r="P2613" s="51">
        <f>SUMIFS(P$907:P$2533,SecVar,"co2",SecFuel,$B2613)+SUMIF($B$711:$B$719,$B2613,P$711:P$719)</f>
        <v/>
      </c>
      <c r="Q2613" s="51">
        <f>SUMIFS(Q$907:Q$2533,SecVar,"co2",SecFuel,$B2613)+SUMIF($B$711:$B$719,$B2613,Q$711:Q$719)</f>
        <v/>
      </c>
      <c r="R2613" s="51">
        <f>SUMIFS(R$907:R$2533,SecVar,"co2",SecFuel,$B2613)+SUMIF($B$711:$B$719,$B2613,R$711:R$719)</f>
        <v/>
      </c>
      <c r="S2613" s="51">
        <f>SUMIFS(S$907:S$2533,SecVar,"co2",SecFuel,$B2613)+SUMIF($B$711:$B$719,$B2613,S$711:S$719)</f>
        <v/>
      </c>
      <c r="T2613" s="51">
        <f>SUMIFS(T$907:T$2533,SecVar,"co2",SecFuel,$B2613)+SUMIF($B$711:$B$719,$B2613,T$711:T$719)</f>
        <v/>
      </c>
      <c r="U2613" s="51">
        <f>SUMIFS(U$907:U$2533,SecVar,"co2",SecFuel,$B2613)+SUMIF($B$711:$B$719,$B2613,U$711:U$719)</f>
        <v/>
      </c>
      <c r="V2613" s="51">
        <f>SUMIFS(V$907:V$2533,SecVar,"co2",SecFuel,$B2613)+SUMIF($B$711:$B$719,$B2613,V$711:V$719)</f>
        <v/>
      </c>
      <c r="W2613" s="51">
        <f>SUMIFS(W$907:W$2533,SecVar,"co2",SecFuel,$B2613)+SUMIF($B$711:$B$719,$B2613,W$711:W$719)</f>
        <v/>
      </c>
      <c r="X2613" s="51">
        <f>SUMIFS(X$907:X$2533,SecVar,"co2",SecFuel,$B2613)+SUMIF($B$711:$B$719,$B2613,X$711:X$719)</f>
        <v/>
      </c>
      <c r="Y2613" s="51">
        <f>SUMIFS(Y$907:Y$2533,SecVar,"co2",SecFuel,$B2613)+SUMIF($B$711:$B$719,$B2613,Y$711:Y$719)</f>
        <v/>
      </c>
      <c r="Z2613" s="51">
        <f>SUMIFS(Z$907:Z$2533,SecVar,"co2",SecFuel,$B2613)+SUMIF($B$711:$B$719,$B2613,Z$711:Z$719)</f>
        <v/>
      </c>
      <c r="AA2613" s="51">
        <f>SUMIFS(AA$907:AA$2533,SecVar,"co2",SecFuel,$B2613)+SUMIF($B$711:$B$719,$B2613,AA$711:AA$719)</f>
        <v/>
      </c>
      <c r="AB2613" s="51">
        <f>SUMIFS(AB$907:AB$2533,SecVar,"co2",SecFuel,$B2613)+SUMIF($B$711:$B$719,$B2613,AB$711:AB$719)</f>
        <v/>
      </c>
      <c r="AC2613" s="51">
        <f>SUMIFS(AC$907:AC$2533,SecVar,"co2",SecFuel,$B2613)+SUMIF($B$711:$B$719,$B2613,AC$711:AC$719)</f>
        <v/>
      </c>
      <c r="AD2613" s="51">
        <f>SUMIFS(AD$907:AD$2533,SecVar,"co2",SecFuel,$B2613)+SUMIF($B$711:$B$719,$B2613,AD$711:AD$719)</f>
        <v/>
      </c>
      <c r="AF2613" s="11">
        <f>CodePrefix&amp;$A2613&amp;IF($C2613="","","."&amp;$C2613&amp;"."&amp;$B2613)&amp;INDEX(VarEnd,MATCH($A2613,VarKey,0))&amp;AF$5</f>
        <v/>
      </c>
      <c r="AG2613" s="50">
        <f>SUMIFS(AG$907:AG$2533,SecVar,"co2",SecFuel,$B2613)+SUMIF($B$711:$B$719,$B2613,AG$711:AG$719)</f>
        <v/>
      </c>
      <c r="AH2613" s="51">
        <f>SUMIFS(AH$907:AH$2533,SecVar,"co2",SecFuel,$B2613)+SUMIF($B$711:$B$719,$B2613,AH$711:AH$719)</f>
        <v/>
      </c>
      <c r="AI2613" s="51">
        <f>SUMIFS(AI$907:AI$2533,SecVar,"co2",SecFuel,$B2613)+SUMIF($B$711:$B$719,$B2613,AI$711:AI$719)</f>
        <v/>
      </c>
      <c r="AJ2613" s="51">
        <f>SUMIFS(AJ$907:AJ$2533,SecVar,"co2",SecFuel,$B2613)+SUMIF($B$711:$B$719,$B2613,AJ$711:AJ$719)</f>
        <v/>
      </c>
      <c r="AK2613" s="51">
        <f>SUMIFS(AK$907:AK$2533,SecVar,"co2",SecFuel,$B2613)+SUMIF($B$711:$B$719,$B2613,AK$711:AK$719)</f>
        <v/>
      </c>
      <c r="AL2613" s="51">
        <f>SUMIFS(AL$907:AL$2533,SecVar,"co2",SecFuel,$B2613)+SUMIF($B$711:$B$719,$B2613,AL$711:AL$719)</f>
        <v/>
      </c>
      <c r="AM2613" s="51">
        <f>SUMIFS(AM$907:AM$2533,SecVar,"co2",SecFuel,$B2613)+SUMIF($B$711:$B$719,$B2613,AM$711:AM$719)</f>
        <v/>
      </c>
      <c r="AN2613" s="51">
        <f>SUMIFS(AN$907:AN$2533,SecVar,"co2",SecFuel,$B2613)+SUMIF($B$711:$B$719,$B2613,AN$711:AN$719)</f>
        <v/>
      </c>
      <c r="AO2613" s="51">
        <f>SUMIFS(AO$907:AO$2533,SecVar,"co2",SecFuel,$B2613)+SUMIF($B$711:$B$719,$B2613,AO$711:AO$719)</f>
        <v/>
      </c>
      <c r="AP2613" s="51">
        <f>SUMIFS(AP$907:AP$2533,SecVar,"co2",SecFuel,$B2613)+SUMIF($B$711:$B$719,$B2613,AP$711:AP$719)</f>
        <v/>
      </c>
      <c r="AQ2613" s="51">
        <f>SUMIFS(AQ$907:AQ$2533,SecVar,"co2",SecFuel,$B2613)+SUMIF($B$711:$B$719,$B2613,AQ$711:AQ$719)</f>
        <v/>
      </c>
      <c r="AR2613" s="51">
        <f>SUMIFS(AR$907:AR$2533,SecVar,"co2",SecFuel,$B2613)+SUMIF($B$711:$B$719,$B2613,AR$711:AR$719)</f>
        <v/>
      </c>
      <c r="AS2613" s="51">
        <f>SUMIFS(AS$907:AS$2533,SecVar,"co2",SecFuel,$B2613)+SUMIF($B$711:$B$719,$B2613,AS$711:AS$719)</f>
        <v/>
      </c>
      <c r="AT2613" s="51">
        <f>SUMIFS(AT$907:AT$2533,SecVar,"co2",SecFuel,$B2613)+SUMIF($B$711:$B$719,$B2613,AT$711:AT$719)</f>
        <v/>
      </c>
      <c r="AU2613" s="51">
        <f>SUMIFS(AU$907:AU$2533,SecVar,"co2",SecFuel,$B2613)+SUMIF($B$711:$B$719,$B2613,AU$711:AU$719)</f>
        <v/>
      </c>
      <c r="AV2613" s="51">
        <f>SUMIFS(AV$907:AV$2533,SecVar,"co2",SecFuel,$B2613)+SUMIF($B$711:$B$719,$B2613,AV$711:AV$719)</f>
        <v/>
      </c>
      <c r="AW2613" s="51">
        <f>SUMIFS(AW$907:AW$2533,SecVar,"co2",SecFuel,$B2613)+SUMIF($B$711:$B$719,$B2613,AW$711:AW$719)</f>
        <v/>
      </c>
      <c r="AX2613" s="51">
        <f>SUMIFS(AX$907:AX$2533,SecVar,"co2",SecFuel,$B2613)+SUMIF($B$711:$B$719,$B2613,AX$711:AX$719)</f>
        <v/>
      </c>
      <c r="AY2613" s="51">
        <f>SUMIFS(AY$907:AY$2533,SecVar,"co2",SecFuel,$B2613)+SUMIF($B$711:$B$719,$B2613,AY$711:AY$719)</f>
        <v/>
      </c>
    </row>
    <row r="2614" hidden="1" outlineLevel="1">
      <c r="A2614" s="14" t="inlineStr">
        <is>
          <t>co2</t>
        </is>
      </c>
      <c r="B2614" s="14" t="inlineStr">
        <is>
          <t>bio</t>
        </is>
      </c>
      <c r="C2614" s="14" t="inlineStr">
        <is>
          <t>all</t>
        </is>
      </c>
      <c r="H2614" s="14">
        <f>INDEX(VarLab,MATCH($A2614,VarKey,0))&amp;INDEX(MemLab,MATCH($C2614&amp;"|"&amp;$B2614,MemKey,0))</f>
        <v/>
      </c>
      <c r="I2614" s="14">
        <f>INDEX(VarUnit,MATCH($A2614,VarKey,0))</f>
        <v/>
      </c>
      <c r="J2614" s="14">
        <f>INDEX(VarSrc,MATCH($A2614,VarKey,0))</f>
        <v/>
      </c>
      <c r="K2614" s="11">
        <f>CodePrefix&amp;$A2614&amp;IF($C2614="","","."&amp;$C2614&amp;"."&amp;$B2614)&amp;INDEX(VarEnd,MATCH($A2614,VarKey,0))&amp;K$5</f>
        <v/>
      </c>
      <c r="L2614" s="50">
        <f>SUMIFS(L$907:L$2533,SecVar,"co2",SecFuel,$B2614)+SUMIF($B$711:$B$719,$B2614,L$711:L$719)</f>
        <v/>
      </c>
      <c r="M2614" s="51">
        <f>SUMIFS(M$907:M$2533,SecVar,"co2",SecFuel,$B2614)+SUMIF($B$711:$B$719,$B2614,M$711:M$719)</f>
        <v/>
      </c>
      <c r="N2614" s="51">
        <f>SUMIFS(N$907:N$2533,SecVar,"co2",SecFuel,$B2614)+SUMIF($B$711:$B$719,$B2614,N$711:N$719)</f>
        <v/>
      </c>
      <c r="O2614" s="51">
        <f>SUMIFS(O$907:O$2533,SecVar,"co2",SecFuel,$B2614)+SUMIF($B$711:$B$719,$B2614,O$711:O$719)</f>
        <v/>
      </c>
      <c r="P2614" s="51">
        <f>SUMIFS(P$907:P$2533,SecVar,"co2",SecFuel,$B2614)+SUMIF($B$711:$B$719,$B2614,P$711:P$719)</f>
        <v/>
      </c>
      <c r="Q2614" s="51">
        <f>SUMIFS(Q$907:Q$2533,SecVar,"co2",SecFuel,$B2614)+SUMIF($B$711:$B$719,$B2614,Q$711:Q$719)</f>
        <v/>
      </c>
      <c r="R2614" s="51">
        <f>SUMIFS(R$907:R$2533,SecVar,"co2",SecFuel,$B2614)+SUMIF($B$711:$B$719,$B2614,R$711:R$719)</f>
        <v/>
      </c>
      <c r="S2614" s="51">
        <f>SUMIFS(S$907:S$2533,SecVar,"co2",SecFuel,$B2614)+SUMIF($B$711:$B$719,$B2614,S$711:S$719)</f>
        <v/>
      </c>
      <c r="T2614" s="51">
        <f>SUMIFS(T$907:T$2533,SecVar,"co2",SecFuel,$B2614)+SUMIF($B$711:$B$719,$B2614,T$711:T$719)</f>
        <v/>
      </c>
      <c r="U2614" s="51">
        <f>SUMIFS(U$907:U$2533,SecVar,"co2",SecFuel,$B2614)+SUMIF($B$711:$B$719,$B2614,U$711:U$719)</f>
        <v/>
      </c>
      <c r="V2614" s="51">
        <f>SUMIFS(V$907:V$2533,SecVar,"co2",SecFuel,$B2614)+SUMIF($B$711:$B$719,$B2614,V$711:V$719)</f>
        <v/>
      </c>
      <c r="W2614" s="51">
        <f>SUMIFS(W$907:W$2533,SecVar,"co2",SecFuel,$B2614)+SUMIF($B$711:$B$719,$B2614,W$711:W$719)</f>
        <v/>
      </c>
      <c r="X2614" s="51">
        <f>SUMIFS(X$907:X$2533,SecVar,"co2",SecFuel,$B2614)+SUMIF($B$711:$B$719,$B2614,X$711:X$719)</f>
        <v/>
      </c>
      <c r="Y2614" s="51">
        <f>SUMIFS(Y$907:Y$2533,SecVar,"co2",SecFuel,$B2614)+SUMIF($B$711:$B$719,$B2614,Y$711:Y$719)</f>
        <v/>
      </c>
      <c r="Z2614" s="51">
        <f>SUMIFS(Z$907:Z$2533,SecVar,"co2",SecFuel,$B2614)+SUMIF($B$711:$B$719,$B2614,Z$711:Z$719)</f>
        <v/>
      </c>
      <c r="AA2614" s="51">
        <f>SUMIFS(AA$907:AA$2533,SecVar,"co2",SecFuel,$B2614)+SUMIF($B$711:$B$719,$B2614,AA$711:AA$719)</f>
        <v/>
      </c>
      <c r="AB2614" s="51">
        <f>SUMIFS(AB$907:AB$2533,SecVar,"co2",SecFuel,$B2614)+SUMIF($B$711:$B$719,$B2614,AB$711:AB$719)</f>
        <v/>
      </c>
      <c r="AC2614" s="51">
        <f>SUMIFS(AC$907:AC$2533,SecVar,"co2",SecFuel,$B2614)+SUMIF($B$711:$B$719,$B2614,AC$711:AC$719)</f>
        <v/>
      </c>
      <c r="AD2614" s="51">
        <f>SUMIFS(AD$907:AD$2533,SecVar,"co2",SecFuel,$B2614)+SUMIF($B$711:$B$719,$B2614,AD$711:AD$719)</f>
        <v/>
      </c>
      <c r="AF2614" s="11">
        <f>CodePrefix&amp;$A2614&amp;IF($C2614="","","."&amp;$C2614&amp;"."&amp;$B2614)&amp;INDEX(VarEnd,MATCH($A2614,VarKey,0))&amp;AF$5</f>
        <v/>
      </c>
      <c r="AG2614" s="50">
        <f>SUMIFS(AG$907:AG$2533,SecVar,"co2",SecFuel,$B2614)+SUMIF($B$711:$B$719,$B2614,AG$711:AG$719)</f>
        <v/>
      </c>
      <c r="AH2614" s="51">
        <f>SUMIFS(AH$907:AH$2533,SecVar,"co2",SecFuel,$B2614)+SUMIF($B$711:$B$719,$B2614,AH$711:AH$719)</f>
        <v/>
      </c>
      <c r="AI2614" s="51">
        <f>SUMIFS(AI$907:AI$2533,SecVar,"co2",SecFuel,$B2614)+SUMIF($B$711:$B$719,$B2614,AI$711:AI$719)</f>
        <v/>
      </c>
      <c r="AJ2614" s="51">
        <f>SUMIFS(AJ$907:AJ$2533,SecVar,"co2",SecFuel,$B2614)+SUMIF($B$711:$B$719,$B2614,AJ$711:AJ$719)</f>
        <v/>
      </c>
      <c r="AK2614" s="51">
        <f>SUMIFS(AK$907:AK$2533,SecVar,"co2",SecFuel,$B2614)+SUMIF($B$711:$B$719,$B2614,AK$711:AK$719)</f>
        <v/>
      </c>
      <c r="AL2614" s="51">
        <f>SUMIFS(AL$907:AL$2533,SecVar,"co2",SecFuel,$B2614)+SUMIF($B$711:$B$719,$B2614,AL$711:AL$719)</f>
        <v/>
      </c>
      <c r="AM2614" s="51">
        <f>SUMIFS(AM$907:AM$2533,SecVar,"co2",SecFuel,$B2614)+SUMIF($B$711:$B$719,$B2614,AM$711:AM$719)</f>
        <v/>
      </c>
      <c r="AN2614" s="51">
        <f>SUMIFS(AN$907:AN$2533,SecVar,"co2",SecFuel,$B2614)+SUMIF($B$711:$B$719,$B2614,AN$711:AN$719)</f>
        <v/>
      </c>
      <c r="AO2614" s="51">
        <f>SUMIFS(AO$907:AO$2533,SecVar,"co2",SecFuel,$B2614)+SUMIF($B$711:$B$719,$B2614,AO$711:AO$719)</f>
        <v/>
      </c>
      <c r="AP2614" s="51">
        <f>SUMIFS(AP$907:AP$2533,SecVar,"co2",SecFuel,$B2614)+SUMIF($B$711:$B$719,$B2614,AP$711:AP$719)</f>
        <v/>
      </c>
      <c r="AQ2614" s="51">
        <f>SUMIFS(AQ$907:AQ$2533,SecVar,"co2",SecFuel,$B2614)+SUMIF($B$711:$B$719,$B2614,AQ$711:AQ$719)</f>
        <v/>
      </c>
      <c r="AR2614" s="51">
        <f>SUMIFS(AR$907:AR$2533,SecVar,"co2",SecFuel,$B2614)+SUMIF($B$711:$B$719,$B2614,AR$711:AR$719)</f>
        <v/>
      </c>
      <c r="AS2614" s="51">
        <f>SUMIFS(AS$907:AS$2533,SecVar,"co2",SecFuel,$B2614)+SUMIF($B$711:$B$719,$B2614,AS$711:AS$719)</f>
        <v/>
      </c>
      <c r="AT2614" s="51">
        <f>SUMIFS(AT$907:AT$2533,SecVar,"co2",SecFuel,$B2614)+SUMIF($B$711:$B$719,$B2614,AT$711:AT$719)</f>
        <v/>
      </c>
      <c r="AU2614" s="51">
        <f>SUMIFS(AU$907:AU$2533,SecVar,"co2",SecFuel,$B2614)+SUMIF($B$711:$B$719,$B2614,AU$711:AU$719)</f>
        <v/>
      </c>
      <c r="AV2614" s="51">
        <f>SUMIFS(AV$907:AV$2533,SecVar,"co2",SecFuel,$B2614)+SUMIF($B$711:$B$719,$B2614,AV$711:AV$719)</f>
        <v/>
      </c>
      <c r="AW2614" s="51">
        <f>SUMIFS(AW$907:AW$2533,SecVar,"co2",SecFuel,$B2614)+SUMIF($B$711:$B$719,$B2614,AW$711:AW$719)</f>
        <v/>
      </c>
      <c r="AX2614" s="51">
        <f>SUMIFS(AX$907:AX$2533,SecVar,"co2",SecFuel,$B2614)+SUMIF($B$711:$B$719,$B2614,AX$711:AX$719)</f>
        <v/>
      </c>
      <c r="AY2614" s="51">
        <f>SUMIFS(AY$907:AY$2533,SecVar,"co2",SecFuel,$B2614)+SUMIF($B$711:$B$719,$B2614,AY$711:AY$719)</f>
        <v/>
      </c>
    </row>
    <row r="2615" hidden="1" outlineLevel="1">
      <c r="A2615" s="14" t="inlineStr">
        <is>
          <t>co2.ref</t>
        </is>
      </c>
      <c r="B2615" s="14" t="inlineStr">
        <is>
          <t>all</t>
        </is>
      </c>
      <c r="C2615" s="14" t="inlineStr">
        <is>
          <t>all</t>
        </is>
      </c>
      <c r="H2615" s="14">
        <f>INDEX(VarLab,MATCH($A2615,VarKey,0))&amp;INDEX(MemLab,MATCH($C2615&amp;"|"&amp;$B2615,MemKey,0))</f>
        <v/>
      </c>
      <c r="I2615" s="14">
        <f>INDEX(VarUnit,MATCH($A2615,VarKey,0))</f>
        <v/>
      </c>
      <c r="J2615" s="14">
        <f>INDEX(VarSrc,MATCH($A2615,VarKey,0))</f>
        <v/>
      </c>
      <c r="K2615" s="11">
        <f>CodePrefix&amp;$A2615&amp;IF($C2615="","","."&amp;$C2615&amp;"."&amp;$B2615)&amp;INDEX(VarEnd,MATCH($A2615,VarKey,0))&amp;K$5</f>
        <v/>
      </c>
      <c r="L2615" s="50">
        <f>INDEX($K2601:$JB2601,MATCH(L$4,$K$4:$JB$4,0))</f>
        <v/>
      </c>
      <c r="M2615" s="51">
        <f>INDEX($K2601:$JB2601,MATCH(M$4,$K$4:$JB$4,0))</f>
        <v/>
      </c>
      <c r="N2615" s="51">
        <f>INDEX($K2601:$JB2601,MATCH(N$4,$K$4:$JB$4,0))</f>
        <v/>
      </c>
      <c r="O2615" s="51">
        <f>INDEX($K2601:$JB2601,MATCH(O$4,$K$4:$JB$4,0))</f>
        <v/>
      </c>
      <c r="P2615" s="51">
        <f>INDEX($K2601:$JB2601,MATCH(P$4,$K$4:$JB$4,0))</f>
        <v/>
      </c>
      <c r="Q2615" s="51">
        <f>INDEX($K2601:$JB2601,MATCH(Q$4,$K$4:$JB$4,0))</f>
        <v/>
      </c>
      <c r="R2615" s="51">
        <f>INDEX($K2601:$JB2601,MATCH(R$4,$K$4:$JB$4,0))</f>
        <v/>
      </c>
      <c r="S2615" s="51">
        <f>INDEX($K2601:$JB2601,MATCH(S$4,$K$4:$JB$4,0))</f>
        <v/>
      </c>
      <c r="T2615" s="51">
        <f>INDEX($K2601:$JB2601,MATCH(T$4,$K$4:$JB$4,0))</f>
        <v/>
      </c>
      <c r="U2615" s="51">
        <f>INDEX($K2601:$JB2601,MATCH(U$4,$K$4:$JB$4,0))</f>
        <v/>
      </c>
      <c r="V2615" s="51">
        <f>INDEX($K2601:$JB2601,MATCH(V$4,$K$4:$JB$4,0))</f>
        <v/>
      </c>
      <c r="W2615" s="51">
        <f>INDEX($K2601:$JB2601,MATCH(W$4,$K$4:$JB$4,0))</f>
        <v/>
      </c>
      <c r="X2615" s="51">
        <f>INDEX($K2601:$JB2601,MATCH(X$4,$K$4:$JB$4,0))</f>
        <v/>
      </c>
      <c r="Y2615" s="51">
        <f>INDEX($K2601:$JB2601,MATCH(Y$4,$K$4:$JB$4,0))</f>
        <v/>
      </c>
      <c r="Z2615" s="51">
        <f>INDEX($K2601:$JB2601,MATCH(Z$4,$K$4:$JB$4,0))</f>
        <v/>
      </c>
      <c r="AA2615" s="51">
        <f>INDEX($K2601:$JB2601,MATCH(AA$4,$K$4:$JB$4,0))</f>
        <v/>
      </c>
      <c r="AB2615" s="51">
        <f>INDEX($K2601:$JB2601,MATCH(AB$4,$K$4:$JB$4,0))</f>
        <v/>
      </c>
      <c r="AC2615" s="51">
        <f>INDEX($K2601:$JB2601,MATCH(AC$4,$K$4:$JB$4,0))</f>
        <v/>
      </c>
      <c r="AD2615" s="51">
        <f>INDEX($K2601:$JB2601,MATCH(AD$4,$K$4:$JB$4,0))</f>
        <v/>
      </c>
      <c r="AF2615" s="11">
        <f>CodePrefix&amp;$A2615&amp;IF($C2615="","","."&amp;$C2615&amp;"."&amp;$B2615)&amp;INDEX(VarEnd,MATCH($A2615,VarKey,0))&amp;AF$5</f>
        <v/>
      </c>
      <c r="AG2615" s="50">
        <f>INDEX($K2601:$JB2601,MATCH(AG$4,$K$4:$JB$4,0))</f>
        <v/>
      </c>
      <c r="AH2615" s="51">
        <f>INDEX($K2601:$JB2601,MATCH(AH$4,$K$4:$JB$4,0))</f>
        <v/>
      </c>
      <c r="AI2615" s="51">
        <f>INDEX($K2601:$JB2601,MATCH(AI$4,$K$4:$JB$4,0))</f>
        <v/>
      </c>
      <c r="AJ2615" s="51">
        <f>INDEX($K2601:$JB2601,MATCH(AJ$4,$K$4:$JB$4,0))</f>
        <v/>
      </c>
      <c r="AK2615" s="51">
        <f>INDEX($K2601:$JB2601,MATCH(AK$4,$K$4:$JB$4,0))</f>
        <v/>
      </c>
      <c r="AL2615" s="51">
        <f>INDEX($K2601:$JB2601,MATCH(AL$4,$K$4:$JB$4,0))</f>
        <v/>
      </c>
      <c r="AM2615" s="51">
        <f>INDEX($K2601:$JB2601,MATCH(AM$4,$K$4:$JB$4,0))</f>
        <v/>
      </c>
      <c r="AN2615" s="51">
        <f>INDEX($K2601:$JB2601,MATCH(AN$4,$K$4:$JB$4,0))</f>
        <v/>
      </c>
      <c r="AO2615" s="51">
        <f>INDEX($K2601:$JB2601,MATCH(AO$4,$K$4:$JB$4,0))</f>
        <v/>
      </c>
      <c r="AP2615" s="51">
        <f>INDEX($K2601:$JB2601,MATCH(AP$4,$K$4:$JB$4,0))</f>
        <v/>
      </c>
      <c r="AQ2615" s="51">
        <f>INDEX($K2601:$JB2601,MATCH(AQ$4,$K$4:$JB$4,0))</f>
        <v/>
      </c>
      <c r="AR2615" s="51">
        <f>INDEX($K2601:$JB2601,MATCH(AR$4,$K$4:$JB$4,0))</f>
        <v/>
      </c>
      <c r="AS2615" s="51">
        <f>INDEX($K2601:$JB2601,MATCH(AS$4,$K$4:$JB$4,0))</f>
        <v/>
      </c>
      <c r="AT2615" s="51">
        <f>INDEX($K2601:$JB2601,MATCH(AT$4,$K$4:$JB$4,0))</f>
        <v/>
      </c>
      <c r="AU2615" s="51">
        <f>INDEX($K2601:$JB2601,MATCH(AU$4,$K$4:$JB$4,0))</f>
        <v/>
      </c>
      <c r="AV2615" s="51">
        <f>INDEX($K2601:$JB2601,MATCH(AV$4,$K$4:$JB$4,0))</f>
        <v/>
      </c>
      <c r="AW2615" s="51">
        <f>INDEX($K2601:$JB2601,MATCH(AW$4,$K$4:$JB$4,0))</f>
        <v/>
      </c>
      <c r="AX2615" s="51">
        <f>INDEX($K2601:$JB2601,MATCH(AX$4,$K$4:$JB$4,0))</f>
        <v/>
      </c>
      <c r="AY2615" s="51">
        <f>INDEX($K2601:$JB2601,MATCH(AY$4,$K$4:$JB$4,0))</f>
        <v/>
      </c>
    </row>
    <row r="2616" collapsed="1">
      <c r="A2616" s="1" t="inlineStr">
        <is>
          <t>co2.chg</t>
        </is>
      </c>
      <c r="B2616" s="1" t="inlineStr">
        <is>
          <t>all</t>
        </is>
      </c>
      <c r="C2616" s="1" t="inlineStr">
        <is>
          <t>all</t>
        </is>
      </c>
      <c r="H2616" s="1">
        <f>INDEX(VarLab,MATCH($A2616,VarKey,0))&amp;INDEX(MemLab,MATCH($C2616&amp;"|"&amp;$B2616,MemKey,0))</f>
        <v/>
      </c>
      <c r="I2616" s="1">
        <f>INDEX(VarUnit,MATCH($A2616,VarKey,0))</f>
        <v/>
      </c>
      <c r="J2616" s="1">
        <f>INDEX(VarSrc,MATCH($A2616,VarKey,0))</f>
        <v/>
      </c>
      <c r="K2616" s="17">
        <f>CodePrefix&amp;$A2616&amp;IF($C2616="","","."&amp;$C2616&amp;"."&amp;$B2616)&amp;INDEX(VarEnd,MATCH($A2616,VarKey,0))&amp;K$5</f>
        <v/>
      </c>
      <c r="L2616" s="63">
        <f>L2601-L2615</f>
        <v/>
      </c>
      <c r="M2616" s="64">
        <f>M2601-M2615</f>
        <v/>
      </c>
      <c r="N2616" s="64">
        <f>N2601-N2615</f>
        <v/>
      </c>
      <c r="O2616" s="64">
        <f>O2601-O2615</f>
        <v/>
      </c>
      <c r="P2616" s="64">
        <f>P2601-P2615</f>
        <v/>
      </c>
      <c r="Q2616" s="64">
        <f>Q2601-Q2615</f>
        <v/>
      </c>
      <c r="R2616" s="64">
        <f>R2601-R2615</f>
        <v/>
      </c>
      <c r="S2616" s="64">
        <f>S2601-S2615</f>
        <v/>
      </c>
      <c r="T2616" s="64">
        <f>T2601-T2615</f>
        <v/>
      </c>
      <c r="U2616" s="64">
        <f>U2601-U2615</f>
        <v/>
      </c>
      <c r="V2616" s="64">
        <f>V2601-V2615</f>
        <v/>
      </c>
      <c r="W2616" s="64">
        <f>W2601-W2615</f>
        <v/>
      </c>
      <c r="X2616" s="64">
        <f>X2601-X2615</f>
        <v/>
      </c>
      <c r="Y2616" s="64">
        <f>Y2601-Y2615</f>
        <v/>
      </c>
      <c r="Z2616" s="64">
        <f>Z2601-Z2615</f>
        <v/>
      </c>
      <c r="AA2616" s="64">
        <f>AA2601-AA2615</f>
        <v/>
      </c>
      <c r="AB2616" s="64">
        <f>AB2601-AB2615</f>
        <v/>
      </c>
      <c r="AC2616" s="64">
        <f>AC2601-AC2615</f>
        <v/>
      </c>
      <c r="AD2616" s="64">
        <f>AD2601-AD2615</f>
        <v/>
      </c>
      <c r="AF2616" s="17">
        <f>CodePrefix&amp;$A2616&amp;IF($C2616="","","."&amp;$C2616&amp;"."&amp;$B2616)&amp;INDEX(VarEnd,MATCH($A2616,VarKey,0))&amp;AF$5</f>
        <v/>
      </c>
      <c r="AG2616" s="63">
        <f>AG2601-AG2615</f>
        <v/>
      </c>
      <c r="AH2616" s="64">
        <f>AH2601-AH2615</f>
        <v/>
      </c>
      <c r="AI2616" s="64">
        <f>AI2601-AI2615</f>
        <v/>
      </c>
      <c r="AJ2616" s="64">
        <f>AJ2601-AJ2615</f>
        <v/>
      </c>
      <c r="AK2616" s="64">
        <f>AK2601-AK2615</f>
        <v/>
      </c>
      <c r="AL2616" s="64">
        <f>AL2601-AL2615</f>
        <v/>
      </c>
      <c r="AM2616" s="64">
        <f>AM2601-AM2615</f>
        <v/>
      </c>
      <c r="AN2616" s="64">
        <f>AN2601-AN2615</f>
        <v/>
      </c>
      <c r="AO2616" s="64">
        <f>AO2601-AO2615</f>
        <v/>
      </c>
      <c r="AP2616" s="64">
        <f>AP2601-AP2615</f>
        <v/>
      </c>
      <c r="AQ2616" s="64">
        <f>AQ2601-AQ2615</f>
        <v/>
      </c>
      <c r="AR2616" s="64">
        <f>AR2601-AR2615</f>
        <v/>
      </c>
      <c r="AS2616" s="64">
        <f>AS2601-AS2615</f>
        <v/>
      </c>
      <c r="AT2616" s="64">
        <f>AT2601-AT2615</f>
        <v/>
      </c>
      <c r="AU2616" s="64">
        <f>AU2601-AU2615</f>
        <v/>
      </c>
      <c r="AV2616" s="64">
        <f>AV2601-AV2615</f>
        <v/>
      </c>
      <c r="AW2616" s="64">
        <f>AW2601-AW2615</f>
        <v/>
      </c>
      <c r="AX2616" s="64">
        <f>AX2601-AX2615</f>
        <v/>
      </c>
      <c r="AY2616" s="64">
        <f>AY2601-AY2615</f>
        <v/>
      </c>
    </row>
    <row r="2617">
      <c r="A2617" s="1" t="inlineStr">
        <is>
          <t>co2.pct</t>
        </is>
      </c>
      <c r="B2617" s="1" t="inlineStr">
        <is>
          <t>all</t>
        </is>
      </c>
      <c r="C2617" s="1" t="inlineStr">
        <is>
          <t>all</t>
        </is>
      </c>
      <c r="H2617" s="1">
        <f>INDEX(VarLab,MATCH($A2617,VarKey,0))&amp;INDEX(MemLab,MATCH($C2617&amp;"|"&amp;$B2617,MemKey,0))</f>
        <v/>
      </c>
      <c r="I2617" s="1">
        <f>INDEX(VarUnit,MATCH($A2617,VarKey,0))</f>
        <v/>
      </c>
      <c r="J2617" s="1">
        <f>INDEX(VarSrc,MATCH($A2617,VarKey,0))</f>
        <v/>
      </c>
      <c r="K2617" s="17">
        <f>CodePrefix&amp;$A2617&amp;IF($C2617="","","."&amp;$C2617&amp;"."&amp;$B2617)&amp;INDEX(VarEnd,MATCH($A2617,VarKey,0))&amp;K$5</f>
        <v/>
      </c>
      <c r="L2617" s="65">
        <f>L2601/L2615-1</f>
        <v/>
      </c>
      <c r="M2617" s="66">
        <f>M2601/M2615-1</f>
        <v/>
      </c>
      <c r="N2617" s="66">
        <f>N2601/N2615-1</f>
        <v/>
      </c>
      <c r="O2617" s="66">
        <f>O2601/O2615-1</f>
        <v/>
      </c>
      <c r="P2617" s="66">
        <f>P2601/P2615-1</f>
        <v/>
      </c>
      <c r="Q2617" s="66">
        <f>Q2601/Q2615-1</f>
        <v/>
      </c>
      <c r="R2617" s="66">
        <f>R2601/R2615-1</f>
        <v/>
      </c>
      <c r="S2617" s="66">
        <f>S2601/S2615-1</f>
        <v/>
      </c>
      <c r="T2617" s="66">
        <f>T2601/T2615-1</f>
        <v/>
      </c>
      <c r="U2617" s="66">
        <f>U2601/U2615-1</f>
        <v/>
      </c>
      <c r="V2617" s="66">
        <f>V2601/V2615-1</f>
        <v/>
      </c>
      <c r="W2617" s="66">
        <f>W2601/W2615-1</f>
        <v/>
      </c>
      <c r="X2617" s="66">
        <f>X2601/X2615-1</f>
        <v/>
      </c>
      <c r="Y2617" s="66">
        <f>Y2601/Y2615-1</f>
        <v/>
      </c>
      <c r="Z2617" s="66">
        <f>Z2601/Z2615-1</f>
        <v/>
      </c>
      <c r="AA2617" s="66">
        <f>AA2601/AA2615-1</f>
        <v/>
      </c>
      <c r="AB2617" s="66">
        <f>AB2601/AB2615-1</f>
        <v/>
      </c>
      <c r="AC2617" s="66">
        <f>AC2601/AC2615-1</f>
        <v/>
      </c>
      <c r="AD2617" s="66">
        <f>AD2601/AD2615-1</f>
        <v/>
      </c>
      <c r="AF2617" s="17">
        <f>CodePrefix&amp;$A2617&amp;IF($C2617="","","."&amp;$C2617&amp;"."&amp;$B2617)&amp;INDEX(VarEnd,MATCH($A2617,VarKey,0))&amp;AF$5</f>
        <v/>
      </c>
      <c r="AG2617" s="65">
        <f>AG2601/AG2615-1</f>
        <v/>
      </c>
      <c r="AH2617" s="66">
        <f>AH2601/AH2615-1</f>
        <v/>
      </c>
      <c r="AI2617" s="66">
        <f>AI2601/AI2615-1</f>
        <v/>
      </c>
      <c r="AJ2617" s="66">
        <f>AJ2601/AJ2615-1</f>
        <v/>
      </c>
      <c r="AK2617" s="66">
        <f>AK2601/AK2615-1</f>
        <v/>
      </c>
      <c r="AL2617" s="66">
        <f>AL2601/AL2615-1</f>
        <v/>
      </c>
      <c r="AM2617" s="66">
        <f>AM2601/AM2615-1</f>
        <v/>
      </c>
      <c r="AN2617" s="66">
        <f>AN2601/AN2615-1</f>
        <v/>
      </c>
      <c r="AO2617" s="66">
        <f>AO2601/AO2615-1</f>
        <v/>
      </c>
      <c r="AP2617" s="66">
        <f>AP2601/AP2615-1</f>
        <v/>
      </c>
      <c r="AQ2617" s="66">
        <f>AQ2601/AQ2615-1</f>
        <v/>
      </c>
      <c r="AR2617" s="66">
        <f>AR2601/AR2615-1</f>
        <v/>
      </c>
      <c r="AS2617" s="66">
        <f>AS2601/AS2615-1</f>
        <v/>
      </c>
      <c r="AT2617" s="66">
        <f>AT2601/AT2615-1</f>
        <v/>
      </c>
      <c r="AU2617" s="66">
        <f>AU2601/AU2615-1</f>
        <v/>
      </c>
      <c r="AV2617" s="66">
        <f>AV2601/AV2615-1</f>
        <v/>
      </c>
      <c r="AW2617" s="66">
        <f>AW2601/AW2615-1</f>
        <v/>
      </c>
      <c r="AX2617" s="66">
        <f>AX2601/AX2615-1</f>
        <v/>
      </c>
      <c r="AY2617" s="66">
        <f>AY2601/AY2615-1</f>
        <v/>
      </c>
    </row>
    <row r="2618" hidden="1" outlineLevel="1">
      <c r="A2618" s="14" t="inlineStr">
        <is>
          <t>co2.sec</t>
        </is>
      </c>
      <c r="B2618" s="14" t="inlineStr">
        <is>
          <t>all</t>
        </is>
      </c>
      <c r="C2618" s="14" t="inlineStr">
        <is>
          <t>pow</t>
        </is>
      </c>
      <c r="H2618" s="14">
        <f>INDEX(VarLab,MATCH($A2618,VarKey,0))&amp;INDEX(MemLab,MATCH($C2618&amp;"|"&amp;$B2618,MemKey,0))</f>
        <v/>
      </c>
      <c r="I2618" s="14">
        <f>INDEX(VarUnit,MATCH($A2618,VarKey,0))</f>
        <v/>
      </c>
      <c r="J2618" s="14">
        <f>INDEX(VarSrc,MATCH($A2618,VarKey,0))</f>
        <v/>
      </c>
      <c r="K2618" s="11">
        <f>CodePrefix&amp;$A2618&amp;IF($C2618="","","."&amp;$C2618&amp;"."&amp;$B2618)&amp;INDEX(VarEnd,MATCH($A2618,VarKey,0))&amp;K$5</f>
        <v/>
      </c>
      <c r="L2618" s="67">
        <f>SUMIFS(L$907:L$2533,SecVar,"co2",SecSub,$C2618)+SUMIF($C$711:$C$719,$C2618,L$711:L$719)</f>
        <v/>
      </c>
      <c r="M2618" s="68">
        <f>SUMIFS(M$907:M$2533,SecVar,"co2",SecSub,$C2618)+SUMIF($C$711:$C$719,$C2618,M$711:M$719)</f>
        <v/>
      </c>
      <c r="N2618" s="68">
        <f>SUMIFS(N$907:N$2533,SecVar,"co2",SecSub,$C2618)+SUMIF($C$711:$C$719,$C2618,N$711:N$719)</f>
        <v/>
      </c>
      <c r="O2618" s="68">
        <f>SUMIFS(O$907:O$2533,SecVar,"co2",SecSub,$C2618)+SUMIF($C$711:$C$719,$C2618,O$711:O$719)</f>
        <v/>
      </c>
      <c r="P2618" s="68">
        <f>SUMIFS(P$907:P$2533,SecVar,"co2",SecSub,$C2618)+SUMIF($C$711:$C$719,$C2618,P$711:P$719)</f>
        <v/>
      </c>
      <c r="Q2618" s="68">
        <f>SUMIFS(Q$907:Q$2533,SecVar,"co2",SecSub,$C2618)+SUMIF($C$711:$C$719,$C2618,Q$711:Q$719)</f>
        <v/>
      </c>
      <c r="R2618" s="68">
        <f>SUMIFS(R$907:R$2533,SecVar,"co2",SecSub,$C2618)+SUMIF($C$711:$C$719,$C2618,R$711:R$719)</f>
        <v/>
      </c>
      <c r="S2618" s="68">
        <f>SUMIFS(S$907:S$2533,SecVar,"co2",SecSub,$C2618)+SUMIF($C$711:$C$719,$C2618,S$711:S$719)</f>
        <v/>
      </c>
      <c r="T2618" s="68">
        <f>SUMIFS(T$907:T$2533,SecVar,"co2",SecSub,$C2618)+SUMIF($C$711:$C$719,$C2618,T$711:T$719)</f>
        <v/>
      </c>
      <c r="U2618" s="68">
        <f>SUMIFS(U$907:U$2533,SecVar,"co2",SecSub,$C2618)+SUMIF($C$711:$C$719,$C2618,U$711:U$719)</f>
        <v/>
      </c>
      <c r="V2618" s="68">
        <f>SUMIFS(V$907:V$2533,SecVar,"co2",SecSub,$C2618)+SUMIF($C$711:$C$719,$C2618,V$711:V$719)</f>
        <v/>
      </c>
      <c r="W2618" s="68">
        <f>SUMIFS(W$907:W$2533,SecVar,"co2",SecSub,$C2618)+SUMIF($C$711:$C$719,$C2618,W$711:W$719)</f>
        <v/>
      </c>
      <c r="X2618" s="68">
        <f>SUMIFS(X$907:X$2533,SecVar,"co2",SecSub,$C2618)+SUMIF($C$711:$C$719,$C2618,X$711:X$719)</f>
        <v/>
      </c>
      <c r="Y2618" s="68">
        <f>SUMIFS(Y$907:Y$2533,SecVar,"co2",SecSub,$C2618)+SUMIF($C$711:$C$719,$C2618,Y$711:Y$719)</f>
        <v/>
      </c>
      <c r="Z2618" s="68">
        <f>SUMIFS(Z$907:Z$2533,SecVar,"co2",SecSub,$C2618)+SUMIF($C$711:$C$719,$C2618,Z$711:Z$719)</f>
        <v/>
      </c>
      <c r="AA2618" s="68">
        <f>SUMIFS(AA$907:AA$2533,SecVar,"co2",SecSub,$C2618)+SUMIF($C$711:$C$719,$C2618,AA$711:AA$719)</f>
        <v/>
      </c>
      <c r="AB2618" s="68">
        <f>SUMIFS(AB$907:AB$2533,SecVar,"co2",SecSub,$C2618)+SUMIF($C$711:$C$719,$C2618,AB$711:AB$719)</f>
        <v/>
      </c>
      <c r="AC2618" s="68">
        <f>SUMIFS(AC$907:AC$2533,SecVar,"co2",SecSub,$C2618)+SUMIF($C$711:$C$719,$C2618,AC$711:AC$719)</f>
        <v/>
      </c>
      <c r="AD2618" s="68">
        <f>SUMIFS(AD$907:AD$2533,SecVar,"co2",SecSub,$C2618)+SUMIF($C$711:$C$719,$C2618,AD$711:AD$719)</f>
        <v/>
      </c>
      <c r="AF2618" s="11">
        <f>CodePrefix&amp;$A2618&amp;IF($C2618="","","."&amp;$C2618&amp;"."&amp;$B2618)&amp;INDEX(VarEnd,MATCH($A2618,VarKey,0))&amp;AF$5</f>
        <v/>
      </c>
      <c r="AG2618" s="67">
        <f>SUMIFS(AG$907:AG$2533,SecVar,"co2",SecSub,$C2618)+SUMIF($C$711:$C$719,$C2618,AG$711:AG$719)</f>
        <v/>
      </c>
      <c r="AH2618" s="68">
        <f>SUMIFS(AH$907:AH$2533,SecVar,"co2",SecSub,$C2618)+SUMIF($C$711:$C$719,$C2618,AH$711:AH$719)</f>
        <v/>
      </c>
      <c r="AI2618" s="68">
        <f>SUMIFS(AI$907:AI$2533,SecVar,"co2",SecSub,$C2618)+SUMIF($C$711:$C$719,$C2618,AI$711:AI$719)</f>
        <v/>
      </c>
      <c r="AJ2618" s="68">
        <f>SUMIFS(AJ$907:AJ$2533,SecVar,"co2",SecSub,$C2618)+SUMIF($C$711:$C$719,$C2618,AJ$711:AJ$719)</f>
        <v/>
      </c>
      <c r="AK2618" s="68">
        <f>SUMIFS(AK$907:AK$2533,SecVar,"co2",SecSub,$C2618)+SUMIF($C$711:$C$719,$C2618,AK$711:AK$719)</f>
        <v/>
      </c>
      <c r="AL2618" s="68">
        <f>SUMIFS(AL$907:AL$2533,SecVar,"co2",SecSub,$C2618)+SUMIF($C$711:$C$719,$C2618,AL$711:AL$719)</f>
        <v/>
      </c>
      <c r="AM2618" s="68">
        <f>SUMIFS(AM$907:AM$2533,SecVar,"co2",SecSub,$C2618)+SUMIF($C$711:$C$719,$C2618,AM$711:AM$719)</f>
        <v/>
      </c>
      <c r="AN2618" s="68">
        <f>SUMIFS(AN$907:AN$2533,SecVar,"co2",SecSub,$C2618)+SUMIF($C$711:$C$719,$C2618,AN$711:AN$719)</f>
        <v/>
      </c>
      <c r="AO2618" s="68">
        <f>SUMIFS(AO$907:AO$2533,SecVar,"co2",SecSub,$C2618)+SUMIF($C$711:$C$719,$C2618,AO$711:AO$719)</f>
        <v/>
      </c>
      <c r="AP2618" s="68">
        <f>SUMIFS(AP$907:AP$2533,SecVar,"co2",SecSub,$C2618)+SUMIF($C$711:$C$719,$C2618,AP$711:AP$719)</f>
        <v/>
      </c>
      <c r="AQ2618" s="68">
        <f>SUMIFS(AQ$907:AQ$2533,SecVar,"co2",SecSub,$C2618)+SUMIF($C$711:$C$719,$C2618,AQ$711:AQ$719)</f>
        <v/>
      </c>
      <c r="AR2618" s="68">
        <f>SUMIFS(AR$907:AR$2533,SecVar,"co2",SecSub,$C2618)+SUMIF($C$711:$C$719,$C2618,AR$711:AR$719)</f>
        <v/>
      </c>
      <c r="AS2618" s="68">
        <f>SUMIFS(AS$907:AS$2533,SecVar,"co2",SecSub,$C2618)+SUMIF($C$711:$C$719,$C2618,AS$711:AS$719)</f>
        <v/>
      </c>
      <c r="AT2618" s="68">
        <f>SUMIFS(AT$907:AT$2533,SecVar,"co2",SecSub,$C2618)+SUMIF($C$711:$C$719,$C2618,AT$711:AT$719)</f>
        <v/>
      </c>
      <c r="AU2618" s="68">
        <f>SUMIFS(AU$907:AU$2533,SecVar,"co2",SecSub,$C2618)+SUMIF($C$711:$C$719,$C2618,AU$711:AU$719)</f>
        <v/>
      </c>
      <c r="AV2618" s="68">
        <f>SUMIFS(AV$907:AV$2533,SecVar,"co2",SecSub,$C2618)+SUMIF($C$711:$C$719,$C2618,AV$711:AV$719)</f>
        <v/>
      </c>
      <c r="AW2618" s="68">
        <f>SUMIFS(AW$907:AW$2533,SecVar,"co2",SecSub,$C2618)+SUMIF($C$711:$C$719,$C2618,AW$711:AW$719)</f>
        <v/>
      </c>
      <c r="AX2618" s="68">
        <f>SUMIFS(AX$907:AX$2533,SecVar,"co2",SecSub,$C2618)+SUMIF($C$711:$C$719,$C2618,AX$711:AX$719)</f>
        <v/>
      </c>
      <c r="AY2618" s="68">
        <f>SUMIFS(AY$907:AY$2533,SecVar,"co2",SecSub,$C2618)+SUMIF($C$711:$C$719,$C2618,AY$711:AY$719)</f>
        <v/>
      </c>
    </row>
    <row r="2619" hidden="1" outlineLevel="1">
      <c r="A2619" s="14" t="inlineStr">
        <is>
          <t>co2.sec</t>
        </is>
      </c>
      <c r="B2619" s="14" t="inlineStr">
        <is>
          <t>all</t>
        </is>
      </c>
      <c r="C2619" s="14" t="inlineStr">
        <is>
          <t>rod</t>
        </is>
      </c>
      <c r="H2619" s="14">
        <f>INDEX(VarLab,MATCH($A2619,VarKey,0))&amp;INDEX(MemLab,MATCH($C2619&amp;"|"&amp;$B2619,MemKey,0))</f>
        <v/>
      </c>
      <c r="I2619" s="14">
        <f>INDEX(VarUnit,MATCH($A2619,VarKey,0))</f>
        <v/>
      </c>
      <c r="J2619" s="14">
        <f>INDEX(VarSrc,MATCH($A2619,VarKey,0))</f>
        <v/>
      </c>
      <c r="K2619" s="11">
        <f>CodePrefix&amp;$A2619&amp;IF($C2619="","","."&amp;$C2619&amp;"."&amp;$B2619)&amp;INDEX(VarEnd,MATCH($A2619,VarKey,0))&amp;K$5</f>
        <v/>
      </c>
      <c r="L2619" s="67">
        <f>SUMIFS(L$907:L$2533,SecVar,"co2",SecSub,$C2619)+SUMIF($C$711:$C$719,$C2619,L$711:L$719)</f>
        <v/>
      </c>
      <c r="M2619" s="68">
        <f>SUMIFS(M$907:M$2533,SecVar,"co2",SecSub,$C2619)+SUMIF($C$711:$C$719,$C2619,M$711:M$719)</f>
        <v/>
      </c>
      <c r="N2619" s="68">
        <f>SUMIFS(N$907:N$2533,SecVar,"co2",SecSub,$C2619)+SUMIF($C$711:$C$719,$C2619,N$711:N$719)</f>
        <v/>
      </c>
      <c r="O2619" s="68">
        <f>SUMIFS(O$907:O$2533,SecVar,"co2",SecSub,$C2619)+SUMIF($C$711:$C$719,$C2619,O$711:O$719)</f>
        <v/>
      </c>
      <c r="P2619" s="68">
        <f>SUMIFS(P$907:P$2533,SecVar,"co2",SecSub,$C2619)+SUMIF($C$711:$C$719,$C2619,P$711:P$719)</f>
        <v/>
      </c>
      <c r="Q2619" s="68">
        <f>SUMIFS(Q$907:Q$2533,SecVar,"co2",SecSub,$C2619)+SUMIF($C$711:$C$719,$C2619,Q$711:Q$719)</f>
        <v/>
      </c>
      <c r="R2619" s="68">
        <f>SUMIFS(R$907:R$2533,SecVar,"co2",SecSub,$C2619)+SUMIF($C$711:$C$719,$C2619,R$711:R$719)</f>
        <v/>
      </c>
      <c r="S2619" s="68">
        <f>SUMIFS(S$907:S$2533,SecVar,"co2",SecSub,$C2619)+SUMIF($C$711:$C$719,$C2619,S$711:S$719)</f>
        <v/>
      </c>
      <c r="T2619" s="68">
        <f>SUMIFS(T$907:T$2533,SecVar,"co2",SecSub,$C2619)+SUMIF($C$711:$C$719,$C2619,T$711:T$719)</f>
        <v/>
      </c>
      <c r="U2619" s="68">
        <f>SUMIFS(U$907:U$2533,SecVar,"co2",SecSub,$C2619)+SUMIF($C$711:$C$719,$C2619,U$711:U$719)</f>
        <v/>
      </c>
      <c r="V2619" s="68">
        <f>SUMIFS(V$907:V$2533,SecVar,"co2",SecSub,$C2619)+SUMIF($C$711:$C$719,$C2619,V$711:V$719)</f>
        <v/>
      </c>
      <c r="W2619" s="68">
        <f>SUMIFS(W$907:W$2533,SecVar,"co2",SecSub,$C2619)+SUMIF($C$711:$C$719,$C2619,W$711:W$719)</f>
        <v/>
      </c>
      <c r="X2619" s="68">
        <f>SUMIFS(X$907:X$2533,SecVar,"co2",SecSub,$C2619)+SUMIF($C$711:$C$719,$C2619,X$711:X$719)</f>
        <v/>
      </c>
      <c r="Y2619" s="68">
        <f>SUMIFS(Y$907:Y$2533,SecVar,"co2",SecSub,$C2619)+SUMIF($C$711:$C$719,$C2619,Y$711:Y$719)</f>
        <v/>
      </c>
      <c r="Z2619" s="68">
        <f>SUMIFS(Z$907:Z$2533,SecVar,"co2",SecSub,$C2619)+SUMIF($C$711:$C$719,$C2619,Z$711:Z$719)</f>
        <v/>
      </c>
      <c r="AA2619" s="68">
        <f>SUMIFS(AA$907:AA$2533,SecVar,"co2",SecSub,$C2619)+SUMIF($C$711:$C$719,$C2619,AA$711:AA$719)</f>
        <v/>
      </c>
      <c r="AB2619" s="68">
        <f>SUMIFS(AB$907:AB$2533,SecVar,"co2",SecSub,$C2619)+SUMIF($C$711:$C$719,$C2619,AB$711:AB$719)</f>
        <v/>
      </c>
      <c r="AC2619" s="68">
        <f>SUMIFS(AC$907:AC$2533,SecVar,"co2",SecSub,$C2619)+SUMIF($C$711:$C$719,$C2619,AC$711:AC$719)</f>
        <v/>
      </c>
      <c r="AD2619" s="68">
        <f>SUMIFS(AD$907:AD$2533,SecVar,"co2",SecSub,$C2619)+SUMIF($C$711:$C$719,$C2619,AD$711:AD$719)</f>
        <v/>
      </c>
      <c r="AF2619" s="11">
        <f>CodePrefix&amp;$A2619&amp;IF($C2619="","","."&amp;$C2619&amp;"."&amp;$B2619)&amp;INDEX(VarEnd,MATCH($A2619,VarKey,0))&amp;AF$5</f>
        <v/>
      </c>
      <c r="AG2619" s="67">
        <f>SUMIFS(AG$907:AG$2533,SecVar,"co2",SecSub,$C2619)+SUMIF($C$711:$C$719,$C2619,AG$711:AG$719)</f>
        <v/>
      </c>
      <c r="AH2619" s="68">
        <f>SUMIFS(AH$907:AH$2533,SecVar,"co2",SecSub,$C2619)+SUMIF($C$711:$C$719,$C2619,AH$711:AH$719)</f>
        <v/>
      </c>
      <c r="AI2619" s="68">
        <f>SUMIFS(AI$907:AI$2533,SecVar,"co2",SecSub,$C2619)+SUMIF($C$711:$C$719,$C2619,AI$711:AI$719)</f>
        <v/>
      </c>
      <c r="AJ2619" s="68">
        <f>SUMIFS(AJ$907:AJ$2533,SecVar,"co2",SecSub,$C2619)+SUMIF($C$711:$C$719,$C2619,AJ$711:AJ$719)</f>
        <v/>
      </c>
      <c r="AK2619" s="68">
        <f>SUMIFS(AK$907:AK$2533,SecVar,"co2",SecSub,$C2619)+SUMIF($C$711:$C$719,$C2619,AK$711:AK$719)</f>
        <v/>
      </c>
      <c r="AL2619" s="68">
        <f>SUMIFS(AL$907:AL$2533,SecVar,"co2",SecSub,$C2619)+SUMIF($C$711:$C$719,$C2619,AL$711:AL$719)</f>
        <v/>
      </c>
      <c r="AM2619" s="68">
        <f>SUMIFS(AM$907:AM$2533,SecVar,"co2",SecSub,$C2619)+SUMIF($C$711:$C$719,$C2619,AM$711:AM$719)</f>
        <v/>
      </c>
      <c r="AN2619" s="68">
        <f>SUMIFS(AN$907:AN$2533,SecVar,"co2",SecSub,$C2619)+SUMIF($C$711:$C$719,$C2619,AN$711:AN$719)</f>
        <v/>
      </c>
      <c r="AO2619" s="68">
        <f>SUMIFS(AO$907:AO$2533,SecVar,"co2",SecSub,$C2619)+SUMIF($C$711:$C$719,$C2619,AO$711:AO$719)</f>
        <v/>
      </c>
      <c r="AP2619" s="68">
        <f>SUMIFS(AP$907:AP$2533,SecVar,"co2",SecSub,$C2619)+SUMIF($C$711:$C$719,$C2619,AP$711:AP$719)</f>
        <v/>
      </c>
      <c r="AQ2619" s="68">
        <f>SUMIFS(AQ$907:AQ$2533,SecVar,"co2",SecSub,$C2619)+SUMIF($C$711:$C$719,$C2619,AQ$711:AQ$719)</f>
        <v/>
      </c>
      <c r="AR2619" s="68">
        <f>SUMIFS(AR$907:AR$2533,SecVar,"co2",SecSub,$C2619)+SUMIF($C$711:$C$719,$C2619,AR$711:AR$719)</f>
        <v/>
      </c>
      <c r="AS2619" s="68">
        <f>SUMIFS(AS$907:AS$2533,SecVar,"co2",SecSub,$C2619)+SUMIF($C$711:$C$719,$C2619,AS$711:AS$719)</f>
        <v/>
      </c>
      <c r="AT2619" s="68">
        <f>SUMIFS(AT$907:AT$2533,SecVar,"co2",SecSub,$C2619)+SUMIF($C$711:$C$719,$C2619,AT$711:AT$719)</f>
        <v/>
      </c>
      <c r="AU2619" s="68">
        <f>SUMIFS(AU$907:AU$2533,SecVar,"co2",SecSub,$C2619)+SUMIF($C$711:$C$719,$C2619,AU$711:AU$719)</f>
        <v/>
      </c>
      <c r="AV2619" s="68">
        <f>SUMIFS(AV$907:AV$2533,SecVar,"co2",SecSub,$C2619)+SUMIF($C$711:$C$719,$C2619,AV$711:AV$719)</f>
        <v/>
      </c>
      <c r="AW2619" s="68">
        <f>SUMIFS(AW$907:AW$2533,SecVar,"co2",SecSub,$C2619)+SUMIF($C$711:$C$719,$C2619,AW$711:AW$719)</f>
        <v/>
      </c>
      <c r="AX2619" s="68">
        <f>SUMIFS(AX$907:AX$2533,SecVar,"co2",SecSub,$C2619)+SUMIF($C$711:$C$719,$C2619,AX$711:AX$719)</f>
        <v/>
      </c>
      <c r="AY2619" s="68">
        <f>SUMIFS(AY$907:AY$2533,SecVar,"co2",SecSub,$C2619)+SUMIF($C$711:$C$719,$C2619,AY$711:AY$719)</f>
        <v/>
      </c>
    </row>
    <row r="2620" hidden="1" outlineLevel="1">
      <c r="A2620" s="14" t="inlineStr">
        <is>
          <t>co2.sec</t>
        </is>
      </c>
      <c r="B2620" s="14" t="inlineStr">
        <is>
          <t>all</t>
        </is>
      </c>
      <c r="C2620" s="14" t="inlineStr">
        <is>
          <t>ral</t>
        </is>
      </c>
      <c r="H2620" s="14">
        <f>INDEX(VarLab,MATCH($A2620,VarKey,0))&amp;INDEX(MemLab,MATCH($C2620&amp;"|"&amp;$B2620,MemKey,0))</f>
        <v/>
      </c>
      <c r="I2620" s="14">
        <f>INDEX(VarUnit,MATCH($A2620,VarKey,0))</f>
        <v/>
      </c>
      <c r="J2620" s="14">
        <f>INDEX(VarSrc,MATCH($A2620,VarKey,0))</f>
        <v/>
      </c>
      <c r="K2620" s="11">
        <f>CodePrefix&amp;$A2620&amp;IF($C2620="","","."&amp;$C2620&amp;"."&amp;$B2620)&amp;INDEX(VarEnd,MATCH($A2620,VarKey,0))&amp;K$5</f>
        <v/>
      </c>
      <c r="L2620" s="67">
        <f>SUMIFS(L$907:L$2533,SecVar,"co2",SecSub,$C2620)+SUMIF($C$711:$C$719,$C2620,L$711:L$719)</f>
        <v/>
      </c>
      <c r="M2620" s="68">
        <f>SUMIFS(M$907:M$2533,SecVar,"co2",SecSub,$C2620)+SUMIF($C$711:$C$719,$C2620,M$711:M$719)</f>
        <v/>
      </c>
      <c r="N2620" s="68">
        <f>SUMIFS(N$907:N$2533,SecVar,"co2",SecSub,$C2620)+SUMIF($C$711:$C$719,$C2620,N$711:N$719)</f>
        <v/>
      </c>
      <c r="O2620" s="68">
        <f>SUMIFS(O$907:O$2533,SecVar,"co2",SecSub,$C2620)+SUMIF($C$711:$C$719,$C2620,O$711:O$719)</f>
        <v/>
      </c>
      <c r="P2620" s="68">
        <f>SUMIFS(P$907:P$2533,SecVar,"co2",SecSub,$C2620)+SUMIF($C$711:$C$719,$C2620,P$711:P$719)</f>
        <v/>
      </c>
      <c r="Q2620" s="68">
        <f>SUMIFS(Q$907:Q$2533,SecVar,"co2",SecSub,$C2620)+SUMIF($C$711:$C$719,$C2620,Q$711:Q$719)</f>
        <v/>
      </c>
      <c r="R2620" s="68">
        <f>SUMIFS(R$907:R$2533,SecVar,"co2",SecSub,$C2620)+SUMIF($C$711:$C$719,$C2620,R$711:R$719)</f>
        <v/>
      </c>
      <c r="S2620" s="68">
        <f>SUMIFS(S$907:S$2533,SecVar,"co2",SecSub,$C2620)+SUMIF($C$711:$C$719,$C2620,S$711:S$719)</f>
        <v/>
      </c>
      <c r="T2620" s="68">
        <f>SUMIFS(T$907:T$2533,SecVar,"co2",SecSub,$C2620)+SUMIF($C$711:$C$719,$C2620,T$711:T$719)</f>
        <v/>
      </c>
      <c r="U2620" s="68">
        <f>SUMIFS(U$907:U$2533,SecVar,"co2",SecSub,$C2620)+SUMIF($C$711:$C$719,$C2620,U$711:U$719)</f>
        <v/>
      </c>
      <c r="V2620" s="68">
        <f>SUMIFS(V$907:V$2533,SecVar,"co2",SecSub,$C2620)+SUMIF($C$711:$C$719,$C2620,V$711:V$719)</f>
        <v/>
      </c>
      <c r="W2620" s="68">
        <f>SUMIFS(W$907:W$2533,SecVar,"co2",SecSub,$C2620)+SUMIF($C$711:$C$719,$C2620,W$711:W$719)</f>
        <v/>
      </c>
      <c r="X2620" s="68">
        <f>SUMIFS(X$907:X$2533,SecVar,"co2",SecSub,$C2620)+SUMIF($C$711:$C$719,$C2620,X$711:X$719)</f>
        <v/>
      </c>
      <c r="Y2620" s="68">
        <f>SUMIFS(Y$907:Y$2533,SecVar,"co2",SecSub,$C2620)+SUMIF($C$711:$C$719,$C2620,Y$711:Y$719)</f>
        <v/>
      </c>
      <c r="Z2620" s="68">
        <f>SUMIFS(Z$907:Z$2533,SecVar,"co2",SecSub,$C2620)+SUMIF($C$711:$C$719,$C2620,Z$711:Z$719)</f>
        <v/>
      </c>
      <c r="AA2620" s="68">
        <f>SUMIFS(AA$907:AA$2533,SecVar,"co2",SecSub,$C2620)+SUMIF($C$711:$C$719,$C2620,AA$711:AA$719)</f>
        <v/>
      </c>
      <c r="AB2620" s="68">
        <f>SUMIFS(AB$907:AB$2533,SecVar,"co2",SecSub,$C2620)+SUMIF($C$711:$C$719,$C2620,AB$711:AB$719)</f>
        <v/>
      </c>
      <c r="AC2620" s="68">
        <f>SUMIFS(AC$907:AC$2533,SecVar,"co2",SecSub,$C2620)+SUMIF($C$711:$C$719,$C2620,AC$711:AC$719)</f>
        <v/>
      </c>
      <c r="AD2620" s="68">
        <f>SUMIFS(AD$907:AD$2533,SecVar,"co2",SecSub,$C2620)+SUMIF($C$711:$C$719,$C2620,AD$711:AD$719)</f>
        <v/>
      </c>
      <c r="AF2620" s="11">
        <f>CodePrefix&amp;$A2620&amp;IF($C2620="","","."&amp;$C2620&amp;"."&amp;$B2620)&amp;INDEX(VarEnd,MATCH($A2620,VarKey,0))&amp;AF$5</f>
        <v/>
      </c>
      <c r="AG2620" s="67">
        <f>SUMIFS(AG$907:AG$2533,SecVar,"co2",SecSub,$C2620)+SUMIF($C$711:$C$719,$C2620,AG$711:AG$719)</f>
        <v/>
      </c>
      <c r="AH2620" s="68">
        <f>SUMIFS(AH$907:AH$2533,SecVar,"co2",SecSub,$C2620)+SUMIF($C$711:$C$719,$C2620,AH$711:AH$719)</f>
        <v/>
      </c>
      <c r="AI2620" s="68">
        <f>SUMIFS(AI$907:AI$2533,SecVar,"co2",SecSub,$C2620)+SUMIF($C$711:$C$719,$C2620,AI$711:AI$719)</f>
        <v/>
      </c>
      <c r="AJ2620" s="68">
        <f>SUMIFS(AJ$907:AJ$2533,SecVar,"co2",SecSub,$C2620)+SUMIF($C$711:$C$719,$C2620,AJ$711:AJ$719)</f>
        <v/>
      </c>
      <c r="AK2620" s="68">
        <f>SUMIFS(AK$907:AK$2533,SecVar,"co2",SecSub,$C2620)+SUMIF($C$711:$C$719,$C2620,AK$711:AK$719)</f>
        <v/>
      </c>
      <c r="AL2620" s="68">
        <f>SUMIFS(AL$907:AL$2533,SecVar,"co2",SecSub,$C2620)+SUMIF($C$711:$C$719,$C2620,AL$711:AL$719)</f>
        <v/>
      </c>
      <c r="AM2620" s="68">
        <f>SUMIFS(AM$907:AM$2533,SecVar,"co2",SecSub,$C2620)+SUMIF($C$711:$C$719,$C2620,AM$711:AM$719)</f>
        <v/>
      </c>
      <c r="AN2620" s="68">
        <f>SUMIFS(AN$907:AN$2533,SecVar,"co2",SecSub,$C2620)+SUMIF($C$711:$C$719,$C2620,AN$711:AN$719)</f>
        <v/>
      </c>
      <c r="AO2620" s="68">
        <f>SUMIFS(AO$907:AO$2533,SecVar,"co2",SecSub,$C2620)+SUMIF($C$711:$C$719,$C2620,AO$711:AO$719)</f>
        <v/>
      </c>
      <c r="AP2620" s="68">
        <f>SUMIFS(AP$907:AP$2533,SecVar,"co2",SecSub,$C2620)+SUMIF($C$711:$C$719,$C2620,AP$711:AP$719)</f>
        <v/>
      </c>
      <c r="AQ2620" s="68">
        <f>SUMIFS(AQ$907:AQ$2533,SecVar,"co2",SecSub,$C2620)+SUMIF($C$711:$C$719,$C2620,AQ$711:AQ$719)</f>
        <v/>
      </c>
      <c r="AR2620" s="68">
        <f>SUMIFS(AR$907:AR$2533,SecVar,"co2",SecSub,$C2620)+SUMIF($C$711:$C$719,$C2620,AR$711:AR$719)</f>
        <v/>
      </c>
      <c r="AS2620" s="68">
        <f>SUMIFS(AS$907:AS$2533,SecVar,"co2",SecSub,$C2620)+SUMIF($C$711:$C$719,$C2620,AS$711:AS$719)</f>
        <v/>
      </c>
      <c r="AT2620" s="68">
        <f>SUMIFS(AT$907:AT$2533,SecVar,"co2",SecSub,$C2620)+SUMIF($C$711:$C$719,$C2620,AT$711:AT$719)</f>
        <v/>
      </c>
      <c r="AU2620" s="68">
        <f>SUMIFS(AU$907:AU$2533,SecVar,"co2",SecSub,$C2620)+SUMIF($C$711:$C$719,$C2620,AU$711:AU$719)</f>
        <v/>
      </c>
      <c r="AV2620" s="68">
        <f>SUMIFS(AV$907:AV$2533,SecVar,"co2",SecSub,$C2620)+SUMIF($C$711:$C$719,$C2620,AV$711:AV$719)</f>
        <v/>
      </c>
      <c r="AW2620" s="68">
        <f>SUMIFS(AW$907:AW$2533,SecVar,"co2",SecSub,$C2620)+SUMIF($C$711:$C$719,$C2620,AW$711:AW$719)</f>
        <v/>
      </c>
      <c r="AX2620" s="68">
        <f>SUMIFS(AX$907:AX$2533,SecVar,"co2",SecSub,$C2620)+SUMIF($C$711:$C$719,$C2620,AX$711:AX$719)</f>
        <v/>
      </c>
      <c r="AY2620" s="68">
        <f>SUMIFS(AY$907:AY$2533,SecVar,"co2",SecSub,$C2620)+SUMIF($C$711:$C$719,$C2620,AY$711:AY$719)</f>
        <v/>
      </c>
    </row>
    <row r="2621" hidden="1" outlineLevel="1">
      <c r="A2621" s="14" t="inlineStr">
        <is>
          <t>co2.sec</t>
        </is>
      </c>
      <c r="B2621" s="14" t="inlineStr">
        <is>
          <t>all</t>
        </is>
      </c>
      <c r="C2621" s="14" t="inlineStr">
        <is>
          <t>avi</t>
        </is>
      </c>
      <c r="H2621" s="14">
        <f>INDEX(VarLab,MATCH($A2621,VarKey,0))&amp;INDEX(MemLab,MATCH($C2621&amp;"|"&amp;$B2621,MemKey,0))</f>
        <v/>
      </c>
      <c r="I2621" s="14">
        <f>INDEX(VarUnit,MATCH($A2621,VarKey,0))</f>
        <v/>
      </c>
      <c r="J2621" s="14">
        <f>INDEX(VarSrc,MATCH($A2621,VarKey,0))</f>
        <v/>
      </c>
      <c r="K2621" s="11">
        <f>CodePrefix&amp;$A2621&amp;IF($C2621="","","."&amp;$C2621&amp;"."&amp;$B2621)&amp;INDEX(VarEnd,MATCH($A2621,VarKey,0))&amp;K$5</f>
        <v/>
      </c>
      <c r="L2621" s="67">
        <f>SUMIFS(L$907:L$2533,SecVar,"co2",SecSub,$C2621)+SUMIF($C$711:$C$719,$C2621,L$711:L$719)</f>
        <v/>
      </c>
      <c r="M2621" s="68">
        <f>SUMIFS(M$907:M$2533,SecVar,"co2",SecSub,$C2621)+SUMIF($C$711:$C$719,$C2621,M$711:M$719)</f>
        <v/>
      </c>
      <c r="N2621" s="68">
        <f>SUMIFS(N$907:N$2533,SecVar,"co2",SecSub,$C2621)+SUMIF($C$711:$C$719,$C2621,N$711:N$719)</f>
        <v/>
      </c>
      <c r="O2621" s="68">
        <f>SUMIFS(O$907:O$2533,SecVar,"co2",SecSub,$C2621)+SUMIF($C$711:$C$719,$C2621,O$711:O$719)</f>
        <v/>
      </c>
      <c r="P2621" s="68">
        <f>SUMIFS(P$907:P$2533,SecVar,"co2",SecSub,$C2621)+SUMIF($C$711:$C$719,$C2621,P$711:P$719)</f>
        <v/>
      </c>
      <c r="Q2621" s="68">
        <f>SUMIFS(Q$907:Q$2533,SecVar,"co2",SecSub,$C2621)+SUMIF($C$711:$C$719,$C2621,Q$711:Q$719)</f>
        <v/>
      </c>
      <c r="R2621" s="68">
        <f>SUMIFS(R$907:R$2533,SecVar,"co2",SecSub,$C2621)+SUMIF($C$711:$C$719,$C2621,R$711:R$719)</f>
        <v/>
      </c>
      <c r="S2621" s="68">
        <f>SUMIFS(S$907:S$2533,SecVar,"co2",SecSub,$C2621)+SUMIF($C$711:$C$719,$C2621,S$711:S$719)</f>
        <v/>
      </c>
      <c r="T2621" s="68">
        <f>SUMIFS(T$907:T$2533,SecVar,"co2",SecSub,$C2621)+SUMIF($C$711:$C$719,$C2621,T$711:T$719)</f>
        <v/>
      </c>
      <c r="U2621" s="68">
        <f>SUMIFS(U$907:U$2533,SecVar,"co2",SecSub,$C2621)+SUMIF($C$711:$C$719,$C2621,U$711:U$719)</f>
        <v/>
      </c>
      <c r="V2621" s="68">
        <f>SUMIFS(V$907:V$2533,SecVar,"co2",SecSub,$C2621)+SUMIF($C$711:$C$719,$C2621,V$711:V$719)</f>
        <v/>
      </c>
      <c r="W2621" s="68">
        <f>SUMIFS(W$907:W$2533,SecVar,"co2",SecSub,$C2621)+SUMIF($C$711:$C$719,$C2621,W$711:W$719)</f>
        <v/>
      </c>
      <c r="X2621" s="68">
        <f>SUMIFS(X$907:X$2533,SecVar,"co2",SecSub,$C2621)+SUMIF($C$711:$C$719,$C2621,X$711:X$719)</f>
        <v/>
      </c>
      <c r="Y2621" s="68">
        <f>SUMIFS(Y$907:Y$2533,SecVar,"co2",SecSub,$C2621)+SUMIF($C$711:$C$719,$C2621,Y$711:Y$719)</f>
        <v/>
      </c>
      <c r="Z2621" s="68">
        <f>SUMIFS(Z$907:Z$2533,SecVar,"co2",SecSub,$C2621)+SUMIF($C$711:$C$719,$C2621,Z$711:Z$719)</f>
        <v/>
      </c>
      <c r="AA2621" s="68">
        <f>SUMIFS(AA$907:AA$2533,SecVar,"co2",SecSub,$C2621)+SUMIF($C$711:$C$719,$C2621,AA$711:AA$719)</f>
        <v/>
      </c>
      <c r="AB2621" s="68">
        <f>SUMIFS(AB$907:AB$2533,SecVar,"co2",SecSub,$C2621)+SUMIF($C$711:$C$719,$C2621,AB$711:AB$719)</f>
        <v/>
      </c>
      <c r="AC2621" s="68">
        <f>SUMIFS(AC$907:AC$2533,SecVar,"co2",SecSub,$C2621)+SUMIF($C$711:$C$719,$C2621,AC$711:AC$719)</f>
        <v/>
      </c>
      <c r="AD2621" s="68">
        <f>SUMIFS(AD$907:AD$2533,SecVar,"co2",SecSub,$C2621)+SUMIF($C$711:$C$719,$C2621,AD$711:AD$719)</f>
        <v/>
      </c>
      <c r="AF2621" s="11">
        <f>CodePrefix&amp;$A2621&amp;IF($C2621="","","."&amp;$C2621&amp;"."&amp;$B2621)&amp;INDEX(VarEnd,MATCH($A2621,VarKey,0))&amp;AF$5</f>
        <v/>
      </c>
      <c r="AG2621" s="67">
        <f>SUMIFS(AG$907:AG$2533,SecVar,"co2",SecSub,$C2621)+SUMIF($C$711:$C$719,$C2621,AG$711:AG$719)</f>
        <v/>
      </c>
      <c r="AH2621" s="68">
        <f>SUMIFS(AH$907:AH$2533,SecVar,"co2",SecSub,$C2621)+SUMIF($C$711:$C$719,$C2621,AH$711:AH$719)</f>
        <v/>
      </c>
      <c r="AI2621" s="68">
        <f>SUMIFS(AI$907:AI$2533,SecVar,"co2",SecSub,$C2621)+SUMIF($C$711:$C$719,$C2621,AI$711:AI$719)</f>
        <v/>
      </c>
      <c r="AJ2621" s="68">
        <f>SUMIFS(AJ$907:AJ$2533,SecVar,"co2",SecSub,$C2621)+SUMIF($C$711:$C$719,$C2621,AJ$711:AJ$719)</f>
        <v/>
      </c>
      <c r="AK2621" s="68">
        <f>SUMIFS(AK$907:AK$2533,SecVar,"co2",SecSub,$C2621)+SUMIF($C$711:$C$719,$C2621,AK$711:AK$719)</f>
        <v/>
      </c>
      <c r="AL2621" s="68">
        <f>SUMIFS(AL$907:AL$2533,SecVar,"co2",SecSub,$C2621)+SUMIF($C$711:$C$719,$C2621,AL$711:AL$719)</f>
        <v/>
      </c>
      <c r="AM2621" s="68">
        <f>SUMIFS(AM$907:AM$2533,SecVar,"co2",SecSub,$C2621)+SUMIF($C$711:$C$719,$C2621,AM$711:AM$719)</f>
        <v/>
      </c>
      <c r="AN2621" s="68">
        <f>SUMIFS(AN$907:AN$2533,SecVar,"co2",SecSub,$C2621)+SUMIF($C$711:$C$719,$C2621,AN$711:AN$719)</f>
        <v/>
      </c>
      <c r="AO2621" s="68">
        <f>SUMIFS(AO$907:AO$2533,SecVar,"co2",SecSub,$C2621)+SUMIF($C$711:$C$719,$C2621,AO$711:AO$719)</f>
        <v/>
      </c>
      <c r="AP2621" s="68">
        <f>SUMIFS(AP$907:AP$2533,SecVar,"co2",SecSub,$C2621)+SUMIF($C$711:$C$719,$C2621,AP$711:AP$719)</f>
        <v/>
      </c>
      <c r="AQ2621" s="68">
        <f>SUMIFS(AQ$907:AQ$2533,SecVar,"co2",SecSub,$C2621)+SUMIF($C$711:$C$719,$C2621,AQ$711:AQ$719)</f>
        <v/>
      </c>
      <c r="AR2621" s="68">
        <f>SUMIFS(AR$907:AR$2533,SecVar,"co2",SecSub,$C2621)+SUMIF($C$711:$C$719,$C2621,AR$711:AR$719)</f>
        <v/>
      </c>
      <c r="AS2621" s="68">
        <f>SUMIFS(AS$907:AS$2533,SecVar,"co2",SecSub,$C2621)+SUMIF($C$711:$C$719,$C2621,AS$711:AS$719)</f>
        <v/>
      </c>
      <c r="AT2621" s="68">
        <f>SUMIFS(AT$907:AT$2533,SecVar,"co2",SecSub,$C2621)+SUMIF($C$711:$C$719,$C2621,AT$711:AT$719)</f>
        <v/>
      </c>
      <c r="AU2621" s="68">
        <f>SUMIFS(AU$907:AU$2533,SecVar,"co2",SecSub,$C2621)+SUMIF($C$711:$C$719,$C2621,AU$711:AU$719)</f>
        <v/>
      </c>
      <c r="AV2621" s="68">
        <f>SUMIFS(AV$907:AV$2533,SecVar,"co2",SecSub,$C2621)+SUMIF($C$711:$C$719,$C2621,AV$711:AV$719)</f>
        <v/>
      </c>
      <c r="AW2621" s="68">
        <f>SUMIFS(AW$907:AW$2533,SecVar,"co2",SecSub,$C2621)+SUMIF($C$711:$C$719,$C2621,AW$711:AW$719)</f>
        <v/>
      </c>
      <c r="AX2621" s="68">
        <f>SUMIFS(AX$907:AX$2533,SecVar,"co2",SecSub,$C2621)+SUMIF($C$711:$C$719,$C2621,AX$711:AX$719)</f>
        <v/>
      </c>
      <c r="AY2621" s="68">
        <f>SUMIFS(AY$907:AY$2533,SecVar,"co2",SecSub,$C2621)+SUMIF($C$711:$C$719,$C2621,AY$711:AY$719)</f>
        <v/>
      </c>
    </row>
    <row r="2622" hidden="1" outlineLevel="1">
      <c r="A2622" s="14" t="inlineStr">
        <is>
          <t>co2.sec</t>
        </is>
      </c>
      <c r="B2622" s="14" t="inlineStr">
        <is>
          <t>all</t>
        </is>
      </c>
      <c r="C2622" s="14" t="inlineStr">
        <is>
          <t>nav</t>
        </is>
      </c>
      <c r="H2622" s="14">
        <f>INDEX(VarLab,MATCH($A2622,VarKey,0))&amp;INDEX(MemLab,MATCH($C2622&amp;"|"&amp;$B2622,MemKey,0))</f>
        <v/>
      </c>
      <c r="I2622" s="14">
        <f>INDEX(VarUnit,MATCH($A2622,VarKey,0))</f>
        <v/>
      </c>
      <c r="J2622" s="14">
        <f>INDEX(VarSrc,MATCH($A2622,VarKey,0))</f>
        <v/>
      </c>
      <c r="K2622" s="11">
        <f>CodePrefix&amp;$A2622&amp;IF($C2622="","","."&amp;$C2622&amp;"."&amp;$B2622)&amp;INDEX(VarEnd,MATCH($A2622,VarKey,0))&amp;K$5</f>
        <v/>
      </c>
      <c r="L2622" s="67">
        <f>SUMIFS(L$907:L$2533,SecVar,"co2",SecSub,$C2622)+SUMIF($C$711:$C$719,$C2622,L$711:L$719)</f>
        <v/>
      </c>
      <c r="M2622" s="68">
        <f>SUMIFS(M$907:M$2533,SecVar,"co2",SecSub,$C2622)+SUMIF($C$711:$C$719,$C2622,M$711:M$719)</f>
        <v/>
      </c>
      <c r="N2622" s="68">
        <f>SUMIFS(N$907:N$2533,SecVar,"co2",SecSub,$C2622)+SUMIF($C$711:$C$719,$C2622,N$711:N$719)</f>
        <v/>
      </c>
      <c r="O2622" s="68">
        <f>SUMIFS(O$907:O$2533,SecVar,"co2",SecSub,$C2622)+SUMIF($C$711:$C$719,$C2622,O$711:O$719)</f>
        <v/>
      </c>
      <c r="P2622" s="68">
        <f>SUMIFS(P$907:P$2533,SecVar,"co2",SecSub,$C2622)+SUMIF($C$711:$C$719,$C2622,P$711:P$719)</f>
        <v/>
      </c>
      <c r="Q2622" s="68">
        <f>SUMIFS(Q$907:Q$2533,SecVar,"co2",SecSub,$C2622)+SUMIF($C$711:$C$719,$C2622,Q$711:Q$719)</f>
        <v/>
      </c>
      <c r="R2622" s="68">
        <f>SUMIFS(R$907:R$2533,SecVar,"co2",SecSub,$C2622)+SUMIF($C$711:$C$719,$C2622,R$711:R$719)</f>
        <v/>
      </c>
      <c r="S2622" s="68">
        <f>SUMIFS(S$907:S$2533,SecVar,"co2",SecSub,$C2622)+SUMIF($C$711:$C$719,$C2622,S$711:S$719)</f>
        <v/>
      </c>
      <c r="T2622" s="68">
        <f>SUMIFS(T$907:T$2533,SecVar,"co2",SecSub,$C2622)+SUMIF($C$711:$C$719,$C2622,T$711:T$719)</f>
        <v/>
      </c>
      <c r="U2622" s="68">
        <f>SUMIFS(U$907:U$2533,SecVar,"co2",SecSub,$C2622)+SUMIF($C$711:$C$719,$C2622,U$711:U$719)</f>
        <v/>
      </c>
      <c r="V2622" s="68">
        <f>SUMIFS(V$907:V$2533,SecVar,"co2",SecSub,$C2622)+SUMIF($C$711:$C$719,$C2622,V$711:V$719)</f>
        <v/>
      </c>
      <c r="W2622" s="68">
        <f>SUMIFS(W$907:W$2533,SecVar,"co2",SecSub,$C2622)+SUMIF($C$711:$C$719,$C2622,W$711:W$719)</f>
        <v/>
      </c>
      <c r="X2622" s="68">
        <f>SUMIFS(X$907:X$2533,SecVar,"co2",SecSub,$C2622)+SUMIF($C$711:$C$719,$C2622,X$711:X$719)</f>
        <v/>
      </c>
      <c r="Y2622" s="68">
        <f>SUMIFS(Y$907:Y$2533,SecVar,"co2",SecSub,$C2622)+SUMIF($C$711:$C$719,$C2622,Y$711:Y$719)</f>
        <v/>
      </c>
      <c r="Z2622" s="68">
        <f>SUMIFS(Z$907:Z$2533,SecVar,"co2",SecSub,$C2622)+SUMIF($C$711:$C$719,$C2622,Z$711:Z$719)</f>
        <v/>
      </c>
      <c r="AA2622" s="68">
        <f>SUMIFS(AA$907:AA$2533,SecVar,"co2",SecSub,$C2622)+SUMIF($C$711:$C$719,$C2622,AA$711:AA$719)</f>
        <v/>
      </c>
      <c r="AB2622" s="68">
        <f>SUMIFS(AB$907:AB$2533,SecVar,"co2",SecSub,$C2622)+SUMIF($C$711:$C$719,$C2622,AB$711:AB$719)</f>
        <v/>
      </c>
      <c r="AC2622" s="68">
        <f>SUMIFS(AC$907:AC$2533,SecVar,"co2",SecSub,$C2622)+SUMIF($C$711:$C$719,$C2622,AC$711:AC$719)</f>
        <v/>
      </c>
      <c r="AD2622" s="68">
        <f>SUMIFS(AD$907:AD$2533,SecVar,"co2",SecSub,$C2622)+SUMIF($C$711:$C$719,$C2622,AD$711:AD$719)</f>
        <v/>
      </c>
      <c r="AF2622" s="11">
        <f>CodePrefix&amp;$A2622&amp;IF($C2622="","","."&amp;$C2622&amp;"."&amp;$B2622)&amp;INDEX(VarEnd,MATCH($A2622,VarKey,0))&amp;AF$5</f>
        <v/>
      </c>
      <c r="AG2622" s="67">
        <f>SUMIFS(AG$907:AG$2533,SecVar,"co2",SecSub,$C2622)+SUMIF($C$711:$C$719,$C2622,AG$711:AG$719)</f>
        <v/>
      </c>
      <c r="AH2622" s="68">
        <f>SUMIFS(AH$907:AH$2533,SecVar,"co2",SecSub,$C2622)+SUMIF($C$711:$C$719,$C2622,AH$711:AH$719)</f>
        <v/>
      </c>
      <c r="AI2622" s="68">
        <f>SUMIFS(AI$907:AI$2533,SecVar,"co2",SecSub,$C2622)+SUMIF($C$711:$C$719,$C2622,AI$711:AI$719)</f>
        <v/>
      </c>
      <c r="AJ2622" s="68">
        <f>SUMIFS(AJ$907:AJ$2533,SecVar,"co2",SecSub,$C2622)+SUMIF($C$711:$C$719,$C2622,AJ$711:AJ$719)</f>
        <v/>
      </c>
      <c r="AK2622" s="68">
        <f>SUMIFS(AK$907:AK$2533,SecVar,"co2",SecSub,$C2622)+SUMIF($C$711:$C$719,$C2622,AK$711:AK$719)</f>
        <v/>
      </c>
      <c r="AL2622" s="68">
        <f>SUMIFS(AL$907:AL$2533,SecVar,"co2",SecSub,$C2622)+SUMIF($C$711:$C$719,$C2622,AL$711:AL$719)</f>
        <v/>
      </c>
      <c r="AM2622" s="68">
        <f>SUMIFS(AM$907:AM$2533,SecVar,"co2",SecSub,$C2622)+SUMIF($C$711:$C$719,$C2622,AM$711:AM$719)</f>
        <v/>
      </c>
      <c r="AN2622" s="68">
        <f>SUMIFS(AN$907:AN$2533,SecVar,"co2",SecSub,$C2622)+SUMIF($C$711:$C$719,$C2622,AN$711:AN$719)</f>
        <v/>
      </c>
      <c r="AO2622" s="68">
        <f>SUMIFS(AO$907:AO$2533,SecVar,"co2",SecSub,$C2622)+SUMIF($C$711:$C$719,$C2622,AO$711:AO$719)</f>
        <v/>
      </c>
      <c r="AP2622" s="68">
        <f>SUMIFS(AP$907:AP$2533,SecVar,"co2",SecSub,$C2622)+SUMIF($C$711:$C$719,$C2622,AP$711:AP$719)</f>
        <v/>
      </c>
      <c r="AQ2622" s="68">
        <f>SUMIFS(AQ$907:AQ$2533,SecVar,"co2",SecSub,$C2622)+SUMIF($C$711:$C$719,$C2622,AQ$711:AQ$719)</f>
        <v/>
      </c>
      <c r="AR2622" s="68">
        <f>SUMIFS(AR$907:AR$2533,SecVar,"co2",SecSub,$C2622)+SUMIF($C$711:$C$719,$C2622,AR$711:AR$719)</f>
        <v/>
      </c>
      <c r="AS2622" s="68">
        <f>SUMIFS(AS$907:AS$2533,SecVar,"co2",SecSub,$C2622)+SUMIF($C$711:$C$719,$C2622,AS$711:AS$719)</f>
        <v/>
      </c>
      <c r="AT2622" s="68">
        <f>SUMIFS(AT$907:AT$2533,SecVar,"co2",SecSub,$C2622)+SUMIF($C$711:$C$719,$C2622,AT$711:AT$719)</f>
        <v/>
      </c>
      <c r="AU2622" s="68">
        <f>SUMIFS(AU$907:AU$2533,SecVar,"co2",SecSub,$C2622)+SUMIF($C$711:$C$719,$C2622,AU$711:AU$719)</f>
        <v/>
      </c>
      <c r="AV2622" s="68">
        <f>SUMIFS(AV$907:AV$2533,SecVar,"co2",SecSub,$C2622)+SUMIF($C$711:$C$719,$C2622,AV$711:AV$719)</f>
        <v/>
      </c>
      <c r="AW2622" s="68">
        <f>SUMIFS(AW$907:AW$2533,SecVar,"co2",SecSub,$C2622)+SUMIF($C$711:$C$719,$C2622,AW$711:AW$719)</f>
        <v/>
      </c>
      <c r="AX2622" s="68">
        <f>SUMIFS(AX$907:AX$2533,SecVar,"co2",SecSub,$C2622)+SUMIF($C$711:$C$719,$C2622,AX$711:AX$719)</f>
        <v/>
      </c>
      <c r="AY2622" s="68">
        <f>SUMIFS(AY$907:AY$2533,SecVar,"co2",SecSub,$C2622)+SUMIF($C$711:$C$719,$C2622,AY$711:AY$719)</f>
        <v/>
      </c>
    </row>
    <row r="2623" hidden="1" outlineLevel="1">
      <c r="A2623" s="14" t="inlineStr">
        <is>
          <t>co2.sec</t>
        </is>
      </c>
      <c r="B2623" s="14" t="inlineStr">
        <is>
          <t>all</t>
        </is>
      </c>
      <c r="C2623" s="14" t="inlineStr">
        <is>
          <t>res</t>
        </is>
      </c>
      <c r="H2623" s="14">
        <f>INDEX(VarLab,MATCH($A2623,VarKey,0))&amp;INDEX(MemLab,MATCH($C2623&amp;"|"&amp;$B2623,MemKey,0))</f>
        <v/>
      </c>
      <c r="I2623" s="14">
        <f>INDEX(VarUnit,MATCH($A2623,VarKey,0))</f>
        <v/>
      </c>
      <c r="J2623" s="14">
        <f>INDEX(VarSrc,MATCH($A2623,VarKey,0))</f>
        <v/>
      </c>
      <c r="K2623" s="11">
        <f>CodePrefix&amp;$A2623&amp;IF($C2623="","","."&amp;$C2623&amp;"."&amp;$B2623)&amp;INDEX(VarEnd,MATCH($A2623,VarKey,0))&amp;K$5</f>
        <v/>
      </c>
      <c r="L2623" s="67">
        <f>SUMIFS(L$907:L$2533,SecVar,"co2",SecSub,$C2623)+SUMIF($C$711:$C$719,$C2623,L$711:L$719)</f>
        <v/>
      </c>
      <c r="M2623" s="68">
        <f>SUMIFS(M$907:M$2533,SecVar,"co2",SecSub,$C2623)+SUMIF($C$711:$C$719,$C2623,M$711:M$719)</f>
        <v/>
      </c>
      <c r="N2623" s="68">
        <f>SUMIFS(N$907:N$2533,SecVar,"co2",SecSub,$C2623)+SUMIF($C$711:$C$719,$C2623,N$711:N$719)</f>
        <v/>
      </c>
      <c r="O2623" s="68">
        <f>SUMIFS(O$907:O$2533,SecVar,"co2",SecSub,$C2623)+SUMIF($C$711:$C$719,$C2623,O$711:O$719)</f>
        <v/>
      </c>
      <c r="P2623" s="68">
        <f>SUMIFS(P$907:P$2533,SecVar,"co2",SecSub,$C2623)+SUMIF($C$711:$C$719,$C2623,P$711:P$719)</f>
        <v/>
      </c>
      <c r="Q2623" s="68">
        <f>SUMIFS(Q$907:Q$2533,SecVar,"co2",SecSub,$C2623)+SUMIF($C$711:$C$719,$C2623,Q$711:Q$719)</f>
        <v/>
      </c>
      <c r="R2623" s="68">
        <f>SUMIFS(R$907:R$2533,SecVar,"co2",SecSub,$C2623)+SUMIF($C$711:$C$719,$C2623,R$711:R$719)</f>
        <v/>
      </c>
      <c r="S2623" s="68">
        <f>SUMIFS(S$907:S$2533,SecVar,"co2",SecSub,$C2623)+SUMIF($C$711:$C$719,$C2623,S$711:S$719)</f>
        <v/>
      </c>
      <c r="T2623" s="68">
        <f>SUMIFS(T$907:T$2533,SecVar,"co2",SecSub,$C2623)+SUMIF($C$711:$C$719,$C2623,T$711:T$719)</f>
        <v/>
      </c>
      <c r="U2623" s="68">
        <f>SUMIFS(U$907:U$2533,SecVar,"co2",SecSub,$C2623)+SUMIF($C$711:$C$719,$C2623,U$711:U$719)</f>
        <v/>
      </c>
      <c r="V2623" s="68">
        <f>SUMIFS(V$907:V$2533,SecVar,"co2",SecSub,$C2623)+SUMIF($C$711:$C$719,$C2623,V$711:V$719)</f>
        <v/>
      </c>
      <c r="W2623" s="68">
        <f>SUMIFS(W$907:W$2533,SecVar,"co2",SecSub,$C2623)+SUMIF($C$711:$C$719,$C2623,W$711:W$719)</f>
        <v/>
      </c>
      <c r="X2623" s="68">
        <f>SUMIFS(X$907:X$2533,SecVar,"co2",SecSub,$C2623)+SUMIF($C$711:$C$719,$C2623,X$711:X$719)</f>
        <v/>
      </c>
      <c r="Y2623" s="68">
        <f>SUMIFS(Y$907:Y$2533,SecVar,"co2",SecSub,$C2623)+SUMIF($C$711:$C$719,$C2623,Y$711:Y$719)</f>
        <v/>
      </c>
      <c r="Z2623" s="68">
        <f>SUMIFS(Z$907:Z$2533,SecVar,"co2",SecSub,$C2623)+SUMIF($C$711:$C$719,$C2623,Z$711:Z$719)</f>
        <v/>
      </c>
      <c r="AA2623" s="68">
        <f>SUMIFS(AA$907:AA$2533,SecVar,"co2",SecSub,$C2623)+SUMIF($C$711:$C$719,$C2623,AA$711:AA$719)</f>
        <v/>
      </c>
      <c r="AB2623" s="68">
        <f>SUMIFS(AB$907:AB$2533,SecVar,"co2",SecSub,$C2623)+SUMIF($C$711:$C$719,$C2623,AB$711:AB$719)</f>
        <v/>
      </c>
      <c r="AC2623" s="68">
        <f>SUMIFS(AC$907:AC$2533,SecVar,"co2",SecSub,$C2623)+SUMIF($C$711:$C$719,$C2623,AC$711:AC$719)</f>
        <v/>
      </c>
      <c r="AD2623" s="68">
        <f>SUMIFS(AD$907:AD$2533,SecVar,"co2",SecSub,$C2623)+SUMIF($C$711:$C$719,$C2623,AD$711:AD$719)</f>
        <v/>
      </c>
      <c r="AF2623" s="11">
        <f>CodePrefix&amp;$A2623&amp;IF($C2623="","","."&amp;$C2623&amp;"."&amp;$B2623)&amp;INDEX(VarEnd,MATCH($A2623,VarKey,0))&amp;AF$5</f>
        <v/>
      </c>
      <c r="AG2623" s="67">
        <f>SUMIFS(AG$907:AG$2533,SecVar,"co2",SecSub,$C2623)+SUMIF($C$711:$C$719,$C2623,AG$711:AG$719)</f>
        <v/>
      </c>
      <c r="AH2623" s="68">
        <f>SUMIFS(AH$907:AH$2533,SecVar,"co2",SecSub,$C2623)+SUMIF($C$711:$C$719,$C2623,AH$711:AH$719)</f>
        <v/>
      </c>
      <c r="AI2623" s="68">
        <f>SUMIFS(AI$907:AI$2533,SecVar,"co2",SecSub,$C2623)+SUMIF($C$711:$C$719,$C2623,AI$711:AI$719)</f>
        <v/>
      </c>
      <c r="AJ2623" s="68">
        <f>SUMIFS(AJ$907:AJ$2533,SecVar,"co2",SecSub,$C2623)+SUMIF($C$711:$C$719,$C2623,AJ$711:AJ$719)</f>
        <v/>
      </c>
      <c r="AK2623" s="68">
        <f>SUMIFS(AK$907:AK$2533,SecVar,"co2",SecSub,$C2623)+SUMIF($C$711:$C$719,$C2623,AK$711:AK$719)</f>
        <v/>
      </c>
      <c r="AL2623" s="68">
        <f>SUMIFS(AL$907:AL$2533,SecVar,"co2",SecSub,$C2623)+SUMIF($C$711:$C$719,$C2623,AL$711:AL$719)</f>
        <v/>
      </c>
      <c r="AM2623" s="68">
        <f>SUMIFS(AM$907:AM$2533,SecVar,"co2",SecSub,$C2623)+SUMIF($C$711:$C$719,$C2623,AM$711:AM$719)</f>
        <v/>
      </c>
      <c r="AN2623" s="68">
        <f>SUMIFS(AN$907:AN$2533,SecVar,"co2",SecSub,$C2623)+SUMIF($C$711:$C$719,$C2623,AN$711:AN$719)</f>
        <v/>
      </c>
      <c r="AO2623" s="68">
        <f>SUMIFS(AO$907:AO$2533,SecVar,"co2",SecSub,$C2623)+SUMIF($C$711:$C$719,$C2623,AO$711:AO$719)</f>
        <v/>
      </c>
      <c r="AP2623" s="68">
        <f>SUMIFS(AP$907:AP$2533,SecVar,"co2",SecSub,$C2623)+SUMIF($C$711:$C$719,$C2623,AP$711:AP$719)</f>
        <v/>
      </c>
      <c r="AQ2623" s="68">
        <f>SUMIFS(AQ$907:AQ$2533,SecVar,"co2",SecSub,$C2623)+SUMIF($C$711:$C$719,$C2623,AQ$711:AQ$719)</f>
        <v/>
      </c>
      <c r="AR2623" s="68">
        <f>SUMIFS(AR$907:AR$2533,SecVar,"co2",SecSub,$C2623)+SUMIF($C$711:$C$719,$C2623,AR$711:AR$719)</f>
        <v/>
      </c>
      <c r="AS2623" s="68">
        <f>SUMIFS(AS$907:AS$2533,SecVar,"co2",SecSub,$C2623)+SUMIF($C$711:$C$719,$C2623,AS$711:AS$719)</f>
        <v/>
      </c>
      <c r="AT2623" s="68">
        <f>SUMIFS(AT$907:AT$2533,SecVar,"co2",SecSub,$C2623)+SUMIF($C$711:$C$719,$C2623,AT$711:AT$719)</f>
        <v/>
      </c>
      <c r="AU2623" s="68">
        <f>SUMIFS(AU$907:AU$2533,SecVar,"co2",SecSub,$C2623)+SUMIF($C$711:$C$719,$C2623,AU$711:AU$719)</f>
        <v/>
      </c>
      <c r="AV2623" s="68">
        <f>SUMIFS(AV$907:AV$2533,SecVar,"co2",SecSub,$C2623)+SUMIF($C$711:$C$719,$C2623,AV$711:AV$719)</f>
        <v/>
      </c>
      <c r="AW2623" s="68">
        <f>SUMIFS(AW$907:AW$2533,SecVar,"co2",SecSub,$C2623)+SUMIF($C$711:$C$719,$C2623,AW$711:AW$719)</f>
        <v/>
      </c>
      <c r="AX2623" s="68">
        <f>SUMIFS(AX$907:AX$2533,SecVar,"co2",SecSub,$C2623)+SUMIF($C$711:$C$719,$C2623,AX$711:AX$719)</f>
        <v/>
      </c>
      <c r="AY2623" s="68">
        <f>SUMIFS(AY$907:AY$2533,SecVar,"co2",SecSub,$C2623)+SUMIF($C$711:$C$719,$C2623,AY$711:AY$719)</f>
        <v/>
      </c>
    </row>
    <row r="2624" hidden="1" outlineLevel="1">
      <c r="A2624" s="14" t="inlineStr">
        <is>
          <t>co2.sec</t>
        </is>
      </c>
      <c r="B2624" s="14" t="inlineStr">
        <is>
          <t>all</t>
        </is>
      </c>
      <c r="C2624" s="14" t="inlineStr">
        <is>
          <t>foo</t>
        </is>
      </c>
      <c r="H2624" s="14">
        <f>INDEX(VarLab,MATCH($A2624,VarKey,0))&amp;INDEX(MemLab,MATCH($C2624&amp;"|"&amp;$B2624,MemKey,0))</f>
        <v/>
      </c>
      <c r="I2624" s="14">
        <f>INDEX(VarUnit,MATCH($A2624,VarKey,0))</f>
        <v/>
      </c>
      <c r="J2624" s="14">
        <f>INDEX(VarSrc,MATCH($A2624,VarKey,0))</f>
        <v/>
      </c>
      <c r="K2624" s="11">
        <f>CodePrefix&amp;$A2624&amp;IF($C2624="","","."&amp;$C2624&amp;"."&amp;$B2624)&amp;INDEX(VarEnd,MATCH($A2624,VarKey,0))&amp;K$5</f>
        <v/>
      </c>
      <c r="L2624" s="67">
        <f>SUMIFS(L$907:L$2533,SecVar,"co2",SecSub,$C2624)+SUMIF($C$711:$C$719,$C2624,L$711:L$719)</f>
        <v/>
      </c>
      <c r="M2624" s="68">
        <f>SUMIFS(M$907:M$2533,SecVar,"co2",SecSub,$C2624)+SUMIF($C$711:$C$719,$C2624,M$711:M$719)</f>
        <v/>
      </c>
      <c r="N2624" s="68">
        <f>SUMIFS(N$907:N$2533,SecVar,"co2",SecSub,$C2624)+SUMIF($C$711:$C$719,$C2624,N$711:N$719)</f>
        <v/>
      </c>
      <c r="O2624" s="68">
        <f>SUMIFS(O$907:O$2533,SecVar,"co2",SecSub,$C2624)+SUMIF($C$711:$C$719,$C2624,O$711:O$719)</f>
        <v/>
      </c>
      <c r="P2624" s="68">
        <f>SUMIFS(P$907:P$2533,SecVar,"co2",SecSub,$C2624)+SUMIF($C$711:$C$719,$C2624,P$711:P$719)</f>
        <v/>
      </c>
      <c r="Q2624" s="68">
        <f>SUMIFS(Q$907:Q$2533,SecVar,"co2",SecSub,$C2624)+SUMIF($C$711:$C$719,$C2624,Q$711:Q$719)</f>
        <v/>
      </c>
      <c r="R2624" s="68">
        <f>SUMIFS(R$907:R$2533,SecVar,"co2",SecSub,$C2624)+SUMIF($C$711:$C$719,$C2624,R$711:R$719)</f>
        <v/>
      </c>
      <c r="S2624" s="68">
        <f>SUMIFS(S$907:S$2533,SecVar,"co2",SecSub,$C2624)+SUMIF($C$711:$C$719,$C2624,S$711:S$719)</f>
        <v/>
      </c>
      <c r="T2624" s="68">
        <f>SUMIFS(T$907:T$2533,SecVar,"co2",SecSub,$C2624)+SUMIF($C$711:$C$719,$C2624,T$711:T$719)</f>
        <v/>
      </c>
      <c r="U2624" s="68">
        <f>SUMIFS(U$907:U$2533,SecVar,"co2",SecSub,$C2624)+SUMIF($C$711:$C$719,$C2624,U$711:U$719)</f>
        <v/>
      </c>
      <c r="V2624" s="68">
        <f>SUMIFS(V$907:V$2533,SecVar,"co2",SecSub,$C2624)+SUMIF($C$711:$C$719,$C2624,V$711:V$719)</f>
        <v/>
      </c>
      <c r="W2624" s="68">
        <f>SUMIFS(W$907:W$2533,SecVar,"co2",SecSub,$C2624)+SUMIF($C$711:$C$719,$C2624,W$711:W$719)</f>
        <v/>
      </c>
      <c r="X2624" s="68">
        <f>SUMIFS(X$907:X$2533,SecVar,"co2",SecSub,$C2624)+SUMIF($C$711:$C$719,$C2624,X$711:X$719)</f>
        <v/>
      </c>
      <c r="Y2624" s="68">
        <f>SUMIFS(Y$907:Y$2533,SecVar,"co2",SecSub,$C2624)+SUMIF($C$711:$C$719,$C2624,Y$711:Y$719)</f>
        <v/>
      </c>
      <c r="Z2624" s="68">
        <f>SUMIFS(Z$907:Z$2533,SecVar,"co2",SecSub,$C2624)+SUMIF($C$711:$C$719,$C2624,Z$711:Z$719)</f>
        <v/>
      </c>
      <c r="AA2624" s="68">
        <f>SUMIFS(AA$907:AA$2533,SecVar,"co2",SecSub,$C2624)+SUMIF($C$711:$C$719,$C2624,AA$711:AA$719)</f>
        <v/>
      </c>
      <c r="AB2624" s="68">
        <f>SUMIFS(AB$907:AB$2533,SecVar,"co2",SecSub,$C2624)+SUMIF($C$711:$C$719,$C2624,AB$711:AB$719)</f>
        <v/>
      </c>
      <c r="AC2624" s="68">
        <f>SUMIFS(AC$907:AC$2533,SecVar,"co2",SecSub,$C2624)+SUMIF($C$711:$C$719,$C2624,AC$711:AC$719)</f>
        <v/>
      </c>
      <c r="AD2624" s="68">
        <f>SUMIFS(AD$907:AD$2533,SecVar,"co2",SecSub,$C2624)+SUMIF($C$711:$C$719,$C2624,AD$711:AD$719)</f>
        <v/>
      </c>
      <c r="AF2624" s="11">
        <f>CodePrefix&amp;$A2624&amp;IF($C2624="","","."&amp;$C2624&amp;"."&amp;$B2624)&amp;INDEX(VarEnd,MATCH($A2624,VarKey,0))&amp;AF$5</f>
        <v/>
      </c>
      <c r="AG2624" s="67">
        <f>SUMIFS(AG$907:AG$2533,SecVar,"co2",SecSub,$C2624)+SUMIF($C$711:$C$719,$C2624,AG$711:AG$719)</f>
        <v/>
      </c>
      <c r="AH2624" s="68">
        <f>SUMIFS(AH$907:AH$2533,SecVar,"co2",SecSub,$C2624)+SUMIF($C$711:$C$719,$C2624,AH$711:AH$719)</f>
        <v/>
      </c>
      <c r="AI2624" s="68">
        <f>SUMIFS(AI$907:AI$2533,SecVar,"co2",SecSub,$C2624)+SUMIF($C$711:$C$719,$C2624,AI$711:AI$719)</f>
        <v/>
      </c>
      <c r="AJ2624" s="68">
        <f>SUMIFS(AJ$907:AJ$2533,SecVar,"co2",SecSub,$C2624)+SUMIF($C$711:$C$719,$C2624,AJ$711:AJ$719)</f>
        <v/>
      </c>
      <c r="AK2624" s="68">
        <f>SUMIFS(AK$907:AK$2533,SecVar,"co2",SecSub,$C2624)+SUMIF($C$711:$C$719,$C2624,AK$711:AK$719)</f>
        <v/>
      </c>
      <c r="AL2624" s="68">
        <f>SUMIFS(AL$907:AL$2533,SecVar,"co2",SecSub,$C2624)+SUMIF($C$711:$C$719,$C2624,AL$711:AL$719)</f>
        <v/>
      </c>
      <c r="AM2624" s="68">
        <f>SUMIFS(AM$907:AM$2533,SecVar,"co2",SecSub,$C2624)+SUMIF($C$711:$C$719,$C2624,AM$711:AM$719)</f>
        <v/>
      </c>
      <c r="AN2624" s="68">
        <f>SUMIFS(AN$907:AN$2533,SecVar,"co2",SecSub,$C2624)+SUMIF($C$711:$C$719,$C2624,AN$711:AN$719)</f>
        <v/>
      </c>
      <c r="AO2624" s="68">
        <f>SUMIFS(AO$907:AO$2533,SecVar,"co2",SecSub,$C2624)+SUMIF($C$711:$C$719,$C2624,AO$711:AO$719)</f>
        <v/>
      </c>
      <c r="AP2624" s="68">
        <f>SUMIFS(AP$907:AP$2533,SecVar,"co2",SecSub,$C2624)+SUMIF($C$711:$C$719,$C2624,AP$711:AP$719)</f>
        <v/>
      </c>
      <c r="AQ2624" s="68">
        <f>SUMIFS(AQ$907:AQ$2533,SecVar,"co2",SecSub,$C2624)+SUMIF($C$711:$C$719,$C2624,AQ$711:AQ$719)</f>
        <v/>
      </c>
      <c r="AR2624" s="68">
        <f>SUMIFS(AR$907:AR$2533,SecVar,"co2",SecSub,$C2624)+SUMIF($C$711:$C$719,$C2624,AR$711:AR$719)</f>
        <v/>
      </c>
      <c r="AS2624" s="68">
        <f>SUMIFS(AS$907:AS$2533,SecVar,"co2",SecSub,$C2624)+SUMIF($C$711:$C$719,$C2624,AS$711:AS$719)</f>
        <v/>
      </c>
      <c r="AT2624" s="68">
        <f>SUMIFS(AT$907:AT$2533,SecVar,"co2",SecSub,$C2624)+SUMIF($C$711:$C$719,$C2624,AT$711:AT$719)</f>
        <v/>
      </c>
      <c r="AU2624" s="68">
        <f>SUMIFS(AU$907:AU$2533,SecVar,"co2",SecSub,$C2624)+SUMIF($C$711:$C$719,$C2624,AU$711:AU$719)</f>
        <v/>
      </c>
      <c r="AV2624" s="68">
        <f>SUMIFS(AV$907:AV$2533,SecVar,"co2",SecSub,$C2624)+SUMIF($C$711:$C$719,$C2624,AV$711:AV$719)</f>
        <v/>
      </c>
      <c r="AW2624" s="68">
        <f>SUMIFS(AW$907:AW$2533,SecVar,"co2",SecSub,$C2624)+SUMIF($C$711:$C$719,$C2624,AW$711:AW$719)</f>
        <v/>
      </c>
      <c r="AX2624" s="68">
        <f>SUMIFS(AX$907:AX$2533,SecVar,"co2",SecSub,$C2624)+SUMIF($C$711:$C$719,$C2624,AX$711:AX$719)</f>
        <v/>
      </c>
      <c r="AY2624" s="68">
        <f>SUMIFS(AY$907:AY$2533,SecVar,"co2",SecSub,$C2624)+SUMIF($C$711:$C$719,$C2624,AY$711:AY$719)</f>
        <v/>
      </c>
    </row>
    <row r="2625" hidden="1" outlineLevel="1">
      <c r="A2625" s="14" t="inlineStr">
        <is>
          <t>co2.sec</t>
        </is>
      </c>
      <c r="B2625" s="14" t="inlineStr">
        <is>
          <t>all</t>
        </is>
      </c>
      <c r="C2625" s="14" t="inlineStr">
        <is>
          <t>srv</t>
        </is>
      </c>
      <c r="H2625" s="14">
        <f>INDEX(VarLab,MATCH($A2625,VarKey,0))&amp;INDEX(MemLab,MATCH($C2625&amp;"|"&amp;$B2625,MemKey,0))</f>
        <v/>
      </c>
      <c r="I2625" s="14">
        <f>INDEX(VarUnit,MATCH($A2625,VarKey,0))</f>
        <v/>
      </c>
      <c r="J2625" s="14">
        <f>INDEX(VarSrc,MATCH($A2625,VarKey,0))</f>
        <v/>
      </c>
      <c r="K2625" s="11">
        <f>CodePrefix&amp;$A2625&amp;IF($C2625="","","."&amp;$C2625&amp;"."&amp;$B2625)&amp;INDEX(VarEnd,MATCH($A2625,VarKey,0))&amp;K$5</f>
        <v/>
      </c>
      <c r="L2625" s="67">
        <f>SUMIFS(L$907:L$2533,SecVar,"co2",SecSub,$C2625)+SUMIF($C$711:$C$719,$C2625,L$711:L$719)</f>
        <v/>
      </c>
      <c r="M2625" s="68">
        <f>SUMIFS(M$907:M$2533,SecVar,"co2",SecSub,$C2625)+SUMIF($C$711:$C$719,$C2625,M$711:M$719)</f>
        <v/>
      </c>
      <c r="N2625" s="68">
        <f>SUMIFS(N$907:N$2533,SecVar,"co2",SecSub,$C2625)+SUMIF($C$711:$C$719,$C2625,N$711:N$719)</f>
        <v/>
      </c>
      <c r="O2625" s="68">
        <f>SUMIFS(O$907:O$2533,SecVar,"co2",SecSub,$C2625)+SUMIF($C$711:$C$719,$C2625,O$711:O$719)</f>
        <v/>
      </c>
      <c r="P2625" s="68">
        <f>SUMIFS(P$907:P$2533,SecVar,"co2",SecSub,$C2625)+SUMIF($C$711:$C$719,$C2625,P$711:P$719)</f>
        <v/>
      </c>
      <c r="Q2625" s="68">
        <f>SUMIFS(Q$907:Q$2533,SecVar,"co2",SecSub,$C2625)+SUMIF($C$711:$C$719,$C2625,Q$711:Q$719)</f>
        <v/>
      </c>
      <c r="R2625" s="68">
        <f>SUMIFS(R$907:R$2533,SecVar,"co2",SecSub,$C2625)+SUMIF($C$711:$C$719,$C2625,R$711:R$719)</f>
        <v/>
      </c>
      <c r="S2625" s="68">
        <f>SUMIFS(S$907:S$2533,SecVar,"co2",SecSub,$C2625)+SUMIF($C$711:$C$719,$C2625,S$711:S$719)</f>
        <v/>
      </c>
      <c r="T2625" s="68">
        <f>SUMIFS(T$907:T$2533,SecVar,"co2",SecSub,$C2625)+SUMIF($C$711:$C$719,$C2625,T$711:T$719)</f>
        <v/>
      </c>
      <c r="U2625" s="68">
        <f>SUMIFS(U$907:U$2533,SecVar,"co2",SecSub,$C2625)+SUMIF($C$711:$C$719,$C2625,U$711:U$719)</f>
        <v/>
      </c>
      <c r="V2625" s="68">
        <f>SUMIFS(V$907:V$2533,SecVar,"co2",SecSub,$C2625)+SUMIF($C$711:$C$719,$C2625,V$711:V$719)</f>
        <v/>
      </c>
      <c r="W2625" s="68">
        <f>SUMIFS(W$907:W$2533,SecVar,"co2",SecSub,$C2625)+SUMIF($C$711:$C$719,$C2625,W$711:W$719)</f>
        <v/>
      </c>
      <c r="X2625" s="68">
        <f>SUMIFS(X$907:X$2533,SecVar,"co2",SecSub,$C2625)+SUMIF($C$711:$C$719,$C2625,X$711:X$719)</f>
        <v/>
      </c>
      <c r="Y2625" s="68">
        <f>SUMIFS(Y$907:Y$2533,SecVar,"co2",SecSub,$C2625)+SUMIF($C$711:$C$719,$C2625,Y$711:Y$719)</f>
        <v/>
      </c>
      <c r="Z2625" s="68">
        <f>SUMIFS(Z$907:Z$2533,SecVar,"co2",SecSub,$C2625)+SUMIF($C$711:$C$719,$C2625,Z$711:Z$719)</f>
        <v/>
      </c>
      <c r="AA2625" s="68">
        <f>SUMIFS(AA$907:AA$2533,SecVar,"co2",SecSub,$C2625)+SUMIF($C$711:$C$719,$C2625,AA$711:AA$719)</f>
        <v/>
      </c>
      <c r="AB2625" s="68">
        <f>SUMIFS(AB$907:AB$2533,SecVar,"co2",SecSub,$C2625)+SUMIF($C$711:$C$719,$C2625,AB$711:AB$719)</f>
        <v/>
      </c>
      <c r="AC2625" s="68">
        <f>SUMIFS(AC$907:AC$2533,SecVar,"co2",SecSub,$C2625)+SUMIF($C$711:$C$719,$C2625,AC$711:AC$719)</f>
        <v/>
      </c>
      <c r="AD2625" s="68">
        <f>SUMIFS(AD$907:AD$2533,SecVar,"co2",SecSub,$C2625)+SUMIF($C$711:$C$719,$C2625,AD$711:AD$719)</f>
        <v/>
      </c>
      <c r="AF2625" s="11">
        <f>CodePrefix&amp;$A2625&amp;IF($C2625="","","."&amp;$C2625&amp;"."&amp;$B2625)&amp;INDEX(VarEnd,MATCH($A2625,VarKey,0))&amp;AF$5</f>
        <v/>
      </c>
      <c r="AG2625" s="67">
        <f>SUMIFS(AG$907:AG$2533,SecVar,"co2",SecSub,$C2625)+SUMIF($C$711:$C$719,$C2625,AG$711:AG$719)</f>
        <v/>
      </c>
      <c r="AH2625" s="68">
        <f>SUMIFS(AH$907:AH$2533,SecVar,"co2",SecSub,$C2625)+SUMIF($C$711:$C$719,$C2625,AH$711:AH$719)</f>
        <v/>
      </c>
      <c r="AI2625" s="68">
        <f>SUMIFS(AI$907:AI$2533,SecVar,"co2",SecSub,$C2625)+SUMIF($C$711:$C$719,$C2625,AI$711:AI$719)</f>
        <v/>
      </c>
      <c r="AJ2625" s="68">
        <f>SUMIFS(AJ$907:AJ$2533,SecVar,"co2",SecSub,$C2625)+SUMIF($C$711:$C$719,$C2625,AJ$711:AJ$719)</f>
        <v/>
      </c>
      <c r="AK2625" s="68">
        <f>SUMIFS(AK$907:AK$2533,SecVar,"co2",SecSub,$C2625)+SUMIF($C$711:$C$719,$C2625,AK$711:AK$719)</f>
        <v/>
      </c>
      <c r="AL2625" s="68">
        <f>SUMIFS(AL$907:AL$2533,SecVar,"co2",SecSub,$C2625)+SUMIF($C$711:$C$719,$C2625,AL$711:AL$719)</f>
        <v/>
      </c>
      <c r="AM2625" s="68">
        <f>SUMIFS(AM$907:AM$2533,SecVar,"co2",SecSub,$C2625)+SUMIF($C$711:$C$719,$C2625,AM$711:AM$719)</f>
        <v/>
      </c>
      <c r="AN2625" s="68">
        <f>SUMIFS(AN$907:AN$2533,SecVar,"co2",SecSub,$C2625)+SUMIF($C$711:$C$719,$C2625,AN$711:AN$719)</f>
        <v/>
      </c>
      <c r="AO2625" s="68">
        <f>SUMIFS(AO$907:AO$2533,SecVar,"co2",SecSub,$C2625)+SUMIF($C$711:$C$719,$C2625,AO$711:AO$719)</f>
        <v/>
      </c>
      <c r="AP2625" s="68">
        <f>SUMIFS(AP$907:AP$2533,SecVar,"co2",SecSub,$C2625)+SUMIF($C$711:$C$719,$C2625,AP$711:AP$719)</f>
        <v/>
      </c>
      <c r="AQ2625" s="68">
        <f>SUMIFS(AQ$907:AQ$2533,SecVar,"co2",SecSub,$C2625)+SUMIF($C$711:$C$719,$C2625,AQ$711:AQ$719)</f>
        <v/>
      </c>
      <c r="AR2625" s="68">
        <f>SUMIFS(AR$907:AR$2533,SecVar,"co2",SecSub,$C2625)+SUMIF($C$711:$C$719,$C2625,AR$711:AR$719)</f>
        <v/>
      </c>
      <c r="AS2625" s="68">
        <f>SUMIFS(AS$907:AS$2533,SecVar,"co2",SecSub,$C2625)+SUMIF($C$711:$C$719,$C2625,AS$711:AS$719)</f>
        <v/>
      </c>
      <c r="AT2625" s="68">
        <f>SUMIFS(AT$907:AT$2533,SecVar,"co2",SecSub,$C2625)+SUMIF($C$711:$C$719,$C2625,AT$711:AT$719)</f>
        <v/>
      </c>
      <c r="AU2625" s="68">
        <f>SUMIFS(AU$907:AU$2533,SecVar,"co2",SecSub,$C2625)+SUMIF($C$711:$C$719,$C2625,AU$711:AU$719)</f>
        <v/>
      </c>
      <c r="AV2625" s="68">
        <f>SUMIFS(AV$907:AV$2533,SecVar,"co2",SecSub,$C2625)+SUMIF($C$711:$C$719,$C2625,AV$711:AV$719)</f>
        <v/>
      </c>
      <c r="AW2625" s="68">
        <f>SUMIFS(AW$907:AW$2533,SecVar,"co2",SecSub,$C2625)+SUMIF($C$711:$C$719,$C2625,AW$711:AW$719)</f>
        <v/>
      </c>
      <c r="AX2625" s="68">
        <f>SUMIFS(AX$907:AX$2533,SecVar,"co2",SecSub,$C2625)+SUMIF($C$711:$C$719,$C2625,AX$711:AX$719)</f>
        <v/>
      </c>
      <c r="AY2625" s="68">
        <f>SUMIFS(AY$907:AY$2533,SecVar,"co2",SecSub,$C2625)+SUMIF($C$711:$C$719,$C2625,AY$711:AY$719)</f>
        <v/>
      </c>
    </row>
    <row r="2626" hidden="1" outlineLevel="1">
      <c r="A2626" s="14" t="inlineStr">
        <is>
          <t>co2.sec</t>
        </is>
      </c>
      <c r="B2626" s="14" t="inlineStr">
        <is>
          <t>all</t>
        </is>
      </c>
      <c r="C2626" s="14" t="inlineStr">
        <is>
          <t>mch</t>
        </is>
      </c>
      <c r="H2626" s="14">
        <f>INDEX(VarLab,MATCH($A2626,VarKey,0))&amp;INDEX(MemLab,MATCH($C2626&amp;"|"&amp;$B2626,MemKey,0))</f>
        <v/>
      </c>
      <c r="I2626" s="14">
        <f>INDEX(VarUnit,MATCH($A2626,VarKey,0))</f>
        <v/>
      </c>
      <c r="J2626" s="14">
        <f>INDEX(VarSrc,MATCH($A2626,VarKey,0))</f>
        <v/>
      </c>
      <c r="K2626" s="11">
        <f>CodePrefix&amp;$A2626&amp;IF($C2626="","","."&amp;$C2626&amp;"."&amp;$B2626)&amp;INDEX(VarEnd,MATCH($A2626,VarKey,0))&amp;K$5</f>
        <v/>
      </c>
      <c r="L2626" s="67">
        <f>SUMIFS(L$907:L$2533,SecVar,"co2",SecSub,$C2626)+SUMIF($C$711:$C$719,$C2626,L$711:L$719)</f>
        <v/>
      </c>
      <c r="M2626" s="68">
        <f>SUMIFS(M$907:M$2533,SecVar,"co2",SecSub,$C2626)+SUMIF($C$711:$C$719,$C2626,M$711:M$719)</f>
        <v/>
      </c>
      <c r="N2626" s="68">
        <f>SUMIFS(N$907:N$2533,SecVar,"co2",SecSub,$C2626)+SUMIF($C$711:$C$719,$C2626,N$711:N$719)</f>
        <v/>
      </c>
      <c r="O2626" s="68">
        <f>SUMIFS(O$907:O$2533,SecVar,"co2",SecSub,$C2626)+SUMIF($C$711:$C$719,$C2626,O$711:O$719)</f>
        <v/>
      </c>
      <c r="P2626" s="68">
        <f>SUMIFS(P$907:P$2533,SecVar,"co2",SecSub,$C2626)+SUMIF($C$711:$C$719,$C2626,P$711:P$719)</f>
        <v/>
      </c>
      <c r="Q2626" s="68">
        <f>SUMIFS(Q$907:Q$2533,SecVar,"co2",SecSub,$C2626)+SUMIF($C$711:$C$719,$C2626,Q$711:Q$719)</f>
        <v/>
      </c>
      <c r="R2626" s="68">
        <f>SUMIFS(R$907:R$2533,SecVar,"co2",SecSub,$C2626)+SUMIF($C$711:$C$719,$C2626,R$711:R$719)</f>
        <v/>
      </c>
      <c r="S2626" s="68">
        <f>SUMIFS(S$907:S$2533,SecVar,"co2",SecSub,$C2626)+SUMIF($C$711:$C$719,$C2626,S$711:S$719)</f>
        <v/>
      </c>
      <c r="T2626" s="68">
        <f>SUMIFS(T$907:T$2533,SecVar,"co2",SecSub,$C2626)+SUMIF($C$711:$C$719,$C2626,T$711:T$719)</f>
        <v/>
      </c>
      <c r="U2626" s="68">
        <f>SUMIFS(U$907:U$2533,SecVar,"co2",SecSub,$C2626)+SUMIF($C$711:$C$719,$C2626,U$711:U$719)</f>
        <v/>
      </c>
      <c r="V2626" s="68">
        <f>SUMIFS(V$907:V$2533,SecVar,"co2",SecSub,$C2626)+SUMIF($C$711:$C$719,$C2626,V$711:V$719)</f>
        <v/>
      </c>
      <c r="W2626" s="68">
        <f>SUMIFS(W$907:W$2533,SecVar,"co2",SecSub,$C2626)+SUMIF($C$711:$C$719,$C2626,W$711:W$719)</f>
        <v/>
      </c>
      <c r="X2626" s="68">
        <f>SUMIFS(X$907:X$2533,SecVar,"co2",SecSub,$C2626)+SUMIF($C$711:$C$719,$C2626,X$711:X$719)</f>
        <v/>
      </c>
      <c r="Y2626" s="68">
        <f>SUMIFS(Y$907:Y$2533,SecVar,"co2",SecSub,$C2626)+SUMIF($C$711:$C$719,$C2626,Y$711:Y$719)</f>
        <v/>
      </c>
      <c r="Z2626" s="68">
        <f>SUMIFS(Z$907:Z$2533,SecVar,"co2",SecSub,$C2626)+SUMIF($C$711:$C$719,$C2626,Z$711:Z$719)</f>
        <v/>
      </c>
      <c r="AA2626" s="68">
        <f>SUMIFS(AA$907:AA$2533,SecVar,"co2",SecSub,$C2626)+SUMIF($C$711:$C$719,$C2626,AA$711:AA$719)</f>
        <v/>
      </c>
      <c r="AB2626" s="68">
        <f>SUMIFS(AB$907:AB$2533,SecVar,"co2",SecSub,$C2626)+SUMIF($C$711:$C$719,$C2626,AB$711:AB$719)</f>
        <v/>
      </c>
      <c r="AC2626" s="68">
        <f>SUMIFS(AC$907:AC$2533,SecVar,"co2",SecSub,$C2626)+SUMIF($C$711:$C$719,$C2626,AC$711:AC$719)</f>
        <v/>
      </c>
      <c r="AD2626" s="68">
        <f>SUMIFS(AD$907:AD$2533,SecVar,"co2",SecSub,$C2626)+SUMIF($C$711:$C$719,$C2626,AD$711:AD$719)</f>
        <v/>
      </c>
      <c r="AF2626" s="11">
        <f>CodePrefix&amp;$A2626&amp;IF($C2626="","","."&amp;$C2626&amp;"."&amp;$B2626)&amp;INDEX(VarEnd,MATCH($A2626,VarKey,0))&amp;AF$5</f>
        <v/>
      </c>
      <c r="AG2626" s="67">
        <f>SUMIFS(AG$907:AG$2533,SecVar,"co2",SecSub,$C2626)+SUMIF($C$711:$C$719,$C2626,AG$711:AG$719)</f>
        <v/>
      </c>
      <c r="AH2626" s="68">
        <f>SUMIFS(AH$907:AH$2533,SecVar,"co2",SecSub,$C2626)+SUMIF($C$711:$C$719,$C2626,AH$711:AH$719)</f>
        <v/>
      </c>
      <c r="AI2626" s="68">
        <f>SUMIFS(AI$907:AI$2533,SecVar,"co2",SecSub,$C2626)+SUMIF($C$711:$C$719,$C2626,AI$711:AI$719)</f>
        <v/>
      </c>
      <c r="AJ2626" s="68">
        <f>SUMIFS(AJ$907:AJ$2533,SecVar,"co2",SecSub,$C2626)+SUMIF($C$711:$C$719,$C2626,AJ$711:AJ$719)</f>
        <v/>
      </c>
      <c r="AK2626" s="68">
        <f>SUMIFS(AK$907:AK$2533,SecVar,"co2",SecSub,$C2626)+SUMIF($C$711:$C$719,$C2626,AK$711:AK$719)</f>
        <v/>
      </c>
      <c r="AL2626" s="68">
        <f>SUMIFS(AL$907:AL$2533,SecVar,"co2",SecSub,$C2626)+SUMIF($C$711:$C$719,$C2626,AL$711:AL$719)</f>
        <v/>
      </c>
      <c r="AM2626" s="68">
        <f>SUMIFS(AM$907:AM$2533,SecVar,"co2",SecSub,$C2626)+SUMIF($C$711:$C$719,$C2626,AM$711:AM$719)</f>
        <v/>
      </c>
      <c r="AN2626" s="68">
        <f>SUMIFS(AN$907:AN$2533,SecVar,"co2",SecSub,$C2626)+SUMIF($C$711:$C$719,$C2626,AN$711:AN$719)</f>
        <v/>
      </c>
      <c r="AO2626" s="68">
        <f>SUMIFS(AO$907:AO$2533,SecVar,"co2",SecSub,$C2626)+SUMIF($C$711:$C$719,$C2626,AO$711:AO$719)</f>
        <v/>
      </c>
      <c r="AP2626" s="68">
        <f>SUMIFS(AP$907:AP$2533,SecVar,"co2",SecSub,$C2626)+SUMIF($C$711:$C$719,$C2626,AP$711:AP$719)</f>
        <v/>
      </c>
      <c r="AQ2626" s="68">
        <f>SUMIFS(AQ$907:AQ$2533,SecVar,"co2",SecSub,$C2626)+SUMIF($C$711:$C$719,$C2626,AQ$711:AQ$719)</f>
        <v/>
      </c>
      <c r="AR2626" s="68">
        <f>SUMIFS(AR$907:AR$2533,SecVar,"co2",SecSub,$C2626)+SUMIF($C$711:$C$719,$C2626,AR$711:AR$719)</f>
        <v/>
      </c>
      <c r="AS2626" s="68">
        <f>SUMIFS(AS$907:AS$2533,SecVar,"co2",SecSub,$C2626)+SUMIF($C$711:$C$719,$C2626,AS$711:AS$719)</f>
        <v/>
      </c>
      <c r="AT2626" s="68">
        <f>SUMIFS(AT$907:AT$2533,SecVar,"co2",SecSub,$C2626)+SUMIF($C$711:$C$719,$C2626,AT$711:AT$719)</f>
        <v/>
      </c>
      <c r="AU2626" s="68">
        <f>SUMIFS(AU$907:AU$2533,SecVar,"co2",SecSub,$C2626)+SUMIF($C$711:$C$719,$C2626,AU$711:AU$719)</f>
        <v/>
      </c>
      <c r="AV2626" s="68">
        <f>SUMIFS(AV$907:AV$2533,SecVar,"co2",SecSub,$C2626)+SUMIF($C$711:$C$719,$C2626,AV$711:AV$719)</f>
        <v/>
      </c>
      <c r="AW2626" s="68">
        <f>SUMIFS(AW$907:AW$2533,SecVar,"co2",SecSub,$C2626)+SUMIF($C$711:$C$719,$C2626,AW$711:AW$719)</f>
        <v/>
      </c>
      <c r="AX2626" s="68">
        <f>SUMIFS(AX$907:AX$2533,SecVar,"co2",SecSub,$C2626)+SUMIF($C$711:$C$719,$C2626,AX$711:AX$719)</f>
        <v/>
      </c>
      <c r="AY2626" s="68">
        <f>SUMIFS(AY$907:AY$2533,SecVar,"co2",SecSub,$C2626)+SUMIF($C$711:$C$719,$C2626,AY$711:AY$719)</f>
        <v/>
      </c>
    </row>
    <row r="2627" hidden="1" outlineLevel="1">
      <c r="A2627" s="14" t="inlineStr">
        <is>
          <t>co2.sec</t>
        </is>
      </c>
      <c r="B2627" s="14" t="inlineStr">
        <is>
          <t>all</t>
        </is>
      </c>
      <c r="C2627" s="14" t="inlineStr">
        <is>
          <t>irn</t>
        </is>
      </c>
      <c r="H2627" s="14">
        <f>INDEX(VarLab,MATCH($A2627,VarKey,0))&amp;INDEX(MemLab,MATCH($C2627&amp;"|"&amp;$B2627,MemKey,0))</f>
        <v/>
      </c>
      <c r="I2627" s="14">
        <f>INDEX(VarUnit,MATCH($A2627,VarKey,0))</f>
        <v/>
      </c>
      <c r="J2627" s="14">
        <f>INDEX(VarSrc,MATCH($A2627,VarKey,0))</f>
        <v/>
      </c>
      <c r="K2627" s="11">
        <f>CodePrefix&amp;$A2627&amp;IF($C2627="","","."&amp;$C2627&amp;"."&amp;$B2627)&amp;INDEX(VarEnd,MATCH($A2627,VarKey,0))&amp;K$5</f>
        <v/>
      </c>
      <c r="L2627" s="67">
        <f>SUMIFS(L$907:L$2533,SecVar,"co2",SecSub,$C2627)+SUMIF($C$711:$C$719,$C2627,L$711:L$719)</f>
        <v/>
      </c>
      <c r="M2627" s="68">
        <f>SUMIFS(M$907:M$2533,SecVar,"co2",SecSub,$C2627)+SUMIF($C$711:$C$719,$C2627,M$711:M$719)</f>
        <v/>
      </c>
      <c r="N2627" s="68">
        <f>SUMIFS(N$907:N$2533,SecVar,"co2",SecSub,$C2627)+SUMIF($C$711:$C$719,$C2627,N$711:N$719)</f>
        <v/>
      </c>
      <c r="O2627" s="68">
        <f>SUMIFS(O$907:O$2533,SecVar,"co2",SecSub,$C2627)+SUMIF($C$711:$C$719,$C2627,O$711:O$719)</f>
        <v/>
      </c>
      <c r="P2627" s="68">
        <f>SUMIFS(P$907:P$2533,SecVar,"co2",SecSub,$C2627)+SUMIF($C$711:$C$719,$C2627,P$711:P$719)</f>
        <v/>
      </c>
      <c r="Q2627" s="68">
        <f>SUMIFS(Q$907:Q$2533,SecVar,"co2",SecSub,$C2627)+SUMIF($C$711:$C$719,$C2627,Q$711:Q$719)</f>
        <v/>
      </c>
      <c r="R2627" s="68">
        <f>SUMIFS(R$907:R$2533,SecVar,"co2",SecSub,$C2627)+SUMIF($C$711:$C$719,$C2627,R$711:R$719)</f>
        <v/>
      </c>
      <c r="S2627" s="68">
        <f>SUMIFS(S$907:S$2533,SecVar,"co2",SecSub,$C2627)+SUMIF($C$711:$C$719,$C2627,S$711:S$719)</f>
        <v/>
      </c>
      <c r="T2627" s="68">
        <f>SUMIFS(T$907:T$2533,SecVar,"co2",SecSub,$C2627)+SUMIF($C$711:$C$719,$C2627,T$711:T$719)</f>
        <v/>
      </c>
      <c r="U2627" s="68">
        <f>SUMIFS(U$907:U$2533,SecVar,"co2",SecSub,$C2627)+SUMIF($C$711:$C$719,$C2627,U$711:U$719)</f>
        <v/>
      </c>
      <c r="V2627" s="68">
        <f>SUMIFS(V$907:V$2533,SecVar,"co2",SecSub,$C2627)+SUMIF($C$711:$C$719,$C2627,V$711:V$719)</f>
        <v/>
      </c>
      <c r="W2627" s="68">
        <f>SUMIFS(W$907:W$2533,SecVar,"co2",SecSub,$C2627)+SUMIF($C$711:$C$719,$C2627,W$711:W$719)</f>
        <v/>
      </c>
      <c r="X2627" s="68">
        <f>SUMIFS(X$907:X$2533,SecVar,"co2",SecSub,$C2627)+SUMIF($C$711:$C$719,$C2627,X$711:X$719)</f>
        <v/>
      </c>
      <c r="Y2627" s="68">
        <f>SUMIFS(Y$907:Y$2533,SecVar,"co2",SecSub,$C2627)+SUMIF($C$711:$C$719,$C2627,Y$711:Y$719)</f>
        <v/>
      </c>
      <c r="Z2627" s="68">
        <f>SUMIFS(Z$907:Z$2533,SecVar,"co2",SecSub,$C2627)+SUMIF($C$711:$C$719,$C2627,Z$711:Z$719)</f>
        <v/>
      </c>
      <c r="AA2627" s="68">
        <f>SUMIFS(AA$907:AA$2533,SecVar,"co2",SecSub,$C2627)+SUMIF($C$711:$C$719,$C2627,AA$711:AA$719)</f>
        <v/>
      </c>
      <c r="AB2627" s="68">
        <f>SUMIFS(AB$907:AB$2533,SecVar,"co2",SecSub,$C2627)+SUMIF($C$711:$C$719,$C2627,AB$711:AB$719)</f>
        <v/>
      </c>
      <c r="AC2627" s="68">
        <f>SUMIFS(AC$907:AC$2533,SecVar,"co2",SecSub,$C2627)+SUMIF($C$711:$C$719,$C2627,AC$711:AC$719)</f>
        <v/>
      </c>
      <c r="AD2627" s="68">
        <f>SUMIFS(AD$907:AD$2533,SecVar,"co2",SecSub,$C2627)+SUMIF($C$711:$C$719,$C2627,AD$711:AD$719)</f>
        <v/>
      </c>
      <c r="AF2627" s="11">
        <f>CodePrefix&amp;$A2627&amp;IF($C2627="","","."&amp;$C2627&amp;"."&amp;$B2627)&amp;INDEX(VarEnd,MATCH($A2627,VarKey,0))&amp;AF$5</f>
        <v/>
      </c>
      <c r="AG2627" s="67">
        <f>SUMIFS(AG$907:AG$2533,SecVar,"co2",SecSub,$C2627)+SUMIF($C$711:$C$719,$C2627,AG$711:AG$719)</f>
        <v/>
      </c>
      <c r="AH2627" s="68">
        <f>SUMIFS(AH$907:AH$2533,SecVar,"co2",SecSub,$C2627)+SUMIF($C$711:$C$719,$C2627,AH$711:AH$719)</f>
        <v/>
      </c>
      <c r="AI2627" s="68">
        <f>SUMIFS(AI$907:AI$2533,SecVar,"co2",SecSub,$C2627)+SUMIF($C$711:$C$719,$C2627,AI$711:AI$719)</f>
        <v/>
      </c>
      <c r="AJ2627" s="68">
        <f>SUMIFS(AJ$907:AJ$2533,SecVar,"co2",SecSub,$C2627)+SUMIF($C$711:$C$719,$C2627,AJ$711:AJ$719)</f>
        <v/>
      </c>
      <c r="AK2627" s="68">
        <f>SUMIFS(AK$907:AK$2533,SecVar,"co2",SecSub,$C2627)+SUMIF($C$711:$C$719,$C2627,AK$711:AK$719)</f>
        <v/>
      </c>
      <c r="AL2627" s="68">
        <f>SUMIFS(AL$907:AL$2533,SecVar,"co2",SecSub,$C2627)+SUMIF($C$711:$C$719,$C2627,AL$711:AL$719)</f>
        <v/>
      </c>
      <c r="AM2627" s="68">
        <f>SUMIFS(AM$907:AM$2533,SecVar,"co2",SecSub,$C2627)+SUMIF($C$711:$C$719,$C2627,AM$711:AM$719)</f>
        <v/>
      </c>
      <c r="AN2627" s="68">
        <f>SUMIFS(AN$907:AN$2533,SecVar,"co2",SecSub,$C2627)+SUMIF($C$711:$C$719,$C2627,AN$711:AN$719)</f>
        <v/>
      </c>
      <c r="AO2627" s="68">
        <f>SUMIFS(AO$907:AO$2533,SecVar,"co2",SecSub,$C2627)+SUMIF($C$711:$C$719,$C2627,AO$711:AO$719)</f>
        <v/>
      </c>
      <c r="AP2627" s="68">
        <f>SUMIFS(AP$907:AP$2533,SecVar,"co2",SecSub,$C2627)+SUMIF($C$711:$C$719,$C2627,AP$711:AP$719)</f>
        <v/>
      </c>
      <c r="AQ2627" s="68">
        <f>SUMIFS(AQ$907:AQ$2533,SecVar,"co2",SecSub,$C2627)+SUMIF($C$711:$C$719,$C2627,AQ$711:AQ$719)</f>
        <v/>
      </c>
      <c r="AR2627" s="68">
        <f>SUMIFS(AR$907:AR$2533,SecVar,"co2",SecSub,$C2627)+SUMIF($C$711:$C$719,$C2627,AR$711:AR$719)</f>
        <v/>
      </c>
      <c r="AS2627" s="68">
        <f>SUMIFS(AS$907:AS$2533,SecVar,"co2",SecSub,$C2627)+SUMIF($C$711:$C$719,$C2627,AS$711:AS$719)</f>
        <v/>
      </c>
      <c r="AT2627" s="68">
        <f>SUMIFS(AT$907:AT$2533,SecVar,"co2",SecSub,$C2627)+SUMIF($C$711:$C$719,$C2627,AT$711:AT$719)</f>
        <v/>
      </c>
      <c r="AU2627" s="68">
        <f>SUMIFS(AU$907:AU$2533,SecVar,"co2",SecSub,$C2627)+SUMIF($C$711:$C$719,$C2627,AU$711:AU$719)</f>
        <v/>
      </c>
      <c r="AV2627" s="68">
        <f>SUMIFS(AV$907:AV$2533,SecVar,"co2",SecSub,$C2627)+SUMIF($C$711:$C$719,$C2627,AV$711:AV$719)</f>
        <v/>
      </c>
      <c r="AW2627" s="68">
        <f>SUMIFS(AW$907:AW$2533,SecVar,"co2",SecSub,$C2627)+SUMIF($C$711:$C$719,$C2627,AW$711:AW$719)</f>
        <v/>
      </c>
      <c r="AX2627" s="68">
        <f>SUMIFS(AX$907:AX$2533,SecVar,"co2",SecSub,$C2627)+SUMIF($C$711:$C$719,$C2627,AX$711:AX$719)</f>
        <v/>
      </c>
      <c r="AY2627" s="68">
        <f>SUMIFS(AY$907:AY$2533,SecVar,"co2",SecSub,$C2627)+SUMIF($C$711:$C$719,$C2627,AY$711:AY$719)</f>
        <v/>
      </c>
    </row>
    <row r="2628" hidden="1" outlineLevel="1">
      <c r="A2628" s="14" t="inlineStr">
        <is>
          <t>co2.sec</t>
        </is>
      </c>
      <c r="B2628" s="14" t="inlineStr">
        <is>
          <t>all</t>
        </is>
      </c>
      <c r="C2628" s="14" t="inlineStr">
        <is>
          <t>nfm</t>
        </is>
      </c>
      <c r="H2628" s="14">
        <f>INDEX(VarLab,MATCH($A2628,VarKey,0))&amp;INDEX(MemLab,MATCH($C2628&amp;"|"&amp;$B2628,MemKey,0))</f>
        <v/>
      </c>
      <c r="I2628" s="14">
        <f>INDEX(VarUnit,MATCH($A2628,VarKey,0))</f>
        <v/>
      </c>
      <c r="J2628" s="14">
        <f>INDEX(VarSrc,MATCH($A2628,VarKey,0))</f>
        <v/>
      </c>
      <c r="K2628" s="11">
        <f>CodePrefix&amp;$A2628&amp;IF($C2628="","","."&amp;$C2628&amp;"."&amp;$B2628)&amp;INDEX(VarEnd,MATCH($A2628,VarKey,0))&amp;K$5</f>
        <v/>
      </c>
      <c r="L2628" s="67">
        <f>SUMIFS(L$907:L$2533,SecVar,"co2",SecSub,$C2628)+SUMIF($C$711:$C$719,$C2628,L$711:L$719)</f>
        <v/>
      </c>
      <c r="M2628" s="68">
        <f>SUMIFS(M$907:M$2533,SecVar,"co2",SecSub,$C2628)+SUMIF($C$711:$C$719,$C2628,M$711:M$719)</f>
        <v/>
      </c>
      <c r="N2628" s="68">
        <f>SUMIFS(N$907:N$2533,SecVar,"co2",SecSub,$C2628)+SUMIF($C$711:$C$719,$C2628,N$711:N$719)</f>
        <v/>
      </c>
      <c r="O2628" s="68">
        <f>SUMIFS(O$907:O$2533,SecVar,"co2",SecSub,$C2628)+SUMIF($C$711:$C$719,$C2628,O$711:O$719)</f>
        <v/>
      </c>
      <c r="P2628" s="68">
        <f>SUMIFS(P$907:P$2533,SecVar,"co2",SecSub,$C2628)+SUMIF($C$711:$C$719,$C2628,P$711:P$719)</f>
        <v/>
      </c>
      <c r="Q2628" s="68">
        <f>SUMIFS(Q$907:Q$2533,SecVar,"co2",SecSub,$C2628)+SUMIF($C$711:$C$719,$C2628,Q$711:Q$719)</f>
        <v/>
      </c>
      <c r="R2628" s="68">
        <f>SUMIFS(R$907:R$2533,SecVar,"co2",SecSub,$C2628)+SUMIF($C$711:$C$719,$C2628,R$711:R$719)</f>
        <v/>
      </c>
      <c r="S2628" s="68">
        <f>SUMIFS(S$907:S$2533,SecVar,"co2",SecSub,$C2628)+SUMIF($C$711:$C$719,$C2628,S$711:S$719)</f>
        <v/>
      </c>
      <c r="T2628" s="68">
        <f>SUMIFS(T$907:T$2533,SecVar,"co2",SecSub,$C2628)+SUMIF($C$711:$C$719,$C2628,T$711:T$719)</f>
        <v/>
      </c>
      <c r="U2628" s="68">
        <f>SUMIFS(U$907:U$2533,SecVar,"co2",SecSub,$C2628)+SUMIF($C$711:$C$719,$C2628,U$711:U$719)</f>
        <v/>
      </c>
      <c r="V2628" s="68">
        <f>SUMIFS(V$907:V$2533,SecVar,"co2",SecSub,$C2628)+SUMIF($C$711:$C$719,$C2628,V$711:V$719)</f>
        <v/>
      </c>
      <c r="W2628" s="68">
        <f>SUMIFS(W$907:W$2533,SecVar,"co2",SecSub,$C2628)+SUMIF($C$711:$C$719,$C2628,W$711:W$719)</f>
        <v/>
      </c>
      <c r="X2628" s="68">
        <f>SUMIFS(X$907:X$2533,SecVar,"co2",SecSub,$C2628)+SUMIF($C$711:$C$719,$C2628,X$711:X$719)</f>
        <v/>
      </c>
      <c r="Y2628" s="68">
        <f>SUMIFS(Y$907:Y$2533,SecVar,"co2",SecSub,$C2628)+SUMIF($C$711:$C$719,$C2628,Y$711:Y$719)</f>
        <v/>
      </c>
      <c r="Z2628" s="68">
        <f>SUMIFS(Z$907:Z$2533,SecVar,"co2",SecSub,$C2628)+SUMIF($C$711:$C$719,$C2628,Z$711:Z$719)</f>
        <v/>
      </c>
      <c r="AA2628" s="68">
        <f>SUMIFS(AA$907:AA$2533,SecVar,"co2",SecSub,$C2628)+SUMIF($C$711:$C$719,$C2628,AA$711:AA$719)</f>
        <v/>
      </c>
      <c r="AB2628" s="68">
        <f>SUMIFS(AB$907:AB$2533,SecVar,"co2",SecSub,$C2628)+SUMIF($C$711:$C$719,$C2628,AB$711:AB$719)</f>
        <v/>
      </c>
      <c r="AC2628" s="68">
        <f>SUMIFS(AC$907:AC$2533,SecVar,"co2",SecSub,$C2628)+SUMIF($C$711:$C$719,$C2628,AC$711:AC$719)</f>
        <v/>
      </c>
      <c r="AD2628" s="68">
        <f>SUMIFS(AD$907:AD$2533,SecVar,"co2",SecSub,$C2628)+SUMIF($C$711:$C$719,$C2628,AD$711:AD$719)</f>
        <v/>
      </c>
      <c r="AF2628" s="11">
        <f>CodePrefix&amp;$A2628&amp;IF($C2628="","","."&amp;$C2628&amp;"."&amp;$B2628)&amp;INDEX(VarEnd,MATCH($A2628,VarKey,0))&amp;AF$5</f>
        <v/>
      </c>
      <c r="AG2628" s="67">
        <f>SUMIFS(AG$907:AG$2533,SecVar,"co2",SecSub,$C2628)+SUMIF($C$711:$C$719,$C2628,AG$711:AG$719)</f>
        <v/>
      </c>
      <c r="AH2628" s="68">
        <f>SUMIFS(AH$907:AH$2533,SecVar,"co2",SecSub,$C2628)+SUMIF($C$711:$C$719,$C2628,AH$711:AH$719)</f>
        <v/>
      </c>
      <c r="AI2628" s="68">
        <f>SUMIFS(AI$907:AI$2533,SecVar,"co2",SecSub,$C2628)+SUMIF($C$711:$C$719,$C2628,AI$711:AI$719)</f>
        <v/>
      </c>
      <c r="AJ2628" s="68">
        <f>SUMIFS(AJ$907:AJ$2533,SecVar,"co2",SecSub,$C2628)+SUMIF($C$711:$C$719,$C2628,AJ$711:AJ$719)</f>
        <v/>
      </c>
      <c r="AK2628" s="68">
        <f>SUMIFS(AK$907:AK$2533,SecVar,"co2",SecSub,$C2628)+SUMIF($C$711:$C$719,$C2628,AK$711:AK$719)</f>
        <v/>
      </c>
      <c r="AL2628" s="68">
        <f>SUMIFS(AL$907:AL$2533,SecVar,"co2",SecSub,$C2628)+SUMIF($C$711:$C$719,$C2628,AL$711:AL$719)</f>
        <v/>
      </c>
      <c r="AM2628" s="68">
        <f>SUMIFS(AM$907:AM$2533,SecVar,"co2",SecSub,$C2628)+SUMIF($C$711:$C$719,$C2628,AM$711:AM$719)</f>
        <v/>
      </c>
      <c r="AN2628" s="68">
        <f>SUMIFS(AN$907:AN$2533,SecVar,"co2",SecSub,$C2628)+SUMIF($C$711:$C$719,$C2628,AN$711:AN$719)</f>
        <v/>
      </c>
      <c r="AO2628" s="68">
        <f>SUMIFS(AO$907:AO$2533,SecVar,"co2",SecSub,$C2628)+SUMIF($C$711:$C$719,$C2628,AO$711:AO$719)</f>
        <v/>
      </c>
      <c r="AP2628" s="68">
        <f>SUMIFS(AP$907:AP$2533,SecVar,"co2",SecSub,$C2628)+SUMIF($C$711:$C$719,$C2628,AP$711:AP$719)</f>
        <v/>
      </c>
      <c r="AQ2628" s="68">
        <f>SUMIFS(AQ$907:AQ$2533,SecVar,"co2",SecSub,$C2628)+SUMIF($C$711:$C$719,$C2628,AQ$711:AQ$719)</f>
        <v/>
      </c>
      <c r="AR2628" s="68">
        <f>SUMIFS(AR$907:AR$2533,SecVar,"co2",SecSub,$C2628)+SUMIF($C$711:$C$719,$C2628,AR$711:AR$719)</f>
        <v/>
      </c>
      <c r="AS2628" s="68">
        <f>SUMIFS(AS$907:AS$2533,SecVar,"co2",SecSub,$C2628)+SUMIF($C$711:$C$719,$C2628,AS$711:AS$719)</f>
        <v/>
      </c>
      <c r="AT2628" s="68">
        <f>SUMIFS(AT$907:AT$2533,SecVar,"co2",SecSub,$C2628)+SUMIF($C$711:$C$719,$C2628,AT$711:AT$719)</f>
        <v/>
      </c>
      <c r="AU2628" s="68">
        <f>SUMIFS(AU$907:AU$2533,SecVar,"co2",SecSub,$C2628)+SUMIF($C$711:$C$719,$C2628,AU$711:AU$719)</f>
        <v/>
      </c>
      <c r="AV2628" s="68">
        <f>SUMIFS(AV$907:AV$2533,SecVar,"co2",SecSub,$C2628)+SUMIF($C$711:$C$719,$C2628,AV$711:AV$719)</f>
        <v/>
      </c>
      <c r="AW2628" s="68">
        <f>SUMIFS(AW$907:AW$2533,SecVar,"co2",SecSub,$C2628)+SUMIF($C$711:$C$719,$C2628,AW$711:AW$719)</f>
        <v/>
      </c>
      <c r="AX2628" s="68">
        <f>SUMIFS(AX$907:AX$2533,SecVar,"co2",SecSub,$C2628)+SUMIF($C$711:$C$719,$C2628,AX$711:AX$719)</f>
        <v/>
      </c>
      <c r="AY2628" s="68">
        <f>SUMIFS(AY$907:AY$2533,SecVar,"co2",SecSub,$C2628)+SUMIF($C$711:$C$719,$C2628,AY$711:AY$719)</f>
        <v/>
      </c>
    </row>
    <row r="2629" hidden="1" outlineLevel="1">
      <c r="A2629" s="14" t="inlineStr">
        <is>
          <t>co2.sec</t>
        </is>
      </c>
      <c r="B2629" s="14" t="inlineStr">
        <is>
          <t>all</t>
        </is>
      </c>
      <c r="C2629" s="14" t="inlineStr">
        <is>
          <t>mac</t>
        </is>
      </c>
      <c r="H2629" s="14">
        <f>INDEX(VarLab,MATCH($A2629,VarKey,0))&amp;INDEX(MemLab,MATCH($C2629&amp;"|"&amp;$B2629,MemKey,0))</f>
        <v/>
      </c>
      <c r="I2629" s="14">
        <f>INDEX(VarUnit,MATCH($A2629,VarKey,0))</f>
        <v/>
      </c>
      <c r="J2629" s="14">
        <f>INDEX(VarSrc,MATCH($A2629,VarKey,0))</f>
        <v/>
      </c>
      <c r="K2629" s="11">
        <f>CodePrefix&amp;$A2629&amp;IF($C2629="","","."&amp;$C2629&amp;"."&amp;$B2629)&amp;INDEX(VarEnd,MATCH($A2629,VarKey,0))&amp;K$5</f>
        <v/>
      </c>
      <c r="L2629" s="67">
        <f>SUMIFS(L$907:L$2533,SecVar,"co2",SecSub,$C2629)+SUMIF($C$711:$C$719,$C2629,L$711:L$719)</f>
        <v/>
      </c>
      <c r="M2629" s="68">
        <f>SUMIFS(M$907:M$2533,SecVar,"co2",SecSub,$C2629)+SUMIF($C$711:$C$719,$C2629,M$711:M$719)</f>
        <v/>
      </c>
      <c r="N2629" s="68">
        <f>SUMIFS(N$907:N$2533,SecVar,"co2",SecSub,$C2629)+SUMIF($C$711:$C$719,$C2629,N$711:N$719)</f>
        <v/>
      </c>
      <c r="O2629" s="68">
        <f>SUMIFS(O$907:O$2533,SecVar,"co2",SecSub,$C2629)+SUMIF($C$711:$C$719,$C2629,O$711:O$719)</f>
        <v/>
      </c>
      <c r="P2629" s="68">
        <f>SUMIFS(P$907:P$2533,SecVar,"co2",SecSub,$C2629)+SUMIF($C$711:$C$719,$C2629,P$711:P$719)</f>
        <v/>
      </c>
      <c r="Q2629" s="68">
        <f>SUMIFS(Q$907:Q$2533,SecVar,"co2",SecSub,$C2629)+SUMIF($C$711:$C$719,$C2629,Q$711:Q$719)</f>
        <v/>
      </c>
      <c r="R2629" s="68">
        <f>SUMIFS(R$907:R$2533,SecVar,"co2",SecSub,$C2629)+SUMIF($C$711:$C$719,$C2629,R$711:R$719)</f>
        <v/>
      </c>
      <c r="S2629" s="68">
        <f>SUMIFS(S$907:S$2533,SecVar,"co2",SecSub,$C2629)+SUMIF($C$711:$C$719,$C2629,S$711:S$719)</f>
        <v/>
      </c>
      <c r="T2629" s="68">
        <f>SUMIFS(T$907:T$2533,SecVar,"co2",SecSub,$C2629)+SUMIF($C$711:$C$719,$C2629,T$711:T$719)</f>
        <v/>
      </c>
      <c r="U2629" s="68">
        <f>SUMIFS(U$907:U$2533,SecVar,"co2",SecSub,$C2629)+SUMIF($C$711:$C$719,$C2629,U$711:U$719)</f>
        <v/>
      </c>
      <c r="V2629" s="68">
        <f>SUMIFS(V$907:V$2533,SecVar,"co2",SecSub,$C2629)+SUMIF($C$711:$C$719,$C2629,V$711:V$719)</f>
        <v/>
      </c>
      <c r="W2629" s="68">
        <f>SUMIFS(W$907:W$2533,SecVar,"co2",SecSub,$C2629)+SUMIF($C$711:$C$719,$C2629,W$711:W$719)</f>
        <v/>
      </c>
      <c r="X2629" s="68">
        <f>SUMIFS(X$907:X$2533,SecVar,"co2",SecSub,$C2629)+SUMIF($C$711:$C$719,$C2629,X$711:X$719)</f>
        <v/>
      </c>
      <c r="Y2629" s="68">
        <f>SUMIFS(Y$907:Y$2533,SecVar,"co2",SecSub,$C2629)+SUMIF($C$711:$C$719,$C2629,Y$711:Y$719)</f>
        <v/>
      </c>
      <c r="Z2629" s="68">
        <f>SUMIFS(Z$907:Z$2533,SecVar,"co2",SecSub,$C2629)+SUMIF($C$711:$C$719,$C2629,Z$711:Z$719)</f>
        <v/>
      </c>
      <c r="AA2629" s="68">
        <f>SUMIFS(AA$907:AA$2533,SecVar,"co2",SecSub,$C2629)+SUMIF($C$711:$C$719,$C2629,AA$711:AA$719)</f>
        <v/>
      </c>
      <c r="AB2629" s="68">
        <f>SUMIFS(AB$907:AB$2533,SecVar,"co2",SecSub,$C2629)+SUMIF($C$711:$C$719,$C2629,AB$711:AB$719)</f>
        <v/>
      </c>
      <c r="AC2629" s="68">
        <f>SUMIFS(AC$907:AC$2533,SecVar,"co2",SecSub,$C2629)+SUMIF($C$711:$C$719,$C2629,AC$711:AC$719)</f>
        <v/>
      </c>
      <c r="AD2629" s="68">
        <f>SUMIFS(AD$907:AD$2533,SecVar,"co2",SecSub,$C2629)+SUMIF($C$711:$C$719,$C2629,AD$711:AD$719)</f>
        <v/>
      </c>
      <c r="AF2629" s="11">
        <f>CodePrefix&amp;$A2629&amp;IF($C2629="","","."&amp;$C2629&amp;"."&amp;$B2629)&amp;INDEX(VarEnd,MATCH($A2629,VarKey,0))&amp;AF$5</f>
        <v/>
      </c>
      <c r="AG2629" s="67">
        <f>SUMIFS(AG$907:AG$2533,SecVar,"co2",SecSub,$C2629)+SUMIF($C$711:$C$719,$C2629,AG$711:AG$719)</f>
        <v/>
      </c>
      <c r="AH2629" s="68">
        <f>SUMIFS(AH$907:AH$2533,SecVar,"co2",SecSub,$C2629)+SUMIF($C$711:$C$719,$C2629,AH$711:AH$719)</f>
        <v/>
      </c>
      <c r="AI2629" s="68">
        <f>SUMIFS(AI$907:AI$2533,SecVar,"co2",SecSub,$C2629)+SUMIF($C$711:$C$719,$C2629,AI$711:AI$719)</f>
        <v/>
      </c>
      <c r="AJ2629" s="68">
        <f>SUMIFS(AJ$907:AJ$2533,SecVar,"co2",SecSub,$C2629)+SUMIF($C$711:$C$719,$C2629,AJ$711:AJ$719)</f>
        <v/>
      </c>
      <c r="AK2629" s="68">
        <f>SUMIFS(AK$907:AK$2533,SecVar,"co2",SecSub,$C2629)+SUMIF($C$711:$C$719,$C2629,AK$711:AK$719)</f>
        <v/>
      </c>
      <c r="AL2629" s="68">
        <f>SUMIFS(AL$907:AL$2533,SecVar,"co2",SecSub,$C2629)+SUMIF($C$711:$C$719,$C2629,AL$711:AL$719)</f>
        <v/>
      </c>
      <c r="AM2629" s="68">
        <f>SUMIFS(AM$907:AM$2533,SecVar,"co2",SecSub,$C2629)+SUMIF($C$711:$C$719,$C2629,AM$711:AM$719)</f>
        <v/>
      </c>
      <c r="AN2629" s="68">
        <f>SUMIFS(AN$907:AN$2533,SecVar,"co2",SecSub,$C2629)+SUMIF($C$711:$C$719,$C2629,AN$711:AN$719)</f>
        <v/>
      </c>
      <c r="AO2629" s="68">
        <f>SUMIFS(AO$907:AO$2533,SecVar,"co2",SecSub,$C2629)+SUMIF($C$711:$C$719,$C2629,AO$711:AO$719)</f>
        <v/>
      </c>
      <c r="AP2629" s="68">
        <f>SUMIFS(AP$907:AP$2533,SecVar,"co2",SecSub,$C2629)+SUMIF($C$711:$C$719,$C2629,AP$711:AP$719)</f>
        <v/>
      </c>
      <c r="AQ2629" s="68">
        <f>SUMIFS(AQ$907:AQ$2533,SecVar,"co2",SecSub,$C2629)+SUMIF($C$711:$C$719,$C2629,AQ$711:AQ$719)</f>
        <v/>
      </c>
      <c r="AR2629" s="68">
        <f>SUMIFS(AR$907:AR$2533,SecVar,"co2",SecSub,$C2629)+SUMIF($C$711:$C$719,$C2629,AR$711:AR$719)</f>
        <v/>
      </c>
      <c r="AS2629" s="68">
        <f>SUMIFS(AS$907:AS$2533,SecVar,"co2",SecSub,$C2629)+SUMIF($C$711:$C$719,$C2629,AS$711:AS$719)</f>
        <v/>
      </c>
      <c r="AT2629" s="68">
        <f>SUMIFS(AT$907:AT$2533,SecVar,"co2",SecSub,$C2629)+SUMIF($C$711:$C$719,$C2629,AT$711:AT$719)</f>
        <v/>
      </c>
      <c r="AU2629" s="68">
        <f>SUMIFS(AU$907:AU$2533,SecVar,"co2",SecSub,$C2629)+SUMIF($C$711:$C$719,$C2629,AU$711:AU$719)</f>
        <v/>
      </c>
      <c r="AV2629" s="68">
        <f>SUMIFS(AV$907:AV$2533,SecVar,"co2",SecSub,$C2629)+SUMIF($C$711:$C$719,$C2629,AV$711:AV$719)</f>
        <v/>
      </c>
      <c r="AW2629" s="68">
        <f>SUMIFS(AW$907:AW$2533,SecVar,"co2",SecSub,$C2629)+SUMIF($C$711:$C$719,$C2629,AW$711:AW$719)</f>
        <v/>
      </c>
      <c r="AX2629" s="68">
        <f>SUMIFS(AX$907:AX$2533,SecVar,"co2",SecSub,$C2629)+SUMIF($C$711:$C$719,$C2629,AX$711:AX$719)</f>
        <v/>
      </c>
      <c r="AY2629" s="68">
        <f>SUMIFS(AY$907:AY$2533,SecVar,"co2",SecSub,$C2629)+SUMIF($C$711:$C$719,$C2629,AY$711:AY$719)</f>
        <v/>
      </c>
    </row>
    <row r="2630" hidden="1" outlineLevel="1">
      <c r="A2630" s="14" t="inlineStr">
        <is>
          <t>co2.sec</t>
        </is>
      </c>
      <c r="B2630" s="14" t="inlineStr">
        <is>
          <t>all</t>
        </is>
      </c>
      <c r="C2630" s="14" t="inlineStr">
        <is>
          <t>cem</t>
        </is>
      </c>
      <c r="H2630" s="14">
        <f>INDEX(VarLab,MATCH($A2630,VarKey,0))&amp;INDEX(MemLab,MATCH($C2630&amp;"|"&amp;$B2630,MemKey,0))</f>
        <v/>
      </c>
      <c r="I2630" s="14">
        <f>INDEX(VarUnit,MATCH($A2630,VarKey,0))</f>
        <v/>
      </c>
      <c r="J2630" s="14">
        <f>INDEX(VarSrc,MATCH($A2630,VarKey,0))</f>
        <v/>
      </c>
      <c r="K2630" s="11">
        <f>CodePrefix&amp;$A2630&amp;IF($C2630="","","."&amp;$C2630&amp;"."&amp;$B2630)&amp;INDEX(VarEnd,MATCH($A2630,VarKey,0))&amp;K$5</f>
        <v/>
      </c>
      <c r="L2630" s="67">
        <f>SUMIFS(L$907:L$2533,SecVar,"co2",SecSub,$C2630)+SUMIF($C$711:$C$719,$C2630,L$711:L$719)</f>
        <v/>
      </c>
      <c r="M2630" s="68">
        <f>SUMIFS(M$907:M$2533,SecVar,"co2",SecSub,$C2630)+SUMIF($C$711:$C$719,$C2630,M$711:M$719)</f>
        <v/>
      </c>
      <c r="N2630" s="68">
        <f>SUMIFS(N$907:N$2533,SecVar,"co2",SecSub,$C2630)+SUMIF($C$711:$C$719,$C2630,N$711:N$719)</f>
        <v/>
      </c>
      <c r="O2630" s="68">
        <f>SUMIFS(O$907:O$2533,SecVar,"co2",SecSub,$C2630)+SUMIF($C$711:$C$719,$C2630,O$711:O$719)</f>
        <v/>
      </c>
      <c r="P2630" s="68">
        <f>SUMIFS(P$907:P$2533,SecVar,"co2",SecSub,$C2630)+SUMIF($C$711:$C$719,$C2630,P$711:P$719)</f>
        <v/>
      </c>
      <c r="Q2630" s="68">
        <f>SUMIFS(Q$907:Q$2533,SecVar,"co2",SecSub,$C2630)+SUMIF($C$711:$C$719,$C2630,Q$711:Q$719)</f>
        <v/>
      </c>
      <c r="R2630" s="68">
        <f>SUMIFS(R$907:R$2533,SecVar,"co2",SecSub,$C2630)+SUMIF($C$711:$C$719,$C2630,R$711:R$719)</f>
        <v/>
      </c>
      <c r="S2630" s="68">
        <f>SUMIFS(S$907:S$2533,SecVar,"co2",SecSub,$C2630)+SUMIF($C$711:$C$719,$C2630,S$711:S$719)</f>
        <v/>
      </c>
      <c r="T2630" s="68">
        <f>SUMIFS(T$907:T$2533,SecVar,"co2",SecSub,$C2630)+SUMIF($C$711:$C$719,$C2630,T$711:T$719)</f>
        <v/>
      </c>
      <c r="U2630" s="68">
        <f>SUMIFS(U$907:U$2533,SecVar,"co2",SecSub,$C2630)+SUMIF($C$711:$C$719,$C2630,U$711:U$719)</f>
        <v/>
      </c>
      <c r="V2630" s="68">
        <f>SUMIFS(V$907:V$2533,SecVar,"co2",SecSub,$C2630)+SUMIF($C$711:$C$719,$C2630,V$711:V$719)</f>
        <v/>
      </c>
      <c r="W2630" s="68">
        <f>SUMIFS(W$907:W$2533,SecVar,"co2",SecSub,$C2630)+SUMIF($C$711:$C$719,$C2630,W$711:W$719)</f>
        <v/>
      </c>
      <c r="X2630" s="68">
        <f>SUMIFS(X$907:X$2533,SecVar,"co2",SecSub,$C2630)+SUMIF($C$711:$C$719,$C2630,X$711:X$719)</f>
        <v/>
      </c>
      <c r="Y2630" s="68">
        <f>SUMIFS(Y$907:Y$2533,SecVar,"co2",SecSub,$C2630)+SUMIF($C$711:$C$719,$C2630,Y$711:Y$719)</f>
        <v/>
      </c>
      <c r="Z2630" s="68">
        <f>SUMIFS(Z$907:Z$2533,SecVar,"co2",SecSub,$C2630)+SUMIF($C$711:$C$719,$C2630,Z$711:Z$719)</f>
        <v/>
      </c>
      <c r="AA2630" s="68">
        <f>SUMIFS(AA$907:AA$2533,SecVar,"co2",SecSub,$C2630)+SUMIF($C$711:$C$719,$C2630,AA$711:AA$719)</f>
        <v/>
      </c>
      <c r="AB2630" s="68">
        <f>SUMIFS(AB$907:AB$2533,SecVar,"co2",SecSub,$C2630)+SUMIF($C$711:$C$719,$C2630,AB$711:AB$719)</f>
        <v/>
      </c>
      <c r="AC2630" s="68">
        <f>SUMIFS(AC$907:AC$2533,SecVar,"co2",SecSub,$C2630)+SUMIF($C$711:$C$719,$C2630,AC$711:AC$719)</f>
        <v/>
      </c>
      <c r="AD2630" s="68">
        <f>SUMIFS(AD$907:AD$2533,SecVar,"co2",SecSub,$C2630)+SUMIF($C$711:$C$719,$C2630,AD$711:AD$719)</f>
        <v/>
      </c>
      <c r="AF2630" s="11">
        <f>CodePrefix&amp;$A2630&amp;IF($C2630="","","."&amp;$C2630&amp;"."&amp;$B2630)&amp;INDEX(VarEnd,MATCH($A2630,VarKey,0))&amp;AF$5</f>
        <v/>
      </c>
      <c r="AG2630" s="67">
        <f>SUMIFS(AG$907:AG$2533,SecVar,"co2",SecSub,$C2630)+SUMIF($C$711:$C$719,$C2630,AG$711:AG$719)</f>
        <v/>
      </c>
      <c r="AH2630" s="68">
        <f>SUMIFS(AH$907:AH$2533,SecVar,"co2",SecSub,$C2630)+SUMIF($C$711:$C$719,$C2630,AH$711:AH$719)</f>
        <v/>
      </c>
      <c r="AI2630" s="68">
        <f>SUMIFS(AI$907:AI$2533,SecVar,"co2",SecSub,$C2630)+SUMIF($C$711:$C$719,$C2630,AI$711:AI$719)</f>
        <v/>
      </c>
      <c r="AJ2630" s="68">
        <f>SUMIFS(AJ$907:AJ$2533,SecVar,"co2",SecSub,$C2630)+SUMIF($C$711:$C$719,$C2630,AJ$711:AJ$719)</f>
        <v/>
      </c>
      <c r="AK2630" s="68">
        <f>SUMIFS(AK$907:AK$2533,SecVar,"co2",SecSub,$C2630)+SUMIF($C$711:$C$719,$C2630,AK$711:AK$719)</f>
        <v/>
      </c>
      <c r="AL2630" s="68">
        <f>SUMIFS(AL$907:AL$2533,SecVar,"co2",SecSub,$C2630)+SUMIF($C$711:$C$719,$C2630,AL$711:AL$719)</f>
        <v/>
      </c>
      <c r="AM2630" s="68">
        <f>SUMIFS(AM$907:AM$2533,SecVar,"co2",SecSub,$C2630)+SUMIF($C$711:$C$719,$C2630,AM$711:AM$719)</f>
        <v/>
      </c>
      <c r="AN2630" s="68">
        <f>SUMIFS(AN$907:AN$2533,SecVar,"co2",SecSub,$C2630)+SUMIF($C$711:$C$719,$C2630,AN$711:AN$719)</f>
        <v/>
      </c>
      <c r="AO2630" s="68">
        <f>SUMIFS(AO$907:AO$2533,SecVar,"co2",SecSub,$C2630)+SUMIF($C$711:$C$719,$C2630,AO$711:AO$719)</f>
        <v/>
      </c>
      <c r="AP2630" s="68">
        <f>SUMIFS(AP$907:AP$2533,SecVar,"co2",SecSub,$C2630)+SUMIF($C$711:$C$719,$C2630,AP$711:AP$719)</f>
        <v/>
      </c>
      <c r="AQ2630" s="68">
        <f>SUMIFS(AQ$907:AQ$2533,SecVar,"co2",SecSub,$C2630)+SUMIF($C$711:$C$719,$C2630,AQ$711:AQ$719)</f>
        <v/>
      </c>
      <c r="AR2630" s="68">
        <f>SUMIFS(AR$907:AR$2533,SecVar,"co2",SecSub,$C2630)+SUMIF($C$711:$C$719,$C2630,AR$711:AR$719)</f>
        <v/>
      </c>
      <c r="AS2630" s="68">
        <f>SUMIFS(AS$907:AS$2533,SecVar,"co2",SecSub,$C2630)+SUMIF($C$711:$C$719,$C2630,AS$711:AS$719)</f>
        <v/>
      </c>
      <c r="AT2630" s="68">
        <f>SUMIFS(AT$907:AT$2533,SecVar,"co2",SecSub,$C2630)+SUMIF($C$711:$C$719,$C2630,AT$711:AT$719)</f>
        <v/>
      </c>
      <c r="AU2630" s="68">
        <f>SUMIFS(AU$907:AU$2533,SecVar,"co2",SecSub,$C2630)+SUMIF($C$711:$C$719,$C2630,AU$711:AU$719)</f>
        <v/>
      </c>
      <c r="AV2630" s="68">
        <f>SUMIFS(AV$907:AV$2533,SecVar,"co2",SecSub,$C2630)+SUMIF($C$711:$C$719,$C2630,AV$711:AV$719)</f>
        <v/>
      </c>
      <c r="AW2630" s="68">
        <f>SUMIFS(AW$907:AW$2533,SecVar,"co2",SecSub,$C2630)+SUMIF($C$711:$C$719,$C2630,AW$711:AW$719)</f>
        <v/>
      </c>
      <c r="AX2630" s="68">
        <f>SUMIFS(AX$907:AX$2533,SecVar,"co2",SecSub,$C2630)+SUMIF($C$711:$C$719,$C2630,AX$711:AX$719)</f>
        <v/>
      </c>
      <c r="AY2630" s="68">
        <f>SUMIFS(AY$907:AY$2533,SecVar,"co2",SecSub,$C2630)+SUMIF($C$711:$C$719,$C2630,AY$711:AY$719)</f>
        <v/>
      </c>
    </row>
    <row r="2631" hidden="1" outlineLevel="1">
      <c r="A2631" s="14" t="inlineStr">
        <is>
          <t>co2.sec</t>
        </is>
      </c>
      <c r="B2631" s="14" t="inlineStr">
        <is>
          <t>all</t>
        </is>
      </c>
      <c r="C2631" s="14" t="inlineStr">
        <is>
          <t>omn</t>
        </is>
      </c>
      <c r="H2631" s="14">
        <f>INDEX(VarLab,MATCH($A2631,VarKey,0))&amp;INDEX(MemLab,MATCH($C2631&amp;"|"&amp;$B2631,MemKey,0))</f>
        <v/>
      </c>
      <c r="I2631" s="14">
        <f>INDEX(VarUnit,MATCH($A2631,VarKey,0))</f>
        <v/>
      </c>
      <c r="J2631" s="14">
        <f>INDEX(VarSrc,MATCH($A2631,VarKey,0))</f>
        <v/>
      </c>
      <c r="K2631" s="11">
        <f>CodePrefix&amp;$A2631&amp;IF($C2631="","","."&amp;$C2631&amp;"."&amp;$B2631)&amp;INDEX(VarEnd,MATCH($A2631,VarKey,0))&amp;K$5</f>
        <v/>
      </c>
      <c r="L2631" s="67">
        <f>SUMIFS(L$907:L$2533,SecVar,"co2",SecSub,$C2631)+SUMIF($C$711:$C$719,$C2631,L$711:L$719)</f>
        <v/>
      </c>
      <c r="M2631" s="68">
        <f>SUMIFS(M$907:M$2533,SecVar,"co2",SecSub,$C2631)+SUMIF($C$711:$C$719,$C2631,M$711:M$719)</f>
        <v/>
      </c>
      <c r="N2631" s="68">
        <f>SUMIFS(N$907:N$2533,SecVar,"co2",SecSub,$C2631)+SUMIF($C$711:$C$719,$C2631,N$711:N$719)</f>
        <v/>
      </c>
      <c r="O2631" s="68">
        <f>SUMIFS(O$907:O$2533,SecVar,"co2",SecSub,$C2631)+SUMIF($C$711:$C$719,$C2631,O$711:O$719)</f>
        <v/>
      </c>
      <c r="P2631" s="68">
        <f>SUMIFS(P$907:P$2533,SecVar,"co2",SecSub,$C2631)+SUMIF($C$711:$C$719,$C2631,P$711:P$719)</f>
        <v/>
      </c>
      <c r="Q2631" s="68">
        <f>SUMIFS(Q$907:Q$2533,SecVar,"co2",SecSub,$C2631)+SUMIF($C$711:$C$719,$C2631,Q$711:Q$719)</f>
        <v/>
      </c>
      <c r="R2631" s="68">
        <f>SUMIFS(R$907:R$2533,SecVar,"co2",SecSub,$C2631)+SUMIF($C$711:$C$719,$C2631,R$711:R$719)</f>
        <v/>
      </c>
      <c r="S2631" s="68">
        <f>SUMIFS(S$907:S$2533,SecVar,"co2",SecSub,$C2631)+SUMIF($C$711:$C$719,$C2631,S$711:S$719)</f>
        <v/>
      </c>
      <c r="T2631" s="68">
        <f>SUMIFS(T$907:T$2533,SecVar,"co2",SecSub,$C2631)+SUMIF($C$711:$C$719,$C2631,T$711:T$719)</f>
        <v/>
      </c>
      <c r="U2631" s="68">
        <f>SUMIFS(U$907:U$2533,SecVar,"co2",SecSub,$C2631)+SUMIF($C$711:$C$719,$C2631,U$711:U$719)</f>
        <v/>
      </c>
      <c r="V2631" s="68">
        <f>SUMIFS(V$907:V$2533,SecVar,"co2",SecSub,$C2631)+SUMIF($C$711:$C$719,$C2631,V$711:V$719)</f>
        <v/>
      </c>
      <c r="W2631" s="68">
        <f>SUMIFS(W$907:W$2533,SecVar,"co2",SecSub,$C2631)+SUMIF($C$711:$C$719,$C2631,W$711:W$719)</f>
        <v/>
      </c>
      <c r="X2631" s="68">
        <f>SUMIFS(X$907:X$2533,SecVar,"co2",SecSub,$C2631)+SUMIF($C$711:$C$719,$C2631,X$711:X$719)</f>
        <v/>
      </c>
      <c r="Y2631" s="68">
        <f>SUMIFS(Y$907:Y$2533,SecVar,"co2",SecSub,$C2631)+SUMIF($C$711:$C$719,$C2631,Y$711:Y$719)</f>
        <v/>
      </c>
      <c r="Z2631" s="68">
        <f>SUMIFS(Z$907:Z$2533,SecVar,"co2",SecSub,$C2631)+SUMIF($C$711:$C$719,$C2631,Z$711:Z$719)</f>
        <v/>
      </c>
      <c r="AA2631" s="68">
        <f>SUMIFS(AA$907:AA$2533,SecVar,"co2",SecSub,$C2631)+SUMIF($C$711:$C$719,$C2631,AA$711:AA$719)</f>
        <v/>
      </c>
      <c r="AB2631" s="68">
        <f>SUMIFS(AB$907:AB$2533,SecVar,"co2",SecSub,$C2631)+SUMIF($C$711:$C$719,$C2631,AB$711:AB$719)</f>
        <v/>
      </c>
      <c r="AC2631" s="68">
        <f>SUMIFS(AC$907:AC$2533,SecVar,"co2",SecSub,$C2631)+SUMIF($C$711:$C$719,$C2631,AC$711:AC$719)</f>
        <v/>
      </c>
      <c r="AD2631" s="68">
        <f>SUMIFS(AD$907:AD$2533,SecVar,"co2",SecSub,$C2631)+SUMIF($C$711:$C$719,$C2631,AD$711:AD$719)</f>
        <v/>
      </c>
      <c r="AF2631" s="11">
        <f>CodePrefix&amp;$A2631&amp;IF($C2631="","","."&amp;$C2631&amp;"."&amp;$B2631)&amp;INDEX(VarEnd,MATCH($A2631,VarKey,0))&amp;AF$5</f>
        <v/>
      </c>
      <c r="AG2631" s="67">
        <f>SUMIFS(AG$907:AG$2533,SecVar,"co2",SecSub,$C2631)+SUMIF($C$711:$C$719,$C2631,AG$711:AG$719)</f>
        <v/>
      </c>
      <c r="AH2631" s="68">
        <f>SUMIFS(AH$907:AH$2533,SecVar,"co2",SecSub,$C2631)+SUMIF($C$711:$C$719,$C2631,AH$711:AH$719)</f>
        <v/>
      </c>
      <c r="AI2631" s="68">
        <f>SUMIFS(AI$907:AI$2533,SecVar,"co2",SecSub,$C2631)+SUMIF($C$711:$C$719,$C2631,AI$711:AI$719)</f>
        <v/>
      </c>
      <c r="AJ2631" s="68">
        <f>SUMIFS(AJ$907:AJ$2533,SecVar,"co2",SecSub,$C2631)+SUMIF($C$711:$C$719,$C2631,AJ$711:AJ$719)</f>
        <v/>
      </c>
      <c r="AK2631" s="68">
        <f>SUMIFS(AK$907:AK$2533,SecVar,"co2",SecSub,$C2631)+SUMIF($C$711:$C$719,$C2631,AK$711:AK$719)</f>
        <v/>
      </c>
      <c r="AL2631" s="68">
        <f>SUMIFS(AL$907:AL$2533,SecVar,"co2",SecSub,$C2631)+SUMIF($C$711:$C$719,$C2631,AL$711:AL$719)</f>
        <v/>
      </c>
      <c r="AM2631" s="68">
        <f>SUMIFS(AM$907:AM$2533,SecVar,"co2",SecSub,$C2631)+SUMIF($C$711:$C$719,$C2631,AM$711:AM$719)</f>
        <v/>
      </c>
      <c r="AN2631" s="68">
        <f>SUMIFS(AN$907:AN$2533,SecVar,"co2",SecSub,$C2631)+SUMIF($C$711:$C$719,$C2631,AN$711:AN$719)</f>
        <v/>
      </c>
      <c r="AO2631" s="68">
        <f>SUMIFS(AO$907:AO$2533,SecVar,"co2",SecSub,$C2631)+SUMIF($C$711:$C$719,$C2631,AO$711:AO$719)</f>
        <v/>
      </c>
      <c r="AP2631" s="68">
        <f>SUMIFS(AP$907:AP$2533,SecVar,"co2",SecSub,$C2631)+SUMIF($C$711:$C$719,$C2631,AP$711:AP$719)</f>
        <v/>
      </c>
      <c r="AQ2631" s="68">
        <f>SUMIFS(AQ$907:AQ$2533,SecVar,"co2",SecSub,$C2631)+SUMIF($C$711:$C$719,$C2631,AQ$711:AQ$719)</f>
        <v/>
      </c>
      <c r="AR2631" s="68">
        <f>SUMIFS(AR$907:AR$2533,SecVar,"co2",SecSub,$C2631)+SUMIF($C$711:$C$719,$C2631,AR$711:AR$719)</f>
        <v/>
      </c>
      <c r="AS2631" s="68">
        <f>SUMIFS(AS$907:AS$2533,SecVar,"co2",SecSub,$C2631)+SUMIF($C$711:$C$719,$C2631,AS$711:AS$719)</f>
        <v/>
      </c>
      <c r="AT2631" s="68">
        <f>SUMIFS(AT$907:AT$2533,SecVar,"co2",SecSub,$C2631)+SUMIF($C$711:$C$719,$C2631,AT$711:AT$719)</f>
        <v/>
      </c>
      <c r="AU2631" s="68">
        <f>SUMIFS(AU$907:AU$2533,SecVar,"co2",SecSub,$C2631)+SUMIF($C$711:$C$719,$C2631,AU$711:AU$719)</f>
        <v/>
      </c>
      <c r="AV2631" s="68">
        <f>SUMIFS(AV$907:AV$2533,SecVar,"co2",SecSub,$C2631)+SUMIF($C$711:$C$719,$C2631,AV$711:AV$719)</f>
        <v/>
      </c>
      <c r="AW2631" s="68">
        <f>SUMIFS(AW$907:AW$2533,SecVar,"co2",SecSub,$C2631)+SUMIF($C$711:$C$719,$C2631,AW$711:AW$719)</f>
        <v/>
      </c>
      <c r="AX2631" s="68">
        <f>SUMIFS(AX$907:AX$2533,SecVar,"co2",SecSub,$C2631)+SUMIF($C$711:$C$719,$C2631,AX$711:AX$719)</f>
        <v/>
      </c>
      <c r="AY2631" s="68">
        <f>SUMIFS(AY$907:AY$2533,SecVar,"co2",SecSub,$C2631)+SUMIF($C$711:$C$719,$C2631,AY$711:AY$719)</f>
        <v/>
      </c>
    </row>
    <row r="2632" hidden="1" outlineLevel="1">
      <c r="A2632" s="14" t="inlineStr">
        <is>
          <t>co2.sec</t>
        </is>
      </c>
      <c r="B2632" s="14" t="inlineStr">
        <is>
          <t>all</t>
        </is>
      </c>
      <c r="C2632" s="14" t="inlineStr">
        <is>
          <t>cst</t>
        </is>
      </c>
      <c r="H2632" s="14">
        <f>INDEX(VarLab,MATCH($A2632,VarKey,0))&amp;INDEX(MemLab,MATCH($C2632&amp;"|"&amp;$B2632,MemKey,0))</f>
        <v/>
      </c>
      <c r="I2632" s="14">
        <f>INDEX(VarUnit,MATCH($A2632,VarKey,0))</f>
        <v/>
      </c>
      <c r="J2632" s="14">
        <f>INDEX(VarSrc,MATCH($A2632,VarKey,0))</f>
        <v/>
      </c>
      <c r="K2632" s="11">
        <f>CodePrefix&amp;$A2632&amp;IF($C2632="","","."&amp;$C2632&amp;"."&amp;$B2632)&amp;INDEX(VarEnd,MATCH($A2632,VarKey,0))&amp;K$5</f>
        <v/>
      </c>
      <c r="L2632" s="67">
        <f>SUMIFS(L$907:L$2533,SecVar,"co2",SecSub,$C2632)+SUMIF($C$711:$C$719,$C2632,L$711:L$719)</f>
        <v/>
      </c>
      <c r="M2632" s="68">
        <f>SUMIFS(M$907:M$2533,SecVar,"co2",SecSub,$C2632)+SUMIF($C$711:$C$719,$C2632,M$711:M$719)</f>
        <v/>
      </c>
      <c r="N2632" s="68">
        <f>SUMIFS(N$907:N$2533,SecVar,"co2",SecSub,$C2632)+SUMIF($C$711:$C$719,$C2632,N$711:N$719)</f>
        <v/>
      </c>
      <c r="O2632" s="68">
        <f>SUMIFS(O$907:O$2533,SecVar,"co2",SecSub,$C2632)+SUMIF($C$711:$C$719,$C2632,O$711:O$719)</f>
        <v/>
      </c>
      <c r="P2632" s="68">
        <f>SUMIFS(P$907:P$2533,SecVar,"co2",SecSub,$C2632)+SUMIF($C$711:$C$719,$C2632,P$711:P$719)</f>
        <v/>
      </c>
      <c r="Q2632" s="68">
        <f>SUMIFS(Q$907:Q$2533,SecVar,"co2",SecSub,$C2632)+SUMIF($C$711:$C$719,$C2632,Q$711:Q$719)</f>
        <v/>
      </c>
      <c r="R2632" s="68">
        <f>SUMIFS(R$907:R$2533,SecVar,"co2",SecSub,$C2632)+SUMIF($C$711:$C$719,$C2632,R$711:R$719)</f>
        <v/>
      </c>
      <c r="S2632" s="68">
        <f>SUMIFS(S$907:S$2533,SecVar,"co2",SecSub,$C2632)+SUMIF($C$711:$C$719,$C2632,S$711:S$719)</f>
        <v/>
      </c>
      <c r="T2632" s="68">
        <f>SUMIFS(T$907:T$2533,SecVar,"co2",SecSub,$C2632)+SUMIF($C$711:$C$719,$C2632,T$711:T$719)</f>
        <v/>
      </c>
      <c r="U2632" s="68">
        <f>SUMIFS(U$907:U$2533,SecVar,"co2",SecSub,$C2632)+SUMIF($C$711:$C$719,$C2632,U$711:U$719)</f>
        <v/>
      </c>
      <c r="V2632" s="68">
        <f>SUMIFS(V$907:V$2533,SecVar,"co2",SecSub,$C2632)+SUMIF($C$711:$C$719,$C2632,V$711:V$719)</f>
        <v/>
      </c>
      <c r="W2632" s="68">
        <f>SUMIFS(W$907:W$2533,SecVar,"co2",SecSub,$C2632)+SUMIF($C$711:$C$719,$C2632,W$711:W$719)</f>
        <v/>
      </c>
      <c r="X2632" s="68">
        <f>SUMIFS(X$907:X$2533,SecVar,"co2",SecSub,$C2632)+SUMIF($C$711:$C$719,$C2632,X$711:X$719)</f>
        <v/>
      </c>
      <c r="Y2632" s="68">
        <f>SUMIFS(Y$907:Y$2533,SecVar,"co2",SecSub,$C2632)+SUMIF($C$711:$C$719,$C2632,Y$711:Y$719)</f>
        <v/>
      </c>
      <c r="Z2632" s="68">
        <f>SUMIFS(Z$907:Z$2533,SecVar,"co2",SecSub,$C2632)+SUMIF($C$711:$C$719,$C2632,Z$711:Z$719)</f>
        <v/>
      </c>
      <c r="AA2632" s="68">
        <f>SUMIFS(AA$907:AA$2533,SecVar,"co2",SecSub,$C2632)+SUMIF($C$711:$C$719,$C2632,AA$711:AA$719)</f>
        <v/>
      </c>
      <c r="AB2632" s="68">
        <f>SUMIFS(AB$907:AB$2533,SecVar,"co2",SecSub,$C2632)+SUMIF($C$711:$C$719,$C2632,AB$711:AB$719)</f>
        <v/>
      </c>
      <c r="AC2632" s="68">
        <f>SUMIFS(AC$907:AC$2533,SecVar,"co2",SecSub,$C2632)+SUMIF($C$711:$C$719,$C2632,AC$711:AC$719)</f>
        <v/>
      </c>
      <c r="AD2632" s="68">
        <f>SUMIFS(AD$907:AD$2533,SecVar,"co2",SecSub,$C2632)+SUMIF($C$711:$C$719,$C2632,AD$711:AD$719)</f>
        <v/>
      </c>
      <c r="AF2632" s="11">
        <f>CodePrefix&amp;$A2632&amp;IF($C2632="","","."&amp;$C2632&amp;"."&amp;$B2632)&amp;INDEX(VarEnd,MATCH($A2632,VarKey,0))&amp;AF$5</f>
        <v/>
      </c>
      <c r="AG2632" s="67">
        <f>SUMIFS(AG$907:AG$2533,SecVar,"co2",SecSub,$C2632)+SUMIF($C$711:$C$719,$C2632,AG$711:AG$719)</f>
        <v/>
      </c>
      <c r="AH2632" s="68">
        <f>SUMIFS(AH$907:AH$2533,SecVar,"co2",SecSub,$C2632)+SUMIF($C$711:$C$719,$C2632,AH$711:AH$719)</f>
        <v/>
      </c>
      <c r="AI2632" s="68">
        <f>SUMIFS(AI$907:AI$2533,SecVar,"co2",SecSub,$C2632)+SUMIF($C$711:$C$719,$C2632,AI$711:AI$719)</f>
        <v/>
      </c>
      <c r="AJ2632" s="68">
        <f>SUMIFS(AJ$907:AJ$2533,SecVar,"co2",SecSub,$C2632)+SUMIF($C$711:$C$719,$C2632,AJ$711:AJ$719)</f>
        <v/>
      </c>
      <c r="AK2632" s="68">
        <f>SUMIFS(AK$907:AK$2533,SecVar,"co2",SecSub,$C2632)+SUMIF($C$711:$C$719,$C2632,AK$711:AK$719)</f>
        <v/>
      </c>
      <c r="AL2632" s="68">
        <f>SUMIFS(AL$907:AL$2533,SecVar,"co2",SecSub,$C2632)+SUMIF($C$711:$C$719,$C2632,AL$711:AL$719)</f>
        <v/>
      </c>
      <c r="AM2632" s="68">
        <f>SUMIFS(AM$907:AM$2533,SecVar,"co2",SecSub,$C2632)+SUMIF($C$711:$C$719,$C2632,AM$711:AM$719)</f>
        <v/>
      </c>
      <c r="AN2632" s="68">
        <f>SUMIFS(AN$907:AN$2533,SecVar,"co2",SecSub,$C2632)+SUMIF($C$711:$C$719,$C2632,AN$711:AN$719)</f>
        <v/>
      </c>
      <c r="AO2632" s="68">
        <f>SUMIFS(AO$907:AO$2533,SecVar,"co2",SecSub,$C2632)+SUMIF($C$711:$C$719,$C2632,AO$711:AO$719)</f>
        <v/>
      </c>
      <c r="AP2632" s="68">
        <f>SUMIFS(AP$907:AP$2533,SecVar,"co2",SecSub,$C2632)+SUMIF($C$711:$C$719,$C2632,AP$711:AP$719)</f>
        <v/>
      </c>
      <c r="AQ2632" s="68">
        <f>SUMIFS(AQ$907:AQ$2533,SecVar,"co2",SecSub,$C2632)+SUMIF($C$711:$C$719,$C2632,AQ$711:AQ$719)</f>
        <v/>
      </c>
      <c r="AR2632" s="68">
        <f>SUMIFS(AR$907:AR$2533,SecVar,"co2",SecSub,$C2632)+SUMIF($C$711:$C$719,$C2632,AR$711:AR$719)</f>
        <v/>
      </c>
      <c r="AS2632" s="68">
        <f>SUMIFS(AS$907:AS$2533,SecVar,"co2",SecSub,$C2632)+SUMIF($C$711:$C$719,$C2632,AS$711:AS$719)</f>
        <v/>
      </c>
      <c r="AT2632" s="68">
        <f>SUMIFS(AT$907:AT$2533,SecVar,"co2",SecSub,$C2632)+SUMIF($C$711:$C$719,$C2632,AT$711:AT$719)</f>
        <v/>
      </c>
      <c r="AU2632" s="68">
        <f>SUMIFS(AU$907:AU$2533,SecVar,"co2",SecSub,$C2632)+SUMIF($C$711:$C$719,$C2632,AU$711:AU$719)</f>
        <v/>
      </c>
      <c r="AV2632" s="68">
        <f>SUMIFS(AV$907:AV$2533,SecVar,"co2",SecSub,$C2632)+SUMIF($C$711:$C$719,$C2632,AV$711:AV$719)</f>
        <v/>
      </c>
      <c r="AW2632" s="68">
        <f>SUMIFS(AW$907:AW$2533,SecVar,"co2",SecSub,$C2632)+SUMIF($C$711:$C$719,$C2632,AW$711:AW$719)</f>
        <v/>
      </c>
      <c r="AX2632" s="68">
        <f>SUMIFS(AX$907:AX$2533,SecVar,"co2",SecSub,$C2632)+SUMIF($C$711:$C$719,$C2632,AX$711:AX$719)</f>
        <v/>
      </c>
      <c r="AY2632" s="68">
        <f>SUMIFS(AY$907:AY$2533,SecVar,"co2",SecSub,$C2632)+SUMIF($C$711:$C$719,$C2632,AY$711:AY$719)</f>
        <v/>
      </c>
    </row>
    <row r="2633" hidden="1" outlineLevel="1">
      <c r="A2633" s="14" t="inlineStr">
        <is>
          <t>co2.sec</t>
        </is>
      </c>
      <c r="B2633" s="14" t="inlineStr">
        <is>
          <t>all</t>
        </is>
      </c>
      <c r="C2633" s="14" t="inlineStr">
        <is>
          <t>ftr</t>
        </is>
      </c>
      <c r="H2633" s="14">
        <f>INDEX(VarLab,MATCH($A2633,VarKey,0))&amp;INDEX(MemLab,MATCH($C2633&amp;"|"&amp;$B2633,MemKey,0))</f>
        <v/>
      </c>
      <c r="I2633" s="14">
        <f>INDEX(VarUnit,MATCH($A2633,VarKey,0))</f>
        <v/>
      </c>
      <c r="J2633" s="14">
        <f>INDEX(VarSrc,MATCH($A2633,VarKey,0))</f>
        <v/>
      </c>
      <c r="K2633" s="11">
        <f>CodePrefix&amp;$A2633&amp;IF($C2633="","","."&amp;$C2633&amp;"."&amp;$B2633)&amp;INDEX(VarEnd,MATCH($A2633,VarKey,0))&amp;K$5</f>
        <v/>
      </c>
      <c r="L2633" s="67">
        <f>SUMIFS(L$907:L$2533,SecVar,"co2",SecSub,$C2633)+SUMIF($C$711:$C$719,$C2633,L$711:L$719)</f>
        <v/>
      </c>
      <c r="M2633" s="68">
        <f>SUMIFS(M$907:M$2533,SecVar,"co2",SecSub,$C2633)+SUMIF($C$711:$C$719,$C2633,M$711:M$719)</f>
        <v/>
      </c>
      <c r="N2633" s="68">
        <f>SUMIFS(N$907:N$2533,SecVar,"co2",SecSub,$C2633)+SUMIF($C$711:$C$719,$C2633,N$711:N$719)</f>
        <v/>
      </c>
      <c r="O2633" s="68">
        <f>SUMIFS(O$907:O$2533,SecVar,"co2",SecSub,$C2633)+SUMIF($C$711:$C$719,$C2633,O$711:O$719)</f>
        <v/>
      </c>
      <c r="P2633" s="68">
        <f>SUMIFS(P$907:P$2533,SecVar,"co2",SecSub,$C2633)+SUMIF($C$711:$C$719,$C2633,P$711:P$719)</f>
        <v/>
      </c>
      <c r="Q2633" s="68">
        <f>SUMIFS(Q$907:Q$2533,SecVar,"co2",SecSub,$C2633)+SUMIF($C$711:$C$719,$C2633,Q$711:Q$719)</f>
        <v/>
      </c>
      <c r="R2633" s="68">
        <f>SUMIFS(R$907:R$2533,SecVar,"co2",SecSub,$C2633)+SUMIF($C$711:$C$719,$C2633,R$711:R$719)</f>
        <v/>
      </c>
      <c r="S2633" s="68">
        <f>SUMIFS(S$907:S$2533,SecVar,"co2",SecSub,$C2633)+SUMIF($C$711:$C$719,$C2633,S$711:S$719)</f>
        <v/>
      </c>
      <c r="T2633" s="68">
        <f>SUMIFS(T$907:T$2533,SecVar,"co2",SecSub,$C2633)+SUMIF($C$711:$C$719,$C2633,T$711:T$719)</f>
        <v/>
      </c>
      <c r="U2633" s="68">
        <f>SUMIFS(U$907:U$2533,SecVar,"co2",SecSub,$C2633)+SUMIF($C$711:$C$719,$C2633,U$711:U$719)</f>
        <v/>
      </c>
      <c r="V2633" s="68">
        <f>SUMIFS(V$907:V$2533,SecVar,"co2",SecSub,$C2633)+SUMIF($C$711:$C$719,$C2633,V$711:V$719)</f>
        <v/>
      </c>
      <c r="W2633" s="68">
        <f>SUMIFS(W$907:W$2533,SecVar,"co2",SecSub,$C2633)+SUMIF($C$711:$C$719,$C2633,W$711:W$719)</f>
        <v/>
      </c>
      <c r="X2633" s="68">
        <f>SUMIFS(X$907:X$2533,SecVar,"co2",SecSub,$C2633)+SUMIF($C$711:$C$719,$C2633,X$711:X$719)</f>
        <v/>
      </c>
      <c r="Y2633" s="68">
        <f>SUMIFS(Y$907:Y$2533,SecVar,"co2",SecSub,$C2633)+SUMIF($C$711:$C$719,$C2633,Y$711:Y$719)</f>
        <v/>
      </c>
      <c r="Z2633" s="68">
        <f>SUMIFS(Z$907:Z$2533,SecVar,"co2",SecSub,$C2633)+SUMIF($C$711:$C$719,$C2633,Z$711:Z$719)</f>
        <v/>
      </c>
      <c r="AA2633" s="68">
        <f>SUMIFS(AA$907:AA$2533,SecVar,"co2",SecSub,$C2633)+SUMIF($C$711:$C$719,$C2633,AA$711:AA$719)</f>
        <v/>
      </c>
      <c r="AB2633" s="68">
        <f>SUMIFS(AB$907:AB$2533,SecVar,"co2",SecSub,$C2633)+SUMIF($C$711:$C$719,$C2633,AB$711:AB$719)</f>
        <v/>
      </c>
      <c r="AC2633" s="68">
        <f>SUMIFS(AC$907:AC$2533,SecVar,"co2",SecSub,$C2633)+SUMIF($C$711:$C$719,$C2633,AC$711:AC$719)</f>
        <v/>
      </c>
      <c r="AD2633" s="68">
        <f>SUMIFS(AD$907:AD$2533,SecVar,"co2",SecSub,$C2633)+SUMIF($C$711:$C$719,$C2633,AD$711:AD$719)</f>
        <v/>
      </c>
      <c r="AF2633" s="11">
        <f>CodePrefix&amp;$A2633&amp;IF($C2633="","","."&amp;$C2633&amp;"."&amp;$B2633)&amp;INDEX(VarEnd,MATCH($A2633,VarKey,0))&amp;AF$5</f>
        <v/>
      </c>
      <c r="AG2633" s="67">
        <f>SUMIFS(AG$907:AG$2533,SecVar,"co2",SecSub,$C2633)+SUMIF($C$711:$C$719,$C2633,AG$711:AG$719)</f>
        <v/>
      </c>
      <c r="AH2633" s="68">
        <f>SUMIFS(AH$907:AH$2533,SecVar,"co2",SecSub,$C2633)+SUMIF($C$711:$C$719,$C2633,AH$711:AH$719)</f>
        <v/>
      </c>
      <c r="AI2633" s="68">
        <f>SUMIFS(AI$907:AI$2533,SecVar,"co2",SecSub,$C2633)+SUMIF($C$711:$C$719,$C2633,AI$711:AI$719)</f>
        <v/>
      </c>
      <c r="AJ2633" s="68">
        <f>SUMIFS(AJ$907:AJ$2533,SecVar,"co2",SecSub,$C2633)+SUMIF($C$711:$C$719,$C2633,AJ$711:AJ$719)</f>
        <v/>
      </c>
      <c r="AK2633" s="68">
        <f>SUMIFS(AK$907:AK$2533,SecVar,"co2",SecSub,$C2633)+SUMIF($C$711:$C$719,$C2633,AK$711:AK$719)</f>
        <v/>
      </c>
      <c r="AL2633" s="68">
        <f>SUMIFS(AL$907:AL$2533,SecVar,"co2",SecSub,$C2633)+SUMIF($C$711:$C$719,$C2633,AL$711:AL$719)</f>
        <v/>
      </c>
      <c r="AM2633" s="68">
        <f>SUMIFS(AM$907:AM$2533,SecVar,"co2",SecSub,$C2633)+SUMIF($C$711:$C$719,$C2633,AM$711:AM$719)</f>
        <v/>
      </c>
      <c r="AN2633" s="68">
        <f>SUMIFS(AN$907:AN$2533,SecVar,"co2",SecSub,$C2633)+SUMIF($C$711:$C$719,$C2633,AN$711:AN$719)</f>
        <v/>
      </c>
      <c r="AO2633" s="68">
        <f>SUMIFS(AO$907:AO$2533,SecVar,"co2",SecSub,$C2633)+SUMIF($C$711:$C$719,$C2633,AO$711:AO$719)</f>
        <v/>
      </c>
      <c r="AP2633" s="68">
        <f>SUMIFS(AP$907:AP$2533,SecVar,"co2",SecSub,$C2633)+SUMIF($C$711:$C$719,$C2633,AP$711:AP$719)</f>
        <v/>
      </c>
      <c r="AQ2633" s="68">
        <f>SUMIFS(AQ$907:AQ$2533,SecVar,"co2",SecSub,$C2633)+SUMIF($C$711:$C$719,$C2633,AQ$711:AQ$719)</f>
        <v/>
      </c>
      <c r="AR2633" s="68">
        <f>SUMIFS(AR$907:AR$2533,SecVar,"co2",SecSub,$C2633)+SUMIF($C$711:$C$719,$C2633,AR$711:AR$719)</f>
        <v/>
      </c>
      <c r="AS2633" s="68">
        <f>SUMIFS(AS$907:AS$2533,SecVar,"co2",SecSub,$C2633)+SUMIF($C$711:$C$719,$C2633,AS$711:AS$719)</f>
        <v/>
      </c>
      <c r="AT2633" s="68">
        <f>SUMIFS(AT$907:AT$2533,SecVar,"co2",SecSub,$C2633)+SUMIF($C$711:$C$719,$C2633,AT$711:AT$719)</f>
        <v/>
      </c>
      <c r="AU2633" s="68">
        <f>SUMIFS(AU$907:AU$2533,SecVar,"co2",SecSub,$C2633)+SUMIF($C$711:$C$719,$C2633,AU$711:AU$719)</f>
        <v/>
      </c>
      <c r="AV2633" s="68">
        <f>SUMIFS(AV$907:AV$2533,SecVar,"co2",SecSub,$C2633)+SUMIF($C$711:$C$719,$C2633,AV$711:AV$719)</f>
        <v/>
      </c>
      <c r="AW2633" s="68">
        <f>SUMIFS(AW$907:AW$2533,SecVar,"co2",SecSub,$C2633)+SUMIF($C$711:$C$719,$C2633,AW$711:AW$719)</f>
        <v/>
      </c>
      <c r="AX2633" s="68">
        <f>SUMIFS(AX$907:AX$2533,SecVar,"co2",SecSub,$C2633)+SUMIF($C$711:$C$719,$C2633,AX$711:AX$719)</f>
        <v/>
      </c>
      <c r="AY2633" s="68">
        <f>SUMIFS(AY$907:AY$2533,SecVar,"co2",SecSub,$C2633)+SUMIF($C$711:$C$719,$C2633,AY$711:AY$719)</f>
        <v/>
      </c>
    </row>
    <row r="2634" hidden="1" outlineLevel="1">
      <c r="A2634" s="14" t="inlineStr">
        <is>
          <t>co2.sec</t>
        </is>
      </c>
      <c r="B2634" s="14" t="inlineStr">
        <is>
          <t>all</t>
        </is>
      </c>
      <c r="C2634" s="14" t="inlineStr">
        <is>
          <t>oen</t>
        </is>
      </c>
      <c r="H2634" s="14">
        <f>INDEX(VarLab,MATCH($A2634,VarKey,0))&amp;INDEX(MemLab,MATCH($C2634&amp;"|"&amp;$B2634,MemKey,0))</f>
        <v/>
      </c>
      <c r="I2634" s="14">
        <f>INDEX(VarUnit,MATCH($A2634,VarKey,0))</f>
        <v/>
      </c>
      <c r="J2634" s="14">
        <f>INDEX(VarSrc,MATCH($A2634,VarKey,0))</f>
        <v/>
      </c>
      <c r="K2634" s="11">
        <f>CodePrefix&amp;$A2634&amp;IF($C2634="","","."&amp;$C2634&amp;"."&amp;$B2634)&amp;INDEX(VarEnd,MATCH($A2634,VarKey,0))&amp;K$5</f>
        <v/>
      </c>
      <c r="L2634" s="67">
        <f>SUMIFS(L$907:L$2533,SecVar,"co2",SecSub,$C2634)+SUMIF($C$711:$C$719,$C2634,L$711:L$719)</f>
        <v/>
      </c>
      <c r="M2634" s="68">
        <f>SUMIFS(M$907:M$2533,SecVar,"co2",SecSub,$C2634)+SUMIF($C$711:$C$719,$C2634,M$711:M$719)</f>
        <v/>
      </c>
      <c r="N2634" s="68">
        <f>SUMIFS(N$907:N$2533,SecVar,"co2",SecSub,$C2634)+SUMIF($C$711:$C$719,$C2634,N$711:N$719)</f>
        <v/>
      </c>
      <c r="O2634" s="68">
        <f>SUMIFS(O$907:O$2533,SecVar,"co2",SecSub,$C2634)+SUMIF($C$711:$C$719,$C2634,O$711:O$719)</f>
        <v/>
      </c>
      <c r="P2634" s="68">
        <f>SUMIFS(P$907:P$2533,SecVar,"co2",SecSub,$C2634)+SUMIF($C$711:$C$719,$C2634,P$711:P$719)</f>
        <v/>
      </c>
      <c r="Q2634" s="68">
        <f>SUMIFS(Q$907:Q$2533,SecVar,"co2",SecSub,$C2634)+SUMIF($C$711:$C$719,$C2634,Q$711:Q$719)</f>
        <v/>
      </c>
      <c r="R2634" s="68">
        <f>SUMIFS(R$907:R$2533,SecVar,"co2",SecSub,$C2634)+SUMIF($C$711:$C$719,$C2634,R$711:R$719)</f>
        <v/>
      </c>
      <c r="S2634" s="68">
        <f>SUMIFS(S$907:S$2533,SecVar,"co2",SecSub,$C2634)+SUMIF($C$711:$C$719,$C2634,S$711:S$719)</f>
        <v/>
      </c>
      <c r="T2634" s="68">
        <f>SUMIFS(T$907:T$2533,SecVar,"co2",SecSub,$C2634)+SUMIF($C$711:$C$719,$C2634,T$711:T$719)</f>
        <v/>
      </c>
      <c r="U2634" s="68">
        <f>SUMIFS(U$907:U$2533,SecVar,"co2",SecSub,$C2634)+SUMIF($C$711:$C$719,$C2634,U$711:U$719)</f>
        <v/>
      </c>
      <c r="V2634" s="68">
        <f>SUMIFS(V$907:V$2533,SecVar,"co2",SecSub,$C2634)+SUMIF($C$711:$C$719,$C2634,V$711:V$719)</f>
        <v/>
      </c>
      <c r="W2634" s="68">
        <f>SUMIFS(W$907:W$2533,SecVar,"co2",SecSub,$C2634)+SUMIF($C$711:$C$719,$C2634,W$711:W$719)</f>
        <v/>
      </c>
      <c r="X2634" s="68">
        <f>SUMIFS(X$907:X$2533,SecVar,"co2",SecSub,$C2634)+SUMIF($C$711:$C$719,$C2634,X$711:X$719)</f>
        <v/>
      </c>
      <c r="Y2634" s="68">
        <f>SUMIFS(Y$907:Y$2533,SecVar,"co2",SecSub,$C2634)+SUMIF($C$711:$C$719,$C2634,Y$711:Y$719)</f>
        <v/>
      </c>
      <c r="Z2634" s="68">
        <f>SUMIFS(Z$907:Z$2533,SecVar,"co2",SecSub,$C2634)+SUMIF($C$711:$C$719,$C2634,Z$711:Z$719)</f>
        <v/>
      </c>
      <c r="AA2634" s="68">
        <f>SUMIFS(AA$907:AA$2533,SecVar,"co2",SecSub,$C2634)+SUMIF($C$711:$C$719,$C2634,AA$711:AA$719)</f>
        <v/>
      </c>
      <c r="AB2634" s="68">
        <f>SUMIFS(AB$907:AB$2533,SecVar,"co2",SecSub,$C2634)+SUMIF($C$711:$C$719,$C2634,AB$711:AB$719)</f>
        <v/>
      </c>
      <c r="AC2634" s="68">
        <f>SUMIFS(AC$907:AC$2533,SecVar,"co2",SecSub,$C2634)+SUMIF($C$711:$C$719,$C2634,AC$711:AC$719)</f>
        <v/>
      </c>
      <c r="AD2634" s="68">
        <f>SUMIFS(AD$907:AD$2533,SecVar,"co2",SecSub,$C2634)+SUMIF($C$711:$C$719,$C2634,AD$711:AD$719)</f>
        <v/>
      </c>
      <c r="AF2634" s="11">
        <f>CodePrefix&amp;$A2634&amp;IF($C2634="","","."&amp;$C2634&amp;"."&amp;$B2634)&amp;INDEX(VarEnd,MATCH($A2634,VarKey,0))&amp;AF$5</f>
        <v/>
      </c>
      <c r="AG2634" s="67">
        <f>SUMIFS(AG$907:AG$2533,SecVar,"co2",SecSub,$C2634)+SUMIF($C$711:$C$719,$C2634,AG$711:AG$719)</f>
        <v/>
      </c>
      <c r="AH2634" s="68">
        <f>SUMIFS(AH$907:AH$2533,SecVar,"co2",SecSub,$C2634)+SUMIF($C$711:$C$719,$C2634,AH$711:AH$719)</f>
        <v/>
      </c>
      <c r="AI2634" s="68">
        <f>SUMIFS(AI$907:AI$2533,SecVar,"co2",SecSub,$C2634)+SUMIF($C$711:$C$719,$C2634,AI$711:AI$719)</f>
        <v/>
      </c>
      <c r="AJ2634" s="68">
        <f>SUMIFS(AJ$907:AJ$2533,SecVar,"co2",SecSub,$C2634)+SUMIF($C$711:$C$719,$C2634,AJ$711:AJ$719)</f>
        <v/>
      </c>
      <c r="AK2634" s="68">
        <f>SUMIFS(AK$907:AK$2533,SecVar,"co2",SecSub,$C2634)+SUMIF($C$711:$C$719,$C2634,AK$711:AK$719)</f>
        <v/>
      </c>
      <c r="AL2634" s="68">
        <f>SUMIFS(AL$907:AL$2533,SecVar,"co2",SecSub,$C2634)+SUMIF($C$711:$C$719,$C2634,AL$711:AL$719)</f>
        <v/>
      </c>
      <c r="AM2634" s="68">
        <f>SUMIFS(AM$907:AM$2533,SecVar,"co2",SecSub,$C2634)+SUMIF($C$711:$C$719,$C2634,AM$711:AM$719)</f>
        <v/>
      </c>
      <c r="AN2634" s="68">
        <f>SUMIFS(AN$907:AN$2533,SecVar,"co2",SecSub,$C2634)+SUMIF($C$711:$C$719,$C2634,AN$711:AN$719)</f>
        <v/>
      </c>
      <c r="AO2634" s="68">
        <f>SUMIFS(AO$907:AO$2533,SecVar,"co2",SecSub,$C2634)+SUMIF($C$711:$C$719,$C2634,AO$711:AO$719)</f>
        <v/>
      </c>
      <c r="AP2634" s="68">
        <f>SUMIFS(AP$907:AP$2533,SecVar,"co2",SecSub,$C2634)+SUMIF($C$711:$C$719,$C2634,AP$711:AP$719)</f>
        <v/>
      </c>
      <c r="AQ2634" s="68">
        <f>SUMIFS(AQ$907:AQ$2533,SecVar,"co2",SecSub,$C2634)+SUMIF($C$711:$C$719,$C2634,AQ$711:AQ$719)</f>
        <v/>
      </c>
      <c r="AR2634" s="68">
        <f>SUMIFS(AR$907:AR$2533,SecVar,"co2",SecSub,$C2634)+SUMIF($C$711:$C$719,$C2634,AR$711:AR$719)</f>
        <v/>
      </c>
      <c r="AS2634" s="68">
        <f>SUMIFS(AS$907:AS$2533,SecVar,"co2",SecSub,$C2634)+SUMIF($C$711:$C$719,$C2634,AS$711:AS$719)</f>
        <v/>
      </c>
      <c r="AT2634" s="68">
        <f>SUMIFS(AT$907:AT$2533,SecVar,"co2",SecSub,$C2634)+SUMIF($C$711:$C$719,$C2634,AT$711:AT$719)</f>
        <v/>
      </c>
      <c r="AU2634" s="68">
        <f>SUMIFS(AU$907:AU$2533,SecVar,"co2",SecSub,$C2634)+SUMIF($C$711:$C$719,$C2634,AU$711:AU$719)</f>
        <v/>
      </c>
      <c r="AV2634" s="68">
        <f>SUMIFS(AV$907:AV$2533,SecVar,"co2",SecSub,$C2634)+SUMIF($C$711:$C$719,$C2634,AV$711:AV$719)</f>
        <v/>
      </c>
      <c r="AW2634" s="68">
        <f>SUMIFS(AW$907:AW$2533,SecVar,"co2",SecSub,$C2634)+SUMIF($C$711:$C$719,$C2634,AW$711:AW$719)</f>
        <v/>
      </c>
      <c r="AX2634" s="68">
        <f>SUMIFS(AX$907:AX$2533,SecVar,"co2",SecSub,$C2634)+SUMIF($C$711:$C$719,$C2634,AX$711:AX$719)</f>
        <v/>
      </c>
      <c r="AY2634" s="68">
        <f>SUMIFS(AY$907:AY$2533,SecVar,"co2",SecSub,$C2634)+SUMIF($C$711:$C$719,$C2634,AY$711:AY$719)</f>
        <v/>
      </c>
    </row>
    <row r="2635" hidden="1" outlineLevel="1">
      <c r="A2635" s="14" t="inlineStr">
        <is>
          <t>co2.ets</t>
        </is>
      </c>
      <c r="B2635" s="14" t="inlineStr">
        <is>
          <t>all</t>
        </is>
      </c>
      <c r="C2635" s="14" t="inlineStr">
        <is>
          <t>all</t>
        </is>
      </c>
      <c r="H2635" s="14">
        <f>INDEX(VarLab,MATCH($A2635,VarKey,0))&amp;INDEX(MemLab,MATCH($C2635&amp;"|"&amp;$B2635,MemKey,0))</f>
        <v/>
      </c>
      <c r="I2635" s="14">
        <f>INDEX(VarUnit,MATCH($A2635,VarKey,0))</f>
        <v/>
      </c>
      <c r="J2635" s="14">
        <f>INDEX(VarSrc,MATCH($A2635,VarKey,0))</f>
        <v/>
      </c>
      <c r="K2635" s="11">
        <f>CodePrefix&amp;$A2635&amp;IF($C2635="","","."&amp;$C2635&amp;"."&amp;$B2635)&amp;INDEX(VarEnd,MATCH($A2635,VarKey,0))&amp;K$5</f>
        <v/>
      </c>
      <c r="L2635" s="67">
        <f>SUMPRODUCT(L$2618:L$2634,L$124:L$140)</f>
        <v/>
      </c>
      <c r="M2635" s="68">
        <f>SUMPRODUCT(M$2618:M$2634,M$124:M$140)</f>
        <v/>
      </c>
      <c r="N2635" s="68">
        <f>SUMPRODUCT(N$2618:N$2634,N$124:N$140)</f>
        <v/>
      </c>
      <c r="O2635" s="68">
        <f>SUMPRODUCT(O$2618:O$2634,O$124:O$140)</f>
        <v/>
      </c>
      <c r="P2635" s="68">
        <f>SUMPRODUCT(P$2618:P$2634,P$124:P$140)</f>
        <v/>
      </c>
      <c r="Q2635" s="68">
        <f>SUMPRODUCT(Q$2618:Q$2634,Q$124:Q$140)</f>
        <v/>
      </c>
      <c r="R2635" s="68">
        <f>SUMPRODUCT(R$2618:R$2634,R$124:R$140)</f>
        <v/>
      </c>
      <c r="S2635" s="68">
        <f>SUMPRODUCT(S$2618:S$2634,S$124:S$140)</f>
        <v/>
      </c>
      <c r="T2635" s="68">
        <f>SUMPRODUCT(T$2618:T$2634,T$124:T$140)</f>
        <v/>
      </c>
      <c r="U2635" s="68">
        <f>SUMPRODUCT(U$2618:U$2634,U$124:U$140)</f>
        <v/>
      </c>
      <c r="V2635" s="68">
        <f>SUMPRODUCT(V$2618:V$2634,V$124:V$140)</f>
        <v/>
      </c>
      <c r="W2635" s="68">
        <f>SUMPRODUCT(W$2618:W$2634,W$124:W$140)</f>
        <v/>
      </c>
      <c r="X2635" s="68">
        <f>SUMPRODUCT(X$2618:X$2634,X$124:X$140)</f>
        <v/>
      </c>
      <c r="Y2635" s="68">
        <f>SUMPRODUCT(Y$2618:Y$2634,Y$124:Y$140)</f>
        <v/>
      </c>
      <c r="Z2635" s="68">
        <f>SUMPRODUCT(Z$2618:Z$2634,Z$124:Z$140)</f>
        <v/>
      </c>
      <c r="AA2635" s="68">
        <f>SUMPRODUCT(AA$2618:AA$2634,AA$124:AA$140)</f>
        <v/>
      </c>
      <c r="AB2635" s="68">
        <f>SUMPRODUCT(AB$2618:AB$2634,AB$124:AB$140)</f>
        <v/>
      </c>
      <c r="AC2635" s="68">
        <f>SUMPRODUCT(AC$2618:AC$2634,AC$124:AC$140)</f>
        <v/>
      </c>
      <c r="AD2635" s="68">
        <f>SUMPRODUCT(AD$2618:AD$2634,AD$124:AD$140)</f>
        <v/>
      </c>
      <c r="AF2635" s="11">
        <f>CodePrefix&amp;$A2635&amp;IF($C2635="","","."&amp;$C2635&amp;"."&amp;$B2635)&amp;INDEX(VarEnd,MATCH($A2635,VarKey,0))&amp;AF$5</f>
        <v/>
      </c>
      <c r="AG2635" s="67">
        <f>SUMPRODUCT(AG$2618:AG$2634,AG$124:AG$140)</f>
        <v/>
      </c>
      <c r="AH2635" s="68">
        <f>SUMPRODUCT(AH$2618:AH$2634,AH$124:AH$140)</f>
        <v/>
      </c>
      <c r="AI2635" s="68">
        <f>SUMPRODUCT(AI$2618:AI$2634,AI$124:AI$140)</f>
        <v/>
      </c>
      <c r="AJ2635" s="68">
        <f>SUMPRODUCT(AJ$2618:AJ$2634,AJ$124:AJ$140)</f>
        <v/>
      </c>
      <c r="AK2635" s="68">
        <f>SUMPRODUCT(AK$2618:AK$2634,AK$124:AK$140)</f>
        <v/>
      </c>
      <c r="AL2635" s="68">
        <f>SUMPRODUCT(AL$2618:AL$2634,AL$124:AL$140)</f>
        <v/>
      </c>
      <c r="AM2635" s="68">
        <f>SUMPRODUCT(AM$2618:AM$2634,AM$124:AM$140)</f>
        <v/>
      </c>
      <c r="AN2635" s="68">
        <f>SUMPRODUCT(AN$2618:AN$2634,AN$124:AN$140)</f>
        <v/>
      </c>
      <c r="AO2635" s="68">
        <f>SUMPRODUCT(AO$2618:AO$2634,AO$124:AO$140)</f>
        <v/>
      </c>
      <c r="AP2635" s="68">
        <f>SUMPRODUCT(AP$2618:AP$2634,AP$124:AP$140)</f>
        <v/>
      </c>
      <c r="AQ2635" s="68">
        <f>SUMPRODUCT(AQ$2618:AQ$2634,AQ$124:AQ$140)</f>
        <v/>
      </c>
      <c r="AR2635" s="68">
        <f>SUMPRODUCT(AR$2618:AR$2634,AR$124:AR$140)</f>
        <v/>
      </c>
      <c r="AS2635" s="68">
        <f>SUMPRODUCT(AS$2618:AS$2634,AS$124:AS$140)</f>
        <v/>
      </c>
      <c r="AT2635" s="68">
        <f>SUMPRODUCT(AT$2618:AT$2634,AT$124:AT$140)</f>
        <v/>
      </c>
      <c r="AU2635" s="68">
        <f>SUMPRODUCT(AU$2618:AU$2634,AU$124:AU$140)</f>
        <v/>
      </c>
      <c r="AV2635" s="68">
        <f>SUMPRODUCT(AV$2618:AV$2634,AV$124:AV$140)</f>
        <v/>
      </c>
      <c r="AW2635" s="68">
        <f>SUMPRODUCT(AW$2618:AW$2634,AW$124:AW$140)</f>
        <v/>
      </c>
      <c r="AX2635" s="68">
        <f>SUMPRODUCT(AX$2618:AX$2634,AX$124:AX$140)</f>
        <v/>
      </c>
      <c r="AY2635" s="68">
        <f>SUMPRODUCT(AY$2618:AY$2634,AY$124:AY$140)</f>
        <v/>
      </c>
    </row>
    <row r="2636" hidden="1" outlineLevel="1">
      <c r="A2636" s="14" t="inlineStr">
        <is>
          <t>co2.cap</t>
        </is>
      </c>
      <c r="B2636" s="14" t="inlineStr">
        <is>
          <t>all</t>
        </is>
      </c>
      <c r="C2636" s="14" t="inlineStr">
        <is>
          <t>all</t>
        </is>
      </c>
      <c r="H2636" s="14">
        <f>INDEX(VarLab,MATCH($A2636,VarKey,0))&amp;INDEX(MemLab,MATCH($C2636&amp;"|"&amp;$B2636,MemKey,0))</f>
        <v/>
      </c>
      <c r="I2636" s="14">
        <f>INDEX(VarUnit,MATCH($A2636,VarKey,0))</f>
        <v/>
      </c>
      <c r="J2636" s="14">
        <f>INDEX(VarSrc,MATCH($A2636,VarKey,0))</f>
        <v/>
      </c>
      <c r="K2636" s="11">
        <f>CodePrefix&amp;$A2636&amp;IF($C2636="","","."&amp;$C2636&amp;"."&amp;$B2636)&amp;INDEX(VarEnd,MATCH($A2636,VarKey,0))&amp;K$5</f>
        <v/>
      </c>
      <c r="L2636" s="67">
        <f>L$195</f>
        <v/>
      </c>
      <c r="M2636" s="68">
        <f>M$195</f>
        <v/>
      </c>
      <c r="N2636" s="68">
        <f>N$195</f>
        <v/>
      </c>
      <c r="O2636" s="68">
        <f>O$195</f>
        <v/>
      </c>
      <c r="P2636" s="68">
        <f>P$195</f>
        <v/>
      </c>
      <c r="Q2636" s="68">
        <f>Q$195</f>
        <v/>
      </c>
      <c r="R2636" s="68">
        <f>R$195</f>
        <v/>
      </c>
      <c r="S2636" s="68">
        <f>S$195</f>
        <v/>
      </c>
      <c r="T2636" s="68">
        <f>T$195</f>
        <v/>
      </c>
      <c r="U2636" s="68">
        <f>U$195</f>
        <v/>
      </c>
      <c r="V2636" s="68">
        <f>V$195</f>
        <v/>
      </c>
      <c r="W2636" s="68">
        <f>W$195</f>
        <v/>
      </c>
      <c r="X2636" s="68">
        <f>X$195</f>
        <v/>
      </c>
      <c r="Y2636" s="68">
        <f>Y$195</f>
        <v/>
      </c>
      <c r="Z2636" s="68">
        <f>Z$195</f>
        <v/>
      </c>
      <c r="AA2636" s="68">
        <f>AA$195</f>
        <v/>
      </c>
      <c r="AB2636" s="68">
        <f>AB$195</f>
        <v/>
      </c>
      <c r="AC2636" s="68">
        <f>AC$195</f>
        <v/>
      </c>
      <c r="AD2636" s="68">
        <f>AD$195</f>
        <v/>
      </c>
      <c r="AF2636" s="11">
        <f>CodePrefix&amp;$A2636&amp;IF($C2636="","","."&amp;$C2636&amp;"."&amp;$B2636)&amp;INDEX(VarEnd,MATCH($A2636,VarKey,0))&amp;AF$5</f>
        <v/>
      </c>
      <c r="AG2636" s="67">
        <f>AG$195</f>
        <v/>
      </c>
      <c r="AH2636" s="68">
        <f>AH$195</f>
        <v/>
      </c>
      <c r="AI2636" s="68">
        <f>AI$195</f>
        <v/>
      </c>
      <c r="AJ2636" s="68">
        <f>AJ$195</f>
        <v/>
      </c>
      <c r="AK2636" s="68">
        <f>AK$195</f>
        <v/>
      </c>
      <c r="AL2636" s="68">
        <f>AL$195</f>
        <v/>
      </c>
      <c r="AM2636" s="68">
        <f>AM$195</f>
        <v/>
      </c>
      <c r="AN2636" s="68">
        <f>AN$195</f>
        <v/>
      </c>
      <c r="AO2636" s="68">
        <f>AO$195</f>
        <v/>
      </c>
      <c r="AP2636" s="68">
        <f>AP$195</f>
        <v/>
      </c>
      <c r="AQ2636" s="68">
        <f>AQ$195</f>
        <v/>
      </c>
      <c r="AR2636" s="68">
        <f>AR$195</f>
        <v/>
      </c>
      <c r="AS2636" s="68">
        <f>AS$195</f>
        <v/>
      </c>
      <c r="AT2636" s="68">
        <f>AT$195</f>
        <v/>
      </c>
      <c r="AU2636" s="68">
        <f>AU$195</f>
        <v/>
      </c>
      <c r="AV2636" s="68">
        <f>AV$195</f>
        <v/>
      </c>
      <c r="AW2636" s="68">
        <f>AW$195</f>
        <v/>
      </c>
      <c r="AX2636" s="68">
        <f>AX$195</f>
        <v/>
      </c>
      <c r="AY2636" s="68">
        <f>AY$195</f>
        <v/>
      </c>
    </row>
    <row r="2637" hidden="1" outlineLevel="1">
      <c r="A2637" s="14" t="inlineStr">
        <is>
          <t>co2.gap</t>
        </is>
      </c>
      <c r="B2637" s="14" t="inlineStr">
        <is>
          <t>all</t>
        </is>
      </c>
      <c r="C2637" s="14" t="inlineStr">
        <is>
          <t>all</t>
        </is>
      </c>
      <c r="H2637" s="14">
        <f>INDEX(VarLab,MATCH($A2637,VarKey,0))&amp;INDEX(MemLab,MATCH($C2637&amp;"|"&amp;$B2637,MemKey,0))</f>
        <v/>
      </c>
      <c r="I2637" s="14">
        <f>INDEX(VarUnit,MATCH($A2637,VarKey,0))</f>
        <v/>
      </c>
      <c r="J2637" s="14">
        <f>INDEX(VarSrc,MATCH($A2637,VarKey,0))</f>
        <v/>
      </c>
      <c r="K2637" s="11">
        <f>CodePrefix&amp;$A2637&amp;IF($C2637="","","."&amp;$C2637&amp;"."&amp;$B2637)&amp;INDEX(VarEnd,MATCH($A2637,VarKey,0))&amp;K$5</f>
        <v/>
      </c>
      <c r="L2637" s="12">
        <f>IF(L2636&gt;0,L2635/L2636-1,0)</f>
        <v/>
      </c>
      <c r="M2637" s="13">
        <f>IF(M2636&gt;0,M2635/M2636-1,0)</f>
        <v/>
      </c>
      <c r="N2637" s="13">
        <f>IF(N2636&gt;0,N2635/N2636-1,0)</f>
        <v/>
      </c>
      <c r="O2637" s="13">
        <f>IF(O2636&gt;0,O2635/O2636-1,0)</f>
        <v/>
      </c>
      <c r="P2637" s="13">
        <f>IF(P2636&gt;0,P2635/P2636-1,0)</f>
        <v/>
      </c>
      <c r="Q2637" s="13">
        <f>IF(Q2636&gt;0,Q2635/Q2636-1,0)</f>
        <v/>
      </c>
      <c r="R2637" s="13">
        <f>IF(R2636&gt;0,R2635/R2636-1,0)</f>
        <v/>
      </c>
      <c r="S2637" s="13">
        <f>IF(S2636&gt;0,S2635/S2636-1,0)</f>
        <v/>
      </c>
      <c r="T2637" s="13">
        <f>IF(T2636&gt;0,T2635/T2636-1,0)</f>
        <v/>
      </c>
      <c r="U2637" s="13">
        <f>IF(U2636&gt;0,U2635/U2636-1,0)</f>
        <v/>
      </c>
      <c r="V2637" s="13">
        <f>IF(V2636&gt;0,V2635/V2636-1,0)</f>
        <v/>
      </c>
      <c r="W2637" s="13">
        <f>IF(W2636&gt;0,W2635/W2636-1,0)</f>
        <v/>
      </c>
      <c r="X2637" s="13">
        <f>IF(X2636&gt;0,X2635/X2636-1,0)</f>
        <v/>
      </c>
      <c r="Y2637" s="13">
        <f>IF(Y2636&gt;0,Y2635/Y2636-1,0)</f>
        <v/>
      </c>
      <c r="Z2637" s="13">
        <f>IF(Z2636&gt;0,Z2635/Z2636-1,0)</f>
        <v/>
      </c>
      <c r="AA2637" s="13">
        <f>IF(AA2636&gt;0,AA2635/AA2636-1,0)</f>
        <v/>
      </c>
      <c r="AB2637" s="13">
        <f>IF(AB2636&gt;0,AB2635/AB2636-1,0)</f>
        <v/>
      </c>
      <c r="AC2637" s="13">
        <f>IF(AC2636&gt;0,AC2635/AC2636-1,0)</f>
        <v/>
      </c>
      <c r="AD2637" s="13">
        <f>IF(AD2636&gt;0,AD2635/AD2636-1,0)</f>
        <v/>
      </c>
      <c r="AF2637" s="11">
        <f>CodePrefix&amp;$A2637&amp;IF($C2637="","","."&amp;$C2637&amp;"."&amp;$B2637)&amp;INDEX(VarEnd,MATCH($A2637,VarKey,0))&amp;AF$5</f>
        <v/>
      </c>
      <c r="AG2637" s="12">
        <f>IF(AG2636&gt;0,AG2635/AG2636-1,0)</f>
        <v/>
      </c>
      <c r="AH2637" s="13">
        <f>IF(AH2636&gt;0,AH2635/AH2636-1,0)</f>
        <v/>
      </c>
      <c r="AI2637" s="13">
        <f>IF(AI2636&gt;0,AI2635/AI2636-1,0)</f>
        <v/>
      </c>
      <c r="AJ2637" s="13">
        <f>IF(AJ2636&gt;0,AJ2635/AJ2636-1,0)</f>
        <v/>
      </c>
      <c r="AK2637" s="13">
        <f>IF(AK2636&gt;0,AK2635/AK2636-1,0)</f>
        <v/>
      </c>
      <c r="AL2637" s="13">
        <f>IF(AL2636&gt;0,AL2635/AL2636-1,0)</f>
        <v/>
      </c>
      <c r="AM2637" s="13">
        <f>IF(AM2636&gt;0,AM2635/AM2636-1,0)</f>
        <v/>
      </c>
      <c r="AN2637" s="13">
        <f>IF(AN2636&gt;0,AN2635/AN2636-1,0)</f>
        <v/>
      </c>
      <c r="AO2637" s="13">
        <f>IF(AO2636&gt;0,AO2635/AO2636-1,0)</f>
        <v/>
      </c>
      <c r="AP2637" s="13">
        <f>IF(AP2636&gt;0,AP2635/AP2636-1,0)</f>
        <v/>
      </c>
      <c r="AQ2637" s="13">
        <f>IF(AQ2636&gt;0,AQ2635/AQ2636-1,0)</f>
        <v/>
      </c>
      <c r="AR2637" s="13">
        <f>IF(AR2636&gt;0,AR2635/AR2636-1,0)</f>
        <v/>
      </c>
      <c r="AS2637" s="13">
        <f>IF(AS2636&gt;0,AS2635/AS2636-1,0)</f>
        <v/>
      </c>
      <c r="AT2637" s="13">
        <f>IF(AT2636&gt;0,AT2635/AT2636-1,0)</f>
        <v/>
      </c>
      <c r="AU2637" s="13">
        <f>IF(AU2636&gt;0,AU2635/AU2636-1,0)</f>
        <v/>
      </c>
      <c r="AV2637" s="13">
        <f>IF(AV2636&gt;0,AV2635/AV2636-1,0)</f>
        <v/>
      </c>
      <c r="AW2637" s="13">
        <f>IF(AW2636&gt;0,AW2635/AW2636-1,0)</f>
        <v/>
      </c>
      <c r="AX2637" s="13">
        <f>IF(AX2636&gt;0,AX2635/AX2636-1,0)</f>
        <v/>
      </c>
      <c r="AY2637" s="13">
        <f>IF(AY2636&gt;0,AY2635/AY2636-1,0)</f>
        <v/>
      </c>
    </row>
    <row r="2638" hidden="1" outlineLevel="1">
      <c r="A2638" s="14" t="inlineStr">
        <is>
          <t>ets.lr</t>
        </is>
      </c>
      <c r="B2638" s="14" t="inlineStr">
        <is>
          <t>all</t>
        </is>
      </c>
      <c r="C2638" s="14" t="inlineStr">
        <is>
          <t>all</t>
        </is>
      </c>
      <c r="H2638" s="14">
        <f>INDEX(VarLab,MATCH($A2638,VarKey,0))&amp;INDEX(MemLab,MATCH($C2638&amp;"|"&amp;$B2638,MemKey,0))</f>
        <v/>
      </c>
      <c r="I2638" s="14">
        <f>INDEX(VarUnit,MATCH($A2638,VarKey,0))</f>
        <v/>
      </c>
      <c r="J2638" s="14">
        <f>INDEX(VarSrc,MATCH($A2638,VarKey,0))</f>
        <v/>
      </c>
      <c r="K2638" s="11">
        <f>CodePrefix&amp;$A2638&amp;IF($C2638="","","."&amp;$C2638&amp;"."&amp;$B2638)&amp;INDEX(VarEnd,MATCH($A2638,VarKey,0))&amp;K$5</f>
        <v/>
      </c>
      <c r="L2638" s="15">
        <f>IF(OR(L$195&lt;=0,L$195&gt;=L$193,L2635&gt;=L$193),0,LN(L$195/L$193)/LN(L2635/L$193))</f>
        <v/>
      </c>
      <c r="M2638" s="16">
        <f>IF(OR(M$195&lt;=0,M$195&gt;=M$193,M2635&gt;=M$193),0,LN(M$195/M$193)/LN(M2635/M$193))</f>
        <v/>
      </c>
      <c r="N2638" s="16">
        <f>IF(OR(N$195&lt;=0,N$195&gt;=N$193,N2635&gt;=N$193),0,LN(N$195/N$193)/LN(N2635/N$193))</f>
        <v/>
      </c>
      <c r="O2638" s="16">
        <f>IF(OR(O$195&lt;=0,O$195&gt;=O$193,O2635&gt;=O$193),0,LN(O$195/O$193)/LN(O2635/O$193))</f>
        <v/>
      </c>
      <c r="P2638" s="16">
        <f>IF(OR(P$195&lt;=0,P$195&gt;=P$193,P2635&gt;=P$193),0,LN(P$195/P$193)/LN(P2635/P$193))</f>
        <v/>
      </c>
      <c r="Q2638" s="16">
        <f>IF(OR(Q$195&lt;=0,Q$195&gt;=Q$193,Q2635&gt;=Q$193),0,LN(Q$195/Q$193)/LN(Q2635/Q$193))</f>
        <v/>
      </c>
      <c r="R2638" s="16">
        <f>IF(OR(R$195&lt;=0,R$195&gt;=R$193,R2635&gt;=R$193),0,LN(R$195/R$193)/LN(R2635/R$193))</f>
        <v/>
      </c>
      <c r="S2638" s="16">
        <f>IF(OR(S$195&lt;=0,S$195&gt;=S$193,S2635&gt;=S$193),0,LN(S$195/S$193)/LN(S2635/S$193))</f>
        <v/>
      </c>
      <c r="T2638" s="16">
        <f>IF(OR(T$195&lt;=0,T$195&gt;=T$193,T2635&gt;=T$193),0,LN(T$195/T$193)/LN(T2635/T$193))</f>
        <v/>
      </c>
      <c r="U2638" s="16">
        <f>IF(OR(U$195&lt;=0,U$195&gt;=U$193,U2635&gt;=U$193),0,LN(U$195/U$193)/LN(U2635/U$193))</f>
        <v/>
      </c>
      <c r="V2638" s="16">
        <f>IF(OR(V$195&lt;=0,V$195&gt;=V$193,V2635&gt;=V$193),0,LN(V$195/V$193)/LN(V2635/V$193))</f>
        <v/>
      </c>
      <c r="W2638" s="16">
        <f>IF(OR(W$195&lt;=0,W$195&gt;=W$193,W2635&gt;=W$193),0,LN(W$195/W$193)/LN(W2635/W$193))</f>
        <v/>
      </c>
      <c r="X2638" s="16">
        <f>IF(OR(X$195&lt;=0,X$195&gt;=X$193,X2635&gt;=X$193),0,LN(X$195/X$193)/LN(X2635/X$193))</f>
        <v/>
      </c>
      <c r="Y2638" s="16">
        <f>IF(OR(Y$195&lt;=0,Y$195&gt;=Y$193,Y2635&gt;=Y$193),0,LN(Y$195/Y$193)/LN(Y2635/Y$193))</f>
        <v/>
      </c>
      <c r="Z2638" s="16">
        <f>IF(OR(Z$195&lt;=0,Z$195&gt;=Z$193,Z2635&gt;=Z$193),0,LN(Z$195/Z$193)/LN(Z2635/Z$193))</f>
        <v/>
      </c>
      <c r="AA2638" s="16">
        <f>IF(OR(AA$195&lt;=0,AA$195&gt;=AA$193,AA2635&gt;=AA$193),0,LN(AA$195/AA$193)/LN(AA2635/AA$193))</f>
        <v/>
      </c>
      <c r="AB2638" s="16">
        <f>IF(OR(AB$195&lt;=0,AB$195&gt;=AB$193,AB2635&gt;=AB$193),0,LN(AB$195/AB$193)/LN(AB2635/AB$193))</f>
        <v/>
      </c>
      <c r="AC2638" s="16">
        <f>IF(OR(AC$195&lt;=0,AC$195&gt;=AC$193,AC2635&gt;=AC$193),0,LN(AC$195/AC$193)/LN(AC2635/AC$193))</f>
        <v/>
      </c>
      <c r="AD2638" s="16">
        <f>IF(OR(AD$195&lt;=0,AD$195&gt;=AD$193,AD2635&gt;=AD$193),0,LN(AD$195/AD$193)/LN(AD2635/AD$193))</f>
        <v/>
      </c>
      <c r="AF2638" s="11">
        <f>CodePrefix&amp;$A2638&amp;IF($C2638="","","."&amp;$C2638&amp;"."&amp;$B2638)&amp;INDEX(VarEnd,MATCH($A2638,VarKey,0))&amp;AF$5</f>
        <v/>
      </c>
      <c r="AG2638" s="15">
        <f>IF(OR(AG$195&lt;=0,AG$195&gt;=AG$193,AG2635&gt;=AG$193),0,LN(AG$195/AG$193)/LN(AG2635/AG$193))</f>
        <v/>
      </c>
      <c r="AH2638" s="16">
        <f>IF(OR(AH$195&lt;=0,AH$195&gt;=AH$193,AH2635&gt;=AH$193),0,LN(AH$195/AH$193)/LN(AH2635/AH$193))</f>
        <v/>
      </c>
      <c r="AI2638" s="16">
        <f>IF(OR(AI$195&lt;=0,AI$195&gt;=AI$193,AI2635&gt;=AI$193),0,LN(AI$195/AI$193)/LN(AI2635/AI$193))</f>
        <v/>
      </c>
      <c r="AJ2638" s="16">
        <f>IF(OR(AJ$195&lt;=0,AJ$195&gt;=AJ$193,AJ2635&gt;=AJ$193),0,LN(AJ$195/AJ$193)/LN(AJ2635/AJ$193))</f>
        <v/>
      </c>
      <c r="AK2638" s="16">
        <f>IF(OR(AK$195&lt;=0,AK$195&gt;=AK$193,AK2635&gt;=AK$193),0,LN(AK$195/AK$193)/LN(AK2635/AK$193))</f>
        <v/>
      </c>
      <c r="AL2638" s="16">
        <f>IF(OR(AL$195&lt;=0,AL$195&gt;=AL$193,AL2635&gt;=AL$193),0,LN(AL$195/AL$193)/LN(AL2635/AL$193))</f>
        <v/>
      </c>
      <c r="AM2638" s="16">
        <f>IF(OR(AM$195&lt;=0,AM$195&gt;=AM$193,AM2635&gt;=AM$193),0,LN(AM$195/AM$193)/LN(AM2635/AM$193))</f>
        <v/>
      </c>
      <c r="AN2638" s="16">
        <f>IF(OR(AN$195&lt;=0,AN$195&gt;=AN$193,AN2635&gt;=AN$193),0,LN(AN$195/AN$193)/LN(AN2635/AN$193))</f>
        <v/>
      </c>
      <c r="AO2638" s="16">
        <f>IF(OR(AO$195&lt;=0,AO$195&gt;=AO$193,AO2635&gt;=AO$193),0,LN(AO$195/AO$193)/LN(AO2635/AO$193))</f>
        <v/>
      </c>
      <c r="AP2638" s="16">
        <f>IF(OR(AP$195&lt;=0,AP$195&gt;=AP$193,AP2635&gt;=AP$193),0,LN(AP$195/AP$193)/LN(AP2635/AP$193))</f>
        <v/>
      </c>
      <c r="AQ2638" s="16">
        <f>IF(OR(AQ$195&lt;=0,AQ$195&gt;=AQ$193,AQ2635&gt;=AQ$193),0,LN(AQ$195/AQ$193)/LN(AQ2635/AQ$193))</f>
        <v/>
      </c>
      <c r="AR2638" s="16">
        <f>IF(OR(AR$195&lt;=0,AR$195&gt;=AR$193,AR2635&gt;=AR$193),0,LN(AR$195/AR$193)/LN(AR2635/AR$193))</f>
        <v/>
      </c>
      <c r="AS2638" s="16">
        <f>IF(OR(AS$195&lt;=0,AS$195&gt;=AS$193,AS2635&gt;=AS$193),0,LN(AS$195/AS$193)/LN(AS2635/AS$193))</f>
        <v/>
      </c>
      <c r="AT2638" s="16">
        <f>IF(OR(AT$195&lt;=0,AT$195&gt;=AT$193,AT2635&gt;=AT$193),0,LN(AT$195/AT$193)/LN(AT2635/AT$193))</f>
        <v/>
      </c>
      <c r="AU2638" s="16">
        <f>IF(OR(AU$195&lt;=0,AU$195&gt;=AU$193,AU2635&gt;=AU$193),0,LN(AU$195/AU$193)/LN(AU2635/AU$193))</f>
        <v/>
      </c>
      <c r="AV2638" s="16">
        <f>IF(OR(AV$195&lt;=0,AV$195&gt;=AV$193,AV2635&gt;=AV$193),0,LN(AV$195/AV$193)/LN(AV2635/AV$193))</f>
        <v/>
      </c>
      <c r="AW2638" s="16">
        <f>IF(OR(AW$195&lt;=0,AW$195&gt;=AW$193,AW2635&gt;=AW$193),0,LN(AW$195/AW$193)/LN(AW2635/AW$193))</f>
        <v/>
      </c>
      <c r="AX2638" s="16">
        <f>IF(OR(AX$195&lt;=0,AX$195&gt;=AX$193,AX2635&gt;=AX$193),0,LN(AX$195/AX$193)/LN(AX2635/AX$193))</f>
        <v/>
      </c>
      <c r="AY2638" s="16">
        <f>IF(OR(AY$195&lt;=0,AY$195&gt;=AY$193,AY2635&gt;=AY$193),0,LN(AY$195/AY$193)/LN(AY2635/AY$193))</f>
        <v/>
      </c>
    </row>
    <row r="2639" hidden="1" outlineLevel="1">
      <c r="A2639" s="14" t="inlineStr">
        <is>
          <t>ets.next</t>
        </is>
      </c>
      <c r="B2639" s="14" t="inlineStr">
        <is>
          <t>all</t>
        </is>
      </c>
      <c r="C2639" s="14" t="inlineStr">
        <is>
          <t>all</t>
        </is>
      </c>
      <c r="H2639" s="14">
        <f>INDEX(VarLab,MATCH($A2639,VarKey,0))&amp;INDEX(MemLab,MATCH($C2639&amp;"|"&amp;$B2639,MemKey,0))</f>
        <v/>
      </c>
      <c r="I2639" s="14">
        <f>INDEX(VarUnit,MATCH($A2639,VarKey,0))</f>
        <v/>
      </c>
      <c r="J2639" s="14">
        <f>INDEX(VarSrc,MATCH($A2639,VarKey,0))</f>
        <v/>
      </c>
      <c r="K2639" s="11">
        <f>CodePrefix&amp;$A2639&amp;IF($C2639="","","."&amp;$C2639&amp;"."&amp;$B2639)&amp;INDEX(VarEnd,MATCH($A2639,VarKey,0))&amp;K$5</f>
        <v/>
      </c>
      <c r="L2639" s="22">
        <f>IF(OR(L$199&lt;=0,L2638=0),L$197,L$199*L2638^Settings!$C$15)</f>
        <v/>
      </c>
      <c r="M2639" s="23">
        <f>IF(OR(M$199&lt;=0,M2638=0),M$197,M$199*M2638^Settings!$C$15)</f>
        <v/>
      </c>
      <c r="N2639" s="23">
        <f>IF(OR(N$199&lt;=0,N2638=0),N$197,N$199*N2638^Settings!$C$15)</f>
        <v/>
      </c>
      <c r="O2639" s="23">
        <f>IF(OR(O$199&lt;=0,O2638=0),O$197,O$199*O2638^Settings!$C$15)</f>
        <v/>
      </c>
      <c r="P2639" s="23">
        <f>IF(OR(P$199&lt;=0,P2638=0),P$197,P$199*P2638^Settings!$C$15)</f>
        <v/>
      </c>
      <c r="Q2639" s="23">
        <f>IF(OR(Q$199&lt;=0,Q2638=0),Q$197,Q$199*Q2638^Settings!$C$15)</f>
        <v/>
      </c>
      <c r="R2639" s="23">
        <f>IF(OR(R$199&lt;=0,R2638=0),R$197,R$199*R2638^Settings!$C$15)</f>
        <v/>
      </c>
      <c r="S2639" s="23">
        <f>IF(OR(S$199&lt;=0,S2638=0),S$197,S$199*S2638^Settings!$C$15)</f>
        <v/>
      </c>
      <c r="T2639" s="23">
        <f>IF(OR(T$199&lt;=0,T2638=0),T$197,T$199*T2638^Settings!$C$15)</f>
        <v/>
      </c>
      <c r="U2639" s="23">
        <f>IF(OR(U$199&lt;=0,U2638=0),U$197,U$199*U2638^Settings!$C$15)</f>
        <v/>
      </c>
      <c r="V2639" s="23">
        <f>IF(OR(V$199&lt;=0,V2638=0),V$197,V$199*V2638^Settings!$C$15)</f>
        <v/>
      </c>
      <c r="W2639" s="23">
        <f>IF(OR(W$199&lt;=0,W2638=0),W$197,W$199*W2638^Settings!$C$15)</f>
        <v/>
      </c>
      <c r="X2639" s="23">
        <f>IF(OR(X$199&lt;=0,X2638=0),X$197,X$199*X2638^Settings!$C$15)</f>
        <v/>
      </c>
      <c r="Y2639" s="23">
        <f>IF(OR(Y$199&lt;=0,Y2638=0),Y$197,Y$199*Y2638^Settings!$C$15)</f>
        <v/>
      </c>
      <c r="Z2639" s="23">
        <f>IF(OR(Z$199&lt;=0,Z2638=0),Z$197,Z$199*Z2638^Settings!$C$15)</f>
        <v/>
      </c>
      <c r="AA2639" s="23">
        <f>IF(OR(AA$199&lt;=0,AA2638=0),AA$197,AA$199*AA2638^Settings!$C$15)</f>
        <v/>
      </c>
      <c r="AB2639" s="23">
        <f>IF(OR(AB$199&lt;=0,AB2638=0),AB$197,AB$199*AB2638^Settings!$C$15)</f>
        <v/>
      </c>
      <c r="AC2639" s="23">
        <f>IF(OR(AC$199&lt;=0,AC2638=0),AC$197,AC$199*AC2638^Settings!$C$15)</f>
        <v/>
      </c>
      <c r="AD2639" s="23">
        <f>IF(OR(AD$199&lt;=0,AD2638=0),AD$197,AD$199*AD2638^Settings!$C$15)</f>
        <v/>
      </c>
      <c r="AF2639" s="11">
        <f>CodePrefix&amp;$A2639&amp;IF($C2639="","","."&amp;$C2639&amp;"."&amp;$B2639)&amp;INDEX(VarEnd,MATCH($A2639,VarKey,0))&amp;AF$5</f>
        <v/>
      </c>
      <c r="AG2639" s="22">
        <f>IF(OR(AG$199&lt;=0,AG2638=0),AG$197,AG$199*AG2638^Settings!$C$15)</f>
        <v/>
      </c>
      <c r="AH2639" s="23">
        <f>IF(OR(AH$199&lt;=0,AH2638=0),AH$197,AH$199*AH2638^Settings!$C$15)</f>
        <v/>
      </c>
      <c r="AI2639" s="23">
        <f>IF(OR(AI$199&lt;=0,AI2638=0),AI$197,AI$199*AI2638^Settings!$C$15)</f>
        <v/>
      </c>
      <c r="AJ2639" s="23">
        <f>IF(OR(AJ$199&lt;=0,AJ2638=0),AJ$197,AJ$199*AJ2638^Settings!$C$15)</f>
        <v/>
      </c>
      <c r="AK2639" s="23">
        <f>IF(OR(AK$199&lt;=0,AK2638=0),AK$197,AK$199*AK2638^Settings!$C$15)</f>
        <v/>
      </c>
      <c r="AL2639" s="23">
        <f>IF(OR(AL$199&lt;=0,AL2638=0),AL$197,AL$199*AL2638^Settings!$C$15)</f>
        <v/>
      </c>
      <c r="AM2639" s="23">
        <f>IF(OR(AM$199&lt;=0,AM2638=0),AM$197,AM$199*AM2638^Settings!$C$15)</f>
        <v/>
      </c>
      <c r="AN2639" s="23">
        <f>IF(OR(AN$199&lt;=0,AN2638=0),AN$197,AN$199*AN2638^Settings!$C$15)</f>
        <v/>
      </c>
      <c r="AO2639" s="23">
        <f>IF(OR(AO$199&lt;=0,AO2638=0),AO$197,AO$199*AO2638^Settings!$C$15)</f>
        <v/>
      </c>
      <c r="AP2639" s="23">
        <f>IF(OR(AP$199&lt;=0,AP2638=0),AP$197,AP$199*AP2638^Settings!$C$15)</f>
        <v/>
      </c>
      <c r="AQ2639" s="23">
        <f>IF(OR(AQ$199&lt;=0,AQ2638=0),AQ$197,AQ$199*AQ2638^Settings!$C$15)</f>
        <v/>
      </c>
      <c r="AR2639" s="23">
        <f>IF(OR(AR$199&lt;=0,AR2638=0),AR$197,AR$199*AR2638^Settings!$C$15)</f>
        <v/>
      </c>
      <c r="AS2639" s="23">
        <f>IF(OR(AS$199&lt;=0,AS2638=0),AS$197,AS$199*AS2638^Settings!$C$15)</f>
        <v/>
      </c>
      <c r="AT2639" s="23">
        <f>IF(OR(AT$199&lt;=0,AT2638=0),AT$197,AT$199*AT2638^Settings!$C$15)</f>
        <v/>
      </c>
      <c r="AU2639" s="23">
        <f>IF(OR(AU$199&lt;=0,AU2638=0),AU$197,AU$199*AU2638^Settings!$C$15)</f>
        <v/>
      </c>
      <c r="AV2639" s="23">
        <f>IF(OR(AV$199&lt;=0,AV2638=0),AV$197,AV$199*AV2638^Settings!$C$15)</f>
        <v/>
      </c>
      <c r="AW2639" s="23">
        <f>IF(OR(AW$199&lt;=0,AW2638=0),AW$197,AW$199*AW2638^Settings!$C$15)</f>
        <v/>
      </c>
      <c r="AX2639" s="23">
        <f>IF(OR(AX$199&lt;=0,AX2638=0),AX$197,AX$199*AX2638^Settings!$C$15)</f>
        <v/>
      </c>
      <c r="AY2639" s="23">
        <f>IF(OR(AY$199&lt;=0,AY2638=0),AY$197,AY$199*AY2638^Settings!$C$15)</f>
        <v/>
      </c>
    </row>
    <row r="2640" hidden="1" outlineLevel="1">
      <c r="A2640" s="14" t="inlineStr">
        <is>
          <t>bco2.chk</t>
        </is>
      </c>
      <c r="B2640" s="14" t="inlineStr">
        <is>
          <t>all</t>
        </is>
      </c>
      <c r="C2640" s="14" t="inlineStr">
        <is>
          <t>all</t>
        </is>
      </c>
      <c r="H2640" s="14">
        <f>INDEX(VarLab,MATCH($A2640,VarKey,0))&amp;INDEX(MemLab,MATCH($C2640&amp;"|"&amp;$B2640,MemKey,0))</f>
        <v/>
      </c>
      <c r="I2640" s="14">
        <f>INDEX(VarUnit,MATCH($A2640,VarKey,0))</f>
        <v/>
      </c>
      <c r="J2640" s="14">
        <f>INDEX(VarSrc,MATCH($A2640,VarKey,0))</f>
        <v/>
      </c>
      <c r="K2640" s="11">
        <f>CodePrefix&amp;$A2640&amp;IF($C2640="","","."&amp;$C2640&amp;"."&amp;$B2640)&amp;INDEX(VarEnd,MATCH($A2640,VarKey,0))&amp;K$5</f>
        <v/>
      </c>
      <c r="L2640" s="60">
        <f>SUM(L$172:L$188)-L2615</f>
        <v/>
      </c>
      <c r="M2640" s="60">
        <f>SUM(M$172:M$188)-M2615</f>
        <v/>
      </c>
      <c r="N2640" s="60">
        <f>SUM(N$172:N$188)-N2615</f>
        <v/>
      </c>
      <c r="O2640" s="60">
        <f>SUM(O$172:O$188)-O2615</f>
        <v/>
      </c>
      <c r="P2640" s="60">
        <f>SUM(P$172:P$188)-P2615</f>
        <v/>
      </c>
      <c r="Q2640" s="60">
        <f>SUM(Q$172:Q$188)-Q2615</f>
        <v/>
      </c>
      <c r="R2640" s="60">
        <f>SUM(R$172:R$188)-R2615</f>
        <v/>
      </c>
      <c r="S2640" s="60">
        <f>SUM(S$172:S$188)-S2615</f>
        <v/>
      </c>
      <c r="T2640" s="60">
        <f>SUM(T$172:T$188)-T2615</f>
        <v/>
      </c>
      <c r="U2640" s="60">
        <f>SUM(U$172:U$188)-U2615</f>
        <v/>
      </c>
      <c r="V2640" s="60">
        <f>SUM(V$172:V$188)-V2615</f>
        <v/>
      </c>
      <c r="W2640" s="60">
        <f>SUM(W$172:W$188)-W2615</f>
        <v/>
      </c>
      <c r="X2640" s="60">
        <f>SUM(X$172:X$188)-X2615</f>
        <v/>
      </c>
      <c r="Y2640" s="60">
        <f>SUM(Y$172:Y$188)-Y2615</f>
        <v/>
      </c>
      <c r="Z2640" s="60">
        <f>SUM(Z$172:Z$188)-Z2615</f>
        <v/>
      </c>
      <c r="AA2640" s="60">
        <f>SUM(AA$172:AA$188)-AA2615</f>
        <v/>
      </c>
      <c r="AB2640" s="60">
        <f>SUM(AB$172:AB$188)-AB2615</f>
        <v/>
      </c>
      <c r="AC2640" s="60">
        <f>SUM(AC$172:AC$188)-AC2615</f>
        <v/>
      </c>
      <c r="AD2640" s="60">
        <f>SUM(AD$172:AD$188)-AD2615</f>
        <v/>
      </c>
      <c r="AF2640" s="11">
        <f>CodePrefix&amp;$A2640&amp;IF($C2640="","","."&amp;$C2640&amp;"."&amp;$B2640)&amp;INDEX(VarEnd,MATCH($A2640,VarKey,0))&amp;AF$5</f>
        <v/>
      </c>
      <c r="AG2640" s="60">
        <f>SUM(AG$172:AG$188)-AG2615</f>
        <v/>
      </c>
      <c r="AH2640" s="60">
        <f>SUM(AH$172:AH$188)-AH2615</f>
        <v/>
      </c>
      <c r="AI2640" s="60">
        <f>SUM(AI$172:AI$188)-AI2615</f>
        <v/>
      </c>
      <c r="AJ2640" s="60">
        <f>SUM(AJ$172:AJ$188)-AJ2615</f>
        <v/>
      </c>
      <c r="AK2640" s="60">
        <f>SUM(AK$172:AK$188)-AK2615</f>
        <v/>
      </c>
      <c r="AL2640" s="60">
        <f>SUM(AL$172:AL$188)-AL2615</f>
        <v/>
      </c>
      <c r="AM2640" s="60">
        <f>SUM(AM$172:AM$188)-AM2615</f>
        <v/>
      </c>
      <c r="AN2640" s="60">
        <f>SUM(AN$172:AN$188)-AN2615</f>
        <v/>
      </c>
      <c r="AO2640" s="60">
        <f>SUM(AO$172:AO$188)-AO2615</f>
        <v/>
      </c>
      <c r="AP2640" s="60">
        <f>SUM(AP$172:AP$188)-AP2615</f>
        <v/>
      </c>
      <c r="AQ2640" s="60">
        <f>SUM(AQ$172:AQ$188)-AQ2615</f>
        <v/>
      </c>
      <c r="AR2640" s="60">
        <f>SUM(AR$172:AR$188)-AR2615</f>
        <v/>
      </c>
      <c r="AS2640" s="60">
        <f>SUM(AS$172:AS$188)-AS2615</f>
        <v/>
      </c>
      <c r="AT2640" s="60">
        <f>SUM(AT$172:AT$188)-AT2615</f>
        <v/>
      </c>
      <c r="AU2640" s="60">
        <f>SUM(AU$172:AU$188)-AU2615</f>
        <v/>
      </c>
      <c r="AV2640" s="60">
        <f>SUM(AV$172:AV$188)-AV2615</f>
        <v/>
      </c>
      <c r="AW2640" s="60">
        <f>SUM(AW$172:AW$188)-AW2615</f>
        <v/>
      </c>
      <c r="AX2640" s="60">
        <f>SUM(AX$172:AX$188)-AX2615</f>
        <v/>
      </c>
      <c r="AY2640" s="60">
        <f>SUM(AY$172:AY$188)-AY2615</f>
        <v/>
      </c>
    </row>
    <row r="2641" collapsed="1"/>
    <row r="2642">
      <c r="H2642" s="54" t="inlineStr">
        <is>
          <t>Per subsector and fuel: co2 = fuel use (ktoe) x PJ/ktoe x EF (tCO2/GJ, IIASA, EF_GHG sheet; biomass 0). No inventory adjustment, no power sector, no process emissions; CH4, N2O and local pollutants later. ETS rows: co2.sec by ETS sector (power 0 until modelled), co2.ets covered emissions, co2.cap the cap, co2.gap the distance to the cap, ets.next the next price (paste its values into ets.ovr with D_ETSPriceOverride = Yes and repeat, or run ets_goalseek_v0_1.py);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Z111"/>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11" customWidth="1" min="25" max="25"/>
    <col width="11" customWidth="1" min="26" max="26"/>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69" t="inlineStr">
        <is>
          <t>Output code</t>
        </is>
      </c>
      <c r="B4" s="69" t="inlineStr">
        <is>
          <t>Code stem</t>
        </is>
      </c>
      <c r="C4" s="69" t="inlineStr">
        <is>
          <t>Description (from Mitigation)</t>
        </is>
      </c>
      <c r="D4" s="69" t="inlineStr">
        <is>
          <t>Unit</t>
        </is>
      </c>
      <c r="E4" s="69"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70">
        <f>W4+1</f>
        <v/>
      </c>
      <c r="Y4" s="69" t="inlineStr">
        <is>
          <t>Mitigation code column</t>
        </is>
      </c>
      <c r="Z4" s="69" t="inlineStr">
        <is>
          <t>Mitigation row</t>
        </is>
      </c>
    </row>
    <row r="6">
      <c r="A6" s="4" t="inlineStr">
        <is>
          <t>Scenario block</t>
        </is>
      </c>
      <c r="B6" s="5" t="n"/>
      <c r="C6" s="4">
        <f>INDEX(MTInputs!$J$6:$AZ$6,MATCH($E6,MTInputs!$J$5:$AZ$5,0))</f>
        <v/>
      </c>
      <c r="D6" s="5" t="n"/>
      <c r="E6" s="71"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1" t="inlineStr">
        <is>
          <t>mit.ener.all.all.e</t>
        </is>
      </c>
      <c r="C7" s="14">
        <f>IFERROR(INDEX(MitDesc,$Z7),"code not found")</f>
        <v/>
      </c>
      <c r="D7" s="14">
        <f>IFERROR(INDEX(MitUnit,$Z7),"")</f>
        <v/>
      </c>
      <c r="E7" s="10">
        <f>E6</f>
        <v/>
      </c>
      <c r="F7" s="42">
        <f>IFERROR(INDEX(MitAll,$Z7,$Y7+1+F$4-Settings!$C$7),"")</f>
        <v/>
      </c>
      <c r="G7" s="43">
        <f>IFERROR(INDEX(MitAll,$Z7,$Y7+1+G$4-Settings!$C$7),"")</f>
        <v/>
      </c>
      <c r="H7" s="43">
        <f>IFERROR(INDEX(MitAll,$Z7,$Y7+1+H$4-Settings!$C$7),"")</f>
        <v/>
      </c>
      <c r="I7" s="43">
        <f>IFERROR(INDEX(MitAll,$Z7,$Y7+1+I$4-Settings!$C$7),"")</f>
        <v/>
      </c>
      <c r="J7" s="43">
        <f>IFERROR(INDEX(MitAll,$Z7,$Y7+1+J$4-Settings!$C$7),"")</f>
        <v/>
      </c>
      <c r="K7" s="43">
        <f>IFERROR(INDEX(MitAll,$Z7,$Y7+1+K$4-Settings!$C$7),"")</f>
        <v/>
      </c>
      <c r="L7" s="43">
        <f>IFERROR(INDEX(MitAll,$Z7,$Y7+1+L$4-Settings!$C$7),"")</f>
        <v/>
      </c>
      <c r="M7" s="43">
        <f>IFERROR(INDEX(MitAll,$Z7,$Y7+1+M$4-Settings!$C$7),"")</f>
        <v/>
      </c>
      <c r="N7" s="43">
        <f>IFERROR(INDEX(MitAll,$Z7,$Y7+1+N$4-Settings!$C$7),"")</f>
        <v/>
      </c>
      <c r="O7" s="43">
        <f>IFERROR(INDEX(MitAll,$Z7,$Y7+1+O$4-Settings!$C$7),"")</f>
        <v/>
      </c>
      <c r="P7" s="43">
        <f>IFERROR(INDEX(MitAll,$Z7,$Y7+1+P$4-Settings!$C$7),"")</f>
        <v/>
      </c>
      <c r="Q7" s="43">
        <f>IFERROR(INDEX(MitAll,$Z7,$Y7+1+Q$4-Settings!$C$7),"")</f>
        <v/>
      </c>
      <c r="R7" s="43">
        <f>IFERROR(INDEX(MitAll,$Z7,$Y7+1+R$4-Settings!$C$7),"")</f>
        <v/>
      </c>
      <c r="S7" s="43">
        <f>IFERROR(INDEX(MitAll,$Z7,$Y7+1+S$4-Settings!$C$7),"")</f>
        <v/>
      </c>
      <c r="T7" s="43">
        <f>IFERROR(INDEX(MitAll,$Z7,$Y7+1+T$4-Settings!$C$7),"")</f>
        <v/>
      </c>
      <c r="U7" s="43">
        <f>IFERROR(INDEX(MitAll,$Z7,$Y7+1+U$4-Settings!$C$7),"")</f>
        <v/>
      </c>
      <c r="V7" s="43">
        <f>IFERROR(INDEX(MitAll,$Z7,$Y7+1+V$4-Settings!$C$7),"")</f>
        <v/>
      </c>
      <c r="W7" s="43">
        <f>IFERROR(INDEX(MitAll,$Z7,$Y7+1+W$4-Settings!$C$7),"")</f>
        <v/>
      </c>
      <c r="X7" s="43">
        <f>IFERROR(INDEX(MitAll,$Z7,$Y7+1+X$4-Settings!$C$7),"")</f>
        <v/>
      </c>
      <c r="Y7" s="10">
        <f>MATCH($E7,MitScen,0)</f>
        <v/>
      </c>
      <c r="Z7" s="10">
        <f>MATCH($A7,INDEX(MitAll,0,$Y7),0)</f>
        <v/>
      </c>
    </row>
    <row r="8">
      <c r="A8" s="11">
        <f>LOWER(Settings!$C$4)&amp;"."&amp;$B8&amp;"."&amp;$E8</f>
        <v/>
      </c>
      <c r="B8" s="21" t="inlineStr">
        <is>
          <t>mit.ener.tra.all.e</t>
        </is>
      </c>
      <c r="C8" s="14">
        <f>IFERROR(INDEX(MitDesc,$Z8),"code not found")</f>
        <v/>
      </c>
      <c r="D8" s="14">
        <f>IFERROR(INDEX(MitUnit,$Z8),"")</f>
        <v/>
      </c>
      <c r="E8" s="10">
        <f>E7</f>
        <v/>
      </c>
      <c r="F8" s="42">
        <f>IFERROR(INDEX(MitAll,$Z8,$Y8+1+F$4-Settings!$C$7),"")</f>
        <v/>
      </c>
      <c r="G8" s="43">
        <f>IFERROR(INDEX(MitAll,$Z8,$Y8+1+G$4-Settings!$C$7),"")</f>
        <v/>
      </c>
      <c r="H8" s="43">
        <f>IFERROR(INDEX(MitAll,$Z8,$Y8+1+H$4-Settings!$C$7),"")</f>
        <v/>
      </c>
      <c r="I8" s="43">
        <f>IFERROR(INDEX(MitAll,$Z8,$Y8+1+I$4-Settings!$C$7),"")</f>
        <v/>
      </c>
      <c r="J8" s="43">
        <f>IFERROR(INDEX(MitAll,$Z8,$Y8+1+J$4-Settings!$C$7),"")</f>
        <v/>
      </c>
      <c r="K8" s="43">
        <f>IFERROR(INDEX(MitAll,$Z8,$Y8+1+K$4-Settings!$C$7),"")</f>
        <v/>
      </c>
      <c r="L8" s="43">
        <f>IFERROR(INDEX(MitAll,$Z8,$Y8+1+L$4-Settings!$C$7),"")</f>
        <v/>
      </c>
      <c r="M8" s="43">
        <f>IFERROR(INDEX(MitAll,$Z8,$Y8+1+M$4-Settings!$C$7),"")</f>
        <v/>
      </c>
      <c r="N8" s="43">
        <f>IFERROR(INDEX(MitAll,$Z8,$Y8+1+N$4-Settings!$C$7),"")</f>
        <v/>
      </c>
      <c r="O8" s="43">
        <f>IFERROR(INDEX(MitAll,$Z8,$Y8+1+O$4-Settings!$C$7),"")</f>
        <v/>
      </c>
      <c r="P8" s="43">
        <f>IFERROR(INDEX(MitAll,$Z8,$Y8+1+P$4-Settings!$C$7),"")</f>
        <v/>
      </c>
      <c r="Q8" s="43">
        <f>IFERROR(INDEX(MitAll,$Z8,$Y8+1+Q$4-Settings!$C$7),"")</f>
        <v/>
      </c>
      <c r="R8" s="43">
        <f>IFERROR(INDEX(MitAll,$Z8,$Y8+1+R$4-Settings!$C$7),"")</f>
        <v/>
      </c>
      <c r="S8" s="43">
        <f>IFERROR(INDEX(MitAll,$Z8,$Y8+1+S$4-Settings!$C$7),"")</f>
        <v/>
      </c>
      <c r="T8" s="43">
        <f>IFERROR(INDEX(MitAll,$Z8,$Y8+1+T$4-Settings!$C$7),"")</f>
        <v/>
      </c>
      <c r="U8" s="43">
        <f>IFERROR(INDEX(MitAll,$Z8,$Y8+1+U$4-Settings!$C$7),"")</f>
        <v/>
      </c>
      <c r="V8" s="43">
        <f>IFERROR(INDEX(MitAll,$Z8,$Y8+1+V$4-Settings!$C$7),"")</f>
        <v/>
      </c>
      <c r="W8" s="43">
        <f>IFERROR(INDEX(MitAll,$Z8,$Y8+1+W$4-Settings!$C$7),"")</f>
        <v/>
      </c>
      <c r="X8" s="43">
        <f>IFERROR(INDEX(MitAll,$Z8,$Y8+1+X$4-Settings!$C$7),"")</f>
        <v/>
      </c>
      <c r="Y8" s="10">
        <f>MATCH($E8,MitScen,0)</f>
        <v/>
      </c>
      <c r="Z8" s="10">
        <f>MATCH($A8,INDEX(MitAll,0,$Y8),0)</f>
        <v/>
      </c>
    </row>
    <row r="9">
      <c r="A9" s="11">
        <f>LOWER(Settings!$C$4)&amp;"."&amp;$B9&amp;"."&amp;$E9</f>
        <v/>
      </c>
      <c r="B9" s="21" t="inlineStr">
        <is>
          <t>mit.ener.bld.all.e</t>
        </is>
      </c>
      <c r="C9" s="14">
        <f>IFERROR(INDEX(MitDesc,$Z9),"code not found")</f>
        <v/>
      </c>
      <c r="D9" s="14">
        <f>IFERROR(INDEX(MitUnit,$Z9),"")</f>
        <v/>
      </c>
      <c r="E9" s="10">
        <f>E8</f>
        <v/>
      </c>
      <c r="F9" s="42">
        <f>IFERROR(INDEX(MitAll,$Z9,$Y9+1+F$4-Settings!$C$7),"")</f>
        <v/>
      </c>
      <c r="G9" s="43">
        <f>IFERROR(INDEX(MitAll,$Z9,$Y9+1+G$4-Settings!$C$7),"")</f>
        <v/>
      </c>
      <c r="H9" s="43">
        <f>IFERROR(INDEX(MitAll,$Z9,$Y9+1+H$4-Settings!$C$7),"")</f>
        <v/>
      </c>
      <c r="I9" s="43">
        <f>IFERROR(INDEX(MitAll,$Z9,$Y9+1+I$4-Settings!$C$7),"")</f>
        <v/>
      </c>
      <c r="J9" s="43">
        <f>IFERROR(INDEX(MitAll,$Z9,$Y9+1+J$4-Settings!$C$7),"")</f>
        <v/>
      </c>
      <c r="K9" s="43">
        <f>IFERROR(INDEX(MitAll,$Z9,$Y9+1+K$4-Settings!$C$7),"")</f>
        <v/>
      </c>
      <c r="L9" s="43">
        <f>IFERROR(INDEX(MitAll,$Z9,$Y9+1+L$4-Settings!$C$7),"")</f>
        <v/>
      </c>
      <c r="M9" s="43">
        <f>IFERROR(INDEX(MitAll,$Z9,$Y9+1+M$4-Settings!$C$7),"")</f>
        <v/>
      </c>
      <c r="N9" s="43">
        <f>IFERROR(INDEX(MitAll,$Z9,$Y9+1+N$4-Settings!$C$7),"")</f>
        <v/>
      </c>
      <c r="O9" s="43">
        <f>IFERROR(INDEX(MitAll,$Z9,$Y9+1+O$4-Settings!$C$7),"")</f>
        <v/>
      </c>
      <c r="P9" s="43">
        <f>IFERROR(INDEX(MitAll,$Z9,$Y9+1+P$4-Settings!$C$7),"")</f>
        <v/>
      </c>
      <c r="Q9" s="43">
        <f>IFERROR(INDEX(MitAll,$Z9,$Y9+1+Q$4-Settings!$C$7),"")</f>
        <v/>
      </c>
      <c r="R9" s="43">
        <f>IFERROR(INDEX(MitAll,$Z9,$Y9+1+R$4-Settings!$C$7),"")</f>
        <v/>
      </c>
      <c r="S9" s="43">
        <f>IFERROR(INDEX(MitAll,$Z9,$Y9+1+S$4-Settings!$C$7),"")</f>
        <v/>
      </c>
      <c r="T9" s="43">
        <f>IFERROR(INDEX(MitAll,$Z9,$Y9+1+T$4-Settings!$C$7),"")</f>
        <v/>
      </c>
      <c r="U9" s="43">
        <f>IFERROR(INDEX(MitAll,$Z9,$Y9+1+U$4-Settings!$C$7),"")</f>
        <v/>
      </c>
      <c r="V9" s="43">
        <f>IFERROR(INDEX(MitAll,$Z9,$Y9+1+V$4-Settings!$C$7),"")</f>
        <v/>
      </c>
      <c r="W9" s="43">
        <f>IFERROR(INDEX(MitAll,$Z9,$Y9+1+W$4-Settings!$C$7),"")</f>
        <v/>
      </c>
      <c r="X9" s="43">
        <f>IFERROR(INDEX(MitAll,$Z9,$Y9+1+X$4-Settings!$C$7),"")</f>
        <v/>
      </c>
      <c r="Y9" s="10">
        <f>MATCH($E9,MitScen,0)</f>
        <v/>
      </c>
      <c r="Z9" s="10">
        <f>MATCH($A9,INDEX(MitAll,0,$Y9),0)</f>
        <v/>
      </c>
    </row>
    <row r="10">
      <c r="A10" s="11">
        <f>LOWER(Settings!$C$4)&amp;"."&amp;$B10&amp;"."&amp;$E10</f>
        <v/>
      </c>
      <c r="B10" s="21" t="inlineStr">
        <is>
          <t>mit.ener.ind.all.e</t>
        </is>
      </c>
      <c r="C10" s="14">
        <f>IFERROR(INDEX(MitDesc,$Z10),"code not found")</f>
        <v/>
      </c>
      <c r="D10" s="14">
        <f>IFERROR(INDEX(MitUnit,$Z10),"")</f>
        <v/>
      </c>
      <c r="E10" s="10">
        <f>E9</f>
        <v/>
      </c>
      <c r="F10" s="42">
        <f>IFERROR(INDEX(MitAll,$Z10,$Y10+1+F$4-Settings!$C$7),"")</f>
        <v/>
      </c>
      <c r="G10" s="43">
        <f>IFERROR(INDEX(MitAll,$Z10,$Y10+1+G$4-Settings!$C$7),"")</f>
        <v/>
      </c>
      <c r="H10" s="43">
        <f>IFERROR(INDEX(MitAll,$Z10,$Y10+1+H$4-Settings!$C$7),"")</f>
        <v/>
      </c>
      <c r="I10" s="43">
        <f>IFERROR(INDEX(MitAll,$Z10,$Y10+1+I$4-Settings!$C$7),"")</f>
        <v/>
      </c>
      <c r="J10" s="43">
        <f>IFERROR(INDEX(MitAll,$Z10,$Y10+1+J$4-Settings!$C$7),"")</f>
        <v/>
      </c>
      <c r="K10" s="43">
        <f>IFERROR(INDEX(MitAll,$Z10,$Y10+1+K$4-Settings!$C$7),"")</f>
        <v/>
      </c>
      <c r="L10" s="43">
        <f>IFERROR(INDEX(MitAll,$Z10,$Y10+1+L$4-Settings!$C$7),"")</f>
        <v/>
      </c>
      <c r="M10" s="43">
        <f>IFERROR(INDEX(MitAll,$Z10,$Y10+1+M$4-Settings!$C$7),"")</f>
        <v/>
      </c>
      <c r="N10" s="43">
        <f>IFERROR(INDEX(MitAll,$Z10,$Y10+1+N$4-Settings!$C$7),"")</f>
        <v/>
      </c>
      <c r="O10" s="43">
        <f>IFERROR(INDEX(MitAll,$Z10,$Y10+1+O$4-Settings!$C$7),"")</f>
        <v/>
      </c>
      <c r="P10" s="43">
        <f>IFERROR(INDEX(MitAll,$Z10,$Y10+1+P$4-Settings!$C$7),"")</f>
        <v/>
      </c>
      <c r="Q10" s="43">
        <f>IFERROR(INDEX(MitAll,$Z10,$Y10+1+Q$4-Settings!$C$7),"")</f>
        <v/>
      </c>
      <c r="R10" s="43">
        <f>IFERROR(INDEX(MitAll,$Z10,$Y10+1+R$4-Settings!$C$7),"")</f>
        <v/>
      </c>
      <c r="S10" s="43">
        <f>IFERROR(INDEX(MitAll,$Z10,$Y10+1+S$4-Settings!$C$7),"")</f>
        <v/>
      </c>
      <c r="T10" s="43">
        <f>IFERROR(INDEX(MitAll,$Z10,$Y10+1+T$4-Settings!$C$7),"")</f>
        <v/>
      </c>
      <c r="U10" s="43">
        <f>IFERROR(INDEX(MitAll,$Z10,$Y10+1+U$4-Settings!$C$7),"")</f>
        <v/>
      </c>
      <c r="V10" s="43">
        <f>IFERROR(INDEX(MitAll,$Z10,$Y10+1+V$4-Settings!$C$7),"")</f>
        <v/>
      </c>
      <c r="W10" s="43">
        <f>IFERROR(INDEX(MitAll,$Z10,$Y10+1+W$4-Settings!$C$7),"")</f>
        <v/>
      </c>
      <c r="X10" s="43">
        <f>IFERROR(INDEX(MitAll,$Z10,$Y10+1+X$4-Settings!$C$7),"")</f>
        <v/>
      </c>
      <c r="Y10" s="10">
        <f>MATCH($E10,MitScen,0)</f>
        <v/>
      </c>
      <c r="Z10" s="10">
        <f>MATCH($A10,INDEX(MitAll,0,$Y10),0)</f>
        <v/>
      </c>
    </row>
    <row r="11">
      <c r="A11" s="11">
        <f>LOWER(Settings!$C$4)&amp;"."&amp;$B11&amp;"."&amp;$E11</f>
        <v/>
      </c>
      <c r="B11" s="21" t="inlineStr">
        <is>
          <t>mit.ener.oen.all.e</t>
        </is>
      </c>
      <c r="C11" s="14">
        <f>IFERROR(INDEX(MitDesc,$Z11),"code not found")</f>
        <v/>
      </c>
      <c r="D11" s="14">
        <f>IFERROR(INDEX(MitUnit,$Z11),"")</f>
        <v/>
      </c>
      <c r="E11" s="10">
        <f>E10</f>
        <v/>
      </c>
      <c r="F11" s="42">
        <f>IFERROR(INDEX(MitAll,$Z11,$Y11+1+F$4-Settings!$C$7),"")</f>
        <v/>
      </c>
      <c r="G11" s="43">
        <f>IFERROR(INDEX(MitAll,$Z11,$Y11+1+G$4-Settings!$C$7),"")</f>
        <v/>
      </c>
      <c r="H11" s="43">
        <f>IFERROR(INDEX(MitAll,$Z11,$Y11+1+H$4-Settings!$C$7),"")</f>
        <v/>
      </c>
      <c r="I11" s="43">
        <f>IFERROR(INDEX(MitAll,$Z11,$Y11+1+I$4-Settings!$C$7),"")</f>
        <v/>
      </c>
      <c r="J11" s="43">
        <f>IFERROR(INDEX(MitAll,$Z11,$Y11+1+J$4-Settings!$C$7),"")</f>
        <v/>
      </c>
      <c r="K11" s="43">
        <f>IFERROR(INDEX(MitAll,$Z11,$Y11+1+K$4-Settings!$C$7),"")</f>
        <v/>
      </c>
      <c r="L11" s="43">
        <f>IFERROR(INDEX(MitAll,$Z11,$Y11+1+L$4-Settings!$C$7),"")</f>
        <v/>
      </c>
      <c r="M11" s="43">
        <f>IFERROR(INDEX(MitAll,$Z11,$Y11+1+M$4-Settings!$C$7),"")</f>
        <v/>
      </c>
      <c r="N11" s="43">
        <f>IFERROR(INDEX(MitAll,$Z11,$Y11+1+N$4-Settings!$C$7),"")</f>
        <v/>
      </c>
      <c r="O11" s="43">
        <f>IFERROR(INDEX(MitAll,$Z11,$Y11+1+O$4-Settings!$C$7),"")</f>
        <v/>
      </c>
      <c r="P11" s="43">
        <f>IFERROR(INDEX(MitAll,$Z11,$Y11+1+P$4-Settings!$C$7),"")</f>
        <v/>
      </c>
      <c r="Q11" s="43">
        <f>IFERROR(INDEX(MitAll,$Z11,$Y11+1+Q$4-Settings!$C$7),"")</f>
        <v/>
      </c>
      <c r="R11" s="43">
        <f>IFERROR(INDEX(MitAll,$Z11,$Y11+1+R$4-Settings!$C$7),"")</f>
        <v/>
      </c>
      <c r="S11" s="43">
        <f>IFERROR(INDEX(MitAll,$Z11,$Y11+1+S$4-Settings!$C$7),"")</f>
        <v/>
      </c>
      <c r="T11" s="43">
        <f>IFERROR(INDEX(MitAll,$Z11,$Y11+1+T$4-Settings!$C$7),"")</f>
        <v/>
      </c>
      <c r="U11" s="43">
        <f>IFERROR(INDEX(MitAll,$Z11,$Y11+1+U$4-Settings!$C$7),"")</f>
        <v/>
      </c>
      <c r="V11" s="43">
        <f>IFERROR(INDEX(MitAll,$Z11,$Y11+1+V$4-Settings!$C$7),"")</f>
        <v/>
      </c>
      <c r="W11" s="43">
        <f>IFERROR(INDEX(MitAll,$Z11,$Y11+1+W$4-Settings!$C$7),"")</f>
        <v/>
      </c>
      <c r="X11" s="43">
        <f>IFERROR(INDEX(MitAll,$Z11,$Y11+1+X$4-Settings!$C$7),"")</f>
        <v/>
      </c>
      <c r="Y11" s="10">
        <f>MATCH($E11,MitScen,0)</f>
        <v/>
      </c>
      <c r="Z11" s="10">
        <f>MATCH($A11,INDEX(MitAll,0,$Y11),0)</f>
        <v/>
      </c>
    </row>
    <row r="12">
      <c r="A12" s="11">
        <f>LOWER(Settings!$C$4)&amp;"."&amp;$B12&amp;"."&amp;$E12</f>
        <v/>
      </c>
      <c r="B12" s="21" t="inlineStr">
        <is>
          <t>mit.ener.pct.all.all.e</t>
        </is>
      </c>
      <c r="C12" s="14">
        <f>IFERROR(INDEX(MitDesc,$Z12),"code not found")</f>
        <v/>
      </c>
      <c r="D12" s="14">
        <f>IFERROR(INDEX(MitUnit,$Z12),"")</f>
        <v/>
      </c>
      <c r="E12" s="10">
        <f>E11</f>
        <v/>
      </c>
      <c r="F12" s="12">
        <f>IFERROR(INDEX(MitAll,$Z12,$Y12+1+F$4-Settings!$C$7),"")</f>
        <v/>
      </c>
      <c r="G12" s="13">
        <f>IFERROR(INDEX(MitAll,$Z12,$Y12+1+G$4-Settings!$C$7),"")</f>
        <v/>
      </c>
      <c r="H12" s="13">
        <f>IFERROR(INDEX(MitAll,$Z12,$Y12+1+H$4-Settings!$C$7),"")</f>
        <v/>
      </c>
      <c r="I12" s="13">
        <f>IFERROR(INDEX(MitAll,$Z12,$Y12+1+I$4-Settings!$C$7),"")</f>
        <v/>
      </c>
      <c r="J12" s="13">
        <f>IFERROR(INDEX(MitAll,$Z12,$Y12+1+J$4-Settings!$C$7),"")</f>
        <v/>
      </c>
      <c r="K12" s="13">
        <f>IFERROR(INDEX(MitAll,$Z12,$Y12+1+K$4-Settings!$C$7),"")</f>
        <v/>
      </c>
      <c r="L12" s="13">
        <f>IFERROR(INDEX(MitAll,$Z12,$Y12+1+L$4-Settings!$C$7),"")</f>
        <v/>
      </c>
      <c r="M12" s="13">
        <f>IFERROR(INDEX(MitAll,$Z12,$Y12+1+M$4-Settings!$C$7),"")</f>
        <v/>
      </c>
      <c r="N12" s="13">
        <f>IFERROR(INDEX(MitAll,$Z12,$Y12+1+N$4-Settings!$C$7),"")</f>
        <v/>
      </c>
      <c r="O12" s="13">
        <f>IFERROR(INDEX(MitAll,$Z12,$Y12+1+O$4-Settings!$C$7),"")</f>
        <v/>
      </c>
      <c r="P12" s="13">
        <f>IFERROR(INDEX(MitAll,$Z12,$Y12+1+P$4-Settings!$C$7),"")</f>
        <v/>
      </c>
      <c r="Q12" s="13">
        <f>IFERROR(INDEX(MitAll,$Z12,$Y12+1+Q$4-Settings!$C$7),"")</f>
        <v/>
      </c>
      <c r="R12" s="13">
        <f>IFERROR(INDEX(MitAll,$Z12,$Y12+1+R$4-Settings!$C$7),"")</f>
        <v/>
      </c>
      <c r="S12" s="13">
        <f>IFERROR(INDEX(MitAll,$Z12,$Y12+1+S$4-Settings!$C$7),"")</f>
        <v/>
      </c>
      <c r="T12" s="13">
        <f>IFERROR(INDEX(MitAll,$Z12,$Y12+1+T$4-Settings!$C$7),"")</f>
        <v/>
      </c>
      <c r="U12" s="13">
        <f>IFERROR(INDEX(MitAll,$Z12,$Y12+1+U$4-Settings!$C$7),"")</f>
        <v/>
      </c>
      <c r="V12" s="13">
        <f>IFERROR(INDEX(MitAll,$Z12,$Y12+1+V$4-Settings!$C$7),"")</f>
        <v/>
      </c>
      <c r="W12" s="13">
        <f>IFERROR(INDEX(MitAll,$Z12,$Y12+1+W$4-Settings!$C$7),"")</f>
        <v/>
      </c>
      <c r="X12" s="13">
        <f>IFERROR(INDEX(MitAll,$Z12,$Y12+1+X$4-Settings!$C$7),"")</f>
        <v/>
      </c>
      <c r="Y12" s="10">
        <f>MATCH($E12,MitScen,0)</f>
        <v/>
      </c>
      <c r="Z12" s="10">
        <f>MATCH($A12,INDEX(MitAll,0,$Y12),0)</f>
        <v/>
      </c>
    </row>
    <row r="13">
      <c r="A13" s="11">
        <f>LOWER(Settings!$C$4)&amp;"."&amp;$B13&amp;"."&amp;$E13</f>
        <v/>
      </c>
      <c r="B13" s="21" t="inlineStr">
        <is>
          <t>mit.co2.all.all.e</t>
        </is>
      </c>
      <c r="C13" s="14">
        <f>IFERROR(INDEX(MitDesc,$Z13),"code not found")</f>
        <v/>
      </c>
      <c r="D13" s="14">
        <f>IFERROR(INDEX(MitUnit,$Z13),"")</f>
        <v/>
      </c>
      <c r="E13" s="10">
        <f>E12</f>
        <v/>
      </c>
      <c r="F13" s="39">
        <f>IFERROR(INDEX(MitAll,$Z13,$Y13+1+F$4-Settings!$C$7),"")</f>
        <v/>
      </c>
      <c r="G13" s="40">
        <f>IFERROR(INDEX(MitAll,$Z13,$Y13+1+G$4-Settings!$C$7),"")</f>
        <v/>
      </c>
      <c r="H13" s="40">
        <f>IFERROR(INDEX(MitAll,$Z13,$Y13+1+H$4-Settings!$C$7),"")</f>
        <v/>
      </c>
      <c r="I13" s="40">
        <f>IFERROR(INDEX(MitAll,$Z13,$Y13+1+I$4-Settings!$C$7),"")</f>
        <v/>
      </c>
      <c r="J13" s="40">
        <f>IFERROR(INDEX(MitAll,$Z13,$Y13+1+J$4-Settings!$C$7),"")</f>
        <v/>
      </c>
      <c r="K13" s="40">
        <f>IFERROR(INDEX(MitAll,$Z13,$Y13+1+K$4-Settings!$C$7),"")</f>
        <v/>
      </c>
      <c r="L13" s="40">
        <f>IFERROR(INDEX(MitAll,$Z13,$Y13+1+L$4-Settings!$C$7),"")</f>
        <v/>
      </c>
      <c r="M13" s="40">
        <f>IFERROR(INDEX(MitAll,$Z13,$Y13+1+M$4-Settings!$C$7),"")</f>
        <v/>
      </c>
      <c r="N13" s="40">
        <f>IFERROR(INDEX(MitAll,$Z13,$Y13+1+N$4-Settings!$C$7),"")</f>
        <v/>
      </c>
      <c r="O13" s="40">
        <f>IFERROR(INDEX(MitAll,$Z13,$Y13+1+O$4-Settings!$C$7),"")</f>
        <v/>
      </c>
      <c r="P13" s="40">
        <f>IFERROR(INDEX(MitAll,$Z13,$Y13+1+P$4-Settings!$C$7),"")</f>
        <v/>
      </c>
      <c r="Q13" s="40">
        <f>IFERROR(INDEX(MitAll,$Z13,$Y13+1+Q$4-Settings!$C$7),"")</f>
        <v/>
      </c>
      <c r="R13" s="40">
        <f>IFERROR(INDEX(MitAll,$Z13,$Y13+1+R$4-Settings!$C$7),"")</f>
        <v/>
      </c>
      <c r="S13" s="40">
        <f>IFERROR(INDEX(MitAll,$Z13,$Y13+1+S$4-Settings!$C$7),"")</f>
        <v/>
      </c>
      <c r="T13" s="40">
        <f>IFERROR(INDEX(MitAll,$Z13,$Y13+1+T$4-Settings!$C$7),"")</f>
        <v/>
      </c>
      <c r="U13" s="40">
        <f>IFERROR(INDEX(MitAll,$Z13,$Y13+1+U$4-Settings!$C$7),"")</f>
        <v/>
      </c>
      <c r="V13" s="40">
        <f>IFERROR(INDEX(MitAll,$Z13,$Y13+1+V$4-Settings!$C$7),"")</f>
        <v/>
      </c>
      <c r="W13" s="40">
        <f>IFERROR(INDEX(MitAll,$Z13,$Y13+1+W$4-Settings!$C$7),"")</f>
        <v/>
      </c>
      <c r="X13" s="40">
        <f>IFERROR(INDEX(MitAll,$Z13,$Y13+1+X$4-Settings!$C$7),"")</f>
        <v/>
      </c>
      <c r="Y13" s="10">
        <f>MATCH($E13,MitScen,0)</f>
        <v/>
      </c>
      <c r="Z13" s="10">
        <f>MATCH($A13,INDEX(MitAll,0,$Y13),0)</f>
        <v/>
      </c>
    </row>
    <row r="14">
      <c r="A14" s="11">
        <f>LOWER(Settings!$C$4)&amp;"."&amp;$B14&amp;"."&amp;$E14</f>
        <v/>
      </c>
      <c r="B14" s="21" t="inlineStr">
        <is>
          <t>mit.co2.tra.all.e</t>
        </is>
      </c>
      <c r="C14" s="14">
        <f>IFERROR(INDEX(MitDesc,$Z14),"code not found")</f>
        <v/>
      </c>
      <c r="D14" s="14">
        <f>IFERROR(INDEX(MitUnit,$Z14),"")</f>
        <v/>
      </c>
      <c r="E14" s="10">
        <f>E13</f>
        <v/>
      </c>
      <c r="F14" s="39">
        <f>IFERROR(INDEX(MitAll,$Z14,$Y14+1+F$4-Settings!$C$7),"")</f>
        <v/>
      </c>
      <c r="G14" s="40">
        <f>IFERROR(INDEX(MitAll,$Z14,$Y14+1+G$4-Settings!$C$7),"")</f>
        <v/>
      </c>
      <c r="H14" s="40">
        <f>IFERROR(INDEX(MitAll,$Z14,$Y14+1+H$4-Settings!$C$7),"")</f>
        <v/>
      </c>
      <c r="I14" s="40">
        <f>IFERROR(INDEX(MitAll,$Z14,$Y14+1+I$4-Settings!$C$7),"")</f>
        <v/>
      </c>
      <c r="J14" s="40">
        <f>IFERROR(INDEX(MitAll,$Z14,$Y14+1+J$4-Settings!$C$7),"")</f>
        <v/>
      </c>
      <c r="K14" s="40">
        <f>IFERROR(INDEX(MitAll,$Z14,$Y14+1+K$4-Settings!$C$7),"")</f>
        <v/>
      </c>
      <c r="L14" s="40">
        <f>IFERROR(INDEX(MitAll,$Z14,$Y14+1+L$4-Settings!$C$7),"")</f>
        <v/>
      </c>
      <c r="M14" s="40">
        <f>IFERROR(INDEX(MitAll,$Z14,$Y14+1+M$4-Settings!$C$7),"")</f>
        <v/>
      </c>
      <c r="N14" s="40">
        <f>IFERROR(INDEX(MitAll,$Z14,$Y14+1+N$4-Settings!$C$7),"")</f>
        <v/>
      </c>
      <c r="O14" s="40">
        <f>IFERROR(INDEX(MitAll,$Z14,$Y14+1+O$4-Settings!$C$7),"")</f>
        <v/>
      </c>
      <c r="P14" s="40">
        <f>IFERROR(INDEX(MitAll,$Z14,$Y14+1+P$4-Settings!$C$7),"")</f>
        <v/>
      </c>
      <c r="Q14" s="40">
        <f>IFERROR(INDEX(MitAll,$Z14,$Y14+1+Q$4-Settings!$C$7),"")</f>
        <v/>
      </c>
      <c r="R14" s="40">
        <f>IFERROR(INDEX(MitAll,$Z14,$Y14+1+R$4-Settings!$C$7),"")</f>
        <v/>
      </c>
      <c r="S14" s="40">
        <f>IFERROR(INDEX(MitAll,$Z14,$Y14+1+S$4-Settings!$C$7),"")</f>
        <v/>
      </c>
      <c r="T14" s="40">
        <f>IFERROR(INDEX(MitAll,$Z14,$Y14+1+T$4-Settings!$C$7),"")</f>
        <v/>
      </c>
      <c r="U14" s="40">
        <f>IFERROR(INDEX(MitAll,$Z14,$Y14+1+U$4-Settings!$C$7),"")</f>
        <v/>
      </c>
      <c r="V14" s="40">
        <f>IFERROR(INDEX(MitAll,$Z14,$Y14+1+V$4-Settings!$C$7),"")</f>
        <v/>
      </c>
      <c r="W14" s="40">
        <f>IFERROR(INDEX(MitAll,$Z14,$Y14+1+W$4-Settings!$C$7),"")</f>
        <v/>
      </c>
      <c r="X14" s="40">
        <f>IFERROR(INDEX(MitAll,$Z14,$Y14+1+X$4-Settings!$C$7),"")</f>
        <v/>
      </c>
      <c r="Y14" s="10">
        <f>MATCH($E14,MitScen,0)</f>
        <v/>
      </c>
      <c r="Z14" s="10">
        <f>MATCH($A14,INDEX(MitAll,0,$Y14),0)</f>
        <v/>
      </c>
    </row>
    <row r="15">
      <c r="A15" s="11">
        <f>LOWER(Settings!$C$4)&amp;"."&amp;$B15&amp;"."&amp;$E15</f>
        <v/>
      </c>
      <c r="B15" s="21" t="inlineStr">
        <is>
          <t>mit.co2.bld.all.e</t>
        </is>
      </c>
      <c r="C15" s="14">
        <f>IFERROR(INDEX(MitDesc,$Z15),"code not found")</f>
        <v/>
      </c>
      <c r="D15" s="14">
        <f>IFERROR(INDEX(MitUnit,$Z15),"")</f>
        <v/>
      </c>
      <c r="E15" s="10">
        <f>E14</f>
        <v/>
      </c>
      <c r="F15" s="39">
        <f>IFERROR(INDEX(MitAll,$Z15,$Y15+1+F$4-Settings!$C$7),"")</f>
        <v/>
      </c>
      <c r="G15" s="40">
        <f>IFERROR(INDEX(MitAll,$Z15,$Y15+1+G$4-Settings!$C$7),"")</f>
        <v/>
      </c>
      <c r="H15" s="40">
        <f>IFERROR(INDEX(MitAll,$Z15,$Y15+1+H$4-Settings!$C$7),"")</f>
        <v/>
      </c>
      <c r="I15" s="40">
        <f>IFERROR(INDEX(MitAll,$Z15,$Y15+1+I$4-Settings!$C$7),"")</f>
        <v/>
      </c>
      <c r="J15" s="40">
        <f>IFERROR(INDEX(MitAll,$Z15,$Y15+1+J$4-Settings!$C$7),"")</f>
        <v/>
      </c>
      <c r="K15" s="40">
        <f>IFERROR(INDEX(MitAll,$Z15,$Y15+1+K$4-Settings!$C$7),"")</f>
        <v/>
      </c>
      <c r="L15" s="40">
        <f>IFERROR(INDEX(MitAll,$Z15,$Y15+1+L$4-Settings!$C$7),"")</f>
        <v/>
      </c>
      <c r="M15" s="40">
        <f>IFERROR(INDEX(MitAll,$Z15,$Y15+1+M$4-Settings!$C$7),"")</f>
        <v/>
      </c>
      <c r="N15" s="40">
        <f>IFERROR(INDEX(MitAll,$Z15,$Y15+1+N$4-Settings!$C$7),"")</f>
        <v/>
      </c>
      <c r="O15" s="40">
        <f>IFERROR(INDEX(MitAll,$Z15,$Y15+1+O$4-Settings!$C$7),"")</f>
        <v/>
      </c>
      <c r="P15" s="40">
        <f>IFERROR(INDEX(MitAll,$Z15,$Y15+1+P$4-Settings!$C$7),"")</f>
        <v/>
      </c>
      <c r="Q15" s="40">
        <f>IFERROR(INDEX(MitAll,$Z15,$Y15+1+Q$4-Settings!$C$7),"")</f>
        <v/>
      </c>
      <c r="R15" s="40">
        <f>IFERROR(INDEX(MitAll,$Z15,$Y15+1+R$4-Settings!$C$7),"")</f>
        <v/>
      </c>
      <c r="S15" s="40">
        <f>IFERROR(INDEX(MitAll,$Z15,$Y15+1+S$4-Settings!$C$7),"")</f>
        <v/>
      </c>
      <c r="T15" s="40">
        <f>IFERROR(INDEX(MitAll,$Z15,$Y15+1+T$4-Settings!$C$7),"")</f>
        <v/>
      </c>
      <c r="U15" s="40">
        <f>IFERROR(INDEX(MitAll,$Z15,$Y15+1+U$4-Settings!$C$7),"")</f>
        <v/>
      </c>
      <c r="V15" s="40">
        <f>IFERROR(INDEX(MitAll,$Z15,$Y15+1+V$4-Settings!$C$7),"")</f>
        <v/>
      </c>
      <c r="W15" s="40">
        <f>IFERROR(INDEX(MitAll,$Z15,$Y15+1+W$4-Settings!$C$7),"")</f>
        <v/>
      </c>
      <c r="X15" s="40">
        <f>IFERROR(INDEX(MitAll,$Z15,$Y15+1+X$4-Settings!$C$7),"")</f>
        <v/>
      </c>
      <c r="Y15" s="10">
        <f>MATCH($E15,MitScen,0)</f>
        <v/>
      </c>
      <c r="Z15" s="10">
        <f>MATCH($A15,INDEX(MitAll,0,$Y15),0)</f>
        <v/>
      </c>
    </row>
    <row r="16">
      <c r="A16" s="11">
        <f>LOWER(Settings!$C$4)&amp;"."&amp;$B16&amp;"."&amp;$E16</f>
        <v/>
      </c>
      <c r="B16" s="21" t="inlineStr">
        <is>
          <t>mit.co2.ind.all.e</t>
        </is>
      </c>
      <c r="C16" s="14">
        <f>IFERROR(INDEX(MitDesc,$Z16),"code not found")</f>
        <v/>
      </c>
      <c r="D16" s="14">
        <f>IFERROR(INDEX(MitUnit,$Z16),"")</f>
        <v/>
      </c>
      <c r="E16" s="10">
        <f>E15</f>
        <v/>
      </c>
      <c r="F16" s="39">
        <f>IFERROR(INDEX(MitAll,$Z16,$Y16+1+F$4-Settings!$C$7),"")</f>
        <v/>
      </c>
      <c r="G16" s="40">
        <f>IFERROR(INDEX(MitAll,$Z16,$Y16+1+G$4-Settings!$C$7),"")</f>
        <v/>
      </c>
      <c r="H16" s="40">
        <f>IFERROR(INDEX(MitAll,$Z16,$Y16+1+H$4-Settings!$C$7),"")</f>
        <v/>
      </c>
      <c r="I16" s="40">
        <f>IFERROR(INDEX(MitAll,$Z16,$Y16+1+I$4-Settings!$C$7),"")</f>
        <v/>
      </c>
      <c r="J16" s="40">
        <f>IFERROR(INDEX(MitAll,$Z16,$Y16+1+J$4-Settings!$C$7),"")</f>
        <v/>
      </c>
      <c r="K16" s="40">
        <f>IFERROR(INDEX(MitAll,$Z16,$Y16+1+K$4-Settings!$C$7),"")</f>
        <v/>
      </c>
      <c r="L16" s="40">
        <f>IFERROR(INDEX(MitAll,$Z16,$Y16+1+L$4-Settings!$C$7),"")</f>
        <v/>
      </c>
      <c r="M16" s="40">
        <f>IFERROR(INDEX(MitAll,$Z16,$Y16+1+M$4-Settings!$C$7),"")</f>
        <v/>
      </c>
      <c r="N16" s="40">
        <f>IFERROR(INDEX(MitAll,$Z16,$Y16+1+N$4-Settings!$C$7),"")</f>
        <v/>
      </c>
      <c r="O16" s="40">
        <f>IFERROR(INDEX(MitAll,$Z16,$Y16+1+O$4-Settings!$C$7),"")</f>
        <v/>
      </c>
      <c r="P16" s="40">
        <f>IFERROR(INDEX(MitAll,$Z16,$Y16+1+P$4-Settings!$C$7),"")</f>
        <v/>
      </c>
      <c r="Q16" s="40">
        <f>IFERROR(INDEX(MitAll,$Z16,$Y16+1+Q$4-Settings!$C$7),"")</f>
        <v/>
      </c>
      <c r="R16" s="40">
        <f>IFERROR(INDEX(MitAll,$Z16,$Y16+1+R$4-Settings!$C$7),"")</f>
        <v/>
      </c>
      <c r="S16" s="40">
        <f>IFERROR(INDEX(MitAll,$Z16,$Y16+1+S$4-Settings!$C$7),"")</f>
        <v/>
      </c>
      <c r="T16" s="40">
        <f>IFERROR(INDEX(MitAll,$Z16,$Y16+1+T$4-Settings!$C$7),"")</f>
        <v/>
      </c>
      <c r="U16" s="40">
        <f>IFERROR(INDEX(MitAll,$Z16,$Y16+1+U$4-Settings!$C$7),"")</f>
        <v/>
      </c>
      <c r="V16" s="40">
        <f>IFERROR(INDEX(MitAll,$Z16,$Y16+1+V$4-Settings!$C$7),"")</f>
        <v/>
      </c>
      <c r="W16" s="40">
        <f>IFERROR(INDEX(MitAll,$Z16,$Y16+1+W$4-Settings!$C$7),"")</f>
        <v/>
      </c>
      <c r="X16" s="40">
        <f>IFERROR(INDEX(MitAll,$Z16,$Y16+1+X$4-Settings!$C$7),"")</f>
        <v/>
      </c>
      <c r="Y16" s="10">
        <f>MATCH($E16,MitScen,0)</f>
        <v/>
      </c>
      <c r="Z16" s="10">
        <f>MATCH($A16,INDEX(MitAll,0,$Y16),0)</f>
        <v/>
      </c>
    </row>
    <row r="17">
      <c r="A17" s="11">
        <f>LOWER(Settings!$C$4)&amp;"."&amp;$B17&amp;"."&amp;$E17</f>
        <v/>
      </c>
      <c r="B17" s="21" t="inlineStr">
        <is>
          <t>mit.co2.chg.all.all</t>
        </is>
      </c>
      <c r="C17" s="14">
        <f>IFERROR(INDEX(MitDesc,$Z17),"code not found")</f>
        <v/>
      </c>
      <c r="D17" s="14">
        <f>IFERROR(INDEX(MitUnit,$Z17),"")</f>
        <v/>
      </c>
      <c r="E17" s="10">
        <f>E16</f>
        <v/>
      </c>
      <c r="F17" s="39">
        <f>IFERROR(INDEX(MitAll,$Z17,$Y17+1+F$4-Settings!$C$7),"")</f>
        <v/>
      </c>
      <c r="G17" s="40">
        <f>IFERROR(INDEX(MitAll,$Z17,$Y17+1+G$4-Settings!$C$7),"")</f>
        <v/>
      </c>
      <c r="H17" s="40">
        <f>IFERROR(INDEX(MitAll,$Z17,$Y17+1+H$4-Settings!$C$7),"")</f>
        <v/>
      </c>
      <c r="I17" s="40">
        <f>IFERROR(INDEX(MitAll,$Z17,$Y17+1+I$4-Settings!$C$7),"")</f>
        <v/>
      </c>
      <c r="J17" s="40">
        <f>IFERROR(INDEX(MitAll,$Z17,$Y17+1+J$4-Settings!$C$7),"")</f>
        <v/>
      </c>
      <c r="K17" s="40">
        <f>IFERROR(INDEX(MitAll,$Z17,$Y17+1+K$4-Settings!$C$7),"")</f>
        <v/>
      </c>
      <c r="L17" s="40">
        <f>IFERROR(INDEX(MitAll,$Z17,$Y17+1+L$4-Settings!$C$7),"")</f>
        <v/>
      </c>
      <c r="M17" s="40">
        <f>IFERROR(INDEX(MitAll,$Z17,$Y17+1+M$4-Settings!$C$7),"")</f>
        <v/>
      </c>
      <c r="N17" s="40">
        <f>IFERROR(INDEX(MitAll,$Z17,$Y17+1+N$4-Settings!$C$7),"")</f>
        <v/>
      </c>
      <c r="O17" s="40">
        <f>IFERROR(INDEX(MitAll,$Z17,$Y17+1+O$4-Settings!$C$7),"")</f>
        <v/>
      </c>
      <c r="P17" s="40">
        <f>IFERROR(INDEX(MitAll,$Z17,$Y17+1+P$4-Settings!$C$7),"")</f>
        <v/>
      </c>
      <c r="Q17" s="40">
        <f>IFERROR(INDEX(MitAll,$Z17,$Y17+1+Q$4-Settings!$C$7),"")</f>
        <v/>
      </c>
      <c r="R17" s="40">
        <f>IFERROR(INDEX(MitAll,$Z17,$Y17+1+R$4-Settings!$C$7),"")</f>
        <v/>
      </c>
      <c r="S17" s="40">
        <f>IFERROR(INDEX(MitAll,$Z17,$Y17+1+S$4-Settings!$C$7),"")</f>
        <v/>
      </c>
      <c r="T17" s="40">
        <f>IFERROR(INDEX(MitAll,$Z17,$Y17+1+T$4-Settings!$C$7),"")</f>
        <v/>
      </c>
      <c r="U17" s="40">
        <f>IFERROR(INDEX(MitAll,$Z17,$Y17+1+U$4-Settings!$C$7),"")</f>
        <v/>
      </c>
      <c r="V17" s="40">
        <f>IFERROR(INDEX(MitAll,$Z17,$Y17+1+V$4-Settings!$C$7),"")</f>
        <v/>
      </c>
      <c r="W17" s="40">
        <f>IFERROR(INDEX(MitAll,$Z17,$Y17+1+W$4-Settings!$C$7),"")</f>
        <v/>
      </c>
      <c r="X17" s="40">
        <f>IFERROR(INDEX(MitAll,$Z17,$Y17+1+X$4-Settings!$C$7),"")</f>
        <v/>
      </c>
      <c r="Y17" s="10">
        <f>MATCH($E17,MitScen,0)</f>
        <v/>
      </c>
      <c r="Z17" s="10">
        <f>MATCH($A17,INDEX(MitAll,0,$Y17),0)</f>
        <v/>
      </c>
    </row>
    <row r="18">
      <c r="A18" s="11">
        <f>LOWER(Settings!$C$4)&amp;"."&amp;$B18&amp;"."&amp;$E18</f>
        <v/>
      </c>
      <c r="B18" s="21" t="inlineStr">
        <is>
          <t>mit.co2.pct.all.all</t>
        </is>
      </c>
      <c r="C18" s="14">
        <f>IFERROR(INDEX(MitDesc,$Z18),"code not found")</f>
        <v/>
      </c>
      <c r="D18" s="14">
        <f>IFERROR(INDEX(MitUnit,$Z18),"")</f>
        <v/>
      </c>
      <c r="E18" s="10">
        <f>E17</f>
        <v/>
      </c>
      <c r="F18" s="12">
        <f>IFERROR(INDEX(MitAll,$Z18,$Y18+1+F$4-Settings!$C$7),"")</f>
        <v/>
      </c>
      <c r="G18" s="13">
        <f>IFERROR(INDEX(MitAll,$Z18,$Y18+1+G$4-Settings!$C$7),"")</f>
        <v/>
      </c>
      <c r="H18" s="13">
        <f>IFERROR(INDEX(MitAll,$Z18,$Y18+1+H$4-Settings!$C$7),"")</f>
        <v/>
      </c>
      <c r="I18" s="13">
        <f>IFERROR(INDEX(MitAll,$Z18,$Y18+1+I$4-Settings!$C$7),"")</f>
        <v/>
      </c>
      <c r="J18" s="13">
        <f>IFERROR(INDEX(MitAll,$Z18,$Y18+1+J$4-Settings!$C$7),"")</f>
        <v/>
      </c>
      <c r="K18" s="13">
        <f>IFERROR(INDEX(MitAll,$Z18,$Y18+1+K$4-Settings!$C$7),"")</f>
        <v/>
      </c>
      <c r="L18" s="13">
        <f>IFERROR(INDEX(MitAll,$Z18,$Y18+1+L$4-Settings!$C$7),"")</f>
        <v/>
      </c>
      <c r="M18" s="13">
        <f>IFERROR(INDEX(MitAll,$Z18,$Y18+1+M$4-Settings!$C$7),"")</f>
        <v/>
      </c>
      <c r="N18" s="13">
        <f>IFERROR(INDEX(MitAll,$Z18,$Y18+1+N$4-Settings!$C$7),"")</f>
        <v/>
      </c>
      <c r="O18" s="13">
        <f>IFERROR(INDEX(MitAll,$Z18,$Y18+1+O$4-Settings!$C$7),"")</f>
        <v/>
      </c>
      <c r="P18" s="13">
        <f>IFERROR(INDEX(MitAll,$Z18,$Y18+1+P$4-Settings!$C$7),"")</f>
        <v/>
      </c>
      <c r="Q18" s="13">
        <f>IFERROR(INDEX(MitAll,$Z18,$Y18+1+Q$4-Settings!$C$7),"")</f>
        <v/>
      </c>
      <c r="R18" s="13">
        <f>IFERROR(INDEX(MitAll,$Z18,$Y18+1+R$4-Settings!$C$7),"")</f>
        <v/>
      </c>
      <c r="S18" s="13">
        <f>IFERROR(INDEX(MitAll,$Z18,$Y18+1+S$4-Settings!$C$7),"")</f>
        <v/>
      </c>
      <c r="T18" s="13">
        <f>IFERROR(INDEX(MitAll,$Z18,$Y18+1+T$4-Settings!$C$7),"")</f>
        <v/>
      </c>
      <c r="U18" s="13">
        <f>IFERROR(INDEX(MitAll,$Z18,$Y18+1+U$4-Settings!$C$7),"")</f>
        <v/>
      </c>
      <c r="V18" s="13">
        <f>IFERROR(INDEX(MitAll,$Z18,$Y18+1+V$4-Settings!$C$7),"")</f>
        <v/>
      </c>
      <c r="W18" s="13">
        <f>IFERROR(INDEX(MitAll,$Z18,$Y18+1+W$4-Settings!$C$7),"")</f>
        <v/>
      </c>
      <c r="X18" s="13">
        <f>IFERROR(INDEX(MitAll,$Z18,$Y18+1+X$4-Settings!$C$7),"")</f>
        <v/>
      </c>
      <c r="Y18" s="10">
        <f>MATCH($E18,MitScen,0)</f>
        <v/>
      </c>
      <c r="Z18" s="10">
        <f>MATCH($A18,INDEX(MitAll,0,$Y18),0)</f>
        <v/>
      </c>
    </row>
    <row r="19">
      <c r="A19" s="11">
        <f>LOWER(Settings!$C$4)&amp;"."&amp;$B19&amp;"."&amp;$E19</f>
        <v/>
      </c>
      <c r="B19" s="21" t="inlineStr">
        <is>
          <t>mit.rtx.all.all</t>
        </is>
      </c>
      <c r="C19" s="14">
        <f>IFERROR(INDEX(MitDesc,$Z19),"code not found")</f>
        <v/>
      </c>
      <c r="D19" s="14">
        <f>IFERROR(INDEX(MitUnit,$Z19),"")</f>
        <v/>
      </c>
      <c r="E19" s="10">
        <f>E18</f>
        <v/>
      </c>
      <c r="F19" s="42">
        <f>IFERROR(INDEX(MitAll,$Z19,$Y19+1+F$4-Settings!$C$7),"")</f>
        <v/>
      </c>
      <c r="G19" s="43">
        <f>IFERROR(INDEX(MitAll,$Z19,$Y19+1+G$4-Settings!$C$7),"")</f>
        <v/>
      </c>
      <c r="H19" s="43">
        <f>IFERROR(INDEX(MitAll,$Z19,$Y19+1+H$4-Settings!$C$7),"")</f>
        <v/>
      </c>
      <c r="I19" s="43">
        <f>IFERROR(INDEX(MitAll,$Z19,$Y19+1+I$4-Settings!$C$7),"")</f>
        <v/>
      </c>
      <c r="J19" s="43">
        <f>IFERROR(INDEX(MitAll,$Z19,$Y19+1+J$4-Settings!$C$7),"")</f>
        <v/>
      </c>
      <c r="K19" s="43">
        <f>IFERROR(INDEX(MitAll,$Z19,$Y19+1+K$4-Settings!$C$7),"")</f>
        <v/>
      </c>
      <c r="L19" s="43">
        <f>IFERROR(INDEX(MitAll,$Z19,$Y19+1+L$4-Settings!$C$7),"")</f>
        <v/>
      </c>
      <c r="M19" s="43">
        <f>IFERROR(INDEX(MitAll,$Z19,$Y19+1+M$4-Settings!$C$7),"")</f>
        <v/>
      </c>
      <c r="N19" s="43">
        <f>IFERROR(INDEX(MitAll,$Z19,$Y19+1+N$4-Settings!$C$7),"")</f>
        <v/>
      </c>
      <c r="O19" s="43">
        <f>IFERROR(INDEX(MitAll,$Z19,$Y19+1+O$4-Settings!$C$7),"")</f>
        <v/>
      </c>
      <c r="P19" s="43">
        <f>IFERROR(INDEX(MitAll,$Z19,$Y19+1+P$4-Settings!$C$7),"")</f>
        <v/>
      </c>
      <c r="Q19" s="43">
        <f>IFERROR(INDEX(MitAll,$Z19,$Y19+1+Q$4-Settings!$C$7),"")</f>
        <v/>
      </c>
      <c r="R19" s="43">
        <f>IFERROR(INDEX(MitAll,$Z19,$Y19+1+R$4-Settings!$C$7),"")</f>
        <v/>
      </c>
      <c r="S19" s="43">
        <f>IFERROR(INDEX(MitAll,$Z19,$Y19+1+S$4-Settings!$C$7),"")</f>
        <v/>
      </c>
      <c r="T19" s="43">
        <f>IFERROR(INDEX(MitAll,$Z19,$Y19+1+T$4-Settings!$C$7),"")</f>
        <v/>
      </c>
      <c r="U19" s="43">
        <f>IFERROR(INDEX(MitAll,$Z19,$Y19+1+U$4-Settings!$C$7),"")</f>
        <v/>
      </c>
      <c r="V19" s="43">
        <f>IFERROR(INDEX(MitAll,$Z19,$Y19+1+V$4-Settings!$C$7),"")</f>
        <v/>
      </c>
      <c r="W19" s="43">
        <f>IFERROR(INDEX(MitAll,$Z19,$Y19+1+W$4-Settings!$C$7),"")</f>
        <v/>
      </c>
      <c r="X19" s="43">
        <f>IFERROR(INDEX(MitAll,$Z19,$Y19+1+X$4-Settings!$C$7),"")</f>
        <v/>
      </c>
      <c r="Y19" s="10">
        <f>MATCH($E19,MitScen,0)</f>
        <v/>
      </c>
      <c r="Z19" s="10">
        <f>MATCH($A19,INDEX(MitAll,0,$Y19),0)</f>
        <v/>
      </c>
    </row>
    <row r="20">
      <c r="A20" s="11">
        <f>LOWER(Settings!$C$4)&amp;"."&amp;$B20&amp;"."&amp;$E20</f>
        <v/>
      </c>
      <c r="B20" s="21" t="inlineStr">
        <is>
          <t>mit.rsub.all.all</t>
        </is>
      </c>
      <c r="C20" s="14">
        <f>IFERROR(INDEX(MitDesc,$Z20),"code not found")</f>
        <v/>
      </c>
      <c r="D20" s="14">
        <f>IFERROR(INDEX(MitUnit,$Z20),"")</f>
        <v/>
      </c>
      <c r="E20" s="10">
        <f>E19</f>
        <v/>
      </c>
      <c r="F20" s="42">
        <f>IFERROR(INDEX(MitAll,$Z20,$Y20+1+F$4-Settings!$C$7),"")</f>
        <v/>
      </c>
      <c r="G20" s="43">
        <f>IFERROR(INDEX(MitAll,$Z20,$Y20+1+G$4-Settings!$C$7),"")</f>
        <v/>
      </c>
      <c r="H20" s="43">
        <f>IFERROR(INDEX(MitAll,$Z20,$Y20+1+H$4-Settings!$C$7),"")</f>
        <v/>
      </c>
      <c r="I20" s="43">
        <f>IFERROR(INDEX(MitAll,$Z20,$Y20+1+I$4-Settings!$C$7),"")</f>
        <v/>
      </c>
      <c r="J20" s="43">
        <f>IFERROR(INDEX(MitAll,$Z20,$Y20+1+J$4-Settings!$C$7),"")</f>
        <v/>
      </c>
      <c r="K20" s="43">
        <f>IFERROR(INDEX(MitAll,$Z20,$Y20+1+K$4-Settings!$C$7),"")</f>
        <v/>
      </c>
      <c r="L20" s="43">
        <f>IFERROR(INDEX(MitAll,$Z20,$Y20+1+L$4-Settings!$C$7),"")</f>
        <v/>
      </c>
      <c r="M20" s="43">
        <f>IFERROR(INDEX(MitAll,$Z20,$Y20+1+M$4-Settings!$C$7),"")</f>
        <v/>
      </c>
      <c r="N20" s="43">
        <f>IFERROR(INDEX(MitAll,$Z20,$Y20+1+N$4-Settings!$C$7),"")</f>
        <v/>
      </c>
      <c r="O20" s="43">
        <f>IFERROR(INDEX(MitAll,$Z20,$Y20+1+O$4-Settings!$C$7),"")</f>
        <v/>
      </c>
      <c r="P20" s="43">
        <f>IFERROR(INDEX(MitAll,$Z20,$Y20+1+P$4-Settings!$C$7),"")</f>
        <v/>
      </c>
      <c r="Q20" s="43">
        <f>IFERROR(INDEX(MitAll,$Z20,$Y20+1+Q$4-Settings!$C$7),"")</f>
        <v/>
      </c>
      <c r="R20" s="43">
        <f>IFERROR(INDEX(MitAll,$Z20,$Y20+1+R$4-Settings!$C$7),"")</f>
        <v/>
      </c>
      <c r="S20" s="43">
        <f>IFERROR(INDEX(MitAll,$Z20,$Y20+1+S$4-Settings!$C$7),"")</f>
        <v/>
      </c>
      <c r="T20" s="43">
        <f>IFERROR(INDEX(MitAll,$Z20,$Y20+1+T$4-Settings!$C$7),"")</f>
        <v/>
      </c>
      <c r="U20" s="43">
        <f>IFERROR(INDEX(MitAll,$Z20,$Y20+1+U$4-Settings!$C$7),"")</f>
        <v/>
      </c>
      <c r="V20" s="43">
        <f>IFERROR(INDEX(MitAll,$Z20,$Y20+1+V$4-Settings!$C$7),"")</f>
        <v/>
      </c>
      <c r="W20" s="43">
        <f>IFERROR(INDEX(MitAll,$Z20,$Y20+1+W$4-Settings!$C$7),"")</f>
        <v/>
      </c>
      <c r="X20" s="43">
        <f>IFERROR(INDEX(MitAll,$Z20,$Y20+1+X$4-Settings!$C$7),"")</f>
        <v/>
      </c>
      <c r="Y20" s="10">
        <f>MATCH($E20,MitScen,0)</f>
        <v/>
      </c>
      <c r="Z20" s="10">
        <f>MATCH($A20,INDEX(MitAll,0,$Y20),0)</f>
        <v/>
      </c>
    </row>
    <row r="21">
      <c r="A21" s="11">
        <f>LOWER(Settings!$C$4)&amp;"."&amp;$B21&amp;"."&amp;$E21</f>
        <v/>
      </c>
      <c r="B21" s="21" t="inlineStr">
        <is>
          <t>mit.rnew.all.all</t>
        </is>
      </c>
      <c r="C21" s="14">
        <f>IFERROR(INDEX(MitDesc,$Z21),"code not found")</f>
        <v/>
      </c>
      <c r="D21" s="14">
        <f>IFERROR(INDEX(MitUnit,$Z21),"")</f>
        <v/>
      </c>
      <c r="E21" s="10">
        <f>E20</f>
        <v/>
      </c>
      <c r="F21" s="42">
        <f>IFERROR(INDEX(MitAll,$Z21,$Y21+1+F$4-Settings!$C$7),"")</f>
        <v/>
      </c>
      <c r="G21" s="43">
        <f>IFERROR(INDEX(MitAll,$Z21,$Y21+1+G$4-Settings!$C$7),"")</f>
        <v/>
      </c>
      <c r="H21" s="43">
        <f>IFERROR(INDEX(MitAll,$Z21,$Y21+1+H$4-Settings!$C$7),"")</f>
        <v/>
      </c>
      <c r="I21" s="43">
        <f>IFERROR(INDEX(MitAll,$Z21,$Y21+1+I$4-Settings!$C$7),"")</f>
        <v/>
      </c>
      <c r="J21" s="43">
        <f>IFERROR(INDEX(MitAll,$Z21,$Y21+1+J$4-Settings!$C$7),"")</f>
        <v/>
      </c>
      <c r="K21" s="43">
        <f>IFERROR(INDEX(MitAll,$Z21,$Y21+1+K$4-Settings!$C$7),"")</f>
        <v/>
      </c>
      <c r="L21" s="43">
        <f>IFERROR(INDEX(MitAll,$Z21,$Y21+1+L$4-Settings!$C$7),"")</f>
        <v/>
      </c>
      <c r="M21" s="43">
        <f>IFERROR(INDEX(MitAll,$Z21,$Y21+1+M$4-Settings!$C$7),"")</f>
        <v/>
      </c>
      <c r="N21" s="43">
        <f>IFERROR(INDEX(MitAll,$Z21,$Y21+1+N$4-Settings!$C$7),"")</f>
        <v/>
      </c>
      <c r="O21" s="43">
        <f>IFERROR(INDEX(MitAll,$Z21,$Y21+1+O$4-Settings!$C$7),"")</f>
        <v/>
      </c>
      <c r="P21" s="43">
        <f>IFERROR(INDEX(MitAll,$Z21,$Y21+1+P$4-Settings!$C$7),"")</f>
        <v/>
      </c>
      <c r="Q21" s="43">
        <f>IFERROR(INDEX(MitAll,$Z21,$Y21+1+Q$4-Settings!$C$7),"")</f>
        <v/>
      </c>
      <c r="R21" s="43">
        <f>IFERROR(INDEX(MitAll,$Z21,$Y21+1+R$4-Settings!$C$7),"")</f>
        <v/>
      </c>
      <c r="S21" s="43">
        <f>IFERROR(INDEX(MitAll,$Z21,$Y21+1+S$4-Settings!$C$7),"")</f>
        <v/>
      </c>
      <c r="T21" s="43">
        <f>IFERROR(INDEX(MitAll,$Z21,$Y21+1+T$4-Settings!$C$7),"")</f>
        <v/>
      </c>
      <c r="U21" s="43">
        <f>IFERROR(INDEX(MitAll,$Z21,$Y21+1+U$4-Settings!$C$7),"")</f>
        <v/>
      </c>
      <c r="V21" s="43">
        <f>IFERROR(INDEX(MitAll,$Z21,$Y21+1+V$4-Settings!$C$7),"")</f>
        <v/>
      </c>
      <c r="W21" s="43">
        <f>IFERROR(INDEX(MitAll,$Z21,$Y21+1+W$4-Settings!$C$7),"")</f>
        <v/>
      </c>
      <c r="X21" s="43">
        <f>IFERROR(INDEX(MitAll,$Z21,$Y21+1+X$4-Settings!$C$7),"")</f>
        <v/>
      </c>
      <c r="Y21" s="10">
        <f>MATCH($E21,MitScen,0)</f>
        <v/>
      </c>
      <c r="Z21" s="10">
        <f>MATCH($A21,INDEX(MitAll,0,$Y21),0)</f>
        <v/>
      </c>
    </row>
    <row r="22">
      <c r="A22" s="11">
        <f>LOWER(Settings!$C$4)&amp;"."&amp;$B22&amp;"."&amp;$E22</f>
        <v/>
      </c>
      <c r="B22" s="21" t="inlineStr">
        <is>
          <t>mit.rtot.all.all</t>
        </is>
      </c>
      <c r="C22" s="14">
        <f>IFERROR(INDEX(MitDesc,$Z22),"code not found")</f>
        <v/>
      </c>
      <c r="D22" s="14">
        <f>IFERROR(INDEX(MitUnit,$Z22),"")</f>
        <v/>
      </c>
      <c r="E22" s="10">
        <f>E21</f>
        <v/>
      </c>
      <c r="F22" s="42">
        <f>IFERROR(INDEX(MitAll,$Z22,$Y22+1+F$4-Settings!$C$7),"")</f>
        <v/>
      </c>
      <c r="G22" s="43">
        <f>IFERROR(INDEX(MitAll,$Z22,$Y22+1+G$4-Settings!$C$7),"")</f>
        <v/>
      </c>
      <c r="H22" s="43">
        <f>IFERROR(INDEX(MitAll,$Z22,$Y22+1+H$4-Settings!$C$7),"")</f>
        <v/>
      </c>
      <c r="I22" s="43">
        <f>IFERROR(INDEX(MitAll,$Z22,$Y22+1+I$4-Settings!$C$7),"")</f>
        <v/>
      </c>
      <c r="J22" s="43">
        <f>IFERROR(INDEX(MitAll,$Z22,$Y22+1+J$4-Settings!$C$7),"")</f>
        <v/>
      </c>
      <c r="K22" s="43">
        <f>IFERROR(INDEX(MitAll,$Z22,$Y22+1+K$4-Settings!$C$7),"")</f>
        <v/>
      </c>
      <c r="L22" s="43">
        <f>IFERROR(INDEX(MitAll,$Z22,$Y22+1+L$4-Settings!$C$7),"")</f>
        <v/>
      </c>
      <c r="M22" s="43">
        <f>IFERROR(INDEX(MitAll,$Z22,$Y22+1+M$4-Settings!$C$7),"")</f>
        <v/>
      </c>
      <c r="N22" s="43">
        <f>IFERROR(INDEX(MitAll,$Z22,$Y22+1+N$4-Settings!$C$7),"")</f>
        <v/>
      </c>
      <c r="O22" s="43">
        <f>IFERROR(INDEX(MitAll,$Z22,$Y22+1+O$4-Settings!$C$7),"")</f>
        <v/>
      </c>
      <c r="P22" s="43">
        <f>IFERROR(INDEX(MitAll,$Z22,$Y22+1+P$4-Settings!$C$7),"")</f>
        <v/>
      </c>
      <c r="Q22" s="43">
        <f>IFERROR(INDEX(MitAll,$Z22,$Y22+1+Q$4-Settings!$C$7),"")</f>
        <v/>
      </c>
      <c r="R22" s="43">
        <f>IFERROR(INDEX(MitAll,$Z22,$Y22+1+R$4-Settings!$C$7),"")</f>
        <v/>
      </c>
      <c r="S22" s="43">
        <f>IFERROR(INDEX(MitAll,$Z22,$Y22+1+S$4-Settings!$C$7),"")</f>
        <v/>
      </c>
      <c r="T22" s="43">
        <f>IFERROR(INDEX(MitAll,$Z22,$Y22+1+T$4-Settings!$C$7),"")</f>
        <v/>
      </c>
      <c r="U22" s="43">
        <f>IFERROR(INDEX(MitAll,$Z22,$Y22+1+U$4-Settings!$C$7),"")</f>
        <v/>
      </c>
      <c r="V22" s="43">
        <f>IFERROR(INDEX(MitAll,$Z22,$Y22+1+V$4-Settings!$C$7),"")</f>
        <v/>
      </c>
      <c r="W22" s="43">
        <f>IFERROR(INDEX(MitAll,$Z22,$Y22+1+W$4-Settings!$C$7),"")</f>
        <v/>
      </c>
      <c r="X22" s="43">
        <f>IFERROR(INDEX(MitAll,$Z22,$Y22+1+X$4-Settings!$C$7),"")</f>
        <v/>
      </c>
      <c r="Y22" s="10">
        <f>MATCH($E22,MitScen,0)</f>
        <v/>
      </c>
      <c r="Z22" s="10">
        <f>MATCH($A22,INDEX(MitAll,0,$Y22),0)</f>
        <v/>
      </c>
    </row>
    <row r="23">
      <c r="A23" s="11">
        <f>LOWER(Settings!$C$4)&amp;"."&amp;$B23&amp;"."&amp;$E23</f>
        <v/>
      </c>
      <c r="B23" s="21" t="inlineStr">
        <is>
          <t>mit.rtot.chg.all.all</t>
        </is>
      </c>
      <c r="C23" s="14">
        <f>IFERROR(INDEX(MitDesc,$Z23),"code not found")</f>
        <v/>
      </c>
      <c r="D23" s="14">
        <f>IFERROR(INDEX(MitUnit,$Z23),"")</f>
        <v/>
      </c>
      <c r="E23" s="10">
        <f>E22</f>
        <v/>
      </c>
      <c r="F23" s="42">
        <f>IFERROR(INDEX(MitAll,$Z23,$Y23+1+F$4-Settings!$C$7),"")</f>
        <v/>
      </c>
      <c r="G23" s="43">
        <f>IFERROR(INDEX(MitAll,$Z23,$Y23+1+G$4-Settings!$C$7),"")</f>
        <v/>
      </c>
      <c r="H23" s="43">
        <f>IFERROR(INDEX(MitAll,$Z23,$Y23+1+H$4-Settings!$C$7),"")</f>
        <v/>
      </c>
      <c r="I23" s="43">
        <f>IFERROR(INDEX(MitAll,$Z23,$Y23+1+I$4-Settings!$C$7),"")</f>
        <v/>
      </c>
      <c r="J23" s="43">
        <f>IFERROR(INDEX(MitAll,$Z23,$Y23+1+J$4-Settings!$C$7),"")</f>
        <v/>
      </c>
      <c r="K23" s="43">
        <f>IFERROR(INDEX(MitAll,$Z23,$Y23+1+K$4-Settings!$C$7),"")</f>
        <v/>
      </c>
      <c r="L23" s="43">
        <f>IFERROR(INDEX(MitAll,$Z23,$Y23+1+L$4-Settings!$C$7),"")</f>
        <v/>
      </c>
      <c r="M23" s="43">
        <f>IFERROR(INDEX(MitAll,$Z23,$Y23+1+M$4-Settings!$C$7),"")</f>
        <v/>
      </c>
      <c r="N23" s="43">
        <f>IFERROR(INDEX(MitAll,$Z23,$Y23+1+N$4-Settings!$C$7),"")</f>
        <v/>
      </c>
      <c r="O23" s="43">
        <f>IFERROR(INDEX(MitAll,$Z23,$Y23+1+O$4-Settings!$C$7),"")</f>
        <v/>
      </c>
      <c r="P23" s="43">
        <f>IFERROR(INDEX(MitAll,$Z23,$Y23+1+P$4-Settings!$C$7),"")</f>
        <v/>
      </c>
      <c r="Q23" s="43">
        <f>IFERROR(INDEX(MitAll,$Z23,$Y23+1+Q$4-Settings!$C$7),"")</f>
        <v/>
      </c>
      <c r="R23" s="43">
        <f>IFERROR(INDEX(MitAll,$Z23,$Y23+1+R$4-Settings!$C$7),"")</f>
        <v/>
      </c>
      <c r="S23" s="43">
        <f>IFERROR(INDEX(MitAll,$Z23,$Y23+1+S$4-Settings!$C$7),"")</f>
        <v/>
      </c>
      <c r="T23" s="43">
        <f>IFERROR(INDEX(MitAll,$Z23,$Y23+1+T$4-Settings!$C$7),"")</f>
        <v/>
      </c>
      <c r="U23" s="43">
        <f>IFERROR(INDEX(MitAll,$Z23,$Y23+1+U$4-Settings!$C$7),"")</f>
        <v/>
      </c>
      <c r="V23" s="43">
        <f>IFERROR(INDEX(MitAll,$Z23,$Y23+1+V$4-Settings!$C$7),"")</f>
        <v/>
      </c>
      <c r="W23" s="43">
        <f>IFERROR(INDEX(MitAll,$Z23,$Y23+1+W$4-Settings!$C$7),"")</f>
        <v/>
      </c>
      <c r="X23" s="43">
        <f>IFERROR(INDEX(MitAll,$Z23,$Y23+1+X$4-Settings!$C$7),"")</f>
        <v/>
      </c>
      <c r="Y23" s="10">
        <f>MATCH($E23,MitScen,0)</f>
        <v/>
      </c>
      <c r="Z23" s="10">
        <f>MATCH($A23,INDEX(MitAll,0,$Y23),0)</f>
        <v/>
      </c>
    </row>
    <row r="24">
      <c r="A24" s="11">
        <f>LOWER(Settings!$C$4)&amp;"."&amp;$B24&amp;"."&amp;$E24</f>
        <v/>
      </c>
      <c r="B24" s="21" t="inlineStr">
        <is>
          <t>mit.cptraj</t>
        </is>
      </c>
      <c r="C24" s="14">
        <f>IFERROR(INDEX(MitDesc,$Z24),"code not found")</f>
        <v/>
      </c>
      <c r="D24" s="14">
        <f>IFERROR(INDEX(MitUnit,$Z24),"")</f>
        <v/>
      </c>
      <c r="E24" s="10">
        <f>E23</f>
        <v/>
      </c>
      <c r="F24" s="22">
        <f>IFERROR(INDEX(MitAll,$Z24,$Y24+1+F$4-Settings!$C$7),"")</f>
        <v/>
      </c>
      <c r="G24" s="23">
        <f>IFERROR(INDEX(MitAll,$Z24,$Y24+1+G$4-Settings!$C$7),"")</f>
        <v/>
      </c>
      <c r="H24" s="23">
        <f>IFERROR(INDEX(MitAll,$Z24,$Y24+1+H$4-Settings!$C$7),"")</f>
        <v/>
      </c>
      <c r="I24" s="23">
        <f>IFERROR(INDEX(MitAll,$Z24,$Y24+1+I$4-Settings!$C$7),"")</f>
        <v/>
      </c>
      <c r="J24" s="23">
        <f>IFERROR(INDEX(MitAll,$Z24,$Y24+1+J$4-Settings!$C$7),"")</f>
        <v/>
      </c>
      <c r="K24" s="23">
        <f>IFERROR(INDEX(MitAll,$Z24,$Y24+1+K$4-Settings!$C$7),"")</f>
        <v/>
      </c>
      <c r="L24" s="23">
        <f>IFERROR(INDEX(MitAll,$Z24,$Y24+1+L$4-Settings!$C$7),"")</f>
        <v/>
      </c>
      <c r="M24" s="23">
        <f>IFERROR(INDEX(MitAll,$Z24,$Y24+1+M$4-Settings!$C$7),"")</f>
        <v/>
      </c>
      <c r="N24" s="23">
        <f>IFERROR(INDEX(MitAll,$Z24,$Y24+1+N$4-Settings!$C$7),"")</f>
        <v/>
      </c>
      <c r="O24" s="23">
        <f>IFERROR(INDEX(MitAll,$Z24,$Y24+1+O$4-Settings!$C$7),"")</f>
        <v/>
      </c>
      <c r="P24" s="23">
        <f>IFERROR(INDEX(MitAll,$Z24,$Y24+1+P$4-Settings!$C$7),"")</f>
        <v/>
      </c>
      <c r="Q24" s="23">
        <f>IFERROR(INDEX(MitAll,$Z24,$Y24+1+Q$4-Settings!$C$7),"")</f>
        <v/>
      </c>
      <c r="R24" s="23">
        <f>IFERROR(INDEX(MitAll,$Z24,$Y24+1+R$4-Settings!$C$7),"")</f>
        <v/>
      </c>
      <c r="S24" s="23">
        <f>IFERROR(INDEX(MitAll,$Z24,$Y24+1+S$4-Settings!$C$7),"")</f>
        <v/>
      </c>
      <c r="T24" s="23">
        <f>IFERROR(INDEX(MitAll,$Z24,$Y24+1+T$4-Settings!$C$7),"")</f>
        <v/>
      </c>
      <c r="U24" s="23">
        <f>IFERROR(INDEX(MitAll,$Z24,$Y24+1+U$4-Settings!$C$7),"")</f>
        <v/>
      </c>
      <c r="V24" s="23">
        <f>IFERROR(INDEX(MitAll,$Z24,$Y24+1+V$4-Settings!$C$7),"")</f>
        <v/>
      </c>
      <c r="W24" s="23">
        <f>IFERROR(INDEX(MitAll,$Z24,$Y24+1+W$4-Settings!$C$7),"")</f>
        <v/>
      </c>
      <c r="X24" s="23">
        <f>IFERROR(INDEX(MitAll,$Z24,$Y24+1+X$4-Settings!$C$7),"")</f>
        <v/>
      </c>
      <c r="Y24" s="10">
        <f>MATCH($E24,MitScen,0)</f>
        <v/>
      </c>
      <c r="Z24" s="10">
        <f>MATCH($A24,INDEX(MitAll,0,$Y24),0)</f>
        <v/>
      </c>
    </row>
    <row r="25">
      <c r="A25" s="11">
        <f>LOWER(Settings!$C$4)&amp;"."&amp;$B25&amp;"."&amp;$E25</f>
        <v/>
      </c>
      <c r="B25" s="21" t="inlineStr">
        <is>
          <t>mit.ets.p</t>
        </is>
      </c>
      <c r="C25" s="14">
        <f>IFERROR(INDEX(MitDesc,$Z25),"code not found")</f>
        <v/>
      </c>
      <c r="D25" s="14">
        <f>IFERROR(INDEX(MitUnit,$Z25),"")</f>
        <v/>
      </c>
      <c r="E25" s="10">
        <f>E24</f>
        <v/>
      </c>
      <c r="F25" s="22">
        <f>IFERROR(INDEX(MitAll,$Z25,$Y25+1+F$4-Settings!$C$7),"")</f>
        <v/>
      </c>
      <c r="G25" s="23">
        <f>IFERROR(INDEX(MitAll,$Z25,$Y25+1+G$4-Settings!$C$7),"")</f>
        <v/>
      </c>
      <c r="H25" s="23">
        <f>IFERROR(INDEX(MitAll,$Z25,$Y25+1+H$4-Settings!$C$7),"")</f>
        <v/>
      </c>
      <c r="I25" s="23">
        <f>IFERROR(INDEX(MitAll,$Z25,$Y25+1+I$4-Settings!$C$7),"")</f>
        <v/>
      </c>
      <c r="J25" s="23">
        <f>IFERROR(INDEX(MitAll,$Z25,$Y25+1+J$4-Settings!$C$7),"")</f>
        <v/>
      </c>
      <c r="K25" s="23">
        <f>IFERROR(INDEX(MitAll,$Z25,$Y25+1+K$4-Settings!$C$7),"")</f>
        <v/>
      </c>
      <c r="L25" s="23">
        <f>IFERROR(INDEX(MitAll,$Z25,$Y25+1+L$4-Settings!$C$7),"")</f>
        <v/>
      </c>
      <c r="M25" s="23">
        <f>IFERROR(INDEX(MitAll,$Z25,$Y25+1+M$4-Settings!$C$7),"")</f>
        <v/>
      </c>
      <c r="N25" s="23">
        <f>IFERROR(INDEX(MitAll,$Z25,$Y25+1+N$4-Settings!$C$7),"")</f>
        <v/>
      </c>
      <c r="O25" s="23">
        <f>IFERROR(INDEX(MitAll,$Z25,$Y25+1+O$4-Settings!$C$7),"")</f>
        <v/>
      </c>
      <c r="P25" s="23">
        <f>IFERROR(INDEX(MitAll,$Z25,$Y25+1+P$4-Settings!$C$7),"")</f>
        <v/>
      </c>
      <c r="Q25" s="23">
        <f>IFERROR(INDEX(MitAll,$Z25,$Y25+1+Q$4-Settings!$C$7),"")</f>
        <v/>
      </c>
      <c r="R25" s="23">
        <f>IFERROR(INDEX(MitAll,$Z25,$Y25+1+R$4-Settings!$C$7),"")</f>
        <v/>
      </c>
      <c r="S25" s="23">
        <f>IFERROR(INDEX(MitAll,$Z25,$Y25+1+S$4-Settings!$C$7),"")</f>
        <v/>
      </c>
      <c r="T25" s="23">
        <f>IFERROR(INDEX(MitAll,$Z25,$Y25+1+T$4-Settings!$C$7),"")</f>
        <v/>
      </c>
      <c r="U25" s="23">
        <f>IFERROR(INDEX(MitAll,$Z25,$Y25+1+U$4-Settings!$C$7),"")</f>
        <v/>
      </c>
      <c r="V25" s="23">
        <f>IFERROR(INDEX(MitAll,$Z25,$Y25+1+V$4-Settings!$C$7),"")</f>
        <v/>
      </c>
      <c r="W25" s="23">
        <f>IFERROR(INDEX(MitAll,$Z25,$Y25+1+W$4-Settings!$C$7),"")</f>
        <v/>
      </c>
      <c r="X25" s="23">
        <f>IFERROR(INDEX(MitAll,$Z25,$Y25+1+X$4-Settings!$C$7),"")</f>
        <v/>
      </c>
      <c r="Y25" s="10">
        <f>MATCH($E25,MitScen,0)</f>
        <v/>
      </c>
      <c r="Z25" s="10">
        <f>MATCH($A25,INDEX(MitAll,0,$Y25),0)</f>
        <v/>
      </c>
    </row>
    <row r="26">
      <c r="A26" s="11">
        <f>LOWER(Settings!$C$4)&amp;"."&amp;$B26&amp;"."&amp;$E26</f>
        <v/>
      </c>
      <c r="B26" s="21" t="inlineStr">
        <is>
          <t>mit.co2.ets.all.all</t>
        </is>
      </c>
      <c r="C26" s="14">
        <f>IFERROR(INDEX(MitDesc,$Z26),"code not found")</f>
        <v/>
      </c>
      <c r="D26" s="14">
        <f>IFERROR(INDEX(MitUnit,$Z26),"")</f>
        <v/>
      </c>
      <c r="E26" s="10">
        <f>E25</f>
        <v/>
      </c>
      <c r="F26" s="39">
        <f>IFERROR(INDEX(MitAll,$Z26,$Y26+1+F$4-Settings!$C$7),"")</f>
        <v/>
      </c>
      <c r="G26" s="40">
        <f>IFERROR(INDEX(MitAll,$Z26,$Y26+1+G$4-Settings!$C$7),"")</f>
        <v/>
      </c>
      <c r="H26" s="40">
        <f>IFERROR(INDEX(MitAll,$Z26,$Y26+1+H$4-Settings!$C$7),"")</f>
        <v/>
      </c>
      <c r="I26" s="40">
        <f>IFERROR(INDEX(MitAll,$Z26,$Y26+1+I$4-Settings!$C$7),"")</f>
        <v/>
      </c>
      <c r="J26" s="40">
        <f>IFERROR(INDEX(MitAll,$Z26,$Y26+1+J$4-Settings!$C$7),"")</f>
        <v/>
      </c>
      <c r="K26" s="40">
        <f>IFERROR(INDEX(MitAll,$Z26,$Y26+1+K$4-Settings!$C$7),"")</f>
        <v/>
      </c>
      <c r="L26" s="40">
        <f>IFERROR(INDEX(MitAll,$Z26,$Y26+1+L$4-Settings!$C$7),"")</f>
        <v/>
      </c>
      <c r="M26" s="40">
        <f>IFERROR(INDEX(MitAll,$Z26,$Y26+1+M$4-Settings!$C$7),"")</f>
        <v/>
      </c>
      <c r="N26" s="40">
        <f>IFERROR(INDEX(MitAll,$Z26,$Y26+1+N$4-Settings!$C$7),"")</f>
        <v/>
      </c>
      <c r="O26" s="40">
        <f>IFERROR(INDEX(MitAll,$Z26,$Y26+1+O$4-Settings!$C$7),"")</f>
        <v/>
      </c>
      <c r="P26" s="40">
        <f>IFERROR(INDEX(MitAll,$Z26,$Y26+1+P$4-Settings!$C$7),"")</f>
        <v/>
      </c>
      <c r="Q26" s="40">
        <f>IFERROR(INDEX(MitAll,$Z26,$Y26+1+Q$4-Settings!$C$7),"")</f>
        <v/>
      </c>
      <c r="R26" s="40">
        <f>IFERROR(INDEX(MitAll,$Z26,$Y26+1+R$4-Settings!$C$7),"")</f>
        <v/>
      </c>
      <c r="S26" s="40">
        <f>IFERROR(INDEX(MitAll,$Z26,$Y26+1+S$4-Settings!$C$7),"")</f>
        <v/>
      </c>
      <c r="T26" s="40">
        <f>IFERROR(INDEX(MitAll,$Z26,$Y26+1+T$4-Settings!$C$7),"")</f>
        <v/>
      </c>
      <c r="U26" s="40">
        <f>IFERROR(INDEX(MitAll,$Z26,$Y26+1+U$4-Settings!$C$7),"")</f>
        <v/>
      </c>
      <c r="V26" s="40">
        <f>IFERROR(INDEX(MitAll,$Z26,$Y26+1+V$4-Settings!$C$7),"")</f>
        <v/>
      </c>
      <c r="W26" s="40">
        <f>IFERROR(INDEX(MitAll,$Z26,$Y26+1+W$4-Settings!$C$7),"")</f>
        <v/>
      </c>
      <c r="X26" s="40">
        <f>IFERROR(INDEX(MitAll,$Z26,$Y26+1+X$4-Settings!$C$7),"")</f>
        <v/>
      </c>
      <c r="Y26" s="10">
        <f>MATCH($E26,MitScen,0)</f>
        <v/>
      </c>
      <c r="Z26" s="10">
        <f>MATCH($A26,INDEX(MitAll,0,$Y26),0)</f>
        <v/>
      </c>
    </row>
    <row r="27">
      <c r="A27" s="11">
        <f>LOWER(Settings!$C$4)&amp;"."&amp;$B27&amp;"."&amp;$E27</f>
        <v/>
      </c>
      <c r="B27" s="21" t="inlineStr">
        <is>
          <t>mit.co2.cap.all.all</t>
        </is>
      </c>
      <c r="C27" s="14">
        <f>IFERROR(INDEX(MitDesc,$Z27),"code not found")</f>
        <v/>
      </c>
      <c r="D27" s="14">
        <f>IFERROR(INDEX(MitUnit,$Z27),"")</f>
        <v/>
      </c>
      <c r="E27" s="10">
        <f>E26</f>
        <v/>
      </c>
      <c r="F27" s="39">
        <f>IFERROR(INDEX(MitAll,$Z27,$Y27+1+F$4-Settings!$C$7),"")</f>
        <v/>
      </c>
      <c r="G27" s="40">
        <f>IFERROR(INDEX(MitAll,$Z27,$Y27+1+G$4-Settings!$C$7),"")</f>
        <v/>
      </c>
      <c r="H27" s="40">
        <f>IFERROR(INDEX(MitAll,$Z27,$Y27+1+H$4-Settings!$C$7),"")</f>
        <v/>
      </c>
      <c r="I27" s="40">
        <f>IFERROR(INDEX(MitAll,$Z27,$Y27+1+I$4-Settings!$C$7),"")</f>
        <v/>
      </c>
      <c r="J27" s="40">
        <f>IFERROR(INDEX(MitAll,$Z27,$Y27+1+J$4-Settings!$C$7),"")</f>
        <v/>
      </c>
      <c r="K27" s="40">
        <f>IFERROR(INDEX(MitAll,$Z27,$Y27+1+K$4-Settings!$C$7),"")</f>
        <v/>
      </c>
      <c r="L27" s="40">
        <f>IFERROR(INDEX(MitAll,$Z27,$Y27+1+L$4-Settings!$C$7),"")</f>
        <v/>
      </c>
      <c r="M27" s="40">
        <f>IFERROR(INDEX(MitAll,$Z27,$Y27+1+M$4-Settings!$C$7),"")</f>
        <v/>
      </c>
      <c r="N27" s="40">
        <f>IFERROR(INDEX(MitAll,$Z27,$Y27+1+N$4-Settings!$C$7),"")</f>
        <v/>
      </c>
      <c r="O27" s="40">
        <f>IFERROR(INDEX(MitAll,$Z27,$Y27+1+O$4-Settings!$C$7),"")</f>
        <v/>
      </c>
      <c r="P27" s="40">
        <f>IFERROR(INDEX(MitAll,$Z27,$Y27+1+P$4-Settings!$C$7),"")</f>
        <v/>
      </c>
      <c r="Q27" s="40">
        <f>IFERROR(INDEX(MitAll,$Z27,$Y27+1+Q$4-Settings!$C$7),"")</f>
        <v/>
      </c>
      <c r="R27" s="40">
        <f>IFERROR(INDEX(MitAll,$Z27,$Y27+1+R$4-Settings!$C$7),"")</f>
        <v/>
      </c>
      <c r="S27" s="40">
        <f>IFERROR(INDEX(MitAll,$Z27,$Y27+1+S$4-Settings!$C$7),"")</f>
        <v/>
      </c>
      <c r="T27" s="40">
        <f>IFERROR(INDEX(MitAll,$Z27,$Y27+1+T$4-Settings!$C$7),"")</f>
        <v/>
      </c>
      <c r="U27" s="40">
        <f>IFERROR(INDEX(MitAll,$Z27,$Y27+1+U$4-Settings!$C$7),"")</f>
        <v/>
      </c>
      <c r="V27" s="40">
        <f>IFERROR(INDEX(MitAll,$Z27,$Y27+1+V$4-Settings!$C$7),"")</f>
        <v/>
      </c>
      <c r="W27" s="40">
        <f>IFERROR(INDEX(MitAll,$Z27,$Y27+1+W$4-Settings!$C$7),"")</f>
        <v/>
      </c>
      <c r="X27" s="40">
        <f>IFERROR(INDEX(MitAll,$Z27,$Y27+1+X$4-Settings!$C$7),"")</f>
        <v/>
      </c>
      <c r="Y27" s="10">
        <f>MATCH($E27,MitScen,0)</f>
        <v/>
      </c>
      <c r="Z27" s="10">
        <f>MATCH($A27,INDEX(MitAll,0,$Y27),0)</f>
        <v/>
      </c>
    </row>
    <row r="28">
      <c r="A28" s="11">
        <f>LOWER(Settings!$C$4)&amp;"."&amp;$B28&amp;"."&amp;$E28</f>
        <v/>
      </c>
      <c r="B28" s="21" t="inlineStr">
        <is>
          <t>mit.rpb.all.gso.a</t>
        </is>
      </c>
      <c r="C28" s="14">
        <f>IFERROR(INDEX(MitDesc,$Z28),"code not found")</f>
        <v/>
      </c>
      <c r="D28" s="14">
        <f>IFERROR(INDEX(MitUnit,$Z28),"")</f>
        <v/>
      </c>
      <c r="E28" s="10">
        <f>E27</f>
        <v/>
      </c>
      <c r="F28" s="22">
        <f>IFERROR(INDEX(MitAll,$Z28,$Y28+1+F$4-Settings!$C$7),"")</f>
        <v/>
      </c>
      <c r="G28" s="23">
        <f>IFERROR(INDEX(MitAll,$Z28,$Y28+1+G$4-Settings!$C$7),"")</f>
        <v/>
      </c>
      <c r="H28" s="23">
        <f>IFERROR(INDEX(MitAll,$Z28,$Y28+1+H$4-Settings!$C$7),"")</f>
        <v/>
      </c>
      <c r="I28" s="23">
        <f>IFERROR(INDEX(MitAll,$Z28,$Y28+1+I$4-Settings!$C$7),"")</f>
        <v/>
      </c>
      <c r="J28" s="23">
        <f>IFERROR(INDEX(MitAll,$Z28,$Y28+1+J$4-Settings!$C$7),"")</f>
        <v/>
      </c>
      <c r="K28" s="23">
        <f>IFERROR(INDEX(MitAll,$Z28,$Y28+1+K$4-Settings!$C$7),"")</f>
        <v/>
      </c>
      <c r="L28" s="23">
        <f>IFERROR(INDEX(MitAll,$Z28,$Y28+1+L$4-Settings!$C$7),"")</f>
        <v/>
      </c>
      <c r="M28" s="23">
        <f>IFERROR(INDEX(MitAll,$Z28,$Y28+1+M$4-Settings!$C$7),"")</f>
        <v/>
      </c>
      <c r="N28" s="23">
        <f>IFERROR(INDEX(MitAll,$Z28,$Y28+1+N$4-Settings!$C$7),"")</f>
        <v/>
      </c>
      <c r="O28" s="23">
        <f>IFERROR(INDEX(MitAll,$Z28,$Y28+1+O$4-Settings!$C$7),"")</f>
        <v/>
      </c>
      <c r="P28" s="23">
        <f>IFERROR(INDEX(MitAll,$Z28,$Y28+1+P$4-Settings!$C$7),"")</f>
        <v/>
      </c>
      <c r="Q28" s="23">
        <f>IFERROR(INDEX(MitAll,$Z28,$Y28+1+Q$4-Settings!$C$7),"")</f>
        <v/>
      </c>
      <c r="R28" s="23">
        <f>IFERROR(INDEX(MitAll,$Z28,$Y28+1+R$4-Settings!$C$7),"")</f>
        <v/>
      </c>
      <c r="S28" s="23">
        <f>IFERROR(INDEX(MitAll,$Z28,$Y28+1+S$4-Settings!$C$7),"")</f>
        <v/>
      </c>
      <c r="T28" s="23">
        <f>IFERROR(INDEX(MitAll,$Z28,$Y28+1+T$4-Settings!$C$7),"")</f>
        <v/>
      </c>
      <c r="U28" s="23">
        <f>IFERROR(INDEX(MitAll,$Z28,$Y28+1+U$4-Settings!$C$7),"")</f>
        <v/>
      </c>
      <c r="V28" s="23">
        <f>IFERROR(INDEX(MitAll,$Z28,$Y28+1+V$4-Settings!$C$7),"")</f>
        <v/>
      </c>
      <c r="W28" s="23">
        <f>IFERROR(INDEX(MitAll,$Z28,$Y28+1+W$4-Settings!$C$7),"")</f>
        <v/>
      </c>
      <c r="X28" s="23">
        <f>IFERROR(INDEX(MitAll,$Z28,$Y28+1+X$4-Settings!$C$7),"")</f>
        <v/>
      </c>
      <c r="Y28" s="10">
        <f>MATCH($E28,MitScen,0)</f>
        <v/>
      </c>
      <c r="Z28" s="10">
        <f>MATCH($A28,INDEX(MitAll,0,$Y28),0)</f>
        <v/>
      </c>
    </row>
    <row r="29">
      <c r="A29" s="11">
        <f>LOWER(Settings!$C$4)&amp;"."&amp;$B29&amp;"."&amp;$E29</f>
        <v/>
      </c>
      <c r="B29" s="21" t="inlineStr">
        <is>
          <t>mit.rpb.all.die.a</t>
        </is>
      </c>
      <c r="C29" s="14">
        <f>IFERROR(INDEX(MitDesc,$Z29),"code not found")</f>
        <v/>
      </c>
      <c r="D29" s="14">
        <f>IFERROR(INDEX(MitUnit,$Z29),"")</f>
        <v/>
      </c>
      <c r="E29" s="10">
        <f>E28</f>
        <v/>
      </c>
      <c r="F29" s="22">
        <f>IFERROR(INDEX(MitAll,$Z29,$Y29+1+F$4-Settings!$C$7),"")</f>
        <v/>
      </c>
      <c r="G29" s="23">
        <f>IFERROR(INDEX(MitAll,$Z29,$Y29+1+G$4-Settings!$C$7),"")</f>
        <v/>
      </c>
      <c r="H29" s="23">
        <f>IFERROR(INDEX(MitAll,$Z29,$Y29+1+H$4-Settings!$C$7),"")</f>
        <v/>
      </c>
      <c r="I29" s="23">
        <f>IFERROR(INDEX(MitAll,$Z29,$Y29+1+I$4-Settings!$C$7),"")</f>
        <v/>
      </c>
      <c r="J29" s="23">
        <f>IFERROR(INDEX(MitAll,$Z29,$Y29+1+J$4-Settings!$C$7),"")</f>
        <v/>
      </c>
      <c r="K29" s="23">
        <f>IFERROR(INDEX(MitAll,$Z29,$Y29+1+K$4-Settings!$C$7),"")</f>
        <v/>
      </c>
      <c r="L29" s="23">
        <f>IFERROR(INDEX(MitAll,$Z29,$Y29+1+L$4-Settings!$C$7),"")</f>
        <v/>
      </c>
      <c r="M29" s="23">
        <f>IFERROR(INDEX(MitAll,$Z29,$Y29+1+M$4-Settings!$C$7),"")</f>
        <v/>
      </c>
      <c r="N29" s="23">
        <f>IFERROR(INDEX(MitAll,$Z29,$Y29+1+N$4-Settings!$C$7),"")</f>
        <v/>
      </c>
      <c r="O29" s="23">
        <f>IFERROR(INDEX(MitAll,$Z29,$Y29+1+O$4-Settings!$C$7),"")</f>
        <v/>
      </c>
      <c r="P29" s="23">
        <f>IFERROR(INDEX(MitAll,$Z29,$Y29+1+P$4-Settings!$C$7),"")</f>
        <v/>
      </c>
      <c r="Q29" s="23">
        <f>IFERROR(INDEX(MitAll,$Z29,$Y29+1+Q$4-Settings!$C$7),"")</f>
        <v/>
      </c>
      <c r="R29" s="23">
        <f>IFERROR(INDEX(MitAll,$Z29,$Y29+1+R$4-Settings!$C$7),"")</f>
        <v/>
      </c>
      <c r="S29" s="23">
        <f>IFERROR(INDEX(MitAll,$Z29,$Y29+1+S$4-Settings!$C$7),"")</f>
        <v/>
      </c>
      <c r="T29" s="23">
        <f>IFERROR(INDEX(MitAll,$Z29,$Y29+1+T$4-Settings!$C$7),"")</f>
        <v/>
      </c>
      <c r="U29" s="23">
        <f>IFERROR(INDEX(MitAll,$Z29,$Y29+1+U$4-Settings!$C$7),"")</f>
        <v/>
      </c>
      <c r="V29" s="23">
        <f>IFERROR(INDEX(MitAll,$Z29,$Y29+1+V$4-Settings!$C$7),"")</f>
        <v/>
      </c>
      <c r="W29" s="23">
        <f>IFERROR(INDEX(MitAll,$Z29,$Y29+1+W$4-Settings!$C$7),"")</f>
        <v/>
      </c>
      <c r="X29" s="23">
        <f>IFERROR(INDEX(MitAll,$Z29,$Y29+1+X$4-Settings!$C$7),"")</f>
        <v/>
      </c>
      <c r="Y29" s="10">
        <f>MATCH($E29,MitScen,0)</f>
        <v/>
      </c>
      <c r="Z29" s="10">
        <f>MATCH($A29,INDEX(MitAll,0,$Y29),0)</f>
        <v/>
      </c>
    </row>
    <row r="30">
      <c r="A30" s="11">
        <f>LOWER(Settings!$C$4)&amp;"."&amp;$B30&amp;"."&amp;$E30</f>
        <v/>
      </c>
      <c r="B30" s="21" t="inlineStr">
        <is>
          <t>mit.rpb.res.nga.a</t>
        </is>
      </c>
      <c r="C30" s="14">
        <f>IFERROR(INDEX(MitDesc,$Z30),"code not found")</f>
        <v/>
      </c>
      <c r="D30" s="14">
        <f>IFERROR(INDEX(MitUnit,$Z30),"")</f>
        <v/>
      </c>
      <c r="E30" s="10">
        <f>E29</f>
        <v/>
      </c>
      <c r="F30" s="22">
        <f>IFERROR(INDEX(MitAll,$Z30,$Y30+1+F$4-Settings!$C$7),"")</f>
        <v/>
      </c>
      <c r="G30" s="23">
        <f>IFERROR(INDEX(MitAll,$Z30,$Y30+1+G$4-Settings!$C$7),"")</f>
        <v/>
      </c>
      <c r="H30" s="23">
        <f>IFERROR(INDEX(MitAll,$Z30,$Y30+1+H$4-Settings!$C$7),"")</f>
        <v/>
      </c>
      <c r="I30" s="23">
        <f>IFERROR(INDEX(MitAll,$Z30,$Y30+1+I$4-Settings!$C$7),"")</f>
        <v/>
      </c>
      <c r="J30" s="23">
        <f>IFERROR(INDEX(MitAll,$Z30,$Y30+1+J$4-Settings!$C$7),"")</f>
        <v/>
      </c>
      <c r="K30" s="23">
        <f>IFERROR(INDEX(MitAll,$Z30,$Y30+1+K$4-Settings!$C$7),"")</f>
        <v/>
      </c>
      <c r="L30" s="23">
        <f>IFERROR(INDEX(MitAll,$Z30,$Y30+1+L$4-Settings!$C$7),"")</f>
        <v/>
      </c>
      <c r="M30" s="23">
        <f>IFERROR(INDEX(MitAll,$Z30,$Y30+1+M$4-Settings!$C$7),"")</f>
        <v/>
      </c>
      <c r="N30" s="23">
        <f>IFERROR(INDEX(MitAll,$Z30,$Y30+1+N$4-Settings!$C$7),"")</f>
        <v/>
      </c>
      <c r="O30" s="23">
        <f>IFERROR(INDEX(MitAll,$Z30,$Y30+1+O$4-Settings!$C$7),"")</f>
        <v/>
      </c>
      <c r="P30" s="23">
        <f>IFERROR(INDEX(MitAll,$Z30,$Y30+1+P$4-Settings!$C$7),"")</f>
        <v/>
      </c>
      <c r="Q30" s="23">
        <f>IFERROR(INDEX(MitAll,$Z30,$Y30+1+Q$4-Settings!$C$7),"")</f>
        <v/>
      </c>
      <c r="R30" s="23">
        <f>IFERROR(INDEX(MitAll,$Z30,$Y30+1+R$4-Settings!$C$7),"")</f>
        <v/>
      </c>
      <c r="S30" s="23">
        <f>IFERROR(INDEX(MitAll,$Z30,$Y30+1+S$4-Settings!$C$7),"")</f>
        <v/>
      </c>
      <c r="T30" s="23">
        <f>IFERROR(INDEX(MitAll,$Z30,$Y30+1+T$4-Settings!$C$7),"")</f>
        <v/>
      </c>
      <c r="U30" s="23">
        <f>IFERROR(INDEX(MitAll,$Z30,$Y30+1+U$4-Settings!$C$7),"")</f>
        <v/>
      </c>
      <c r="V30" s="23">
        <f>IFERROR(INDEX(MitAll,$Z30,$Y30+1+V$4-Settings!$C$7),"")</f>
        <v/>
      </c>
      <c r="W30" s="23">
        <f>IFERROR(INDEX(MitAll,$Z30,$Y30+1+W$4-Settings!$C$7),"")</f>
        <v/>
      </c>
      <c r="X30" s="23">
        <f>IFERROR(INDEX(MitAll,$Z30,$Y30+1+X$4-Settings!$C$7),"")</f>
        <v/>
      </c>
      <c r="Y30" s="10">
        <f>MATCH($E30,MitScen,0)</f>
        <v/>
      </c>
      <c r="Z30" s="10">
        <f>MATCH($A30,INDEX(MitAll,0,$Y30),0)</f>
        <v/>
      </c>
    </row>
    <row r="31">
      <c r="A31" s="11">
        <f>LOWER(Settings!$C$4)&amp;"."&amp;$B31&amp;"."&amp;$E31</f>
        <v/>
      </c>
      <c r="B31" s="21" t="inlineStr">
        <is>
          <t>mit.atp.rod.gso.e</t>
        </is>
      </c>
      <c r="C31" s="14">
        <f>IFERROR(INDEX(MitDesc,$Z31),"code not found")</f>
        <v/>
      </c>
      <c r="D31" s="14">
        <f>IFERROR(INDEX(MitUnit,$Z31),"")</f>
        <v/>
      </c>
      <c r="E31" s="10">
        <f>E30</f>
        <v/>
      </c>
      <c r="F31" s="22">
        <f>IFERROR(INDEX(MitAll,$Z31,$Y31+1+F$4-Settings!$C$7),"")</f>
        <v/>
      </c>
      <c r="G31" s="23">
        <f>IFERROR(INDEX(MitAll,$Z31,$Y31+1+G$4-Settings!$C$7),"")</f>
        <v/>
      </c>
      <c r="H31" s="23">
        <f>IFERROR(INDEX(MitAll,$Z31,$Y31+1+H$4-Settings!$C$7),"")</f>
        <v/>
      </c>
      <c r="I31" s="23">
        <f>IFERROR(INDEX(MitAll,$Z31,$Y31+1+I$4-Settings!$C$7),"")</f>
        <v/>
      </c>
      <c r="J31" s="23">
        <f>IFERROR(INDEX(MitAll,$Z31,$Y31+1+J$4-Settings!$C$7),"")</f>
        <v/>
      </c>
      <c r="K31" s="23">
        <f>IFERROR(INDEX(MitAll,$Z31,$Y31+1+K$4-Settings!$C$7),"")</f>
        <v/>
      </c>
      <c r="L31" s="23">
        <f>IFERROR(INDEX(MitAll,$Z31,$Y31+1+L$4-Settings!$C$7),"")</f>
        <v/>
      </c>
      <c r="M31" s="23">
        <f>IFERROR(INDEX(MitAll,$Z31,$Y31+1+M$4-Settings!$C$7),"")</f>
        <v/>
      </c>
      <c r="N31" s="23">
        <f>IFERROR(INDEX(MitAll,$Z31,$Y31+1+N$4-Settings!$C$7),"")</f>
        <v/>
      </c>
      <c r="O31" s="23">
        <f>IFERROR(INDEX(MitAll,$Z31,$Y31+1+O$4-Settings!$C$7),"")</f>
        <v/>
      </c>
      <c r="P31" s="23">
        <f>IFERROR(INDEX(MitAll,$Z31,$Y31+1+P$4-Settings!$C$7),"")</f>
        <v/>
      </c>
      <c r="Q31" s="23">
        <f>IFERROR(INDEX(MitAll,$Z31,$Y31+1+Q$4-Settings!$C$7),"")</f>
        <v/>
      </c>
      <c r="R31" s="23">
        <f>IFERROR(INDEX(MitAll,$Z31,$Y31+1+R$4-Settings!$C$7),"")</f>
        <v/>
      </c>
      <c r="S31" s="23">
        <f>IFERROR(INDEX(MitAll,$Z31,$Y31+1+S$4-Settings!$C$7),"")</f>
        <v/>
      </c>
      <c r="T31" s="23">
        <f>IFERROR(INDEX(MitAll,$Z31,$Y31+1+T$4-Settings!$C$7),"")</f>
        <v/>
      </c>
      <c r="U31" s="23">
        <f>IFERROR(INDEX(MitAll,$Z31,$Y31+1+U$4-Settings!$C$7),"")</f>
        <v/>
      </c>
      <c r="V31" s="23">
        <f>IFERROR(INDEX(MitAll,$Z31,$Y31+1+V$4-Settings!$C$7),"")</f>
        <v/>
      </c>
      <c r="W31" s="23">
        <f>IFERROR(INDEX(MitAll,$Z31,$Y31+1+W$4-Settings!$C$7),"")</f>
        <v/>
      </c>
      <c r="X31" s="23">
        <f>IFERROR(INDEX(MitAll,$Z31,$Y31+1+X$4-Settings!$C$7),"")</f>
        <v/>
      </c>
      <c r="Y31" s="10">
        <f>MATCH($E31,MitScen,0)</f>
        <v/>
      </c>
      <c r="Z31" s="10">
        <f>MATCH($A31,INDEX(MitAll,0,$Y31),0)</f>
        <v/>
      </c>
    </row>
    <row r="32">
      <c r="A32" s="11">
        <f>LOWER(Settings!$C$4)&amp;"."&amp;$B32&amp;"."&amp;$E32</f>
        <v/>
      </c>
      <c r="B32" s="21" t="inlineStr">
        <is>
          <t>mit.rp.res.ecy</t>
        </is>
      </c>
      <c r="C32" s="14">
        <f>IFERROR(INDEX(MitDesc,$Z32),"code not found")</f>
        <v/>
      </c>
      <c r="D32" s="14">
        <f>IFERROR(INDEX(MitUnit,$Z32),"")</f>
        <v/>
      </c>
      <c r="E32" s="10">
        <f>E31</f>
        <v/>
      </c>
      <c r="F32" s="15">
        <f>IFERROR(INDEX(MitAll,$Z32,$Y32+1+F$4-Settings!$C$7),"")</f>
        <v/>
      </c>
      <c r="G32" s="16">
        <f>IFERROR(INDEX(MitAll,$Z32,$Y32+1+G$4-Settings!$C$7),"")</f>
        <v/>
      </c>
      <c r="H32" s="16">
        <f>IFERROR(INDEX(MitAll,$Z32,$Y32+1+H$4-Settings!$C$7),"")</f>
        <v/>
      </c>
      <c r="I32" s="16">
        <f>IFERROR(INDEX(MitAll,$Z32,$Y32+1+I$4-Settings!$C$7),"")</f>
        <v/>
      </c>
      <c r="J32" s="16">
        <f>IFERROR(INDEX(MitAll,$Z32,$Y32+1+J$4-Settings!$C$7),"")</f>
        <v/>
      </c>
      <c r="K32" s="16">
        <f>IFERROR(INDEX(MitAll,$Z32,$Y32+1+K$4-Settings!$C$7),"")</f>
        <v/>
      </c>
      <c r="L32" s="16">
        <f>IFERROR(INDEX(MitAll,$Z32,$Y32+1+L$4-Settings!$C$7),"")</f>
        <v/>
      </c>
      <c r="M32" s="16">
        <f>IFERROR(INDEX(MitAll,$Z32,$Y32+1+M$4-Settings!$C$7),"")</f>
        <v/>
      </c>
      <c r="N32" s="16">
        <f>IFERROR(INDEX(MitAll,$Z32,$Y32+1+N$4-Settings!$C$7),"")</f>
        <v/>
      </c>
      <c r="O32" s="16">
        <f>IFERROR(INDEX(MitAll,$Z32,$Y32+1+O$4-Settings!$C$7),"")</f>
        <v/>
      </c>
      <c r="P32" s="16">
        <f>IFERROR(INDEX(MitAll,$Z32,$Y32+1+P$4-Settings!$C$7),"")</f>
        <v/>
      </c>
      <c r="Q32" s="16">
        <f>IFERROR(INDEX(MitAll,$Z32,$Y32+1+Q$4-Settings!$C$7),"")</f>
        <v/>
      </c>
      <c r="R32" s="16">
        <f>IFERROR(INDEX(MitAll,$Z32,$Y32+1+R$4-Settings!$C$7),"")</f>
        <v/>
      </c>
      <c r="S32" s="16">
        <f>IFERROR(INDEX(MitAll,$Z32,$Y32+1+S$4-Settings!$C$7),"")</f>
        <v/>
      </c>
      <c r="T32" s="16">
        <f>IFERROR(INDEX(MitAll,$Z32,$Y32+1+T$4-Settings!$C$7),"")</f>
        <v/>
      </c>
      <c r="U32" s="16">
        <f>IFERROR(INDEX(MitAll,$Z32,$Y32+1+U$4-Settings!$C$7),"")</f>
        <v/>
      </c>
      <c r="V32" s="16">
        <f>IFERROR(INDEX(MitAll,$Z32,$Y32+1+V$4-Settings!$C$7),"")</f>
        <v/>
      </c>
      <c r="W32" s="16">
        <f>IFERROR(INDEX(MitAll,$Z32,$Y32+1+W$4-Settings!$C$7),"")</f>
        <v/>
      </c>
      <c r="X32" s="16">
        <f>IFERROR(INDEX(MitAll,$Z32,$Y32+1+X$4-Settings!$C$7),"")</f>
        <v/>
      </c>
      <c r="Y32" s="10">
        <f>MATCH($E32,MitScen,0)</f>
        <v/>
      </c>
      <c r="Z32" s="10">
        <f>MATCH($A32,INDEX(MitAll,0,$Y32),0)</f>
        <v/>
      </c>
    </row>
    <row r="33">
      <c r="A33" s="11">
        <f>LOWER(Settings!$C$4)&amp;"."&amp;$B33&amp;"."&amp;$E33</f>
        <v/>
      </c>
      <c r="B33" s="21" t="inlineStr">
        <is>
          <t>mit.rp.ind.ecy</t>
        </is>
      </c>
      <c r="C33" s="14">
        <f>IFERROR(INDEX(MitDesc,$Z33),"code not found")</f>
        <v/>
      </c>
      <c r="D33" s="14">
        <f>IFERROR(INDEX(MitUnit,$Z33),"")</f>
        <v/>
      </c>
      <c r="E33" s="10">
        <f>E32</f>
        <v/>
      </c>
      <c r="F33" s="15">
        <f>IFERROR(INDEX(MitAll,$Z33,$Y33+1+F$4-Settings!$C$7),"")</f>
        <v/>
      </c>
      <c r="G33" s="16">
        <f>IFERROR(INDEX(MitAll,$Z33,$Y33+1+G$4-Settings!$C$7),"")</f>
        <v/>
      </c>
      <c r="H33" s="16">
        <f>IFERROR(INDEX(MitAll,$Z33,$Y33+1+H$4-Settings!$C$7),"")</f>
        <v/>
      </c>
      <c r="I33" s="16">
        <f>IFERROR(INDEX(MitAll,$Z33,$Y33+1+I$4-Settings!$C$7),"")</f>
        <v/>
      </c>
      <c r="J33" s="16">
        <f>IFERROR(INDEX(MitAll,$Z33,$Y33+1+J$4-Settings!$C$7),"")</f>
        <v/>
      </c>
      <c r="K33" s="16">
        <f>IFERROR(INDEX(MitAll,$Z33,$Y33+1+K$4-Settings!$C$7),"")</f>
        <v/>
      </c>
      <c r="L33" s="16">
        <f>IFERROR(INDEX(MitAll,$Z33,$Y33+1+L$4-Settings!$C$7),"")</f>
        <v/>
      </c>
      <c r="M33" s="16">
        <f>IFERROR(INDEX(MitAll,$Z33,$Y33+1+M$4-Settings!$C$7),"")</f>
        <v/>
      </c>
      <c r="N33" s="16">
        <f>IFERROR(INDEX(MitAll,$Z33,$Y33+1+N$4-Settings!$C$7),"")</f>
        <v/>
      </c>
      <c r="O33" s="16">
        <f>IFERROR(INDEX(MitAll,$Z33,$Y33+1+O$4-Settings!$C$7),"")</f>
        <v/>
      </c>
      <c r="P33" s="16">
        <f>IFERROR(INDEX(MitAll,$Z33,$Y33+1+P$4-Settings!$C$7),"")</f>
        <v/>
      </c>
      <c r="Q33" s="16">
        <f>IFERROR(INDEX(MitAll,$Z33,$Y33+1+Q$4-Settings!$C$7),"")</f>
        <v/>
      </c>
      <c r="R33" s="16">
        <f>IFERROR(INDEX(MitAll,$Z33,$Y33+1+R$4-Settings!$C$7),"")</f>
        <v/>
      </c>
      <c r="S33" s="16">
        <f>IFERROR(INDEX(MitAll,$Z33,$Y33+1+S$4-Settings!$C$7),"")</f>
        <v/>
      </c>
      <c r="T33" s="16">
        <f>IFERROR(INDEX(MitAll,$Z33,$Y33+1+T$4-Settings!$C$7),"")</f>
        <v/>
      </c>
      <c r="U33" s="16">
        <f>IFERROR(INDEX(MitAll,$Z33,$Y33+1+U$4-Settings!$C$7),"")</f>
        <v/>
      </c>
      <c r="V33" s="16">
        <f>IFERROR(INDEX(MitAll,$Z33,$Y33+1+V$4-Settings!$C$7),"")</f>
        <v/>
      </c>
      <c r="W33" s="16">
        <f>IFERROR(INDEX(MitAll,$Z33,$Y33+1+W$4-Settings!$C$7),"")</f>
        <v/>
      </c>
      <c r="X33" s="16">
        <f>IFERROR(INDEX(MitAll,$Z33,$Y33+1+X$4-Settings!$C$7),"")</f>
        <v/>
      </c>
      <c r="Y33" s="10">
        <f>MATCH($E33,MitScen,0)</f>
        <v/>
      </c>
      <c r="Z33" s="10">
        <f>MATCH($A33,INDEX(MitAll,0,$Y33),0)</f>
        <v/>
      </c>
    </row>
    <row r="34">
      <c r="A34" s="11">
        <f>LOWER(Settings!$C$4)&amp;"."&amp;$B34&amp;"."&amp;$E34</f>
        <v/>
      </c>
      <c r="B34" s="21" t="inlineStr">
        <is>
          <t>mit.gncav</t>
        </is>
      </c>
      <c r="C34" s="14">
        <f>IFERROR(INDEX(MitDesc,$Z34),"code not found")</f>
        <v/>
      </c>
      <c r="D34" s="14">
        <f>IFERROR(INDEX(MitUnit,$Z34),"")</f>
        <v/>
      </c>
      <c r="E34" s="10">
        <f>E33</f>
        <v/>
      </c>
      <c r="F34" s="15">
        <f>IFERROR(INDEX(MitAll,$Z34,$Y34+1+F$4-Settings!$C$7),"")</f>
        <v/>
      </c>
      <c r="G34" s="16">
        <f>IFERROR(INDEX(MitAll,$Z34,$Y34+1+G$4-Settings!$C$7),"")</f>
        <v/>
      </c>
      <c r="H34" s="16">
        <f>IFERROR(INDEX(MitAll,$Z34,$Y34+1+H$4-Settings!$C$7),"")</f>
        <v/>
      </c>
      <c r="I34" s="16">
        <f>IFERROR(INDEX(MitAll,$Z34,$Y34+1+I$4-Settings!$C$7),"")</f>
        <v/>
      </c>
      <c r="J34" s="16">
        <f>IFERROR(INDEX(MitAll,$Z34,$Y34+1+J$4-Settings!$C$7),"")</f>
        <v/>
      </c>
      <c r="K34" s="16">
        <f>IFERROR(INDEX(MitAll,$Z34,$Y34+1+K$4-Settings!$C$7),"")</f>
        <v/>
      </c>
      <c r="L34" s="16">
        <f>IFERROR(INDEX(MitAll,$Z34,$Y34+1+L$4-Settings!$C$7),"")</f>
        <v/>
      </c>
      <c r="M34" s="16">
        <f>IFERROR(INDEX(MitAll,$Z34,$Y34+1+M$4-Settings!$C$7),"")</f>
        <v/>
      </c>
      <c r="N34" s="16">
        <f>IFERROR(INDEX(MitAll,$Z34,$Y34+1+N$4-Settings!$C$7),"")</f>
        <v/>
      </c>
      <c r="O34" s="16">
        <f>IFERROR(INDEX(MitAll,$Z34,$Y34+1+O$4-Settings!$C$7),"")</f>
        <v/>
      </c>
      <c r="P34" s="16">
        <f>IFERROR(INDEX(MitAll,$Z34,$Y34+1+P$4-Settings!$C$7),"")</f>
        <v/>
      </c>
      <c r="Q34" s="16">
        <f>IFERROR(INDEX(MitAll,$Z34,$Y34+1+Q$4-Settings!$C$7),"")</f>
        <v/>
      </c>
      <c r="R34" s="16">
        <f>IFERROR(INDEX(MitAll,$Z34,$Y34+1+R$4-Settings!$C$7),"")</f>
        <v/>
      </c>
      <c r="S34" s="16">
        <f>IFERROR(INDEX(MitAll,$Z34,$Y34+1+S$4-Settings!$C$7),"")</f>
        <v/>
      </c>
      <c r="T34" s="16">
        <f>IFERROR(INDEX(MitAll,$Z34,$Y34+1+T$4-Settings!$C$7),"")</f>
        <v/>
      </c>
      <c r="U34" s="16">
        <f>IFERROR(INDEX(MitAll,$Z34,$Y34+1+U$4-Settings!$C$7),"")</f>
        <v/>
      </c>
      <c r="V34" s="16">
        <f>IFERROR(INDEX(MitAll,$Z34,$Y34+1+V$4-Settings!$C$7),"")</f>
        <v/>
      </c>
      <c r="W34" s="16">
        <f>IFERROR(INDEX(MitAll,$Z34,$Y34+1+W$4-Settings!$C$7),"")</f>
        <v/>
      </c>
      <c r="X34" s="16">
        <f>IFERROR(INDEX(MitAll,$Z34,$Y34+1+X$4-Settings!$C$7),"")</f>
        <v/>
      </c>
      <c r="Y34" s="10">
        <f>MATCH($E34,MitScen,0)</f>
        <v/>
      </c>
      <c r="Z34" s="10">
        <f>MATCH($A34,INDEX(MitAll,0,$Y34),0)</f>
        <v/>
      </c>
    </row>
    <row r="35">
      <c r="A35" s="11">
        <f>LOWER(Settings!$C$4)&amp;"."&amp;$B35&amp;"."&amp;$E35</f>
        <v/>
      </c>
      <c r="B35" s="21" t="inlineStr">
        <is>
          <t>mit.co2.pow.all.e</t>
        </is>
      </c>
      <c r="C35" s="14">
        <f>IFERROR(INDEX(MitDesc,$Z35),"code not found")</f>
        <v/>
      </c>
      <c r="D35" s="14">
        <f>IFERROR(INDEX(MitUnit,$Z35),"")</f>
        <v/>
      </c>
      <c r="E35" s="10">
        <f>E34</f>
        <v/>
      </c>
      <c r="F35" s="39">
        <f>IFERROR(INDEX(MitAll,$Z35,$Y35+1+F$4-Settings!$C$7),"")</f>
        <v/>
      </c>
      <c r="G35" s="40">
        <f>IFERROR(INDEX(MitAll,$Z35,$Y35+1+G$4-Settings!$C$7),"")</f>
        <v/>
      </c>
      <c r="H35" s="40">
        <f>IFERROR(INDEX(MitAll,$Z35,$Y35+1+H$4-Settings!$C$7),"")</f>
        <v/>
      </c>
      <c r="I35" s="40">
        <f>IFERROR(INDEX(MitAll,$Z35,$Y35+1+I$4-Settings!$C$7),"")</f>
        <v/>
      </c>
      <c r="J35" s="40">
        <f>IFERROR(INDEX(MitAll,$Z35,$Y35+1+J$4-Settings!$C$7),"")</f>
        <v/>
      </c>
      <c r="K35" s="40">
        <f>IFERROR(INDEX(MitAll,$Z35,$Y35+1+K$4-Settings!$C$7),"")</f>
        <v/>
      </c>
      <c r="L35" s="40">
        <f>IFERROR(INDEX(MitAll,$Z35,$Y35+1+L$4-Settings!$C$7),"")</f>
        <v/>
      </c>
      <c r="M35" s="40">
        <f>IFERROR(INDEX(MitAll,$Z35,$Y35+1+M$4-Settings!$C$7),"")</f>
        <v/>
      </c>
      <c r="N35" s="40">
        <f>IFERROR(INDEX(MitAll,$Z35,$Y35+1+N$4-Settings!$C$7),"")</f>
        <v/>
      </c>
      <c r="O35" s="40">
        <f>IFERROR(INDEX(MitAll,$Z35,$Y35+1+O$4-Settings!$C$7),"")</f>
        <v/>
      </c>
      <c r="P35" s="40">
        <f>IFERROR(INDEX(MitAll,$Z35,$Y35+1+P$4-Settings!$C$7),"")</f>
        <v/>
      </c>
      <c r="Q35" s="40">
        <f>IFERROR(INDEX(MitAll,$Z35,$Y35+1+Q$4-Settings!$C$7),"")</f>
        <v/>
      </c>
      <c r="R35" s="40">
        <f>IFERROR(INDEX(MitAll,$Z35,$Y35+1+R$4-Settings!$C$7),"")</f>
        <v/>
      </c>
      <c r="S35" s="40">
        <f>IFERROR(INDEX(MitAll,$Z35,$Y35+1+S$4-Settings!$C$7),"")</f>
        <v/>
      </c>
      <c r="T35" s="40">
        <f>IFERROR(INDEX(MitAll,$Z35,$Y35+1+T$4-Settings!$C$7),"")</f>
        <v/>
      </c>
      <c r="U35" s="40">
        <f>IFERROR(INDEX(MitAll,$Z35,$Y35+1+U$4-Settings!$C$7),"")</f>
        <v/>
      </c>
      <c r="V35" s="40">
        <f>IFERROR(INDEX(MitAll,$Z35,$Y35+1+V$4-Settings!$C$7),"")</f>
        <v/>
      </c>
      <c r="W35" s="40">
        <f>IFERROR(INDEX(MitAll,$Z35,$Y35+1+W$4-Settings!$C$7),"")</f>
        <v/>
      </c>
      <c r="X35" s="40">
        <f>IFERROR(INDEX(MitAll,$Z35,$Y35+1+X$4-Settings!$C$7),"")</f>
        <v/>
      </c>
      <c r="Y35" s="10">
        <f>MATCH($E35,MitScen,0)</f>
        <v/>
      </c>
      <c r="Z35" s="10">
        <f>MATCH($A35,INDEX(MitAll,0,$Y35),0)</f>
        <v/>
      </c>
    </row>
    <row r="36">
      <c r="A36" s="11">
        <f>LOWER(Settings!$C$4)&amp;"."&amp;$B36&amp;"."&amp;$E36</f>
        <v/>
      </c>
      <c r="B36" s="21" t="inlineStr">
        <is>
          <t>mit.gtot</t>
        </is>
      </c>
      <c r="C36" s="14">
        <f>IFERROR(INDEX(MitDesc,$Z36),"code not found")</f>
        <v/>
      </c>
      <c r="D36" s="14">
        <f>IFERROR(INDEX(MitUnit,$Z36),"")</f>
        <v/>
      </c>
      <c r="E36" s="10">
        <f>E35</f>
        <v/>
      </c>
      <c r="F36" s="42">
        <f>IFERROR(INDEX(MitAll,$Z36,$Y36+1+F$4-Settings!$C$7),"")</f>
        <v/>
      </c>
      <c r="G36" s="43">
        <f>IFERROR(INDEX(MitAll,$Z36,$Y36+1+G$4-Settings!$C$7),"")</f>
        <v/>
      </c>
      <c r="H36" s="43">
        <f>IFERROR(INDEX(MitAll,$Z36,$Y36+1+H$4-Settings!$C$7),"")</f>
        <v/>
      </c>
      <c r="I36" s="43">
        <f>IFERROR(INDEX(MitAll,$Z36,$Y36+1+I$4-Settings!$C$7),"")</f>
        <v/>
      </c>
      <c r="J36" s="43">
        <f>IFERROR(INDEX(MitAll,$Z36,$Y36+1+J$4-Settings!$C$7),"")</f>
        <v/>
      </c>
      <c r="K36" s="43">
        <f>IFERROR(INDEX(MitAll,$Z36,$Y36+1+K$4-Settings!$C$7),"")</f>
        <v/>
      </c>
      <c r="L36" s="43">
        <f>IFERROR(INDEX(MitAll,$Z36,$Y36+1+L$4-Settings!$C$7),"")</f>
        <v/>
      </c>
      <c r="M36" s="43">
        <f>IFERROR(INDEX(MitAll,$Z36,$Y36+1+M$4-Settings!$C$7),"")</f>
        <v/>
      </c>
      <c r="N36" s="43">
        <f>IFERROR(INDEX(MitAll,$Z36,$Y36+1+N$4-Settings!$C$7),"")</f>
        <v/>
      </c>
      <c r="O36" s="43">
        <f>IFERROR(INDEX(MitAll,$Z36,$Y36+1+O$4-Settings!$C$7),"")</f>
        <v/>
      </c>
      <c r="P36" s="43">
        <f>IFERROR(INDEX(MitAll,$Z36,$Y36+1+P$4-Settings!$C$7),"")</f>
        <v/>
      </c>
      <c r="Q36" s="43">
        <f>IFERROR(INDEX(MitAll,$Z36,$Y36+1+Q$4-Settings!$C$7),"")</f>
        <v/>
      </c>
      <c r="R36" s="43">
        <f>IFERROR(INDEX(MitAll,$Z36,$Y36+1+R$4-Settings!$C$7),"")</f>
        <v/>
      </c>
      <c r="S36" s="43">
        <f>IFERROR(INDEX(MitAll,$Z36,$Y36+1+S$4-Settings!$C$7),"")</f>
        <v/>
      </c>
      <c r="T36" s="43">
        <f>IFERROR(INDEX(MitAll,$Z36,$Y36+1+T$4-Settings!$C$7),"")</f>
        <v/>
      </c>
      <c r="U36" s="43">
        <f>IFERROR(INDEX(MitAll,$Z36,$Y36+1+U$4-Settings!$C$7),"")</f>
        <v/>
      </c>
      <c r="V36" s="43">
        <f>IFERROR(INDEX(MitAll,$Z36,$Y36+1+V$4-Settings!$C$7),"")</f>
        <v/>
      </c>
      <c r="W36" s="43">
        <f>IFERROR(INDEX(MitAll,$Z36,$Y36+1+W$4-Settings!$C$7),"")</f>
        <v/>
      </c>
      <c r="X36" s="43">
        <f>IFERROR(INDEX(MitAll,$Z36,$Y36+1+X$4-Settings!$C$7),"")</f>
        <v/>
      </c>
      <c r="Y36" s="10">
        <f>MATCH($E36,MitScen,0)</f>
        <v/>
      </c>
      <c r="Z36" s="10">
        <f>MATCH($A36,INDEX(MitAll,0,$Y36),0)</f>
        <v/>
      </c>
    </row>
    <row r="37">
      <c r="A37" s="11">
        <f>LOWER(Settings!$C$4)&amp;"."&amp;$B37&amp;"."&amp;$E37</f>
        <v/>
      </c>
      <c r="B37" s="21" t="inlineStr">
        <is>
          <t>mit.vre</t>
        </is>
      </c>
      <c r="C37" s="14">
        <f>IFERROR(INDEX(MitDesc,$Z37),"code not found")</f>
        <v/>
      </c>
      <c r="D37" s="14">
        <f>IFERROR(INDEX(MitUnit,$Z37),"")</f>
        <v/>
      </c>
      <c r="E37" s="10">
        <f>E36</f>
        <v/>
      </c>
      <c r="F37" s="12">
        <f>IFERROR(INDEX(MitAll,$Z37,$Y37+1+F$4-Settings!$C$7),"")</f>
        <v/>
      </c>
      <c r="G37" s="13">
        <f>IFERROR(INDEX(MitAll,$Z37,$Y37+1+G$4-Settings!$C$7),"")</f>
        <v/>
      </c>
      <c r="H37" s="13">
        <f>IFERROR(INDEX(MitAll,$Z37,$Y37+1+H$4-Settings!$C$7),"")</f>
        <v/>
      </c>
      <c r="I37" s="13">
        <f>IFERROR(INDEX(MitAll,$Z37,$Y37+1+I$4-Settings!$C$7),"")</f>
        <v/>
      </c>
      <c r="J37" s="13">
        <f>IFERROR(INDEX(MitAll,$Z37,$Y37+1+J$4-Settings!$C$7),"")</f>
        <v/>
      </c>
      <c r="K37" s="13">
        <f>IFERROR(INDEX(MitAll,$Z37,$Y37+1+K$4-Settings!$C$7),"")</f>
        <v/>
      </c>
      <c r="L37" s="13">
        <f>IFERROR(INDEX(MitAll,$Z37,$Y37+1+L$4-Settings!$C$7),"")</f>
        <v/>
      </c>
      <c r="M37" s="13">
        <f>IFERROR(INDEX(MitAll,$Z37,$Y37+1+M$4-Settings!$C$7),"")</f>
        <v/>
      </c>
      <c r="N37" s="13">
        <f>IFERROR(INDEX(MitAll,$Z37,$Y37+1+N$4-Settings!$C$7),"")</f>
        <v/>
      </c>
      <c r="O37" s="13">
        <f>IFERROR(INDEX(MitAll,$Z37,$Y37+1+O$4-Settings!$C$7),"")</f>
        <v/>
      </c>
      <c r="P37" s="13">
        <f>IFERROR(INDEX(MitAll,$Z37,$Y37+1+P$4-Settings!$C$7),"")</f>
        <v/>
      </c>
      <c r="Q37" s="13">
        <f>IFERROR(INDEX(MitAll,$Z37,$Y37+1+Q$4-Settings!$C$7),"")</f>
        <v/>
      </c>
      <c r="R37" s="13">
        <f>IFERROR(INDEX(MitAll,$Z37,$Y37+1+R$4-Settings!$C$7),"")</f>
        <v/>
      </c>
      <c r="S37" s="13">
        <f>IFERROR(INDEX(MitAll,$Z37,$Y37+1+S$4-Settings!$C$7),"")</f>
        <v/>
      </c>
      <c r="T37" s="13">
        <f>IFERROR(INDEX(MitAll,$Z37,$Y37+1+T$4-Settings!$C$7),"")</f>
        <v/>
      </c>
      <c r="U37" s="13">
        <f>IFERROR(INDEX(MitAll,$Z37,$Y37+1+U$4-Settings!$C$7),"")</f>
        <v/>
      </c>
      <c r="V37" s="13">
        <f>IFERROR(INDEX(MitAll,$Z37,$Y37+1+V$4-Settings!$C$7),"")</f>
        <v/>
      </c>
      <c r="W37" s="13">
        <f>IFERROR(INDEX(MitAll,$Z37,$Y37+1+W$4-Settings!$C$7),"")</f>
        <v/>
      </c>
      <c r="X37" s="13">
        <f>IFERROR(INDEX(MitAll,$Z37,$Y37+1+X$4-Settings!$C$7),"")</f>
        <v/>
      </c>
      <c r="Y37" s="10">
        <f>MATCH($E37,MitScen,0)</f>
        <v/>
      </c>
      <c r="Z37" s="10">
        <f>MATCH($A37,INDEX(MitAll,0,$Y37),0)</f>
        <v/>
      </c>
    </row>
    <row r="38">
      <c r="A38" s="11">
        <f>LOWER(Settings!$C$4)&amp;"."&amp;$B38&amp;"."&amp;$E38</f>
        <v/>
      </c>
      <c r="B38" s="21" t="inlineStr">
        <is>
          <t>mit.shr.pow.nga</t>
        </is>
      </c>
      <c r="C38" s="14">
        <f>IFERROR(INDEX(MitDesc,$Z38),"code not found")</f>
        <v/>
      </c>
      <c r="D38" s="14">
        <f>IFERROR(INDEX(MitUnit,$Z38),"")</f>
        <v/>
      </c>
      <c r="E38" s="10">
        <f>E37</f>
        <v/>
      </c>
      <c r="F38" s="12">
        <f>IFERROR(INDEX(MitAll,$Z38,$Y38+1+F$4-Settings!$C$7),"")</f>
        <v/>
      </c>
      <c r="G38" s="13">
        <f>IFERROR(INDEX(MitAll,$Z38,$Y38+1+G$4-Settings!$C$7),"")</f>
        <v/>
      </c>
      <c r="H38" s="13">
        <f>IFERROR(INDEX(MitAll,$Z38,$Y38+1+H$4-Settings!$C$7),"")</f>
        <v/>
      </c>
      <c r="I38" s="13">
        <f>IFERROR(INDEX(MitAll,$Z38,$Y38+1+I$4-Settings!$C$7),"")</f>
        <v/>
      </c>
      <c r="J38" s="13">
        <f>IFERROR(INDEX(MitAll,$Z38,$Y38+1+J$4-Settings!$C$7),"")</f>
        <v/>
      </c>
      <c r="K38" s="13">
        <f>IFERROR(INDEX(MitAll,$Z38,$Y38+1+K$4-Settings!$C$7),"")</f>
        <v/>
      </c>
      <c r="L38" s="13">
        <f>IFERROR(INDEX(MitAll,$Z38,$Y38+1+L$4-Settings!$C$7),"")</f>
        <v/>
      </c>
      <c r="M38" s="13">
        <f>IFERROR(INDEX(MitAll,$Z38,$Y38+1+M$4-Settings!$C$7),"")</f>
        <v/>
      </c>
      <c r="N38" s="13">
        <f>IFERROR(INDEX(MitAll,$Z38,$Y38+1+N$4-Settings!$C$7),"")</f>
        <v/>
      </c>
      <c r="O38" s="13">
        <f>IFERROR(INDEX(MitAll,$Z38,$Y38+1+O$4-Settings!$C$7),"")</f>
        <v/>
      </c>
      <c r="P38" s="13">
        <f>IFERROR(INDEX(MitAll,$Z38,$Y38+1+P$4-Settings!$C$7),"")</f>
        <v/>
      </c>
      <c r="Q38" s="13">
        <f>IFERROR(INDEX(MitAll,$Z38,$Y38+1+Q$4-Settings!$C$7),"")</f>
        <v/>
      </c>
      <c r="R38" s="13">
        <f>IFERROR(INDEX(MitAll,$Z38,$Y38+1+R$4-Settings!$C$7),"")</f>
        <v/>
      </c>
      <c r="S38" s="13">
        <f>IFERROR(INDEX(MitAll,$Z38,$Y38+1+S$4-Settings!$C$7),"")</f>
        <v/>
      </c>
      <c r="T38" s="13">
        <f>IFERROR(INDEX(MitAll,$Z38,$Y38+1+T$4-Settings!$C$7),"")</f>
        <v/>
      </c>
      <c r="U38" s="13">
        <f>IFERROR(INDEX(MitAll,$Z38,$Y38+1+U$4-Settings!$C$7),"")</f>
        <v/>
      </c>
      <c r="V38" s="13">
        <f>IFERROR(INDEX(MitAll,$Z38,$Y38+1+V$4-Settings!$C$7),"")</f>
        <v/>
      </c>
      <c r="W38" s="13">
        <f>IFERROR(INDEX(MitAll,$Z38,$Y38+1+W$4-Settings!$C$7),"")</f>
        <v/>
      </c>
      <c r="X38" s="13">
        <f>IFERROR(INDEX(MitAll,$Z38,$Y38+1+X$4-Settings!$C$7),"")</f>
        <v/>
      </c>
      <c r="Y38" s="10">
        <f>MATCH($E38,MitScen,0)</f>
        <v/>
      </c>
      <c r="Z38" s="10">
        <f>MATCH($A38,INDEX(MitAll,0,$Y38),0)</f>
        <v/>
      </c>
    </row>
    <row r="39">
      <c r="A39" s="11">
        <f>LOWER(Settings!$C$4)&amp;"."&amp;$B39&amp;"."&amp;$E39</f>
        <v/>
      </c>
      <c r="B39" s="21" t="inlineStr">
        <is>
          <t>mit.usdtot</t>
        </is>
      </c>
      <c r="C39" s="14">
        <f>IFERROR(INDEX(MitDesc,$Z39),"code not found")</f>
        <v/>
      </c>
      <c r="D39" s="14">
        <f>IFERROR(INDEX(MitUnit,$Z39),"")</f>
        <v/>
      </c>
      <c r="E39" s="10">
        <f>E38</f>
        <v/>
      </c>
      <c r="F39" s="42">
        <f>IFERROR(INDEX(MitAll,$Z39,$Y39+1+F$4-Settings!$C$7),"")</f>
        <v/>
      </c>
      <c r="G39" s="43">
        <f>IFERROR(INDEX(MitAll,$Z39,$Y39+1+G$4-Settings!$C$7),"")</f>
        <v/>
      </c>
      <c r="H39" s="43">
        <f>IFERROR(INDEX(MitAll,$Z39,$Y39+1+H$4-Settings!$C$7),"")</f>
        <v/>
      </c>
      <c r="I39" s="43">
        <f>IFERROR(INDEX(MitAll,$Z39,$Y39+1+I$4-Settings!$C$7),"")</f>
        <v/>
      </c>
      <c r="J39" s="43">
        <f>IFERROR(INDEX(MitAll,$Z39,$Y39+1+J$4-Settings!$C$7),"")</f>
        <v/>
      </c>
      <c r="K39" s="43">
        <f>IFERROR(INDEX(MitAll,$Z39,$Y39+1+K$4-Settings!$C$7),"")</f>
        <v/>
      </c>
      <c r="L39" s="43">
        <f>IFERROR(INDEX(MitAll,$Z39,$Y39+1+L$4-Settings!$C$7),"")</f>
        <v/>
      </c>
      <c r="M39" s="43">
        <f>IFERROR(INDEX(MitAll,$Z39,$Y39+1+M$4-Settings!$C$7),"")</f>
        <v/>
      </c>
      <c r="N39" s="43">
        <f>IFERROR(INDEX(MitAll,$Z39,$Y39+1+N$4-Settings!$C$7),"")</f>
        <v/>
      </c>
      <c r="O39" s="43">
        <f>IFERROR(INDEX(MitAll,$Z39,$Y39+1+O$4-Settings!$C$7),"")</f>
        <v/>
      </c>
      <c r="P39" s="43">
        <f>IFERROR(INDEX(MitAll,$Z39,$Y39+1+P$4-Settings!$C$7),"")</f>
        <v/>
      </c>
      <c r="Q39" s="43">
        <f>IFERROR(INDEX(MitAll,$Z39,$Y39+1+Q$4-Settings!$C$7),"")</f>
        <v/>
      </c>
      <c r="R39" s="43">
        <f>IFERROR(INDEX(MitAll,$Z39,$Y39+1+R$4-Settings!$C$7),"")</f>
        <v/>
      </c>
      <c r="S39" s="43">
        <f>IFERROR(INDEX(MitAll,$Z39,$Y39+1+S$4-Settings!$C$7),"")</f>
        <v/>
      </c>
      <c r="T39" s="43">
        <f>IFERROR(INDEX(MitAll,$Z39,$Y39+1+T$4-Settings!$C$7),"")</f>
        <v/>
      </c>
      <c r="U39" s="43">
        <f>IFERROR(INDEX(MitAll,$Z39,$Y39+1+U$4-Settings!$C$7),"")</f>
        <v/>
      </c>
      <c r="V39" s="43">
        <f>IFERROR(INDEX(MitAll,$Z39,$Y39+1+V$4-Settings!$C$7),"")</f>
        <v/>
      </c>
      <c r="W39" s="43">
        <f>IFERROR(INDEX(MitAll,$Z39,$Y39+1+W$4-Settings!$C$7),"")</f>
        <v/>
      </c>
      <c r="X39" s="43">
        <f>IFERROR(INDEX(MitAll,$Z39,$Y39+1+X$4-Settings!$C$7),"")</f>
        <v/>
      </c>
      <c r="Y39" s="10">
        <f>MATCH($E39,MitScen,0)</f>
        <v/>
      </c>
      <c r="Z39" s="10">
        <f>MATCH($A39,INDEX(MitAll,0,$Y39),0)</f>
        <v/>
      </c>
    </row>
    <row r="40">
      <c r="A40" s="11">
        <f>LOWER(Settings!$C$4)&amp;"."&amp;$B40&amp;"."&amp;$E40</f>
        <v/>
      </c>
      <c r="B40" s="21" t="inlineStr">
        <is>
          <t>mit.demtot</t>
        </is>
      </c>
      <c r="C40" s="14">
        <f>IFERROR(INDEX(MitDesc,$Z40),"code not found")</f>
        <v/>
      </c>
      <c r="D40" s="14">
        <f>IFERROR(INDEX(MitUnit,$Z40),"")</f>
        <v/>
      </c>
      <c r="E40" s="10">
        <f>E39</f>
        <v/>
      </c>
      <c r="F40" s="42">
        <f>IFERROR(INDEX(MitAll,$Z40,$Y40+1+F$4-Settings!$C$7),"")</f>
        <v/>
      </c>
      <c r="G40" s="43">
        <f>IFERROR(INDEX(MitAll,$Z40,$Y40+1+G$4-Settings!$C$7),"")</f>
        <v/>
      </c>
      <c r="H40" s="43">
        <f>IFERROR(INDEX(MitAll,$Z40,$Y40+1+H$4-Settings!$C$7),"")</f>
        <v/>
      </c>
      <c r="I40" s="43">
        <f>IFERROR(INDEX(MitAll,$Z40,$Y40+1+I$4-Settings!$C$7),"")</f>
        <v/>
      </c>
      <c r="J40" s="43">
        <f>IFERROR(INDEX(MitAll,$Z40,$Y40+1+J$4-Settings!$C$7),"")</f>
        <v/>
      </c>
      <c r="K40" s="43">
        <f>IFERROR(INDEX(MitAll,$Z40,$Y40+1+K$4-Settings!$C$7),"")</f>
        <v/>
      </c>
      <c r="L40" s="43">
        <f>IFERROR(INDEX(MitAll,$Z40,$Y40+1+L$4-Settings!$C$7),"")</f>
        <v/>
      </c>
      <c r="M40" s="43">
        <f>IFERROR(INDEX(MitAll,$Z40,$Y40+1+M$4-Settings!$C$7),"")</f>
        <v/>
      </c>
      <c r="N40" s="43">
        <f>IFERROR(INDEX(MitAll,$Z40,$Y40+1+N$4-Settings!$C$7),"")</f>
        <v/>
      </c>
      <c r="O40" s="43">
        <f>IFERROR(INDEX(MitAll,$Z40,$Y40+1+O$4-Settings!$C$7),"")</f>
        <v/>
      </c>
      <c r="P40" s="43">
        <f>IFERROR(INDEX(MitAll,$Z40,$Y40+1+P$4-Settings!$C$7),"")</f>
        <v/>
      </c>
      <c r="Q40" s="43">
        <f>IFERROR(INDEX(MitAll,$Z40,$Y40+1+Q$4-Settings!$C$7),"")</f>
        <v/>
      </c>
      <c r="R40" s="43">
        <f>IFERROR(INDEX(MitAll,$Z40,$Y40+1+R$4-Settings!$C$7),"")</f>
        <v/>
      </c>
      <c r="S40" s="43">
        <f>IFERROR(INDEX(MitAll,$Z40,$Y40+1+S$4-Settings!$C$7),"")</f>
        <v/>
      </c>
      <c r="T40" s="43">
        <f>IFERROR(INDEX(MitAll,$Z40,$Y40+1+T$4-Settings!$C$7),"")</f>
        <v/>
      </c>
      <c r="U40" s="43">
        <f>IFERROR(INDEX(MitAll,$Z40,$Y40+1+U$4-Settings!$C$7),"")</f>
        <v/>
      </c>
      <c r="V40" s="43">
        <f>IFERROR(INDEX(MitAll,$Z40,$Y40+1+V$4-Settings!$C$7),"")</f>
        <v/>
      </c>
      <c r="W40" s="43">
        <f>IFERROR(INDEX(MitAll,$Z40,$Y40+1+W$4-Settings!$C$7),"")</f>
        <v/>
      </c>
      <c r="X40" s="43">
        <f>IFERROR(INDEX(MitAll,$Z40,$Y40+1+X$4-Settings!$C$7),"")</f>
        <v/>
      </c>
      <c r="Y40" s="10">
        <f>MATCH($E40,MitScen,0)</f>
        <v/>
      </c>
      <c r="Z40" s="10">
        <f>MATCH($A40,INDEX(MitAll,0,$Y40),0)</f>
        <v/>
      </c>
    </row>
    <row r="41">
      <c r="A41" s="11">
        <f>LOWER(Settings!$C$4)&amp;"."&amp;$B41&amp;"."&amp;$E41</f>
        <v/>
      </c>
      <c r="B41" s="21" t="inlineStr">
        <is>
          <t>mit.eldem.tra.ecy.e</t>
        </is>
      </c>
      <c r="C41" s="14">
        <f>IFERROR(INDEX(MitDesc,$Z41),"code not found")</f>
        <v/>
      </c>
      <c r="D41" s="14">
        <f>IFERROR(INDEX(MitUnit,$Z41),"")</f>
        <v/>
      </c>
      <c r="E41" s="10">
        <f>E40</f>
        <v/>
      </c>
      <c r="F41" s="42">
        <f>IFERROR(INDEX(MitAll,$Z41,$Y41+1+F$4-Settings!$C$7),"")</f>
        <v/>
      </c>
      <c r="G41" s="43">
        <f>IFERROR(INDEX(MitAll,$Z41,$Y41+1+G$4-Settings!$C$7),"")</f>
        <v/>
      </c>
      <c r="H41" s="43">
        <f>IFERROR(INDEX(MitAll,$Z41,$Y41+1+H$4-Settings!$C$7),"")</f>
        <v/>
      </c>
      <c r="I41" s="43">
        <f>IFERROR(INDEX(MitAll,$Z41,$Y41+1+I$4-Settings!$C$7),"")</f>
        <v/>
      </c>
      <c r="J41" s="43">
        <f>IFERROR(INDEX(MitAll,$Z41,$Y41+1+J$4-Settings!$C$7),"")</f>
        <v/>
      </c>
      <c r="K41" s="43">
        <f>IFERROR(INDEX(MitAll,$Z41,$Y41+1+K$4-Settings!$C$7),"")</f>
        <v/>
      </c>
      <c r="L41" s="43">
        <f>IFERROR(INDEX(MitAll,$Z41,$Y41+1+L$4-Settings!$C$7),"")</f>
        <v/>
      </c>
      <c r="M41" s="43">
        <f>IFERROR(INDEX(MitAll,$Z41,$Y41+1+M$4-Settings!$C$7),"")</f>
        <v/>
      </c>
      <c r="N41" s="43">
        <f>IFERROR(INDEX(MitAll,$Z41,$Y41+1+N$4-Settings!$C$7),"")</f>
        <v/>
      </c>
      <c r="O41" s="43">
        <f>IFERROR(INDEX(MitAll,$Z41,$Y41+1+O$4-Settings!$C$7),"")</f>
        <v/>
      </c>
      <c r="P41" s="43">
        <f>IFERROR(INDEX(MitAll,$Z41,$Y41+1+P$4-Settings!$C$7),"")</f>
        <v/>
      </c>
      <c r="Q41" s="43">
        <f>IFERROR(INDEX(MitAll,$Z41,$Y41+1+Q$4-Settings!$C$7),"")</f>
        <v/>
      </c>
      <c r="R41" s="43">
        <f>IFERROR(INDEX(MitAll,$Z41,$Y41+1+R$4-Settings!$C$7),"")</f>
        <v/>
      </c>
      <c r="S41" s="43">
        <f>IFERROR(INDEX(MitAll,$Z41,$Y41+1+S$4-Settings!$C$7),"")</f>
        <v/>
      </c>
      <c r="T41" s="43">
        <f>IFERROR(INDEX(MitAll,$Z41,$Y41+1+T$4-Settings!$C$7),"")</f>
        <v/>
      </c>
      <c r="U41" s="43">
        <f>IFERROR(INDEX(MitAll,$Z41,$Y41+1+U$4-Settings!$C$7),"")</f>
        <v/>
      </c>
      <c r="V41" s="43">
        <f>IFERROR(INDEX(MitAll,$Z41,$Y41+1+V$4-Settings!$C$7),"")</f>
        <v/>
      </c>
      <c r="W41" s="43">
        <f>IFERROR(INDEX(MitAll,$Z41,$Y41+1+W$4-Settings!$C$7),"")</f>
        <v/>
      </c>
      <c r="X41" s="43">
        <f>IFERROR(INDEX(MitAll,$Z41,$Y41+1+X$4-Settings!$C$7),"")</f>
        <v/>
      </c>
      <c r="Y41" s="10">
        <f>MATCH($E41,MitScen,0)</f>
        <v/>
      </c>
      <c r="Z41" s="10">
        <f>MATCH($A41,INDEX(MitAll,0,$Y41),0)</f>
        <v/>
      </c>
    </row>
    <row r="42">
      <c r="A42" s="11">
        <f>LOWER(Settings!$C$4)&amp;"."&amp;$B42&amp;"."&amp;$E42</f>
        <v/>
      </c>
      <c r="B42" s="21" t="inlineStr">
        <is>
          <t>mit.eldem.bld.ecy.e</t>
        </is>
      </c>
      <c r="C42" s="14">
        <f>IFERROR(INDEX(MitDesc,$Z42),"code not found")</f>
        <v/>
      </c>
      <c r="D42" s="14">
        <f>IFERROR(INDEX(MitUnit,$Z42),"")</f>
        <v/>
      </c>
      <c r="E42" s="10">
        <f>E41</f>
        <v/>
      </c>
      <c r="F42" s="42">
        <f>IFERROR(INDEX(MitAll,$Z42,$Y42+1+F$4-Settings!$C$7),"")</f>
        <v/>
      </c>
      <c r="G42" s="43">
        <f>IFERROR(INDEX(MitAll,$Z42,$Y42+1+G$4-Settings!$C$7),"")</f>
        <v/>
      </c>
      <c r="H42" s="43">
        <f>IFERROR(INDEX(MitAll,$Z42,$Y42+1+H$4-Settings!$C$7),"")</f>
        <v/>
      </c>
      <c r="I42" s="43">
        <f>IFERROR(INDEX(MitAll,$Z42,$Y42+1+I$4-Settings!$C$7),"")</f>
        <v/>
      </c>
      <c r="J42" s="43">
        <f>IFERROR(INDEX(MitAll,$Z42,$Y42+1+J$4-Settings!$C$7),"")</f>
        <v/>
      </c>
      <c r="K42" s="43">
        <f>IFERROR(INDEX(MitAll,$Z42,$Y42+1+K$4-Settings!$C$7),"")</f>
        <v/>
      </c>
      <c r="L42" s="43">
        <f>IFERROR(INDEX(MitAll,$Z42,$Y42+1+L$4-Settings!$C$7),"")</f>
        <v/>
      </c>
      <c r="M42" s="43">
        <f>IFERROR(INDEX(MitAll,$Z42,$Y42+1+M$4-Settings!$C$7),"")</f>
        <v/>
      </c>
      <c r="N42" s="43">
        <f>IFERROR(INDEX(MitAll,$Z42,$Y42+1+N$4-Settings!$C$7),"")</f>
        <v/>
      </c>
      <c r="O42" s="43">
        <f>IFERROR(INDEX(MitAll,$Z42,$Y42+1+O$4-Settings!$C$7),"")</f>
        <v/>
      </c>
      <c r="P42" s="43">
        <f>IFERROR(INDEX(MitAll,$Z42,$Y42+1+P$4-Settings!$C$7),"")</f>
        <v/>
      </c>
      <c r="Q42" s="43">
        <f>IFERROR(INDEX(MitAll,$Z42,$Y42+1+Q$4-Settings!$C$7),"")</f>
        <v/>
      </c>
      <c r="R42" s="43">
        <f>IFERROR(INDEX(MitAll,$Z42,$Y42+1+R$4-Settings!$C$7),"")</f>
        <v/>
      </c>
      <c r="S42" s="43">
        <f>IFERROR(INDEX(MitAll,$Z42,$Y42+1+S$4-Settings!$C$7),"")</f>
        <v/>
      </c>
      <c r="T42" s="43">
        <f>IFERROR(INDEX(MitAll,$Z42,$Y42+1+T$4-Settings!$C$7),"")</f>
        <v/>
      </c>
      <c r="U42" s="43">
        <f>IFERROR(INDEX(MitAll,$Z42,$Y42+1+U$4-Settings!$C$7),"")</f>
        <v/>
      </c>
      <c r="V42" s="43">
        <f>IFERROR(INDEX(MitAll,$Z42,$Y42+1+V$4-Settings!$C$7),"")</f>
        <v/>
      </c>
      <c r="W42" s="43">
        <f>IFERROR(INDEX(MitAll,$Z42,$Y42+1+W$4-Settings!$C$7),"")</f>
        <v/>
      </c>
      <c r="X42" s="43">
        <f>IFERROR(INDEX(MitAll,$Z42,$Y42+1+X$4-Settings!$C$7),"")</f>
        <v/>
      </c>
      <c r="Y42" s="10">
        <f>MATCH($E42,MitScen,0)</f>
        <v/>
      </c>
      <c r="Z42" s="10">
        <f>MATCH($A42,INDEX(MitAll,0,$Y42),0)</f>
        <v/>
      </c>
    </row>
    <row r="43">
      <c r="A43" s="11">
        <f>LOWER(Settings!$C$4)&amp;"."&amp;$B43&amp;"."&amp;$E43</f>
        <v/>
      </c>
      <c r="B43" s="21" t="inlineStr">
        <is>
          <t>mit.eldem.ind.ecy.e</t>
        </is>
      </c>
      <c r="C43" s="14">
        <f>IFERROR(INDEX(MitDesc,$Z43),"code not found")</f>
        <v/>
      </c>
      <c r="D43" s="14">
        <f>IFERROR(INDEX(MitUnit,$Z43),"")</f>
        <v/>
      </c>
      <c r="E43" s="10">
        <f>E42</f>
        <v/>
      </c>
      <c r="F43" s="42">
        <f>IFERROR(INDEX(MitAll,$Z43,$Y43+1+F$4-Settings!$C$7),"")</f>
        <v/>
      </c>
      <c r="G43" s="43">
        <f>IFERROR(INDEX(MitAll,$Z43,$Y43+1+G$4-Settings!$C$7),"")</f>
        <v/>
      </c>
      <c r="H43" s="43">
        <f>IFERROR(INDEX(MitAll,$Z43,$Y43+1+H$4-Settings!$C$7),"")</f>
        <v/>
      </c>
      <c r="I43" s="43">
        <f>IFERROR(INDEX(MitAll,$Z43,$Y43+1+I$4-Settings!$C$7),"")</f>
        <v/>
      </c>
      <c r="J43" s="43">
        <f>IFERROR(INDEX(MitAll,$Z43,$Y43+1+J$4-Settings!$C$7),"")</f>
        <v/>
      </c>
      <c r="K43" s="43">
        <f>IFERROR(INDEX(MitAll,$Z43,$Y43+1+K$4-Settings!$C$7),"")</f>
        <v/>
      </c>
      <c r="L43" s="43">
        <f>IFERROR(INDEX(MitAll,$Z43,$Y43+1+L$4-Settings!$C$7),"")</f>
        <v/>
      </c>
      <c r="M43" s="43">
        <f>IFERROR(INDEX(MitAll,$Z43,$Y43+1+M$4-Settings!$C$7),"")</f>
        <v/>
      </c>
      <c r="N43" s="43">
        <f>IFERROR(INDEX(MitAll,$Z43,$Y43+1+N$4-Settings!$C$7),"")</f>
        <v/>
      </c>
      <c r="O43" s="43">
        <f>IFERROR(INDEX(MitAll,$Z43,$Y43+1+O$4-Settings!$C$7),"")</f>
        <v/>
      </c>
      <c r="P43" s="43">
        <f>IFERROR(INDEX(MitAll,$Z43,$Y43+1+P$4-Settings!$C$7),"")</f>
        <v/>
      </c>
      <c r="Q43" s="43">
        <f>IFERROR(INDEX(MitAll,$Z43,$Y43+1+Q$4-Settings!$C$7),"")</f>
        <v/>
      </c>
      <c r="R43" s="43">
        <f>IFERROR(INDEX(MitAll,$Z43,$Y43+1+R$4-Settings!$C$7),"")</f>
        <v/>
      </c>
      <c r="S43" s="43">
        <f>IFERROR(INDEX(MitAll,$Z43,$Y43+1+S$4-Settings!$C$7),"")</f>
        <v/>
      </c>
      <c r="T43" s="43">
        <f>IFERROR(INDEX(MitAll,$Z43,$Y43+1+T$4-Settings!$C$7),"")</f>
        <v/>
      </c>
      <c r="U43" s="43">
        <f>IFERROR(INDEX(MitAll,$Z43,$Y43+1+U$4-Settings!$C$7),"")</f>
        <v/>
      </c>
      <c r="V43" s="43">
        <f>IFERROR(INDEX(MitAll,$Z43,$Y43+1+V$4-Settings!$C$7),"")</f>
        <v/>
      </c>
      <c r="W43" s="43">
        <f>IFERROR(INDEX(MitAll,$Z43,$Y43+1+W$4-Settings!$C$7),"")</f>
        <v/>
      </c>
      <c r="X43" s="43">
        <f>IFERROR(INDEX(MitAll,$Z43,$Y43+1+X$4-Settings!$C$7),"")</f>
        <v/>
      </c>
      <c r="Y43" s="10">
        <f>MATCH($E43,MitScen,0)</f>
        <v/>
      </c>
      <c r="Z43" s="10">
        <f>MATCH($A43,INDEX(MitAll,0,$Y43),0)</f>
        <v/>
      </c>
    </row>
    <row r="44">
      <c r="A44" s="11">
        <f>LOWER(Settings!$C$4)&amp;"."&amp;$B44&amp;"."&amp;$E44</f>
        <v/>
      </c>
      <c r="B44" s="21" t="inlineStr">
        <is>
          <t>mit.eldem.oen.ecy.e</t>
        </is>
      </c>
      <c r="C44" s="14">
        <f>IFERROR(INDEX(MitDesc,$Z44),"code not found")</f>
        <v/>
      </c>
      <c r="D44" s="14">
        <f>IFERROR(INDEX(MitUnit,$Z44),"")</f>
        <v/>
      </c>
      <c r="E44" s="10">
        <f>E43</f>
        <v/>
      </c>
      <c r="F44" s="42">
        <f>IFERROR(INDEX(MitAll,$Z44,$Y44+1+F$4-Settings!$C$7),"")</f>
        <v/>
      </c>
      <c r="G44" s="43">
        <f>IFERROR(INDEX(MitAll,$Z44,$Y44+1+G$4-Settings!$C$7),"")</f>
        <v/>
      </c>
      <c r="H44" s="43">
        <f>IFERROR(INDEX(MitAll,$Z44,$Y44+1+H$4-Settings!$C$7),"")</f>
        <v/>
      </c>
      <c r="I44" s="43">
        <f>IFERROR(INDEX(MitAll,$Z44,$Y44+1+I$4-Settings!$C$7),"")</f>
        <v/>
      </c>
      <c r="J44" s="43">
        <f>IFERROR(INDEX(MitAll,$Z44,$Y44+1+J$4-Settings!$C$7),"")</f>
        <v/>
      </c>
      <c r="K44" s="43">
        <f>IFERROR(INDEX(MitAll,$Z44,$Y44+1+K$4-Settings!$C$7),"")</f>
        <v/>
      </c>
      <c r="L44" s="43">
        <f>IFERROR(INDEX(MitAll,$Z44,$Y44+1+L$4-Settings!$C$7),"")</f>
        <v/>
      </c>
      <c r="M44" s="43">
        <f>IFERROR(INDEX(MitAll,$Z44,$Y44+1+M$4-Settings!$C$7),"")</f>
        <v/>
      </c>
      <c r="N44" s="43">
        <f>IFERROR(INDEX(MitAll,$Z44,$Y44+1+N$4-Settings!$C$7),"")</f>
        <v/>
      </c>
      <c r="O44" s="43">
        <f>IFERROR(INDEX(MitAll,$Z44,$Y44+1+O$4-Settings!$C$7),"")</f>
        <v/>
      </c>
      <c r="P44" s="43">
        <f>IFERROR(INDEX(MitAll,$Z44,$Y44+1+P$4-Settings!$C$7),"")</f>
        <v/>
      </c>
      <c r="Q44" s="43">
        <f>IFERROR(INDEX(MitAll,$Z44,$Y44+1+Q$4-Settings!$C$7),"")</f>
        <v/>
      </c>
      <c r="R44" s="43">
        <f>IFERROR(INDEX(MitAll,$Z44,$Y44+1+R$4-Settings!$C$7),"")</f>
        <v/>
      </c>
      <c r="S44" s="43">
        <f>IFERROR(INDEX(MitAll,$Z44,$Y44+1+S$4-Settings!$C$7),"")</f>
        <v/>
      </c>
      <c r="T44" s="43">
        <f>IFERROR(INDEX(MitAll,$Z44,$Y44+1+T$4-Settings!$C$7),"")</f>
        <v/>
      </c>
      <c r="U44" s="43">
        <f>IFERROR(INDEX(MitAll,$Z44,$Y44+1+U$4-Settings!$C$7),"")</f>
        <v/>
      </c>
      <c r="V44" s="43">
        <f>IFERROR(INDEX(MitAll,$Z44,$Y44+1+V$4-Settings!$C$7),"")</f>
        <v/>
      </c>
      <c r="W44" s="43">
        <f>IFERROR(INDEX(MitAll,$Z44,$Y44+1+W$4-Settings!$C$7),"")</f>
        <v/>
      </c>
      <c r="X44" s="43">
        <f>IFERROR(INDEX(MitAll,$Z44,$Y44+1+X$4-Settings!$C$7),"")</f>
        <v/>
      </c>
      <c r="Y44" s="10">
        <f>MATCH($E44,MitScen,0)</f>
        <v/>
      </c>
      <c r="Z44" s="10">
        <f>MATCH($A44,INDEX(MitAll,0,$Y44),0)</f>
        <v/>
      </c>
    </row>
    <row r="45">
      <c r="A45" s="11">
        <f>LOWER(Settings!$C$4)&amp;"."&amp;$B45&amp;"."&amp;$E45</f>
        <v/>
      </c>
      <c r="B45" s="21" t="inlineStr">
        <is>
          <t>mit.req</t>
        </is>
      </c>
      <c r="C45" s="14">
        <f>IFERROR(INDEX(MitDesc,$Z45),"code not found")</f>
        <v/>
      </c>
      <c r="D45" s="14">
        <f>IFERROR(INDEX(MitUnit,$Z45),"")</f>
        <v/>
      </c>
      <c r="E45" s="10">
        <f>E44</f>
        <v/>
      </c>
      <c r="F45" s="42">
        <f>IFERROR(INDEX(MitAll,$Z45,$Y45+1+F$4-Settings!$C$7),"")</f>
        <v/>
      </c>
      <c r="G45" s="43">
        <f>IFERROR(INDEX(MitAll,$Z45,$Y45+1+G$4-Settings!$C$7),"")</f>
        <v/>
      </c>
      <c r="H45" s="43">
        <f>IFERROR(INDEX(MitAll,$Z45,$Y45+1+H$4-Settings!$C$7),"")</f>
        <v/>
      </c>
      <c r="I45" s="43">
        <f>IFERROR(INDEX(MitAll,$Z45,$Y45+1+I$4-Settings!$C$7),"")</f>
        <v/>
      </c>
      <c r="J45" s="43">
        <f>IFERROR(INDEX(MitAll,$Z45,$Y45+1+J$4-Settings!$C$7),"")</f>
        <v/>
      </c>
      <c r="K45" s="43">
        <f>IFERROR(INDEX(MitAll,$Z45,$Y45+1+K$4-Settings!$C$7),"")</f>
        <v/>
      </c>
      <c r="L45" s="43">
        <f>IFERROR(INDEX(MitAll,$Z45,$Y45+1+L$4-Settings!$C$7),"")</f>
        <v/>
      </c>
      <c r="M45" s="43">
        <f>IFERROR(INDEX(MitAll,$Z45,$Y45+1+M$4-Settings!$C$7),"")</f>
        <v/>
      </c>
      <c r="N45" s="43">
        <f>IFERROR(INDEX(MitAll,$Z45,$Y45+1+N$4-Settings!$C$7),"")</f>
        <v/>
      </c>
      <c r="O45" s="43">
        <f>IFERROR(INDEX(MitAll,$Z45,$Y45+1+O$4-Settings!$C$7),"")</f>
        <v/>
      </c>
      <c r="P45" s="43">
        <f>IFERROR(INDEX(MitAll,$Z45,$Y45+1+P$4-Settings!$C$7),"")</f>
        <v/>
      </c>
      <c r="Q45" s="43">
        <f>IFERROR(INDEX(MitAll,$Z45,$Y45+1+Q$4-Settings!$C$7),"")</f>
        <v/>
      </c>
      <c r="R45" s="43">
        <f>IFERROR(INDEX(MitAll,$Z45,$Y45+1+R$4-Settings!$C$7),"")</f>
        <v/>
      </c>
      <c r="S45" s="43">
        <f>IFERROR(INDEX(MitAll,$Z45,$Y45+1+S$4-Settings!$C$7),"")</f>
        <v/>
      </c>
      <c r="T45" s="43">
        <f>IFERROR(INDEX(MitAll,$Z45,$Y45+1+T$4-Settings!$C$7),"")</f>
        <v/>
      </c>
      <c r="U45" s="43">
        <f>IFERROR(INDEX(MitAll,$Z45,$Y45+1+U$4-Settings!$C$7),"")</f>
        <v/>
      </c>
      <c r="V45" s="43">
        <f>IFERROR(INDEX(MitAll,$Z45,$Y45+1+V$4-Settings!$C$7),"")</f>
        <v/>
      </c>
      <c r="W45" s="43">
        <f>IFERROR(INDEX(MitAll,$Z45,$Y45+1+W$4-Settings!$C$7),"")</f>
        <v/>
      </c>
      <c r="X45" s="43">
        <f>IFERROR(INDEX(MitAll,$Z45,$Y45+1+X$4-Settings!$C$7),"")</f>
        <v/>
      </c>
      <c r="Y45" s="10">
        <f>MATCH($E45,MitScen,0)</f>
        <v/>
      </c>
      <c r="Z45" s="10">
        <f>MATCH($A45,INDEX(MitAll,0,$Y45),0)</f>
        <v/>
      </c>
    </row>
    <row r="46">
      <c r="A46" s="11">
        <f>LOWER(Settings!$C$4)&amp;"."&amp;$B46&amp;"."&amp;$E46</f>
        <v/>
      </c>
      <c r="B46" s="21" t="inlineStr">
        <is>
          <t>mit.captot</t>
        </is>
      </c>
      <c r="C46" s="14">
        <f>IFERROR(INDEX(MitDesc,$Z46),"code not found")</f>
        <v/>
      </c>
      <c r="D46" s="14">
        <f>IFERROR(INDEX(MitUnit,$Z46),"")</f>
        <v/>
      </c>
      <c r="E46" s="10">
        <f>E45</f>
        <v/>
      </c>
      <c r="F46" s="42">
        <f>IFERROR(INDEX(MitAll,$Z46,$Y46+1+F$4-Settings!$C$7),"")</f>
        <v/>
      </c>
      <c r="G46" s="43">
        <f>IFERROR(INDEX(MitAll,$Z46,$Y46+1+G$4-Settings!$C$7),"")</f>
        <v/>
      </c>
      <c r="H46" s="43">
        <f>IFERROR(INDEX(MitAll,$Z46,$Y46+1+H$4-Settings!$C$7),"")</f>
        <v/>
      </c>
      <c r="I46" s="43">
        <f>IFERROR(INDEX(MitAll,$Z46,$Y46+1+I$4-Settings!$C$7),"")</f>
        <v/>
      </c>
      <c r="J46" s="43">
        <f>IFERROR(INDEX(MitAll,$Z46,$Y46+1+J$4-Settings!$C$7),"")</f>
        <v/>
      </c>
      <c r="K46" s="43">
        <f>IFERROR(INDEX(MitAll,$Z46,$Y46+1+K$4-Settings!$C$7),"")</f>
        <v/>
      </c>
      <c r="L46" s="43">
        <f>IFERROR(INDEX(MitAll,$Z46,$Y46+1+L$4-Settings!$C$7),"")</f>
        <v/>
      </c>
      <c r="M46" s="43">
        <f>IFERROR(INDEX(MitAll,$Z46,$Y46+1+M$4-Settings!$C$7),"")</f>
        <v/>
      </c>
      <c r="N46" s="43">
        <f>IFERROR(INDEX(MitAll,$Z46,$Y46+1+N$4-Settings!$C$7),"")</f>
        <v/>
      </c>
      <c r="O46" s="43">
        <f>IFERROR(INDEX(MitAll,$Z46,$Y46+1+O$4-Settings!$C$7),"")</f>
        <v/>
      </c>
      <c r="P46" s="43">
        <f>IFERROR(INDEX(MitAll,$Z46,$Y46+1+P$4-Settings!$C$7),"")</f>
        <v/>
      </c>
      <c r="Q46" s="43">
        <f>IFERROR(INDEX(MitAll,$Z46,$Y46+1+Q$4-Settings!$C$7),"")</f>
        <v/>
      </c>
      <c r="R46" s="43">
        <f>IFERROR(INDEX(MitAll,$Z46,$Y46+1+R$4-Settings!$C$7),"")</f>
        <v/>
      </c>
      <c r="S46" s="43">
        <f>IFERROR(INDEX(MitAll,$Z46,$Y46+1+S$4-Settings!$C$7),"")</f>
        <v/>
      </c>
      <c r="T46" s="43">
        <f>IFERROR(INDEX(MitAll,$Z46,$Y46+1+T$4-Settings!$C$7),"")</f>
        <v/>
      </c>
      <c r="U46" s="43">
        <f>IFERROR(INDEX(MitAll,$Z46,$Y46+1+U$4-Settings!$C$7),"")</f>
        <v/>
      </c>
      <c r="V46" s="43">
        <f>IFERROR(INDEX(MitAll,$Z46,$Y46+1+V$4-Settings!$C$7),"")</f>
        <v/>
      </c>
      <c r="W46" s="43">
        <f>IFERROR(INDEX(MitAll,$Z46,$Y46+1+W$4-Settings!$C$7),"")</f>
        <v/>
      </c>
      <c r="X46" s="43">
        <f>IFERROR(INDEX(MitAll,$Z46,$Y46+1+X$4-Settings!$C$7),"")</f>
        <v/>
      </c>
      <c r="Y46" s="10">
        <f>MATCH($E46,MitScen,0)</f>
        <v/>
      </c>
      <c r="Z46" s="10">
        <f>MATCH($A46,INDEX(MitAll,0,$Y46),0)</f>
        <v/>
      </c>
    </row>
    <row r="47">
      <c r="A47" s="11">
        <f>LOWER(Settings!$C$4)&amp;"."&amp;$B47&amp;"."&amp;$E47</f>
        <v/>
      </c>
      <c r="B47" s="21" t="inlineStr">
        <is>
          <t>mit.cap.pow.wnd</t>
        </is>
      </c>
      <c r="C47" s="14">
        <f>IFERROR(INDEX(MitDesc,$Z47),"code not found")</f>
        <v/>
      </c>
      <c r="D47" s="14">
        <f>IFERROR(INDEX(MitUnit,$Z47),"")</f>
        <v/>
      </c>
      <c r="E47" s="10">
        <f>E46</f>
        <v/>
      </c>
      <c r="F47" s="42">
        <f>IFERROR(INDEX(MitAll,$Z47,$Y47+1+F$4-Settings!$C$7),"")</f>
        <v/>
      </c>
      <c r="G47" s="43">
        <f>IFERROR(INDEX(MitAll,$Z47,$Y47+1+G$4-Settings!$C$7),"")</f>
        <v/>
      </c>
      <c r="H47" s="43">
        <f>IFERROR(INDEX(MitAll,$Z47,$Y47+1+H$4-Settings!$C$7),"")</f>
        <v/>
      </c>
      <c r="I47" s="43">
        <f>IFERROR(INDEX(MitAll,$Z47,$Y47+1+I$4-Settings!$C$7),"")</f>
        <v/>
      </c>
      <c r="J47" s="43">
        <f>IFERROR(INDEX(MitAll,$Z47,$Y47+1+J$4-Settings!$C$7),"")</f>
        <v/>
      </c>
      <c r="K47" s="43">
        <f>IFERROR(INDEX(MitAll,$Z47,$Y47+1+K$4-Settings!$C$7),"")</f>
        <v/>
      </c>
      <c r="L47" s="43">
        <f>IFERROR(INDEX(MitAll,$Z47,$Y47+1+L$4-Settings!$C$7),"")</f>
        <v/>
      </c>
      <c r="M47" s="43">
        <f>IFERROR(INDEX(MitAll,$Z47,$Y47+1+M$4-Settings!$C$7),"")</f>
        <v/>
      </c>
      <c r="N47" s="43">
        <f>IFERROR(INDEX(MitAll,$Z47,$Y47+1+N$4-Settings!$C$7),"")</f>
        <v/>
      </c>
      <c r="O47" s="43">
        <f>IFERROR(INDEX(MitAll,$Z47,$Y47+1+O$4-Settings!$C$7),"")</f>
        <v/>
      </c>
      <c r="P47" s="43">
        <f>IFERROR(INDEX(MitAll,$Z47,$Y47+1+P$4-Settings!$C$7),"")</f>
        <v/>
      </c>
      <c r="Q47" s="43">
        <f>IFERROR(INDEX(MitAll,$Z47,$Y47+1+Q$4-Settings!$C$7),"")</f>
        <v/>
      </c>
      <c r="R47" s="43">
        <f>IFERROR(INDEX(MitAll,$Z47,$Y47+1+R$4-Settings!$C$7),"")</f>
        <v/>
      </c>
      <c r="S47" s="43">
        <f>IFERROR(INDEX(MitAll,$Z47,$Y47+1+S$4-Settings!$C$7),"")</f>
        <v/>
      </c>
      <c r="T47" s="43">
        <f>IFERROR(INDEX(MitAll,$Z47,$Y47+1+T$4-Settings!$C$7),"")</f>
        <v/>
      </c>
      <c r="U47" s="43">
        <f>IFERROR(INDEX(MitAll,$Z47,$Y47+1+U$4-Settings!$C$7),"")</f>
        <v/>
      </c>
      <c r="V47" s="43">
        <f>IFERROR(INDEX(MitAll,$Z47,$Y47+1+V$4-Settings!$C$7),"")</f>
        <v/>
      </c>
      <c r="W47" s="43">
        <f>IFERROR(INDEX(MitAll,$Z47,$Y47+1+W$4-Settings!$C$7),"")</f>
        <v/>
      </c>
      <c r="X47" s="43">
        <f>IFERROR(INDEX(MitAll,$Z47,$Y47+1+X$4-Settings!$C$7),"")</f>
        <v/>
      </c>
      <c r="Y47" s="10">
        <f>MATCH($E47,MitScen,0)</f>
        <v/>
      </c>
      <c r="Z47" s="10">
        <f>MATCH($A47,INDEX(MitAll,0,$Y47),0)</f>
        <v/>
      </c>
    </row>
    <row r="48">
      <c r="A48" s="11">
        <f>LOWER(Settings!$C$4)&amp;"."&amp;$B48&amp;"."&amp;$E48</f>
        <v/>
      </c>
      <c r="B48" s="21" t="inlineStr">
        <is>
          <t>mit.cap.pow.sol</t>
        </is>
      </c>
      <c r="C48" s="14">
        <f>IFERROR(INDEX(MitDesc,$Z48),"code not found")</f>
        <v/>
      </c>
      <c r="D48" s="14">
        <f>IFERROR(INDEX(MitUnit,$Z48),"")</f>
        <v/>
      </c>
      <c r="E48" s="10">
        <f>E47</f>
        <v/>
      </c>
      <c r="F48" s="42">
        <f>IFERROR(INDEX(MitAll,$Z48,$Y48+1+F$4-Settings!$C$7),"")</f>
        <v/>
      </c>
      <c r="G48" s="43">
        <f>IFERROR(INDEX(MitAll,$Z48,$Y48+1+G$4-Settings!$C$7),"")</f>
        <v/>
      </c>
      <c r="H48" s="43">
        <f>IFERROR(INDEX(MitAll,$Z48,$Y48+1+H$4-Settings!$C$7),"")</f>
        <v/>
      </c>
      <c r="I48" s="43">
        <f>IFERROR(INDEX(MitAll,$Z48,$Y48+1+I$4-Settings!$C$7),"")</f>
        <v/>
      </c>
      <c r="J48" s="43">
        <f>IFERROR(INDEX(MitAll,$Z48,$Y48+1+J$4-Settings!$C$7),"")</f>
        <v/>
      </c>
      <c r="K48" s="43">
        <f>IFERROR(INDEX(MitAll,$Z48,$Y48+1+K$4-Settings!$C$7),"")</f>
        <v/>
      </c>
      <c r="L48" s="43">
        <f>IFERROR(INDEX(MitAll,$Z48,$Y48+1+L$4-Settings!$C$7),"")</f>
        <v/>
      </c>
      <c r="M48" s="43">
        <f>IFERROR(INDEX(MitAll,$Z48,$Y48+1+M$4-Settings!$C$7),"")</f>
        <v/>
      </c>
      <c r="N48" s="43">
        <f>IFERROR(INDEX(MitAll,$Z48,$Y48+1+N$4-Settings!$C$7),"")</f>
        <v/>
      </c>
      <c r="O48" s="43">
        <f>IFERROR(INDEX(MitAll,$Z48,$Y48+1+O$4-Settings!$C$7),"")</f>
        <v/>
      </c>
      <c r="P48" s="43">
        <f>IFERROR(INDEX(MitAll,$Z48,$Y48+1+P$4-Settings!$C$7),"")</f>
        <v/>
      </c>
      <c r="Q48" s="43">
        <f>IFERROR(INDEX(MitAll,$Z48,$Y48+1+Q$4-Settings!$C$7),"")</f>
        <v/>
      </c>
      <c r="R48" s="43">
        <f>IFERROR(INDEX(MitAll,$Z48,$Y48+1+R$4-Settings!$C$7),"")</f>
        <v/>
      </c>
      <c r="S48" s="43">
        <f>IFERROR(INDEX(MitAll,$Z48,$Y48+1+S$4-Settings!$C$7),"")</f>
        <v/>
      </c>
      <c r="T48" s="43">
        <f>IFERROR(INDEX(MitAll,$Z48,$Y48+1+T$4-Settings!$C$7),"")</f>
        <v/>
      </c>
      <c r="U48" s="43">
        <f>IFERROR(INDEX(MitAll,$Z48,$Y48+1+U$4-Settings!$C$7),"")</f>
        <v/>
      </c>
      <c r="V48" s="43">
        <f>IFERROR(INDEX(MitAll,$Z48,$Y48+1+V$4-Settings!$C$7),"")</f>
        <v/>
      </c>
      <c r="W48" s="43">
        <f>IFERROR(INDEX(MitAll,$Z48,$Y48+1+W$4-Settings!$C$7),"")</f>
        <v/>
      </c>
      <c r="X48" s="43">
        <f>IFERROR(INDEX(MitAll,$Z48,$Y48+1+X$4-Settings!$C$7),"")</f>
        <v/>
      </c>
      <c r="Y48" s="10">
        <f>MATCH($E48,MitScen,0)</f>
        <v/>
      </c>
      <c r="Z48" s="10">
        <f>MATCH($A48,INDEX(MitAll,0,$Y48),0)</f>
        <v/>
      </c>
    </row>
    <row r="49">
      <c r="A49" s="11">
        <f>LOWER(Settings!$C$4)&amp;"."&amp;$B49&amp;"."&amp;$E49</f>
        <v/>
      </c>
      <c r="B49" s="21" t="inlineStr">
        <is>
          <t>mit.nimtot</t>
        </is>
      </c>
      <c r="C49" s="14">
        <f>IFERROR(INDEX(MitDesc,$Z49),"code not found")</f>
        <v/>
      </c>
      <c r="D49" s="14">
        <f>IFERROR(INDEX(MitUnit,$Z49),"")</f>
        <v/>
      </c>
      <c r="E49" s="10">
        <f>E48</f>
        <v/>
      </c>
      <c r="F49" s="42">
        <f>IFERROR(INDEX(MitAll,$Z49,$Y49+1+F$4-Settings!$C$7),"")</f>
        <v/>
      </c>
      <c r="G49" s="43">
        <f>IFERROR(INDEX(MitAll,$Z49,$Y49+1+G$4-Settings!$C$7),"")</f>
        <v/>
      </c>
      <c r="H49" s="43">
        <f>IFERROR(INDEX(MitAll,$Z49,$Y49+1+H$4-Settings!$C$7),"")</f>
        <v/>
      </c>
      <c r="I49" s="43">
        <f>IFERROR(INDEX(MitAll,$Z49,$Y49+1+I$4-Settings!$C$7),"")</f>
        <v/>
      </c>
      <c r="J49" s="43">
        <f>IFERROR(INDEX(MitAll,$Z49,$Y49+1+J$4-Settings!$C$7),"")</f>
        <v/>
      </c>
      <c r="K49" s="43">
        <f>IFERROR(INDEX(MitAll,$Z49,$Y49+1+K$4-Settings!$C$7),"")</f>
        <v/>
      </c>
      <c r="L49" s="43">
        <f>IFERROR(INDEX(MitAll,$Z49,$Y49+1+L$4-Settings!$C$7),"")</f>
        <v/>
      </c>
      <c r="M49" s="43">
        <f>IFERROR(INDEX(MitAll,$Z49,$Y49+1+M$4-Settings!$C$7),"")</f>
        <v/>
      </c>
      <c r="N49" s="43">
        <f>IFERROR(INDEX(MitAll,$Z49,$Y49+1+N$4-Settings!$C$7),"")</f>
        <v/>
      </c>
      <c r="O49" s="43">
        <f>IFERROR(INDEX(MitAll,$Z49,$Y49+1+O$4-Settings!$C$7),"")</f>
        <v/>
      </c>
      <c r="P49" s="43">
        <f>IFERROR(INDEX(MitAll,$Z49,$Y49+1+P$4-Settings!$C$7),"")</f>
        <v/>
      </c>
      <c r="Q49" s="43">
        <f>IFERROR(INDEX(MitAll,$Z49,$Y49+1+Q$4-Settings!$C$7),"")</f>
        <v/>
      </c>
      <c r="R49" s="43">
        <f>IFERROR(INDEX(MitAll,$Z49,$Y49+1+R$4-Settings!$C$7),"")</f>
        <v/>
      </c>
      <c r="S49" s="43">
        <f>IFERROR(INDEX(MitAll,$Z49,$Y49+1+S$4-Settings!$C$7),"")</f>
        <v/>
      </c>
      <c r="T49" s="43">
        <f>IFERROR(INDEX(MitAll,$Z49,$Y49+1+T$4-Settings!$C$7),"")</f>
        <v/>
      </c>
      <c r="U49" s="43">
        <f>IFERROR(INDEX(MitAll,$Z49,$Y49+1+U$4-Settings!$C$7),"")</f>
        <v/>
      </c>
      <c r="V49" s="43">
        <f>IFERROR(INDEX(MitAll,$Z49,$Y49+1+V$4-Settings!$C$7),"")</f>
        <v/>
      </c>
      <c r="W49" s="43">
        <f>IFERROR(INDEX(MitAll,$Z49,$Y49+1+W$4-Settings!$C$7),"")</f>
        <v/>
      </c>
      <c r="X49" s="43">
        <f>IFERROR(INDEX(MitAll,$Z49,$Y49+1+X$4-Settings!$C$7),"")</f>
        <v/>
      </c>
      <c r="Y49" s="10">
        <f>MATCH($E49,MitScen,0)</f>
        <v/>
      </c>
      <c r="Z49" s="10">
        <f>MATCH($A49,INDEX(MitAll,0,$Y49),0)</f>
        <v/>
      </c>
    </row>
    <row r="50">
      <c r="A50" s="11">
        <f>LOWER(Settings!$C$4)&amp;"."&amp;$B50&amp;"."&amp;$E50</f>
        <v/>
      </c>
      <c r="B50" s="21" t="inlineStr">
        <is>
          <t>mit.shr.pow.coa</t>
        </is>
      </c>
      <c r="C50" s="14">
        <f>IFERROR(INDEX(MitDesc,$Z50),"code not found")</f>
        <v/>
      </c>
      <c r="D50" s="14">
        <f>IFERROR(INDEX(MitUnit,$Z50),"")</f>
        <v/>
      </c>
      <c r="E50" s="10">
        <f>E49</f>
        <v/>
      </c>
      <c r="F50" s="12">
        <f>IFERROR(INDEX(MitAll,$Z50,$Y50+1+F$4-Settings!$C$7),"")</f>
        <v/>
      </c>
      <c r="G50" s="13">
        <f>IFERROR(INDEX(MitAll,$Z50,$Y50+1+G$4-Settings!$C$7),"")</f>
        <v/>
      </c>
      <c r="H50" s="13">
        <f>IFERROR(INDEX(MitAll,$Z50,$Y50+1+H$4-Settings!$C$7),"")</f>
        <v/>
      </c>
      <c r="I50" s="13">
        <f>IFERROR(INDEX(MitAll,$Z50,$Y50+1+I$4-Settings!$C$7),"")</f>
        <v/>
      </c>
      <c r="J50" s="13">
        <f>IFERROR(INDEX(MitAll,$Z50,$Y50+1+J$4-Settings!$C$7),"")</f>
        <v/>
      </c>
      <c r="K50" s="13">
        <f>IFERROR(INDEX(MitAll,$Z50,$Y50+1+K$4-Settings!$C$7),"")</f>
        <v/>
      </c>
      <c r="L50" s="13">
        <f>IFERROR(INDEX(MitAll,$Z50,$Y50+1+L$4-Settings!$C$7),"")</f>
        <v/>
      </c>
      <c r="M50" s="13">
        <f>IFERROR(INDEX(MitAll,$Z50,$Y50+1+M$4-Settings!$C$7),"")</f>
        <v/>
      </c>
      <c r="N50" s="13">
        <f>IFERROR(INDEX(MitAll,$Z50,$Y50+1+N$4-Settings!$C$7),"")</f>
        <v/>
      </c>
      <c r="O50" s="13">
        <f>IFERROR(INDEX(MitAll,$Z50,$Y50+1+O$4-Settings!$C$7),"")</f>
        <v/>
      </c>
      <c r="P50" s="13">
        <f>IFERROR(INDEX(MitAll,$Z50,$Y50+1+P$4-Settings!$C$7),"")</f>
        <v/>
      </c>
      <c r="Q50" s="13">
        <f>IFERROR(INDEX(MitAll,$Z50,$Y50+1+Q$4-Settings!$C$7),"")</f>
        <v/>
      </c>
      <c r="R50" s="13">
        <f>IFERROR(INDEX(MitAll,$Z50,$Y50+1+R$4-Settings!$C$7),"")</f>
        <v/>
      </c>
      <c r="S50" s="13">
        <f>IFERROR(INDEX(MitAll,$Z50,$Y50+1+S$4-Settings!$C$7),"")</f>
        <v/>
      </c>
      <c r="T50" s="13">
        <f>IFERROR(INDEX(MitAll,$Z50,$Y50+1+T$4-Settings!$C$7),"")</f>
        <v/>
      </c>
      <c r="U50" s="13">
        <f>IFERROR(INDEX(MitAll,$Z50,$Y50+1+U$4-Settings!$C$7),"")</f>
        <v/>
      </c>
      <c r="V50" s="13">
        <f>IFERROR(INDEX(MitAll,$Z50,$Y50+1+V$4-Settings!$C$7),"")</f>
        <v/>
      </c>
      <c r="W50" s="13">
        <f>IFERROR(INDEX(MitAll,$Z50,$Y50+1+W$4-Settings!$C$7),"")</f>
        <v/>
      </c>
      <c r="X50" s="13">
        <f>IFERROR(INDEX(MitAll,$Z50,$Y50+1+X$4-Settings!$C$7),"")</f>
        <v/>
      </c>
      <c r="Y50" s="10">
        <f>MATCH($E50,MitScen,0)</f>
        <v/>
      </c>
      <c r="Z50" s="10">
        <f>MATCH($A50,INDEX(MitAll,0,$Y50),0)</f>
        <v/>
      </c>
    </row>
    <row r="51">
      <c r="A51" s="11">
        <f>LOWER(Settings!$C$4)&amp;"."&amp;$B51&amp;"."&amp;$E51</f>
        <v/>
      </c>
      <c r="B51" s="21" t="inlineStr">
        <is>
          <t>mit.shr.pow.oop</t>
        </is>
      </c>
      <c r="C51" s="14">
        <f>IFERROR(INDEX(MitDesc,$Z51),"code not found")</f>
        <v/>
      </c>
      <c r="D51" s="14">
        <f>IFERROR(INDEX(MitUnit,$Z51),"")</f>
        <v/>
      </c>
      <c r="E51" s="10">
        <f>E50</f>
        <v/>
      </c>
      <c r="F51" s="12">
        <f>IFERROR(INDEX(MitAll,$Z51,$Y51+1+F$4-Settings!$C$7),"")</f>
        <v/>
      </c>
      <c r="G51" s="13">
        <f>IFERROR(INDEX(MitAll,$Z51,$Y51+1+G$4-Settings!$C$7),"")</f>
        <v/>
      </c>
      <c r="H51" s="13">
        <f>IFERROR(INDEX(MitAll,$Z51,$Y51+1+H$4-Settings!$C$7),"")</f>
        <v/>
      </c>
      <c r="I51" s="13">
        <f>IFERROR(INDEX(MitAll,$Z51,$Y51+1+I$4-Settings!$C$7),"")</f>
        <v/>
      </c>
      <c r="J51" s="13">
        <f>IFERROR(INDEX(MitAll,$Z51,$Y51+1+J$4-Settings!$C$7),"")</f>
        <v/>
      </c>
      <c r="K51" s="13">
        <f>IFERROR(INDEX(MitAll,$Z51,$Y51+1+K$4-Settings!$C$7),"")</f>
        <v/>
      </c>
      <c r="L51" s="13">
        <f>IFERROR(INDEX(MitAll,$Z51,$Y51+1+L$4-Settings!$C$7),"")</f>
        <v/>
      </c>
      <c r="M51" s="13">
        <f>IFERROR(INDEX(MitAll,$Z51,$Y51+1+M$4-Settings!$C$7),"")</f>
        <v/>
      </c>
      <c r="N51" s="13">
        <f>IFERROR(INDEX(MitAll,$Z51,$Y51+1+N$4-Settings!$C$7),"")</f>
        <v/>
      </c>
      <c r="O51" s="13">
        <f>IFERROR(INDEX(MitAll,$Z51,$Y51+1+O$4-Settings!$C$7),"")</f>
        <v/>
      </c>
      <c r="P51" s="13">
        <f>IFERROR(INDEX(MitAll,$Z51,$Y51+1+P$4-Settings!$C$7),"")</f>
        <v/>
      </c>
      <c r="Q51" s="13">
        <f>IFERROR(INDEX(MitAll,$Z51,$Y51+1+Q$4-Settings!$C$7),"")</f>
        <v/>
      </c>
      <c r="R51" s="13">
        <f>IFERROR(INDEX(MitAll,$Z51,$Y51+1+R$4-Settings!$C$7),"")</f>
        <v/>
      </c>
      <c r="S51" s="13">
        <f>IFERROR(INDEX(MitAll,$Z51,$Y51+1+S$4-Settings!$C$7),"")</f>
        <v/>
      </c>
      <c r="T51" s="13">
        <f>IFERROR(INDEX(MitAll,$Z51,$Y51+1+T$4-Settings!$C$7),"")</f>
        <v/>
      </c>
      <c r="U51" s="13">
        <f>IFERROR(INDEX(MitAll,$Z51,$Y51+1+U$4-Settings!$C$7),"")</f>
        <v/>
      </c>
      <c r="V51" s="13">
        <f>IFERROR(INDEX(MitAll,$Z51,$Y51+1+V$4-Settings!$C$7),"")</f>
        <v/>
      </c>
      <c r="W51" s="13">
        <f>IFERROR(INDEX(MitAll,$Z51,$Y51+1+W$4-Settings!$C$7),"")</f>
        <v/>
      </c>
      <c r="X51" s="13">
        <f>IFERROR(INDEX(MitAll,$Z51,$Y51+1+X$4-Settings!$C$7),"")</f>
        <v/>
      </c>
      <c r="Y51" s="10">
        <f>MATCH($E51,MitScen,0)</f>
        <v/>
      </c>
      <c r="Z51" s="10">
        <f>MATCH($A51,INDEX(MitAll,0,$Y51),0)</f>
        <v/>
      </c>
    </row>
    <row r="52">
      <c r="A52" s="11">
        <f>LOWER(Settings!$C$4)&amp;"."&amp;$B52&amp;"."&amp;$E52</f>
        <v/>
      </c>
      <c r="B52" s="21" t="inlineStr">
        <is>
          <t>mit.shr.pow.wnd</t>
        </is>
      </c>
      <c r="C52" s="14">
        <f>IFERROR(INDEX(MitDesc,$Z52),"code not found")</f>
        <v/>
      </c>
      <c r="D52" s="14">
        <f>IFERROR(INDEX(MitUnit,$Z52),"")</f>
        <v/>
      </c>
      <c r="E52" s="10">
        <f>E51</f>
        <v/>
      </c>
      <c r="F52" s="12">
        <f>IFERROR(INDEX(MitAll,$Z52,$Y52+1+F$4-Settings!$C$7),"")</f>
        <v/>
      </c>
      <c r="G52" s="13">
        <f>IFERROR(INDEX(MitAll,$Z52,$Y52+1+G$4-Settings!$C$7),"")</f>
        <v/>
      </c>
      <c r="H52" s="13">
        <f>IFERROR(INDEX(MitAll,$Z52,$Y52+1+H$4-Settings!$C$7),"")</f>
        <v/>
      </c>
      <c r="I52" s="13">
        <f>IFERROR(INDEX(MitAll,$Z52,$Y52+1+I$4-Settings!$C$7),"")</f>
        <v/>
      </c>
      <c r="J52" s="13">
        <f>IFERROR(INDEX(MitAll,$Z52,$Y52+1+J$4-Settings!$C$7),"")</f>
        <v/>
      </c>
      <c r="K52" s="13">
        <f>IFERROR(INDEX(MitAll,$Z52,$Y52+1+K$4-Settings!$C$7),"")</f>
        <v/>
      </c>
      <c r="L52" s="13">
        <f>IFERROR(INDEX(MitAll,$Z52,$Y52+1+L$4-Settings!$C$7),"")</f>
        <v/>
      </c>
      <c r="M52" s="13">
        <f>IFERROR(INDEX(MitAll,$Z52,$Y52+1+M$4-Settings!$C$7),"")</f>
        <v/>
      </c>
      <c r="N52" s="13">
        <f>IFERROR(INDEX(MitAll,$Z52,$Y52+1+N$4-Settings!$C$7),"")</f>
        <v/>
      </c>
      <c r="O52" s="13">
        <f>IFERROR(INDEX(MitAll,$Z52,$Y52+1+O$4-Settings!$C$7),"")</f>
        <v/>
      </c>
      <c r="P52" s="13">
        <f>IFERROR(INDEX(MitAll,$Z52,$Y52+1+P$4-Settings!$C$7),"")</f>
        <v/>
      </c>
      <c r="Q52" s="13">
        <f>IFERROR(INDEX(MitAll,$Z52,$Y52+1+Q$4-Settings!$C$7),"")</f>
        <v/>
      </c>
      <c r="R52" s="13">
        <f>IFERROR(INDEX(MitAll,$Z52,$Y52+1+R$4-Settings!$C$7),"")</f>
        <v/>
      </c>
      <c r="S52" s="13">
        <f>IFERROR(INDEX(MitAll,$Z52,$Y52+1+S$4-Settings!$C$7),"")</f>
        <v/>
      </c>
      <c r="T52" s="13">
        <f>IFERROR(INDEX(MitAll,$Z52,$Y52+1+T$4-Settings!$C$7),"")</f>
        <v/>
      </c>
      <c r="U52" s="13">
        <f>IFERROR(INDEX(MitAll,$Z52,$Y52+1+U$4-Settings!$C$7),"")</f>
        <v/>
      </c>
      <c r="V52" s="13">
        <f>IFERROR(INDEX(MitAll,$Z52,$Y52+1+V$4-Settings!$C$7),"")</f>
        <v/>
      </c>
      <c r="W52" s="13">
        <f>IFERROR(INDEX(MitAll,$Z52,$Y52+1+W$4-Settings!$C$7),"")</f>
        <v/>
      </c>
      <c r="X52" s="13">
        <f>IFERROR(INDEX(MitAll,$Z52,$Y52+1+X$4-Settings!$C$7),"")</f>
        <v/>
      </c>
      <c r="Y52" s="10">
        <f>MATCH($E52,MitScen,0)</f>
        <v/>
      </c>
      <c r="Z52" s="10">
        <f>MATCH($A52,INDEX(MitAll,0,$Y52),0)</f>
        <v/>
      </c>
    </row>
    <row r="53">
      <c r="A53" s="11">
        <f>LOWER(Settings!$C$4)&amp;"."&amp;$B53&amp;"."&amp;$E53</f>
        <v/>
      </c>
      <c r="B53" s="21" t="inlineStr">
        <is>
          <t>mit.shr.pow.sol</t>
        </is>
      </c>
      <c r="C53" s="14">
        <f>IFERROR(INDEX(MitDesc,$Z53),"code not found")</f>
        <v/>
      </c>
      <c r="D53" s="14">
        <f>IFERROR(INDEX(MitUnit,$Z53),"")</f>
        <v/>
      </c>
      <c r="E53" s="10">
        <f>E52</f>
        <v/>
      </c>
      <c r="F53" s="12">
        <f>IFERROR(INDEX(MitAll,$Z53,$Y53+1+F$4-Settings!$C$7),"")</f>
        <v/>
      </c>
      <c r="G53" s="13">
        <f>IFERROR(INDEX(MitAll,$Z53,$Y53+1+G$4-Settings!$C$7),"")</f>
        <v/>
      </c>
      <c r="H53" s="13">
        <f>IFERROR(INDEX(MitAll,$Z53,$Y53+1+H$4-Settings!$C$7),"")</f>
        <v/>
      </c>
      <c r="I53" s="13">
        <f>IFERROR(INDEX(MitAll,$Z53,$Y53+1+I$4-Settings!$C$7),"")</f>
        <v/>
      </c>
      <c r="J53" s="13">
        <f>IFERROR(INDEX(MitAll,$Z53,$Y53+1+J$4-Settings!$C$7),"")</f>
        <v/>
      </c>
      <c r="K53" s="13">
        <f>IFERROR(INDEX(MitAll,$Z53,$Y53+1+K$4-Settings!$C$7),"")</f>
        <v/>
      </c>
      <c r="L53" s="13">
        <f>IFERROR(INDEX(MitAll,$Z53,$Y53+1+L$4-Settings!$C$7),"")</f>
        <v/>
      </c>
      <c r="M53" s="13">
        <f>IFERROR(INDEX(MitAll,$Z53,$Y53+1+M$4-Settings!$C$7),"")</f>
        <v/>
      </c>
      <c r="N53" s="13">
        <f>IFERROR(INDEX(MitAll,$Z53,$Y53+1+N$4-Settings!$C$7),"")</f>
        <v/>
      </c>
      <c r="O53" s="13">
        <f>IFERROR(INDEX(MitAll,$Z53,$Y53+1+O$4-Settings!$C$7),"")</f>
        <v/>
      </c>
      <c r="P53" s="13">
        <f>IFERROR(INDEX(MitAll,$Z53,$Y53+1+P$4-Settings!$C$7),"")</f>
        <v/>
      </c>
      <c r="Q53" s="13">
        <f>IFERROR(INDEX(MitAll,$Z53,$Y53+1+Q$4-Settings!$C$7),"")</f>
        <v/>
      </c>
      <c r="R53" s="13">
        <f>IFERROR(INDEX(MitAll,$Z53,$Y53+1+R$4-Settings!$C$7),"")</f>
        <v/>
      </c>
      <c r="S53" s="13">
        <f>IFERROR(INDEX(MitAll,$Z53,$Y53+1+S$4-Settings!$C$7),"")</f>
        <v/>
      </c>
      <c r="T53" s="13">
        <f>IFERROR(INDEX(MitAll,$Z53,$Y53+1+T$4-Settings!$C$7),"")</f>
        <v/>
      </c>
      <c r="U53" s="13">
        <f>IFERROR(INDEX(MitAll,$Z53,$Y53+1+U$4-Settings!$C$7),"")</f>
        <v/>
      </c>
      <c r="V53" s="13">
        <f>IFERROR(INDEX(MitAll,$Z53,$Y53+1+V$4-Settings!$C$7),"")</f>
        <v/>
      </c>
      <c r="W53" s="13">
        <f>IFERROR(INDEX(MitAll,$Z53,$Y53+1+W$4-Settings!$C$7),"")</f>
        <v/>
      </c>
      <c r="X53" s="13">
        <f>IFERROR(INDEX(MitAll,$Z53,$Y53+1+X$4-Settings!$C$7),"")</f>
        <v/>
      </c>
      <c r="Y53" s="10">
        <f>MATCH($E53,MitScen,0)</f>
        <v/>
      </c>
      <c r="Z53" s="10">
        <f>MATCH($A53,INDEX(MitAll,0,$Y53),0)</f>
        <v/>
      </c>
    </row>
    <row r="54">
      <c r="A54" s="11">
        <f>LOWER(Settings!$C$4)&amp;"."&amp;$B54&amp;"."&amp;$E54</f>
        <v/>
      </c>
      <c r="B54" s="21" t="inlineStr">
        <is>
          <t>mit.shr.pow.hyd</t>
        </is>
      </c>
      <c r="C54" s="14">
        <f>IFERROR(INDEX(MitDesc,$Z54),"code not found")</f>
        <v/>
      </c>
      <c r="D54" s="14">
        <f>IFERROR(INDEX(MitUnit,$Z54),"")</f>
        <v/>
      </c>
      <c r="E54" s="10">
        <f>E53</f>
        <v/>
      </c>
      <c r="F54" s="12">
        <f>IFERROR(INDEX(MitAll,$Z54,$Y54+1+F$4-Settings!$C$7),"")</f>
        <v/>
      </c>
      <c r="G54" s="13">
        <f>IFERROR(INDEX(MitAll,$Z54,$Y54+1+G$4-Settings!$C$7),"")</f>
        <v/>
      </c>
      <c r="H54" s="13">
        <f>IFERROR(INDEX(MitAll,$Z54,$Y54+1+H$4-Settings!$C$7),"")</f>
        <v/>
      </c>
      <c r="I54" s="13">
        <f>IFERROR(INDEX(MitAll,$Z54,$Y54+1+I$4-Settings!$C$7),"")</f>
        <v/>
      </c>
      <c r="J54" s="13">
        <f>IFERROR(INDEX(MitAll,$Z54,$Y54+1+J$4-Settings!$C$7),"")</f>
        <v/>
      </c>
      <c r="K54" s="13">
        <f>IFERROR(INDEX(MitAll,$Z54,$Y54+1+K$4-Settings!$C$7),"")</f>
        <v/>
      </c>
      <c r="L54" s="13">
        <f>IFERROR(INDEX(MitAll,$Z54,$Y54+1+L$4-Settings!$C$7),"")</f>
        <v/>
      </c>
      <c r="M54" s="13">
        <f>IFERROR(INDEX(MitAll,$Z54,$Y54+1+M$4-Settings!$C$7),"")</f>
        <v/>
      </c>
      <c r="N54" s="13">
        <f>IFERROR(INDEX(MitAll,$Z54,$Y54+1+N$4-Settings!$C$7),"")</f>
        <v/>
      </c>
      <c r="O54" s="13">
        <f>IFERROR(INDEX(MitAll,$Z54,$Y54+1+O$4-Settings!$C$7),"")</f>
        <v/>
      </c>
      <c r="P54" s="13">
        <f>IFERROR(INDEX(MitAll,$Z54,$Y54+1+P$4-Settings!$C$7),"")</f>
        <v/>
      </c>
      <c r="Q54" s="13">
        <f>IFERROR(INDEX(MitAll,$Z54,$Y54+1+Q$4-Settings!$C$7),"")</f>
        <v/>
      </c>
      <c r="R54" s="13">
        <f>IFERROR(INDEX(MitAll,$Z54,$Y54+1+R$4-Settings!$C$7),"")</f>
        <v/>
      </c>
      <c r="S54" s="13">
        <f>IFERROR(INDEX(MitAll,$Z54,$Y54+1+S$4-Settings!$C$7),"")</f>
        <v/>
      </c>
      <c r="T54" s="13">
        <f>IFERROR(INDEX(MitAll,$Z54,$Y54+1+T$4-Settings!$C$7),"")</f>
        <v/>
      </c>
      <c r="U54" s="13">
        <f>IFERROR(INDEX(MitAll,$Z54,$Y54+1+U$4-Settings!$C$7),"")</f>
        <v/>
      </c>
      <c r="V54" s="13">
        <f>IFERROR(INDEX(MitAll,$Z54,$Y54+1+V$4-Settings!$C$7),"")</f>
        <v/>
      </c>
      <c r="W54" s="13">
        <f>IFERROR(INDEX(MitAll,$Z54,$Y54+1+W$4-Settings!$C$7),"")</f>
        <v/>
      </c>
      <c r="X54" s="13">
        <f>IFERROR(INDEX(MitAll,$Z54,$Y54+1+X$4-Settings!$C$7),"")</f>
        <v/>
      </c>
      <c r="Y54" s="10">
        <f>MATCH($E54,MitScen,0)</f>
        <v/>
      </c>
      <c r="Z54" s="10">
        <f>MATCH($A54,INDEX(MitAll,0,$Y54),0)</f>
        <v/>
      </c>
    </row>
    <row r="55">
      <c r="A55" s="11">
        <f>LOWER(Settings!$C$4)&amp;"."&amp;$B55&amp;"."&amp;$E55</f>
        <v/>
      </c>
      <c r="B55" s="21" t="inlineStr">
        <is>
          <t>mit.ccpav</t>
        </is>
      </c>
      <c r="C55" s="14">
        <f>IFERROR(INDEX(MitDesc,$Z55),"code not found")</f>
        <v/>
      </c>
      <c r="D55" s="14">
        <f>IFERROR(INDEX(MitUnit,$Z55),"")</f>
        <v/>
      </c>
      <c r="E55" s="10">
        <f>E54</f>
        <v/>
      </c>
      <c r="F55" s="15">
        <f>IFERROR(INDEX(MitAll,$Z55,$Y55+1+F$4-Settings!$C$7),"")</f>
        <v/>
      </c>
      <c r="G55" s="16">
        <f>IFERROR(INDEX(MitAll,$Z55,$Y55+1+G$4-Settings!$C$7),"")</f>
        <v/>
      </c>
      <c r="H55" s="16">
        <f>IFERROR(INDEX(MitAll,$Z55,$Y55+1+H$4-Settings!$C$7),"")</f>
        <v/>
      </c>
      <c r="I55" s="16">
        <f>IFERROR(INDEX(MitAll,$Z55,$Y55+1+I$4-Settings!$C$7),"")</f>
        <v/>
      </c>
      <c r="J55" s="16">
        <f>IFERROR(INDEX(MitAll,$Z55,$Y55+1+J$4-Settings!$C$7),"")</f>
        <v/>
      </c>
      <c r="K55" s="16">
        <f>IFERROR(INDEX(MitAll,$Z55,$Y55+1+K$4-Settings!$C$7),"")</f>
        <v/>
      </c>
      <c r="L55" s="16">
        <f>IFERROR(INDEX(MitAll,$Z55,$Y55+1+L$4-Settings!$C$7),"")</f>
        <v/>
      </c>
      <c r="M55" s="16">
        <f>IFERROR(INDEX(MitAll,$Z55,$Y55+1+M$4-Settings!$C$7),"")</f>
        <v/>
      </c>
      <c r="N55" s="16">
        <f>IFERROR(INDEX(MitAll,$Z55,$Y55+1+N$4-Settings!$C$7),"")</f>
        <v/>
      </c>
      <c r="O55" s="16">
        <f>IFERROR(INDEX(MitAll,$Z55,$Y55+1+O$4-Settings!$C$7),"")</f>
        <v/>
      </c>
      <c r="P55" s="16">
        <f>IFERROR(INDEX(MitAll,$Z55,$Y55+1+P$4-Settings!$C$7),"")</f>
        <v/>
      </c>
      <c r="Q55" s="16">
        <f>IFERROR(INDEX(MitAll,$Z55,$Y55+1+Q$4-Settings!$C$7),"")</f>
        <v/>
      </c>
      <c r="R55" s="16">
        <f>IFERROR(INDEX(MitAll,$Z55,$Y55+1+R$4-Settings!$C$7),"")</f>
        <v/>
      </c>
      <c r="S55" s="16">
        <f>IFERROR(INDEX(MitAll,$Z55,$Y55+1+S$4-Settings!$C$7),"")</f>
        <v/>
      </c>
      <c r="T55" s="16">
        <f>IFERROR(INDEX(MitAll,$Z55,$Y55+1+T$4-Settings!$C$7),"")</f>
        <v/>
      </c>
      <c r="U55" s="16">
        <f>IFERROR(INDEX(MitAll,$Z55,$Y55+1+U$4-Settings!$C$7),"")</f>
        <v/>
      </c>
      <c r="V55" s="16">
        <f>IFERROR(INDEX(MitAll,$Z55,$Y55+1+V$4-Settings!$C$7),"")</f>
        <v/>
      </c>
      <c r="W55" s="16">
        <f>IFERROR(INDEX(MitAll,$Z55,$Y55+1+W$4-Settings!$C$7),"")</f>
        <v/>
      </c>
      <c r="X55" s="16">
        <f>IFERROR(INDEX(MitAll,$Z55,$Y55+1+X$4-Settings!$C$7),"")</f>
        <v/>
      </c>
      <c r="Y55" s="10">
        <f>MATCH($E55,MitScen,0)</f>
        <v/>
      </c>
      <c r="Z55" s="10">
        <f>MATCH($A55,INDEX(MitAll,0,$Y55),0)</f>
        <v/>
      </c>
    </row>
    <row r="56">
      <c r="A56" s="11">
        <f>LOWER(Settings!$C$4)&amp;"."&amp;$B56&amp;"."&amp;$E56</f>
        <v/>
      </c>
      <c r="B56" s="21" t="inlineStr">
        <is>
          <t>mit.rcarb.res.ecy</t>
        </is>
      </c>
      <c r="C56" s="14">
        <f>IFERROR(INDEX(MitDesc,$Z56),"code not found")</f>
        <v/>
      </c>
      <c r="D56" s="14">
        <f>IFERROR(INDEX(MitUnit,$Z56),"")</f>
        <v/>
      </c>
      <c r="E56" s="10">
        <f>E55</f>
        <v/>
      </c>
      <c r="F56" s="42">
        <f>IFERROR(INDEX(MitAll,$Z56,$Y56+1+F$4-Settings!$C$7),"")</f>
        <v/>
      </c>
      <c r="G56" s="43">
        <f>IFERROR(INDEX(MitAll,$Z56,$Y56+1+G$4-Settings!$C$7),"")</f>
        <v/>
      </c>
      <c r="H56" s="43">
        <f>IFERROR(INDEX(MitAll,$Z56,$Y56+1+H$4-Settings!$C$7),"")</f>
        <v/>
      </c>
      <c r="I56" s="43">
        <f>IFERROR(INDEX(MitAll,$Z56,$Y56+1+I$4-Settings!$C$7),"")</f>
        <v/>
      </c>
      <c r="J56" s="43">
        <f>IFERROR(INDEX(MitAll,$Z56,$Y56+1+J$4-Settings!$C$7),"")</f>
        <v/>
      </c>
      <c r="K56" s="43">
        <f>IFERROR(INDEX(MitAll,$Z56,$Y56+1+K$4-Settings!$C$7),"")</f>
        <v/>
      </c>
      <c r="L56" s="43">
        <f>IFERROR(INDEX(MitAll,$Z56,$Y56+1+L$4-Settings!$C$7),"")</f>
        <v/>
      </c>
      <c r="M56" s="43">
        <f>IFERROR(INDEX(MitAll,$Z56,$Y56+1+M$4-Settings!$C$7),"")</f>
        <v/>
      </c>
      <c r="N56" s="43">
        <f>IFERROR(INDEX(MitAll,$Z56,$Y56+1+N$4-Settings!$C$7),"")</f>
        <v/>
      </c>
      <c r="O56" s="43">
        <f>IFERROR(INDEX(MitAll,$Z56,$Y56+1+O$4-Settings!$C$7),"")</f>
        <v/>
      </c>
      <c r="P56" s="43">
        <f>IFERROR(INDEX(MitAll,$Z56,$Y56+1+P$4-Settings!$C$7),"")</f>
        <v/>
      </c>
      <c r="Q56" s="43">
        <f>IFERROR(INDEX(MitAll,$Z56,$Y56+1+Q$4-Settings!$C$7),"")</f>
        <v/>
      </c>
      <c r="R56" s="43">
        <f>IFERROR(INDEX(MitAll,$Z56,$Y56+1+R$4-Settings!$C$7),"")</f>
        <v/>
      </c>
      <c r="S56" s="43">
        <f>IFERROR(INDEX(MitAll,$Z56,$Y56+1+S$4-Settings!$C$7),"")</f>
        <v/>
      </c>
      <c r="T56" s="43">
        <f>IFERROR(INDEX(MitAll,$Z56,$Y56+1+T$4-Settings!$C$7),"")</f>
        <v/>
      </c>
      <c r="U56" s="43">
        <f>IFERROR(INDEX(MitAll,$Z56,$Y56+1+U$4-Settings!$C$7),"")</f>
        <v/>
      </c>
      <c r="V56" s="43">
        <f>IFERROR(INDEX(MitAll,$Z56,$Y56+1+V$4-Settings!$C$7),"")</f>
        <v/>
      </c>
      <c r="W56" s="43">
        <f>IFERROR(INDEX(MitAll,$Z56,$Y56+1+W$4-Settings!$C$7),"")</f>
        <v/>
      </c>
      <c r="X56" s="43">
        <f>IFERROR(INDEX(MitAll,$Z56,$Y56+1+X$4-Settings!$C$7),"")</f>
        <v/>
      </c>
      <c r="Y56" s="10">
        <f>MATCH($E56,MitScen,0)</f>
        <v/>
      </c>
      <c r="Z56" s="10">
        <f>MATCH($A56,INDEX(MitAll,0,$Y56),0)</f>
        <v/>
      </c>
    </row>
    <row r="57">
      <c r="A57" s="11">
        <f>LOWER(Settings!$C$4)&amp;"."&amp;$B57&amp;"."&amp;$E57</f>
        <v/>
      </c>
      <c r="B57" s="21" t="inlineStr">
        <is>
          <t>mit.rcarb.ind.ecy</t>
        </is>
      </c>
      <c r="C57" s="14">
        <f>IFERROR(INDEX(MitDesc,$Z57),"code not found")</f>
        <v/>
      </c>
      <c r="D57" s="14">
        <f>IFERROR(INDEX(MitUnit,$Z57),"")</f>
        <v/>
      </c>
      <c r="E57" s="10">
        <f>E56</f>
        <v/>
      </c>
      <c r="F57" s="42">
        <f>IFERROR(INDEX(MitAll,$Z57,$Y57+1+F$4-Settings!$C$7),"")</f>
        <v/>
      </c>
      <c r="G57" s="43">
        <f>IFERROR(INDEX(MitAll,$Z57,$Y57+1+G$4-Settings!$C$7),"")</f>
        <v/>
      </c>
      <c r="H57" s="43">
        <f>IFERROR(INDEX(MitAll,$Z57,$Y57+1+H$4-Settings!$C$7),"")</f>
        <v/>
      </c>
      <c r="I57" s="43">
        <f>IFERROR(INDEX(MitAll,$Z57,$Y57+1+I$4-Settings!$C$7),"")</f>
        <v/>
      </c>
      <c r="J57" s="43">
        <f>IFERROR(INDEX(MitAll,$Z57,$Y57+1+J$4-Settings!$C$7),"")</f>
        <v/>
      </c>
      <c r="K57" s="43">
        <f>IFERROR(INDEX(MitAll,$Z57,$Y57+1+K$4-Settings!$C$7),"")</f>
        <v/>
      </c>
      <c r="L57" s="43">
        <f>IFERROR(INDEX(MitAll,$Z57,$Y57+1+L$4-Settings!$C$7),"")</f>
        <v/>
      </c>
      <c r="M57" s="43">
        <f>IFERROR(INDEX(MitAll,$Z57,$Y57+1+M$4-Settings!$C$7),"")</f>
        <v/>
      </c>
      <c r="N57" s="43">
        <f>IFERROR(INDEX(MitAll,$Z57,$Y57+1+N$4-Settings!$C$7),"")</f>
        <v/>
      </c>
      <c r="O57" s="43">
        <f>IFERROR(INDEX(MitAll,$Z57,$Y57+1+O$4-Settings!$C$7),"")</f>
        <v/>
      </c>
      <c r="P57" s="43">
        <f>IFERROR(INDEX(MitAll,$Z57,$Y57+1+P$4-Settings!$C$7),"")</f>
        <v/>
      </c>
      <c r="Q57" s="43">
        <f>IFERROR(INDEX(MitAll,$Z57,$Y57+1+Q$4-Settings!$C$7),"")</f>
        <v/>
      </c>
      <c r="R57" s="43">
        <f>IFERROR(INDEX(MitAll,$Z57,$Y57+1+R$4-Settings!$C$7),"")</f>
        <v/>
      </c>
      <c r="S57" s="43">
        <f>IFERROR(INDEX(MitAll,$Z57,$Y57+1+S$4-Settings!$C$7),"")</f>
        <v/>
      </c>
      <c r="T57" s="43">
        <f>IFERROR(INDEX(MitAll,$Z57,$Y57+1+T$4-Settings!$C$7),"")</f>
        <v/>
      </c>
      <c r="U57" s="43">
        <f>IFERROR(INDEX(MitAll,$Z57,$Y57+1+U$4-Settings!$C$7),"")</f>
        <v/>
      </c>
      <c r="V57" s="43">
        <f>IFERROR(INDEX(MitAll,$Z57,$Y57+1+V$4-Settings!$C$7),"")</f>
        <v/>
      </c>
      <c r="W57" s="43">
        <f>IFERROR(INDEX(MitAll,$Z57,$Y57+1+W$4-Settings!$C$7),"")</f>
        <v/>
      </c>
      <c r="X57" s="43">
        <f>IFERROR(INDEX(MitAll,$Z57,$Y57+1+X$4-Settings!$C$7),"")</f>
        <v/>
      </c>
      <c r="Y57" s="10">
        <f>MATCH($E57,MitScen,0)</f>
        <v/>
      </c>
      <c r="Z57" s="10">
        <f>MATCH($A57,INDEX(MitAll,0,$Y57),0)</f>
        <v/>
      </c>
    </row>
    <row r="58">
      <c r="E58" s="72">
        <f>E57</f>
        <v/>
      </c>
    </row>
    <row r="59">
      <c r="A59" s="4" t="inlineStr">
        <is>
          <t>Scenario block</t>
        </is>
      </c>
      <c r="B59" s="5" t="n"/>
      <c r="C59" s="4">
        <f>INDEX(MTInputs!$J$6:$AZ$6,MATCH($E59,MTInputs!$J$5:$AZ$5,0))</f>
        <v/>
      </c>
      <c r="D59" s="5" t="n"/>
      <c r="E59" s="71">
        <f>E58+1</f>
        <v/>
      </c>
      <c r="F59" s="5" t="n"/>
      <c r="G59" s="5" t="n"/>
      <c r="H59" s="5" t="n"/>
      <c r="I59" s="5" t="n"/>
      <c r="J59" s="5" t="n"/>
      <c r="K59" s="5" t="n"/>
      <c r="L59" s="5" t="n"/>
      <c r="M59" s="5" t="n"/>
      <c r="N59" s="5" t="n"/>
      <c r="O59" s="5" t="n"/>
      <c r="P59" s="5" t="n"/>
      <c r="Q59" s="5" t="n"/>
      <c r="R59" s="5" t="n"/>
      <c r="S59" s="5" t="n"/>
      <c r="T59" s="5" t="n"/>
      <c r="U59" s="5" t="n"/>
      <c r="V59" s="5" t="n"/>
      <c r="W59" s="5" t="n"/>
      <c r="X59" s="5" t="n"/>
    </row>
    <row r="60">
      <c r="A60" s="11">
        <f>LOWER(Settings!$C$4)&amp;"."&amp;$B60&amp;"."&amp;$E60</f>
        <v/>
      </c>
      <c r="B60" s="21" t="inlineStr">
        <is>
          <t>mit.ener.all.all.e</t>
        </is>
      </c>
      <c r="C60" s="14">
        <f>IFERROR(INDEX(MitDesc,$Z60),"code not found")</f>
        <v/>
      </c>
      <c r="D60" s="14">
        <f>IFERROR(INDEX(MitUnit,$Z60),"")</f>
        <v/>
      </c>
      <c r="E60" s="10">
        <f>E59</f>
        <v/>
      </c>
      <c r="F60" s="42">
        <f>IFERROR(INDEX(MitAll,$Z60,$Y60+1+F$4-Settings!$C$7),"")</f>
        <v/>
      </c>
      <c r="G60" s="43">
        <f>IFERROR(INDEX(MitAll,$Z60,$Y60+1+G$4-Settings!$C$7),"")</f>
        <v/>
      </c>
      <c r="H60" s="43">
        <f>IFERROR(INDEX(MitAll,$Z60,$Y60+1+H$4-Settings!$C$7),"")</f>
        <v/>
      </c>
      <c r="I60" s="43">
        <f>IFERROR(INDEX(MitAll,$Z60,$Y60+1+I$4-Settings!$C$7),"")</f>
        <v/>
      </c>
      <c r="J60" s="43">
        <f>IFERROR(INDEX(MitAll,$Z60,$Y60+1+J$4-Settings!$C$7),"")</f>
        <v/>
      </c>
      <c r="K60" s="43">
        <f>IFERROR(INDEX(MitAll,$Z60,$Y60+1+K$4-Settings!$C$7),"")</f>
        <v/>
      </c>
      <c r="L60" s="43">
        <f>IFERROR(INDEX(MitAll,$Z60,$Y60+1+L$4-Settings!$C$7),"")</f>
        <v/>
      </c>
      <c r="M60" s="43">
        <f>IFERROR(INDEX(MitAll,$Z60,$Y60+1+M$4-Settings!$C$7),"")</f>
        <v/>
      </c>
      <c r="N60" s="43">
        <f>IFERROR(INDEX(MitAll,$Z60,$Y60+1+N$4-Settings!$C$7),"")</f>
        <v/>
      </c>
      <c r="O60" s="43">
        <f>IFERROR(INDEX(MitAll,$Z60,$Y60+1+O$4-Settings!$C$7),"")</f>
        <v/>
      </c>
      <c r="P60" s="43">
        <f>IFERROR(INDEX(MitAll,$Z60,$Y60+1+P$4-Settings!$C$7),"")</f>
        <v/>
      </c>
      <c r="Q60" s="43">
        <f>IFERROR(INDEX(MitAll,$Z60,$Y60+1+Q$4-Settings!$C$7),"")</f>
        <v/>
      </c>
      <c r="R60" s="43">
        <f>IFERROR(INDEX(MitAll,$Z60,$Y60+1+R$4-Settings!$C$7),"")</f>
        <v/>
      </c>
      <c r="S60" s="43">
        <f>IFERROR(INDEX(MitAll,$Z60,$Y60+1+S$4-Settings!$C$7),"")</f>
        <v/>
      </c>
      <c r="T60" s="43">
        <f>IFERROR(INDEX(MitAll,$Z60,$Y60+1+T$4-Settings!$C$7),"")</f>
        <v/>
      </c>
      <c r="U60" s="43">
        <f>IFERROR(INDEX(MitAll,$Z60,$Y60+1+U$4-Settings!$C$7),"")</f>
        <v/>
      </c>
      <c r="V60" s="43">
        <f>IFERROR(INDEX(MitAll,$Z60,$Y60+1+V$4-Settings!$C$7),"")</f>
        <v/>
      </c>
      <c r="W60" s="43">
        <f>IFERROR(INDEX(MitAll,$Z60,$Y60+1+W$4-Settings!$C$7),"")</f>
        <v/>
      </c>
      <c r="X60" s="43">
        <f>IFERROR(INDEX(MitAll,$Z60,$Y60+1+X$4-Settings!$C$7),"")</f>
        <v/>
      </c>
      <c r="Y60" s="10">
        <f>MATCH($E60,MitScen,0)</f>
        <v/>
      </c>
      <c r="Z60" s="10">
        <f>MATCH($A60,INDEX(MitAll,0,$Y60),0)</f>
        <v/>
      </c>
    </row>
    <row r="61">
      <c r="A61" s="11">
        <f>LOWER(Settings!$C$4)&amp;"."&amp;$B61&amp;"."&amp;$E61</f>
        <v/>
      </c>
      <c r="B61" s="21" t="inlineStr">
        <is>
          <t>mit.ener.tra.all.e</t>
        </is>
      </c>
      <c r="C61" s="14">
        <f>IFERROR(INDEX(MitDesc,$Z61),"code not found")</f>
        <v/>
      </c>
      <c r="D61" s="14">
        <f>IFERROR(INDEX(MitUnit,$Z61),"")</f>
        <v/>
      </c>
      <c r="E61" s="10">
        <f>E60</f>
        <v/>
      </c>
      <c r="F61" s="42">
        <f>IFERROR(INDEX(MitAll,$Z61,$Y61+1+F$4-Settings!$C$7),"")</f>
        <v/>
      </c>
      <c r="G61" s="43">
        <f>IFERROR(INDEX(MitAll,$Z61,$Y61+1+G$4-Settings!$C$7),"")</f>
        <v/>
      </c>
      <c r="H61" s="43">
        <f>IFERROR(INDEX(MitAll,$Z61,$Y61+1+H$4-Settings!$C$7),"")</f>
        <v/>
      </c>
      <c r="I61" s="43">
        <f>IFERROR(INDEX(MitAll,$Z61,$Y61+1+I$4-Settings!$C$7),"")</f>
        <v/>
      </c>
      <c r="J61" s="43">
        <f>IFERROR(INDEX(MitAll,$Z61,$Y61+1+J$4-Settings!$C$7),"")</f>
        <v/>
      </c>
      <c r="K61" s="43">
        <f>IFERROR(INDEX(MitAll,$Z61,$Y61+1+K$4-Settings!$C$7),"")</f>
        <v/>
      </c>
      <c r="L61" s="43">
        <f>IFERROR(INDEX(MitAll,$Z61,$Y61+1+L$4-Settings!$C$7),"")</f>
        <v/>
      </c>
      <c r="M61" s="43">
        <f>IFERROR(INDEX(MitAll,$Z61,$Y61+1+M$4-Settings!$C$7),"")</f>
        <v/>
      </c>
      <c r="N61" s="43">
        <f>IFERROR(INDEX(MitAll,$Z61,$Y61+1+N$4-Settings!$C$7),"")</f>
        <v/>
      </c>
      <c r="O61" s="43">
        <f>IFERROR(INDEX(MitAll,$Z61,$Y61+1+O$4-Settings!$C$7),"")</f>
        <v/>
      </c>
      <c r="P61" s="43">
        <f>IFERROR(INDEX(MitAll,$Z61,$Y61+1+P$4-Settings!$C$7),"")</f>
        <v/>
      </c>
      <c r="Q61" s="43">
        <f>IFERROR(INDEX(MitAll,$Z61,$Y61+1+Q$4-Settings!$C$7),"")</f>
        <v/>
      </c>
      <c r="R61" s="43">
        <f>IFERROR(INDEX(MitAll,$Z61,$Y61+1+R$4-Settings!$C$7),"")</f>
        <v/>
      </c>
      <c r="S61" s="43">
        <f>IFERROR(INDEX(MitAll,$Z61,$Y61+1+S$4-Settings!$C$7),"")</f>
        <v/>
      </c>
      <c r="T61" s="43">
        <f>IFERROR(INDEX(MitAll,$Z61,$Y61+1+T$4-Settings!$C$7),"")</f>
        <v/>
      </c>
      <c r="U61" s="43">
        <f>IFERROR(INDEX(MitAll,$Z61,$Y61+1+U$4-Settings!$C$7),"")</f>
        <v/>
      </c>
      <c r="V61" s="43">
        <f>IFERROR(INDEX(MitAll,$Z61,$Y61+1+V$4-Settings!$C$7),"")</f>
        <v/>
      </c>
      <c r="W61" s="43">
        <f>IFERROR(INDEX(MitAll,$Z61,$Y61+1+W$4-Settings!$C$7),"")</f>
        <v/>
      </c>
      <c r="X61" s="43">
        <f>IFERROR(INDEX(MitAll,$Z61,$Y61+1+X$4-Settings!$C$7),"")</f>
        <v/>
      </c>
      <c r="Y61" s="10">
        <f>MATCH($E61,MitScen,0)</f>
        <v/>
      </c>
      <c r="Z61" s="10">
        <f>MATCH($A61,INDEX(MitAll,0,$Y61),0)</f>
        <v/>
      </c>
    </row>
    <row r="62">
      <c r="A62" s="11">
        <f>LOWER(Settings!$C$4)&amp;"."&amp;$B62&amp;"."&amp;$E62</f>
        <v/>
      </c>
      <c r="B62" s="21" t="inlineStr">
        <is>
          <t>mit.ener.bld.all.e</t>
        </is>
      </c>
      <c r="C62" s="14">
        <f>IFERROR(INDEX(MitDesc,$Z62),"code not found")</f>
        <v/>
      </c>
      <c r="D62" s="14">
        <f>IFERROR(INDEX(MitUnit,$Z62),"")</f>
        <v/>
      </c>
      <c r="E62" s="10">
        <f>E61</f>
        <v/>
      </c>
      <c r="F62" s="42">
        <f>IFERROR(INDEX(MitAll,$Z62,$Y62+1+F$4-Settings!$C$7),"")</f>
        <v/>
      </c>
      <c r="G62" s="43">
        <f>IFERROR(INDEX(MitAll,$Z62,$Y62+1+G$4-Settings!$C$7),"")</f>
        <v/>
      </c>
      <c r="H62" s="43">
        <f>IFERROR(INDEX(MitAll,$Z62,$Y62+1+H$4-Settings!$C$7),"")</f>
        <v/>
      </c>
      <c r="I62" s="43">
        <f>IFERROR(INDEX(MitAll,$Z62,$Y62+1+I$4-Settings!$C$7),"")</f>
        <v/>
      </c>
      <c r="J62" s="43">
        <f>IFERROR(INDEX(MitAll,$Z62,$Y62+1+J$4-Settings!$C$7),"")</f>
        <v/>
      </c>
      <c r="K62" s="43">
        <f>IFERROR(INDEX(MitAll,$Z62,$Y62+1+K$4-Settings!$C$7),"")</f>
        <v/>
      </c>
      <c r="L62" s="43">
        <f>IFERROR(INDEX(MitAll,$Z62,$Y62+1+L$4-Settings!$C$7),"")</f>
        <v/>
      </c>
      <c r="M62" s="43">
        <f>IFERROR(INDEX(MitAll,$Z62,$Y62+1+M$4-Settings!$C$7),"")</f>
        <v/>
      </c>
      <c r="N62" s="43">
        <f>IFERROR(INDEX(MitAll,$Z62,$Y62+1+N$4-Settings!$C$7),"")</f>
        <v/>
      </c>
      <c r="O62" s="43">
        <f>IFERROR(INDEX(MitAll,$Z62,$Y62+1+O$4-Settings!$C$7),"")</f>
        <v/>
      </c>
      <c r="P62" s="43">
        <f>IFERROR(INDEX(MitAll,$Z62,$Y62+1+P$4-Settings!$C$7),"")</f>
        <v/>
      </c>
      <c r="Q62" s="43">
        <f>IFERROR(INDEX(MitAll,$Z62,$Y62+1+Q$4-Settings!$C$7),"")</f>
        <v/>
      </c>
      <c r="R62" s="43">
        <f>IFERROR(INDEX(MitAll,$Z62,$Y62+1+R$4-Settings!$C$7),"")</f>
        <v/>
      </c>
      <c r="S62" s="43">
        <f>IFERROR(INDEX(MitAll,$Z62,$Y62+1+S$4-Settings!$C$7),"")</f>
        <v/>
      </c>
      <c r="T62" s="43">
        <f>IFERROR(INDEX(MitAll,$Z62,$Y62+1+T$4-Settings!$C$7),"")</f>
        <v/>
      </c>
      <c r="U62" s="43">
        <f>IFERROR(INDEX(MitAll,$Z62,$Y62+1+U$4-Settings!$C$7),"")</f>
        <v/>
      </c>
      <c r="V62" s="43">
        <f>IFERROR(INDEX(MitAll,$Z62,$Y62+1+V$4-Settings!$C$7),"")</f>
        <v/>
      </c>
      <c r="W62" s="43">
        <f>IFERROR(INDEX(MitAll,$Z62,$Y62+1+W$4-Settings!$C$7),"")</f>
        <v/>
      </c>
      <c r="X62" s="43">
        <f>IFERROR(INDEX(MitAll,$Z62,$Y62+1+X$4-Settings!$C$7),"")</f>
        <v/>
      </c>
      <c r="Y62" s="10">
        <f>MATCH($E62,MitScen,0)</f>
        <v/>
      </c>
      <c r="Z62" s="10">
        <f>MATCH($A62,INDEX(MitAll,0,$Y62),0)</f>
        <v/>
      </c>
    </row>
    <row r="63">
      <c r="A63" s="11">
        <f>LOWER(Settings!$C$4)&amp;"."&amp;$B63&amp;"."&amp;$E63</f>
        <v/>
      </c>
      <c r="B63" s="21" t="inlineStr">
        <is>
          <t>mit.ener.ind.all.e</t>
        </is>
      </c>
      <c r="C63" s="14">
        <f>IFERROR(INDEX(MitDesc,$Z63),"code not found")</f>
        <v/>
      </c>
      <c r="D63" s="14">
        <f>IFERROR(INDEX(MitUnit,$Z63),"")</f>
        <v/>
      </c>
      <c r="E63" s="10">
        <f>E62</f>
        <v/>
      </c>
      <c r="F63" s="42">
        <f>IFERROR(INDEX(MitAll,$Z63,$Y63+1+F$4-Settings!$C$7),"")</f>
        <v/>
      </c>
      <c r="G63" s="43">
        <f>IFERROR(INDEX(MitAll,$Z63,$Y63+1+G$4-Settings!$C$7),"")</f>
        <v/>
      </c>
      <c r="H63" s="43">
        <f>IFERROR(INDEX(MitAll,$Z63,$Y63+1+H$4-Settings!$C$7),"")</f>
        <v/>
      </c>
      <c r="I63" s="43">
        <f>IFERROR(INDEX(MitAll,$Z63,$Y63+1+I$4-Settings!$C$7),"")</f>
        <v/>
      </c>
      <c r="J63" s="43">
        <f>IFERROR(INDEX(MitAll,$Z63,$Y63+1+J$4-Settings!$C$7),"")</f>
        <v/>
      </c>
      <c r="K63" s="43">
        <f>IFERROR(INDEX(MitAll,$Z63,$Y63+1+K$4-Settings!$C$7),"")</f>
        <v/>
      </c>
      <c r="L63" s="43">
        <f>IFERROR(INDEX(MitAll,$Z63,$Y63+1+L$4-Settings!$C$7),"")</f>
        <v/>
      </c>
      <c r="M63" s="43">
        <f>IFERROR(INDEX(MitAll,$Z63,$Y63+1+M$4-Settings!$C$7),"")</f>
        <v/>
      </c>
      <c r="N63" s="43">
        <f>IFERROR(INDEX(MitAll,$Z63,$Y63+1+N$4-Settings!$C$7),"")</f>
        <v/>
      </c>
      <c r="O63" s="43">
        <f>IFERROR(INDEX(MitAll,$Z63,$Y63+1+O$4-Settings!$C$7),"")</f>
        <v/>
      </c>
      <c r="P63" s="43">
        <f>IFERROR(INDEX(MitAll,$Z63,$Y63+1+P$4-Settings!$C$7),"")</f>
        <v/>
      </c>
      <c r="Q63" s="43">
        <f>IFERROR(INDEX(MitAll,$Z63,$Y63+1+Q$4-Settings!$C$7),"")</f>
        <v/>
      </c>
      <c r="R63" s="43">
        <f>IFERROR(INDEX(MitAll,$Z63,$Y63+1+R$4-Settings!$C$7),"")</f>
        <v/>
      </c>
      <c r="S63" s="43">
        <f>IFERROR(INDEX(MitAll,$Z63,$Y63+1+S$4-Settings!$C$7),"")</f>
        <v/>
      </c>
      <c r="T63" s="43">
        <f>IFERROR(INDEX(MitAll,$Z63,$Y63+1+T$4-Settings!$C$7),"")</f>
        <v/>
      </c>
      <c r="U63" s="43">
        <f>IFERROR(INDEX(MitAll,$Z63,$Y63+1+U$4-Settings!$C$7),"")</f>
        <v/>
      </c>
      <c r="V63" s="43">
        <f>IFERROR(INDEX(MitAll,$Z63,$Y63+1+V$4-Settings!$C$7),"")</f>
        <v/>
      </c>
      <c r="W63" s="43">
        <f>IFERROR(INDEX(MitAll,$Z63,$Y63+1+W$4-Settings!$C$7),"")</f>
        <v/>
      </c>
      <c r="X63" s="43">
        <f>IFERROR(INDEX(MitAll,$Z63,$Y63+1+X$4-Settings!$C$7),"")</f>
        <v/>
      </c>
      <c r="Y63" s="10">
        <f>MATCH($E63,MitScen,0)</f>
        <v/>
      </c>
      <c r="Z63" s="10">
        <f>MATCH($A63,INDEX(MitAll,0,$Y63),0)</f>
        <v/>
      </c>
    </row>
    <row r="64">
      <c r="A64" s="11">
        <f>LOWER(Settings!$C$4)&amp;"."&amp;$B64&amp;"."&amp;$E64</f>
        <v/>
      </c>
      <c r="B64" s="21" t="inlineStr">
        <is>
          <t>mit.ener.oen.all.e</t>
        </is>
      </c>
      <c r="C64" s="14">
        <f>IFERROR(INDEX(MitDesc,$Z64),"code not found")</f>
        <v/>
      </c>
      <c r="D64" s="14">
        <f>IFERROR(INDEX(MitUnit,$Z64),"")</f>
        <v/>
      </c>
      <c r="E64" s="10">
        <f>E63</f>
        <v/>
      </c>
      <c r="F64" s="42">
        <f>IFERROR(INDEX(MitAll,$Z64,$Y64+1+F$4-Settings!$C$7),"")</f>
        <v/>
      </c>
      <c r="G64" s="43">
        <f>IFERROR(INDEX(MitAll,$Z64,$Y64+1+G$4-Settings!$C$7),"")</f>
        <v/>
      </c>
      <c r="H64" s="43">
        <f>IFERROR(INDEX(MitAll,$Z64,$Y64+1+H$4-Settings!$C$7),"")</f>
        <v/>
      </c>
      <c r="I64" s="43">
        <f>IFERROR(INDEX(MitAll,$Z64,$Y64+1+I$4-Settings!$C$7),"")</f>
        <v/>
      </c>
      <c r="J64" s="43">
        <f>IFERROR(INDEX(MitAll,$Z64,$Y64+1+J$4-Settings!$C$7),"")</f>
        <v/>
      </c>
      <c r="K64" s="43">
        <f>IFERROR(INDEX(MitAll,$Z64,$Y64+1+K$4-Settings!$C$7),"")</f>
        <v/>
      </c>
      <c r="L64" s="43">
        <f>IFERROR(INDEX(MitAll,$Z64,$Y64+1+L$4-Settings!$C$7),"")</f>
        <v/>
      </c>
      <c r="M64" s="43">
        <f>IFERROR(INDEX(MitAll,$Z64,$Y64+1+M$4-Settings!$C$7),"")</f>
        <v/>
      </c>
      <c r="N64" s="43">
        <f>IFERROR(INDEX(MitAll,$Z64,$Y64+1+N$4-Settings!$C$7),"")</f>
        <v/>
      </c>
      <c r="O64" s="43">
        <f>IFERROR(INDEX(MitAll,$Z64,$Y64+1+O$4-Settings!$C$7),"")</f>
        <v/>
      </c>
      <c r="P64" s="43">
        <f>IFERROR(INDEX(MitAll,$Z64,$Y64+1+P$4-Settings!$C$7),"")</f>
        <v/>
      </c>
      <c r="Q64" s="43">
        <f>IFERROR(INDEX(MitAll,$Z64,$Y64+1+Q$4-Settings!$C$7),"")</f>
        <v/>
      </c>
      <c r="R64" s="43">
        <f>IFERROR(INDEX(MitAll,$Z64,$Y64+1+R$4-Settings!$C$7),"")</f>
        <v/>
      </c>
      <c r="S64" s="43">
        <f>IFERROR(INDEX(MitAll,$Z64,$Y64+1+S$4-Settings!$C$7),"")</f>
        <v/>
      </c>
      <c r="T64" s="43">
        <f>IFERROR(INDEX(MitAll,$Z64,$Y64+1+T$4-Settings!$C$7),"")</f>
        <v/>
      </c>
      <c r="U64" s="43">
        <f>IFERROR(INDEX(MitAll,$Z64,$Y64+1+U$4-Settings!$C$7),"")</f>
        <v/>
      </c>
      <c r="V64" s="43">
        <f>IFERROR(INDEX(MitAll,$Z64,$Y64+1+V$4-Settings!$C$7),"")</f>
        <v/>
      </c>
      <c r="W64" s="43">
        <f>IFERROR(INDEX(MitAll,$Z64,$Y64+1+W$4-Settings!$C$7),"")</f>
        <v/>
      </c>
      <c r="X64" s="43">
        <f>IFERROR(INDEX(MitAll,$Z64,$Y64+1+X$4-Settings!$C$7),"")</f>
        <v/>
      </c>
      <c r="Y64" s="10">
        <f>MATCH($E64,MitScen,0)</f>
        <v/>
      </c>
      <c r="Z64" s="10">
        <f>MATCH($A64,INDEX(MitAll,0,$Y64),0)</f>
        <v/>
      </c>
    </row>
    <row r="65">
      <c r="A65" s="11">
        <f>LOWER(Settings!$C$4)&amp;"."&amp;$B65&amp;"."&amp;$E65</f>
        <v/>
      </c>
      <c r="B65" s="21" t="inlineStr">
        <is>
          <t>mit.ener.pct.all.all.e</t>
        </is>
      </c>
      <c r="C65" s="14">
        <f>IFERROR(INDEX(MitDesc,$Z65),"code not found")</f>
        <v/>
      </c>
      <c r="D65" s="14">
        <f>IFERROR(INDEX(MitUnit,$Z65),"")</f>
        <v/>
      </c>
      <c r="E65" s="10">
        <f>E64</f>
        <v/>
      </c>
      <c r="F65" s="12">
        <f>IFERROR(INDEX(MitAll,$Z65,$Y65+1+F$4-Settings!$C$7),"")</f>
        <v/>
      </c>
      <c r="G65" s="13">
        <f>IFERROR(INDEX(MitAll,$Z65,$Y65+1+G$4-Settings!$C$7),"")</f>
        <v/>
      </c>
      <c r="H65" s="13">
        <f>IFERROR(INDEX(MitAll,$Z65,$Y65+1+H$4-Settings!$C$7),"")</f>
        <v/>
      </c>
      <c r="I65" s="13">
        <f>IFERROR(INDEX(MitAll,$Z65,$Y65+1+I$4-Settings!$C$7),"")</f>
        <v/>
      </c>
      <c r="J65" s="13">
        <f>IFERROR(INDEX(MitAll,$Z65,$Y65+1+J$4-Settings!$C$7),"")</f>
        <v/>
      </c>
      <c r="K65" s="13">
        <f>IFERROR(INDEX(MitAll,$Z65,$Y65+1+K$4-Settings!$C$7),"")</f>
        <v/>
      </c>
      <c r="L65" s="13">
        <f>IFERROR(INDEX(MitAll,$Z65,$Y65+1+L$4-Settings!$C$7),"")</f>
        <v/>
      </c>
      <c r="M65" s="13">
        <f>IFERROR(INDEX(MitAll,$Z65,$Y65+1+M$4-Settings!$C$7),"")</f>
        <v/>
      </c>
      <c r="N65" s="13">
        <f>IFERROR(INDEX(MitAll,$Z65,$Y65+1+N$4-Settings!$C$7),"")</f>
        <v/>
      </c>
      <c r="O65" s="13">
        <f>IFERROR(INDEX(MitAll,$Z65,$Y65+1+O$4-Settings!$C$7),"")</f>
        <v/>
      </c>
      <c r="P65" s="13">
        <f>IFERROR(INDEX(MitAll,$Z65,$Y65+1+P$4-Settings!$C$7),"")</f>
        <v/>
      </c>
      <c r="Q65" s="13">
        <f>IFERROR(INDEX(MitAll,$Z65,$Y65+1+Q$4-Settings!$C$7),"")</f>
        <v/>
      </c>
      <c r="R65" s="13">
        <f>IFERROR(INDEX(MitAll,$Z65,$Y65+1+R$4-Settings!$C$7),"")</f>
        <v/>
      </c>
      <c r="S65" s="13">
        <f>IFERROR(INDEX(MitAll,$Z65,$Y65+1+S$4-Settings!$C$7),"")</f>
        <v/>
      </c>
      <c r="T65" s="13">
        <f>IFERROR(INDEX(MitAll,$Z65,$Y65+1+T$4-Settings!$C$7),"")</f>
        <v/>
      </c>
      <c r="U65" s="13">
        <f>IFERROR(INDEX(MitAll,$Z65,$Y65+1+U$4-Settings!$C$7),"")</f>
        <v/>
      </c>
      <c r="V65" s="13">
        <f>IFERROR(INDEX(MitAll,$Z65,$Y65+1+V$4-Settings!$C$7),"")</f>
        <v/>
      </c>
      <c r="W65" s="13">
        <f>IFERROR(INDEX(MitAll,$Z65,$Y65+1+W$4-Settings!$C$7),"")</f>
        <v/>
      </c>
      <c r="X65" s="13">
        <f>IFERROR(INDEX(MitAll,$Z65,$Y65+1+X$4-Settings!$C$7),"")</f>
        <v/>
      </c>
      <c r="Y65" s="10">
        <f>MATCH($E65,MitScen,0)</f>
        <v/>
      </c>
      <c r="Z65" s="10">
        <f>MATCH($A65,INDEX(MitAll,0,$Y65),0)</f>
        <v/>
      </c>
    </row>
    <row r="66">
      <c r="A66" s="11">
        <f>LOWER(Settings!$C$4)&amp;"."&amp;$B66&amp;"."&amp;$E66</f>
        <v/>
      </c>
      <c r="B66" s="21" t="inlineStr">
        <is>
          <t>mit.co2.all.all.e</t>
        </is>
      </c>
      <c r="C66" s="14">
        <f>IFERROR(INDEX(MitDesc,$Z66),"code not found")</f>
        <v/>
      </c>
      <c r="D66" s="14">
        <f>IFERROR(INDEX(MitUnit,$Z66),"")</f>
        <v/>
      </c>
      <c r="E66" s="10">
        <f>E65</f>
        <v/>
      </c>
      <c r="F66" s="39">
        <f>IFERROR(INDEX(MitAll,$Z66,$Y66+1+F$4-Settings!$C$7),"")</f>
        <v/>
      </c>
      <c r="G66" s="40">
        <f>IFERROR(INDEX(MitAll,$Z66,$Y66+1+G$4-Settings!$C$7),"")</f>
        <v/>
      </c>
      <c r="H66" s="40">
        <f>IFERROR(INDEX(MitAll,$Z66,$Y66+1+H$4-Settings!$C$7),"")</f>
        <v/>
      </c>
      <c r="I66" s="40">
        <f>IFERROR(INDEX(MitAll,$Z66,$Y66+1+I$4-Settings!$C$7),"")</f>
        <v/>
      </c>
      <c r="J66" s="40">
        <f>IFERROR(INDEX(MitAll,$Z66,$Y66+1+J$4-Settings!$C$7),"")</f>
        <v/>
      </c>
      <c r="K66" s="40">
        <f>IFERROR(INDEX(MitAll,$Z66,$Y66+1+K$4-Settings!$C$7),"")</f>
        <v/>
      </c>
      <c r="L66" s="40">
        <f>IFERROR(INDEX(MitAll,$Z66,$Y66+1+L$4-Settings!$C$7),"")</f>
        <v/>
      </c>
      <c r="M66" s="40">
        <f>IFERROR(INDEX(MitAll,$Z66,$Y66+1+M$4-Settings!$C$7),"")</f>
        <v/>
      </c>
      <c r="N66" s="40">
        <f>IFERROR(INDEX(MitAll,$Z66,$Y66+1+N$4-Settings!$C$7),"")</f>
        <v/>
      </c>
      <c r="O66" s="40">
        <f>IFERROR(INDEX(MitAll,$Z66,$Y66+1+O$4-Settings!$C$7),"")</f>
        <v/>
      </c>
      <c r="P66" s="40">
        <f>IFERROR(INDEX(MitAll,$Z66,$Y66+1+P$4-Settings!$C$7),"")</f>
        <v/>
      </c>
      <c r="Q66" s="40">
        <f>IFERROR(INDEX(MitAll,$Z66,$Y66+1+Q$4-Settings!$C$7),"")</f>
        <v/>
      </c>
      <c r="R66" s="40">
        <f>IFERROR(INDEX(MitAll,$Z66,$Y66+1+R$4-Settings!$C$7),"")</f>
        <v/>
      </c>
      <c r="S66" s="40">
        <f>IFERROR(INDEX(MitAll,$Z66,$Y66+1+S$4-Settings!$C$7),"")</f>
        <v/>
      </c>
      <c r="T66" s="40">
        <f>IFERROR(INDEX(MitAll,$Z66,$Y66+1+T$4-Settings!$C$7),"")</f>
        <v/>
      </c>
      <c r="U66" s="40">
        <f>IFERROR(INDEX(MitAll,$Z66,$Y66+1+U$4-Settings!$C$7),"")</f>
        <v/>
      </c>
      <c r="V66" s="40">
        <f>IFERROR(INDEX(MitAll,$Z66,$Y66+1+V$4-Settings!$C$7),"")</f>
        <v/>
      </c>
      <c r="W66" s="40">
        <f>IFERROR(INDEX(MitAll,$Z66,$Y66+1+W$4-Settings!$C$7),"")</f>
        <v/>
      </c>
      <c r="X66" s="40">
        <f>IFERROR(INDEX(MitAll,$Z66,$Y66+1+X$4-Settings!$C$7),"")</f>
        <v/>
      </c>
      <c r="Y66" s="10">
        <f>MATCH($E66,MitScen,0)</f>
        <v/>
      </c>
      <c r="Z66" s="10">
        <f>MATCH($A66,INDEX(MitAll,0,$Y66),0)</f>
        <v/>
      </c>
    </row>
    <row r="67">
      <c r="A67" s="11">
        <f>LOWER(Settings!$C$4)&amp;"."&amp;$B67&amp;"."&amp;$E67</f>
        <v/>
      </c>
      <c r="B67" s="21" t="inlineStr">
        <is>
          <t>mit.co2.tra.all.e</t>
        </is>
      </c>
      <c r="C67" s="14">
        <f>IFERROR(INDEX(MitDesc,$Z67),"code not found")</f>
        <v/>
      </c>
      <c r="D67" s="14">
        <f>IFERROR(INDEX(MitUnit,$Z67),"")</f>
        <v/>
      </c>
      <c r="E67" s="10">
        <f>E66</f>
        <v/>
      </c>
      <c r="F67" s="39">
        <f>IFERROR(INDEX(MitAll,$Z67,$Y67+1+F$4-Settings!$C$7),"")</f>
        <v/>
      </c>
      <c r="G67" s="40">
        <f>IFERROR(INDEX(MitAll,$Z67,$Y67+1+G$4-Settings!$C$7),"")</f>
        <v/>
      </c>
      <c r="H67" s="40">
        <f>IFERROR(INDEX(MitAll,$Z67,$Y67+1+H$4-Settings!$C$7),"")</f>
        <v/>
      </c>
      <c r="I67" s="40">
        <f>IFERROR(INDEX(MitAll,$Z67,$Y67+1+I$4-Settings!$C$7),"")</f>
        <v/>
      </c>
      <c r="J67" s="40">
        <f>IFERROR(INDEX(MitAll,$Z67,$Y67+1+J$4-Settings!$C$7),"")</f>
        <v/>
      </c>
      <c r="K67" s="40">
        <f>IFERROR(INDEX(MitAll,$Z67,$Y67+1+K$4-Settings!$C$7),"")</f>
        <v/>
      </c>
      <c r="L67" s="40">
        <f>IFERROR(INDEX(MitAll,$Z67,$Y67+1+L$4-Settings!$C$7),"")</f>
        <v/>
      </c>
      <c r="M67" s="40">
        <f>IFERROR(INDEX(MitAll,$Z67,$Y67+1+M$4-Settings!$C$7),"")</f>
        <v/>
      </c>
      <c r="N67" s="40">
        <f>IFERROR(INDEX(MitAll,$Z67,$Y67+1+N$4-Settings!$C$7),"")</f>
        <v/>
      </c>
      <c r="O67" s="40">
        <f>IFERROR(INDEX(MitAll,$Z67,$Y67+1+O$4-Settings!$C$7),"")</f>
        <v/>
      </c>
      <c r="P67" s="40">
        <f>IFERROR(INDEX(MitAll,$Z67,$Y67+1+P$4-Settings!$C$7),"")</f>
        <v/>
      </c>
      <c r="Q67" s="40">
        <f>IFERROR(INDEX(MitAll,$Z67,$Y67+1+Q$4-Settings!$C$7),"")</f>
        <v/>
      </c>
      <c r="R67" s="40">
        <f>IFERROR(INDEX(MitAll,$Z67,$Y67+1+R$4-Settings!$C$7),"")</f>
        <v/>
      </c>
      <c r="S67" s="40">
        <f>IFERROR(INDEX(MitAll,$Z67,$Y67+1+S$4-Settings!$C$7),"")</f>
        <v/>
      </c>
      <c r="T67" s="40">
        <f>IFERROR(INDEX(MitAll,$Z67,$Y67+1+T$4-Settings!$C$7),"")</f>
        <v/>
      </c>
      <c r="U67" s="40">
        <f>IFERROR(INDEX(MitAll,$Z67,$Y67+1+U$4-Settings!$C$7),"")</f>
        <v/>
      </c>
      <c r="V67" s="40">
        <f>IFERROR(INDEX(MitAll,$Z67,$Y67+1+V$4-Settings!$C$7),"")</f>
        <v/>
      </c>
      <c r="W67" s="40">
        <f>IFERROR(INDEX(MitAll,$Z67,$Y67+1+W$4-Settings!$C$7),"")</f>
        <v/>
      </c>
      <c r="X67" s="40">
        <f>IFERROR(INDEX(MitAll,$Z67,$Y67+1+X$4-Settings!$C$7),"")</f>
        <v/>
      </c>
      <c r="Y67" s="10">
        <f>MATCH($E67,MitScen,0)</f>
        <v/>
      </c>
      <c r="Z67" s="10">
        <f>MATCH($A67,INDEX(MitAll,0,$Y67),0)</f>
        <v/>
      </c>
    </row>
    <row r="68">
      <c r="A68" s="11">
        <f>LOWER(Settings!$C$4)&amp;"."&amp;$B68&amp;"."&amp;$E68</f>
        <v/>
      </c>
      <c r="B68" s="21" t="inlineStr">
        <is>
          <t>mit.co2.bld.all.e</t>
        </is>
      </c>
      <c r="C68" s="14">
        <f>IFERROR(INDEX(MitDesc,$Z68),"code not found")</f>
        <v/>
      </c>
      <c r="D68" s="14">
        <f>IFERROR(INDEX(MitUnit,$Z68),"")</f>
        <v/>
      </c>
      <c r="E68" s="10">
        <f>E67</f>
        <v/>
      </c>
      <c r="F68" s="39">
        <f>IFERROR(INDEX(MitAll,$Z68,$Y68+1+F$4-Settings!$C$7),"")</f>
        <v/>
      </c>
      <c r="G68" s="40">
        <f>IFERROR(INDEX(MitAll,$Z68,$Y68+1+G$4-Settings!$C$7),"")</f>
        <v/>
      </c>
      <c r="H68" s="40">
        <f>IFERROR(INDEX(MitAll,$Z68,$Y68+1+H$4-Settings!$C$7),"")</f>
        <v/>
      </c>
      <c r="I68" s="40">
        <f>IFERROR(INDEX(MitAll,$Z68,$Y68+1+I$4-Settings!$C$7),"")</f>
        <v/>
      </c>
      <c r="J68" s="40">
        <f>IFERROR(INDEX(MitAll,$Z68,$Y68+1+J$4-Settings!$C$7),"")</f>
        <v/>
      </c>
      <c r="K68" s="40">
        <f>IFERROR(INDEX(MitAll,$Z68,$Y68+1+K$4-Settings!$C$7),"")</f>
        <v/>
      </c>
      <c r="L68" s="40">
        <f>IFERROR(INDEX(MitAll,$Z68,$Y68+1+L$4-Settings!$C$7),"")</f>
        <v/>
      </c>
      <c r="M68" s="40">
        <f>IFERROR(INDEX(MitAll,$Z68,$Y68+1+M$4-Settings!$C$7),"")</f>
        <v/>
      </c>
      <c r="N68" s="40">
        <f>IFERROR(INDEX(MitAll,$Z68,$Y68+1+N$4-Settings!$C$7),"")</f>
        <v/>
      </c>
      <c r="O68" s="40">
        <f>IFERROR(INDEX(MitAll,$Z68,$Y68+1+O$4-Settings!$C$7),"")</f>
        <v/>
      </c>
      <c r="P68" s="40">
        <f>IFERROR(INDEX(MitAll,$Z68,$Y68+1+P$4-Settings!$C$7),"")</f>
        <v/>
      </c>
      <c r="Q68" s="40">
        <f>IFERROR(INDEX(MitAll,$Z68,$Y68+1+Q$4-Settings!$C$7),"")</f>
        <v/>
      </c>
      <c r="R68" s="40">
        <f>IFERROR(INDEX(MitAll,$Z68,$Y68+1+R$4-Settings!$C$7),"")</f>
        <v/>
      </c>
      <c r="S68" s="40">
        <f>IFERROR(INDEX(MitAll,$Z68,$Y68+1+S$4-Settings!$C$7),"")</f>
        <v/>
      </c>
      <c r="T68" s="40">
        <f>IFERROR(INDEX(MitAll,$Z68,$Y68+1+T$4-Settings!$C$7),"")</f>
        <v/>
      </c>
      <c r="U68" s="40">
        <f>IFERROR(INDEX(MitAll,$Z68,$Y68+1+U$4-Settings!$C$7),"")</f>
        <v/>
      </c>
      <c r="V68" s="40">
        <f>IFERROR(INDEX(MitAll,$Z68,$Y68+1+V$4-Settings!$C$7),"")</f>
        <v/>
      </c>
      <c r="W68" s="40">
        <f>IFERROR(INDEX(MitAll,$Z68,$Y68+1+W$4-Settings!$C$7),"")</f>
        <v/>
      </c>
      <c r="X68" s="40">
        <f>IFERROR(INDEX(MitAll,$Z68,$Y68+1+X$4-Settings!$C$7),"")</f>
        <v/>
      </c>
      <c r="Y68" s="10">
        <f>MATCH($E68,MitScen,0)</f>
        <v/>
      </c>
      <c r="Z68" s="10">
        <f>MATCH($A68,INDEX(MitAll,0,$Y68),0)</f>
        <v/>
      </c>
    </row>
    <row r="69">
      <c r="A69" s="11">
        <f>LOWER(Settings!$C$4)&amp;"."&amp;$B69&amp;"."&amp;$E69</f>
        <v/>
      </c>
      <c r="B69" s="21" t="inlineStr">
        <is>
          <t>mit.co2.ind.all.e</t>
        </is>
      </c>
      <c r="C69" s="14">
        <f>IFERROR(INDEX(MitDesc,$Z69),"code not found")</f>
        <v/>
      </c>
      <c r="D69" s="14">
        <f>IFERROR(INDEX(MitUnit,$Z69),"")</f>
        <v/>
      </c>
      <c r="E69" s="10">
        <f>E68</f>
        <v/>
      </c>
      <c r="F69" s="39">
        <f>IFERROR(INDEX(MitAll,$Z69,$Y69+1+F$4-Settings!$C$7),"")</f>
        <v/>
      </c>
      <c r="G69" s="40">
        <f>IFERROR(INDEX(MitAll,$Z69,$Y69+1+G$4-Settings!$C$7),"")</f>
        <v/>
      </c>
      <c r="H69" s="40">
        <f>IFERROR(INDEX(MitAll,$Z69,$Y69+1+H$4-Settings!$C$7),"")</f>
        <v/>
      </c>
      <c r="I69" s="40">
        <f>IFERROR(INDEX(MitAll,$Z69,$Y69+1+I$4-Settings!$C$7),"")</f>
        <v/>
      </c>
      <c r="J69" s="40">
        <f>IFERROR(INDEX(MitAll,$Z69,$Y69+1+J$4-Settings!$C$7),"")</f>
        <v/>
      </c>
      <c r="K69" s="40">
        <f>IFERROR(INDEX(MitAll,$Z69,$Y69+1+K$4-Settings!$C$7),"")</f>
        <v/>
      </c>
      <c r="L69" s="40">
        <f>IFERROR(INDEX(MitAll,$Z69,$Y69+1+L$4-Settings!$C$7),"")</f>
        <v/>
      </c>
      <c r="M69" s="40">
        <f>IFERROR(INDEX(MitAll,$Z69,$Y69+1+M$4-Settings!$C$7),"")</f>
        <v/>
      </c>
      <c r="N69" s="40">
        <f>IFERROR(INDEX(MitAll,$Z69,$Y69+1+N$4-Settings!$C$7),"")</f>
        <v/>
      </c>
      <c r="O69" s="40">
        <f>IFERROR(INDEX(MitAll,$Z69,$Y69+1+O$4-Settings!$C$7),"")</f>
        <v/>
      </c>
      <c r="P69" s="40">
        <f>IFERROR(INDEX(MitAll,$Z69,$Y69+1+P$4-Settings!$C$7),"")</f>
        <v/>
      </c>
      <c r="Q69" s="40">
        <f>IFERROR(INDEX(MitAll,$Z69,$Y69+1+Q$4-Settings!$C$7),"")</f>
        <v/>
      </c>
      <c r="R69" s="40">
        <f>IFERROR(INDEX(MitAll,$Z69,$Y69+1+R$4-Settings!$C$7),"")</f>
        <v/>
      </c>
      <c r="S69" s="40">
        <f>IFERROR(INDEX(MitAll,$Z69,$Y69+1+S$4-Settings!$C$7),"")</f>
        <v/>
      </c>
      <c r="T69" s="40">
        <f>IFERROR(INDEX(MitAll,$Z69,$Y69+1+T$4-Settings!$C$7),"")</f>
        <v/>
      </c>
      <c r="U69" s="40">
        <f>IFERROR(INDEX(MitAll,$Z69,$Y69+1+U$4-Settings!$C$7),"")</f>
        <v/>
      </c>
      <c r="V69" s="40">
        <f>IFERROR(INDEX(MitAll,$Z69,$Y69+1+V$4-Settings!$C$7),"")</f>
        <v/>
      </c>
      <c r="W69" s="40">
        <f>IFERROR(INDEX(MitAll,$Z69,$Y69+1+W$4-Settings!$C$7),"")</f>
        <v/>
      </c>
      <c r="X69" s="40">
        <f>IFERROR(INDEX(MitAll,$Z69,$Y69+1+X$4-Settings!$C$7),"")</f>
        <v/>
      </c>
      <c r="Y69" s="10">
        <f>MATCH($E69,MitScen,0)</f>
        <v/>
      </c>
      <c r="Z69" s="10">
        <f>MATCH($A69,INDEX(MitAll,0,$Y69),0)</f>
        <v/>
      </c>
    </row>
    <row r="70">
      <c r="A70" s="11">
        <f>LOWER(Settings!$C$4)&amp;"."&amp;$B70&amp;"."&amp;$E70</f>
        <v/>
      </c>
      <c r="B70" s="21" t="inlineStr">
        <is>
          <t>mit.co2.chg.all.all</t>
        </is>
      </c>
      <c r="C70" s="14">
        <f>IFERROR(INDEX(MitDesc,$Z70),"code not found")</f>
        <v/>
      </c>
      <c r="D70" s="14">
        <f>IFERROR(INDEX(MitUnit,$Z70),"")</f>
        <v/>
      </c>
      <c r="E70" s="10">
        <f>E69</f>
        <v/>
      </c>
      <c r="F70" s="39">
        <f>IFERROR(INDEX(MitAll,$Z70,$Y70+1+F$4-Settings!$C$7),"")</f>
        <v/>
      </c>
      <c r="G70" s="40">
        <f>IFERROR(INDEX(MitAll,$Z70,$Y70+1+G$4-Settings!$C$7),"")</f>
        <v/>
      </c>
      <c r="H70" s="40">
        <f>IFERROR(INDEX(MitAll,$Z70,$Y70+1+H$4-Settings!$C$7),"")</f>
        <v/>
      </c>
      <c r="I70" s="40">
        <f>IFERROR(INDEX(MitAll,$Z70,$Y70+1+I$4-Settings!$C$7),"")</f>
        <v/>
      </c>
      <c r="J70" s="40">
        <f>IFERROR(INDEX(MitAll,$Z70,$Y70+1+J$4-Settings!$C$7),"")</f>
        <v/>
      </c>
      <c r="K70" s="40">
        <f>IFERROR(INDEX(MitAll,$Z70,$Y70+1+K$4-Settings!$C$7),"")</f>
        <v/>
      </c>
      <c r="L70" s="40">
        <f>IFERROR(INDEX(MitAll,$Z70,$Y70+1+L$4-Settings!$C$7),"")</f>
        <v/>
      </c>
      <c r="M70" s="40">
        <f>IFERROR(INDEX(MitAll,$Z70,$Y70+1+M$4-Settings!$C$7),"")</f>
        <v/>
      </c>
      <c r="N70" s="40">
        <f>IFERROR(INDEX(MitAll,$Z70,$Y70+1+N$4-Settings!$C$7),"")</f>
        <v/>
      </c>
      <c r="O70" s="40">
        <f>IFERROR(INDEX(MitAll,$Z70,$Y70+1+O$4-Settings!$C$7),"")</f>
        <v/>
      </c>
      <c r="P70" s="40">
        <f>IFERROR(INDEX(MitAll,$Z70,$Y70+1+P$4-Settings!$C$7),"")</f>
        <v/>
      </c>
      <c r="Q70" s="40">
        <f>IFERROR(INDEX(MitAll,$Z70,$Y70+1+Q$4-Settings!$C$7),"")</f>
        <v/>
      </c>
      <c r="R70" s="40">
        <f>IFERROR(INDEX(MitAll,$Z70,$Y70+1+R$4-Settings!$C$7),"")</f>
        <v/>
      </c>
      <c r="S70" s="40">
        <f>IFERROR(INDEX(MitAll,$Z70,$Y70+1+S$4-Settings!$C$7),"")</f>
        <v/>
      </c>
      <c r="T70" s="40">
        <f>IFERROR(INDEX(MitAll,$Z70,$Y70+1+T$4-Settings!$C$7),"")</f>
        <v/>
      </c>
      <c r="U70" s="40">
        <f>IFERROR(INDEX(MitAll,$Z70,$Y70+1+U$4-Settings!$C$7),"")</f>
        <v/>
      </c>
      <c r="V70" s="40">
        <f>IFERROR(INDEX(MitAll,$Z70,$Y70+1+V$4-Settings!$C$7),"")</f>
        <v/>
      </c>
      <c r="W70" s="40">
        <f>IFERROR(INDEX(MitAll,$Z70,$Y70+1+W$4-Settings!$C$7),"")</f>
        <v/>
      </c>
      <c r="X70" s="40">
        <f>IFERROR(INDEX(MitAll,$Z70,$Y70+1+X$4-Settings!$C$7),"")</f>
        <v/>
      </c>
      <c r="Y70" s="10">
        <f>MATCH($E70,MitScen,0)</f>
        <v/>
      </c>
      <c r="Z70" s="10">
        <f>MATCH($A70,INDEX(MitAll,0,$Y70),0)</f>
        <v/>
      </c>
    </row>
    <row r="71">
      <c r="A71" s="11">
        <f>LOWER(Settings!$C$4)&amp;"."&amp;$B71&amp;"."&amp;$E71</f>
        <v/>
      </c>
      <c r="B71" s="21" t="inlineStr">
        <is>
          <t>mit.co2.pct.all.all</t>
        </is>
      </c>
      <c r="C71" s="14">
        <f>IFERROR(INDEX(MitDesc,$Z71),"code not found")</f>
        <v/>
      </c>
      <c r="D71" s="14">
        <f>IFERROR(INDEX(MitUnit,$Z71),"")</f>
        <v/>
      </c>
      <c r="E71" s="10">
        <f>E70</f>
        <v/>
      </c>
      <c r="F71" s="12">
        <f>IFERROR(INDEX(MitAll,$Z71,$Y71+1+F$4-Settings!$C$7),"")</f>
        <v/>
      </c>
      <c r="G71" s="13">
        <f>IFERROR(INDEX(MitAll,$Z71,$Y71+1+G$4-Settings!$C$7),"")</f>
        <v/>
      </c>
      <c r="H71" s="13">
        <f>IFERROR(INDEX(MitAll,$Z71,$Y71+1+H$4-Settings!$C$7),"")</f>
        <v/>
      </c>
      <c r="I71" s="13">
        <f>IFERROR(INDEX(MitAll,$Z71,$Y71+1+I$4-Settings!$C$7),"")</f>
        <v/>
      </c>
      <c r="J71" s="13">
        <f>IFERROR(INDEX(MitAll,$Z71,$Y71+1+J$4-Settings!$C$7),"")</f>
        <v/>
      </c>
      <c r="K71" s="13">
        <f>IFERROR(INDEX(MitAll,$Z71,$Y71+1+K$4-Settings!$C$7),"")</f>
        <v/>
      </c>
      <c r="L71" s="13">
        <f>IFERROR(INDEX(MitAll,$Z71,$Y71+1+L$4-Settings!$C$7),"")</f>
        <v/>
      </c>
      <c r="M71" s="13">
        <f>IFERROR(INDEX(MitAll,$Z71,$Y71+1+M$4-Settings!$C$7),"")</f>
        <v/>
      </c>
      <c r="N71" s="13">
        <f>IFERROR(INDEX(MitAll,$Z71,$Y71+1+N$4-Settings!$C$7),"")</f>
        <v/>
      </c>
      <c r="O71" s="13">
        <f>IFERROR(INDEX(MitAll,$Z71,$Y71+1+O$4-Settings!$C$7),"")</f>
        <v/>
      </c>
      <c r="P71" s="13">
        <f>IFERROR(INDEX(MitAll,$Z71,$Y71+1+P$4-Settings!$C$7),"")</f>
        <v/>
      </c>
      <c r="Q71" s="13">
        <f>IFERROR(INDEX(MitAll,$Z71,$Y71+1+Q$4-Settings!$C$7),"")</f>
        <v/>
      </c>
      <c r="R71" s="13">
        <f>IFERROR(INDEX(MitAll,$Z71,$Y71+1+R$4-Settings!$C$7),"")</f>
        <v/>
      </c>
      <c r="S71" s="13">
        <f>IFERROR(INDEX(MitAll,$Z71,$Y71+1+S$4-Settings!$C$7),"")</f>
        <v/>
      </c>
      <c r="T71" s="13">
        <f>IFERROR(INDEX(MitAll,$Z71,$Y71+1+T$4-Settings!$C$7),"")</f>
        <v/>
      </c>
      <c r="U71" s="13">
        <f>IFERROR(INDEX(MitAll,$Z71,$Y71+1+U$4-Settings!$C$7),"")</f>
        <v/>
      </c>
      <c r="V71" s="13">
        <f>IFERROR(INDEX(MitAll,$Z71,$Y71+1+V$4-Settings!$C$7),"")</f>
        <v/>
      </c>
      <c r="W71" s="13">
        <f>IFERROR(INDEX(MitAll,$Z71,$Y71+1+W$4-Settings!$C$7),"")</f>
        <v/>
      </c>
      <c r="X71" s="13">
        <f>IFERROR(INDEX(MitAll,$Z71,$Y71+1+X$4-Settings!$C$7),"")</f>
        <v/>
      </c>
      <c r="Y71" s="10">
        <f>MATCH($E71,MitScen,0)</f>
        <v/>
      </c>
      <c r="Z71" s="10">
        <f>MATCH($A71,INDEX(MitAll,0,$Y71),0)</f>
        <v/>
      </c>
    </row>
    <row r="72">
      <c r="A72" s="11">
        <f>LOWER(Settings!$C$4)&amp;"."&amp;$B72&amp;"."&amp;$E72</f>
        <v/>
      </c>
      <c r="B72" s="21" t="inlineStr">
        <is>
          <t>mit.rtx.all.all</t>
        </is>
      </c>
      <c r="C72" s="14">
        <f>IFERROR(INDEX(MitDesc,$Z72),"code not found")</f>
        <v/>
      </c>
      <c r="D72" s="14">
        <f>IFERROR(INDEX(MitUnit,$Z72),"")</f>
        <v/>
      </c>
      <c r="E72" s="10">
        <f>E71</f>
        <v/>
      </c>
      <c r="F72" s="42">
        <f>IFERROR(INDEX(MitAll,$Z72,$Y72+1+F$4-Settings!$C$7),"")</f>
        <v/>
      </c>
      <c r="G72" s="43">
        <f>IFERROR(INDEX(MitAll,$Z72,$Y72+1+G$4-Settings!$C$7),"")</f>
        <v/>
      </c>
      <c r="H72" s="43">
        <f>IFERROR(INDEX(MitAll,$Z72,$Y72+1+H$4-Settings!$C$7),"")</f>
        <v/>
      </c>
      <c r="I72" s="43">
        <f>IFERROR(INDEX(MitAll,$Z72,$Y72+1+I$4-Settings!$C$7),"")</f>
        <v/>
      </c>
      <c r="J72" s="43">
        <f>IFERROR(INDEX(MitAll,$Z72,$Y72+1+J$4-Settings!$C$7),"")</f>
        <v/>
      </c>
      <c r="K72" s="43">
        <f>IFERROR(INDEX(MitAll,$Z72,$Y72+1+K$4-Settings!$C$7),"")</f>
        <v/>
      </c>
      <c r="L72" s="43">
        <f>IFERROR(INDEX(MitAll,$Z72,$Y72+1+L$4-Settings!$C$7),"")</f>
        <v/>
      </c>
      <c r="M72" s="43">
        <f>IFERROR(INDEX(MitAll,$Z72,$Y72+1+M$4-Settings!$C$7),"")</f>
        <v/>
      </c>
      <c r="N72" s="43">
        <f>IFERROR(INDEX(MitAll,$Z72,$Y72+1+N$4-Settings!$C$7),"")</f>
        <v/>
      </c>
      <c r="O72" s="43">
        <f>IFERROR(INDEX(MitAll,$Z72,$Y72+1+O$4-Settings!$C$7),"")</f>
        <v/>
      </c>
      <c r="P72" s="43">
        <f>IFERROR(INDEX(MitAll,$Z72,$Y72+1+P$4-Settings!$C$7),"")</f>
        <v/>
      </c>
      <c r="Q72" s="43">
        <f>IFERROR(INDEX(MitAll,$Z72,$Y72+1+Q$4-Settings!$C$7),"")</f>
        <v/>
      </c>
      <c r="R72" s="43">
        <f>IFERROR(INDEX(MitAll,$Z72,$Y72+1+R$4-Settings!$C$7),"")</f>
        <v/>
      </c>
      <c r="S72" s="43">
        <f>IFERROR(INDEX(MitAll,$Z72,$Y72+1+S$4-Settings!$C$7),"")</f>
        <v/>
      </c>
      <c r="T72" s="43">
        <f>IFERROR(INDEX(MitAll,$Z72,$Y72+1+T$4-Settings!$C$7),"")</f>
        <v/>
      </c>
      <c r="U72" s="43">
        <f>IFERROR(INDEX(MitAll,$Z72,$Y72+1+U$4-Settings!$C$7),"")</f>
        <v/>
      </c>
      <c r="V72" s="43">
        <f>IFERROR(INDEX(MitAll,$Z72,$Y72+1+V$4-Settings!$C$7),"")</f>
        <v/>
      </c>
      <c r="W72" s="43">
        <f>IFERROR(INDEX(MitAll,$Z72,$Y72+1+W$4-Settings!$C$7),"")</f>
        <v/>
      </c>
      <c r="X72" s="43">
        <f>IFERROR(INDEX(MitAll,$Z72,$Y72+1+X$4-Settings!$C$7),"")</f>
        <v/>
      </c>
      <c r="Y72" s="10">
        <f>MATCH($E72,MitScen,0)</f>
        <v/>
      </c>
      <c r="Z72" s="10">
        <f>MATCH($A72,INDEX(MitAll,0,$Y72),0)</f>
        <v/>
      </c>
    </row>
    <row r="73">
      <c r="A73" s="11">
        <f>LOWER(Settings!$C$4)&amp;"."&amp;$B73&amp;"."&amp;$E73</f>
        <v/>
      </c>
      <c r="B73" s="21" t="inlineStr">
        <is>
          <t>mit.rsub.all.all</t>
        </is>
      </c>
      <c r="C73" s="14">
        <f>IFERROR(INDEX(MitDesc,$Z73),"code not found")</f>
        <v/>
      </c>
      <c r="D73" s="14">
        <f>IFERROR(INDEX(MitUnit,$Z73),"")</f>
        <v/>
      </c>
      <c r="E73" s="10">
        <f>E72</f>
        <v/>
      </c>
      <c r="F73" s="42">
        <f>IFERROR(INDEX(MitAll,$Z73,$Y73+1+F$4-Settings!$C$7),"")</f>
        <v/>
      </c>
      <c r="G73" s="43">
        <f>IFERROR(INDEX(MitAll,$Z73,$Y73+1+G$4-Settings!$C$7),"")</f>
        <v/>
      </c>
      <c r="H73" s="43">
        <f>IFERROR(INDEX(MitAll,$Z73,$Y73+1+H$4-Settings!$C$7),"")</f>
        <v/>
      </c>
      <c r="I73" s="43">
        <f>IFERROR(INDEX(MitAll,$Z73,$Y73+1+I$4-Settings!$C$7),"")</f>
        <v/>
      </c>
      <c r="J73" s="43">
        <f>IFERROR(INDEX(MitAll,$Z73,$Y73+1+J$4-Settings!$C$7),"")</f>
        <v/>
      </c>
      <c r="K73" s="43">
        <f>IFERROR(INDEX(MitAll,$Z73,$Y73+1+K$4-Settings!$C$7),"")</f>
        <v/>
      </c>
      <c r="L73" s="43">
        <f>IFERROR(INDEX(MitAll,$Z73,$Y73+1+L$4-Settings!$C$7),"")</f>
        <v/>
      </c>
      <c r="M73" s="43">
        <f>IFERROR(INDEX(MitAll,$Z73,$Y73+1+M$4-Settings!$C$7),"")</f>
        <v/>
      </c>
      <c r="N73" s="43">
        <f>IFERROR(INDEX(MitAll,$Z73,$Y73+1+N$4-Settings!$C$7),"")</f>
        <v/>
      </c>
      <c r="O73" s="43">
        <f>IFERROR(INDEX(MitAll,$Z73,$Y73+1+O$4-Settings!$C$7),"")</f>
        <v/>
      </c>
      <c r="P73" s="43">
        <f>IFERROR(INDEX(MitAll,$Z73,$Y73+1+P$4-Settings!$C$7),"")</f>
        <v/>
      </c>
      <c r="Q73" s="43">
        <f>IFERROR(INDEX(MitAll,$Z73,$Y73+1+Q$4-Settings!$C$7),"")</f>
        <v/>
      </c>
      <c r="R73" s="43">
        <f>IFERROR(INDEX(MitAll,$Z73,$Y73+1+R$4-Settings!$C$7),"")</f>
        <v/>
      </c>
      <c r="S73" s="43">
        <f>IFERROR(INDEX(MitAll,$Z73,$Y73+1+S$4-Settings!$C$7),"")</f>
        <v/>
      </c>
      <c r="T73" s="43">
        <f>IFERROR(INDEX(MitAll,$Z73,$Y73+1+T$4-Settings!$C$7),"")</f>
        <v/>
      </c>
      <c r="U73" s="43">
        <f>IFERROR(INDEX(MitAll,$Z73,$Y73+1+U$4-Settings!$C$7),"")</f>
        <v/>
      </c>
      <c r="V73" s="43">
        <f>IFERROR(INDEX(MitAll,$Z73,$Y73+1+V$4-Settings!$C$7),"")</f>
        <v/>
      </c>
      <c r="W73" s="43">
        <f>IFERROR(INDEX(MitAll,$Z73,$Y73+1+W$4-Settings!$C$7),"")</f>
        <v/>
      </c>
      <c r="X73" s="43">
        <f>IFERROR(INDEX(MitAll,$Z73,$Y73+1+X$4-Settings!$C$7),"")</f>
        <v/>
      </c>
      <c r="Y73" s="10">
        <f>MATCH($E73,MitScen,0)</f>
        <v/>
      </c>
      <c r="Z73" s="10">
        <f>MATCH($A73,INDEX(MitAll,0,$Y73),0)</f>
        <v/>
      </c>
    </row>
    <row r="74">
      <c r="A74" s="11">
        <f>LOWER(Settings!$C$4)&amp;"."&amp;$B74&amp;"."&amp;$E74</f>
        <v/>
      </c>
      <c r="B74" s="21" t="inlineStr">
        <is>
          <t>mit.rnew.all.all</t>
        </is>
      </c>
      <c r="C74" s="14">
        <f>IFERROR(INDEX(MitDesc,$Z74),"code not found")</f>
        <v/>
      </c>
      <c r="D74" s="14">
        <f>IFERROR(INDEX(MitUnit,$Z74),"")</f>
        <v/>
      </c>
      <c r="E74" s="10">
        <f>E73</f>
        <v/>
      </c>
      <c r="F74" s="42">
        <f>IFERROR(INDEX(MitAll,$Z74,$Y74+1+F$4-Settings!$C$7),"")</f>
        <v/>
      </c>
      <c r="G74" s="43">
        <f>IFERROR(INDEX(MitAll,$Z74,$Y74+1+G$4-Settings!$C$7),"")</f>
        <v/>
      </c>
      <c r="H74" s="43">
        <f>IFERROR(INDEX(MitAll,$Z74,$Y74+1+H$4-Settings!$C$7),"")</f>
        <v/>
      </c>
      <c r="I74" s="43">
        <f>IFERROR(INDEX(MitAll,$Z74,$Y74+1+I$4-Settings!$C$7),"")</f>
        <v/>
      </c>
      <c r="J74" s="43">
        <f>IFERROR(INDEX(MitAll,$Z74,$Y74+1+J$4-Settings!$C$7),"")</f>
        <v/>
      </c>
      <c r="K74" s="43">
        <f>IFERROR(INDEX(MitAll,$Z74,$Y74+1+K$4-Settings!$C$7),"")</f>
        <v/>
      </c>
      <c r="L74" s="43">
        <f>IFERROR(INDEX(MitAll,$Z74,$Y74+1+L$4-Settings!$C$7),"")</f>
        <v/>
      </c>
      <c r="M74" s="43">
        <f>IFERROR(INDEX(MitAll,$Z74,$Y74+1+M$4-Settings!$C$7),"")</f>
        <v/>
      </c>
      <c r="N74" s="43">
        <f>IFERROR(INDEX(MitAll,$Z74,$Y74+1+N$4-Settings!$C$7),"")</f>
        <v/>
      </c>
      <c r="O74" s="43">
        <f>IFERROR(INDEX(MitAll,$Z74,$Y74+1+O$4-Settings!$C$7),"")</f>
        <v/>
      </c>
      <c r="P74" s="43">
        <f>IFERROR(INDEX(MitAll,$Z74,$Y74+1+P$4-Settings!$C$7),"")</f>
        <v/>
      </c>
      <c r="Q74" s="43">
        <f>IFERROR(INDEX(MitAll,$Z74,$Y74+1+Q$4-Settings!$C$7),"")</f>
        <v/>
      </c>
      <c r="R74" s="43">
        <f>IFERROR(INDEX(MitAll,$Z74,$Y74+1+R$4-Settings!$C$7),"")</f>
        <v/>
      </c>
      <c r="S74" s="43">
        <f>IFERROR(INDEX(MitAll,$Z74,$Y74+1+S$4-Settings!$C$7),"")</f>
        <v/>
      </c>
      <c r="T74" s="43">
        <f>IFERROR(INDEX(MitAll,$Z74,$Y74+1+T$4-Settings!$C$7),"")</f>
        <v/>
      </c>
      <c r="U74" s="43">
        <f>IFERROR(INDEX(MitAll,$Z74,$Y74+1+U$4-Settings!$C$7),"")</f>
        <v/>
      </c>
      <c r="V74" s="43">
        <f>IFERROR(INDEX(MitAll,$Z74,$Y74+1+V$4-Settings!$C$7),"")</f>
        <v/>
      </c>
      <c r="W74" s="43">
        <f>IFERROR(INDEX(MitAll,$Z74,$Y74+1+W$4-Settings!$C$7),"")</f>
        <v/>
      </c>
      <c r="X74" s="43">
        <f>IFERROR(INDEX(MitAll,$Z74,$Y74+1+X$4-Settings!$C$7),"")</f>
        <v/>
      </c>
      <c r="Y74" s="10">
        <f>MATCH($E74,MitScen,0)</f>
        <v/>
      </c>
      <c r="Z74" s="10">
        <f>MATCH($A74,INDEX(MitAll,0,$Y74),0)</f>
        <v/>
      </c>
    </row>
    <row r="75">
      <c r="A75" s="11">
        <f>LOWER(Settings!$C$4)&amp;"."&amp;$B75&amp;"."&amp;$E75</f>
        <v/>
      </c>
      <c r="B75" s="21" t="inlineStr">
        <is>
          <t>mit.rtot.all.all</t>
        </is>
      </c>
      <c r="C75" s="14">
        <f>IFERROR(INDEX(MitDesc,$Z75),"code not found")</f>
        <v/>
      </c>
      <c r="D75" s="14">
        <f>IFERROR(INDEX(MitUnit,$Z75),"")</f>
        <v/>
      </c>
      <c r="E75" s="10">
        <f>E74</f>
        <v/>
      </c>
      <c r="F75" s="42">
        <f>IFERROR(INDEX(MitAll,$Z75,$Y75+1+F$4-Settings!$C$7),"")</f>
        <v/>
      </c>
      <c r="G75" s="43">
        <f>IFERROR(INDEX(MitAll,$Z75,$Y75+1+G$4-Settings!$C$7),"")</f>
        <v/>
      </c>
      <c r="H75" s="43">
        <f>IFERROR(INDEX(MitAll,$Z75,$Y75+1+H$4-Settings!$C$7),"")</f>
        <v/>
      </c>
      <c r="I75" s="43">
        <f>IFERROR(INDEX(MitAll,$Z75,$Y75+1+I$4-Settings!$C$7),"")</f>
        <v/>
      </c>
      <c r="J75" s="43">
        <f>IFERROR(INDEX(MitAll,$Z75,$Y75+1+J$4-Settings!$C$7),"")</f>
        <v/>
      </c>
      <c r="K75" s="43">
        <f>IFERROR(INDEX(MitAll,$Z75,$Y75+1+K$4-Settings!$C$7),"")</f>
        <v/>
      </c>
      <c r="L75" s="43">
        <f>IFERROR(INDEX(MitAll,$Z75,$Y75+1+L$4-Settings!$C$7),"")</f>
        <v/>
      </c>
      <c r="M75" s="43">
        <f>IFERROR(INDEX(MitAll,$Z75,$Y75+1+M$4-Settings!$C$7),"")</f>
        <v/>
      </c>
      <c r="N75" s="43">
        <f>IFERROR(INDEX(MitAll,$Z75,$Y75+1+N$4-Settings!$C$7),"")</f>
        <v/>
      </c>
      <c r="O75" s="43">
        <f>IFERROR(INDEX(MitAll,$Z75,$Y75+1+O$4-Settings!$C$7),"")</f>
        <v/>
      </c>
      <c r="P75" s="43">
        <f>IFERROR(INDEX(MitAll,$Z75,$Y75+1+P$4-Settings!$C$7),"")</f>
        <v/>
      </c>
      <c r="Q75" s="43">
        <f>IFERROR(INDEX(MitAll,$Z75,$Y75+1+Q$4-Settings!$C$7),"")</f>
        <v/>
      </c>
      <c r="R75" s="43">
        <f>IFERROR(INDEX(MitAll,$Z75,$Y75+1+R$4-Settings!$C$7),"")</f>
        <v/>
      </c>
      <c r="S75" s="43">
        <f>IFERROR(INDEX(MitAll,$Z75,$Y75+1+S$4-Settings!$C$7),"")</f>
        <v/>
      </c>
      <c r="T75" s="43">
        <f>IFERROR(INDEX(MitAll,$Z75,$Y75+1+T$4-Settings!$C$7),"")</f>
        <v/>
      </c>
      <c r="U75" s="43">
        <f>IFERROR(INDEX(MitAll,$Z75,$Y75+1+U$4-Settings!$C$7),"")</f>
        <v/>
      </c>
      <c r="V75" s="43">
        <f>IFERROR(INDEX(MitAll,$Z75,$Y75+1+V$4-Settings!$C$7),"")</f>
        <v/>
      </c>
      <c r="W75" s="43">
        <f>IFERROR(INDEX(MitAll,$Z75,$Y75+1+W$4-Settings!$C$7),"")</f>
        <v/>
      </c>
      <c r="X75" s="43">
        <f>IFERROR(INDEX(MitAll,$Z75,$Y75+1+X$4-Settings!$C$7),"")</f>
        <v/>
      </c>
      <c r="Y75" s="10">
        <f>MATCH($E75,MitScen,0)</f>
        <v/>
      </c>
      <c r="Z75" s="10">
        <f>MATCH($A75,INDEX(MitAll,0,$Y75),0)</f>
        <v/>
      </c>
    </row>
    <row r="76">
      <c r="A76" s="11">
        <f>LOWER(Settings!$C$4)&amp;"."&amp;$B76&amp;"."&amp;$E76</f>
        <v/>
      </c>
      <c r="B76" s="21" t="inlineStr">
        <is>
          <t>mit.rtot.chg.all.all</t>
        </is>
      </c>
      <c r="C76" s="14">
        <f>IFERROR(INDEX(MitDesc,$Z76),"code not found")</f>
        <v/>
      </c>
      <c r="D76" s="14">
        <f>IFERROR(INDEX(MitUnit,$Z76),"")</f>
        <v/>
      </c>
      <c r="E76" s="10">
        <f>E75</f>
        <v/>
      </c>
      <c r="F76" s="42">
        <f>IFERROR(INDEX(MitAll,$Z76,$Y76+1+F$4-Settings!$C$7),"")</f>
        <v/>
      </c>
      <c r="G76" s="43">
        <f>IFERROR(INDEX(MitAll,$Z76,$Y76+1+G$4-Settings!$C$7),"")</f>
        <v/>
      </c>
      <c r="H76" s="43">
        <f>IFERROR(INDEX(MitAll,$Z76,$Y76+1+H$4-Settings!$C$7),"")</f>
        <v/>
      </c>
      <c r="I76" s="43">
        <f>IFERROR(INDEX(MitAll,$Z76,$Y76+1+I$4-Settings!$C$7),"")</f>
        <v/>
      </c>
      <c r="J76" s="43">
        <f>IFERROR(INDEX(MitAll,$Z76,$Y76+1+J$4-Settings!$C$7),"")</f>
        <v/>
      </c>
      <c r="K76" s="43">
        <f>IFERROR(INDEX(MitAll,$Z76,$Y76+1+K$4-Settings!$C$7),"")</f>
        <v/>
      </c>
      <c r="L76" s="43">
        <f>IFERROR(INDEX(MitAll,$Z76,$Y76+1+L$4-Settings!$C$7),"")</f>
        <v/>
      </c>
      <c r="M76" s="43">
        <f>IFERROR(INDEX(MitAll,$Z76,$Y76+1+M$4-Settings!$C$7),"")</f>
        <v/>
      </c>
      <c r="N76" s="43">
        <f>IFERROR(INDEX(MitAll,$Z76,$Y76+1+N$4-Settings!$C$7),"")</f>
        <v/>
      </c>
      <c r="O76" s="43">
        <f>IFERROR(INDEX(MitAll,$Z76,$Y76+1+O$4-Settings!$C$7),"")</f>
        <v/>
      </c>
      <c r="P76" s="43">
        <f>IFERROR(INDEX(MitAll,$Z76,$Y76+1+P$4-Settings!$C$7),"")</f>
        <v/>
      </c>
      <c r="Q76" s="43">
        <f>IFERROR(INDEX(MitAll,$Z76,$Y76+1+Q$4-Settings!$C$7),"")</f>
        <v/>
      </c>
      <c r="R76" s="43">
        <f>IFERROR(INDEX(MitAll,$Z76,$Y76+1+R$4-Settings!$C$7),"")</f>
        <v/>
      </c>
      <c r="S76" s="43">
        <f>IFERROR(INDEX(MitAll,$Z76,$Y76+1+S$4-Settings!$C$7),"")</f>
        <v/>
      </c>
      <c r="T76" s="43">
        <f>IFERROR(INDEX(MitAll,$Z76,$Y76+1+T$4-Settings!$C$7),"")</f>
        <v/>
      </c>
      <c r="U76" s="43">
        <f>IFERROR(INDEX(MitAll,$Z76,$Y76+1+U$4-Settings!$C$7),"")</f>
        <v/>
      </c>
      <c r="V76" s="43">
        <f>IFERROR(INDEX(MitAll,$Z76,$Y76+1+V$4-Settings!$C$7),"")</f>
        <v/>
      </c>
      <c r="W76" s="43">
        <f>IFERROR(INDEX(MitAll,$Z76,$Y76+1+W$4-Settings!$C$7),"")</f>
        <v/>
      </c>
      <c r="X76" s="43">
        <f>IFERROR(INDEX(MitAll,$Z76,$Y76+1+X$4-Settings!$C$7),"")</f>
        <v/>
      </c>
      <c r="Y76" s="10">
        <f>MATCH($E76,MitScen,0)</f>
        <v/>
      </c>
      <c r="Z76" s="10">
        <f>MATCH($A76,INDEX(MitAll,0,$Y76),0)</f>
        <v/>
      </c>
    </row>
    <row r="77">
      <c r="A77" s="11">
        <f>LOWER(Settings!$C$4)&amp;"."&amp;$B77&amp;"."&amp;$E77</f>
        <v/>
      </c>
      <c r="B77" s="21" t="inlineStr">
        <is>
          <t>mit.cptraj</t>
        </is>
      </c>
      <c r="C77" s="14">
        <f>IFERROR(INDEX(MitDesc,$Z77),"code not found")</f>
        <v/>
      </c>
      <c r="D77" s="14">
        <f>IFERROR(INDEX(MitUnit,$Z77),"")</f>
        <v/>
      </c>
      <c r="E77" s="10">
        <f>E76</f>
        <v/>
      </c>
      <c r="F77" s="22">
        <f>IFERROR(INDEX(MitAll,$Z77,$Y77+1+F$4-Settings!$C$7),"")</f>
        <v/>
      </c>
      <c r="G77" s="23">
        <f>IFERROR(INDEX(MitAll,$Z77,$Y77+1+G$4-Settings!$C$7),"")</f>
        <v/>
      </c>
      <c r="H77" s="23">
        <f>IFERROR(INDEX(MitAll,$Z77,$Y77+1+H$4-Settings!$C$7),"")</f>
        <v/>
      </c>
      <c r="I77" s="23">
        <f>IFERROR(INDEX(MitAll,$Z77,$Y77+1+I$4-Settings!$C$7),"")</f>
        <v/>
      </c>
      <c r="J77" s="23">
        <f>IFERROR(INDEX(MitAll,$Z77,$Y77+1+J$4-Settings!$C$7),"")</f>
        <v/>
      </c>
      <c r="K77" s="23">
        <f>IFERROR(INDEX(MitAll,$Z77,$Y77+1+K$4-Settings!$C$7),"")</f>
        <v/>
      </c>
      <c r="L77" s="23">
        <f>IFERROR(INDEX(MitAll,$Z77,$Y77+1+L$4-Settings!$C$7),"")</f>
        <v/>
      </c>
      <c r="M77" s="23">
        <f>IFERROR(INDEX(MitAll,$Z77,$Y77+1+M$4-Settings!$C$7),"")</f>
        <v/>
      </c>
      <c r="N77" s="23">
        <f>IFERROR(INDEX(MitAll,$Z77,$Y77+1+N$4-Settings!$C$7),"")</f>
        <v/>
      </c>
      <c r="O77" s="23">
        <f>IFERROR(INDEX(MitAll,$Z77,$Y77+1+O$4-Settings!$C$7),"")</f>
        <v/>
      </c>
      <c r="P77" s="23">
        <f>IFERROR(INDEX(MitAll,$Z77,$Y77+1+P$4-Settings!$C$7),"")</f>
        <v/>
      </c>
      <c r="Q77" s="23">
        <f>IFERROR(INDEX(MitAll,$Z77,$Y77+1+Q$4-Settings!$C$7),"")</f>
        <v/>
      </c>
      <c r="R77" s="23">
        <f>IFERROR(INDEX(MitAll,$Z77,$Y77+1+R$4-Settings!$C$7),"")</f>
        <v/>
      </c>
      <c r="S77" s="23">
        <f>IFERROR(INDEX(MitAll,$Z77,$Y77+1+S$4-Settings!$C$7),"")</f>
        <v/>
      </c>
      <c r="T77" s="23">
        <f>IFERROR(INDEX(MitAll,$Z77,$Y77+1+T$4-Settings!$C$7),"")</f>
        <v/>
      </c>
      <c r="U77" s="23">
        <f>IFERROR(INDEX(MitAll,$Z77,$Y77+1+U$4-Settings!$C$7),"")</f>
        <v/>
      </c>
      <c r="V77" s="23">
        <f>IFERROR(INDEX(MitAll,$Z77,$Y77+1+V$4-Settings!$C$7),"")</f>
        <v/>
      </c>
      <c r="W77" s="23">
        <f>IFERROR(INDEX(MitAll,$Z77,$Y77+1+W$4-Settings!$C$7),"")</f>
        <v/>
      </c>
      <c r="X77" s="23">
        <f>IFERROR(INDEX(MitAll,$Z77,$Y77+1+X$4-Settings!$C$7),"")</f>
        <v/>
      </c>
      <c r="Y77" s="10">
        <f>MATCH($E77,MitScen,0)</f>
        <v/>
      </c>
      <c r="Z77" s="10">
        <f>MATCH($A77,INDEX(MitAll,0,$Y77),0)</f>
        <v/>
      </c>
    </row>
    <row r="78">
      <c r="A78" s="11">
        <f>LOWER(Settings!$C$4)&amp;"."&amp;$B78&amp;"."&amp;$E78</f>
        <v/>
      </c>
      <c r="B78" s="21" t="inlineStr">
        <is>
          <t>mit.ets.p</t>
        </is>
      </c>
      <c r="C78" s="14">
        <f>IFERROR(INDEX(MitDesc,$Z78),"code not found")</f>
        <v/>
      </c>
      <c r="D78" s="14">
        <f>IFERROR(INDEX(MitUnit,$Z78),"")</f>
        <v/>
      </c>
      <c r="E78" s="10">
        <f>E77</f>
        <v/>
      </c>
      <c r="F78" s="22">
        <f>IFERROR(INDEX(MitAll,$Z78,$Y78+1+F$4-Settings!$C$7),"")</f>
        <v/>
      </c>
      <c r="G78" s="23">
        <f>IFERROR(INDEX(MitAll,$Z78,$Y78+1+G$4-Settings!$C$7),"")</f>
        <v/>
      </c>
      <c r="H78" s="23">
        <f>IFERROR(INDEX(MitAll,$Z78,$Y78+1+H$4-Settings!$C$7),"")</f>
        <v/>
      </c>
      <c r="I78" s="23">
        <f>IFERROR(INDEX(MitAll,$Z78,$Y78+1+I$4-Settings!$C$7),"")</f>
        <v/>
      </c>
      <c r="J78" s="23">
        <f>IFERROR(INDEX(MitAll,$Z78,$Y78+1+J$4-Settings!$C$7),"")</f>
        <v/>
      </c>
      <c r="K78" s="23">
        <f>IFERROR(INDEX(MitAll,$Z78,$Y78+1+K$4-Settings!$C$7),"")</f>
        <v/>
      </c>
      <c r="L78" s="23">
        <f>IFERROR(INDEX(MitAll,$Z78,$Y78+1+L$4-Settings!$C$7),"")</f>
        <v/>
      </c>
      <c r="M78" s="23">
        <f>IFERROR(INDEX(MitAll,$Z78,$Y78+1+M$4-Settings!$C$7),"")</f>
        <v/>
      </c>
      <c r="N78" s="23">
        <f>IFERROR(INDEX(MitAll,$Z78,$Y78+1+N$4-Settings!$C$7),"")</f>
        <v/>
      </c>
      <c r="O78" s="23">
        <f>IFERROR(INDEX(MitAll,$Z78,$Y78+1+O$4-Settings!$C$7),"")</f>
        <v/>
      </c>
      <c r="P78" s="23">
        <f>IFERROR(INDEX(MitAll,$Z78,$Y78+1+P$4-Settings!$C$7),"")</f>
        <v/>
      </c>
      <c r="Q78" s="23">
        <f>IFERROR(INDEX(MitAll,$Z78,$Y78+1+Q$4-Settings!$C$7),"")</f>
        <v/>
      </c>
      <c r="R78" s="23">
        <f>IFERROR(INDEX(MitAll,$Z78,$Y78+1+R$4-Settings!$C$7),"")</f>
        <v/>
      </c>
      <c r="S78" s="23">
        <f>IFERROR(INDEX(MitAll,$Z78,$Y78+1+S$4-Settings!$C$7),"")</f>
        <v/>
      </c>
      <c r="T78" s="23">
        <f>IFERROR(INDEX(MitAll,$Z78,$Y78+1+T$4-Settings!$C$7),"")</f>
        <v/>
      </c>
      <c r="U78" s="23">
        <f>IFERROR(INDEX(MitAll,$Z78,$Y78+1+U$4-Settings!$C$7),"")</f>
        <v/>
      </c>
      <c r="V78" s="23">
        <f>IFERROR(INDEX(MitAll,$Z78,$Y78+1+V$4-Settings!$C$7),"")</f>
        <v/>
      </c>
      <c r="W78" s="23">
        <f>IFERROR(INDEX(MitAll,$Z78,$Y78+1+W$4-Settings!$C$7),"")</f>
        <v/>
      </c>
      <c r="X78" s="23">
        <f>IFERROR(INDEX(MitAll,$Z78,$Y78+1+X$4-Settings!$C$7),"")</f>
        <v/>
      </c>
      <c r="Y78" s="10">
        <f>MATCH($E78,MitScen,0)</f>
        <v/>
      </c>
      <c r="Z78" s="10">
        <f>MATCH($A78,INDEX(MitAll,0,$Y78),0)</f>
        <v/>
      </c>
    </row>
    <row r="79">
      <c r="A79" s="11">
        <f>LOWER(Settings!$C$4)&amp;"."&amp;$B79&amp;"."&amp;$E79</f>
        <v/>
      </c>
      <c r="B79" s="21" t="inlineStr">
        <is>
          <t>mit.co2.ets.all.all</t>
        </is>
      </c>
      <c r="C79" s="14">
        <f>IFERROR(INDEX(MitDesc,$Z79),"code not found")</f>
        <v/>
      </c>
      <c r="D79" s="14">
        <f>IFERROR(INDEX(MitUnit,$Z79),"")</f>
        <v/>
      </c>
      <c r="E79" s="10">
        <f>E78</f>
        <v/>
      </c>
      <c r="F79" s="39">
        <f>IFERROR(INDEX(MitAll,$Z79,$Y79+1+F$4-Settings!$C$7),"")</f>
        <v/>
      </c>
      <c r="G79" s="40">
        <f>IFERROR(INDEX(MitAll,$Z79,$Y79+1+G$4-Settings!$C$7),"")</f>
        <v/>
      </c>
      <c r="H79" s="40">
        <f>IFERROR(INDEX(MitAll,$Z79,$Y79+1+H$4-Settings!$C$7),"")</f>
        <v/>
      </c>
      <c r="I79" s="40">
        <f>IFERROR(INDEX(MitAll,$Z79,$Y79+1+I$4-Settings!$C$7),"")</f>
        <v/>
      </c>
      <c r="J79" s="40">
        <f>IFERROR(INDEX(MitAll,$Z79,$Y79+1+J$4-Settings!$C$7),"")</f>
        <v/>
      </c>
      <c r="K79" s="40">
        <f>IFERROR(INDEX(MitAll,$Z79,$Y79+1+K$4-Settings!$C$7),"")</f>
        <v/>
      </c>
      <c r="L79" s="40">
        <f>IFERROR(INDEX(MitAll,$Z79,$Y79+1+L$4-Settings!$C$7),"")</f>
        <v/>
      </c>
      <c r="M79" s="40">
        <f>IFERROR(INDEX(MitAll,$Z79,$Y79+1+M$4-Settings!$C$7),"")</f>
        <v/>
      </c>
      <c r="N79" s="40">
        <f>IFERROR(INDEX(MitAll,$Z79,$Y79+1+N$4-Settings!$C$7),"")</f>
        <v/>
      </c>
      <c r="O79" s="40">
        <f>IFERROR(INDEX(MitAll,$Z79,$Y79+1+O$4-Settings!$C$7),"")</f>
        <v/>
      </c>
      <c r="P79" s="40">
        <f>IFERROR(INDEX(MitAll,$Z79,$Y79+1+P$4-Settings!$C$7),"")</f>
        <v/>
      </c>
      <c r="Q79" s="40">
        <f>IFERROR(INDEX(MitAll,$Z79,$Y79+1+Q$4-Settings!$C$7),"")</f>
        <v/>
      </c>
      <c r="R79" s="40">
        <f>IFERROR(INDEX(MitAll,$Z79,$Y79+1+R$4-Settings!$C$7),"")</f>
        <v/>
      </c>
      <c r="S79" s="40">
        <f>IFERROR(INDEX(MitAll,$Z79,$Y79+1+S$4-Settings!$C$7),"")</f>
        <v/>
      </c>
      <c r="T79" s="40">
        <f>IFERROR(INDEX(MitAll,$Z79,$Y79+1+T$4-Settings!$C$7),"")</f>
        <v/>
      </c>
      <c r="U79" s="40">
        <f>IFERROR(INDEX(MitAll,$Z79,$Y79+1+U$4-Settings!$C$7),"")</f>
        <v/>
      </c>
      <c r="V79" s="40">
        <f>IFERROR(INDEX(MitAll,$Z79,$Y79+1+V$4-Settings!$C$7),"")</f>
        <v/>
      </c>
      <c r="W79" s="40">
        <f>IFERROR(INDEX(MitAll,$Z79,$Y79+1+W$4-Settings!$C$7),"")</f>
        <v/>
      </c>
      <c r="X79" s="40">
        <f>IFERROR(INDEX(MitAll,$Z79,$Y79+1+X$4-Settings!$C$7),"")</f>
        <v/>
      </c>
      <c r="Y79" s="10">
        <f>MATCH($E79,MitScen,0)</f>
        <v/>
      </c>
      <c r="Z79" s="10">
        <f>MATCH($A79,INDEX(MitAll,0,$Y79),0)</f>
        <v/>
      </c>
    </row>
    <row r="80">
      <c r="A80" s="11">
        <f>LOWER(Settings!$C$4)&amp;"."&amp;$B80&amp;"."&amp;$E80</f>
        <v/>
      </c>
      <c r="B80" s="21" t="inlineStr">
        <is>
          <t>mit.co2.cap.all.all</t>
        </is>
      </c>
      <c r="C80" s="14">
        <f>IFERROR(INDEX(MitDesc,$Z80),"code not found")</f>
        <v/>
      </c>
      <c r="D80" s="14">
        <f>IFERROR(INDEX(MitUnit,$Z80),"")</f>
        <v/>
      </c>
      <c r="E80" s="10">
        <f>E79</f>
        <v/>
      </c>
      <c r="F80" s="39">
        <f>IFERROR(INDEX(MitAll,$Z80,$Y80+1+F$4-Settings!$C$7),"")</f>
        <v/>
      </c>
      <c r="G80" s="40">
        <f>IFERROR(INDEX(MitAll,$Z80,$Y80+1+G$4-Settings!$C$7),"")</f>
        <v/>
      </c>
      <c r="H80" s="40">
        <f>IFERROR(INDEX(MitAll,$Z80,$Y80+1+H$4-Settings!$C$7),"")</f>
        <v/>
      </c>
      <c r="I80" s="40">
        <f>IFERROR(INDEX(MitAll,$Z80,$Y80+1+I$4-Settings!$C$7),"")</f>
        <v/>
      </c>
      <c r="J80" s="40">
        <f>IFERROR(INDEX(MitAll,$Z80,$Y80+1+J$4-Settings!$C$7),"")</f>
        <v/>
      </c>
      <c r="K80" s="40">
        <f>IFERROR(INDEX(MitAll,$Z80,$Y80+1+K$4-Settings!$C$7),"")</f>
        <v/>
      </c>
      <c r="L80" s="40">
        <f>IFERROR(INDEX(MitAll,$Z80,$Y80+1+L$4-Settings!$C$7),"")</f>
        <v/>
      </c>
      <c r="M80" s="40">
        <f>IFERROR(INDEX(MitAll,$Z80,$Y80+1+M$4-Settings!$C$7),"")</f>
        <v/>
      </c>
      <c r="N80" s="40">
        <f>IFERROR(INDEX(MitAll,$Z80,$Y80+1+N$4-Settings!$C$7),"")</f>
        <v/>
      </c>
      <c r="O80" s="40">
        <f>IFERROR(INDEX(MitAll,$Z80,$Y80+1+O$4-Settings!$C$7),"")</f>
        <v/>
      </c>
      <c r="P80" s="40">
        <f>IFERROR(INDEX(MitAll,$Z80,$Y80+1+P$4-Settings!$C$7),"")</f>
        <v/>
      </c>
      <c r="Q80" s="40">
        <f>IFERROR(INDEX(MitAll,$Z80,$Y80+1+Q$4-Settings!$C$7),"")</f>
        <v/>
      </c>
      <c r="R80" s="40">
        <f>IFERROR(INDEX(MitAll,$Z80,$Y80+1+R$4-Settings!$C$7),"")</f>
        <v/>
      </c>
      <c r="S80" s="40">
        <f>IFERROR(INDEX(MitAll,$Z80,$Y80+1+S$4-Settings!$C$7),"")</f>
        <v/>
      </c>
      <c r="T80" s="40">
        <f>IFERROR(INDEX(MitAll,$Z80,$Y80+1+T$4-Settings!$C$7),"")</f>
        <v/>
      </c>
      <c r="U80" s="40">
        <f>IFERROR(INDEX(MitAll,$Z80,$Y80+1+U$4-Settings!$C$7),"")</f>
        <v/>
      </c>
      <c r="V80" s="40">
        <f>IFERROR(INDEX(MitAll,$Z80,$Y80+1+V$4-Settings!$C$7),"")</f>
        <v/>
      </c>
      <c r="W80" s="40">
        <f>IFERROR(INDEX(MitAll,$Z80,$Y80+1+W$4-Settings!$C$7),"")</f>
        <v/>
      </c>
      <c r="X80" s="40">
        <f>IFERROR(INDEX(MitAll,$Z80,$Y80+1+X$4-Settings!$C$7),"")</f>
        <v/>
      </c>
      <c r="Y80" s="10">
        <f>MATCH($E80,MitScen,0)</f>
        <v/>
      </c>
      <c r="Z80" s="10">
        <f>MATCH($A80,INDEX(MitAll,0,$Y80),0)</f>
        <v/>
      </c>
    </row>
    <row r="81">
      <c r="A81" s="11">
        <f>LOWER(Settings!$C$4)&amp;"."&amp;$B81&amp;"."&amp;$E81</f>
        <v/>
      </c>
      <c r="B81" s="21" t="inlineStr">
        <is>
          <t>mit.rpb.all.gso.a</t>
        </is>
      </c>
      <c r="C81" s="14">
        <f>IFERROR(INDEX(MitDesc,$Z81),"code not found")</f>
        <v/>
      </c>
      <c r="D81" s="14">
        <f>IFERROR(INDEX(MitUnit,$Z81),"")</f>
        <v/>
      </c>
      <c r="E81" s="10">
        <f>E80</f>
        <v/>
      </c>
      <c r="F81" s="22">
        <f>IFERROR(INDEX(MitAll,$Z81,$Y81+1+F$4-Settings!$C$7),"")</f>
        <v/>
      </c>
      <c r="G81" s="23">
        <f>IFERROR(INDEX(MitAll,$Z81,$Y81+1+G$4-Settings!$C$7),"")</f>
        <v/>
      </c>
      <c r="H81" s="23">
        <f>IFERROR(INDEX(MitAll,$Z81,$Y81+1+H$4-Settings!$C$7),"")</f>
        <v/>
      </c>
      <c r="I81" s="23">
        <f>IFERROR(INDEX(MitAll,$Z81,$Y81+1+I$4-Settings!$C$7),"")</f>
        <v/>
      </c>
      <c r="J81" s="23">
        <f>IFERROR(INDEX(MitAll,$Z81,$Y81+1+J$4-Settings!$C$7),"")</f>
        <v/>
      </c>
      <c r="K81" s="23">
        <f>IFERROR(INDEX(MitAll,$Z81,$Y81+1+K$4-Settings!$C$7),"")</f>
        <v/>
      </c>
      <c r="L81" s="23">
        <f>IFERROR(INDEX(MitAll,$Z81,$Y81+1+L$4-Settings!$C$7),"")</f>
        <v/>
      </c>
      <c r="M81" s="23">
        <f>IFERROR(INDEX(MitAll,$Z81,$Y81+1+M$4-Settings!$C$7),"")</f>
        <v/>
      </c>
      <c r="N81" s="23">
        <f>IFERROR(INDEX(MitAll,$Z81,$Y81+1+N$4-Settings!$C$7),"")</f>
        <v/>
      </c>
      <c r="O81" s="23">
        <f>IFERROR(INDEX(MitAll,$Z81,$Y81+1+O$4-Settings!$C$7),"")</f>
        <v/>
      </c>
      <c r="P81" s="23">
        <f>IFERROR(INDEX(MitAll,$Z81,$Y81+1+P$4-Settings!$C$7),"")</f>
        <v/>
      </c>
      <c r="Q81" s="23">
        <f>IFERROR(INDEX(MitAll,$Z81,$Y81+1+Q$4-Settings!$C$7),"")</f>
        <v/>
      </c>
      <c r="R81" s="23">
        <f>IFERROR(INDEX(MitAll,$Z81,$Y81+1+R$4-Settings!$C$7),"")</f>
        <v/>
      </c>
      <c r="S81" s="23">
        <f>IFERROR(INDEX(MitAll,$Z81,$Y81+1+S$4-Settings!$C$7),"")</f>
        <v/>
      </c>
      <c r="T81" s="23">
        <f>IFERROR(INDEX(MitAll,$Z81,$Y81+1+T$4-Settings!$C$7),"")</f>
        <v/>
      </c>
      <c r="U81" s="23">
        <f>IFERROR(INDEX(MitAll,$Z81,$Y81+1+U$4-Settings!$C$7),"")</f>
        <v/>
      </c>
      <c r="V81" s="23">
        <f>IFERROR(INDEX(MitAll,$Z81,$Y81+1+V$4-Settings!$C$7),"")</f>
        <v/>
      </c>
      <c r="W81" s="23">
        <f>IFERROR(INDEX(MitAll,$Z81,$Y81+1+W$4-Settings!$C$7),"")</f>
        <v/>
      </c>
      <c r="X81" s="23">
        <f>IFERROR(INDEX(MitAll,$Z81,$Y81+1+X$4-Settings!$C$7),"")</f>
        <v/>
      </c>
      <c r="Y81" s="10">
        <f>MATCH($E81,MitScen,0)</f>
        <v/>
      </c>
      <c r="Z81" s="10">
        <f>MATCH($A81,INDEX(MitAll,0,$Y81),0)</f>
        <v/>
      </c>
    </row>
    <row r="82">
      <c r="A82" s="11">
        <f>LOWER(Settings!$C$4)&amp;"."&amp;$B82&amp;"."&amp;$E82</f>
        <v/>
      </c>
      <c r="B82" s="21" t="inlineStr">
        <is>
          <t>mit.rpb.all.die.a</t>
        </is>
      </c>
      <c r="C82" s="14">
        <f>IFERROR(INDEX(MitDesc,$Z82),"code not found")</f>
        <v/>
      </c>
      <c r="D82" s="14">
        <f>IFERROR(INDEX(MitUnit,$Z82),"")</f>
        <v/>
      </c>
      <c r="E82" s="10">
        <f>E81</f>
        <v/>
      </c>
      <c r="F82" s="22">
        <f>IFERROR(INDEX(MitAll,$Z82,$Y82+1+F$4-Settings!$C$7),"")</f>
        <v/>
      </c>
      <c r="G82" s="23">
        <f>IFERROR(INDEX(MitAll,$Z82,$Y82+1+G$4-Settings!$C$7),"")</f>
        <v/>
      </c>
      <c r="H82" s="23">
        <f>IFERROR(INDEX(MitAll,$Z82,$Y82+1+H$4-Settings!$C$7),"")</f>
        <v/>
      </c>
      <c r="I82" s="23">
        <f>IFERROR(INDEX(MitAll,$Z82,$Y82+1+I$4-Settings!$C$7),"")</f>
        <v/>
      </c>
      <c r="J82" s="23">
        <f>IFERROR(INDEX(MitAll,$Z82,$Y82+1+J$4-Settings!$C$7),"")</f>
        <v/>
      </c>
      <c r="K82" s="23">
        <f>IFERROR(INDEX(MitAll,$Z82,$Y82+1+K$4-Settings!$C$7),"")</f>
        <v/>
      </c>
      <c r="L82" s="23">
        <f>IFERROR(INDEX(MitAll,$Z82,$Y82+1+L$4-Settings!$C$7),"")</f>
        <v/>
      </c>
      <c r="M82" s="23">
        <f>IFERROR(INDEX(MitAll,$Z82,$Y82+1+M$4-Settings!$C$7),"")</f>
        <v/>
      </c>
      <c r="N82" s="23">
        <f>IFERROR(INDEX(MitAll,$Z82,$Y82+1+N$4-Settings!$C$7),"")</f>
        <v/>
      </c>
      <c r="O82" s="23">
        <f>IFERROR(INDEX(MitAll,$Z82,$Y82+1+O$4-Settings!$C$7),"")</f>
        <v/>
      </c>
      <c r="P82" s="23">
        <f>IFERROR(INDEX(MitAll,$Z82,$Y82+1+P$4-Settings!$C$7),"")</f>
        <v/>
      </c>
      <c r="Q82" s="23">
        <f>IFERROR(INDEX(MitAll,$Z82,$Y82+1+Q$4-Settings!$C$7),"")</f>
        <v/>
      </c>
      <c r="R82" s="23">
        <f>IFERROR(INDEX(MitAll,$Z82,$Y82+1+R$4-Settings!$C$7),"")</f>
        <v/>
      </c>
      <c r="S82" s="23">
        <f>IFERROR(INDEX(MitAll,$Z82,$Y82+1+S$4-Settings!$C$7),"")</f>
        <v/>
      </c>
      <c r="T82" s="23">
        <f>IFERROR(INDEX(MitAll,$Z82,$Y82+1+T$4-Settings!$C$7),"")</f>
        <v/>
      </c>
      <c r="U82" s="23">
        <f>IFERROR(INDEX(MitAll,$Z82,$Y82+1+U$4-Settings!$C$7),"")</f>
        <v/>
      </c>
      <c r="V82" s="23">
        <f>IFERROR(INDEX(MitAll,$Z82,$Y82+1+V$4-Settings!$C$7),"")</f>
        <v/>
      </c>
      <c r="W82" s="23">
        <f>IFERROR(INDEX(MitAll,$Z82,$Y82+1+W$4-Settings!$C$7),"")</f>
        <v/>
      </c>
      <c r="X82" s="23">
        <f>IFERROR(INDEX(MitAll,$Z82,$Y82+1+X$4-Settings!$C$7),"")</f>
        <v/>
      </c>
      <c r="Y82" s="10">
        <f>MATCH($E82,MitScen,0)</f>
        <v/>
      </c>
      <c r="Z82" s="10">
        <f>MATCH($A82,INDEX(MitAll,0,$Y82),0)</f>
        <v/>
      </c>
    </row>
    <row r="83">
      <c r="A83" s="11">
        <f>LOWER(Settings!$C$4)&amp;"."&amp;$B83&amp;"."&amp;$E83</f>
        <v/>
      </c>
      <c r="B83" s="21" t="inlineStr">
        <is>
          <t>mit.rpb.res.nga.a</t>
        </is>
      </c>
      <c r="C83" s="14">
        <f>IFERROR(INDEX(MitDesc,$Z83),"code not found")</f>
        <v/>
      </c>
      <c r="D83" s="14">
        <f>IFERROR(INDEX(MitUnit,$Z83),"")</f>
        <v/>
      </c>
      <c r="E83" s="10">
        <f>E82</f>
        <v/>
      </c>
      <c r="F83" s="22">
        <f>IFERROR(INDEX(MitAll,$Z83,$Y83+1+F$4-Settings!$C$7),"")</f>
        <v/>
      </c>
      <c r="G83" s="23">
        <f>IFERROR(INDEX(MitAll,$Z83,$Y83+1+G$4-Settings!$C$7),"")</f>
        <v/>
      </c>
      <c r="H83" s="23">
        <f>IFERROR(INDEX(MitAll,$Z83,$Y83+1+H$4-Settings!$C$7),"")</f>
        <v/>
      </c>
      <c r="I83" s="23">
        <f>IFERROR(INDEX(MitAll,$Z83,$Y83+1+I$4-Settings!$C$7),"")</f>
        <v/>
      </c>
      <c r="J83" s="23">
        <f>IFERROR(INDEX(MitAll,$Z83,$Y83+1+J$4-Settings!$C$7),"")</f>
        <v/>
      </c>
      <c r="K83" s="23">
        <f>IFERROR(INDEX(MitAll,$Z83,$Y83+1+K$4-Settings!$C$7),"")</f>
        <v/>
      </c>
      <c r="L83" s="23">
        <f>IFERROR(INDEX(MitAll,$Z83,$Y83+1+L$4-Settings!$C$7),"")</f>
        <v/>
      </c>
      <c r="M83" s="23">
        <f>IFERROR(INDEX(MitAll,$Z83,$Y83+1+M$4-Settings!$C$7),"")</f>
        <v/>
      </c>
      <c r="N83" s="23">
        <f>IFERROR(INDEX(MitAll,$Z83,$Y83+1+N$4-Settings!$C$7),"")</f>
        <v/>
      </c>
      <c r="O83" s="23">
        <f>IFERROR(INDEX(MitAll,$Z83,$Y83+1+O$4-Settings!$C$7),"")</f>
        <v/>
      </c>
      <c r="P83" s="23">
        <f>IFERROR(INDEX(MitAll,$Z83,$Y83+1+P$4-Settings!$C$7),"")</f>
        <v/>
      </c>
      <c r="Q83" s="23">
        <f>IFERROR(INDEX(MitAll,$Z83,$Y83+1+Q$4-Settings!$C$7),"")</f>
        <v/>
      </c>
      <c r="R83" s="23">
        <f>IFERROR(INDEX(MitAll,$Z83,$Y83+1+R$4-Settings!$C$7),"")</f>
        <v/>
      </c>
      <c r="S83" s="23">
        <f>IFERROR(INDEX(MitAll,$Z83,$Y83+1+S$4-Settings!$C$7),"")</f>
        <v/>
      </c>
      <c r="T83" s="23">
        <f>IFERROR(INDEX(MitAll,$Z83,$Y83+1+T$4-Settings!$C$7),"")</f>
        <v/>
      </c>
      <c r="U83" s="23">
        <f>IFERROR(INDEX(MitAll,$Z83,$Y83+1+U$4-Settings!$C$7),"")</f>
        <v/>
      </c>
      <c r="V83" s="23">
        <f>IFERROR(INDEX(MitAll,$Z83,$Y83+1+V$4-Settings!$C$7),"")</f>
        <v/>
      </c>
      <c r="W83" s="23">
        <f>IFERROR(INDEX(MitAll,$Z83,$Y83+1+W$4-Settings!$C$7),"")</f>
        <v/>
      </c>
      <c r="X83" s="23">
        <f>IFERROR(INDEX(MitAll,$Z83,$Y83+1+X$4-Settings!$C$7),"")</f>
        <v/>
      </c>
      <c r="Y83" s="10">
        <f>MATCH($E83,MitScen,0)</f>
        <v/>
      </c>
      <c r="Z83" s="10">
        <f>MATCH($A83,INDEX(MitAll,0,$Y83),0)</f>
        <v/>
      </c>
    </row>
    <row r="84">
      <c r="A84" s="11">
        <f>LOWER(Settings!$C$4)&amp;"."&amp;$B84&amp;"."&amp;$E84</f>
        <v/>
      </c>
      <c r="B84" s="21" t="inlineStr">
        <is>
          <t>mit.atp.rod.gso.e</t>
        </is>
      </c>
      <c r="C84" s="14">
        <f>IFERROR(INDEX(MitDesc,$Z84),"code not found")</f>
        <v/>
      </c>
      <c r="D84" s="14">
        <f>IFERROR(INDEX(MitUnit,$Z84),"")</f>
        <v/>
      </c>
      <c r="E84" s="10">
        <f>E83</f>
        <v/>
      </c>
      <c r="F84" s="22">
        <f>IFERROR(INDEX(MitAll,$Z84,$Y84+1+F$4-Settings!$C$7),"")</f>
        <v/>
      </c>
      <c r="G84" s="23">
        <f>IFERROR(INDEX(MitAll,$Z84,$Y84+1+G$4-Settings!$C$7),"")</f>
        <v/>
      </c>
      <c r="H84" s="23">
        <f>IFERROR(INDEX(MitAll,$Z84,$Y84+1+H$4-Settings!$C$7),"")</f>
        <v/>
      </c>
      <c r="I84" s="23">
        <f>IFERROR(INDEX(MitAll,$Z84,$Y84+1+I$4-Settings!$C$7),"")</f>
        <v/>
      </c>
      <c r="J84" s="23">
        <f>IFERROR(INDEX(MitAll,$Z84,$Y84+1+J$4-Settings!$C$7),"")</f>
        <v/>
      </c>
      <c r="K84" s="23">
        <f>IFERROR(INDEX(MitAll,$Z84,$Y84+1+K$4-Settings!$C$7),"")</f>
        <v/>
      </c>
      <c r="L84" s="23">
        <f>IFERROR(INDEX(MitAll,$Z84,$Y84+1+L$4-Settings!$C$7),"")</f>
        <v/>
      </c>
      <c r="M84" s="23">
        <f>IFERROR(INDEX(MitAll,$Z84,$Y84+1+M$4-Settings!$C$7),"")</f>
        <v/>
      </c>
      <c r="N84" s="23">
        <f>IFERROR(INDEX(MitAll,$Z84,$Y84+1+N$4-Settings!$C$7),"")</f>
        <v/>
      </c>
      <c r="O84" s="23">
        <f>IFERROR(INDEX(MitAll,$Z84,$Y84+1+O$4-Settings!$C$7),"")</f>
        <v/>
      </c>
      <c r="P84" s="23">
        <f>IFERROR(INDEX(MitAll,$Z84,$Y84+1+P$4-Settings!$C$7),"")</f>
        <v/>
      </c>
      <c r="Q84" s="23">
        <f>IFERROR(INDEX(MitAll,$Z84,$Y84+1+Q$4-Settings!$C$7),"")</f>
        <v/>
      </c>
      <c r="R84" s="23">
        <f>IFERROR(INDEX(MitAll,$Z84,$Y84+1+R$4-Settings!$C$7),"")</f>
        <v/>
      </c>
      <c r="S84" s="23">
        <f>IFERROR(INDEX(MitAll,$Z84,$Y84+1+S$4-Settings!$C$7),"")</f>
        <v/>
      </c>
      <c r="T84" s="23">
        <f>IFERROR(INDEX(MitAll,$Z84,$Y84+1+T$4-Settings!$C$7),"")</f>
        <v/>
      </c>
      <c r="U84" s="23">
        <f>IFERROR(INDEX(MitAll,$Z84,$Y84+1+U$4-Settings!$C$7),"")</f>
        <v/>
      </c>
      <c r="V84" s="23">
        <f>IFERROR(INDEX(MitAll,$Z84,$Y84+1+V$4-Settings!$C$7),"")</f>
        <v/>
      </c>
      <c r="W84" s="23">
        <f>IFERROR(INDEX(MitAll,$Z84,$Y84+1+W$4-Settings!$C$7),"")</f>
        <v/>
      </c>
      <c r="X84" s="23">
        <f>IFERROR(INDEX(MitAll,$Z84,$Y84+1+X$4-Settings!$C$7),"")</f>
        <v/>
      </c>
      <c r="Y84" s="10">
        <f>MATCH($E84,MitScen,0)</f>
        <v/>
      </c>
      <c r="Z84" s="10">
        <f>MATCH($A84,INDEX(MitAll,0,$Y84),0)</f>
        <v/>
      </c>
    </row>
    <row r="85">
      <c r="A85" s="11">
        <f>LOWER(Settings!$C$4)&amp;"."&amp;$B85&amp;"."&amp;$E85</f>
        <v/>
      </c>
      <c r="B85" s="21" t="inlineStr">
        <is>
          <t>mit.rp.res.ecy</t>
        </is>
      </c>
      <c r="C85" s="14">
        <f>IFERROR(INDEX(MitDesc,$Z85),"code not found")</f>
        <v/>
      </c>
      <c r="D85" s="14">
        <f>IFERROR(INDEX(MitUnit,$Z85),"")</f>
        <v/>
      </c>
      <c r="E85" s="10">
        <f>E84</f>
        <v/>
      </c>
      <c r="F85" s="15">
        <f>IFERROR(INDEX(MitAll,$Z85,$Y85+1+F$4-Settings!$C$7),"")</f>
        <v/>
      </c>
      <c r="G85" s="16">
        <f>IFERROR(INDEX(MitAll,$Z85,$Y85+1+G$4-Settings!$C$7),"")</f>
        <v/>
      </c>
      <c r="H85" s="16">
        <f>IFERROR(INDEX(MitAll,$Z85,$Y85+1+H$4-Settings!$C$7),"")</f>
        <v/>
      </c>
      <c r="I85" s="16">
        <f>IFERROR(INDEX(MitAll,$Z85,$Y85+1+I$4-Settings!$C$7),"")</f>
        <v/>
      </c>
      <c r="J85" s="16">
        <f>IFERROR(INDEX(MitAll,$Z85,$Y85+1+J$4-Settings!$C$7),"")</f>
        <v/>
      </c>
      <c r="K85" s="16">
        <f>IFERROR(INDEX(MitAll,$Z85,$Y85+1+K$4-Settings!$C$7),"")</f>
        <v/>
      </c>
      <c r="L85" s="16">
        <f>IFERROR(INDEX(MitAll,$Z85,$Y85+1+L$4-Settings!$C$7),"")</f>
        <v/>
      </c>
      <c r="M85" s="16">
        <f>IFERROR(INDEX(MitAll,$Z85,$Y85+1+M$4-Settings!$C$7),"")</f>
        <v/>
      </c>
      <c r="N85" s="16">
        <f>IFERROR(INDEX(MitAll,$Z85,$Y85+1+N$4-Settings!$C$7),"")</f>
        <v/>
      </c>
      <c r="O85" s="16">
        <f>IFERROR(INDEX(MitAll,$Z85,$Y85+1+O$4-Settings!$C$7),"")</f>
        <v/>
      </c>
      <c r="P85" s="16">
        <f>IFERROR(INDEX(MitAll,$Z85,$Y85+1+P$4-Settings!$C$7),"")</f>
        <v/>
      </c>
      <c r="Q85" s="16">
        <f>IFERROR(INDEX(MitAll,$Z85,$Y85+1+Q$4-Settings!$C$7),"")</f>
        <v/>
      </c>
      <c r="R85" s="16">
        <f>IFERROR(INDEX(MitAll,$Z85,$Y85+1+R$4-Settings!$C$7),"")</f>
        <v/>
      </c>
      <c r="S85" s="16">
        <f>IFERROR(INDEX(MitAll,$Z85,$Y85+1+S$4-Settings!$C$7),"")</f>
        <v/>
      </c>
      <c r="T85" s="16">
        <f>IFERROR(INDEX(MitAll,$Z85,$Y85+1+T$4-Settings!$C$7),"")</f>
        <v/>
      </c>
      <c r="U85" s="16">
        <f>IFERROR(INDEX(MitAll,$Z85,$Y85+1+U$4-Settings!$C$7),"")</f>
        <v/>
      </c>
      <c r="V85" s="16">
        <f>IFERROR(INDEX(MitAll,$Z85,$Y85+1+V$4-Settings!$C$7),"")</f>
        <v/>
      </c>
      <c r="W85" s="16">
        <f>IFERROR(INDEX(MitAll,$Z85,$Y85+1+W$4-Settings!$C$7),"")</f>
        <v/>
      </c>
      <c r="X85" s="16">
        <f>IFERROR(INDEX(MitAll,$Z85,$Y85+1+X$4-Settings!$C$7),"")</f>
        <v/>
      </c>
      <c r="Y85" s="10">
        <f>MATCH($E85,MitScen,0)</f>
        <v/>
      </c>
      <c r="Z85" s="10">
        <f>MATCH($A85,INDEX(MitAll,0,$Y85),0)</f>
        <v/>
      </c>
    </row>
    <row r="86">
      <c r="A86" s="11">
        <f>LOWER(Settings!$C$4)&amp;"."&amp;$B86&amp;"."&amp;$E86</f>
        <v/>
      </c>
      <c r="B86" s="21" t="inlineStr">
        <is>
          <t>mit.rp.ind.ecy</t>
        </is>
      </c>
      <c r="C86" s="14">
        <f>IFERROR(INDEX(MitDesc,$Z86),"code not found")</f>
        <v/>
      </c>
      <c r="D86" s="14">
        <f>IFERROR(INDEX(MitUnit,$Z86),"")</f>
        <v/>
      </c>
      <c r="E86" s="10">
        <f>E85</f>
        <v/>
      </c>
      <c r="F86" s="15">
        <f>IFERROR(INDEX(MitAll,$Z86,$Y86+1+F$4-Settings!$C$7),"")</f>
        <v/>
      </c>
      <c r="G86" s="16">
        <f>IFERROR(INDEX(MitAll,$Z86,$Y86+1+G$4-Settings!$C$7),"")</f>
        <v/>
      </c>
      <c r="H86" s="16">
        <f>IFERROR(INDEX(MitAll,$Z86,$Y86+1+H$4-Settings!$C$7),"")</f>
        <v/>
      </c>
      <c r="I86" s="16">
        <f>IFERROR(INDEX(MitAll,$Z86,$Y86+1+I$4-Settings!$C$7),"")</f>
        <v/>
      </c>
      <c r="J86" s="16">
        <f>IFERROR(INDEX(MitAll,$Z86,$Y86+1+J$4-Settings!$C$7),"")</f>
        <v/>
      </c>
      <c r="K86" s="16">
        <f>IFERROR(INDEX(MitAll,$Z86,$Y86+1+K$4-Settings!$C$7),"")</f>
        <v/>
      </c>
      <c r="L86" s="16">
        <f>IFERROR(INDEX(MitAll,$Z86,$Y86+1+L$4-Settings!$C$7),"")</f>
        <v/>
      </c>
      <c r="M86" s="16">
        <f>IFERROR(INDEX(MitAll,$Z86,$Y86+1+M$4-Settings!$C$7),"")</f>
        <v/>
      </c>
      <c r="N86" s="16">
        <f>IFERROR(INDEX(MitAll,$Z86,$Y86+1+N$4-Settings!$C$7),"")</f>
        <v/>
      </c>
      <c r="O86" s="16">
        <f>IFERROR(INDEX(MitAll,$Z86,$Y86+1+O$4-Settings!$C$7),"")</f>
        <v/>
      </c>
      <c r="P86" s="16">
        <f>IFERROR(INDEX(MitAll,$Z86,$Y86+1+P$4-Settings!$C$7),"")</f>
        <v/>
      </c>
      <c r="Q86" s="16">
        <f>IFERROR(INDEX(MitAll,$Z86,$Y86+1+Q$4-Settings!$C$7),"")</f>
        <v/>
      </c>
      <c r="R86" s="16">
        <f>IFERROR(INDEX(MitAll,$Z86,$Y86+1+R$4-Settings!$C$7),"")</f>
        <v/>
      </c>
      <c r="S86" s="16">
        <f>IFERROR(INDEX(MitAll,$Z86,$Y86+1+S$4-Settings!$C$7),"")</f>
        <v/>
      </c>
      <c r="T86" s="16">
        <f>IFERROR(INDEX(MitAll,$Z86,$Y86+1+T$4-Settings!$C$7),"")</f>
        <v/>
      </c>
      <c r="U86" s="16">
        <f>IFERROR(INDEX(MitAll,$Z86,$Y86+1+U$4-Settings!$C$7),"")</f>
        <v/>
      </c>
      <c r="V86" s="16">
        <f>IFERROR(INDEX(MitAll,$Z86,$Y86+1+V$4-Settings!$C$7),"")</f>
        <v/>
      </c>
      <c r="W86" s="16">
        <f>IFERROR(INDEX(MitAll,$Z86,$Y86+1+W$4-Settings!$C$7),"")</f>
        <v/>
      </c>
      <c r="X86" s="16">
        <f>IFERROR(INDEX(MitAll,$Z86,$Y86+1+X$4-Settings!$C$7),"")</f>
        <v/>
      </c>
      <c r="Y86" s="10">
        <f>MATCH($E86,MitScen,0)</f>
        <v/>
      </c>
      <c r="Z86" s="10">
        <f>MATCH($A86,INDEX(MitAll,0,$Y86),0)</f>
        <v/>
      </c>
    </row>
    <row r="87">
      <c r="A87" s="11">
        <f>LOWER(Settings!$C$4)&amp;"."&amp;$B87&amp;"."&amp;$E87</f>
        <v/>
      </c>
      <c r="B87" s="21" t="inlineStr">
        <is>
          <t>mit.gncav</t>
        </is>
      </c>
      <c r="C87" s="14">
        <f>IFERROR(INDEX(MitDesc,$Z87),"code not found")</f>
        <v/>
      </c>
      <c r="D87" s="14">
        <f>IFERROR(INDEX(MitUnit,$Z87),"")</f>
        <v/>
      </c>
      <c r="E87" s="10">
        <f>E86</f>
        <v/>
      </c>
      <c r="F87" s="15">
        <f>IFERROR(INDEX(MitAll,$Z87,$Y87+1+F$4-Settings!$C$7),"")</f>
        <v/>
      </c>
      <c r="G87" s="16">
        <f>IFERROR(INDEX(MitAll,$Z87,$Y87+1+G$4-Settings!$C$7),"")</f>
        <v/>
      </c>
      <c r="H87" s="16">
        <f>IFERROR(INDEX(MitAll,$Z87,$Y87+1+H$4-Settings!$C$7),"")</f>
        <v/>
      </c>
      <c r="I87" s="16">
        <f>IFERROR(INDEX(MitAll,$Z87,$Y87+1+I$4-Settings!$C$7),"")</f>
        <v/>
      </c>
      <c r="J87" s="16">
        <f>IFERROR(INDEX(MitAll,$Z87,$Y87+1+J$4-Settings!$C$7),"")</f>
        <v/>
      </c>
      <c r="K87" s="16">
        <f>IFERROR(INDEX(MitAll,$Z87,$Y87+1+K$4-Settings!$C$7),"")</f>
        <v/>
      </c>
      <c r="L87" s="16">
        <f>IFERROR(INDEX(MitAll,$Z87,$Y87+1+L$4-Settings!$C$7),"")</f>
        <v/>
      </c>
      <c r="M87" s="16">
        <f>IFERROR(INDEX(MitAll,$Z87,$Y87+1+M$4-Settings!$C$7),"")</f>
        <v/>
      </c>
      <c r="N87" s="16">
        <f>IFERROR(INDEX(MitAll,$Z87,$Y87+1+N$4-Settings!$C$7),"")</f>
        <v/>
      </c>
      <c r="O87" s="16">
        <f>IFERROR(INDEX(MitAll,$Z87,$Y87+1+O$4-Settings!$C$7),"")</f>
        <v/>
      </c>
      <c r="P87" s="16">
        <f>IFERROR(INDEX(MitAll,$Z87,$Y87+1+P$4-Settings!$C$7),"")</f>
        <v/>
      </c>
      <c r="Q87" s="16">
        <f>IFERROR(INDEX(MitAll,$Z87,$Y87+1+Q$4-Settings!$C$7),"")</f>
        <v/>
      </c>
      <c r="R87" s="16">
        <f>IFERROR(INDEX(MitAll,$Z87,$Y87+1+R$4-Settings!$C$7),"")</f>
        <v/>
      </c>
      <c r="S87" s="16">
        <f>IFERROR(INDEX(MitAll,$Z87,$Y87+1+S$4-Settings!$C$7),"")</f>
        <v/>
      </c>
      <c r="T87" s="16">
        <f>IFERROR(INDEX(MitAll,$Z87,$Y87+1+T$4-Settings!$C$7),"")</f>
        <v/>
      </c>
      <c r="U87" s="16">
        <f>IFERROR(INDEX(MitAll,$Z87,$Y87+1+U$4-Settings!$C$7),"")</f>
        <v/>
      </c>
      <c r="V87" s="16">
        <f>IFERROR(INDEX(MitAll,$Z87,$Y87+1+V$4-Settings!$C$7),"")</f>
        <v/>
      </c>
      <c r="W87" s="16">
        <f>IFERROR(INDEX(MitAll,$Z87,$Y87+1+W$4-Settings!$C$7),"")</f>
        <v/>
      </c>
      <c r="X87" s="16">
        <f>IFERROR(INDEX(MitAll,$Z87,$Y87+1+X$4-Settings!$C$7),"")</f>
        <v/>
      </c>
      <c r="Y87" s="10">
        <f>MATCH($E87,MitScen,0)</f>
        <v/>
      </c>
      <c r="Z87" s="10">
        <f>MATCH($A87,INDEX(MitAll,0,$Y87),0)</f>
        <v/>
      </c>
    </row>
    <row r="88">
      <c r="A88" s="11">
        <f>LOWER(Settings!$C$4)&amp;"."&amp;$B88&amp;"."&amp;$E88</f>
        <v/>
      </c>
      <c r="B88" s="21" t="inlineStr">
        <is>
          <t>mit.co2.pow.all.e</t>
        </is>
      </c>
      <c r="C88" s="14">
        <f>IFERROR(INDEX(MitDesc,$Z88),"code not found")</f>
        <v/>
      </c>
      <c r="D88" s="14">
        <f>IFERROR(INDEX(MitUnit,$Z88),"")</f>
        <v/>
      </c>
      <c r="E88" s="10">
        <f>E87</f>
        <v/>
      </c>
      <c r="F88" s="39">
        <f>IFERROR(INDEX(MitAll,$Z88,$Y88+1+F$4-Settings!$C$7),"")</f>
        <v/>
      </c>
      <c r="G88" s="40">
        <f>IFERROR(INDEX(MitAll,$Z88,$Y88+1+G$4-Settings!$C$7),"")</f>
        <v/>
      </c>
      <c r="H88" s="40">
        <f>IFERROR(INDEX(MitAll,$Z88,$Y88+1+H$4-Settings!$C$7),"")</f>
        <v/>
      </c>
      <c r="I88" s="40">
        <f>IFERROR(INDEX(MitAll,$Z88,$Y88+1+I$4-Settings!$C$7),"")</f>
        <v/>
      </c>
      <c r="J88" s="40">
        <f>IFERROR(INDEX(MitAll,$Z88,$Y88+1+J$4-Settings!$C$7),"")</f>
        <v/>
      </c>
      <c r="K88" s="40">
        <f>IFERROR(INDEX(MitAll,$Z88,$Y88+1+K$4-Settings!$C$7),"")</f>
        <v/>
      </c>
      <c r="L88" s="40">
        <f>IFERROR(INDEX(MitAll,$Z88,$Y88+1+L$4-Settings!$C$7),"")</f>
        <v/>
      </c>
      <c r="M88" s="40">
        <f>IFERROR(INDEX(MitAll,$Z88,$Y88+1+M$4-Settings!$C$7),"")</f>
        <v/>
      </c>
      <c r="N88" s="40">
        <f>IFERROR(INDEX(MitAll,$Z88,$Y88+1+N$4-Settings!$C$7),"")</f>
        <v/>
      </c>
      <c r="O88" s="40">
        <f>IFERROR(INDEX(MitAll,$Z88,$Y88+1+O$4-Settings!$C$7),"")</f>
        <v/>
      </c>
      <c r="P88" s="40">
        <f>IFERROR(INDEX(MitAll,$Z88,$Y88+1+P$4-Settings!$C$7),"")</f>
        <v/>
      </c>
      <c r="Q88" s="40">
        <f>IFERROR(INDEX(MitAll,$Z88,$Y88+1+Q$4-Settings!$C$7),"")</f>
        <v/>
      </c>
      <c r="R88" s="40">
        <f>IFERROR(INDEX(MitAll,$Z88,$Y88+1+R$4-Settings!$C$7),"")</f>
        <v/>
      </c>
      <c r="S88" s="40">
        <f>IFERROR(INDEX(MitAll,$Z88,$Y88+1+S$4-Settings!$C$7),"")</f>
        <v/>
      </c>
      <c r="T88" s="40">
        <f>IFERROR(INDEX(MitAll,$Z88,$Y88+1+T$4-Settings!$C$7),"")</f>
        <v/>
      </c>
      <c r="U88" s="40">
        <f>IFERROR(INDEX(MitAll,$Z88,$Y88+1+U$4-Settings!$C$7),"")</f>
        <v/>
      </c>
      <c r="V88" s="40">
        <f>IFERROR(INDEX(MitAll,$Z88,$Y88+1+V$4-Settings!$C$7),"")</f>
        <v/>
      </c>
      <c r="W88" s="40">
        <f>IFERROR(INDEX(MitAll,$Z88,$Y88+1+W$4-Settings!$C$7),"")</f>
        <v/>
      </c>
      <c r="X88" s="40">
        <f>IFERROR(INDEX(MitAll,$Z88,$Y88+1+X$4-Settings!$C$7),"")</f>
        <v/>
      </c>
      <c r="Y88" s="10">
        <f>MATCH($E88,MitScen,0)</f>
        <v/>
      </c>
      <c r="Z88" s="10">
        <f>MATCH($A88,INDEX(MitAll,0,$Y88),0)</f>
        <v/>
      </c>
    </row>
    <row r="89">
      <c r="A89" s="11">
        <f>LOWER(Settings!$C$4)&amp;"."&amp;$B89&amp;"."&amp;$E89</f>
        <v/>
      </c>
      <c r="B89" s="21" t="inlineStr">
        <is>
          <t>mit.gtot</t>
        </is>
      </c>
      <c r="C89" s="14">
        <f>IFERROR(INDEX(MitDesc,$Z89),"code not found")</f>
        <v/>
      </c>
      <c r="D89" s="14">
        <f>IFERROR(INDEX(MitUnit,$Z89),"")</f>
        <v/>
      </c>
      <c r="E89" s="10">
        <f>E88</f>
        <v/>
      </c>
      <c r="F89" s="42">
        <f>IFERROR(INDEX(MitAll,$Z89,$Y89+1+F$4-Settings!$C$7),"")</f>
        <v/>
      </c>
      <c r="G89" s="43">
        <f>IFERROR(INDEX(MitAll,$Z89,$Y89+1+G$4-Settings!$C$7),"")</f>
        <v/>
      </c>
      <c r="H89" s="43">
        <f>IFERROR(INDEX(MitAll,$Z89,$Y89+1+H$4-Settings!$C$7),"")</f>
        <v/>
      </c>
      <c r="I89" s="43">
        <f>IFERROR(INDEX(MitAll,$Z89,$Y89+1+I$4-Settings!$C$7),"")</f>
        <v/>
      </c>
      <c r="J89" s="43">
        <f>IFERROR(INDEX(MitAll,$Z89,$Y89+1+J$4-Settings!$C$7),"")</f>
        <v/>
      </c>
      <c r="K89" s="43">
        <f>IFERROR(INDEX(MitAll,$Z89,$Y89+1+K$4-Settings!$C$7),"")</f>
        <v/>
      </c>
      <c r="L89" s="43">
        <f>IFERROR(INDEX(MitAll,$Z89,$Y89+1+L$4-Settings!$C$7),"")</f>
        <v/>
      </c>
      <c r="M89" s="43">
        <f>IFERROR(INDEX(MitAll,$Z89,$Y89+1+M$4-Settings!$C$7),"")</f>
        <v/>
      </c>
      <c r="N89" s="43">
        <f>IFERROR(INDEX(MitAll,$Z89,$Y89+1+N$4-Settings!$C$7),"")</f>
        <v/>
      </c>
      <c r="O89" s="43">
        <f>IFERROR(INDEX(MitAll,$Z89,$Y89+1+O$4-Settings!$C$7),"")</f>
        <v/>
      </c>
      <c r="P89" s="43">
        <f>IFERROR(INDEX(MitAll,$Z89,$Y89+1+P$4-Settings!$C$7),"")</f>
        <v/>
      </c>
      <c r="Q89" s="43">
        <f>IFERROR(INDEX(MitAll,$Z89,$Y89+1+Q$4-Settings!$C$7),"")</f>
        <v/>
      </c>
      <c r="R89" s="43">
        <f>IFERROR(INDEX(MitAll,$Z89,$Y89+1+R$4-Settings!$C$7),"")</f>
        <v/>
      </c>
      <c r="S89" s="43">
        <f>IFERROR(INDEX(MitAll,$Z89,$Y89+1+S$4-Settings!$C$7),"")</f>
        <v/>
      </c>
      <c r="T89" s="43">
        <f>IFERROR(INDEX(MitAll,$Z89,$Y89+1+T$4-Settings!$C$7),"")</f>
        <v/>
      </c>
      <c r="U89" s="43">
        <f>IFERROR(INDEX(MitAll,$Z89,$Y89+1+U$4-Settings!$C$7),"")</f>
        <v/>
      </c>
      <c r="V89" s="43">
        <f>IFERROR(INDEX(MitAll,$Z89,$Y89+1+V$4-Settings!$C$7),"")</f>
        <v/>
      </c>
      <c r="W89" s="43">
        <f>IFERROR(INDEX(MitAll,$Z89,$Y89+1+W$4-Settings!$C$7),"")</f>
        <v/>
      </c>
      <c r="X89" s="43">
        <f>IFERROR(INDEX(MitAll,$Z89,$Y89+1+X$4-Settings!$C$7),"")</f>
        <v/>
      </c>
      <c r="Y89" s="10">
        <f>MATCH($E89,MitScen,0)</f>
        <v/>
      </c>
      <c r="Z89" s="10">
        <f>MATCH($A89,INDEX(MitAll,0,$Y89),0)</f>
        <v/>
      </c>
    </row>
    <row r="90">
      <c r="A90" s="11">
        <f>LOWER(Settings!$C$4)&amp;"."&amp;$B90&amp;"."&amp;$E90</f>
        <v/>
      </c>
      <c r="B90" s="21" t="inlineStr">
        <is>
          <t>mit.vre</t>
        </is>
      </c>
      <c r="C90" s="14">
        <f>IFERROR(INDEX(MitDesc,$Z90),"code not found")</f>
        <v/>
      </c>
      <c r="D90" s="14">
        <f>IFERROR(INDEX(MitUnit,$Z90),"")</f>
        <v/>
      </c>
      <c r="E90" s="10">
        <f>E89</f>
        <v/>
      </c>
      <c r="F90" s="12">
        <f>IFERROR(INDEX(MitAll,$Z90,$Y90+1+F$4-Settings!$C$7),"")</f>
        <v/>
      </c>
      <c r="G90" s="13">
        <f>IFERROR(INDEX(MitAll,$Z90,$Y90+1+G$4-Settings!$C$7),"")</f>
        <v/>
      </c>
      <c r="H90" s="13">
        <f>IFERROR(INDEX(MitAll,$Z90,$Y90+1+H$4-Settings!$C$7),"")</f>
        <v/>
      </c>
      <c r="I90" s="13">
        <f>IFERROR(INDEX(MitAll,$Z90,$Y90+1+I$4-Settings!$C$7),"")</f>
        <v/>
      </c>
      <c r="J90" s="13">
        <f>IFERROR(INDEX(MitAll,$Z90,$Y90+1+J$4-Settings!$C$7),"")</f>
        <v/>
      </c>
      <c r="K90" s="13">
        <f>IFERROR(INDEX(MitAll,$Z90,$Y90+1+K$4-Settings!$C$7),"")</f>
        <v/>
      </c>
      <c r="L90" s="13">
        <f>IFERROR(INDEX(MitAll,$Z90,$Y90+1+L$4-Settings!$C$7),"")</f>
        <v/>
      </c>
      <c r="M90" s="13">
        <f>IFERROR(INDEX(MitAll,$Z90,$Y90+1+M$4-Settings!$C$7),"")</f>
        <v/>
      </c>
      <c r="N90" s="13">
        <f>IFERROR(INDEX(MitAll,$Z90,$Y90+1+N$4-Settings!$C$7),"")</f>
        <v/>
      </c>
      <c r="O90" s="13">
        <f>IFERROR(INDEX(MitAll,$Z90,$Y90+1+O$4-Settings!$C$7),"")</f>
        <v/>
      </c>
      <c r="P90" s="13">
        <f>IFERROR(INDEX(MitAll,$Z90,$Y90+1+P$4-Settings!$C$7),"")</f>
        <v/>
      </c>
      <c r="Q90" s="13">
        <f>IFERROR(INDEX(MitAll,$Z90,$Y90+1+Q$4-Settings!$C$7),"")</f>
        <v/>
      </c>
      <c r="R90" s="13">
        <f>IFERROR(INDEX(MitAll,$Z90,$Y90+1+R$4-Settings!$C$7),"")</f>
        <v/>
      </c>
      <c r="S90" s="13">
        <f>IFERROR(INDEX(MitAll,$Z90,$Y90+1+S$4-Settings!$C$7),"")</f>
        <v/>
      </c>
      <c r="T90" s="13">
        <f>IFERROR(INDEX(MitAll,$Z90,$Y90+1+T$4-Settings!$C$7),"")</f>
        <v/>
      </c>
      <c r="U90" s="13">
        <f>IFERROR(INDEX(MitAll,$Z90,$Y90+1+U$4-Settings!$C$7),"")</f>
        <v/>
      </c>
      <c r="V90" s="13">
        <f>IFERROR(INDEX(MitAll,$Z90,$Y90+1+V$4-Settings!$C$7),"")</f>
        <v/>
      </c>
      <c r="W90" s="13">
        <f>IFERROR(INDEX(MitAll,$Z90,$Y90+1+W$4-Settings!$C$7),"")</f>
        <v/>
      </c>
      <c r="X90" s="13">
        <f>IFERROR(INDEX(MitAll,$Z90,$Y90+1+X$4-Settings!$C$7),"")</f>
        <v/>
      </c>
      <c r="Y90" s="10">
        <f>MATCH($E90,MitScen,0)</f>
        <v/>
      </c>
      <c r="Z90" s="10">
        <f>MATCH($A90,INDEX(MitAll,0,$Y90),0)</f>
        <v/>
      </c>
    </row>
    <row r="91">
      <c r="A91" s="11">
        <f>LOWER(Settings!$C$4)&amp;"."&amp;$B91&amp;"."&amp;$E91</f>
        <v/>
      </c>
      <c r="B91" s="21" t="inlineStr">
        <is>
          <t>mit.shr.pow.nga</t>
        </is>
      </c>
      <c r="C91" s="14">
        <f>IFERROR(INDEX(MitDesc,$Z91),"code not found")</f>
        <v/>
      </c>
      <c r="D91" s="14">
        <f>IFERROR(INDEX(MitUnit,$Z91),"")</f>
        <v/>
      </c>
      <c r="E91" s="10">
        <f>E90</f>
        <v/>
      </c>
      <c r="F91" s="12">
        <f>IFERROR(INDEX(MitAll,$Z91,$Y91+1+F$4-Settings!$C$7),"")</f>
        <v/>
      </c>
      <c r="G91" s="13">
        <f>IFERROR(INDEX(MitAll,$Z91,$Y91+1+G$4-Settings!$C$7),"")</f>
        <v/>
      </c>
      <c r="H91" s="13">
        <f>IFERROR(INDEX(MitAll,$Z91,$Y91+1+H$4-Settings!$C$7),"")</f>
        <v/>
      </c>
      <c r="I91" s="13">
        <f>IFERROR(INDEX(MitAll,$Z91,$Y91+1+I$4-Settings!$C$7),"")</f>
        <v/>
      </c>
      <c r="J91" s="13">
        <f>IFERROR(INDEX(MitAll,$Z91,$Y91+1+J$4-Settings!$C$7),"")</f>
        <v/>
      </c>
      <c r="K91" s="13">
        <f>IFERROR(INDEX(MitAll,$Z91,$Y91+1+K$4-Settings!$C$7),"")</f>
        <v/>
      </c>
      <c r="L91" s="13">
        <f>IFERROR(INDEX(MitAll,$Z91,$Y91+1+L$4-Settings!$C$7),"")</f>
        <v/>
      </c>
      <c r="M91" s="13">
        <f>IFERROR(INDEX(MitAll,$Z91,$Y91+1+M$4-Settings!$C$7),"")</f>
        <v/>
      </c>
      <c r="N91" s="13">
        <f>IFERROR(INDEX(MitAll,$Z91,$Y91+1+N$4-Settings!$C$7),"")</f>
        <v/>
      </c>
      <c r="O91" s="13">
        <f>IFERROR(INDEX(MitAll,$Z91,$Y91+1+O$4-Settings!$C$7),"")</f>
        <v/>
      </c>
      <c r="P91" s="13">
        <f>IFERROR(INDEX(MitAll,$Z91,$Y91+1+P$4-Settings!$C$7),"")</f>
        <v/>
      </c>
      <c r="Q91" s="13">
        <f>IFERROR(INDEX(MitAll,$Z91,$Y91+1+Q$4-Settings!$C$7),"")</f>
        <v/>
      </c>
      <c r="R91" s="13">
        <f>IFERROR(INDEX(MitAll,$Z91,$Y91+1+R$4-Settings!$C$7),"")</f>
        <v/>
      </c>
      <c r="S91" s="13">
        <f>IFERROR(INDEX(MitAll,$Z91,$Y91+1+S$4-Settings!$C$7),"")</f>
        <v/>
      </c>
      <c r="T91" s="13">
        <f>IFERROR(INDEX(MitAll,$Z91,$Y91+1+T$4-Settings!$C$7),"")</f>
        <v/>
      </c>
      <c r="U91" s="13">
        <f>IFERROR(INDEX(MitAll,$Z91,$Y91+1+U$4-Settings!$C$7),"")</f>
        <v/>
      </c>
      <c r="V91" s="13">
        <f>IFERROR(INDEX(MitAll,$Z91,$Y91+1+V$4-Settings!$C$7),"")</f>
        <v/>
      </c>
      <c r="W91" s="13">
        <f>IFERROR(INDEX(MitAll,$Z91,$Y91+1+W$4-Settings!$C$7),"")</f>
        <v/>
      </c>
      <c r="X91" s="13">
        <f>IFERROR(INDEX(MitAll,$Z91,$Y91+1+X$4-Settings!$C$7),"")</f>
        <v/>
      </c>
      <c r="Y91" s="10">
        <f>MATCH($E91,MitScen,0)</f>
        <v/>
      </c>
      <c r="Z91" s="10">
        <f>MATCH($A91,INDEX(MitAll,0,$Y91),0)</f>
        <v/>
      </c>
    </row>
    <row r="92">
      <c r="A92" s="11">
        <f>LOWER(Settings!$C$4)&amp;"."&amp;$B92&amp;"."&amp;$E92</f>
        <v/>
      </c>
      <c r="B92" s="21" t="inlineStr">
        <is>
          <t>mit.usdtot</t>
        </is>
      </c>
      <c r="C92" s="14">
        <f>IFERROR(INDEX(MitDesc,$Z92),"code not found")</f>
        <v/>
      </c>
      <c r="D92" s="14">
        <f>IFERROR(INDEX(MitUnit,$Z92),"")</f>
        <v/>
      </c>
      <c r="E92" s="10">
        <f>E91</f>
        <v/>
      </c>
      <c r="F92" s="42">
        <f>IFERROR(INDEX(MitAll,$Z92,$Y92+1+F$4-Settings!$C$7),"")</f>
        <v/>
      </c>
      <c r="G92" s="43">
        <f>IFERROR(INDEX(MitAll,$Z92,$Y92+1+G$4-Settings!$C$7),"")</f>
        <v/>
      </c>
      <c r="H92" s="43">
        <f>IFERROR(INDEX(MitAll,$Z92,$Y92+1+H$4-Settings!$C$7),"")</f>
        <v/>
      </c>
      <c r="I92" s="43">
        <f>IFERROR(INDEX(MitAll,$Z92,$Y92+1+I$4-Settings!$C$7),"")</f>
        <v/>
      </c>
      <c r="J92" s="43">
        <f>IFERROR(INDEX(MitAll,$Z92,$Y92+1+J$4-Settings!$C$7),"")</f>
        <v/>
      </c>
      <c r="K92" s="43">
        <f>IFERROR(INDEX(MitAll,$Z92,$Y92+1+K$4-Settings!$C$7),"")</f>
        <v/>
      </c>
      <c r="L92" s="43">
        <f>IFERROR(INDEX(MitAll,$Z92,$Y92+1+L$4-Settings!$C$7),"")</f>
        <v/>
      </c>
      <c r="M92" s="43">
        <f>IFERROR(INDEX(MitAll,$Z92,$Y92+1+M$4-Settings!$C$7),"")</f>
        <v/>
      </c>
      <c r="N92" s="43">
        <f>IFERROR(INDEX(MitAll,$Z92,$Y92+1+N$4-Settings!$C$7),"")</f>
        <v/>
      </c>
      <c r="O92" s="43">
        <f>IFERROR(INDEX(MitAll,$Z92,$Y92+1+O$4-Settings!$C$7),"")</f>
        <v/>
      </c>
      <c r="P92" s="43">
        <f>IFERROR(INDEX(MitAll,$Z92,$Y92+1+P$4-Settings!$C$7),"")</f>
        <v/>
      </c>
      <c r="Q92" s="43">
        <f>IFERROR(INDEX(MitAll,$Z92,$Y92+1+Q$4-Settings!$C$7),"")</f>
        <v/>
      </c>
      <c r="R92" s="43">
        <f>IFERROR(INDEX(MitAll,$Z92,$Y92+1+R$4-Settings!$C$7),"")</f>
        <v/>
      </c>
      <c r="S92" s="43">
        <f>IFERROR(INDEX(MitAll,$Z92,$Y92+1+S$4-Settings!$C$7),"")</f>
        <v/>
      </c>
      <c r="T92" s="43">
        <f>IFERROR(INDEX(MitAll,$Z92,$Y92+1+T$4-Settings!$C$7),"")</f>
        <v/>
      </c>
      <c r="U92" s="43">
        <f>IFERROR(INDEX(MitAll,$Z92,$Y92+1+U$4-Settings!$C$7),"")</f>
        <v/>
      </c>
      <c r="V92" s="43">
        <f>IFERROR(INDEX(MitAll,$Z92,$Y92+1+V$4-Settings!$C$7),"")</f>
        <v/>
      </c>
      <c r="W92" s="43">
        <f>IFERROR(INDEX(MitAll,$Z92,$Y92+1+W$4-Settings!$C$7),"")</f>
        <v/>
      </c>
      <c r="X92" s="43">
        <f>IFERROR(INDEX(MitAll,$Z92,$Y92+1+X$4-Settings!$C$7),"")</f>
        <v/>
      </c>
      <c r="Y92" s="10">
        <f>MATCH($E92,MitScen,0)</f>
        <v/>
      </c>
      <c r="Z92" s="10">
        <f>MATCH($A92,INDEX(MitAll,0,$Y92),0)</f>
        <v/>
      </c>
    </row>
    <row r="93">
      <c r="A93" s="11">
        <f>LOWER(Settings!$C$4)&amp;"."&amp;$B93&amp;"."&amp;$E93</f>
        <v/>
      </c>
      <c r="B93" s="21" t="inlineStr">
        <is>
          <t>mit.demtot</t>
        </is>
      </c>
      <c r="C93" s="14">
        <f>IFERROR(INDEX(MitDesc,$Z93),"code not found")</f>
        <v/>
      </c>
      <c r="D93" s="14">
        <f>IFERROR(INDEX(MitUnit,$Z93),"")</f>
        <v/>
      </c>
      <c r="E93" s="10">
        <f>E92</f>
        <v/>
      </c>
      <c r="F93" s="42">
        <f>IFERROR(INDEX(MitAll,$Z93,$Y93+1+F$4-Settings!$C$7),"")</f>
        <v/>
      </c>
      <c r="G93" s="43">
        <f>IFERROR(INDEX(MitAll,$Z93,$Y93+1+G$4-Settings!$C$7),"")</f>
        <v/>
      </c>
      <c r="H93" s="43">
        <f>IFERROR(INDEX(MitAll,$Z93,$Y93+1+H$4-Settings!$C$7),"")</f>
        <v/>
      </c>
      <c r="I93" s="43">
        <f>IFERROR(INDEX(MitAll,$Z93,$Y93+1+I$4-Settings!$C$7),"")</f>
        <v/>
      </c>
      <c r="J93" s="43">
        <f>IFERROR(INDEX(MitAll,$Z93,$Y93+1+J$4-Settings!$C$7),"")</f>
        <v/>
      </c>
      <c r="K93" s="43">
        <f>IFERROR(INDEX(MitAll,$Z93,$Y93+1+K$4-Settings!$C$7),"")</f>
        <v/>
      </c>
      <c r="L93" s="43">
        <f>IFERROR(INDEX(MitAll,$Z93,$Y93+1+L$4-Settings!$C$7),"")</f>
        <v/>
      </c>
      <c r="M93" s="43">
        <f>IFERROR(INDEX(MitAll,$Z93,$Y93+1+M$4-Settings!$C$7),"")</f>
        <v/>
      </c>
      <c r="N93" s="43">
        <f>IFERROR(INDEX(MitAll,$Z93,$Y93+1+N$4-Settings!$C$7),"")</f>
        <v/>
      </c>
      <c r="O93" s="43">
        <f>IFERROR(INDEX(MitAll,$Z93,$Y93+1+O$4-Settings!$C$7),"")</f>
        <v/>
      </c>
      <c r="P93" s="43">
        <f>IFERROR(INDEX(MitAll,$Z93,$Y93+1+P$4-Settings!$C$7),"")</f>
        <v/>
      </c>
      <c r="Q93" s="43">
        <f>IFERROR(INDEX(MitAll,$Z93,$Y93+1+Q$4-Settings!$C$7),"")</f>
        <v/>
      </c>
      <c r="R93" s="43">
        <f>IFERROR(INDEX(MitAll,$Z93,$Y93+1+R$4-Settings!$C$7),"")</f>
        <v/>
      </c>
      <c r="S93" s="43">
        <f>IFERROR(INDEX(MitAll,$Z93,$Y93+1+S$4-Settings!$C$7),"")</f>
        <v/>
      </c>
      <c r="T93" s="43">
        <f>IFERROR(INDEX(MitAll,$Z93,$Y93+1+T$4-Settings!$C$7),"")</f>
        <v/>
      </c>
      <c r="U93" s="43">
        <f>IFERROR(INDEX(MitAll,$Z93,$Y93+1+U$4-Settings!$C$7),"")</f>
        <v/>
      </c>
      <c r="V93" s="43">
        <f>IFERROR(INDEX(MitAll,$Z93,$Y93+1+V$4-Settings!$C$7),"")</f>
        <v/>
      </c>
      <c r="W93" s="43">
        <f>IFERROR(INDEX(MitAll,$Z93,$Y93+1+W$4-Settings!$C$7),"")</f>
        <v/>
      </c>
      <c r="X93" s="43">
        <f>IFERROR(INDEX(MitAll,$Z93,$Y93+1+X$4-Settings!$C$7),"")</f>
        <v/>
      </c>
      <c r="Y93" s="10">
        <f>MATCH($E93,MitScen,0)</f>
        <v/>
      </c>
      <c r="Z93" s="10">
        <f>MATCH($A93,INDEX(MitAll,0,$Y93),0)</f>
        <v/>
      </c>
    </row>
    <row r="94">
      <c r="A94" s="11">
        <f>LOWER(Settings!$C$4)&amp;"."&amp;$B94&amp;"."&amp;$E94</f>
        <v/>
      </c>
      <c r="B94" s="21" t="inlineStr">
        <is>
          <t>mit.eldem.tra.ecy.e</t>
        </is>
      </c>
      <c r="C94" s="14">
        <f>IFERROR(INDEX(MitDesc,$Z94),"code not found")</f>
        <v/>
      </c>
      <c r="D94" s="14">
        <f>IFERROR(INDEX(MitUnit,$Z94),"")</f>
        <v/>
      </c>
      <c r="E94" s="10">
        <f>E93</f>
        <v/>
      </c>
      <c r="F94" s="42">
        <f>IFERROR(INDEX(MitAll,$Z94,$Y94+1+F$4-Settings!$C$7),"")</f>
        <v/>
      </c>
      <c r="G94" s="43">
        <f>IFERROR(INDEX(MitAll,$Z94,$Y94+1+G$4-Settings!$C$7),"")</f>
        <v/>
      </c>
      <c r="H94" s="43">
        <f>IFERROR(INDEX(MitAll,$Z94,$Y94+1+H$4-Settings!$C$7),"")</f>
        <v/>
      </c>
      <c r="I94" s="43">
        <f>IFERROR(INDEX(MitAll,$Z94,$Y94+1+I$4-Settings!$C$7),"")</f>
        <v/>
      </c>
      <c r="J94" s="43">
        <f>IFERROR(INDEX(MitAll,$Z94,$Y94+1+J$4-Settings!$C$7),"")</f>
        <v/>
      </c>
      <c r="K94" s="43">
        <f>IFERROR(INDEX(MitAll,$Z94,$Y94+1+K$4-Settings!$C$7),"")</f>
        <v/>
      </c>
      <c r="L94" s="43">
        <f>IFERROR(INDEX(MitAll,$Z94,$Y94+1+L$4-Settings!$C$7),"")</f>
        <v/>
      </c>
      <c r="M94" s="43">
        <f>IFERROR(INDEX(MitAll,$Z94,$Y94+1+M$4-Settings!$C$7),"")</f>
        <v/>
      </c>
      <c r="N94" s="43">
        <f>IFERROR(INDEX(MitAll,$Z94,$Y94+1+N$4-Settings!$C$7),"")</f>
        <v/>
      </c>
      <c r="O94" s="43">
        <f>IFERROR(INDEX(MitAll,$Z94,$Y94+1+O$4-Settings!$C$7),"")</f>
        <v/>
      </c>
      <c r="P94" s="43">
        <f>IFERROR(INDEX(MitAll,$Z94,$Y94+1+P$4-Settings!$C$7),"")</f>
        <v/>
      </c>
      <c r="Q94" s="43">
        <f>IFERROR(INDEX(MitAll,$Z94,$Y94+1+Q$4-Settings!$C$7),"")</f>
        <v/>
      </c>
      <c r="R94" s="43">
        <f>IFERROR(INDEX(MitAll,$Z94,$Y94+1+R$4-Settings!$C$7),"")</f>
        <v/>
      </c>
      <c r="S94" s="43">
        <f>IFERROR(INDEX(MitAll,$Z94,$Y94+1+S$4-Settings!$C$7),"")</f>
        <v/>
      </c>
      <c r="T94" s="43">
        <f>IFERROR(INDEX(MitAll,$Z94,$Y94+1+T$4-Settings!$C$7),"")</f>
        <v/>
      </c>
      <c r="U94" s="43">
        <f>IFERROR(INDEX(MitAll,$Z94,$Y94+1+U$4-Settings!$C$7),"")</f>
        <v/>
      </c>
      <c r="V94" s="43">
        <f>IFERROR(INDEX(MitAll,$Z94,$Y94+1+V$4-Settings!$C$7),"")</f>
        <v/>
      </c>
      <c r="W94" s="43">
        <f>IFERROR(INDEX(MitAll,$Z94,$Y94+1+W$4-Settings!$C$7),"")</f>
        <v/>
      </c>
      <c r="X94" s="43">
        <f>IFERROR(INDEX(MitAll,$Z94,$Y94+1+X$4-Settings!$C$7),"")</f>
        <v/>
      </c>
      <c r="Y94" s="10">
        <f>MATCH($E94,MitScen,0)</f>
        <v/>
      </c>
      <c r="Z94" s="10">
        <f>MATCH($A94,INDEX(MitAll,0,$Y94),0)</f>
        <v/>
      </c>
    </row>
    <row r="95">
      <c r="A95" s="11">
        <f>LOWER(Settings!$C$4)&amp;"."&amp;$B95&amp;"."&amp;$E95</f>
        <v/>
      </c>
      <c r="B95" s="21" t="inlineStr">
        <is>
          <t>mit.eldem.bld.ecy.e</t>
        </is>
      </c>
      <c r="C95" s="14">
        <f>IFERROR(INDEX(MitDesc,$Z95),"code not found")</f>
        <v/>
      </c>
      <c r="D95" s="14">
        <f>IFERROR(INDEX(MitUnit,$Z95),"")</f>
        <v/>
      </c>
      <c r="E95" s="10">
        <f>E94</f>
        <v/>
      </c>
      <c r="F95" s="42">
        <f>IFERROR(INDEX(MitAll,$Z95,$Y95+1+F$4-Settings!$C$7),"")</f>
        <v/>
      </c>
      <c r="G95" s="43">
        <f>IFERROR(INDEX(MitAll,$Z95,$Y95+1+G$4-Settings!$C$7),"")</f>
        <v/>
      </c>
      <c r="H95" s="43">
        <f>IFERROR(INDEX(MitAll,$Z95,$Y95+1+H$4-Settings!$C$7),"")</f>
        <v/>
      </c>
      <c r="I95" s="43">
        <f>IFERROR(INDEX(MitAll,$Z95,$Y95+1+I$4-Settings!$C$7),"")</f>
        <v/>
      </c>
      <c r="J95" s="43">
        <f>IFERROR(INDEX(MitAll,$Z95,$Y95+1+J$4-Settings!$C$7),"")</f>
        <v/>
      </c>
      <c r="K95" s="43">
        <f>IFERROR(INDEX(MitAll,$Z95,$Y95+1+K$4-Settings!$C$7),"")</f>
        <v/>
      </c>
      <c r="L95" s="43">
        <f>IFERROR(INDEX(MitAll,$Z95,$Y95+1+L$4-Settings!$C$7),"")</f>
        <v/>
      </c>
      <c r="M95" s="43">
        <f>IFERROR(INDEX(MitAll,$Z95,$Y95+1+M$4-Settings!$C$7),"")</f>
        <v/>
      </c>
      <c r="N95" s="43">
        <f>IFERROR(INDEX(MitAll,$Z95,$Y95+1+N$4-Settings!$C$7),"")</f>
        <v/>
      </c>
      <c r="O95" s="43">
        <f>IFERROR(INDEX(MitAll,$Z95,$Y95+1+O$4-Settings!$C$7),"")</f>
        <v/>
      </c>
      <c r="P95" s="43">
        <f>IFERROR(INDEX(MitAll,$Z95,$Y95+1+P$4-Settings!$C$7),"")</f>
        <v/>
      </c>
      <c r="Q95" s="43">
        <f>IFERROR(INDEX(MitAll,$Z95,$Y95+1+Q$4-Settings!$C$7),"")</f>
        <v/>
      </c>
      <c r="R95" s="43">
        <f>IFERROR(INDEX(MitAll,$Z95,$Y95+1+R$4-Settings!$C$7),"")</f>
        <v/>
      </c>
      <c r="S95" s="43">
        <f>IFERROR(INDEX(MitAll,$Z95,$Y95+1+S$4-Settings!$C$7),"")</f>
        <v/>
      </c>
      <c r="T95" s="43">
        <f>IFERROR(INDEX(MitAll,$Z95,$Y95+1+T$4-Settings!$C$7),"")</f>
        <v/>
      </c>
      <c r="U95" s="43">
        <f>IFERROR(INDEX(MitAll,$Z95,$Y95+1+U$4-Settings!$C$7),"")</f>
        <v/>
      </c>
      <c r="V95" s="43">
        <f>IFERROR(INDEX(MitAll,$Z95,$Y95+1+V$4-Settings!$C$7),"")</f>
        <v/>
      </c>
      <c r="W95" s="43">
        <f>IFERROR(INDEX(MitAll,$Z95,$Y95+1+W$4-Settings!$C$7),"")</f>
        <v/>
      </c>
      <c r="X95" s="43">
        <f>IFERROR(INDEX(MitAll,$Z95,$Y95+1+X$4-Settings!$C$7),"")</f>
        <v/>
      </c>
      <c r="Y95" s="10">
        <f>MATCH($E95,MitScen,0)</f>
        <v/>
      </c>
      <c r="Z95" s="10">
        <f>MATCH($A95,INDEX(MitAll,0,$Y95),0)</f>
        <v/>
      </c>
    </row>
    <row r="96">
      <c r="A96" s="11">
        <f>LOWER(Settings!$C$4)&amp;"."&amp;$B96&amp;"."&amp;$E96</f>
        <v/>
      </c>
      <c r="B96" s="21" t="inlineStr">
        <is>
          <t>mit.eldem.ind.ecy.e</t>
        </is>
      </c>
      <c r="C96" s="14">
        <f>IFERROR(INDEX(MitDesc,$Z96),"code not found")</f>
        <v/>
      </c>
      <c r="D96" s="14">
        <f>IFERROR(INDEX(MitUnit,$Z96),"")</f>
        <v/>
      </c>
      <c r="E96" s="10">
        <f>E95</f>
        <v/>
      </c>
      <c r="F96" s="42">
        <f>IFERROR(INDEX(MitAll,$Z96,$Y96+1+F$4-Settings!$C$7),"")</f>
        <v/>
      </c>
      <c r="G96" s="43">
        <f>IFERROR(INDEX(MitAll,$Z96,$Y96+1+G$4-Settings!$C$7),"")</f>
        <v/>
      </c>
      <c r="H96" s="43">
        <f>IFERROR(INDEX(MitAll,$Z96,$Y96+1+H$4-Settings!$C$7),"")</f>
        <v/>
      </c>
      <c r="I96" s="43">
        <f>IFERROR(INDEX(MitAll,$Z96,$Y96+1+I$4-Settings!$C$7),"")</f>
        <v/>
      </c>
      <c r="J96" s="43">
        <f>IFERROR(INDEX(MitAll,$Z96,$Y96+1+J$4-Settings!$C$7),"")</f>
        <v/>
      </c>
      <c r="K96" s="43">
        <f>IFERROR(INDEX(MitAll,$Z96,$Y96+1+K$4-Settings!$C$7),"")</f>
        <v/>
      </c>
      <c r="L96" s="43">
        <f>IFERROR(INDEX(MitAll,$Z96,$Y96+1+L$4-Settings!$C$7),"")</f>
        <v/>
      </c>
      <c r="M96" s="43">
        <f>IFERROR(INDEX(MitAll,$Z96,$Y96+1+M$4-Settings!$C$7),"")</f>
        <v/>
      </c>
      <c r="N96" s="43">
        <f>IFERROR(INDEX(MitAll,$Z96,$Y96+1+N$4-Settings!$C$7),"")</f>
        <v/>
      </c>
      <c r="O96" s="43">
        <f>IFERROR(INDEX(MitAll,$Z96,$Y96+1+O$4-Settings!$C$7),"")</f>
        <v/>
      </c>
      <c r="P96" s="43">
        <f>IFERROR(INDEX(MitAll,$Z96,$Y96+1+P$4-Settings!$C$7),"")</f>
        <v/>
      </c>
      <c r="Q96" s="43">
        <f>IFERROR(INDEX(MitAll,$Z96,$Y96+1+Q$4-Settings!$C$7),"")</f>
        <v/>
      </c>
      <c r="R96" s="43">
        <f>IFERROR(INDEX(MitAll,$Z96,$Y96+1+R$4-Settings!$C$7),"")</f>
        <v/>
      </c>
      <c r="S96" s="43">
        <f>IFERROR(INDEX(MitAll,$Z96,$Y96+1+S$4-Settings!$C$7),"")</f>
        <v/>
      </c>
      <c r="T96" s="43">
        <f>IFERROR(INDEX(MitAll,$Z96,$Y96+1+T$4-Settings!$C$7),"")</f>
        <v/>
      </c>
      <c r="U96" s="43">
        <f>IFERROR(INDEX(MitAll,$Z96,$Y96+1+U$4-Settings!$C$7),"")</f>
        <v/>
      </c>
      <c r="V96" s="43">
        <f>IFERROR(INDEX(MitAll,$Z96,$Y96+1+V$4-Settings!$C$7),"")</f>
        <v/>
      </c>
      <c r="W96" s="43">
        <f>IFERROR(INDEX(MitAll,$Z96,$Y96+1+W$4-Settings!$C$7),"")</f>
        <v/>
      </c>
      <c r="X96" s="43">
        <f>IFERROR(INDEX(MitAll,$Z96,$Y96+1+X$4-Settings!$C$7),"")</f>
        <v/>
      </c>
      <c r="Y96" s="10">
        <f>MATCH($E96,MitScen,0)</f>
        <v/>
      </c>
      <c r="Z96" s="10">
        <f>MATCH($A96,INDEX(MitAll,0,$Y96),0)</f>
        <v/>
      </c>
    </row>
    <row r="97">
      <c r="A97" s="11">
        <f>LOWER(Settings!$C$4)&amp;"."&amp;$B97&amp;"."&amp;$E97</f>
        <v/>
      </c>
      <c r="B97" s="21" t="inlineStr">
        <is>
          <t>mit.eldem.oen.ecy.e</t>
        </is>
      </c>
      <c r="C97" s="14">
        <f>IFERROR(INDEX(MitDesc,$Z97),"code not found")</f>
        <v/>
      </c>
      <c r="D97" s="14">
        <f>IFERROR(INDEX(MitUnit,$Z97),"")</f>
        <v/>
      </c>
      <c r="E97" s="10">
        <f>E96</f>
        <v/>
      </c>
      <c r="F97" s="42">
        <f>IFERROR(INDEX(MitAll,$Z97,$Y97+1+F$4-Settings!$C$7),"")</f>
        <v/>
      </c>
      <c r="G97" s="43">
        <f>IFERROR(INDEX(MitAll,$Z97,$Y97+1+G$4-Settings!$C$7),"")</f>
        <v/>
      </c>
      <c r="H97" s="43">
        <f>IFERROR(INDEX(MitAll,$Z97,$Y97+1+H$4-Settings!$C$7),"")</f>
        <v/>
      </c>
      <c r="I97" s="43">
        <f>IFERROR(INDEX(MitAll,$Z97,$Y97+1+I$4-Settings!$C$7),"")</f>
        <v/>
      </c>
      <c r="J97" s="43">
        <f>IFERROR(INDEX(MitAll,$Z97,$Y97+1+J$4-Settings!$C$7),"")</f>
        <v/>
      </c>
      <c r="K97" s="43">
        <f>IFERROR(INDEX(MitAll,$Z97,$Y97+1+K$4-Settings!$C$7),"")</f>
        <v/>
      </c>
      <c r="L97" s="43">
        <f>IFERROR(INDEX(MitAll,$Z97,$Y97+1+L$4-Settings!$C$7),"")</f>
        <v/>
      </c>
      <c r="M97" s="43">
        <f>IFERROR(INDEX(MitAll,$Z97,$Y97+1+M$4-Settings!$C$7),"")</f>
        <v/>
      </c>
      <c r="N97" s="43">
        <f>IFERROR(INDEX(MitAll,$Z97,$Y97+1+N$4-Settings!$C$7),"")</f>
        <v/>
      </c>
      <c r="O97" s="43">
        <f>IFERROR(INDEX(MitAll,$Z97,$Y97+1+O$4-Settings!$C$7),"")</f>
        <v/>
      </c>
      <c r="P97" s="43">
        <f>IFERROR(INDEX(MitAll,$Z97,$Y97+1+P$4-Settings!$C$7),"")</f>
        <v/>
      </c>
      <c r="Q97" s="43">
        <f>IFERROR(INDEX(MitAll,$Z97,$Y97+1+Q$4-Settings!$C$7),"")</f>
        <v/>
      </c>
      <c r="R97" s="43">
        <f>IFERROR(INDEX(MitAll,$Z97,$Y97+1+R$4-Settings!$C$7),"")</f>
        <v/>
      </c>
      <c r="S97" s="43">
        <f>IFERROR(INDEX(MitAll,$Z97,$Y97+1+S$4-Settings!$C$7),"")</f>
        <v/>
      </c>
      <c r="T97" s="43">
        <f>IFERROR(INDEX(MitAll,$Z97,$Y97+1+T$4-Settings!$C$7),"")</f>
        <v/>
      </c>
      <c r="U97" s="43">
        <f>IFERROR(INDEX(MitAll,$Z97,$Y97+1+U$4-Settings!$C$7),"")</f>
        <v/>
      </c>
      <c r="V97" s="43">
        <f>IFERROR(INDEX(MitAll,$Z97,$Y97+1+V$4-Settings!$C$7),"")</f>
        <v/>
      </c>
      <c r="W97" s="43">
        <f>IFERROR(INDEX(MitAll,$Z97,$Y97+1+W$4-Settings!$C$7),"")</f>
        <v/>
      </c>
      <c r="X97" s="43">
        <f>IFERROR(INDEX(MitAll,$Z97,$Y97+1+X$4-Settings!$C$7),"")</f>
        <v/>
      </c>
      <c r="Y97" s="10">
        <f>MATCH($E97,MitScen,0)</f>
        <v/>
      </c>
      <c r="Z97" s="10">
        <f>MATCH($A97,INDEX(MitAll,0,$Y97),0)</f>
        <v/>
      </c>
    </row>
    <row r="98">
      <c r="A98" s="11">
        <f>LOWER(Settings!$C$4)&amp;"."&amp;$B98&amp;"."&amp;$E98</f>
        <v/>
      </c>
      <c r="B98" s="21" t="inlineStr">
        <is>
          <t>mit.req</t>
        </is>
      </c>
      <c r="C98" s="14">
        <f>IFERROR(INDEX(MitDesc,$Z98),"code not found")</f>
        <v/>
      </c>
      <c r="D98" s="14">
        <f>IFERROR(INDEX(MitUnit,$Z98),"")</f>
        <v/>
      </c>
      <c r="E98" s="10">
        <f>E97</f>
        <v/>
      </c>
      <c r="F98" s="42">
        <f>IFERROR(INDEX(MitAll,$Z98,$Y98+1+F$4-Settings!$C$7),"")</f>
        <v/>
      </c>
      <c r="G98" s="43">
        <f>IFERROR(INDEX(MitAll,$Z98,$Y98+1+G$4-Settings!$C$7),"")</f>
        <v/>
      </c>
      <c r="H98" s="43">
        <f>IFERROR(INDEX(MitAll,$Z98,$Y98+1+H$4-Settings!$C$7),"")</f>
        <v/>
      </c>
      <c r="I98" s="43">
        <f>IFERROR(INDEX(MitAll,$Z98,$Y98+1+I$4-Settings!$C$7),"")</f>
        <v/>
      </c>
      <c r="J98" s="43">
        <f>IFERROR(INDEX(MitAll,$Z98,$Y98+1+J$4-Settings!$C$7),"")</f>
        <v/>
      </c>
      <c r="K98" s="43">
        <f>IFERROR(INDEX(MitAll,$Z98,$Y98+1+K$4-Settings!$C$7),"")</f>
        <v/>
      </c>
      <c r="L98" s="43">
        <f>IFERROR(INDEX(MitAll,$Z98,$Y98+1+L$4-Settings!$C$7),"")</f>
        <v/>
      </c>
      <c r="M98" s="43">
        <f>IFERROR(INDEX(MitAll,$Z98,$Y98+1+M$4-Settings!$C$7),"")</f>
        <v/>
      </c>
      <c r="N98" s="43">
        <f>IFERROR(INDEX(MitAll,$Z98,$Y98+1+N$4-Settings!$C$7),"")</f>
        <v/>
      </c>
      <c r="O98" s="43">
        <f>IFERROR(INDEX(MitAll,$Z98,$Y98+1+O$4-Settings!$C$7),"")</f>
        <v/>
      </c>
      <c r="P98" s="43">
        <f>IFERROR(INDEX(MitAll,$Z98,$Y98+1+P$4-Settings!$C$7),"")</f>
        <v/>
      </c>
      <c r="Q98" s="43">
        <f>IFERROR(INDEX(MitAll,$Z98,$Y98+1+Q$4-Settings!$C$7),"")</f>
        <v/>
      </c>
      <c r="R98" s="43">
        <f>IFERROR(INDEX(MitAll,$Z98,$Y98+1+R$4-Settings!$C$7),"")</f>
        <v/>
      </c>
      <c r="S98" s="43">
        <f>IFERROR(INDEX(MitAll,$Z98,$Y98+1+S$4-Settings!$C$7),"")</f>
        <v/>
      </c>
      <c r="T98" s="43">
        <f>IFERROR(INDEX(MitAll,$Z98,$Y98+1+T$4-Settings!$C$7),"")</f>
        <v/>
      </c>
      <c r="U98" s="43">
        <f>IFERROR(INDEX(MitAll,$Z98,$Y98+1+U$4-Settings!$C$7),"")</f>
        <v/>
      </c>
      <c r="V98" s="43">
        <f>IFERROR(INDEX(MitAll,$Z98,$Y98+1+V$4-Settings!$C$7),"")</f>
        <v/>
      </c>
      <c r="W98" s="43">
        <f>IFERROR(INDEX(MitAll,$Z98,$Y98+1+W$4-Settings!$C$7),"")</f>
        <v/>
      </c>
      <c r="X98" s="43">
        <f>IFERROR(INDEX(MitAll,$Z98,$Y98+1+X$4-Settings!$C$7),"")</f>
        <v/>
      </c>
      <c r="Y98" s="10">
        <f>MATCH($E98,MitScen,0)</f>
        <v/>
      </c>
      <c r="Z98" s="10">
        <f>MATCH($A98,INDEX(MitAll,0,$Y98),0)</f>
        <v/>
      </c>
    </row>
    <row r="99">
      <c r="A99" s="11">
        <f>LOWER(Settings!$C$4)&amp;"."&amp;$B99&amp;"."&amp;$E99</f>
        <v/>
      </c>
      <c r="B99" s="21" t="inlineStr">
        <is>
          <t>mit.captot</t>
        </is>
      </c>
      <c r="C99" s="14">
        <f>IFERROR(INDEX(MitDesc,$Z99),"code not found")</f>
        <v/>
      </c>
      <c r="D99" s="14">
        <f>IFERROR(INDEX(MitUnit,$Z99),"")</f>
        <v/>
      </c>
      <c r="E99" s="10">
        <f>E98</f>
        <v/>
      </c>
      <c r="F99" s="42">
        <f>IFERROR(INDEX(MitAll,$Z99,$Y99+1+F$4-Settings!$C$7),"")</f>
        <v/>
      </c>
      <c r="G99" s="43">
        <f>IFERROR(INDEX(MitAll,$Z99,$Y99+1+G$4-Settings!$C$7),"")</f>
        <v/>
      </c>
      <c r="H99" s="43">
        <f>IFERROR(INDEX(MitAll,$Z99,$Y99+1+H$4-Settings!$C$7),"")</f>
        <v/>
      </c>
      <c r="I99" s="43">
        <f>IFERROR(INDEX(MitAll,$Z99,$Y99+1+I$4-Settings!$C$7),"")</f>
        <v/>
      </c>
      <c r="J99" s="43">
        <f>IFERROR(INDEX(MitAll,$Z99,$Y99+1+J$4-Settings!$C$7),"")</f>
        <v/>
      </c>
      <c r="K99" s="43">
        <f>IFERROR(INDEX(MitAll,$Z99,$Y99+1+K$4-Settings!$C$7),"")</f>
        <v/>
      </c>
      <c r="L99" s="43">
        <f>IFERROR(INDEX(MitAll,$Z99,$Y99+1+L$4-Settings!$C$7),"")</f>
        <v/>
      </c>
      <c r="M99" s="43">
        <f>IFERROR(INDEX(MitAll,$Z99,$Y99+1+M$4-Settings!$C$7),"")</f>
        <v/>
      </c>
      <c r="N99" s="43">
        <f>IFERROR(INDEX(MitAll,$Z99,$Y99+1+N$4-Settings!$C$7),"")</f>
        <v/>
      </c>
      <c r="O99" s="43">
        <f>IFERROR(INDEX(MitAll,$Z99,$Y99+1+O$4-Settings!$C$7),"")</f>
        <v/>
      </c>
      <c r="P99" s="43">
        <f>IFERROR(INDEX(MitAll,$Z99,$Y99+1+P$4-Settings!$C$7),"")</f>
        <v/>
      </c>
      <c r="Q99" s="43">
        <f>IFERROR(INDEX(MitAll,$Z99,$Y99+1+Q$4-Settings!$C$7),"")</f>
        <v/>
      </c>
      <c r="R99" s="43">
        <f>IFERROR(INDEX(MitAll,$Z99,$Y99+1+R$4-Settings!$C$7),"")</f>
        <v/>
      </c>
      <c r="S99" s="43">
        <f>IFERROR(INDEX(MitAll,$Z99,$Y99+1+S$4-Settings!$C$7),"")</f>
        <v/>
      </c>
      <c r="T99" s="43">
        <f>IFERROR(INDEX(MitAll,$Z99,$Y99+1+T$4-Settings!$C$7),"")</f>
        <v/>
      </c>
      <c r="U99" s="43">
        <f>IFERROR(INDEX(MitAll,$Z99,$Y99+1+U$4-Settings!$C$7),"")</f>
        <v/>
      </c>
      <c r="V99" s="43">
        <f>IFERROR(INDEX(MitAll,$Z99,$Y99+1+V$4-Settings!$C$7),"")</f>
        <v/>
      </c>
      <c r="W99" s="43">
        <f>IFERROR(INDEX(MitAll,$Z99,$Y99+1+W$4-Settings!$C$7),"")</f>
        <v/>
      </c>
      <c r="X99" s="43">
        <f>IFERROR(INDEX(MitAll,$Z99,$Y99+1+X$4-Settings!$C$7),"")</f>
        <v/>
      </c>
      <c r="Y99" s="10">
        <f>MATCH($E99,MitScen,0)</f>
        <v/>
      </c>
      <c r="Z99" s="10">
        <f>MATCH($A99,INDEX(MitAll,0,$Y99),0)</f>
        <v/>
      </c>
    </row>
    <row r="100">
      <c r="A100" s="11">
        <f>LOWER(Settings!$C$4)&amp;"."&amp;$B100&amp;"."&amp;$E100</f>
        <v/>
      </c>
      <c r="B100" s="21" t="inlineStr">
        <is>
          <t>mit.cap.pow.wnd</t>
        </is>
      </c>
      <c r="C100" s="14">
        <f>IFERROR(INDEX(MitDesc,$Z100),"code not found")</f>
        <v/>
      </c>
      <c r="D100" s="14">
        <f>IFERROR(INDEX(MitUnit,$Z100),"")</f>
        <v/>
      </c>
      <c r="E100" s="10">
        <f>E99</f>
        <v/>
      </c>
      <c r="F100" s="42">
        <f>IFERROR(INDEX(MitAll,$Z100,$Y100+1+F$4-Settings!$C$7),"")</f>
        <v/>
      </c>
      <c r="G100" s="43">
        <f>IFERROR(INDEX(MitAll,$Z100,$Y100+1+G$4-Settings!$C$7),"")</f>
        <v/>
      </c>
      <c r="H100" s="43">
        <f>IFERROR(INDEX(MitAll,$Z100,$Y100+1+H$4-Settings!$C$7),"")</f>
        <v/>
      </c>
      <c r="I100" s="43">
        <f>IFERROR(INDEX(MitAll,$Z100,$Y100+1+I$4-Settings!$C$7),"")</f>
        <v/>
      </c>
      <c r="J100" s="43">
        <f>IFERROR(INDEX(MitAll,$Z100,$Y100+1+J$4-Settings!$C$7),"")</f>
        <v/>
      </c>
      <c r="K100" s="43">
        <f>IFERROR(INDEX(MitAll,$Z100,$Y100+1+K$4-Settings!$C$7),"")</f>
        <v/>
      </c>
      <c r="L100" s="43">
        <f>IFERROR(INDEX(MitAll,$Z100,$Y100+1+L$4-Settings!$C$7),"")</f>
        <v/>
      </c>
      <c r="M100" s="43">
        <f>IFERROR(INDEX(MitAll,$Z100,$Y100+1+M$4-Settings!$C$7),"")</f>
        <v/>
      </c>
      <c r="N100" s="43">
        <f>IFERROR(INDEX(MitAll,$Z100,$Y100+1+N$4-Settings!$C$7),"")</f>
        <v/>
      </c>
      <c r="O100" s="43">
        <f>IFERROR(INDEX(MitAll,$Z100,$Y100+1+O$4-Settings!$C$7),"")</f>
        <v/>
      </c>
      <c r="P100" s="43">
        <f>IFERROR(INDEX(MitAll,$Z100,$Y100+1+P$4-Settings!$C$7),"")</f>
        <v/>
      </c>
      <c r="Q100" s="43">
        <f>IFERROR(INDEX(MitAll,$Z100,$Y100+1+Q$4-Settings!$C$7),"")</f>
        <v/>
      </c>
      <c r="R100" s="43">
        <f>IFERROR(INDEX(MitAll,$Z100,$Y100+1+R$4-Settings!$C$7),"")</f>
        <v/>
      </c>
      <c r="S100" s="43">
        <f>IFERROR(INDEX(MitAll,$Z100,$Y100+1+S$4-Settings!$C$7),"")</f>
        <v/>
      </c>
      <c r="T100" s="43">
        <f>IFERROR(INDEX(MitAll,$Z100,$Y100+1+T$4-Settings!$C$7),"")</f>
        <v/>
      </c>
      <c r="U100" s="43">
        <f>IFERROR(INDEX(MitAll,$Z100,$Y100+1+U$4-Settings!$C$7),"")</f>
        <v/>
      </c>
      <c r="V100" s="43">
        <f>IFERROR(INDEX(MitAll,$Z100,$Y100+1+V$4-Settings!$C$7),"")</f>
        <v/>
      </c>
      <c r="W100" s="43">
        <f>IFERROR(INDEX(MitAll,$Z100,$Y100+1+W$4-Settings!$C$7),"")</f>
        <v/>
      </c>
      <c r="X100" s="43">
        <f>IFERROR(INDEX(MitAll,$Z100,$Y100+1+X$4-Settings!$C$7),"")</f>
        <v/>
      </c>
      <c r="Y100" s="10">
        <f>MATCH($E100,MitScen,0)</f>
        <v/>
      </c>
      <c r="Z100" s="10">
        <f>MATCH($A100,INDEX(MitAll,0,$Y100),0)</f>
        <v/>
      </c>
    </row>
    <row r="101">
      <c r="A101" s="11">
        <f>LOWER(Settings!$C$4)&amp;"."&amp;$B101&amp;"."&amp;$E101</f>
        <v/>
      </c>
      <c r="B101" s="21" t="inlineStr">
        <is>
          <t>mit.cap.pow.sol</t>
        </is>
      </c>
      <c r="C101" s="14">
        <f>IFERROR(INDEX(MitDesc,$Z101),"code not found")</f>
        <v/>
      </c>
      <c r="D101" s="14">
        <f>IFERROR(INDEX(MitUnit,$Z101),"")</f>
        <v/>
      </c>
      <c r="E101" s="10">
        <f>E100</f>
        <v/>
      </c>
      <c r="F101" s="42">
        <f>IFERROR(INDEX(MitAll,$Z101,$Y101+1+F$4-Settings!$C$7),"")</f>
        <v/>
      </c>
      <c r="G101" s="43">
        <f>IFERROR(INDEX(MitAll,$Z101,$Y101+1+G$4-Settings!$C$7),"")</f>
        <v/>
      </c>
      <c r="H101" s="43">
        <f>IFERROR(INDEX(MitAll,$Z101,$Y101+1+H$4-Settings!$C$7),"")</f>
        <v/>
      </c>
      <c r="I101" s="43">
        <f>IFERROR(INDEX(MitAll,$Z101,$Y101+1+I$4-Settings!$C$7),"")</f>
        <v/>
      </c>
      <c r="J101" s="43">
        <f>IFERROR(INDEX(MitAll,$Z101,$Y101+1+J$4-Settings!$C$7),"")</f>
        <v/>
      </c>
      <c r="K101" s="43">
        <f>IFERROR(INDEX(MitAll,$Z101,$Y101+1+K$4-Settings!$C$7),"")</f>
        <v/>
      </c>
      <c r="L101" s="43">
        <f>IFERROR(INDEX(MitAll,$Z101,$Y101+1+L$4-Settings!$C$7),"")</f>
        <v/>
      </c>
      <c r="M101" s="43">
        <f>IFERROR(INDEX(MitAll,$Z101,$Y101+1+M$4-Settings!$C$7),"")</f>
        <v/>
      </c>
      <c r="N101" s="43">
        <f>IFERROR(INDEX(MitAll,$Z101,$Y101+1+N$4-Settings!$C$7),"")</f>
        <v/>
      </c>
      <c r="O101" s="43">
        <f>IFERROR(INDEX(MitAll,$Z101,$Y101+1+O$4-Settings!$C$7),"")</f>
        <v/>
      </c>
      <c r="P101" s="43">
        <f>IFERROR(INDEX(MitAll,$Z101,$Y101+1+P$4-Settings!$C$7),"")</f>
        <v/>
      </c>
      <c r="Q101" s="43">
        <f>IFERROR(INDEX(MitAll,$Z101,$Y101+1+Q$4-Settings!$C$7),"")</f>
        <v/>
      </c>
      <c r="R101" s="43">
        <f>IFERROR(INDEX(MitAll,$Z101,$Y101+1+R$4-Settings!$C$7),"")</f>
        <v/>
      </c>
      <c r="S101" s="43">
        <f>IFERROR(INDEX(MitAll,$Z101,$Y101+1+S$4-Settings!$C$7),"")</f>
        <v/>
      </c>
      <c r="T101" s="43">
        <f>IFERROR(INDEX(MitAll,$Z101,$Y101+1+T$4-Settings!$C$7),"")</f>
        <v/>
      </c>
      <c r="U101" s="43">
        <f>IFERROR(INDEX(MitAll,$Z101,$Y101+1+U$4-Settings!$C$7),"")</f>
        <v/>
      </c>
      <c r="V101" s="43">
        <f>IFERROR(INDEX(MitAll,$Z101,$Y101+1+V$4-Settings!$C$7),"")</f>
        <v/>
      </c>
      <c r="W101" s="43">
        <f>IFERROR(INDEX(MitAll,$Z101,$Y101+1+W$4-Settings!$C$7),"")</f>
        <v/>
      </c>
      <c r="X101" s="43">
        <f>IFERROR(INDEX(MitAll,$Z101,$Y101+1+X$4-Settings!$C$7),"")</f>
        <v/>
      </c>
      <c r="Y101" s="10">
        <f>MATCH($E101,MitScen,0)</f>
        <v/>
      </c>
      <c r="Z101" s="10">
        <f>MATCH($A101,INDEX(MitAll,0,$Y101),0)</f>
        <v/>
      </c>
    </row>
    <row r="102">
      <c r="A102" s="11">
        <f>LOWER(Settings!$C$4)&amp;"."&amp;$B102&amp;"."&amp;$E102</f>
        <v/>
      </c>
      <c r="B102" s="21" t="inlineStr">
        <is>
          <t>mit.nimtot</t>
        </is>
      </c>
      <c r="C102" s="14">
        <f>IFERROR(INDEX(MitDesc,$Z102),"code not found")</f>
        <v/>
      </c>
      <c r="D102" s="14">
        <f>IFERROR(INDEX(MitUnit,$Z102),"")</f>
        <v/>
      </c>
      <c r="E102" s="10">
        <f>E101</f>
        <v/>
      </c>
      <c r="F102" s="42">
        <f>IFERROR(INDEX(MitAll,$Z102,$Y102+1+F$4-Settings!$C$7),"")</f>
        <v/>
      </c>
      <c r="G102" s="43">
        <f>IFERROR(INDEX(MitAll,$Z102,$Y102+1+G$4-Settings!$C$7),"")</f>
        <v/>
      </c>
      <c r="H102" s="43">
        <f>IFERROR(INDEX(MitAll,$Z102,$Y102+1+H$4-Settings!$C$7),"")</f>
        <v/>
      </c>
      <c r="I102" s="43">
        <f>IFERROR(INDEX(MitAll,$Z102,$Y102+1+I$4-Settings!$C$7),"")</f>
        <v/>
      </c>
      <c r="J102" s="43">
        <f>IFERROR(INDEX(MitAll,$Z102,$Y102+1+J$4-Settings!$C$7),"")</f>
        <v/>
      </c>
      <c r="K102" s="43">
        <f>IFERROR(INDEX(MitAll,$Z102,$Y102+1+K$4-Settings!$C$7),"")</f>
        <v/>
      </c>
      <c r="L102" s="43">
        <f>IFERROR(INDEX(MitAll,$Z102,$Y102+1+L$4-Settings!$C$7),"")</f>
        <v/>
      </c>
      <c r="M102" s="43">
        <f>IFERROR(INDEX(MitAll,$Z102,$Y102+1+M$4-Settings!$C$7),"")</f>
        <v/>
      </c>
      <c r="N102" s="43">
        <f>IFERROR(INDEX(MitAll,$Z102,$Y102+1+N$4-Settings!$C$7),"")</f>
        <v/>
      </c>
      <c r="O102" s="43">
        <f>IFERROR(INDEX(MitAll,$Z102,$Y102+1+O$4-Settings!$C$7),"")</f>
        <v/>
      </c>
      <c r="P102" s="43">
        <f>IFERROR(INDEX(MitAll,$Z102,$Y102+1+P$4-Settings!$C$7),"")</f>
        <v/>
      </c>
      <c r="Q102" s="43">
        <f>IFERROR(INDEX(MitAll,$Z102,$Y102+1+Q$4-Settings!$C$7),"")</f>
        <v/>
      </c>
      <c r="R102" s="43">
        <f>IFERROR(INDEX(MitAll,$Z102,$Y102+1+R$4-Settings!$C$7),"")</f>
        <v/>
      </c>
      <c r="S102" s="43">
        <f>IFERROR(INDEX(MitAll,$Z102,$Y102+1+S$4-Settings!$C$7),"")</f>
        <v/>
      </c>
      <c r="T102" s="43">
        <f>IFERROR(INDEX(MitAll,$Z102,$Y102+1+T$4-Settings!$C$7),"")</f>
        <v/>
      </c>
      <c r="U102" s="43">
        <f>IFERROR(INDEX(MitAll,$Z102,$Y102+1+U$4-Settings!$C$7),"")</f>
        <v/>
      </c>
      <c r="V102" s="43">
        <f>IFERROR(INDEX(MitAll,$Z102,$Y102+1+V$4-Settings!$C$7),"")</f>
        <v/>
      </c>
      <c r="W102" s="43">
        <f>IFERROR(INDEX(MitAll,$Z102,$Y102+1+W$4-Settings!$C$7),"")</f>
        <v/>
      </c>
      <c r="X102" s="43">
        <f>IFERROR(INDEX(MitAll,$Z102,$Y102+1+X$4-Settings!$C$7),"")</f>
        <v/>
      </c>
      <c r="Y102" s="10">
        <f>MATCH($E102,MitScen,0)</f>
        <v/>
      </c>
      <c r="Z102" s="10">
        <f>MATCH($A102,INDEX(MitAll,0,$Y102),0)</f>
        <v/>
      </c>
    </row>
    <row r="103">
      <c r="A103" s="11">
        <f>LOWER(Settings!$C$4)&amp;"."&amp;$B103&amp;"."&amp;$E103</f>
        <v/>
      </c>
      <c r="B103" s="21" t="inlineStr">
        <is>
          <t>mit.shr.pow.coa</t>
        </is>
      </c>
      <c r="C103" s="14">
        <f>IFERROR(INDEX(MitDesc,$Z103),"code not found")</f>
        <v/>
      </c>
      <c r="D103" s="14">
        <f>IFERROR(INDEX(MitUnit,$Z103),"")</f>
        <v/>
      </c>
      <c r="E103" s="10">
        <f>E102</f>
        <v/>
      </c>
      <c r="F103" s="12">
        <f>IFERROR(INDEX(MitAll,$Z103,$Y103+1+F$4-Settings!$C$7),"")</f>
        <v/>
      </c>
      <c r="G103" s="13">
        <f>IFERROR(INDEX(MitAll,$Z103,$Y103+1+G$4-Settings!$C$7),"")</f>
        <v/>
      </c>
      <c r="H103" s="13">
        <f>IFERROR(INDEX(MitAll,$Z103,$Y103+1+H$4-Settings!$C$7),"")</f>
        <v/>
      </c>
      <c r="I103" s="13">
        <f>IFERROR(INDEX(MitAll,$Z103,$Y103+1+I$4-Settings!$C$7),"")</f>
        <v/>
      </c>
      <c r="J103" s="13">
        <f>IFERROR(INDEX(MitAll,$Z103,$Y103+1+J$4-Settings!$C$7),"")</f>
        <v/>
      </c>
      <c r="K103" s="13">
        <f>IFERROR(INDEX(MitAll,$Z103,$Y103+1+K$4-Settings!$C$7),"")</f>
        <v/>
      </c>
      <c r="L103" s="13">
        <f>IFERROR(INDEX(MitAll,$Z103,$Y103+1+L$4-Settings!$C$7),"")</f>
        <v/>
      </c>
      <c r="M103" s="13">
        <f>IFERROR(INDEX(MitAll,$Z103,$Y103+1+M$4-Settings!$C$7),"")</f>
        <v/>
      </c>
      <c r="N103" s="13">
        <f>IFERROR(INDEX(MitAll,$Z103,$Y103+1+N$4-Settings!$C$7),"")</f>
        <v/>
      </c>
      <c r="O103" s="13">
        <f>IFERROR(INDEX(MitAll,$Z103,$Y103+1+O$4-Settings!$C$7),"")</f>
        <v/>
      </c>
      <c r="P103" s="13">
        <f>IFERROR(INDEX(MitAll,$Z103,$Y103+1+P$4-Settings!$C$7),"")</f>
        <v/>
      </c>
      <c r="Q103" s="13">
        <f>IFERROR(INDEX(MitAll,$Z103,$Y103+1+Q$4-Settings!$C$7),"")</f>
        <v/>
      </c>
      <c r="R103" s="13">
        <f>IFERROR(INDEX(MitAll,$Z103,$Y103+1+R$4-Settings!$C$7),"")</f>
        <v/>
      </c>
      <c r="S103" s="13">
        <f>IFERROR(INDEX(MitAll,$Z103,$Y103+1+S$4-Settings!$C$7),"")</f>
        <v/>
      </c>
      <c r="T103" s="13">
        <f>IFERROR(INDEX(MitAll,$Z103,$Y103+1+T$4-Settings!$C$7),"")</f>
        <v/>
      </c>
      <c r="U103" s="13">
        <f>IFERROR(INDEX(MitAll,$Z103,$Y103+1+U$4-Settings!$C$7),"")</f>
        <v/>
      </c>
      <c r="V103" s="13">
        <f>IFERROR(INDEX(MitAll,$Z103,$Y103+1+V$4-Settings!$C$7),"")</f>
        <v/>
      </c>
      <c r="W103" s="13">
        <f>IFERROR(INDEX(MitAll,$Z103,$Y103+1+W$4-Settings!$C$7),"")</f>
        <v/>
      </c>
      <c r="X103" s="13">
        <f>IFERROR(INDEX(MitAll,$Z103,$Y103+1+X$4-Settings!$C$7),"")</f>
        <v/>
      </c>
      <c r="Y103" s="10">
        <f>MATCH($E103,MitScen,0)</f>
        <v/>
      </c>
      <c r="Z103" s="10">
        <f>MATCH($A103,INDEX(MitAll,0,$Y103),0)</f>
        <v/>
      </c>
    </row>
    <row r="104">
      <c r="A104" s="11">
        <f>LOWER(Settings!$C$4)&amp;"."&amp;$B104&amp;"."&amp;$E104</f>
        <v/>
      </c>
      <c r="B104" s="21" t="inlineStr">
        <is>
          <t>mit.shr.pow.oop</t>
        </is>
      </c>
      <c r="C104" s="14">
        <f>IFERROR(INDEX(MitDesc,$Z104),"code not found")</f>
        <v/>
      </c>
      <c r="D104" s="14">
        <f>IFERROR(INDEX(MitUnit,$Z104),"")</f>
        <v/>
      </c>
      <c r="E104" s="10">
        <f>E103</f>
        <v/>
      </c>
      <c r="F104" s="12">
        <f>IFERROR(INDEX(MitAll,$Z104,$Y104+1+F$4-Settings!$C$7),"")</f>
        <v/>
      </c>
      <c r="G104" s="13">
        <f>IFERROR(INDEX(MitAll,$Z104,$Y104+1+G$4-Settings!$C$7),"")</f>
        <v/>
      </c>
      <c r="H104" s="13">
        <f>IFERROR(INDEX(MitAll,$Z104,$Y104+1+H$4-Settings!$C$7),"")</f>
        <v/>
      </c>
      <c r="I104" s="13">
        <f>IFERROR(INDEX(MitAll,$Z104,$Y104+1+I$4-Settings!$C$7),"")</f>
        <v/>
      </c>
      <c r="J104" s="13">
        <f>IFERROR(INDEX(MitAll,$Z104,$Y104+1+J$4-Settings!$C$7),"")</f>
        <v/>
      </c>
      <c r="K104" s="13">
        <f>IFERROR(INDEX(MitAll,$Z104,$Y104+1+K$4-Settings!$C$7),"")</f>
        <v/>
      </c>
      <c r="L104" s="13">
        <f>IFERROR(INDEX(MitAll,$Z104,$Y104+1+L$4-Settings!$C$7),"")</f>
        <v/>
      </c>
      <c r="M104" s="13">
        <f>IFERROR(INDEX(MitAll,$Z104,$Y104+1+M$4-Settings!$C$7),"")</f>
        <v/>
      </c>
      <c r="N104" s="13">
        <f>IFERROR(INDEX(MitAll,$Z104,$Y104+1+N$4-Settings!$C$7),"")</f>
        <v/>
      </c>
      <c r="O104" s="13">
        <f>IFERROR(INDEX(MitAll,$Z104,$Y104+1+O$4-Settings!$C$7),"")</f>
        <v/>
      </c>
      <c r="P104" s="13">
        <f>IFERROR(INDEX(MitAll,$Z104,$Y104+1+P$4-Settings!$C$7),"")</f>
        <v/>
      </c>
      <c r="Q104" s="13">
        <f>IFERROR(INDEX(MitAll,$Z104,$Y104+1+Q$4-Settings!$C$7),"")</f>
        <v/>
      </c>
      <c r="R104" s="13">
        <f>IFERROR(INDEX(MitAll,$Z104,$Y104+1+R$4-Settings!$C$7),"")</f>
        <v/>
      </c>
      <c r="S104" s="13">
        <f>IFERROR(INDEX(MitAll,$Z104,$Y104+1+S$4-Settings!$C$7),"")</f>
        <v/>
      </c>
      <c r="T104" s="13">
        <f>IFERROR(INDEX(MitAll,$Z104,$Y104+1+T$4-Settings!$C$7),"")</f>
        <v/>
      </c>
      <c r="U104" s="13">
        <f>IFERROR(INDEX(MitAll,$Z104,$Y104+1+U$4-Settings!$C$7),"")</f>
        <v/>
      </c>
      <c r="V104" s="13">
        <f>IFERROR(INDEX(MitAll,$Z104,$Y104+1+V$4-Settings!$C$7),"")</f>
        <v/>
      </c>
      <c r="W104" s="13">
        <f>IFERROR(INDEX(MitAll,$Z104,$Y104+1+W$4-Settings!$C$7),"")</f>
        <v/>
      </c>
      <c r="X104" s="13">
        <f>IFERROR(INDEX(MitAll,$Z104,$Y104+1+X$4-Settings!$C$7),"")</f>
        <v/>
      </c>
      <c r="Y104" s="10">
        <f>MATCH($E104,MitScen,0)</f>
        <v/>
      </c>
      <c r="Z104" s="10">
        <f>MATCH($A104,INDEX(MitAll,0,$Y104),0)</f>
        <v/>
      </c>
    </row>
    <row r="105">
      <c r="A105" s="11">
        <f>LOWER(Settings!$C$4)&amp;"."&amp;$B105&amp;"."&amp;$E105</f>
        <v/>
      </c>
      <c r="B105" s="21" t="inlineStr">
        <is>
          <t>mit.shr.pow.wnd</t>
        </is>
      </c>
      <c r="C105" s="14">
        <f>IFERROR(INDEX(MitDesc,$Z105),"code not found")</f>
        <v/>
      </c>
      <c r="D105" s="14">
        <f>IFERROR(INDEX(MitUnit,$Z105),"")</f>
        <v/>
      </c>
      <c r="E105" s="10">
        <f>E104</f>
        <v/>
      </c>
      <c r="F105" s="12">
        <f>IFERROR(INDEX(MitAll,$Z105,$Y105+1+F$4-Settings!$C$7),"")</f>
        <v/>
      </c>
      <c r="G105" s="13">
        <f>IFERROR(INDEX(MitAll,$Z105,$Y105+1+G$4-Settings!$C$7),"")</f>
        <v/>
      </c>
      <c r="H105" s="13">
        <f>IFERROR(INDEX(MitAll,$Z105,$Y105+1+H$4-Settings!$C$7),"")</f>
        <v/>
      </c>
      <c r="I105" s="13">
        <f>IFERROR(INDEX(MitAll,$Z105,$Y105+1+I$4-Settings!$C$7),"")</f>
        <v/>
      </c>
      <c r="J105" s="13">
        <f>IFERROR(INDEX(MitAll,$Z105,$Y105+1+J$4-Settings!$C$7),"")</f>
        <v/>
      </c>
      <c r="K105" s="13">
        <f>IFERROR(INDEX(MitAll,$Z105,$Y105+1+K$4-Settings!$C$7),"")</f>
        <v/>
      </c>
      <c r="L105" s="13">
        <f>IFERROR(INDEX(MitAll,$Z105,$Y105+1+L$4-Settings!$C$7),"")</f>
        <v/>
      </c>
      <c r="M105" s="13">
        <f>IFERROR(INDEX(MitAll,$Z105,$Y105+1+M$4-Settings!$C$7),"")</f>
        <v/>
      </c>
      <c r="N105" s="13">
        <f>IFERROR(INDEX(MitAll,$Z105,$Y105+1+N$4-Settings!$C$7),"")</f>
        <v/>
      </c>
      <c r="O105" s="13">
        <f>IFERROR(INDEX(MitAll,$Z105,$Y105+1+O$4-Settings!$C$7),"")</f>
        <v/>
      </c>
      <c r="P105" s="13">
        <f>IFERROR(INDEX(MitAll,$Z105,$Y105+1+P$4-Settings!$C$7),"")</f>
        <v/>
      </c>
      <c r="Q105" s="13">
        <f>IFERROR(INDEX(MitAll,$Z105,$Y105+1+Q$4-Settings!$C$7),"")</f>
        <v/>
      </c>
      <c r="R105" s="13">
        <f>IFERROR(INDEX(MitAll,$Z105,$Y105+1+R$4-Settings!$C$7),"")</f>
        <v/>
      </c>
      <c r="S105" s="13">
        <f>IFERROR(INDEX(MitAll,$Z105,$Y105+1+S$4-Settings!$C$7),"")</f>
        <v/>
      </c>
      <c r="T105" s="13">
        <f>IFERROR(INDEX(MitAll,$Z105,$Y105+1+T$4-Settings!$C$7),"")</f>
        <v/>
      </c>
      <c r="U105" s="13">
        <f>IFERROR(INDEX(MitAll,$Z105,$Y105+1+U$4-Settings!$C$7),"")</f>
        <v/>
      </c>
      <c r="V105" s="13">
        <f>IFERROR(INDEX(MitAll,$Z105,$Y105+1+V$4-Settings!$C$7),"")</f>
        <v/>
      </c>
      <c r="W105" s="13">
        <f>IFERROR(INDEX(MitAll,$Z105,$Y105+1+W$4-Settings!$C$7),"")</f>
        <v/>
      </c>
      <c r="X105" s="13">
        <f>IFERROR(INDEX(MitAll,$Z105,$Y105+1+X$4-Settings!$C$7),"")</f>
        <v/>
      </c>
      <c r="Y105" s="10">
        <f>MATCH($E105,MitScen,0)</f>
        <v/>
      </c>
      <c r="Z105" s="10">
        <f>MATCH($A105,INDEX(MitAll,0,$Y105),0)</f>
        <v/>
      </c>
    </row>
    <row r="106">
      <c r="A106" s="11">
        <f>LOWER(Settings!$C$4)&amp;"."&amp;$B106&amp;"."&amp;$E106</f>
        <v/>
      </c>
      <c r="B106" s="21" t="inlineStr">
        <is>
          <t>mit.shr.pow.sol</t>
        </is>
      </c>
      <c r="C106" s="14">
        <f>IFERROR(INDEX(MitDesc,$Z106),"code not found")</f>
        <v/>
      </c>
      <c r="D106" s="14">
        <f>IFERROR(INDEX(MitUnit,$Z106),"")</f>
        <v/>
      </c>
      <c r="E106" s="10">
        <f>E105</f>
        <v/>
      </c>
      <c r="F106" s="12">
        <f>IFERROR(INDEX(MitAll,$Z106,$Y106+1+F$4-Settings!$C$7),"")</f>
        <v/>
      </c>
      <c r="G106" s="13">
        <f>IFERROR(INDEX(MitAll,$Z106,$Y106+1+G$4-Settings!$C$7),"")</f>
        <v/>
      </c>
      <c r="H106" s="13">
        <f>IFERROR(INDEX(MitAll,$Z106,$Y106+1+H$4-Settings!$C$7),"")</f>
        <v/>
      </c>
      <c r="I106" s="13">
        <f>IFERROR(INDEX(MitAll,$Z106,$Y106+1+I$4-Settings!$C$7),"")</f>
        <v/>
      </c>
      <c r="J106" s="13">
        <f>IFERROR(INDEX(MitAll,$Z106,$Y106+1+J$4-Settings!$C$7),"")</f>
        <v/>
      </c>
      <c r="K106" s="13">
        <f>IFERROR(INDEX(MitAll,$Z106,$Y106+1+K$4-Settings!$C$7),"")</f>
        <v/>
      </c>
      <c r="L106" s="13">
        <f>IFERROR(INDEX(MitAll,$Z106,$Y106+1+L$4-Settings!$C$7),"")</f>
        <v/>
      </c>
      <c r="M106" s="13">
        <f>IFERROR(INDEX(MitAll,$Z106,$Y106+1+M$4-Settings!$C$7),"")</f>
        <v/>
      </c>
      <c r="N106" s="13">
        <f>IFERROR(INDEX(MitAll,$Z106,$Y106+1+N$4-Settings!$C$7),"")</f>
        <v/>
      </c>
      <c r="O106" s="13">
        <f>IFERROR(INDEX(MitAll,$Z106,$Y106+1+O$4-Settings!$C$7),"")</f>
        <v/>
      </c>
      <c r="P106" s="13">
        <f>IFERROR(INDEX(MitAll,$Z106,$Y106+1+P$4-Settings!$C$7),"")</f>
        <v/>
      </c>
      <c r="Q106" s="13">
        <f>IFERROR(INDEX(MitAll,$Z106,$Y106+1+Q$4-Settings!$C$7),"")</f>
        <v/>
      </c>
      <c r="R106" s="13">
        <f>IFERROR(INDEX(MitAll,$Z106,$Y106+1+R$4-Settings!$C$7),"")</f>
        <v/>
      </c>
      <c r="S106" s="13">
        <f>IFERROR(INDEX(MitAll,$Z106,$Y106+1+S$4-Settings!$C$7),"")</f>
        <v/>
      </c>
      <c r="T106" s="13">
        <f>IFERROR(INDEX(MitAll,$Z106,$Y106+1+T$4-Settings!$C$7),"")</f>
        <v/>
      </c>
      <c r="U106" s="13">
        <f>IFERROR(INDEX(MitAll,$Z106,$Y106+1+U$4-Settings!$C$7),"")</f>
        <v/>
      </c>
      <c r="V106" s="13">
        <f>IFERROR(INDEX(MitAll,$Z106,$Y106+1+V$4-Settings!$C$7),"")</f>
        <v/>
      </c>
      <c r="W106" s="13">
        <f>IFERROR(INDEX(MitAll,$Z106,$Y106+1+W$4-Settings!$C$7),"")</f>
        <v/>
      </c>
      <c r="X106" s="13">
        <f>IFERROR(INDEX(MitAll,$Z106,$Y106+1+X$4-Settings!$C$7),"")</f>
        <v/>
      </c>
      <c r="Y106" s="10">
        <f>MATCH($E106,MitScen,0)</f>
        <v/>
      </c>
      <c r="Z106" s="10">
        <f>MATCH($A106,INDEX(MitAll,0,$Y106),0)</f>
        <v/>
      </c>
    </row>
    <row r="107">
      <c r="A107" s="11">
        <f>LOWER(Settings!$C$4)&amp;"."&amp;$B107&amp;"."&amp;$E107</f>
        <v/>
      </c>
      <c r="B107" s="21" t="inlineStr">
        <is>
          <t>mit.shr.pow.hyd</t>
        </is>
      </c>
      <c r="C107" s="14">
        <f>IFERROR(INDEX(MitDesc,$Z107),"code not found")</f>
        <v/>
      </c>
      <c r="D107" s="14">
        <f>IFERROR(INDEX(MitUnit,$Z107),"")</f>
        <v/>
      </c>
      <c r="E107" s="10">
        <f>E106</f>
        <v/>
      </c>
      <c r="F107" s="12">
        <f>IFERROR(INDEX(MitAll,$Z107,$Y107+1+F$4-Settings!$C$7),"")</f>
        <v/>
      </c>
      <c r="G107" s="13">
        <f>IFERROR(INDEX(MitAll,$Z107,$Y107+1+G$4-Settings!$C$7),"")</f>
        <v/>
      </c>
      <c r="H107" s="13">
        <f>IFERROR(INDEX(MitAll,$Z107,$Y107+1+H$4-Settings!$C$7),"")</f>
        <v/>
      </c>
      <c r="I107" s="13">
        <f>IFERROR(INDEX(MitAll,$Z107,$Y107+1+I$4-Settings!$C$7),"")</f>
        <v/>
      </c>
      <c r="J107" s="13">
        <f>IFERROR(INDEX(MitAll,$Z107,$Y107+1+J$4-Settings!$C$7),"")</f>
        <v/>
      </c>
      <c r="K107" s="13">
        <f>IFERROR(INDEX(MitAll,$Z107,$Y107+1+K$4-Settings!$C$7),"")</f>
        <v/>
      </c>
      <c r="L107" s="13">
        <f>IFERROR(INDEX(MitAll,$Z107,$Y107+1+L$4-Settings!$C$7),"")</f>
        <v/>
      </c>
      <c r="M107" s="13">
        <f>IFERROR(INDEX(MitAll,$Z107,$Y107+1+M$4-Settings!$C$7),"")</f>
        <v/>
      </c>
      <c r="N107" s="13">
        <f>IFERROR(INDEX(MitAll,$Z107,$Y107+1+N$4-Settings!$C$7),"")</f>
        <v/>
      </c>
      <c r="O107" s="13">
        <f>IFERROR(INDEX(MitAll,$Z107,$Y107+1+O$4-Settings!$C$7),"")</f>
        <v/>
      </c>
      <c r="P107" s="13">
        <f>IFERROR(INDEX(MitAll,$Z107,$Y107+1+P$4-Settings!$C$7),"")</f>
        <v/>
      </c>
      <c r="Q107" s="13">
        <f>IFERROR(INDEX(MitAll,$Z107,$Y107+1+Q$4-Settings!$C$7),"")</f>
        <v/>
      </c>
      <c r="R107" s="13">
        <f>IFERROR(INDEX(MitAll,$Z107,$Y107+1+R$4-Settings!$C$7),"")</f>
        <v/>
      </c>
      <c r="S107" s="13">
        <f>IFERROR(INDEX(MitAll,$Z107,$Y107+1+S$4-Settings!$C$7),"")</f>
        <v/>
      </c>
      <c r="T107" s="13">
        <f>IFERROR(INDEX(MitAll,$Z107,$Y107+1+T$4-Settings!$C$7),"")</f>
        <v/>
      </c>
      <c r="U107" s="13">
        <f>IFERROR(INDEX(MitAll,$Z107,$Y107+1+U$4-Settings!$C$7),"")</f>
        <v/>
      </c>
      <c r="V107" s="13">
        <f>IFERROR(INDEX(MitAll,$Z107,$Y107+1+V$4-Settings!$C$7),"")</f>
        <v/>
      </c>
      <c r="W107" s="13">
        <f>IFERROR(INDEX(MitAll,$Z107,$Y107+1+W$4-Settings!$C$7),"")</f>
        <v/>
      </c>
      <c r="X107" s="13">
        <f>IFERROR(INDEX(MitAll,$Z107,$Y107+1+X$4-Settings!$C$7),"")</f>
        <v/>
      </c>
      <c r="Y107" s="10">
        <f>MATCH($E107,MitScen,0)</f>
        <v/>
      </c>
      <c r="Z107" s="10">
        <f>MATCH($A107,INDEX(MitAll,0,$Y107),0)</f>
        <v/>
      </c>
    </row>
    <row r="108">
      <c r="A108" s="11">
        <f>LOWER(Settings!$C$4)&amp;"."&amp;$B108&amp;"."&amp;$E108</f>
        <v/>
      </c>
      <c r="B108" s="21" t="inlineStr">
        <is>
          <t>mit.ccpav</t>
        </is>
      </c>
      <c r="C108" s="14">
        <f>IFERROR(INDEX(MitDesc,$Z108),"code not found")</f>
        <v/>
      </c>
      <c r="D108" s="14">
        <f>IFERROR(INDEX(MitUnit,$Z108),"")</f>
        <v/>
      </c>
      <c r="E108" s="10">
        <f>E107</f>
        <v/>
      </c>
      <c r="F108" s="15">
        <f>IFERROR(INDEX(MitAll,$Z108,$Y108+1+F$4-Settings!$C$7),"")</f>
        <v/>
      </c>
      <c r="G108" s="16">
        <f>IFERROR(INDEX(MitAll,$Z108,$Y108+1+G$4-Settings!$C$7),"")</f>
        <v/>
      </c>
      <c r="H108" s="16">
        <f>IFERROR(INDEX(MitAll,$Z108,$Y108+1+H$4-Settings!$C$7),"")</f>
        <v/>
      </c>
      <c r="I108" s="16">
        <f>IFERROR(INDEX(MitAll,$Z108,$Y108+1+I$4-Settings!$C$7),"")</f>
        <v/>
      </c>
      <c r="J108" s="16">
        <f>IFERROR(INDEX(MitAll,$Z108,$Y108+1+J$4-Settings!$C$7),"")</f>
        <v/>
      </c>
      <c r="K108" s="16">
        <f>IFERROR(INDEX(MitAll,$Z108,$Y108+1+K$4-Settings!$C$7),"")</f>
        <v/>
      </c>
      <c r="L108" s="16">
        <f>IFERROR(INDEX(MitAll,$Z108,$Y108+1+L$4-Settings!$C$7),"")</f>
        <v/>
      </c>
      <c r="M108" s="16">
        <f>IFERROR(INDEX(MitAll,$Z108,$Y108+1+M$4-Settings!$C$7),"")</f>
        <v/>
      </c>
      <c r="N108" s="16">
        <f>IFERROR(INDEX(MitAll,$Z108,$Y108+1+N$4-Settings!$C$7),"")</f>
        <v/>
      </c>
      <c r="O108" s="16">
        <f>IFERROR(INDEX(MitAll,$Z108,$Y108+1+O$4-Settings!$C$7),"")</f>
        <v/>
      </c>
      <c r="P108" s="16">
        <f>IFERROR(INDEX(MitAll,$Z108,$Y108+1+P$4-Settings!$C$7),"")</f>
        <v/>
      </c>
      <c r="Q108" s="16">
        <f>IFERROR(INDEX(MitAll,$Z108,$Y108+1+Q$4-Settings!$C$7),"")</f>
        <v/>
      </c>
      <c r="R108" s="16">
        <f>IFERROR(INDEX(MitAll,$Z108,$Y108+1+R$4-Settings!$C$7),"")</f>
        <v/>
      </c>
      <c r="S108" s="16">
        <f>IFERROR(INDEX(MitAll,$Z108,$Y108+1+S$4-Settings!$C$7),"")</f>
        <v/>
      </c>
      <c r="T108" s="16">
        <f>IFERROR(INDEX(MitAll,$Z108,$Y108+1+T$4-Settings!$C$7),"")</f>
        <v/>
      </c>
      <c r="U108" s="16">
        <f>IFERROR(INDEX(MitAll,$Z108,$Y108+1+U$4-Settings!$C$7),"")</f>
        <v/>
      </c>
      <c r="V108" s="16">
        <f>IFERROR(INDEX(MitAll,$Z108,$Y108+1+V$4-Settings!$C$7),"")</f>
        <v/>
      </c>
      <c r="W108" s="16">
        <f>IFERROR(INDEX(MitAll,$Z108,$Y108+1+W$4-Settings!$C$7),"")</f>
        <v/>
      </c>
      <c r="X108" s="16">
        <f>IFERROR(INDEX(MitAll,$Z108,$Y108+1+X$4-Settings!$C$7),"")</f>
        <v/>
      </c>
      <c r="Y108" s="10">
        <f>MATCH($E108,MitScen,0)</f>
        <v/>
      </c>
      <c r="Z108" s="10">
        <f>MATCH($A108,INDEX(MitAll,0,$Y108),0)</f>
        <v/>
      </c>
    </row>
    <row r="109">
      <c r="A109" s="11">
        <f>LOWER(Settings!$C$4)&amp;"."&amp;$B109&amp;"."&amp;$E109</f>
        <v/>
      </c>
      <c r="B109" s="21" t="inlineStr">
        <is>
          <t>mit.rcarb.res.ecy</t>
        </is>
      </c>
      <c r="C109" s="14">
        <f>IFERROR(INDEX(MitDesc,$Z109),"code not found")</f>
        <v/>
      </c>
      <c r="D109" s="14">
        <f>IFERROR(INDEX(MitUnit,$Z109),"")</f>
        <v/>
      </c>
      <c r="E109" s="10">
        <f>E108</f>
        <v/>
      </c>
      <c r="F109" s="42">
        <f>IFERROR(INDEX(MitAll,$Z109,$Y109+1+F$4-Settings!$C$7),"")</f>
        <v/>
      </c>
      <c r="G109" s="43">
        <f>IFERROR(INDEX(MitAll,$Z109,$Y109+1+G$4-Settings!$C$7),"")</f>
        <v/>
      </c>
      <c r="H109" s="43">
        <f>IFERROR(INDEX(MitAll,$Z109,$Y109+1+H$4-Settings!$C$7),"")</f>
        <v/>
      </c>
      <c r="I109" s="43">
        <f>IFERROR(INDEX(MitAll,$Z109,$Y109+1+I$4-Settings!$C$7),"")</f>
        <v/>
      </c>
      <c r="J109" s="43">
        <f>IFERROR(INDEX(MitAll,$Z109,$Y109+1+J$4-Settings!$C$7),"")</f>
        <v/>
      </c>
      <c r="K109" s="43">
        <f>IFERROR(INDEX(MitAll,$Z109,$Y109+1+K$4-Settings!$C$7),"")</f>
        <v/>
      </c>
      <c r="L109" s="43">
        <f>IFERROR(INDEX(MitAll,$Z109,$Y109+1+L$4-Settings!$C$7),"")</f>
        <v/>
      </c>
      <c r="M109" s="43">
        <f>IFERROR(INDEX(MitAll,$Z109,$Y109+1+M$4-Settings!$C$7),"")</f>
        <v/>
      </c>
      <c r="N109" s="43">
        <f>IFERROR(INDEX(MitAll,$Z109,$Y109+1+N$4-Settings!$C$7),"")</f>
        <v/>
      </c>
      <c r="O109" s="43">
        <f>IFERROR(INDEX(MitAll,$Z109,$Y109+1+O$4-Settings!$C$7),"")</f>
        <v/>
      </c>
      <c r="P109" s="43">
        <f>IFERROR(INDEX(MitAll,$Z109,$Y109+1+P$4-Settings!$C$7),"")</f>
        <v/>
      </c>
      <c r="Q109" s="43">
        <f>IFERROR(INDEX(MitAll,$Z109,$Y109+1+Q$4-Settings!$C$7),"")</f>
        <v/>
      </c>
      <c r="R109" s="43">
        <f>IFERROR(INDEX(MitAll,$Z109,$Y109+1+R$4-Settings!$C$7),"")</f>
        <v/>
      </c>
      <c r="S109" s="43">
        <f>IFERROR(INDEX(MitAll,$Z109,$Y109+1+S$4-Settings!$C$7),"")</f>
        <v/>
      </c>
      <c r="T109" s="43">
        <f>IFERROR(INDEX(MitAll,$Z109,$Y109+1+T$4-Settings!$C$7),"")</f>
        <v/>
      </c>
      <c r="U109" s="43">
        <f>IFERROR(INDEX(MitAll,$Z109,$Y109+1+U$4-Settings!$C$7),"")</f>
        <v/>
      </c>
      <c r="V109" s="43">
        <f>IFERROR(INDEX(MitAll,$Z109,$Y109+1+V$4-Settings!$C$7),"")</f>
        <v/>
      </c>
      <c r="W109" s="43">
        <f>IFERROR(INDEX(MitAll,$Z109,$Y109+1+W$4-Settings!$C$7),"")</f>
        <v/>
      </c>
      <c r="X109" s="43">
        <f>IFERROR(INDEX(MitAll,$Z109,$Y109+1+X$4-Settings!$C$7),"")</f>
        <v/>
      </c>
      <c r="Y109" s="10">
        <f>MATCH($E109,MitScen,0)</f>
        <v/>
      </c>
      <c r="Z109" s="10">
        <f>MATCH($A109,INDEX(MitAll,0,$Y109),0)</f>
        <v/>
      </c>
    </row>
    <row r="110">
      <c r="A110" s="11">
        <f>LOWER(Settings!$C$4)&amp;"."&amp;$B110&amp;"."&amp;$E110</f>
        <v/>
      </c>
      <c r="B110" s="21" t="inlineStr">
        <is>
          <t>mit.rcarb.ind.ecy</t>
        </is>
      </c>
      <c r="C110" s="14">
        <f>IFERROR(INDEX(MitDesc,$Z110),"code not found")</f>
        <v/>
      </c>
      <c r="D110" s="14">
        <f>IFERROR(INDEX(MitUnit,$Z110),"")</f>
        <v/>
      </c>
      <c r="E110" s="10">
        <f>E109</f>
        <v/>
      </c>
      <c r="F110" s="42">
        <f>IFERROR(INDEX(MitAll,$Z110,$Y110+1+F$4-Settings!$C$7),"")</f>
        <v/>
      </c>
      <c r="G110" s="43">
        <f>IFERROR(INDEX(MitAll,$Z110,$Y110+1+G$4-Settings!$C$7),"")</f>
        <v/>
      </c>
      <c r="H110" s="43">
        <f>IFERROR(INDEX(MitAll,$Z110,$Y110+1+H$4-Settings!$C$7),"")</f>
        <v/>
      </c>
      <c r="I110" s="43">
        <f>IFERROR(INDEX(MitAll,$Z110,$Y110+1+I$4-Settings!$C$7),"")</f>
        <v/>
      </c>
      <c r="J110" s="43">
        <f>IFERROR(INDEX(MitAll,$Z110,$Y110+1+J$4-Settings!$C$7),"")</f>
        <v/>
      </c>
      <c r="K110" s="43">
        <f>IFERROR(INDEX(MitAll,$Z110,$Y110+1+K$4-Settings!$C$7),"")</f>
        <v/>
      </c>
      <c r="L110" s="43">
        <f>IFERROR(INDEX(MitAll,$Z110,$Y110+1+L$4-Settings!$C$7),"")</f>
        <v/>
      </c>
      <c r="M110" s="43">
        <f>IFERROR(INDEX(MitAll,$Z110,$Y110+1+M$4-Settings!$C$7),"")</f>
        <v/>
      </c>
      <c r="N110" s="43">
        <f>IFERROR(INDEX(MitAll,$Z110,$Y110+1+N$4-Settings!$C$7),"")</f>
        <v/>
      </c>
      <c r="O110" s="43">
        <f>IFERROR(INDEX(MitAll,$Z110,$Y110+1+O$4-Settings!$C$7),"")</f>
        <v/>
      </c>
      <c r="P110" s="43">
        <f>IFERROR(INDEX(MitAll,$Z110,$Y110+1+P$4-Settings!$C$7),"")</f>
        <v/>
      </c>
      <c r="Q110" s="43">
        <f>IFERROR(INDEX(MitAll,$Z110,$Y110+1+Q$4-Settings!$C$7),"")</f>
        <v/>
      </c>
      <c r="R110" s="43">
        <f>IFERROR(INDEX(MitAll,$Z110,$Y110+1+R$4-Settings!$C$7),"")</f>
        <v/>
      </c>
      <c r="S110" s="43">
        <f>IFERROR(INDEX(MitAll,$Z110,$Y110+1+S$4-Settings!$C$7),"")</f>
        <v/>
      </c>
      <c r="T110" s="43">
        <f>IFERROR(INDEX(MitAll,$Z110,$Y110+1+T$4-Settings!$C$7),"")</f>
        <v/>
      </c>
      <c r="U110" s="43">
        <f>IFERROR(INDEX(MitAll,$Z110,$Y110+1+U$4-Settings!$C$7),"")</f>
        <v/>
      </c>
      <c r="V110" s="43">
        <f>IFERROR(INDEX(MitAll,$Z110,$Y110+1+V$4-Settings!$C$7),"")</f>
        <v/>
      </c>
      <c r="W110" s="43">
        <f>IFERROR(INDEX(MitAll,$Z110,$Y110+1+W$4-Settings!$C$7),"")</f>
        <v/>
      </c>
      <c r="X110" s="43">
        <f>IFERROR(INDEX(MitAll,$Z110,$Y110+1+X$4-Settings!$C$7),"")</f>
        <v/>
      </c>
      <c r="Y110" s="10">
        <f>MATCH($E110,MitScen,0)</f>
        <v/>
      </c>
      <c r="Z110" s="10">
        <f>MATCH($A110,INDEX(MitAll,0,$Y110),0)</f>
        <v/>
      </c>
    </row>
    <row r="111">
      <c r="E111" s="72">
        <f>E110</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209"/>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69" t="inlineStr">
        <is>
          <t>Scenario ID</t>
        </is>
      </c>
      <c r="B5" s="69" t="inlineStr">
        <is>
          <t>Scenario name</t>
        </is>
      </c>
      <c r="C5" s="69" t="inlineStr">
        <is>
          <t>Code stem</t>
        </is>
      </c>
      <c r="D5" s="69" t="inlineStr">
        <is>
          <t>Output code</t>
        </is>
      </c>
      <c r="E5" s="69" t="inlineStr">
        <is>
          <t>Description</t>
        </is>
      </c>
      <c r="F5" s="69" t="inlineStr">
        <is>
          <t>Unit</t>
        </is>
      </c>
      <c r="G5" s="69"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43" t="n">
        <v>49745.9117298469</v>
      </c>
      <c r="I6" s="43" t="n">
        <v>62258.5078445506</v>
      </c>
      <c r="J6" s="43" t="n">
        <v>68104.7386756132</v>
      </c>
      <c r="K6" s="43" t="n">
        <v>69828.5931409981</v>
      </c>
      <c r="L6" s="43" t="n">
        <v>71405.7768707387</v>
      </c>
      <c r="M6" s="43" t="n">
        <v>73336.9889930566</v>
      </c>
      <c r="N6" s="43" t="n">
        <v>75683.7818662419</v>
      </c>
      <c r="O6" s="43" t="n">
        <v>77961.8458595102</v>
      </c>
      <c r="P6" s="43" t="n">
        <v>80119.2671168372</v>
      </c>
      <c r="Q6" s="43" t="n">
        <v>82315.9836438913</v>
      </c>
      <c r="R6" s="43" t="n">
        <v>84545.9190073979</v>
      </c>
      <c r="S6" s="43" t="n">
        <v>86814.44254469829</v>
      </c>
      <c r="T6" s="43" t="n">
        <v>89121.1442036635</v>
      </c>
      <c r="U6" s="43" t="n">
        <v>91465.5535445821</v>
      </c>
      <c r="V6" s="43" t="n">
        <v>93847.138178411</v>
      </c>
      <c r="W6" s="43" t="n">
        <v>96265.3022759193</v>
      </c>
      <c r="X6" s="43" t="n">
        <v>98719.3851547846</v>
      </c>
      <c r="Y6" s="43" t="n">
        <v>101208.659951754</v>
      </c>
      <c r="Z6" s="43" t="n">
        <v>103732.332387006</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3" t="n">
        <v>18617.341993175</v>
      </c>
      <c r="I7" s="43" t="n">
        <v>23541.5980250719</v>
      </c>
      <c r="J7" s="43" t="n">
        <v>26128.5026364968</v>
      </c>
      <c r="K7" s="43" t="n">
        <v>26687.5832788854</v>
      </c>
      <c r="L7" s="43" t="n">
        <v>27233.1950818668</v>
      </c>
      <c r="M7" s="43" t="n">
        <v>27891.1715950714</v>
      </c>
      <c r="N7" s="43" t="n">
        <v>28688.9793971096</v>
      </c>
      <c r="O7" s="43" t="n">
        <v>29454.3626520279</v>
      </c>
      <c r="P7" s="43" t="n">
        <v>30169.251683706</v>
      </c>
      <c r="Q7" s="43" t="n">
        <v>30891.6933865135</v>
      </c>
      <c r="R7" s="43" t="n">
        <v>31621.3914570392</v>
      </c>
      <c r="S7" s="43" t="n">
        <v>32358.0346726895</v>
      </c>
      <c r="T7" s="43" t="n">
        <v>33101.2969274914</v>
      </c>
      <c r="U7" s="43" t="n">
        <v>33850.8372942284</v>
      </c>
      <c r="V7" s="43" t="n">
        <v>34606.3001134848</v>
      </c>
      <c r="W7" s="43" t="n">
        <v>35367.3151101269</v>
      </c>
      <c r="X7" s="43" t="n">
        <v>36133.4975376936</v>
      </c>
      <c r="Y7" s="43" t="n">
        <v>36904.4483511184</v>
      </c>
      <c r="Z7" s="43"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3" t="n">
        <v>7729.35502080619</v>
      </c>
      <c r="I8" s="43" t="n">
        <v>9899.418530253681</v>
      </c>
      <c r="J8" s="43" t="n">
        <v>11107.7261932975</v>
      </c>
      <c r="K8" s="43" t="n">
        <v>11246.4000341881</v>
      </c>
      <c r="L8" s="43" t="n">
        <v>11380.7975527416</v>
      </c>
      <c r="M8" s="43" t="n">
        <v>11542.4695644958</v>
      </c>
      <c r="N8" s="43" t="n">
        <v>11737.6016477406</v>
      </c>
      <c r="O8" s="43" t="n">
        <v>11923.277980803</v>
      </c>
      <c r="P8" s="43" t="n">
        <v>12095.3664205829</v>
      </c>
      <c r="Q8" s="43" t="n">
        <v>12268.1775419871</v>
      </c>
      <c r="R8" s="43" t="n">
        <v>12441.64291187</v>
      </c>
      <c r="S8" s="43" t="n">
        <v>12615.7027122115</v>
      </c>
      <c r="T8" s="43" t="n">
        <v>12790.290046932</v>
      </c>
      <c r="U8" s="43" t="n">
        <v>12965.3362212164</v>
      </c>
      <c r="V8" s="43" t="n">
        <v>13140.7707702568</v>
      </c>
      <c r="W8" s="43" t="n">
        <v>13316.5214908579</v>
      </c>
      <c r="X8" s="43" t="n">
        <v>13492.514475921</v>
      </c>
      <c r="Y8" s="43" t="n">
        <v>13668.6741518149</v>
      </c>
      <c r="Z8" s="43"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3" t="n">
        <v>23298.5358761906</v>
      </c>
      <c r="I9" s="43" t="n">
        <v>28697.8277413008</v>
      </c>
      <c r="J9" s="43" t="n">
        <v>30736.6696835399</v>
      </c>
      <c r="K9" s="43" t="n">
        <v>31758.5646495629</v>
      </c>
      <c r="L9" s="43" t="n">
        <v>32651.5642048823</v>
      </c>
      <c r="M9" s="43" t="n">
        <v>33758.1713410442</v>
      </c>
      <c r="N9" s="43" t="n">
        <v>35106.0832678224</v>
      </c>
      <c r="O9" s="43" t="n">
        <v>36427.2717025711</v>
      </c>
      <c r="P9" s="43" t="n">
        <v>37692.1525465099</v>
      </c>
      <c r="Q9" s="43" t="n">
        <v>38987.9243441691</v>
      </c>
      <c r="R9" s="43" t="n">
        <v>40308.8756144789</v>
      </c>
      <c r="S9" s="43" t="n">
        <v>41660.7471216145</v>
      </c>
      <c r="T9" s="43" t="n">
        <v>43043.5223777225</v>
      </c>
      <c r="U9" s="43" t="n">
        <v>44457.1413086033</v>
      </c>
      <c r="V9" s="43" t="n">
        <v>45901.498579231</v>
      </c>
      <c r="W9" s="43" t="n">
        <v>47376.4419596522</v>
      </c>
      <c r="X9" s="43" t="n">
        <v>48881.7707378116</v>
      </c>
      <c r="Y9" s="43" t="n">
        <v>50417.234185967</v>
      </c>
      <c r="Z9" s="43"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3" t="n">
        <v>100.678839675172</v>
      </c>
      <c r="I10" s="43" t="n">
        <v>119.663547924256</v>
      </c>
      <c r="J10" s="43" t="n">
        <v>131.840162278901</v>
      </c>
      <c r="K10" s="43" t="n">
        <v>136.04517836169</v>
      </c>
      <c r="L10" s="43" t="n">
        <v>140.220031248098</v>
      </c>
      <c r="M10" s="43" t="n">
        <v>145.176492445302</v>
      </c>
      <c r="N10" s="43" t="n">
        <v>151.117553569281</v>
      </c>
      <c r="O10" s="43" t="n">
        <v>156.933524108294</v>
      </c>
      <c r="P10" s="43" t="n">
        <v>162.496466038354</v>
      </c>
      <c r="Q10" s="43" t="n">
        <v>168.188371221638</v>
      </c>
      <c r="R10" s="43" t="n">
        <v>174.009024009831</v>
      </c>
      <c r="S10" s="43" t="n">
        <v>179.958038182814</v>
      </c>
      <c r="T10" s="43" t="n">
        <v>186.034851517533</v>
      </c>
      <c r="U10" s="43" t="n">
        <v>192.238720534055</v>
      </c>
      <c r="V10" s="43" t="n">
        <v>198.56871543846</v>
      </c>
      <c r="W10" s="43" t="n">
        <v>205.023715282307</v>
      </c>
      <c r="X10" s="43" t="n">
        <v>211.602403358506</v>
      </c>
      <c r="Y10" s="43" t="n">
        <v>218.303262853388</v>
      </c>
      <c r="Z10" s="43"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0" t="n">
        <v>224.854684204376</v>
      </c>
      <c r="I12" s="40" t="n">
        <v>280.54533028971</v>
      </c>
      <c r="J12" s="40" t="n">
        <v>297.215248939468</v>
      </c>
      <c r="K12" s="40" t="n">
        <v>310.198219144961</v>
      </c>
      <c r="L12" s="40" t="n">
        <v>306.802740753792</v>
      </c>
      <c r="M12" s="40" t="n">
        <v>312.796044938084</v>
      </c>
      <c r="N12" s="40" t="n">
        <v>318.009876402706</v>
      </c>
      <c r="O12" s="40" t="n">
        <v>329.095127632506</v>
      </c>
      <c r="P12" s="40" t="n">
        <v>336.845037519104</v>
      </c>
      <c r="Q12" s="40" t="n">
        <v>346.249420617282</v>
      </c>
      <c r="R12" s="40" t="n">
        <v>354.689317115908</v>
      </c>
      <c r="S12" s="40" t="n">
        <v>363.928073450641</v>
      </c>
      <c r="T12" s="40" t="n">
        <v>372.991241993872</v>
      </c>
      <c r="U12" s="40" t="n">
        <v>382.454844590863</v>
      </c>
      <c r="V12" s="40" t="n">
        <v>391.96955892039</v>
      </c>
      <c r="W12" s="40" t="n">
        <v>401.732225022439</v>
      </c>
      <c r="X12" s="40" t="n">
        <v>411.614208767619</v>
      </c>
      <c r="Y12" s="40" t="n">
        <v>421.676126854035</v>
      </c>
      <c r="Z12" s="40" t="n">
        <v>431.822789661896</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0" t="n">
        <v>53.3839807233738</v>
      </c>
      <c r="I13" s="40" t="n">
        <v>67.4347151975622</v>
      </c>
      <c r="J13" s="40" t="n">
        <v>74.69987967755689</v>
      </c>
      <c r="K13" s="40" t="n">
        <v>76.29428948234271</v>
      </c>
      <c r="L13" s="40" t="n">
        <v>77.85009088208371</v>
      </c>
      <c r="M13" s="40" t="n">
        <v>79.7266388035367</v>
      </c>
      <c r="N13" s="40" t="n">
        <v>82.00230721832131</v>
      </c>
      <c r="O13" s="40" t="n">
        <v>84.1851685431178</v>
      </c>
      <c r="P13" s="40" t="n">
        <v>86.2236504556171</v>
      </c>
      <c r="Q13" s="40" t="n">
        <v>88.2835052542615</v>
      </c>
      <c r="R13" s="40" t="n">
        <v>90.36388444375631</v>
      </c>
      <c r="S13" s="40" t="n">
        <v>92.46389715728721</v>
      </c>
      <c r="T13" s="40" t="n">
        <v>94.5826102687376</v>
      </c>
      <c r="U13" s="40" t="n">
        <v>96.71904857981821</v>
      </c>
      <c r="V13" s="40" t="n">
        <v>98.87219508372139</v>
      </c>
      <c r="W13" s="40" t="n">
        <v>101.040991306772</v>
      </c>
      <c r="X13" s="40" t="n">
        <v>103.224337729403</v>
      </c>
      <c r="Y13" s="40" t="n">
        <v>105.421094287613</v>
      </c>
      <c r="Z13" s="40"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0" t="n">
        <v>16.7595941809113</v>
      </c>
      <c r="I14" s="40" t="n">
        <v>22.7269362675372</v>
      </c>
      <c r="J14" s="40" t="n">
        <v>25.869713488342</v>
      </c>
      <c r="K14" s="40" t="n">
        <v>26.2573345733167</v>
      </c>
      <c r="L14" s="40" t="n">
        <v>26.6338045696755</v>
      </c>
      <c r="M14" s="40" t="n">
        <v>27.0838517278908</v>
      </c>
      <c r="N14" s="40" t="n">
        <v>27.6242701548345</v>
      </c>
      <c r="O14" s="40" t="n">
        <v>28.1400179775309</v>
      </c>
      <c r="P14" s="40" t="n">
        <v>28.6198819214104</v>
      </c>
      <c r="Q14" s="40" t="n">
        <v>29.102264599198</v>
      </c>
      <c r="R14" s="40" t="n">
        <v>29.5869686775841</v>
      </c>
      <c r="S14" s="40" t="n">
        <v>30.0738326774315</v>
      </c>
      <c r="T14" s="40" t="n">
        <v>30.562668986018</v>
      </c>
      <c r="U14" s="40" t="n">
        <v>31.053284669024</v>
      </c>
      <c r="V14" s="40" t="n">
        <v>31.5454815494928</v>
      </c>
      <c r="W14" s="40" t="n">
        <v>32.0390562951449</v>
      </c>
      <c r="X14" s="40" t="n">
        <v>32.5338005140942</v>
      </c>
      <c r="Y14" s="40" t="n">
        <v>33.0295008590021</v>
      </c>
      <c r="Z14" s="40"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0" t="n">
        <v>64.33222890849839</v>
      </c>
      <c r="I15" s="40" t="n">
        <v>80.2273620913227</v>
      </c>
      <c r="J15" s="40" t="n">
        <v>86.5141895930134</v>
      </c>
      <c r="K15" s="40" t="n">
        <v>89.3966824035958</v>
      </c>
      <c r="L15" s="40" t="n">
        <v>91.7467432409538</v>
      </c>
      <c r="M15" s="40" t="n">
        <v>94.7219476540668</v>
      </c>
      <c r="N15" s="40" t="n">
        <v>98.36624567729611</v>
      </c>
      <c r="O15" s="40" t="n">
        <v>101.935015533263</v>
      </c>
      <c r="P15" s="40" t="n">
        <v>105.349232272923</v>
      </c>
      <c r="Q15" s="40" t="n">
        <v>108.842937978489</v>
      </c>
      <c r="R15" s="40" t="n">
        <v>112.392015567382</v>
      </c>
      <c r="S15" s="40" t="n">
        <v>116.020360549125</v>
      </c>
      <c r="T15" s="40" t="n">
        <v>119.727831310932</v>
      </c>
      <c r="U15" s="40" t="n">
        <v>123.514174062084</v>
      </c>
      <c r="V15" s="40" t="n">
        <v>127.379018741532</v>
      </c>
      <c r="W15" s="40" t="n">
        <v>131.32187503292</v>
      </c>
      <c r="X15" s="40" t="n">
        <v>135.34212850318</v>
      </c>
      <c r="Y15" s="40" t="n">
        <v>139.439036881104</v>
      </c>
      <c r="Z15" s="40"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0" t="n">
        <v>0</v>
      </c>
      <c r="I16" s="40" t="n">
        <v>0</v>
      </c>
      <c r="J16" s="40" t="n">
        <v>0</v>
      </c>
      <c r="K16" s="40" t="n">
        <v>0</v>
      </c>
      <c r="L16" s="40" t="n">
        <v>0</v>
      </c>
      <c r="M16" s="40" t="n">
        <v>0</v>
      </c>
      <c r="N16" s="40" t="n">
        <v>0</v>
      </c>
      <c r="O16" s="40" t="n">
        <v>0</v>
      </c>
      <c r="P16" s="40" t="n">
        <v>0</v>
      </c>
      <c r="Q16" s="40" t="n">
        <v>0</v>
      </c>
      <c r="R16" s="40" t="n">
        <v>0</v>
      </c>
      <c r="S16" s="40" t="n">
        <v>0</v>
      </c>
      <c r="T16" s="40" t="n">
        <v>0</v>
      </c>
      <c r="U16" s="40" t="n">
        <v>0</v>
      </c>
      <c r="V16" s="40" t="n">
        <v>0</v>
      </c>
      <c r="W16" s="40" t="n">
        <v>0</v>
      </c>
      <c r="X16" s="40" t="n">
        <v>0</v>
      </c>
      <c r="Y16" s="40" t="n">
        <v>0</v>
      </c>
      <c r="Z16" s="40"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 All subsectors | All fuels</t>
        </is>
      </c>
      <c r="F18" s="14" t="inlineStr">
        <is>
          <t>USD m real</t>
        </is>
      </c>
      <c r="G18" s="14" t="inlineStr">
        <is>
          <t>build (Python emulation of RunAllScenarios)</t>
        </is>
      </c>
      <c r="H18" s="43" t="n">
        <v>24.7499116507651</v>
      </c>
      <c r="I18" s="43" t="n">
        <v>18.5902691501866</v>
      </c>
      <c r="J18" s="43" t="n">
        <v>15.551422727851</v>
      </c>
      <c r="K18" s="43" t="n">
        <v>16.3839035831061</v>
      </c>
      <c r="L18" s="43" t="n">
        <v>16.3521637616865</v>
      </c>
      <c r="M18" s="43" t="n">
        <v>16.6120256666521</v>
      </c>
      <c r="N18" s="43" t="n">
        <v>17.0382889944466</v>
      </c>
      <c r="O18" s="43" t="n">
        <v>17.4527141257418</v>
      </c>
      <c r="P18" s="43" t="n">
        <v>17.8475341369078</v>
      </c>
      <c r="Q18" s="43" t="n">
        <v>18.2453967973365</v>
      </c>
      <c r="R18" s="43" t="n">
        <v>18.6056626634317</v>
      </c>
      <c r="S18" s="43" t="n">
        <v>18.9682623188375</v>
      </c>
      <c r="T18" s="43" t="n">
        <v>19.3330536321841</v>
      </c>
      <c r="U18" s="43" t="n">
        <v>19.6998898819334</v>
      </c>
      <c r="V18" s="43" t="n">
        <v>20.0686198160498</v>
      </c>
      <c r="W18" s="43" t="n">
        <v>20.4390877188102</v>
      </c>
      <c r="X18" s="43" t="n">
        <v>20.8111334847941</v>
      </c>
      <c r="Y18" s="43" t="n">
        <v>21.1845927000861</v>
      </c>
      <c r="Z18" s="43"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43" t="n">
        <v>26077.1698652635</v>
      </c>
      <c r="I19" s="43" t="n">
        <v>30697.7310918557</v>
      </c>
      <c r="J19" s="43" t="n">
        <v>32472.080347621</v>
      </c>
      <c r="K19" s="43" t="n">
        <v>27881.7426707797</v>
      </c>
      <c r="L19" s="43" t="n">
        <v>33437.0416531632</v>
      </c>
      <c r="M19" s="43" t="n">
        <v>28903.1749331325</v>
      </c>
      <c r="N19" s="43" t="n">
        <v>27204.3670736104</v>
      </c>
      <c r="O19" s="43" t="n">
        <v>26829.6585804631</v>
      </c>
      <c r="P19" s="43" t="n">
        <v>26796.9715565045</v>
      </c>
      <c r="Q19" s="43" t="n">
        <v>26751.4541710669</v>
      </c>
      <c r="R19" s="43" t="n">
        <v>27413.1071972633</v>
      </c>
      <c r="S19" s="43" t="n">
        <v>28083.7316491626</v>
      </c>
      <c r="T19" s="43" t="n">
        <v>28763.1393605249</v>
      </c>
      <c r="U19" s="43" t="n">
        <v>29451.1272059575</v>
      </c>
      <c r="V19" s="43" t="n">
        <v>30147.476895335</v>
      </c>
      <c r="W19" s="43" t="n">
        <v>30851.9547890317</v>
      </c>
      <c r="X19" s="43" t="n">
        <v>31564.3117351685</v>
      </c>
      <c r="Y19" s="43" t="n">
        <v>32284.2829300633</v>
      </c>
      <c r="Z19" s="43" t="n">
        <v>33011.5878030547</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43" t="n">
        <v>0</v>
      </c>
      <c r="I20" s="43" t="n">
        <v>0</v>
      </c>
      <c r="J20" s="43" t="n">
        <v>0</v>
      </c>
      <c r="K20" s="43" t="n">
        <v>0</v>
      </c>
      <c r="L20" s="43" t="n">
        <v>0</v>
      </c>
      <c r="M20" s="43" t="n">
        <v>0</v>
      </c>
      <c r="N20" s="43" t="n">
        <v>0</v>
      </c>
      <c r="O20" s="43" t="n">
        <v>0</v>
      </c>
      <c r="P20" s="43" t="n">
        <v>0</v>
      </c>
      <c r="Q20" s="43" t="n">
        <v>0</v>
      </c>
      <c r="R20" s="43" t="n">
        <v>0</v>
      </c>
      <c r="S20" s="43" t="n">
        <v>0</v>
      </c>
      <c r="T20" s="43" t="n">
        <v>0</v>
      </c>
      <c r="U20" s="43" t="n">
        <v>0</v>
      </c>
      <c r="V20" s="43" t="n">
        <v>0</v>
      </c>
      <c r="W20" s="43" t="n">
        <v>0</v>
      </c>
      <c r="X20" s="43" t="n">
        <v>0</v>
      </c>
      <c r="Y20" s="43" t="n">
        <v>0</v>
      </c>
      <c r="Z20" s="43"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43" t="n">
        <v>-26052.4199536128</v>
      </c>
      <c r="I21" s="43" t="n">
        <v>-30679.1408227055</v>
      </c>
      <c r="J21" s="43" t="n">
        <v>-32456.5289248931</v>
      </c>
      <c r="K21" s="43" t="n">
        <v>-27865.3587671966</v>
      </c>
      <c r="L21" s="43" t="n">
        <v>-33420.6894894016</v>
      </c>
      <c r="M21" s="43" t="n">
        <v>-28886.5629074658</v>
      </c>
      <c r="N21" s="43" t="n">
        <v>-27187.3287846159</v>
      </c>
      <c r="O21" s="43" t="n">
        <v>-26812.2058663373</v>
      </c>
      <c r="P21" s="43" t="n">
        <v>-26779.1240223676</v>
      </c>
      <c r="Q21" s="43" t="n">
        <v>-26733.2087742696</v>
      </c>
      <c r="R21" s="43" t="n">
        <v>-27394.5015345998</v>
      </c>
      <c r="S21" s="43" t="n">
        <v>-28064.7633868438</v>
      </c>
      <c r="T21" s="43" t="n">
        <v>-28743.8063068928</v>
      </c>
      <c r="U21" s="43" t="n">
        <v>-29431.4273160755</v>
      </c>
      <c r="V21" s="43" t="n">
        <v>-30127.4082755189</v>
      </c>
      <c r="W21" s="43" t="n">
        <v>-30831.5157013129</v>
      </c>
      <c r="X21" s="43" t="n">
        <v>-31543.5006016837</v>
      </c>
      <c r="Y21" s="43" t="n">
        <v>-32263.0983373632</v>
      </c>
      <c r="Z21" s="43" t="n">
        <v>-32990.028506324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43" t="n">
        <v>0</v>
      </c>
      <c r="I22" s="43" t="n">
        <v>0</v>
      </c>
      <c r="J22" s="43" t="n">
        <v>0</v>
      </c>
      <c r="K22" s="43" t="n">
        <v>0</v>
      </c>
      <c r="L22" s="43" t="n">
        <v>0</v>
      </c>
      <c r="M22" s="43" t="n">
        <v>0</v>
      </c>
      <c r="N22" s="43" t="n">
        <v>0</v>
      </c>
      <c r="O22" s="43" t="n">
        <v>0</v>
      </c>
      <c r="P22" s="43" t="n">
        <v>0</v>
      </c>
      <c r="Q22" s="43" t="n">
        <v>0</v>
      </c>
      <c r="R22" s="43" t="n">
        <v>0</v>
      </c>
      <c r="S22" s="43" t="n">
        <v>0</v>
      </c>
      <c r="T22" s="43" t="n">
        <v>0</v>
      </c>
      <c r="U22" s="43" t="n">
        <v>0</v>
      </c>
      <c r="V22" s="43" t="n">
        <v>0</v>
      </c>
      <c r="W22" s="43" t="n">
        <v>0</v>
      </c>
      <c r="X22" s="43" t="n">
        <v>0</v>
      </c>
      <c r="Y22" s="43" t="n">
        <v>0</v>
      </c>
      <c r="Z22" s="43" t="n">
        <v>0</v>
      </c>
    </row>
    <row r="23">
      <c r="A23" s="10" t="n">
        <v>1</v>
      </c>
      <c r="B23" s="14" t="inlineStr">
        <is>
          <t>Baseline (no carbon price)</t>
        </is>
      </c>
      <c r="C23" s="14" t="inlineStr">
        <is>
          <t>mit.cptraj</t>
        </is>
      </c>
      <c r="D23" s="14" t="inlineStr">
        <is>
          <t>egy.mit.cptraj.1</t>
        </is>
      </c>
      <c r="E23" s="14" t="inlineStr">
        <is>
          <t>Carbon price trajectory used</t>
        </is>
      </c>
      <c r="F23" s="14" t="inlineStr">
        <is>
          <t>$/tCO2 real</t>
        </is>
      </c>
      <c r="G23" s="14" t="inlineStr">
        <is>
          <t>build (Python emulation of RunAllScenarios)</t>
        </is>
      </c>
      <c r="H23" s="23" t="n">
        <v>0</v>
      </c>
      <c r="I23" s="23" t="n">
        <v>0</v>
      </c>
      <c r="J23" s="23" t="n">
        <v>0</v>
      </c>
      <c r="K23" s="23" t="n">
        <v>0</v>
      </c>
      <c r="L23" s="23" t="n">
        <v>0</v>
      </c>
      <c r="M23" s="23" t="n">
        <v>0</v>
      </c>
      <c r="N23" s="23" t="n">
        <v>0</v>
      </c>
      <c r="O23" s="23" t="n">
        <v>0</v>
      </c>
      <c r="P23" s="23" t="n">
        <v>0</v>
      </c>
      <c r="Q23" s="23" t="n">
        <v>0</v>
      </c>
      <c r="R23" s="23" t="n">
        <v>0</v>
      </c>
      <c r="S23" s="23" t="n">
        <v>0</v>
      </c>
      <c r="T23" s="23" t="n">
        <v>0</v>
      </c>
      <c r="U23" s="23" t="n">
        <v>0</v>
      </c>
      <c r="V23" s="23" t="n">
        <v>0</v>
      </c>
      <c r="W23" s="23" t="n">
        <v>0</v>
      </c>
      <c r="X23" s="23" t="n">
        <v>0</v>
      </c>
      <c r="Y23" s="23" t="n">
        <v>0</v>
      </c>
      <c r="Z23" s="23" t="n">
        <v>0</v>
      </c>
    </row>
    <row r="24">
      <c r="A24" s="10" t="n">
        <v>1</v>
      </c>
      <c r="B24" s="14" t="inlineStr">
        <is>
          <t>Baseline (no carbon price)</t>
        </is>
      </c>
      <c r="C24" s="14" t="inlineStr">
        <is>
          <t>mit.ets.p</t>
        </is>
      </c>
      <c r="D24" s="14" t="inlineStr">
        <is>
          <t>egy.mit.ets.p.1</t>
        </is>
      </c>
      <c r="E24" s="14" t="inlineStr">
        <is>
          <t>ETS permit price used</t>
        </is>
      </c>
      <c r="F24" s="14" t="inlineStr">
        <is>
          <t>$/tCO2 real</t>
        </is>
      </c>
      <c r="G24" s="14" t="inlineStr">
        <is>
          <t>build (Python emulation of RunAllScenarios)</t>
        </is>
      </c>
      <c r="H24" s="23" t="n">
        <v>0</v>
      </c>
      <c r="I24" s="23" t="n">
        <v>0</v>
      </c>
      <c r="J24" s="23" t="n">
        <v>0</v>
      </c>
      <c r="K24" s="23" t="n">
        <v>0</v>
      </c>
      <c r="L24" s="23" t="n">
        <v>0</v>
      </c>
      <c r="M24" s="23" t="n">
        <v>0</v>
      </c>
      <c r="N24" s="23" t="n">
        <v>0</v>
      </c>
      <c r="O24" s="23" t="n">
        <v>0</v>
      </c>
      <c r="P24" s="23" t="n">
        <v>0</v>
      </c>
      <c r="Q24" s="23" t="n">
        <v>0</v>
      </c>
      <c r="R24" s="23" t="n">
        <v>0</v>
      </c>
      <c r="S24" s="23" t="n">
        <v>0</v>
      </c>
      <c r="T24" s="23" t="n">
        <v>0</v>
      </c>
      <c r="U24" s="23" t="n">
        <v>0</v>
      </c>
      <c r="V24" s="23" t="n">
        <v>0</v>
      </c>
      <c r="W24" s="23" t="n">
        <v>0</v>
      </c>
      <c r="X24" s="23" t="n">
        <v>0</v>
      </c>
      <c r="Y24" s="23" t="n">
        <v>0</v>
      </c>
      <c r="Z24" s="23" t="n">
        <v>0</v>
      </c>
    </row>
    <row r="25">
      <c r="A25" s="10" t="n">
        <v>1</v>
      </c>
      <c r="B25" s="14" t="inlineStr">
        <is>
          <t>Baseline (no carbon price)</t>
        </is>
      </c>
      <c r="C25" s="14" t="inlineStr">
        <is>
          <t>mit.co2.ets.all.all</t>
        </is>
      </c>
      <c r="D25" s="14" t="inlineStr">
        <is>
          <t>egy.mit.co2.ets.all.all.1</t>
        </is>
      </c>
      <c r="E25" s="14" t="inlineStr">
        <is>
          <t>CO2 emissions covered by the new ETS | All subsectors | All fuels</t>
        </is>
      </c>
      <c r="F25" s="14" t="inlineStr">
        <is>
          <t>MtCO2</t>
        </is>
      </c>
      <c r="G25" s="14" t="inlineStr">
        <is>
          <t>build (Python emulation of RunAllScenarios)</t>
        </is>
      </c>
      <c r="H25" s="40" t="n">
        <v>0</v>
      </c>
      <c r="I25" s="40" t="n">
        <v>0</v>
      </c>
      <c r="J25" s="40" t="n">
        <v>0</v>
      </c>
      <c r="K25" s="40" t="n">
        <v>0</v>
      </c>
      <c r="L25" s="40" t="n">
        <v>0</v>
      </c>
      <c r="M25" s="40" t="n">
        <v>0</v>
      </c>
      <c r="N25" s="40" t="n">
        <v>0</v>
      </c>
      <c r="O25" s="40" t="n">
        <v>0</v>
      </c>
      <c r="P25" s="40" t="n">
        <v>0</v>
      </c>
      <c r="Q25" s="40" t="n">
        <v>0</v>
      </c>
      <c r="R25" s="40" t="n">
        <v>0</v>
      </c>
      <c r="S25" s="40" t="n">
        <v>0</v>
      </c>
      <c r="T25" s="40" t="n">
        <v>0</v>
      </c>
      <c r="U25" s="40" t="n">
        <v>0</v>
      </c>
      <c r="V25" s="40" t="n">
        <v>0</v>
      </c>
      <c r="W25" s="40" t="n">
        <v>0</v>
      </c>
      <c r="X25" s="40" t="n">
        <v>0</v>
      </c>
      <c r="Y25" s="40" t="n">
        <v>0</v>
      </c>
      <c r="Z25" s="40" t="n">
        <v>0</v>
      </c>
    </row>
    <row r="26">
      <c r="A26" s="10" t="n">
        <v>1</v>
      </c>
      <c r="B26" s="14" t="inlineStr">
        <is>
          <t>Baseline (no carbon price)</t>
        </is>
      </c>
      <c r="C26" s="14" t="inlineStr">
        <is>
          <t>mit.co2.cap.all.all</t>
        </is>
      </c>
      <c r="D26" s="14" t="inlineStr">
        <is>
          <t>egy.mit.co2.cap.all.all.1</t>
        </is>
      </c>
      <c r="E26" s="14" t="inlineStr">
        <is>
          <t>ETS cap | All subsectors | All fuels</t>
        </is>
      </c>
      <c r="F26" s="14" t="inlineStr">
        <is>
          <t>MtCO2</t>
        </is>
      </c>
      <c r="G26" s="14" t="inlineStr">
        <is>
          <t>build (Python emulation of RunAllScenarios)</t>
        </is>
      </c>
      <c r="H26" s="40" t="n">
        <v>0</v>
      </c>
      <c r="I26" s="40" t="n">
        <v>0</v>
      </c>
      <c r="J26" s="40" t="n">
        <v>0</v>
      </c>
      <c r="K26" s="40" t="n">
        <v>0</v>
      </c>
      <c r="L26" s="40" t="n">
        <v>0</v>
      </c>
      <c r="M26" s="40" t="n">
        <v>0</v>
      </c>
      <c r="N26" s="40" t="n">
        <v>0</v>
      </c>
      <c r="O26" s="40" t="n">
        <v>0</v>
      </c>
      <c r="P26" s="40" t="n">
        <v>0</v>
      </c>
      <c r="Q26" s="40" t="n">
        <v>0</v>
      </c>
      <c r="R26" s="40" t="n">
        <v>0</v>
      </c>
      <c r="S26" s="40" t="n">
        <v>0</v>
      </c>
      <c r="T26" s="40" t="n">
        <v>0</v>
      </c>
      <c r="U26" s="40" t="n">
        <v>0</v>
      </c>
      <c r="V26" s="40" t="n">
        <v>0</v>
      </c>
      <c r="W26" s="40" t="n">
        <v>0</v>
      </c>
      <c r="X26" s="40" t="n">
        <v>0</v>
      </c>
      <c r="Y26" s="40" t="n">
        <v>0</v>
      </c>
      <c r="Z26" s="40" t="n">
        <v>0</v>
      </c>
    </row>
    <row r="27">
      <c r="A27" s="10" t="n">
        <v>1</v>
      </c>
      <c r="B27" s="14" t="inlineStr">
        <is>
          <t>Baseline (no carbon price)</t>
        </is>
      </c>
      <c r="C27" s="14" t="inlineStr">
        <is>
          <t>mit.rpb.all.gso.a</t>
        </is>
      </c>
      <c r="D27" s="14" t="inlineStr">
        <is>
          <t>egy.mit.rpb.all.gso.a.1</t>
        </is>
      </c>
      <c r="E27" s="14" t="inlineStr">
        <is>
          <t>Retail price before new policies | All subsectors | Gasoline</t>
        </is>
      </c>
      <c r="F27" s="14" t="inlineStr">
        <is>
          <t>$/GJ real</t>
        </is>
      </c>
      <c r="G27" s="14" t="inlineStr">
        <is>
          <t>build (Python emulation of RunAllScenarios)</t>
        </is>
      </c>
      <c r="H27" s="23" t="n">
        <v>17.1645453257496</v>
      </c>
      <c r="I27" s="23" t="n">
        <v>11.7387816845338</v>
      </c>
      <c r="J27" s="23" t="n">
        <v>9.58268059228592</v>
      </c>
      <c r="K27" s="23" t="n">
        <v>9.58268059228592</v>
      </c>
      <c r="L27" s="23" t="n">
        <v>9.58268059228592</v>
      </c>
      <c r="M27" s="23" t="n">
        <v>9.58268059228592</v>
      </c>
      <c r="N27" s="23" t="n">
        <v>9.58268059228592</v>
      </c>
      <c r="O27" s="23" t="n">
        <v>9.58268059228592</v>
      </c>
      <c r="P27" s="23" t="n">
        <v>9.58268059228592</v>
      </c>
      <c r="Q27" s="23" t="n">
        <v>9.58268059228592</v>
      </c>
      <c r="R27" s="23" t="n">
        <v>9.58268059228592</v>
      </c>
      <c r="S27" s="23" t="n">
        <v>9.58268059228592</v>
      </c>
      <c r="T27" s="23" t="n">
        <v>9.58268059228592</v>
      </c>
      <c r="U27" s="23" t="n">
        <v>9.58268059228592</v>
      </c>
      <c r="V27" s="23" t="n">
        <v>9.58268059228592</v>
      </c>
      <c r="W27" s="23" t="n">
        <v>9.58268059228592</v>
      </c>
      <c r="X27" s="23" t="n">
        <v>9.58268059228592</v>
      </c>
      <c r="Y27" s="23" t="n">
        <v>9.58268059228592</v>
      </c>
      <c r="Z27" s="23" t="n">
        <v>9.58268059228592</v>
      </c>
    </row>
    <row r="28">
      <c r="A28" s="10" t="n">
        <v>1</v>
      </c>
      <c r="B28" s="14" t="inlineStr">
        <is>
          <t>Baseline (no carbon price)</t>
        </is>
      </c>
      <c r="C28" s="14" t="inlineStr">
        <is>
          <t>mit.rpb.all.die.a</t>
        </is>
      </c>
      <c r="D28" s="14" t="inlineStr">
        <is>
          <t>egy.mit.rpb.all.die.a.1</t>
        </is>
      </c>
      <c r="E28" s="14" t="inlineStr">
        <is>
          <t>Retail price before new policies | All subsectors | Diesel</t>
        </is>
      </c>
      <c r="F28" s="14" t="inlineStr">
        <is>
          <t>$/GJ real</t>
        </is>
      </c>
      <c r="G28" s="14" t="inlineStr">
        <is>
          <t>build (Python emulation of RunAllScenarios)</t>
        </is>
      </c>
      <c r="H28" s="23" t="n">
        <v>11.0953075337741</v>
      </c>
      <c r="I28" s="23" t="n">
        <v>7.52329139696042</v>
      </c>
      <c r="J28" s="23" t="n">
        <v>6.68201385154289</v>
      </c>
      <c r="K28" s="23" t="n">
        <v>6.68201385154289</v>
      </c>
      <c r="L28" s="23" t="n">
        <v>6.68201385154289</v>
      </c>
      <c r="M28" s="23" t="n">
        <v>6.68201385154289</v>
      </c>
      <c r="N28" s="23" t="n">
        <v>6.68201385154289</v>
      </c>
      <c r="O28" s="23" t="n">
        <v>6.68201385154289</v>
      </c>
      <c r="P28" s="23" t="n">
        <v>6.68201385154289</v>
      </c>
      <c r="Q28" s="23" t="n">
        <v>6.68201385154289</v>
      </c>
      <c r="R28" s="23" t="n">
        <v>6.68201385154289</v>
      </c>
      <c r="S28" s="23" t="n">
        <v>6.68201385154289</v>
      </c>
      <c r="T28" s="23" t="n">
        <v>6.68201385154289</v>
      </c>
      <c r="U28" s="23" t="n">
        <v>6.68201385154289</v>
      </c>
      <c r="V28" s="23" t="n">
        <v>6.68201385154289</v>
      </c>
      <c r="W28" s="23" t="n">
        <v>6.68201385154289</v>
      </c>
      <c r="X28" s="23" t="n">
        <v>6.68201385154289</v>
      </c>
      <c r="Y28" s="23" t="n">
        <v>6.68201385154289</v>
      </c>
      <c r="Z28" s="23" t="n">
        <v>6.68201385154289</v>
      </c>
    </row>
    <row r="29">
      <c r="A29" s="10" t="n">
        <v>1</v>
      </c>
      <c r="B29" s="14" t="inlineStr">
        <is>
          <t>Baseline (no carbon price)</t>
        </is>
      </c>
      <c r="C29" s="14" t="inlineStr">
        <is>
          <t>mit.rpb.res.nga.a</t>
        </is>
      </c>
      <c r="D29" s="14" t="inlineStr">
        <is>
          <t>egy.mit.rpb.res.nga.a.1</t>
        </is>
      </c>
      <c r="E29" s="14" t="inlineStr">
        <is>
          <t>Retail price before new policies | Residential | Natural gas</t>
        </is>
      </c>
      <c r="F29" s="14" t="inlineStr">
        <is>
          <t>$/GJ real</t>
        </is>
      </c>
      <c r="G29" s="14" t="inlineStr">
        <is>
          <t>build (Python emulation of RunAllScenarios)</t>
        </is>
      </c>
      <c r="H29" s="23" t="n">
        <v>4.63366849483039</v>
      </c>
      <c r="I29" s="23" t="n">
        <v>3.20868563703672</v>
      </c>
      <c r="J29" s="23" t="n">
        <v>2.33088056865822</v>
      </c>
      <c r="K29" s="23" t="n">
        <v>2.33088056865822</v>
      </c>
      <c r="L29" s="23" t="n">
        <v>2.33088056865822</v>
      </c>
      <c r="M29" s="23" t="n">
        <v>2.33088056865822</v>
      </c>
      <c r="N29" s="23" t="n">
        <v>2.33088056865822</v>
      </c>
      <c r="O29" s="23" t="n">
        <v>2.33088056865822</v>
      </c>
      <c r="P29" s="23" t="n">
        <v>2.33088056865822</v>
      </c>
      <c r="Q29" s="23" t="n">
        <v>2.33088056865822</v>
      </c>
      <c r="R29" s="23" t="n">
        <v>2.33088056865822</v>
      </c>
      <c r="S29" s="23" t="n">
        <v>2.33088056865822</v>
      </c>
      <c r="T29" s="23" t="n">
        <v>2.33088056865822</v>
      </c>
      <c r="U29" s="23" t="n">
        <v>2.33088056865822</v>
      </c>
      <c r="V29" s="23" t="n">
        <v>2.33088056865822</v>
      </c>
      <c r="W29" s="23" t="n">
        <v>2.33088056865822</v>
      </c>
      <c r="X29" s="23" t="n">
        <v>2.33088056865822</v>
      </c>
      <c r="Y29" s="23" t="n">
        <v>2.33088056865822</v>
      </c>
      <c r="Z29" s="23" t="n">
        <v>2.33088056865822</v>
      </c>
    </row>
    <row r="30">
      <c r="A30" s="10" t="n">
        <v>1</v>
      </c>
      <c r="B30" s="14" t="inlineStr">
        <is>
          <t>Baseline (no carbon price)</t>
        </is>
      </c>
      <c r="C30" s="14" t="inlineStr">
        <is>
          <t>mit.atp.rod.gso.e</t>
        </is>
      </c>
      <c r="D30" s="14" t="inlineStr">
        <is>
          <t>egy.mit.atp.rod.gso.e.1</t>
        </is>
      </c>
      <c r="E30" s="14" t="inlineStr">
        <is>
          <t>After-tax price | Road | Gasoline</t>
        </is>
      </c>
      <c r="F30" s="14" t="inlineStr">
        <is>
          <t>$/GJ real</t>
        </is>
      </c>
      <c r="G30" s="14" t="inlineStr">
        <is>
          <t>build (Python emulation of RunAllScenarios)</t>
        </is>
      </c>
      <c r="H30" s="23" t="n">
        <v>17.1645453257496</v>
      </c>
      <c r="I30" s="23" t="n">
        <v>11.7387816845338</v>
      </c>
      <c r="J30" s="23" t="n">
        <v>9.58268059228592</v>
      </c>
      <c r="K30" s="23" t="n">
        <v>9.58268059228592</v>
      </c>
      <c r="L30" s="23" t="n">
        <v>9.58268059228592</v>
      </c>
      <c r="M30" s="23" t="n">
        <v>9.58268059228592</v>
      </c>
      <c r="N30" s="23" t="n">
        <v>9.58268059228592</v>
      </c>
      <c r="O30" s="23" t="n">
        <v>9.58268059228592</v>
      </c>
      <c r="P30" s="23" t="n">
        <v>9.58268059228592</v>
      </c>
      <c r="Q30" s="23" t="n">
        <v>9.58268059228592</v>
      </c>
      <c r="R30" s="23" t="n">
        <v>9.58268059228592</v>
      </c>
      <c r="S30" s="23" t="n">
        <v>9.58268059228592</v>
      </c>
      <c r="T30" s="23" t="n">
        <v>9.58268059228592</v>
      </c>
      <c r="U30" s="23" t="n">
        <v>9.58268059228592</v>
      </c>
      <c r="V30" s="23" t="n">
        <v>9.58268059228592</v>
      </c>
      <c r="W30" s="23" t="n">
        <v>9.58268059228592</v>
      </c>
      <c r="X30" s="23" t="n">
        <v>9.58268059228592</v>
      </c>
      <c r="Y30" s="23" t="n">
        <v>9.58268059228592</v>
      </c>
      <c r="Z30" s="23" t="n">
        <v>9.58268059228592</v>
      </c>
    </row>
    <row r="31">
      <c r="A31" s="10" t="n">
        <v>1</v>
      </c>
      <c r="B31" s="14" t="inlineStr">
        <is>
          <t>Baseline (no carbon price)</t>
        </is>
      </c>
      <c r="C31" s="14" t="inlineStr">
        <is>
          <t>mit.rp.res.ecy</t>
        </is>
      </c>
      <c r="D31" s="14" t="inlineStr">
        <is>
          <t>egy.mit.rp.res.ecy.1</t>
        </is>
      </c>
      <c r="E31" s="14" t="inlineStr">
        <is>
          <t>End-user electricity price | Residential | Electricity</t>
        </is>
      </c>
      <c r="F31" s="14" t="inlineStr">
        <is>
          <t>$/kWh real</t>
        </is>
      </c>
      <c r="G31" s="14" t="inlineStr">
        <is>
          <t>build (Python emulation of RunAllScenarios)</t>
        </is>
      </c>
      <c r="H31" s="16" t="n">
        <v>0.0613881498333761</v>
      </c>
      <c r="I31" s="16" t="n">
        <v>0.0524045289478607</v>
      </c>
      <c r="J31" s="16" t="n">
        <v>0.0455995743641052</v>
      </c>
      <c r="K31" s="16" t="n">
        <v>0.0486695706074932</v>
      </c>
      <c r="L31" s="16" t="n">
        <v>0.0507745965628234</v>
      </c>
      <c r="M31" s="16" t="n">
        <v>0.0548894156215151</v>
      </c>
      <c r="N31" s="16" t="n">
        <v>0.0544542142407359</v>
      </c>
      <c r="O31" s="16" t="n">
        <v>0.0543212995390556</v>
      </c>
      <c r="P31" s="16" t="n">
        <v>0.0533321672444272</v>
      </c>
      <c r="Q31" s="16" t="n">
        <v>0.0528452708488111</v>
      </c>
      <c r="R31" s="16" t="n">
        <v>0.052192138932614</v>
      </c>
      <c r="S31" s="16" t="n">
        <v>0.0517263177128384</v>
      </c>
      <c r="T31" s="16" t="n">
        <v>0.0512255347538249</v>
      </c>
      <c r="U31" s="16" t="n">
        <v>0.050795779383906</v>
      </c>
      <c r="V31" s="16" t="n">
        <v>0.0503683803696848</v>
      </c>
      <c r="W31" s="16" t="n">
        <v>0.0499746003487143</v>
      </c>
      <c r="X31" s="16" t="n">
        <v>0.0495937317442526</v>
      </c>
      <c r="Y31" s="16" t="n">
        <v>0.0492322279262852</v>
      </c>
      <c r="Z31" s="16" t="n">
        <v>0.0488830844968468</v>
      </c>
    </row>
    <row r="32">
      <c r="A32" s="10" t="n">
        <v>1</v>
      </c>
      <c r="B32" s="14" t="inlineStr">
        <is>
          <t>Baseline (no carbon price)</t>
        </is>
      </c>
      <c r="C32" s="14" t="inlineStr">
        <is>
          <t>mit.rp.ind.ecy</t>
        </is>
      </c>
      <c r="D32" s="14" t="inlineStr">
        <is>
          <t>egy.mit.rp.ind.ecy.1</t>
        </is>
      </c>
      <c r="E32" s="14" t="inlineStr">
        <is>
          <t>End-user electricity price | Industry | Electricity</t>
        </is>
      </c>
      <c r="F32" s="14" t="inlineStr">
        <is>
          <t>$/kWh real</t>
        </is>
      </c>
      <c r="G32" s="14" t="inlineStr">
        <is>
          <t>build (Python emulation of RunAllScenarios)</t>
        </is>
      </c>
      <c r="H32" s="16" t="n">
        <v>0.0636617850123901</v>
      </c>
      <c r="I32" s="16" t="n">
        <v>0.0622303781255846</v>
      </c>
      <c r="J32" s="16" t="n">
        <v>0.0519623056707246</v>
      </c>
      <c r="K32" s="16" t="n">
        <v>0.0550323019141125</v>
      </c>
      <c r="L32" s="16" t="n">
        <v>0.0571373278694427</v>
      </c>
      <c r="M32" s="16" t="n">
        <v>0.0612521469281345</v>
      </c>
      <c r="N32" s="16" t="n">
        <v>0.0608169455473552</v>
      </c>
      <c r="O32" s="16" t="n">
        <v>0.0606840308456749</v>
      </c>
      <c r="P32" s="16" t="n">
        <v>0.0596948985510466</v>
      </c>
      <c r="Q32" s="16" t="n">
        <v>0.0592080021554304</v>
      </c>
      <c r="R32" s="16" t="n">
        <v>0.0585548702392334</v>
      </c>
      <c r="S32" s="16" t="n">
        <v>0.0580890490194577</v>
      </c>
      <c r="T32" s="16" t="n">
        <v>0.0575882660604443</v>
      </c>
      <c r="U32" s="16" t="n">
        <v>0.0571585106905253</v>
      </c>
      <c r="V32" s="16" t="n">
        <v>0.0567311116763041</v>
      </c>
      <c r="W32" s="16" t="n">
        <v>0.0563373316553336</v>
      </c>
      <c r="X32" s="16" t="n">
        <v>0.055956463050872</v>
      </c>
      <c r="Y32" s="16" t="n">
        <v>0.0555949592329045</v>
      </c>
      <c r="Z32" s="16" t="n">
        <v>0.0552458158034661</v>
      </c>
    </row>
    <row r="33">
      <c r="A33" s="10" t="n">
        <v>1</v>
      </c>
      <c r="B33" s="14" t="inlineStr">
        <is>
          <t>Baseline (no carbon price)</t>
        </is>
      </c>
      <c r="C33" s="14" t="inlineStr">
        <is>
          <t>mit.gncav</t>
        </is>
      </c>
      <c r="D33" s="14" t="inlineStr">
        <is>
          <t>egy.mit.gncav.1</t>
        </is>
      </c>
      <c r="E33" s="14" t="inlineStr">
        <is>
          <t>Average generation cost (weighted by generation shares)</t>
        </is>
      </c>
      <c r="F33" s="14" t="inlineStr">
        <is>
          <t>$/kWh</t>
        </is>
      </c>
      <c r="G33" s="14" t="inlineStr">
        <is>
          <t>build (Python emulation of RunAllScenarios)</t>
        </is>
      </c>
      <c r="H33" s="16" t="n">
        <v>0.07175129811497501</v>
      </c>
      <c r="I33" s="16" t="n">
        <v>0.0670362624018446</v>
      </c>
      <c r="J33" s="16" t="n">
        <v>0.07010625864523259</v>
      </c>
      <c r="K33" s="16" t="n">
        <v>0.07221128460056279</v>
      </c>
      <c r="L33" s="16" t="n">
        <v>0.0763261036592545</v>
      </c>
      <c r="M33" s="16" t="n">
        <v>0.07589090227847529</v>
      </c>
      <c r="N33" s="16" t="n">
        <v>0.075757987576795</v>
      </c>
      <c r="O33" s="16" t="n">
        <v>0.0747688552821666</v>
      </c>
      <c r="P33" s="16" t="n">
        <v>0.07428195888655049</v>
      </c>
      <c r="Q33" s="16" t="n">
        <v>0.0736288269703534</v>
      </c>
      <c r="R33" s="16" t="n">
        <v>0.0731630057505777</v>
      </c>
      <c r="S33" s="16" t="n">
        <v>0.0726622227915643</v>
      </c>
      <c r="T33" s="16" t="n">
        <v>0.0722324674216453</v>
      </c>
      <c r="U33" s="16" t="n">
        <v>0.07180506840742421</v>
      </c>
      <c r="V33" s="16" t="n">
        <v>0.07141128838645371</v>
      </c>
      <c r="W33" s="16" t="n">
        <v>0.071030419781992</v>
      </c>
      <c r="X33" s="16" t="n">
        <v>0.0706689159640245</v>
      </c>
      <c r="Y33" s="16" t="n">
        <v>0.0703197725345861</v>
      </c>
      <c r="Z33" s="16" t="n">
        <v>0.0699727200909033</v>
      </c>
    </row>
    <row r="34">
      <c r="A34" s="10" t="n">
        <v>1</v>
      </c>
      <c r="B34" s="14" t="inlineStr">
        <is>
          <t>Baseline (no carbon price)</t>
        </is>
      </c>
      <c r="C34" s="14" t="inlineStr">
        <is>
          <t>mit.co2.pow.all.e</t>
        </is>
      </c>
      <c r="D34" s="14" t="inlineStr">
        <is>
          <t>egy.mit.co2.pow.all.e.1</t>
        </is>
      </c>
      <c r="E34" s="14" t="inlineStr">
        <is>
          <t>CO2 emissions from fuel combustion | Power | All fuels</t>
        </is>
      </c>
      <c r="F34" s="14" t="inlineStr">
        <is>
          <t>MtCO2</t>
        </is>
      </c>
      <c r="G34" s="14" t="inlineStr">
        <is>
          <t>build (Python emulation of RunAllScenarios)</t>
        </is>
      </c>
      <c r="H34" s="40" t="n">
        <v>90.0555728903077</v>
      </c>
      <c r="I34" s="40" t="n">
        <v>109.77204410163</v>
      </c>
      <c r="J34" s="40" t="n">
        <v>109.70809108433</v>
      </c>
      <c r="K34" s="40" t="n">
        <v>117.813034123935</v>
      </c>
      <c r="L34" s="40" t="n">
        <v>110.121816896101</v>
      </c>
      <c r="M34" s="40" t="n">
        <v>110.797405024706</v>
      </c>
      <c r="N34" s="40" t="n">
        <v>109.531773239745</v>
      </c>
      <c r="O34" s="40" t="n">
        <v>114.330968781803</v>
      </c>
      <c r="P34" s="40" t="n">
        <v>116.130451932679</v>
      </c>
      <c r="Q34" s="40" t="n">
        <v>119.480613572625</v>
      </c>
      <c r="R34" s="40" t="n">
        <v>121.787657494203</v>
      </c>
      <c r="S34" s="40" t="n">
        <v>124.792088209756</v>
      </c>
      <c r="T34" s="40" t="n">
        <v>127.520722248757</v>
      </c>
      <c r="U34" s="40" t="n">
        <v>130.551005767311</v>
      </c>
      <c r="V34" s="40" t="n">
        <v>133.535204674833</v>
      </c>
      <c r="W34" s="40" t="n">
        <v>136.671914733295</v>
      </c>
      <c r="X34" s="40" t="n">
        <v>139.834428386135</v>
      </c>
      <c r="Y34" s="40" t="n">
        <v>143.085462884914</v>
      </c>
      <c r="Z34" s="40" t="n">
        <v>146.332106026283</v>
      </c>
    </row>
    <row r="35">
      <c r="A35" s="10" t="n">
        <v>1</v>
      </c>
      <c r="B35" s="14" t="inlineStr">
        <is>
          <t>Baseline (no carbon price)</t>
        </is>
      </c>
      <c r="C35" s="14" t="inlineStr">
        <is>
          <t>mit.gtot</t>
        </is>
      </c>
      <c r="D35" s="14" t="inlineStr">
        <is>
          <t>egy.mit.gtot.1</t>
        </is>
      </c>
      <c r="E35" s="14" t="inlineStr">
        <is>
          <t>Generation, total</t>
        </is>
      </c>
      <c r="F35" s="14" t="inlineStr">
        <is>
          <t>MWy</t>
        </is>
      </c>
      <c r="G35" s="14" t="inlineStr">
        <is>
          <t>build (Python emulation of RunAllScenarios)</t>
        </is>
      </c>
      <c r="H35" s="43" t="n">
        <v>25122.5095205354</v>
      </c>
      <c r="I35" s="43" t="n">
        <v>30746.5374802134</v>
      </c>
      <c r="J35" s="43" t="n">
        <v>32478.0797087984</v>
      </c>
      <c r="K35" s="43" t="n">
        <v>36617.9829695121</v>
      </c>
      <c r="L35" s="43" t="n">
        <v>36726.8656455933</v>
      </c>
      <c r="M35" s="43" t="n">
        <v>37410.9128173324</v>
      </c>
      <c r="N35" s="43" t="n">
        <v>37670.1507288551</v>
      </c>
      <c r="O35" s="43" t="n">
        <v>39400.4564063783</v>
      </c>
      <c r="P35" s="43" t="n">
        <v>40954.8177277418</v>
      </c>
      <c r="Q35" s="43" t="n">
        <v>42870.2678346909</v>
      </c>
      <c r="R35" s="43" t="n">
        <v>44655.6036297008</v>
      </c>
      <c r="S35" s="43" t="n">
        <v>46566.00152626</v>
      </c>
      <c r="T35" s="43" t="n">
        <v>48454.1823449595</v>
      </c>
      <c r="U35" s="43" t="n">
        <v>50413.9178750705</v>
      </c>
      <c r="V35" s="43" t="n">
        <v>52395.8606856095</v>
      </c>
      <c r="W35" s="43" t="n">
        <v>54431.6625028665</v>
      </c>
      <c r="X35" s="43" t="n">
        <v>56504.8807653912</v>
      </c>
      <c r="Y35" s="43" t="n">
        <v>58625.5747742508</v>
      </c>
      <c r="Z35" s="43" t="n">
        <v>60789.5742494211</v>
      </c>
    </row>
    <row r="36">
      <c r="A36" s="10" t="n">
        <v>1</v>
      </c>
      <c r="B36" s="14" t="inlineStr">
        <is>
          <t>Baseline (no carbon price)</t>
        </is>
      </c>
      <c r="C36" s="14" t="inlineStr">
        <is>
          <t>mit.vre</t>
        </is>
      </c>
      <c r="D36" s="14" t="inlineStr">
        <is>
          <t>egy.mit.vre.1</t>
        </is>
      </c>
      <c r="E36" s="14" t="inlineStr">
        <is>
          <t>Variable renewable share of generation (wind, solar, other renewables)</t>
        </is>
      </c>
      <c r="F36" s="14" t="inlineStr">
        <is>
          <t>share</t>
        </is>
      </c>
      <c r="G36" s="14" t="inlineStr">
        <is>
          <t>build (Python emulation of RunAllScenarios)</t>
        </is>
      </c>
      <c r="H36" s="13" t="n">
        <v>0.0523422150659333</v>
      </c>
      <c r="I36" s="13" t="n">
        <v>0.0493054976328918</v>
      </c>
      <c r="J36" s="13" t="n">
        <v>0.0759321127146706</v>
      </c>
      <c r="K36" s="13" t="n">
        <v>0.0958882617659539</v>
      </c>
      <c r="L36" s="13" t="n">
        <v>0.127043056753353</v>
      </c>
      <c r="M36" s="13" t="n">
        <v>0.133465977520873</v>
      </c>
      <c r="N36" s="13" t="n">
        <v>0.143663270872561</v>
      </c>
      <c r="O36" s="13" t="n">
        <v>0.144345674313997</v>
      </c>
      <c r="P36" s="13" t="n">
        <v>0.159538476795822</v>
      </c>
      <c r="Q36" s="13" t="n">
        <v>0.171048746894119</v>
      </c>
      <c r="R36" s="13" t="n">
        <v>0.185146727454637</v>
      </c>
      <c r="S36" s="13" t="n">
        <v>0.196389664824516</v>
      </c>
      <c r="T36" s="13" t="n">
        <v>0.207808561248974</v>
      </c>
      <c r="U36" s="13" t="n">
        <v>0.217886136797275</v>
      </c>
      <c r="V36" s="13" t="n">
        <v>0.227720303445128</v>
      </c>
      <c r="W36" s="13" t="n">
        <v>0.236820714657752</v>
      </c>
      <c r="X36" s="13" t="n">
        <v>0.245605456123645</v>
      </c>
      <c r="Y36" s="13" t="n">
        <v>0.253941106631359</v>
      </c>
      <c r="Z36" s="13" t="n">
        <v>0.262229481461142</v>
      </c>
    </row>
    <row r="37">
      <c r="A37" s="10" t="n">
        <v>1</v>
      </c>
      <c r="B37" s="14" t="inlineStr">
        <is>
          <t>Baseline (no carbon price)</t>
        </is>
      </c>
      <c r="C37" s="14" t="inlineStr">
        <is>
          <t>mit.shr.pow.nga</t>
        </is>
      </c>
      <c r="D37" s="14" t="inlineStr">
        <is>
          <t>egy.mit.shr.pow.nga.1</t>
        </is>
      </c>
      <c r="E37" s="14" t="inlineStr">
        <is>
          <t>Generation share | Power | Natural gas</t>
        </is>
      </c>
      <c r="F37" s="14" t="inlineStr">
        <is>
          <t>share</t>
        </is>
      </c>
      <c r="G37" s="14" t="inlineStr">
        <is>
          <t>build (Python emulation of RunAllScenarios)</t>
        </is>
      </c>
      <c r="H37" s="13" t="n">
        <v>0.796805951196797</v>
      </c>
      <c r="I37" s="13" t="n">
        <v>0.827930642979956</v>
      </c>
      <c r="J37" s="13" t="n">
        <v>0.755510648725958</v>
      </c>
      <c r="K37" s="13" t="n">
        <v>0.702332626442727</v>
      </c>
      <c r="L37" s="13" t="n">
        <v>0.61299229875401</v>
      </c>
      <c r="M37" s="13" t="n">
        <v>0.6118328464256581</v>
      </c>
      <c r="N37" s="13" t="n">
        <v>0.603496019348979</v>
      </c>
      <c r="O37" s="13" t="n">
        <v>0.614552602770394</v>
      </c>
      <c r="P37" s="13" t="n">
        <v>0.607178994696231</v>
      </c>
      <c r="Q37" s="13" t="n">
        <v>0.60497119405957</v>
      </c>
      <c r="R37" s="13" t="n">
        <v>0.598227260140208</v>
      </c>
      <c r="S37" s="13" t="n">
        <v>0.594370917289361</v>
      </c>
      <c r="T37" s="13" t="n">
        <v>0.5894353815219751</v>
      </c>
      <c r="U37" s="13" t="n">
        <v>0.585568167813991</v>
      </c>
      <c r="V37" s="13" t="n">
        <v>0.58141204973533</v>
      </c>
      <c r="W37" s="13" t="n">
        <v>0.577662326334232</v>
      </c>
      <c r="X37" s="13" t="n">
        <v>0.57384635707554</v>
      </c>
      <c r="Y37" s="13" t="n">
        <v>0.570173741463517</v>
      </c>
      <c r="Z37" s="13" t="n">
        <v>0.566268785453334</v>
      </c>
    </row>
    <row r="38">
      <c r="A38" s="10" t="n">
        <v>1</v>
      </c>
      <c r="B38" s="14" t="inlineStr">
        <is>
          <t>Baseline (no carbon price)</t>
        </is>
      </c>
      <c r="C38" s="14" t="inlineStr">
        <is>
          <t>mit.usdtot</t>
        </is>
      </c>
      <c r="D38" s="14" t="inlineStr">
        <is>
          <t>egy.mit.usdtot.1</t>
        </is>
      </c>
      <c r="E38" s="14" t="inlineStr">
        <is>
          <t>New investment, total</t>
        </is>
      </c>
      <c r="F38" s="14" t="inlineStr">
        <is>
          <t>USD m real</t>
        </is>
      </c>
      <c r="G38" s="14" t="inlineStr">
        <is>
          <t>build (Python emulation of RunAllScenarios)</t>
        </is>
      </c>
      <c r="H38" s="43" t="n">
        <v>2740.84731357385</v>
      </c>
      <c r="I38" s="43" t="n">
        <v>23118.2511509123</v>
      </c>
      <c r="J38" s="43" t="n">
        <v>25913.7966591724</v>
      </c>
      <c r="K38" s="43" t="n">
        <v>29068.3167084376</v>
      </c>
      <c r="L38" s="43" t="n">
        <v>5020.40811531016</v>
      </c>
      <c r="M38" s="43" t="n">
        <v>5855.48874603606</v>
      </c>
      <c r="N38" s="43" t="n">
        <v>4447.94497739098</v>
      </c>
      <c r="O38" s="43" t="n">
        <v>9468.45654519993</v>
      </c>
      <c r="P38" s="43" t="n">
        <v>8980.62693781302</v>
      </c>
      <c r="Q38" s="43" t="n">
        <v>10333.9701574661</v>
      </c>
      <c r="R38" s="43" t="n">
        <v>10065.6319196199</v>
      </c>
      <c r="S38" s="43" t="n">
        <v>10645.2546584575</v>
      </c>
      <c r="T38" s="43" t="n">
        <v>10741.8440187127</v>
      </c>
      <c r="U38" s="43" t="n">
        <v>11148.947499512</v>
      </c>
      <c r="V38" s="43" t="n">
        <v>11402.1245667672</v>
      </c>
      <c r="W38" s="43" t="n">
        <v>11755.4010784533</v>
      </c>
      <c r="X38" s="43" t="n">
        <v>12059.9495185246</v>
      </c>
      <c r="Y38" s="43" t="n">
        <v>12347.1550620445</v>
      </c>
      <c r="Z38" s="43" t="n">
        <v>12618.618655779</v>
      </c>
    </row>
    <row r="39">
      <c r="A39" s="10" t="n">
        <v>1</v>
      </c>
      <c r="B39" s="14" t="inlineStr">
        <is>
          <t>Baseline (no carbon price)</t>
        </is>
      </c>
      <c r="C39" s="14" t="inlineStr">
        <is>
          <t>mit.demtot</t>
        </is>
      </c>
      <c r="D39" s="14" t="inlineStr">
        <is>
          <t>egy.mit.demtot.1</t>
        </is>
      </c>
      <c r="E39" s="14" t="inlineStr">
        <is>
          <t>Electricity demand, total</t>
        </is>
      </c>
      <c r="F39" s="14" t="inlineStr">
        <is>
          <t>ktoe</t>
        </is>
      </c>
      <c r="G39" s="14" t="inlineStr">
        <is>
          <t>build (Python emulation of RunAllScenarios)</t>
        </is>
      </c>
      <c r="H39" s="43" t="n">
        <v>15495.7198104268</v>
      </c>
      <c r="I39" s="43" t="n">
        <v>18964.655164912</v>
      </c>
      <c r="J39" s="43" t="n">
        <v>20032.681159375</v>
      </c>
      <c r="K39" s="43" t="n">
        <v>22586.199187415</v>
      </c>
      <c r="L39" s="43" t="n">
        <v>22653.3586978685</v>
      </c>
      <c r="M39" s="43" t="n">
        <v>23075.2832393526</v>
      </c>
      <c r="N39" s="43" t="n">
        <v>23235.1827922979</v>
      </c>
      <c r="O39" s="43" t="n">
        <v>24302.4460743905</v>
      </c>
      <c r="P39" s="43" t="n">
        <v>25261.185785498</v>
      </c>
      <c r="Q39" s="43" t="n">
        <v>26442.6473008723</v>
      </c>
      <c r="R39" s="43" t="n">
        <v>27543.8535010087</v>
      </c>
      <c r="S39" s="43" t="n">
        <v>28722.1987816548</v>
      </c>
      <c r="T39" s="43" t="n">
        <v>29886.8404307732</v>
      </c>
      <c r="U39" s="43" t="n">
        <v>31095.6174700381</v>
      </c>
      <c r="V39" s="43" t="n">
        <v>32318.0920977141</v>
      </c>
      <c r="W39" s="43" t="n">
        <v>33573.7872950425</v>
      </c>
      <c r="X39" s="43" t="n">
        <v>34852.5611880599</v>
      </c>
      <c r="Y39" s="43" t="n">
        <v>36160.6184161039</v>
      </c>
      <c r="Z39" s="43" t="n">
        <v>37495.38672457</v>
      </c>
    </row>
    <row r="40">
      <c r="A40" s="10" t="n">
        <v>1</v>
      </c>
      <c r="B40" s="14" t="inlineStr">
        <is>
          <t>Baseline (no carbon price)</t>
        </is>
      </c>
      <c r="C40" s="14" t="inlineStr">
        <is>
          <t>mit.eldem.tra.ecy.e</t>
        </is>
      </c>
      <c r="D40" s="14" t="inlineStr">
        <is>
          <t>egy.mit.eldem.tra.ecy.e.1</t>
        </is>
      </c>
      <c r="E40" s="14" t="inlineStr">
        <is>
          <t>Electricity demand (memo: power model H; not in the fuel totals; sector policies do not act on it) | Transport | Electricity</t>
        </is>
      </c>
      <c r="F40" s="14" t="inlineStr">
        <is>
          <t>ktoe</t>
        </is>
      </c>
      <c r="G40" s="14" t="inlineStr">
        <is>
          <t>build (Python emulation of RunAllScenarios)</t>
        </is>
      </c>
      <c r="H40" s="43" t="n">
        <v>47.6318696194386</v>
      </c>
      <c r="I40" s="43" t="n">
        <v>56.1578666775528</v>
      </c>
      <c r="J40" s="43" t="n">
        <v>59.1776119843666</v>
      </c>
      <c r="K40" s="43" t="n">
        <v>65.56989481179821</v>
      </c>
      <c r="L40" s="43" t="n">
        <v>66.9130498236109</v>
      </c>
      <c r="M40" s="43" t="n">
        <v>69.2514725966039</v>
      </c>
      <c r="N40" s="43" t="n">
        <v>71.3396417058069</v>
      </c>
      <c r="O40" s="43" t="n">
        <v>75.3506509869983</v>
      </c>
      <c r="P40" s="43" t="n">
        <v>79.0493916358259</v>
      </c>
      <c r="Q40" s="43" t="n">
        <v>83.30265565635921</v>
      </c>
      <c r="R40" s="43" t="n">
        <v>87.44643806386171</v>
      </c>
      <c r="S40" s="43" t="n">
        <v>91.8319804810321</v>
      </c>
      <c r="T40" s="43" t="n">
        <v>96.2556955980635</v>
      </c>
      <c r="U40" s="43" t="n">
        <v>100.848347273463</v>
      </c>
      <c r="V40" s="43" t="n">
        <v>105.541092881939</v>
      </c>
      <c r="W40" s="43" t="n">
        <v>110.378704689433</v>
      </c>
      <c r="X40" s="43" t="n">
        <v>115.33805092228</v>
      </c>
      <c r="Y40" s="43" t="n">
        <v>120.433521973839</v>
      </c>
      <c r="Z40" s="43" t="n">
        <v>125.659154202743</v>
      </c>
    </row>
    <row r="41">
      <c r="A41" s="10" t="n">
        <v>1</v>
      </c>
      <c r="B41" s="14" t="inlineStr">
        <is>
          <t>Baseline (no carbon price)</t>
        </is>
      </c>
      <c r="C41" s="14" t="inlineStr">
        <is>
          <t>mit.eldem.bld.ecy.e</t>
        </is>
      </c>
      <c r="D41" s="14" t="inlineStr">
        <is>
          <t>egy.mit.eldem.bld.ecy.e.1</t>
        </is>
      </c>
      <c r="E41" s="14" t="inlineStr">
        <is>
          <t>Electricity demand (memo: power model H; not in the fuel totals; sector policies do not act on it) | Buildings | Electricity</t>
        </is>
      </c>
      <c r="F41" s="14" t="inlineStr">
        <is>
          <t>ktoe</t>
        </is>
      </c>
      <c r="G41" s="14" t="inlineStr">
        <is>
          <t>build (Python emulation of RunAllScenarios)</t>
        </is>
      </c>
      <c r="H41" s="43" t="n">
        <v>11660.9678190786</v>
      </c>
      <c r="I41" s="43" t="n">
        <v>14469.3803845704</v>
      </c>
      <c r="J41" s="43" t="n">
        <v>15418.0538874128</v>
      </c>
      <c r="K41" s="43" t="n">
        <v>17431.2228698156</v>
      </c>
      <c r="L41" s="43" t="n">
        <v>17472.9347816561</v>
      </c>
      <c r="M41" s="43" t="n">
        <v>17800.9443942527</v>
      </c>
      <c r="N41" s="43" t="n">
        <v>17913.4774943981</v>
      </c>
      <c r="O41" s="43" t="n">
        <v>18764.5645785466</v>
      </c>
      <c r="P41" s="43" t="n">
        <v>19529.719636465</v>
      </c>
      <c r="Q41" s="43" t="n">
        <v>20477.3035716792</v>
      </c>
      <c r="R41" s="43" t="n">
        <v>21360.5445974726</v>
      </c>
      <c r="S41" s="43" t="n">
        <v>22307.8648352945</v>
      </c>
      <c r="T41" s="43" t="n">
        <v>23245.0544127941</v>
      </c>
      <c r="U41" s="43" t="n">
        <v>24219.4812715543</v>
      </c>
      <c r="V41" s="43" t="n">
        <v>25206.2375975085</v>
      </c>
      <c r="W41" s="43" t="n">
        <v>26221.3925258887</v>
      </c>
      <c r="X41" s="43" t="n">
        <v>27256.6553496246</v>
      </c>
      <c r="Y41" s="43" t="n">
        <v>28317.1800661062</v>
      </c>
      <c r="Z41" s="43" t="n">
        <v>29400.8944973783</v>
      </c>
    </row>
    <row r="42">
      <c r="A42" s="10" t="n">
        <v>1</v>
      </c>
      <c r="B42" s="14" t="inlineStr">
        <is>
          <t>Baseline (no carbon price)</t>
        </is>
      </c>
      <c r="C42" s="14" t="inlineStr">
        <is>
          <t>mit.eldem.ind.ecy.e</t>
        </is>
      </c>
      <c r="D42" s="14" t="inlineStr">
        <is>
          <t>egy.mit.eldem.ind.ecy.e.1</t>
        </is>
      </c>
      <c r="E42" s="14" t="inlineStr">
        <is>
          <t>Electricity demand (memo: power model H; not in the fuel totals; sector policies do not act on it) | Industry | Electricity</t>
        </is>
      </c>
      <c r="F42" s="14" t="inlineStr">
        <is>
          <t>ktoe</t>
        </is>
      </c>
      <c r="G42" s="14" t="inlineStr">
        <is>
          <t>build (Python emulation of RunAllScenarios)</t>
        </is>
      </c>
      <c r="H42" s="43" t="n">
        <v>3787.12012172875</v>
      </c>
      <c r="I42" s="43" t="n">
        <v>4439.11691366402</v>
      </c>
      <c r="J42" s="43" t="n">
        <v>4555.44965997782</v>
      </c>
      <c r="K42" s="43" t="n">
        <v>5089.40642278754</v>
      </c>
      <c r="L42" s="43" t="n">
        <v>5113.51086638883</v>
      </c>
      <c r="M42" s="43" t="n">
        <v>5205.08737250334</v>
      </c>
      <c r="N42" s="43" t="n">
        <v>5250.36565619395</v>
      </c>
      <c r="O42" s="43" t="n">
        <v>5462.53084485689</v>
      </c>
      <c r="P42" s="43" t="n">
        <v>5652.41675739723</v>
      </c>
      <c r="Q42" s="43" t="n">
        <v>5882.0410735367</v>
      </c>
      <c r="R42" s="43" t="n">
        <v>6095.8624654722</v>
      </c>
      <c r="S42" s="43" t="n">
        <v>6322.50196587927</v>
      </c>
      <c r="T42" s="43" t="n">
        <v>6545.53032238109</v>
      </c>
      <c r="U42" s="43" t="n">
        <v>6775.28785121041</v>
      </c>
      <c r="V42" s="43" t="n">
        <v>7006.31340732372</v>
      </c>
      <c r="W42" s="43" t="n">
        <v>7242.01606446431</v>
      </c>
      <c r="X42" s="43" t="n">
        <v>7480.56778751301</v>
      </c>
      <c r="Y42" s="43" t="n">
        <v>7723.0048280238</v>
      </c>
      <c r="Z42" s="43" t="n">
        <v>7968.83307298898</v>
      </c>
    </row>
    <row r="43">
      <c r="A43" s="10" t="n">
        <v>1</v>
      </c>
      <c r="B43" s="14" t="inlineStr">
        <is>
          <t>Baseline (no carbon price)</t>
        </is>
      </c>
      <c r="C43" s="14" t="inlineStr">
        <is>
          <t>mit.eldem.oen.ecy.e</t>
        </is>
      </c>
      <c r="D43" s="14" t="inlineStr">
        <is>
          <t>egy.mit.eldem.oen.ecy.e.1</t>
        </is>
      </c>
      <c r="E43" s="14" t="inlineStr">
        <is>
          <t>Electricity demand (memo: power model H; not in the fuel totals; sector policies do not act on it) | Other energy use | Electricity</t>
        </is>
      </c>
      <c r="F43" s="14" t="inlineStr">
        <is>
          <t>ktoe</t>
        </is>
      </c>
      <c r="G43" s="14" t="inlineStr">
        <is>
          <t>build (Python emulation of RunAllScenarios)</t>
        </is>
      </c>
      <c r="H43" s="43" t="n">
        <v>0</v>
      </c>
      <c r="I43" s="43" t="n">
        <v>0</v>
      </c>
      <c r="J43" s="43" t="n">
        <v>0</v>
      </c>
      <c r="K43" s="43" t="n">
        <v>0</v>
      </c>
      <c r="L43" s="43" t="n">
        <v>0</v>
      </c>
      <c r="M43" s="43" t="n">
        <v>0</v>
      </c>
      <c r="N43" s="43" t="n">
        <v>0</v>
      </c>
      <c r="O43" s="43" t="n">
        <v>0</v>
      </c>
      <c r="P43" s="43" t="n">
        <v>0</v>
      </c>
      <c r="Q43" s="43" t="n">
        <v>0</v>
      </c>
      <c r="R43" s="43" t="n">
        <v>0</v>
      </c>
      <c r="S43" s="43" t="n">
        <v>0</v>
      </c>
      <c r="T43" s="43" t="n">
        <v>0</v>
      </c>
      <c r="U43" s="43" t="n">
        <v>0</v>
      </c>
      <c r="V43" s="43" t="n">
        <v>0</v>
      </c>
      <c r="W43" s="43" t="n">
        <v>0</v>
      </c>
      <c r="X43" s="43" t="n">
        <v>0</v>
      </c>
      <c r="Y43" s="43" t="n">
        <v>0</v>
      </c>
      <c r="Z43" s="43" t="n">
        <v>0</v>
      </c>
    </row>
    <row r="44">
      <c r="A44" s="10" t="n">
        <v>1</v>
      </c>
      <c r="B44" s="14" t="inlineStr">
        <is>
          <t>Baseline (no carbon price)</t>
        </is>
      </c>
      <c r="C44" s="14" t="inlineStr">
        <is>
          <t>mit.req</t>
        </is>
      </c>
      <c r="D44" s="14" t="inlineStr">
        <is>
          <t>egy.mit.req.1</t>
        </is>
      </c>
      <c r="E44" s="14" t="inlineStr">
        <is>
          <t>Required generation (incl. net exports, transmission and statistical differences, own use)</t>
        </is>
      </c>
      <c r="F44" s="14" t="inlineStr">
        <is>
          <t>MWy</t>
        </is>
      </c>
      <c r="G44" s="14" t="inlineStr">
        <is>
          <t>build (Python emulation of RunAllScenarios)</t>
        </is>
      </c>
      <c r="H44" s="43" t="n">
        <v>25122.5095205354</v>
      </c>
      <c r="I44" s="43" t="n">
        <v>30746.5374802134</v>
      </c>
      <c r="J44" s="43" t="n">
        <v>32478.0797087984</v>
      </c>
      <c r="K44" s="43" t="n">
        <v>36617.9829695121</v>
      </c>
      <c r="L44" s="43" t="n">
        <v>36726.8656455933</v>
      </c>
      <c r="M44" s="43" t="n">
        <v>37410.9128173324</v>
      </c>
      <c r="N44" s="43" t="n">
        <v>37670.1507288551</v>
      </c>
      <c r="O44" s="43" t="n">
        <v>39400.4564063783</v>
      </c>
      <c r="P44" s="43" t="n">
        <v>40954.8177277418</v>
      </c>
      <c r="Q44" s="43" t="n">
        <v>42870.2678346909</v>
      </c>
      <c r="R44" s="43" t="n">
        <v>44655.6036297008</v>
      </c>
      <c r="S44" s="43" t="n">
        <v>46566.00152626</v>
      </c>
      <c r="T44" s="43" t="n">
        <v>48454.1823449595</v>
      </c>
      <c r="U44" s="43" t="n">
        <v>50413.9178750705</v>
      </c>
      <c r="V44" s="43" t="n">
        <v>52395.8606856095</v>
      </c>
      <c r="W44" s="43" t="n">
        <v>54431.6625028665</v>
      </c>
      <c r="X44" s="43" t="n">
        <v>56504.8807653912</v>
      </c>
      <c r="Y44" s="43" t="n">
        <v>58625.5747742508</v>
      </c>
      <c r="Z44" s="43" t="n">
        <v>60789.5742494211</v>
      </c>
    </row>
    <row r="45">
      <c r="A45" s="10" t="n">
        <v>1</v>
      </c>
      <c r="B45" s="14" t="inlineStr">
        <is>
          <t>Baseline (no carbon price)</t>
        </is>
      </c>
      <c r="C45" s="14" t="inlineStr">
        <is>
          <t>mit.captot</t>
        </is>
      </c>
      <c r="D45" s="14" t="inlineStr">
        <is>
          <t>egy.mit.captot.1</t>
        </is>
      </c>
      <c r="E45" s="14" t="inlineStr">
        <is>
          <t>Nameplate capacity, total</t>
        </is>
      </c>
      <c r="F45" s="14" t="inlineStr">
        <is>
          <t>MW</t>
        </is>
      </c>
      <c r="G45" s="14" t="inlineStr">
        <is>
          <t>build (Python emulation of RunAllScenarios)</t>
        </is>
      </c>
      <c r="H45" s="43" t="n">
        <v>60726.1845893258</v>
      </c>
      <c r="I45" s="43" t="n">
        <v>60811.4027460627</v>
      </c>
      <c r="J45" s="43" t="n">
        <v>72307.44542378301</v>
      </c>
      <c r="K45" s="43" t="n">
        <v>85238.4776908795</v>
      </c>
      <c r="L45" s="43" t="n">
        <v>99809.28103583179</v>
      </c>
      <c r="M45" s="43" t="n">
        <v>100754.835468639</v>
      </c>
      <c r="N45" s="43" t="n">
        <v>102377.871143415</v>
      </c>
      <c r="O45" s="43" t="n">
        <v>102941.555029064</v>
      </c>
      <c r="P45" s="43" t="n">
        <v>107590.497474788</v>
      </c>
      <c r="Q45" s="43" t="n">
        <v>111877.717186785</v>
      </c>
      <c r="R45" s="43" t="n">
        <v>117183.794582151</v>
      </c>
      <c r="S45" s="43" t="n">
        <v>122139.658640222</v>
      </c>
      <c r="T45" s="43" t="n">
        <v>127466.066390867</v>
      </c>
      <c r="U45" s="43" t="n">
        <v>132758.749367151</v>
      </c>
      <c r="V45" s="43" t="n">
        <v>138289.880769475</v>
      </c>
      <c r="W45" s="43" t="n">
        <v>143919.348876883</v>
      </c>
      <c r="X45" s="43" t="n">
        <v>149747.627628387</v>
      </c>
      <c r="Y45" s="43" t="n">
        <v>155727.386734795</v>
      </c>
      <c r="Z45" s="43" t="n">
        <v>161955.438007199</v>
      </c>
    </row>
    <row r="46">
      <c r="A46" s="10" t="n">
        <v>1</v>
      </c>
      <c r="B46" s="14" t="inlineStr">
        <is>
          <t>Baseline (no carbon price)</t>
        </is>
      </c>
      <c r="C46" s="14" t="inlineStr">
        <is>
          <t>mit.cap.pow.wnd</t>
        </is>
      </c>
      <c r="D46" s="14" t="inlineStr">
        <is>
          <t>egy.mit.cap.pow.wnd.1</t>
        </is>
      </c>
      <c r="E46" s="14" t="inlineStr">
        <is>
          <t>Nameplate capacity | Power | Wind</t>
        </is>
      </c>
      <c r="F46" s="14" t="inlineStr">
        <is>
          <t>MW</t>
        </is>
      </c>
      <c r="G46" s="14" t="inlineStr">
        <is>
          <t>build (Python emulation of RunAllScenarios)</t>
        </is>
      </c>
      <c r="H46" s="43" t="n">
        <v>2387.25143730845</v>
      </c>
      <c r="I46" s="43" t="n">
        <v>2947.21533542608</v>
      </c>
      <c r="J46" s="43" t="n">
        <v>4523.80879228091</v>
      </c>
      <c r="K46" s="43" t="n">
        <v>6264.18696237305</v>
      </c>
      <c r="L46" s="43" t="n">
        <v>8193.01332328092</v>
      </c>
      <c r="M46" s="43" t="n">
        <v>9077.621744149021</v>
      </c>
      <c r="N46" s="43" t="n">
        <v>10124.2132012869</v>
      </c>
      <c r="O46" s="43" t="n">
        <v>10809.2808156929</v>
      </c>
      <c r="P46" s="43" t="n">
        <v>12640.3250346444</v>
      </c>
      <c r="Q46" s="43" t="n">
        <v>14285.2519179364</v>
      </c>
      <c r="R46" s="43" t="n">
        <v>16180.3647451005</v>
      </c>
      <c r="S46" s="43" t="n">
        <v>17941.578113015</v>
      </c>
      <c r="T46" s="43" t="n">
        <v>19775.5257745976</v>
      </c>
      <c r="U46" s="43" t="n">
        <v>21570.4782192809</v>
      </c>
      <c r="V46" s="43" t="n">
        <v>23403.3102060978</v>
      </c>
      <c r="W46" s="43" t="n">
        <v>25235.9392481294</v>
      </c>
      <c r="X46" s="43" t="n">
        <v>27097.0699165394</v>
      </c>
      <c r="Y46" s="43" t="n">
        <v>28976.9618925565</v>
      </c>
      <c r="Z46" s="43" t="n">
        <v>30878.3247735736</v>
      </c>
    </row>
    <row r="47">
      <c r="A47" s="10" t="n">
        <v>1</v>
      </c>
      <c r="B47" s="14" t="inlineStr">
        <is>
          <t>Baseline (no carbon price)</t>
        </is>
      </c>
      <c r="C47" s="14" t="inlineStr">
        <is>
          <t>mit.cap.pow.sol</t>
        </is>
      </c>
      <c r="D47" s="14" t="inlineStr">
        <is>
          <t>egy.mit.cap.pow.sol.1</t>
        </is>
      </c>
      <c r="E47" s="14" t="inlineStr">
        <is>
          <t>Nameplate capacity | Power | Solar</t>
        </is>
      </c>
      <c r="F47" s="14" t="inlineStr">
        <is>
          <t>MW</t>
        </is>
      </c>
      <c r="G47" s="14" t="inlineStr">
        <is>
          <t>build (Python emulation of RunAllScenarios)</t>
        </is>
      </c>
      <c r="H47" s="43" t="n">
        <v>3326.62425070716</v>
      </c>
      <c r="I47" s="43" t="n">
        <v>3510.04850179141</v>
      </c>
      <c r="J47" s="43" t="n">
        <v>6161.03650844591</v>
      </c>
      <c r="K47" s="43" t="n">
        <v>9066.548042277251</v>
      </c>
      <c r="L47" s="43" t="n">
        <v>12266.6071088978</v>
      </c>
      <c r="M47" s="43" t="n">
        <v>12609.9862548262</v>
      </c>
      <c r="N47" s="43" t="n">
        <v>13191.9617087978</v>
      </c>
      <c r="O47" s="43" t="n">
        <v>13580.5622419448</v>
      </c>
      <c r="P47" s="43" t="n">
        <v>15232.0651518951</v>
      </c>
      <c r="Q47" s="43" t="n">
        <v>16929.6112042124</v>
      </c>
      <c r="R47" s="43" t="n">
        <v>18965.1636167798</v>
      </c>
      <c r="S47" s="43" t="n">
        <v>20903.3777669754</v>
      </c>
      <c r="T47" s="43" t="n">
        <v>22980.756595679</v>
      </c>
      <c r="U47" s="43" t="n">
        <v>25074.1685601661</v>
      </c>
      <c r="V47" s="43" t="n">
        <v>27281.1568487017</v>
      </c>
      <c r="W47" s="43" t="n">
        <v>29554.2413305533</v>
      </c>
      <c r="X47" s="43" t="n">
        <v>31937.7002146348</v>
      </c>
      <c r="Y47" s="43" t="n">
        <v>34413.0820405879</v>
      </c>
      <c r="Z47" s="43" t="n">
        <v>37096.2283422065</v>
      </c>
    </row>
    <row r="48">
      <c r="A48" s="10" t="n">
        <v>1</v>
      </c>
      <c r="B48" s="14" t="inlineStr">
        <is>
          <t>Baseline (no carbon price)</t>
        </is>
      </c>
      <c r="C48" s="14" t="inlineStr">
        <is>
          <t>mit.nimtot</t>
        </is>
      </c>
      <c r="D48" s="14" t="inlineStr">
        <is>
          <t>egy.mit.nimtot.1</t>
        </is>
      </c>
      <c r="E48" s="14" t="inlineStr">
        <is>
          <t>New nameplate investment, total</t>
        </is>
      </c>
      <c r="F48" s="14" t="inlineStr">
        <is>
          <t>MW</t>
        </is>
      </c>
      <c r="G48" s="14" t="inlineStr">
        <is>
          <t>build (Python emulation of RunAllScenarios)</t>
        </is>
      </c>
      <c r="H48" s="43" t="n">
        <v>1927.20174922822</v>
      </c>
      <c r="I48" s="43" t="n">
        <v>13340.8834415295</v>
      </c>
      <c r="J48" s="43" t="n">
        <v>15064.1215705848</v>
      </c>
      <c r="K48" s="43" t="n">
        <v>17027.3040839388</v>
      </c>
      <c r="L48" s="43" t="n">
        <v>3765.71221665493</v>
      </c>
      <c r="M48" s="43" t="n">
        <v>4474.51026111796</v>
      </c>
      <c r="N48" s="43" t="n">
        <v>3469.64121502711</v>
      </c>
      <c r="O48" s="43" t="n">
        <v>7574.43470509163</v>
      </c>
      <c r="P48" s="43" t="n">
        <v>7371.0533752549</v>
      </c>
      <c r="Q48" s="43" t="n">
        <v>8537.072541667691</v>
      </c>
      <c r="R48" s="43" t="n">
        <v>8368.590074973539</v>
      </c>
      <c r="S48" s="43" t="n">
        <v>8908.74508149863</v>
      </c>
      <c r="T48" s="43" t="n">
        <v>9057.174843659621</v>
      </c>
      <c r="U48" s="43" t="n">
        <v>9476.59389498257</v>
      </c>
      <c r="V48" s="43" t="n">
        <v>9764.108110548041</v>
      </c>
      <c r="W48" s="43" t="n">
        <v>10155.4978949481</v>
      </c>
      <c r="X48" s="43" t="n">
        <v>10506.5084560018</v>
      </c>
      <c r="Y48" s="43" t="n">
        <v>10959.643775904</v>
      </c>
      <c r="Z48" s="43" t="n">
        <v>11411.8266391104</v>
      </c>
    </row>
    <row r="49">
      <c r="A49" s="10" t="n">
        <v>1</v>
      </c>
      <c r="B49" s="14" t="inlineStr">
        <is>
          <t>Baseline (no carbon price)</t>
        </is>
      </c>
      <c r="C49" s="14" t="inlineStr">
        <is>
          <t>mit.shr.pow.coa</t>
        </is>
      </c>
      <c r="D49" s="14" t="inlineStr">
        <is>
          <t>egy.mit.shr.pow.coa.1</t>
        </is>
      </c>
      <c r="E49" s="14" t="inlineStr">
        <is>
          <t>Generation share | Power | Coal</t>
        </is>
      </c>
      <c r="F49" s="14" t="inlineStr">
        <is>
          <t>share</t>
        </is>
      </c>
      <c r="G49" s="14" t="inlineStr">
        <is>
          <t>build (Python emulation of RunAllScenarios)</t>
        </is>
      </c>
      <c r="H49" s="13" t="n">
        <v>0</v>
      </c>
      <c r="I49" s="13" t="n">
        <v>0</v>
      </c>
      <c r="J49" s="13" t="n">
        <v>0</v>
      </c>
      <c r="K49" s="13" t="n">
        <v>0</v>
      </c>
      <c r="L49" s="13" t="n">
        <v>0</v>
      </c>
      <c r="M49" s="13" t="n">
        <v>0</v>
      </c>
      <c r="N49" s="13" t="n">
        <v>0</v>
      </c>
      <c r="O49" s="13" t="n">
        <v>0</v>
      </c>
      <c r="P49" s="13" t="n">
        <v>0</v>
      </c>
      <c r="Q49" s="13" t="n">
        <v>0</v>
      </c>
      <c r="R49" s="13" t="n">
        <v>0</v>
      </c>
      <c r="S49" s="13" t="n">
        <v>0</v>
      </c>
      <c r="T49" s="13" t="n">
        <v>0</v>
      </c>
      <c r="U49" s="13" t="n">
        <v>0</v>
      </c>
      <c r="V49" s="13" t="n">
        <v>0</v>
      </c>
      <c r="W49" s="13" t="n">
        <v>0</v>
      </c>
      <c r="X49" s="13" t="n">
        <v>0</v>
      </c>
      <c r="Y49" s="13" t="n">
        <v>0</v>
      </c>
      <c r="Z49" s="13" t="n">
        <v>0</v>
      </c>
    </row>
    <row r="50">
      <c r="A50" s="10" t="n">
        <v>1</v>
      </c>
      <c r="B50" s="14" t="inlineStr">
        <is>
          <t>Baseline (no carbon price)</t>
        </is>
      </c>
      <c r="C50" s="14" t="inlineStr">
        <is>
          <t>mit.shr.pow.oop</t>
        </is>
      </c>
      <c r="D50" s="14" t="inlineStr">
        <is>
          <t>egy.mit.shr.pow.oop.1</t>
        </is>
      </c>
      <c r="E50" s="14" t="inlineStr">
        <is>
          <t>Generation share | Power | Other oil products</t>
        </is>
      </c>
      <c r="F50" s="14" t="inlineStr">
        <is>
          <t>share</t>
        </is>
      </c>
      <c r="G50" s="14" t="inlineStr">
        <is>
          <t>build (Python emulation of RunAllScenarios)</t>
        </is>
      </c>
      <c r="H50" s="13" t="n">
        <v>0.0840906621921125</v>
      </c>
      <c r="I50" s="13" t="n">
        <v>0.0668476712836812</v>
      </c>
      <c r="J50" s="13" t="n">
        <v>0.0769460757080546</v>
      </c>
      <c r="K50" s="13" t="n">
        <v>0.0817907033545375</v>
      </c>
      <c r="L50" s="13" t="n">
        <v>0.0966793263474255</v>
      </c>
      <c r="M50" s="13" t="n">
        <v>0.0923638294778254</v>
      </c>
      <c r="N50" s="13" t="n">
        <v>0.0892946135133692</v>
      </c>
      <c r="O50" s="13" t="n">
        <v>0.0830683166658447</v>
      </c>
      <c r="P50" s="13" t="n">
        <v>0.0779015916542997</v>
      </c>
      <c r="Q50" s="13" t="n">
        <v>0.07253650723948921</v>
      </c>
      <c r="R50" s="13" t="n">
        <v>0.0679143387301339</v>
      </c>
      <c r="S50" s="13" t="n">
        <v>0.06351772053957221</v>
      </c>
      <c r="T50" s="13" t="n">
        <v>0.0595528259355915</v>
      </c>
      <c r="U50" s="13" t="n">
        <v>0.0558488042098927</v>
      </c>
      <c r="V50" s="13" t="n">
        <v>0.0524461581340387</v>
      </c>
      <c r="W50" s="13" t="n">
        <v>0.04928284808171</v>
      </c>
      <c r="X50" s="13" t="n">
        <v>0.0463561675309144</v>
      </c>
      <c r="Y50" s="13" t="n">
        <v>0.0436370075105932</v>
      </c>
      <c r="Z50" s="13" t="n">
        <v>0.0411106786341053</v>
      </c>
    </row>
    <row r="51">
      <c r="A51" s="10" t="n">
        <v>1</v>
      </c>
      <c r="B51" s="14" t="inlineStr">
        <is>
          <t>Baseline (no carbon price)</t>
        </is>
      </c>
      <c r="C51" s="14" t="inlineStr">
        <is>
          <t>mit.shr.pow.wnd</t>
        </is>
      </c>
      <c r="D51" s="14" t="inlineStr">
        <is>
          <t>egy.mit.shr.pow.wnd.1</t>
        </is>
      </c>
      <c r="E51" s="14" t="inlineStr">
        <is>
          <t>Generation share | Power | Wind</t>
        </is>
      </c>
      <c r="F51" s="14" t="inlineStr">
        <is>
          <t>share</t>
        </is>
      </c>
      <c r="G51" s="14" t="inlineStr">
        <is>
          <t>build (Python emulation of RunAllScenarios)</t>
        </is>
      </c>
      <c r="H51" s="13" t="n">
        <v>0.0285073205209505</v>
      </c>
      <c r="I51" s="13" t="n">
        <v>0.0287565583993586</v>
      </c>
      <c r="J51" s="13" t="n">
        <v>0.0417864187123298</v>
      </c>
      <c r="K51" s="13" t="n">
        <v>0.0513205790246986</v>
      </c>
      <c r="L51" s="13" t="n">
        <v>0.0669238704087232</v>
      </c>
      <c r="M51" s="13" t="n">
        <v>0.0727939073965342</v>
      </c>
      <c r="N51" s="13" t="n">
        <v>0.0806278685277349</v>
      </c>
      <c r="O51" s="13" t="n">
        <v>0.082303215253692</v>
      </c>
      <c r="P51" s="13" t="n">
        <v>0.09259222042208359</v>
      </c>
      <c r="Q51" s="13" t="n">
        <v>0.0999661488448412</v>
      </c>
      <c r="R51" s="13" t="n">
        <v>0.108701014631491</v>
      </c>
      <c r="S51" s="13" t="n">
        <v>0.11558805260248</v>
      </c>
      <c r="T51" s="13" t="n">
        <v>0.122438506755577</v>
      </c>
      <c r="U51" s="13" t="n">
        <v>0.128360257217467</v>
      </c>
      <c r="V51" s="13" t="n">
        <v>0.133999002401303</v>
      </c>
      <c r="W51" s="13" t="n">
        <v>0.139087829147973</v>
      </c>
      <c r="X51" s="13" t="n">
        <v>0.143865819462818</v>
      </c>
      <c r="Y51" s="13" t="n">
        <v>0.148281506855009</v>
      </c>
      <c r="Z51" s="13" t="n">
        <v>0.152386285748009</v>
      </c>
    </row>
    <row r="52">
      <c r="A52" s="10" t="n">
        <v>1</v>
      </c>
      <c r="B52" s="14" t="inlineStr">
        <is>
          <t>Baseline (no carbon price)</t>
        </is>
      </c>
      <c r="C52" s="14" t="inlineStr">
        <is>
          <t>mit.shr.pow.sol</t>
        </is>
      </c>
      <c r="D52" s="14" t="inlineStr">
        <is>
          <t>egy.mit.shr.pow.sol.1</t>
        </is>
      </c>
      <c r="E52" s="14" t="inlineStr">
        <is>
          <t>Generation share | Power | Solar</t>
        </is>
      </c>
      <c r="F52" s="14" t="inlineStr">
        <is>
          <t>share</t>
        </is>
      </c>
      <c r="G52" s="14" t="inlineStr">
        <is>
          <t>build (Python emulation of RunAllScenarios)</t>
        </is>
      </c>
      <c r="H52" s="13" t="n">
        <v>0.0238348945449828</v>
      </c>
      <c r="I52" s="13" t="n">
        <v>0.0205489392335331</v>
      </c>
      <c r="J52" s="13" t="n">
        <v>0.0341456940023408</v>
      </c>
      <c r="K52" s="13" t="n">
        <v>0.0445676827412553</v>
      </c>
      <c r="L52" s="13" t="n">
        <v>0.0601191863446295</v>
      </c>
      <c r="M52" s="13" t="n">
        <v>0.060672070124339</v>
      </c>
      <c r="N52" s="13" t="n">
        <v>0.0630354023448257</v>
      </c>
      <c r="O52" s="13" t="n">
        <v>0.062042459060305</v>
      </c>
      <c r="P52" s="13" t="n">
        <v>0.06694625637373799</v>
      </c>
      <c r="Q52" s="13" t="n">
        <v>0.07108259804927811</v>
      </c>
      <c r="R52" s="13" t="n">
        <v>0.07644571282314649</v>
      </c>
      <c r="S52" s="13" t="n">
        <v>0.0808016122220355</v>
      </c>
      <c r="T52" s="13" t="n">
        <v>0.0853700544933975</v>
      </c>
      <c r="U52" s="13" t="n">
        <v>0.089525879579808</v>
      </c>
      <c r="V52" s="13" t="n">
        <v>0.0937213010438248</v>
      </c>
      <c r="W52" s="13" t="n">
        <v>0.09773288550977929</v>
      </c>
      <c r="X52" s="13" t="n">
        <v>0.101739636660827</v>
      </c>
      <c r="Y52" s="13" t="n">
        <v>0.10565959977635</v>
      </c>
      <c r="Z52" s="13" t="n">
        <v>0.109843195713133</v>
      </c>
    </row>
    <row r="53">
      <c r="A53" s="10" t="n">
        <v>1</v>
      </c>
      <c r="B53" s="14" t="inlineStr">
        <is>
          <t>Baseline (no carbon price)</t>
        </is>
      </c>
      <c r="C53" s="14" t="inlineStr">
        <is>
          <t>mit.shr.pow.hyd</t>
        </is>
      </c>
      <c r="D53" s="14" t="inlineStr">
        <is>
          <t>egy.mit.shr.pow.hyd.1</t>
        </is>
      </c>
      <c r="E53" s="14" t="inlineStr">
        <is>
          <t>Generation share | Power | Hydro</t>
        </is>
      </c>
      <c r="F53" s="14" t="inlineStr">
        <is>
          <t>share</t>
        </is>
      </c>
      <c r="G53" s="14" t="inlineStr">
        <is>
          <t>build (Python emulation of RunAllScenarios)</t>
        </is>
      </c>
      <c r="H53" s="13" t="n">
        <v>0.066761171545157</v>
      </c>
      <c r="I53" s="13" t="n">
        <v>0.0559161881034707</v>
      </c>
      <c r="J53" s="13" t="n">
        <v>0.0916111628513173</v>
      </c>
      <c r="K53" s="13" t="n">
        <v>0.119988408436781</v>
      </c>
      <c r="L53" s="13" t="n">
        <v>0.163285318145212</v>
      </c>
      <c r="M53" s="13" t="n">
        <v>0.162337346575644</v>
      </c>
      <c r="N53" s="13" t="n">
        <v>0.163546096265091</v>
      </c>
      <c r="O53" s="13" t="n">
        <v>0.158033406249765</v>
      </c>
      <c r="P53" s="13" t="n">
        <v>0.155380936853648</v>
      </c>
      <c r="Q53" s="13" t="n">
        <v>0.151443551806821</v>
      </c>
      <c r="R53" s="13" t="n">
        <v>0.148711673675021</v>
      </c>
      <c r="S53" s="13" t="n">
        <v>0.145721697346551</v>
      </c>
      <c r="T53" s="13" t="n">
        <v>0.143203231293459</v>
      </c>
      <c r="U53" s="13" t="n">
        <v>0.140696891178842</v>
      </c>
      <c r="V53" s="13" t="n">
        <v>0.138421488685503</v>
      </c>
      <c r="W53" s="13" t="n">
        <v>0.136234110926306</v>
      </c>
      <c r="X53" s="13" t="n">
        <v>0.1341920192699</v>
      </c>
      <c r="Y53" s="13" t="n">
        <v>0.132248144394531</v>
      </c>
      <c r="Z53" s="13" t="n">
        <v>0.130391054451419</v>
      </c>
    </row>
    <row r="54">
      <c r="A54" s="10" t="n">
        <v>1</v>
      </c>
      <c r="B54" s="14" t="inlineStr">
        <is>
          <t>Baseline (no carbon price)</t>
        </is>
      </c>
      <c r="C54" s="14" t="inlineStr">
        <is>
          <t>mit.ccpav</t>
        </is>
      </c>
      <c r="D54" s="14" t="inlineStr">
        <is>
          <t>egy.mit.ccpav.1</t>
        </is>
      </c>
      <c r="E54" s="14" t="inlineStr">
        <is>
          <t>Average new policy cost per kWh consumed</t>
        </is>
      </c>
      <c r="F54" s="14" t="inlineStr">
        <is>
          <t>$/kWh</t>
        </is>
      </c>
      <c r="G54" s="14" t="inlineStr">
        <is>
          <t>build (Python emulation of RunAllScenarios)</t>
        </is>
      </c>
      <c r="H54" s="16" t="n">
        <v>0</v>
      </c>
      <c r="I54" s="16" t="n">
        <v>0</v>
      </c>
      <c r="J54" s="16" t="n">
        <v>0</v>
      </c>
      <c r="K54" s="16" t="n">
        <v>0</v>
      </c>
      <c r="L54" s="16" t="n">
        <v>0</v>
      </c>
      <c r="M54" s="16" t="n">
        <v>0</v>
      </c>
      <c r="N54" s="16" t="n">
        <v>0</v>
      </c>
      <c r="O54" s="16" t="n">
        <v>0</v>
      </c>
      <c r="P54" s="16" t="n">
        <v>0</v>
      </c>
      <c r="Q54" s="16" t="n">
        <v>0</v>
      </c>
      <c r="R54" s="16" t="n">
        <v>0</v>
      </c>
      <c r="S54" s="16" t="n">
        <v>0</v>
      </c>
      <c r="T54" s="16" t="n">
        <v>0</v>
      </c>
      <c r="U54" s="16" t="n">
        <v>0</v>
      </c>
      <c r="V54" s="16" t="n">
        <v>0</v>
      </c>
      <c r="W54" s="16" t="n">
        <v>0</v>
      </c>
      <c r="X54" s="16" t="n">
        <v>0</v>
      </c>
      <c r="Y54" s="16" t="n">
        <v>0</v>
      </c>
      <c r="Z54" s="16" t="n">
        <v>0</v>
      </c>
    </row>
    <row r="55">
      <c r="A55" s="10" t="n">
        <v>1</v>
      </c>
      <c r="B55" s="14" t="inlineStr">
        <is>
          <t>Baseline (no carbon price)</t>
        </is>
      </c>
      <c r="C55" s="14" t="inlineStr">
        <is>
          <t>mit.rcarb.res.ecy</t>
        </is>
      </c>
      <c r="D55" s="14" t="inlineStr">
        <is>
          <t>egy.mit.rcarb.res.ecy.1</t>
        </is>
      </c>
      <c r="E55" s="14" t="inlineStr">
        <is>
          <t>New-policy revenue from power (carbon tax, ETS at the tax-equivalent price, fuel price reform) | Residential | Electricity</t>
        </is>
      </c>
      <c r="F55" s="14" t="inlineStr">
        <is>
          <t>USD m real</t>
        </is>
      </c>
      <c r="G55" s="14" t="inlineStr">
        <is>
          <t>build (Python emulation of RunAllScenarios)</t>
        </is>
      </c>
      <c r="H55" s="43" t="n">
        <v>0</v>
      </c>
      <c r="I55" s="43" t="n">
        <v>0</v>
      </c>
      <c r="J55" s="43" t="n">
        <v>0</v>
      </c>
      <c r="K55" s="43" t="n">
        <v>0</v>
      </c>
      <c r="L55" s="43" t="n">
        <v>0</v>
      </c>
      <c r="M55" s="43" t="n">
        <v>0</v>
      </c>
      <c r="N55" s="43" t="n">
        <v>0</v>
      </c>
      <c r="O55" s="43" t="n">
        <v>0</v>
      </c>
      <c r="P55" s="43" t="n">
        <v>0</v>
      </c>
      <c r="Q55" s="43" t="n">
        <v>0</v>
      </c>
      <c r="R55" s="43" t="n">
        <v>0</v>
      </c>
      <c r="S55" s="43" t="n">
        <v>0</v>
      </c>
      <c r="T55" s="43" t="n">
        <v>0</v>
      </c>
      <c r="U55" s="43" t="n">
        <v>0</v>
      </c>
      <c r="V55" s="43" t="n">
        <v>0</v>
      </c>
      <c r="W55" s="43" t="n">
        <v>0</v>
      </c>
      <c r="X55" s="43" t="n">
        <v>0</v>
      </c>
      <c r="Y55" s="43" t="n">
        <v>0</v>
      </c>
      <c r="Z55" s="43" t="n">
        <v>0</v>
      </c>
    </row>
    <row r="56">
      <c r="A56" s="10" t="n">
        <v>1</v>
      </c>
      <c r="B56" s="14" t="inlineStr">
        <is>
          <t>Baseline (no carbon price)</t>
        </is>
      </c>
      <c r="C56" s="14" t="inlineStr">
        <is>
          <t>mit.rcarb.ind.ecy</t>
        </is>
      </c>
      <c r="D56" s="14" t="inlineStr">
        <is>
          <t>egy.mit.rcarb.ind.ecy.1</t>
        </is>
      </c>
      <c r="E56" s="14" t="inlineStr">
        <is>
          <t>New-policy revenue from power (carbon tax, ETS at the tax-equivalent price, fuel price reform) | Industry | Electricity</t>
        </is>
      </c>
      <c r="F56" s="14" t="inlineStr">
        <is>
          <t>USD m real</t>
        </is>
      </c>
      <c r="G56" s="14" t="inlineStr">
        <is>
          <t>build (Python emulation of RunAllScenarios)</t>
        </is>
      </c>
      <c r="H56" s="43" t="n">
        <v>0</v>
      </c>
      <c r="I56" s="43" t="n">
        <v>0</v>
      </c>
      <c r="J56" s="43" t="n">
        <v>0</v>
      </c>
      <c r="K56" s="43" t="n">
        <v>0</v>
      </c>
      <c r="L56" s="43" t="n">
        <v>0</v>
      </c>
      <c r="M56" s="43" t="n">
        <v>0</v>
      </c>
      <c r="N56" s="43" t="n">
        <v>0</v>
      </c>
      <c r="O56" s="43" t="n">
        <v>0</v>
      </c>
      <c r="P56" s="43" t="n">
        <v>0</v>
      </c>
      <c r="Q56" s="43" t="n">
        <v>0</v>
      </c>
      <c r="R56" s="43" t="n">
        <v>0</v>
      </c>
      <c r="S56" s="43" t="n">
        <v>0</v>
      </c>
      <c r="T56" s="43" t="n">
        <v>0</v>
      </c>
      <c r="U56" s="43" t="n">
        <v>0</v>
      </c>
      <c r="V56" s="43" t="n">
        <v>0</v>
      </c>
      <c r="W56" s="43" t="n">
        <v>0</v>
      </c>
      <c r="X56" s="43" t="n">
        <v>0</v>
      </c>
      <c r="Y56" s="43" t="n">
        <v>0</v>
      </c>
      <c r="Z56" s="43" t="n">
        <v>0</v>
      </c>
    </row>
    <row r="57">
      <c r="A57" s="10" t="n">
        <v>3</v>
      </c>
      <c r="B57" s="14" t="inlineStr">
        <is>
          <t>Carbon price $20/tCO2 from 2027</t>
        </is>
      </c>
      <c r="C57" s="14" t="inlineStr">
        <is>
          <t>mit.ener.all.all.e</t>
        </is>
      </c>
      <c r="D57" s="14" t="inlineStr">
        <is>
          <t>egy.mit.ener.all.all.e.3</t>
        </is>
      </c>
      <c r="E57" s="14" t="inlineStr">
        <is>
          <t>Fuel use | All subsectors | All fuels</t>
        </is>
      </c>
      <c r="F57" s="14" t="inlineStr">
        <is>
          <t>ktoe</t>
        </is>
      </c>
      <c r="G57" s="14" t="inlineStr">
        <is>
          <t>build (Python emulation of RunAllScenarios)</t>
        </is>
      </c>
      <c r="H57" s="43" t="n">
        <v>49745.9117298469</v>
      </c>
      <c r="I57" s="43" t="n">
        <v>62258.5078445506</v>
      </c>
      <c r="J57" s="43" t="n">
        <v>68104.7386756132</v>
      </c>
      <c r="K57" s="43" t="n">
        <v>69828.5931409981</v>
      </c>
      <c r="L57" s="43" t="n">
        <v>71405.7768707387</v>
      </c>
      <c r="M57" s="43" t="n">
        <v>63297.3516357503</v>
      </c>
      <c r="N57" s="43" t="n">
        <v>65319.9210831751</v>
      </c>
      <c r="O57" s="43" t="n">
        <v>67282.8043156685</v>
      </c>
      <c r="P57" s="43" t="n">
        <v>69141.1628796928</v>
      </c>
      <c r="Q57" s="43" t="n">
        <v>71033.23788189259</v>
      </c>
      <c r="R57" s="43" t="n">
        <v>72954.7930693153</v>
      </c>
      <c r="S57" s="43" t="n">
        <v>74909.45603067</v>
      </c>
      <c r="T57" s="43" t="n">
        <v>76896.86575122111</v>
      </c>
      <c r="U57" s="43" t="n">
        <v>78916.6091945458</v>
      </c>
      <c r="V57" s="43" t="n">
        <v>80968.2199740377</v>
      </c>
      <c r="W57" s="43" t="n">
        <v>83051.17708591071</v>
      </c>
      <c r="X57" s="43" t="n">
        <v>85164.90370974749</v>
      </c>
      <c r="Y57" s="43" t="n">
        <v>87308.7660826784</v>
      </c>
      <c r="Z57" s="43" t="n">
        <v>89482.07245330109</v>
      </c>
    </row>
    <row r="58">
      <c r="A58" s="10" t="n">
        <v>3</v>
      </c>
      <c r="B58" s="14" t="inlineStr">
        <is>
          <t>Carbon price $20/tCO2 from 2027</t>
        </is>
      </c>
      <c r="C58" s="14" t="inlineStr">
        <is>
          <t>mit.ener.tra.all.e</t>
        </is>
      </c>
      <c r="D58" s="14" t="inlineStr">
        <is>
          <t>egy.mit.ener.tra.all.e.3</t>
        </is>
      </c>
      <c r="E58" s="14" t="inlineStr">
        <is>
          <t>Fuel use | Transport | All fuels</t>
        </is>
      </c>
      <c r="F58" s="14" t="inlineStr">
        <is>
          <t>ktoe</t>
        </is>
      </c>
      <c r="G58" s="14" t="inlineStr">
        <is>
          <t>build (Python emulation of RunAllScenarios)</t>
        </is>
      </c>
      <c r="H58" s="43" t="n">
        <v>18617.341993175</v>
      </c>
      <c r="I58" s="43" t="n">
        <v>23541.5980250719</v>
      </c>
      <c r="J58" s="43" t="n">
        <v>26128.5026364968</v>
      </c>
      <c r="K58" s="43" t="n">
        <v>26687.5832788854</v>
      </c>
      <c r="L58" s="43" t="n">
        <v>27233.1950818668</v>
      </c>
      <c r="M58" s="43" t="n">
        <v>25288.9929564637</v>
      </c>
      <c r="N58" s="43" t="n">
        <v>26013.6207108612</v>
      </c>
      <c r="O58" s="43" t="n">
        <v>26708.8350656786</v>
      </c>
      <c r="P58" s="43" t="n">
        <v>27358.2215409422</v>
      </c>
      <c r="Q58" s="43" t="n">
        <v>28014.4934025669</v>
      </c>
      <c r="R58" s="43" t="n">
        <v>28677.3816974693</v>
      </c>
      <c r="S58" s="43" t="n">
        <v>29346.6038864709</v>
      </c>
      <c r="T58" s="43" t="n">
        <v>30021.8638759275</v>
      </c>
      <c r="U58" s="43" t="n">
        <v>30702.8520733362</v>
      </c>
      <c r="V58" s="43" t="n">
        <v>31389.2454674466</v>
      </c>
      <c r="W58" s="43" t="n">
        <v>32080.7077333573</v>
      </c>
      <c r="X58" s="43" t="n">
        <v>32776.8893630315</v>
      </c>
      <c r="Y58" s="43" t="n">
        <v>33477.4278216179</v>
      </c>
      <c r="Z58" s="43" t="n">
        <v>34181.9477299054</v>
      </c>
    </row>
    <row r="59">
      <c r="A59" s="10" t="n">
        <v>3</v>
      </c>
      <c r="B59" s="14" t="inlineStr">
        <is>
          <t>Carbon price $20/tCO2 from 2027</t>
        </is>
      </c>
      <c r="C59" s="14" t="inlineStr">
        <is>
          <t>mit.ener.bld.all.e</t>
        </is>
      </c>
      <c r="D59" s="14" t="inlineStr">
        <is>
          <t>egy.mit.ener.bld.all.e.3</t>
        </is>
      </c>
      <c r="E59" s="14" t="inlineStr">
        <is>
          <t>Fuel use | Buildings | All fuels</t>
        </is>
      </c>
      <c r="F59" s="14" t="inlineStr">
        <is>
          <t>ktoe</t>
        </is>
      </c>
      <c r="G59" s="14" t="inlineStr">
        <is>
          <t>build (Python emulation of RunAllScenarios)</t>
        </is>
      </c>
      <c r="H59" s="43" t="n">
        <v>7729.35502080619</v>
      </c>
      <c r="I59" s="43" t="n">
        <v>9899.418530253681</v>
      </c>
      <c r="J59" s="43" t="n">
        <v>11107.7261932975</v>
      </c>
      <c r="K59" s="43" t="n">
        <v>11246.4000341881</v>
      </c>
      <c r="L59" s="43" t="n">
        <v>11380.7975527416</v>
      </c>
      <c r="M59" s="43" t="n">
        <v>9631.411572658009</v>
      </c>
      <c r="N59" s="43" t="n">
        <v>9791.945449868301</v>
      </c>
      <c r="O59" s="43" t="n">
        <v>9944.724941856281</v>
      </c>
      <c r="P59" s="43" t="n">
        <v>10086.3504138249</v>
      </c>
      <c r="Q59" s="43" t="n">
        <v>10228.588536663</v>
      </c>
      <c r="R59" s="43" t="n">
        <v>10371.3832842967</v>
      </c>
      <c r="S59" s="43" t="n">
        <v>10514.6854702686</v>
      </c>
      <c r="T59" s="43" t="n">
        <v>10658.4401751705</v>
      </c>
      <c r="U59" s="43" t="n">
        <v>10802.5909775539</v>
      </c>
      <c r="V59" s="43" t="n">
        <v>10947.0799772593</v>
      </c>
      <c r="W59" s="43" t="n">
        <v>11091.8478211285</v>
      </c>
      <c r="X59" s="43" t="n">
        <v>11236.8337311135</v>
      </c>
      <c r="Y59" s="43" t="n">
        <v>11381.9755347914</v>
      </c>
      <c r="Z59" s="43" t="n">
        <v>11527.20969829</v>
      </c>
    </row>
    <row r="60">
      <c r="A60" s="10" t="n">
        <v>3</v>
      </c>
      <c r="B60" s="14" t="inlineStr">
        <is>
          <t>Carbon price $20/tCO2 from 2027</t>
        </is>
      </c>
      <c r="C60" s="14" t="inlineStr">
        <is>
          <t>mit.ener.ind.all.e</t>
        </is>
      </c>
      <c r="D60" s="14" t="inlineStr">
        <is>
          <t>egy.mit.ener.ind.all.e.3</t>
        </is>
      </c>
      <c r="E60" s="14" t="inlineStr">
        <is>
          <t>Fuel use | Industry | All fuels</t>
        </is>
      </c>
      <c r="F60" s="14" t="inlineStr">
        <is>
          <t>ktoe</t>
        </is>
      </c>
      <c r="G60" s="14" t="inlineStr">
        <is>
          <t>build (Python emulation of RunAllScenarios)</t>
        </is>
      </c>
      <c r="H60" s="43" t="n">
        <v>23298.5358761906</v>
      </c>
      <c r="I60" s="43" t="n">
        <v>28697.8277413008</v>
      </c>
      <c r="J60" s="43" t="n">
        <v>30736.6696835399</v>
      </c>
      <c r="K60" s="43" t="n">
        <v>31758.5646495629</v>
      </c>
      <c r="L60" s="43" t="n">
        <v>32651.5642048823</v>
      </c>
      <c r="M60" s="43" t="n">
        <v>28231.7706141833</v>
      </c>
      <c r="N60" s="43" t="n">
        <v>29363.2373688764</v>
      </c>
      <c r="O60" s="43" t="n">
        <v>30472.3107840253</v>
      </c>
      <c r="P60" s="43" t="n">
        <v>31534.0944588874</v>
      </c>
      <c r="Q60" s="43" t="n">
        <v>32621.967571441</v>
      </c>
      <c r="R60" s="43" t="n">
        <v>33732.0190635395</v>
      </c>
      <c r="S60" s="43" t="n">
        <v>34868.2086357477</v>
      </c>
      <c r="T60" s="43" t="n">
        <v>36030.5268486056</v>
      </c>
      <c r="U60" s="43" t="n">
        <v>37218.9274231216</v>
      </c>
      <c r="V60" s="43" t="n">
        <v>38433.3258138932</v>
      </c>
      <c r="W60" s="43" t="n">
        <v>39673.5978161426</v>
      </c>
      <c r="X60" s="43" t="n">
        <v>40939.5782122439</v>
      </c>
      <c r="Y60" s="43" t="n">
        <v>42231.0594634158</v>
      </c>
      <c r="Z60" s="43" t="n">
        <v>43547.790452331</v>
      </c>
    </row>
    <row r="61">
      <c r="A61" s="10" t="n">
        <v>3</v>
      </c>
      <c r="B61" s="14" t="inlineStr">
        <is>
          <t>Carbon price $20/tCO2 from 2027</t>
        </is>
      </c>
      <c r="C61" s="14" t="inlineStr">
        <is>
          <t>mit.ener.oen.all.e</t>
        </is>
      </c>
      <c r="D61" s="14" t="inlineStr">
        <is>
          <t>egy.mit.ener.oen.all.e.3</t>
        </is>
      </c>
      <c r="E61" s="14" t="inlineStr">
        <is>
          <t>Fuel use | Other energy use | All fuels</t>
        </is>
      </c>
      <c r="F61" s="14" t="inlineStr">
        <is>
          <t>ktoe</t>
        </is>
      </c>
      <c r="G61" s="14" t="inlineStr">
        <is>
          <t>build (Python emulation of RunAllScenarios)</t>
        </is>
      </c>
      <c r="H61" s="43" t="n">
        <v>100.678839675172</v>
      </c>
      <c r="I61" s="43" t="n">
        <v>119.663547924256</v>
      </c>
      <c r="J61" s="43" t="n">
        <v>131.840162278901</v>
      </c>
      <c r="K61" s="43" t="n">
        <v>136.04517836169</v>
      </c>
      <c r="L61" s="43" t="n">
        <v>140.220031248098</v>
      </c>
      <c r="M61" s="43" t="n">
        <v>145.176492445302</v>
      </c>
      <c r="N61" s="43" t="n">
        <v>151.117553569281</v>
      </c>
      <c r="O61" s="43" t="n">
        <v>156.933524108294</v>
      </c>
      <c r="P61" s="43" t="n">
        <v>162.496466038354</v>
      </c>
      <c r="Q61" s="43" t="n">
        <v>168.188371221638</v>
      </c>
      <c r="R61" s="43" t="n">
        <v>174.009024009831</v>
      </c>
      <c r="S61" s="43" t="n">
        <v>179.958038182814</v>
      </c>
      <c r="T61" s="43" t="n">
        <v>186.034851517533</v>
      </c>
      <c r="U61" s="43" t="n">
        <v>192.238720534055</v>
      </c>
      <c r="V61" s="43" t="n">
        <v>198.56871543846</v>
      </c>
      <c r="W61" s="43" t="n">
        <v>205.023715282307</v>
      </c>
      <c r="X61" s="43" t="n">
        <v>211.602403358506</v>
      </c>
      <c r="Y61" s="43" t="n">
        <v>218.303262853388</v>
      </c>
      <c r="Z61" s="43" t="n">
        <v>225.124572774735</v>
      </c>
    </row>
    <row r="62">
      <c r="A62" s="10" t="n">
        <v>3</v>
      </c>
      <c r="B62" s="14" t="inlineStr">
        <is>
          <t>Carbon price $20/tCO2 from 2027</t>
        </is>
      </c>
      <c r="C62" s="14" t="inlineStr">
        <is>
          <t>mit.ener.pct.all.all.e</t>
        </is>
      </c>
      <c r="D62" s="14" t="inlineStr">
        <is>
          <t>egy.mit.ener.pct.all.all.e.3</t>
        </is>
      </c>
      <c r="E62" s="14" t="inlineStr">
        <is>
          <t>Change in fuel use vs scenario 1 | All subsectors | All fuels</t>
        </is>
      </c>
      <c r="F62" s="14" t="inlineStr">
        <is>
          <t>%</t>
        </is>
      </c>
      <c r="G62" s="14" t="inlineStr">
        <is>
          <t>build (Python emulation of RunAllScenarios)</t>
        </is>
      </c>
      <c r="H62" s="13" t="n">
        <v>0</v>
      </c>
      <c r="I62" s="13" t="n">
        <v>0</v>
      </c>
      <c r="J62" s="13" t="n">
        <v>0</v>
      </c>
      <c r="K62" s="13" t="n">
        <v>0</v>
      </c>
      <c r="L62" s="13" t="n">
        <v>0</v>
      </c>
      <c r="M62" s="13" t="n">
        <v>-0.136897321462936</v>
      </c>
      <c r="N62" s="13" t="n">
        <v>-0.136936349208647</v>
      </c>
      <c r="O62" s="13" t="n">
        <v>-0.136977792484362</v>
      </c>
      <c r="P62" s="13" t="n">
        <v>-0.137022025190709</v>
      </c>
      <c r="Q62" s="13" t="n">
        <v>-0.137066281207417</v>
      </c>
      <c r="R62" s="13" t="n">
        <v>-0.137098585882878</v>
      </c>
      <c r="S62" s="13" t="n">
        <v>-0.137131405386825</v>
      </c>
      <c r="T62" s="13" t="n">
        <v>-0.137164738645039</v>
      </c>
      <c r="U62" s="13" t="n">
        <v>-0.137198583113803</v>
      </c>
      <c r="V62" s="13" t="n">
        <v>-0.137232934901963</v>
      </c>
      <c r="W62" s="13" t="n">
        <v>-0.137267788887566</v>
      </c>
      <c r="X62" s="13" t="n">
        <v>-0.137303138829164</v>
      </c>
      <c r="Y62" s="13" t="n">
        <v>-0.137338977471901</v>
      </c>
      <c r="Z62" s="13" t="n">
        <v>-0.137375296648489</v>
      </c>
    </row>
    <row r="63">
      <c r="A63" s="10" t="n">
        <v>3</v>
      </c>
      <c r="B63" s="14" t="inlineStr">
        <is>
          <t>Carbon price $20/tCO2 from 2027</t>
        </is>
      </c>
      <c r="C63" s="14" t="inlineStr">
        <is>
          <t>mit.co2.all.all.e</t>
        </is>
      </c>
      <c r="D63" s="14" t="inlineStr">
        <is>
          <t>egy.mit.co2.all.all.e.3</t>
        </is>
      </c>
      <c r="E63" s="14" t="inlineStr">
        <is>
          <t>CO2 emissions from fuel combustion | All subsectors | All fuels</t>
        </is>
      </c>
      <c r="F63" s="14" t="inlineStr">
        <is>
          <t>MtCO2</t>
        </is>
      </c>
      <c r="G63" s="14" t="inlineStr">
        <is>
          <t>build (Python emulation of RunAllScenarios)</t>
        </is>
      </c>
      <c r="H63" s="40" t="n">
        <v>224.854684204376</v>
      </c>
      <c r="I63" s="40" t="n">
        <v>280.413086614831</v>
      </c>
      <c r="J63" s="40" t="n">
        <v>297.086656755463</v>
      </c>
      <c r="K63" s="40" t="n">
        <v>310.07309358575</v>
      </c>
      <c r="L63" s="40" t="n">
        <v>306.681968538979</v>
      </c>
      <c r="M63" s="40" t="n">
        <v>284.131447219024</v>
      </c>
      <c r="N63" s="40" t="n">
        <v>278.86377681527</v>
      </c>
      <c r="O63" s="40" t="n">
        <v>290.859848298119</v>
      </c>
      <c r="P63" s="40" t="n">
        <v>297.021275911535</v>
      </c>
      <c r="Q63" s="40" t="n">
        <v>305.876028398142</v>
      </c>
      <c r="R63" s="40" t="n">
        <v>312.306226126185</v>
      </c>
      <c r="S63" s="40" t="n">
        <v>319.93119647448</v>
      </c>
      <c r="T63" s="40" t="n">
        <v>326.895400697218</v>
      </c>
      <c r="U63" s="40" t="n">
        <v>334.525489457058</v>
      </c>
      <c r="V63" s="40" t="n">
        <v>342.024829699039</v>
      </c>
      <c r="W63" s="40" t="n">
        <v>349.884161968347</v>
      </c>
      <c r="X63" s="40" t="n">
        <v>357.777005744963</v>
      </c>
      <c r="Y63" s="40" t="n">
        <v>365.888557348838</v>
      </c>
      <c r="Z63" s="40" t="n">
        <v>374.05145680377</v>
      </c>
    </row>
    <row r="64">
      <c r="A64" s="10" t="n">
        <v>3</v>
      </c>
      <c r="B64" s="14" t="inlineStr">
        <is>
          <t>Carbon price $20/tCO2 from 2027</t>
        </is>
      </c>
      <c r="C64" s="14" t="inlineStr">
        <is>
          <t>mit.co2.tra.all.e</t>
        </is>
      </c>
      <c r="D64" s="14" t="inlineStr">
        <is>
          <t>egy.mit.co2.tra.all.e.3</t>
        </is>
      </c>
      <c r="E64" s="14" t="inlineStr">
        <is>
          <t>CO2 emissions from fuel combustion | Transport | All fuels</t>
        </is>
      </c>
      <c r="F64" s="14" t="inlineStr">
        <is>
          <t>MtCO2</t>
        </is>
      </c>
      <c r="G64" s="14" t="inlineStr">
        <is>
          <t>build (Python emulation of RunAllScenarios)</t>
        </is>
      </c>
      <c r="H64" s="40" t="n">
        <v>53.3839807233738</v>
      </c>
      <c r="I64" s="40" t="n">
        <v>67.4347151975622</v>
      </c>
      <c r="J64" s="40" t="n">
        <v>74.69987967755689</v>
      </c>
      <c r="K64" s="40" t="n">
        <v>76.29428948234271</v>
      </c>
      <c r="L64" s="40" t="n">
        <v>77.85009088208371</v>
      </c>
      <c r="M64" s="40" t="n">
        <v>72.3420587799977</v>
      </c>
      <c r="N64" s="40" t="n">
        <v>74.4099927101161</v>
      </c>
      <c r="O64" s="40" t="n">
        <v>76.39368458055731</v>
      </c>
      <c r="P64" s="40" t="n">
        <v>78.2462655029431</v>
      </c>
      <c r="Q64" s="40" t="n">
        <v>80.1183310323826</v>
      </c>
      <c r="R64" s="40" t="n">
        <v>82.00911057680921</v>
      </c>
      <c r="S64" s="40" t="n">
        <v>83.9177949551824</v>
      </c>
      <c r="T64" s="40" t="n">
        <v>85.8435364972853</v>
      </c>
      <c r="U64" s="40" t="n">
        <v>87.7854492117383</v>
      </c>
      <c r="V64" s="40" t="n">
        <v>89.7426090237018</v>
      </c>
      <c r="W64" s="40" t="n">
        <v>91.7140540836142</v>
      </c>
      <c r="X64" s="40" t="n">
        <v>93.6987851481738</v>
      </c>
      <c r="Y64" s="40" t="n">
        <v>95.69576603463599</v>
      </c>
      <c r="Z64" s="40" t="n">
        <v>97.70392414934091</v>
      </c>
    </row>
    <row r="65">
      <c r="A65" s="10" t="n">
        <v>3</v>
      </c>
      <c r="B65" s="14" t="inlineStr">
        <is>
          <t>Carbon price $20/tCO2 from 2027</t>
        </is>
      </c>
      <c r="C65" s="14" t="inlineStr">
        <is>
          <t>mit.co2.bld.all.e</t>
        </is>
      </c>
      <c r="D65" s="14" t="inlineStr">
        <is>
          <t>egy.mit.co2.bld.all.e.3</t>
        </is>
      </c>
      <c r="E65" s="14" t="inlineStr">
        <is>
          <t>CO2 emissions from fuel combustion | Buildings | All fuels</t>
        </is>
      </c>
      <c r="F65" s="14" t="inlineStr">
        <is>
          <t>MtCO2</t>
        </is>
      </c>
      <c r="G65" s="14" t="inlineStr">
        <is>
          <t>build (Python emulation of RunAllScenarios)</t>
        </is>
      </c>
      <c r="H65" s="40" t="n">
        <v>16.7595941809113</v>
      </c>
      <c r="I65" s="40" t="n">
        <v>22.7269362675372</v>
      </c>
      <c r="J65" s="40" t="n">
        <v>25.869713488342</v>
      </c>
      <c r="K65" s="40" t="n">
        <v>26.2573345733167</v>
      </c>
      <c r="L65" s="40" t="n">
        <v>26.6338045696755</v>
      </c>
      <c r="M65" s="40" t="n">
        <v>21.9919826063161</v>
      </c>
      <c r="N65" s="40" t="n">
        <v>22.4365516176871</v>
      </c>
      <c r="O65" s="40" t="n">
        <v>22.8610272320713</v>
      </c>
      <c r="P65" s="40" t="n">
        <v>23.2562094613797</v>
      </c>
      <c r="Q65" s="40" t="n">
        <v>23.6535484831851</v>
      </c>
      <c r="R65" s="40" t="n">
        <v>24.0528825464596</v>
      </c>
      <c r="S65" s="40" t="n">
        <v>24.4540784325735</v>
      </c>
      <c r="T65" s="40" t="n">
        <v>24.8569817939081</v>
      </c>
      <c r="U65" s="40" t="n">
        <v>25.2614338327484</v>
      </c>
      <c r="V65" s="40" t="n">
        <v>25.6672713655665</v>
      </c>
      <c r="W65" s="40" t="n">
        <v>26.0743268942667</v>
      </c>
      <c r="X65" s="40" t="n">
        <v>26.4824286844338</v>
      </c>
      <c r="Y65" s="40" t="n">
        <v>26.891400850616</v>
      </c>
      <c r="Z65" s="40" t="n">
        <v>27.3010634486605</v>
      </c>
    </row>
    <row r="66">
      <c r="A66" s="10" t="n">
        <v>3</v>
      </c>
      <c r="B66" s="14" t="inlineStr">
        <is>
          <t>Carbon price $20/tCO2 from 2027</t>
        </is>
      </c>
      <c r="C66" s="14" t="inlineStr">
        <is>
          <t>mit.co2.ind.all.e</t>
        </is>
      </c>
      <c r="D66" s="14" t="inlineStr">
        <is>
          <t>egy.mit.co2.ind.all.e.3</t>
        </is>
      </c>
      <c r="E66" s="14" t="inlineStr">
        <is>
          <t>CO2 emissions from fuel combustion | Industry | All fuels</t>
        </is>
      </c>
      <c r="F66" s="14" t="inlineStr">
        <is>
          <t>MtCO2</t>
        </is>
      </c>
      <c r="G66" s="14" t="inlineStr">
        <is>
          <t>build (Python emulation of RunAllScenarios)</t>
        </is>
      </c>
      <c r="H66" s="40" t="n">
        <v>64.33222890849839</v>
      </c>
      <c r="I66" s="40" t="n">
        <v>80.2273620913227</v>
      </c>
      <c r="J66" s="40" t="n">
        <v>86.5141895930134</v>
      </c>
      <c r="K66" s="40" t="n">
        <v>89.3966824035958</v>
      </c>
      <c r="L66" s="40" t="n">
        <v>91.7467432409538</v>
      </c>
      <c r="M66" s="40" t="n">
        <v>79.06250070347591</v>
      </c>
      <c r="N66" s="40" t="n">
        <v>82.1117689163722</v>
      </c>
      <c r="O66" s="40" t="n">
        <v>85.0977140389595</v>
      </c>
      <c r="P66" s="40" t="n">
        <v>87.95402197104519</v>
      </c>
      <c r="Q66" s="40" t="n">
        <v>90.8772084330631</v>
      </c>
      <c r="R66" s="40" t="n">
        <v>93.8507184032574</v>
      </c>
      <c r="S66" s="40" t="n">
        <v>96.8910047863635</v>
      </c>
      <c r="T66" s="40" t="n">
        <v>99.9979596980578</v>
      </c>
      <c r="U66" s="40" t="n">
        <v>103.171380759673</v>
      </c>
      <c r="V66" s="40" t="n">
        <v>106.410967620504</v>
      </c>
      <c r="W66" s="40" t="n">
        <v>109.71631857003</v>
      </c>
      <c r="X66" s="40" t="n">
        <v>113.086927253775</v>
      </c>
      <c r="Y66" s="40" t="n">
        <v>116.522179506724</v>
      </c>
      <c r="Z66" s="40" t="n">
        <v>120.021350318399</v>
      </c>
    </row>
    <row r="67">
      <c r="A67" s="10" t="n">
        <v>3</v>
      </c>
      <c r="B67" s="14" t="inlineStr">
        <is>
          <t>Carbon price $20/tCO2 from 2027</t>
        </is>
      </c>
      <c r="C67" s="14" t="inlineStr">
        <is>
          <t>mit.co2.chg.all.all</t>
        </is>
      </c>
      <c r="D67" s="14" t="inlineStr">
        <is>
          <t>egy.mit.co2.chg.all.all.3</t>
        </is>
      </c>
      <c r="E67" s="14" t="inlineStr">
        <is>
          <t>Change in CO2 emissions vs scenario 1 | All subsectors | All fuels</t>
        </is>
      </c>
      <c r="F67" s="14" t="inlineStr">
        <is>
          <t>MtCO2</t>
        </is>
      </c>
      <c r="G67" s="14" t="inlineStr">
        <is>
          <t>build (Python emulation of RunAllScenarios)</t>
        </is>
      </c>
      <c r="H67" s="40" t="n">
        <v>0</v>
      </c>
      <c r="I67" s="40" t="n">
        <v>-0.132243674878794</v>
      </c>
      <c r="J67" s="40" t="n">
        <v>-0.128592184004958</v>
      </c>
      <c r="K67" s="40" t="n">
        <v>-0.125125559211256</v>
      </c>
      <c r="L67" s="40" t="n">
        <v>-0.120772214812575</v>
      </c>
      <c r="M67" s="40" t="n">
        <v>-28.6645977190601</v>
      </c>
      <c r="N67" s="40" t="n">
        <v>-39.1460995874353</v>
      </c>
      <c r="O67" s="40" t="n">
        <v>-38.2352793343875</v>
      </c>
      <c r="P67" s="40" t="n">
        <v>-39.8237616075692</v>
      </c>
      <c r="Q67" s="40" t="n">
        <v>-40.3733922191393</v>
      </c>
      <c r="R67" s="40" t="n">
        <v>-42.3830909897229</v>
      </c>
      <c r="S67" s="40" t="n">
        <v>-43.9968769761603</v>
      </c>
      <c r="T67" s="40" t="n">
        <v>-46.0958412966535</v>
      </c>
      <c r="U67" s="40" t="n">
        <v>-47.9293551338049</v>
      </c>
      <c r="V67" s="40" t="n">
        <v>-49.9447292213505</v>
      </c>
      <c r="W67" s="40" t="n">
        <v>-51.8480630540927</v>
      </c>
      <c r="X67" s="40" t="n">
        <v>-53.837203022655</v>
      </c>
      <c r="Y67" s="40" t="n">
        <v>-55.7875695051964</v>
      </c>
      <c r="Z67" s="40" t="n">
        <v>-57.7713328581261</v>
      </c>
    </row>
    <row r="68">
      <c r="A68" s="10" t="n">
        <v>3</v>
      </c>
      <c r="B68" s="14" t="inlineStr">
        <is>
          <t>Carbon price $20/tCO2 from 2027</t>
        </is>
      </c>
      <c r="C68" s="14" t="inlineStr">
        <is>
          <t>mit.co2.pct.all.all</t>
        </is>
      </c>
      <c r="D68" s="14" t="inlineStr">
        <is>
          <t>egy.mit.co2.pct.all.all.3</t>
        </is>
      </c>
      <c r="E68" s="14" t="inlineStr">
        <is>
          <t>Change in CO2 emissions vs scenario 1 | All subsectors | All fuels</t>
        </is>
      </c>
      <c r="F68" s="14" t="inlineStr">
        <is>
          <t>%</t>
        </is>
      </c>
      <c r="G68" s="14" t="inlineStr">
        <is>
          <t>build (Python emulation of RunAllScenarios)</t>
        </is>
      </c>
      <c r="H68" s="13" t="n">
        <v>0</v>
      </c>
      <c r="I68" s="13" t="n">
        <v>-0.000471380773803043</v>
      </c>
      <c r="J68" s="13" t="n">
        <v>-0.0004326567511721</v>
      </c>
      <c r="K68" s="13" t="n">
        <v>-0.000403372912830213</v>
      </c>
      <c r="L68" s="13" t="n">
        <v>-0.00039364777027695</v>
      </c>
      <c r="M68" s="13" t="n">
        <v>-0.0916398982114178</v>
      </c>
      <c r="N68" s="13" t="n">
        <v>-0.123097118964517</v>
      </c>
      <c r="O68" s="13" t="n">
        <v>-0.116183061139344</v>
      </c>
      <c r="P68" s="13" t="n">
        <v>-0.118225763101261</v>
      </c>
      <c r="Q68" s="13" t="n">
        <v>-0.116602049895601</v>
      </c>
      <c r="R68" s="13" t="n">
        <v>-0.119493565056747</v>
      </c>
      <c r="S68" s="13" t="n">
        <v>-0.120894429932259</v>
      </c>
      <c r="T68" s="13" t="n">
        <v>-0.123584245705723</v>
      </c>
      <c r="U68" s="13" t="n">
        <v>-0.125320298099709</v>
      </c>
      <c r="V68" s="13" t="n">
        <v>-0.127419918421508</v>
      </c>
      <c r="W68" s="13" t="n">
        <v>-0.129061249819321</v>
      </c>
      <c r="X68" s="13" t="n">
        <v>-0.13079529781988</v>
      </c>
      <c r="Y68" s="13" t="n">
        <v>-0.132299568205121</v>
      </c>
      <c r="Z68" s="13" t="n">
        <v>-0.13378481692307</v>
      </c>
    </row>
    <row r="69">
      <c r="A69" s="10" t="n">
        <v>3</v>
      </c>
      <c r="B69" s="14" t="inlineStr">
        <is>
          <t>Carbon price $20/tCO2 from 2027</t>
        </is>
      </c>
      <c r="C69" s="14" t="inlineStr">
        <is>
          <t>mit.rtx.all.all</t>
        </is>
      </c>
      <c r="D69" s="14" t="inlineStr">
        <is>
          <t>egy.mit.rtx.all.all.3</t>
        </is>
      </c>
      <c r="E69" s="14" t="inlineStr">
        <is>
          <t>Revenue from existing taxes (excise and other taxes + VAT) | All subsectors | All fuels</t>
        </is>
      </c>
      <c r="F69" s="14" t="inlineStr">
        <is>
          <t>USD m real</t>
        </is>
      </c>
      <c r="G69" s="14" t="inlineStr">
        <is>
          <t>build (Python emulation of RunAllScenarios)</t>
        </is>
      </c>
      <c r="H69" s="43" t="n">
        <v>24.7499116507651</v>
      </c>
      <c r="I69" s="43" t="n">
        <v>18.5902691501866</v>
      </c>
      <c r="J69" s="43" t="n">
        <v>15.551422727851</v>
      </c>
      <c r="K69" s="43" t="n">
        <v>16.3839035831061</v>
      </c>
      <c r="L69" s="43" t="n">
        <v>16.3521637616865</v>
      </c>
      <c r="M69" s="43" t="n">
        <v>14.5152183661379</v>
      </c>
      <c r="N69" s="43" t="n">
        <v>14.8812622315233</v>
      </c>
      <c r="O69" s="43" t="n">
        <v>15.236145032581</v>
      </c>
      <c r="P69" s="43" t="n">
        <v>15.5730396850957</v>
      </c>
      <c r="Q69" s="43" t="n">
        <v>15.9124697734379</v>
      </c>
      <c r="R69" s="43" t="n">
        <v>16.2265875020993</v>
      </c>
      <c r="S69" s="43" t="n">
        <v>16.5427390548525</v>
      </c>
      <c r="T69" s="43" t="n">
        <v>16.860800510007</v>
      </c>
      <c r="U69" s="43" t="n">
        <v>17.1806439447109</v>
      </c>
      <c r="V69" s="43" t="n">
        <v>17.5021374869829</v>
      </c>
      <c r="W69" s="43" t="n">
        <v>17.8251453739661</v>
      </c>
      <c r="X69" s="43" t="n">
        <v>18.1495280164412</v>
      </c>
      <c r="Y69" s="43" t="n">
        <v>18.4751420696258</v>
      </c>
      <c r="Z69" s="43" t="n">
        <v>18.8018405102761</v>
      </c>
    </row>
    <row r="70">
      <c r="A70" s="10" t="n">
        <v>3</v>
      </c>
      <c r="B70" s="14" t="inlineStr">
        <is>
          <t>Carbon price $20/tCO2 from 2027</t>
        </is>
      </c>
      <c r="C70" s="14" t="inlineStr">
        <is>
          <t>mit.rsub.all.all</t>
        </is>
      </c>
      <c r="D70" s="14" t="inlineStr">
        <is>
          <t>egy.mit.rsub.all.all.3</t>
        </is>
      </c>
      <c r="E70" s="14" t="inlineStr">
        <is>
          <t>Cost of existing consumer subsidies (positive = cost) | All subsectors | All fuels</t>
        </is>
      </c>
      <c r="F70" s="14" t="inlineStr">
        <is>
          <t>USD m real</t>
        </is>
      </c>
      <c r="G70" s="14" t="inlineStr">
        <is>
          <t>build (Python emulation of RunAllScenarios)</t>
        </is>
      </c>
      <c r="H70" s="43" t="n">
        <v>26077.1698652635</v>
      </c>
      <c r="I70" s="43" t="n">
        <v>30697.7310918557</v>
      </c>
      <c r="J70" s="43" t="n">
        <v>32472.080347621</v>
      </c>
      <c r="K70" s="43" t="n">
        <v>27881.7426707797</v>
      </c>
      <c r="L70" s="43" t="n">
        <v>33437.0416531632</v>
      </c>
      <c r="M70" s="43" t="n">
        <v>24707.3484708037</v>
      </c>
      <c r="N70" s="43" t="n">
        <v>23256.7355581974</v>
      </c>
      <c r="O70" s="43" t="n">
        <v>22934.8237883137</v>
      </c>
      <c r="P70" s="43" t="n">
        <v>22901.324623163</v>
      </c>
      <c r="Q70" s="43" t="n">
        <v>22854.9353738808</v>
      </c>
      <c r="R70" s="43" t="n">
        <v>23421.2186286707</v>
      </c>
      <c r="S70" s="43" t="n">
        <v>23995.1277363768</v>
      </c>
      <c r="T70" s="43" t="n">
        <v>24576.4986277207</v>
      </c>
      <c r="U70" s="43" t="n">
        <v>25165.1544347969</v>
      </c>
      <c r="V70" s="43" t="n">
        <v>25760.9053217569</v>
      </c>
      <c r="W70" s="43" t="n">
        <v>26363.5483334613</v>
      </c>
      <c r="X70" s="43" t="n">
        <v>26972.8672631166</v>
      </c>
      <c r="Y70" s="43" t="n">
        <v>27588.632539897</v>
      </c>
      <c r="Z70" s="43" t="n">
        <v>28210.6011375376</v>
      </c>
    </row>
    <row r="71">
      <c r="A71" s="10" t="n">
        <v>3</v>
      </c>
      <c r="B71" s="14" t="inlineStr">
        <is>
          <t>Carbon price $20/tCO2 from 2027</t>
        </is>
      </c>
      <c r="C71" s="14" t="inlineStr">
        <is>
          <t>mit.rnew.all.all</t>
        </is>
      </c>
      <c r="D71" s="14" t="inlineStr">
        <is>
          <t>egy.mit.rnew.all.all.3</t>
        </is>
      </c>
      <c r="E71" s="14" t="inlineStr">
        <is>
          <t>Revenue from new policies (carbon tax, excise, auctioned ETS, VAT on them) | All subsectors | All fuels</t>
        </is>
      </c>
      <c r="F71" s="14" t="inlineStr">
        <is>
          <t>USD m real</t>
        </is>
      </c>
      <c r="G71" s="14" t="inlineStr">
        <is>
          <t>build (Python emulation of RunAllScenarios)</t>
        </is>
      </c>
      <c r="H71" s="43" t="n">
        <v>0</v>
      </c>
      <c r="I71" s="43" t="n">
        <v>0</v>
      </c>
      <c r="J71" s="43" t="n">
        <v>0</v>
      </c>
      <c r="K71" s="43" t="n">
        <v>0</v>
      </c>
      <c r="L71" s="43" t="n">
        <v>0</v>
      </c>
      <c r="M71" s="43" t="n">
        <v>3467.95431565438</v>
      </c>
      <c r="N71" s="43" t="n">
        <v>3579.19007854351</v>
      </c>
      <c r="O71" s="43" t="n">
        <v>3687.07265729541</v>
      </c>
      <c r="P71" s="43" t="n">
        <v>3789.15438647665</v>
      </c>
      <c r="Q71" s="43" t="n">
        <v>3893.00651285591</v>
      </c>
      <c r="R71" s="43" t="n">
        <v>3998.27924293178</v>
      </c>
      <c r="S71" s="43" t="n">
        <v>4105.28283325375</v>
      </c>
      <c r="T71" s="43" t="n">
        <v>4213.99508568607</v>
      </c>
      <c r="U71" s="43" t="n">
        <v>4324.39105678053</v>
      </c>
      <c r="V71" s="43" t="n">
        <v>4436.44299426229</v>
      </c>
      <c r="W71" s="43" t="n">
        <v>4550.12027687408</v>
      </c>
      <c r="X71" s="43" t="n">
        <v>4665.38935787809</v>
      </c>
      <c r="Y71" s="43" t="n">
        <v>4782.21371251586</v>
      </c>
      <c r="Z71" s="43" t="n">
        <v>4900.55378972722</v>
      </c>
    </row>
    <row r="72">
      <c r="A72" s="10" t="n">
        <v>3</v>
      </c>
      <c r="B72" s="14" t="inlineStr">
        <is>
          <t>Carbon price $20/tCO2 from 2027</t>
        </is>
      </c>
      <c r="C72" s="14" t="inlineStr">
        <is>
          <t>mit.rtot.all.all</t>
        </is>
      </c>
      <c r="D72" s="14" t="inlineStr">
        <is>
          <t>egy.mit.rtot.all.all.3</t>
        </is>
      </c>
      <c r="E72" s="14" t="inlineStr">
        <is>
          <t>Total revenue (net existing + new policies) | All subsectors | All fuels</t>
        </is>
      </c>
      <c r="F72" s="14" t="inlineStr">
        <is>
          <t>USD m real</t>
        </is>
      </c>
      <c r="G72" s="14" t="inlineStr">
        <is>
          <t>build (Python emulation of RunAllScenarios)</t>
        </is>
      </c>
      <c r="H72" s="43" t="n">
        <v>-26052.4199536128</v>
      </c>
      <c r="I72" s="43" t="n">
        <v>-30679.1408227055</v>
      </c>
      <c r="J72" s="43" t="n">
        <v>-32456.5289248931</v>
      </c>
      <c r="K72" s="43" t="n">
        <v>-27865.3587671966</v>
      </c>
      <c r="L72" s="43" t="n">
        <v>-33420.6894894016</v>
      </c>
      <c r="M72" s="43" t="n">
        <v>-21224.8789367832</v>
      </c>
      <c r="N72" s="43" t="n">
        <v>-19662.6642174223</v>
      </c>
      <c r="O72" s="43" t="n">
        <v>-19232.5149859857</v>
      </c>
      <c r="P72" s="43" t="n">
        <v>-19096.5971970012</v>
      </c>
      <c r="Q72" s="43" t="n">
        <v>-18946.0163912515</v>
      </c>
      <c r="R72" s="43" t="n">
        <v>-19406.7127982368</v>
      </c>
      <c r="S72" s="43" t="n">
        <v>-19873.3021640682</v>
      </c>
      <c r="T72" s="43" t="n">
        <v>-20345.6427415246</v>
      </c>
      <c r="U72" s="43" t="n">
        <v>-20823.5827340717</v>
      </c>
      <c r="V72" s="43" t="n">
        <v>-21306.9601900076</v>
      </c>
      <c r="W72" s="43" t="n">
        <v>-21795.6029112132</v>
      </c>
      <c r="X72" s="43" t="n">
        <v>-22289.328377222</v>
      </c>
      <c r="Y72" s="43" t="n">
        <v>-22787.9436853115</v>
      </c>
      <c r="Z72" s="43" t="n">
        <v>-23291.2455073001</v>
      </c>
    </row>
    <row r="73">
      <c r="A73" s="10" t="n">
        <v>3</v>
      </c>
      <c r="B73" s="14" t="inlineStr">
        <is>
          <t>Carbon price $20/tCO2 from 2027</t>
        </is>
      </c>
      <c r="C73" s="14" t="inlineStr">
        <is>
          <t>mit.rtot.chg.all.all</t>
        </is>
      </c>
      <c r="D73" s="14" t="inlineStr">
        <is>
          <t>egy.mit.rtot.chg.all.all.3</t>
        </is>
      </c>
      <c r="E73" s="14" t="inlineStr">
        <is>
          <t>Change in total revenue vs scenario 1 (fiscal effect) | All subsectors | All fuels</t>
        </is>
      </c>
      <c r="F73" s="14" t="inlineStr">
        <is>
          <t>USD m real</t>
        </is>
      </c>
      <c r="G73" s="14" t="inlineStr">
        <is>
          <t>build (Python emulation of RunAllScenarios)</t>
        </is>
      </c>
      <c r="H73" s="43" t="n">
        <v>0</v>
      </c>
      <c r="I73" s="43" t="n">
        <v>0</v>
      </c>
      <c r="J73" s="43" t="n">
        <v>0</v>
      </c>
      <c r="K73" s="43" t="n">
        <v>0</v>
      </c>
      <c r="L73" s="43" t="n">
        <v>0</v>
      </c>
      <c r="M73" s="43" t="n">
        <v>7661.68397068259</v>
      </c>
      <c r="N73" s="43" t="n">
        <v>7524.66456719357</v>
      </c>
      <c r="O73" s="43" t="n">
        <v>7579.69088035165</v>
      </c>
      <c r="P73" s="43" t="n">
        <v>7682.52682536635</v>
      </c>
      <c r="Q73" s="43" t="n">
        <v>7787.19238301811</v>
      </c>
      <c r="R73" s="43" t="n">
        <v>7987.78873636301</v>
      </c>
      <c r="S73" s="43" t="n">
        <v>8191.46122277559</v>
      </c>
      <c r="T73" s="43" t="n">
        <v>8398.163565368161</v>
      </c>
      <c r="U73" s="43" t="n">
        <v>8607.844582003871</v>
      </c>
      <c r="V73" s="43" t="n">
        <v>8820.4480855113</v>
      </c>
      <c r="W73" s="43" t="n">
        <v>9035.912790099639</v>
      </c>
      <c r="X73" s="43" t="n">
        <v>9254.172224461679</v>
      </c>
      <c r="Y73" s="43" t="n">
        <v>9475.154652051689</v>
      </c>
      <c r="Z73" s="43" t="n">
        <v>9698.78299902389</v>
      </c>
    </row>
    <row r="74">
      <c r="A74" s="10" t="n">
        <v>3</v>
      </c>
      <c r="B74" s="14" t="inlineStr">
        <is>
          <t>Carbon price $20/tCO2 from 2027</t>
        </is>
      </c>
      <c r="C74" s="14" t="inlineStr">
        <is>
          <t>mit.cptraj</t>
        </is>
      </c>
      <c r="D74" s="14" t="inlineStr">
        <is>
          <t>egy.mit.cptraj.3</t>
        </is>
      </c>
      <c r="E74" s="14" t="inlineStr">
        <is>
          <t>Carbon price trajectory used</t>
        </is>
      </c>
      <c r="F74" s="14" t="inlineStr">
        <is>
          <t>$/tCO2 real</t>
        </is>
      </c>
      <c r="G74" s="14" t="inlineStr">
        <is>
          <t>build (Python emulation of RunAllScenarios)</t>
        </is>
      </c>
      <c r="H74" s="23" t="n">
        <v>0</v>
      </c>
      <c r="I74" s="23" t="n">
        <v>0</v>
      </c>
      <c r="J74" s="23" t="n">
        <v>0</v>
      </c>
      <c r="K74" s="23" t="n">
        <v>0</v>
      </c>
      <c r="L74" s="23" t="n">
        <v>0</v>
      </c>
      <c r="M74" s="23" t="n">
        <v>20</v>
      </c>
      <c r="N74" s="23" t="n">
        <v>20</v>
      </c>
      <c r="O74" s="23" t="n">
        <v>20</v>
      </c>
      <c r="P74" s="23" t="n">
        <v>20</v>
      </c>
      <c r="Q74" s="23" t="n">
        <v>20</v>
      </c>
      <c r="R74" s="23" t="n">
        <v>20</v>
      </c>
      <c r="S74" s="23" t="n">
        <v>20</v>
      </c>
      <c r="T74" s="23" t="n">
        <v>20</v>
      </c>
      <c r="U74" s="23" t="n">
        <v>20</v>
      </c>
      <c r="V74" s="23" t="n">
        <v>20</v>
      </c>
      <c r="W74" s="23" t="n">
        <v>20</v>
      </c>
      <c r="X74" s="23" t="n">
        <v>20</v>
      </c>
      <c r="Y74" s="23" t="n">
        <v>20</v>
      </c>
      <c r="Z74" s="23" t="n">
        <v>20</v>
      </c>
    </row>
    <row r="75">
      <c r="A75" s="10" t="n">
        <v>3</v>
      </c>
      <c r="B75" s="14" t="inlineStr">
        <is>
          <t>Carbon price $20/tCO2 from 2027</t>
        </is>
      </c>
      <c r="C75" s="14" t="inlineStr">
        <is>
          <t>mit.ets.p</t>
        </is>
      </c>
      <c r="D75" s="14" t="inlineStr">
        <is>
          <t>egy.mit.ets.p.3</t>
        </is>
      </c>
      <c r="E75" s="14" t="inlineStr">
        <is>
          <t>ETS permit price used</t>
        </is>
      </c>
      <c r="F75" s="14" t="inlineStr">
        <is>
          <t>$/tCO2 real</t>
        </is>
      </c>
      <c r="G75" s="14" t="inlineStr">
        <is>
          <t>build (Python emulation of RunAllScenarios)</t>
        </is>
      </c>
      <c r="H75" s="23" t="n">
        <v>0</v>
      </c>
      <c r="I75" s="23" t="n">
        <v>0</v>
      </c>
      <c r="J75" s="23" t="n">
        <v>0</v>
      </c>
      <c r="K75" s="23" t="n">
        <v>0</v>
      </c>
      <c r="L75" s="23" t="n">
        <v>0</v>
      </c>
      <c r="M75" s="23" t="n">
        <v>0</v>
      </c>
      <c r="N75" s="23" t="n">
        <v>0</v>
      </c>
      <c r="O75" s="23" t="n">
        <v>0</v>
      </c>
      <c r="P75" s="23" t="n">
        <v>0</v>
      </c>
      <c r="Q75" s="23" t="n">
        <v>0</v>
      </c>
      <c r="R75" s="23" t="n">
        <v>0</v>
      </c>
      <c r="S75" s="23" t="n">
        <v>0</v>
      </c>
      <c r="T75" s="23" t="n">
        <v>0</v>
      </c>
      <c r="U75" s="23" t="n">
        <v>0</v>
      </c>
      <c r="V75" s="23" t="n">
        <v>0</v>
      </c>
      <c r="W75" s="23" t="n">
        <v>0</v>
      </c>
      <c r="X75" s="23" t="n">
        <v>0</v>
      </c>
      <c r="Y75" s="23" t="n">
        <v>0</v>
      </c>
      <c r="Z75" s="23" t="n">
        <v>0</v>
      </c>
    </row>
    <row r="76">
      <c r="A76" s="10" t="n">
        <v>3</v>
      </c>
      <c r="B76" s="14" t="inlineStr">
        <is>
          <t>Carbon price $20/tCO2 from 2027</t>
        </is>
      </c>
      <c r="C76" s="14" t="inlineStr">
        <is>
          <t>mit.co2.ets.all.all</t>
        </is>
      </c>
      <c r="D76" s="14" t="inlineStr">
        <is>
          <t>egy.mit.co2.ets.all.all.3</t>
        </is>
      </c>
      <c r="E76" s="14" t="inlineStr">
        <is>
          <t>CO2 emissions covered by the new ETS | All subsectors | All fuels</t>
        </is>
      </c>
      <c r="F76" s="14" t="inlineStr">
        <is>
          <t>MtCO2</t>
        </is>
      </c>
      <c r="G76" s="14" t="inlineStr">
        <is>
          <t>build (Python emulation of RunAllScenarios)</t>
        </is>
      </c>
      <c r="H76" s="40" t="n">
        <v>0</v>
      </c>
      <c r="I76" s="40" t="n">
        <v>0</v>
      </c>
      <c r="J76" s="40" t="n">
        <v>0</v>
      </c>
      <c r="K76" s="40" t="n">
        <v>0</v>
      </c>
      <c r="L76" s="40" t="n">
        <v>0</v>
      </c>
      <c r="M76" s="40" t="n">
        <v>0</v>
      </c>
      <c r="N76" s="40" t="n">
        <v>0</v>
      </c>
      <c r="O76" s="40" t="n">
        <v>0</v>
      </c>
      <c r="P76" s="40" t="n">
        <v>0</v>
      </c>
      <c r="Q76" s="40" t="n">
        <v>0</v>
      </c>
      <c r="R76" s="40" t="n">
        <v>0</v>
      </c>
      <c r="S76" s="40" t="n">
        <v>0</v>
      </c>
      <c r="T76" s="40" t="n">
        <v>0</v>
      </c>
      <c r="U76" s="40" t="n">
        <v>0</v>
      </c>
      <c r="V76" s="40" t="n">
        <v>0</v>
      </c>
      <c r="W76" s="40" t="n">
        <v>0</v>
      </c>
      <c r="X76" s="40" t="n">
        <v>0</v>
      </c>
      <c r="Y76" s="40" t="n">
        <v>0</v>
      </c>
      <c r="Z76" s="40" t="n">
        <v>0</v>
      </c>
    </row>
    <row r="77">
      <c r="A77" s="10" t="n">
        <v>3</v>
      </c>
      <c r="B77" s="14" t="inlineStr">
        <is>
          <t>Carbon price $20/tCO2 from 2027</t>
        </is>
      </c>
      <c r="C77" s="14" t="inlineStr">
        <is>
          <t>mit.co2.cap.all.all</t>
        </is>
      </c>
      <c r="D77" s="14" t="inlineStr">
        <is>
          <t>egy.mit.co2.cap.all.all.3</t>
        </is>
      </c>
      <c r="E77" s="14" t="inlineStr">
        <is>
          <t>ETS cap | All subsectors | All fuels</t>
        </is>
      </c>
      <c r="F77" s="14" t="inlineStr">
        <is>
          <t>MtCO2</t>
        </is>
      </c>
      <c r="G77" s="14" t="inlineStr">
        <is>
          <t>build (Python emulation of RunAllScenarios)</t>
        </is>
      </c>
      <c r="H77" s="40" t="n">
        <v>0</v>
      </c>
      <c r="I77" s="40" t="n">
        <v>0</v>
      </c>
      <c r="J77" s="40" t="n">
        <v>0</v>
      </c>
      <c r="K77" s="40" t="n">
        <v>0</v>
      </c>
      <c r="L77" s="40" t="n">
        <v>0</v>
      </c>
      <c r="M77" s="40" t="n">
        <v>0</v>
      </c>
      <c r="N77" s="40" t="n">
        <v>0</v>
      </c>
      <c r="O77" s="40" t="n">
        <v>0</v>
      </c>
      <c r="P77" s="40" t="n">
        <v>0</v>
      </c>
      <c r="Q77" s="40" t="n">
        <v>0</v>
      </c>
      <c r="R77" s="40" t="n">
        <v>0</v>
      </c>
      <c r="S77" s="40" t="n">
        <v>0</v>
      </c>
      <c r="T77" s="40" t="n">
        <v>0</v>
      </c>
      <c r="U77" s="40" t="n">
        <v>0</v>
      </c>
      <c r="V77" s="40" t="n">
        <v>0</v>
      </c>
      <c r="W77" s="40" t="n">
        <v>0</v>
      </c>
      <c r="X77" s="40" t="n">
        <v>0</v>
      </c>
      <c r="Y77" s="40" t="n">
        <v>0</v>
      </c>
      <c r="Z77" s="40" t="n">
        <v>0</v>
      </c>
    </row>
    <row r="78">
      <c r="A78" s="10" t="n">
        <v>3</v>
      </c>
      <c r="B78" s="14" t="inlineStr">
        <is>
          <t>Carbon price $20/tCO2 from 2027</t>
        </is>
      </c>
      <c r="C78" s="14" t="inlineStr">
        <is>
          <t>mit.rpb.all.gso.a</t>
        </is>
      </c>
      <c r="D78" s="14" t="inlineStr">
        <is>
          <t>egy.mit.rpb.all.gso.a.3</t>
        </is>
      </c>
      <c r="E78" s="14" t="inlineStr">
        <is>
          <t>Retail price before new policies | All subsectors | Gasoline</t>
        </is>
      </c>
      <c r="F78" s="14" t="inlineStr">
        <is>
          <t>$/GJ real</t>
        </is>
      </c>
      <c r="G78" s="14" t="inlineStr">
        <is>
          <t>build (Python emulation of RunAllScenarios)</t>
        </is>
      </c>
      <c r="H78" s="23" t="n">
        <v>17.1645453257496</v>
      </c>
      <c r="I78" s="23" t="n">
        <v>11.7387816845338</v>
      </c>
      <c r="J78" s="23" t="n">
        <v>9.58268059228592</v>
      </c>
      <c r="K78" s="23" t="n">
        <v>9.58268059228592</v>
      </c>
      <c r="L78" s="23" t="n">
        <v>9.58268059228592</v>
      </c>
      <c r="M78" s="23" t="n">
        <v>9.58268059228592</v>
      </c>
      <c r="N78" s="23" t="n">
        <v>9.58268059228592</v>
      </c>
      <c r="O78" s="23" t="n">
        <v>9.58268059228592</v>
      </c>
      <c r="P78" s="23" t="n">
        <v>9.58268059228592</v>
      </c>
      <c r="Q78" s="23" t="n">
        <v>9.58268059228592</v>
      </c>
      <c r="R78" s="23" t="n">
        <v>9.58268059228592</v>
      </c>
      <c r="S78" s="23" t="n">
        <v>9.58268059228592</v>
      </c>
      <c r="T78" s="23" t="n">
        <v>9.58268059228592</v>
      </c>
      <c r="U78" s="23" t="n">
        <v>9.58268059228592</v>
      </c>
      <c r="V78" s="23" t="n">
        <v>9.58268059228592</v>
      </c>
      <c r="W78" s="23" t="n">
        <v>9.58268059228592</v>
      </c>
      <c r="X78" s="23" t="n">
        <v>9.58268059228592</v>
      </c>
      <c r="Y78" s="23" t="n">
        <v>9.58268059228592</v>
      </c>
      <c r="Z78" s="23" t="n">
        <v>9.58268059228592</v>
      </c>
    </row>
    <row r="79">
      <c r="A79" s="10" t="n">
        <v>3</v>
      </c>
      <c r="B79" s="14" t="inlineStr">
        <is>
          <t>Carbon price $20/tCO2 from 2027</t>
        </is>
      </c>
      <c r="C79" s="14" t="inlineStr">
        <is>
          <t>mit.rpb.all.die.a</t>
        </is>
      </c>
      <c r="D79" s="14" t="inlineStr">
        <is>
          <t>egy.mit.rpb.all.die.a.3</t>
        </is>
      </c>
      <c r="E79" s="14" t="inlineStr">
        <is>
          <t>Retail price before new policies | All subsectors | Diesel</t>
        </is>
      </c>
      <c r="F79" s="14" t="inlineStr">
        <is>
          <t>$/GJ real</t>
        </is>
      </c>
      <c r="G79" s="14" t="inlineStr">
        <is>
          <t>build (Python emulation of RunAllScenarios)</t>
        </is>
      </c>
      <c r="H79" s="23" t="n">
        <v>11.0953075337741</v>
      </c>
      <c r="I79" s="23" t="n">
        <v>7.52329139696042</v>
      </c>
      <c r="J79" s="23" t="n">
        <v>6.68201385154289</v>
      </c>
      <c r="K79" s="23" t="n">
        <v>6.68201385154289</v>
      </c>
      <c r="L79" s="23" t="n">
        <v>6.68201385154289</v>
      </c>
      <c r="M79" s="23" t="n">
        <v>6.68201385154289</v>
      </c>
      <c r="N79" s="23" t="n">
        <v>6.68201385154289</v>
      </c>
      <c r="O79" s="23" t="n">
        <v>6.68201385154289</v>
      </c>
      <c r="P79" s="23" t="n">
        <v>6.68201385154289</v>
      </c>
      <c r="Q79" s="23" t="n">
        <v>6.68201385154289</v>
      </c>
      <c r="R79" s="23" t="n">
        <v>6.68201385154289</v>
      </c>
      <c r="S79" s="23" t="n">
        <v>6.68201385154289</v>
      </c>
      <c r="T79" s="23" t="n">
        <v>6.68201385154289</v>
      </c>
      <c r="U79" s="23" t="n">
        <v>6.68201385154289</v>
      </c>
      <c r="V79" s="23" t="n">
        <v>6.68201385154289</v>
      </c>
      <c r="W79" s="23" t="n">
        <v>6.68201385154289</v>
      </c>
      <c r="X79" s="23" t="n">
        <v>6.68201385154289</v>
      </c>
      <c r="Y79" s="23" t="n">
        <v>6.68201385154289</v>
      </c>
      <c r="Z79" s="23" t="n">
        <v>6.68201385154289</v>
      </c>
    </row>
    <row r="80">
      <c r="A80" s="10" t="n">
        <v>3</v>
      </c>
      <c r="B80" s="14" t="inlineStr">
        <is>
          <t>Carbon price $20/tCO2 from 2027</t>
        </is>
      </c>
      <c r="C80" s="14" t="inlineStr">
        <is>
          <t>mit.rpb.res.nga.a</t>
        </is>
      </c>
      <c r="D80" s="14" t="inlineStr">
        <is>
          <t>egy.mit.rpb.res.nga.a.3</t>
        </is>
      </c>
      <c r="E80" s="14" t="inlineStr">
        <is>
          <t>Retail price before new policies | Residential | Natural gas</t>
        </is>
      </c>
      <c r="F80" s="14" t="inlineStr">
        <is>
          <t>$/GJ real</t>
        </is>
      </c>
      <c r="G80" s="14" t="inlineStr">
        <is>
          <t>build (Python emulation of RunAllScenarios)</t>
        </is>
      </c>
      <c r="H80" s="23" t="n">
        <v>4.63366849483039</v>
      </c>
      <c r="I80" s="23" t="n">
        <v>3.20868563703672</v>
      </c>
      <c r="J80" s="23" t="n">
        <v>2.33088056865822</v>
      </c>
      <c r="K80" s="23" t="n">
        <v>2.33088056865822</v>
      </c>
      <c r="L80" s="23" t="n">
        <v>2.33088056865822</v>
      </c>
      <c r="M80" s="23" t="n">
        <v>2.33088056865822</v>
      </c>
      <c r="N80" s="23" t="n">
        <v>2.33088056865822</v>
      </c>
      <c r="O80" s="23" t="n">
        <v>2.33088056865822</v>
      </c>
      <c r="P80" s="23" t="n">
        <v>2.33088056865822</v>
      </c>
      <c r="Q80" s="23" t="n">
        <v>2.33088056865822</v>
      </c>
      <c r="R80" s="23" t="n">
        <v>2.33088056865822</v>
      </c>
      <c r="S80" s="23" t="n">
        <v>2.33088056865822</v>
      </c>
      <c r="T80" s="23" t="n">
        <v>2.33088056865822</v>
      </c>
      <c r="U80" s="23" t="n">
        <v>2.33088056865822</v>
      </c>
      <c r="V80" s="23" t="n">
        <v>2.33088056865822</v>
      </c>
      <c r="W80" s="23" t="n">
        <v>2.33088056865822</v>
      </c>
      <c r="X80" s="23" t="n">
        <v>2.33088056865822</v>
      </c>
      <c r="Y80" s="23" t="n">
        <v>2.33088056865822</v>
      </c>
      <c r="Z80" s="23" t="n">
        <v>2.33088056865822</v>
      </c>
    </row>
    <row r="81">
      <c r="A81" s="10" t="n">
        <v>3</v>
      </c>
      <c r="B81" s="14" t="inlineStr">
        <is>
          <t>Carbon price $20/tCO2 from 2027</t>
        </is>
      </c>
      <c r="C81" s="14" t="inlineStr">
        <is>
          <t>mit.atp.rod.gso.e</t>
        </is>
      </c>
      <c r="D81" s="14" t="inlineStr">
        <is>
          <t>egy.mit.atp.rod.gso.e.3</t>
        </is>
      </c>
      <c r="E81" s="14" t="inlineStr">
        <is>
          <t>After-tax price | Road | Gasoline</t>
        </is>
      </c>
      <c r="F81" s="14" t="inlineStr">
        <is>
          <t>$/GJ real</t>
        </is>
      </c>
      <c r="G81" s="14" t="inlineStr">
        <is>
          <t>build (Python emulation of RunAllScenarios)</t>
        </is>
      </c>
      <c r="H81" s="23" t="n">
        <v>17.1645453257496</v>
      </c>
      <c r="I81" s="23" t="n">
        <v>11.7387816845338</v>
      </c>
      <c r="J81" s="23" t="n">
        <v>9.58268059228592</v>
      </c>
      <c r="K81" s="23" t="n">
        <v>9.58268059228592</v>
      </c>
      <c r="L81" s="23" t="n">
        <v>9.58268059228592</v>
      </c>
      <c r="M81" s="23" t="n">
        <v>10.9062405922859</v>
      </c>
      <c r="N81" s="23" t="n">
        <v>10.9062405922859</v>
      </c>
      <c r="O81" s="23" t="n">
        <v>10.9062405922859</v>
      </c>
      <c r="P81" s="23" t="n">
        <v>10.9062405922859</v>
      </c>
      <c r="Q81" s="23" t="n">
        <v>10.9062405922859</v>
      </c>
      <c r="R81" s="23" t="n">
        <v>10.9062405922859</v>
      </c>
      <c r="S81" s="23" t="n">
        <v>10.9062405922859</v>
      </c>
      <c r="T81" s="23" t="n">
        <v>10.9062405922859</v>
      </c>
      <c r="U81" s="23" t="n">
        <v>10.9062405922859</v>
      </c>
      <c r="V81" s="23" t="n">
        <v>10.9062405922859</v>
      </c>
      <c r="W81" s="23" t="n">
        <v>10.9062405922859</v>
      </c>
      <c r="X81" s="23" t="n">
        <v>10.9062405922859</v>
      </c>
      <c r="Y81" s="23" t="n">
        <v>10.9062405922859</v>
      </c>
      <c r="Z81" s="23" t="n">
        <v>10.9062405922859</v>
      </c>
    </row>
    <row r="82">
      <c r="A82" s="10" t="n">
        <v>3</v>
      </c>
      <c r="B82" s="14" t="inlineStr">
        <is>
          <t>Carbon price $20/tCO2 from 2027</t>
        </is>
      </c>
      <c r="C82" s="14" t="inlineStr">
        <is>
          <t>mit.rp.res.ecy</t>
        </is>
      </c>
      <c r="D82" s="14" t="inlineStr">
        <is>
          <t>egy.mit.rp.res.ecy.3</t>
        </is>
      </c>
      <c r="E82" s="14" t="inlineStr">
        <is>
          <t>End-user electricity price | Residential | Electricity</t>
        </is>
      </c>
      <c r="F82" s="14" t="inlineStr">
        <is>
          <t>$/kWh real</t>
        </is>
      </c>
      <c r="G82" s="14" t="inlineStr">
        <is>
          <t>build (Python emulation of RunAllScenarios)</t>
        </is>
      </c>
      <c r="H82" s="16" t="n">
        <v>0.0613881498333761</v>
      </c>
      <c r="I82" s="16" t="n">
        <v>0.0524045289478607</v>
      </c>
      <c r="J82" s="16" t="n">
        <v>0.0455995743641052</v>
      </c>
      <c r="K82" s="16" t="n">
        <v>0.0486687621560977</v>
      </c>
      <c r="L82" s="16" t="n">
        <v>0.05077089879483</v>
      </c>
      <c r="M82" s="16" t="n">
        <v>0.0631040471215412</v>
      </c>
      <c r="N82" s="16" t="n">
        <v>0.0624056490172147</v>
      </c>
      <c r="O82" s="16" t="n">
        <v>0.06394156318258069</v>
      </c>
      <c r="P82" s="16" t="n">
        <v>0.0623725251890859</v>
      </c>
      <c r="Q82" s="16" t="n">
        <v>0.0617659739413582</v>
      </c>
      <c r="R82" s="16" t="n">
        <v>0.0607250325229719</v>
      </c>
      <c r="S82" s="16" t="n">
        <v>0.0601642584537572</v>
      </c>
      <c r="T82" s="16" t="n">
        <v>0.0594917667615843</v>
      </c>
      <c r="U82" s="16" t="n">
        <v>0.058989199395201</v>
      </c>
      <c r="V82" s="16" t="n">
        <v>0.0584509802409942</v>
      </c>
      <c r="W82" s="16" t="n">
        <v>0.0579812240873631</v>
      </c>
      <c r="X82" s="16" t="n">
        <v>0.0575109935856711</v>
      </c>
      <c r="Y82" s="16" t="n">
        <v>0.0570742188664321</v>
      </c>
      <c r="Z82" s="16" t="n">
        <v>0.0566437681434295</v>
      </c>
    </row>
    <row r="83">
      <c r="A83" s="10" t="n">
        <v>3</v>
      </c>
      <c r="B83" s="14" t="inlineStr">
        <is>
          <t>Carbon price $20/tCO2 from 2027</t>
        </is>
      </c>
      <c r="C83" s="14" t="inlineStr">
        <is>
          <t>mit.rp.ind.ecy</t>
        </is>
      </c>
      <c r="D83" s="14" t="inlineStr">
        <is>
          <t>egy.mit.rp.ind.ecy.3</t>
        </is>
      </c>
      <c r="E83" s="14" t="inlineStr">
        <is>
          <t>End-user electricity price | Industry | Electricity</t>
        </is>
      </c>
      <c r="F83" s="14" t="inlineStr">
        <is>
          <t>$/kWh real</t>
        </is>
      </c>
      <c r="G83" s="14" t="inlineStr">
        <is>
          <t>build (Python emulation of RunAllScenarios)</t>
        </is>
      </c>
      <c r="H83" s="16" t="n">
        <v>0.0636617850123901</v>
      </c>
      <c r="I83" s="16" t="n">
        <v>0.0622303781255846</v>
      </c>
      <c r="J83" s="16" t="n">
        <v>0.0519623056707246</v>
      </c>
      <c r="K83" s="16" t="n">
        <v>0.055031493462717</v>
      </c>
      <c r="L83" s="16" t="n">
        <v>0.0571336301014493</v>
      </c>
      <c r="M83" s="16" t="n">
        <v>0.0694667784281605</v>
      </c>
      <c r="N83" s="16" t="n">
        <v>0.06876838032383401</v>
      </c>
      <c r="O83" s="16" t="n">
        <v>0.0703042944892</v>
      </c>
      <c r="P83" s="16" t="n">
        <v>0.06873525649570519</v>
      </c>
      <c r="Q83" s="16" t="n">
        <v>0.0681287052479775</v>
      </c>
      <c r="R83" s="16" t="n">
        <v>0.0670877638295912</v>
      </c>
      <c r="S83" s="16" t="n">
        <v>0.06652698976037651</v>
      </c>
      <c r="T83" s="16" t="n">
        <v>0.06585449806820361</v>
      </c>
      <c r="U83" s="16" t="n">
        <v>0.0653519307018204</v>
      </c>
      <c r="V83" s="16" t="n">
        <v>0.0648137115476136</v>
      </c>
      <c r="W83" s="16" t="n">
        <v>0.06434395539398249</v>
      </c>
      <c r="X83" s="16" t="n">
        <v>0.0638737248922905</v>
      </c>
      <c r="Y83" s="16" t="n">
        <v>0.0634369501730515</v>
      </c>
      <c r="Z83" s="16" t="n">
        <v>0.0630064994500488</v>
      </c>
    </row>
    <row r="84">
      <c r="A84" s="10" t="n">
        <v>3</v>
      </c>
      <c r="B84" s="14" t="inlineStr">
        <is>
          <t>Carbon price $20/tCO2 from 2027</t>
        </is>
      </c>
      <c r="C84" s="14" t="inlineStr">
        <is>
          <t>mit.gncav</t>
        </is>
      </c>
      <c r="D84" s="14" t="inlineStr">
        <is>
          <t>egy.mit.gncav.3</t>
        </is>
      </c>
      <c r="E84" s="14" t="inlineStr">
        <is>
          <t>Average generation cost (weighted by generation shares)</t>
        </is>
      </c>
      <c r="F84" s="14" t="inlineStr">
        <is>
          <t>$/kWh</t>
        </is>
      </c>
      <c r="G84" s="14" t="inlineStr">
        <is>
          <t>build (Python emulation of RunAllScenarios)</t>
        </is>
      </c>
      <c r="H84" s="16" t="n">
        <v>0.07175129811497501</v>
      </c>
      <c r="I84" s="16" t="n">
        <v>0.0670716914874377</v>
      </c>
      <c r="J84" s="16" t="n">
        <v>0.07014087927943009</v>
      </c>
      <c r="K84" s="16" t="n">
        <v>0.0722430159181624</v>
      </c>
      <c r="L84" s="16" t="n">
        <v>0.0763586506263229</v>
      </c>
      <c r="M84" s="16" t="n">
        <v>0.0760093877540774</v>
      </c>
      <c r="N84" s="16" t="n">
        <v>0.0774043877846933</v>
      </c>
      <c r="O84" s="16" t="n">
        <v>0.07596189296412149</v>
      </c>
      <c r="P84" s="16" t="n">
        <v>0.0754752034776489</v>
      </c>
      <c r="Q84" s="16" t="n">
        <v>0.07466902650128759</v>
      </c>
      <c r="R84" s="16" t="n">
        <v>0.0742873404699349</v>
      </c>
      <c r="S84" s="16" t="n">
        <v>0.0738084494490288</v>
      </c>
      <c r="T84" s="16" t="n">
        <v>0.0734644006687295</v>
      </c>
      <c r="U84" s="16" t="n">
        <v>0.0730832916945152</v>
      </c>
      <c r="V84" s="16" t="n">
        <v>0.07275263424914601</v>
      </c>
      <c r="W84" s="16" t="n">
        <v>0.0724167685416614</v>
      </c>
      <c r="X84" s="16" t="n">
        <v>0.0721037488934088</v>
      </c>
      <c r="Y84" s="16" t="n">
        <v>0.07179361521128751</v>
      </c>
      <c r="Z84" s="16" t="n">
        <v>0.07148162128466749</v>
      </c>
    </row>
    <row r="85">
      <c r="A85" s="10" t="n">
        <v>3</v>
      </c>
      <c r="B85" s="14" t="inlineStr">
        <is>
          <t>Carbon price $20/tCO2 from 2027</t>
        </is>
      </c>
      <c r="C85" s="14" t="inlineStr">
        <is>
          <t>mit.co2.pow.all.e</t>
        </is>
      </c>
      <c r="D85" s="14" t="inlineStr">
        <is>
          <t>egy.mit.co2.pow.all.e.3</t>
        </is>
      </c>
      <c r="E85" s="14" t="inlineStr">
        <is>
          <t>CO2 emissions from fuel combustion | Power | All fuels</t>
        </is>
      </c>
      <c r="F85" s="14" t="inlineStr">
        <is>
          <t>MtCO2</t>
        </is>
      </c>
      <c r="G85" s="14" t="inlineStr">
        <is>
          <t>build (Python emulation of RunAllScenarios)</t>
        </is>
      </c>
      <c r="H85" s="40" t="n">
        <v>90.0555728903077</v>
      </c>
      <c r="I85" s="40" t="n">
        <v>109.639800426751</v>
      </c>
      <c r="J85" s="40" t="n">
        <v>109.579498900325</v>
      </c>
      <c r="K85" s="40" t="n">
        <v>117.687908564724</v>
      </c>
      <c r="L85" s="40" t="n">
        <v>110.001044681288</v>
      </c>
      <c r="M85" s="40" t="n">
        <v>110.268703401351</v>
      </c>
      <c r="N85" s="40" t="n">
        <v>99.420183458586</v>
      </c>
      <c r="O85" s="40" t="n">
        <v>106.00346564974</v>
      </c>
      <c r="P85" s="40" t="n">
        <v>107.042958039692</v>
      </c>
      <c r="Q85" s="40" t="n">
        <v>110.686841236804</v>
      </c>
      <c r="R85" s="40" t="n">
        <v>111.834723666676</v>
      </c>
      <c r="S85" s="40" t="n">
        <v>114.090423443321</v>
      </c>
      <c r="T85" s="40" t="n">
        <v>115.599513528539</v>
      </c>
      <c r="U85" s="40" t="n">
        <v>117.689894140272</v>
      </c>
      <c r="V85" s="40" t="n">
        <v>119.566322818456</v>
      </c>
      <c r="W85" s="40" t="n">
        <v>121.721074766128</v>
      </c>
      <c r="X85" s="40" t="n">
        <v>123.829351023774</v>
      </c>
      <c r="Y85" s="40" t="n">
        <v>126.078179015461</v>
      </c>
      <c r="Z85" s="40" t="n">
        <v>128.302181839857</v>
      </c>
    </row>
    <row r="86">
      <c r="A86" s="10" t="n">
        <v>3</v>
      </c>
      <c r="B86" s="14" t="inlineStr">
        <is>
          <t>Carbon price $20/tCO2 from 2027</t>
        </is>
      </c>
      <c r="C86" s="14" t="inlineStr">
        <is>
          <t>mit.gtot</t>
        </is>
      </c>
      <c r="D86" s="14" t="inlineStr">
        <is>
          <t>egy.mit.gtot.3</t>
        </is>
      </c>
      <c r="E86" s="14" t="inlineStr">
        <is>
          <t>Generation, total</t>
        </is>
      </c>
      <c r="F86" s="14" t="inlineStr">
        <is>
          <t>MWy</t>
        </is>
      </c>
      <c r="G86" s="14" t="inlineStr">
        <is>
          <t>build (Python emulation of RunAllScenarios)</t>
        </is>
      </c>
      <c r="H86" s="43" t="n">
        <v>25122.5095205354</v>
      </c>
      <c r="I86" s="43" t="n">
        <v>30746.5374802134</v>
      </c>
      <c r="J86" s="43" t="n">
        <v>32478.0797087984</v>
      </c>
      <c r="K86" s="43" t="n">
        <v>36617.9829695121</v>
      </c>
      <c r="L86" s="43" t="n">
        <v>36727.1554225817</v>
      </c>
      <c r="M86" s="43" t="n">
        <v>37412.2115023721</v>
      </c>
      <c r="N86" s="43" t="n">
        <v>35228.2337109475</v>
      </c>
      <c r="O86" s="43" t="n">
        <v>36900.0924347241</v>
      </c>
      <c r="P86" s="43" t="n">
        <v>37860.115110913</v>
      </c>
      <c r="Q86" s="43" t="n">
        <v>39753.3966456918</v>
      </c>
      <c r="R86" s="43" t="n">
        <v>41418.2265941165</v>
      </c>
      <c r="S86" s="43" t="n">
        <v>43283.30504237</v>
      </c>
      <c r="T86" s="43" t="n">
        <v>45042.4022994231</v>
      </c>
      <c r="U86" s="43" t="n">
        <v>46895.8127334407</v>
      </c>
      <c r="V86" s="43" t="n">
        <v>48737.8823855231</v>
      </c>
      <c r="W86" s="43" t="n">
        <v>50646.1804775723</v>
      </c>
      <c r="X86" s="43" t="n">
        <v>52577.7058654835</v>
      </c>
      <c r="Y86" s="43" t="n">
        <v>54560.8559057287</v>
      </c>
      <c r="Z86" s="43" t="n">
        <v>56579.9480658588</v>
      </c>
    </row>
    <row r="87">
      <c r="A87" s="10" t="n">
        <v>3</v>
      </c>
      <c r="B87" s="14" t="inlineStr">
        <is>
          <t>Carbon price $20/tCO2 from 2027</t>
        </is>
      </c>
      <c r="C87" s="14" t="inlineStr">
        <is>
          <t>mit.vre</t>
        </is>
      </c>
      <c r="D87" s="14" t="inlineStr">
        <is>
          <t>egy.mit.vre.3</t>
        </is>
      </c>
      <c r="E87" s="14" t="inlineStr">
        <is>
          <t>Variable renewable share of generation (wind, solar, other renewables)</t>
        </is>
      </c>
      <c r="F87" s="14" t="inlineStr">
        <is>
          <t>share</t>
        </is>
      </c>
      <c r="G87" s="14" t="inlineStr">
        <is>
          <t>build (Python emulation of RunAllScenarios)</t>
        </is>
      </c>
      <c r="H87" s="13" t="n">
        <v>0.0523422150659333</v>
      </c>
      <c r="I87" s="13" t="n">
        <v>0.0502118108101954</v>
      </c>
      <c r="J87" s="13" t="n">
        <v>0.0767594829899312</v>
      </c>
      <c r="K87" s="13" t="n">
        <v>0.09659613452834979</v>
      </c>
      <c r="L87" s="13" t="n">
        <v>0.127723129960774</v>
      </c>
      <c r="M87" s="13" t="n">
        <v>0.136455911182876</v>
      </c>
      <c r="N87" s="13" t="n">
        <v>0.159965405428861</v>
      </c>
      <c r="O87" s="13" t="n">
        <v>0.147181284073275</v>
      </c>
      <c r="P87" s="13" t="n">
        <v>0.156302917069912</v>
      </c>
      <c r="Q87" s="13" t="n">
        <v>0.166319459011868</v>
      </c>
      <c r="R87" s="13" t="n">
        <v>0.185787947528212</v>
      </c>
      <c r="S87" s="13" t="n">
        <v>0.200808309856148</v>
      </c>
      <c r="T87" s="13" t="n">
        <v>0.216923657652969</v>
      </c>
      <c r="U87" s="13" t="n">
        <v>0.230140992033703</v>
      </c>
      <c r="V87" s="13" t="n">
        <v>0.243234750436369</v>
      </c>
      <c r="W87" s="13" t="n">
        <v>0.254864644786172</v>
      </c>
      <c r="X87" s="13" t="n">
        <v>0.266131417787999</v>
      </c>
      <c r="Y87" s="13" t="n">
        <v>0.276555803101257</v>
      </c>
      <c r="Z87" s="13" t="n">
        <v>0.286788474854264</v>
      </c>
    </row>
    <row r="88">
      <c r="A88" s="10" t="n">
        <v>3</v>
      </c>
      <c r="B88" s="14" t="inlineStr">
        <is>
          <t>Carbon price $20/tCO2 from 2027</t>
        </is>
      </c>
      <c r="C88" s="14" t="inlineStr">
        <is>
          <t>mit.shr.pow.nga</t>
        </is>
      </c>
      <c r="D88" s="14" t="inlineStr">
        <is>
          <t>egy.mit.shr.pow.nga.3</t>
        </is>
      </c>
      <c r="E88" s="14" t="inlineStr">
        <is>
          <t>Generation share | Power | Natural gas</t>
        </is>
      </c>
      <c r="F88" s="14" t="inlineStr">
        <is>
          <t>share</t>
        </is>
      </c>
      <c r="G88" s="14" t="inlineStr">
        <is>
          <t>build (Python emulation of RunAllScenarios)</t>
        </is>
      </c>
      <c r="H88" s="13" t="n">
        <v>0.796805951196797</v>
      </c>
      <c r="I88" s="13" t="n">
        <v>0.82674957066018</v>
      </c>
      <c r="J88" s="13" t="n">
        <v>0.754423435482064</v>
      </c>
      <c r="K88" s="13" t="n">
        <v>0.70139412219685</v>
      </c>
      <c r="L88" s="13" t="n">
        <v>0.612083712603159</v>
      </c>
      <c r="M88" s="13" t="n">
        <v>0.607932816820611</v>
      </c>
      <c r="N88" s="13" t="n">
        <v>0.567717414553899</v>
      </c>
      <c r="O88" s="13" t="n">
        <v>0.595445920146581</v>
      </c>
      <c r="P88" s="13" t="n">
        <v>0.592390977466339</v>
      </c>
      <c r="Q88" s="13" t="n">
        <v>0.593111205639807</v>
      </c>
      <c r="R88" s="13" t="n">
        <v>0.580449025422258</v>
      </c>
      <c r="S88" s="13" t="n">
        <v>0.572975840304878</v>
      </c>
      <c r="T88" s="13" t="n">
        <v>0.562832228001603</v>
      </c>
      <c r="U88" s="13" t="n">
        <v>0.555606776876251</v>
      </c>
      <c r="V88" s="13" t="n">
        <v>0.547766301197567</v>
      </c>
      <c r="W88" s="13" t="n">
        <v>0.541191595892115</v>
      </c>
      <c r="X88" s="13" t="n">
        <v>0.53453085295752</v>
      </c>
      <c r="Y88" s="13" t="n">
        <v>0.528461688698873</v>
      </c>
      <c r="Z88" s="13" t="n">
        <v>0.522296683491558</v>
      </c>
    </row>
    <row r="89">
      <c r="A89" s="10" t="n">
        <v>3</v>
      </c>
      <c r="B89" s="14" t="inlineStr">
        <is>
          <t>Carbon price $20/tCO2 from 2027</t>
        </is>
      </c>
      <c r="C89" s="14" t="inlineStr">
        <is>
          <t>mit.usdtot</t>
        </is>
      </c>
      <c r="D89" s="14" t="inlineStr">
        <is>
          <t>egy.mit.usdtot.3</t>
        </is>
      </c>
      <c r="E89" s="14" t="inlineStr">
        <is>
          <t>New investment, total</t>
        </is>
      </c>
      <c r="F89" s="14" t="inlineStr">
        <is>
          <t>USD m real</t>
        </is>
      </c>
      <c r="G89" s="14" t="inlineStr">
        <is>
          <t>build (Python emulation of RunAllScenarios)</t>
        </is>
      </c>
      <c r="H89" s="43" t="n">
        <v>2874.64239037705</v>
      </c>
      <c r="I89" s="43" t="n">
        <v>23118.2511509123</v>
      </c>
      <c r="J89" s="43" t="n">
        <v>25913.9859153447</v>
      </c>
      <c r="K89" s="43" t="n">
        <v>29068.7184802728</v>
      </c>
      <c r="L89" s="43" t="n">
        <v>5388.89390800983</v>
      </c>
      <c r="M89" s="43" t="n">
        <v>6329.40057554124</v>
      </c>
      <c r="N89" s="43" t="n">
        <v>0</v>
      </c>
      <c r="O89" s="43" t="n">
        <v>5607.42753142298</v>
      </c>
      <c r="P89" s="43" t="n">
        <v>7168.18513561809</v>
      </c>
      <c r="Q89" s="43" t="n">
        <v>10552.4765226935</v>
      </c>
      <c r="R89" s="43" t="n">
        <v>9954.29689376468</v>
      </c>
      <c r="S89" s="43" t="n">
        <v>10815.3464479023</v>
      </c>
      <c r="T89" s="43" t="n">
        <v>10599.0105173817</v>
      </c>
      <c r="U89" s="43" t="n">
        <v>11084.4496719578</v>
      </c>
      <c r="V89" s="43" t="n">
        <v>11209.2930463576</v>
      </c>
      <c r="W89" s="43" t="n">
        <v>11598.058208634</v>
      </c>
      <c r="X89" s="43" t="n">
        <v>11843.0579337016</v>
      </c>
      <c r="Y89" s="43" t="n">
        <v>12124.4229759545</v>
      </c>
      <c r="Z89" s="43" t="n">
        <v>12350.7466448416</v>
      </c>
    </row>
    <row r="90">
      <c r="A90" s="10" t="n">
        <v>3</v>
      </c>
      <c r="B90" s="14" t="inlineStr">
        <is>
          <t>Carbon price $20/tCO2 from 2027</t>
        </is>
      </c>
      <c r="C90" s="14" t="inlineStr">
        <is>
          <t>mit.demtot</t>
        </is>
      </c>
      <c r="D90" s="14" t="inlineStr">
        <is>
          <t>egy.mit.demtot.3</t>
        </is>
      </c>
      <c r="E90" s="14" t="inlineStr">
        <is>
          <t>Electricity demand, total</t>
        </is>
      </c>
      <c r="F90" s="14" t="inlineStr">
        <is>
          <t>ktoe</t>
        </is>
      </c>
      <c r="G90" s="14" t="inlineStr">
        <is>
          <t>build (Python emulation of RunAllScenarios)</t>
        </is>
      </c>
      <c r="H90" s="43" t="n">
        <v>15495.7198104268</v>
      </c>
      <c r="I90" s="43" t="n">
        <v>18964.655164912</v>
      </c>
      <c r="J90" s="43" t="n">
        <v>20032.681159375</v>
      </c>
      <c r="K90" s="43" t="n">
        <v>22586.199187415</v>
      </c>
      <c r="L90" s="43" t="n">
        <v>22653.5374341136</v>
      </c>
      <c r="M90" s="43" t="n">
        <v>23076.0842763462</v>
      </c>
      <c r="N90" s="43" t="n">
        <v>21728.9932184068</v>
      </c>
      <c r="O90" s="43" t="n">
        <v>22760.2060566419</v>
      </c>
      <c r="P90" s="43" t="n">
        <v>23352.3540022809</v>
      </c>
      <c r="Q90" s="43" t="n">
        <v>24520.1418047377</v>
      </c>
      <c r="R90" s="43" t="n">
        <v>25547.0192507074</v>
      </c>
      <c r="S90" s="43" t="n">
        <v>26697.4112143358</v>
      </c>
      <c r="T90" s="43" t="n">
        <v>27782.4333213949</v>
      </c>
      <c r="U90" s="43" t="n">
        <v>28925.6283814181</v>
      </c>
      <c r="V90" s="43" t="n">
        <v>30061.82837675</v>
      </c>
      <c r="W90" s="43" t="n">
        <v>31238.8784849406</v>
      </c>
      <c r="X90" s="43" t="n">
        <v>32430.2553333933</v>
      </c>
      <c r="Y90" s="43" t="n">
        <v>33653.4745878454</v>
      </c>
      <c r="Z90" s="43" t="n">
        <v>34898.8631649393</v>
      </c>
    </row>
    <row r="91">
      <c r="A91" s="10" t="n">
        <v>3</v>
      </c>
      <c r="B91" s="14" t="inlineStr">
        <is>
          <t>Carbon price $20/tCO2 from 2027</t>
        </is>
      </c>
      <c r="C91" s="14" t="inlineStr">
        <is>
          <t>mit.eldem.tra.ecy.e</t>
        </is>
      </c>
      <c r="D91" s="14" t="inlineStr">
        <is>
          <t>egy.mit.eldem.tra.ecy.e.3</t>
        </is>
      </c>
      <c r="E91" s="14" t="inlineStr">
        <is>
          <t>Electricity demand (memo: power model H; not in the fuel totals; sector policies do not act on it) | Transport | Electricity</t>
        </is>
      </c>
      <c r="F91" s="14" t="inlineStr">
        <is>
          <t>ktoe</t>
        </is>
      </c>
      <c r="G91" s="14" t="inlineStr">
        <is>
          <t>build (Python emulation of RunAllScenarios)</t>
        </is>
      </c>
      <c r="H91" s="43" t="n">
        <v>47.6318696194386</v>
      </c>
      <c r="I91" s="43" t="n">
        <v>56.1578666775528</v>
      </c>
      <c r="J91" s="43" t="n">
        <v>59.1776119843666</v>
      </c>
      <c r="K91" s="43" t="n">
        <v>65.56989481179821</v>
      </c>
      <c r="L91" s="43" t="n">
        <v>66.9134254146676</v>
      </c>
      <c r="M91" s="43" t="n">
        <v>69.25318124211771</v>
      </c>
      <c r="N91" s="43" t="n">
        <v>68.0213453375469</v>
      </c>
      <c r="O91" s="43" t="n">
        <v>71.9252231570445</v>
      </c>
      <c r="P91" s="43" t="n">
        <v>74.7674690027448</v>
      </c>
      <c r="Q91" s="43" t="n">
        <v>78.96929867010689</v>
      </c>
      <c r="R91" s="43" t="n">
        <v>82.91671172638419</v>
      </c>
      <c r="S91" s="43" t="n">
        <v>87.2141016540224</v>
      </c>
      <c r="T91" s="43" t="n">
        <v>91.4274016265133</v>
      </c>
      <c r="U91" s="43" t="n">
        <v>95.8417897752566</v>
      </c>
      <c r="V91" s="43" t="n">
        <v>100.305932887401</v>
      </c>
      <c r="W91" s="43" t="n">
        <v>104.93172957568</v>
      </c>
      <c r="X91" s="43" t="n">
        <v>109.657015513595</v>
      </c>
      <c r="Y91" s="43" t="n">
        <v>114.523231933371</v>
      </c>
      <c r="Z91" s="43" t="n">
        <v>119.507433599684</v>
      </c>
    </row>
    <row r="92">
      <c r="A92" s="10" t="n">
        <v>3</v>
      </c>
      <c r="B92" s="14" t="inlineStr">
        <is>
          <t>Carbon price $20/tCO2 from 2027</t>
        </is>
      </c>
      <c r="C92" s="14" t="inlineStr">
        <is>
          <t>mit.eldem.bld.ecy.e</t>
        </is>
      </c>
      <c r="D92" s="14" t="inlineStr">
        <is>
          <t>egy.mit.eldem.bld.ecy.e.3</t>
        </is>
      </c>
      <c r="E92" s="14" t="inlineStr">
        <is>
          <t>Electricity demand (memo: power model H; not in the fuel totals; sector policies do not act on it) | Buildings | Electricity</t>
        </is>
      </c>
      <c r="F92" s="14" t="inlineStr">
        <is>
          <t>ktoe</t>
        </is>
      </c>
      <c r="G92" s="14" t="inlineStr">
        <is>
          <t>build (Python emulation of RunAllScenarios)</t>
        </is>
      </c>
      <c r="H92" s="43" t="n">
        <v>11660.9678190786</v>
      </c>
      <c r="I92" s="43" t="n">
        <v>14469.3803845704</v>
      </c>
      <c r="J92" s="43" t="n">
        <v>15418.0538874128</v>
      </c>
      <c r="K92" s="43" t="n">
        <v>17431.2228698156</v>
      </c>
      <c r="L92" s="43" t="n">
        <v>17473.0800891727</v>
      </c>
      <c r="M92" s="43" t="n">
        <v>17801.5954978698</v>
      </c>
      <c r="N92" s="43" t="n">
        <v>16693.436372138</v>
      </c>
      <c r="O92" s="43" t="n">
        <v>17513.2414630166</v>
      </c>
      <c r="P92" s="43" t="n">
        <v>17979.5505416714</v>
      </c>
      <c r="Q92" s="43" t="n">
        <v>18913.0020764256</v>
      </c>
      <c r="R92" s="43" t="n">
        <v>19733.275789026</v>
      </c>
      <c r="S92" s="43" t="n">
        <v>20655.0342381507</v>
      </c>
      <c r="T92" s="43" t="n">
        <v>21524.6689696478</v>
      </c>
      <c r="U92" s="43" t="n">
        <v>22442.7836399635</v>
      </c>
      <c r="V92" s="43" t="n">
        <v>23356.2390959839</v>
      </c>
      <c r="W92" s="43" t="n">
        <v>24304.1556492796</v>
      </c>
      <c r="X92" s="43" t="n">
        <v>25264.8755048124</v>
      </c>
      <c r="Y92" s="43" t="n">
        <v>26252.792568488</v>
      </c>
      <c r="Z92" s="43" t="n">
        <v>27260.0160779064</v>
      </c>
    </row>
    <row r="93">
      <c r="A93" s="10" t="n">
        <v>3</v>
      </c>
      <c r="B93" s="14" t="inlineStr">
        <is>
          <t>Carbon price $20/tCO2 from 2027</t>
        </is>
      </c>
      <c r="C93" s="14" t="inlineStr">
        <is>
          <t>mit.eldem.ind.ecy.e</t>
        </is>
      </c>
      <c r="D93" s="14" t="inlineStr">
        <is>
          <t>egy.mit.eldem.ind.ecy.e.3</t>
        </is>
      </c>
      <c r="E93" s="14" t="inlineStr">
        <is>
          <t>Electricity demand (memo: power model H; not in the fuel totals; sector policies do not act on it) | Industry | Electricity</t>
        </is>
      </c>
      <c r="F93" s="14" t="inlineStr">
        <is>
          <t>ktoe</t>
        </is>
      </c>
      <c r="G93" s="14" t="inlineStr">
        <is>
          <t>build (Python emulation of RunAllScenarios)</t>
        </is>
      </c>
      <c r="H93" s="43" t="n">
        <v>3787.12012172875</v>
      </c>
      <c r="I93" s="43" t="n">
        <v>4439.11691366402</v>
      </c>
      <c r="J93" s="43" t="n">
        <v>4555.44965997782</v>
      </c>
      <c r="K93" s="43" t="n">
        <v>5089.40642278754</v>
      </c>
      <c r="L93" s="43" t="n">
        <v>5113.54391952625</v>
      </c>
      <c r="M93" s="43" t="n">
        <v>5205.23559723428</v>
      </c>
      <c r="N93" s="43" t="n">
        <v>4967.53550093131</v>
      </c>
      <c r="O93" s="43" t="n">
        <v>5175.03937046835</v>
      </c>
      <c r="P93" s="43" t="n">
        <v>5298.03599160677</v>
      </c>
      <c r="Q93" s="43" t="n">
        <v>5528.17042964204</v>
      </c>
      <c r="R93" s="43" t="n">
        <v>5730.82674995504</v>
      </c>
      <c r="S93" s="43" t="n">
        <v>5955.16287453111</v>
      </c>
      <c r="T93" s="43" t="n">
        <v>6166.33695012067</v>
      </c>
      <c r="U93" s="43" t="n">
        <v>6387.00295167926</v>
      </c>
      <c r="V93" s="43" t="n">
        <v>6605.2833478787</v>
      </c>
      <c r="W93" s="43" t="n">
        <v>6829.79110608534</v>
      </c>
      <c r="X93" s="43" t="n">
        <v>7055.72281306726</v>
      </c>
      <c r="Y93" s="43" t="n">
        <v>7286.15878742407</v>
      </c>
      <c r="Z93" s="43" t="n">
        <v>7519.33965343315</v>
      </c>
    </row>
    <row r="94">
      <c r="A94" s="10" t="n">
        <v>3</v>
      </c>
      <c r="B94" s="14" t="inlineStr">
        <is>
          <t>Carbon price $20/tCO2 from 2027</t>
        </is>
      </c>
      <c r="C94" s="14" t="inlineStr">
        <is>
          <t>mit.eldem.oen.ecy.e</t>
        </is>
      </c>
      <c r="D94" s="14" t="inlineStr">
        <is>
          <t>egy.mit.eldem.oen.ecy.e.3</t>
        </is>
      </c>
      <c r="E94" s="14" t="inlineStr">
        <is>
          <t>Electricity demand (memo: power model H; not in the fuel totals; sector policies do not act on it) | Other energy use | Electricity</t>
        </is>
      </c>
      <c r="F94" s="14" t="inlineStr">
        <is>
          <t>ktoe</t>
        </is>
      </c>
      <c r="G94" s="14" t="inlineStr">
        <is>
          <t>build (Python emulation of RunAllScenarios)</t>
        </is>
      </c>
      <c r="H94" s="43" t="n">
        <v>0</v>
      </c>
      <c r="I94" s="43" t="n">
        <v>0</v>
      </c>
      <c r="J94" s="43" t="n">
        <v>0</v>
      </c>
      <c r="K94" s="43" t="n">
        <v>0</v>
      </c>
      <c r="L94" s="43" t="n">
        <v>0</v>
      </c>
      <c r="M94" s="43" t="n">
        <v>0</v>
      </c>
      <c r="N94" s="43" t="n">
        <v>0</v>
      </c>
      <c r="O94" s="43" t="n">
        <v>0</v>
      </c>
      <c r="P94" s="43" t="n">
        <v>0</v>
      </c>
      <c r="Q94" s="43" t="n">
        <v>0</v>
      </c>
      <c r="R94" s="43" t="n">
        <v>0</v>
      </c>
      <c r="S94" s="43" t="n">
        <v>0</v>
      </c>
      <c r="T94" s="43" t="n">
        <v>0</v>
      </c>
      <c r="U94" s="43" t="n">
        <v>0</v>
      </c>
      <c r="V94" s="43" t="n">
        <v>0</v>
      </c>
      <c r="W94" s="43" t="n">
        <v>0</v>
      </c>
      <c r="X94" s="43" t="n">
        <v>0</v>
      </c>
      <c r="Y94" s="43" t="n">
        <v>0</v>
      </c>
      <c r="Z94" s="43" t="n">
        <v>0</v>
      </c>
    </row>
    <row r="95">
      <c r="A95" s="10" t="n">
        <v>3</v>
      </c>
      <c r="B95" s="14" t="inlineStr">
        <is>
          <t>Carbon price $20/tCO2 from 2027</t>
        </is>
      </c>
      <c r="C95" s="14" t="inlineStr">
        <is>
          <t>mit.req</t>
        </is>
      </c>
      <c r="D95" s="14" t="inlineStr">
        <is>
          <t>egy.mit.req.3</t>
        </is>
      </c>
      <c r="E95" s="14" t="inlineStr">
        <is>
          <t>Required generation (incl. net exports, transmission and statistical differences, own use)</t>
        </is>
      </c>
      <c r="F95" s="14" t="inlineStr">
        <is>
          <t>MWy</t>
        </is>
      </c>
      <c r="G95" s="14" t="inlineStr">
        <is>
          <t>build (Python emulation of RunAllScenarios)</t>
        </is>
      </c>
      <c r="H95" s="43" t="n">
        <v>25122.5095205354</v>
      </c>
      <c r="I95" s="43" t="n">
        <v>30746.5374802134</v>
      </c>
      <c r="J95" s="43" t="n">
        <v>32478.0797087984</v>
      </c>
      <c r="K95" s="43" t="n">
        <v>36617.9829695121</v>
      </c>
      <c r="L95" s="43" t="n">
        <v>36727.1554225817</v>
      </c>
      <c r="M95" s="43" t="n">
        <v>37412.2115023721</v>
      </c>
      <c r="N95" s="43" t="n">
        <v>35228.2337109475</v>
      </c>
      <c r="O95" s="43" t="n">
        <v>36900.0924347241</v>
      </c>
      <c r="P95" s="43" t="n">
        <v>37860.115110913</v>
      </c>
      <c r="Q95" s="43" t="n">
        <v>39753.3966456918</v>
      </c>
      <c r="R95" s="43" t="n">
        <v>41418.2265941165</v>
      </c>
      <c r="S95" s="43" t="n">
        <v>43283.30504237</v>
      </c>
      <c r="T95" s="43" t="n">
        <v>45042.4022994231</v>
      </c>
      <c r="U95" s="43" t="n">
        <v>46895.8127334407</v>
      </c>
      <c r="V95" s="43" t="n">
        <v>48737.8823855231</v>
      </c>
      <c r="W95" s="43" t="n">
        <v>50646.1804775723</v>
      </c>
      <c r="X95" s="43" t="n">
        <v>52577.7058654835</v>
      </c>
      <c r="Y95" s="43" t="n">
        <v>54560.8559057287</v>
      </c>
      <c r="Z95" s="43" t="n">
        <v>56579.9480658588</v>
      </c>
    </row>
    <row r="96">
      <c r="A96" s="10" t="n">
        <v>3</v>
      </c>
      <c r="B96" s="14" t="inlineStr">
        <is>
          <t>Carbon price $20/tCO2 from 2027</t>
        </is>
      </c>
      <c r="C96" s="14" t="inlineStr">
        <is>
          <t>mit.captot</t>
        </is>
      </c>
      <c r="D96" s="14" t="inlineStr">
        <is>
          <t>egy.mit.captot.3</t>
        </is>
      </c>
      <c r="E96" s="14" t="inlineStr">
        <is>
          <t>Nameplate capacity, total</t>
        </is>
      </c>
      <c r="F96" s="14" t="inlineStr">
        <is>
          <t>MW</t>
        </is>
      </c>
      <c r="G96" s="14" t="inlineStr">
        <is>
          <t>build (Python emulation of RunAllScenarios)</t>
        </is>
      </c>
      <c r="H96" s="43" t="n">
        <v>60726.1845893258</v>
      </c>
      <c r="I96" s="43" t="n">
        <v>60883.1484429585</v>
      </c>
      <c r="J96" s="43" t="n">
        <v>72377.0731979445</v>
      </c>
      <c r="K96" s="43" t="n">
        <v>85306.1824548306</v>
      </c>
      <c r="L96" s="43" t="n">
        <v>99875.2667318766</v>
      </c>
      <c r="M96" s="43" t="n">
        <v>101055.574391145</v>
      </c>
      <c r="N96" s="43" t="n">
        <v>102987.126296487</v>
      </c>
      <c r="O96" s="43" t="n">
        <v>100062.605735035</v>
      </c>
      <c r="P96" s="43" t="n">
        <v>101701.580384181</v>
      </c>
      <c r="Q96" s="43" t="n">
        <v>104694.492986772</v>
      </c>
      <c r="R96" s="43" t="n">
        <v>110418.993412463</v>
      </c>
      <c r="S96" s="43" t="n">
        <v>115506.398836277</v>
      </c>
      <c r="T96" s="43" t="n">
        <v>121193.681189149</v>
      </c>
      <c r="U96" s="43" t="n">
        <v>126571.417896945</v>
      </c>
      <c r="V96" s="43" t="n">
        <v>132251.439422295</v>
      </c>
      <c r="W96" s="43" t="n">
        <v>137915.542600271</v>
      </c>
      <c r="X96" s="43" t="n">
        <v>143809.174153414</v>
      </c>
      <c r="Y96" s="43" t="n">
        <v>149801.904114147</v>
      </c>
      <c r="Z96" s="43" t="n">
        <v>156041.292885906</v>
      </c>
    </row>
    <row r="97">
      <c r="A97" s="10" t="n">
        <v>3</v>
      </c>
      <c r="B97" s="14" t="inlineStr">
        <is>
          <t>Carbon price $20/tCO2 from 2027</t>
        </is>
      </c>
      <c r="C97" s="14" t="inlineStr">
        <is>
          <t>mit.cap.pow.wnd</t>
        </is>
      </c>
      <c r="D97" s="14" t="inlineStr">
        <is>
          <t>egy.mit.cap.pow.wnd.3</t>
        </is>
      </c>
      <c r="E97" s="14" t="inlineStr">
        <is>
          <t>Nameplate capacity | Power | Wind</t>
        </is>
      </c>
      <c r="F97" s="14" t="inlineStr">
        <is>
          <t>MW</t>
        </is>
      </c>
      <c r="G97" s="14" t="inlineStr">
        <is>
          <t>build (Python emulation of RunAllScenarios)</t>
        </is>
      </c>
      <c r="H97" s="43" t="n">
        <v>2387.25143730845</v>
      </c>
      <c r="I97" s="43" t="n">
        <v>3007.23801383419</v>
      </c>
      <c r="J97" s="43" t="n">
        <v>4581.83071474208</v>
      </c>
      <c r="K97" s="43" t="n">
        <v>6320.28863254287</v>
      </c>
      <c r="L97" s="43" t="n">
        <v>8247.27448336849</v>
      </c>
      <c r="M97" s="43" t="n">
        <v>9301.3066984543</v>
      </c>
      <c r="N97" s="43" t="n">
        <v>10558.123187708</v>
      </c>
      <c r="O97" s="43" t="n">
        <v>10206.1857481177</v>
      </c>
      <c r="P97" s="43" t="n">
        <v>11259.3796840548</v>
      </c>
      <c r="Q97" s="43" t="n">
        <v>12665.4957815342</v>
      </c>
      <c r="R97" s="43" t="n">
        <v>14767.3202628772</v>
      </c>
      <c r="S97" s="43" t="n">
        <v>16730.566340554</v>
      </c>
      <c r="T97" s="43" t="n">
        <v>18834.4605420175</v>
      </c>
      <c r="U97" s="43" t="n">
        <v>20808.8888754936</v>
      </c>
      <c r="V97" s="43" t="n">
        <v>22837.6067379325</v>
      </c>
      <c r="W97" s="43" t="n">
        <v>24828.6255668958</v>
      </c>
      <c r="X97" s="43" t="n">
        <v>26854.8292498127</v>
      </c>
      <c r="Y97" s="43" t="n">
        <v>28882.0984992366</v>
      </c>
      <c r="Z97" s="43" t="n">
        <v>30928.218860229</v>
      </c>
    </row>
    <row r="98">
      <c r="A98" s="10" t="n">
        <v>3</v>
      </c>
      <c r="B98" s="14" t="inlineStr">
        <is>
          <t>Carbon price $20/tCO2 from 2027</t>
        </is>
      </c>
      <c r="C98" s="14" t="inlineStr">
        <is>
          <t>mit.cap.pow.sol</t>
        </is>
      </c>
      <c r="D98" s="14" t="inlineStr">
        <is>
          <t>egy.mit.cap.pow.sol.3</t>
        </is>
      </c>
      <c r="E98" s="14" t="inlineStr">
        <is>
          <t>Nameplate capacity | Power | Solar</t>
        </is>
      </c>
      <c r="F98" s="14" t="inlineStr">
        <is>
          <t>MW</t>
        </is>
      </c>
      <c r="G98" s="14" t="inlineStr">
        <is>
          <t>build (Python emulation of RunAllScenarios)</t>
        </is>
      </c>
      <c r="H98" s="43" t="n">
        <v>3326.62425070716</v>
      </c>
      <c r="I98" s="43" t="n">
        <v>3564.82177152666</v>
      </c>
      <c r="J98" s="43" t="n">
        <v>6213.61884739176</v>
      </c>
      <c r="K98" s="43" t="n">
        <v>9117.050107316411</v>
      </c>
      <c r="L98" s="43" t="n">
        <v>12315.1383339855</v>
      </c>
      <c r="M98" s="43" t="n">
        <v>12859.5855577021</v>
      </c>
      <c r="N98" s="43" t="n">
        <v>13710.3429544554</v>
      </c>
      <c r="O98" s="43" t="n">
        <v>13161.9292362772</v>
      </c>
      <c r="P98" s="43" t="n">
        <v>14110.1807067883</v>
      </c>
      <c r="Q98" s="43" t="n">
        <v>15622.8593863079</v>
      </c>
      <c r="R98" s="43" t="n">
        <v>18137.8401684231</v>
      </c>
      <c r="S98" s="43" t="n">
        <v>20402.6523798901</v>
      </c>
      <c r="T98" s="43" t="n">
        <v>22891.2471870118</v>
      </c>
      <c r="U98" s="43" t="n">
        <v>25277.678900293</v>
      </c>
      <c r="V98" s="43" t="n">
        <v>27797.025763667</v>
      </c>
      <c r="W98" s="43" t="n">
        <v>30329.6284840226</v>
      </c>
      <c r="X98" s="43" t="n">
        <v>32978.5035059872</v>
      </c>
      <c r="Y98" s="43" t="n">
        <v>35691.6209618321</v>
      </c>
      <c r="Z98" s="43" t="n">
        <v>38600.0630837356</v>
      </c>
    </row>
    <row r="99">
      <c r="A99" s="10" t="n">
        <v>3</v>
      </c>
      <c r="B99" s="14" t="inlineStr">
        <is>
          <t>Carbon price $20/tCO2 from 2027</t>
        </is>
      </c>
      <c r="C99" s="14" t="inlineStr">
        <is>
          <t>mit.nimtot</t>
        </is>
      </c>
      <c r="D99" s="14" t="inlineStr">
        <is>
          <t>egy.mit.nimtot.3</t>
        </is>
      </c>
      <c r="E99" s="14" t="inlineStr">
        <is>
          <t>New nameplate investment, total</t>
        </is>
      </c>
      <c r="F99" s="14" t="inlineStr">
        <is>
          <t>MW</t>
        </is>
      </c>
      <c r="G99" s="14" t="inlineStr">
        <is>
          <t>build (Python emulation of RunAllScenarios)</t>
        </is>
      </c>
      <c r="H99" s="43" t="n">
        <v>1998.94744612402</v>
      </c>
      <c r="I99" s="43" t="n">
        <v>13340.8834415295</v>
      </c>
      <c r="J99" s="43" t="n">
        <v>15064.2315883497</v>
      </c>
      <c r="K99" s="43" t="n">
        <v>17027.5394292214</v>
      </c>
      <c r="L99" s="43" t="n">
        <v>4002.34768714855</v>
      </c>
      <c r="M99" s="43" t="n">
        <v>4792.11337745402</v>
      </c>
      <c r="N99" s="43" t="n">
        <v>0</v>
      </c>
      <c r="O99" s="43" t="n">
        <v>4465.77277301929</v>
      </c>
      <c r="P99" s="43" t="n">
        <v>5875.73325432869</v>
      </c>
      <c r="Q99" s="43" t="n">
        <v>8709.98297689687</v>
      </c>
      <c r="R99" s="43" t="n">
        <v>8268.191433892551</v>
      </c>
      <c r="S99" s="43" t="n">
        <v>9041.24251121785</v>
      </c>
      <c r="T99" s="43" t="n">
        <v>8924.979103356291</v>
      </c>
      <c r="U99" s="43" t="n">
        <v>9409.75554720258</v>
      </c>
      <c r="V99" s="43" t="n">
        <v>9586.51708922887</v>
      </c>
      <c r="W99" s="43" t="n">
        <v>10008.0462607566</v>
      </c>
      <c r="X99" s="43" t="n">
        <v>10306.9773346404</v>
      </c>
      <c r="Y99" s="43" t="n">
        <v>10756.8268109349</v>
      </c>
      <c r="Z99" s="43" t="n">
        <v>11169.2958047387</v>
      </c>
    </row>
    <row r="100">
      <c r="A100" s="10" t="n">
        <v>3</v>
      </c>
      <c r="B100" s="14" t="inlineStr">
        <is>
          <t>Carbon price $20/tCO2 from 2027</t>
        </is>
      </c>
      <c r="C100" s="14" t="inlineStr">
        <is>
          <t>mit.shr.pow.coa</t>
        </is>
      </c>
      <c r="D100" s="14" t="inlineStr">
        <is>
          <t>egy.mit.shr.pow.coa.3</t>
        </is>
      </c>
      <c r="E100" s="14" t="inlineStr">
        <is>
          <t>Generation share | Power | Coal</t>
        </is>
      </c>
      <c r="F100" s="14" t="inlineStr">
        <is>
          <t>share</t>
        </is>
      </c>
      <c r="G100" s="14" t="inlineStr">
        <is>
          <t>build (Python emulation of RunAllScenarios)</t>
        </is>
      </c>
      <c r="H100" s="13" t="n">
        <v>0</v>
      </c>
      <c r="I100" s="13" t="n">
        <v>0</v>
      </c>
      <c r="J100" s="13" t="n">
        <v>0</v>
      </c>
      <c r="K100" s="13" t="n">
        <v>0</v>
      </c>
      <c r="L100" s="13" t="n">
        <v>0</v>
      </c>
      <c r="M100" s="13" t="n">
        <v>0</v>
      </c>
      <c r="N100" s="13" t="n">
        <v>0</v>
      </c>
      <c r="O100" s="13" t="n">
        <v>0</v>
      </c>
      <c r="P100" s="13" t="n">
        <v>0</v>
      </c>
      <c r="Q100" s="13" t="n">
        <v>0</v>
      </c>
      <c r="R100" s="13" t="n">
        <v>0</v>
      </c>
      <c r="S100" s="13" t="n">
        <v>0</v>
      </c>
      <c r="T100" s="13" t="n">
        <v>0</v>
      </c>
      <c r="U100" s="13" t="n">
        <v>0</v>
      </c>
      <c r="V100" s="13" t="n">
        <v>0</v>
      </c>
      <c r="W100" s="13" t="n">
        <v>0</v>
      </c>
      <c r="X100" s="13" t="n">
        <v>0</v>
      </c>
      <c r="Y100" s="13" t="n">
        <v>0</v>
      </c>
      <c r="Z100" s="13" t="n">
        <v>0</v>
      </c>
    </row>
    <row r="101">
      <c r="A101" s="10" t="n">
        <v>3</v>
      </c>
      <c r="B101" s="14" t="inlineStr">
        <is>
          <t>Carbon price $20/tCO2 from 2027</t>
        </is>
      </c>
      <c r="C101" s="14" t="inlineStr">
        <is>
          <t>mit.shr.pow.oop</t>
        </is>
      </c>
      <c r="D101" s="14" t="inlineStr">
        <is>
          <t>egy.mit.shr.pow.oop.3</t>
        </is>
      </c>
      <c r="E101" s="14" t="inlineStr">
        <is>
          <t>Generation share | Power | Other oil products</t>
        </is>
      </c>
      <c r="F101" s="14" t="inlineStr">
        <is>
          <t>share</t>
        </is>
      </c>
      <c r="G101" s="14" t="inlineStr">
        <is>
          <t>build (Python emulation of RunAllScenarios)</t>
        </is>
      </c>
      <c r="H101" s="13" t="n">
        <v>0.0840906621921125</v>
      </c>
      <c r="I101" s="13" t="n">
        <v>0.0668575653043228</v>
      </c>
      <c r="J101" s="13" t="n">
        <v>0.0769551746219711</v>
      </c>
      <c r="K101" s="13" t="n">
        <v>0.0817986561545591</v>
      </c>
      <c r="L101" s="13" t="n">
        <v>0.09668650749943621</v>
      </c>
      <c r="M101" s="13" t="n">
        <v>0.0923922575195187</v>
      </c>
      <c r="N101" s="13" t="n">
        <v>0.0955502271705501</v>
      </c>
      <c r="O101" s="13" t="n">
        <v>0.0886147489467639</v>
      </c>
      <c r="P101" s="13" t="n">
        <v>0.08408672491498249</v>
      </c>
      <c r="Q101" s="13" t="n">
        <v>0.0780184118331322</v>
      </c>
      <c r="R101" s="13" t="n">
        <v>0.07306191243100819</v>
      </c>
      <c r="S101" s="13" t="n">
        <v>0.0682045412165925</v>
      </c>
      <c r="T101" s="13" t="n">
        <v>0.0639702083603598</v>
      </c>
      <c r="U101" s="13" t="n">
        <v>0.05997138580106</v>
      </c>
      <c r="V101" s="13" t="n">
        <v>0.0563425209721669</v>
      </c>
      <c r="W101" s="13" t="n">
        <v>0.0529490165755495</v>
      </c>
      <c r="X101" s="13" t="n">
        <v>0.0498235357046229</v>
      </c>
      <c r="Y101" s="13" t="n">
        <v>0.046912533702098</v>
      </c>
      <c r="Z101" s="13" t="n">
        <v>0.0442126085713289</v>
      </c>
    </row>
    <row r="102">
      <c r="A102" s="10" t="n">
        <v>3</v>
      </c>
      <c r="B102" s="14" t="inlineStr">
        <is>
          <t>Carbon price $20/tCO2 from 2027</t>
        </is>
      </c>
      <c r="C102" s="14" t="inlineStr">
        <is>
          <t>mit.shr.pow.wnd</t>
        </is>
      </c>
      <c r="D102" s="14" t="inlineStr">
        <is>
          <t>egy.mit.shr.pow.wnd.3</t>
        </is>
      </c>
      <c r="E102" s="14" t="inlineStr">
        <is>
          <t>Generation share | Power | Wind</t>
        </is>
      </c>
      <c r="F102" s="14" t="inlineStr">
        <is>
          <t>share</t>
        </is>
      </c>
      <c r="G102" s="14" t="inlineStr">
        <is>
          <t>build (Python emulation of RunAllScenarios)</t>
        </is>
      </c>
      <c r="H102" s="13" t="n">
        <v>0.0285073205209505</v>
      </c>
      <c r="I102" s="13" t="n">
        <v>0.029342211451642</v>
      </c>
      <c r="J102" s="13" t="n">
        <v>0.0423223671703181</v>
      </c>
      <c r="K102" s="13" t="n">
        <v>0.0517802029495051</v>
      </c>
      <c r="L102" s="13" t="n">
        <v>0.0673665661427537</v>
      </c>
      <c r="M102" s="13" t="n">
        <v>0.074585059195428</v>
      </c>
      <c r="N102" s="13" t="n">
        <v>0.0899118866503969</v>
      </c>
      <c r="O102" s="13" t="n">
        <v>0.0829769120457277</v>
      </c>
      <c r="P102" s="13" t="n">
        <v>0.08921826823085389</v>
      </c>
      <c r="Q102" s="13" t="n">
        <v>0.09558048003608829</v>
      </c>
      <c r="R102" s="13" t="n">
        <v>0.106962476261417</v>
      </c>
      <c r="S102" s="13" t="n">
        <v>0.115960874458476</v>
      </c>
      <c r="T102" s="13" t="n">
        <v>0.125444866928814</v>
      </c>
      <c r="U102" s="13" t="n">
        <v>0.133117783844196</v>
      </c>
      <c r="V102" s="13" t="n">
        <v>0.140574060382542</v>
      </c>
      <c r="W102" s="13" t="n">
        <v>0.147071064388897</v>
      </c>
      <c r="X102" s="13" t="n">
        <v>0.153229370554046</v>
      </c>
      <c r="Y102" s="13" t="n">
        <v>0.158806701360072</v>
      </c>
      <c r="Z102" s="13" t="n">
        <v>0.163988585625222</v>
      </c>
    </row>
    <row r="103">
      <c r="A103" s="10" t="n">
        <v>3</v>
      </c>
      <c r="B103" s="14" t="inlineStr">
        <is>
          <t>Carbon price $20/tCO2 from 2027</t>
        </is>
      </c>
      <c r="C103" s="14" t="inlineStr">
        <is>
          <t>mit.shr.pow.sol</t>
        </is>
      </c>
      <c r="D103" s="14" t="inlineStr">
        <is>
          <t>egy.mit.shr.pow.sol.3</t>
        </is>
      </c>
      <c r="E103" s="14" t="inlineStr">
        <is>
          <t>Generation share | Power | Solar</t>
        </is>
      </c>
      <c r="F103" s="14" t="inlineStr">
        <is>
          <t>share</t>
        </is>
      </c>
      <c r="G103" s="14" t="inlineStr">
        <is>
          <t>build (Python emulation of RunAllScenarios)</t>
        </is>
      </c>
      <c r="H103" s="13" t="n">
        <v>0.0238348945449828</v>
      </c>
      <c r="I103" s="13" t="n">
        <v>0.0208695993585534</v>
      </c>
      <c r="J103" s="13" t="n">
        <v>0.0344371158196131</v>
      </c>
      <c r="K103" s="13" t="n">
        <v>0.0448159315788446</v>
      </c>
      <c r="L103" s="13" t="n">
        <v>0.0603565638180199</v>
      </c>
      <c r="M103" s="13" t="n">
        <v>0.0618708519874482</v>
      </c>
      <c r="N103" s="13" t="n">
        <v>0.0700535187784638</v>
      </c>
      <c r="O103" s="13" t="n">
        <v>0.06420437202754679</v>
      </c>
      <c r="P103" s="13" t="n">
        <v>0.0670846488390577</v>
      </c>
      <c r="Q103" s="13" t="n">
        <v>0.0707389789757798</v>
      </c>
      <c r="R103" s="13" t="n">
        <v>0.0788254712667955</v>
      </c>
      <c r="S103" s="13" t="n">
        <v>0.0848474353976717</v>
      </c>
      <c r="T103" s="13" t="n">
        <v>0.0914787907241551</v>
      </c>
      <c r="U103" s="13" t="n">
        <v>0.0970232081895066</v>
      </c>
      <c r="V103" s="13" t="n">
        <v>0.102660690053827</v>
      </c>
      <c r="W103" s="13" t="n">
        <v>0.107793580397274</v>
      </c>
      <c r="X103" s="13" t="n">
        <v>0.112902047233953</v>
      </c>
      <c r="Y103" s="13" t="n">
        <v>0.117749101741185</v>
      </c>
      <c r="Z103" s="13" t="n">
        <v>0.122799889229042</v>
      </c>
    </row>
    <row r="104">
      <c r="A104" s="10" t="n">
        <v>3</v>
      </c>
      <c r="B104" s="14" t="inlineStr">
        <is>
          <t>Carbon price $20/tCO2 from 2027</t>
        </is>
      </c>
      <c r="C104" s="14" t="inlineStr">
        <is>
          <t>mit.shr.pow.hyd</t>
        </is>
      </c>
      <c r="D104" s="14" t="inlineStr">
        <is>
          <t>egy.mit.shr.pow.hyd.3</t>
        </is>
      </c>
      <c r="E104" s="14" t="inlineStr">
        <is>
          <t>Generation share | Power | Hydro</t>
        </is>
      </c>
      <c r="F104" s="14" t="inlineStr">
        <is>
          <t>share</t>
        </is>
      </c>
      <c r="G104" s="14" t="inlineStr">
        <is>
          <t>build (Python emulation of RunAllScenarios)</t>
        </is>
      </c>
      <c r="H104" s="13" t="n">
        <v>0.066761171545157</v>
      </c>
      <c r="I104" s="13" t="n">
        <v>0.0561810532253021</v>
      </c>
      <c r="J104" s="13" t="n">
        <v>0.09186190690603389</v>
      </c>
      <c r="K104" s="13" t="n">
        <v>0.120211087120241</v>
      </c>
      <c r="L104" s="13" t="n">
        <v>0.163506649936631</v>
      </c>
      <c r="M104" s="13" t="n">
        <v>0.163219014476994</v>
      </c>
      <c r="N104" s="13" t="n">
        <v>0.17676695284669</v>
      </c>
      <c r="O104" s="13" t="n">
        <v>0.16875804683338</v>
      </c>
      <c r="P104" s="13" t="n">
        <v>0.167219380548767</v>
      </c>
      <c r="Q104" s="13" t="n">
        <v>0.162550923515193</v>
      </c>
      <c r="R104" s="13" t="n">
        <v>0.160701114618522</v>
      </c>
      <c r="S104" s="13" t="n">
        <v>0.158011308622382</v>
      </c>
      <c r="T104" s="13" t="n">
        <v>0.156273905985068</v>
      </c>
      <c r="U104" s="13" t="n">
        <v>0.154280845288987</v>
      </c>
      <c r="V104" s="13" t="n">
        <v>0.152656427393897</v>
      </c>
      <c r="W104" s="13" t="n">
        <v>0.150994742746164</v>
      </c>
      <c r="X104" s="13" t="n">
        <v>0.149514193549859</v>
      </c>
      <c r="Y104" s="13" t="n">
        <v>0.148069974497772</v>
      </c>
      <c r="Z104" s="13" t="n">
        <v>0.146702233082849</v>
      </c>
    </row>
    <row r="105">
      <c r="A105" s="10" t="n">
        <v>3</v>
      </c>
      <c r="B105" s="14" t="inlineStr">
        <is>
          <t>Carbon price $20/tCO2 from 2027</t>
        </is>
      </c>
      <c r="C105" s="14" t="inlineStr">
        <is>
          <t>mit.ccpav</t>
        </is>
      </c>
      <c r="D105" s="14" t="inlineStr">
        <is>
          <t>egy.mit.ccpav.3</t>
        </is>
      </c>
      <c r="E105" s="14" t="inlineStr">
        <is>
          <t>Average new policy cost per kWh consumed</t>
        </is>
      </c>
      <c r="F105" s="14" t="inlineStr">
        <is>
          <t>$/kWh</t>
        </is>
      </c>
      <c r="G105" s="14" t="inlineStr">
        <is>
          <t>build (Python emulation of RunAllScenarios)</t>
        </is>
      </c>
      <c r="H105" s="16" t="n">
        <v>0</v>
      </c>
      <c r="I105" s="16" t="n">
        <v>0</v>
      </c>
      <c r="J105" s="16" t="n">
        <v>0</v>
      </c>
      <c r="K105" s="16" t="n">
        <v>0</v>
      </c>
      <c r="L105" s="16" t="n">
        <v>0</v>
      </c>
      <c r="M105" s="16" t="n">
        <v>0.008217513618550699</v>
      </c>
      <c r="N105" s="16" t="n">
        <v>0.00786837838646974</v>
      </c>
      <c r="O105" s="16" t="n">
        <v>0.008009292521219839</v>
      </c>
      <c r="P105" s="16" t="n">
        <v>0.007882749348296881</v>
      </c>
      <c r="Q105" s="16" t="n">
        <v>0.00776288758704174</v>
      </c>
      <c r="R105" s="16" t="n">
        <v>0.00752812314501676</v>
      </c>
      <c r="S105" s="16" t="n">
        <v>0.00734903510715473</v>
      </c>
      <c r="T105" s="16" t="n">
        <v>0.00715543443588793</v>
      </c>
      <c r="U105" s="16" t="n">
        <v>0.00699691584980399</v>
      </c>
      <c r="V105" s="16" t="n">
        <v>0.00683980566981142</v>
      </c>
      <c r="W105" s="16" t="n">
        <v>0.00670070696154962</v>
      </c>
      <c r="X105" s="16" t="n">
        <v>0.00656634216734218</v>
      </c>
      <c r="Y105" s="16" t="n">
        <v>0.00644258709635575</v>
      </c>
      <c r="Z105" s="16" t="n">
        <v>0.00632227005547438</v>
      </c>
    </row>
    <row r="106">
      <c r="A106" s="10" t="n">
        <v>3</v>
      </c>
      <c r="B106" s="14" t="inlineStr">
        <is>
          <t>Carbon price $20/tCO2 from 2027</t>
        </is>
      </c>
      <c r="C106" s="14" t="inlineStr">
        <is>
          <t>mit.rcarb.res.ecy</t>
        </is>
      </c>
      <c r="D106" s="14" t="inlineStr">
        <is>
          <t>egy.mit.rcarb.res.ecy.3</t>
        </is>
      </c>
      <c r="E106" s="14" t="inlineStr">
        <is>
          <t>New-policy revenue from power (carbon tax, ETS at the tax-equivalent price, fuel price reform) | Residential | Electricity</t>
        </is>
      </c>
      <c r="F106" s="14" t="inlineStr">
        <is>
          <t>USD m real</t>
        </is>
      </c>
      <c r="G106" s="14" t="inlineStr">
        <is>
          <t>build (Python emulation of RunAllScenarios)</t>
        </is>
      </c>
      <c r="H106" s="43" t="n">
        <v>0</v>
      </c>
      <c r="I106" s="43" t="n">
        <v>0</v>
      </c>
      <c r="J106" s="43" t="n">
        <v>0</v>
      </c>
      <c r="K106" s="43" t="n">
        <v>0</v>
      </c>
      <c r="L106" s="43" t="n">
        <v>0</v>
      </c>
      <c r="M106" s="43" t="n">
        <v>910.256179361556</v>
      </c>
      <c r="N106" s="43" t="n">
        <v>823.766144217121</v>
      </c>
      <c r="O106" s="43" t="n">
        <v>873.939387037918</v>
      </c>
      <c r="P106" s="43" t="n">
        <v>879.712888184596</v>
      </c>
      <c r="Q106" s="43" t="n">
        <v>904.872956898122</v>
      </c>
      <c r="R106" s="43" t="n">
        <v>910.0400615085171</v>
      </c>
      <c r="S106" s="43" t="n">
        <v>923.81744551624</v>
      </c>
      <c r="T106" s="43" t="n">
        <v>931.739054993145</v>
      </c>
      <c r="U106" s="43" t="n">
        <v>944.150632599133</v>
      </c>
      <c r="V106" s="43" t="n">
        <v>954.838599351688</v>
      </c>
      <c r="W106" s="43" t="n">
        <v>967.595932456776</v>
      </c>
      <c r="X106" s="43" t="n">
        <v>979.902650651304</v>
      </c>
      <c r="Y106" s="43" t="n">
        <v>993.187581816699</v>
      </c>
      <c r="Z106" s="43" t="n">
        <v>1006.1684902259</v>
      </c>
    </row>
    <row r="107">
      <c r="A107" s="10" t="n">
        <v>3</v>
      </c>
      <c r="B107" s="14" t="inlineStr">
        <is>
          <t>Carbon price $20/tCO2 from 2027</t>
        </is>
      </c>
      <c r="C107" s="14" t="inlineStr">
        <is>
          <t>mit.rcarb.ind.ecy</t>
        </is>
      </c>
      <c r="D107" s="14" t="inlineStr">
        <is>
          <t>egy.mit.rcarb.ind.ecy.3</t>
        </is>
      </c>
      <c r="E107" s="14" t="inlineStr">
        <is>
          <t>New-policy revenue from power (carbon tax, ETS at the tax-equivalent price, fuel price reform) | Industry | Electricity</t>
        </is>
      </c>
      <c r="F107" s="14" t="inlineStr">
        <is>
          <t>USD m real</t>
        </is>
      </c>
      <c r="G107" s="14" t="inlineStr">
        <is>
          <t>build (Python emulation of RunAllScenarios)</t>
        </is>
      </c>
      <c r="H107" s="43" t="n">
        <v>0</v>
      </c>
      <c r="I107" s="43" t="n">
        <v>0</v>
      </c>
      <c r="J107" s="43" t="n">
        <v>0</v>
      </c>
      <c r="K107" s="43" t="n">
        <v>0</v>
      </c>
      <c r="L107" s="43" t="n">
        <v>0</v>
      </c>
      <c r="M107" s="43" t="n">
        <v>1295.11788866546</v>
      </c>
      <c r="N107" s="43" t="n">
        <v>1164.6375249546</v>
      </c>
      <c r="O107" s="43" t="n">
        <v>1246.12992595687</v>
      </c>
      <c r="P107" s="43" t="n">
        <v>1261.14627260925</v>
      </c>
      <c r="Q107" s="43" t="n">
        <v>1308.86386783795</v>
      </c>
      <c r="R107" s="43" t="n">
        <v>1326.654411825</v>
      </c>
      <c r="S107" s="43" t="n">
        <v>1357.99102335017</v>
      </c>
      <c r="T107" s="43" t="n">
        <v>1380.25121557764</v>
      </c>
      <c r="U107" s="43" t="n">
        <v>1409.64725020631</v>
      </c>
      <c r="V107" s="43" t="n">
        <v>1436.48785701743</v>
      </c>
      <c r="W107" s="43" t="n">
        <v>1466.82556286579</v>
      </c>
      <c r="X107" s="43" t="n">
        <v>1496.68436982417</v>
      </c>
      <c r="Y107" s="43" t="n">
        <v>1528.37599849251</v>
      </c>
      <c r="Z107" s="43" t="n">
        <v>1559.87514657124</v>
      </c>
    </row>
    <row r="108">
      <c r="A108" s="10" t="n">
        <v>4</v>
      </c>
      <c r="B108" s="14" t="inlineStr">
        <is>
          <t>Package A: carbon tax to $50 by 2030 + feebates (transport, industry)</t>
        </is>
      </c>
      <c r="C108" s="14" t="inlineStr">
        <is>
          <t>mit.ener.all.all.e</t>
        </is>
      </c>
      <c r="D108" s="14" t="inlineStr">
        <is>
          <t>egy.mit.ener.all.all.e.4</t>
        </is>
      </c>
      <c r="E108" s="14" t="inlineStr">
        <is>
          <t>Fuel use | All subsectors | All fuels</t>
        </is>
      </c>
      <c r="F108" s="14" t="inlineStr">
        <is>
          <t>ktoe</t>
        </is>
      </c>
      <c r="G108" s="14" t="inlineStr">
        <is>
          <t>build (Python emulation of RunAllScenarios)</t>
        </is>
      </c>
      <c r="H108" s="43" t="n">
        <v>49745.9117298469</v>
      </c>
      <c r="I108" s="43" t="n">
        <v>62258.5078445506</v>
      </c>
      <c r="J108" s="43" t="n">
        <v>68104.7386756132</v>
      </c>
      <c r="K108" s="43" t="n">
        <v>69828.5931409981</v>
      </c>
      <c r="L108" s="43" t="n">
        <v>71405.7768707387</v>
      </c>
      <c r="M108" s="43" t="n">
        <v>66860.9675259756</v>
      </c>
      <c r="N108" s="43" t="n">
        <v>62221.8734293363</v>
      </c>
      <c r="O108" s="43" t="n">
        <v>58714.2421186225</v>
      </c>
      <c r="P108" s="43" t="n">
        <v>55904.0275769291</v>
      </c>
      <c r="Q108" s="43" t="n">
        <v>53675.6141796161</v>
      </c>
      <c r="R108" s="43" t="n">
        <v>51872.6211128117</v>
      </c>
      <c r="S108" s="43" t="n">
        <v>50394.2998091916</v>
      </c>
      <c r="T108" s="43" t="n">
        <v>49169.1277560263</v>
      </c>
      <c r="U108" s="43" t="n">
        <v>48145.6280309178</v>
      </c>
      <c r="V108" s="43" t="n">
        <v>47285.6596007948</v>
      </c>
      <c r="W108" s="43" t="n">
        <v>46560.2693230558</v>
      </c>
      <c r="X108" s="43" t="n">
        <v>45947.0208179946</v>
      </c>
      <c r="Y108" s="43" t="n">
        <v>45428.214943051</v>
      </c>
      <c r="Z108" s="43" t="n">
        <v>44989.6696310787</v>
      </c>
    </row>
    <row r="109">
      <c r="A109" s="10" t="n">
        <v>4</v>
      </c>
      <c r="B109" s="14" t="inlineStr">
        <is>
          <t>Package A: carbon tax to $50 by 2030 + feebates (transport, industry)</t>
        </is>
      </c>
      <c r="C109" s="14" t="inlineStr">
        <is>
          <t>mit.ener.tra.all.e</t>
        </is>
      </c>
      <c r="D109" s="14" t="inlineStr">
        <is>
          <t>egy.mit.ener.tra.all.e.4</t>
        </is>
      </c>
      <c r="E109" s="14" t="inlineStr">
        <is>
          <t>Fuel use | Transport | All fuels</t>
        </is>
      </c>
      <c r="F109" s="14" t="inlineStr">
        <is>
          <t>ktoe</t>
        </is>
      </c>
      <c r="G109" s="14" t="inlineStr">
        <is>
          <t>build (Python emulation of RunAllScenarios)</t>
        </is>
      </c>
      <c r="H109" s="43" t="n">
        <v>18617.341993175</v>
      </c>
      <c r="I109" s="43" t="n">
        <v>23541.5980250719</v>
      </c>
      <c r="J109" s="43" t="n">
        <v>26128.5026364968</v>
      </c>
      <c r="K109" s="43" t="n">
        <v>26687.5832788854</v>
      </c>
      <c r="L109" s="43" t="n">
        <v>27233.1950818668</v>
      </c>
      <c r="M109" s="43" t="n">
        <v>26031.41296433</v>
      </c>
      <c r="N109" s="43" t="n">
        <v>24753.4776692963</v>
      </c>
      <c r="O109" s="43" t="n">
        <v>23748.9007576781</v>
      </c>
      <c r="P109" s="43" t="n">
        <v>22912.2429548849</v>
      </c>
      <c r="Q109" s="43" t="n">
        <v>22233.9395322876</v>
      </c>
      <c r="R109" s="43" t="n">
        <v>21675.2056887011</v>
      </c>
      <c r="S109" s="43" t="n">
        <v>21209.4892825936</v>
      </c>
      <c r="T109" s="43" t="n">
        <v>20817.8231036074</v>
      </c>
      <c r="U109" s="43" t="n">
        <v>20486.2014051961</v>
      </c>
      <c r="V109" s="43" t="n">
        <v>20204.0011190876</v>
      </c>
      <c r="W109" s="43" t="n">
        <v>19962.9834800315</v>
      </c>
      <c r="X109" s="43" t="n">
        <v>19756.6370651778</v>
      </c>
      <c r="Y109" s="43" t="n">
        <v>19579.7310863526</v>
      </c>
      <c r="Z109" s="43" t="n">
        <v>19428.003152842</v>
      </c>
    </row>
    <row r="110">
      <c r="A110" s="10" t="n">
        <v>4</v>
      </c>
      <c r="B110" s="14" t="inlineStr">
        <is>
          <t>Package A: carbon tax to $50 by 2030 + feebates (transport, industry)</t>
        </is>
      </c>
      <c r="C110" s="14" t="inlineStr">
        <is>
          <t>mit.ener.bld.all.e</t>
        </is>
      </c>
      <c r="D110" s="14" t="inlineStr">
        <is>
          <t>egy.mit.ener.bld.all.e.4</t>
        </is>
      </c>
      <c r="E110" s="14" t="inlineStr">
        <is>
          <t>Fuel use | Buildings | All fuels</t>
        </is>
      </c>
      <c r="F110" s="14" t="inlineStr">
        <is>
          <t>ktoe</t>
        </is>
      </c>
      <c r="G110" s="14" t="inlineStr">
        <is>
          <t>build (Python emulation of RunAllScenarios)</t>
        </is>
      </c>
      <c r="H110" s="43" t="n">
        <v>7729.35502080619</v>
      </c>
      <c r="I110" s="43" t="n">
        <v>9899.418530253681</v>
      </c>
      <c r="J110" s="43" t="n">
        <v>11107.7261932975</v>
      </c>
      <c r="K110" s="43" t="n">
        <v>11246.4000341881</v>
      </c>
      <c r="L110" s="43" t="n">
        <v>11380.7975527416</v>
      </c>
      <c r="M110" s="43" t="n">
        <v>10451.8384430035</v>
      </c>
      <c r="N110" s="43" t="n">
        <v>9556.33205377893</v>
      </c>
      <c r="O110" s="43" t="n">
        <v>8902.083975332</v>
      </c>
      <c r="P110" s="43" t="n">
        <v>8394.78457970936</v>
      </c>
      <c r="Q110" s="43" t="n">
        <v>7994.14472907614</v>
      </c>
      <c r="R110" s="43" t="n">
        <v>7669.18937318773</v>
      </c>
      <c r="S110" s="43" t="n">
        <v>7400.12415548678</v>
      </c>
      <c r="T110" s="43" t="n">
        <v>7173.63393252066</v>
      </c>
      <c r="U110" s="43" t="n">
        <v>6980.39567168549</v>
      </c>
      <c r="V110" s="43" t="n">
        <v>6813.66476661366</v>
      </c>
      <c r="W110" s="43" t="n">
        <v>6668.42796417524</v>
      </c>
      <c r="X110" s="43" t="n">
        <v>6540.87279984396</v>
      </c>
      <c r="Y110" s="43" t="n">
        <v>6428.04273106989</v>
      </c>
      <c r="Z110" s="43" t="n">
        <v>6327.6058064879</v>
      </c>
    </row>
    <row r="111">
      <c r="A111" s="10" t="n">
        <v>4</v>
      </c>
      <c r="B111" s="14" t="inlineStr">
        <is>
          <t>Package A: carbon tax to $50 by 2030 + feebates (transport, industry)</t>
        </is>
      </c>
      <c r="C111" s="14" t="inlineStr">
        <is>
          <t>mit.ener.ind.all.e</t>
        </is>
      </c>
      <c r="D111" s="14" t="inlineStr">
        <is>
          <t>egy.mit.ener.ind.all.e.4</t>
        </is>
      </c>
      <c r="E111" s="14" t="inlineStr">
        <is>
          <t>Fuel use | Industry | All fuels</t>
        </is>
      </c>
      <c r="F111" s="14" t="inlineStr">
        <is>
          <t>ktoe</t>
        </is>
      </c>
      <c r="G111" s="14" t="inlineStr">
        <is>
          <t>build (Python emulation of RunAllScenarios)</t>
        </is>
      </c>
      <c r="H111" s="43" t="n">
        <v>23298.5358761906</v>
      </c>
      <c r="I111" s="43" t="n">
        <v>28697.8277413008</v>
      </c>
      <c r="J111" s="43" t="n">
        <v>30736.6696835399</v>
      </c>
      <c r="K111" s="43" t="n">
        <v>31758.5646495629</v>
      </c>
      <c r="L111" s="43" t="n">
        <v>32651.5642048823</v>
      </c>
      <c r="M111" s="43" t="n">
        <v>30235.8620020841</v>
      </c>
      <c r="N111" s="43" t="n">
        <v>27768.4467245569</v>
      </c>
      <c r="O111" s="43" t="n">
        <v>25917.777609113</v>
      </c>
      <c r="P111" s="43" t="n">
        <v>24449.7205480335</v>
      </c>
      <c r="Q111" s="43" t="n">
        <v>23298.2000591549</v>
      </c>
      <c r="R111" s="43" t="n">
        <v>22376.6318655784</v>
      </c>
      <c r="S111" s="43" t="n">
        <v>21630.6419216779</v>
      </c>
      <c r="T111" s="43" t="n">
        <v>21021.0119982184</v>
      </c>
      <c r="U111" s="43" t="n">
        <v>20519.6114907624</v>
      </c>
      <c r="V111" s="43" t="n">
        <v>20105.6813521045</v>
      </c>
      <c r="W111" s="43" t="n">
        <v>19763.5323567785</v>
      </c>
      <c r="X111" s="43" t="n">
        <v>19481.0620827204</v>
      </c>
      <c r="Y111" s="43" t="n">
        <v>19248.7673865109</v>
      </c>
      <c r="Z111" s="43" t="n">
        <v>19059.0681267663</v>
      </c>
    </row>
    <row r="112">
      <c r="A112" s="10" t="n">
        <v>4</v>
      </c>
      <c r="B112" s="14" t="inlineStr">
        <is>
          <t>Package A: carbon tax to $50 by 2030 + feebates (transport, industry)</t>
        </is>
      </c>
      <c r="C112" s="14" t="inlineStr">
        <is>
          <t>mit.ener.oen.all.e</t>
        </is>
      </c>
      <c r="D112" s="14" t="inlineStr">
        <is>
          <t>egy.mit.ener.oen.all.e.4</t>
        </is>
      </c>
      <c r="E112" s="14" t="inlineStr">
        <is>
          <t>Fuel use | Other energy use | All fuels</t>
        </is>
      </c>
      <c r="F112" s="14" t="inlineStr">
        <is>
          <t>ktoe</t>
        </is>
      </c>
      <c r="G112" s="14" t="inlineStr">
        <is>
          <t>build (Python emulation of RunAllScenarios)</t>
        </is>
      </c>
      <c r="H112" s="43" t="n">
        <v>100.678839675172</v>
      </c>
      <c r="I112" s="43" t="n">
        <v>119.663547924256</v>
      </c>
      <c r="J112" s="43" t="n">
        <v>131.840162278901</v>
      </c>
      <c r="K112" s="43" t="n">
        <v>136.04517836169</v>
      </c>
      <c r="L112" s="43" t="n">
        <v>140.220031248098</v>
      </c>
      <c r="M112" s="43" t="n">
        <v>141.854116558012</v>
      </c>
      <c r="N112" s="43" t="n">
        <v>143.616981704228</v>
      </c>
      <c r="O112" s="43" t="n">
        <v>145.47977649941</v>
      </c>
      <c r="P112" s="43" t="n">
        <v>147.279494301288</v>
      </c>
      <c r="Q112" s="43" t="n">
        <v>149.329859097434</v>
      </c>
      <c r="R112" s="43" t="n">
        <v>151.594185344457</v>
      </c>
      <c r="S112" s="43" t="n">
        <v>154.044449433306</v>
      </c>
      <c r="T112" s="43" t="n">
        <v>156.658721679966</v>
      </c>
      <c r="U112" s="43" t="n">
        <v>159.41946327377</v>
      </c>
      <c r="V112" s="43" t="n">
        <v>162.312362988952</v>
      </c>
      <c r="W112" s="43" t="n">
        <v>165.325522070597</v>
      </c>
      <c r="X112" s="43" t="n">
        <v>168.448870252384</v>
      </c>
      <c r="Y112" s="43" t="n">
        <v>171.673739117631</v>
      </c>
      <c r="Z112" s="43" t="n">
        <v>174.99254498256</v>
      </c>
    </row>
    <row r="113">
      <c r="A113" s="10" t="n">
        <v>4</v>
      </c>
      <c r="B113" s="14" t="inlineStr">
        <is>
          <t>Package A: carbon tax to $50 by 2030 + feebates (transport, industry)</t>
        </is>
      </c>
      <c r="C113" s="14" t="inlineStr">
        <is>
          <t>mit.ener.pct.all.all.e</t>
        </is>
      </c>
      <c r="D113" s="14" t="inlineStr">
        <is>
          <t>egy.mit.ener.pct.all.all.e.4</t>
        </is>
      </c>
      <c r="E113" s="14" t="inlineStr">
        <is>
          <t>Change in fuel use vs scenario 1 | All subsectors | All fuels</t>
        </is>
      </c>
      <c r="F113" s="14" t="inlineStr">
        <is>
          <t>%</t>
        </is>
      </c>
      <c r="G113" s="14" t="inlineStr">
        <is>
          <t>build (Python emulation of RunAllScenarios)</t>
        </is>
      </c>
      <c r="H113" s="13" t="n">
        <v>0</v>
      </c>
      <c r="I113" s="13" t="n">
        <v>0</v>
      </c>
      <c r="J113" s="13" t="n">
        <v>0</v>
      </c>
      <c r="K113" s="13" t="n">
        <v>0</v>
      </c>
      <c r="L113" s="13" t="n">
        <v>0</v>
      </c>
      <c r="M113" s="13" t="n">
        <v>-0.08830498164703959</v>
      </c>
      <c r="N113" s="13" t="n">
        <v>-0.17787045130352</v>
      </c>
      <c r="O113" s="13" t="n">
        <v>-0.246884915674938</v>
      </c>
      <c r="P113" s="13" t="n">
        <v>-0.302239903225716</v>
      </c>
      <c r="Q113" s="13" t="n">
        <v>-0.347932056405677</v>
      </c>
      <c r="R113" s="13" t="n">
        <v>-0.386456239144166</v>
      </c>
      <c r="S113" s="13" t="n">
        <v>-0.419517094943678</v>
      </c>
      <c r="T113" s="13" t="n">
        <v>-0.448288863486055</v>
      </c>
      <c r="U113" s="13" t="n">
        <v>-0.473620109810513</v>
      </c>
      <c r="V113" s="13" t="n">
        <v>-0.496141698951961</v>
      </c>
      <c r="W113" s="13" t="n">
        <v>-0.516333837610534</v>
      </c>
      <c r="X113" s="13" t="n">
        <v>-0.534569418701777</v>
      </c>
      <c r="Y113" s="13" t="n">
        <v>-0.551143005305013</v>
      </c>
      <c r="Z113" s="13" t="n">
        <v>-0.566290773611155</v>
      </c>
    </row>
    <row r="114">
      <c r="A114" s="10" t="n">
        <v>4</v>
      </c>
      <c r="B114" s="14" t="inlineStr">
        <is>
          <t>Package A: carbon tax to $50 by 2030 + feebates (transport, industry)</t>
        </is>
      </c>
      <c r="C114" s="14" t="inlineStr">
        <is>
          <t>mit.co2.all.all.e</t>
        </is>
      </c>
      <c r="D114" s="14" t="inlineStr">
        <is>
          <t>egy.mit.co2.all.all.e.4</t>
        </is>
      </c>
      <c r="E114" s="14" t="inlineStr">
        <is>
          <t>CO2 emissions from fuel combustion | All subsectors | All fuels</t>
        </is>
      </c>
      <c r="F114" s="14" t="inlineStr">
        <is>
          <t>MtCO2</t>
        </is>
      </c>
      <c r="G114" s="14" t="inlineStr">
        <is>
          <t>build (Python emulation of RunAllScenarios)</t>
        </is>
      </c>
      <c r="H114" s="40" t="n">
        <v>224.854684204376</v>
      </c>
      <c r="I114" s="40" t="n">
        <v>280.115759679291</v>
      </c>
      <c r="J114" s="40" t="n">
        <v>296.797287571961</v>
      </c>
      <c r="K114" s="40" t="n">
        <v>309.791255688282</v>
      </c>
      <c r="L114" s="40" t="n">
        <v>306.410229372996</v>
      </c>
      <c r="M114" s="40" t="n">
        <v>293.01394068377</v>
      </c>
      <c r="N114" s="40" t="n">
        <v>272.399119248091</v>
      </c>
      <c r="O114" s="40" t="n">
        <v>263.244828600972</v>
      </c>
      <c r="P114" s="40" t="n">
        <v>251.846674684647</v>
      </c>
      <c r="Q114" s="40" t="n">
        <v>245.215919831367</v>
      </c>
      <c r="R114" s="40" t="n">
        <v>237.655896939176</v>
      </c>
      <c r="S114" s="40" t="n">
        <v>232.517110038753</v>
      </c>
      <c r="T114" s="40" t="n">
        <v>227.091275589599</v>
      </c>
      <c r="U114" s="40" t="n">
        <v>223.031151708495</v>
      </c>
      <c r="V114" s="40" t="n">
        <v>218.913282802275</v>
      </c>
      <c r="W114" s="40" t="n">
        <v>215.636906316946</v>
      </c>
      <c r="X114" s="40" t="n">
        <v>212.377287953879</v>
      </c>
      <c r="Y114" s="40" t="n">
        <v>209.678505659969</v>
      </c>
      <c r="Z114" s="40" t="n">
        <v>207.005083399787</v>
      </c>
    </row>
    <row r="115">
      <c r="A115" s="10" t="n">
        <v>4</v>
      </c>
      <c r="B115" s="14" t="inlineStr">
        <is>
          <t>Package A: carbon tax to $50 by 2030 + feebates (transport, industry)</t>
        </is>
      </c>
      <c r="C115" s="14" t="inlineStr">
        <is>
          <t>mit.co2.tra.all.e</t>
        </is>
      </c>
      <c r="D115" s="14" t="inlineStr">
        <is>
          <t>egy.mit.co2.tra.all.e.4</t>
        </is>
      </c>
      <c r="E115" s="14" t="inlineStr">
        <is>
          <t>CO2 emissions from fuel combustion | Transport | All fuels</t>
        </is>
      </c>
      <c r="F115" s="14" t="inlineStr">
        <is>
          <t>MtCO2</t>
        </is>
      </c>
      <c r="G115" s="14" t="inlineStr">
        <is>
          <t>build (Python emulation of RunAllScenarios)</t>
        </is>
      </c>
      <c r="H115" s="40" t="n">
        <v>53.3839807233738</v>
      </c>
      <c r="I115" s="40" t="n">
        <v>67.4347151975622</v>
      </c>
      <c r="J115" s="40" t="n">
        <v>74.69987967755689</v>
      </c>
      <c r="K115" s="40" t="n">
        <v>76.29428948234271</v>
      </c>
      <c r="L115" s="40" t="n">
        <v>77.85009088208371</v>
      </c>
      <c r="M115" s="40" t="n">
        <v>74.44625321273151</v>
      </c>
      <c r="N115" s="40" t="n">
        <v>70.8139770673735</v>
      </c>
      <c r="O115" s="40" t="n">
        <v>67.95298824384911</v>
      </c>
      <c r="P115" s="40" t="n">
        <v>65.56754180259151</v>
      </c>
      <c r="Q115" s="40" t="n">
        <v>63.6324455379632</v>
      </c>
      <c r="R115" s="40" t="n">
        <v>62.0378408066355</v>
      </c>
      <c r="S115" s="40" t="n">
        <v>60.7083379689754</v>
      </c>
      <c r="T115" s="40" t="n">
        <v>59.5899982976992</v>
      </c>
      <c r="U115" s="40" t="n">
        <v>58.6429489087106</v>
      </c>
      <c r="V115" s="40" t="n">
        <v>57.8369233261591</v>
      </c>
      <c r="W115" s="40" t="n">
        <v>57.1484346490673</v>
      </c>
      <c r="X115" s="40" t="n">
        <v>56.5589121065015</v>
      </c>
      <c r="Y115" s="40" t="n">
        <v>56.0534322908547</v>
      </c>
      <c r="Z115" s="40" t="n">
        <v>55.6198314079801</v>
      </c>
    </row>
    <row r="116">
      <c r="A116" s="10" t="n">
        <v>4</v>
      </c>
      <c r="B116" s="14" t="inlineStr">
        <is>
          <t>Package A: carbon tax to $50 by 2030 + feebates (transport, industry)</t>
        </is>
      </c>
      <c r="C116" s="14" t="inlineStr">
        <is>
          <t>mit.co2.bld.all.e</t>
        </is>
      </c>
      <c r="D116" s="14" t="inlineStr">
        <is>
          <t>egy.mit.co2.bld.all.e.4</t>
        </is>
      </c>
      <c r="E116" s="14" t="inlineStr">
        <is>
          <t>CO2 emissions from fuel combustion | Buildings | All fuels</t>
        </is>
      </c>
      <c r="F116" s="14" t="inlineStr">
        <is>
          <t>MtCO2</t>
        </is>
      </c>
      <c r="G116" s="14" t="inlineStr">
        <is>
          <t>build (Python emulation of RunAllScenarios)</t>
        </is>
      </c>
      <c r="H116" s="40" t="n">
        <v>16.7595941809113</v>
      </c>
      <c r="I116" s="40" t="n">
        <v>22.7269362675372</v>
      </c>
      <c r="J116" s="40" t="n">
        <v>25.869713488342</v>
      </c>
      <c r="K116" s="40" t="n">
        <v>26.2573345733167</v>
      </c>
      <c r="L116" s="40" t="n">
        <v>26.6338045696755</v>
      </c>
      <c r="M116" s="40" t="n">
        <v>24.1840728019683</v>
      </c>
      <c r="N116" s="40" t="n">
        <v>21.8048759550935</v>
      </c>
      <c r="O116" s="40" t="n">
        <v>20.0583223663147</v>
      </c>
      <c r="P116" s="40" t="n">
        <v>18.6993616754103</v>
      </c>
      <c r="Q116" s="40" t="n">
        <v>17.6232312490616</v>
      </c>
      <c r="R116" s="40" t="n">
        <v>16.7485149137918</v>
      </c>
      <c r="S116" s="40" t="n">
        <v>16.0229925322778</v>
      </c>
      <c r="T116" s="40" t="n">
        <v>15.4114231420719</v>
      </c>
      <c r="U116" s="40" t="n">
        <v>14.889065560489</v>
      </c>
      <c r="V116" s="40" t="n">
        <v>14.4379799265045</v>
      </c>
      <c r="W116" s="40" t="n">
        <v>14.0448048054678</v>
      </c>
      <c r="X116" s="40" t="n">
        <v>13.6993611483164</v>
      </c>
      <c r="Y116" s="40" t="n">
        <v>13.3937427219238</v>
      </c>
      <c r="Z116" s="40" t="n">
        <v>13.1217047023312</v>
      </c>
    </row>
    <row r="117">
      <c r="A117" s="10" t="n">
        <v>4</v>
      </c>
      <c r="B117" s="14" t="inlineStr">
        <is>
          <t>Package A: carbon tax to $50 by 2030 + feebates (transport, industry)</t>
        </is>
      </c>
      <c r="C117" s="14" t="inlineStr">
        <is>
          <t>mit.co2.ind.all.e</t>
        </is>
      </c>
      <c r="D117" s="14" t="inlineStr">
        <is>
          <t>egy.mit.co2.ind.all.e.4</t>
        </is>
      </c>
      <c r="E117" s="14" t="inlineStr">
        <is>
          <t>CO2 emissions from fuel combustion | Industry | All fuels</t>
        </is>
      </c>
      <c r="F117" s="14" t="inlineStr">
        <is>
          <t>MtCO2</t>
        </is>
      </c>
      <c r="G117" s="14" t="inlineStr">
        <is>
          <t>build (Python emulation of RunAllScenarios)</t>
        </is>
      </c>
      <c r="H117" s="40" t="n">
        <v>64.33222890849839</v>
      </c>
      <c r="I117" s="40" t="n">
        <v>80.2273620913227</v>
      </c>
      <c r="J117" s="40" t="n">
        <v>86.5141895930134</v>
      </c>
      <c r="K117" s="40" t="n">
        <v>89.3966824035958</v>
      </c>
      <c r="L117" s="40" t="n">
        <v>91.7467432409538</v>
      </c>
      <c r="M117" s="40" t="n">
        <v>84.71352021308449</v>
      </c>
      <c r="N117" s="40" t="n">
        <v>77.5828313282873</v>
      </c>
      <c r="O117" s="40" t="n">
        <v>72.2445437767182</v>
      </c>
      <c r="P117" s="40" t="n">
        <v>68.0191276925564</v>
      </c>
      <c r="Q117" s="40" t="n">
        <v>64.70028126186411</v>
      </c>
      <c r="R117" s="40" t="n">
        <v>62.0362328414068</v>
      </c>
      <c r="S117" s="40" t="n">
        <v>59.873286786583</v>
      </c>
      <c r="T117" s="40" t="n">
        <v>58.0987666026736</v>
      </c>
      <c r="U117" s="40" t="n">
        <v>56.6320189823404</v>
      </c>
      <c r="V117" s="40" t="n">
        <v>55.4136322940711</v>
      </c>
      <c r="W117" s="40" t="n">
        <v>54.3987758459341</v>
      </c>
      <c r="X117" s="40" t="n">
        <v>53.5529178536164</v>
      </c>
      <c r="Y117" s="40" t="n">
        <v>52.8489795383061</v>
      </c>
      <c r="Z117" s="40" t="n">
        <v>52.2653894448482</v>
      </c>
    </row>
    <row r="118">
      <c r="A118" s="10" t="n">
        <v>4</v>
      </c>
      <c r="B118" s="14" t="inlineStr">
        <is>
          <t>Package A: carbon tax to $50 by 2030 + feebates (transport, industry)</t>
        </is>
      </c>
      <c r="C118" s="14" t="inlineStr">
        <is>
          <t>mit.co2.chg.all.all</t>
        </is>
      </c>
      <c r="D118" s="14" t="inlineStr">
        <is>
          <t>egy.mit.co2.chg.all.all.4</t>
        </is>
      </c>
      <c r="E118" s="14" t="inlineStr">
        <is>
          <t>Change in CO2 emissions vs scenario 1 | All subsectors | All fuels</t>
        </is>
      </c>
      <c r="F118" s="14" t="inlineStr">
        <is>
          <t>MtCO2</t>
        </is>
      </c>
      <c r="G118" s="14" t="inlineStr">
        <is>
          <t>build (Python emulation of RunAllScenarios)</t>
        </is>
      </c>
      <c r="H118" s="40" t="n">
        <v>0</v>
      </c>
      <c r="I118" s="40" t="n">
        <v>-0.429570610419376</v>
      </c>
      <c r="J118" s="40" t="n">
        <v>-0.417961367507303</v>
      </c>
      <c r="K118" s="40" t="n">
        <v>-0.406963456679421</v>
      </c>
      <c r="L118" s="40" t="n">
        <v>-0.392511380795952</v>
      </c>
      <c r="M118" s="40" t="n">
        <v>-19.7821042543133</v>
      </c>
      <c r="N118" s="40" t="n">
        <v>-45.6107571546146</v>
      </c>
      <c r="O118" s="40" t="n">
        <v>-65.8502990315346</v>
      </c>
      <c r="P118" s="40" t="n">
        <v>-84.9983628344574</v>
      </c>
      <c r="Q118" s="40" t="n">
        <v>-101.033500785914</v>
      </c>
      <c r="R118" s="40" t="n">
        <v>-117.033420176732</v>
      </c>
      <c r="S118" s="40" t="n">
        <v>-131.410963411888</v>
      </c>
      <c r="T118" s="40" t="n">
        <v>-145.899966404273</v>
      </c>
      <c r="U118" s="40" t="n">
        <v>-159.423692882369</v>
      </c>
      <c r="V118" s="40" t="n">
        <v>-173.056276118115</v>
      </c>
      <c r="W118" s="40" t="n">
        <v>-186.095318705493</v>
      </c>
      <c r="X118" s="40" t="n">
        <v>-199.23692081374</v>
      </c>
      <c r="Y118" s="40" t="n">
        <v>-211.997621194066</v>
      </c>
      <c r="Z118" s="40" t="n">
        <v>-224.817706262109</v>
      </c>
    </row>
    <row r="119">
      <c r="A119" s="10" t="n">
        <v>4</v>
      </c>
      <c r="B119" s="14" t="inlineStr">
        <is>
          <t>Package A: carbon tax to $50 by 2030 + feebates (transport, industry)</t>
        </is>
      </c>
      <c r="C119" s="14" t="inlineStr">
        <is>
          <t>mit.co2.pct.all.all</t>
        </is>
      </c>
      <c r="D119" s="14" t="inlineStr">
        <is>
          <t>egy.mit.co2.pct.all.all.4</t>
        </is>
      </c>
      <c r="E119" s="14" t="inlineStr">
        <is>
          <t>Change in CO2 emissions vs scenario 1 | All subsectors | All fuels</t>
        </is>
      </c>
      <c r="F119" s="14" t="inlineStr">
        <is>
          <t>%</t>
        </is>
      </c>
      <c r="G119" s="14" t="inlineStr">
        <is>
          <t>build (Python emulation of RunAllScenarios)</t>
        </is>
      </c>
      <c r="H119" s="13" t="n">
        <v>0</v>
      </c>
      <c r="I119" s="13" t="n">
        <v>-0.00153119857662853</v>
      </c>
      <c r="J119" s="13" t="n">
        <v>-0.00140625815464945</v>
      </c>
      <c r="K119" s="13" t="n">
        <v>-0.0013119464637843</v>
      </c>
      <c r="L119" s="13" t="n">
        <v>-0.00127936073788515</v>
      </c>
      <c r="M119" s="13" t="n">
        <v>-0.0632428209193918</v>
      </c>
      <c r="N119" s="13" t="n">
        <v>-0.143425599451686</v>
      </c>
      <c r="O119" s="13" t="n">
        <v>-0.200095028769518</v>
      </c>
      <c r="P119" s="13" t="n">
        <v>-0.252336693039857</v>
      </c>
      <c r="Q119" s="13" t="n">
        <v>-0.291793992335915</v>
      </c>
      <c r="R119" s="13" t="n">
        <v>-0.32996037526128</v>
      </c>
      <c r="S119" s="13" t="n">
        <v>-0.361090481879824</v>
      </c>
      <c r="T119" s="13" t="n">
        <v>-0.391161909390542</v>
      </c>
      <c r="U119" s="13" t="n">
        <v>-0.416843178056522</v>
      </c>
      <c r="V119" s="13" t="n">
        <v>-0.441504377520457</v>
      </c>
      <c r="W119" s="13" t="n">
        <v>-0.463232240567952</v>
      </c>
      <c r="X119" s="13" t="n">
        <v>-0.484038005904264</v>
      </c>
      <c r="Y119" s="13" t="n">
        <v>-0.502749877674364</v>
      </c>
      <c r="Z119" s="13" t="n">
        <v>-0.5206249221773001</v>
      </c>
    </row>
    <row r="120">
      <c r="A120" s="10" t="n">
        <v>4</v>
      </c>
      <c r="B120" s="14" t="inlineStr">
        <is>
          <t>Package A: carbon tax to $50 by 2030 + feebates (transport, industry)</t>
        </is>
      </c>
      <c r="C120" s="14" t="inlineStr">
        <is>
          <t>mit.rtx.all.all</t>
        </is>
      </c>
      <c r="D120" s="14" t="inlineStr">
        <is>
          <t>egy.mit.rtx.all.all.4</t>
        </is>
      </c>
      <c r="E120" s="14" t="inlineStr">
        <is>
          <t>Revenue from existing taxes (excise and other taxes + VAT) | All subsectors | All fuels</t>
        </is>
      </c>
      <c r="F120" s="14" t="inlineStr">
        <is>
          <t>USD m real</t>
        </is>
      </c>
      <c r="G120" s="14" t="inlineStr">
        <is>
          <t>build (Python emulation of RunAllScenarios)</t>
        </is>
      </c>
      <c r="H120" s="43" t="n">
        <v>24.7499116507651</v>
      </c>
      <c r="I120" s="43" t="n">
        <v>18.5902691501866</v>
      </c>
      <c r="J120" s="43" t="n">
        <v>15.551422727851</v>
      </c>
      <c r="K120" s="43" t="n">
        <v>16.3839035831061</v>
      </c>
      <c r="L120" s="43" t="n">
        <v>16.3521637616865</v>
      </c>
      <c r="M120" s="43" t="n">
        <v>15.2271600558411</v>
      </c>
      <c r="N120" s="43" t="n">
        <v>14.1469089305397</v>
      </c>
      <c r="O120" s="43" t="n">
        <v>13.3130116720562</v>
      </c>
      <c r="P120" s="43" t="n">
        <v>12.6382937658403</v>
      </c>
      <c r="Q120" s="43" t="n">
        <v>12.0914672358893</v>
      </c>
      <c r="R120" s="43" t="n">
        <v>11.6286219429364</v>
      </c>
      <c r="S120" s="43" t="n">
        <v>11.241457334513</v>
      </c>
      <c r="T120" s="43" t="n">
        <v>10.9133933900707</v>
      </c>
      <c r="U120" s="43" t="n">
        <v>10.6324438226922</v>
      </c>
      <c r="V120" s="43" t="n">
        <v>10.3897023994393</v>
      </c>
      <c r="W120" s="43" t="n">
        <v>10.1783967716816</v>
      </c>
      <c r="X120" s="43" t="n">
        <v>9.99327439158929</v>
      </c>
      <c r="Y120" s="43" t="n">
        <v>9.830191068247361</v>
      </c>
      <c r="Z120" s="43" t="n">
        <v>9.68582765609786</v>
      </c>
    </row>
    <row r="121">
      <c r="A121" s="10" t="n">
        <v>4</v>
      </c>
      <c r="B121" s="14" t="inlineStr">
        <is>
          <t>Package A: carbon tax to $50 by 2030 + feebates (transport, industry)</t>
        </is>
      </c>
      <c r="C121" s="14" t="inlineStr">
        <is>
          <t>mit.rsub.all.all</t>
        </is>
      </c>
      <c r="D121" s="14" t="inlineStr">
        <is>
          <t>egy.mit.rsub.all.all.4</t>
        </is>
      </c>
      <c r="E121" s="14" t="inlineStr">
        <is>
          <t>Cost of existing consumer subsidies (positive = cost) | All subsectors | All fuels</t>
        </is>
      </c>
      <c r="F121" s="14" t="inlineStr">
        <is>
          <t>USD m real</t>
        </is>
      </c>
      <c r="G121" s="14" t="inlineStr">
        <is>
          <t>build (Python emulation of RunAllScenarios)</t>
        </is>
      </c>
      <c r="H121" s="43" t="n">
        <v>26077.1698652635</v>
      </c>
      <c r="I121" s="43" t="n">
        <v>30697.7310918557</v>
      </c>
      <c r="J121" s="43" t="n">
        <v>32472.080347621</v>
      </c>
      <c r="K121" s="43" t="n">
        <v>27881.7426707797</v>
      </c>
      <c r="L121" s="43" t="n">
        <v>33437.0416531632</v>
      </c>
      <c r="M121" s="43" t="n">
        <v>26204.3323722728</v>
      </c>
      <c r="N121" s="43" t="n">
        <v>22118.1298642018</v>
      </c>
      <c r="O121" s="43" t="n">
        <v>19899.9188849283</v>
      </c>
      <c r="P121" s="43" t="n">
        <v>18351.4177380444</v>
      </c>
      <c r="Q121" s="43" t="n">
        <v>17068.676959875</v>
      </c>
      <c r="R121" s="43" t="n">
        <v>16425.3955788636</v>
      </c>
      <c r="S121" s="43" t="n">
        <v>15895.6385225735</v>
      </c>
      <c r="T121" s="43" t="n">
        <v>15453.8440427953</v>
      </c>
      <c r="U121" s="43" t="n">
        <v>15081.7522534347</v>
      </c>
      <c r="V121" s="43" t="n">
        <v>14765.9193632457</v>
      </c>
      <c r="W121" s="43" t="n">
        <v>14496.1958229559</v>
      </c>
      <c r="X121" s="43" t="n">
        <v>14264.7544055412</v>
      </c>
      <c r="Y121" s="43" t="n">
        <v>14065.4473046715</v>
      </c>
      <c r="Z121" s="43" t="n">
        <v>13893.3680362444</v>
      </c>
    </row>
    <row r="122">
      <c r="A122" s="10" t="n">
        <v>4</v>
      </c>
      <c r="B122" s="14" t="inlineStr">
        <is>
          <t>Package A: carbon tax to $50 by 2030 + feebates (transport, industry)</t>
        </is>
      </c>
      <c r="C122" s="14" t="inlineStr">
        <is>
          <t>mit.rnew.all.all</t>
        </is>
      </c>
      <c r="D122" s="14" t="inlineStr">
        <is>
          <t>egy.mit.rnew.all.all.4</t>
        </is>
      </c>
      <c r="E122" s="14" t="inlineStr">
        <is>
          <t>Revenue from new policies (carbon tax, excise, auctioned ETS, VAT on them) | All subsectors | All fuels</t>
        </is>
      </c>
      <c r="F122" s="14" t="inlineStr">
        <is>
          <t>USD m real</t>
        </is>
      </c>
      <c r="G122" s="14" t="inlineStr">
        <is>
          <t>build (Python emulation of RunAllScenarios)</t>
        </is>
      </c>
      <c r="H122" s="43" t="n">
        <v>0</v>
      </c>
      <c r="I122" s="43" t="n">
        <v>0</v>
      </c>
      <c r="J122" s="43" t="n">
        <v>0</v>
      </c>
      <c r="K122" s="43" t="n">
        <v>0</v>
      </c>
      <c r="L122" s="43" t="n">
        <v>0</v>
      </c>
      <c r="M122" s="43" t="n">
        <v>1833.45066319758</v>
      </c>
      <c r="N122" s="43" t="n">
        <v>3971.40007495826</v>
      </c>
      <c r="O122" s="43" t="n">
        <v>5876.08968624323</v>
      </c>
      <c r="P122" s="43" t="n">
        <v>7614.35665589303</v>
      </c>
      <c r="Q122" s="43" t="n">
        <v>9243.945156896811</v>
      </c>
      <c r="R122" s="43" t="n">
        <v>10796.4782979101</v>
      </c>
      <c r="S122" s="43" t="n">
        <v>12294.5069164397</v>
      </c>
      <c r="T122" s="43" t="n">
        <v>13753.7885423055</v>
      </c>
      <c r="U122" s="43" t="n">
        <v>15185.9170558573</v>
      </c>
      <c r="V122" s="43" t="n">
        <v>16599.6331559835</v>
      </c>
      <c r="W122" s="43" t="n">
        <v>18001.6558229017</v>
      </c>
      <c r="X122" s="43" t="n">
        <v>19397.2300782317</v>
      </c>
      <c r="Y122" s="43" t="n">
        <v>20790.4993606751</v>
      </c>
      <c r="Z122" s="43" t="n">
        <v>22184.7655189721</v>
      </c>
    </row>
    <row r="123">
      <c r="A123" s="10" t="n">
        <v>4</v>
      </c>
      <c r="B123" s="14" t="inlineStr">
        <is>
          <t>Package A: carbon tax to $50 by 2030 + feebates (transport, industry)</t>
        </is>
      </c>
      <c r="C123" s="14" t="inlineStr">
        <is>
          <t>mit.rtot.all.all</t>
        </is>
      </c>
      <c r="D123" s="14" t="inlineStr">
        <is>
          <t>egy.mit.rtot.all.all.4</t>
        </is>
      </c>
      <c r="E123" s="14" t="inlineStr">
        <is>
          <t>Total revenue (net existing + new policies) | All subsectors | All fuels</t>
        </is>
      </c>
      <c r="F123" s="14" t="inlineStr">
        <is>
          <t>USD m real</t>
        </is>
      </c>
      <c r="G123" s="14" t="inlineStr">
        <is>
          <t>build (Python emulation of RunAllScenarios)</t>
        </is>
      </c>
      <c r="H123" s="43" t="n">
        <v>-26052.4199536128</v>
      </c>
      <c r="I123" s="43" t="n">
        <v>-30679.1408227055</v>
      </c>
      <c r="J123" s="43" t="n">
        <v>-32456.5289248931</v>
      </c>
      <c r="K123" s="43" t="n">
        <v>-27865.3587671966</v>
      </c>
      <c r="L123" s="43" t="n">
        <v>-33420.6894894016</v>
      </c>
      <c r="M123" s="43" t="n">
        <v>-24355.6545490193</v>
      </c>
      <c r="N123" s="43" t="n">
        <v>-18132.582880313</v>
      </c>
      <c r="O123" s="43" t="n">
        <v>-14010.516187013</v>
      </c>
      <c r="P123" s="43" t="n">
        <v>-10724.4227883855</v>
      </c>
      <c r="Q123" s="43" t="n">
        <v>-7812.6403357423</v>
      </c>
      <c r="R123" s="43" t="n">
        <v>-5617.28865901061</v>
      </c>
      <c r="S123" s="43" t="n">
        <v>-3589.89014879926</v>
      </c>
      <c r="T123" s="43" t="n">
        <v>-1689.14210709976</v>
      </c>
      <c r="U123" s="43" t="n">
        <v>114.797246245296</v>
      </c>
      <c r="V123" s="43" t="n">
        <v>1844.10349513719</v>
      </c>
      <c r="W123" s="43" t="n">
        <v>3515.63839671743</v>
      </c>
      <c r="X123" s="43" t="n">
        <v>5142.46894708209</v>
      </c>
      <c r="Y123" s="43" t="n">
        <v>6734.88224707189</v>
      </c>
      <c r="Z123" s="43" t="n">
        <v>8301.08331038381</v>
      </c>
    </row>
    <row r="124">
      <c r="A124" s="10" t="n">
        <v>4</v>
      </c>
      <c r="B124" s="14" t="inlineStr">
        <is>
          <t>Package A: carbon tax to $50 by 2030 + feebates (transport, industry)</t>
        </is>
      </c>
      <c r="C124" s="14" t="inlineStr">
        <is>
          <t>mit.rtot.chg.all.all</t>
        </is>
      </c>
      <c r="D124" s="14" t="inlineStr">
        <is>
          <t>egy.mit.rtot.chg.all.all.4</t>
        </is>
      </c>
      <c r="E124" s="14" t="inlineStr">
        <is>
          <t>Change in total revenue vs scenario 1 (fiscal effect) | All subsectors | All fuels</t>
        </is>
      </c>
      <c r="F124" s="14" t="inlineStr">
        <is>
          <t>USD m real</t>
        </is>
      </c>
      <c r="G124" s="14" t="inlineStr">
        <is>
          <t>build (Python emulation of RunAllScenarios)</t>
        </is>
      </c>
      <c r="H124" s="43" t="n">
        <v>0</v>
      </c>
      <c r="I124" s="43" t="n">
        <v>0</v>
      </c>
      <c r="J124" s="43" t="n">
        <v>0</v>
      </c>
      <c r="K124" s="43" t="n">
        <v>0</v>
      </c>
      <c r="L124" s="43" t="n">
        <v>0</v>
      </c>
      <c r="M124" s="43" t="n">
        <v>4530.90835844648</v>
      </c>
      <c r="N124" s="43" t="n">
        <v>9054.74590430287</v>
      </c>
      <c r="O124" s="43" t="n">
        <v>12801.6896793243</v>
      </c>
      <c r="P124" s="43" t="n">
        <v>16054.7012339821</v>
      </c>
      <c r="Q124" s="43" t="n">
        <v>18920.5684385273</v>
      </c>
      <c r="R124" s="43" t="n">
        <v>21777.2128755892</v>
      </c>
      <c r="S124" s="43" t="n">
        <v>24474.8732380445</v>
      </c>
      <c r="T124" s="43" t="n">
        <v>27054.664199793</v>
      </c>
      <c r="U124" s="43" t="n">
        <v>29546.2245623208</v>
      </c>
      <c r="V124" s="43" t="n">
        <v>31971.5117706561</v>
      </c>
      <c r="W124" s="43" t="n">
        <v>34347.1540980303</v>
      </c>
      <c r="X124" s="43" t="n">
        <v>36685.9695487658</v>
      </c>
      <c r="Y124" s="43" t="n">
        <v>38997.9805844351</v>
      </c>
      <c r="Z124" s="43" t="n">
        <v>41291.1118167078</v>
      </c>
    </row>
    <row r="125">
      <c r="A125" s="10" t="n">
        <v>4</v>
      </c>
      <c r="B125" s="14" t="inlineStr">
        <is>
          <t>Package A: carbon tax to $50 by 2030 + feebates (transport, industry)</t>
        </is>
      </c>
      <c r="C125" s="14" t="inlineStr">
        <is>
          <t>mit.cptraj</t>
        </is>
      </c>
      <c r="D125" s="14" t="inlineStr">
        <is>
          <t>egy.mit.cptraj.4</t>
        </is>
      </c>
      <c r="E125" s="14" t="inlineStr">
        <is>
          <t>Carbon price trajectory used</t>
        </is>
      </c>
      <c r="F125" s="14" t="inlineStr">
        <is>
          <t>$/tCO2 real</t>
        </is>
      </c>
      <c r="G125" s="14" t="inlineStr">
        <is>
          <t>build (Python emulation of RunAllScenarios)</t>
        </is>
      </c>
      <c r="H125" s="23" t="n">
        <v>0</v>
      </c>
      <c r="I125" s="23" t="n">
        <v>0</v>
      </c>
      <c r="J125" s="23" t="n">
        <v>0</v>
      </c>
      <c r="K125" s="23" t="n">
        <v>0</v>
      </c>
      <c r="L125" s="23" t="n">
        <v>0</v>
      </c>
      <c r="M125" s="23" t="n">
        <v>10</v>
      </c>
      <c r="N125" s="23" t="n">
        <v>23.3333333333333</v>
      </c>
      <c r="O125" s="23" t="n">
        <v>36.6666666666667</v>
      </c>
      <c r="P125" s="23" t="n">
        <v>50</v>
      </c>
      <c r="Q125" s="23" t="n">
        <v>63.3333333333333</v>
      </c>
      <c r="R125" s="23" t="n">
        <v>76.6666666666667</v>
      </c>
      <c r="S125" s="23" t="n">
        <v>90</v>
      </c>
      <c r="T125" s="23" t="n">
        <v>103.333333333333</v>
      </c>
      <c r="U125" s="23" t="n">
        <v>116.666666666667</v>
      </c>
      <c r="V125" s="23" t="n">
        <v>130</v>
      </c>
      <c r="W125" s="23" t="n">
        <v>143.333333333333</v>
      </c>
      <c r="X125" s="23" t="n">
        <v>156.666666666667</v>
      </c>
      <c r="Y125" s="23" t="n">
        <v>170</v>
      </c>
      <c r="Z125" s="23" t="n">
        <v>183.333333333333</v>
      </c>
    </row>
    <row r="126">
      <c r="A126" s="10" t="n">
        <v>4</v>
      </c>
      <c r="B126" s="14" t="inlineStr">
        <is>
          <t>Package A: carbon tax to $50 by 2030 + feebates (transport, industry)</t>
        </is>
      </c>
      <c r="C126" s="14" t="inlineStr">
        <is>
          <t>mit.ets.p</t>
        </is>
      </c>
      <c r="D126" s="14" t="inlineStr">
        <is>
          <t>egy.mit.ets.p.4</t>
        </is>
      </c>
      <c r="E126" s="14" t="inlineStr">
        <is>
          <t>ETS permit price used</t>
        </is>
      </c>
      <c r="F126" s="14" t="inlineStr">
        <is>
          <t>$/tCO2 real</t>
        </is>
      </c>
      <c r="G126" s="14" t="inlineStr">
        <is>
          <t>build (Python emulation of RunAllScenarios)</t>
        </is>
      </c>
      <c r="H126" s="23" t="n">
        <v>0</v>
      </c>
      <c r="I126" s="23" t="n">
        <v>0</v>
      </c>
      <c r="J126" s="23" t="n">
        <v>0</v>
      </c>
      <c r="K126" s="23" t="n">
        <v>0</v>
      </c>
      <c r="L126" s="23" t="n">
        <v>0</v>
      </c>
      <c r="M126" s="23" t="n">
        <v>0</v>
      </c>
      <c r="N126" s="23" t="n">
        <v>0</v>
      </c>
      <c r="O126" s="23" t="n">
        <v>0</v>
      </c>
      <c r="P126" s="23" t="n">
        <v>0</v>
      </c>
      <c r="Q126" s="23" t="n">
        <v>0</v>
      </c>
      <c r="R126" s="23" t="n">
        <v>0</v>
      </c>
      <c r="S126" s="23" t="n">
        <v>0</v>
      </c>
      <c r="T126" s="23" t="n">
        <v>0</v>
      </c>
      <c r="U126" s="23" t="n">
        <v>0</v>
      </c>
      <c r="V126" s="23" t="n">
        <v>0</v>
      </c>
      <c r="W126" s="23" t="n">
        <v>0</v>
      </c>
      <c r="X126" s="23" t="n">
        <v>0</v>
      </c>
      <c r="Y126" s="23" t="n">
        <v>0</v>
      </c>
      <c r="Z126" s="23" t="n">
        <v>0</v>
      </c>
    </row>
    <row r="127">
      <c r="A127" s="10" t="n">
        <v>4</v>
      </c>
      <c r="B127" s="14" t="inlineStr">
        <is>
          <t>Package A: carbon tax to $50 by 2030 + feebates (transport, industry)</t>
        </is>
      </c>
      <c r="C127" s="14" t="inlineStr">
        <is>
          <t>mit.co2.ets.all.all</t>
        </is>
      </c>
      <c r="D127" s="14" t="inlineStr">
        <is>
          <t>egy.mit.co2.ets.all.all.4</t>
        </is>
      </c>
      <c r="E127" s="14" t="inlineStr">
        <is>
          <t>CO2 emissions covered by the new ETS | All subsectors | All fuels</t>
        </is>
      </c>
      <c r="F127" s="14" t="inlineStr">
        <is>
          <t>MtCO2</t>
        </is>
      </c>
      <c r="G127" s="14" t="inlineStr">
        <is>
          <t>build (Python emulation of RunAllScenarios)</t>
        </is>
      </c>
      <c r="H127" s="40" t="n">
        <v>0</v>
      </c>
      <c r="I127" s="40" t="n">
        <v>0</v>
      </c>
      <c r="J127" s="40" t="n">
        <v>0</v>
      </c>
      <c r="K127" s="40" t="n">
        <v>0</v>
      </c>
      <c r="L127" s="40" t="n">
        <v>0</v>
      </c>
      <c r="M127" s="40" t="n">
        <v>0</v>
      </c>
      <c r="N127" s="40" t="n">
        <v>0</v>
      </c>
      <c r="O127" s="40" t="n">
        <v>0</v>
      </c>
      <c r="P127" s="40" t="n">
        <v>0</v>
      </c>
      <c r="Q127" s="40" t="n">
        <v>0</v>
      </c>
      <c r="R127" s="40" t="n">
        <v>0</v>
      </c>
      <c r="S127" s="40" t="n">
        <v>0</v>
      </c>
      <c r="T127" s="40" t="n">
        <v>0</v>
      </c>
      <c r="U127" s="40" t="n">
        <v>0</v>
      </c>
      <c r="V127" s="40" t="n">
        <v>0</v>
      </c>
      <c r="W127" s="40" t="n">
        <v>0</v>
      </c>
      <c r="X127" s="40" t="n">
        <v>0</v>
      </c>
      <c r="Y127" s="40" t="n">
        <v>0</v>
      </c>
      <c r="Z127" s="40" t="n">
        <v>0</v>
      </c>
    </row>
    <row r="128">
      <c r="A128" s="10" t="n">
        <v>4</v>
      </c>
      <c r="B128" s="14" t="inlineStr">
        <is>
          <t>Package A: carbon tax to $50 by 2030 + feebates (transport, industry)</t>
        </is>
      </c>
      <c r="C128" s="14" t="inlineStr">
        <is>
          <t>mit.co2.cap.all.all</t>
        </is>
      </c>
      <c r="D128" s="14" t="inlineStr">
        <is>
          <t>egy.mit.co2.cap.all.all.4</t>
        </is>
      </c>
      <c r="E128" s="14" t="inlineStr">
        <is>
          <t>ETS cap | All subsectors | All fuels</t>
        </is>
      </c>
      <c r="F128" s="14" t="inlineStr">
        <is>
          <t>MtCO2</t>
        </is>
      </c>
      <c r="G128" s="14" t="inlineStr">
        <is>
          <t>build (Python emulation of RunAllScenarios)</t>
        </is>
      </c>
      <c r="H128" s="40" t="n">
        <v>0</v>
      </c>
      <c r="I128" s="40" t="n">
        <v>0</v>
      </c>
      <c r="J128" s="40" t="n">
        <v>0</v>
      </c>
      <c r="K128" s="40" t="n">
        <v>0</v>
      </c>
      <c r="L128" s="40" t="n">
        <v>0</v>
      </c>
      <c r="M128" s="40" t="n">
        <v>0</v>
      </c>
      <c r="N128" s="40" t="n">
        <v>0</v>
      </c>
      <c r="O128" s="40" t="n">
        <v>0</v>
      </c>
      <c r="P128" s="40" t="n">
        <v>0</v>
      </c>
      <c r="Q128" s="40" t="n">
        <v>0</v>
      </c>
      <c r="R128" s="40" t="n">
        <v>0</v>
      </c>
      <c r="S128" s="40" t="n">
        <v>0</v>
      </c>
      <c r="T128" s="40" t="n">
        <v>0</v>
      </c>
      <c r="U128" s="40" t="n">
        <v>0</v>
      </c>
      <c r="V128" s="40" t="n">
        <v>0</v>
      </c>
      <c r="W128" s="40" t="n">
        <v>0</v>
      </c>
      <c r="X128" s="40" t="n">
        <v>0</v>
      </c>
      <c r="Y128" s="40" t="n">
        <v>0</v>
      </c>
      <c r="Z128" s="40" t="n">
        <v>0</v>
      </c>
    </row>
    <row r="129">
      <c r="A129" s="10" t="n">
        <v>4</v>
      </c>
      <c r="B129" s="14" t="inlineStr">
        <is>
          <t>Package A: carbon tax to $50 by 2030 + feebates (transport, industry)</t>
        </is>
      </c>
      <c r="C129" s="14" t="inlineStr">
        <is>
          <t>mit.rpb.all.gso.a</t>
        </is>
      </c>
      <c r="D129" s="14" t="inlineStr">
        <is>
          <t>egy.mit.rpb.all.gso.a.4</t>
        </is>
      </c>
      <c r="E129" s="14" t="inlineStr">
        <is>
          <t>Retail price before new policies | All subsectors | Gasoline</t>
        </is>
      </c>
      <c r="F129" s="14" t="inlineStr">
        <is>
          <t>$/GJ real</t>
        </is>
      </c>
      <c r="G129" s="14" t="inlineStr">
        <is>
          <t>build (Python emulation of RunAllScenarios)</t>
        </is>
      </c>
      <c r="H129" s="23" t="n">
        <v>17.1645453257496</v>
      </c>
      <c r="I129" s="23" t="n">
        <v>11.7387816845338</v>
      </c>
      <c r="J129" s="23" t="n">
        <v>9.58268059228592</v>
      </c>
      <c r="K129" s="23" t="n">
        <v>9.58268059228592</v>
      </c>
      <c r="L129" s="23" t="n">
        <v>9.58268059228592</v>
      </c>
      <c r="M129" s="23" t="n">
        <v>9.58268059228592</v>
      </c>
      <c r="N129" s="23" t="n">
        <v>9.58268059228592</v>
      </c>
      <c r="O129" s="23" t="n">
        <v>9.58268059228592</v>
      </c>
      <c r="P129" s="23" t="n">
        <v>9.58268059228592</v>
      </c>
      <c r="Q129" s="23" t="n">
        <v>9.58268059228592</v>
      </c>
      <c r="R129" s="23" t="n">
        <v>9.58268059228592</v>
      </c>
      <c r="S129" s="23" t="n">
        <v>9.58268059228592</v>
      </c>
      <c r="T129" s="23" t="n">
        <v>9.58268059228592</v>
      </c>
      <c r="U129" s="23" t="n">
        <v>9.58268059228592</v>
      </c>
      <c r="V129" s="23" t="n">
        <v>9.58268059228592</v>
      </c>
      <c r="W129" s="23" t="n">
        <v>9.58268059228592</v>
      </c>
      <c r="X129" s="23" t="n">
        <v>9.58268059228592</v>
      </c>
      <c r="Y129" s="23" t="n">
        <v>9.58268059228592</v>
      </c>
      <c r="Z129" s="23" t="n">
        <v>9.58268059228592</v>
      </c>
    </row>
    <row r="130">
      <c r="A130" s="10" t="n">
        <v>4</v>
      </c>
      <c r="B130" s="14" t="inlineStr">
        <is>
          <t>Package A: carbon tax to $50 by 2030 + feebates (transport, industry)</t>
        </is>
      </c>
      <c r="C130" s="14" t="inlineStr">
        <is>
          <t>mit.rpb.all.die.a</t>
        </is>
      </c>
      <c r="D130" s="14" t="inlineStr">
        <is>
          <t>egy.mit.rpb.all.die.a.4</t>
        </is>
      </c>
      <c r="E130" s="14" t="inlineStr">
        <is>
          <t>Retail price before new policies | All subsectors | Diesel</t>
        </is>
      </c>
      <c r="F130" s="14" t="inlineStr">
        <is>
          <t>$/GJ real</t>
        </is>
      </c>
      <c r="G130" s="14" t="inlineStr">
        <is>
          <t>build (Python emulation of RunAllScenarios)</t>
        </is>
      </c>
      <c r="H130" s="23" t="n">
        <v>11.0953075337741</v>
      </c>
      <c r="I130" s="23" t="n">
        <v>7.52329139696042</v>
      </c>
      <c r="J130" s="23" t="n">
        <v>6.68201385154289</v>
      </c>
      <c r="K130" s="23" t="n">
        <v>6.68201385154289</v>
      </c>
      <c r="L130" s="23" t="n">
        <v>6.68201385154289</v>
      </c>
      <c r="M130" s="23" t="n">
        <v>6.68201385154289</v>
      </c>
      <c r="N130" s="23" t="n">
        <v>6.68201385154289</v>
      </c>
      <c r="O130" s="23" t="n">
        <v>6.68201385154289</v>
      </c>
      <c r="P130" s="23" t="n">
        <v>6.68201385154289</v>
      </c>
      <c r="Q130" s="23" t="n">
        <v>6.68201385154289</v>
      </c>
      <c r="R130" s="23" t="n">
        <v>6.68201385154289</v>
      </c>
      <c r="S130" s="23" t="n">
        <v>6.68201385154289</v>
      </c>
      <c r="T130" s="23" t="n">
        <v>6.68201385154289</v>
      </c>
      <c r="U130" s="23" t="n">
        <v>6.68201385154289</v>
      </c>
      <c r="V130" s="23" t="n">
        <v>6.68201385154289</v>
      </c>
      <c r="W130" s="23" t="n">
        <v>6.68201385154289</v>
      </c>
      <c r="X130" s="23" t="n">
        <v>6.68201385154289</v>
      </c>
      <c r="Y130" s="23" t="n">
        <v>6.68201385154289</v>
      </c>
      <c r="Z130" s="23" t="n">
        <v>6.68201385154289</v>
      </c>
    </row>
    <row r="131">
      <c r="A131" s="10" t="n">
        <v>4</v>
      </c>
      <c r="B131" s="14" t="inlineStr">
        <is>
          <t>Package A: carbon tax to $50 by 2030 + feebates (transport, industry)</t>
        </is>
      </c>
      <c r="C131" s="14" t="inlineStr">
        <is>
          <t>mit.rpb.res.nga.a</t>
        </is>
      </c>
      <c r="D131" s="14" t="inlineStr">
        <is>
          <t>egy.mit.rpb.res.nga.a.4</t>
        </is>
      </c>
      <c r="E131" s="14" t="inlineStr">
        <is>
          <t>Retail price before new policies | Residential | Natural gas</t>
        </is>
      </c>
      <c r="F131" s="14" t="inlineStr">
        <is>
          <t>$/GJ real</t>
        </is>
      </c>
      <c r="G131" s="14" t="inlineStr">
        <is>
          <t>build (Python emulation of RunAllScenarios)</t>
        </is>
      </c>
      <c r="H131" s="23" t="n">
        <v>4.63366849483039</v>
      </c>
      <c r="I131" s="23" t="n">
        <v>3.20868563703672</v>
      </c>
      <c r="J131" s="23" t="n">
        <v>2.33088056865822</v>
      </c>
      <c r="K131" s="23" t="n">
        <v>2.33088056865822</v>
      </c>
      <c r="L131" s="23" t="n">
        <v>2.33088056865822</v>
      </c>
      <c r="M131" s="23" t="n">
        <v>2.33088056865822</v>
      </c>
      <c r="N131" s="23" t="n">
        <v>2.33088056865822</v>
      </c>
      <c r="O131" s="23" t="n">
        <v>2.33088056865822</v>
      </c>
      <c r="P131" s="23" t="n">
        <v>2.33088056865822</v>
      </c>
      <c r="Q131" s="23" t="n">
        <v>2.33088056865822</v>
      </c>
      <c r="R131" s="23" t="n">
        <v>2.33088056865822</v>
      </c>
      <c r="S131" s="23" t="n">
        <v>2.33088056865822</v>
      </c>
      <c r="T131" s="23" t="n">
        <v>2.33088056865822</v>
      </c>
      <c r="U131" s="23" t="n">
        <v>2.33088056865822</v>
      </c>
      <c r="V131" s="23" t="n">
        <v>2.33088056865822</v>
      </c>
      <c r="W131" s="23" t="n">
        <v>2.33088056865822</v>
      </c>
      <c r="X131" s="23" t="n">
        <v>2.33088056865822</v>
      </c>
      <c r="Y131" s="23" t="n">
        <v>2.33088056865822</v>
      </c>
      <c r="Z131" s="23" t="n">
        <v>2.33088056865822</v>
      </c>
    </row>
    <row r="132">
      <c r="A132" s="10" t="n">
        <v>4</v>
      </c>
      <c r="B132" s="14" t="inlineStr">
        <is>
          <t>Package A: carbon tax to $50 by 2030 + feebates (transport, industry)</t>
        </is>
      </c>
      <c r="C132" s="14" t="inlineStr">
        <is>
          <t>mit.atp.rod.gso.e</t>
        </is>
      </c>
      <c r="D132" s="14" t="inlineStr">
        <is>
          <t>egy.mit.atp.rod.gso.e.4</t>
        </is>
      </c>
      <c r="E132" s="14" t="inlineStr">
        <is>
          <t>After-tax price | Road | Gasoline</t>
        </is>
      </c>
      <c r="F132" s="14" t="inlineStr">
        <is>
          <t>$/GJ real</t>
        </is>
      </c>
      <c r="G132" s="14" t="inlineStr">
        <is>
          <t>build (Python emulation of RunAllScenarios)</t>
        </is>
      </c>
      <c r="H132" s="23" t="n">
        <v>17.1645453257496</v>
      </c>
      <c r="I132" s="23" t="n">
        <v>11.7387816845338</v>
      </c>
      <c r="J132" s="23" t="n">
        <v>9.58268059228592</v>
      </c>
      <c r="K132" s="23" t="n">
        <v>9.58268059228592</v>
      </c>
      <c r="L132" s="23" t="n">
        <v>9.58268059228592</v>
      </c>
      <c r="M132" s="23" t="n">
        <v>10.2444605922859</v>
      </c>
      <c r="N132" s="23" t="n">
        <v>11.1268339256193</v>
      </c>
      <c r="O132" s="23" t="n">
        <v>12.0092072589526</v>
      </c>
      <c r="P132" s="23" t="n">
        <v>12.8915805922859</v>
      </c>
      <c r="Q132" s="23" t="n">
        <v>13.7739539256193</v>
      </c>
      <c r="R132" s="23" t="n">
        <v>14.6563272589526</v>
      </c>
      <c r="S132" s="23" t="n">
        <v>15.5387005922859</v>
      </c>
      <c r="T132" s="23" t="n">
        <v>16.4210739256193</v>
      </c>
      <c r="U132" s="23" t="n">
        <v>17.3034472589526</v>
      </c>
      <c r="V132" s="23" t="n">
        <v>18.1858205922859</v>
      </c>
      <c r="W132" s="23" t="n">
        <v>19.0681939256193</v>
      </c>
      <c r="X132" s="23" t="n">
        <v>19.9505672589526</v>
      </c>
      <c r="Y132" s="23" t="n">
        <v>20.8329405922859</v>
      </c>
      <c r="Z132" s="23" t="n">
        <v>21.7153139256193</v>
      </c>
    </row>
    <row r="133">
      <c r="A133" s="10" t="n">
        <v>4</v>
      </c>
      <c r="B133" s="14" t="inlineStr">
        <is>
          <t>Package A: carbon tax to $50 by 2030 + feebates (transport, industry)</t>
        </is>
      </c>
      <c r="C133" s="14" t="inlineStr">
        <is>
          <t>mit.rp.res.ecy</t>
        </is>
      </c>
      <c r="D133" s="14" t="inlineStr">
        <is>
          <t>egy.mit.rp.res.ecy.4</t>
        </is>
      </c>
      <c r="E133" s="14" t="inlineStr">
        <is>
          <t>End-user electricity price | Residential | Electricity</t>
        </is>
      </c>
      <c r="F133" s="14" t="inlineStr">
        <is>
          <t>$/kWh real</t>
        </is>
      </c>
      <c r="G133" s="14" t="inlineStr">
        <is>
          <t>build (Python emulation of RunAllScenarios)</t>
        </is>
      </c>
      <c r="H133" s="16" t="n">
        <v>0.0613881498333761</v>
      </c>
      <c r="I133" s="16" t="n">
        <v>0.0524045289478607</v>
      </c>
      <c r="J133" s="16" t="n">
        <v>0.0455995743641052</v>
      </c>
      <c r="K133" s="16" t="n">
        <v>0.0486665026270898</v>
      </c>
      <c r="L133" s="16" t="n">
        <v>0.0507615952607983</v>
      </c>
      <c r="M133" s="16" t="n">
        <v>0.0589479074565748</v>
      </c>
      <c r="N133" s="16" t="n">
        <v>0.0637938526732317</v>
      </c>
      <c r="O133" s="16" t="n">
        <v>0.06998070348531051</v>
      </c>
      <c r="P133" s="16" t="n">
        <v>0.07415315120295191</v>
      </c>
      <c r="Q133" s="16" t="n">
        <v>0.0791459636128423</v>
      </c>
      <c r="R133" s="16" t="n">
        <v>0.08300691290561479</v>
      </c>
      <c r="S133" s="16" t="n">
        <v>0.0871897301746536</v>
      </c>
      <c r="T133" s="16" t="n">
        <v>0.09061226627662081</v>
      </c>
      <c r="U133" s="16" t="n">
        <v>0.0940833518241687</v>
      </c>
      <c r="V133" s="16" t="n">
        <v>0.096975730173916</v>
      </c>
      <c r="W133" s="16" t="n">
        <v>0.09978537684930811</v>
      </c>
      <c r="X133" s="16" t="n">
        <v>0.102124755322986</v>
      </c>
      <c r="Y133" s="16" t="n">
        <v>0.104325502503337</v>
      </c>
      <c r="Z133" s="16" t="n">
        <v>0.106120157298177</v>
      </c>
    </row>
    <row r="134">
      <c r="A134" s="10" t="n">
        <v>4</v>
      </c>
      <c r="B134" s="14" t="inlineStr">
        <is>
          <t>Package A: carbon tax to $50 by 2030 + feebates (transport, industry)</t>
        </is>
      </c>
      <c r="C134" s="14" t="inlineStr">
        <is>
          <t>mit.rp.ind.ecy</t>
        </is>
      </c>
      <c r="D134" s="14" t="inlineStr">
        <is>
          <t>egy.mit.rp.ind.ecy.4</t>
        </is>
      </c>
      <c r="E134" s="14" t="inlineStr">
        <is>
          <t>End-user electricity price | Industry | Electricity</t>
        </is>
      </c>
      <c r="F134" s="14" t="inlineStr">
        <is>
          <t>$/kWh real</t>
        </is>
      </c>
      <c r="G134" s="14" t="inlineStr">
        <is>
          <t>build (Python emulation of RunAllScenarios)</t>
        </is>
      </c>
      <c r="H134" s="16" t="n">
        <v>0.0636617850123901</v>
      </c>
      <c r="I134" s="16" t="n">
        <v>0.0622303781255846</v>
      </c>
      <c r="J134" s="16" t="n">
        <v>0.0519623056707246</v>
      </c>
      <c r="K134" s="16" t="n">
        <v>0.0550292339337091</v>
      </c>
      <c r="L134" s="16" t="n">
        <v>0.0571243265674177</v>
      </c>
      <c r="M134" s="16" t="n">
        <v>0.06531063876319421</v>
      </c>
      <c r="N134" s="16" t="n">
        <v>0.070156583979851</v>
      </c>
      <c r="O134" s="16" t="n">
        <v>0.0763434347919298</v>
      </c>
      <c r="P134" s="16" t="n">
        <v>0.0805158825095712</v>
      </c>
      <c r="Q134" s="16" t="n">
        <v>0.0855086949194617</v>
      </c>
      <c r="R134" s="16" t="n">
        <v>0.0893696442122341</v>
      </c>
      <c r="S134" s="16" t="n">
        <v>0.0935524614812729</v>
      </c>
      <c r="T134" s="16" t="n">
        <v>0.0969749975832401</v>
      </c>
      <c r="U134" s="16" t="n">
        <v>0.100446083130788</v>
      </c>
      <c r="V134" s="16" t="n">
        <v>0.103338461480535</v>
      </c>
      <c r="W134" s="16" t="n">
        <v>0.106148108155927</v>
      </c>
      <c r="X134" s="16" t="n">
        <v>0.108487486629605</v>
      </c>
      <c r="Y134" s="16" t="n">
        <v>0.110688233809956</v>
      </c>
      <c r="Z134" s="16" t="n">
        <v>0.112482888604796</v>
      </c>
    </row>
    <row r="135">
      <c r="A135" s="10" t="n">
        <v>4</v>
      </c>
      <c r="B135" s="14" t="inlineStr">
        <is>
          <t>Package A: carbon tax to $50 by 2030 + feebates (transport, industry)</t>
        </is>
      </c>
      <c r="C135" s="14" t="inlineStr">
        <is>
          <t>mit.gncav</t>
        </is>
      </c>
      <c r="D135" s="14" t="inlineStr">
        <is>
          <t>egy.mit.gncav.4</t>
        </is>
      </c>
      <c r="E135" s="14" t="inlineStr">
        <is>
          <t>Average generation cost (weighted by generation shares)</t>
        </is>
      </c>
      <c r="F135" s="14" t="inlineStr">
        <is>
          <t>$/kWh</t>
        </is>
      </c>
      <c r="G135" s="14" t="inlineStr">
        <is>
          <t>build (Python emulation of RunAllScenarios)</t>
        </is>
      </c>
      <c r="H135" s="16" t="n">
        <v>0.07175129811497501</v>
      </c>
      <c r="I135" s="16" t="n">
        <v>0.067154938440438</v>
      </c>
      <c r="J135" s="16" t="n">
        <v>0.07022186670342261</v>
      </c>
      <c r="K135" s="16" t="n">
        <v>0.0723169593371311</v>
      </c>
      <c r="L135" s="16" t="n">
        <v>0.0764341488756419</v>
      </c>
      <c r="M135" s="16" t="n">
        <v>0.0762586030576709</v>
      </c>
      <c r="N135" s="16" t="n">
        <v>0.0771830680232011</v>
      </c>
      <c r="O135" s="16" t="n">
        <v>0.0766513683710956</v>
      </c>
      <c r="P135" s="16" t="n">
        <v>0.07684255180432931</v>
      </c>
      <c r="Q135" s="16" t="n">
        <v>0.0765164662687738</v>
      </c>
      <c r="R135" s="16" t="n">
        <v>0.0765400117240502</v>
      </c>
      <c r="S135" s="16" t="n">
        <v>0.0763374847017209</v>
      </c>
      <c r="T135" s="16" t="n">
        <v>0.0762992176978961</v>
      </c>
      <c r="U135" s="16" t="n">
        <v>0.07614809290124309</v>
      </c>
      <c r="V135" s="16" t="n">
        <v>0.0760796656759407</v>
      </c>
      <c r="W135" s="16" t="n">
        <v>0.075951366821659</v>
      </c>
      <c r="X135" s="16" t="n">
        <v>0.0758677028086869</v>
      </c>
      <c r="Y135" s="16" t="n">
        <v>0.0757461219850927</v>
      </c>
      <c r="Z135" s="16" t="n">
        <v>0.07563163920238</v>
      </c>
    </row>
    <row r="136">
      <c r="A136" s="10" t="n">
        <v>4</v>
      </c>
      <c r="B136" s="14" t="inlineStr">
        <is>
          <t>Package A: carbon tax to $50 by 2030 + feebates (transport, industry)</t>
        </is>
      </c>
      <c r="C136" s="14" t="inlineStr">
        <is>
          <t>mit.co2.pow.all.e</t>
        </is>
      </c>
      <c r="D136" s="14" t="inlineStr">
        <is>
          <t>egy.mit.co2.pow.all.e.4</t>
        </is>
      </c>
      <c r="E136" s="14" t="inlineStr">
        <is>
          <t>CO2 emissions from fuel combustion | Power | All fuels</t>
        </is>
      </c>
      <c r="F136" s="14" t="inlineStr">
        <is>
          <t>MtCO2</t>
        </is>
      </c>
      <c r="G136" s="14" t="inlineStr">
        <is>
          <t>build (Python emulation of RunAllScenarios)</t>
        </is>
      </c>
      <c r="H136" s="40" t="n">
        <v>90.0555728903077</v>
      </c>
      <c r="I136" s="40" t="n">
        <v>109.34247349121</v>
      </c>
      <c r="J136" s="40" t="n">
        <v>109.290129716822</v>
      </c>
      <c r="K136" s="40" t="n">
        <v>117.406070667256</v>
      </c>
      <c r="L136" s="40" t="n">
        <v>109.729305515305</v>
      </c>
      <c r="M136" s="40" t="n">
        <v>109.214561792724</v>
      </c>
      <c r="N136" s="40" t="n">
        <v>101.736241188244</v>
      </c>
      <c r="O136" s="40" t="n">
        <v>102.521798557524</v>
      </c>
      <c r="P136" s="40" t="n">
        <v>99.08768846765889</v>
      </c>
      <c r="Q136" s="40" t="n">
        <v>98.7804224496074</v>
      </c>
      <c r="R136" s="40" t="n">
        <v>96.346497668843</v>
      </c>
      <c r="S136" s="40" t="n">
        <v>95.4178135691362</v>
      </c>
      <c r="T136" s="40" t="n">
        <v>93.4880132166965</v>
      </c>
      <c r="U136" s="40" t="n">
        <v>92.35517842437839</v>
      </c>
      <c r="V136" s="40" t="n">
        <v>90.7035175246954</v>
      </c>
      <c r="W136" s="40" t="n">
        <v>89.51398520139421</v>
      </c>
      <c r="X136" s="40" t="n">
        <v>88.0251610985555</v>
      </c>
      <c r="Y136" s="40" t="n">
        <v>86.831059419295</v>
      </c>
      <c r="Z136" s="40" t="n">
        <v>85.436208554743</v>
      </c>
    </row>
    <row r="137">
      <c r="A137" s="10" t="n">
        <v>4</v>
      </c>
      <c r="B137" s="14" t="inlineStr">
        <is>
          <t>Package A: carbon tax to $50 by 2030 + feebates (transport, industry)</t>
        </is>
      </c>
      <c r="C137" s="14" t="inlineStr">
        <is>
          <t>mit.gtot</t>
        </is>
      </c>
      <c r="D137" s="14" t="inlineStr">
        <is>
          <t>egy.mit.gtot.4</t>
        </is>
      </c>
      <c r="E137" s="14" t="inlineStr">
        <is>
          <t>Generation, total</t>
        </is>
      </c>
      <c r="F137" s="14" t="inlineStr">
        <is>
          <t>MWy</t>
        </is>
      </c>
      <c r="G137" s="14" t="inlineStr">
        <is>
          <t>build (Python emulation of RunAllScenarios)</t>
        </is>
      </c>
      <c r="H137" s="43" t="n">
        <v>25122.5095205354</v>
      </c>
      <c r="I137" s="43" t="n">
        <v>30746.5374802134</v>
      </c>
      <c r="J137" s="43" t="n">
        <v>32478.0797087984</v>
      </c>
      <c r="K137" s="43" t="n">
        <v>36617.9829695121</v>
      </c>
      <c r="L137" s="43" t="n">
        <v>36727.9653523587</v>
      </c>
      <c r="M137" s="43" t="n">
        <v>37415.4795730868</v>
      </c>
      <c r="N137" s="43" t="n">
        <v>36402.4672849767</v>
      </c>
      <c r="O137" s="43" t="n">
        <v>36510.3945179855</v>
      </c>
      <c r="P137" s="43" t="n">
        <v>36241.2667657564</v>
      </c>
      <c r="Q137" s="43" t="n">
        <v>36553.3022456132</v>
      </c>
      <c r="R137" s="43" t="n">
        <v>36715.214055756</v>
      </c>
      <c r="S137" s="43" t="n">
        <v>37172.2717655694</v>
      </c>
      <c r="T137" s="43" t="n">
        <v>37585.4146340321</v>
      </c>
      <c r="U137" s="43" t="n">
        <v>38181.3056200147</v>
      </c>
      <c r="V137" s="43" t="n">
        <v>38783.5289681981</v>
      </c>
      <c r="W137" s="43" t="n">
        <v>39517.0736205783</v>
      </c>
      <c r="X137" s="43" t="n">
        <v>40278.6492133281</v>
      </c>
      <c r="Y137" s="43" t="n">
        <v>41144.4482375104</v>
      </c>
      <c r="Z137" s="43" t="n">
        <v>42047.6426029268</v>
      </c>
    </row>
    <row r="138">
      <c r="A138" s="10" t="n">
        <v>4</v>
      </c>
      <c r="B138" s="14" t="inlineStr">
        <is>
          <t>Package A: carbon tax to $50 by 2030 + feebates (transport, industry)</t>
        </is>
      </c>
      <c r="C138" s="14" t="inlineStr">
        <is>
          <t>mit.vre</t>
        </is>
      </c>
      <c r="D138" s="14" t="inlineStr">
        <is>
          <t>egy.mit.vre.4</t>
        </is>
      </c>
      <c r="E138" s="14" t="inlineStr">
        <is>
          <t>Variable renewable share of generation (wind, solar, other renewables)</t>
        </is>
      </c>
      <c r="F138" s="14" t="inlineStr">
        <is>
          <t>share</t>
        </is>
      </c>
      <c r="G138" s="14" t="inlineStr">
        <is>
          <t>build (Python emulation of RunAllScenarios)</t>
        </is>
      </c>
      <c r="H138" s="13" t="n">
        <v>0.0523422150659333</v>
      </c>
      <c r="I138" s="13" t="n">
        <v>0.0521683609351516</v>
      </c>
      <c r="J138" s="13" t="n">
        <v>0.0785450253287226</v>
      </c>
      <c r="K138" s="13" t="n">
        <v>0.0981233841187293</v>
      </c>
      <c r="L138" s="13" t="n">
        <v>0.129189435768139</v>
      </c>
      <c r="M138" s="13" t="n">
        <v>0.142040030929997</v>
      </c>
      <c r="N138" s="13" t="n">
        <v>0.165650960418965</v>
      </c>
      <c r="O138" s="13" t="n">
        <v>0.159518357600831</v>
      </c>
      <c r="P138" s="13" t="n">
        <v>0.172706039190601</v>
      </c>
      <c r="Q138" s="13" t="n">
        <v>0.177173802642555</v>
      </c>
      <c r="R138" s="13" t="n">
        <v>0.192084990760676</v>
      </c>
      <c r="S138" s="13" t="n">
        <v>0.202659698383934</v>
      </c>
      <c r="T138" s="13" t="n">
        <v>0.218297857598727</v>
      </c>
      <c r="U138" s="13" t="n">
        <v>0.231716349175579</v>
      </c>
      <c r="V138" s="13" t="n">
        <v>0.247845825278738</v>
      </c>
      <c r="W138" s="13" t="n">
        <v>0.262693429707829</v>
      </c>
      <c r="X138" s="13" t="n">
        <v>0.27905929455651</v>
      </c>
      <c r="Y138" s="13" t="n">
        <v>0.294532217588045</v>
      </c>
      <c r="Z138" s="13" t="n">
        <v>0.310972045275143</v>
      </c>
    </row>
    <row r="139">
      <c r="A139" s="10" t="n">
        <v>4</v>
      </c>
      <c r="B139" s="14" t="inlineStr">
        <is>
          <t>Package A: carbon tax to $50 by 2030 + feebates (transport, industry)</t>
        </is>
      </c>
      <c r="C139" s="14" t="inlineStr">
        <is>
          <t>mit.shr.pow.nga</t>
        </is>
      </c>
      <c r="D139" s="14" t="inlineStr">
        <is>
          <t>egy.mit.shr.pow.nga.4</t>
        </is>
      </c>
      <c r="E139" s="14" t="inlineStr">
        <is>
          <t>Generation share | Power | Natural gas</t>
        </is>
      </c>
      <c r="F139" s="14" t="inlineStr">
        <is>
          <t>share</t>
        </is>
      </c>
      <c r="G139" s="14" t="inlineStr">
        <is>
          <t>build (Python emulation of RunAllScenarios)</t>
        </is>
      </c>
      <c r="H139" s="13" t="n">
        <v>0.796805951196797</v>
      </c>
      <c r="I139" s="13" t="n">
        <v>0.824098615700386</v>
      </c>
      <c r="J139" s="13" t="n">
        <v>0.751981051942611</v>
      </c>
      <c r="K139" s="13" t="n">
        <v>0.699283739397807</v>
      </c>
      <c r="L139" s="13" t="n">
        <v>0.610040045048602</v>
      </c>
      <c r="M139" s="13" t="n">
        <v>0.600165821654525</v>
      </c>
      <c r="N139" s="13" t="n">
        <v>0.566372302352852</v>
      </c>
      <c r="O139" s="13" t="n">
        <v>0.575854501266476</v>
      </c>
      <c r="P139" s="13" t="n">
        <v>0.5595228752361771</v>
      </c>
      <c r="Q139" s="13" t="n">
        <v>0.557383515457588</v>
      </c>
      <c r="R139" s="13" t="n">
        <v>0.541699322534639</v>
      </c>
      <c r="S139" s="13" t="n">
        <v>0.532821774512672</v>
      </c>
      <c r="T139" s="13" t="n">
        <v>0.517438741730792</v>
      </c>
      <c r="U139" s="13" t="n">
        <v>0.50552364768351</v>
      </c>
      <c r="V139" s="13" t="n">
        <v>0.490167042934933</v>
      </c>
      <c r="W139" s="13" t="n">
        <v>0.476761243480719</v>
      </c>
      <c r="X139" s="13" t="n">
        <v>0.461414305926657</v>
      </c>
      <c r="Y139" s="13" t="n">
        <v>0.447348953522392</v>
      </c>
      <c r="Z139" s="13" t="n">
        <v>0.432100051291798</v>
      </c>
    </row>
    <row r="140">
      <c r="A140" s="10" t="n">
        <v>4</v>
      </c>
      <c r="B140" s="14" t="inlineStr">
        <is>
          <t>Package A: carbon tax to $50 by 2030 + feebates (transport, industry)</t>
        </is>
      </c>
      <c r="C140" s="14" t="inlineStr">
        <is>
          <t>mit.usdtot</t>
        </is>
      </c>
      <c r="D140" s="14" t="inlineStr">
        <is>
          <t>egy.mit.usdtot.4</t>
        </is>
      </c>
      <c r="E140" s="14" t="inlineStr">
        <is>
          <t>New investment, total</t>
        </is>
      </c>
      <c r="F140" s="14" t="inlineStr">
        <is>
          <t>USD m real</t>
        </is>
      </c>
      <c r="G140" s="14" t="inlineStr">
        <is>
          <t>build (Python emulation of RunAllScenarios)</t>
        </is>
      </c>
      <c r="H140" s="43" t="n">
        <v>3187.34235248495</v>
      </c>
      <c r="I140" s="43" t="n">
        <v>23118.2511509123</v>
      </c>
      <c r="J140" s="43" t="n">
        <v>25914.4729610449</v>
      </c>
      <c r="K140" s="43" t="n">
        <v>29069.7521514146</v>
      </c>
      <c r="L140" s="43" t="n">
        <v>6141.58300250806</v>
      </c>
      <c r="M140" s="43" t="n">
        <v>7254.56433219095</v>
      </c>
      <c r="N140" s="43" t="n">
        <v>97.8886000716104</v>
      </c>
      <c r="O140" s="43" t="n">
        <v>4695.60055851236</v>
      </c>
      <c r="P140" s="43" t="n">
        <v>3075.773746091</v>
      </c>
      <c r="Q140" s="43" t="n">
        <v>5483.06550704666</v>
      </c>
      <c r="R140" s="43" t="n">
        <v>4894.13136090703</v>
      </c>
      <c r="S140" s="43" t="n">
        <v>6160.0179811615</v>
      </c>
      <c r="T140" s="43" t="n">
        <v>6028.10899581189</v>
      </c>
      <c r="U140" s="43" t="n">
        <v>6842.17078142828</v>
      </c>
      <c r="V140" s="43" t="n">
        <v>6936.09776914909</v>
      </c>
      <c r="W140" s="43" t="n">
        <v>7545.60875872997</v>
      </c>
      <c r="X140" s="43" t="n">
        <v>7733.88147191147</v>
      </c>
      <c r="Y140" s="43" t="n">
        <v>8171.46377780875</v>
      </c>
      <c r="Z140" s="43" t="n">
        <v>8334.280820908931</v>
      </c>
    </row>
    <row r="141">
      <c r="A141" s="10" t="n">
        <v>4</v>
      </c>
      <c r="B141" s="14" t="inlineStr">
        <is>
          <t>Package A: carbon tax to $50 by 2030 + feebates (transport, industry)</t>
        </is>
      </c>
      <c r="C141" s="14" t="inlineStr">
        <is>
          <t>mit.demtot</t>
        </is>
      </c>
      <c r="D141" s="14" t="inlineStr">
        <is>
          <t>egy.mit.demtot.4</t>
        </is>
      </c>
      <c r="E141" s="14" t="inlineStr">
        <is>
          <t>Electricity demand, total</t>
        </is>
      </c>
      <c r="F141" s="14" t="inlineStr">
        <is>
          <t>ktoe</t>
        </is>
      </c>
      <c r="G141" s="14" t="inlineStr">
        <is>
          <t>build (Python emulation of RunAllScenarios)</t>
        </is>
      </c>
      <c r="H141" s="43" t="n">
        <v>15495.7198104268</v>
      </c>
      <c r="I141" s="43" t="n">
        <v>18964.655164912</v>
      </c>
      <c r="J141" s="43" t="n">
        <v>20032.681159375</v>
      </c>
      <c r="K141" s="43" t="n">
        <v>22586.199187415</v>
      </c>
      <c r="L141" s="43" t="n">
        <v>22654.0370038274</v>
      </c>
      <c r="M141" s="43" t="n">
        <v>23078.1000426483</v>
      </c>
      <c r="N141" s="43" t="n">
        <v>22453.2677754641</v>
      </c>
      <c r="O141" s="43" t="n">
        <v>22519.8379627001</v>
      </c>
      <c r="P141" s="43" t="n">
        <v>22353.8382946198</v>
      </c>
      <c r="Q141" s="43" t="n">
        <v>22546.3037154338</v>
      </c>
      <c r="R141" s="43" t="n">
        <v>22646.1719249341</v>
      </c>
      <c r="S141" s="43" t="n">
        <v>22928.0879573542</v>
      </c>
      <c r="T141" s="43" t="n">
        <v>23182.9170430448</v>
      </c>
      <c r="U141" s="43" t="n">
        <v>23550.4663019594</v>
      </c>
      <c r="V141" s="43" t="n">
        <v>23921.921401185</v>
      </c>
      <c r="W141" s="43" t="n">
        <v>24374.3762959649</v>
      </c>
      <c r="X141" s="43" t="n">
        <v>24844.1208487559</v>
      </c>
      <c r="Y141" s="43" t="n">
        <v>25378.1510609806</v>
      </c>
      <c r="Z141" s="43" t="n">
        <v>25935.2469517955</v>
      </c>
    </row>
    <row r="142">
      <c r="A142" s="10" t="n">
        <v>4</v>
      </c>
      <c r="B142" s="14" t="inlineStr">
        <is>
          <t>Package A: carbon tax to $50 by 2030 + feebates (transport, industry)</t>
        </is>
      </c>
      <c r="C142" s="14" t="inlineStr">
        <is>
          <t>mit.eldem.tra.ecy.e</t>
        </is>
      </c>
      <c r="D142" s="14" t="inlineStr">
        <is>
          <t>egy.mit.eldem.tra.ecy.e.4</t>
        </is>
      </c>
      <c r="E142" s="14" t="inlineStr">
        <is>
          <t>Electricity demand (memo: power model H; not in the fuel totals; sector policies do not act on it) | Transport | Electricity</t>
        </is>
      </c>
      <c r="F142" s="14" t="inlineStr">
        <is>
          <t>ktoe</t>
        </is>
      </c>
      <c r="G142" s="14" t="inlineStr">
        <is>
          <t>build (Python emulation of RunAllScenarios)</t>
        </is>
      </c>
      <c r="H142" s="43" t="n">
        <v>47.6318696194386</v>
      </c>
      <c r="I142" s="43" t="n">
        <v>56.1578666775528</v>
      </c>
      <c r="J142" s="43" t="n">
        <v>59.1776119843666</v>
      </c>
      <c r="K142" s="43" t="n">
        <v>65.56989481179821</v>
      </c>
      <c r="L142" s="43" t="n">
        <v>66.9144751908694</v>
      </c>
      <c r="M142" s="43" t="n">
        <v>69.25748087555</v>
      </c>
      <c r="N142" s="43" t="n">
        <v>69.6256121522957</v>
      </c>
      <c r="O142" s="43" t="n">
        <v>71.3849334886112</v>
      </c>
      <c r="P142" s="43" t="n">
        <v>72.4841833194598</v>
      </c>
      <c r="Q142" s="43" t="n">
        <v>74.4079459601281</v>
      </c>
      <c r="R142" s="43" t="n">
        <v>76.132188243927</v>
      </c>
      <c r="S142" s="43" t="n">
        <v>78.31073859772231</v>
      </c>
      <c r="T142" s="43" t="n">
        <v>80.44956918696489</v>
      </c>
      <c r="U142" s="43" t="n">
        <v>82.8937548916095</v>
      </c>
      <c r="V142" s="43" t="n">
        <v>85.379427025469</v>
      </c>
      <c r="W142" s="43" t="n">
        <v>88.10337440769931</v>
      </c>
      <c r="X142" s="43" t="n">
        <v>90.9076482842578</v>
      </c>
      <c r="Y142" s="43" t="n">
        <v>93.9157738066824</v>
      </c>
      <c r="Z142" s="43" t="n">
        <v>97.0234947561909</v>
      </c>
    </row>
    <row r="143">
      <c r="A143" s="10" t="n">
        <v>4</v>
      </c>
      <c r="B143" s="14" t="inlineStr">
        <is>
          <t>Package A: carbon tax to $50 by 2030 + feebates (transport, industry)</t>
        </is>
      </c>
      <c r="C143" s="14" t="inlineStr">
        <is>
          <t>mit.eldem.bld.ecy.e</t>
        </is>
      </c>
      <c r="D143" s="14" t="inlineStr">
        <is>
          <t>egy.mit.eldem.bld.ecy.e.4</t>
        </is>
      </c>
      <c r="E143" s="14" t="inlineStr">
        <is>
          <t>Electricity demand (memo: power model H; not in the fuel totals; sector policies do not act on it) | Buildings | Electricity</t>
        </is>
      </c>
      <c r="F143" s="14" t="inlineStr">
        <is>
          <t>ktoe</t>
        </is>
      </c>
      <c r="G143" s="14" t="inlineStr">
        <is>
          <t>build (Python emulation of RunAllScenarios)</t>
        </is>
      </c>
      <c r="H143" s="43" t="n">
        <v>11660.9678190786</v>
      </c>
      <c r="I143" s="43" t="n">
        <v>14469.3803845704</v>
      </c>
      <c r="J143" s="43" t="n">
        <v>15418.0538874128</v>
      </c>
      <c r="K143" s="43" t="n">
        <v>17431.2228698156</v>
      </c>
      <c r="L143" s="43" t="n">
        <v>17473.4862256706</v>
      </c>
      <c r="M143" s="43" t="n">
        <v>17803.2339720194</v>
      </c>
      <c r="N143" s="43" t="n">
        <v>17279.4149397654</v>
      </c>
      <c r="O143" s="43" t="n">
        <v>17318.7217278613</v>
      </c>
      <c r="P143" s="43" t="n">
        <v>17171.9838698018</v>
      </c>
      <c r="Q143" s="43" t="n">
        <v>17315.4251965697</v>
      </c>
      <c r="R143" s="43" t="n">
        <v>17384.4516414965</v>
      </c>
      <c r="S143" s="43" t="n">
        <v>17600.5775786973</v>
      </c>
      <c r="T143" s="43" t="n">
        <v>17795.0650292897</v>
      </c>
      <c r="U143" s="43" t="n">
        <v>18080.6043683732</v>
      </c>
      <c r="V143" s="43" t="n">
        <v>18369.471962517</v>
      </c>
      <c r="W143" s="43" t="n">
        <v>18723.8298797346</v>
      </c>
      <c r="X143" s="43" t="n">
        <v>19092.3386664355</v>
      </c>
      <c r="Y143" s="43" t="n">
        <v>19512.9389609924</v>
      </c>
      <c r="Z143" s="43" t="n">
        <v>19952.4211451368</v>
      </c>
    </row>
    <row r="144">
      <c r="A144" s="10" t="n">
        <v>4</v>
      </c>
      <c r="B144" s="14" t="inlineStr">
        <is>
          <t>Package A: carbon tax to $50 by 2030 + feebates (transport, industry)</t>
        </is>
      </c>
      <c r="C144" s="14" t="inlineStr">
        <is>
          <t>mit.eldem.ind.ecy.e</t>
        </is>
      </c>
      <c r="D144" s="14" t="inlineStr">
        <is>
          <t>egy.mit.eldem.ind.ecy.e.4</t>
        </is>
      </c>
      <c r="E144" s="14" t="inlineStr">
        <is>
          <t>Electricity demand (memo: power model H; not in the fuel totals; sector policies do not act on it) | Industry | Electricity</t>
        </is>
      </c>
      <c r="F144" s="14" t="inlineStr">
        <is>
          <t>ktoe</t>
        </is>
      </c>
      <c r="G144" s="14" t="inlineStr">
        <is>
          <t>build (Python emulation of RunAllScenarios)</t>
        </is>
      </c>
      <c r="H144" s="43" t="n">
        <v>3787.12012172875</v>
      </c>
      <c r="I144" s="43" t="n">
        <v>4439.11691366402</v>
      </c>
      <c r="J144" s="43" t="n">
        <v>4555.44965997782</v>
      </c>
      <c r="K144" s="43" t="n">
        <v>5089.40642278754</v>
      </c>
      <c r="L144" s="43" t="n">
        <v>5113.63630296592</v>
      </c>
      <c r="M144" s="43" t="n">
        <v>5205.60858975334</v>
      </c>
      <c r="N144" s="43" t="n">
        <v>5104.22722354637</v>
      </c>
      <c r="O144" s="43" t="n">
        <v>5129.73130135015</v>
      </c>
      <c r="P144" s="43" t="n">
        <v>5109.37024149855</v>
      </c>
      <c r="Q144" s="43" t="n">
        <v>5156.47057290398</v>
      </c>
      <c r="R144" s="43" t="n">
        <v>5185.5880951937</v>
      </c>
      <c r="S144" s="43" t="n">
        <v>5249.19964005918</v>
      </c>
      <c r="T144" s="43" t="n">
        <v>5307.40244456823</v>
      </c>
      <c r="U144" s="43" t="n">
        <v>5386.96817869455</v>
      </c>
      <c r="V144" s="43" t="n">
        <v>5467.07001164253</v>
      </c>
      <c r="W144" s="43" t="n">
        <v>5562.44304182258</v>
      </c>
      <c r="X144" s="43" t="n">
        <v>5660.87453403612</v>
      </c>
      <c r="Y144" s="43" t="n">
        <v>5771.2963261815</v>
      </c>
      <c r="Z144" s="43" t="n">
        <v>5885.80231190254</v>
      </c>
    </row>
    <row r="145">
      <c r="A145" s="10" t="n">
        <v>4</v>
      </c>
      <c r="B145" s="14" t="inlineStr">
        <is>
          <t>Package A: carbon tax to $50 by 2030 + feebates (transport, industry)</t>
        </is>
      </c>
      <c r="C145" s="14" t="inlineStr">
        <is>
          <t>mit.eldem.oen.ecy.e</t>
        </is>
      </c>
      <c r="D145" s="14" t="inlineStr">
        <is>
          <t>egy.mit.eldem.oen.ecy.e.4</t>
        </is>
      </c>
      <c r="E145" s="14" t="inlineStr">
        <is>
          <t>Electricity demand (memo: power model H; not in the fuel totals; sector policies do not act on it) | Other energy use | Electricity</t>
        </is>
      </c>
      <c r="F145" s="14" t="inlineStr">
        <is>
          <t>ktoe</t>
        </is>
      </c>
      <c r="G145" s="14" t="inlineStr">
        <is>
          <t>build (Python emulation of RunAllScenarios)</t>
        </is>
      </c>
      <c r="H145" s="43" t="n">
        <v>0</v>
      </c>
      <c r="I145" s="43" t="n">
        <v>0</v>
      </c>
      <c r="J145" s="43" t="n">
        <v>0</v>
      </c>
      <c r="K145" s="43" t="n">
        <v>0</v>
      </c>
      <c r="L145" s="43" t="n">
        <v>0</v>
      </c>
      <c r="M145" s="43" t="n">
        <v>0</v>
      </c>
      <c r="N145" s="43" t="n">
        <v>0</v>
      </c>
      <c r="O145" s="43" t="n">
        <v>0</v>
      </c>
      <c r="P145" s="43" t="n">
        <v>0</v>
      </c>
      <c r="Q145" s="43" t="n">
        <v>0</v>
      </c>
      <c r="R145" s="43" t="n">
        <v>0</v>
      </c>
      <c r="S145" s="43" t="n">
        <v>0</v>
      </c>
      <c r="T145" s="43" t="n">
        <v>0</v>
      </c>
      <c r="U145" s="43" t="n">
        <v>0</v>
      </c>
      <c r="V145" s="43" t="n">
        <v>0</v>
      </c>
      <c r="W145" s="43" t="n">
        <v>0</v>
      </c>
      <c r="X145" s="43" t="n">
        <v>0</v>
      </c>
      <c r="Y145" s="43" t="n">
        <v>0</v>
      </c>
      <c r="Z145" s="43" t="n">
        <v>0</v>
      </c>
    </row>
    <row r="146">
      <c r="A146" s="10" t="n">
        <v>4</v>
      </c>
      <c r="B146" s="14" t="inlineStr">
        <is>
          <t>Package A: carbon tax to $50 by 2030 + feebates (transport, industry)</t>
        </is>
      </c>
      <c r="C146" s="14" t="inlineStr">
        <is>
          <t>mit.req</t>
        </is>
      </c>
      <c r="D146" s="14" t="inlineStr">
        <is>
          <t>egy.mit.req.4</t>
        </is>
      </c>
      <c r="E146" s="14" t="inlineStr">
        <is>
          <t>Required generation (incl. net exports, transmission and statistical differences, own use)</t>
        </is>
      </c>
      <c r="F146" s="14" t="inlineStr">
        <is>
          <t>MWy</t>
        </is>
      </c>
      <c r="G146" s="14" t="inlineStr">
        <is>
          <t>build (Python emulation of RunAllScenarios)</t>
        </is>
      </c>
      <c r="H146" s="43" t="n">
        <v>25122.5095205354</v>
      </c>
      <c r="I146" s="43" t="n">
        <v>30746.5374802134</v>
      </c>
      <c r="J146" s="43" t="n">
        <v>32478.0797087984</v>
      </c>
      <c r="K146" s="43" t="n">
        <v>36617.9829695121</v>
      </c>
      <c r="L146" s="43" t="n">
        <v>36727.9653523587</v>
      </c>
      <c r="M146" s="43" t="n">
        <v>37415.4795730868</v>
      </c>
      <c r="N146" s="43" t="n">
        <v>36402.4672849767</v>
      </c>
      <c r="O146" s="43" t="n">
        <v>36510.3945179855</v>
      </c>
      <c r="P146" s="43" t="n">
        <v>36241.2667657564</v>
      </c>
      <c r="Q146" s="43" t="n">
        <v>36553.3022456132</v>
      </c>
      <c r="R146" s="43" t="n">
        <v>36715.214055756</v>
      </c>
      <c r="S146" s="43" t="n">
        <v>37172.2717655694</v>
      </c>
      <c r="T146" s="43" t="n">
        <v>37585.4146340321</v>
      </c>
      <c r="U146" s="43" t="n">
        <v>38181.3056200147</v>
      </c>
      <c r="V146" s="43" t="n">
        <v>38783.5289681981</v>
      </c>
      <c r="W146" s="43" t="n">
        <v>39517.0736205783</v>
      </c>
      <c r="X146" s="43" t="n">
        <v>40278.6492133281</v>
      </c>
      <c r="Y146" s="43" t="n">
        <v>41144.4482375104</v>
      </c>
      <c r="Z146" s="43" t="n">
        <v>42047.6426029268</v>
      </c>
    </row>
    <row r="147">
      <c r="A147" s="10" t="n">
        <v>4</v>
      </c>
      <c r="B147" s="14" t="inlineStr">
        <is>
          <t>Package A: carbon tax to $50 by 2030 + feebates (transport, industry)</t>
        </is>
      </c>
      <c r="C147" s="14" t="inlineStr">
        <is>
          <t>mit.captot</t>
        </is>
      </c>
      <c r="D147" s="14" t="inlineStr">
        <is>
          <t>egy.mit.captot.4</t>
        </is>
      </c>
      <c r="E147" s="14" t="inlineStr">
        <is>
          <t>Nameplate capacity, total</t>
        </is>
      </c>
      <c r="F147" s="14" t="inlineStr">
        <is>
          <t>MW</t>
        </is>
      </c>
      <c r="G147" s="14" t="inlineStr">
        <is>
          <t>build (Python emulation of RunAllScenarios)</t>
        </is>
      </c>
      <c r="H147" s="43" t="n">
        <v>60726.1845893258</v>
      </c>
      <c r="I147" s="43" t="n">
        <v>61045.8665806704</v>
      </c>
      <c r="J147" s="43" t="n">
        <v>72535.094102349</v>
      </c>
      <c r="K147" s="43" t="n">
        <v>85459.98096198001</v>
      </c>
      <c r="L147" s="43" t="n">
        <v>100025.341713453</v>
      </c>
      <c r="M147" s="43" t="n">
        <v>101653.335485487</v>
      </c>
      <c r="N147" s="43" t="n">
        <v>104137.120266271</v>
      </c>
      <c r="O147" s="43" t="n">
        <v>101253.517336299</v>
      </c>
      <c r="P147" s="43" t="n">
        <v>102058.65283141</v>
      </c>
      <c r="Q147" s="43" t="n">
        <v>101651.631869595</v>
      </c>
      <c r="R147" s="43" t="n">
        <v>103244.932563598</v>
      </c>
      <c r="S147" s="43" t="n">
        <v>104338.294484578</v>
      </c>
      <c r="T147" s="43" t="n">
        <v>106480.790327637</v>
      </c>
      <c r="U147" s="43" t="n">
        <v>108488.173781321</v>
      </c>
      <c r="V147" s="43" t="n">
        <v>111167.793084625</v>
      </c>
      <c r="W147" s="43" t="n">
        <v>113888.743689485</v>
      </c>
      <c r="X147" s="43" t="n">
        <v>117107.336613198</v>
      </c>
      <c r="Y147" s="43" t="n">
        <v>120447.14036625</v>
      </c>
      <c r="Z147" s="43" t="n">
        <v>124217.753884577</v>
      </c>
    </row>
    <row r="148">
      <c r="A148" s="10" t="n">
        <v>4</v>
      </c>
      <c r="B148" s="14" t="inlineStr">
        <is>
          <t>Package A: carbon tax to $50 by 2030 + feebates (transport, industry)</t>
        </is>
      </c>
      <c r="C148" s="14" t="inlineStr">
        <is>
          <t>mit.cap.pow.wnd</t>
        </is>
      </c>
      <c r="D148" s="14" t="inlineStr">
        <is>
          <t>egy.mit.cap.pow.wnd.4</t>
        </is>
      </c>
      <c r="E148" s="14" t="inlineStr">
        <is>
          <t>Nameplate capacity | Power | Wind</t>
        </is>
      </c>
      <c r="F148" s="14" t="inlineStr">
        <is>
          <t>MW</t>
        </is>
      </c>
      <c r="G148" s="14" t="inlineStr">
        <is>
          <t>build (Python emulation of RunAllScenarios)</t>
        </is>
      </c>
      <c r="H148" s="43" t="n">
        <v>2387.25143730845</v>
      </c>
      <c r="I148" s="43" t="n">
        <v>3127.30317572143</v>
      </c>
      <c r="J148" s="43" t="n">
        <v>4697.89370456642</v>
      </c>
      <c r="K148" s="43" t="n">
        <v>6432.51840031385</v>
      </c>
      <c r="L148" s="43" t="n">
        <v>8355.839273227781</v>
      </c>
      <c r="M148" s="43" t="n">
        <v>9679.885341902431</v>
      </c>
      <c r="N148" s="43" t="n">
        <v>11246.6401293931</v>
      </c>
      <c r="O148" s="43" t="n">
        <v>10897.2782970851</v>
      </c>
      <c r="P148" s="43" t="n">
        <v>11797.890381385</v>
      </c>
      <c r="Q148" s="43" t="n">
        <v>12246.2845307682</v>
      </c>
      <c r="R148" s="43" t="n">
        <v>13364.3691107022</v>
      </c>
      <c r="S148" s="43" t="n">
        <v>14294.4218172616</v>
      </c>
      <c r="T148" s="43" t="n">
        <v>15570.5143728858</v>
      </c>
      <c r="U148" s="43" t="n">
        <v>16781.9203197966</v>
      </c>
      <c r="V148" s="43" t="n">
        <v>18206.7688223082</v>
      </c>
      <c r="W148" s="43" t="n">
        <v>19626.0505734458</v>
      </c>
      <c r="X148" s="43" t="n">
        <v>21196.1406613627</v>
      </c>
      <c r="Y148" s="43" t="n">
        <v>22788.3663642498</v>
      </c>
      <c r="Z148" s="43" t="n">
        <v>24487.3208064477</v>
      </c>
    </row>
    <row r="149">
      <c r="A149" s="10" t="n">
        <v>4</v>
      </c>
      <c r="B149" s="14" t="inlineStr">
        <is>
          <t>Package A: carbon tax to $50 by 2030 + feebates (transport, industry)</t>
        </is>
      </c>
      <c r="C149" s="14" t="inlineStr">
        <is>
          <t>mit.cap.pow.sol</t>
        </is>
      </c>
      <c r="D149" s="14" t="inlineStr">
        <is>
          <t>egy.mit.cap.pow.sol.4</t>
        </is>
      </c>
      <c r="E149" s="14" t="inlineStr">
        <is>
          <t>Nameplate capacity | Power | Solar</t>
        </is>
      </c>
      <c r="F149" s="14" t="inlineStr">
        <is>
          <t>MW</t>
        </is>
      </c>
      <c r="G149" s="14" t="inlineStr">
        <is>
          <t>build (Python emulation of RunAllScenarios)</t>
        </is>
      </c>
      <c r="H149" s="43" t="n">
        <v>3326.62425070716</v>
      </c>
      <c r="I149" s="43" t="n">
        <v>3698.9195114306</v>
      </c>
      <c r="J149" s="43" t="n">
        <v>6342.35267769954</v>
      </c>
      <c r="K149" s="43" t="n">
        <v>9240.693824868749</v>
      </c>
      <c r="L149" s="43" t="n">
        <v>12433.9629934147</v>
      </c>
      <c r="M149" s="43" t="n">
        <v>13391.8348513955</v>
      </c>
      <c r="N149" s="43" t="n">
        <v>14756.1757142134</v>
      </c>
      <c r="O149" s="43" t="n">
        <v>14193.8593318995</v>
      </c>
      <c r="P149" s="43" t="n">
        <v>15109.5473552682</v>
      </c>
      <c r="Q149" s="43" t="n">
        <v>15568.9011042639</v>
      </c>
      <c r="R149" s="43" t="n">
        <v>16906.2823303637</v>
      </c>
      <c r="S149" s="43" t="n">
        <v>18027.7491059858</v>
      </c>
      <c r="T149" s="43" t="n">
        <v>19631.4509983517</v>
      </c>
      <c r="U149" s="43" t="n">
        <v>21181.4258282659</v>
      </c>
      <c r="V149" s="43" t="n">
        <v>23057.2505425135</v>
      </c>
      <c r="W149" s="43" t="n">
        <v>24961.4468298486</v>
      </c>
      <c r="X149" s="43" t="n">
        <v>27118.2735375092</v>
      </c>
      <c r="Y149" s="43" t="n">
        <v>29343.6426197528</v>
      </c>
      <c r="Z149" s="43" t="n">
        <v>31830.250984978</v>
      </c>
    </row>
    <row r="150">
      <c r="A150" s="10" t="n">
        <v>4</v>
      </c>
      <c r="B150" s="14" t="inlineStr">
        <is>
          <t>Package A: carbon tax to $50 by 2030 + feebates (transport, industry)</t>
        </is>
      </c>
      <c r="C150" s="14" t="inlineStr">
        <is>
          <t>mit.nimtot</t>
        </is>
      </c>
      <c r="D150" s="14" t="inlineStr">
        <is>
          <t>egy.mit.nimtot.4</t>
        </is>
      </c>
      <c r="E150" s="14" t="inlineStr">
        <is>
          <t>New nameplate investment, total</t>
        </is>
      </c>
      <c r="F150" s="14" t="inlineStr">
        <is>
          <t>MW</t>
        </is>
      </c>
      <c r="G150" s="14" t="inlineStr">
        <is>
          <t>build (Python emulation of RunAllScenarios)</t>
        </is>
      </c>
      <c r="H150" s="43" t="n">
        <v>2161.66558383589</v>
      </c>
      <c r="I150" s="43" t="n">
        <v>13340.8834415295</v>
      </c>
      <c r="J150" s="43" t="n">
        <v>15064.5147161265</v>
      </c>
      <c r="K150" s="43" t="n">
        <v>17028.1449212088</v>
      </c>
      <c r="L150" s="43" t="n">
        <v>4454.20196766996</v>
      </c>
      <c r="M150" s="43" t="n">
        <v>5361.54133532391</v>
      </c>
      <c r="N150" s="43" t="n">
        <v>73.9033287606959</v>
      </c>
      <c r="O150" s="43" t="n">
        <v>3665.97552518655</v>
      </c>
      <c r="P150" s="43" t="n">
        <v>2479.78089146924</v>
      </c>
      <c r="Q150" s="43" t="n">
        <v>4466.04694296614</v>
      </c>
      <c r="R150" s="43" t="n">
        <v>4019.12378028179</v>
      </c>
      <c r="S150" s="43" t="n">
        <v>5104.21770695239</v>
      </c>
      <c r="T150" s="43" t="n">
        <v>5040.19241324644</v>
      </c>
      <c r="U150" s="43" t="n">
        <v>5778.69964352165</v>
      </c>
      <c r="V150" s="43" t="n">
        <v>5908.80063392979</v>
      </c>
      <c r="W150" s="43" t="n">
        <v>6496.32219134929</v>
      </c>
      <c r="X150" s="43" t="n">
        <v>6724.05772260587</v>
      </c>
      <c r="Y150" s="43" t="n">
        <v>7265.24058245299</v>
      </c>
      <c r="Z150" s="43" t="n">
        <v>7574.35152327441</v>
      </c>
    </row>
    <row r="151">
      <c r="A151" s="10" t="n">
        <v>4</v>
      </c>
      <c r="B151" s="14" t="inlineStr">
        <is>
          <t>Package A: carbon tax to $50 by 2030 + feebates (transport, industry)</t>
        </is>
      </c>
      <c r="C151" s="14" t="inlineStr">
        <is>
          <t>mit.shr.pow.coa</t>
        </is>
      </c>
      <c r="D151" s="14" t="inlineStr">
        <is>
          <t>egy.mit.shr.pow.coa.4</t>
        </is>
      </c>
      <c r="E151" s="14" t="inlineStr">
        <is>
          <t>Generation share | Power | Coal</t>
        </is>
      </c>
      <c r="F151" s="14" t="inlineStr">
        <is>
          <t>share</t>
        </is>
      </c>
      <c r="G151" s="14" t="inlineStr">
        <is>
          <t>build (Python emulation of RunAllScenarios)</t>
        </is>
      </c>
      <c r="H151" s="13" t="n">
        <v>0</v>
      </c>
      <c r="I151" s="13" t="n">
        <v>0</v>
      </c>
      <c r="J151" s="13" t="n">
        <v>0</v>
      </c>
      <c r="K151" s="13" t="n">
        <v>0</v>
      </c>
      <c r="L151" s="13" t="n">
        <v>0</v>
      </c>
      <c r="M151" s="13" t="n">
        <v>0</v>
      </c>
      <c r="N151" s="13" t="n">
        <v>0</v>
      </c>
      <c r="O151" s="13" t="n">
        <v>0</v>
      </c>
      <c r="P151" s="13" t="n">
        <v>0</v>
      </c>
      <c r="Q151" s="13" t="n">
        <v>0</v>
      </c>
      <c r="R151" s="13" t="n">
        <v>0</v>
      </c>
      <c r="S151" s="13" t="n">
        <v>0</v>
      </c>
      <c r="T151" s="13" t="n">
        <v>0</v>
      </c>
      <c r="U151" s="13" t="n">
        <v>0</v>
      </c>
      <c r="V151" s="13" t="n">
        <v>0</v>
      </c>
      <c r="W151" s="13" t="n">
        <v>0</v>
      </c>
      <c r="X151" s="13" t="n">
        <v>0</v>
      </c>
      <c r="Y151" s="13" t="n">
        <v>0</v>
      </c>
      <c r="Z151" s="13" t="n">
        <v>0</v>
      </c>
    </row>
    <row r="152">
      <c r="A152" s="10" t="n">
        <v>4</v>
      </c>
      <c r="B152" s="14" t="inlineStr">
        <is>
          <t>Package A: carbon tax to $50 by 2030 + feebates (transport, industry)</t>
        </is>
      </c>
      <c r="C152" s="14" t="inlineStr">
        <is>
          <t>mit.shr.pow.oop</t>
        </is>
      </c>
      <c r="D152" s="14" t="inlineStr">
        <is>
          <t>egy.mit.shr.pow.oop.4</t>
        </is>
      </c>
      <c r="E152" s="14" t="inlineStr">
        <is>
          <t>Generation share | Power | Other oil products</t>
        </is>
      </c>
      <c r="F152" s="14" t="inlineStr">
        <is>
          <t>share</t>
        </is>
      </c>
      <c r="G152" s="14" t="inlineStr">
        <is>
          <t>build (Python emulation of RunAllScenarios)</t>
        </is>
      </c>
      <c r="H152" s="13" t="n">
        <v>0.0840906621921125</v>
      </c>
      <c r="I152" s="13" t="n">
        <v>0.06687760396199199</v>
      </c>
      <c r="J152" s="13" t="n">
        <v>0.076973602926069</v>
      </c>
      <c r="K152" s="13" t="n">
        <v>0.0818148252252858</v>
      </c>
      <c r="L152" s="13" t="n">
        <v>0.09670065631596771</v>
      </c>
      <c r="M152" s="13" t="n">
        <v>0.0924378594447077</v>
      </c>
      <c r="N152" s="13" t="n">
        <v>0.0925694738637859</v>
      </c>
      <c r="O152" s="13" t="n">
        <v>0.0896622850495383</v>
      </c>
      <c r="P152" s="13" t="n">
        <v>0.0878813009994304</v>
      </c>
      <c r="Q152" s="13" t="n">
        <v>0.08471554690549141</v>
      </c>
      <c r="R152" s="13" t="n">
        <v>0.08204367337899079</v>
      </c>
      <c r="S152" s="13" t="n">
        <v>0.0788061051023958</v>
      </c>
      <c r="T152" s="13" t="n">
        <v>0.07580641441449899</v>
      </c>
      <c r="U152" s="13" t="n">
        <v>0.07257052376606039</v>
      </c>
      <c r="V152" s="13" t="n">
        <v>0.0694799234875222</v>
      </c>
      <c r="W152" s="13" t="n">
        <v>0.0663101725245543</v>
      </c>
      <c r="X152" s="13" t="n">
        <v>0.06326179515676129</v>
      </c>
      <c r="Y152" s="13" t="n">
        <v>0.0602181164978497</v>
      </c>
      <c r="Z152" s="13" t="n">
        <v>0.0572926200370425</v>
      </c>
    </row>
    <row r="153">
      <c r="A153" s="10" t="n">
        <v>4</v>
      </c>
      <c r="B153" s="14" t="inlineStr">
        <is>
          <t>Package A: carbon tax to $50 by 2030 + feebates (transport, industry)</t>
        </is>
      </c>
      <c r="C153" s="14" t="inlineStr">
        <is>
          <t>mit.shr.pow.wnd</t>
        </is>
      </c>
      <c r="D153" s="14" t="inlineStr">
        <is>
          <t>egy.mit.shr.pow.wnd.4</t>
        </is>
      </c>
      <c r="E153" s="14" t="inlineStr">
        <is>
          <t>Generation share | Power | Wind</t>
        </is>
      </c>
      <c r="F153" s="14" t="inlineStr">
        <is>
          <t>share</t>
        </is>
      </c>
      <c r="G153" s="14" t="inlineStr">
        <is>
          <t>build (Python emulation of RunAllScenarios)</t>
        </is>
      </c>
      <c r="H153" s="13" t="n">
        <v>0.0285073205209505</v>
      </c>
      <c r="I153" s="13" t="n">
        <v>0.0305137107981734</v>
      </c>
      <c r="J153" s="13" t="n">
        <v>0.0433944409277413</v>
      </c>
      <c r="K153" s="13" t="n">
        <v>0.0526996673110273</v>
      </c>
      <c r="L153" s="13" t="n">
        <v>0.0682518554436435</v>
      </c>
      <c r="M153" s="13" t="n">
        <v>0.077614015260667</v>
      </c>
      <c r="N153" s="13" t="n">
        <v>0.0926858064978027</v>
      </c>
      <c r="O153" s="13" t="n">
        <v>0.0895411712824712</v>
      </c>
      <c r="P153" s="13" t="n">
        <v>0.0976612417356163</v>
      </c>
      <c r="Q153" s="13" t="n">
        <v>0.100507618560546</v>
      </c>
      <c r="R153" s="13" t="n">
        <v>0.109200254889488</v>
      </c>
      <c r="S153" s="13" t="n">
        <v>0.115363585314969</v>
      </c>
      <c r="T153" s="13" t="n">
        <v>0.124281037134979</v>
      </c>
      <c r="U153" s="13" t="n">
        <v>0.131859715485995</v>
      </c>
      <c r="V153" s="13" t="n">
        <v>0.140833771242716</v>
      </c>
      <c r="W153" s="13" t="n">
        <v>0.148994210162559</v>
      </c>
      <c r="X153" s="13" t="n">
        <v>0.157871287210513</v>
      </c>
      <c r="Y153" s="13" t="n">
        <v>0.166158745641952</v>
      </c>
      <c r="Z153" s="13" t="n">
        <v>0.17471125102797</v>
      </c>
    </row>
    <row r="154">
      <c r="A154" s="10" t="n">
        <v>4</v>
      </c>
      <c r="B154" s="14" t="inlineStr">
        <is>
          <t>Package A: carbon tax to $50 by 2030 + feebates (transport, industry)</t>
        </is>
      </c>
      <c r="C154" s="14" t="inlineStr">
        <is>
          <t>mit.shr.pow.sol</t>
        </is>
      </c>
      <c r="D154" s="14" t="inlineStr">
        <is>
          <t>egy.mit.shr.pow.sol.4</t>
        </is>
      </c>
      <c r="E154" s="14" t="inlineStr">
        <is>
          <t>Generation share | Power | Solar</t>
        </is>
      </c>
      <c r="F154" s="14" t="inlineStr">
        <is>
          <t>share</t>
        </is>
      </c>
      <c r="G154" s="14" t="inlineStr">
        <is>
          <t>build (Python emulation of RunAllScenarios)</t>
        </is>
      </c>
      <c r="H154" s="13" t="n">
        <v>0.0238348945449828</v>
      </c>
      <c r="I154" s="13" t="n">
        <v>0.0216546501369782</v>
      </c>
      <c r="J154" s="13" t="n">
        <v>0.0351505844009813</v>
      </c>
      <c r="K154" s="13" t="n">
        <v>0.045423716807702</v>
      </c>
      <c r="L154" s="13" t="n">
        <v>0.0609375803244952</v>
      </c>
      <c r="M154" s="13" t="n">
        <v>0.0644260156693304</v>
      </c>
      <c r="N154" s="13" t="n">
        <v>0.0729651539211625</v>
      </c>
      <c r="O154" s="13" t="n">
        <v>0.0699771863183602</v>
      </c>
      <c r="P154" s="13" t="n">
        <v>0.0750447974549851</v>
      </c>
      <c r="Q154" s="13" t="n">
        <v>0.0766661840820093</v>
      </c>
      <c r="R154" s="13" t="n">
        <v>0.08288473587118821</v>
      </c>
      <c r="S154" s="13" t="n">
        <v>0.0872961130689648</v>
      </c>
      <c r="T154" s="13" t="n">
        <v>0.0940168204637476</v>
      </c>
      <c r="U154" s="13" t="n">
        <v>0.09985663368958381</v>
      </c>
      <c r="V154" s="13" t="n">
        <v>0.107012054036022</v>
      </c>
      <c r="W154" s="13" t="n">
        <v>0.11369921954527</v>
      </c>
      <c r="X154" s="13" t="n">
        <v>0.121188007345997</v>
      </c>
      <c r="Y154" s="13" t="n">
        <v>0.128373471946093</v>
      </c>
      <c r="Z154" s="13" t="n">
        <v>0.136260794247172</v>
      </c>
    </row>
    <row r="155">
      <c r="A155" s="10" t="n">
        <v>4</v>
      </c>
      <c r="B155" s="14" t="inlineStr">
        <is>
          <t>Package A: carbon tax to $50 by 2030 + feebates (transport, industry)</t>
        </is>
      </c>
      <c r="C155" s="14" t="inlineStr">
        <is>
          <t>mit.shr.pow.hyd</t>
        </is>
      </c>
      <c r="D155" s="14" t="inlineStr">
        <is>
          <t>egy.mit.shr.pow.hyd.4</t>
        </is>
      </c>
      <c r="E155" s="14" t="inlineStr">
        <is>
          <t>Generation share | Power | Hydro</t>
        </is>
      </c>
      <c r="F155" s="14" t="inlineStr">
        <is>
          <t>share</t>
        </is>
      </c>
      <c r="G155" s="14" t="inlineStr">
        <is>
          <t>build (Python emulation of RunAllScenarios)</t>
        </is>
      </c>
      <c r="H155" s="13" t="n">
        <v>0.066761171545157</v>
      </c>
      <c r="I155" s="13" t="n">
        <v>0.0568554194024707</v>
      </c>
      <c r="J155" s="13" t="n">
        <v>0.092500319802597</v>
      </c>
      <c r="K155" s="13" t="n">
        <v>0.120778051258178</v>
      </c>
      <c r="L155" s="13" t="n">
        <v>0.164069862867291</v>
      </c>
      <c r="M155" s="13" t="n">
        <v>0.165356287970771</v>
      </c>
      <c r="N155" s="13" t="n">
        <v>0.175407263364397</v>
      </c>
      <c r="O155" s="13" t="n">
        <v>0.174964856083154</v>
      </c>
      <c r="P155" s="13" t="n">
        <v>0.179889784573791</v>
      </c>
      <c r="Q155" s="13" t="n">
        <v>0.180727134994365</v>
      </c>
      <c r="R155" s="13" t="n">
        <v>0.184172013325694</v>
      </c>
      <c r="S155" s="13" t="n">
        <v>0.185712422000998</v>
      </c>
      <c r="T155" s="13" t="n">
        <v>0.188456986255982</v>
      </c>
      <c r="U155" s="13" t="n">
        <v>0.19018947937485</v>
      </c>
      <c r="V155" s="13" t="n">
        <v>0.192507208298807</v>
      </c>
      <c r="W155" s="13" t="n">
        <v>0.194235154286898</v>
      </c>
      <c r="X155" s="13" t="n">
        <v>0.196264604360072</v>
      </c>
      <c r="Y155" s="13" t="n">
        <v>0.197900712391713</v>
      </c>
      <c r="Z155" s="13" t="n">
        <v>0.199635283396016</v>
      </c>
    </row>
    <row r="156">
      <c r="A156" s="10" t="n">
        <v>4</v>
      </c>
      <c r="B156" s="14" t="inlineStr">
        <is>
          <t>Package A: carbon tax to $50 by 2030 + feebates (transport, industry)</t>
        </is>
      </c>
      <c r="C156" s="14" t="inlineStr">
        <is>
          <t>mit.ccpav</t>
        </is>
      </c>
      <c r="D156" s="14" t="inlineStr">
        <is>
          <t>egy.mit.ccpav.4</t>
        </is>
      </c>
      <c r="E156" s="14" t="inlineStr">
        <is>
          <t>Average new policy cost per kWh consumed</t>
        </is>
      </c>
      <c r="F156" s="14" t="inlineStr">
        <is>
          <t>$/kWh</t>
        </is>
      </c>
      <c r="G156" s="14" t="inlineStr">
        <is>
          <t>build (Python emulation of RunAllScenarios)</t>
        </is>
      </c>
      <c r="H156" s="16" t="n">
        <v>0</v>
      </c>
      <c r="I156" s="16" t="n">
        <v>0</v>
      </c>
      <c r="J156" s="16" t="n">
        <v>0</v>
      </c>
      <c r="K156" s="16" t="n">
        <v>0</v>
      </c>
      <c r="L156" s="16" t="n">
        <v>0</v>
      </c>
      <c r="M156" s="16" t="n">
        <v>0.00406912265726566</v>
      </c>
      <c r="N156" s="16" t="n">
        <v>0.009090613691893561</v>
      </c>
      <c r="O156" s="16" t="n">
        <v>0.0143529995384421</v>
      </c>
      <c r="P156" s="16" t="n">
        <v>0.019057146908189</v>
      </c>
      <c r="Q156" s="16" t="n">
        <v>0.0238587758848458</v>
      </c>
      <c r="R156" s="16" t="n">
        <v>0.0280458107131737</v>
      </c>
      <c r="S156" s="16" t="n">
        <v>0.0322050825269361</v>
      </c>
      <c r="T156" s="16" t="n">
        <v>0.0358301456512326</v>
      </c>
      <c r="U156" s="16" t="n">
        <v>0.0393394982026053</v>
      </c>
      <c r="V156" s="16" t="n">
        <v>0.0423830013490057</v>
      </c>
      <c r="W156" s="16" t="n">
        <v>0.0452610752497001</v>
      </c>
      <c r="X156" s="16" t="n">
        <v>0.0477287525776597</v>
      </c>
      <c r="Y156" s="16" t="n">
        <v>0.0500131637709825</v>
      </c>
      <c r="Z156" s="16" t="n">
        <v>0.051929399389417</v>
      </c>
    </row>
    <row r="157">
      <c r="A157" s="10" t="n">
        <v>4</v>
      </c>
      <c r="B157" s="14" t="inlineStr">
        <is>
          <t>Package A: carbon tax to $50 by 2030 + feebates (transport, industry)</t>
        </is>
      </c>
      <c r="C157" s="14" t="inlineStr">
        <is>
          <t>mit.rcarb.res.ecy</t>
        </is>
      </c>
      <c r="D157" s="14" t="inlineStr">
        <is>
          <t>egy.mit.rcarb.res.ecy.4</t>
        </is>
      </c>
      <c r="E157" s="14" t="inlineStr">
        <is>
          <t>New-policy revenue from power (carbon tax, ETS at the tax-equivalent price, fuel price reform) | Residential | Electricity</t>
        </is>
      </c>
      <c r="F157" s="14" t="inlineStr">
        <is>
          <t>USD m real</t>
        </is>
      </c>
      <c r="G157" s="14" t="inlineStr">
        <is>
          <t>build (Python emulation of RunAllScenarios)</t>
        </is>
      </c>
      <c r="H157" s="43" t="n">
        <v>0</v>
      </c>
      <c r="I157" s="43" t="n">
        <v>0</v>
      </c>
      <c r="J157" s="43" t="n">
        <v>0</v>
      </c>
      <c r="K157" s="43" t="n">
        <v>0</v>
      </c>
      <c r="L157" s="43" t="n">
        <v>0</v>
      </c>
      <c r="M157" s="43" t="n">
        <v>450.774150945742</v>
      </c>
      <c r="N157" s="43" t="n">
        <v>980.688281495174</v>
      </c>
      <c r="O157" s="43" t="n">
        <v>1551.0495077397</v>
      </c>
      <c r="P157" s="43" t="n">
        <v>2043.9736612458</v>
      </c>
      <c r="Q157" s="43" t="n">
        <v>2577.22600185426</v>
      </c>
      <c r="R157" s="43" t="n">
        <v>3039.92469264314</v>
      </c>
      <c r="S157" s="43" t="n">
        <v>3528.18858742538</v>
      </c>
      <c r="T157" s="43" t="n">
        <v>3962.8815358009</v>
      </c>
      <c r="U157" s="43" t="n">
        <v>4411.2553512236</v>
      </c>
      <c r="V157" s="43" t="n">
        <v>4818.05983637419</v>
      </c>
      <c r="W157" s="43" t="n">
        <v>5230.64109288378</v>
      </c>
      <c r="X157" s="43" t="n">
        <v>5609.14306290687</v>
      </c>
      <c r="Y157" s="43" t="n">
        <v>5988.63771479323</v>
      </c>
      <c r="Z157" s="43" t="n">
        <v>6338.00745222566</v>
      </c>
    </row>
    <row r="158">
      <c r="A158" s="10" t="n">
        <v>4</v>
      </c>
      <c r="B158" s="14" t="inlineStr">
        <is>
          <t>Package A: carbon tax to $50 by 2030 + feebates (transport, industry)</t>
        </is>
      </c>
      <c r="C158" s="14" t="inlineStr">
        <is>
          <t>mit.rcarb.ind.ecy</t>
        </is>
      </c>
      <c r="D158" s="14" t="inlineStr">
        <is>
          <t>egy.mit.rcarb.ind.ecy.4</t>
        </is>
      </c>
      <c r="E158" s="14" t="inlineStr">
        <is>
          <t>New-policy revenue from power (carbon tax, ETS at the tax-equivalent price, fuel price reform) | Industry | Electricity</t>
        </is>
      </c>
      <c r="F158" s="14" t="inlineStr">
        <is>
          <t>USD m real</t>
        </is>
      </c>
      <c r="G158" s="14" t="inlineStr">
        <is>
          <t>build (Python emulation of RunAllScenarios)</t>
        </is>
      </c>
      <c r="H158" s="43" t="n">
        <v>0</v>
      </c>
      <c r="I158" s="43" t="n">
        <v>0</v>
      </c>
      <c r="J158" s="43" t="n">
        <v>0</v>
      </c>
      <c r="K158" s="43" t="n">
        <v>0</v>
      </c>
      <c r="L158" s="43" t="n">
        <v>0</v>
      </c>
      <c r="M158" s="43" t="n">
        <v>641.371466981496</v>
      </c>
      <c r="N158" s="43" t="n">
        <v>1393.15734623053</v>
      </c>
      <c r="O158" s="43" t="n">
        <v>2208.08310603617</v>
      </c>
      <c r="P158" s="43" t="n">
        <v>2910.41076213714</v>
      </c>
      <c r="Q158" s="43" t="n">
        <v>3678.86741995422</v>
      </c>
      <c r="R158" s="43" t="n">
        <v>4346.64012863483</v>
      </c>
      <c r="S158" s="43" t="n">
        <v>5059.41463379688</v>
      </c>
      <c r="T158" s="43" t="n">
        <v>5697.54649659107</v>
      </c>
      <c r="U158" s="43" t="n">
        <v>6363.51546495388</v>
      </c>
      <c r="V158" s="43" t="n">
        <v>6973.39744183622</v>
      </c>
      <c r="W158" s="43" t="n">
        <v>7599.69678598272</v>
      </c>
      <c r="X158" s="43" t="n">
        <v>8181.46550920017</v>
      </c>
      <c r="Y158" s="43" t="n">
        <v>8772.64238648693</v>
      </c>
      <c r="Z158" s="43" t="n">
        <v>9325.297449477221</v>
      </c>
    </row>
    <row r="159">
      <c r="A159" s="10" t="n">
        <v>5</v>
      </c>
      <c r="B159" s="14" t="inlineStr">
        <is>
          <t>Package B: ETS on power and industry (cap -5% 2027 to -20% 2035) + carbon tax $25 elsewhere</t>
        </is>
      </c>
      <c r="C159" s="14" t="inlineStr">
        <is>
          <t>mit.ener.all.all.e</t>
        </is>
      </c>
      <c r="D159" s="14" t="inlineStr">
        <is>
          <t>egy.mit.ener.all.all.e.5</t>
        </is>
      </c>
      <c r="E159" s="14" t="inlineStr">
        <is>
          <t>Fuel use | All subsectors | All fuels</t>
        </is>
      </c>
      <c r="F159" s="14" t="inlineStr">
        <is>
          <t>ktoe</t>
        </is>
      </c>
      <c r="G159" s="14" t="inlineStr">
        <is>
          <t>build (Python emulation of RunAllScenarios)</t>
        </is>
      </c>
      <c r="H159" s="43" t="n">
        <v>49745.9117298469</v>
      </c>
      <c r="I159" s="43" t="n">
        <v>62258.5078445506</v>
      </c>
      <c r="J159" s="43" t="n">
        <v>68104.7386756132</v>
      </c>
      <c r="K159" s="43" t="n">
        <v>69828.5931409981</v>
      </c>
      <c r="L159" s="43" t="n">
        <v>71405.7768707387</v>
      </c>
      <c r="M159" s="43" t="n">
        <v>61107.8277975925</v>
      </c>
      <c r="N159" s="43" t="n">
        <v>62914.9620588468</v>
      </c>
      <c r="O159" s="43" t="n">
        <v>64824.9686734944</v>
      </c>
      <c r="P159" s="43" t="n">
        <v>66588.3060157048</v>
      </c>
      <c r="Q159" s="43" t="n">
        <v>68373.52569355771</v>
      </c>
      <c r="R159" s="43" t="n">
        <v>70166.53665131579</v>
      </c>
      <c r="S159" s="43" t="n">
        <v>71993.44223762531</v>
      </c>
      <c r="T159" s="43" t="n">
        <v>73867.32226015819</v>
      </c>
      <c r="U159" s="43" t="n">
        <v>75736.2832687932</v>
      </c>
      <c r="V159" s="43" t="n">
        <v>77646.0542878027</v>
      </c>
      <c r="W159" s="43" t="n">
        <v>79452.2146806501</v>
      </c>
      <c r="X159" s="43" t="n">
        <v>81342.4659007798</v>
      </c>
      <c r="Y159" s="43" t="n">
        <v>83203.02660724679</v>
      </c>
      <c r="Z159" s="43" t="n">
        <v>85139.9702212939</v>
      </c>
    </row>
    <row r="160">
      <c r="A160" s="10" t="n">
        <v>5</v>
      </c>
      <c r="B160" s="14" t="inlineStr">
        <is>
          <t>Package B: ETS on power and industry (cap -5% 2027 to -20% 2035) + carbon tax $25 elsewhere</t>
        </is>
      </c>
      <c r="C160" s="14" t="inlineStr">
        <is>
          <t>mit.ener.tra.all.e</t>
        </is>
      </c>
      <c r="D160" s="14" t="inlineStr">
        <is>
          <t>egy.mit.ener.tra.all.e.5</t>
        </is>
      </c>
      <c r="E160" s="14" t="inlineStr">
        <is>
          <t>Fuel use | Transport | All fuels</t>
        </is>
      </c>
      <c r="F160" s="14" t="inlineStr">
        <is>
          <t>ktoe</t>
        </is>
      </c>
      <c r="G160" s="14" t="inlineStr">
        <is>
          <t>build (Python emulation of RunAllScenarios)</t>
        </is>
      </c>
      <c r="H160" s="43" t="n">
        <v>18617.341993175</v>
      </c>
      <c r="I160" s="43" t="n">
        <v>23541.5980250719</v>
      </c>
      <c r="J160" s="43" t="n">
        <v>26128.5026364968</v>
      </c>
      <c r="K160" s="43" t="n">
        <v>26687.5832788854</v>
      </c>
      <c r="L160" s="43" t="n">
        <v>27233.1950818668</v>
      </c>
      <c r="M160" s="43" t="n">
        <v>24744.9715512868</v>
      </c>
      <c r="N160" s="43" t="n">
        <v>25454.2196379219</v>
      </c>
      <c r="O160" s="43" t="n">
        <v>26134.6848227739</v>
      </c>
      <c r="P160" s="43" t="n">
        <v>26770.3006603472</v>
      </c>
      <c r="Q160" s="43" t="n">
        <v>27412.6600041747</v>
      </c>
      <c r="R160" s="43" t="n">
        <v>28061.4996388727</v>
      </c>
      <c r="S160" s="43" t="n">
        <v>28716.5430454461</v>
      </c>
      <c r="T160" s="43" t="n">
        <v>29377.5004320985</v>
      </c>
      <c r="U160" s="43" t="n">
        <v>30044.0687885198</v>
      </c>
      <c r="V160" s="43" t="n">
        <v>30715.9319641688</v>
      </c>
      <c r="W160" s="43" t="n">
        <v>31392.7607710216</v>
      </c>
      <c r="X160" s="43" t="n">
        <v>32074.2131112116</v>
      </c>
      <c r="Y160" s="43" t="n">
        <v>32759.9341299374</v>
      </c>
      <c r="Z160" s="43" t="n">
        <v>33449.5563939644</v>
      </c>
    </row>
    <row r="161">
      <c r="A161" s="10" t="n">
        <v>5</v>
      </c>
      <c r="B161" s="14" t="inlineStr">
        <is>
          <t>Package B: ETS on power and industry (cap -5% 2027 to -20% 2035) + carbon tax $25 elsewhere</t>
        </is>
      </c>
      <c r="C161" s="14" t="inlineStr">
        <is>
          <t>mit.ener.bld.all.e</t>
        </is>
      </c>
      <c r="D161" s="14" t="inlineStr">
        <is>
          <t>egy.mit.ener.bld.all.e.5</t>
        </is>
      </c>
      <c r="E161" s="14" t="inlineStr">
        <is>
          <t>Fuel use | Buildings | All fuels</t>
        </is>
      </c>
      <c r="F161" s="14" t="inlineStr">
        <is>
          <t>ktoe</t>
        </is>
      </c>
      <c r="G161" s="14" t="inlineStr">
        <is>
          <t>build (Python emulation of RunAllScenarios)</t>
        </is>
      </c>
      <c r="H161" s="43" t="n">
        <v>7729.35502080619</v>
      </c>
      <c r="I161" s="43" t="n">
        <v>9899.418530253681</v>
      </c>
      <c r="J161" s="43" t="n">
        <v>11107.7261932975</v>
      </c>
      <c r="K161" s="43" t="n">
        <v>11246.4000341881</v>
      </c>
      <c r="L161" s="43" t="n">
        <v>11380.7975527416</v>
      </c>
      <c r="M161" s="43" t="n">
        <v>9290.82475416884</v>
      </c>
      <c r="N161" s="43" t="n">
        <v>9445.079517336</v>
      </c>
      <c r="O161" s="43" t="n">
        <v>9591.88432604065</v>
      </c>
      <c r="P161" s="43" t="n">
        <v>9727.97196133806</v>
      </c>
      <c r="Q161" s="43" t="n">
        <v>9864.65045214055</v>
      </c>
      <c r="R161" s="43" t="n">
        <v>10001.8660405332</v>
      </c>
      <c r="S161" s="43" t="n">
        <v>10139.5714492707</v>
      </c>
      <c r="T161" s="43" t="n">
        <v>10277.713933077</v>
      </c>
      <c r="U161" s="43" t="n">
        <v>10416.2393000441</v>
      </c>
      <c r="V161" s="43" t="n">
        <v>10555.0919339926</v>
      </c>
      <c r="W161" s="43" t="n">
        <v>10694.2148191267</v>
      </c>
      <c r="X161" s="43" t="n">
        <v>10833.5495669963</v>
      </c>
      <c r="Y161" s="43" t="n">
        <v>10973.0364457754</v>
      </c>
      <c r="Z161" s="43" t="n">
        <v>11112.614411862</v>
      </c>
    </row>
    <row r="162">
      <c r="A162" s="10" t="n">
        <v>5</v>
      </c>
      <c r="B162" s="14" t="inlineStr">
        <is>
          <t>Package B: ETS on power and industry (cap -5% 2027 to -20% 2035) + carbon tax $25 elsewhere</t>
        </is>
      </c>
      <c r="C162" s="14" t="inlineStr">
        <is>
          <t>mit.ener.ind.all.e</t>
        </is>
      </c>
      <c r="D162" s="14" t="inlineStr">
        <is>
          <t>egy.mit.ener.ind.all.e.5</t>
        </is>
      </c>
      <c r="E162" s="14" t="inlineStr">
        <is>
          <t>Fuel use | Industry | All fuels</t>
        </is>
      </c>
      <c r="F162" s="14" t="inlineStr">
        <is>
          <t>ktoe</t>
        </is>
      </c>
      <c r="G162" s="14" t="inlineStr">
        <is>
          <t>build (Python emulation of RunAllScenarios)</t>
        </is>
      </c>
      <c r="H162" s="43" t="n">
        <v>23298.5358761906</v>
      </c>
      <c r="I162" s="43" t="n">
        <v>28697.8277413008</v>
      </c>
      <c r="J162" s="43" t="n">
        <v>30736.6696835399</v>
      </c>
      <c r="K162" s="43" t="n">
        <v>31758.5646495629</v>
      </c>
      <c r="L162" s="43" t="n">
        <v>32651.5642048823</v>
      </c>
      <c r="M162" s="43" t="n">
        <v>26926.8549996916</v>
      </c>
      <c r="N162" s="43" t="n">
        <v>27864.5453500196</v>
      </c>
      <c r="O162" s="43" t="n">
        <v>28941.4660005716</v>
      </c>
      <c r="P162" s="43" t="n">
        <v>29927.5369279812</v>
      </c>
      <c r="Q162" s="43" t="n">
        <v>30928.0268660207</v>
      </c>
      <c r="R162" s="43" t="n">
        <v>31929.1619479001</v>
      </c>
      <c r="S162" s="43" t="n">
        <v>32957.3697047257</v>
      </c>
      <c r="T162" s="43" t="n">
        <v>34026.0730434652</v>
      </c>
      <c r="U162" s="43" t="n">
        <v>35083.7364596952</v>
      </c>
      <c r="V162" s="43" t="n">
        <v>36176.4616742028</v>
      </c>
      <c r="W162" s="43" t="n">
        <v>37160.2153752194</v>
      </c>
      <c r="X162" s="43" t="n">
        <v>38223.1008192134</v>
      </c>
      <c r="Y162" s="43" t="n">
        <v>39251.7527686807</v>
      </c>
      <c r="Z162" s="43" t="n">
        <v>40352.6748426927</v>
      </c>
    </row>
    <row r="163">
      <c r="A163" s="10" t="n">
        <v>5</v>
      </c>
      <c r="B163" s="14" t="inlineStr">
        <is>
          <t>Package B: ETS on power and industry (cap -5% 2027 to -20% 2035) + carbon tax $25 elsewhere</t>
        </is>
      </c>
      <c r="C163" s="14" t="inlineStr">
        <is>
          <t>mit.ener.oen.all.e</t>
        </is>
      </c>
      <c r="D163" s="14" t="inlineStr">
        <is>
          <t>egy.mit.ener.oen.all.e.5</t>
        </is>
      </c>
      <c r="E163" s="14" t="inlineStr">
        <is>
          <t>Fuel use | Other energy use | All fuels</t>
        </is>
      </c>
      <c r="F163" s="14" t="inlineStr">
        <is>
          <t>ktoe</t>
        </is>
      </c>
      <c r="G163" s="14" t="inlineStr">
        <is>
          <t>build (Python emulation of RunAllScenarios)</t>
        </is>
      </c>
      <c r="H163" s="43" t="n">
        <v>100.678839675172</v>
      </c>
      <c r="I163" s="43" t="n">
        <v>119.663547924256</v>
      </c>
      <c r="J163" s="43" t="n">
        <v>131.840162278901</v>
      </c>
      <c r="K163" s="43" t="n">
        <v>136.04517836169</v>
      </c>
      <c r="L163" s="43" t="n">
        <v>140.220031248098</v>
      </c>
      <c r="M163" s="43" t="n">
        <v>145.176492445302</v>
      </c>
      <c r="N163" s="43" t="n">
        <v>151.117553569281</v>
      </c>
      <c r="O163" s="43" t="n">
        <v>156.933524108294</v>
      </c>
      <c r="P163" s="43" t="n">
        <v>162.496466038354</v>
      </c>
      <c r="Q163" s="43" t="n">
        <v>168.188371221638</v>
      </c>
      <c r="R163" s="43" t="n">
        <v>174.009024009831</v>
      </c>
      <c r="S163" s="43" t="n">
        <v>179.958038182814</v>
      </c>
      <c r="T163" s="43" t="n">
        <v>186.034851517533</v>
      </c>
      <c r="U163" s="43" t="n">
        <v>192.238720534055</v>
      </c>
      <c r="V163" s="43" t="n">
        <v>198.56871543846</v>
      </c>
      <c r="W163" s="43" t="n">
        <v>205.023715282307</v>
      </c>
      <c r="X163" s="43" t="n">
        <v>211.602403358506</v>
      </c>
      <c r="Y163" s="43" t="n">
        <v>218.303262853388</v>
      </c>
      <c r="Z163" s="43" t="n">
        <v>225.124572774735</v>
      </c>
    </row>
    <row r="164">
      <c r="A164" s="10" t="n">
        <v>5</v>
      </c>
      <c r="B164" s="14" t="inlineStr">
        <is>
          <t>Package B: ETS on power and industry (cap -5% 2027 to -20% 2035) + carbon tax $25 elsewhere</t>
        </is>
      </c>
      <c r="C164" s="14" t="inlineStr">
        <is>
          <t>mit.ener.pct.all.all.e</t>
        </is>
      </c>
      <c r="D164" s="14" t="inlineStr">
        <is>
          <t>egy.mit.ener.pct.all.all.e.5</t>
        </is>
      </c>
      <c r="E164" s="14" t="inlineStr">
        <is>
          <t>Change in fuel use vs scenario 1 | All subsectors | All fuels</t>
        </is>
      </c>
      <c r="F164" s="14" t="inlineStr">
        <is>
          <t>%</t>
        </is>
      </c>
      <c r="G164" s="14" t="inlineStr">
        <is>
          <t>build (Python emulation of RunAllScenarios)</t>
        </is>
      </c>
      <c r="H164" s="13" t="n">
        <v>0</v>
      </c>
      <c r="I164" s="13" t="n">
        <v>0</v>
      </c>
      <c r="J164" s="13" t="n">
        <v>0</v>
      </c>
      <c r="K164" s="13" t="n">
        <v>0</v>
      </c>
      <c r="L164" s="13" t="n">
        <v>0</v>
      </c>
      <c r="M164" s="13" t="n">
        <v>-0.166752976408971</v>
      </c>
      <c r="N164" s="13" t="n">
        <v>-0.168712761076895</v>
      </c>
      <c r="O164" s="13" t="n">
        <v>-0.168503927032319</v>
      </c>
      <c r="P164" s="13" t="n">
        <v>-0.168885233078834</v>
      </c>
      <c r="Q164" s="13" t="n">
        <v>-0.169377286562599</v>
      </c>
      <c r="R164" s="13" t="n">
        <v>-0.170077781694275</v>
      </c>
      <c r="S164" s="13" t="n">
        <v>-0.170720445500091</v>
      </c>
      <c r="T164" s="13" t="n">
        <v>-0.171158282131641</v>
      </c>
      <c r="U164" s="13" t="n">
        <v>-0.171969333440072</v>
      </c>
      <c r="V164" s="13" t="n">
        <v>-0.172632689766296</v>
      </c>
      <c r="W164" s="13" t="n">
        <v>-0.174653662303775</v>
      </c>
      <c r="X164" s="13" t="n">
        <v>-0.176023373998523</v>
      </c>
      <c r="Y164" s="13" t="n">
        <v>-0.177906054216015</v>
      </c>
      <c r="Z164" s="13" t="n">
        <v>-0.17923401255789</v>
      </c>
    </row>
    <row r="165">
      <c r="A165" s="10" t="n">
        <v>5</v>
      </c>
      <c r="B165" s="14" t="inlineStr">
        <is>
          <t>Package B: ETS on power and industry (cap -5% 2027 to -20% 2035) + carbon tax $25 elsewhere</t>
        </is>
      </c>
      <c r="C165" s="14" t="inlineStr">
        <is>
          <t>mit.co2.all.all.e</t>
        </is>
      </c>
      <c r="D165" s="14" t="inlineStr">
        <is>
          <t>egy.mit.co2.all.all.e.5</t>
        </is>
      </c>
      <c r="E165" s="14" t="inlineStr">
        <is>
          <t>CO2 emissions from fuel combustion | All subsectors | All fuels</t>
        </is>
      </c>
      <c r="F165" s="14" t="inlineStr">
        <is>
          <t>MtCO2</t>
        </is>
      </c>
      <c r="G165" s="14" t="inlineStr">
        <is>
          <t>build (Python emulation of RunAllScenarios)</t>
        </is>
      </c>
      <c r="H165" s="40" t="n">
        <v>224.854684204376</v>
      </c>
      <c r="I165" s="40" t="n">
        <v>280.049884492854</v>
      </c>
      <c r="J165" s="40" t="n">
        <v>296.734268309823</v>
      </c>
      <c r="K165" s="40" t="n">
        <v>309.731056201341</v>
      </c>
      <c r="L165" s="40" t="n">
        <v>306.348968471819</v>
      </c>
      <c r="M165" s="40" t="n">
        <v>276.376043757206</v>
      </c>
      <c r="N165" s="40" t="n">
        <v>278.177663945838</v>
      </c>
      <c r="O165" s="40" t="n">
        <v>285.073422808674</v>
      </c>
      <c r="P165" s="40" t="n">
        <v>289.140152680773</v>
      </c>
      <c r="Q165" s="40" t="n">
        <v>294.389203448512</v>
      </c>
      <c r="R165" s="40" t="n">
        <v>298.897622538591</v>
      </c>
      <c r="S165" s="40" t="n">
        <v>303.906528693573</v>
      </c>
      <c r="T165" s="40" t="n">
        <v>308.35320854163</v>
      </c>
      <c r="U165" s="40" t="n">
        <v>313.160537642634</v>
      </c>
      <c r="V165" s="40" t="n">
        <v>317.704855169956</v>
      </c>
      <c r="W165" s="40" t="n">
        <v>322.924098409833</v>
      </c>
      <c r="X165" s="40" t="n">
        <v>327.502975938256</v>
      </c>
      <c r="Y165" s="40" t="n">
        <v>332.707603409805</v>
      </c>
      <c r="Z165" s="40" t="n">
        <v>337.675403618201</v>
      </c>
    </row>
    <row r="166">
      <c r="A166" s="10" t="n">
        <v>5</v>
      </c>
      <c r="B166" s="14" t="inlineStr">
        <is>
          <t>Package B: ETS on power and industry (cap -5% 2027 to -20% 2035) + carbon tax $25 elsewhere</t>
        </is>
      </c>
      <c r="C166" s="14" t="inlineStr">
        <is>
          <t>mit.co2.tra.all.e</t>
        </is>
      </c>
      <c r="D166" s="14" t="inlineStr">
        <is>
          <t>egy.mit.co2.tra.all.e.5</t>
        </is>
      </c>
      <c r="E166" s="14" t="inlineStr">
        <is>
          <t>CO2 emissions from fuel combustion | Transport | All fuels</t>
        </is>
      </c>
      <c r="F166" s="14" t="inlineStr">
        <is>
          <t>MtCO2</t>
        </is>
      </c>
      <c r="G166" s="14" t="inlineStr">
        <is>
          <t>build (Python emulation of RunAllScenarios)</t>
        </is>
      </c>
      <c r="H166" s="40" t="n">
        <v>53.3839807233738</v>
      </c>
      <c r="I166" s="40" t="n">
        <v>67.4347151975622</v>
      </c>
      <c r="J166" s="40" t="n">
        <v>74.69987967755689</v>
      </c>
      <c r="K166" s="40" t="n">
        <v>76.29428948234271</v>
      </c>
      <c r="L166" s="40" t="n">
        <v>77.85009088208371</v>
      </c>
      <c r="M166" s="40" t="n">
        <v>70.7943994703507</v>
      </c>
      <c r="N166" s="40" t="n">
        <v>72.81860045155859</v>
      </c>
      <c r="O166" s="40" t="n">
        <v>74.7603566446013</v>
      </c>
      <c r="P166" s="40" t="n">
        <v>76.5737897012803</v>
      </c>
      <c r="Q166" s="40" t="n">
        <v>78.4063057953079</v>
      </c>
      <c r="R166" s="40" t="n">
        <v>80.2571507081102</v>
      </c>
      <c r="S166" s="40" t="n">
        <v>82.1255324340604</v>
      </c>
      <c r="T166" s="40" t="n">
        <v>84.01062127780121</v>
      </c>
      <c r="U166" s="40" t="n">
        <v>85.91155001836491</v>
      </c>
      <c r="V166" s="40" t="n">
        <v>87.8274141415327</v>
      </c>
      <c r="W166" s="40" t="n">
        <v>89.7572721417534</v>
      </c>
      <c r="X166" s="40" t="n">
        <v>91.7001458948061</v>
      </c>
      <c r="Y166" s="40" t="n">
        <v>93.6550211022542</v>
      </c>
      <c r="Z166" s="40" t="n">
        <v>95.6208478085909</v>
      </c>
    </row>
    <row r="167">
      <c r="A167" s="10" t="n">
        <v>5</v>
      </c>
      <c r="B167" s="14" t="inlineStr">
        <is>
          <t>Package B: ETS on power and industry (cap -5% 2027 to -20% 2035) + carbon tax $25 elsewhere</t>
        </is>
      </c>
      <c r="C167" s="14" t="inlineStr">
        <is>
          <t>mit.co2.bld.all.e</t>
        </is>
      </c>
      <c r="D167" s="14" t="inlineStr">
        <is>
          <t>egy.mit.co2.bld.all.e.5</t>
        </is>
      </c>
      <c r="E167" s="14" t="inlineStr">
        <is>
          <t>CO2 emissions from fuel combustion | Buildings | All fuels</t>
        </is>
      </c>
      <c r="F167" s="14" t="inlineStr">
        <is>
          <t>MtCO2</t>
        </is>
      </c>
      <c r="G167" s="14" t="inlineStr">
        <is>
          <t>build (Python emulation of RunAllScenarios)</t>
        </is>
      </c>
      <c r="H167" s="40" t="n">
        <v>16.7595941809113</v>
      </c>
      <c r="I167" s="40" t="n">
        <v>22.7269362675372</v>
      </c>
      <c r="J167" s="40" t="n">
        <v>25.869713488342</v>
      </c>
      <c r="K167" s="40" t="n">
        <v>26.2573345733167</v>
      </c>
      <c r="L167" s="40" t="n">
        <v>26.6338045696755</v>
      </c>
      <c r="M167" s="40" t="n">
        <v>21.0792550341355</v>
      </c>
      <c r="N167" s="40" t="n">
        <v>21.5063494369284</v>
      </c>
      <c r="O167" s="40" t="n">
        <v>21.914173965863</v>
      </c>
      <c r="P167" s="40" t="n">
        <v>22.2938943462473</v>
      </c>
      <c r="Q167" s="40" t="n">
        <v>22.6757009249942</v>
      </c>
      <c r="R167" s="40" t="n">
        <v>23.0594385017452</v>
      </c>
      <c r="S167" s="40" t="n">
        <v>23.4449789333151</v>
      </c>
      <c r="T167" s="40" t="n">
        <v>23.8321739364318</v>
      </c>
      <c r="U167" s="40" t="n">
        <v>24.2208709405364</v>
      </c>
      <c r="V167" s="40" t="n">
        <v>24.6109131494295</v>
      </c>
      <c r="W167" s="40" t="n">
        <v>25.0021396096196</v>
      </c>
      <c r="X167" s="40" t="n">
        <v>25.394385285415</v>
      </c>
      <c r="Y167" s="40" t="n">
        <v>25.7874811407902</v>
      </c>
      <c r="Z167" s="40" t="n">
        <v>26.1812542280429</v>
      </c>
    </row>
    <row r="168">
      <c r="A168" s="10" t="n">
        <v>5</v>
      </c>
      <c r="B168" s="14" t="inlineStr">
        <is>
          <t>Package B: ETS on power and industry (cap -5% 2027 to -20% 2035) + carbon tax $25 elsewhere</t>
        </is>
      </c>
      <c r="C168" s="14" t="inlineStr">
        <is>
          <t>mit.co2.ind.all.e</t>
        </is>
      </c>
      <c r="D168" s="14" t="inlineStr">
        <is>
          <t>egy.mit.co2.ind.all.e.5</t>
        </is>
      </c>
      <c r="E168" s="14" t="inlineStr">
        <is>
          <t>CO2 emissions from fuel combustion | Industry | All fuels</t>
        </is>
      </c>
      <c r="F168" s="14" t="inlineStr">
        <is>
          <t>MtCO2</t>
        </is>
      </c>
      <c r="G168" s="14" t="inlineStr">
        <is>
          <t>build (Python emulation of RunAllScenarios)</t>
        </is>
      </c>
      <c r="H168" s="40" t="n">
        <v>64.33222890849839</v>
      </c>
      <c r="I168" s="40" t="n">
        <v>80.2273620913227</v>
      </c>
      <c r="J168" s="40" t="n">
        <v>86.5141895930134</v>
      </c>
      <c r="K168" s="40" t="n">
        <v>89.3966824035958</v>
      </c>
      <c r="L168" s="40" t="n">
        <v>91.7467432409538</v>
      </c>
      <c r="M168" s="40" t="n">
        <v>75.1795811875882</v>
      </c>
      <c r="N168" s="40" t="n">
        <v>77.6655875878165</v>
      </c>
      <c r="O168" s="40" t="n">
        <v>80.57903334647941</v>
      </c>
      <c r="P168" s="40" t="n">
        <v>83.2301064044189</v>
      </c>
      <c r="Q168" s="40" t="n">
        <v>85.91354625200459</v>
      </c>
      <c r="R168" s="40" t="n">
        <v>88.5855247157168</v>
      </c>
      <c r="S168" s="40" t="n">
        <v>91.3284757605087</v>
      </c>
      <c r="T168" s="40" t="n">
        <v>94.1816287209639</v>
      </c>
      <c r="U168" s="40" t="n">
        <v>96.99361746665279</v>
      </c>
      <c r="V168" s="40" t="n">
        <v>99.89115860502299</v>
      </c>
      <c r="W168" s="40" t="n">
        <v>102.464394841211</v>
      </c>
      <c r="X168" s="40" t="n">
        <v>105.261498350648</v>
      </c>
      <c r="Y168" s="40" t="n">
        <v>107.953942591786</v>
      </c>
      <c r="Z168" s="40" t="n">
        <v>110.84912371503</v>
      </c>
    </row>
    <row r="169">
      <c r="A169" s="10" t="n">
        <v>5</v>
      </c>
      <c r="B169" s="14" t="inlineStr">
        <is>
          <t>Package B: ETS on power and industry (cap -5% 2027 to -20% 2035) + carbon tax $25 elsewhere</t>
        </is>
      </c>
      <c r="C169" s="14" t="inlineStr">
        <is>
          <t>mit.co2.chg.all.all</t>
        </is>
      </c>
      <c r="D169" s="14" t="inlineStr">
        <is>
          <t>egy.mit.co2.chg.all.all.5</t>
        </is>
      </c>
      <c r="E169" s="14" t="inlineStr">
        <is>
          <t>Change in CO2 emissions vs scenario 1 | All subsectors | All fuels</t>
        </is>
      </c>
      <c r="F169" s="14" t="inlineStr">
        <is>
          <t>MtCO2</t>
        </is>
      </c>
      <c r="G169" s="14" t="inlineStr">
        <is>
          <t>build (Python emulation of RunAllScenarios)</t>
        </is>
      </c>
      <c r="H169" s="40" t="n">
        <v>0</v>
      </c>
      <c r="I169" s="40" t="n">
        <v>-0.495445796856643</v>
      </c>
      <c r="J169" s="40" t="n">
        <v>-0.480980629645046</v>
      </c>
      <c r="K169" s="40" t="n">
        <v>-0.467162943620224</v>
      </c>
      <c r="L169" s="40" t="n">
        <v>-0.453772281972931</v>
      </c>
      <c r="M169" s="40" t="n">
        <v>-36.4200011808772</v>
      </c>
      <c r="N169" s="40" t="n">
        <v>-39.8322124568677</v>
      </c>
      <c r="O169" s="40" t="n">
        <v>-44.0217048238325</v>
      </c>
      <c r="P169" s="40" t="n">
        <v>-47.7048848383317</v>
      </c>
      <c r="Q169" s="40" t="n">
        <v>-51.8602171687696</v>
      </c>
      <c r="R169" s="40" t="n">
        <v>-55.7916945773168</v>
      </c>
      <c r="S169" s="40" t="n">
        <v>-60.0215447570675</v>
      </c>
      <c r="T169" s="40" t="n">
        <v>-64.6380334522415</v>
      </c>
      <c r="U169" s="40" t="n">
        <v>-69.29430694822869</v>
      </c>
      <c r="V169" s="40" t="n">
        <v>-74.2647037504339</v>
      </c>
      <c r="W169" s="40" t="n">
        <v>-78.8081266126059</v>
      </c>
      <c r="X169" s="40" t="n">
        <v>-84.111232829363</v>
      </c>
      <c r="Y169" s="40" t="n">
        <v>-88.9685234442299</v>
      </c>
      <c r="Z169" s="40" t="n">
        <v>-94.1473860436942</v>
      </c>
    </row>
    <row r="170">
      <c r="A170" s="10" t="n">
        <v>5</v>
      </c>
      <c r="B170" s="14" t="inlineStr">
        <is>
          <t>Package B: ETS on power and industry (cap -5% 2027 to -20% 2035) + carbon tax $25 elsewhere</t>
        </is>
      </c>
      <c r="C170" s="14" t="inlineStr">
        <is>
          <t>mit.co2.pct.all.all</t>
        </is>
      </c>
      <c r="D170" s="14" t="inlineStr">
        <is>
          <t>egy.mit.co2.pct.all.all.5</t>
        </is>
      </c>
      <c r="E170" s="14" t="inlineStr">
        <is>
          <t>Change in CO2 emissions vs scenario 1 | All subsectors | All fuels</t>
        </is>
      </c>
      <c r="F170" s="14" t="inlineStr">
        <is>
          <t>%</t>
        </is>
      </c>
      <c r="G170" s="14" t="inlineStr">
        <is>
          <t>build (Python emulation of RunAllScenarios)</t>
        </is>
      </c>
      <c r="H170" s="13" t="n">
        <v>0</v>
      </c>
      <c r="I170" s="13" t="n">
        <v>-0.0017660097794</v>
      </c>
      <c r="J170" s="13" t="n">
        <v>-0.00161829055326501</v>
      </c>
      <c r="K170" s="13" t="n">
        <v>-0.0015060142669675</v>
      </c>
      <c r="L170" s="13" t="n">
        <v>-0.00147903594621757</v>
      </c>
      <c r="M170" s="13" t="n">
        <v>-0.116433701033804</v>
      </c>
      <c r="N170" s="13" t="n">
        <v>-0.125254639596246</v>
      </c>
      <c r="O170" s="13" t="n">
        <v>-0.133765896628499</v>
      </c>
      <c r="P170" s="13" t="n">
        <v>-0.141622644019584</v>
      </c>
      <c r="Q170" s="13" t="n">
        <v>-0.149777051110483</v>
      </c>
      <c r="R170" s="13" t="n">
        <v>-0.157297363876017</v>
      </c>
      <c r="S170" s="13" t="n">
        <v>-0.164926943359889</v>
      </c>
      <c r="T170" s="13" t="n">
        <v>-0.173296383868722</v>
      </c>
      <c r="U170" s="13" t="n">
        <v>-0.181182976051349</v>
      </c>
      <c r="V170" s="13" t="n">
        <v>-0.189465487970502</v>
      </c>
      <c r="W170" s="13" t="n">
        <v>-0.196170786668169</v>
      </c>
      <c r="X170" s="13" t="n">
        <v>-0.20434482347243</v>
      </c>
      <c r="Y170" s="13" t="n">
        <v>-0.21098781215809</v>
      </c>
      <c r="Z170" s="13" t="n">
        <v>-0.218023199093797</v>
      </c>
    </row>
    <row r="171">
      <c r="A171" s="10" t="n">
        <v>5</v>
      </c>
      <c r="B171" s="14" t="inlineStr">
        <is>
          <t>Package B: ETS on power and industry (cap -5% 2027 to -20% 2035) + carbon tax $25 elsewhere</t>
        </is>
      </c>
      <c r="C171" s="14" t="inlineStr">
        <is>
          <t>mit.rtx.all.all</t>
        </is>
      </c>
      <c r="D171" s="14" t="inlineStr">
        <is>
          <t>egy.mit.rtx.all.all.5</t>
        </is>
      </c>
      <c r="E171" s="14" t="inlineStr">
        <is>
          <t>Revenue from existing taxes (excise and other taxes + VAT) | All subsectors | All fuels</t>
        </is>
      </c>
      <c r="F171" s="14" t="inlineStr">
        <is>
          <t>USD m real</t>
        </is>
      </c>
      <c r="G171" s="14" t="inlineStr">
        <is>
          <t>build (Python emulation of RunAllScenarios)</t>
        </is>
      </c>
      <c r="H171" s="43" t="n">
        <v>24.7499116507651</v>
      </c>
      <c r="I171" s="43" t="n">
        <v>18.5902691501866</v>
      </c>
      <c r="J171" s="43" t="n">
        <v>15.551422727851</v>
      </c>
      <c r="K171" s="43" t="n">
        <v>16.3839035831061</v>
      </c>
      <c r="L171" s="43" t="n">
        <v>16.3521637616865</v>
      </c>
      <c r="M171" s="43" t="n">
        <v>12.9036730702346</v>
      </c>
      <c r="N171" s="43" t="n">
        <v>12.9000449730647</v>
      </c>
      <c r="O171" s="43" t="n">
        <v>13.3156125418881</v>
      </c>
      <c r="P171" s="43" t="n">
        <v>13.5926178477846</v>
      </c>
      <c r="Q171" s="43" t="n">
        <v>13.8453922152292</v>
      </c>
      <c r="R171" s="43" t="n">
        <v>14.0299436629628</v>
      </c>
      <c r="S171" s="43" t="n">
        <v>14.2250712369322</v>
      </c>
      <c r="T171" s="43" t="n">
        <v>14.4609926106996</v>
      </c>
      <c r="U171" s="43" t="n">
        <v>14.6197970673856</v>
      </c>
      <c r="V171" s="43" t="n">
        <v>14.7742603817348</v>
      </c>
      <c r="W171" s="43" t="n">
        <v>14.6448021392146</v>
      </c>
      <c r="X171" s="43" t="n">
        <v>14.6464641870614</v>
      </c>
      <c r="Y171" s="43" t="n">
        <v>14.5366617733358</v>
      </c>
      <c r="Z171" s="43" t="n">
        <v>14.5392225986341</v>
      </c>
    </row>
    <row r="172">
      <c r="A172" s="10" t="n">
        <v>5</v>
      </c>
      <c r="B172" s="14" t="inlineStr">
        <is>
          <t>Package B: ETS on power and industry (cap -5% 2027 to -20% 2035) + carbon tax $25 elsewhere</t>
        </is>
      </c>
      <c r="C172" s="14" t="inlineStr">
        <is>
          <t>mit.rsub.all.all</t>
        </is>
      </c>
      <c r="D172" s="14" t="inlineStr">
        <is>
          <t>egy.mit.rsub.all.all.5</t>
        </is>
      </c>
      <c r="E172" s="14" t="inlineStr">
        <is>
          <t>Cost of existing consumer subsidies (positive = cost) | All subsectors | All fuels</t>
        </is>
      </c>
      <c r="F172" s="14" t="inlineStr">
        <is>
          <t>USD m real</t>
        </is>
      </c>
      <c r="G172" s="14" t="inlineStr">
        <is>
          <t>build (Python emulation of RunAllScenarios)</t>
        </is>
      </c>
      <c r="H172" s="43" t="n">
        <v>26077.1698652635</v>
      </c>
      <c r="I172" s="43" t="n">
        <v>30697.7310918557</v>
      </c>
      <c r="J172" s="43" t="n">
        <v>32472.080347621</v>
      </c>
      <c r="K172" s="43" t="n">
        <v>27881.7426707797</v>
      </c>
      <c r="L172" s="43" t="n">
        <v>33437.0416531632</v>
      </c>
      <c r="M172" s="43" t="n">
        <v>23888.2023392362</v>
      </c>
      <c r="N172" s="43" t="n">
        <v>22477.7255626289</v>
      </c>
      <c r="O172" s="43" t="n">
        <v>22170.4299362513</v>
      </c>
      <c r="P172" s="43" t="n">
        <v>22135.5036485641</v>
      </c>
      <c r="Q172" s="43" t="n">
        <v>22086.804082914</v>
      </c>
      <c r="R172" s="43" t="n">
        <v>22630.0842654692</v>
      </c>
      <c r="S172" s="43" t="n">
        <v>23180.7912769791</v>
      </c>
      <c r="T172" s="43" t="n">
        <v>23739.5973603848</v>
      </c>
      <c r="U172" s="43" t="n">
        <v>24303.1617515132</v>
      </c>
      <c r="V172" s="43" t="n">
        <v>24874.5646750274</v>
      </c>
      <c r="W172" s="43" t="n">
        <v>25444.1103460512</v>
      </c>
      <c r="X172" s="43" t="n">
        <v>26023.3749718795</v>
      </c>
      <c r="Y172" s="43" t="n">
        <v>26604.959332652</v>
      </c>
      <c r="Z172" s="43" t="n">
        <v>27195.4578977848</v>
      </c>
    </row>
    <row r="173">
      <c r="A173" s="10" t="n">
        <v>5</v>
      </c>
      <c r="B173" s="14" t="inlineStr">
        <is>
          <t>Package B: ETS on power and industry (cap -5% 2027 to -20% 2035) + carbon tax $25 elsewhere</t>
        </is>
      </c>
      <c r="C173" s="14" t="inlineStr">
        <is>
          <t>mit.rnew.all.all</t>
        </is>
      </c>
      <c r="D173" s="14" t="inlineStr">
        <is>
          <t>egy.mit.rnew.all.all.5</t>
        </is>
      </c>
      <c r="E173" s="14" t="inlineStr">
        <is>
          <t>Revenue from new policies (carbon tax, excise, auctioned ETS, VAT on them) | All subsectors | All fuels</t>
        </is>
      </c>
      <c r="F173" s="14" t="inlineStr">
        <is>
          <t>USD m real</t>
        </is>
      </c>
      <c r="G173" s="14" t="inlineStr">
        <is>
          <t>build (Python emulation of RunAllScenarios)</t>
        </is>
      </c>
      <c r="H173" s="43" t="n">
        <v>0</v>
      </c>
      <c r="I173" s="43" t="n">
        <v>0</v>
      </c>
      <c r="J173" s="43" t="n">
        <v>0</v>
      </c>
      <c r="K173" s="43" t="n">
        <v>0</v>
      </c>
      <c r="L173" s="43" t="n">
        <v>0</v>
      </c>
      <c r="M173" s="43" t="n">
        <v>3787.32964413707</v>
      </c>
      <c r="N173" s="43" t="n">
        <v>3959.2099310888</v>
      </c>
      <c r="O173" s="43" t="n">
        <v>4120.78132695007</v>
      </c>
      <c r="P173" s="43" t="n">
        <v>4276.65649168392</v>
      </c>
      <c r="Q173" s="43" t="n">
        <v>4435.00218372125</v>
      </c>
      <c r="R173" s="43" t="n">
        <v>4598.5667615572</v>
      </c>
      <c r="S173" s="43" t="n">
        <v>4764.55461078227</v>
      </c>
      <c r="T173" s="43" t="n">
        <v>4930.048309181</v>
      </c>
      <c r="U173" s="43" t="n">
        <v>5105.71073072502</v>
      </c>
      <c r="V173" s="43" t="n">
        <v>5249.56501552504</v>
      </c>
      <c r="W173" s="43" t="n">
        <v>5425.8273066183</v>
      </c>
      <c r="X173" s="43" t="n">
        <v>5591.97988781579</v>
      </c>
      <c r="Y173" s="43" t="n">
        <v>5774.29617791784</v>
      </c>
      <c r="Z173" s="43" t="n">
        <v>5947.35893126298</v>
      </c>
    </row>
    <row r="174">
      <c r="A174" s="10" t="n">
        <v>5</v>
      </c>
      <c r="B174" s="14" t="inlineStr">
        <is>
          <t>Package B: ETS on power and industry (cap -5% 2027 to -20% 2035) + carbon tax $25 elsewhere</t>
        </is>
      </c>
      <c r="C174" s="14" t="inlineStr">
        <is>
          <t>mit.rtot.all.all</t>
        </is>
      </c>
      <c r="D174" s="14" t="inlineStr">
        <is>
          <t>egy.mit.rtot.all.all.5</t>
        </is>
      </c>
      <c r="E174" s="14" t="inlineStr">
        <is>
          <t>Total revenue (net existing + new policies) | All subsectors | All fuels</t>
        </is>
      </c>
      <c r="F174" s="14" t="inlineStr">
        <is>
          <t>USD m real</t>
        </is>
      </c>
      <c r="G174" s="14" t="inlineStr">
        <is>
          <t>build (Python emulation of RunAllScenarios)</t>
        </is>
      </c>
      <c r="H174" s="43" t="n">
        <v>-26052.4199536128</v>
      </c>
      <c r="I174" s="43" t="n">
        <v>-30679.1408227055</v>
      </c>
      <c r="J174" s="43" t="n">
        <v>-32456.5289248931</v>
      </c>
      <c r="K174" s="43" t="n">
        <v>-27865.3587671966</v>
      </c>
      <c r="L174" s="43" t="n">
        <v>-33420.6894894016</v>
      </c>
      <c r="M174" s="43" t="n">
        <v>-20087.9690220289</v>
      </c>
      <c r="N174" s="43" t="n">
        <v>-18505.6155865671</v>
      </c>
      <c r="O174" s="43" t="n">
        <v>-18036.3329967593</v>
      </c>
      <c r="P174" s="43" t="n">
        <v>-17845.2545390324</v>
      </c>
      <c r="Q174" s="43" t="n">
        <v>-17637.9565069775</v>
      </c>
      <c r="R174" s="43" t="n">
        <v>-18017.4875602491</v>
      </c>
      <c r="S174" s="43" t="n">
        <v>-18402.0115949599</v>
      </c>
      <c r="T174" s="43" t="n">
        <v>-18795.0880585931</v>
      </c>
      <c r="U174" s="43" t="n">
        <v>-19182.8312237208</v>
      </c>
      <c r="V174" s="43" t="n">
        <v>-19610.2253991206</v>
      </c>
      <c r="W174" s="43" t="n">
        <v>-20003.6382372937</v>
      </c>
      <c r="X174" s="43" t="n">
        <v>-20416.7486198767</v>
      </c>
      <c r="Y174" s="43" t="n">
        <v>-20816.1264929608</v>
      </c>
      <c r="Z174" s="43" t="n">
        <v>-21233.5597439232</v>
      </c>
    </row>
    <row r="175">
      <c r="A175" s="10" t="n">
        <v>5</v>
      </c>
      <c r="B175" s="14" t="inlineStr">
        <is>
          <t>Package B: ETS on power and industry (cap -5% 2027 to -20% 2035) + carbon tax $25 elsewhere</t>
        </is>
      </c>
      <c r="C175" s="14" t="inlineStr">
        <is>
          <t>mit.rtot.chg.all.all</t>
        </is>
      </c>
      <c r="D175" s="14" t="inlineStr">
        <is>
          <t>egy.mit.rtot.chg.all.all.5</t>
        </is>
      </c>
      <c r="E175" s="14" t="inlineStr">
        <is>
          <t>Change in total revenue vs scenario 1 (fiscal effect) | All subsectors | All fuels</t>
        </is>
      </c>
      <c r="F175" s="14" t="inlineStr">
        <is>
          <t>USD m real</t>
        </is>
      </c>
      <c r="G175" s="14" t="inlineStr">
        <is>
          <t>build (Python emulation of RunAllScenarios)</t>
        </is>
      </c>
      <c r="H175" s="43" t="n">
        <v>0</v>
      </c>
      <c r="I175" s="43" t="n">
        <v>0</v>
      </c>
      <c r="J175" s="43" t="n">
        <v>0</v>
      </c>
      <c r="K175" s="43" t="n">
        <v>0</v>
      </c>
      <c r="L175" s="43" t="n">
        <v>0</v>
      </c>
      <c r="M175" s="43" t="n">
        <v>8798.59388543692</v>
      </c>
      <c r="N175" s="43" t="n">
        <v>8681.71319804885</v>
      </c>
      <c r="O175" s="43" t="n">
        <v>8775.87286957805</v>
      </c>
      <c r="P175" s="43" t="n">
        <v>8933.869483335169</v>
      </c>
      <c r="Q175" s="43" t="n">
        <v>9095.25226729205</v>
      </c>
      <c r="R175" s="43" t="n">
        <v>9377.01397435077</v>
      </c>
      <c r="S175" s="43" t="n">
        <v>9662.75179188392</v>
      </c>
      <c r="T175" s="43" t="n">
        <v>9948.71824829967</v>
      </c>
      <c r="U175" s="43" t="n">
        <v>10248.5960923548</v>
      </c>
      <c r="V175" s="43" t="n">
        <v>10517.1828763983</v>
      </c>
      <c r="W175" s="43" t="n">
        <v>10827.8774640191</v>
      </c>
      <c r="X175" s="43" t="n">
        <v>11126.751981807</v>
      </c>
      <c r="Y175" s="43" t="n">
        <v>11446.9718444024</v>
      </c>
      <c r="Z175" s="43" t="n">
        <v>11756.4687624009</v>
      </c>
    </row>
    <row r="176">
      <c r="A176" s="10" t="n">
        <v>5</v>
      </c>
      <c r="B176" s="14" t="inlineStr">
        <is>
          <t>Package B: ETS on power and industry (cap -5% 2027 to -20% 2035) + carbon tax $25 elsewhere</t>
        </is>
      </c>
      <c r="C176" s="14" t="inlineStr">
        <is>
          <t>mit.cptraj</t>
        </is>
      </c>
      <c r="D176" s="14" t="inlineStr">
        <is>
          <t>egy.mit.cptraj.5</t>
        </is>
      </c>
      <c r="E176" s="14" t="inlineStr">
        <is>
          <t>Carbon price trajectory used</t>
        </is>
      </c>
      <c r="F176" s="14" t="inlineStr">
        <is>
          <t>$/tCO2 real</t>
        </is>
      </c>
      <c r="G176" s="14" t="inlineStr">
        <is>
          <t>build (Python emulation of RunAllScenarios)</t>
        </is>
      </c>
      <c r="H176" s="23" t="n">
        <v>0</v>
      </c>
      <c r="I176" s="23" t="n">
        <v>0</v>
      </c>
      <c r="J176" s="23" t="n">
        <v>0</v>
      </c>
      <c r="K176" s="23" t="n">
        <v>0</v>
      </c>
      <c r="L176" s="23" t="n">
        <v>0</v>
      </c>
      <c r="M176" s="23" t="n">
        <v>25</v>
      </c>
      <c r="N176" s="23" t="n">
        <v>25</v>
      </c>
      <c r="O176" s="23" t="n">
        <v>25</v>
      </c>
      <c r="P176" s="23" t="n">
        <v>25</v>
      </c>
      <c r="Q176" s="23" t="n">
        <v>25</v>
      </c>
      <c r="R176" s="23" t="n">
        <v>25</v>
      </c>
      <c r="S176" s="23" t="n">
        <v>25</v>
      </c>
      <c r="T176" s="23" t="n">
        <v>25</v>
      </c>
      <c r="U176" s="23" t="n">
        <v>25</v>
      </c>
      <c r="V176" s="23" t="n">
        <v>25</v>
      </c>
      <c r="W176" s="23" t="n">
        <v>25</v>
      </c>
      <c r="X176" s="23" t="n">
        <v>25</v>
      </c>
      <c r="Y176" s="23" t="n">
        <v>25</v>
      </c>
      <c r="Z176" s="23" t="n">
        <v>25</v>
      </c>
    </row>
    <row r="177">
      <c r="A177" s="10" t="n">
        <v>5</v>
      </c>
      <c r="B177" s="14" t="inlineStr">
        <is>
          <t>Package B: ETS on power and industry (cap -5% 2027 to -20% 2035) + carbon tax $25 elsewhere</t>
        </is>
      </c>
      <c r="C177" s="14" t="inlineStr">
        <is>
          <t>mit.ets.p</t>
        </is>
      </c>
      <c r="D177" s="14" t="inlineStr">
        <is>
          <t>egy.mit.ets.p.5</t>
        </is>
      </c>
      <c r="E177" s="14" t="inlineStr">
        <is>
          <t>ETS permit price used</t>
        </is>
      </c>
      <c r="F177" s="14" t="inlineStr">
        <is>
          <t>$/tCO2 real</t>
        </is>
      </c>
      <c r="G177" s="14" t="inlineStr">
        <is>
          <t>build (Python emulation of RunAllScenarios)</t>
        </is>
      </c>
      <c r="H177" s="23" t="n">
        <v>0</v>
      </c>
      <c r="I177" s="23" t="n">
        <v>0</v>
      </c>
      <c r="J177" s="23" t="n">
        <v>0</v>
      </c>
      <c r="K177" s="23" t="n">
        <v>0</v>
      </c>
      <c r="L177" s="23" t="n">
        <v>0</v>
      </c>
      <c r="M177" s="23" t="n">
        <v>123.737265281925</v>
      </c>
      <c r="N177" s="23" t="n">
        <v>133.954755438308</v>
      </c>
      <c r="O177" s="23" t="n">
        <v>120.677503298245</v>
      </c>
      <c r="P177" s="23" t="n">
        <v>115.183652097356</v>
      </c>
      <c r="Q177" s="23" t="n">
        <v>111.490687189874</v>
      </c>
      <c r="R177" s="23" t="n">
        <v>110.160493343947</v>
      </c>
      <c r="S177" s="23" t="n">
        <v>108.625296033443</v>
      </c>
      <c r="T177" s="23" t="n">
        <v>105.85177951611</v>
      </c>
      <c r="U177" s="23" t="n">
        <v>105.93758753157</v>
      </c>
      <c r="V177" s="23" t="n">
        <v>109.894391181649</v>
      </c>
      <c r="W177" s="23" t="n">
        <v>123.767851180436</v>
      </c>
      <c r="X177" s="23" t="n">
        <v>133.38753776832</v>
      </c>
      <c r="Y177" s="23" t="n">
        <v>147.601569798568</v>
      </c>
      <c r="Z177" s="23" t="n">
        <v>157.781708186658</v>
      </c>
    </row>
    <row r="178">
      <c r="A178" s="10" t="n">
        <v>5</v>
      </c>
      <c r="B178" s="14" t="inlineStr">
        <is>
          <t>Package B: ETS on power and industry (cap -5% 2027 to -20% 2035) + carbon tax $25 elsewhere</t>
        </is>
      </c>
      <c r="C178" s="14" t="inlineStr">
        <is>
          <t>mit.co2.ets.all.all</t>
        </is>
      </c>
      <c r="D178" s="14" t="inlineStr">
        <is>
          <t>egy.mit.co2.ets.all.all.5</t>
        </is>
      </c>
      <c r="E178" s="14" t="inlineStr">
        <is>
          <t>CO2 emissions covered by the new ETS | All subsectors | All fuels</t>
        </is>
      </c>
      <c r="F178" s="14" t="inlineStr">
        <is>
          <t>MtCO2</t>
        </is>
      </c>
      <c r="G178" s="14" t="inlineStr">
        <is>
          <t>build (Python emulation of RunAllScenarios)</t>
        </is>
      </c>
      <c r="H178" s="40" t="n">
        <v>0</v>
      </c>
      <c r="I178" s="40" t="n">
        <v>0</v>
      </c>
      <c r="J178" s="40" t="n">
        <v>0</v>
      </c>
      <c r="K178" s="40" t="n">
        <v>0</v>
      </c>
      <c r="L178" s="40" t="n">
        <v>0</v>
      </c>
      <c r="M178" s="40" t="n">
        <v>124.417808494828</v>
      </c>
      <c r="N178" s="40" t="n">
        <v>121.432328299322</v>
      </c>
      <c r="O178" s="40" t="n">
        <v>123.691803560311</v>
      </c>
      <c r="P178" s="40" t="n">
        <v>123.378585045844</v>
      </c>
      <c r="Q178" s="40" t="n">
        <v>124.174914368099</v>
      </c>
      <c r="R178" s="40" t="n">
        <v>124.158700413305</v>
      </c>
      <c r="S178" s="40" t="n">
        <v>124.572001386729</v>
      </c>
      <c r="T178" s="40" t="n">
        <v>124.353171209361</v>
      </c>
      <c r="U178" s="40" t="n">
        <v>124.42626722333</v>
      </c>
      <c r="V178" s="40" t="n">
        <v>124.168927195291</v>
      </c>
      <c r="W178" s="40" t="n">
        <v>124.520505990408</v>
      </c>
      <c r="X178" s="40" t="n">
        <v>124.167250765364</v>
      </c>
      <c r="Y178" s="40" t="n">
        <v>124.376938603359</v>
      </c>
      <c r="Z178" s="40" t="n">
        <v>124.28877823937</v>
      </c>
    </row>
    <row r="179">
      <c r="A179" s="10" t="n">
        <v>5</v>
      </c>
      <c r="B179" s="14" t="inlineStr">
        <is>
          <t>Package B: ETS on power and industry (cap -5% 2027 to -20% 2035) + carbon tax $25 elsewhere</t>
        </is>
      </c>
      <c r="C179" s="14" t="inlineStr">
        <is>
          <t>mit.co2.cap.all.all</t>
        </is>
      </c>
      <c r="D179" s="14" t="inlineStr">
        <is>
          <t>egy.mit.co2.cap.all.all.5</t>
        </is>
      </c>
      <c r="E179" s="14" t="inlineStr">
        <is>
          <t>ETS cap | All subsectors | All fuels</t>
        </is>
      </c>
      <c r="F179" s="14" t="inlineStr">
        <is>
          <t>MtCO2</t>
        </is>
      </c>
      <c r="G179" s="14" t="inlineStr">
        <is>
          <t>build (Python emulation of RunAllScenarios)</t>
        </is>
      </c>
      <c r="H179" s="40" t="n">
        <v>0</v>
      </c>
      <c r="I179" s="40" t="n">
        <v>0</v>
      </c>
      <c r="J179" s="40" t="n">
        <v>0</v>
      </c>
      <c r="K179" s="40" t="n">
        <v>0</v>
      </c>
      <c r="L179" s="40" t="n">
        <v>0</v>
      </c>
      <c r="M179" s="40" t="n">
        <v>123.812414696804</v>
      </c>
      <c r="N179" s="40" t="n">
        <v>120.880958606231</v>
      </c>
      <c r="O179" s="40" t="n">
        <v>123.490601217621</v>
      </c>
      <c r="P179" s="40" t="n">
        <v>123.185216953768</v>
      </c>
      <c r="Q179" s="40" t="n">
        <v>124.156986064172</v>
      </c>
      <c r="R179" s="40" t="n">
        <v>124.076159827468</v>
      </c>
      <c r="S179" s="40" t="n">
        <v>124.479593082908</v>
      </c>
      <c r="T179" s="40" t="n">
        <v>124.530365852828</v>
      </c>
      <c r="U179" s="40" t="n">
        <v>124.705033639441</v>
      </c>
      <c r="V179" s="40" t="n">
        <v>124.705033639441</v>
      </c>
      <c r="W179" s="40" t="n">
        <v>124.705033639441</v>
      </c>
      <c r="X179" s="40" t="n">
        <v>124.705033639441</v>
      </c>
      <c r="Y179" s="40" t="n">
        <v>124.705033639441</v>
      </c>
      <c r="Z179" s="40" t="n">
        <v>124.705033639441</v>
      </c>
    </row>
    <row r="180">
      <c r="A180" s="10" t="n">
        <v>5</v>
      </c>
      <c r="B180" s="14" t="inlineStr">
        <is>
          <t>Package B: ETS on power and industry (cap -5% 2027 to -20% 2035) + carbon tax $25 elsewhere</t>
        </is>
      </c>
      <c r="C180" s="14" t="inlineStr">
        <is>
          <t>mit.rpb.all.gso.a</t>
        </is>
      </c>
      <c r="D180" s="14" t="inlineStr">
        <is>
          <t>egy.mit.rpb.all.gso.a.5</t>
        </is>
      </c>
      <c r="E180" s="14" t="inlineStr">
        <is>
          <t>Retail price before new policies | All subsectors | Gasoline</t>
        </is>
      </c>
      <c r="F180" s="14" t="inlineStr">
        <is>
          <t>$/GJ real</t>
        </is>
      </c>
      <c r="G180" s="14" t="inlineStr">
        <is>
          <t>build (Python emulation of RunAllScenarios)</t>
        </is>
      </c>
      <c r="H180" s="23" t="n">
        <v>17.1645453257496</v>
      </c>
      <c r="I180" s="23" t="n">
        <v>11.7387816845338</v>
      </c>
      <c r="J180" s="23" t="n">
        <v>9.58268059228592</v>
      </c>
      <c r="K180" s="23" t="n">
        <v>9.58268059228592</v>
      </c>
      <c r="L180" s="23" t="n">
        <v>9.58268059228592</v>
      </c>
      <c r="M180" s="23" t="n">
        <v>9.58268059228592</v>
      </c>
      <c r="N180" s="23" t="n">
        <v>9.58268059228592</v>
      </c>
      <c r="O180" s="23" t="n">
        <v>9.58268059228592</v>
      </c>
      <c r="P180" s="23" t="n">
        <v>9.58268059228592</v>
      </c>
      <c r="Q180" s="23" t="n">
        <v>9.58268059228592</v>
      </c>
      <c r="R180" s="23" t="n">
        <v>9.58268059228592</v>
      </c>
      <c r="S180" s="23" t="n">
        <v>9.58268059228592</v>
      </c>
      <c r="T180" s="23" t="n">
        <v>9.58268059228592</v>
      </c>
      <c r="U180" s="23" t="n">
        <v>9.58268059228592</v>
      </c>
      <c r="V180" s="23" t="n">
        <v>9.58268059228592</v>
      </c>
      <c r="W180" s="23" t="n">
        <v>9.58268059228592</v>
      </c>
      <c r="X180" s="23" t="n">
        <v>9.58268059228592</v>
      </c>
      <c r="Y180" s="23" t="n">
        <v>9.58268059228592</v>
      </c>
      <c r="Z180" s="23" t="n">
        <v>9.58268059228592</v>
      </c>
    </row>
    <row r="181">
      <c r="A181" s="10" t="n">
        <v>5</v>
      </c>
      <c r="B181" s="14" t="inlineStr">
        <is>
          <t>Package B: ETS on power and industry (cap -5% 2027 to -20% 2035) + carbon tax $25 elsewhere</t>
        </is>
      </c>
      <c r="C181" s="14" t="inlineStr">
        <is>
          <t>mit.rpb.all.die.a</t>
        </is>
      </c>
      <c r="D181" s="14" t="inlineStr">
        <is>
          <t>egy.mit.rpb.all.die.a.5</t>
        </is>
      </c>
      <c r="E181" s="14" t="inlineStr">
        <is>
          <t>Retail price before new policies | All subsectors | Diesel</t>
        </is>
      </c>
      <c r="F181" s="14" t="inlineStr">
        <is>
          <t>$/GJ real</t>
        </is>
      </c>
      <c r="G181" s="14" t="inlineStr">
        <is>
          <t>build (Python emulation of RunAllScenarios)</t>
        </is>
      </c>
      <c r="H181" s="23" t="n">
        <v>11.0953075337741</v>
      </c>
      <c r="I181" s="23" t="n">
        <v>7.52329139696042</v>
      </c>
      <c r="J181" s="23" t="n">
        <v>6.68201385154289</v>
      </c>
      <c r="K181" s="23" t="n">
        <v>6.68201385154289</v>
      </c>
      <c r="L181" s="23" t="n">
        <v>6.68201385154289</v>
      </c>
      <c r="M181" s="23" t="n">
        <v>6.68201385154289</v>
      </c>
      <c r="N181" s="23" t="n">
        <v>6.68201385154289</v>
      </c>
      <c r="O181" s="23" t="n">
        <v>6.68201385154289</v>
      </c>
      <c r="P181" s="23" t="n">
        <v>6.68201385154289</v>
      </c>
      <c r="Q181" s="23" t="n">
        <v>6.68201385154289</v>
      </c>
      <c r="R181" s="23" t="n">
        <v>6.68201385154289</v>
      </c>
      <c r="S181" s="23" t="n">
        <v>6.68201385154289</v>
      </c>
      <c r="T181" s="23" t="n">
        <v>6.68201385154289</v>
      </c>
      <c r="U181" s="23" t="n">
        <v>6.68201385154289</v>
      </c>
      <c r="V181" s="23" t="n">
        <v>6.68201385154289</v>
      </c>
      <c r="W181" s="23" t="n">
        <v>6.68201385154289</v>
      </c>
      <c r="X181" s="23" t="n">
        <v>6.68201385154289</v>
      </c>
      <c r="Y181" s="23" t="n">
        <v>6.68201385154289</v>
      </c>
      <c r="Z181" s="23" t="n">
        <v>6.68201385154289</v>
      </c>
    </row>
    <row r="182">
      <c r="A182" s="10" t="n">
        <v>5</v>
      </c>
      <c r="B182" s="14" t="inlineStr">
        <is>
          <t>Package B: ETS on power and industry (cap -5% 2027 to -20% 2035) + carbon tax $25 elsewhere</t>
        </is>
      </c>
      <c r="C182" s="14" t="inlineStr">
        <is>
          <t>mit.rpb.res.nga.a</t>
        </is>
      </c>
      <c r="D182" s="14" t="inlineStr">
        <is>
          <t>egy.mit.rpb.res.nga.a.5</t>
        </is>
      </c>
      <c r="E182" s="14" t="inlineStr">
        <is>
          <t>Retail price before new policies | Residential | Natural gas</t>
        </is>
      </c>
      <c r="F182" s="14" t="inlineStr">
        <is>
          <t>$/GJ real</t>
        </is>
      </c>
      <c r="G182" s="14" t="inlineStr">
        <is>
          <t>build (Python emulation of RunAllScenarios)</t>
        </is>
      </c>
      <c r="H182" s="23" t="n">
        <v>4.63366849483039</v>
      </c>
      <c r="I182" s="23" t="n">
        <v>3.20868563703672</v>
      </c>
      <c r="J182" s="23" t="n">
        <v>2.33088056865822</v>
      </c>
      <c r="K182" s="23" t="n">
        <v>2.33088056865822</v>
      </c>
      <c r="L182" s="23" t="n">
        <v>2.33088056865822</v>
      </c>
      <c r="M182" s="23" t="n">
        <v>2.33088056865822</v>
      </c>
      <c r="N182" s="23" t="n">
        <v>2.33088056865822</v>
      </c>
      <c r="O182" s="23" t="n">
        <v>2.33088056865822</v>
      </c>
      <c r="P182" s="23" t="n">
        <v>2.33088056865822</v>
      </c>
      <c r="Q182" s="23" t="n">
        <v>2.33088056865822</v>
      </c>
      <c r="R182" s="23" t="n">
        <v>2.33088056865822</v>
      </c>
      <c r="S182" s="23" t="n">
        <v>2.33088056865822</v>
      </c>
      <c r="T182" s="23" t="n">
        <v>2.33088056865822</v>
      </c>
      <c r="U182" s="23" t="n">
        <v>2.33088056865822</v>
      </c>
      <c r="V182" s="23" t="n">
        <v>2.33088056865822</v>
      </c>
      <c r="W182" s="23" t="n">
        <v>2.33088056865822</v>
      </c>
      <c r="X182" s="23" t="n">
        <v>2.33088056865822</v>
      </c>
      <c r="Y182" s="23" t="n">
        <v>2.33088056865822</v>
      </c>
      <c r="Z182" s="23" t="n">
        <v>2.33088056865822</v>
      </c>
    </row>
    <row r="183">
      <c r="A183" s="10" t="n">
        <v>5</v>
      </c>
      <c r="B183" s="14" t="inlineStr">
        <is>
          <t>Package B: ETS on power and industry (cap -5% 2027 to -20% 2035) + carbon tax $25 elsewhere</t>
        </is>
      </c>
      <c r="C183" s="14" t="inlineStr">
        <is>
          <t>mit.atp.rod.gso.e</t>
        </is>
      </c>
      <c r="D183" s="14" t="inlineStr">
        <is>
          <t>egy.mit.atp.rod.gso.e.5</t>
        </is>
      </c>
      <c r="E183" s="14" t="inlineStr">
        <is>
          <t>After-tax price | Road | Gasoline</t>
        </is>
      </c>
      <c r="F183" s="14" t="inlineStr">
        <is>
          <t>$/GJ real</t>
        </is>
      </c>
      <c r="G183" s="14" t="inlineStr">
        <is>
          <t>build (Python emulation of RunAllScenarios)</t>
        </is>
      </c>
      <c r="H183" s="23" t="n">
        <v>17.1645453257496</v>
      </c>
      <c r="I183" s="23" t="n">
        <v>11.7387816845338</v>
      </c>
      <c r="J183" s="23" t="n">
        <v>9.58268059228592</v>
      </c>
      <c r="K183" s="23" t="n">
        <v>9.58268059228592</v>
      </c>
      <c r="L183" s="23" t="n">
        <v>9.58268059228592</v>
      </c>
      <c r="M183" s="23" t="n">
        <v>11.2371305922859</v>
      </c>
      <c r="N183" s="23" t="n">
        <v>11.2371305922859</v>
      </c>
      <c r="O183" s="23" t="n">
        <v>11.2371305922859</v>
      </c>
      <c r="P183" s="23" t="n">
        <v>11.2371305922859</v>
      </c>
      <c r="Q183" s="23" t="n">
        <v>11.2371305922859</v>
      </c>
      <c r="R183" s="23" t="n">
        <v>11.2371305922859</v>
      </c>
      <c r="S183" s="23" t="n">
        <v>11.2371305922859</v>
      </c>
      <c r="T183" s="23" t="n">
        <v>11.2371305922859</v>
      </c>
      <c r="U183" s="23" t="n">
        <v>11.2371305922859</v>
      </c>
      <c r="V183" s="23" t="n">
        <v>11.2371305922859</v>
      </c>
      <c r="W183" s="23" t="n">
        <v>11.2371305922859</v>
      </c>
      <c r="X183" s="23" t="n">
        <v>11.2371305922859</v>
      </c>
      <c r="Y183" s="23" t="n">
        <v>11.2371305922859</v>
      </c>
      <c r="Z183" s="23" t="n">
        <v>11.2371305922859</v>
      </c>
    </row>
    <row r="184">
      <c r="A184" s="10" t="n">
        <v>5</v>
      </c>
      <c r="B184" s="14" t="inlineStr">
        <is>
          <t>Package B: ETS on power and industry (cap -5% 2027 to -20% 2035) + carbon tax $25 elsewhere</t>
        </is>
      </c>
      <c r="C184" s="14" t="inlineStr">
        <is>
          <t>mit.rp.res.ecy</t>
        </is>
      </c>
      <c r="D184" s="14" t="inlineStr">
        <is>
          <t>egy.mit.rp.res.ecy.5</t>
        </is>
      </c>
      <c r="E184" s="14" t="inlineStr">
        <is>
          <t>End-user electricity price | Residential | Electricity</t>
        </is>
      </c>
      <c r="F184" s="14" t="inlineStr">
        <is>
          <t>$/kWh real</t>
        </is>
      </c>
      <c r="G184" s="14" t="inlineStr">
        <is>
          <t>build (Python emulation of RunAllScenarios)</t>
        </is>
      </c>
      <c r="H184" s="16" t="n">
        <v>0.0613881498333761</v>
      </c>
      <c r="I184" s="16" t="n">
        <v>0.0524045289478607</v>
      </c>
      <c r="J184" s="16" t="n">
        <v>0.0455995743641052</v>
      </c>
      <c r="K184" s="16" t="n">
        <v>0.0486694048350781</v>
      </c>
      <c r="L184" s="16" t="n">
        <v>0.050766862868368</v>
      </c>
      <c r="M184" s="16" t="n">
        <v>0.0548860799040113</v>
      </c>
      <c r="N184" s="16" t="n">
        <v>0.0558977483274306</v>
      </c>
      <c r="O184" s="16" t="n">
        <v>0.0570105172672225</v>
      </c>
      <c r="P184" s="16" t="n">
        <v>0.0572734110396959</v>
      </c>
      <c r="Q184" s="16" t="n">
        <v>0.0578740274339133</v>
      </c>
      <c r="R184" s="16" t="n">
        <v>0.0582789313590932</v>
      </c>
      <c r="S184" s="16" t="n">
        <v>0.0587601735600129</v>
      </c>
      <c r="T184" s="16" t="n">
        <v>0.0590449532060296</v>
      </c>
      <c r="U184" s="16" t="n">
        <v>0.0595416394552782</v>
      </c>
      <c r="V184" s="16" t="n">
        <v>0.0594323951481367</v>
      </c>
      <c r="W184" s="16" t="n">
        <v>0.0599160378432443</v>
      </c>
      <c r="X184" s="16" t="n">
        <v>0.0600123253031999</v>
      </c>
      <c r="Y184" s="16" t="n">
        <v>0.0604303940787982</v>
      </c>
      <c r="Z184" s="16" t="n">
        <v>0.060523683882206</v>
      </c>
    </row>
    <row r="185">
      <c r="A185" s="10" t="n">
        <v>5</v>
      </c>
      <c r="B185" s="14" t="inlineStr">
        <is>
          <t>Package B: ETS on power and industry (cap -5% 2027 to -20% 2035) + carbon tax $25 elsewhere</t>
        </is>
      </c>
      <c r="C185" s="14" t="inlineStr">
        <is>
          <t>mit.rp.ind.ecy</t>
        </is>
      </c>
      <c r="D185" s="14" t="inlineStr">
        <is>
          <t>egy.mit.rp.ind.ecy.5</t>
        </is>
      </c>
      <c r="E185" s="14" t="inlineStr">
        <is>
          <t>End-user electricity price | Industry | Electricity</t>
        </is>
      </c>
      <c r="F185" s="14" t="inlineStr">
        <is>
          <t>$/kWh real</t>
        </is>
      </c>
      <c r="G185" s="14" t="inlineStr">
        <is>
          <t>build (Python emulation of RunAllScenarios)</t>
        </is>
      </c>
      <c r="H185" s="16" t="n">
        <v>0.0636617850123901</v>
      </c>
      <c r="I185" s="16" t="n">
        <v>0.0622303781255846</v>
      </c>
      <c r="J185" s="16" t="n">
        <v>0.0519623056707246</v>
      </c>
      <c r="K185" s="16" t="n">
        <v>0.0550321361416975</v>
      </c>
      <c r="L185" s="16" t="n">
        <v>0.0571295941749874</v>
      </c>
      <c r="M185" s="16" t="n">
        <v>0.0612488112106306</v>
      </c>
      <c r="N185" s="16" t="n">
        <v>0.06226047963405</v>
      </c>
      <c r="O185" s="16" t="n">
        <v>0.0633732485738419</v>
      </c>
      <c r="P185" s="16" t="n">
        <v>0.06363614234631521</v>
      </c>
      <c r="Q185" s="16" t="n">
        <v>0.0642367587405327</v>
      </c>
      <c r="R185" s="16" t="n">
        <v>0.0646416626657126</v>
      </c>
      <c r="S185" s="16" t="n">
        <v>0.0651229048666323</v>
      </c>
      <c r="T185" s="16" t="n">
        <v>0.065407684512649</v>
      </c>
      <c r="U185" s="16" t="n">
        <v>0.06590437076189749</v>
      </c>
      <c r="V185" s="16" t="n">
        <v>0.0657951264547561</v>
      </c>
      <c r="W185" s="16" t="n">
        <v>0.06627876914986371</v>
      </c>
      <c r="X185" s="16" t="n">
        <v>0.06637505660981929</v>
      </c>
      <c r="Y185" s="16" t="n">
        <v>0.0667931253854175</v>
      </c>
      <c r="Z185" s="16" t="n">
        <v>0.06688641518882529</v>
      </c>
    </row>
    <row r="186">
      <c r="A186" s="10" t="n">
        <v>5</v>
      </c>
      <c r="B186" s="14" t="inlineStr">
        <is>
          <t>Package B: ETS on power and industry (cap -5% 2027 to -20% 2035) + carbon tax $25 elsewhere</t>
        </is>
      </c>
      <c r="C186" s="14" t="inlineStr">
        <is>
          <t>mit.gncav</t>
        </is>
      </c>
      <c r="D186" s="14" t="inlineStr">
        <is>
          <t>egy.mit.gncav.5</t>
        </is>
      </c>
      <c r="E186" s="14" t="inlineStr">
        <is>
          <t>Average generation cost (weighted by generation shares)</t>
        </is>
      </c>
      <c r="F186" s="14" t="inlineStr">
        <is>
          <t>$/kWh</t>
        </is>
      </c>
      <c r="G186" s="14" t="inlineStr">
        <is>
          <t>build (Python emulation of RunAllScenarios)</t>
        </is>
      </c>
      <c r="H186" s="16" t="n">
        <v>0.07175129811497501</v>
      </c>
      <c r="I186" s="16" t="n">
        <v>0.0671440046861646</v>
      </c>
      <c r="J186" s="16" t="n">
        <v>0.0702138351571375</v>
      </c>
      <c r="K186" s="16" t="n">
        <v>0.0723112931904273</v>
      </c>
      <c r="L186" s="16" t="n">
        <v>0.0764305102260706</v>
      </c>
      <c r="M186" s="16" t="n">
        <v>0.07625134916575101</v>
      </c>
      <c r="N186" s="16" t="n">
        <v>0.0764458771691036</v>
      </c>
      <c r="O186" s="16" t="n">
        <v>0.0759034558957246</v>
      </c>
      <c r="P186" s="16" t="n">
        <v>0.0757738631587801</v>
      </c>
      <c r="Q186" s="16" t="n">
        <v>0.0754777550270069</v>
      </c>
      <c r="R186" s="16" t="n">
        <v>0.0753272109499723</v>
      </c>
      <c r="S186" s="16" t="n">
        <v>0.07514149544196159</v>
      </c>
      <c r="T186" s="16" t="n">
        <v>0.07507228326434059</v>
      </c>
      <c r="U186" s="16" t="n">
        <v>0.07496388368535779</v>
      </c>
      <c r="V186" s="16" t="n">
        <v>0.0749013070904687</v>
      </c>
      <c r="W186" s="16" t="n">
        <v>0.07473112920942419</v>
      </c>
      <c r="X186" s="16" t="n">
        <v>0.0746516061717442</v>
      </c>
      <c r="Y186" s="16" t="n">
        <v>0.074487598717806</v>
      </c>
      <c r="Z186" s="16" t="n">
        <v>0.07433859690444659</v>
      </c>
    </row>
    <row r="187">
      <c r="A187" s="10" t="n">
        <v>5</v>
      </c>
      <c r="B187" s="14" t="inlineStr">
        <is>
          <t>Package B: ETS on power and industry (cap -5% 2027 to -20% 2035) + carbon tax $25 elsewhere</t>
        </is>
      </c>
      <c r="C187" s="14" t="inlineStr">
        <is>
          <t>mit.co2.pow.all.e</t>
        </is>
      </c>
      <c r="D187" s="14" t="inlineStr">
        <is>
          <t>egy.mit.co2.pow.all.e.5</t>
        </is>
      </c>
      <c r="E187" s="14" t="inlineStr">
        <is>
          <t>CO2 emissions from fuel combustion | Power | All fuels</t>
        </is>
      </c>
      <c r="F187" s="14" t="inlineStr">
        <is>
          <t>MtCO2</t>
        </is>
      </c>
      <c r="G187" s="14" t="inlineStr">
        <is>
          <t>build (Python emulation of RunAllScenarios)</t>
        </is>
      </c>
      <c r="H187" s="40" t="n">
        <v>90.0555728903077</v>
      </c>
      <c r="I187" s="40" t="n">
        <v>109.276598304773</v>
      </c>
      <c r="J187" s="40" t="n">
        <v>109.227110454685</v>
      </c>
      <c r="K187" s="40" t="n">
        <v>117.345871180315</v>
      </c>
      <c r="L187" s="40" t="n">
        <v>109.668044614128</v>
      </c>
      <c r="M187" s="40" t="n">
        <v>108.856606337249</v>
      </c>
      <c r="N187" s="40" t="n">
        <v>105.701846357026</v>
      </c>
      <c r="O187" s="40" t="n">
        <v>107.315902054939</v>
      </c>
      <c r="P187" s="40" t="n">
        <v>106.520541292351</v>
      </c>
      <c r="Q187" s="40" t="n">
        <v>106.853551263498</v>
      </c>
      <c r="R187" s="40" t="n">
        <v>106.436717680036</v>
      </c>
      <c r="S187" s="40" t="n">
        <v>106.429646708649</v>
      </c>
      <c r="T187" s="40" t="n">
        <v>105.731375427006</v>
      </c>
      <c r="U187" s="40" t="n">
        <v>105.417167704454</v>
      </c>
      <c r="V187" s="40" t="n">
        <v>104.73771040316</v>
      </c>
      <c r="W187" s="40" t="n">
        <v>105.041904162942</v>
      </c>
      <c r="X187" s="40" t="n">
        <v>104.46743277258</v>
      </c>
      <c r="Y187" s="40" t="n">
        <v>104.610126633573</v>
      </c>
      <c r="Z187" s="40" t="n">
        <v>104.301240819026</v>
      </c>
    </row>
    <row r="188">
      <c r="A188" s="10" t="n">
        <v>5</v>
      </c>
      <c r="B188" s="14" t="inlineStr">
        <is>
          <t>Package B: ETS on power and industry (cap -5% 2027 to -20% 2035) + carbon tax $25 elsewhere</t>
        </is>
      </c>
      <c r="C188" s="14" t="inlineStr">
        <is>
          <t>mit.gtot</t>
        </is>
      </c>
      <c r="D188" s="14" t="inlineStr">
        <is>
          <t>egy.mit.gtot.5</t>
        </is>
      </c>
      <c r="E188" s="14" t="inlineStr">
        <is>
          <t>Generation, total</t>
        </is>
      </c>
      <c r="F188" s="14" t="inlineStr">
        <is>
          <t>MWy</t>
        </is>
      </c>
      <c r="G188" s="14" t="inlineStr">
        <is>
          <t>build (Python emulation of RunAllScenarios)</t>
        </is>
      </c>
      <c r="H188" s="43" t="n">
        <v>25122.5095205354</v>
      </c>
      <c r="I188" s="43" t="n">
        <v>30746.5374802134</v>
      </c>
      <c r="J188" s="43" t="n">
        <v>32478.0797087984</v>
      </c>
      <c r="K188" s="43" t="n">
        <v>36617.9829695121</v>
      </c>
      <c r="L188" s="43" t="n">
        <v>36726.9250636121</v>
      </c>
      <c r="M188" s="43" t="n">
        <v>37413.6291052992</v>
      </c>
      <c r="N188" s="43" t="n">
        <v>37671.2476262593</v>
      </c>
      <c r="O188" s="43" t="n">
        <v>38908.8312067794</v>
      </c>
      <c r="P188" s="43" t="n">
        <v>40014.4954091799</v>
      </c>
      <c r="Q188" s="43" t="n">
        <v>41424.4919137292</v>
      </c>
      <c r="R188" s="43" t="n">
        <v>42742.0954435116</v>
      </c>
      <c r="S188" s="43" t="n">
        <v>44153.1599371858</v>
      </c>
      <c r="T188" s="43" t="n">
        <v>45560.741249088</v>
      </c>
      <c r="U188" s="43" t="n">
        <v>47067.6240472111</v>
      </c>
      <c r="V188" s="43" t="n">
        <v>48517.7289932507</v>
      </c>
      <c r="W188" s="43" t="n">
        <v>50237.8449221356</v>
      </c>
      <c r="X188" s="43" t="n">
        <v>51744.3009246959</v>
      </c>
      <c r="Y188" s="43" t="n">
        <v>53440.632344529</v>
      </c>
      <c r="Z188" s="43" t="n">
        <v>55024.5183290085</v>
      </c>
    </row>
    <row r="189">
      <c r="A189" s="10" t="n">
        <v>5</v>
      </c>
      <c r="B189" s="14" t="inlineStr">
        <is>
          <t>Package B: ETS on power and industry (cap -5% 2027 to -20% 2035) + carbon tax $25 elsewhere</t>
        </is>
      </c>
      <c r="C189" s="14" t="inlineStr">
        <is>
          <t>mit.vre</t>
        </is>
      </c>
      <c r="D189" s="14" t="inlineStr">
        <is>
          <t>egy.mit.vre.5</t>
        </is>
      </c>
      <c r="E189" s="14" t="inlineStr">
        <is>
          <t>Variable renewable share of generation (wind, solar, other renewables)</t>
        </is>
      </c>
      <c r="F189" s="14" t="inlineStr">
        <is>
          <t>share</t>
        </is>
      </c>
      <c r="G189" s="14" t="inlineStr">
        <is>
          <t>build (Python emulation of RunAllScenarios)</t>
        </is>
      </c>
      <c r="H189" s="13" t="n">
        <v>0.0523422150659333</v>
      </c>
      <c r="I189" s="13" t="n">
        <v>0.0528821675574647</v>
      </c>
      <c r="J189" s="13" t="n">
        <v>0.07919938787085019</v>
      </c>
      <c r="K189" s="13" t="n">
        <v>0.0986851666992323</v>
      </c>
      <c r="L189" s="13" t="n">
        <v>0.129734996138023</v>
      </c>
      <c r="M189" s="13" t="n">
        <v>0.145426664573973</v>
      </c>
      <c r="N189" s="13" t="n">
        <v>0.167502812849844</v>
      </c>
      <c r="O189" s="13" t="n">
        <v>0.177512461259647</v>
      </c>
      <c r="P189" s="13" t="n">
        <v>0.198633816970058</v>
      </c>
      <c r="Q189" s="13" t="n">
        <v>0.217292122156214</v>
      </c>
      <c r="R189" s="13" t="n">
        <v>0.237134206738988</v>
      </c>
      <c r="S189" s="13" t="n">
        <v>0.254930330957924</v>
      </c>
      <c r="T189" s="13" t="n">
        <v>0.275442803320502</v>
      </c>
      <c r="U189" s="13" t="n">
        <v>0.293969546453018</v>
      </c>
      <c r="V189" s="13" t="n">
        <v>0.312419522671852</v>
      </c>
      <c r="W189" s="13" t="n">
        <v>0.328259842878254</v>
      </c>
      <c r="X189" s="13" t="n">
        <v>0.344642939920568</v>
      </c>
      <c r="Y189" s="13" t="n">
        <v>0.359185379177635</v>
      </c>
      <c r="Z189" s="13" t="n">
        <v>0.373782062813926</v>
      </c>
    </row>
    <row r="190">
      <c r="A190" s="10" t="n">
        <v>5</v>
      </c>
      <c r="B190" s="14" t="inlineStr">
        <is>
          <t>Package B: ETS on power and industry (cap -5% 2027 to -20% 2035) + carbon tax $25 elsewhere</t>
        </is>
      </c>
      <c r="C190" s="14" t="inlineStr">
        <is>
          <t>mit.shr.pow.nga</t>
        </is>
      </c>
      <c r="D190" s="14" t="inlineStr">
        <is>
          <t>egy.mit.shr.pow.nga.5</t>
        </is>
      </c>
      <c r="E190" s="14" t="inlineStr">
        <is>
          <t>Generation share | Power | Natural gas</t>
        </is>
      </c>
      <c r="F190" s="14" t="inlineStr">
        <is>
          <t>share</t>
        </is>
      </c>
      <c r="G190" s="14" t="inlineStr">
        <is>
          <t>build (Python emulation of RunAllScenarios)</t>
        </is>
      </c>
      <c r="H190" s="13" t="n">
        <v>0.796805951196797</v>
      </c>
      <c r="I190" s="13" t="n">
        <v>0.823691270664898</v>
      </c>
      <c r="J190" s="13" t="n">
        <v>0.751614535192631</v>
      </c>
      <c r="K190" s="13" t="n">
        <v>0.698975686303327</v>
      </c>
      <c r="L190" s="13" t="n">
        <v>0.609738997669936</v>
      </c>
      <c r="M190" s="13" t="n">
        <v>0.5981528266434391</v>
      </c>
      <c r="N190" s="13" t="n">
        <v>0.57674805949549</v>
      </c>
      <c r="O190" s="13" t="n">
        <v>0.57457895423865</v>
      </c>
      <c r="P190" s="13" t="n">
        <v>0.558021357335604</v>
      </c>
      <c r="Q190" s="13" t="n">
        <v>0.545591254585122</v>
      </c>
      <c r="R190" s="13" t="n">
        <v>0.530266981626148</v>
      </c>
      <c r="S190" s="13" t="n">
        <v>0.51715711153022</v>
      </c>
      <c r="T190" s="13" t="n">
        <v>0.500693706488247</v>
      </c>
      <c r="U190" s="13" t="n">
        <v>0.486296918544863</v>
      </c>
      <c r="V190" s="13" t="n">
        <v>0.471224200840168</v>
      </c>
      <c r="W190" s="13" t="n">
        <v>0.459774533543699</v>
      </c>
      <c r="X190" s="13" t="n">
        <v>0.446276071477435</v>
      </c>
      <c r="Y190" s="13" t="n">
        <v>0.435550075278428</v>
      </c>
      <c r="Z190" s="13" t="n">
        <v>0.424066888828466</v>
      </c>
    </row>
    <row r="191">
      <c r="A191" s="10" t="n">
        <v>5</v>
      </c>
      <c r="B191" s="14" t="inlineStr">
        <is>
          <t>Package B: ETS on power and industry (cap -5% 2027 to -20% 2035) + carbon tax $25 elsewhere</t>
        </is>
      </c>
      <c r="C191" s="14" t="inlineStr">
        <is>
          <t>mit.usdtot</t>
        </is>
      </c>
      <c r="D191" s="14" t="inlineStr">
        <is>
          <t>egy.mit.usdtot.5</t>
        </is>
      </c>
      <c r="E191" s="14" t="inlineStr">
        <is>
          <t>New investment, total</t>
        </is>
      </c>
      <c r="F191" s="14" t="inlineStr">
        <is>
          <t>USD m real</t>
        </is>
      </c>
      <c r="G191" s="14" t="inlineStr">
        <is>
          <t>build (Python emulation of RunAllScenarios)</t>
        </is>
      </c>
      <c r="H191" s="43" t="n">
        <v>3165.88060788837</v>
      </c>
      <c r="I191" s="43" t="n">
        <v>23118.2511509123</v>
      </c>
      <c r="J191" s="43" t="n">
        <v>25914.2873308545</v>
      </c>
      <c r="K191" s="43" t="n">
        <v>29069.3593583824</v>
      </c>
      <c r="L191" s="43" t="n">
        <v>6085.75154260908</v>
      </c>
      <c r="M191" s="43" t="n">
        <v>7151.11359431056</v>
      </c>
      <c r="N191" s="43" t="n">
        <v>5400.28442179832</v>
      </c>
      <c r="O191" s="43" t="n">
        <v>9045.990751474439</v>
      </c>
      <c r="P191" s="43" t="n">
        <v>8697.04078001909</v>
      </c>
      <c r="Q191" s="43" t="n">
        <v>9853.459471543039</v>
      </c>
      <c r="R191" s="43" t="n">
        <v>9727.65995148072</v>
      </c>
      <c r="S191" s="43" t="n">
        <v>10490.7907457879</v>
      </c>
      <c r="T191" s="43" t="n">
        <v>10609.8006007502</v>
      </c>
      <c r="U191" s="43" t="n">
        <v>11069.3494950102</v>
      </c>
      <c r="V191" s="43" t="n">
        <v>11057.783379295</v>
      </c>
      <c r="W191" s="43" t="n">
        <v>11891.7362906212</v>
      </c>
      <c r="X191" s="43" t="n">
        <v>11449.878776584</v>
      </c>
      <c r="Y191" s="43" t="n">
        <v>11925.2648578991</v>
      </c>
      <c r="Z191" s="43" t="n">
        <v>11623.4569431515</v>
      </c>
    </row>
    <row r="192">
      <c r="A192" s="10" t="n">
        <v>5</v>
      </c>
      <c r="B192" s="14" t="inlineStr">
        <is>
          <t>Package B: ETS on power and industry (cap -5% 2027 to -20% 2035) + carbon tax $25 elsewhere</t>
        </is>
      </c>
      <c r="C192" s="14" t="inlineStr">
        <is>
          <t>mit.demtot</t>
        </is>
      </c>
      <c r="D192" s="14" t="inlineStr">
        <is>
          <t>egy.mit.demtot.5</t>
        </is>
      </c>
      <c r="E192" s="14" t="inlineStr">
        <is>
          <t>Electricity demand, total</t>
        </is>
      </c>
      <c r="F192" s="14" t="inlineStr">
        <is>
          <t>ktoe</t>
        </is>
      </c>
      <c r="G192" s="14" t="inlineStr">
        <is>
          <t>build (Python emulation of RunAllScenarios)</t>
        </is>
      </c>
      <c r="H192" s="43" t="n">
        <v>15495.7198104268</v>
      </c>
      <c r="I192" s="43" t="n">
        <v>18964.655164912</v>
      </c>
      <c r="J192" s="43" t="n">
        <v>20032.681159375</v>
      </c>
      <c r="K192" s="43" t="n">
        <v>22586.199187415</v>
      </c>
      <c r="L192" s="43" t="n">
        <v>22653.3953472713</v>
      </c>
      <c r="M192" s="43" t="n">
        <v>23076.9586626309</v>
      </c>
      <c r="N192" s="43" t="n">
        <v>23235.8593654253</v>
      </c>
      <c r="O192" s="43" t="n">
        <v>23999.2085997066</v>
      </c>
      <c r="P192" s="43" t="n">
        <v>24681.1891427257</v>
      </c>
      <c r="Q192" s="43" t="n">
        <v>25550.8837387341</v>
      </c>
      <c r="R192" s="43" t="n">
        <v>26363.5897744128</v>
      </c>
      <c r="S192" s="43" t="n">
        <v>27233.9431127425</v>
      </c>
      <c r="T192" s="43" t="n">
        <v>28102.1480029348</v>
      </c>
      <c r="U192" s="43" t="n">
        <v>29031.6026662032</v>
      </c>
      <c r="V192" s="43" t="n">
        <v>29926.0363978802</v>
      </c>
      <c r="W192" s="43" t="n">
        <v>30987.0145797639</v>
      </c>
      <c r="X192" s="43" t="n">
        <v>31916.20599288</v>
      </c>
      <c r="Y192" s="43" t="n">
        <v>32962.5137419474</v>
      </c>
      <c r="Z192" s="43" t="n">
        <v>33939.4644485277</v>
      </c>
    </row>
    <row r="193">
      <c r="A193" s="10" t="n">
        <v>5</v>
      </c>
      <c r="B193" s="14" t="inlineStr">
        <is>
          <t>Package B: ETS on power and industry (cap -5% 2027 to -20% 2035) + carbon tax $25 elsewhere</t>
        </is>
      </c>
      <c r="C193" s="14" t="inlineStr">
        <is>
          <t>mit.eldem.tra.ecy.e</t>
        </is>
      </c>
      <c r="D193" s="14" t="inlineStr">
        <is>
          <t>egy.mit.eldem.tra.ecy.e.5</t>
        </is>
      </c>
      <c r="E193" s="14" t="inlineStr">
        <is>
          <t>Electricity demand (memo: power model H; not in the fuel totals; sector policies do not act on it) | Transport | Electricity</t>
        </is>
      </c>
      <c r="F193" s="14" t="inlineStr">
        <is>
          <t>ktoe</t>
        </is>
      </c>
      <c r="G193" s="14" t="inlineStr">
        <is>
          <t>build (Python emulation of RunAllScenarios)</t>
        </is>
      </c>
      <c r="H193" s="43" t="n">
        <v>47.6318696194386</v>
      </c>
      <c r="I193" s="43" t="n">
        <v>56.1578666775528</v>
      </c>
      <c r="J193" s="43" t="n">
        <v>59.1776119843666</v>
      </c>
      <c r="K193" s="43" t="n">
        <v>65.56989481179821</v>
      </c>
      <c r="L193" s="43" t="n">
        <v>66.9131268376554</v>
      </c>
      <c r="M193" s="43" t="n">
        <v>69.2550463239356</v>
      </c>
      <c r="N193" s="43" t="n">
        <v>71.34111701138271</v>
      </c>
      <c r="O193" s="43" t="n">
        <v>74.68259817051209</v>
      </c>
      <c r="P193" s="43" t="n">
        <v>77.7593368570315</v>
      </c>
      <c r="Q193" s="43" t="n">
        <v>81.30527215377261</v>
      </c>
      <c r="R193" s="43" t="n">
        <v>84.7819714478464</v>
      </c>
      <c r="S193" s="43" t="n">
        <v>88.4481184813709</v>
      </c>
      <c r="T193" s="43" t="n">
        <v>92.16814411815911</v>
      </c>
      <c r="U193" s="43" t="n">
        <v>96.0889704462616</v>
      </c>
      <c r="V193" s="43" t="n">
        <v>99.98698799662679</v>
      </c>
      <c r="W193" s="43" t="n">
        <v>104.336637988258</v>
      </c>
      <c r="X193" s="43" t="n">
        <v>108.434429218819</v>
      </c>
      <c r="Y193" s="43" t="n">
        <v>112.870202146478</v>
      </c>
      <c r="Z193" s="43" t="n">
        <v>117.19807594904</v>
      </c>
    </row>
    <row r="194">
      <c r="A194" s="10" t="n">
        <v>5</v>
      </c>
      <c r="B194" s="14" t="inlineStr">
        <is>
          <t>Package B: ETS on power and industry (cap -5% 2027 to -20% 2035) + carbon tax $25 elsewhere</t>
        </is>
      </c>
      <c r="C194" s="14" t="inlineStr">
        <is>
          <t>mit.eldem.bld.ecy.e</t>
        </is>
      </c>
      <c r="D194" s="14" t="inlineStr">
        <is>
          <t>egy.mit.eldem.bld.ecy.e.5</t>
        </is>
      </c>
      <c r="E194" s="14" t="inlineStr">
        <is>
          <t>Electricity demand (memo: power model H; not in the fuel totals; sector policies do not act on it) | Buildings | Electricity</t>
        </is>
      </c>
      <c r="F194" s="14" t="inlineStr">
        <is>
          <t>ktoe</t>
        </is>
      </c>
      <c r="G194" s="14" t="inlineStr">
        <is>
          <t>build (Python emulation of RunAllScenarios)</t>
        </is>
      </c>
      <c r="H194" s="43" t="n">
        <v>11660.9678190786</v>
      </c>
      <c r="I194" s="43" t="n">
        <v>14469.3803845704</v>
      </c>
      <c r="J194" s="43" t="n">
        <v>15418.0538874128</v>
      </c>
      <c r="K194" s="43" t="n">
        <v>17431.2228698156</v>
      </c>
      <c r="L194" s="43" t="n">
        <v>17472.9645765782</v>
      </c>
      <c r="M194" s="43" t="n">
        <v>17802.3062235189</v>
      </c>
      <c r="N194" s="43" t="n">
        <v>17914.0267787315</v>
      </c>
      <c r="O194" s="43" t="n">
        <v>18518.0877772722</v>
      </c>
      <c r="P194" s="43" t="n">
        <v>19057.8329677124</v>
      </c>
      <c r="Q194" s="43" t="n">
        <v>19750.7017124359</v>
      </c>
      <c r="R194" s="43" t="n">
        <v>20397.7188731511</v>
      </c>
      <c r="S194" s="43" t="n">
        <v>21092.2089741591</v>
      </c>
      <c r="T194" s="43" t="n">
        <v>21785.4943517911</v>
      </c>
      <c r="U194" s="43" t="n">
        <v>22529.3497156554</v>
      </c>
      <c r="V194" s="43" t="n">
        <v>23245.1856123948</v>
      </c>
      <c r="W194" s="43" t="n">
        <v>24097.9003830314</v>
      </c>
      <c r="X194" s="43" t="n">
        <v>24843.428251481</v>
      </c>
      <c r="Y194" s="43" t="n">
        <v>25685.5992724746</v>
      </c>
      <c r="Z194" s="43" t="n">
        <v>26471.57251092</v>
      </c>
    </row>
    <row r="195">
      <c r="A195" s="10" t="n">
        <v>5</v>
      </c>
      <c r="B195" s="14" t="inlineStr">
        <is>
          <t>Package B: ETS on power and industry (cap -5% 2027 to -20% 2035) + carbon tax $25 elsewhere</t>
        </is>
      </c>
      <c r="C195" s="14" t="inlineStr">
        <is>
          <t>mit.eldem.ind.ecy.e</t>
        </is>
      </c>
      <c r="D195" s="14" t="inlineStr">
        <is>
          <t>egy.mit.eldem.ind.ecy.e.5</t>
        </is>
      </c>
      <c r="E195" s="14" t="inlineStr">
        <is>
          <t>Electricity demand (memo: power model H; not in the fuel totals; sector policies do not act on it) | Industry | Electricity</t>
        </is>
      </c>
      <c r="F195" s="14" t="inlineStr">
        <is>
          <t>ktoe</t>
        </is>
      </c>
      <c r="G195" s="14" t="inlineStr">
        <is>
          <t>build (Python emulation of RunAllScenarios)</t>
        </is>
      </c>
      <c r="H195" s="43" t="n">
        <v>3787.12012172875</v>
      </c>
      <c r="I195" s="43" t="n">
        <v>4439.11691366402</v>
      </c>
      <c r="J195" s="43" t="n">
        <v>4555.44965997782</v>
      </c>
      <c r="K195" s="43" t="n">
        <v>5089.40642278754</v>
      </c>
      <c r="L195" s="43" t="n">
        <v>5113.51764385544</v>
      </c>
      <c r="M195" s="43" t="n">
        <v>5205.397392788</v>
      </c>
      <c r="N195" s="43" t="n">
        <v>5250.49146968245</v>
      </c>
      <c r="O195" s="43" t="n">
        <v>5406.43822426391</v>
      </c>
      <c r="P195" s="43" t="n">
        <v>5545.59683815625</v>
      </c>
      <c r="Q195" s="43" t="n">
        <v>5718.87675414442</v>
      </c>
      <c r="R195" s="43" t="n">
        <v>5881.08892981383</v>
      </c>
      <c r="S195" s="43" t="n">
        <v>6053.28602010202</v>
      </c>
      <c r="T195" s="43" t="n">
        <v>6224.4855070255</v>
      </c>
      <c r="U195" s="43" t="n">
        <v>6406.16398010152</v>
      </c>
      <c r="V195" s="43" t="n">
        <v>6580.86379748882</v>
      </c>
      <c r="W195" s="43" t="n">
        <v>6784.77755874422</v>
      </c>
      <c r="X195" s="43" t="n">
        <v>6964.34331218016</v>
      </c>
      <c r="Y195" s="43" t="n">
        <v>7164.04426732635</v>
      </c>
      <c r="Z195" s="43" t="n">
        <v>7350.69386165868</v>
      </c>
    </row>
    <row r="196">
      <c r="A196" s="10" t="n">
        <v>5</v>
      </c>
      <c r="B196" s="14" t="inlineStr">
        <is>
          <t>Package B: ETS on power and industry (cap -5% 2027 to -20% 2035) + carbon tax $25 elsewhere</t>
        </is>
      </c>
      <c r="C196" s="14" t="inlineStr">
        <is>
          <t>mit.eldem.oen.ecy.e</t>
        </is>
      </c>
      <c r="D196" s="14" t="inlineStr">
        <is>
          <t>egy.mit.eldem.oen.ecy.e.5</t>
        </is>
      </c>
      <c r="E196" s="14" t="inlineStr">
        <is>
          <t>Electricity demand (memo: power model H; not in the fuel totals; sector policies do not act on it) | Other energy use | Electricity</t>
        </is>
      </c>
      <c r="F196" s="14" t="inlineStr">
        <is>
          <t>ktoe</t>
        </is>
      </c>
      <c r="G196" s="14" t="inlineStr">
        <is>
          <t>build (Python emulation of RunAllScenarios)</t>
        </is>
      </c>
      <c r="H196" s="43" t="n">
        <v>0</v>
      </c>
      <c r="I196" s="43" t="n">
        <v>0</v>
      </c>
      <c r="J196" s="43" t="n">
        <v>0</v>
      </c>
      <c r="K196" s="43" t="n">
        <v>0</v>
      </c>
      <c r="L196" s="43" t="n">
        <v>0</v>
      </c>
      <c r="M196" s="43" t="n">
        <v>0</v>
      </c>
      <c r="N196" s="43" t="n">
        <v>0</v>
      </c>
      <c r="O196" s="43" t="n">
        <v>0</v>
      </c>
      <c r="P196" s="43" t="n">
        <v>0</v>
      </c>
      <c r="Q196" s="43" t="n">
        <v>0</v>
      </c>
      <c r="R196" s="43" t="n">
        <v>0</v>
      </c>
      <c r="S196" s="43" t="n">
        <v>0</v>
      </c>
      <c r="T196" s="43" t="n">
        <v>0</v>
      </c>
      <c r="U196" s="43" t="n">
        <v>0</v>
      </c>
      <c r="V196" s="43" t="n">
        <v>0</v>
      </c>
      <c r="W196" s="43" t="n">
        <v>0</v>
      </c>
      <c r="X196" s="43" t="n">
        <v>0</v>
      </c>
      <c r="Y196" s="43" t="n">
        <v>0</v>
      </c>
      <c r="Z196" s="43" t="n">
        <v>0</v>
      </c>
    </row>
    <row r="197">
      <c r="A197" s="10" t="n">
        <v>5</v>
      </c>
      <c r="B197" s="14" t="inlineStr">
        <is>
          <t>Package B: ETS on power and industry (cap -5% 2027 to -20% 2035) + carbon tax $25 elsewhere</t>
        </is>
      </c>
      <c r="C197" s="14" t="inlineStr">
        <is>
          <t>mit.req</t>
        </is>
      </c>
      <c r="D197" s="14" t="inlineStr">
        <is>
          <t>egy.mit.req.5</t>
        </is>
      </c>
      <c r="E197" s="14" t="inlineStr">
        <is>
          <t>Required generation (incl. net exports, transmission and statistical differences, own use)</t>
        </is>
      </c>
      <c r="F197" s="14" t="inlineStr">
        <is>
          <t>MWy</t>
        </is>
      </c>
      <c r="G197" s="14" t="inlineStr">
        <is>
          <t>build (Python emulation of RunAllScenarios)</t>
        </is>
      </c>
      <c r="H197" s="43" t="n">
        <v>25122.5095205354</v>
      </c>
      <c r="I197" s="43" t="n">
        <v>30746.5374802134</v>
      </c>
      <c r="J197" s="43" t="n">
        <v>32478.0797087984</v>
      </c>
      <c r="K197" s="43" t="n">
        <v>36617.9829695121</v>
      </c>
      <c r="L197" s="43" t="n">
        <v>36726.9250636121</v>
      </c>
      <c r="M197" s="43" t="n">
        <v>37413.6291052992</v>
      </c>
      <c r="N197" s="43" t="n">
        <v>37671.2476262593</v>
      </c>
      <c r="O197" s="43" t="n">
        <v>38908.8312067794</v>
      </c>
      <c r="P197" s="43" t="n">
        <v>40014.4954091799</v>
      </c>
      <c r="Q197" s="43" t="n">
        <v>41424.4919137292</v>
      </c>
      <c r="R197" s="43" t="n">
        <v>42742.0954435116</v>
      </c>
      <c r="S197" s="43" t="n">
        <v>44153.1599371858</v>
      </c>
      <c r="T197" s="43" t="n">
        <v>45560.741249088</v>
      </c>
      <c r="U197" s="43" t="n">
        <v>47067.6240472111</v>
      </c>
      <c r="V197" s="43" t="n">
        <v>48517.7289932507</v>
      </c>
      <c r="W197" s="43" t="n">
        <v>50237.8449221356</v>
      </c>
      <c r="X197" s="43" t="n">
        <v>51744.3009246959</v>
      </c>
      <c r="Y197" s="43" t="n">
        <v>53440.632344529</v>
      </c>
      <c r="Z197" s="43" t="n">
        <v>55024.5183290085</v>
      </c>
    </row>
    <row r="198">
      <c r="A198" s="10" t="n">
        <v>5</v>
      </c>
      <c r="B198" s="14" t="inlineStr">
        <is>
          <t>Package B: ETS on power and industry (cap -5% 2027 to -20% 2035) + carbon tax $25 elsewhere</t>
        </is>
      </c>
      <c r="C198" s="14" t="inlineStr">
        <is>
          <t>mit.captot</t>
        </is>
      </c>
      <c r="D198" s="14" t="inlineStr">
        <is>
          <t>egy.mit.captot.5</t>
        </is>
      </c>
      <c r="E198" s="14" t="inlineStr">
        <is>
          <t>Nameplate capacity, total</t>
        </is>
      </c>
      <c r="F198" s="14" t="inlineStr">
        <is>
          <t>MW</t>
        </is>
      </c>
      <c r="G198" s="14" t="inlineStr">
        <is>
          <t>build (Python emulation of RunAllScenarios)</t>
        </is>
      </c>
      <c r="H198" s="43" t="n">
        <v>60726.1845893258</v>
      </c>
      <c r="I198" s="43" t="n">
        <v>61049.4611572871</v>
      </c>
      <c r="J198" s="43" t="n">
        <v>72538.15504614809</v>
      </c>
      <c r="K198" s="43" t="n">
        <v>85462.4125730696</v>
      </c>
      <c r="L198" s="43" t="n">
        <v>100027.036691791</v>
      </c>
      <c r="M198" s="43" t="n">
        <v>101736.58002596</v>
      </c>
      <c r="N198" s="43" t="n">
        <v>104352.899276787</v>
      </c>
      <c r="O198" s="43" t="n">
        <v>105640.444362687</v>
      </c>
      <c r="P198" s="43" t="n">
        <v>109977.148319695</v>
      </c>
      <c r="Q198" s="43" t="n">
        <v>114125.507443777</v>
      </c>
      <c r="R198" s="43" t="n">
        <v>119149.788021948</v>
      </c>
      <c r="S198" s="43" t="n">
        <v>123955.079745517</v>
      </c>
      <c r="T198" s="43" t="n">
        <v>129589.97394871</v>
      </c>
      <c r="U198" s="43" t="n">
        <v>135194.500108163</v>
      </c>
      <c r="V198" s="43" t="n">
        <v>141107.274992903</v>
      </c>
      <c r="W198" s="43" t="n">
        <v>146953.836167311</v>
      </c>
      <c r="X198" s="43" t="n">
        <v>153316.299770595</v>
      </c>
      <c r="Y198" s="43" t="n">
        <v>159347.455301804</v>
      </c>
      <c r="Z198" s="43" t="n">
        <v>165747.920014697</v>
      </c>
    </row>
    <row r="199">
      <c r="A199" s="10" t="n">
        <v>5</v>
      </c>
      <c r="B199" s="14" t="inlineStr">
        <is>
          <t>Package B: ETS on power and industry (cap -5% 2027 to -20% 2035) + carbon tax $25 elsewhere</t>
        </is>
      </c>
      <c r="C199" s="14" t="inlineStr">
        <is>
          <t>mit.cap.pow.wnd</t>
        </is>
      </c>
      <c r="D199" s="14" t="inlineStr">
        <is>
          <t>egy.mit.cap.pow.wnd.5</t>
        </is>
      </c>
      <c r="E199" s="14" t="inlineStr">
        <is>
          <t>Nameplate capacity | Power | Wind</t>
        </is>
      </c>
      <c r="F199" s="14" t="inlineStr">
        <is>
          <t>MW</t>
        </is>
      </c>
      <c r="G199" s="14" t="inlineStr">
        <is>
          <t>build (Python emulation of RunAllScenarios)</t>
        </is>
      </c>
      <c r="H199" s="43" t="n">
        <v>2387.25143730845</v>
      </c>
      <c r="I199" s="43" t="n">
        <v>3218.92318460327</v>
      </c>
      <c r="J199" s="43" t="n">
        <v>4786.45971315219</v>
      </c>
      <c r="K199" s="43" t="n">
        <v>6518.11866144451</v>
      </c>
      <c r="L199" s="43" t="n">
        <v>8438.55730701597</v>
      </c>
      <c r="M199" s="43" t="n">
        <v>10151.5275468827</v>
      </c>
      <c r="N199" s="43" t="n">
        <v>12261.6049662274</v>
      </c>
      <c r="O199" s="43" t="n">
        <v>13677.2245839577</v>
      </c>
      <c r="P199" s="43" t="n">
        <v>15732.733606243</v>
      </c>
      <c r="Q199" s="43" t="n">
        <v>17802.2312331535</v>
      </c>
      <c r="R199" s="43" t="n">
        <v>19876.4565526604</v>
      </c>
      <c r="S199" s="43" t="n">
        <v>21975.5407951537</v>
      </c>
      <c r="T199" s="43" t="n">
        <v>24092.495798216</v>
      </c>
      <c r="U199" s="43" t="n">
        <v>26232.9566007545</v>
      </c>
      <c r="V199" s="43" t="n">
        <v>28395.9074640019</v>
      </c>
      <c r="W199" s="43" t="n">
        <v>30587.2188183492</v>
      </c>
      <c r="X199" s="43" t="n">
        <v>32802.1601239543</v>
      </c>
      <c r="Y199" s="43" t="n">
        <v>35057.9444479649</v>
      </c>
      <c r="Z199" s="43" t="n">
        <v>37338.9663613458</v>
      </c>
    </row>
    <row r="200">
      <c r="A200" s="10" t="n">
        <v>5</v>
      </c>
      <c r="B200" s="14" t="inlineStr">
        <is>
          <t>Package B: ETS on power and industry (cap -5% 2027 to -20% 2035) + carbon tax $25 elsewhere</t>
        </is>
      </c>
      <c r="C200" s="14" t="inlineStr">
        <is>
          <t>mit.cap.pow.sol</t>
        </is>
      </c>
      <c r="D200" s="14" t="inlineStr">
        <is>
          <t>egy.mit.cap.pow.sol.5</t>
        </is>
      </c>
      <c r="E200" s="14" t="inlineStr">
        <is>
          <t>Nameplate capacity | Power | Solar</t>
        </is>
      </c>
      <c r="F200" s="14" t="inlineStr">
        <is>
          <t>MW</t>
        </is>
      </c>
      <c r="G200" s="14" t="inlineStr">
        <is>
          <t>build (Python emulation of RunAllScenarios)</t>
        </is>
      </c>
      <c r="H200" s="43" t="n">
        <v>3326.62425070716</v>
      </c>
      <c r="I200" s="43" t="n">
        <v>3668.14773033071</v>
      </c>
      <c r="J200" s="43" t="n">
        <v>6312.81176784365</v>
      </c>
      <c r="K200" s="43" t="n">
        <v>9212.31197279222</v>
      </c>
      <c r="L200" s="43" t="n">
        <v>12406.6682732465</v>
      </c>
      <c r="M200" s="43" t="n">
        <v>13308.2279240364</v>
      </c>
      <c r="N200" s="43" t="n">
        <v>14619.7691727401</v>
      </c>
      <c r="O200" s="43" t="n">
        <v>15575.7500948015</v>
      </c>
      <c r="P200" s="43" t="n">
        <v>17935.6215299075</v>
      </c>
      <c r="Q200" s="43" t="n">
        <v>20336.3688179505</v>
      </c>
      <c r="R200" s="43" t="n">
        <v>23181.5329531171</v>
      </c>
      <c r="S200" s="43" t="n">
        <v>25907.3190948824</v>
      </c>
      <c r="T200" s="43" t="n">
        <v>29564.608619689</v>
      </c>
      <c r="U200" s="43" t="n">
        <v>33147.5617419636</v>
      </c>
      <c r="V200" s="43" t="n">
        <v>36883.963855517</v>
      </c>
      <c r="W200" s="43" t="n">
        <v>40638.341306542</v>
      </c>
      <c r="X200" s="43" t="n">
        <v>44403.6664313082</v>
      </c>
      <c r="Y200" s="43" t="n">
        <v>48209.502543182</v>
      </c>
      <c r="Z200" s="43" t="n">
        <v>52030.4892108654</v>
      </c>
    </row>
    <row r="201">
      <c r="A201" s="10" t="n">
        <v>5</v>
      </c>
      <c r="B201" s="14" t="inlineStr">
        <is>
          <t>Package B: ETS on power and industry (cap -5% 2027 to -20% 2035) + carbon tax $25 elsewhere</t>
        </is>
      </c>
      <c r="C201" s="14" t="inlineStr">
        <is>
          <t>mit.nimtot</t>
        </is>
      </c>
      <c r="D201" s="14" t="inlineStr">
        <is>
          <t>egy.mit.nimtot.5</t>
        </is>
      </c>
      <c r="E201" s="14" t="inlineStr">
        <is>
          <t>New nameplate investment, total</t>
        </is>
      </c>
      <c r="F201" s="14" t="inlineStr">
        <is>
          <t>MW</t>
        </is>
      </c>
      <c r="G201" s="14" t="inlineStr">
        <is>
          <t>build (Python emulation of RunAllScenarios)</t>
        </is>
      </c>
      <c r="H201" s="43" t="n">
        <v>2165.26016045258</v>
      </c>
      <c r="I201" s="43" t="n">
        <v>13340.8834415295</v>
      </c>
      <c r="J201" s="43" t="n">
        <v>15064.4068062053</v>
      </c>
      <c r="K201" s="43" t="n">
        <v>17027.9148354261</v>
      </c>
      <c r="L201" s="43" t="n">
        <v>4536.24026413847</v>
      </c>
      <c r="M201" s="43" t="n">
        <v>5499.87941876299</v>
      </c>
      <c r="N201" s="43" t="n">
        <v>4259.83655991155</v>
      </c>
      <c r="O201" s="43" t="n">
        <v>7353.43954536888</v>
      </c>
      <c r="P201" s="43" t="n">
        <v>7314.493004464</v>
      </c>
      <c r="Q201" s="43" t="n">
        <v>8334.40950412076</v>
      </c>
      <c r="R201" s="43" t="n">
        <v>8289.0529062232</v>
      </c>
      <c r="S201" s="43" t="n">
        <v>9284.14409954817</v>
      </c>
      <c r="T201" s="43" t="n">
        <v>9452.071155327671</v>
      </c>
      <c r="U201" s="43" t="n">
        <v>9956.691925342389</v>
      </c>
      <c r="V201" s="43" t="n">
        <v>10097.3257285131</v>
      </c>
      <c r="W201" s="43" t="n">
        <v>10818.3178794239</v>
      </c>
      <c r="X201" s="43" t="n">
        <v>10708.0271043721</v>
      </c>
      <c r="Y201" s="43" t="n">
        <v>11289.1511548505</v>
      </c>
      <c r="Z201" s="43" t="n">
        <v>11356.7055730654</v>
      </c>
    </row>
    <row r="202">
      <c r="A202" s="10" t="n">
        <v>5</v>
      </c>
      <c r="B202" s="14" t="inlineStr">
        <is>
          <t>Package B: ETS on power and industry (cap -5% 2027 to -20% 2035) + carbon tax $25 elsewhere</t>
        </is>
      </c>
      <c r="C202" s="14" t="inlineStr">
        <is>
          <t>mit.shr.pow.coa</t>
        </is>
      </c>
      <c r="D202" s="14" t="inlineStr">
        <is>
          <t>egy.mit.shr.pow.coa.5</t>
        </is>
      </c>
      <c r="E202" s="14" t="inlineStr">
        <is>
          <t>Generation share | Power | Coal</t>
        </is>
      </c>
      <c r="F202" s="14" t="inlineStr">
        <is>
          <t>share</t>
        </is>
      </c>
      <c r="G202" s="14" t="inlineStr">
        <is>
          <t>build (Python emulation of RunAllScenarios)</t>
        </is>
      </c>
      <c r="H202" s="13" t="n">
        <v>0</v>
      </c>
      <c r="I202" s="13" t="n">
        <v>0</v>
      </c>
      <c r="J202" s="13" t="n">
        <v>0</v>
      </c>
      <c r="K202" s="13" t="n">
        <v>0</v>
      </c>
      <c r="L202" s="13" t="n">
        <v>0</v>
      </c>
      <c r="M202" s="13" t="n">
        <v>0</v>
      </c>
      <c r="N202" s="13" t="n">
        <v>0</v>
      </c>
      <c r="O202" s="13" t="n">
        <v>0</v>
      </c>
      <c r="P202" s="13" t="n">
        <v>0</v>
      </c>
      <c r="Q202" s="13" t="n">
        <v>0</v>
      </c>
      <c r="R202" s="13" t="n">
        <v>0</v>
      </c>
      <c r="S202" s="13" t="n">
        <v>0</v>
      </c>
      <c r="T202" s="13" t="n">
        <v>0</v>
      </c>
      <c r="U202" s="13" t="n">
        <v>0</v>
      </c>
      <c r="V202" s="13" t="n">
        <v>0</v>
      </c>
      <c r="W202" s="13" t="n">
        <v>0</v>
      </c>
      <c r="X202" s="13" t="n">
        <v>0</v>
      </c>
      <c r="Y202" s="13" t="n">
        <v>0</v>
      </c>
      <c r="Z202" s="13" t="n">
        <v>0</v>
      </c>
    </row>
    <row r="203">
      <c r="A203" s="10" t="n">
        <v>5</v>
      </c>
      <c r="B203" s="14" t="inlineStr">
        <is>
          <t>Package B: ETS on power and industry (cap -5% 2027 to -20% 2035) + carbon tax $25 elsewhere</t>
        </is>
      </c>
      <c r="C203" s="14" t="inlineStr">
        <is>
          <t>mit.shr.pow.oop</t>
        </is>
      </c>
      <c r="D203" s="14" t="inlineStr">
        <is>
          <t>egy.mit.shr.pow.oop.5</t>
        </is>
      </c>
      <c r="E203" s="14" t="inlineStr">
        <is>
          <t>Generation share | Power | Other oil products</t>
        </is>
      </c>
      <c r="F203" s="14" t="inlineStr">
        <is>
          <t>share</t>
        </is>
      </c>
      <c r="G203" s="14" t="inlineStr">
        <is>
          <t>build (Python emulation of RunAllScenarios)</t>
        </is>
      </c>
      <c r="H203" s="13" t="n">
        <v>0.0840906621921125</v>
      </c>
      <c r="I203" s="13" t="n">
        <v>0.06679341910200159</v>
      </c>
      <c r="J203" s="13" t="n">
        <v>0.07689618335905229</v>
      </c>
      <c r="K203" s="13" t="n">
        <v>0.0817480093684218</v>
      </c>
      <c r="L203" s="13" t="n">
        <v>0.096638445110818</v>
      </c>
      <c r="M203" s="13" t="n">
        <v>0.09217662740039149</v>
      </c>
      <c r="N203" s="13" t="n">
        <v>0.088941328054295</v>
      </c>
      <c r="O203" s="13" t="n">
        <v>0.0836611672187601</v>
      </c>
      <c r="P203" s="13" t="n">
        <v>0.0790431061990871</v>
      </c>
      <c r="Q203" s="13" t="n">
        <v>0.0741892951515473</v>
      </c>
      <c r="R203" s="13" t="n">
        <v>0.0698702679277957</v>
      </c>
      <c r="S203" s="13" t="n">
        <v>0.0657270023839369</v>
      </c>
      <c r="T203" s="13" t="n">
        <v>0.061898796302913</v>
      </c>
      <c r="U203" s="13" t="n">
        <v>0.058225796834331</v>
      </c>
      <c r="V203" s="13" t="n">
        <v>0.0548893043936318</v>
      </c>
      <c r="W203" s="13" t="n">
        <v>0.0515080132806862</v>
      </c>
      <c r="X203" s="13" t="n">
        <v>0.0485884760485655</v>
      </c>
      <c r="Y203" s="13" t="n">
        <v>0.0457073490499616</v>
      </c>
      <c r="Z203" s="13" t="n">
        <v>0.0431265488124672</v>
      </c>
    </row>
    <row r="204">
      <c r="A204" s="10" t="n">
        <v>5</v>
      </c>
      <c r="B204" s="14" t="inlineStr">
        <is>
          <t>Package B: ETS on power and industry (cap -5% 2027 to -20% 2035) + carbon tax $25 elsewhere</t>
        </is>
      </c>
      <c r="C204" s="14" t="inlineStr">
        <is>
          <t>mit.shr.pow.wnd</t>
        </is>
      </c>
      <c r="D204" s="14" t="inlineStr">
        <is>
          <t>egy.mit.shr.pow.wnd.5</t>
        </is>
      </c>
      <c r="E204" s="14" t="inlineStr">
        <is>
          <t>Generation share | Power | Wind</t>
        </is>
      </c>
      <c r="F204" s="14" t="inlineStr">
        <is>
          <t>share</t>
        </is>
      </c>
      <c r="G204" s="14" t="inlineStr">
        <is>
          <t>build (Python emulation of RunAllScenarios)</t>
        </is>
      </c>
      <c r="H204" s="13" t="n">
        <v>0.0285073205209505</v>
      </c>
      <c r="I204" s="13" t="n">
        <v>0.0314076652046571</v>
      </c>
      <c r="J204" s="13" t="n">
        <v>0.0442125250883185</v>
      </c>
      <c r="K204" s="13" t="n">
        <v>0.053400964221908</v>
      </c>
      <c r="L204" s="13" t="n">
        <v>0.0689294621784983</v>
      </c>
      <c r="M204" s="13" t="n">
        <v>0.08139970211105391</v>
      </c>
      <c r="N204" s="13" t="n">
        <v>0.0976469249535576</v>
      </c>
      <c r="O204" s="13" t="n">
        <v>0.105455940153565</v>
      </c>
      <c r="P204" s="13" t="n">
        <v>0.11795275770965</v>
      </c>
      <c r="Q204" s="13" t="n">
        <v>0.128925404349402</v>
      </c>
      <c r="R204" s="13" t="n">
        <v>0.139509701242393</v>
      </c>
      <c r="S204" s="13" t="n">
        <v>0.149313486235756</v>
      </c>
      <c r="T204" s="13" t="n">
        <v>0.158639840821498</v>
      </c>
      <c r="U204" s="13" t="n">
        <v>0.167203829373934</v>
      </c>
      <c r="V204" s="13" t="n">
        <v>0.175580605604719</v>
      </c>
      <c r="W204" s="13" t="n">
        <v>0.1826544442686</v>
      </c>
      <c r="X204" s="13" t="n">
        <v>0.190178393781134</v>
      </c>
      <c r="Y204" s="13" t="n">
        <v>0.196804994121036</v>
      </c>
      <c r="Z204" s="13" t="n">
        <v>0.203576337396093</v>
      </c>
    </row>
    <row r="205">
      <c r="A205" s="10" t="n">
        <v>5</v>
      </c>
      <c r="B205" s="14" t="inlineStr">
        <is>
          <t>Package B: ETS on power and industry (cap -5% 2027 to -20% 2035) + carbon tax $25 elsewhere</t>
        </is>
      </c>
      <c r="C205" s="14" t="inlineStr">
        <is>
          <t>mit.shr.pow.sol</t>
        </is>
      </c>
      <c r="D205" s="14" t="inlineStr">
        <is>
          <t>egy.mit.shr.pow.sol.5</t>
        </is>
      </c>
      <c r="E205" s="14" t="inlineStr">
        <is>
          <t>Generation share | Power | Solar</t>
        </is>
      </c>
      <c r="F205" s="14" t="inlineStr">
        <is>
          <t>share</t>
        </is>
      </c>
      <c r="G205" s="14" t="inlineStr">
        <is>
          <t>build (Python emulation of RunAllScenarios)</t>
        </is>
      </c>
      <c r="H205" s="13" t="n">
        <v>0.0238348945449828</v>
      </c>
      <c r="I205" s="13" t="n">
        <v>0.0214745023528076</v>
      </c>
      <c r="J205" s="13" t="n">
        <v>0.0349868627825317</v>
      </c>
      <c r="K205" s="13" t="n">
        <v>0.0452842024773243</v>
      </c>
      <c r="L205" s="13" t="n">
        <v>0.0608055339595245</v>
      </c>
      <c r="M205" s="13" t="n">
        <v>0.06402696246291879</v>
      </c>
      <c r="N205" s="13" t="n">
        <v>0.06985588789628661</v>
      </c>
      <c r="O205" s="13" t="n">
        <v>0.07205652110608179</v>
      </c>
      <c r="P205" s="13" t="n">
        <v>0.0806810592604076</v>
      </c>
      <c r="Q205" s="13" t="n">
        <v>0.0883667178068122</v>
      </c>
      <c r="R205" s="13" t="n">
        <v>0.0976245054965951</v>
      </c>
      <c r="S205" s="13" t="n">
        <v>0.105616844722169</v>
      </c>
      <c r="T205" s="13" t="n">
        <v>0.116802962499003</v>
      </c>
      <c r="U205" s="13" t="n">
        <v>0.126765717079084</v>
      </c>
      <c r="V205" s="13" t="n">
        <v>0.136838917067133</v>
      </c>
      <c r="W205" s="13" t="n">
        <v>0.145605398609654</v>
      </c>
      <c r="X205" s="13" t="n">
        <v>0.154464546139435</v>
      </c>
      <c r="Y205" s="13" t="n">
        <v>0.162380385056599</v>
      </c>
      <c r="Z205" s="13" t="n">
        <v>0.170205725417834</v>
      </c>
    </row>
    <row r="206">
      <c r="A206" s="10" t="n">
        <v>5</v>
      </c>
      <c r="B206" s="14" t="inlineStr">
        <is>
          <t>Package B: ETS on power and industry (cap -5% 2027 to -20% 2035) + carbon tax $25 elsewhere</t>
        </is>
      </c>
      <c r="C206" s="14" t="inlineStr">
        <is>
          <t>mit.shr.pow.hyd</t>
        </is>
      </c>
      <c r="D206" s="14" t="inlineStr">
        <is>
          <t>egy.mit.shr.pow.hyd.5</t>
        </is>
      </c>
      <c r="E206" s="14" t="inlineStr">
        <is>
          <t>Generation share | Power | Hydro</t>
        </is>
      </c>
      <c r="F206" s="14" t="inlineStr">
        <is>
          <t>share</t>
        </is>
      </c>
      <c r="G206" s="14" t="inlineStr">
        <is>
          <t>build (Python emulation of RunAllScenarios)</t>
        </is>
      </c>
      <c r="H206" s="13" t="n">
        <v>0.066761171545157</v>
      </c>
      <c r="I206" s="13" t="n">
        <v>0.0566331426756356</v>
      </c>
      <c r="J206" s="13" t="n">
        <v>0.09228989357746629</v>
      </c>
      <c r="K206" s="13" t="n">
        <v>0.120591137629019</v>
      </c>
      <c r="L206" s="13" t="n">
        <v>0.163887561081223</v>
      </c>
      <c r="M206" s="13" t="n">
        <v>0.164243881382197</v>
      </c>
      <c r="N206" s="13" t="n">
        <v>0.166807799600371</v>
      </c>
      <c r="O206" s="13" t="n">
        <v>0.164247417282943</v>
      </c>
      <c r="P206" s="13" t="n">
        <v>0.164301719495251</v>
      </c>
      <c r="Q206" s="13" t="n">
        <v>0.162927328107117</v>
      </c>
      <c r="R206" s="13" t="n">
        <v>0.162728543707069</v>
      </c>
      <c r="S206" s="13" t="n">
        <v>0.162185555127919</v>
      </c>
      <c r="T206" s="13" t="n">
        <v>0.161964693888338</v>
      </c>
      <c r="U206" s="13" t="n">
        <v>0.161507738167788</v>
      </c>
      <c r="V206" s="13" t="n">
        <v>0.161466972094349</v>
      </c>
      <c r="W206" s="13" t="n">
        <v>0.160457610297361</v>
      </c>
      <c r="X206" s="13" t="n">
        <v>0.160492512553431</v>
      </c>
      <c r="Y206" s="13" t="n">
        <v>0.159557196493975</v>
      </c>
      <c r="Z206" s="13" t="n">
        <v>0.159024499545141</v>
      </c>
    </row>
    <row r="207">
      <c r="A207" s="10" t="n">
        <v>5</v>
      </c>
      <c r="B207" s="14" t="inlineStr">
        <is>
          <t>Package B: ETS on power and industry (cap -5% 2027 to -20% 2035) + carbon tax $25 elsewhere</t>
        </is>
      </c>
      <c r="C207" s="14" t="inlineStr">
        <is>
          <t>mit.ccpav</t>
        </is>
      </c>
      <c r="D207" s="14" t="inlineStr">
        <is>
          <t>egy.mit.ccpav.5</t>
        </is>
      </c>
      <c r="E207" s="14" t="inlineStr">
        <is>
          <t>Average new policy cost per kWh consumed</t>
        </is>
      </c>
      <c r="F207" s="14" t="inlineStr">
        <is>
          <t>$/kWh</t>
        </is>
      </c>
      <c r="G207" s="14" t="inlineStr">
        <is>
          <t>build (Python emulation of RunAllScenarios)</t>
        </is>
      </c>
      <c r="H207" s="16" t="n">
        <v>0</v>
      </c>
      <c r="I207" s="16" t="n">
        <v>0</v>
      </c>
      <c r="J207" s="16" t="n">
        <v>0</v>
      </c>
      <c r="K207" s="16" t="n">
        <v>0</v>
      </c>
      <c r="L207" s="16" t="n">
        <v>0</v>
      </c>
      <c r="M207" s="16" t="n">
        <v>0</v>
      </c>
      <c r="N207" s="16" t="n">
        <v>0.00119082948373895</v>
      </c>
      <c r="O207" s="16" t="n">
        <v>0.00210907042017826</v>
      </c>
      <c r="P207" s="16" t="n">
        <v>0.00291438546603059</v>
      </c>
      <c r="Q207" s="16" t="n">
        <v>0.00364459459719254</v>
      </c>
      <c r="R207" s="16" t="n">
        <v>0.0043456066541457</v>
      </c>
      <c r="S207" s="16" t="n">
        <v>0.00497739293209999</v>
      </c>
      <c r="T207" s="16" t="n">
        <v>0.00544788808612735</v>
      </c>
      <c r="U207" s="16" t="n">
        <v>0.00601378651299688</v>
      </c>
      <c r="V207" s="16" t="n">
        <v>0.00601294178483829</v>
      </c>
      <c r="W207" s="16" t="n">
        <v>0.00655916107483498</v>
      </c>
      <c r="X207" s="16" t="n">
        <v>0.00682562641583508</v>
      </c>
      <c r="Y207" s="16" t="n">
        <v>0.0073232182291133</v>
      </c>
      <c r="Z207" s="16" t="n">
        <v>0.00758051548645933</v>
      </c>
    </row>
    <row r="208">
      <c r="A208" s="10" t="n">
        <v>5</v>
      </c>
      <c r="B208" s="14" t="inlineStr">
        <is>
          <t>Package B: ETS on power and industry (cap -5% 2027 to -20% 2035) + carbon tax $25 elsewhere</t>
        </is>
      </c>
      <c r="C208" s="14" t="inlineStr">
        <is>
          <t>mit.rcarb.res.ecy</t>
        </is>
      </c>
      <c r="D208" s="14" t="inlineStr">
        <is>
          <t>egy.mit.rcarb.res.ecy.5</t>
        </is>
      </c>
      <c r="E208" s="14" t="inlineStr">
        <is>
          <t>New-policy revenue from power (carbon tax, ETS at the tax-equivalent price, fuel price reform) | Residential | Electricity</t>
        </is>
      </c>
      <c r="F208" s="14" t="inlineStr">
        <is>
          <t>USD m real</t>
        </is>
      </c>
      <c r="G208" s="14" t="inlineStr">
        <is>
          <t>build (Python emulation of RunAllScenarios)</t>
        </is>
      </c>
      <c r="H208" s="43" t="n">
        <v>0</v>
      </c>
      <c r="I208" s="43" t="n">
        <v>0</v>
      </c>
      <c r="J208" s="43" t="n">
        <v>0</v>
      </c>
      <c r="K208" s="43" t="n">
        <v>0</v>
      </c>
      <c r="L208" s="43" t="n">
        <v>0</v>
      </c>
      <c r="M208" s="43" t="n">
        <v>0</v>
      </c>
      <c r="N208" s="43" t="n">
        <v>132.565367746159</v>
      </c>
      <c r="O208" s="43" t="n">
        <v>241.559019205169</v>
      </c>
      <c r="P208" s="43" t="n">
        <v>342.085501165262</v>
      </c>
      <c r="Q208" s="43" t="n">
        <v>441.073799829665</v>
      </c>
      <c r="R208" s="43" t="n">
        <v>540.581362404359</v>
      </c>
      <c r="S208" s="43" t="n">
        <v>637.110087773894</v>
      </c>
      <c r="T208" s="43" t="n">
        <v>716.801474260606</v>
      </c>
      <c r="U208" s="43" t="n">
        <v>814.1852706336909</v>
      </c>
      <c r="V208" s="43" t="n">
        <v>835.972434597022</v>
      </c>
      <c r="W208" s="43" t="n">
        <v>940.242490654911</v>
      </c>
      <c r="X208" s="43" t="n">
        <v>1003.99009060427</v>
      </c>
      <c r="Y208" s="43" t="n">
        <v>1107.99433910002</v>
      </c>
      <c r="Z208" s="43" t="n">
        <v>1176.46120676796</v>
      </c>
    </row>
    <row r="209">
      <c r="A209" s="10" t="n">
        <v>5</v>
      </c>
      <c r="B209" s="14" t="inlineStr">
        <is>
          <t>Package B: ETS on power and industry (cap -5% 2027 to -20% 2035) + carbon tax $25 elsewhere</t>
        </is>
      </c>
      <c r="C209" s="14" t="inlineStr">
        <is>
          <t>mit.rcarb.ind.ecy</t>
        </is>
      </c>
      <c r="D209" s="14" t="inlineStr">
        <is>
          <t>egy.mit.rcarb.ind.ecy.5</t>
        </is>
      </c>
      <c r="E209" s="14" t="inlineStr">
        <is>
          <t>New-policy revenue from power (carbon tax, ETS at the tax-equivalent price, fuel price reform) | Industry | Electricity</t>
        </is>
      </c>
      <c r="F209" s="14" t="inlineStr">
        <is>
          <t>USD m real</t>
        </is>
      </c>
      <c r="G209" s="14" t="inlineStr">
        <is>
          <t>build (Python emulation of RunAllScenarios)</t>
        </is>
      </c>
      <c r="H209" s="43" t="n">
        <v>0</v>
      </c>
      <c r="I209" s="43" t="n">
        <v>0</v>
      </c>
      <c r="J209" s="43" t="n">
        <v>0</v>
      </c>
      <c r="K209" s="43" t="n">
        <v>0</v>
      </c>
      <c r="L209" s="43" t="n">
        <v>0</v>
      </c>
      <c r="M209" s="43" t="n">
        <v>0</v>
      </c>
      <c r="N209" s="43" t="n">
        <v>189.236109029592</v>
      </c>
      <c r="O209" s="43" t="n">
        <v>347.105304621606</v>
      </c>
      <c r="P209" s="43" t="n">
        <v>494.466201296573</v>
      </c>
      <c r="Q209" s="43" t="n">
        <v>641.94218735631</v>
      </c>
      <c r="R209" s="43" t="n">
        <v>791.8187886800951</v>
      </c>
      <c r="S209" s="43" t="n">
        <v>939.383350470887</v>
      </c>
      <c r="T209" s="43" t="n">
        <v>1063.72079113579</v>
      </c>
      <c r="U209" s="43" t="n">
        <v>1216.29480773373</v>
      </c>
      <c r="V209" s="43" t="n">
        <v>1256.77064149662</v>
      </c>
      <c r="W209" s="43" t="n">
        <v>1423.5412842812</v>
      </c>
      <c r="X209" s="43" t="n">
        <v>1529.58329748881</v>
      </c>
      <c r="Y209" s="43" t="n">
        <v>1699.39091688951</v>
      </c>
      <c r="Z209" s="43" t="n">
        <v>1815.68932821639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153"/>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5">
      <c r="B5" s="1" t="inlineStr">
        <is>
          <t>Year column in StoredResults</t>
        </is>
      </c>
      <c r="C5" s="10">
        <f>MATCH($C$4,SRYear,0)</f>
        <v/>
      </c>
    </row>
    <row r="6">
      <c r="C6" s="1" t="inlineStr">
        <is>
          <t>Scenario ID</t>
        </is>
      </c>
      <c r="D6" s="6" t="n">
        <v>1</v>
      </c>
      <c r="E6" s="8" t="n">
        <v>3</v>
      </c>
      <c r="F6" s="8" t="n">
        <v>4</v>
      </c>
      <c r="G6" s="8" t="n">
        <v>5</v>
      </c>
      <c r="H6" s="8" t="n"/>
      <c r="I6" s="8" t="n"/>
      <c r="J6" s="8" t="n"/>
      <c r="K6" s="8" t="n"/>
      <c r="L6" s="8" t="n"/>
    </row>
    <row r="7" ht="48" customHeight="1">
      <c r="C7" s="1" t="inlineStr">
        <is>
          <t>Scenario name</t>
        </is>
      </c>
      <c r="D7" s="73">
        <f>IF(D$6="","",IFERROR(INDEX(SRName,MATCH(D$6,SRScen,0)),"not stored"))</f>
        <v/>
      </c>
      <c r="E7" s="73">
        <f>IF(E$6="","",IFERROR(INDEX(SRName,MATCH(E$6,SRScen,0)),"not stored"))</f>
        <v/>
      </c>
      <c r="F7" s="73">
        <f>IF(F$6="","",IFERROR(INDEX(SRName,MATCH(F$6,SRScen,0)),"not stored"))</f>
        <v/>
      </c>
      <c r="G7" s="73">
        <f>IF(G$6="","",IFERROR(INDEX(SRName,MATCH(G$6,SRScen,0)),"not stored"))</f>
        <v/>
      </c>
      <c r="H7" s="73">
        <f>IF(H$6="","",IFERROR(INDEX(SRName,MATCH(H$6,SRScen,0)),"not stored"))</f>
        <v/>
      </c>
      <c r="I7" s="73">
        <f>IF(I$6="","",IFERROR(INDEX(SRName,MATCH(I$6,SRScen,0)),"not stored"))</f>
        <v/>
      </c>
      <c r="J7" s="73">
        <f>IF(J$6="","",IFERROR(INDEX(SRName,MATCH(J$6,SRScen,0)),"not stored"))</f>
        <v/>
      </c>
      <c r="K7" s="73">
        <f>IF(K$6="","",IFERROR(INDEX(SRName,MATCH(K$6,SRScen,0)),"not stored"))</f>
        <v/>
      </c>
      <c r="L7" s="73">
        <f>IF(L$6="","",IFERROR(INDEX(SRName,MATCH(L$6,SRScen,0)),"not stored"))</f>
        <v/>
      </c>
    </row>
    <row r="8">
      <c r="A8" s="4" t="inlineStr">
        <is>
          <t>Level in the year</t>
        </is>
      </c>
      <c r="B8" s="5" t="n"/>
      <c r="C8" s="5" t="n"/>
      <c r="D8" s="5" t="n"/>
      <c r="E8" s="5" t="n"/>
      <c r="F8" s="5" t="n"/>
      <c r="G8" s="5" t="n"/>
      <c r="H8" s="5" t="n"/>
      <c r="I8" s="5" t="n"/>
      <c r="J8" s="5" t="n"/>
      <c r="K8" s="5" t="n"/>
      <c r="L8" s="5" t="n"/>
    </row>
    <row r="9">
      <c r="A9" s="21" t="inlineStr">
        <is>
          <t>mit.ener.all.all.e</t>
        </is>
      </c>
      <c r="B9" s="14">
        <f>IFERROR(INDEX(SRDesc,MATCH($A9,SRCode,0)),"")</f>
        <v/>
      </c>
      <c r="C9" s="14">
        <f>IFERROR(INDEX(SRUnit,MATCH($A9,SRCode,0)),"")</f>
        <v/>
      </c>
      <c r="D9" s="42">
        <f>IF(COUNTIFS(SRScen,D$6,SRCode,$A9)=0,"",SUMIFS(INDEX(SRVal,0,$C$5),SRScen,D$6,SRCode,$A9))</f>
        <v/>
      </c>
      <c r="E9" s="43">
        <f>IF(COUNTIFS(SRScen,E$6,SRCode,$A9)=0,"",SUMIFS(INDEX(SRVal,0,$C$5),SRScen,E$6,SRCode,$A9))</f>
        <v/>
      </c>
      <c r="F9" s="43">
        <f>IF(COUNTIFS(SRScen,F$6,SRCode,$A9)=0,"",SUMIFS(INDEX(SRVal,0,$C$5),SRScen,F$6,SRCode,$A9))</f>
        <v/>
      </c>
      <c r="G9" s="43">
        <f>IF(COUNTIFS(SRScen,G$6,SRCode,$A9)=0,"",SUMIFS(INDEX(SRVal,0,$C$5),SRScen,G$6,SRCode,$A9))</f>
        <v/>
      </c>
      <c r="H9" s="43">
        <f>IF(COUNTIFS(SRScen,H$6,SRCode,$A9)=0,"",SUMIFS(INDEX(SRVal,0,$C$5),SRScen,H$6,SRCode,$A9))</f>
        <v/>
      </c>
      <c r="I9" s="43">
        <f>IF(COUNTIFS(SRScen,I$6,SRCode,$A9)=0,"",SUMIFS(INDEX(SRVal,0,$C$5),SRScen,I$6,SRCode,$A9))</f>
        <v/>
      </c>
      <c r="J9" s="43">
        <f>IF(COUNTIFS(SRScen,J$6,SRCode,$A9)=0,"",SUMIFS(INDEX(SRVal,0,$C$5),SRScen,J$6,SRCode,$A9))</f>
        <v/>
      </c>
      <c r="K9" s="43">
        <f>IF(COUNTIFS(SRScen,K$6,SRCode,$A9)=0,"",SUMIFS(INDEX(SRVal,0,$C$5),SRScen,K$6,SRCode,$A9))</f>
        <v/>
      </c>
      <c r="L9" s="43">
        <f>IF(COUNTIFS(SRScen,L$6,SRCode,$A9)=0,"",SUMIFS(INDEX(SRVal,0,$C$5),SRScen,L$6,SRCode,$A9))</f>
        <v/>
      </c>
    </row>
    <row r="10">
      <c r="A10" s="21" t="inlineStr">
        <is>
          <t>mit.ener.tra.all.e</t>
        </is>
      </c>
      <c r="B10" s="14">
        <f>IFERROR(INDEX(SRDesc,MATCH($A10,SRCode,0)),"")</f>
        <v/>
      </c>
      <c r="C10" s="14">
        <f>IFERROR(INDEX(SRUnit,MATCH($A10,SRCode,0)),"")</f>
        <v/>
      </c>
      <c r="D10" s="42">
        <f>IF(COUNTIFS(SRScen,D$6,SRCode,$A10)=0,"",SUMIFS(INDEX(SRVal,0,$C$5),SRScen,D$6,SRCode,$A10))</f>
        <v/>
      </c>
      <c r="E10" s="43">
        <f>IF(COUNTIFS(SRScen,E$6,SRCode,$A10)=0,"",SUMIFS(INDEX(SRVal,0,$C$5),SRScen,E$6,SRCode,$A10))</f>
        <v/>
      </c>
      <c r="F10" s="43">
        <f>IF(COUNTIFS(SRScen,F$6,SRCode,$A10)=0,"",SUMIFS(INDEX(SRVal,0,$C$5),SRScen,F$6,SRCode,$A10))</f>
        <v/>
      </c>
      <c r="G10" s="43">
        <f>IF(COUNTIFS(SRScen,G$6,SRCode,$A10)=0,"",SUMIFS(INDEX(SRVal,0,$C$5),SRScen,G$6,SRCode,$A10))</f>
        <v/>
      </c>
      <c r="H10" s="43">
        <f>IF(COUNTIFS(SRScen,H$6,SRCode,$A10)=0,"",SUMIFS(INDEX(SRVal,0,$C$5),SRScen,H$6,SRCode,$A10))</f>
        <v/>
      </c>
      <c r="I10" s="43">
        <f>IF(COUNTIFS(SRScen,I$6,SRCode,$A10)=0,"",SUMIFS(INDEX(SRVal,0,$C$5),SRScen,I$6,SRCode,$A10))</f>
        <v/>
      </c>
      <c r="J10" s="43">
        <f>IF(COUNTIFS(SRScen,J$6,SRCode,$A10)=0,"",SUMIFS(INDEX(SRVal,0,$C$5),SRScen,J$6,SRCode,$A10))</f>
        <v/>
      </c>
      <c r="K10" s="43">
        <f>IF(COUNTIFS(SRScen,K$6,SRCode,$A10)=0,"",SUMIFS(INDEX(SRVal,0,$C$5),SRScen,K$6,SRCode,$A10))</f>
        <v/>
      </c>
      <c r="L10" s="43">
        <f>IF(COUNTIFS(SRScen,L$6,SRCode,$A10)=0,"",SUMIFS(INDEX(SRVal,0,$C$5),SRScen,L$6,SRCode,$A10))</f>
        <v/>
      </c>
    </row>
    <row r="11">
      <c r="A11" s="21" t="inlineStr">
        <is>
          <t>mit.ener.bld.all.e</t>
        </is>
      </c>
      <c r="B11" s="14">
        <f>IFERROR(INDEX(SRDesc,MATCH($A11,SRCode,0)),"")</f>
        <v/>
      </c>
      <c r="C11" s="14">
        <f>IFERROR(INDEX(SRUnit,MATCH($A11,SRCode,0)),"")</f>
        <v/>
      </c>
      <c r="D11" s="42">
        <f>IF(COUNTIFS(SRScen,D$6,SRCode,$A11)=0,"",SUMIFS(INDEX(SRVal,0,$C$5),SRScen,D$6,SRCode,$A11))</f>
        <v/>
      </c>
      <c r="E11" s="43">
        <f>IF(COUNTIFS(SRScen,E$6,SRCode,$A11)=0,"",SUMIFS(INDEX(SRVal,0,$C$5),SRScen,E$6,SRCode,$A11))</f>
        <v/>
      </c>
      <c r="F11" s="43">
        <f>IF(COUNTIFS(SRScen,F$6,SRCode,$A11)=0,"",SUMIFS(INDEX(SRVal,0,$C$5),SRScen,F$6,SRCode,$A11))</f>
        <v/>
      </c>
      <c r="G11" s="43">
        <f>IF(COUNTIFS(SRScen,G$6,SRCode,$A11)=0,"",SUMIFS(INDEX(SRVal,0,$C$5),SRScen,G$6,SRCode,$A11))</f>
        <v/>
      </c>
      <c r="H11" s="43">
        <f>IF(COUNTIFS(SRScen,H$6,SRCode,$A11)=0,"",SUMIFS(INDEX(SRVal,0,$C$5),SRScen,H$6,SRCode,$A11))</f>
        <v/>
      </c>
      <c r="I11" s="43">
        <f>IF(COUNTIFS(SRScen,I$6,SRCode,$A11)=0,"",SUMIFS(INDEX(SRVal,0,$C$5),SRScen,I$6,SRCode,$A11))</f>
        <v/>
      </c>
      <c r="J11" s="43">
        <f>IF(COUNTIFS(SRScen,J$6,SRCode,$A11)=0,"",SUMIFS(INDEX(SRVal,0,$C$5),SRScen,J$6,SRCode,$A11))</f>
        <v/>
      </c>
      <c r="K11" s="43">
        <f>IF(COUNTIFS(SRScen,K$6,SRCode,$A11)=0,"",SUMIFS(INDEX(SRVal,0,$C$5),SRScen,K$6,SRCode,$A11))</f>
        <v/>
      </c>
      <c r="L11" s="43">
        <f>IF(COUNTIFS(SRScen,L$6,SRCode,$A11)=0,"",SUMIFS(INDEX(SRVal,0,$C$5),SRScen,L$6,SRCode,$A11))</f>
        <v/>
      </c>
    </row>
    <row r="12">
      <c r="A12" s="21" t="inlineStr">
        <is>
          <t>mit.ener.ind.all.e</t>
        </is>
      </c>
      <c r="B12" s="14">
        <f>IFERROR(INDEX(SRDesc,MATCH($A12,SRCode,0)),"")</f>
        <v/>
      </c>
      <c r="C12" s="14">
        <f>IFERROR(INDEX(SRUnit,MATCH($A12,SRCode,0)),"")</f>
        <v/>
      </c>
      <c r="D12" s="42">
        <f>IF(COUNTIFS(SRScen,D$6,SRCode,$A12)=0,"",SUMIFS(INDEX(SRVal,0,$C$5),SRScen,D$6,SRCode,$A12))</f>
        <v/>
      </c>
      <c r="E12" s="43">
        <f>IF(COUNTIFS(SRScen,E$6,SRCode,$A12)=0,"",SUMIFS(INDEX(SRVal,0,$C$5),SRScen,E$6,SRCode,$A12))</f>
        <v/>
      </c>
      <c r="F12" s="43">
        <f>IF(COUNTIFS(SRScen,F$6,SRCode,$A12)=0,"",SUMIFS(INDEX(SRVal,0,$C$5),SRScen,F$6,SRCode,$A12))</f>
        <v/>
      </c>
      <c r="G12" s="43">
        <f>IF(COUNTIFS(SRScen,G$6,SRCode,$A12)=0,"",SUMIFS(INDEX(SRVal,0,$C$5),SRScen,G$6,SRCode,$A12))</f>
        <v/>
      </c>
      <c r="H12" s="43">
        <f>IF(COUNTIFS(SRScen,H$6,SRCode,$A12)=0,"",SUMIFS(INDEX(SRVal,0,$C$5),SRScen,H$6,SRCode,$A12))</f>
        <v/>
      </c>
      <c r="I12" s="43">
        <f>IF(COUNTIFS(SRScen,I$6,SRCode,$A12)=0,"",SUMIFS(INDEX(SRVal,0,$C$5),SRScen,I$6,SRCode,$A12))</f>
        <v/>
      </c>
      <c r="J12" s="43">
        <f>IF(COUNTIFS(SRScen,J$6,SRCode,$A12)=0,"",SUMIFS(INDEX(SRVal,0,$C$5),SRScen,J$6,SRCode,$A12))</f>
        <v/>
      </c>
      <c r="K12" s="43">
        <f>IF(COUNTIFS(SRScen,K$6,SRCode,$A12)=0,"",SUMIFS(INDEX(SRVal,0,$C$5),SRScen,K$6,SRCode,$A12))</f>
        <v/>
      </c>
      <c r="L12" s="43">
        <f>IF(COUNTIFS(SRScen,L$6,SRCode,$A12)=0,"",SUMIFS(INDEX(SRVal,0,$C$5),SRScen,L$6,SRCode,$A12))</f>
        <v/>
      </c>
    </row>
    <row r="13">
      <c r="A13" s="21" t="inlineStr">
        <is>
          <t>mit.ener.oen.all.e</t>
        </is>
      </c>
      <c r="B13" s="14">
        <f>IFERROR(INDEX(SRDesc,MATCH($A13,SRCode,0)),"")</f>
        <v/>
      </c>
      <c r="C13" s="14">
        <f>IFERROR(INDEX(SRUnit,MATCH($A13,SRCode,0)),"")</f>
        <v/>
      </c>
      <c r="D13" s="42">
        <f>IF(COUNTIFS(SRScen,D$6,SRCode,$A13)=0,"",SUMIFS(INDEX(SRVal,0,$C$5),SRScen,D$6,SRCode,$A13))</f>
        <v/>
      </c>
      <c r="E13" s="43">
        <f>IF(COUNTIFS(SRScen,E$6,SRCode,$A13)=0,"",SUMIFS(INDEX(SRVal,0,$C$5),SRScen,E$6,SRCode,$A13))</f>
        <v/>
      </c>
      <c r="F13" s="43">
        <f>IF(COUNTIFS(SRScen,F$6,SRCode,$A13)=0,"",SUMIFS(INDEX(SRVal,0,$C$5),SRScen,F$6,SRCode,$A13))</f>
        <v/>
      </c>
      <c r="G13" s="43">
        <f>IF(COUNTIFS(SRScen,G$6,SRCode,$A13)=0,"",SUMIFS(INDEX(SRVal,0,$C$5),SRScen,G$6,SRCode,$A13))</f>
        <v/>
      </c>
      <c r="H13" s="43">
        <f>IF(COUNTIFS(SRScen,H$6,SRCode,$A13)=0,"",SUMIFS(INDEX(SRVal,0,$C$5),SRScen,H$6,SRCode,$A13))</f>
        <v/>
      </c>
      <c r="I13" s="43">
        <f>IF(COUNTIFS(SRScen,I$6,SRCode,$A13)=0,"",SUMIFS(INDEX(SRVal,0,$C$5),SRScen,I$6,SRCode,$A13))</f>
        <v/>
      </c>
      <c r="J13" s="43">
        <f>IF(COUNTIFS(SRScen,J$6,SRCode,$A13)=0,"",SUMIFS(INDEX(SRVal,0,$C$5),SRScen,J$6,SRCode,$A13))</f>
        <v/>
      </c>
      <c r="K13" s="43">
        <f>IF(COUNTIFS(SRScen,K$6,SRCode,$A13)=0,"",SUMIFS(INDEX(SRVal,0,$C$5),SRScen,K$6,SRCode,$A13))</f>
        <v/>
      </c>
      <c r="L13" s="43">
        <f>IF(COUNTIFS(SRScen,L$6,SRCode,$A13)=0,"",SUMIFS(INDEX(SRVal,0,$C$5),SRScen,L$6,SRCode,$A13))</f>
        <v/>
      </c>
    </row>
    <row r="14">
      <c r="A14" s="21" t="inlineStr">
        <is>
          <t>mit.co2.all.all.e</t>
        </is>
      </c>
      <c r="B14" s="14">
        <f>IFERROR(INDEX(SRDesc,MATCH($A14,SRCode,0)),"")</f>
        <v/>
      </c>
      <c r="C14" s="14">
        <f>IFERROR(INDEX(SRUnit,MATCH($A14,SRCode,0)),"")</f>
        <v/>
      </c>
      <c r="D14" s="39">
        <f>IF(COUNTIFS(SRScen,D$6,SRCode,$A14)=0,"",SUMIFS(INDEX(SRVal,0,$C$5),SRScen,D$6,SRCode,$A14))</f>
        <v/>
      </c>
      <c r="E14" s="40">
        <f>IF(COUNTIFS(SRScen,E$6,SRCode,$A14)=0,"",SUMIFS(INDEX(SRVal,0,$C$5),SRScen,E$6,SRCode,$A14))</f>
        <v/>
      </c>
      <c r="F14" s="40">
        <f>IF(COUNTIFS(SRScen,F$6,SRCode,$A14)=0,"",SUMIFS(INDEX(SRVal,0,$C$5),SRScen,F$6,SRCode,$A14))</f>
        <v/>
      </c>
      <c r="G14" s="40">
        <f>IF(COUNTIFS(SRScen,G$6,SRCode,$A14)=0,"",SUMIFS(INDEX(SRVal,0,$C$5),SRScen,G$6,SRCode,$A14))</f>
        <v/>
      </c>
      <c r="H14" s="40">
        <f>IF(COUNTIFS(SRScen,H$6,SRCode,$A14)=0,"",SUMIFS(INDEX(SRVal,0,$C$5),SRScen,H$6,SRCode,$A14))</f>
        <v/>
      </c>
      <c r="I14" s="40">
        <f>IF(COUNTIFS(SRScen,I$6,SRCode,$A14)=0,"",SUMIFS(INDEX(SRVal,0,$C$5),SRScen,I$6,SRCode,$A14))</f>
        <v/>
      </c>
      <c r="J14" s="40">
        <f>IF(COUNTIFS(SRScen,J$6,SRCode,$A14)=0,"",SUMIFS(INDEX(SRVal,0,$C$5),SRScen,J$6,SRCode,$A14))</f>
        <v/>
      </c>
      <c r="K14" s="40">
        <f>IF(COUNTIFS(SRScen,K$6,SRCode,$A14)=0,"",SUMIFS(INDEX(SRVal,0,$C$5),SRScen,K$6,SRCode,$A14))</f>
        <v/>
      </c>
      <c r="L14" s="40">
        <f>IF(COUNTIFS(SRScen,L$6,SRCode,$A14)=0,"",SUMIFS(INDEX(SRVal,0,$C$5),SRScen,L$6,SRCode,$A14))</f>
        <v/>
      </c>
    </row>
    <row r="15">
      <c r="A15" s="21" t="inlineStr">
        <is>
          <t>mit.co2.tra.all.e</t>
        </is>
      </c>
      <c r="B15" s="14">
        <f>IFERROR(INDEX(SRDesc,MATCH($A15,SRCode,0)),"")</f>
        <v/>
      </c>
      <c r="C15" s="14">
        <f>IFERROR(INDEX(SRUnit,MATCH($A15,SRCode,0)),"")</f>
        <v/>
      </c>
      <c r="D15" s="39">
        <f>IF(COUNTIFS(SRScen,D$6,SRCode,$A15)=0,"",SUMIFS(INDEX(SRVal,0,$C$5),SRScen,D$6,SRCode,$A15))</f>
        <v/>
      </c>
      <c r="E15" s="40">
        <f>IF(COUNTIFS(SRScen,E$6,SRCode,$A15)=0,"",SUMIFS(INDEX(SRVal,0,$C$5),SRScen,E$6,SRCode,$A15))</f>
        <v/>
      </c>
      <c r="F15" s="40">
        <f>IF(COUNTIFS(SRScen,F$6,SRCode,$A15)=0,"",SUMIFS(INDEX(SRVal,0,$C$5),SRScen,F$6,SRCode,$A15))</f>
        <v/>
      </c>
      <c r="G15" s="40">
        <f>IF(COUNTIFS(SRScen,G$6,SRCode,$A15)=0,"",SUMIFS(INDEX(SRVal,0,$C$5),SRScen,G$6,SRCode,$A15))</f>
        <v/>
      </c>
      <c r="H15" s="40">
        <f>IF(COUNTIFS(SRScen,H$6,SRCode,$A15)=0,"",SUMIFS(INDEX(SRVal,0,$C$5),SRScen,H$6,SRCode,$A15))</f>
        <v/>
      </c>
      <c r="I15" s="40">
        <f>IF(COUNTIFS(SRScen,I$6,SRCode,$A15)=0,"",SUMIFS(INDEX(SRVal,0,$C$5),SRScen,I$6,SRCode,$A15))</f>
        <v/>
      </c>
      <c r="J15" s="40">
        <f>IF(COUNTIFS(SRScen,J$6,SRCode,$A15)=0,"",SUMIFS(INDEX(SRVal,0,$C$5),SRScen,J$6,SRCode,$A15))</f>
        <v/>
      </c>
      <c r="K15" s="40">
        <f>IF(COUNTIFS(SRScen,K$6,SRCode,$A15)=0,"",SUMIFS(INDEX(SRVal,0,$C$5),SRScen,K$6,SRCode,$A15))</f>
        <v/>
      </c>
      <c r="L15" s="40">
        <f>IF(COUNTIFS(SRScen,L$6,SRCode,$A15)=0,"",SUMIFS(INDEX(SRVal,0,$C$5),SRScen,L$6,SRCode,$A15))</f>
        <v/>
      </c>
    </row>
    <row r="16">
      <c r="A16" s="21" t="inlineStr">
        <is>
          <t>mit.co2.bld.all.e</t>
        </is>
      </c>
      <c r="B16" s="14">
        <f>IFERROR(INDEX(SRDesc,MATCH($A16,SRCode,0)),"")</f>
        <v/>
      </c>
      <c r="C16" s="14">
        <f>IFERROR(INDEX(SRUnit,MATCH($A16,SRCode,0)),"")</f>
        <v/>
      </c>
      <c r="D16" s="39">
        <f>IF(COUNTIFS(SRScen,D$6,SRCode,$A16)=0,"",SUMIFS(INDEX(SRVal,0,$C$5),SRScen,D$6,SRCode,$A16))</f>
        <v/>
      </c>
      <c r="E16" s="40">
        <f>IF(COUNTIFS(SRScen,E$6,SRCode,$A16)=0,"",SUMIFS(INDEX(SRVal,0,$C$5),SRScen,E$6,SRCode,$A16))</f>
        <v/>
      </c>
      <c r="F16" s="40">
        <f>IF(COUNTIFS(SRScen,F$6,SRCode,$A16)=0,"",SUMIFS(INDEX(SRVal,0,$C$5),SRScen,F$6,SRCode,$A16))</f>
        <v/>
      </c>
      <c r="G16" s="40">
        <f>IF(COUNTIFS(SRScen,G$6,SRCode,$A16)=0,"",SUMIFS(INDEX(SRVal,0,$C$5),SRScen,G$6,SRCode,$A16))</f>
        <v/>
      </c>
      <c r="H16" s="40">
        <f>IF(COUNTIFS(SRScen,H$6,SRCode,$A16)=0,"",SUMIFS(INDEX(SRVal,0,$C$5),SRScen,H$6,SRCode,$A16))</f>
        <v/>
      </c>
      <c r="I16" s="40">
        <f>IF(COUNTIFS(SRScen,I$6,SRCode,$A16)=0,"",SUMIFS(INDEX(SRVal,0,$C$5),SRScen,I$6,SRCode,$A16))</f>
        <v/>
      </c>
      <c r="J16" s="40">
        <f>IF(COUNTIFS(SRScen,J$6,SRCode,$A16)=0,"",SUMIFS(INDEX(SRVal,0,$C$5),SRScen,J$6,SRCode,$A16))</f>
        <v/>
      </c>
      <c r="K16" s="40">
        <f>IF(COUNTIFS(SRScen,K$6,SRCode,$A16)=0,"",SUMIFS(INDEX(SRVal,0,$C$5),SRScen,K$6,SRCode,$A16))</f>
        <v/>
      </c>
      <c r="L16" s="40">
        <f>IF(COUNTIFS(SRScen,L$6,SRCode,$A16)=0,"",SUMIFS(INDEX(SRVal,0,$C$5),SRScen,L$6,SRCode,$A16))</f>
        <v/>
      </c>
    </row>
    <row r="17">
      <c r="A17" s="21" t="inlineStr">
        <is>
          <t>mit.co2.ind.all.e</t>
        </is>
      </c>
      <c r="B17" s="14">
        <f>IFERROR(INDEX(SRDesc,MATCH($A17,SRCode,0)),"")</f>
        <v/>
      </c>
      <c r="C17" s="14">
        <f>IFERROR(INDEX(SRUnit,MATCH($A17,SRCode,0)),"")</f>
        <v/>
      </c>
      <c r="D17" s="39">
        <f>IF(COUNTIFS(SRScen,D$6,SRCode,$A17)=0,"",SUMIFS(INDEX(SRVal,0,$C$5),SRScen,D$6,SRCode,$A17))</f>
        <v/>
      </c>
      <c r="E17" s="40">
        <f>IF(COUNTIFS(SRScen,E$6,SRCode,$A17)=0,"",SUMIFS(INDEX(SRVal,0,$C$5),SRScen,E$6,SRCode,$A17))</f>
        <v/>
      </c>
      <c r="F17" s="40">
        <f>IF(COUNTIFS(SRScen,F$6,SRCode,$A17)=0,"",SUMIFS(INDEX(SRVal,0,$C$5),SRScen,F$6,SRCode,$A17))</f>
        <v/>
      </c>
      <c r="G17" s="40">
        <f>IF(COUNTIFS(SRScen,G$6,SRCode,$A17)=0,"",SUMIFS(INDEX(SRVal,0,$C$5),SRScen,G$6,SRCode,$A17))</f>
        <v/>
      </c>
      <c r="H17" s="40">
        <f>IF(COUNTIFS(SRScen,H$6,SRCode,$A17)=0,"",SUMIFS(INDEX(SRVal,0,$C$5),SRScen,H$6,SRCode,$A17))</f>
        <v/>
      </c>
      <c r="I17" s="40">
        <f>IF(COUNTIFS(SRScen,I$6,SRCode,$A17)=0,"",SUMIFS(INDEX(SRVal,0,$C$5),SRScen,I$6,SRCode,$A17))</f>
        <v/>
      </c>
      <c r="J17" s="40">
        <f>IF(COUNTIFS(SRScen,J$6,SRCode,$A17)=0,"",SUMIFS(INDEX(SRVal,0,$C$5),SRScen,J$6,SRCode,$A17))</f>
        <v/>
      </c>
      <c r="K17" s="40">
        <f>IF(COUNTIFS(SRScen,K$6,SRCode,$A17)=0,"",SUMIFS(INDEX(SRVal,0,$C$5),SRScen,K$6,SRCode,$A17))</f>
        <v/>
      </c>
      <c r="L17" s="40">
        <f>IF(COUNTIFS(SRScen,L$6,SRCode,$A17)=0,"",SUMIFS(INDEX(SRVal,0,$C$5),SRScen,L$6,SRCode,$A17))</f>
        <v/>
      </c>
    </row>
    <row r="18">
      <c r="A18" s="21" t="inlineStr">
        <is>
          <t>mit.rtx.all.all</t>
        </is>
      </c>
      <c r="B18" s="14">
        <f>IFERROR(INDEX(SRDesc,MATCH($A18,SRCode,0)),"")</f>
        <v/>
      </c>
      <c r="C18" s="14">
        <f>IFERROR(INDEX(SRUnit,MATCH($A18,SRCode,0)),"")</f>
        <v/>
      </c>
      <c r="D18" s="42">
        <f>IF(COUNTIFS(SRScen,D$6,SRCode,$A18)=0,"",SUMIFS(INDEX(SRVal,0,$C$5),SRScen,D$6,SRCode,$A18))</f>
        <v/>
      </c>
      <c r="E18" s="43">
        <f>IF(COUNTIFS(SRScen,E$6,SRCode,$A18)=0,"",SUMIFS(INDEX(SRVal,0,$C$5),SRScen,E$6,SRCode,$A18))</f>
        <v/>
      </c>
      <c r="F18" s="43">
        <f>IF(COUNTIFS(SRScen,F$6,SRCode,$A18)=0,"",SUMIFS(INDEX(SRVal,0,$C$5),SRScen,F$6,SRCode,$A18))</f>
        <v/>
      </c>
      <c r="G18" s="43">
        <f>IF(COUNTIFS(SRScen,G$6,SRCode,$A18)=0,"",SUMIFS(INDEX(SRVal,0,$C$5),SRScen,G$6,SRCode,$A18))</f>
        <v/>
      </c>
      <c r="H18" s="43">
        <f>IF(COUNTIFS(SRScen,H$6,SRCode,$A18)=0,"",SUMIFS(INDEX(SRVal,0,$C$5),SRScen,H$6,SRCode,$A18))</f>
        <v/>
      </c>
      <c r="I18" s="43">
        <f>IF(COUNTIFS(SRScen,I$6,SRCode,$A18)=0,"",SUMIFS(INDEX(SRVal,0,$C$5),SRScen,I$6,SRCode,$A18))</f>
        <v/>
      </c>
      <c r="J18" s="43">
        <f>IF(COUNTIFS(SRScen,J$6,SRCode,$A18)=0,"",SUMIFS(INDEX(SRVal,0,$C$5),SRScen,J$6,SRCode,$A18))</f>
        <v/>
      </c>
      <c r="K18" s="43">
        <f>IF(COUNTIFS(SRScen,K$6,SRCode,$A18)=0,"",SUMIFS(INDEX(SRVal,0,$C$5),SRScen,K$6,SRCode,$A18))</f>
        <v/>
      </c>
      <c r="L18" s="43">
        <f>IF(COUNTIFS(SRScen,L$6,SRCode,$A18)=0,"",SUMIFS(INDEX(SRVal,0,$C$5),SRScen,L$6,SRCode,$A18))</f>
        <v/>
      </c>
    </row>
    <row r="19">
      <c r="A19" s="21" t="inlineStr">
        <is>
          <t>mit.rsub.all.all</t>
        </is>
      </c>
      <c r="B19" s="14">
        <f>IFERROR(INDEX(SRDesc,MATCH($A19,SRCode,0)),"")</f>
        <v/>
      </c>
      <c r="C19" s="14">
        <f>IFERROR(INDEX(SRUnit,MATCH($A19,SRCode,0)),"")</f>
        <v/>
      </c>
      <c r="D19" s="42">
        <f>IF(COUNTIFS(SRScen,D$6,SRCode,$A19)=0,"",SUMIFS(INDEX(SRVal,0,$C$5),SRScen,D$6,SRCode,$A19))</f>
        <v/>
      </c>
      <c r="E19" s="43">
        <f>IF(COUNTIFS(SRScen,E$6,SRCode,$A19)=0,"",SUMIFS(INDEX(SRVal,0,$C$5),SRScen,E$6,SRCode,$A19))</f>
        <v/>
      </c>
      <c r="F19" s="43">
        <f>IF(COUNTIFS(SRScen,F$6,SRCode,$A19)=0,"",SUMIFS(INDEX(SRVal,0,$C$5),SRScen,F$6,SRCode,$A19))</f>
        <v/>
      </c>
      <c r="G19" s="43">
        <f>IF(COUNTIFS(SRScen,G$6,SRCode,$A19)=0,"",SUMIFS(INDEX(SRVal,0,$C$5),SRScen,G$6,SRCode,$A19))</f>
        <v/>
      </c>
      <c r="H19" s="43">
        <f>IF(COUNTIFS(SRScen,H$6,SRCode,$A19)=0,"",SUMIFS(INDEX(SRVal,0,$C$5),SRScen,H$6,SRCode,$A19))</f>
        <v/>
      </c>
      <c r="I19" s="43">
        <f>IF(COUNTIFS(SRScen,I$6,SRCode,$A19)=0,"",SUMIFS(INDEX(SRVal,0,$C$5),SRScen,I$6,SRCode,$A19))</f>
        <v/>
      </c>
      <c r="J19" s="43">
        <f>IF(COUNTIFS(SRScen,J$6,SRCode,$A19)=0,"",SUMIFS(INDEX(SRVal,0,$C$5),SRScen,J$6,SRCode,$A19))</f>
        <v/>
      </c>
      <c r="K19" s="43">
        <f>IF(COUNTIFS(SRScen,K$6,SRCode,$A19)=0,"",SUMIFS(INDEX(SRVal,0,$C$5),SRScen,K$6,SRCode,$A19))</f>
        <v/>
      </c>
      <c r="L19" s="43">
        <f>IF(COUNTIFS(SRScen,L$6,SRCode,$A19)=0,"",SUMIFS(INDEX(SRVal,0,$C$5),SRScen,L$6,SRCode,$A19))</f>
        <v/>
      </c>
    </row>
    <row r="20">
      <c r="A20" s="21" t="inlineStr">
        <is>
          <t>mit.rnew.all.all</t>
        </is>
      </c>
      <c r="B20" s="14">
        <f>IFERROR(INDEX(SRDesc,MATCH($A20,SRCode,0)),"")</f>
        <v/>
      </c>
      <c r="C20" s="14">
        <f>IFERROR(INDEX(SRUnit,MATCH($A20,SRCode,0)),"")</f>
        <v/>
      </c>
      <c r="D20" s="42">
        <f>IF(COUNTIFS(SRScen,D$6,SRCode,$A20)=0,"",SUMIFS(INDEX(SRVal,0,$C$5),SRScen,D$6,SRCode,$A20))</f>
        <v/>
      </c>
      <c r="E20" s="43">
        <f>IF(COUNTIFS(SRScen,E$6,SRCode,$A20)=0,"",SUMIFS(INDEX(SRVal,0,$C$5),SRScen,E$6,SRCode,$A20))</f>
        <v/>
      </c>
      <c r="F20" s="43">
        <f>IF(COUNTIFS(SRScen,F$6,SRCode,$A20)=0,"",SUMIFS(INDEX(SRVal,0,$C$5),SRScen,F$6,SRCode,$A20))</f>
        <v/>
      </c>
      <c r="G20" s="43">
        <f>IF(COUNTIFS(SRScen,G$6,SRCode,$A20)=0,"",SUMIFS(INDEX(SRVal,0,$C$5),SRScen,G$6,SRCode,$A20))</f>
        <v/>
      </c>
      <c r="H20" s="43">
        <f>IF(COUNTIFS(SRScen,H$6,SRCode,$A20)=0,"",SUMIFS(INDEX(SRVal,0,$C$5),SRScen,H$6,SRCode,$A20))</f>
        <v/>
      </c>
      <c r="I20" s="43">
        <f>IF(COUNTIFS(SRScen,I$6,SRCode,$A20)=0,"",SUMIFS(INDEX(SRVal,0,$C$5),SRScen,I$6,SRCode,$A20))</f>
        <v/>
      </c>
      <c r="J20" s="43">
        <f>IF(COUNTIFS(SRScen,J$6,SRCode,$A20)=0,"",SUMIFS(INDEX(SRVal,0,$C$5),SRScen,J$6,SRCode,$A20))</f>
        <v/>
      </c>
      <c r="K20" s="43">
        <f>IF(COUNTIFS(SRScen,K$6,SRCode,$A20)=0,"",SUMIFS(INDEX(SRVal,0,$C$5),SRScen,K$6,SRCode,$A20))</f>
        <v/>
      </c>
      <c r="L20" s="43">
        <f>IF(COUNTIFS(SRScen,L$6,SRCode,$A20)=0,"",SUMIFS(INDEX(SRVal,0,$C$5),SRScen,L$6,SRCode,$A20))</f>
        <v/>
      </c>
    </row>
    <row r="21">
      <c r="A21" s="21" t="inlineStr">
        <is>
          <t>mit.rtot.all.all</t>
        </is>
      </c>
      <c r="B21" s="14">
        <f>IFERROR(INDEX(SRDesc,MATCH($A21,SRCode,0)),"")</f>
        <v/>
      </c>
      <c r="C21" s="14">
        <f>IFERROR(INDEX(SRUnit,MATCH($A21,SRCode,0)),"")</f>
        <v/>
      </c>
      <c r="D21" s="42">
        <f>IF(COUNTIFS(SRScen,D$6,SRCode,$A21)=0,"",SUMIFS(INDEX(SRVal,0,$C$5),SRScen,D$6,SRCode,$A21))</f>
        <v/>
      </c>
      <c r="E21" s="43">
        <f>IF(COUNTIFS(SRScen,E$6,SRCode,$A21)=0,"",SUMIFS(INDEX(SRVal,0,$C$5),SRScen,E$6,SRCode,$A21))</f>
        <v/>
      </c>
      <c r="F21" s="43">
        <f>IF(COUNTIFS(SRScen,F$6,SRCode,$A21)=0,"",SUMIFS(INDEX(SRVal,0,$C$5),SRScen,F$6,SRCode,$A21))</f>
        <v/>
      </c>
      <c r="G21" s="43">
        <f>IF(COUNTIFS(SRScen,G$6,SRCode,$A21)=0,"",SUMIFS(INDEX(SRVal,0,$C$5),SRScen,G$6,SRCode,$A21))</f>
        <v/>
      </c>
      <c r="H21" s="43">
        <f>IF(COUNTIFS(SRScen,H$6,SRCode,$A21)=0,"",SUMIFS(INDEX(SRVal,0,$C$5),SRScen,H$6,SRCode,$A21))</f>
        <v/>
      </c>
      <c r="I21" s="43">
        <f>IF(COUNTIFS(SRScen,I$6,SRCode,$A21)=0,"",SUMIFS(INDEX(SRVal,0,$C$5),SRScen,I$6,SRCode,$A21))</f>
        <v/>
      </c>
      <c r="J21" s="43">
        <f>IF(COUNTIFS(SRScen,J$6,SRCode,$A21)=0,"",SUMIFS(INDEX(SRVal,0,$C$5),SRScen,J$6,SRCode,$A21))</f>
        <v/>
      </c>
      <c r="K21" s="43">
        <f>IF(COUNTIFS(SRScen,K$6,SRCode,$A21)=0,"",SUMIFS(INDEX(SRVal,0,$C$5),SRScen,K$6,SRCode,$A21))</f>
        <v/>
      </c>
      <c r="L21" s="43">
        <f>IF(COUNTIFS(SRScen,L$6,SRCode,$A21)=0,"",SUMIFS(INDEX(SRVal,0,$C$5),SRScen,L$6,SRCode,$A21))</f>
        <v/>
      </c>
    </row>
    <row r="22">
      <c r="A22" s="21" t="inlineStr">
        <is>
          <t>mit.cptraj</t>
        </is>
      </c>
      <c r="B22" s="14">
        <f>IFERROR(INDEX(SRDesc,MATCH($A22,SRCode,0)),"")</f>
        <v/>
      </c>
      <c r="C22" s="14">
        <f>IFERROR(INDEX(SRUnit,MATCH($A22,SRCode,0)),"")</f>
        <v/>
      </c>
      <c r="D22" s="22">
        <f>IF(COUNTIFS(SRScen,D$6,SRCode,$A22)=0,"",SUMIFS(INDEX(SRVal,0,$C$5),SRScen,D$6,SRCode,$A22))</f>
        <v/>
      </c>
      <c r="E22" s="23">
        <f>IF(COUNTIFS(SRScen,E$6,SRCode,$A22)=0,"",SUMIFS(INDEX(SRVal,0,$C$5),SRScen,E$6,SRCode,$A22))</f>
        <v/>
      </c>
      <c r="F22" s="23">
        <f>IF(COUNTIFS(SRScen,F$6,SRCode,$A22)=0,"",SUMIFS(INDEX(SRVal,0,$C$5),SRScen,F$6,SRCode,$A22))</f>
        <v/>
      </c>
      <c r="G22" s="23">
        <f>IF(COUNTIFS(SRScen,G$6,SRCode,$A22)=0,"",SUMIFS(INDEX(SRVal,0,$C$5),SRScen,G$6,SRCode,$A22))</f>
        <v/>
      </c>
      <c r="H22" s="23">
        <f>IF(COUNTIFS(SRScen,H$6,SRCode,$A22)=0,"",SUMIFS(INDEX(SRVal,0,$C$5),SRScen,H$6,SRCode,$A22))</f>
        <v/>
      </c>
      <c r="I22" s="23">
        <f>IF(COUNTIFS(SRScen,I$6,SRCode,$A22)=0,"",SUMIFS(INDEX(SRVal,0,$C$5),SRScen,I$6,SRCode,$A22))</f>
        <v/>
      </c>
      <c r="J22" s="23">
        <f>IF(COUNTIFS(SRScen,J$6,SRCode,$A22)=0,"",SUMIFS(INDEX(SRVal,0,$C$5),SRScen,J$6,SRCode,$A22))</f>
        <v/>
      </c>
      <c r="K22" s="23">
        <f>IF(COUNTIFS(SRScen,K$6,SRCode,$A22)=0,"",SUMIFS(INDEX(SRVal,0,$C$5),SRScen,K$6,SRCode,$A22))</f>
        <v/>
      </c>
      <c r="L22" s="23">
        <f>IF(COUNTIFS(SRScen,L$6,SRCode,$A22)=0,"",SUMIFS(INDEX(SRVal,0,$C$5),SRScen,L$6,SRCode,$A22))</f>
        <v/>
      </c>
    </row>
    <row r="23">
      <c r="A23" s="21" t="inlineStr">
        <is>
          <t>mit.ets.p</t>
        </is>
      </c>
      <c r="B23" s="14">
        <f>IFERROR(INDEX(SRDesc,MATCH($A23,SRCode,0)),"")</f>
        <v/>
      </c>
      <c r="C23" s="14">
        <f>IFERROR(INDEX(SRUnit,MATCH($A23,SRCode,0)),"")</f>
        <v/>
      </c>
      <c r="D23" s="22">
        <f>IF(COUNTIFS(SRScen,D$6,SRCode,$A23)=0,"",SUMIFS(INDEX(SRVal,0,$C$5),SRScen,D$6,SRCode,$A23))</f>
        <v/>
      </c>
      <c r="E23" s="23">
        <f>IF(COUNTIFS(SRScen,E$6,SRCode,$A23)=0,"",SUMIFS(INDEX(SRVal,0,$C$5),SRScen,E$6,SRCode,$A23))</f>
        <v/>
      </c>
      <c r="F23" s="23">
        <f>IF(COUNTIFS(SRScen,F$6,SRCode,$A23)=0,"",SUMIFS(INDEX(SRVal,0,$C$5),SRScen,F$6,SRCode,$A23))</f>
        <v/>
      </c>
      <c r="G23" s="23">
        <f>IF(COUNTIFS(SRScen,G$6,SRCode,$A23)=0,"",SUMIFS(INDEX(SRVal,0,$C$5),SRScen,G$6,SRCode,$A23))</f>
        <v/>
      </c>
      <c r="H23" s="23">
        <f>IF(COUNTIFS(SRScen,H$6,SRCode,$A23)=0,"",SUMIFS(INDEX(SRVal,0,$C$5),SRScen,H$6,SRCode,$A23))</f>
        <v/>
      </c>
      <c r="I23" s="23">
        <f>IF(COUNTIFS(SRScen,I$6,SRCode,$A23)=0,"",SUMIFS(INDEX(SRVal,0,$C$5),SRScen,I$6,SRCode,$A23))</f>
        <v/>
      </c>
      <c r="J23" s="23">
        <f>IF(COUNTIFS(SRScen,J$6,SRCode,$A23)=0,"",SUMIFS(INDEX(SRVal,0,$C$5),SRScen,J$6,SRCode,$A23))</f>
        <v/>
      </c>
      <c r="K23" s="23">
        <f>IF(COUNTIFS(SRScen,K$6,SRCode,$A23)=0,"",SUMIFS(INDEX(SRVal,0,$C$5),SRScen,K$6,SRCode,$A23))</f>
        <v/>
      </c>
      <c r="L23" s="23">
        <f>IF(COUNTIFS(SRScen,L$6,SRCode,$A23)=0,"",SUMIFS(INDEX(SRVal,0,$C$5),SRScen,L$6,SRCode,$A23))</f>
        <v/>
      </c>
    </row>
    <row r="24">
      <c r="A24" s="21" t="inlineStr">
        <is>
          <t>mit.co2.ets.all.all</t>
        </is>
      </c>
      <c r="B24" s="14">
        <f>IFERROR(INDEX(SRDesc,MATCH($A24,SRCode,0)),"")</f>
        <v/>
      </c>
      <c r="C24" s="14">
        <f>IFERROR(INDEX(SRUnit,MATCH($A24,SRCode,0)),"")</f>
        <v/>
      </c>
      <c r="D24" s="39">
        <f>IF(COUNTIFS(SRScen,D$6,SRCode,$A24)=0,"",SUMIFS(INDEX(SRVal,0,$C$5),SRScen,D$6,SRCode,$A24))</f>
        <v/>
      </c>
      <c r="E24" s="40">
        <f>IF(COUNTIFS(SRScen,E$6,SRCode,$A24)=0,"",SUMIFS(INDEX(SRVal,0,$C$5),SRScen,E$6,SRCode,$A24))</f>
        <v/>
      </c>
      <c r="F24" s="40">
        <f>IF(COUNTIFS(SRScen,F$6,SRCode,$A24)=0,"",SUMIFS(INDEX(SRVal,0,$C$5),SRScen,F$6,SRCode,$A24))</f>
        <v/>
      </c>
      <c r="G24" s="40">
        <f>IF(COUNTIFS(SRScen,G$6,SRCode,$A24)=0,"",SUMIFS(INDEX(SRVal,0,$C$5),SRScen,G$6,SRCode,$A24))</f>
        <v/>
      </c>
      <c r="H24" s="40">
        <f>IF(COUNTIFS(SRScen,H$6,SRCode,$A24)=0,"",SUMIFS(INDEX(SRVal,0,$C$5),SRScen,H$6,SRCode,$A24))</f>
        <v/>
      </c>
      <c r="I24" s="40">
        <f>IF(COUNTIFS(SRScen,I$6,SRCode,$A24)=0,"",SUMIFS(INDEX(SRVal,0,$C$5),SRScen,I$6,SRCode,$A24))</f>
        <v/>
      </c>
      <c r="J24" s="40">
        <f>IF(COUNTIFS(SRScen,J$6,SRCode,$A24)=0,"",SUMIFS(INDEX(SRVal,0,$C$5),SRScen,J$6,SRCode,$A24))</f>
        <v/>
      </c>
      <c r="K24" s="40">
        <f>IF(COUNTIFS(SRScen,K$6,SRCode,$A24)=0,"",SUMIFS(INDEX(SRVal,0,$C$5),SRScen,K$6,SRCode,$A24))</f>
        <v/>
      </c>
      <c r="L24" s="40">
        <f>IF(COUNTIFS(SRScen,L$6,SRCode,$A24)=0,"",SUMIFS(INDEX(SRVal,0,$C$5),SRScen,L$6,SRCode,$A24))</f>
        <v/>
      </c>
    </row>
    <row r="25">
      <c r="A25" s="21" t="inlineStr">
        <is>
          <t>mit.co2.cap.all.all</t>
        </is>
      </c>
      <c r="B25" s="14">
        <f>IFERROR(INDEX(SRDesc,MATCH($A25,SRCode,0)),"")</f>
        <v/>
      </c>
      <c r="C25" s="14">
        <f>IFERROR(INDEX(SRUnit,MATCH($A25,SRCode,0)),"")</f>
        <v/>
      </c>
      <c r="D25" s="39">
        <f>IF(COUNTIFS(SRScen,D$6,SRCode,$A25)=0,"",SUMIFS(INDEX(SRVal,0,$C$5),SRScen,D$6,SRCode,$A25))</f>
        <v/>
      </c>
      <c r="E25" s="40">
        <f>IF(COUNTIFS(SRScen,E$6,SRCode,$A25)=0,"",SUMIFS(INDEX(SRVal,0,$C$5),SRScen,E$6,SRCode,$A25))</f>
        <v/>
      </c>
      <c r="F25" s="40">
        <f>IF(COUNTIFS(SRScen,F$6,SRCode,$A25)=0,"",SUMIFS(INDEX(SRVal,0,$C$5),SRScen,F$6,SRCode,$A25))</f>
        <v/>
      </c>
      <c r="G25" s="40">
        <f>IF(COUNTIFS(SRScen,G$6,SRCode,$A25)=0,"",SUMIFS(INDEX(SRVal,0,$C$5),SRScen,G$6,SRCode,$A25))</f>
        <v/>
      </c>
      <c r="H25" s="40">
        <f>IF(COUNTIFS(SRScen,H$6,SRCode,$A25)=0,"",SUMIFS(INDEX(SRVal,0,$C$5),SRScen,H$6,SRCode,$A25))</f>
        <v/>
      </c>
      <c r="I25" s="40">
        <f>IF(COUNTIFS(SRScen,I$6,SRCode,$A25)=0,"",SUMIFS(INDEX(SRVal,0,$C$5),SRScen,I$6,SRCode,$A25))</f>
        <v/>
      </c>
      <c r="J25" s="40">
        <f>IF(COUNTIFS(SRScen,J$6,SRCode,$A25)=0,"",SUMIFS(INDEX(SRVal,0,$C$5),SRScen,J$6,SRCode,$A25))</f>
        <v/>
      </c>
      <c r="K25" s="40">
        <f>IF(COUNTIFS(SRScen,K$6,SRCode,$A25)=0,"",SUMIFS(INDEX(SRVal,0,$C$5),SRScen,K$6,SRCode,$A25))</f>
        <v/>
      </c>
      <c r="L25" s="40">
        <f>IF(COUNTIFS(SRScen,L$6,SRCode,$A25)=0,"",SUMIFS(INDEX(SRVal,0,$C$5),SRScen,L$6,SRCode,$A25))</f>
        <v/>
      </c>
    </row>
    <row r="26">
      <c r="A26" s="21" t="inlineStr">
        <is>
          <t>mit.rpb.all.gso.a</t>
        </is>
      </c>
      <c r="B26" s="14">
        <f>IFERROR(INDEX(SRDesc,MATCH($A26,SRCode,0)),"")</f>
        <v/>
      </c>
      <c r="C26" s="14">
        <f>IFERROR(INDEX(SRUnit,MATCH($A26,SRCode,0)),"")</f>
        <v/>
      </c>
      <c r="D26" s="22">
        <f>IF(COUNTIFS(SRScen,D$6,SRCode,$A26)=0,"",SUMIFS(INDEX(SRVal,0,$C$5),SRScen,D$6,SRCode,$A26))</f>
        <v/>
      </c>
      <c r="E26" s="23">
        <f>IF(COUNTIFS(SRScen,E$6,SRCode,$A26)=0,"",SUMIFS(INDEX(SRVal,0,$C$5),SRScen,E$6,SRCode,$A26))</f>
        <v/>
      </c>
      <c r="F26" s="23">
        <f>IF(COUNTIFS(SRScen,F$6,SRCode,$A26)=0,"",SUMIFS(INDEX(SRVal,0,$C$5),SRScen,F$6,SRCode,$A26))</f>
        <v/>
      </c>
      <c r="G26" s="23">
        <f>IF(COUNTIFS(SRScen,G$6,SRCode,$A26)=0,"",SUMIFS(INDEX(SRVal,0,$C$5),SRScen,G$6,SRCode,$A26))</f>
        <v/>
      </c>
      <c r="H26" s="23">
        <f>IF(COUNTIFS(SRScen,H$6,SRCode,$A26)=0,"",SUMIFS(INDEX(SRVal,0,$C$5),SRScen,H$6,SRCode,$A26))</f>
        <v/>
      </c>
      <c r="I26" s="23">
        <f>IF(COUNTIFS(SRScen,I$6,SRCode,$A26)=0,"",SUMIFS(INDEX(SRVal,0,$C$5),SRScen,I$6,SRCode,$A26))</f>
        <v/>
      </c>
      <c r="J26" s="23">
        <f>IF(COUNTIFS(SRScen,J$6,SRCode,$A26)=0,"",SUMIFS(INDEX(SRVal,0,$C$5),SRScen,J$6,SRCode,$A26))</f>
        <v/>
      </c>
      <c r="K26" s="23">
        <f>IF(COUNTIFS(SRScen,K$6,SRCode,$A26)=0,"",SUMIFS(INDEX(SRVal,0,$C$5),SRScen,K$6,SRCode,$A26))</f>
        <v/>
      </c>
      <c r="L26" s="23">
        <f>IF(COUNTIFS(SRScen,L$6,SRCode,$A26)=0,"",SUMIFS(INDEX(SRVal,0,$C$5),SRScen,L$6,SRCode,$A26))</f>
        <v/>
      </c>
    </row>
    <row r="27">
      <c r="A27" s="21" t="inlineStr">
        <is>
          <t>mit.rpb.all.die.a</t>
        </is>
      </c>
      <c r="B27" s="14">
        <f>IFERROR(INDEX(SRDesc,MATCH($A27,SRCode,0)),"")</f>
        <v/>
      </c>
      <c r="C27" s="14">
        <f>IFERROR(INDEX(SRUnit,MATCH($A27,SRCode,0)),"")</f>
        <v/>
      </c>
      <c r="D27" s="22">
        <f>IF(COUNTIFS(SRScen,D$6,SRCode,$A27)=0,"",SUMIFS(INDEX(SRVal,0,$C$5),SRScen,D$6,SRCode,$A27))</f>
        <v/>
      </c>
      <c r="E27" s="23">
        <f>IF(COUNTIFS(SRScen,E$6,SRCode,$A27)=0,"",SUMIFS(INDEX(SRVal,0,$C$5),SRScen,E$6,SRCode,$A27))</f>
        <v/>
      </c>
      <c r="F27" s="23">
        <f>IF(COUNTIFS(SRScen,F$6,SRCode,$A27)=0,"",SUMIFS(INDEX(SRVal,0,$C$5),SRScen,F$6,SRCode,$A27))</f>
        <v/>
      </c>
      <c r="G27" s="23">
        <f>IF(COUNTIFS(SRScen,G$6,SRCode,$A27)=0,"",SUMIFS(INDEX(SRVal,0,$C$5),SRScen,G$6,SRCode,$A27))</f>
        <v/>
      </c>
      <c r="H27" s="23">
        <f>IF(COUNTIFS(SRScen,H$6,SRCode,$A27)=0,"",SUMIFS(INDEX(SRVal,0,$C$5),SRScen,H$6,SRCode,$A27))</f>
        <v/>
      </c>
      <c r="I27" s="23">
        <f>IF(COUNTIFS(SRScen,I$6,SRCode,$A27)=0,"",SUMIFS(INDEX(SRVal,0,$C$5),SRScen,I$6,SRCode,$A27))</f>
        <v/>
      </c>
      <c r="J27" s="23">
        <f>IF(COUNTIFS(SRScen,J$6,SRCode,$A27)=0,"",SUMIFS(INDEX(SRVal,0,$C$5),SRScen,J$6,SRCode,$A27))</f>
        <v/>
      </c>
      <c r="K27" s="23">
        <f>IF(COUNTIFS(SRScen,K$6,SRCode,$A27)=0,"",SUMIFS(INDEX(SRVal,0,$C$5),SRScen,K$6,SRCode,$A27))</f>
        <v/>
      </c>
      <c r="L27" s="23">
        <f>IF(COUNTIFS(SRScen,L$6,SRCode,$A27)=0,"",SUMIFS(INDEX(SRVal,0,$C$5),SRScen,L$6,SRCode,$A27))</f>
        <v/>
      </c>
    </row>
    <row r="28">
      <c r="A28" s="21" t="inlineStr">
        <is>
          <t>mit.rpb.res.nga.a</t>
        </is>
      </c>
      <c r="B28" s="14">
        <f>IFERROR(INDEX(SRDesc,MATCH($A28,SRCode,0)),"")</f>
        <v/>
      </c>
      <c r="C28" s="14">
        <f>IFERROR(INDEX(SRUnit,MATCH($A28,SRCode,0)),"")</f>
        <v/>
      </c>
      <c r="D28" s="22">
        <f>IF(COUNTIFS(SRScen,D$6,SRCode,$A28)=0,"",SUMIFS(INDEX(SRVal,0,$C$5),SRScen,D$6,SRCode,$A28))</f>
        <v/>
      </c>
      <c r="E28" s="23">
        <f>IF(COUNTIFS(SRScen,E$6,SRCode,$A28)=0,"",SUMIFS(INDEX(SRVal,0,$C$5),SRScen,E$6,SRCode,$A28))</f>
        <v/>
      </c>
      <c r="F28" s="23">
        <f>IF(COUNTIFS(SRScen,F$6,SRCode,$A28)=0,"",SUMIFS(INDEX(SRVal,0,$C$5),SRScen,F$6,SRCode,$A28))</f>
        <v/>
      </c>
      <c r="G28" s="23">
        <f>IF(COUNTIFS(SRScen,G$6,SRCode,$A28)=0,"",SUMIFS(INDEX(SRVal,0,$C$5),SRScen,G$6,SRCode,$A28))</f>
        <v/>
      </c>
      <c r="H28" s="23">
        <f>IF(COUNTIFS(SRScen,H$6,SRCode,$A28)=0,"",SUMIFS(INDEX(SRVal,0,$C$5),SRScen,H$6,SRCode,$A28))</f>
        <v/>
      </c>
      <c r="I28" s="23">
        <f>IF(COUNTIFS(SRScen,I$6,SRCode,$A28)=0,"",SUMIFS(INDEX(SRVal,0,$C$5),SRScen,I$6,SRCode,$A28))</f>
        <v/>
      </c>
      <c r="J28" s="23">
        <f>IF(COUNTIFS(SRScen,J$6,SRCode,$A28)=0,"",SUMIFS(INDEX(SRVal,0,$C$5),SRScen,J$6,SRCode,$A28))</f>
        <v/>
      </c>
      <c r="K28" s="23">
        <f>IF(COUNTIFS(SRScen,K$6,SRCode,$A28)=0,"",SUMIFS(INDEX(SRVal,0,$C$5),SRScen,K$6,SRCode,$A28))</f>
        <v/>
      </c>
      <c r="L28" s="23">
        <f>IF(COUNTIFS(SRScen,L$6,SRCode,$A28)=0,"",SUMIFS(INDEX(SRVal,0,$C$5),SRScen,L$6,SRCode,$A28))</f>
        <v/>
      </c>
    </row>
    <row r="29">
      <c r="A29" s="21" t="inlineStr">
        <is>
          <t>mit.atp.rod.gso.e</t>
        </is>
      </c>
      <c r="B29" s="14">
        <f>IFERROR(INDEX(SRDesc,MATCH($A29,SRCode,0)),"")</f>
        <v/>
      </c>
      <c r="C29" s="14">
        <f>IFERROR(INDEX(SRUnit,MATCH($A29,SRCode,0)),"")</f>
        <v/>
      </c>
      <c r="D29" s="22">
        <f>IF(COUNTIFS(SRScen,D$6,SRCode,$A29)=0,"",SUMIFS(INDEX(SRVal,0,$C$5),SRScen,D$6,SRCode,$A29))</f>
        <v/>
      </c>
      <c r="E29" s="23">
        <f>IF(COUNTIFS(SRScen,E$6,SRCode,$A29)=0,"",SUMIFS(INDEX(SRVal,0,$C$5),SRScen,E$6,SRCode,$A29))</f>
        <v/>
      </c>
      <c r="F29" s="23">
        <f>IF(COUNTIFS(SRScen,F$6,SRCode,$A29)=0,"",SUMIFS(INDEX(SRVal,0,$C$5),SRScen,F$6,SRCode,$A29))</f>
        <v/>
      </c>
      <c r="G29" s="23">
        <f>IF(COUNTIFS(SRScen,G$6,SRCode,$A29)=0,"",SUMIFS(INDEX(SRVal,0,$C$5),SRScen,G$6,SRCode,$A29))</f>
        <v/>
      </c>
      <c r="H29" s="23">
        <f>IF(COUNTIFS(SRScen,H$6,SRCode,$A29)=0,"",SUMIFS(INDEX(SRVal,0,$C$5),SRScen,H$6,SRCode,$A29))</f>
        <v/>
      </c>
      <c r="I29" s="23">
        <f>IF(COUNTIFS(SRScen,I$6,SRCode,$A29)=0,"",SUMIFS(INDEX(SRVal,0,$C$5),SRScen,I$6,SRCode,$A29))</f>
        <v/>
      </c>
      <c r="J29" s="23">
        <f>IF(COUNTIFS(SRScen,J$6,SRCode,$A29)=0,"",SUMIFS(INDEX(SRVal,0,$C$5),SRScen,J$6,SRCode,$A29))</f>
        <v/>
      </c>
      <c r="K29" s="23">
        <f>IF(COUNTIFS(SRScen,K$6,SRCode,$A29)=0,"",SUMIFS(INDEX(SRVal,0,$C$5),SRScen,K$6,SRCode,$A29))</f>
        <v/>
      </c>
      <c r="L29" s="23">
        <f>IF(COUNTIFS(SRScen,L$6,SRCode,$A29)=0,"",SUMIFS(INDEX(SRVal,0,$C$5),SRScen,L$6,SRCode,$A29))</f>
        <v/>
      </c>
    </row>
    <row r="30">
      <c r="A30" s="21" t="inlineStr">
        <is>
          <t>mit.rp.res.ecy</t>
        </is>
      </c>
      <c r="B30" s="14">
        <f>IFERROR(INDEX(SRDesc,MATCH($A30,SRCode,0)),"")</f>
        <v/>
      </c>
      <c r="C30" s="14">
        <f>IFERROR(INDEX(SRUnit,MATCH($A30,SRCode,0)),"")</f>
        <v/>
      </c>
      <c r="D30" s="15">
        <f>IF(COUNTIFS(SRScen,D$6,SRCode,$A30)=0,"",SUMIFS(INDEX(SRVal,0,$C$5),SRScen,D$6,SRCode,$A30))</f>
        <v/>
      </c>
      <c r="E30" s="16">
        <f>IF(COUNTIFS(SRScen,E$6,SRCode,$A30)=0,"",SUMIFS(INDEX(SRVal,0,$C$5),SRScen,E$6,SRCode,$A30))</f>
        <v/>
      </c>
      <c r="F30" s="16">
        <f>IF(COUNTIFS(SRScen,F$6,SRCode,$A30)=0,"",SUMIFS(INDEX(SRVal,0,$C$5),SRScen,F$6,SRCode,$A30))</f>
        <v/>
      </c>
      <c r="G30" s="16">
        <f>IF(COUNTIFS(SRScen,G$6,SRCode,$A30)=0,"",SUMIFS(INDEX(SRVal,0,$C$5),SRScen,G$6,SRCode,$A30))</f>
        <v/>
      </c>
      <c r="H30" s="16">
        <f>IF(COUNTIFS(SRScen,H$6,SRCode,$A30)=0,"",SUMIFS(INDEX(SRVal,0,$C$5),SRScen,H$6,SRCode,$A30))</f>
        <v/>
      </c>
      <c r="I30" s="16">
        <f>IF(COUNTIFS(SRScen,I$6,SRCode,$A30)=0,"",SUMIFS(INDEX(SRVal,0,$C$5),SRScen,I$6,SRCode,$A30))</f>
        <v/>
      </c>
      <c r="J30" s="16">
        <f>IF(COUNTIFS(SRScen,J$6,SRCode,$A30)=0,"",SUMIFS(INDEX(SRVal,0,$C$5),SRScen,J$6,SRCode,$A30))</f>
        <v/>
      </c>
      <c r="K30" s="16">
        <f>IF(COUNTIFS(SRScen,K$6,SRCode,$A30)=0,"",SUMIFS(INDEX(SRVal,0,$C$5),SRScen,K$6,SRCode,$A30))</f>
        <v/>
      </c>
      <c r="L30" s="16">
        <f>IF(COUNTIFS(SRScen,L$6,SRCode,$A30)=0,"",SUMIFS(INDEX(SRVal,0,$C$5),SRScen,L$6,SRCode,$A30))</f>
        <v/>
      </c>
    </row>
    <row r="31">
      <c r="A31" s="21" t="inlineStr">
        <is>
          <t>mit.rp.ind.ecy</t>
        </is>
      </c>
      <c r="B31" s="14">
        <f>IFERROR(INDEX(SRDesc,MATCH($A31,SRCode,0)),"")</f>
        <v/>
      </c>
      <c r="C31" s="14">
        <f>IFERROR(INDEX(SRUnit,MATCH($A31,SRCode,0)),"")</f>
        <v/>
      </c>
      <c r="D31" s="15">
        <f>IF(COUNTIFS(SRScen,D$6,SRCode,$A31)=0,"",SUMIFS(INDEX(SRVal,0,$C$5),SRScen,D$6,SRCode,$A31))</f>
        <v/>
      </c>
      <c r="E31" s="16">
        <f>IF(COUNTIFS(SRScen,E$6,SRCode,$A31)=0,"",SUMIFS(INDEX(SRVal,0,$C$5),SRScen,E$6,SRCode,$A31))</f>
        <v/>
      </c>
      <c r="F31" s="16">
        <f>IF(COUNTIFS(SRScen,F$6,SRCode,$A31)=0,"",SUMIFS(INDEX(SRVal,0,$C$5),SRScen,F$6,SRCode,$A31))</f>
        <v/>
      </c>
      <c r="G31" s="16">
        <f>IF(COUNTIFS(SRScen,G$6,SRCode,$A31)=0,"",SUMIFS(INDEX(SRVal,0,$C$5),SRScen,G$6,SRCode,$A31))</f>
        <v/>
      </c>
      <c r="H31" s="16">
        <f>IF(COUNTIFS(SRScen,H$6,SRCode,$A31)=0,"",SUMIFS(INDEX(SRVal,0,$C$5),SRScen,H$6,SRCode,$A31))</f>
        <v/>
      </c>
      <c r="I31" s="16">
        <f>IF(COUNTIFS(SRScen,I$6,SRCode,$A31)=0,"",SUMIFS(INDEX(SRVal,0,$C$5),SRScen,I$6,SRCode,$A31))</f>
        <v/>
      </c>
      <c r="J31" s="16">
        <f>IF(COUNTIFS(SRScen,J$6,SRCode,$A31)=0,"",SUMIFS(INDEX(SRVal,0,$C$5),SRScen,J$6,SRCode,$A31))</f>
        <v/>
      </c>
      <c r="K31" s="16">
        <f>IF(COUNTIFS(SRScen,K$6,SRCode,$A31)=0,"",SUMIFS(INDEX(SRVal,0,$C$5),SRScen,K$6,SRCode,$A31))</f>
        <v/>
      </c>
      <c r="L31" s="16">
        <f>IF(COUNTIFS(SRScen,L$6,SRCode,$A31)=0,"",SUMIFS(INDEX(SRVal,0,$C$5),SRScen,L$6,SRCode,$A31))</f>
        <v/>
      </c>
    </row>
    <row r="32">
      <c r="A32" s="21" t="inlineStr">
        <is>
          <t>mit.gncav</t>
        </is>
      </c>
      <c r="B32" s="14">
        <f>IFERROR(INDEX(SRDesc,MATCH($A32,SRCode,0)),"")</f>
        <v/>
      </c>
      <c r="C32" s="14">
        <f>IFERROR(INDEX(SRUnit,MATCH($A32,SRCode,0)),"")</f>
        <v/>
      </c>
      <c r="D32" s="15">
        <f>IF(COUNTIFS(SRScen,D$6,SRCode,$A32)=0,"",SUMIFS(INDEX(SRVal,0,$C$5),SRScen,D$6,SRCode,$A32))</f>
        <v/>
      </c>
      <c r="E32" s="16">
        <f>IF(COUNTIFS(SRScen,E$6,SRCode,$A32)=0,"",SUMIFS(INDEX(SRVal,0,$C$5),SRScen,E$6,SRCode,$A32))</f>
        <v/>
      </c>
      <c r="F32" s="16">
        <f>IF(COUNTIFS(SRScen,F$6,SRCode,$A32)=0,"",SUMIFS(INDEX(SRVal,0,$C$5),SRScen,F$6,SRCode,$A32))</f>
        <v/>
      </c>
      <c r="G32" s="16">
        <f>IF(COUNTIFS(SRScen,G$6,SRCode,$A32)=0,"",SUMIFS(INDEX(SRVal,0,$C$5),SRScen,G$6,SRCode,$A32))</f>
        <v/>
      </c>
      <c r="H32" s="16">
        <f>IF(COUNTIFS(SRScen,H$6,SRCode,$A32)=0,"",SUMIFS(INDEX(SRVal,0,$C$5),SRScen,H$6,SRCode,$A32))</f>
        <v/>
      </c>
      <c r="I32" s="16">
        <f>IF(COUNTIFS(SRScen,I$6,SRCode,$A32)=0,"",SUMIFS(INDEX(SRVal,0,$C$5),SRScen,I$6,SRCode,$A32))</f>
        <v/>
      </c>
      <c r="J32" s="16">
        <f>IF(COUNTIFS(SRScen,J$6,SRCode,$A32)=0,"",SUMIFS(INDEX(SRVal,0,$C$5),SRScen,J$6,SRCode,$A32))</f>
        <v/>
      </c>
      <c r="K32" s="16">
        <f>IF(COUNTIFS(SRScen,K$6,SRCode,$A32)=0,"",SUMIFS(INDEX(SRVal,0,$C$5),SRScen,K$6,SRCode,$A32))</f>
        <v/>
      </c>
      <c r="L32" s="16">
        <f>IF(COUNTIFS(SRScen,L$6,SRCode,$A32)=0,"",SUMIFS(INDEX(SRVal,0,$C$5),SRScen,L$6,SRCode,$A32))</f>
        <v/>
      </c>
    </row>
    <row r="33">
      <c r="A33" s="21" t="inlineStr">
        <is>
          <t>mit.co2.pow.all.e</t>
        </is>
      </c>
      <c r="B33" s="14">
        <f>IFERROR(INDEX(SRDesc,MATCH($A33,SRCode,0)),"")</f>
        <v/>
      </c>
      <c r="C33" s="14">
        <f>IFERROR(INDEX(SRUnit,MATCH($A33,SRCode,0)),"")</f>
        <v/>
      </c>
      <c r="D33" s="39">
        <f>IF(COUNTIFS(SRScen,D$6,SRCode,$A33)=0,"",SUMIFS(INDEX(SRVal,0,$C$5),SRScen,D$6,SRCode,$A33))</f>
        <v/>
      </c>
      <c r="E33" s="40">
        <f>IF(COUNTIFS(SRScen,E$6,SRCode,$A33)=0,"",SUMIFS(INDEX(SRVal,0,$C$5),SRScen,E$6,SRCode,$A33))</f>
        <v/>
      </c>
      <c r="F33" s="40">
        <f>IF(COUNTIFS(SRScen,F$6,SRCode,$A33)=0,"",SUMIFS(INDEX(SRVal,0,$C$5),SRScen,F$6,SRCode,$A33))</f>
        <v/>
      </c>
      <c r="G33" s="40">
        <f>IF(COUNTIFS(SRScen,G$6,SRCode,$A33)=0,"",SUMIFS(INDEX(SRVal,0,$C$5),SRScen,G$6,SRCode,$A33))</f>
        <v/>
      </c>
      <c r="H33" s="40">
        <f>IF(COUNTIFS(SRScen,H$6,SRCode,$A33)=0,"",SUMIFS(INDEX(SRVal,0,$C$5),SRScen,H$6,SRCode,$A33))</f>
        <v/>
      </c>
      <c r="I33" s="40">
        <f>IF(COUNTIFS(SRScen,I$6,SRCode,$A33)=0,"",SUMIFS(INDEX(SRVal,0,$C$5),SRScen,I$6,SRCode,$A33))</f>
        <v/>
      </c>
      <c r="J33" s="40">
        <f>IF(COUNTIFS(SRScen,J$6,SRCode,$A33)=0,"",SUMIFS(INDEX(SRVal,0,$C$5),SRScen,J$6,SRCode,$A33))</f>
        <v/>
      </c>
      <c r="K33" s="40">
        <f>IF(COUNTIFS(SRScen,K$6,SRCode,$A33)=0,"",SUMIFS(INDEX(SRVal,0,$C$5),SRScen,K$6,SRCode,$A33))</f>
        <v/>
      </c>
      <c r="L33" s="40">
        <f>IF(COUNTIFS(SRScen,L$6,SRCode,$A33)=0,"",SUMIFS(INDEX(SRVal,0,$C$5),SRScen,L$6,SRCode,$A33))</f>
        <v/>
      </c>
    </row>
    <row r="34">
      <c r="A34" s="21" t="inlineStr">
        <is>
          <t>mit.gtot</t>
        </is>
      </c>
      <c r="B34" s="14">
        <f>IFERROR(INDEX(SRDesc,MATCH($A34,SRCode,0)),"")</f>
        <v/>
      </c>
      <c r="C34" s="14">
        <f>IFERROR(INDEX(SRUnit,MATCH($A34,SRCode,0)),"")</f>
        <v/>
      </c>
      <c r="D34" s="42">
        <f>IF(COUNTIFS(SRScen,D$6,SRCode,$A34)=0,"",SUMIFS(INDEX(SRVal,0,$C$5),SRScen,D$6,SRCode,$A34))</f>
        <v/>
      </c>
      <c r="E34" s="43">
        <f>IF(COUNTIFS(SRScen,E$6,SRCode,$A34)=0,"",SUMIFS(INDEX(SRVal,0,$C$5),SRScen,E$6,SRCode,$A34))</f>
        <v/>
      </c>
      <c r="F34" s="43">
        <f>IF(COUNTIFS(SRScen,F$6,SRCode,$A34)=0,"",SUMIFS(INDEX(SRVal,0,$C$5),SRScen,F$6,SRCode,$A34))</f>
        <v/>
      </c>
      <c r="G34" s="43">
        <f>IF(COUNTIFS(SRScen,G$6,SRCode,$A34)=0,"",SUMIFS(INDEX(SRVal,0,$C$5),SRScen,G$6,SRCode,$A34))</f>
        <v/>
      </c>
      <c r="H34" s="43">
        <f>IF(COUNTIFS(SRScen,H$6,SRCode,$A34)=0,"",SUMIFS(INDEX(SRVal,0,$C$5),SRScen,H$6,SRCode,$A34))</f>
        <v/>
      </c>
      <c r="I34" s="43">
        <f>IF(COUNTIFS(SRScen,I$6,SRCode,$A34)=0,"",SUMIFS(INDEX(SRVal,0,$C$5),SRScen,I$6,SRCode,$A34))</f>
        <v/>
      </c>
      <c r="J34" s="43">
        <f>IF(COUNTIFS(SRScen,J$6,SRCode,$A34)=0,"",SUMIFS(INDEX(SRVal,0,$C$5),SRScen,J$6,SRCode,$A34))</f>
        <v/>
      </c>
      <c r="K34" s="43">
        <f>IF(COUNTIFS(SRScen,K$6,SRCode,$A34)=0,"",SUMIFS(INDEX(SRVal,0,$C$5),SRScen,K$6,SRCode,$A34))</f>
        <v/>
      </c>
      <c r="L34" s="43">
        <f>IF(COUNTIFS(SRScen,L$6,SRCode,$A34)=0,"",SUMIFS(INDEX(SRVal,0,$C$5),SRScen,L$6,SRCode,$A34))</f>
        <v/>
      </c>
    </row>
    <row r="35">
      <c r="A35" s="21" t="inlineStr">
        <is>
          <t>mit.vre</t>
        </is>
      </c>
      <c r="B35" s="14">
        <f>IFERROR(INDEX(SRDesc,MATCH($A35,SRCode,0)),"")</f>
        <v/>
      </c>
      <c r="C35" s="14">
        <f>IFERROR(INDEX(SRUnit,MATCH($A35,SRCode,0)),"")</f>
        <v/>
      </c>
      <c r="D35" s="12">
        <f>IF(COUNTIFS(SRScen,D$6,SRCode,$A35)=0,"",SUMIFS(INDEX(SRVal,0,$C$5),SRScen,D$6,SRCode,$A35))</f>
        <v/>
      </c>
      <c r="E35" s="13">
        <f>IF(COUNTIFS(SRScen,E$6,SRCode,$A35)=0,"",SUMIFS(INDEX(SRVal,0,$C$5),SRScen,E$6,SRCode,$A35))</f>
        <v/>
      </c>
      <c r="F35" s="13">
        <f>IF(COUNTIFS(SRScen,F$6,SRCode,$A35)=0,"",SUMIFS(INDEX(SRVal,0,$C$5),SRScen,F$6,SRCode,$A35))</f>
        <v/>
      </c>
      <c r="G35" s="13">
        <f>IF(COUNTIFS(SRScen,G$6,SRCode,$A35)=0,"",SUMIFS(INDEX(SRVal,0,$C$5),SRScen,G$6,SRCode,$A35))</f>
        <v/>
      </c>
      <c r="H35" s="13">
        <f>IF(COUNTIFS(SRScen,H$6,SRCode,$A35)=0,"",SUMIFS(INDEX(SRVal,0,$C$5),SRScen,H$6,SRCode,$A35))</f>
        <v/>
      </c>
      <c r="I35" s="13">
        <f>IF(COUNTIFS(SRScen,I$6,SRCode,$A35)=0,"",SUMIFS(INDEX(SRVal,0,$C$5),SRScen,I$6,SRCode,$A35))</f>
        <v/>
      </c>
      <c r="J35" s="13">
        <f>IF(COUNTIFS(SRScen,J$6,SRCode,$A35)=0,"",SUMIFS(INDEX(SRVal,0,$C$5),SRScen,J$6,SRCode,$A35))</f>
        <v/>
      </c>
      <c r="K35" s="13">
        <f>IF(COUNTIFS(SRScen,K$6,SRCode,$A35)=0,"",SUMIFS(INDEX(SRVal,0,$C$5),SRScen,K$6,SRCode,$A35))</f>
        <v/>
      </c>
      <c r="L35" s="13">
        <f>IF(COUNTIFS(SRScen,L$6,SRCode,$A35)=0,"",SUMIFS(INDEX(SRVal,0,$C$5),SRScen,L$6,SRCode,$A35))</f>
        <v/>
      </c>
    </row>
    <row r="36">
      <c r="A36" s="21" t="inlineStr">
        <is>
          <t>mit.shr.pow.nga</t>
        </is>
      </c>
      <c r="B36" s="14">
        <f>IFERROR(INDEX(SRDesc,MATCH($A36,SRCode,0)),"")</f>
        <v/>
      </c>
      <c r="C36" s="14">
        <f>IFERROR(INDEX(SRUnit,MATCH($A36,SRCode,0)),"")</f>
        <v/>
      </c>
      <c r="D36" s="12">
        <f>IF(COUNTIFS(SRScen,D$6,SRCode,$A36)=0,"",SUMIFS(INDEX(SRVal,0,$C$5),SRScen,D$6,SRCode,$A36))</f>
        <v/>
      </c>
      <c r="E36" s="13">
        <f>IF(COUNTIFS(SRScen,E$6,SRCode,$A36)=0,"",SUMIFS(INDEX(SRVal,0,$C$5),SRScen,E$6,SRCode,$A36))</f>
        <v/>
      </c>
      <c r="F36" s="13">
        <f>IF(COUNTIFS(SRScen,F$6,SRCode,$A36)=0,"",SUMIFS(INDEX(SRVal,0,$C$5),SRScen,F$6,SRCode,$A36))</f>
        <v/>
      </c>
      <c r="G36" s="13">
        <f>IF(COUNTIFS(SRScen,G$6,SRCode,$A36)=0,"",SUMIFS(INDEX(SRVal,0,$C$5),SRScen,G$6,SRCode,$A36))</f>
        <v/>
      </c>
      <c r="H36" s="13">
        <f>IF(COUNTIFS(SRScen,H$6,SRCode,$A36)=0,"",SUMIFS(INDEX(SRVal,0,$C$5),SRScen,H$6,SRCode,$A36))</f>
        <v/>
      </c>
      <c r="I36" s="13">
        <f>IF(COUNTIFS(SRScen,I$6,SRCode,$A36)=0,"",SUMIFS(INDEX(SRVal,0,$C$5),SRScen,I$6,SRCode,$A36))</f>
        <v/>
      </c>
      <c r="J36" s="13">
        <f>IF(COUNTIFS(SRScen,J$6,SRCode,$A36)=0,"",SUMIFS(INDEX(SRVal,0,$C$5),SRScen,J$6,SRCode,$A36))</f>
        <v/>
      </c>
      <c r="K36" s="13">
        <f>IF(COUNTIFS(SRScen,K$6,SRCode,$A36)=0,"",SUMIFS(INDEX(SRVal,0,$C$5),SRScen,K$6,SRCode,$A36))</f>
        <v/>
      </c>
      <c r="L36" s="13">
        <f>IF(COUNTIFS(SRScen,L$6,SRCode,$A36)=0,"",SUMIFS(INDEX(SRVal,0,$C$5),SRScen,L$6,SRCode,$A36))</f>
        <v/>
      </c>
    </row>
    <row r="37">
      <c r="A37" s="21" t="inlineStr">
        <is>
          <t>mit.usdtot</t>
        </is>
      </c>
      <c r="B37" s="14">
        <f>IFERROR(INDEX(SRDesc,MATCH($A37,SRCode,0)),"")</f>
        <v/>
      </c>
      <c r="C37" s="14">
        <f>IFERROR(INDEX(SRUnit,MATCH($A37,SRCode,0)),"")</f>
        <v/>
      </c>
      <c r="D37" s="42">
        <f>IF(COUNTIFS(SRScen,D$6,SRCode,$A37)=0,"",SUMIFS(INDEX(SRVal,0,$C$5),SRScen,D$6,SRCode,$A37))</f>
        <v/>
      </c>
      <c r="E37" s="43">
        <f>IF(COUNTIFS(SRScen,E$6,SRCode,$A37)=0,"",SUMIFS(INDEX(SRVal,0,$C$5),SRScen,E$6,SRCode,$A37))</f>
        <v/>
      </c>
      <c r="F37" s="43">
        <f>IF(COUNTIFS(SRScen,F$6,SRCode,$A37)=0,"",SUMIFS(INDEX(SRVal,0,$C$5),SRScen,F$6,SRCode,$A37))</f>
        <v/>
      </c>
      <c r="G37" s="43">
        <f>IF(COUNTIFS(SRScen,G$6,SRCode,$A37)=0,"",SUMIFS(INDEX(SRVal,0,$C$5),SRScen,G$6,SRCode,$A37))</f>
        <v/>
      </c>
      <c r="H37" s="43">
        <f>IF(COUNTIFS(SRScen,H$6,SRCode,$A37)=0,"",SUMIFS(INDEX(SRVal,0,$C$5),SRScen,H$6,SRCode,$A37))</f>
        <v/>
      </c>
      <c r="I37" s="43">
        <f>IF(COUNTIFS(SRScen,I$6,SRCode,$A37)=0,"",SUMIFS(INDEX(SRVal,0,$C$5),SRScen,I$6,SRCode,$A37))</f>
        <v/>
      </c>
      <c r="J37" s="43">
        <f>IF(COUNTIFS(SRScen,J$6,SRCode,$A37)=0,"",SUMIFS(INDEX(SRVal,0,$C$5),SRScen,J$6,SRCode,$A37))</f>
        <v/>
      </c>
      <c r="K37" s="43">
        <f>IF(COUNTIFS(SRScen,K$6,SRCode,$A37)=0,"",SUMIFS(INDEX(SRVal,0,$C$5),SRScen,K$6,SRCode,$A37))</f>
        <v/>
      </c>
      <c r="L37" s="43">
        <f>IF(COUNTIFS(SRScen,L$6,SRCode,$A37)=0,"",SUMIFS(INDEX(SRVal,0,$C$5),SRScen,L$6,SRCode,$A37))</f>
        <v/>
      </c>
    </row>
    <row r="38">
      <c r="A38" s="21" t="inlineStr">
        <is>
          <t>mit.demtot</t>
        </is>
      </c>
      <c r="B38" s="14">
        <f>IFERROR(INDEX(SRDesc,MATCH($A38,SRCode,0)),"")</f>
        <v/>
      </c>
      <c r="C38" s="14">
        <f>IFERROR(INDEX(SRUnit,MATCH($A38,SRCode,0)),"")</f>
        <v/>
      </c>
      <c r="D38" s="42">
        <f>IF(COUNTIFS(SRScen,D$6,SRCode,$A38)=0,"",SUMIFS(INDEX(SRVal,0,$C$5),SRScen,D$6,SRCode,$A38))</f>
        <v/>
      </c>
      <c r="E38" s="43">
        <f>IF(COUNTIFS(SRScen,E$6,SRCode,$A38)=0,"",SUMIFS(INDEX(SRVal,0,$C$5),SRScen,E$6,SRCode,$A38))</f>
        <v/>
      </c>
      <c r="F38" s="43">
        <f>IF(COUNTIFS(SRScen,F$6,SRCode,$A38)=0,"",SUMIFS(INDEX(SRVal,0,$C$5),SRScen,F$6,SRCode,$A38))</f>
        <v/>
      </c>
      <c r="G38" s="43">
        <f>IF(COUNTIFS(SRScen,G$6,SRCode,$A38)=0,"",SUMIFS(INDEX(SRVal,0,$C$5),SRScen,G$6,SRCode,$A38))</f>
        <v/>
      </c>
      <c r="H38" s="43">
        <f>IF(COUNTIFS(SRScen,H$6,SRCode,$A38)=0,"",SUMIFS(INDEX(SRVal,0,$C$5),SRScen,H$6,SRCode,$A38))</f>
        <v/>
      </c>
      <c r="I38" s="43">
        <f>IF(COUNTIFS(SRScen,I$6,SRCode,$A38)=0,"",SUMIFS(INDEX(SRVal,0,$C$5),SRScen,I$6,SRCode,$A38))</f>
        <v/>
      </c>
      <c r="J38" s="43">
        <f>IF(COUNTIFS(SRScen,J$6,SRCode,$A38)=0,"",SUMIFS(INDEX(SRVal,0,$C$5),SRScen,J$6,SRCode,$A38))</f>
        <v/>
      </c>
      <c r="K38" s="43">
        <f>IF(COUNTIFS(SRScen,K$6,SRCode,$A38)=0,"",SUMIFS(INDEX(SRVal,0,$C$5),SRScen,K$6,SRCode,$A38))</f>
        <v/>
      </c>
      <c r="L38" s="43">
        <f>IF(COUNTIFS(SRScen,L$6,SRCode,$A38)=0,"",SUMIFS(INDEX(SRVal,0,$C$5),SRScen,L$6,SRCode,$A38))</f>
        <v/>
      </c>
    </row>
    <row r="39">
      <c r="A39" s="21" t="inlineStr">
        <is>
          <t>mit.eldem.tra.ecy.e</t>
        </is>
      </c>
      <c r="B39" s="14">
        <f>IFERROR(INDEX(SRDesc,MATCH($A39,SRCode,0)),"")</f>
        <v/>
      </c>
      <c r="C39" s="14">
        <f>IFERROR(INDEX(SRUnit,MATCH($A39,SRCode,0)),"")</f>
        <v/>
      </c>
      <c r="D39" s="42">
        <f>IF(COUNTIFS(SRScen,D$6,SRCode,$A39)=0,"",SUMIFS(INDEX(SRVal,0,$C$5),SRScen,D$6,SRCode,$A39))</f>
        <v/>
      </c>
      <c r="E39" s="43">
        <f>IF(COUNTIFS(SRScen,E$6,SRCode,$A39)=0,"",SUMIFS(INDEX(SRVal,0,$C$5),SRScen,E$6,SRCode,$A39))</f>
        <v/>
      </c>
      <c r="F39" s="43">
        <f>IF(COUNTIFS(SRScen,F$6,SRCode,$A39)=0,"",SUMIFS(INDEX(SRVal,0,$C$5),SRScen,F$6,SRCode,$A39))</f>
        <v/>
      </c>
      <c r="G39" s="43">
        <f>IF(COUNTIFS(SRScen,G$6,SRCode,$A39)=0,"",SUMIFS(INDEX(SRVal,0,$C$5),SRScen,G$6,SRCode,$A39))</f>
        <v/>
      </c>
      <c r="H39" s="43">
        <f>IF(COUNTIFS(SRScen,H$6,SRCode,$A39)=0,"",SUMIFS(INDEX(SRVal,0,$C$5),SRScen,H$6,SRCode,$A39))</f>
        <v/>
      </c>
      <c r="I39" s="43">
        <f>IF(COUNTIFS(SRScen,I$6,SRCode,$A39)=0,"",SUMIFS(INDEX(SRVal,0,$C$5),SRScen,I$6,SRCode,$A39))</f>
        <v/>
      </c>
      <c r="J39" s="43">
        <f>IF(COUNTIFS(SRScen,J$6,SRCode,$A39)=0,"",SUMIFS(INDEX(SRVal,0,$C$5),SRScen,J$6,SRCode,$A39))</f>
        <v/>
      </c>
      <c r="K39" s="43">
        <f>IF(COUNTIFS(SRScen,K$6,SRCode,$A39)=0,"",SUMIFS(INDEX(SRVal,0,$C$5),SRScen,K$6,SRCode,$A39))</f>
        <v/>
      </c>
      <c r="L39" s="43">
        <f>IF(COUNTIFS(SRScen,L$6,SRCode,$A39)=0,"",SUMIFS(INDEX(SRVal,0,$C$5),SRScen,L$6,SRCode,$A39))</f>
        <v/>
      </c>
    </row>
    <row r="40">
      <c r="A40" s="21" t="inlineStr">
        <is>
          <t>mit.eldem.bld.ecy.e</t>
        </is>
      </c>
      <c r="B40" s="14">
        <f>IFERROR(INDEX(SRDesc,MATCH($A40,SRCode,0)),"")</f>
        <v/>
      </c>
      <c r="C40" s="14">
        <f>IFERROR(INDEX(SRUnit,MATCH($A40,SRCode,0)),"")</f>
        <v/>
      </c>
      <c r="D40" s="42">
        <f>IF(COUNTIFS(SRScen,D$6,SRCode,$A40)=0,"",SUMIFS(INDEX(SRVal,0,$C$5),SRScen,D$6,SRCode,$A40))</f>
        <v/>
      </c>
      <c r="E40" s="43">
        <f>IF(COUNTIFS(SRScen,E$6,SRCode,$A40)=0,"",SUMIFS(INDEX(SRVal,0,$C$5),SRScen,E$6,SRCode,$A40))</f>
        <v/>
      </c>
      <c r="F40" s="43">
        <f>IF(COUNTIFS(SRScen,F$6,SRCode,$A40)=0,"",SUMIFS(INDEX(SRVal,0,$C$5),SRScen,F$6,SRCode,$A40))</f>
        <v/>
      </c>
      <c r="G40" s="43">
        <f>IF(COUNTIFS(SRScen,G$6,SRCode,$A40)=0,"",SUMIFS(INDEX(SRVal,0,$C$5),SRScen,G$6,SRCode,$A40))</f>
        <v/>
      </c>
      <c r="H40" s="43">
        <f>IF(COUNTIFS(SRScen,H$6,SRCode,$A40)=0,"",SUMIFS(INDEX(SRVal,0,$C$5),SRScen,H$6,SRCode,$A40))</f>
        <v/>
      </c>
      <c r="I40" s="43">
        <f>IF(COUNTIFS(SRScen,I$6,SRCode,$A40)=0,"",SUMIFS(INDEX(SRVal,0,$C$5),SRScen,I$6,SRCode,$A40))</f>
        <v/>
      </c>
      <c r="J40" s="43">
        <f>IF(COUNTIFS(SRScen,J$6,SRCode,$A40)=0,"",SUMIFS(INDEX(SRVal,0,$C$5),SRScen,J$6,SRCode,$A40))</f>
        <v/>
      </c>
      <c r="K40" s="43">
        <f>IF(COUNTIFS(SRScen,K$6,SRCode,$A40)=0,"",SUMIFS(INDEX(SRVal,0,$C$5),SRScen,K$6,SRCode,$A40))</f>
        <v/>
      </c>
      <c r="L40" s="43">
        <f>IF(COUNTIFS(SRScen,L$6,SRCode,$A40)=0,"",SUMIFS(INDEX(SRVal,0,$C$5),SRScen,L$6,SRCode,$A40))</f>
        <v/>
      </c>
    </row>
    <row r="41">
      <c r="A41" s="21" t="inlineStr">
        <is>
          <t>mit.eldem.ind.ecy.e</t>
        </is>
      </c>
      <c r="B41" s="14">
        <f>IFERROR(INDEX(SRDesc,MATCH($A41,SRCode,0)),"")</f>
        <v/>
      </c>
      <c r="C41" s="14">
        <f>IFERROR(INDEX(SRUnit,MATCH($A41,SRCode,0)),"")</f>
        <v/>
      </c>
      <c r="D41" s="42">
        <f>IF(COUNTIFS(SRScen,D$6,SRCode,$A41)=0,"",SUMIFS(INDEX(SRVal,0,$C$5),SRScen,D$6,SRCode,$A41))</f>
        <v/>
      </c>
      <c r="E41" s="43">
        <f>IF(COUNTIFS(SRScen,E$6,SRCode,$A41)=0,"",SUMIFS(INDEX(SRVal,0,$C$5),SRScen,E$6,SRCode,$A41))</f>
        <v/>
      </c>
      <c r="F41" s="43">
        <f>IF(COUNTIFS(SRScen,F$6,SRCode,$A41)=0,"",SUMIFS(INDEX(SRVal,0,$C$5),SRScen,F$6,SRCode,$A41))</f>
        <v/>
      </c>
      <c r="G41" s="43">
        <f>IF(COUNTIFS(SRScen,G$6,SRCode,$A41)=0,"",SUMIFS(INDEX(SRVal,0,$C$5),SRScen,G$6,SRCode,$A41))</f>
        <v/>
      </c>
      <c r="H41" s="43">
        <f>IF(COUNTIFS(SRScen,H$6,SRCode,$A41)=0,"",SUMIFS(INDEX(SRVal,0,$C$5),SRScen,H$6,SRCode,$A41))</f>
        <v/>
      </c>
      <c r="I41" s="43">
        <f>IF(COUNTIFS(SRScen,I$6,SRCode,$A41)=0,"",SUMIFS(INDEX(SRVal,0,$C$5),SRScen,I$6,SRCode,$A41))</f>
        <v/>
      </c>
      <c r="J41" s="43">
        <f>IF(COUNTIFS(SRScen,J$6,SRCode,$A41)=0,"",SUMIFS(INDEX(SRVal,0,$C$5),SRScen,J$6,SRCode,$A41))</f>
        <v/>
      </c>
      <c r="K41" s="43">
        <f>IF(COUNTIFS(SRScen,K$6,SRCode,$A41)=0,"",SUMIFS(INDEX(SRVal,0,$C$5),SRScen,K$6,SRCode,$A41))</f>
        <v/>
      </c>
      <c r="L41" s="43">
        <f>IF(COUNTIFS(SRScen,L$6,SRCode,$A41)=0,"",SUMIFS(INDEX(SRVal,0,$C$5),SRScen,L$6,SRCode,$A41))</f>
        <v/>
      </c>
    </row>
    <row r="42">
      <c r="A42" s="21" t="inlineStr">
        <is>
          <t>mit.eldem.oen.ecy.e</t>
        </is>
      </c>
      <c r="B42" s="14">
        <f>IFERROR(INDEX(SRDesc,MATCH($A42,SRCode,0)),"")</f>
        <v/>
      </c>
      <c r="C42" s="14">
        <f>IFERROR(INDEX(SRUnit,MATCH($A42,SRCode,0)),"")</f>
        <v/>
      </c>
      <c r="D42" s="42">
        <f>IF(COUNTIFS(SRScen,D$6,SRCode,$A42)=0,"",SUMIFS(INDEX(SRVal,0,$C$5),SRScen,D$6,SRCode,$A42))</f>
        <v/>
      </c>
      <c r="E42" s="43">
        <f>IF(COUNTIFS(SRScen,E$6,SRCode,$A42)=0,"",SUMIFS(INDEX(SRVal,0,$C$5),SRScen,E$6,SRCode,$A42))</f>
        <v/>
      </c>
      <c r="F42" s="43">
        <f>IF(COUNTIFS(SRScen,F$6,SRCode,$A42)=0,"",SUMIFS(INDEX(SRVal,0,$C$5),SRScen,F$6,SRCode,$A42))</f>
        <v/>
      </c>
      <c r="G42" s="43">
        <f>IF(COUNTIFS(SRScen,G$6,SRCode,$A42)=0,"",SUMIFS(INDEX(SRVal,0,$C$5),SRScen,G$6,SRCode,$A42))</f>
        <v/>
      </c>
      <c r="H42" s="43">
        <f>IF(COUNTIFS(SRScen,H$6,SRCode,$A42)=0,"",SUMIFS(INDEX(SRVal,0,$C$5),SRScen,H$6,SRCode,$A42))</f>
        <v/>
      </c>
      <c r="I42" s="43">
        <f>IF(COUNTIFS(SRScen,I$6,SRCode,$A42)=0,"",SUMIFS(INDEX(SRVal,0,$C$5),SRScen,I$6,SRCode,$A42))</f>
        <v/>
      </c>
      <c r="J42" s="43">
        <f>IF(COUNTIFS(SRScen,J$6,SRCode,$A42)=0,"",SUMIFS(INDEX(SRVal,0,$C$5),SRScen,J$6,SRCode,$A42))</f>
        <v/>
      </c>
      <c r="K42" s="43">
        <f>IF(COUNTIFS(SRScen,K$6,SRCode,$A42)=0,"",SUMIFS(INDEX(SRVal,0,$C$5),SRScen,K$6,SRCode,$A42))</f>
        <v/>
      </c>
      <c r="L42" s="43">
        <f>IF(COUNTIFS(SRScen,L$6,SRCode,$A42)=0,"",SUMIFS(INDEX(SRVal,0,$C$5),SRScen,L$6,SRCode,$A42))</f>
        <v/>
      </c>
    </row>
    <row r="43">
      <c r="A43" s="21" t="inlineStr">
        <is>
          <t>mit.req</t>
        </is>
      </c>
      <c r="B43" s="14">
        <f>IFERROR(INDEX(SRDesc,MATCH($A43,SRCode,0)),"")</f>
        <v/>
      </c>
      <c r="C43" s="14">
        <f>IFERROR(INDEX(SRUnit,MATCH($A43,SRCode,0)),"")</f>
        <v/>
      </c>
      <c r="D43" s="42">
        <f>IF(COUNTIFS(SRScen,D$6,SRCode,$A43)=0,"",SUMIFS(INDEX(SRVal,0,$C$5),SRScen,D$6,SRCode,$A43))</f>
        <v/>
      </c>
      <c r="E43" s="43">
        <f>IF(COUNTIFS(SRScen,E$6,SRCode,$A43)=0,"",SUMIFS(INDEX(SRVal,0,$C$5),SRScen,E$6,SRCode,$A43))</f>
        <v/>
      </c>
      <c r="F43" s="43">
        <f>IF(COUNTIFS(SRScen,F$6,SRCode,$A43)=0,"",SUMIFS(INDEX(SRVal,0,$C$5),SRScen,F$6,SRCode,$A43))</f>
        <v/>
      </c>
      <c r="G43" s="43">
        <f>IF(COUNTIFS(SRScen,G$6,SRCode,$A43)=0,"",SUMIFS(INDEX(SRVal,0,$C$5),SRScen,G$6,SRCode,$A43))</f>
        <v/>
      </c>
      <c r="H43" s="43">
        <f>IF(COUNTIFS(SRScen,H$6,SRCode,$A43)=0,"",SUMIFS(INDEX(SRVal,0,$C$5),SRScen,H$6,SRCode,$A43))</f>
        <v/>
      </c>
      <c r="I43" s="43">
        <f>IF(COUNTIFS(SRScen,I$6,SRCode,$A43)=0,"",SUMIFS(INDEX(SRVal,0,$C$5),SRScen,I$6,SRCode,$A43))</f>
        <v/>
      </c>
      <c r="J43" s="43">
        <f>IF(COUNTIFS(SRScen,J$6,SRCode,$A43)=0,"",SUMIFS(INDEX(SRVal,0,$C$5),SRScen,J$6,SRCode,$A43))</f>
        <v/>
      </c>
      <c r="K43" s="43">
        <f>IF(COUNTIFS(SRScen,K$6,SRCode,$A43)=0,"",SUMIFS(INDEX(SRVal,0,$C$5),SRScen,K$6,SRCode,$A43))</f>
        <v/>
      </c>
      <c r="L43" s="43">
        <f>IF(COUNTIFS(SRScen,L$6,SRCode,$A43)=0,"",SUMIFS(INDEX(SRVal,0,$C$5),SRScen,L$6,SRCode,$A43))</f>
        <v/>
      </c>
    </row>
    <row r="44">
      <c r="A44" s="21" t="inlineStr">
        <is>
          <t>mit.captot</t>
        </is>
      </c>
      <c r="B44" s="14">
        <f>IFERROR(INDEX(SRDesc,MATCH($A44,SRCode,0)),"")</f>
        <v/>
      </c>
      <c r="C44" s="14">
        <f>IFERROR(INDEX(SRUnit,MATCH($A44,SRCode,0)),"")</f>
        <v/>
      </c>
      <c r="D44" s="42">
        <f>IF(COUNTIFS(SRScen,D$6,SRCode,$A44)=0,"",SUMIFS(INDEX(SRVal,0,$C$5),SRScen,D$6,SRCode,$A44))</f>
        <v/>
      </c>
      <c r="E44" s="43">
        <f>IF(COUNTIFS(SRScen,E$6,SRCode,$A44)=0,"",SUMIFS(INDEX(SRVal,0,$C$5),SRScen,E$6,SRCode,$A44))</f>
        <v/>
      </c>
      <c r="F44" s="43">
        <f>IF(COUNTIFS(SRScen,F$6,SRCode,$A44)=0,"",SUMIFS(INDEX(SRVal,0,$C$5),SRScen,F$6,SRCode,$A44))</f>
        <v/>
      </c>
      <c r="G44" s="43">
        <f>IF(COUNTIFS(SRScen,G$6,SRCode,$A44)=0,"",SUMIFS(INDEX(SRVal,0,$C$5),SRScen,G$6,SRCode,$A44))</f>
        <v/>
      </c>
      <c r="H44" s="43">
        <f>IF(COUNTIFS(SRScen,H$6,SRCode,$A44)=0,"",SUMIFS(INDEX(SRVal,0,$C$5),SRScen,H$6,SRCode,$A44))</f>
        <v/>
      </c>
      <c r="I44" s="43">
        <f>IF(COUNTIFS(SRScen,I$6,SRCode,$A44)=0,"",SUMIFS(INDEX(SRVal,0,$C$5),SRScen,I$6,SRCode,$A44))</f>
        <v/>
      </c>
      <c r="J44" s="43">
        <f>IF(COUNTIFS(SRScen,J$6,SRCode,$A44)=0,"",SUMIFS(INDEX(SRVal,0,$C$5),SRScen,J$6,SRCode,$A44))</f>
        <v/>
      </c>
      <c r="K44" s="43">
        <f>IF(COUNTIFS(SRScen,K$6,SRCode,$A44)=0,"",SUMIFS(INDEX(SRVal,0,$C$5),SRScen,K$6,SRCode,$A44))</f>
        <v/>
      </c>
      <c r="L44" s="43">
        <f>IF(COUNTIFS(SRScen,L$6,SRCode,$A44)=0,"",SUMIFS(INDEX(SRVal,0,$C$5),SRScen,L$6,SRCode,$A44))</f>
        <v/>
      </c>
    </row>
    <row r="45">
      <c r="A45" s="21" t="inlineStr">
        <is>
          <t>mit.cap.pow.wnd</t>
        </is>
      </c>
      <c r="B45" s="14">
        <f>IFERROR(INDEX(SRDesc,MATCH($A45,SRCode,0)),"")</f>
        <v/>
      </c>
      <c r="C45" s="14">
        <f>IFERROR(INDEX(SRUnit,MATCH($A45,SRCode,0)),"")</f>
        <v/>
      </c>
      <c r="D45" s="42">
        <f>IF(COUNTIFS(SRScen,D$6,SRCode,$A45)=0,"",SUMIFS(INDEX(SRVal,0,$C$5),SRScen,D$6,SRCode,$A45))</f>
        <v/>
      </c>
      <c r="E45" s="43">
        <f>IF(COUNTIFS(SRScen,E$6,SRCode,$A45)=0,"",SUMIFS(INDEX(SRVal,0,$C$5),SRScen,E$6,SRCode,$A45))</f>
        <v/>
      </c>
      <c r="F45" s="43">
        <f>IF(COUNTIFS(SRScen,F$6,SRCode,$A45)=0,"",SUMIFS(INDEX(SRVal,0,$C$5),SRScen,F$6,SRCode,$A45))</f>
        <v/>
      </c>
      <c r="G45" s="43">
        <f>IF(COUNTIFS(SRScen,G$6,SRCode,$A45)=0,"",SUMIFS(INDEX(SRVal,0,$C$5),SRScen,G$6,SRCode,$A45))</f>
        <v/>
      </c>
      <c r="H45" s="43">
        <f>IF(COUNTIFS(SRScen,H$6,SRCode,$A45)=0,"",SUMIFS(INDEX(SRVal,0,$C$5),SRScen,H$6,SRCode,$A45))</f>
        <v/>
      </c>
      <c r="I45" s="43">
        <f>IF(COUNTIFS(SRScen,I$6,SRCode,$A45)=0,"",SUMIFS(INDEX(SRVal,0,$C$5),SRScen,I$6,SRCode,$A45))</f>
        <v/>
      </c>
      <c r="J45" s="43">
        <f>IF(COUNTIFS(SRScen,J$6,SRCode,$A45)=0,"",SUMIFS(INDEX(SRVal,0,$C$5),SRScen,J$6,SRCode,$A45))</f>
        <v/>
      </c>
      <c r="K45" s="43">
        <f>IF(COUNTIFS(SRScen,K$6,SRCode,$A45)=0,"",SUMIFS(INDEX(SRVal,0,$C$5),SRScen,K$6,SRCode,$A45))</f>
        <v/>
      </c>
      <c r="L45" s="43">
        <f>IF(COUNTIFS(SRScen,L$6,SRCode,$A45)=0,"",SUMIFS(INDEX(SRVal,0,$C$5),SRScen,L$6,SRCode,$A45))</f>
        <v/>
      </c>
    </row>
    <row r="46">
      <c r="A46" s="21" t="inlineStr">
        <is>
          <t>mit.cap.pow.sol</t>
        </is>
      </c>
      <c r="B46" s="14">
        <f>IFERROR(INDEX(SRDesc,MATCH($A46,SRCode,0)),"")</f>
        <v/>
      </c>
      <c r="C46" s="14">
        <f>IFERROR(INDEX(SRUnit,MATCH($A46,SRCode,0)),"")</f>
        <v/>
      </c>
      <c r="D46" s="42">
        <f>IF(COUNTIFS(SRScen,D$6,SRCode,$A46)=0,"",SUMIFS(INDEX(SRVal,0,$C$5),SRScen,D$6,SRCode,$A46))</f>
        <v/>
      </c>
      <c r="E46" s="43">
        <f>IF(COUNTIFS(SRScen,E$6,SRCode,$A46)=0,"",SUMIFS(INDEX(SRVal,0,$C$5),SRScen,E$6,SRCode,$A46))</f>
        <v/>
      </c>
      <c r="F46" s="43">
        <f>IF(COUNTIFS(SRScen,F$6,SRCode,$A46)=0,"",SUMIFS(INDEX(SRVal,0,$C$5),SRScen,F$6,SRCode,$A46))</f>
        <v/>
      </c>
      <c r="G46" s="43">
        <f>IF(COUNTIFS(SRScen,G$6,SRCode,$A46)=0,"",SUMIFS(INDEX(SRVal,0,$C$5),SRScen,G$6,SRCode,$A46))</f>
        <v/>
      </c>
      <c r="H46" s="43">
        <f>IF(COUNTIFS(SRScen,H$6,SRCode,$A46)=0,"",SUMIFS(INDEX(SRVal,0,$C$5),SRScen,H$6,SRCode,$A46))</f>
        <v/>
      </c>
      <c r="I46" s="43">
        <f>IF(COUNTIFS(SRScen,I$6,SRCode,$A46)=0,"",SUMIFS(INDEX(SRVal,0,$C$5),SRScen,I$6,SRCode,$A46))</f>
        <v/>
      </c>
      <c r="J46" s="43">
        <f>IF(COUNTIFS(SRScen,J$6,SRCode,$A46)=0,"",SUMIFS(INDEX(SRVal,0,$C$5),SRScen,J$6,SRCode,$A46))</f>
        <v/>
      </c>
      <c r="K46" s="43">
        <f>IF(COUNTIFS(SRScen,K$6,SRCode,$A46)=0,"",SUMIFS(INDEX(SRVal,0,$C$5),SRScen,K$6,SRCode,$A46))</f>
        <v/>
      </c>
      <c r="L46" s="43">
        <f>IF(COUNTIFS(SRScen,L$6,SRCode,$A46)=0,"",SUMIFS(INDEX(SRVal,0,$C$5),SRScen,L$6,SRCode,$A46))</f>
        <v/>
      </c>
    </row>
    <row r="47">
      <c r="A47" s="21" t="inlineStr">
        <is>
          <t>mit.nimtot</t>
        </is>
      </c>
      <c r="B47" s="14">
        <f>IFERROR(INDEX(SRDesc,MATCH($A47,SRCode,0)),"")</f>
        <v/>
      </c>
      <c r="C47" s="14">
        <f>IFERROR(INDEX(SRUnit,MATCH($A47,SRCode,0)),"")</f>
        <v/>
      </c>
      <c r="D47" s="42">
        <f>IF(COUNTIFS(SRScen,D$6,SRCode,$A47)=0,"",SUMIFS(INDEX(SRVal,0,$C$5),SRScen,D$6,SRCode,$A47))</f>
        <v/>
      </c>
      <c r="E47" s="43">
        <f>IF(COUNTIFS(SRScen,E$6,SRCode,$A47)=0,"",SUMIFS(INDEX(SRVal,0,$C$5),SRScen,E$6,SRCode,$A47))</f>
        <v/>
      </c>
      <c r="F47" s="43">
        <f>IF(COUNTIFS(SRScen,F$6,SRCode,$A47)=0,"",SUMIFS(INDEX(SRVal,0,$C$5),SRScen,F$6,SRCode,$A47))</f>
        <v/>
      </c>
      <c r="G47" s="43">
        <f>IF(COUNTIFS(SRScen,G$6,SRCode,$A47)=0,"",SUMIFS(INDEX(SRVal,0,$C$5),SRScen,G$6,SRCode,$A47))</f>
        <v/>
      </c>
      <c r="H47" s="43">
        <f>IF(COUNTIFS(SRScen,H$6,SRCode,$A47)=0,"",SUMIFS(INDEX(SRVal,0,$C$5),SRScen,H$6,SRCode,$A47))</f>
        <v/>
      </c>
      <c r="I47" s="43">
        <f>IF(COUNTIFS(SRScen,I$6,SRCode,$A47)=0,"",SUMIFS(INDEX(SRVal,0,$C$5),SRScen,I$6,SRCode,$A47))</f>
        <v/>
      </c>
      <c r="J47" s="43">
        <f>IF(COUNTIFS(SRScen,J$6,SRCode,$A47)=0,"",SUMIFS(INDEX(SRVal,0,$C$5),SRScen,J$6,SRCode,$A47))</f>
        <v/>
      </c>
      <c r="K47" s="43">
        <f>IF(COUNTIFS(SRScen,K$6,SRCode,$A47)=0,"",SUMIFS(INDEX(SRVal,0,$C$5),SRScen,K$6,SRCode,$A47))</f>
        <v/>
      </c>
      <c r="L47" s="43">
        <f>IF(COUNTIFS(SRScen,L$6,SRCode,$A47)=0,"",SUMIFS(INDEX(SRVal,0,$C$5),SRScen,L$6,SRCode,$A47))</f>
        <v/>
      </c>
    </row>
    <row r="48">
      <c r="A48" s="21" t="inlineStr">
        <is>
          <t>mit.shr.pow.coa</t>
        </is>
      </c>
      <c r="B48" s="14">
        <f>IFERROR(INDEX(SRDesc,MATCH($A48,SRCode,0)),"")</f>
        <v/>
      </c>
      <c r="C48" s="14">
        <f>IFERROR(INDEX(SRUnit,MATCH($A48,SRCode,0)),"")</f>
        <v/>
      </c>
      <c r="D48" s="12">
        <f>IF(COUNTIFS(SRScen,D$6,SRCode,$A48)=0,"",SUMIFS(INDEX(SRVal,0,$C$5),SRScen,D$6,SRCode,$A48))</f>
        <v/>
      </c>
      <c r="E48" s="13">
        <f>IF(COUNTIFS(SRScen,E$6,SRCode,$A48)=0,"",SUMIFS(INDEX(SRVal,0,$C$5),SRScen,E$6,SRCode,$A48))</f>
        <v/>
      </c>
      <c r="F48" s="13">
        <f>IF(COUNTIFS(SRScen,F$6,SRCode,$A48)=0,"",SUMIFS(INDEX(SRVal,0,$C$5),SRScen,F$6,SRCode,$A48))</f>
        <v/>
      </c>
      <c r="G48" s="13">
        <f>IF(COUNTIFS(SRScen,G$6,SRCode,$A48)=0,"",SUMIFS(INDEX(SRVal,0,$C$5),SRScen,G$6,SRCode,$A48))</f>
        <v/>
      </c>
      <c r="H48" s="13">
        <f>IF(COUNTIFS(SRScen,H$6,SRCode,$A48)=0,"",SUMIFS(INDEX(SRVal,0,$C$5),SRScen,H$6,SRCode,$A48))</f>
        <v/>
      </c>
      <c r="I48" s="13">
        <f>IF(COUNTIFS(SRScen,I$6,SRCode,$A48)=0,"",SUMIFS(INDEX(SRVal,0,$C$5),SRScen,I$6,SRCode,$A48))</f>
        <v/>
      </c>
      <c r="J48" s="13">
        <f>IF(COUNTIFS(SRScen,J$6,SRCode,$A48)=0,"",SUMIFS(INDEX(SRVal,0,$C$5),SRScen,J$6,SRCode,$A48))</f>
        <v/>
      </c>
      <c r="K48" s="13">
        <f>IF(COUNTIFS(SRScen,K$6,SRCode,$A48)=0,"",SUMIFS(INDEX(SRVal,0,$C$5),SRScen,K$6,SRCode,$A48))</f>
        <v/>
      </c>
      <c r="L48" s="13">
        <f>IF(COUNTIFS(SRScen,L$6,SRCode,$A48)=0,"",SUMIFS(INDEX(SRVal,0,$C$5),SRScen,L$6,SRCode,$A48))</f>
        <v/>
      </c>
    </row>
    <row r="49">
      <c r="A49" s="21" t="inlineStr">
        <is>
          <t>mit.shr.pow.oop</t>
        </is>
      </c>
      <c r="B49" s="14">
        <f>IFERROR(INDEX(SRDesc,MATCH($A49,SRCode,0)),"")</f>
        <v/>
      </c>
      <c r="C49" s="14">
        <f>IFERROR(INDEX(SRUnit,MATCH($A49,SRCode,0)),"")</f>
        <v/>
      </c>
      <c r="D49" s="12">
        <f>IF(COUNTIFS(SRScen,D$6,SRCode,$A49)=0,"",SUMIFS(INDEX(SRVal,0,$C$5),SRScen,D$6,SRCode,$A49))</f>
        <v/>
      </c>
      <c r="E49" s="13">
        <f>IF(COUNTIFS(SRScen,E$6,SRCode,$A49)=0,"",SUMIFS(INDEX(SRVal,0,$C$5),SRScen,E$6,SRCode,$A49))</f>
        <v/>
      </c>
      <c r="F49" s="13">
        <f>IF(COUNTIFS(SRScen,F$6,SRCode,$A49)=0,"",SUMIFS(INDEX(SRVal,0,$C$5),SRScen,F$6,SRCode,$A49))</f>
        <v/>
      </c>
      <c r="G49" s="13">
        <f>IF(COUNTIFS(SRScen,G$6,SRCode,$A49)=0,"",SUMIFS(INDEX(SRVal,0,$C$5),SRScen,G$6,SRCode,$A49))</f>
        <v/>
      </c>
      <c r="H49" s="13">
        <f>IF(COUNTIFS(SRScen,H$6,SRCode,$A49)=0,"",SUMIFS(INDEX(SRVal,0,$C$5),SRScen,H$6,SRCode,$A49))</f>
        <v/>
      </c>
      <c r="I49" s="13">
        <f>IF(COUNTIFS(SRScen,I$6,SRCode,$A49)=0,"",SUMIFS(INDEX(SRVal,0,$C$5),SRScen,I$6,SRCode,$A49))</f>
        <v/>
      </c>
      <c r="J49" s="13">
        <f>IF(COUNTIFS(SRScen,J$6,SRCode,$A49)=0,"",SUMIFS(INDEX(SRVal,0,$C$5),SRScen,J$6,SRCode,$A49))</f>
        <v/>
      </c>
      <c r="K49" s="13">
        <f>IF(COUNTIFS(SRScen,K$6,SRCode,$A49)=0,"",SUMIFS(INDEX(SRVal,0,$C$5),SRScen,K$6,SRCode,$A49))</f>
        <v/>
      </c>
      <c r="L49" s="13">
        <f>IF(COUNTIFS(SRScen,L$6,SRCode,$A49)=0,"",SUMIFS(INDEX(SRVal,0,$C$5),SRScen,L$6,SRCode,$A49))</f>
        <v/>
      </c>
    </row>
    <row r="50">
      <c r="A50" s="21" t="inlineStr">
        <is>
          <t>mit.shr.pow.wnd</t>
        </is>
      </c>
      <c r="B50" s="14">
        <f>IFERROR(INDEX(SRDesc,MATCH($A50,SRCode,0)),"")</f>
        <v/>
      </c>
      <c r="C50" s="14">
        <f>IFERROR(INDEX(SRUnit,MATCH($A50,SRCode,0)),"")</f>
        <v/>
      </c>
      <c r="D50" s="12">
        <f>IF(COUNTIFS(SRScen,D$6,SRCode,$A50)=0,"",SUMIFS(INDEX(SRVal,0,$C$5),SRScen,D$6,SRCode,$A50))</f>
        <v/>
      </c>
      <c r="E50" s="13">
        <f>IF(COUNTIFS(SRScen,E$6,SRCode,$A50)=0,"",SUMIFS(INDEX(SRVal,0,$C$5),SRScen,E$6,SRCode,$A50))</f>
        <v/>
      </c>
      <c r="F50" s="13">
        <f>IF(COUNTIFS(SRScen,F$6,SRCode,$A50)=0,"",SUMIFS(INDEX(SRVal,0,$C$5),SRScen,F$6,SRCode,$A50))</f>
        <v/>
      </c>
      <c r="G50" s="13">
        <f>IF(COUNTIFS(SRScen,G$6,SRCode,$A50)=0,"",SUMIFS(INDEX(SRVal,0,$C$5),SRScen,G$6,SRCode,$A50))</f>
        <v/>
      </c>
      <c r="H50" s="13">
        <f>IF(COUNTIFS(SRScen,H$6,SRCode,$A50)=0,"",SUMIFS(INDEX(SRVal,0,$C$5),SRScen,H$6,SRCode,$A50))</f>
        <v/>
      </c>
      <c r="I50" s="13">
        <f>IF(COUNTIFS(SRScen,I$6,SRCode,$A50)=0,"",SUMIFS(INDEX(SRVal,0,$C$5),SRScen,I$6,SRCode,$A50))</f>
        <v/>
      </c>
      <c r="J50" s="13">
        <f>IF(COUNTIFS(SRScen,J$6,SRCode,$A50)=0,"",SUMIFS(INDEX(SRVal,0,$C$5),SRScen,J$6,SRCode,$A50))</f>
        <v/>
      </c>
      <c r="K50" s="13">
        <f>IF(COUNTIFS(SRScen,K$6,SRCode,$A50)=0,"",SUMIFS(INDEX(SRVal,0,$C$5),SRScen,K$6,SRCode,$A50))</f>
        <v/>
      </c>
      <c r="L50" s="13">
        <f>IF(COUNTIFS(SRScen,L$6,SRCode,$A50)=0,"",SUMIFS(INDEX(SRVal,0,$C$5),SRScen,L$6,SRCode,$A50))</f>
        <v/>
      </c>
    </row>
    <row r="51">
      <c r="A51" s="21" t="inlineStr">
        <is>
          <t>mit.shr.pow.sol</t>
        </is>
      </c>
      <c r="B51" s="14">
        <f>IFERROR(INDEX(SRDesc,MATCH($A51,SRCode,0)),"")</f>
        <v/>
      </c>
      <c r="C51" s="14">
        <f>IFERROR(INDEX(SRUnit,MATCH($A51,SRCode,0)),"")</f>
        <v/>
      </c>
      <c r="D51" s="12">
        <f>IF(COUNTIFS(SRScen,D$6,SRCode,$A51)=0,"",SUMIFS(INDEX(SRVal,0,$C$5),SRScen,D$6,SRCode,$A51))</f>
        <v/>
      </c>
      <c r="E51" s="13">
        <f>IF(COUNTIFS(SRScen,E$6,SRCode,$A51)=0,"",SUMIFS(INDEX(SRVal,0,$C$5),SRScen,E$6,SRCode,$A51))</f>
        <v/>
      </c>
      <c r="F51" s="13">
        <f>IF(COUNTIFS(SRScen,F$6,SRCode,$A51)=0,"",SUMIFS(INDEX(SRVal,0,$C$5),SRScen,F$6,SRCode,$A51))</f>
        <v/>
      </c>
      <c r="G51" s="13">
        <f>IF(COUNTIFS(SRScen,G$6,SRCode,$A51)=0,"",SUMIFS(INDEX(SRVal,0,$C$5),SRScen,G$6,SRCode,$A51))</f>
        <v/>
      </c>
      <c r="H51" s="13">
        <f>IF(COUNTIFS(SRScen,H$6,SRCode,$A51)=0,"",SUMIFS(INDEX(SRVal,0,$C$5),SRScen,H$6,SRCode,$A51))</f>
        <v/>
      </c>
      <c r="I51" s="13">
        <f>IF(COUNTIFS(SRScen,I$6,SRCode,$A51)=0,"",SUMIFS(INDEX(SRVal,0,$C$5),SRScen,I$6,SRCode,$A51))</f>
        <v/>
      </c>
      <c r="J51" s="13">
        <f>IF(COUNTIFS(SRScen,J$6,SRCode,$A51)=0,"",SUMIFS(INDEX(SRVal,0,$C$5),SRScen,J$6,SRCode,$A51))</f>
        <v/>
      </c>
      <c r="K51" s="13">
        <f>IF(COUNTIFS(SRScen,K$6,SRCode,$A51)=0,"",SUMIFS(INDEX(SRVal,0,$C$5),SRScen,K$6,SRCode,$A51))</f>
        <v/>
      </c>
      <c r="L51" s="13">
        <f>IF(COUNTIFS(SRScen,L$6,SRCode,$A51)=0,"",SUMIFS(INDEX(SRVal,0,$C$5),SRScen,L$6,SRCode,$A51))</f>
        <v/>
      </c>
    </row>
    <row r="52">
      <c r="A52" s="21" t="inlineStr">
        <is>
          <t>mit.shr.pow.hyd</t>
        </is>
      </c>
      <c r="B52" s="14">
        <f>IFERROR(INDEX(SRDesc,MATCH($A52,SRCode,0)),"")</f>
        <v/>
      </c>
      <c r="C52" s="14">
        <f>IFERROR(INDEX(SRUnit,MATCH($A52,SRCode,0)),"")</f>
        <v/>
      </c>
      <c r="D52" s="12">
        <f>IF(COUNTIFS(SRScen,D$6,SRCode,$A52)=0,"",SUMIFS(INDEX(SRVal,0,$C$5),SRScen,D$6,SRCode,$A52))</f>
        <v/>
      </c>
      <c r="E52" s="13">
        <f>IF(COUNTIFS(SRScen,E$6,SRCode,$A52)=0,"",SUMIFS(INDEX(SRVal,0,$C$5),SRScen,E$6,SRCode,$A52))</f>
        <v/>
      </c>
      <c r="F52" s="13">
        <f>IF(COUNTIFS(SRScen,F$6,SRCode,$A52)=0,"",SUMIFS(INDEX(SRVal,0,$C$5),SRScen,F$6,SRCode,$A52))</f>
        <v/>
      </c>
      <c r="G52" s="13">
        <f>IF(COUNTIFS(SRScen,G$6,SRCode,$A52)=0,"",SUMIFS(INDEX(SRVal,0,$C$5),SRScen,G$6,SRCode,$A52))</f>
        <v/>
      </c>
      <c r="H52" s="13">
        <f>IF(COUNTIFS(SRScen,H$6,SRCode,$A52)=0,"",SUMIFS(INDEX(SRVal,0,$C$5),SRScen,H$6,SRCode,$A52))</f>
        <v/>
      </c>
      <c r="I52" s="13">
        <f>IF(COUNTIFS(SRScen,I$6,SRCode,$A52)=0,"",SUMIFS(INDEX(SRVal,0,$C$5),SRScen,I$6,SRCode,$A52))</f>
        <v/>
      </c>
      <c r="J52" s="13">
        <f>IF(COUNTIFS(SRScen,J$6,SRCode,$A52)=0,"",SUMIFS(INDEX(SRVal,0,$C$5),SRScen,J$6,SRCode,$A52))</f>
        <v/>
      </c>
      <c r="K52" s="13">
        <f>IF(COUNTIFS(SRScen,K$6,SRCode,$A52)=0,"",SUMIFS(INDEX(SRVal,0,$C$5),SRScen,K$6,SRCode,$A52))</f>
        <v/>
      </c>
      <c r="L52" s="13">
        <f>IF(COUNTIFS(SRScen,L$6,SRCode,$A52)=0,"",SUMIFS(INDEX(SRVal,0,$C$5),SRScen,L$6,SRCode,$A52))</f>
        <v/>
      </c>
    </row>
    <row r="53">
      <c r="A53" s="21" t="inlineStr">
        <is>
          <t>mit.ccpav</t>
        </is>
      </c>
      <c r="B53" s="14">
        <f>IFERROR(INDEX(SRDesc,MATCH($A53,SRCode,0)),"")</f>
        <v/>
      </c>
      <c r="C53" s="14">
        <f>IFERROR(INDEX(SRUnit,MATCH($A53,SRCode,0)),"")</f>
        <v/>
      </c>
      <c r="D53" s="15">
        <f>IF(COUNTIFS(SRScen,D$6,SRCode,$A53)=0,"",SUMIFS(INDEX(SRVal,0,$C$5),SRScen,D$6,SRCode,$A53))</f>
        <v/>
      </c>
      <c r="E53" s="16">
        <f>IF(COUNTIFS(SRScen,E$6,SRCode,$A53)=0,"",SUMIFS(INDEX(SRVal,0,$C$5),SRScen,E$6,SRCode,$A53))</f>
        <v/>
      </c>
      <c r="F53" s="16">
        <f>IF(COUNTIFS(SRScen,F$6,SRCode,$A53)=0,"",SUMIFS(INDEX(SRVal,0,$C$5),SRScen,F$6,SRCode,$A53))</f>
        <v/>
      </c>
      <c r="G53" s="16">
        <f>IF(COUNTIFS(SRScen,G$6,SRCode,$A53)=0,"",SUMIFS(INDEX(SRVal,0,$C$5),SRScen,G$6,SRCode,$A53))</f>
        <v/>
      </c>
      <c r="H53" s="16">
        <f>IF(COUNTIFS(SRScen,H$6,SRCode,$A53)=0,"",SUMIFS(INDEX(SRVal,0,$C$5),SRScen,H$6,SRCode,$A53))</f>
        <v/>
      </c>
      <c r="I53" s="16">
        <f>IF(COUNTIFS(SRScen,I$6,SRCode,$A53)=0,"",SUMIFS(INDEX(SRVal,0,$C$5),SRScen,I$6,SRCode,$A53))</f>
        <v/>
      </c>
      <c r="J53" s="16">
        <f>IF(COUNTIFS(SRScen,J$6,SRCode,$A53)=0,"",SUMIFS(INDEX(SRVal,0,$C$5),SRScen,J$6,SRCode,$A53))</f>
        <v/>
      </c>
      <c r="K53" s="16">
        <f>IF(COUNTIFS(SRScen,K$6,SRCode,$A53)=0,"",SUMIFS(INDEX(SRVal,0,$C$5),SRScen,K$6,SRCode,$A53))</f>
        <v/>
      </c>
      <c r="L53" s="16">
        <f>IF(COUNTIFS(SRScen,L$6,SRCode,$A53)=0,"",SUMIFS(INDEX(SRVal,0,$C$5),SRScen,L$6,SRCode,$A53))</f>
        <v/>
      </c>
    </row>
    <row r="54">
      <c r="A54" s="21" t="inlineStr">
        <is>
          <t>mit.rcarb.res.ecy</t>
        </is>
      </c>
      <c r="B54" s="14">
        <f>IFERROR(INDEX(SRDesc,MATCH($A54,SRCode,0)),"")</f>
        <v/>
      </c>
      <c r="C54" s="14">
        <f>IFERROR(INDEX(SRUnit,MATCH($A54,SRCode,0)),"")</f>
        <v/>
      </c>
      <c r="D54" s="42">
        <f>IF(COUNTIFS(SRScen,D$6,SRCode,$A54)=0,"",SUMIFS(INDEX(SRVal,0,$C$5),SRScen,D$6,SRCode,$A54))</f>
        <v/>
      </c>
      <c r="E54" s="43">
        <f>IF(COUNTIFS(SRScen,E$6,SRCode,$A54)=0,"",SUMIFS(INDEX(SRVal,0,$C$5),SRScen,E$6,SRCode,$A54))</f>
        <v/>
      </c>
      <c r="F54" s="43">
        <f>IF(COUNTIFS(SRScen,F$6,SRCode,$A54)=0,"",SUMIFS(INDEX(SRVal,0,$C$5),SRScen,F$6,SRCode,$A54))</f>
        <v/>
      </c>
      <c r="G54" s="43">
        <f>IF(COUNTIFS(SRScen,G$6,SRCode,$A54)=0,"",SUMIFS(INDEX(SRVal,0,$C$5),SRScen,G$6,SRCode,$A54))</f>
        <v/>
      </c>
      <c r="H54" s="43">
        <f>IF(COUNTIFS(SRScen,H$6,SRCode,$A54)=0,"",SUMIFS(INDEX(SRVal,0,$C$5),SRScen,H$6,SRCode,$A54))</f>
        <v/>
      </c>
      <c r="I54" s="43">
        <f>IF(COUNTIFS(SRScen,I$6,SRCode,$A54)=0,"",SUMIFS(INDEX(SRVal,0,$C$5),SRScen,I$6,SRCode,$A54))</f>
        <v/>
      </c>
      <c r="J54" s="43">
        <f>IF(COUNTIFS(SRScen,J$6,SRCode,$A54)=0,"",SUMIFS(INDEX(SRVal,0,$C$5),SRScen,J$6,SRCode,$A54))</f>
        <v/>
      </c>
      <c r="K54" s="43">
        <f>IF(COUNTIFS(SRScen,K$6,SRCode,$A54)=0,"",SUMIFS(INDEX(SRVal,0,$C$5),SRScen,K$6,SRCode,$A54))</f>
        <v/>
      </c>
      <c r="L54" s="43">
        <f>IF(COUNTIFS(SRScen,L$6,SRCode,$A54)=0,"",SUMIFS(INDEX(SRVal,0,$C$5),SRScen,L$6,SRCode,$A54))</f>
        <v/>
      </c>
    </row>
    <row r="55">
      <c r="A55" s="21" t="inlineStr">
        <is>
          <t>mit.rcarb.ind.ecy</t>
        </is>
      </c>
      <c r="B55" s="14">
        <f>IFERROR(INDEX(SRDesc,MATCH($A55,SRCode,0)),"")</f>
        <v/>
      </c>
      <c r="C55" s="14">
        <f>IFERROR(INDEX(SRUnit,MATCH($A55,SRCode,0)),"")</f>
        <v/>
      </c>
      <c r="D55" s="42">
        <f>IF(COUNTIFS(SRScen,D$6,SRCode,$A55)=0,"",SUMIFS(INDEX(SRVal,0,$C$5),SRScen,D$6,SRCode,$A55))</f>
        <v/>
      </c>
      <c r="E55" s="43">
        <f>IF(COUNTIFS(SRScen,E$6,SRCode,$A55)=0,"",SUMIFS(INDEX(SRVal,0,$C$5),SRScen,E$6,SRCode,$A55))</f>
        <v/>
      </c>
      <c r="F55" s="43">
        <f>IF(COUNTIFS(SRScen,F$6,SRCode,$A55)=0,"",SUMIFS(INDEX(SRVal,0,$C$5),SRScen,F$6,SRCode,$A55))</f>
        <v/>
      </c>
      <c r="G55" s="43">
        <f>IF(COUNTIFS(SRScen,G$6,SRCode,$A55)=0,"",SUMIFS(INDEX(SRVal,0,$C$5),SRScen,G$6,SRCode,$A55))</f>
        <v/>
      </c>
      <c r="H55" s="43">
        <f>IF(COUNTIFS(SRScen,H$6,SRCode,$A55)=0,"",SUMIFS(INDEX(SRVal,0,$C$5),SRScen,H$6,SRCode,$A55))</f>
        <v/>
      </c>
      <c r="I55" s="43">
        <f>IF(COUNTIFS(SRScen,I$6,SRCode,$A55)=0,"",SUMIFS(INDEX(SRVal,0,$C$5),SRScen,I$6,SRCode,$A55))</f>
        <v/>
      </c>
      <c r="J55" s="43">
        <f>IF(COUNTIFS(SRScen,J$6,SRCode,$A55)=0,"",SUMIFS(INDEX(SRVal,0,$C$5),SRScen,J$6,SRCode,$A55))</f>
        <v/>
      </c>
      <c r="K55" s="43">
        <f>IF(COUNTIFS(SRScen,K$6,SRCode,$A55)=0,"",SUMIFS(INDEX(SRVal,0,$C$5),SRScen,K$6,SRCode,$A55))</f>
        <v/>
      </c>
      <c r="L55" s="43">
        <f>IF(COUNTIFS(SRScen,L$6,SRCode,$A55)=0,"",SUMIFS(INDEX(SRVal,0,$C$5),SRScen,L$6,SRCode,$A55))</f>
        <v/>
      </c>
    </row>
    <row r="57">
      <c r="A57" s="4" t="inlineStr">
        <is>
          <t>Difference vs baseline (scenario - baseline)</t>
        </is>
      </c>
      <c r="B57" s="5" t="n"/>
      <c r="C57" s="5" t="n"/>
      <c r="D57" s="5" t="n"/>
      <c r="E57" s="5" t="n"/>
      <c r="F57" s="5" t="n"/>
      <c r="G57" s="5" t="n"/>
      <c r="H57" s="5" t="n"/>
      <c r="I57" s="5" t="n"/>
      <c r="J57" s="5" t="n"/>
      <c r="K57" s="5" t="n"/>
      <c r="L57" s="5" t="n"/>
    </row>
    <row r="58">
      <c r="A58" s="21" t="inlineStr">
        <is>
          <t>mit.ener.all.all.e</t>
        </is>
      </c>
      <c r="B58" s="14">
        <f>IFERROR(INDEX(SRDesc,MATCH($A58,SRCode,0)),"")</f>
        <v/>
      </c>
      <c r="C58" s="14">
        <f>IFERROR(INDEX(SRUnit,MATCH($A58,SRCode,0)),"")</f>
        <v/>
      </c>
      <c r="E58" s="43">
        <f>IF(OR(E9="",$D9=""),"",E9-$D9)</f>
        <v/>
      </c>
      <c r="F58" s="43">
        <f>IF(OR(F9="",$D9=""),"",F9-$D9)</f>
        <v/>
      </c>
      <c r="G58" s="43">
        <f>IF(OR(G9="",$D9=""),"",G9-$D9)</f>
        <v/>
      </c>
      <c r="H58" s="43">
        <f>IF(OR(H9="",$D9=""),"",H9-$D9)</f>
        <v/>
      </c>
      <c r="I58" s="43">
        <f>IF(OR(I9="",$D9=""),"",I9-$D9)</f>
        <v/>
      </c>
      <c r="J58" s="43">
        <f>IF(OR(J9="",$D9=""),"",J9-$D9)</f>
        <v/>
      </c>
      <c r="K58" s="43">
        <f>IF(OR(K9="",$D9=""),"",K9-$D9)</f>
        <v/>
      </c>
      <c r="L58" s="43">
        <f>IF(OR(L9="",$D9=""),"",L9-$D9)</f>
        <v/>
      </c>
    </row>
    <row r="59">
      <c r="A59" s="21" t="inlineStr">
        <is>
          <t>mit.ener.tra.all.e</t>
        </is>
      </c>
      <c r="B59" s="14">
        <f>IFERROR(INDEX(SRDesc,MATCH($A59,SRCode,0)),"")</f>
        <v/>
      </c>
      <c r="C59" s="14">
        <f>IFERROR(INDEX(SRUnit,MATCH($A59,SRCode,0)),"")</f>
        <v/>
      </c>
      <c r="E59" s="43">
        <f>IF(OR(E10="",$D10=""),"",E10-$D10)</f>
        <v/>
      </c>
      <c r="F59" s="43">
        <f>IF(OR(F10="",$D10=""),"",F10-$D10)</f>
        <v/>
      </c>
      <c r="G59" s="43">
        <f>IF(OR(G10="",$D10=""),"",G10-$D10)</f>
        <v/>
      </c>
      <c r="H59" s="43">
        <f>IF(OR(H10="",$D10=""),"",H10-$D10)</f>
        <v/>
      </c>
      <c r="I59" s="43">
        <f>IF(OR(I10="",$D10=""),"",I10-$D10)</f>
        <v/>
      </c>
      <c r="J59" s="43">
        <f>IF(OR(J10="",$D10=""),"",J10-$D10)</f>
        <v/>
      </c>
      <c r="K59" s="43">
        <f>IF(OR(K10="",$D10=""),"",K10-$D10)</f>
        <v/>
      </c>
      <c r="L59" s="43">
        <f>IF(OR(L10="",$D10=""),"",L10-$D10)</f>
        <v/>
      </c>
    </row>
    <row r="60">
      <c r="A60" s="21" t="inlineStr">
        <is>
          <t>mit.ener.bld.all.e</t>
        </is>
      </c>
      <c r="B60" s="14">
        <f>IFERROR(INDEX(SRDesc,MATCH($A60,SRCode,0)),"")</f>
        <v/>
      </c>
      <c r="C60" s="14">
        <f>IFERROR(INDEX(SRUnit,MATCH($A60,SRCode,0)),"")</f>
        <v/>
      </c>
      <c r="E60" s="43">
        <f>IF(OR(E11="",$D11=""),"",E11-$D11)</f>
        <v/>
      </c>
      <c r="F60" s="43">
        <f>IF(OR(F11="",$D11=""),"",F11-$D11)</f>
        <v/>
      </c>
      <c r="G60" s="43">
        <f>IF(OR(G11="",$D11=""),"",G11-$D11)</f>
        <v/>
      </c>
      <c r="H60" s="43">
        <f>IF(OR(H11="",$D11=""),"",H11-$D11)</f>
        <v/>
      </c>
      <c r="I60" s="43">
        <f>IF(OR(I11="",$D11=""),"",I11-$D11)</f>
        <v/>
      </c>
      <c r="J60" s="43">
        <f>IF(OR(J11="",$D11=""),"",J11-$D11)</f>
        <v/>
      </c>
      <c r="K60" s="43">
        <f>IF(OR(K11="",$D11=""),"",K11-$D11)</f>
        <v/>
      </c>
      <c r="L60" s="43">
        <f>IF(OR(L11="",$D11=""),"",L11-$D11)</f>
        <v/>
      </c>
    </row>
    <row r="61">
      <c r="A61" s="21" t="inlineStr">
        <is>
          <t>mit.ener.ind.all.e</t>
        </is>
      </c>
      <c r="B61" s="14">
        <f>IFERROR(INDEX(SRDesc,MATCH($A61,SRCode,0)),"")</f>
        <v/>
      </c>
      <c r="C61" s="14">
        <f>IFERROR(INDEX(SRUnit,MATCH($A61,SRCode,0)),"")</f>
        <v/>
      </c>
      <c r="E61" s="43">
        <f>IF(OR(E12="",$D12=""),"",E12-$D12)</f>
        <v/>
      </c>
      <c r="F61" s="43">
        <f>IF(OR(F12="",$D12=""),"",F12-$D12)</f>
        <v/>
      </c>
      <c r="G61" s="43">
        <f>IF(OR(G12="",$D12=""),"",G12-$D12)</f>
        <v/>
      </c>
      <c r="H61" s="43">
        <f>IF(OR(H12="",$D12=""),"",H12-$D12)</f>
        <v/>
      </c>
      <c r="I61" s="43">
        <f>IF(OR(I12="",$D12=""),"",I12-$D12)</f>
        <v/>
      </c>
      <c r="J61" s="43">
        <f>IF(OR(J12="",$D12=""),"",J12-$D12)</f>
        <v/>
      </c>
      <c r="K61" s="43">
        <f>IF(OR(K12="",$D12=""),"",K12-$D12)</f>
        <v/>
      </c>
      <c r="L61" s="43">
        <f>IF(OR(L12="",$D12=""),"",L12-$D12)</f>
        <v/>
      </c>
    </row>
    <row r="62">
      <c r="A62" s="21" t="inlineStr">
        <is>
          <t>mit.ener.oen.all.e</t>
        </is>
      </c>
      <c r="B62" s="14">
        <f>IFERROR(INDEX(SRDesc,MATCH($A62,SRCode,0)),"")</f>
        <v/>
      </c>
      <c r="C62" s="14">
        <f>IFERROR(INDEX(SRUnit,MATCH($A62,SRCode,0)),"")</f>
        <v/>
      </c>
      <c r="E62" s="43">
        <f>IF(OR(E13="",$D13=""),"",E13-$D13)</f>
        <v/>
      </c>
      <c r="F62" s="43">
        <f>IF(OR(F13="",$D13=""),"",F13-$D13)</f>
        <v/>
      </c>
      <c r="G62" s="43">
        <f>IF(OR(G13="",$D13=""),"",G13-$D13)</f>
        <v/>
      </c>
      <c r="H62" s="43">
        <f>IF(OR(H13="",$D13=""),"",H13-$D13)</f>
        <v/>
      </c>
      <c r="I62" s="43">
        <f>IF(OR(I13="",$D13=""),"",I13-$D13)</f>
        <v/>
      </c>
      <c r="J62" s="43">
        <f>IF(OR(J13="",$D13=""),"",J13-$D13)</f>
        <v/>
      </c>
      <c r="K62" s="43">
        <f>IF(OR(K13="",$D13=""),"",K13-$D13)</f>
        <v/>
      </c>
      <c r="L62" s="43">
        <f>IF(OR(L13="",$D13=""),"",L13-$D13)</f>
        <v/>
      </c>
    </row>
    <row r="63">
      <c r="A63" s="21" t="inlineStr">
        <is>
          <t>mit.co2.all.all.e</t>
        </is>
      </c>
      <c r="B63" s="14">
        <f>IFERROR(INDEX(SRDesc,MATCH($A63,SRCode,0)),"")</f>
        <v/>
      </c>
      <c r="C63" s="14">
        <f>IFERROR(INDEX(SRUnit,MATCH($A63,SRCode,0)),"")</f>
        <v/>
      </c>
      <c r="E63" s="40">
        <f>IF(OR(E14="",$D14=""),"",E14-$D14)</f>
        <v/>
      </c>
      <c r="F63" s="40">
        <f>IF(OR(F14="",$D14=""),"",F14-$D14)</f>
        <v/>
      </c>
      <c r="G63" s="40">
        <f>IF(OR(G14="",$D14=""),"",G14-$D14)</f>
        <v/>
      </c>
      <c r="H63" s="40">
        <f>IF(OR(H14="",$D14=""),"",H14-$D14)</f>
        <v/>
      </c>
      <c r="I63" s="40">
        <f>IF(OR(I14="",$D14=""),"",I14-$D14)</f>
        <v/>
      </c>
      <c r="J63" s="40">
        <f>IF(OR(J14="",$D14=""),"",J14-$D14)</f>
        <v/>
      </c>
      <c r="K63" s="40">
        <f>IF(OR(K14="",$D14=""),"",K14-$D14)</f>
        <v/>
      </c>
      <c r="L63" s="40">
        <f>IF(OR(L14="",$D14=""),"",L14-$D14)</f>
        <v/>
      </c>
    </row>
    <row r="64">
      <c r="A64" s="21" t="inlineStr">
        <is>
          <t>mit.co2.tra.all.e</t>
        </is>
      </c>
      <c r="B64" s="14">
        <f>IFERROR(INDEX(SRDesc,MATCH($A64,SRCode,0)),"")</f>
        <v/>
      </c>
      <c r="C64" s="14">
        <f>IFERROR(INDEX(SRUnit,MATCH($A64,SRCode,0)),"")</f>
        <v/>
      </c>
      <c r="E64" s="40">
        <f>IF(OR(E15="",$D15=""),"",E15-$D15)</f>
        <v/>
      </c>
      <c r="F64" s="40">
        <f>IF(OR(F15="",$D15=""),"",F15-$D15)</f>
        <v/>
      </c>
      <c r="G64" s="40">
        <f>IF(OR(G15="",$D15=""),"",G15-$D15)</f>
        <v/>
      </c>
      <c r="H64" s="40">
        <f>IF(OR(H15="",$D15=""),"",H15-$D15)</f>
        <v/>
      </c>
      <c r="I64" s="40">
        <f>IF(OR(I15="",$D15=""),"",I15-$D15)</f>
        <v/>
      </c>
      <c r="J64" s="40">
        <f>IF(OR(J15="",$D15=""),"",J15-$D15)</f>
        <v/>
      </c>
      <c r="K64" s="40">
        <f>IF(OR(K15="",$D15=""),"",K15-$D15)</f>
        <v/>
      </c>
      <c r="L64" s="40">
        <f>IF(OR(L15="",$D15=""),"",L15-$D15)</f>
        <v/>
      </c>
    </row>
    <row r="65">
      <c r="A65" s="21" t="inlineStr">
        <is>
          <t>mit.co2.bld.all.e</t>
        </is>
      </c>
      <c r="B65" s="14">
        <f>IFERROR(INDEX(SRDesc,MATCH($A65,SRCode,0)),"")</f>
        <v/>
      </c>
      <c r="C65" s="14">
        <f>IFERROR(INDEX(SRUnit,MATCH($A65,SRCode,0)),"")</f>
        <v/>
      </c>
      <c r="E65" s="40">
        <f>IF(OR(E16="",$D16=""),"",E16-$D16)</f>
        <v/>
      </c>
      <c r="F65" s="40">
        <f>IF(OR(F16="",$D16=""),"",F16-$D16)</f>
        <v/>
      </c>
      <c r="G65" s="40">
        <f>IF(OR(G16="",$D16=""),"",G16-$D16)</f>
        <v/>
      </c>
      <c r="H65" s="40">
        <f>IF(OR(H16="",$D16=""),"",H16-$D16)</f>
        <v/>
      </c>
      <c r="I65" s="40">
        <f>IF(OR(I16="",$D16=""),"",I16-$D16)</f>
        <v/>
      </c>
      <c r="J65" s="40">
        <f>IF(OR(J16="",$D16=""),"",J16-$D16)</f>
        <v/>
      </c>
      <c r="K65" s="40">
        <f>IF(OR(K16="",$D16=""),"",K16-$D16)</f>
        <v/>
      </c>
      <c r="L65" s="40">
        <f>IF(OR(L16="",$D16=""),"",L16-$D16)</f>
        <v/>
      </c>
    </row>
    <row r="66">
      <c r="A66" s="21" t="inlineStr">
        <is>
          <t>mit.co2.ind.all.e</t>
        </is>
      </c>
      <c r="B66" s="14">
        <f>IFERROR(INDEX(SRDesc,MATCH($A66,SRCode,0)),"")</f>
        <v/>
      </c>
      <c r="C66" s="14">
        <f>IFERROR(INDEX(SRUnit,MATCH($A66,SRCode,0)),"")</f>
        <v/>
      </c>
      <c r="E66" s="40">
        <f>IF(OR(E17="",$D17=""),"",E17-$D17)</f>
        <v/>
      </c>
      <c r="F66" s="40">
        <f>IF(OR(F17="",$D17=""),"",F17-$D17)</f>
        <v/>
      </c>
      <c r="G66" s="40">
        <f>IF(OR(G17="",$D17=""),"",G17-$D17)</f>
        <v/>
      </c>
      <c r="H66" s="40">
        <f>IF(OR(H17="",$D17=""),"",H17-$D17)</f>
        <v/>
      </c>
      <c r="I66" s="40">
        <f>IF(OR(I17="",$D17=""),"",I17-$D17)</f>
        <v/>
      </c>
      <c r="J66" s="40">
        <f>IF(OR(J17="",$D17=""),"",J17-$D17)</f>
        <v/>
      </c>
      <c r="K66" s="40">
        <f>IF(OR(K17="",$D17=""),"",K17-$D17)</f>
        <v/>
      </c>
      <c r="L66" s="40">
        <f>IF(OR(L17="",$D17=""),"",L17-$D17)</f>
        <v/>
      </c>
    </row>
    <row r="67">
      <c r="A67" s="21" t="inlineStr">
        <is>
          <t>mit.rtx.all.all</t>
        </is>
      </c>
      <c r="B67" s="14">
        <f>IFERROR(INDEX(SRDesc,MATCH($A67,SRCode,0)),"")</f>
        <v/>
      </c>
      <c r="C67" s="14">
        <f>IFERROR(INDEX(SRUnit,MATCH($A67,SRCode,0)),"")</f>
        <v/>
      </c>
      <c r="E67" s="43">
        <f>IF(OR(E18="",$D18=""),"",E18-$D18)</f>
        <v/>
      </c>
      <c r="F67" s="43">
        <f>IF(OR(F18="",$D18=""),"",F18-$D18)</f>
        <v/>
      </c>
      <c r="G67" s="43">
        <f>IF(OR(G18="",$D18=""),"",G18-$D18)</f>
        <v/>
      </c>
      <c r="H67" s="43">
        <f>IF(OR(H18="",$D18=""),"",H18-$D18)</f>
        <v/>
      </c>
      <c r="I67" s="43">
        <f>IF(OR(I18="",$D18=""),"",I18-$D18)</f>
        <v/>
      </c>
      <c r="J67" s="43">
        <f>IF(OR(J18="",$D18=""),"",J18-$D18)</f>
        <v/>
      </c>
      <c r="K67" s="43">
        <f>IF(OR(K18="",$D18=""),"",K18-$D18)</f>
        <v/>
      </c>
      <c r="L67" s="43">
        <f>IF(OR(L18="",$D18=""),"",L18-$D18)</f>
        <v/>
      </c>
    </row>
    <row r="68">
      <c r="A68" s="21" t="inlineStr">
        <is>
          <t>mit.rsub.all.all</t>
        </is>
      </c>
      <c r="B68" s="14">
        <f>IFERROR(INDEX(SRDesc,MATCH($A68,SRCode,0)),"")</f>
        <v/>
      </c>
      <c r="C68" s="14">
        <f>IFERROR(INDEX(SRUnit,MATCH($A68,SRCode,0)),"")</f>
        <v/>
      </c>
      <c r="E68" s="43">
        <f>IF(OR(E19="",$D19=""),"",E19-$D19)</f>
        <v/>
      </c>
      <c r="F68" s="43">
        <f>IF(OR(F19="",$D19=""),"",F19-$D19)</f>
        <v/>
      </c>
      <c r="G68" s="43">
        <f>IF(OR(G19="",$D19=""),"",G19-$D19)</f>
        <v/>
      </c>
      <c r="H68" s="43">
        <f>IF(OR(H19="",$D19=""),"",H19-$D19)</f>
        <v/>
      </c>
      <c r="I68" s="43">
        <f>IF(OR(I19="",$D19=""),"",I19-$D19)</f>
        <v/>
      </c>
      <c r="J68" s="43">
        <f>IF(OR(J19="",$D19=""),"",J19-$D19)</f>
        <v/>
      </c>
      <c r="K68" s="43">
        <f>IF(OR(K19="",$D19=""),"",K19-$D19)</f>
        <v/>
      </c>
      <c r="L68" s="43">
        <f>IF(OR(L19="",$D19=""),"",L19-$D19)</f>
        <v/>
      </c>
    </row>
    <row r="69">
      <c r="A69" s="21" t="inlineStr">
        <is>
          <t>mit.rnew.all.all</t>
        </is>
      </c>
      <c r="B69" s="14">
        <f>IFERROR(INDEX(SRDesc,MATCH($A69,SRCode,0)),"")</f>
        <v/>
      </c>
      <c r="C69" s="14">
        <f>IFERROR(INDEX(SRUnit,MATCH($A69,SRCode,0)),"")</f>
        <v/>
      </c>
      <c r="E69" s="43">
        <f>IF(OR(E20="",$D20=""),"",E20-$D20)</f>
        <v/>
      </c>
      <c r="F69" s="43">
        <f>IF(OR(F20="",$D20=""),"",F20-$D20)</f>
        <v/>
      </c>
      <c r="G69" s="43">
        <f>IF(OR(G20="",$D20=""),"",G20-$D20)</f>
        <v/>
      </c>
      <c r="H69" s="43">
        <f>IF(OR(H20="",$D20=""),"",H20-$D20)</f>
        <v/>
      </c>
      <c r="I69" s="43">
        <f>IF(OR(I20="",$D20=""),"",I20-$D20)</f>
        <v/>
      </c>
      <c r="J69" s="43">
        <f>IF(OR(J20="",$D20=""),"",J20-$D20)</f>
        <v/>
      </c>
      <c r="K69" s="43">
        <f>IF(OR(K20="",$D20=""),"",K20-$D20)</f>
        <v/>
      </c>
      <c r="L69" s="43">
        <f>IF(OR(L20="",$D20=""),"",L20-$D20)</f>
        <v/>
      </c>
    </row>
    <row r="70">
      <c r="A70" s="21" t="inlineStr">
        <is>
          <t>mit.rtot.all.all</t>
        </is>
      </c>
      <c r="B70" s="14">
        <f>IFERROR(INDEX(SRDesc,MATCH($A70,SRCode,0)),"")</f>
        <v/>
      </c>
      <c r="C70" s="14">
        <f>IFERROR(INDEX(SRUnit,MATCH($A70,SRCode,0)),"")</f>
        <v/>
      </c>
      <c r="E70" s="43">
        <f>IF(OR(E21="",$D21=""),"",E21-$D21)</f>
        <v/>
      </c>
      <c r="F70" s="43">
        <f>IF(OR(F21="",$D21=""),"",F21-$D21)</f>
        <v/>
      </c>
      <c r="G70" s="43">
        <f>IF(OR(G21="",$D21=""),"",G21-$D21)</f>
        <v/>
      </c>
      <c r="H70" s="43">
        <f>IF(OR(H21="",$D21=""),"",H21-$D21)</f>
        <v/>
      </c>
      <c r="I70" s="43">
        <f>IF(OR(I21="",$D21=""),"",I21-$D21)</f>
        <v/>
      </c>
      <c r="J70" s="43">
        <f>IF(OR(J21="",$D21=""),"",J21-$D21)</f>
        <v/>
      </c>
      <c r="K70" s="43">
        <f>IF(OR(K21="",$D21=""),"",K21-$D21)</f>
        <v/>
      </c>
      <c r="L70" s="43">
        <f>IF(OR(L21="",$D21=""),"",L21-$D21)</f>
        <v/>
      </c>
    </row>
    <row r="71">
      <c r="A71" s="21" t="inlineStr">
        <is>
          <t>mit.cptraj</t>
        </is>
      </c>
      <c r="B71" s="14">
        <f>IFERROR(INDEX(SRDesc,MATCH($A71,SRCode,0)),"")</f>
        <v/>
      </c>
      <c r="C71" s="14">
        <f>IFERROR(INDEX(SRUnit,MATCH($A71,SRCode,0)),"")</f>
        <v/>
      </c>
      <c r="E71" s="23">
        <f>IF(OR(E22="",$D22=""),"",E22-$D22)</f>
        <v/>
      </c>
      <c r="F71" s="23">
        <f>IF(OR(F22="",$D22=""),"",F22-$D22)</f>
        <v/>
      </c>
      <c r="G71" s="23">
        <f>IF(OR(G22="",$D22=""),"",G22-$D22)</f>
        <v/>
      </c>
      <c r="H71" s="23">
        <f>IF(OR(H22="",$D22=""),"",H22-$D22)</f>
        <v/>
      </c>
      <c r="I71" s="23">
        <f>IF(OR(I22="",$D22=""),"",I22-$D22)</f>
        <v/>
      </c>
      <c r="J71" s="23">
        <f>IF(OR(J22="",$D22=""),"",J22-$D22)</f>
        <v/>
      </c>
      <c r="K71" s="23">
        <f>IF(OR(K22="",$D22=""),"",K22-$D22)</f>
        <v/>
      </c>
      <c r="L71" s="23">
        <f>IF(OR(L22="",$D22=""),"",L22-$D22)</f>
        <v/>
      </c>
    </row>
    <row r="72">
      <c r="A72" s="21" t="inlineStr">
        <is>
          <t>mit.ets.p</t>
        </is>
      </c>
      <c r="B72" s="14">
        <f>IFERROR(INDEX(SRDesc,MATCH($A72,SRCode,0)),"")</f>
        <v/>
      </c>
      <c r="C72" s="14">
        <f>IFERROR(INDEX(SRUnit,MATCH($A72,SRCode,0)),"")</f>
        <v/>
      </c>
      <c r="E72" s="23">
        <f>IF(OR(E23="",$D23=""),"",E23-$D23)</f>
        <v/>
      </c>
      <c r="F72" s="23">
        <f>IF(OR(F23="",$D23=""),"",F23-$D23)</f>
        <v/>
      </c>
      <c r="G72" s="23">
        <f>IF(OR(G23="",$D23=""),"",G23-$D23)</f>
        <v/>
      </c>
      <c r="H72" s="23">
        <f>IF(OR(H23="",$D23=""),"",H23-$D23)</f>
        <v/>
      </c>
      <c r="I72" s="23">
        <f>IF(OR(I23="",$D23=""),"",I23-$D23)</f>
        <v/>
      </c>
      <c r="J72" s="23">
        <f>IF(OR(J23="",$D23=""),"",J23-$D23)</f>
        <v/>
      </c>
      <c r="K72" s="23">
        <f>IF(OR(K23="",$D23=""),"",K23-$D23)</f>
        <v/>
      </c>
      <c r="L72" s="23">
        <f>IF(OR(L23="",$D23=""),"",L23-$D23)</f>
        <v/>
      </c>
    </row>
    <row r="73">
      <c r="A73" s="21" t="inlineStr">
        <is>
          <t>mit.co2.ets.all.all</t>
        </is>
      </c>
      <c r="B73" s="14">
        <f>IFERROR(INDEX(SRDesc,MATCH($A73,SRCode,0)),"")</f>
        <v/>
      </c>
      <c r="C73" s="14">
        <f>IFERROR(INDEX(SRUnit,MATCH($A73,SRCode,0)),"")</f>
        <v/>
      </c>
      <c r="E73" s="40">
        <f>IF(OR(E24="",$D24=""),"",E24-$D24)</f>
        <v/>
      </c>
      <c r="F73" s="40">
        <f>IF(OR(F24="",$D24=""),"",F24-$D24)</f>
        <v/>
      </c>
      <c r="G73" s="40">
        <f>IF(OR(G24="",$D24=""),"",G24-$D24)</f>
        <v/>
      </c>
      <c r="H73" s="40">
        <f>IF(OR(H24="",$D24=""),"",H24-$D24)</f>
        <v/>
      </c>
      <c r="I73" s="40">
        <f>IF(OR(I24="",$D24=""),"",I24-$D24)</f>
        <v/>
      </c>
      <c r="J73" s="40">
        <f>IF(OR(J24="",$D24=""),"",J24-$D24)</f>
        <v/>
      </c>
      <c r="K73" s="40">
        <f>IF(OR(K24="",$D24=""),"",K24-$D24)</f>
        <v/>
      </c>
      <c r="L73" s="40">
        <f>IF(OR(L24="",$D24=""),"",L24-$D24)</f>
        <v/>
      </c>
    </row>
    <row r="74">
      <c r="A74" s="21" t="inlineStr">
        <is>
          <t>mit.co2.cap.all.all</t>
        </is>
      </c>
      <c r="B74" s="14">
        <f>IFERROR(INDEX(SRDesc,MATCH($A74,SRCode,0)),"")</f>
        <v/>
      </c>
      <c r="C74" s="14">
        <f>IFERROR(INDEX(SRUnit,MATCH($A74,SRCode,0)),"")</f>
        <v/>
      </c>
      <c r="E74" s="40">
        <f>IF(OR(E25="",$D25=""),"",E25-$D25)</f>
        <v/>
      </c>
      <c r="F74" s="40">
        <f>IF(OR(F25="",$D25=""),"",F25-$D25)</f>
        <v/>
      </c>
      <c r="G74" s="40">
        <f>IF(OR(G25="",$D25=""),"",G25-$D25)</f>
        <v/>
      </c>
      <c r="H74" s="40">
        <f>IF(OR(H25="",$D25=""),"",H25-$D25)</f>
        <v/>
      </c>
      <c r="I74" s="40">
        <f>IF(OR(I25="",$D25=""),"",I25-$D25)</f>
        <v/>
      </c>
      <c r="J74" s="40">
        <f>IF(OR(J25="",$D25=""),"",J25-$D25)</f>
        <v/>
      </c>
      <c r="K74" s="40">
        <f>IF(OR(K25="",$D25=""),"",K25-$D25)</f>
        <v/>
      </c>
      <c r="L74" s="40">
        <f>IF(OR(L25="",$D25=""),"",L25-$D25)</f>
        <v/>
      </c>
    </row>
    <row r="75">
      <c r="A75" s="21" t="inlineStr">
        <is>
          <t>mit.rpb.all.gso.a</t>
        </is>
      </c>
      <c r="B75" s="14">
        <f>IFERROR(INDEX(SRDesc,MATCH($A75,SRCode,0)),"")</f>
        <v/>
      </c>
      <c r="C75" s="14">
        <f>IFERROR(INDEX(SRUnit,MATCH($A75,SRCode,0)),"")</f>
        <v/>
      </c>
      <c r="E75" s="23">
        <f>IF(OR(E26="",$D26=""),"",E26-$D26)</f>
        <v/>
      </c>
      <c r="F75" s="23">
        <f>IF(OR(F26="",$D26=""),"",F26-$D26)</f>
        <v/>
      </c>
      <c r="G75" s="23">
        <f>IF(OR(G26="",$D26=""),"",G26-$D26)</f>
        <v/>
      </c>
      <c r="H75" s="23">
        <f>IF(OR(H26="",$D26=""),"",H26-$D26)</f>
        <v/>
      </c>
      <c r="I75" s="23">
        <f>IF(OR(I26="",$D26=""),"",I26-$D26)</f>
        <v/>
      </c>
      <c r="J75" s="23">
        <f>IF(OR(J26="",$D26=""),"",J26-$D26)</f>
        <v/>
      </c>
      <c r="K75" s="23">
        <f>IF(OR(K26="",$D26=""),"",K26-$D26)</f>
        <v/>
      </c>
      <c r="L75" s="23">
        <f>IF(OR(L26="",$D26=""),"",L26-$D26)</f>
        <v/>
      </c>
    </row>
    <row r="76">
      <c r="A76" s="21" t="inlineStr">
        <is>
          <t>mit.rpb.all.die.a</t>
        </is>
      </c>
      <c r="B76" s="14">
        <f>IFERROR(INDEX(SRDesc,MATCH($A76,SRCode,0)),"")</f>
        <v/>
      </c>
      <c r="C76" s="14">
        <f>IFERROR(INDEX(SRUnit,MATCH($A76,SRCode,0)),"")</f>
        <v/>
      </c>
      <c r="E76" s="23">
        <f>IF(OR(E27="",$D27=""),"",E27-$D27)</f>
        <v/>
      </c>
      <c r="F76" s="23">
        <f>IF(OR(F27="",$D27=""),"",F27-$D27)</f>
        <v/>
      </c>
      <c r="G76" s="23">
        <f>IF(OR(G27="",$D27=""),"",G27-$D27)</f>
        <v/>
      </c>
      <c r="H76" s="23">
        <f>IF(OR(H27="",$D27=""),"",H27-$D27)</f>
        <v/>
      </c>
      <c r="I76" s="23">
        <f>IF(OR(I27="",$D27=""),"",I27-$D27)</f>
        <v/>
      </c>
      <c r="J76" s="23">
        <f>IF(OR(J27="",$D27=""),"",J27-$D27)</f>
        <v/>
      </c>
      <c r="K76" s="23">
        <f>IF(OR(K27="",$D27=""),"",K27-$D27)</f>
        <v/>
      </c>
      <c r="L76" s="23">
        <f>IF(OR(L27="",$D27=""),"",L27-$D27)</f>
        <v/>
      </c>
    </row>
    <row r="77">
      <c r="A77" s="21" t="inlineStr">
        <is>
          <t>mit.rpb.res.nga.a</t>
        </is>
      </c>
      <c r="B77" s="14">
        <f>IFERROR(INDEX(SRDesc,MATCH($A77,SRCode,0)),"")</f>
        <v/>
      </c>
      <c r="C77" s="14">
        <f>IFERROR(INDEX(SRUnit,MATCH($A77,SRCode,0)),"")</f>
        <v/>
      </c>
      <c r="E77" s="23">
        <f>IF(OR(E28="",$D28=""),"",E28-$D28)</f>
        <v/>
      </c>
      <c r="F77" s="23">
        <f>IF(OR(F28="",$D28=""),"",F28-$D28)</f>
        <v/>
      </c>
      <c r="G77" s="23">
        <f>IF(OR(G28="",$D28=""),"",G28-$D28)</f>
        <v/>
      </c>
      <c r="H77" s="23">
        <f>IF(OR(H28="",$D28=""),"",H28-$D28)</f>
        <v/>
      </c>
      <c r="I77" s="23">
        <f>IF(OR(I28="",$D28=""),"",I28-$D28)</f>
        <v/>
      </c>
      <c r="J77" s="23">
        <f>IF(OR(J28="",$D28=""),"",J28-$D28)</f>
        <v/>
      </c>
      <c r="K77" s="23">
        <f>IF(OR(K28="",$D28=""),"",K28-$D28)</f>
        <v/>
      </c>
      <c r="L77" s="23">
        <f>IF(OR(L28="",$D28=""),"",L28-$D28)</f>
        <v/>
      </c>
    </row>
    <row r="78">
      <c r="A78" s="21" t="inlineStr">
        <is>
          <t>mit.atp.rod.gso.e</t>
        </is>
      </c>
      <c r="B78" s="14">
        <f>IFERROR(INDEX(SRDesc,MATCH($A78,SRCode,0)),"")</f>
        <v/>
      </c>
      <c r="C78" s="14">
        <f>IFERROR(INDEX(SRUnit,MATCH($A78,SRCode,0)),"")</f>
        <v/>
      </c>
      <c r="E78" s="23">
        <f>IF(OR(E29="",$D29=""),"",E29-$D29)</f>
        <v/>
      </c>
      <c r="F78" s="23">
        <f>IF(OR(F29="",$D29=""),"",F29-$D29)</f>
        <v/>
      </c>
      <c r="G78" s="23">
        <f>IF(OR(G29="",$D29=""),"",G29-$D29)</f>
        <v/>
      </c>
      <c r="H78" s="23">
        <f>IF(OR(H29="",$D29=""),"",H29-$D29)</f>
        <v/>
      </c>
      <c r="I78" s="23">
        <f>IF(OR(I29="",$D29=""),"",I29-$D29)</f>
        <v/>
      </c>
      <c r="J78" s="23">
        <f>IF(OR(J29="",$D29=""),"",J29-$D29)</f>
        <v/>
      </c>
      <c r="K78" s="23">
        <f>IF(OR(K29="",$D29=""),"",K29-$D29)</f>
        <v/>
      </c>
      <c r="L78" s="23">
        <f>IF(OR(L29="",$D29=""),"",L29-$D29)</f>
        <v/>
      </c>
    </row>
    <row r="79">
      <c r="A79" s="21" t="inlineStr">
        <is>
          <t>mit.rp.res.ecy</t>
        </is>
      </c>
      <c r="B79" s="14">
        <f>IFERROR(INDEX(SRDesc,MATCH($A79,SRCode,0)),"")</f>
        <v/>
      </c>
      <c r="C79" s="14">
        <f>IFERROR(INDEX(SRUnit,MATCH($A79,SRCode,0)),"")</f>
        <v/>
      </c>
      <c r="E79" s="16">
        <f>IF(OR(E30="",$D30=""),"",E30-$D30)</f>
        <v/>
      </c>
      <c r="F79" s="16">
        <f>IF(OR(F30="",$D30=""),"",F30-$D30)</f>
        <v/>
      </c>
      <c r="G79" s="16">
        <f>IF(OR(G30="",$D30=""),"",G30-$D30)</f>
        <v/>
      </c>
      <c r="H79" s="16">
        <f>IF(OR(H30="",$D30=""),"",H30-$D30)</f>
        <v/>
      </c>
      <c r="I79" s="16">
        <f>IF(OR(I30="",$D30=""),"",I30-$D30)</f>
        <v/>
      </c>
      <c r="J79" s="16">
        <f>IF(OR(J30="",$D30=""),"",J30-$D30)</f>
        <v/>
      </c>
      <c r="K79" s="16">
        <f>IF(OR(K30="",$D30=""),"",K30-$D30)</f>
        <v/>
      </c>
      <c r="L79" s="16">
        <f>IF(OR(L30="",$D30=""),"",L30-$D30)</f>
        <v/>
      </c>
    </row>
    <row r="80">
      <c r="A80" s="21" t="inlineStr">
        <is>
          <t>mit.rp.ind.ecy</t>
        </is>
      </c>
      <c r="B80" s="14">
        <f>IFERROR(INDEX(SRDesc,MATCH($A80,SRCode,0)),"")</f>
        <v/>
      </c>
      <c r="C80" s="14">
        <f>IFERROR(INDEX(SRUnit,MATCH($A80,SRCode,0)),"")</f>
        <v/>
      </c>
      <c r="E80" s="16">
        <f>IF(OR(E31="",$D31=""),"",E31-$D31)</f>
        <v/>
      </c>
      <c r="F80" s="16">
        <f>IF(OR(F31="",$D31=""),"",F31-$D31)</f>
        <v/>
      </c>
      <c r="G80" s="16">
        <f>IF(OR(G31="",$D31=""),"",G31-$D31)</f>
        <v/>
      </c>
      <c r="H80" s="16">
        <f>IF(OR(H31="",$D31=""),"",H31-$D31)</f>
        <v/>
      </c>
      <c r="I80" s="16">
        <f>IF(OR(I31="",$D31=""),"",I31-$D31)</f>
        <v/>
      </c>
      <c r="J80" s="16">
        <f>IF(OR(J31="",$D31=""),"",J31-$D31)</f>
        <v/>
      </c>
      <c r="K80" s="16">
        <f>IF(OR(K31="",$D31=""),"",K31-$D31)</f>
        <v/>
      </c>
      <c r="L80" s="16">
        <f>IF(OR(L31="",$D31=""),"",L31-$D31)</f>
        <v/>
      </c>
    </row>
    <row r="81">
      <c r="A81" s="21" t="inlineStr">
        <is>
          <t>mit.gncav</t>
        </is>
      </c>
      <c r="B81" s="14">
        <f>IFERROR(INDEX(SRDesc,MATCH($A81,SRCode,0)),"")</f>
        <v/>
      </c>
      <c r="C81" s="14">
        <f>IFERROR(INDEX(SRUnit,MATCH($A81,SRCode,0)),"")</f>
        <v/>
      </c>
      <c r="E81" s="16">
        <f>IF(OR(E32="",$D32=""),"",E32-$D32)</f>
        <v/>
      </c>
      <c r="F81" s="16">
        <f>IF(OR(F32="",$D32=""),"",F32-$D32)</f>
        <v/>
      </c>
      <c r="G81" s="16">
        <f>IF(OR(G32="",$D32=""),"",G32-$D32)</f>
        <v/>
      </c>
      <c r="H81" s="16">
        <f>IF(OR(H32="",$D32=""),"",H32-$D32)</f>
        <v/>
      </c>
      <c r="I81" s="16">
        <f>IF(OR(I32="",$D32=""),"",I32-$D32)</f>
        <v/>
      </c>
      <c r="J81" s="16">
        <f>IF(OR(J32="",$D32=""),"",J32-$D32)</f>
        <v/>
      </c>
      <c r="K81" s="16">
        <f>IF(OR(K32="",$D32=""),"",K32-$D32)</f>
        <v/>
      </c>
      <c r="L81" s="16">
        <f>IF(OR(L32="",$D32=""),"",L32-$D32)</f>
        <v/>
      </c>
    </row>
    <row r="82">
      <c r="A82" s="21" t="inlineStr">
        <is>
          <t>mit.co2.pow.all.e</t>
        </is>
      </c>
      <c r="B82" s="14">
        <f>IFERROR(INDEX(SRDesc,MATCH($A82,SRCode,0)),"")</f>
        <v/>
      </c>
      <c r="C82" s="14">
        <f>IFERROR(INDEX(SRUnit,MATCH($A82,SRCode,0)),"")</f>
        <v/>
      </c>
      <c r="E82" s="40">
        <f>IF(OR(E33="",$D33=""),"",E33-$D33)</f>
        <v/>
      </c>
      <c r="F82" s="40">
        <f>IF(OR(F33="",$D33=""),"",F33-$D33)</f>
        <v/>
      </c>
      <c r="G82" s="40">
        <f>IF(OR(G33="",$D33=""),"",G33-$D33)</f>
        <v/>
      </c>
      <c r="H82" s="40">
        <f>IF(OR(H33="",$D33=""),"",H33-$D33)</f>
        <v/>
      </c>
      <c r="I82" s="40">
        <f>IF(OR(I33="",$D33=""),"",I33-$D33)</f>
        <v/>
      </c>
      <c r="J82" s="40">
        <f>IF(OR(J33="",$D33=""),"",J33-$D33)</f>
        <v/>
      </c>
      <c r="K82" s="40">
        <f>IF(OR(K33="",$D33=""),"",K33-$D33)</f>
        <v/>
      </c>
      <c r="L82" s="40">
        <f>IF(OR(L33="",$D33=""),"",L33-$D33)</f>
        <v/>
      </c>
    </row>
    <row r="83">
      <c r="A83" s="21" t="inlineStr">
        <is>
          <t>mit.gtot</t>
        </is>
      </c>
      <c r="B83" s="14">
        <f>IFERROR(INDEX(SRDesc,MATCH($A83,SRCode,0)),"")</f>
        <v/>
      </c>
      <c r="C83" s="14">
        <f>IFERROR(INDEX(SRUnit,MATCH($A83,SRCode,0)),"")</f>
        <v/>
      </c>
      <c r="E83" s="43">
        <f>IF(OR(E34="",$D34=""),"",E34-$D34)</f>
        <v/>
      </c>
      <c r="F83" s="43">
        <f>IF(OR(F34="",$D34=""),"",F34-$D34)</f>
        <v/>
      </c>
      <c r="G83" s="43">
        <f>IF(OR(G34="",$D34=""),"",G34-$D34)</f>
        <v/>
      </c>
      <c r="H83" s="43">
        <f>IF(OR(H34="",$D34=""),"",H34-$D34)</f>
        <v/>
      </c>
      <c r="I83" s="43">
        <f>IF(OR(I34="",$D34=""),"",I34-$D34)</f>
        <v/>
      </c>
      <c r="J83" s="43">
        <f>IF(OR(J34="",$D34=""),"",J34-$D34)</f>
        <v/>
      </c>
      <c r="K83" s="43">
        <f>IF(OR(K34="",$D34=""),"",K34-$D34)</f>
        <v/>
      </c>
      <c r="L83" s="43">
        <f>IF(OR(L34="",$D34=""),"",L34-$D34)</f>
        <v/>
      </c>
    </row>
    <row r="84">
      <c r="A84" s="21" t="inlineStr">
        <is>
          <t>mit.vre</t>
        </is>
      </c>
      <c r="B84" s="14">
        <f>IFERROR(INDEX(SRDesc,MATCH($A84,SRCode,0)),"")</f>
        <v/>
      </c>
      <c r="C84" s="14">
        <f>IFERROR(INDEX(SRUnit,MATCH($A84,SRCode,0)),"")</f>
        <v/>
      </c>
      <c r="E84" s="13">
        <f>IF(OR(E35="",$D35=""),"",E35-$D35)</f>
        <v/>
      </c>
      <c r="F84" s="13">
        <f>IF(OR(F35="",$D35=""),"",F35-$D35)</f>
        <v/>
      </c>
      <c r="G84" s="13">
        <f>IF(OR(G35="",$D35=""),"",G35-$D35)</f>
        <v/>
      </c>
      <c r="H84" s="13">
        <f>IF(OR(H35="",$D35=""),"",H35-$D35)</f>
        <v/>
      </c>
      <c r="I84" s="13">
        <f>IF(OR(I35="",$D35=""),"",I35-$D35)</f>
        <v/>
      </c>
      <c r="J84" s="13">
        <f>IF(OR(J35="",$D35=""),"",J35-$D35)</f>
        <v/>
      </c>
      <c r="K84" s="13">
        <f>IF(OR(K35="",$D35=""),"",K35-$D35)</f>
        <v/>
      </c>
      <c r="L84" s="13">
        <f>IF(OR(L35="",$D35=""),"",L35-$D35)</f>
        <v/>
      </c>
    </row>
    <row r="85">
      <c r="A85" s="21" t="inlineStr">
        <is>
          <t>mit.shr.pow.nga</t>
        </is>
      </c>
      <c r="B85" s="14">
        <f>IFERROR(INDEX(SRDesc,MATCH($A85,SRCode,0)),"")</f>
        <v/>
      </c>
      <c r="C85" s="14">
        <f>IFERROR(INDEX(SRUnit,MATCH($A85,SRCode,0)),"")</f>
        <v/>
      </c>
      <c r="E85" s="13">
        <f>IF(OR(E36="",$D36=""),"",E36-$D36)</f>
        <v/>
      </c>
      <c r="F85" s="13">
        <f>IF(OR(F36="",$D36=""),"",F36-$D36)</f>
        <v/>
      </c>
      <c r="G85" s="13">
        <f>IF(OR(G36="",$D36=""),"",G36-$D36)</f>
        <v/>
      </c>
      <c r="H85" s="13">
        <f>IF(OR(H36="",$D36=""),"",H36-$D36)</f>
        <v/>
      </c>
      <c r="I85" s="13">
        <f>IF(OR(I36="",$D36=""),"",I36-$D36)</f>
        <v/>
      </c>
      <c r="J85" s="13">
        <f>IF(OR(J36="",$D36=""),"",J36-$D36)</f>
        <v/>
      </c>
      <c r="K85" s="13">
        <f>IF(OR(K36="",$D36=""),"",K36-$D36)</f>
        <v/>
      </c>
      <c r="L85" s="13">
        <f>IF(OR(L36="",$D36=""),"",L36-$D36)</f>
        <v/>
      </c>
    </row>
    <row r="86">
      <c r="A86" s="21" t="inlineStr">
        <is>
          <t>mit.usdtot</t>
        </is>
      </c>
      <c r="B86" s="14">
        <f>IFERROR(INDEX(SRDesc,MATCH($A86,SRCode,0)),"")</f>
        <v/>
      </c>
      <c r="C86" s="14">
        <f>IFERROR(INDEX(SRUnit,MATCH($A86,SRCode,0)),"")</f>
        <v/>
      </c>
      <c r="E86" s="43">
        <f>IF(OR(E37="",$D37=""),"",E37-$D37)</f>
        <v/>
      </c>
      <c r="F86" s="43">
        <f>IF(OR(F37="",$D37=""),"",F37-$D37)</f>
        <v/>
      </c>
      <c r="G86" s="43">
        <f>IF(OR(G37="",$D37=""),"",G37-$D37)</f>
        <v/>
      </c>
      <c r="H86" s="43">
        <f>IF(OR(H37="",$D37=""),"",H37-$D37)</f>
        <v/>
      </c>
      <c r="I86" s="43">
        <f>IF(OR(I37="",$D37=""),"",I37-$D37)</f>
        <v/>
      </c>
      <c r="J86" s="43">
        <f>IF(OR(J37="",$D37=""),"",J37-$D37)</f>
        <v/>
      </c>
      <c r="K86" s="43">
        <f>IF(OR(K37="",$D37=""),"",K37-$D37)</f>
        <v/>
      </c>
      <c r="L86" s="43">
        <f>IF(OR(L37="",$D37=""),"",L37-$D37)</f>
        <v/>
      </c>
    </row>
    <row r="87">
      <c r="A87" s="21" t="inlineStr">
        <is>
          <t>mit.demtot</t>
        </is>
      </c>
      <c r="B87" s="14">
        <f>IFERROR(INDEX(SRDesc,MATCH($A87,SRCode,0)),"")</f>
        <v/>
      </c>
      <c r="C87" s="14">
        <f>IFERROR(INDEX(SRUnit,MATCH($A87,SRCode,0)),"")</f>
        <v/>
      </c>
      <c r="E87" s="43">
        <f>IF(OR(E38="",$D38=""),"",E38-$D38)</f>
        <v/>
      </c>
      <c r="F87" s="43">
        <f>IF(OR(F38="",$D38=""),"",F38-$D38)</f>
        <v/>
      </c>
      <c r="G87" s="43">
        <f>IF(OR(G38="",$D38=""),"",G38-$D38)</f>
        <v/>
      </c>
      <c r="H87" s="43">
        <f>IF(OR(H38="",$D38=""),"",H38-$D38)</f>
        <v/>
      </c>
      <c r="I87" s="43">
        <f>IF(OR(I38="",$D38=""),"",I38-$D38)</f>
        <v/>
      </c>
      <c r="J87" s="43">
        <f>IF(OR(J38="",$D38=""),"",J38-$D38)</f>
        <v/>
      </c>
      <c r="K87" s="43">
        <f>IF(OR(K38="",$D38=""),"",K38-$D38)</f>
        <v/>
      </c>
      <c r="L87" s="43">
        <f>IF(OR(L38="",$D38=""),"",L38-$D38)</f>
        <v/>
      </c>
    </row>
    <row r="88">
      <c r="A88" s="21" t="inlineStr">
        <is>
          <t>mit.eldem.tra.ecy.e</t>
        </is>
      </c>
      <c r="B88" s="14">
        <f>IFERROR(INDEX(SRDesc,MATCH($A88,SRCode,0)),"")</f>
        <v/>
      </c>
      <c r="C88" s="14">
        <f>IFERROR(INDEX(SRUnit,MATCH($A88,SRCode,0)),"")</f>
        <v/>
      </c>
      <c r="E88" s="43">
        <f>IF(OR(E39="",$D39=""),"",E39-$D39)</f>
        <v/>
      </c>
      <c r="F88" s="43">
        <f>IF(OR(F39="",$D39=""),"",F39-$D39)</f>
        <v/>
      </c>
      <c r="G88" s="43">
        <f>IF(OR(G39="",$D39=""),"",G39-$D39)</f>
        <v/>
      </c>
      <c r="H88" s="43">
        <f>IF(OR(H39="",$D39=""),"",H39-$D39)</f>
        <v/>
      </c>
      <c r="I88" s="43">
        <f>IF(OR(I39="",$D39=""),"",I39-$D39)</f>
        <v/>
      </c>
      <c r="J88" s="43">
        <f>IF(OR(J39="",$D39=""),"",J39-$D39)</f>
        <v/>
      </c>
      <c r="K88" s="43">
        <f>IF(OR(K39="",$D39=""),"",K39-$D39)</f>
        <v/>
      </c>
      <c r="L88" s="43">
        <f>IF(OR(L39="",$D39=""),"",L39-$D39)</f>
        <v/>
      </c>
    </row>
    <row r="89">
      <c r="A89" s="21" t="inlineStr">
        <is>
          <t>mit.eldem.bld.ecy.e</t>
        </is>
      </c>
      <c r="B89" s="14">
        <f>IFERROR(INDEX(SRDesc,MATCH($A89,SRCode,0)),"")</f>
        <v/>
      </c>
      <c r="C89" s="14">
        <f>IFERROR(INDEX(SRUnit,MATCH($A89,SRCode,0)),"")</f>
        <v/>
      </c>
      <c r="E89" s="43">
        <f>IF(OR(E40="",$D40=""),"",E40-$D40)</f>
        <v/>
      </c>
      <c r="F89" s="43">
        <f>IF(OR(F40="",$D40=""),"",F40-$D40)</f>
        <v/>
      </c>
      <c r="G89" s="43">
        <f>IF(OR(G40="",$D40=""),"",G40-$D40)</f>
        <v/>
      </c>
      <c r="H89" s="43">
        <f>IF(OR(H40="",$D40=""),"",H40-$D40)</f>
        <v/>
      </c>
      <c r="I89" s="43">
        <f>IF(OR(I40="",$D40=""),"",I40-$D40)</f>
        <v/>
      </c>
      <c r="J89" s="43">
        <f>IF(OR(J40="",$D40=""),"",J40-$D40)</f>
        <v/>
      </c>
      <c r="K89" s="43">
        <f>IF(OR(K40="",$D40=""),"",K40-$D40)</f>
        <v/>
      </c>
      <c r="L89" s="43">
        <f>IF(OR(L40="",$D40=""),"",L40-$D40)</f>
        <v/>
      </c>
    </row>
    <row r="90">
      <c r="A90" s="21" t="inlineStr">
        <is>
          <t>mit.eldem.ind.ecy.e</t>
        </is>
      </c>
      <c r="B90" s="14">
        <f>IFERROR(INDEX(SRDesc,MATCH($A90,SRCode,0)),"")</f>
        <v/>
      </c>
      <c r="C90" s="14">
        <f>IFERROR(INDEX(SRUnit,MATCH($A90,SRCode,0)),"")</f>
        <v/>
      </c>
      <c r="E90" s="43">
        <f>IF(OR(E41="",$D41=""),"",E41-$D41)</f>
        <v/>
      </c>
      <c r="F90" s="43">
        <f>IF(OR(F41="",$D41=""),"",F41-$D41)</f>
        <v/>
      </c>
      <c r="G90" s="43">
        <f>IF(OR(G41="",$D41=""),"",G41-$D41)</f>
        <v/>
      </c>
      <c r="H90" s="43">
        <f>IF(OR(H41="",$D41=""),"",H41-$D41)</f>
        <v/>
      </c>
      <c r="I90" s="43">
        <f>IF(OR(I41="",$D41=""),"",I41-$D41)</f>
        <v/>
      </c>
      <c r="J90" s="43">
        <f>IF(OR(J41="",$D41=""),"",J41-$D41)</f>
        <v/>
      </c>
      <c r="K90" s="43">
        <f>IF(OR(K41="",$D41=""),"",K41-$D41)</f>
        <v/>
      </c>
      <c r="L90" s="43">
        <f>IF(OR(L41="",$D41=""),"",L41-$D41)</f>
        <v/>
      </c>
    </row>
    <row r="91">
      <c r="A91" s="21" t="inlineStr">
        <is>
          <t>mit.eldem.oen.ecy.e</t>
        </is>
      </c>
      <c r="B91" s="14">
        <f>IFERROR(INDEX(SRDesc,MATCH($A91,SRCode,0)),"")</f>
        <v/>
      </c>
      <c r="C91" s="14">
        <f>IFERROR(INDEX(SRUnit,MATCH($A91,SRCode,0)),"")</f>
        <v/>
      </c>
      <c r="E91" s="43">
        <f>IF(OR(E42="",$D42=""),"",E42-$D42)</f>
        <v/>
      </c>
      <c r="F91" s="43">
        <f>IF(OR(F42="",$D42=""),"",F42-$D42)</f>
        <v/>
      </c>
      <c r="G91" s="43">
        <f>IF(OR(G42="",$D42=""),"",G42-$D42)</f>
        <v/>
      </c>
      <c r="H91" s="43">
        <f>IF(OR(H42="",$D42=""),"",H42-$D42)</f>
        <v/>
      </c>
      <c r="I91" s="43">
        <f>IF(OR(I42="",$D42=""),"",I42-$D42)</f>
        <v/>
      </c>
      <c r="J91" s="43">
        <f>IF(OR(J42="",$D42=""),"",J42-$D42)</f>
        <v/>
      </c>
      <c r="K91" s="43">
        <f>IF(OR(K42="",$D42=""),"",K42-$D42)</f>
        <v/>
      </c>
      <c r="L91" s="43">
        <f>IF(OR(L42="",$D42=""),"",L42-$D42)</f>
        <v/>
      </c>
    </row>
    <row r="92">
      <c r="A92" s="21" t="inlineStr">
        <is>
          <t>mit.req</t>
        </is>
      </c>
      <c r="B92" s="14">
        <f>IFERROR(INDEX(SRDesc,MATCH($A92,SRCode,0)),"")</f>
        <v/>
      </c>
      <c r="C92" s="14">
        <f>IFERROR(INDEX(SRUnit,MATCH($A92,SRCode,0)),"")</f>
        <v/>
      </c>
      <c r="E92" s="43">
        <f>IF(OR(E43="",$D43=""),"",E43-$D43)</f>
        <v/>
      </c>
      <c r="F92" s="43">
        <f>IF(OR(F43="",$D43=""),"",F43-$D43)</f>
        <v/>
      </c>
      <c r="G92" s="43">
        <f>IF(OR(G43="",$D43=""),"",G43-$D43)</f>
        <v/>
      </c>
      <c r="H92" s="43">
        <f>IF(OR(H43="",$D43=""),"",H43-$D43)</f>
        <v/>
      </c>
      <c r="I92" s="43">
        <f>IF(OR(I43="",$D43=""),"",I43-$D43)</f>
        <v/>
      </c>
      <c r="J92" s="43">
        <f>IF(OR(J43="",$D43=""),"",J43-$D43)</f>
        <v/>
      </c>
      <c r="K92" s="43">
        <f>IF(OR(K43="",$D43=""),"",K43-$D43)</f>
        <v/>
      </c>
      <c r="L92" s="43">
        <f>IF(OR(L43="",$D43=""),"",L43-$D43)</f>
        <v/>
      </c>
    </row>
    <row r="93">
      <c r="A93" s="21" t="inlineStr">
        <is>
          <t>mit.captot</t>
        </is>
      </c>
      <c r="B93" s="14">
        <f>IFERROR(INDEX(SRDesc,MATCH($A93,SRCode,0)),"")</f>
        <v/>
      </c>
      <c r="C93" s="14">
        <f>IFERROR(INDEX(SRUnit,MATCH($A93,SRCode,0)),"")</f>
        <v/>
      </c>
      <c r="E93" s="43">
        <f>IF(OR(E44="",$D44=""),"",E44-$D44)</f>
        <v/>
      </c>
      <c r="F93" s="43">
        <f>IF(OR(F44="",$D44=""),"",F44-$D44)</f>
        <v/>
      </c>
      <c r="G93" s="43">
        <f>IF(OR(G44="",$D44=""),"",G44-$D44)</f>
        <v/>
      </c>
      <c r="H93" s="43">
        <f>IF(OR(H44="",$D44=""),"",H44-$D44)</f>
        <v/>
      </c>
      <c r="I93" s="43">
        <f>IF(OR(I44="",$D44=""),"",I44-$D44)</f>
        <v/>
      </c>
      <c r="J93" s="43">
        <f>IF(OR(J44="",$D44=""),"",J44-$D44)</f>
        <v/>
      </c>
      <c r="K93" s="43">
        <f>IF(OR(K44="",$D44=""),"",K44-$D44)</f>
        <v/>
      </c>
      <c r="L93" s="43">
        <f>IF(OR(L44="",$D44=""),"",L44-$D44)</f>
        <v/>
      </c>
    </row>
    <row r="94">
      <c r="A94" s="21" t="inlineStr">
        <is>
          <t>mit.cap.pow.wnd</t>
        </is>
      </c>
      <c r="B94" s="14">
        <f>IFERROR(INDEX(SRDesc,MATCH($A94,SRCode,0)),"")</f>
        <v/>
      </c>
      <c r="C94" s="14">
        <f>IFERROR(INDEX(SRUnit,MATCH($A94,SRCode,0)),"")</f>
        <v/>
      </c>
      <c r="E94" s="43">
        <f>IF(OR(E45="",$D45=""),"",E45-$D45)</f>
        <v/>
      </c>
      <c r="F94" s="43">
        <f>IF(OR(F45="",$D45=""),"",F45-$D45)</f>
        <v/>
      </c>
      <c r="G94" s="43">
        <f>IF(OR(G45="",$D45=""),"",G45-$D45)</f>
        <v/>
      </c>
      <c r="H94" s="43">
        <f>IF(OR(H45="",$D45=""),"",H45-$D45)</f>
        <v/>
      </c>
      <c r="I94" s="43">
        <f>IF(OR(I45="",$D45=""),"",I45-$D45)</f>
        <v/>
      </c>
      <c r="J94" s="43">
        <f>IF(OR(J45="",$D45=""),"",J45-$D45)</f>
        <v/>
      </c>
      <c r="K94" s="43">
        <f>IF(OR(K45="",$D45=""),"",K45-$D45)</f>
        <v/>
      </c>
      <c r="L94" s="43">
        <f>IF(OR(L45="",$D45=""),"",L45-$D45)</f>
        <v/>
      </c>
    </row>
    <row r="95">
      <c r="A95" s="21" t="inlineStr">
        <is>
          <t>mit.cap.pow.sol</t>
        </is>
      </c>
      <c r="B95" s="14">
        <f>IFERROR(INDEX(SRDesc,MATCH($A95,SRCode,0)),"")</f>
        <v/>
      </c>
      <c r="C95" s="14">
        <f>IFERROR(INDEX(SRUnit,MATCH($A95,SRCode,0)),"")</f>
        <v/>
      </c>
      <c r="E95" s="43">
        <f>IF(OR(E46="",$D46=""),"",E46-$D46)</f>
        <v/>
      </c>
      <c r="F95" s="43">
        <f>IF(OR(F46="",$D46=""),"",F46-$D46)</f>
        <v/>
      </c>
      <c r="G95" s="43">
        <f>IF(OR(G46="",$D46=""),"",G46-$D46)</f>
        <v/>
      </c>
      <c r="H95" s="43">
        <f>IF(OR(H46="",$D46=""),"",H46-$D46)</f>
        <v/>
      </c>
      <c r="I95" s="43">
        <f>IF(OR(I46="",$D46=""),"",I46-$D46)</f>
        <v/>
      </c>
      <c r="J95" s="43">
        <f>IF(OR(J46="",$D46=""),"",J46-$D46)</f>
        <v/>
      </c>
      <c r="K95" s="43">
        <f>IF(OR(K46="",$D46=""),"",K46-$D46)</f>
        <v/>
      </c>
      <c r="L95" s="43">
        <f>IF(OR(L46="",$D46=""),"",L46-$D46)</f>
        <v/>
      </c>
    </row>
    <row r="96">
      <c r="A96" s="21" t="inlineStr">
        <is>
          <t>mit.nimtot</t>
        </is>
      </c>
      <c r="B96" s="14">
        <f>IFERROR(INDEX(SRDesc,MATCH($A96,SRCode,0)),"")</f>
        <v/>
      </c>
      <c r="C96" s="14">
        <f>IFERROR(INDEX(SRUnit,MATCH($A96,SRCode,0)),"")</f>
        <v/>
      </c>
      <c r="E96" s="43">
        <f>IF(OR(E47="",$D47=""),"",E47-$D47)</f>
        <v/>
      </c>
      <c r="F96" s="43">
        <f>IF(OR(F47="",$D47=""),"",F47-$D47)</f>
        <v/>
      </c>
      <c r="G96" s="43">
        <f>IF(OR(G47="",$D47=""),"",G47-$D47)</f>
        <v/>
      </c>
      <c r="H96" s="43">
        <f>IF(OR(H47="",$D47=""),"",H47-$D47)</f>
        <v/>
      </c>
      <c r="I96" s="43">
        <f>IF(OR(I47="",$D47=""),"",I47-$D47)</f>
        <v/>
      </c>
      <c r="J96" s="43">
        <f>IF(OR(J47="",$D47=""),"",J47-$D47)</f>
        <v/>
      </c>
      <c r="K96" s="43">
        <f>IF(OR(K47="",$D47=""),"",K47-$D47)</f>
        <v/>
      </c>
      <c r="L96" s="43">
        <f>IF(OR(L47="",$D47=""),"",L47-$D47)</f>
        <v/>
      </c>
    </row>
    <row r="97">
      <c r="A97" s="21" t="inlineStr">
        <is>
          <t>mit.shr.pow.coa</t>
        </is>
      </c>
      <c r="B97" s="14">
        <f>IFERROR(INDEX(SRDesc,MATCH($A97,SRCode,0)),"")</f>
        <v/>
      </c>
      <c r="C97" s="14">
        <f>IFERROR(INDEX(SRUnit,MATCH($A97,SRCode,0)),"")</f>
        <v/>
      </c>
      <c r="E97" s="13">
        <f>IF(OR(E48="",$D48=""),"",E48-$D48)</f>
        <v/>
      </c>
      <c r="F97" s="13">
        <f>IF(OR(F48="",$D48=""),"",F48-$D48)</f>
        <v/>
      </c>
      <c r="G97" s="13">
        <f>IF(OR(G48="",$D48=""),"",G48-$D48)</f>
        <v/>
      </c>
      <c r="H97" s="13">
        <f>IF(OR(H48="",$D48=""),"",H48-$D48)</f>
        <v/>
      </c>
      <c r="I97" s="13">
        <f>IF(OR(I48="",$D48=""),"",I48-$D48)</f>
        <v/>
      </c>
      <c r="J97" s="13">
        <f>IF(OR(J48="",$D48=""),"",J48-$D48)</f>
        <v/>
      </c>
      <c r="K97" s="13">
        <f>IF(OR(K48="",$D48=""),"",K48-$D48)</f>
        <v/>
      </c>
      <c r="L97" s="13">
        <f>IF(OR(L48="",$D48=""),"",L48-$D48)</f>
        <v/>
      </c>
    </row>
    <row r="98">
      <c r="A98" s="21" t="inlineStr">
        <is>
          <t>mit.shr.pow.oop</t>
        </is>
      </c>
      <c r="B98" s="14">
        <f>IFERROR(INDEX(SRDesc,MATCH($A98,SRCode,0)),"")</f>
        <v/>
      </c>
      <c r="C98" s="14">
        <f>IFERROR(INDEX(SRUnit,MATCH($A98,SRCode,0)),"")</f>
        <v/>
      </c>
      <c r="E98" s="13">
        <f>IF(OR(E49="",$D49=""),"",E49-$D49)</f>
        <v/>
      </c>
      <c r="F98" s="13">
        <f>IF(OR(F49="",$D49=""),"",F49-$D49)</f>
        <v/>
      </c>
      <c r="G98" s="13">
        <f>IF(OR(G49="",$D49=""),"",G49-$D49)</f>
        <v/>
      </c>
      <c r="H98" s="13">
        <f>IF(OR(H49="",$D49=""),"",H49-$D49)</f>
        <v/>
      </c>
      <c r="I98" s="13">
        <f>IF(OR(I49="",$D49=""),"",I49-$D49)</f>
        <v/>
      </c>
      <c r="J98" s="13">
        <f>IF(OR(J49="",$D49=""),"",J49-$D49)</f>
        <v/>
      </c>
      <c r="K98" s="13">
        <f>IF(OR(K49="",$D49=""),"",K49-$D49)</f>
        <v/>
      </c>
      <c r="L98" s="13">
        <f>IF(OR(L49="",$D49=""),"",L49-$D49)</f>
        <v/>
      </c>
    </row>
    <row r="99">
      <c r="A99" s="21" t="inlineStr">
        <is>
          <t>mit.shr.pow.wnd</t>
        </is>
      </c>
      <c r="B99" s="14">
        <f>IFERROR(INDEX(SRDesc,MATCH($A99,SRCode,0)),"")</f>
        <v/>
      </c>
      <c r="C99" s="14">
        <f>IFERROR(INDEX(SRUnit,MATCH($A99,SRCode,0)),"")</f>
        <v/>
      </c>
      <c r="E99" s="13">
        <f>IF(OR(E50="",$D50=""),"",E50-$D50)</f>
        <v/>
      </c>
      <c r="F99" s="13">
        <f>IF(OR(F50="",$D50=""),"",F50-$D50)</f>
        <v/>
      </c>
      <c r="G99" s="13">
        <f>IF(OR(G50="",$D50=""),"",G50-$D50)</f>
        <v/>
      </c>
      <c r="H99" s="13">
        <f>IF(OR(H50="",$D50=""),"",H50-$D50)</f>
        <v/>
      </c>
      <c r="I99" s="13">
        <f>IF(OR(I50="",$D50=""),"",I50-$D50)</f>
        <v/>
      </c>
      <c r="J99" s="13">
        <f>IF(OR(J50="",$D50=""),"",J50-$D50)</f>
        <v/>
      </c>
      <c r="K99" s="13">
        <f>IF(OR(K50="",$D50=""),"",K50-$D50)</f>
        <v/>
      </c>
      <c r="L99" s="13">
        <f>IF(OR(L50="",$D50=""),"",L50-$D50)</f>
        <v/>
      </c>
    </row>
    <row r="100">
      <c r="A100" s="21" t="inlineStr">
        <is>
          <t>mit.shr.pow.sol</t>
        </is>
      </c>
      <c r="B100" s="14">
        <f>IFERROR(INDEX(SRDesc,MATCH($A100,SRCode,0)),"")</f>
        <v/>
      </c>
      <c r="C100" s="14">
        <f>IFERROR(INDEX(SRUnit,MATCH($A100,SRCode,0)),"")</f>
        <v/>
      </c>
      <c r="E100" s="13">
        <f>IF(OR(E51="",$D51=""),"",E51-$D51)</f>
        <v/>
      </c>
      <c r="F100" s="13">
        <f>IF(OR(F51="",$D51=""),"",F51-$D51)</f>
        <v/>
      </c>
      <c r="G100" s="13">
        <f>IF(OR(G51="",$D51=""),"",G51-$D51)</f>
        <v/>
      </c>
      <c r="H100" s="13">
        <f>IF(OR(H51="",$D51=""),"",H51-$D51)</f>
        <v/>
      </c>
      <c r="I100" s="13">
        <f>IF(OR(I51="",$D51=""),"",I51-$D51)</f>
        <v/>
      </c>
      <c r="J100" s="13">
        <f>IF(OR(J51="",$D51=""),"",J51-$D51)</f>
        <v/>
      </c>
      <c r="K100" s="13">
        <f>IF(OR(K51="",$D51=""),"",K51-$D51)</f>
        <v/>
      </c>
      <c r="L100" s="13">
        <f>IF(OR(L51="",$D51=""),"",L51-$D51)</f>
        <v/>
      </c>
    </row>
    <row r="101">
      <c r="A101" s="21" t="inlineStr">
        <is>
          <t>mit.shr.pow.hyd</t>
        </is>
      </c>
      <c r="B101" s="14">
        <f>IFERROR(INDEX(SRDesc,MATCH($A101,SRCode,0)),"")</f>
        <v/>
      </c>
      <c r="C101" s="14">
        <f>IFERROR(INDEX(SRUnit,MATCH($A101,SRCode,0)),"")</f>
        <v/>
      </c>
      <c r="E101" s="13">
        <f>IF(OR(E52="",$D52=""),"",E52-$D52)</f>
        <v/>
      </c>
      <c r="F101" s="13">
        <f>IF(OR(F52="",$D52=""),"",F52-$D52)</f>
        <v/>
      </c>
      <c r="G101" s="13">
        <f>IF(OR(G52="",$D52=""),"",G52-$D52)</f>
        <v/>
      </c>
      <c r="H101" s="13">
        <f>IF(OR(H52="",$D52=""),"",H52-$D52)</f>
        <v/>
      </c>
      <c r="I101" s="13">
        <f>IF(OR(I52="",$D52=""),"",I52-$D52)</f>
        <v/>
      </c>
      <c r="J101" s="13">
        <f>IF(OR(J52="",$D52=""),"",J52-$D52)</f>
        <v/>
      </c>
      <c r="K101" s="13">
        <f>IF(OR(K52="",$D52=""),"",K52-$D52)</f>
        <v/>
      </c>
      <c r="L101" s="13">
        <f>IF(OR(L52="",$D52=""),"",L52-$D52)</f>
        <v/>
      </c>
    </row>
    <row r="102">
      <c r="A102" s="21" t="inlineStr">
        <is>
          <t>mit.ccpav</t>
        </is>
      </c>
      <c r="B102" s="14">
        <f>IFERROR(INDEX(SRDesc,MATCH($A102,SRCode,0)),"")</f>
        <v/>
      </c>
      <c r="C102" s="14">
        <f>IFERROR(INDEX(SRUnit,MATCH($A102,SRCode,0)),"")</f>
        <v/>
      </c>
      <c r="E102" s="16">
        <f>IF(OR(E53="",$D53=""),"",E53-$D53)</f>
        <v/>
      </c>
      <c r="F102" s="16">
        <f>IF(OR(F53="",$D53=""),"",F53-$D53)</f>
        <v/>
      </c>
      <c r="G102" s="16">
        <f>IF(OR(G53="",$D53=""),"",G53-$D53)</f>
        <v/>
      </c>
      <c r="H102" s="16">
        <f>IF(OR(H53="",$D53=""),"",H53-$D53)</f>
        <v/>
      </c>
      <c r="I102" s="16">
        <f>IF(OR(I53="",$D53=""),"",I53-$D53)</f>
        <v/>
      </c>
      <c r="J102" s="16">
        <f>IF(OR(J53="",$D53=""),"",J53-$D53)</f>
        <v/>
      </c>
      <c r="K102" s="16">
        <f>IF(OR(K53="",$D53=""),"",K53-$D53)</f>
        <v/>
      </c>
      <c r="L102" s="16">
        <f>IF(OR(L53="",$D53=""),"",L53-$D53)</f>
        <v/>
      </c>
    </row>
    <row r="103">
      <c r="A103" s="21" t="inlineStr">
        <is>
          <t>mit.rcarb.res.ecy</t>
        </is>
      </c>
      <c r="B103" s="14">
        <f>IFERROR(INDEX(SRDesc,MATCH($A103,SRCode,0)),"")</f>
        <v/>
      </c>
      <c r="C103" s="14">
        <f>IFERROR(INDEX(SRUnit,MATCH($A103,SRCode,0)),"")</f>
        <v/>
      </c>
      <c r="E103" s="43">
        <f>IF(OR(E54="",$D54=""),"",E54-$D54)</f>
        <v/>
      </c>
      <c r="F103" s="43">
        <f>IF(OR(F54="",$D54=""),"",F54-$D54)</f>
        <v/>
      </c>
      <c r="G103" s="43">
        <f>IF(OR(G54="",$D54=""),"",G54-$D54)</f>
        <v/>
      </c>
      <c r="H103" s="43">
        <f>IF(OR(H54="",$D54=""),"",H54-$D54)</f>
        <v/>
      </c>
      <c r="I103" s="43">
        <f>IF(OR(I54="",$D54=""),"",I54-$D54)</f>
        <v/>
      </c>
      <c r="J103" s="43">
        <f>IF(OR(J54="",$D54=""),"",J54-$D54)</f>
        <v/>
      </c>
      <c r="K103" s="43">
        <f>IF(OR(K54="",$D54=""),"",K54-$D54)</f>
        <v/>
      </c>
      <c r="L103" s="43">
        <f>IF(OR(L54="",$D54=""),"",L54-$D54)</f>
        <v/>
      </c>
    </row>
    <row r="104">
      <c r="A104" s="21" t="inlineStr">
        <is>
          <t>mit.rcarb.ind.ecy</t>
        </is>
      </c>
      <c r="B104" s="14">
        <f>IFERROR(INDEX(SRDesc,MATCH($A104,SRCode,0)),"")</f>
        <v/>
      </c>
      <c r="C104" s="14">
        <f>IFERROR(INDEX(SRUnit,MATCH($A104,SRCode,0)),"")</f>
        <v/>
      </c>
      <c r="E104" s="43">
        <f>IF(OR(E55="",$D55=""),"",E55-$D55)</f>
        <v/>
      </c>
      <c r="F104" s="43">
        <f>IF(OR(F55="",$D55=""),"",F55-$D55)</f>
        <v/>
      </c>
      <c r="G104" s="43">
        <f>IF(OR(G55="",$D55=""),"",G55-$D55)</f>
        <v/>
      </c>
      <c r="H104" s="43">
        <f>IF(OR(H55="",$D55=""),"",H55-$D55)</f>
        <v/>
      </c>
      <c r="I104" s="43">
        <f>IF(OR(I55="",$D55=""),"",I55-$D55)</f>
        <v/>
      </c>
      <c r="J104" s="43">
        <f>IF(OR(J55="",$D55=""),"",J55-$D55)</f>
        <v/>
      </c>
      <c r="K104" s="43">
        <f>IF(OR(K55="",$D55=""),"",K55-$D55)</f>
        <v/>
      </c>
      <c r="L104" s="43">
        <f>IF(OR(L55="",$D55=""),"",L55-$D55)</f>
        <v/>
      </c>
    </row>
    <row r="106">
      <c r="A106" s="4" t="inlineStr">
        <is>
          <t>% difference vs baseline</t>
        </is>
      </c>
      <c r="B106" s="5" t="n"/>
      <c r="C106" s="5" t="n"/>
      <c r="D106" s="5" t="n"/>
      <c r="E106" s="5" t="n"/>
      <c r="F106" s="5" t="n"/>
      <c r="G106" s="5" t="n"/>
      <c r="H106" s="5" t="n"/>
      <c r="I106" s="5" t="n"/>
      <c r="J106" s="5" t="n"/>
      <c r="K106" s="5" t="n"/>
      <c r="L106" s="5" t="n"/>
    </row>
    <row r="107">
      <c r="A107" s="21" t="inlineStr">
        <is>
          <t>mit.ener.all.all.e</t>
        </is>
      </c>
      <c r="B107" s="14">
        <f>IFERROR(INDEX(SRDesc,MATCH($A107,SRCode,0)),"")</f>
        <v/>
      </c>
      <c r="C107" s="14">
        <f>IFERROR(INDEX(SRUnit,MATCH($A107,SRCode,0)),"")</f>
        <v/>
      </c>
      <c r="E107" s="13">
        <f>IF(OR(E9="",$D9="",$D9=0),"",E9/$D9-1)</f>
        <v/>
      </c>
      <c r="F107" s="13">
        <f>IF(OR(F9="",$D9="",$D9=0),"",F9/$D9-1)</f>
        <v/>
      </c>
      <c r="G107" s="13">
        <f>IF(OR(G9="",$D9="",$D9=0),"",G9/$D9-1)</f>
        <v/>
      </c>
      <c r="H107" s="13">
        <f>IF(OR(H9="",$D9="",$D9=0),"",H9/$D9-1)</f>
        <v/>
      </c>
      <c r="I107" s="13">
        <f>IF(OR(I9="",$D9="",$D9=0),"",I9/$D9-1)</f>
        <v/>
      </c>
      <c r="J107" s="13">
        <f>IF(OR(J9="",$D9="",$D9=0),"",J9/$D9-1)</f>
        <v/>
      </c>
      <c r="K107" s="13">
        <f>IF(OR(K9="",$D9="",$D9=0),"",K9/$D9-1)</f>
        <v/>
      </c>
      <c r="L107" s="13">
        <f>IF(OR(L9="",$D9="",$D9=0),"",L9/$D9-1)</f>
        <v/>
      </c>
    </row>
    <row r="108">
      <c r="A108" s="21" t="inlineStr">
        <is>
          <t>mit.ener.tra.all.e</t>
        </is>
      </c>
      <c r="B108" s="14">
        <f>IFERROR(INDEX(SRDesc,MATCH($A108,SRCode,0)),"")</f>
        <v/>
      </c>
      <c r="C108" s="14">
        <f>IFERROR(INDEX(SRUnit,MATCH($A108,SRCode,0)),"")</f>
        <v/>
      </c>
      <c r="E108" s="13">
        <f>IF(OR(E10="",$D10="",$D10=0),"",E10/$D10-1)</f>
        <v/>
      </c>
      <c r="F108" s="13">
        <f>IF(OR(F10="",$D10="",$D10=0),"",F10/$D10-1)</f>
        <v/>
      </c>
      <c r="G108" s="13">
        <f>IF(OR(G10="",$D10="",$D10=0),"",G10/$D10-1)</f>
        <v/>
      </c>
      <c r="H108" s="13">
        <f>IF(OR(H10="",$D10="",$D10=0),"",H10/$D10-1)</f>
        <v/>
      </c>
      <c r="I108" s="13">
        <f>IF(OR(I10="",$D10="",$D10=0),"",I10/$D10-1)</f>
        <v/>
      </c>
      <c r="J108" s="13">
        <f>IF(OR(J10="",$D10="",$D10=0),"",J10/$D10-1)</f>
        <v/>
      </c>
      <c r="K108" s="13">
        <f>IF(OR(K10="",$D10="",$D10=0),"",K10/$D10-1)</f>
        <v/>
      </c>
      <c r="L108" s="13">
        <f>IF(OR(L10="",$D10="",$D10=0),"",L10/$D10-1)</f>
        <v/>
      </c>
    </row>
    <row r="109">
      <c r="A109" s="21" t="inlineStr">
        <is>
          <t>mit.ener.bld.all.e</t>
        </is>
      </c>
      <c r="B109" s="14">
        <f>IFERROR(INDEX(SRDesc,MATCH($A109,SRCode,0)),"")</f>
        <v/>
      </c>
      <c r="C109" s="14">
        <f>IFERROR(INDEX(SRUnit,MATCH($A109,SRCode,0)),"")</f>
        <v/>
      </c>
      <c r="E109" s="13">
        <f>IF(OR(E11="",$D11="",$D11=0),"",E11/$D11-1)</f>
        <v/>
      </c>
      <c r="F109" s="13">
        <f>IF(OR(F11="",$D11="",$D11=0),"",F11/$D11-1)</f>
        <v/>
      </c>
      <c r="G109" s="13">
        <f>IF(OR(G11="",$D11="",$D11=0),"",G11/$D11-1)</f>
        <v/>
      </c>
      <c r="H109" s="13">
        <f>IF(OR(H11="",$D11="",$D11=0),"",H11/$D11-1)</f>
        <v/>
      </c>
      <c r="I109" s="13">
        <f>IF(OR(I11="",$D11="",$D11=0),"",I11/$D11-1)</f>
        <v/>
      </c>
      <c r="J109" s="13">
        <f>IF(OR(J11="",$D11="",$D11=0),"",J11/$D11-1)</f>
        <v/>
      </c>
      <c r="K109" s="13">
        <f>IF(OR(K11="",$D11="",$D11=0),"",K11/$D11-1)</f>
        <v/>
      </c>
      <c r="L109" s="13">
        <f>IF(OR(L11="",$D11="",$D11=0),"",L11/$D11-1)</f>
        <v/>
      </c>
    </row>
    <row r="110">
      <c r="A110" s="21" t="inlineStr">
        <is>
          <t>mit.ener.ind.all.e</t>
        </is>
      </c>
      <c r="B110" s="14">
        <f>IFERROR(INDEX(SRDesc,MATCH($A110,SRCode,0)),"")</f>
        <v/>
      </c>
      <c r="C110" s="14">
        <f>IFERROR(INDEX(SRUnit,MATCH($A110,SRCode,0)),"")</f>
        <v/>
      </c>
      <c r="E110" s="13">
        <f>IF(OR(E12="",$D12="",$D12=0),"",E12/$D12-1)</f>
        <v/>
      </c>
      <c r="F110" s="13">
        <f>IF(OR(F12="",$D12="",$D12=0),"",F12/$D12-1)</f>
        <v/>
      </c>
      <c r="G110" s="13">
        <f>IF(OR(G12="",$D12="",$D12=0),"",G12/$D12-1)</f>
        <v/>
      </c>
      <c r="H110" s="13">
        <f>IF(OR(H12="",$D12="",$D12=0),"",H12/$D12-1)</f>
        <v/>
      </c>
      <c r="I110" s="13">
        <f>IF(OR(I12="",$D12="",$D12=0),"",I12/$D12-1)</f>
        <v/>
      </c>
      <c r="J110" s="13">
        <f>IF(OR(J12="",$D12="",$D12=0),"",J12/$D12-1)</f>
        <v/>
      </c>
      <c r="K110" s="13">
        <f>IF(OR(K12="",$D12="",$D12=0),"",K12/$D12-1)</f>
        <v/>
      </c>
      <c r="L110" s="13">
        <f>IF(OR(L12="",$D12="",$D12=0),"",L12/$D12-1)</f>
        <v/>
      </c>
    </row>
    <row r="111">
      <c r="A111" s="21" t="inlineStr">
        <is>
          <t>mit.ener.oen.all.e</t>
        </is>
      </c>
      <c r="B111" s="14">
        <f>IFERROR(INDEX(SRDesc,MATCH($A111,SRCode,0)),"")</f>
        <v/>
      </c>
      <c r="C111" s="14">
        <f>IFERROR(INDEX(SRUnit,MATCH($A111,SRCode,0)),"")</f>
        <v/>
      </c>
      <c r="E111" s="13">
        <f>IF(OR(E13="",$D13="",$D13=0),"",E13/$D13-1)</f>
        <v/>
      </c>
      <c r="F111" s="13">
        <f>IF(OR(F13="",$D13="",$D13=0),"",F13/$D13-1)</f>
        <v/>
      </c>
      <c r="G111" s="13">
        <f>IF(OR(G13="",$D13="",$D13=0),"",G13/$D13-1)</f>
        <v/>
      </c>
      <c r="H111" s="13">
        <f>IF(OR(H13="",$D13="",$D13=0),"",H13/$D13-1)</f>
        <v/>
      </c>
      <c r="I111" s="13">
        <f>IF(OR(I13="",$D13="",$D13=0),"",I13/$D13-1)</f>
        <v/>
      </c>
      <c r="J111" s="13">
        <f>IF(OR(J13="",$D13="",$D13=0),"",J13/$D13-1)</f>
        <v/>
      </c>
      <c r="K111" s="13">
        <f>IF(OR(K13="",$D13="",$D13=0),"",K13/$D13-1)</f>
        <v/>
      </c>
      <c r="L111" s="13">
        <f>IF(OR(L13="",$D13="",$D13=0),"",L13/$D13-1)</f>
        <v/>
      </c>
    </row>
    <row r="112">
      <c r="A112" s="21" t="inlineStr">
        <is>
          <t>mit.co2.all.all.e</t>
        </is>
      </c>
      <c r="B112" s="14">
        <f>IFERROR(INDEX(SRDesc,MATCH($A112,SRCode,0)),"")</f>
        <v/>
      </c>
      <c r="C112" s="14">
        <f>IFERROR(INDEX(SRUnit,MATCH($A112,SRCode,0)),"")</f>
        <v/>
      </c>
      <c r="E112" s="13">
        <f>IF(OR(E14="",$D14="",$D14=0),"",E14/$D14-1)</f>
        <v/>
      </c>
      <c r="F112" s="13">
        <f>IF(OR(F14="",$D14="",$D14=0),"",F14/$D14-1)</f>
        <v/>
      </c>
      <c r="G112" s="13">
        <f>IF(OR(G14="",$D14="",$D14=0),"",G14/$D14-1)</f>
        <v/>
      </c>
      <c r="H112" s="13">
        <f>IF(OR(H14="",$D14="",$D14=0),"",H14/$D14-1)</f>
        <v/>
      </c>
      <c r="I112" s="13">
        <f>IF(OR(I14="",$D14="",$D14=0),"",I14/$D14-1)</f>
        <v/>
      </c>
      <c r="J112" s="13">
        <f>IF(OR(J14="",$D14="",$D14=0),"",J14/$D14-1)</f>
        <v/>
      </c>
      <c r="K112" s="13">
        <f>IF(OR(K14="",$D14="",$D14=0),"",K14/$D14-1)</f>
        <v/>
      </c>
      <c r="L112" s="13">
        <f>IF(OR(L14="",$D14="",$D14=0),"",L14/$D14-1)</f>
        <v/>
      </c>
    </row>
    <row r="113">
      <c r="A113" s="21" t="inlineStr">
        <is>
          <t>mit.co2.tra.all.e</t>
        </is>
      </c>
      <c r="B113" s="14">
        <f>IFERROR(INDEX(SRDesc,MATCH($A113,SRCode,0)),"")</f>
        <v/>
      </c>
      <c r="C113" s="14">
        <f>IFERROR(INDEX(SRUnit,MATCH($A113,SRCode,0)),"")</f>
        <v/>
      </c>
      <c r="E113" s="13">
        <f>IF(OR(E15="",$D15="",$D15=0),"",E15/$D15-1)</f>
        <v/>
      </c>
      <c r="F113" s="13">
        <f>IF(OR(F15="",$D15="",$D15=0),"",F15/$D15-1)</f>
        <v/>
      </c>
      <c r="G113" s="13">
        <f>IF(OR(G15="",$D15="",$D15=0),"",G15/$D15-1)</f>
        <v/>
      </c>
      <c r="H113" s="13">
        <f>IF(OR(H15="",$D15="",$D15=0),"",H15/$D15-1)</f>
        <v/>
      </c>
      <c r="I113" s="13">
        <f>IF(OR(I15="",$D15="",$D15=0),"",I15/$D15-1)</f>
        <v/>
      </c>
      <c r="J113" s="13">
        <f>IF(OR(J15="",$D15="",$D15=0),"",J15/$D15-1)</f>
        <v/>
      </c>
      <c r="K113" s="13">
        <f>IF(OR(K15="",$D15="",$D15=0),"",K15/$D15-1)</f>
        <v/>
      </c>
      <c r="L113" s="13">
        <f>IF(OR(L15="",$D15="",$D15=0),"",L15/$D15-1)</f>
        <v/>
      </c>
    </row>
    <row r="114">
      <c r="A114" s="21" t="inlineStr">
        <is>
          <t>mit.co2.bld.all.e</t>
        </is>
      </c>
      <c r="B114" s="14">
        <f>IFERROR(INDEX(SRDesc,MATCH($A114,SRCode,0)),"")</f>
        <v/>
      </c>
      <c r="C114" s="14">
        <f>IFERROR(INDEX(SRUnit,MATCH($A114,SRCode,0)),"")</f>
        <v/>
      </c>
      <c r="E114" s="13">
        <f>IF(OR(E16="",$D16="",$D16=0),"",E16/$D16-1)</f>
        <v/>
      </c>
      <c r="F114" s="13">
        <f>IF(OR(F16="",$D16="",$D16=0),"",F16/$D16-1)</f>
        <v/>
      </c>
      <c r="G114" s="13">
        <f>IF(OR(G16="",$D16="",$D16=0),"",G16/$D16-1)</f>
        <v/>
      </c>
      <c r="H114" s="13">
        <f>IF(OR(H16="",$D16="",$D16=0),"",H16/$D16-1)</f>
        <v/>
      </c>
      <c r="I114" s="13">
        <f>IF(OR(I16="",$D16="",$D16=0),"",I16/$D16-1)</f>
        <v/>
      </c>
      <c r="J114" s="13">
        <f>IF(OR(J16="",$D16="",$D16=0),"",J16/$D16-1)</f>
        <v/>
      </c>
      <c r="K114" s="13">
        <f>IF(OR(K16="",$D16="",$D16=0),"",K16/$D16-1)</f>
        <v/>
      </c>
      <c r="L114" s="13">
        <f>IF(OR(L16="",$D16="",$D16=0),"",L16/$D16-1)</f>
        <v/>
      </c>
    </row>
    <row r="115">
      <c r="A115" s="21" t="inlineStr">
        <is>
          <t>mit.co2.ind.all.e</t>
        </is>
      </c>
      <c r="B115" s="14">
        <f>IFERROR(INDEX(SRDesc,MATCH($A115,SRCode,0)),"")</f>
        <v/>
      </c>
      <c r="C115" s="14">
        <f>IFERROR(INDEX(SRUnit,MATCH($A115,SRCode,0)),"")</f>
        <v/>
      </c>
      <c r="E115" s="13">
        <f>IF(OR(E17="",$D17="",$D17=0),"",E17/$D17-1)</f>
        <v/>
      </c>
      <c r="F115" s="13">
        <f>IF(OR(F17="",$D17="",$D17=0),"",F17/$D17-1)</f>
        <v/>
      </c>
      <c r="G115" s="13">
        <f>IF(OR(G17="",$D17="",$D17=0),"",G17/$D17-1)</f>
        <v/>
      </c>
      <c r="H115" s="13">
        <f>IF(OR(H17="",$D17="",$D17=0),"",H17/$D17-1)</f>
        <v/>
      </c>
      <c r="I115" s="13">
        <f>IF(OR(I17="",$D17="",$D17=0),"",I17/$D17-1)</f>
        <v/>
      </c>
      <c r="J115" s="13">
        <f>IF(OR(J17="",$D17="",$D17=0),"",J17/$D17-1)</f>
        <v/>
      </c>
      <c r="K115" s="13">
        <f>IF(OR(K17="",$D17="",$D17=0),"",K17/$D17-1)</f>
        <v/>
      </c>
      <c r="L115" s="13">
        <f>IF(OR(L17="",$D17="",$D17=0),"",L17/$D17-1)</f>
        <v/>
      </c>
    </row>
    <row r="116">
      <c r="A116" s="21" t="inlineStr">
        <is>
          <t>mit.rtx.all.all</t>
        </is>
      </c>
      <c r="B116" s="14">
        <f>IFERROR(INDEX(SRDesc,MATCH($A116,SRCode,0)),"")</f>
        <v/>
      </c>
      <c r="C116" s="14">
        <f>IFERROR(INDEX(SRUnit,MATCH($A116,SRCode,0)),"")</f>
        <v/>
      </c>
      <c r="E116" s="13">
        <f>IF(OR(E18="",$D18="",$D18=0),"",E18/$D18-1)</f>
        <v/>
      </c>
      <c r="F116" s="13">
        <f>IF(OR(F18="",$D18="",$D18=0),"",F18/$D18-1)</f>
        <v/>
      </c>
      <c r="G116" s="13">
        <f>IF(OR(G18="",$D18="",$D18=0),"",G18/$D18-1)</f>
        <v/>
      </c>
      <c r="H116" s="13">
        <f>IF(OR(H18="",$D18="",$D18=0),"",H18/$D18-1)</f>
        <v/>
      </c>
      <c r="I116" s="13">
        <f>IF(OR(I18="",$D18="",$D18=0),"",I18/$D18-1)</f>
        <v/>
      </c>
      <c r="J116" s="13">
        <f>IF(OR(J18="",$D18="",$D18=0),"",J18/$D18-1)</f>
        <v/>
      </c>
      <c r="K116" s="13">
        <f>IF(OR(K18="",$D18="",$D18=0),"",K18/$D18-1)</f>
        <v/>
      </c>
      <c r="L116" s="13">
        <f>IF(OR(L18="",$D18="",$D18=0),"",L18/$D18-1)</f>
        <v/>
      </c>
    </row>
    <row r="117">
      <c r="A117" s="21" t="inlineStr">
        <is>
          <t>mit.rsub.all.all</t>
        </is>
      </c>
      <c r="B117" s="14">
        <f>IFERROR(INDEX(SRDesc,MATCH($A117,SRCode,0)),"")</f>
        <v/>
      </c>
      <c r="C117" s="14">
        <f>IFERROR(INDEX(SRUnit,MATCH($A117,SRCode,0)),"")</f>
        <v/>
      </c>
      <c r="E117" s="13">
        <f>IF(OR(E19="",$D19="",$D19=0),"",E19/$D19-1)</f>
        <v/>
      </c>
      <c r="F117" s="13">
        <f>IF(OR(F19="",$D19="",$D19=0),"",F19/$D19-1)</f>
        <v/>
      </c>
      <c r="G117" s="13">
        <f>IF(OR(G19="",$D19="",$D19=0),"",G19/$D19-1)</f>
        <v/>
      </c>
      <c r="H117" s="13">
        <f>IF(OR(H19="",$D19="",$D19=0),"",H19/$D19-1)</f>
        <v/>
      </c>
      <c r="I117" s="13">
        <f>IF(OR(I19="",$D19="",$D19=0),"",I19/$D19-1)</f>
        <v/>
      </c>
      <c r="J117" s="13">
        <f>IF(OR(J19="",$D19="",$D19=0),"",J19/$D19-1)</f>
        <v/>
      </c>
      <c r="K117" s="13">
        <f>IF(OR(K19="",$D19="",$D19=0),"",K19/$D19-1)</f>
        <v/>
      </c>
      <c r="L117" s="13">
        <f>IF(OR(L19="",$D19="",$D19=0),"",L19/$D19-1)</f>
        <v/>
      </c>
    </row>
    <row r="118">
      <c r="A118" s="21" t="inlineStr">
        <is>
          <t>mit.rnew.all.all</t>
        </is>
      </c>
      <c r="B118" s="14">
        <f>IFERROR(INDEX(SRDesc,MATCH($A118,SRCode,0)),"")</f>
        <v/>
      </c>
      <c r="C118" s="14">
        <f>IFERROR(INDEX(SRUnit,MATCH($A118,SRCode,0)),"")</f>
        <v/>
      </c>
      <c r="E118" s="13">
        <f>IF(OR(E20="",$D20="",$D20=0),"",E20/$D20-1)</f>
        <v/>
      </c>
      <c r="F118" s="13">
        <f>IF(OR(F20="",$D20="",$D20=0),"",F20/$D20-1)</f>
        <v/>
      </c>
      <c r="G118" s="13">
        <f>IF(OR(G20="",$D20="",$D20=0),"",G20/$D20-1)</f>
        <v/>
      </c>
      <c r="H118" s="13">
        <f>IF(OR(H20="",$D20="",$D20=0),"",H20/$D20-1)</f>
        <v/>
      </c>
      <c r="I118" s="13">
        <f>IF(OR(I20="",$D20="",$D20=0),"",I20/$D20-1)</f>
        <v/>
      </c>
      <c r="J118" s="13">
        <f>IF(OR(J20="",$D20="",$D20=0),"",J20/$D20-1)</f>
        <v/>
      </c>
      <c r="K118" s="13">
        <f>IF(OR(K20="",$D20="",$D20=0),"",K20/$D20-1)</f>
        <v/>
      </c>
      <c r="L118" s="13">
        <f>IF(OR(L20="",$D20="",$D20=0),"",L20/$D20-1)</f>
        <v/>
      </c>
    </row>
    <row r="119">
      <c r="A119" s="21" t="inlineStr">
        <is>
          <t>mit.rtot.all.all</t>
        </is>
      </c>
      <c r="B119" s="14">
        <f>IFERROR(INDEX(SRDesc,MATCH($A119,SRCode,0)),"")</f>
        <v/>
      </c>
      <c r="C119" s="14">
        <f>IFERROR(INDEX(SRUnit,MATCH($A119,SRCode,0)),"")</f>
        <v/>
      </c>
      <c r="E119" s="13">
        <f>IF(OR(E21="",$D21="",$D21=0),"",E21/$D21-1)</f>
        <v/>
      </c>
      <c r="F119" s="13">
        <f>IF(OR(F21="",$D21="",$D21=0),"",F21/$D21-1)</f>
        <v/>
      </c>
      <c r="G119" s="13">
        <f>IF(OR(G21="",$D21="",$D21=0),"",G21/$D21-1)</f>
        <v/>
      </c>
      <c r="H119" s="13">
        <f>IF(OR(H21="",$D21="",$D21=0),"",H21/$D21-1)</f>
        <v/>
      </c>
      <c r="I119" s="13">
        <f>IF(OR(I21="",$D21="",$D21=0),"",I21/$D21-1)</f>
        <v/>
      </c>
      <c r="J119" s="13">
        <f>IF(OR(J21="",$D21="",$D21=0),"",J21/$D21-1)</f>
        <v/>
      </c>
      <c r="K119" s="13">
        <f>IF(OR(K21="",$D21="",$D21=0),"",K21/$D21-1)</f>
        <v/>
      </c>
      <c r="L119" s="13">
        <f>IF(OR(L21="",$D21="",$D21=0),"",L21/$D21-1)</f>
        <v/>
      </c>
    </row>
    <row r="120">
      <c r="A120" s="21" t="inlineStr">
        <is>
          <t>mit.cptraj</t>
        </is>
      </c>
      <c r="B120" s="14">
        <f>IFERROR(INDEX(SRDesc,MATCH($A120,SRCode,0)),"")</f>
        <v/>
      </c>
      <c r="C120" s="14">
        <f>IFERROR(INDEX(SRUnit,MATCH($A120,SRCode,0)),"")</f>
        <v/>
      </c>
      <c r="E120" s="13">
        <f>IF(OR(E22="",$D22="",$D22=0),"",E22/$D22-1)</f>
        <v/>
      </c>
      <c r="F120" s="13">
        <f>IF(OR(F22="",$D22="",$D22=0),"",F22/$D22-1)</f>
        <v/>
      </c>
      <c r="G120" s="13">
        <f>IF(OR(G22="",$D22="",$D22=0),"",G22/$D22-1)</f>
        <v/>
      </c>
      <c r="H120" s="13">
        <f>IF(OR(H22="",$D22="",$D22=0),"",H22/$D22-1)</f>
        <v/>
      </c>
      <c r="I120" s="13">
        <f>IF(OR(I22="",$D22="",$D22=0),"",I22/$D22-1)</f>
        <v/>
      </c>
      <c r="J120" s="13">
        <f>IF(OR(J22="",$D22="",$D22=0),"",J22/$D22-1)</f>
        <v/>
      </c>
      <c r="K120" s="13">
        <f>IF(OR(K22="",$D22="",$D22=0),"",K22/$D22-1)</f>
        <v/>
      </c>
      <c r="L120" s="13">
        <f>IF(OR(L22="",$D22="",$D22=0),"",L22/$D22-1)</f>
        <v/>
      </c>
    </row>
    <row r="121">
      <c r="A121" s="21" t="inlineStr">
        <is>
          <t>mit.ets.p</t>
        </is>
      </c>
      <c r="B121" s="14">
        <f>IFERROR(INDEX(SRDesc,MATCH($A121,SRCode,0)),"")</f>
        <v/>
      </c>
      <c r="C121" s="14">
        <f>IFERROR(INDEX(SRUnit,MATCH($A121,SRCode,0)),"")</f>
        <v/>
      </c>
      <c r="E121" s="13">
        <f>IF(OR(E23="",$D23="",$D23=0),"",E23/$D23-1)</f>
        <v/>
      </c>
      <c r="F121" s="13">
        <f>IF(OR(F23="",$D23="",$D23=0),"",F23/$D23-1)</f>
        <v/>
      </c>
      <c r="G121" s="13">
        <f>IF(OR(G23="",$D23="",$D23=0),"",G23/$D23-1)</f>
        <v/>
      </c>
      <c r="H121" s="13">
        <f>IF(OR(H23="",$D23="",$D23=0),"",H23/$D23-1)</f>
        <v/>
      </c>
      <c r="I121" s="13">
        <f>IF(OR(I23="",$D23="",$D23=0),"",I23/$D23-1)</f>
        <v/>
      </c>
      <c r="J121" s="13">
        <f>IF(OR(J23="",$D23="",$D23=0),"",J23/$D23-1)</f>
        <v/>
      </c>
      <c r="K121" s="13">
        <f>IF(OR(K23="",$D23="",$D23=0),"",K23/$D23-1)</f>
        <v/>
      </c>
      <c r="L121" s="13">
        <f>IF(OR(L23="",$D23="",$D23=0),"",L23/$D23-1)</f>
        <v/>
      </c>
    </row>
    <row r="122">
      <c r="A122" s="21" t="inlineStr">
        <is>
          <t>mit.co2.ets.all.all</t>
        </is>
      </c>
      <c r="B122" s="14">
        <f>IFERROR(INDEX(SRDesc,MATCH($A122,SRCode,0)),"")</f>
        <v/>
      </c>
      <c r="C122" s="14">
        <f>IFERROR(INDEX(SRUnit,MATCH($A122,SRCode,0)),"")</f>
        <v/>
      </c>
      <c r="E122" s="13">
        <f>IF(OR(E24="",$D24="",$D24=0),"",E24/$D24-1)</f>
        <v/>
      </c>
      <c r="F122" s="13">
        <f>IF(OR(F24="",$D24="",$D24=0),"",F24/$D24-1)</f>
        <v/>
      </c>
      <c r="G122" s="13">
        <f>IF(OR(G24="",$D24="",$D24=0),"",G24/$D24-1)</f>
        <v/>
      </c>
      <c r="H122" s="13">
        <f>IF(OR(H24="",$D24="",$D24=0),"",H24/$D24-1)</f>
        <v/>
      </c>
      <c r="I122" s="13">
        <f>IF(OR(I24="",$D24="",$D24=0),"",I24/$D24-1)</f>
        <v/>
      </c>
      <c r="J122" s="13">
        <f>IF(OR(J24="",$D24="",$D24=0),"",J24/$D24-1)</f>
        <v/>
      </c>
      <c r="K122" s="13">
        <f>IF(OR(K24="",$D24="",$D24=0),"",K24/$D24-1)</f>
        <v/>
      </c>
      <c r="L122" s="13">
        <f>IF(OR(L24="",$D24="",$D24=0),"",L24/$D24-1)</f>
        <v/>
      </c>
    </row>
    <row r="123">
      <c r="A123" s="21" t="inlineStr">
        <is>
          <t>mit.co2.cap.all.all</t>
        </is>
      </c>
      <c r="B123" s="14">
        <f>IFERROR(INDEX(SRDesc,MATCH($A123,SRCode,0)),"")</f>
        <v/>
      </c>
      <c r="C123" s="14">
        <f>IFERROR(INDEX(SRUnit,MATCH($A123,SRCode,0)),"")</f>
        <v/>
      </c>
      <c r="E123" s="13">
        <f>IF(OR(E25="",$D25="",$D25=0),"",E25/$D25-1)</f>
        <v/>
      </c>
      <c r="F123" s="13">
        <f>IF(OR(F25="",$D25="",$D25=0),"",F25/$D25-1)</f>
        <v/>
      </c>
      <c r="G123" s="13">
        <f>IF(OR(G25="",$D25="",$D25=0),"",G25/$D25-1)</f>
        <v/>
      </c>
      <c r="H123" s="13">
        <f>IF(OR(H25="",$D25="",$D25=0),"",H25/$D25-1)</f>
        <v/>
      </c>
      <c r="I123" s="13">
        <f>IF(OR(I25="",$D25="",$D25=0),"",I25/$D25-1)</f>
        <v/>
      </c>
      <c r="J123" s="13">
        <f>IF(OR(J25="",$D25="",$D25=0),"",J25/$D25-1)</f>
        <v/>
      </c>
      <c r="K123" s="13">
        <f>IF(OR(K25="",$D25="",$D25=0),"",K25/$D25-1)</f>
        <v/>
      </c>
      <c r="L123" s="13">
        <f>IF(OR(L25="",$D25="",$D25=0),"",L25/$D25-1)</f>
        <v/>
      </c>
    </row>
    <row r="124">
      <c r="A124" s="21" t="inlineStr">
        <is>
          <t>mit.rpb.all.gso.a</t>
        </is>
      </c>
      <c r="B124" s="14">
        <f>IFERROR(INDEX(SRDesc,MATCH($A124,SRCode,0)),"")</f>
        <v/>
      </c>
      <c r="C124" s="14">
        <f>IFERROR(INDEX(SRUnit,MATCH($A124,SRCode,0)),"")</f>
        <v/>
      </c>
      <c r="E124" s="13">
        <f>IF(OR(E26="",$D26="",$D26=0),"",E26/$D26-1)</f>
        <v/>
      </c>
      <c r="F124" s="13">
        <f>IF(OR(F26="",$D26="",$D26=0),"",F26/$D26-1)</f>
        <v/>
      </c>
      <c r="G124" s="13">
        <f>IF(OR(G26="",$D26="",$D26=0),"",G26/$D26-1)</f>
        <v/>
      </c>
      <c r="H124" s="13">
        <f>IF(OR(H26="",$D26="",$D26=0),"",H26/$D26-1)</f>
        <v/>
      </c>
      <c r="I124" s="13">
        <f>IF(OR(I26="",$D26="",$D26=0),"",I26/$D26-1)</f>
        <v/>
      </c>
      <c r="J124" s="13">
        <f>IF(OR(J26="",$D26="",$D26=0),"",J26/$D26-1)</f>
        <v/>
      </c>
      <c r="K124" s="13">
        <f>IF(OR(K26="",$D26="",$D26=0),"",K26/$D26-1)</f>
        <v/>
      </c>
      <c r="L124" s="13">
        <f>IF(OR(L26="",$D26="",$D26=0),"",L26/$D26-1)</f>
        <v/>
      </c>
    </row>
    <row r="125">
      <c r="A125" s="21" t="inlineStr">
        <is>
          <t>mit.rpb.all.die.a</t>
        </is>
      </c>
      <c r="B125" s="14">
        <f>IFERROR(INDEX(SRDesc,MATCH($A125,SRCode,0)),"")</f>
        <v/>
      </c>
      <c r="C125" s="14">
        <f>IFERROR(INDEX(SRUnit,MATCH($A125,SRCode,0)),"")</f>
        <v/>
      </c>
      <c r="E125" s="13">
        <f>IF(OR(E27="",$D27="",$D27=0),"",E27/$D27-1)</f>
        <v/>
      </c>
      <c r="F125" s="13">
        <f>IF(OR(F27="",$D27="",$D27=0),"",F27/$D27-1)</f>
        <v/>
      </c>
      <c r="G125" s="13">
        <f>IF(OR(G27="",$D27="",$D27=0),"",G27/$D27-1)</f>
        <v/>
      </c>
      <c r="H125" s="13">
        <f>IF(OR(H27="",$D27="",$D27=0),"",H27/$D27-1)</f>
        <v/>
      </c>
      <c r="I125" s="13">
        <f>IF(OR(I27="",$D27="",$D27=0),"",I27/$D27-1)</f>
        <v/>
      </c>
      <c r="J125" s="13">
        <f>IF(OR(J27="",$D27="",$D27=0),"",J27/$D27-1)</f>
        <v/>
      </c>
      <c r="K125" s="13">
        <f>IF(OR(K27="",$D27="",$D27=0),"",K27/$D27-1)</f>
        <v/>
      </c>
      <c r="L125" s="13">
        <f>IF(OR(L27="",$D27="",$D27=0),"",L27/$D27-1)</f>
        <v/>
      </c>
    </row>
    <row r="126">
      <c r="A126" s="21" t="inlineStr">
        <is>
          <t>mit.rpb.res.nga.a</t>
        </is>
      </c>
      <c r="B126" s="14">
        <f>IFERROR(INDEX(SRDesc,MATCH($A126,SRCode,0)),"")</f>
        <v/>
      </c>
      <c r="C126" s="14">
        <f>IFERROR(INDEX(SRUnit,MATCH($A126,SRCode,0)),"")</f>
        <v/>
      </c>
      <c r="E126" s="13">
        <f>IF(OR(E28="",$D28="",$D28=0),"",E28/$D28-1)</f>
        <v/>
      </c>
      <c r="F126" s="13">
        <f>IF(OR(F28="",$D28="",$D28=0),"",F28/$D28-1)</f>
        <v/>
      </c>
      <c r="G126" s="13">
        <f>IF(OR(G28="",$D28="",$D28=0),"",G28/$D28-1)</f>
        <v/>
      </c>
      <c r="H126" s="13">
        <f>IF(OR(H28="",$D28="",$D28=0),"",H28/$D28-1)</f>
        <v/>
      </c>
      <c r="I126" s="13">
        <f>IF(OR(I28="",$D28="",$D28=0),"",I28/$D28-1)</f>
        <v/>
      </c>
      <c r="J126" s="13">
        <f>IF(OR(J28="",$D28="",$D28=0),"",J28/$D28-1)</f>
        <v/>
      </c>
      <c r="K126" s="13">
        <f>IF(OR(K28="",$D28="",$D28=0),"",K28/$D28-1)</f>
        <v/>
      </c>
      <c r="L126" s="13">
        <f>IF(OR(L28="",$D28="",$D28=0),"",L28/$D28-1)</f>
        <v/>
      </c>
    </row>
    <row r="127">
      <c r="A127" s="21" t="inlineStr">
        <is>
          <t>mit.atp.rod.gso.e</t>
        </is>
      </c>
      <c r="B127" s="14">
        <f>IFERROR(INDEX(SRDesc,MATCH($A127,SRCode,0)),"")</f>
        <v/>
      </c>
      <c r="C127" s="14">
        <f>IFERROR(INDEX(SRUnit,MATCH($A127,SRCode,0)),"")</f>
        <v/>
      </c>
      <c r="E127" s="13">
        <f>IF(OR(E29="",$D29="",$D29=0),"",E29/$D29-1)</f>
        <v/>
      </c>
      <c r="F127" s="13">
        <f>IF(OR(F29="",$D29="",$D29=0),"",F29/$D29-1)</f>
        <v/>
      </c>
      <c r="G127" s="13">
        <f>IF(OR(G29="",$D29="",$D29=0),"",G29/$D29-1)</f>
        <v/>
      </c>
      <c r="H127" s="13">
        <f>IF(OR(H29="",$D29="",$D29=0),"",H29/$D29-1)</f>
        <v/>
      </c>
      <c r="I127" s="13">
        <f>IF(OR(I29="",$D29="",$D29=0),"",I29/$D29-1)</f>
        <v/>
      </c>
      <c r="J127" s="13">
        <f>IF(OR(J29="",$D29="",$D29=0),"",J29/$D29-1)</f>
        <v/>
      </c>
      <c r="K127" s="13">
        <f>IF(OR(K29="",$D29="",$D29=0),"",K29/$D29-1)</f>
        <v/>
      </c>
      <c r="L127" s="13">
        <f>IF(OR(L29="",$D29="",$D29=0),"",L29/$D29-1)</f>
        <v/>
      </c>
    </row>
    <row r="128">
      <c r="A128" s="21" t="inlineStr">
        <is>
          <t>mit.rp.res.ecy</t>
        </is>
      </c>
      <c r="B128" s="14">
        <f>IFERROR(INDEX(SRDesc,MATCH($A128,SRCode,0)),"")</f>
        <v/>
      </c>
      <c r="C128" s="14">
        <f>IFERROR(INDEX(SRUnit,MATCH($A128,SRCode,0)),"")</f>
        <v/>
      </c>
      <c r="E128" s="13">
        <f>IF(OR(E30="",$D30="",$D30=0),"",E30/$D30-1)</f>
        <v/>
      </c>
      <c r="F128" s="13">
        <f>IF(OR(F30="",$D30="",$D30=0),"",F30/$D30-1)</f>
        <v/>
      </c>
      <c r="G128" s="13">
        <f>IF(OR(G30="",$D30="",$D30=0),"",G30/$D30-1)</f>
        <v/>
      </c>
      <c r="H128" s="13">
        <f>IF(OR(H30="",$D30="",$D30=0),"",H30/$D30-1)</f>
        <v/>
      </c>
      <c r="I128" s="13">
        <f>IF(OR(I30="",$D30="",$D30=0),"",I30/$D30-1)</f>
        <v/>
      </c>
      <c r="J128" s="13">
        <f>IF(OR(J30="",$D30="",$D30=0),"",J30/$D30-1)</f>
        <v/>
      </c>
      <c r="K128" s="13">
        <f>IF(OR(K30="",$D30="",$D30=0),"",K30/$D30-1)</f>
        <v/>
      </c>
      <c r="L128" s="13">
        <f>IF(OR(L30="",$D30="",$D30=0),"",L30/$D30-1)</f>
        <v/>
      </c>
    </row>
    <row r="129">
      <c r="A129" s="21" t="inlineStr">
        <is>
          <t>mit.rp.ind.ecy</t>
        </is>
      </c>
      <c r="B129" s="14">
        <f>IFERROR(INDEX(SRDesc,MATCH($A129,SRCode,0)),"")</f>
        <v/>
      </c>
      <c r="C129" s="14">
        <f>IFERROR(INDEX(SRUnit,MATCH($A129,SRCode,0)),"")</f>
        <v/>
      </c>
      <c r="E129" s="13">
        <f>IF(OR(E31="",$D31="",$D31=0),"",E31/$D31-1)</f>
        <v/>
      </c>
      <c r="F129" s="13">
        <f>IF(OR(F31="",$D31="",$D31=0),"",F31/$D31-1)</f>
        <v/>
      </c>
      <c r="G129" s="13">
        <f>IF(OR(G31="",$D31="",$D31=0),"",G31/$D31-1)</f>
        <v/>
      </c>
      <c r="H129" s="13">
        <f>IF(OR(H31="",$D31="",$D31=0),"",H31/$D31-1)</f>
        <v/>
      </c>
      <c r="I129" s="13">
        <f>IF(OR(I31="",$D31="",$D31=0),"",I31/$D31-1)</f>
        <v/>
      </c>
      <c r="J129" s="13">
        <f>IF(OR(J31="",$D31="",$D31=0),"",J31/$D31-1)</f>
        <v/>
      </c>
      <c r="K129" s="13">
        <f>IF(OR(K31="",$D31="",$D31=0),"",K31/$D31-1)</f>
        <v/>
      </c>
      <c r="L129" s="13">
        <f>IF(OR(L31="",$D31="",$D31=0),"",L31/$D31-1)</f>
        <v/>
      </c>
    </row>
    <row r="130">
      <c r="A130" s="21" t="inlineStr">
        <is>
          <t>mit.gncav</t>
        </is>
      </c>
      <c r="B130" s="14">
        <f>IFERROR(INDEX(SRDesc,MATCH($A130,SRCode,0)),"")</f>
        <v/>
      </c>
      <c r="C130" s="14">
        <f>IFERROR(INDEX(SRUnit,MATCH($A130,SRCode,0)),"")</f>
        <v/>
      </c>
      <c r="E130" s="13">
        <f>IF(OR(E32="",$D32="",$D32=0),"",E32/$D32-1)</f>
        <v/>
      </c>
      <c r="F130" s="13">
        <f>IF(OR(F32="",$D32="",$D32=0),"",F32/$D32-1)</f>
        <v/>
      </c>
      <c r="G130" s="13">
        <f>IF(OR(G32="",$D32="",$D32=0),"",G32/$D32-1)</f>
        <v/>
      </c>
      <c r="H130" s="13">
        <f>IF(OR(H32="",$D32="",$D32=0),"",H32/$D32-1)</f>
        <v/>
      </c>
      <c r="I130" s="13">
        <f>IF(OR(I32="",$D32="",$D32=0),"",I32/$D32-1)</f>
        <v/>
      </c>
      <c r="J130" s="13">
        <f>IF(OR(J32="",$D32="",$D32=0),"",J32/$D32-1)</f>
        <v/>
      </c>
      <c r="K130" s="13">
        <f>IF(OR(K32="",$D32="",$D32=0),"",K32/$D32-1)</f>
        <v/>
      </c>
      <c r="L130" s="13">
        <f>IF(OR(L32="",$D32="",$D32=0),"",L32/$D32-1)</f>
        <v/>
      </c>
    </row>
    <row r="131">
      <c r="A131" s="21" t="inlineStr">
        <is>
          <t>mit.co2.pow.all.e</t>
        </is>
      </c>
      <c r="B131" s="14">
        <f>IFERROR(INDEX(SRDesc,MATCH($A131,SRCode,0)),"")</f>
        <v/>
      </c>
      <c r="C131" s="14">
        <f>IFERROR(INDEX(SRUnit,MATCH($A131,SRCode,0)),"")</f>
        <v/>
      </c>
      <c r="E131" s="13">
        <f>IF(OR(E33="",$D33="",$D33=0),"",E33/$D33-1)</f>
        <v/>
      </c>
      <c r="F131" s="13">
        <f>IF(OR(F33="",$D33="",$D33=0),"",F33/$D33-1)</f>
        <v/>
      </c>
      <c r="G131" s="13">
        <f>IF(OR(G33="",$D33="",$D33=0),"",G33/$D33-1)</f>
        <v/>
      </c>
      <c r="H131" s="13">
        <f>IF(OR(H33="",$D33="",$D33=0),"",H33/$D33-1)</f>
        <v/>
      </c>
      <c r="I131" s="13">
        <f>IF(OR(I33="",$D33="",$D33=0),"",I33/$D33-1)</f>
        <v/>
      </c>
      <c r="J131" s="13">
        <f>IF(OR(J33="",$D33="",$D33=0),"",J33/$D33-1)</f>
        <v/>
      </c>
      <c r="K131" s="13">
        <f>IF(OR(K33="",$D33="",$D33=0),"",K33/$D33-1)</f>
        <v/>
      </c>
      <c r="L131" s="13">
        <f>IF(OR(L33="",$D33="",$D33=0),"",L33/$D33-1)</f>
        <v/>
      </c>
    </row>
    <row r="132">
      <c r="A132" s="21" t="inlineStr">
        <is>
          <t>mit.gtot</t>
        </is>
      </c>
      <c r="B132" s="14">
        <f>IFERROR(INDEX(SRDesc,MATCH($A132,SRCode,0)),"")</f>
        <v/>
      </c>
      <c r="C132" s="14">
        <f>IFERROR(INDEX(SRUnit,MATCH($A132,SRCode,0)),"")</f>
        <v/>
      </c>
      <c r="E132" s="13">
        <f>IF(OR(E34="",$D34="",$D34=0),"",E34/$D34-1)</f>
        <v/>
      </c>
      <c r="F132" s="13">
        <f>IF(OR(F34="",$D34="",$D34=0),"",F34/$D34-1)</f>
        <v/>
      </c>
      <c r="G132" s="13">
        <f>IF(OR(G34="",$D34="",$D34=0),"",G34/$D34-1)</f>
        <v/>
      </c>
      <c r="H132" s="13">
        <f>IF(OR(H34="",$D34="",$D34=0),"",H34/$D34-1)</f>
        <v/>
      </c>
      <c r="I132" s="13">
        <f>IF(OR(I34="",$D34="",$D34=0),"",I34/$D34-1)</f>
        <v/>
      </c>
      <c r="J132" s="13">
        <f>IF(OR(J34="",$D34="",$D34=0),"",J34/$D34-1)</f>
        <v/>
      </c>
      <c r="K132" s="13">
        <f>IF(OR(K34="",$D34="",$D34=0),"",K34/$D34-1)</f>
        <v/>
      </c>
      <c r="L132" s="13">
        <f>IF(OR(L34="",$D34="",$D34=0),"",L34/$D34-1)</f>
        <v/>
      </c>
    </row>
    <row r="133">
      <c r="A133" s="21" t="inlineStr">
        <is>
          <t>mit.vre</t>
        </is>
      </c>
      <c r="B133" s="14">
        <f>IFERROR(INDEX(SRDesc,MATCH($A133,SRCode,0)),"")</f>
        <v/>
      </c>
      <c r="C133" s="14">
        <f>IFERROR(INDEX(SRUnit,MATCH($A133,SRCode,0)),"")</f>
        <v/>
      </c>
      <c r="E133" s="13">
        <f>IF(OR(E35="",$D35="",$D35=0),"",E35/$D35-1)</f>
        <v/>
      </c>
      <c r="F133" s="13">
        <f>IF(OR(F35="",$D35="",$D35=0),"",F35/$D35-1)</f>
        <v/>
      </c>
      <c r="G133" s="13">
        <f>IF(OR(G35="",$D35="",$D35=0),"",G35/$D35-1)</f>
        <v/>
      </c>
      <c r="H133" s="13">
        <f>IF(OR(H35="",$D35="",$D35=0),"",H35/$D35-1)</f>
        <v/>
      </c>
      <c r="I133" s="13">
        <f>IF(OR(I35="",$D35="",$D35=0),"",I35/$D35-1)</f>
        <v/>
      </c>
      <c r="J133" s="13">
        <f>IF(OR(J35="",$D35="",$D35=0),"",J35/$D35-1)</f>
        <v/>
      </c>
      <c r="K133" s="13">
        <f>IF(OR(K35="",$D35="",$D35=0),"",K35/$D35-1)</f>
        <v/>
      </c>
      <c r="L133" s="13">
        <f>IF(OR(L35="",$D35="",$D35=0),"",L35/$D35-1)</f>
        <v/>
      </c>
    </row>
    <row r="134">
      <c r="A134" s="21" t="inlineStr">
        <is>
          <t>mit.shr.pow.nga</t>
        </is>
      </c>
      <c r="B134" s="14">
        <f>IFERROR(INDEX(SRDesc,MATCH($A134,SRCode,0)),"")</f>
        <v/>
      </c>
      <c r="C134" s="14">
        <f>IFERROR(INDEX(SRUnit,MATCH($A134,SRCode,0)),"")</f>
        <v/>
      </c>
      <c r="E134" s="13">
        <f>IF(OR(E36="",$D36="",$D36=0),"",E36/$D36-1)</f>
        <v/>
      </c>
      <c r="F134" s="13">
        <f>IF(OR(F36="",$D36="",$D36=0),"",F36/$D36-1)</f>
        <v/>
      </c>
      <c r="G134" s="13">
        <f>IF(OR(G36="",$D36="",$D36=0),"",G36/$D36-1)</f>
        <v/>
      </c>
      <c r="H134" s="13">
        <f>IF(OR(H36="",$D36="",$D36=0),"",H36/$D36-1)</f>
        <v/>
      </c>
      <c r="I134" s="13">
        <f>IF(OR(I36="",$D36="",$D36=0),"",I36/$D36-1)</f>
        <v/>
      </c>
      <c r="J134" s="13">
        <f>IF(OR(J36="",$D36="",$D36=0),"",J36/$D36-1)</f>
        <v/>
      </c>
      <c r="K134" s="13">
        <f>IF(OR(K36="",$D36="",$D36=0),"",K36/$D36-1)</f>
        <v/>
      </c>
      <c r="L134" s="13">
        <f>IF(OR(L36="",$D36="",$D36=0),"",L36/$D36-1)</f>
        <v/>
      </c>
    </row>
    <row r="135">
      <c r="A135" s="21" t="inlineStr">
        <is>
          <t>mit.usdtot</t>
        </is>
      </c>
      <c r="B135" s="14">
        <f>IFERROR(INDEX(SRDesc,MATCH($A135,SRCode,0)),"")</f>
        <v/>
      </c>
      <c r="C135" s="14">
        <f>IFERROR(INDEX(SRUnit,MATCH($A135,SRCode,0)),"")</f>
        <v/>
      </c>
      <c r="E135" s="13">
        <f>IF(OR(E37="",$D37="",$D37=0),"",E37/$D37-1)</f>
        <v/>
      </c>
      <c r="F135" s="13">
        <f>IF(OR(F37="",$D37="",$D37=0),"",F37/$D37-1)</f>
        <v/>
      </c>
      <c r="G135" s="13">
        <f>IF(OR(G37="",$D37="",$D37=0),"",G37/$D37-1)</f>
        <v/>
      </c>
      <c r="H135" s="13">
        <f>IF(OR(H37="",$D37="",$D37=0),"",H37/$D37-1)</f>
        <v/>
      </c>
      <c r="I135" s="13">
        <f>IF(OR(I37="",$D37="",$D37=0),"",I37/$D37-1)</f>
        <v/>
      </c>
      <c r="J135" s="13">
        <f>IF(OR(J37="",$D37="",$D37=0),"",J37/$D37-1)</f>
        <v/>
      </c>
      <c r="K135" s="13">
        <f>IF(OR(K37="",$D37="",$D37=0),"",K37/$D37-1)</f>
        <v/>
      </c>
      <c r="L135" s="13">
        <f>IF(OR(L37="",$D37="",$D37=0),"",L37/$D37-1)</f>
        <v/>
      </c>
    </row>
    <row r="136">
      <c r="A136" s="21" t="inlineStr">
        <is>
          <t>mit.demtot</t>
        </is>
      </c>
      <c r="B136" s="14">
        <f>IFERROR(INDEX(SRDesc,MATCH($A136,SRCode,0)),"")</f>
        <v/>
      </c>
      <c r="C136" s="14">
        <f>IFERROR(INDEX(SRUnit,MATCH($A136,SRCode,0)),"")</f>
        <v/>
      </c>
      <c r="E136" s="13">
        <f>IF(OR(E38="",$D38="",$D38=0),"",E38/$D38-1)</f>
        <v/>
      </c>
      <c r="F136" s="13">
        <f>IF(OR(F38="",$D38="",$D38=0),"",F38/$D38-1)</f>
        <v/>
      </c>
      <c r="G136" s="13">
        <f>IF(OR(G38="",$D38="",$D38=0),"",G38/$D38-1)</f>
        <v/>
      </c>
      <c r="H136" s="13">
        <f>IF(OR(H38="",$D38="",$D38=0),"",H38/$D38-1)</f>
        <v/>
      </c>
      <c r="I136" s="13">
        <f>IF(OR(I38="",$D38="",$D38=0),"",I38/$D38-1)</f>
        <v/>
      </c>
      <c r="J136" s="13">
        <f>IF(OR(J38="",$D38="",$D38=0),"",J38/$D38-1)</f>
        <v/>
      </c>
      <c r="K136" s="13">
        <f>IF(OR(K38="",$D38="",$D38=0),"",K38/$D38-1)</f>
        <v/>
      </c>
      <c r="L136" s="13">
        <f>IF(OR(L38="",$D38="",$D38=0),"",L38/$D38-1)</f>
        <v/>
      </c>
    </row>
    <row r="137">
      <c r="A137" s="21" t="inlineStr">
        <is>
          <t>mit.eldem.tra.ecy.e</t>
        </is>
      </c>
      <c r="B137" s="14">
        <f>IFERROR(INDEX(SRDesc,MATCH($A137,SRCode,0)),"")</f>
        <v/>
      </c>
      <c r="C137" s="14">
        <f>IFERROR(INDEX(SRUnit,MATCH($A137,SRCode,0)),"")</f>
        <v/>
      </c>
      <c r="E137" s="13">
        <f>IF(OR(E39="",$D39="",$D39=0),"",E39/$D39-1)</f>
        <v/>
      </c>
      <c r="F137" s="13">
        <f>IF(OR(F39="",$D39="",$D39=0),"",F39/$D39-1)</f>
        <v/>
      </c>
      <c r="G137" s="13">
        <f>IF(OR(G39="",$D39="",$D39=0),"",G39/$D39-1)</f>
        <v/>
      </c>
      <c r="H137" s="13">
        <f>IF(OR(H39="",$D39="",$D39=0),"",H39/$D39-1)</f>
        <v/>
      </c>
      <c r="I137" s="13">
        <f>IF(OR(I39="",$D39="",$D39=0),"",I39/$D39-1)</f>
        <v/>
      </c>
      <c r="J137" s="13">
        <f>IF(OR(J39="",$D39="",$D39=0),"",J39/$D39-1)</f>
        <v/>
      </c>
      <c r="K137" s="13">
        <f>IF(OR(K39="",$D39="",$D39=0),"",K39/$D39-1)</f>
        <v/>
      </c>
      <c r="L137" s="13">
        <f>IF(OR(L39="",$D39="",$D39=0),"",L39/$D39-1)</f>
        <v/>
      </c>
    </row>
    <row r="138">
      <c r="A138" s="21" t="inlineStr">
        <is>
          <t>mit.eldem.bld.ecy.e</t>
        </is>
      </c>
      <c r="B138" s="14">
        <f>IFERROR(INDEX(SRDesc,MATCH($A138,SRCode,0)),"")</f>
        <v/>
      </c>
      <c r="C138" s="14">
        <f>IFERROR(INDEX(SRUnit,MATCH($A138,SRCode,0)),"")</f>
        <v/>
      </c>
      <c r="E138" s="13">
        <f>IF(OR(E40="",$D40="",$D40=0),"",E40/$D40-1)</f>
        <v/>
      </c>
      <c r="F138" s="13">
        <f>IF(OR(F40="",$D40="",$D40=0),"",F40/$D40-1)</f>
        <v/>
      </c>
      <c r="G138" s="13">
        <f>IF(OR(G40="",$D40="",$D40=0),"",G40/$D40-1)</f>
        <v/>
      </c>
      <c r="H138" s="13">
        <f>IF(OR(H40="",$D40="",$D40=0),"",H40/$D40-1)</f>
        <v/>
      </c>
      <c r="I138" s="13">
        <f>IF(OR(I40="",$D40="",$D40=0),"",I40/$D40-1)</f>
        <v/>
      </c>
      <c r="J138" s="13">
        <f>IF(OR(J40="",$D40="",$D40=0),"",J40/$D40-1)</f>
        <v/>
      </c>
      <c r="K138" s="13">
        <f>IF(OR(K40="",$D40="",$D40=0),"",K40/$D40-1)</f>
        <v/>
      </c>
      <c r="L138" s="13">
        <f>IF(OR(L40="",$D40="",$D40=0),"",L40/$D40-1)</f>
        <v/>
      </c>
    </row>
    <row r="139">
      <c r="A139" s="21" t="inlineStr">
        <is>
          <t>mit.eldem.ind.ecy.e</t>
        </is>
      </c>
      <c r="B139" s="14">
        <f>IFERROR(INDEX(SRDesc,MATCH($A139,SRCode,0)),"")</f>
        <v/>
      </c>
      <c r="C139" s="14">
        <f>IFERROR(INDEX(SRUnit,MATCH($A139,SRCode,0)),"")</f>
        <v/>
      </c>
      <c r="E139" s="13">
        <f>IF(OR(E41="",$D41="",$D41=0),"",E41/$D41-1)</f>
        <v/>
      </c>
      <c r="F139" s="13">
        <f>IF(OR(F41="",$D41="",$D41=0),"",F41/$D41-1)</f>
        <v/>
      </c>
      <c r="G139" s="13">
        <f>IF(OR(G41="",$D41="",$D41=0),"",G41/$D41-1)</f>
        <v/>
      </c>
      <c r="H139" s="13">
        <f>IF(OR(H41="",$D41="",$D41=0),"",H41/$D41-1)</f>
        <v/>
      </c>
      <c r="I139" s="13">
        <f>IF(OR(I41="",$D41="",$D41=0),"",I41/$D41-1)</f>
        <v/>
      </c>
      <c r="J139" s="13">
        <f>IF(OR(J41="",$D41="",$D41=0),"",J41/$D41-1)</f>
        <v/>
      </c>
      <c r="K139" s="13">
        <f>IF(OR(K41="",$D41="",$D41=0),"",K41/$D41-1)</f>
        <v/>
      </c>
      <c r="L139" s="13">
        <f>IF(OR(L41="",$D41="",$D41=0),"",L41/$D41-1)</f>
        <v/>
      </c>
    </row>
    <row r="140">
      <c r="A140" s="21" t="inlineStr">
        <is>
          <t>mit.eldem.oen.ecy.e</t>
        </is>
      </c>
      <c r="B140" s="14">
        <f>IFERROR(INDEX(SRDesc,MATCH($A140,SRCode,0)),"")</f>
        <v/>
      </c>
      <c r="C140" s="14">
        <f>IFERROR(INDEX(SRUnit,MATCH($A140,SRCode,0)),"")</f>
        <v/>
      </c>
      <c r="E140" s="13">
        <f>IF(OR(E42="",$D42="",$D42=0),"",E42/$D42-1)</f>
        <v/>
      </c>
      <c r="F140" s="13">
        <f>IF(OR(F42="",$D42="",$D42=0),"",F42/$D42-1)</f>
        <v/>
      </c>
      <c r="G140" s="13">
        <f>IF(OR(G42="",$D42="",$D42=0),"",G42/$D42-1)</f>
        <v/>
      </c>
      <c r="H140" s="13">
        <f>IF(OR(H42="",$D42="",$D42=0),"",H42/$D42-1)</f>
        <v/>
      </c>
      <c r="I140" s="13">
        <f>IF(OR(I42="",$D42="",$D42=0),"",I42/$D42-1)</f>
        <v/>
      </c>
      <c r="J140" s="13">
        <f>IF(OR(J42="",$D42="",$D42=0),"",J42/$D42-1)</f>
        <v/>
      </c>
      <c r="K140" s="13">
        <f>IF(OR(K42="",$D42="",$D42=0),"",K42/$D42-1)</f>
        <v/>
      </c>
      <c r="L140" s="13">
        <f>IF(OR(L42="",$D42="",$D42=0),"",L42/$D42-1)</f>
        <v/>
      </c>
    </row>
    <row r="141">
      <c r="A141" s="21" t="inlineStr">
        <is>
          <t>mit.req</t>
        </is>
      </c>
      <c r="B141" s="14">
        <f>IFERROR(INDEX(SRDesc,MATCH($A141,SRCode,0)),"")</f>
        <v/>
      </c>
      <c r="C141" s="14">
        <f>IFERROR(INDEX(SRUnit,MATCH($A141,SRCode,0)),"")</f>
        <v/>
      </c>
      <c r="E141" s="13">
        <f>IF(OR(E43="",$D43="",$D43=0),"",E43/$D43-1)</f>
        <v/>
      </c>
      <c r="F141" s="13">
        <f>IF(OR(F43="",$D43="",$D43=0),"",F43/$D43-1)</f>
        <v/>
      </c>
      <c r="G141" s="13">
        <f>IF(OR(G43="",$D43="",$D43=0),"",G43/$D43-1)</f>
        <v/>
      </c>
      <c r="H141" s="13">
        <f>IF(OR(H43="",$D43="",$D43=0),"",H43/$D43-1)</f>
        <v/>
      </c>
      <c r="I141" s="13">
        <f>IF(OR(I43="",$D43="",$D43=0),"",I43/$D43-1)</f>
        <v/>
      </c>
      <c r="J141" s="13">
        <f>IF(OR(J43="",$D43="",$D43=0),"",J43/$D43-1)</f>
        <v/>
      </c>
      <c r="K141" s="13">
        <f>IF(OR(K43="",$D43="",$D43=0),"",K43/$D43-1)</f>
        <v/>
      </c>
      <c r="L141" s="13">
        <f>IF(OR(L43="",$D43="",$D43=0),"",L43/$D43-1)</f>
        <v/>
      </c>
    </row>
    <row r="142">
      <c r="A142" s="21" t="inlineStr">
        <is>
          <t>mit.captot</t>
        </is>
      </c>
      <c r="B142" s="14">
        <f>IFERROR(INDEX(SRDesc,MATCH($A142,SRCode,0)),"")</f>
        <v/>
      </c>
      <c r="C142" s="14">
        <f>IFERROR(INDEX(SRUnit,MATCH($A142,SRCode,0)),"")</f>
        <v/>
      </c>
      <c r="E142" s="13">
        <f>IF(OR(E44="",$D44="",$D44=0),"",E44/$D44-1)</f>
        <v/>
      </c>
      <c r="F142" s="13">
        <f>IF(OR(F44="",$D44="",$D44=0),"",F44/$D44-1)</f>
        <v/>
      </c>
      <c r="G142" s="13">
        <f>IF(OR(G44="",$D44="",$D44=0),"",G44/$D44-1)</f>
        <v/>
      </c>
      <c r="H142" s="13">
        <f>IF(OR(H44="",$D44="",$D44=0),"",H44/$D44-1)</f>
        <v/>
      </c>
      <c r="I142" s="13">
        <f>IF(OR(I44="",$D44="",$D44=0),"",I44/$D44-1)</f>
        <v/>
      </c>
      <c r="J142" s="13">
        <f>IF(OR(J44="",$D44="",$D44=0),"",J44/$D44-1)</f>
        <v/>
      </c>
      <c r="K142" s="13">
        <f>IF(OR(K44="",$D44="",$D44=0),"",K44/$D44-1)</f>
        <v/>
      </c>
      <c r="L142" s="13">
        <f>IF(OR(L44="",$D44="",$D44=0),"",L44/$D44-1)</f>
        <v/>
      </c>
    </row>
    <row r="143">
      <c r="A143" s="21" t="inlineStr">
        <is>
          <t>mit.cap.pow.wnd</t>
        </is>
      </c>
      <c r="B143" s="14">
        <f>IFERROR(INDEX(SRDesc,MATCH($A143,SRCode,0)),"")</f>
        <v/>
      </c>
      <c r="C143" s="14">
        <f>IFERROR(INDEX(SRUnit,MATCH($A143,SRCode,0)),"")</f>
        <v/>
      </c>
      <c r="E143" s="13">
        <f>IF(OR(E45="",$D45="",$D45=0),"",E45/$D45-1)</f>
        <v/>
      </c>
      <c r="F143" s="13">
        <f>IF(OR(F45="",$D45="",$D45=0),"",F45/$D45-1)</f>
        <v/>
      </c>
      <c r="G143" s="13">
        <f>IF(OR(G45="",$D45="",$D45=0),"",G45/$D45-1)</f>
        <v/>
      </c>
      <c r="H143" s="13">
        <f>IF(OR(H45="",$D45="",$D45=0),"",H45/$D45-1)</f>
        <v/>
      </c>
      <c r="I143" s="13">
        <f>IF(OR(I45="",$D45="",$D45=0),"",I45/$D45-1)</f>
        <v/>
      </c>
      <c r="J143" s="13">
        <f>IF(OR(J45="",$D45="",$D45=0),"",J45/$D45-1)</f>
        <v/>
      </c>
      <c r="K143" s="13">
        <f>IF(OR(K45="",$D45="",$D45=0),"",K45/$D45-1)</f>
        <v/>
      </c>
      <c r="L143" s="13">
        <f>IF(OR(L45="",$D45="",$D45=0),"",L45/$D45-1)</f>
        <v/>
      </c>
    </row>
    <row r="144">
      <c r="A144" s="21" t="inlineStr">
        <is>
          <t>mit.cap.pow.sol</t>
        </is>
      </c>
      <c r="B144" s="14">
        <f>IFERROR(INDEX(SRDesc,MATCH($A144,SRCode,0)),"")</f>
        <v/>
      </c>
      <c r="C144" s="14">
        <f>IFERROR(INDEX(SRUnit,MATCH($A144,SRCode,0)),"")</f>
        <v/>
      </c>
      <c r="E144" s="13">
        <f>IF(OR(E46="",$D46="",$D46=0),"",E46/$D46-1)</f>
        <v/>
      </c>
      <c r="F144" s="13">
        <f>IF(OR(F46="",$D46="",$D46=0),"",F46/$D46-1)</f>
        <v/>
      </c>
      <c r="G144" s="13">
        <f>IF(OR(G46="",$D46="",$D46=0),"",G46/$D46-1)</f>
        <v/>
      </c>
      <c r="H144" s="13">
        <f>IF(OR(H46="",$D46="",$D46=0),"",H46/$D46-1)</f>
        <v/>
      </c>
      <c r="I144" s="13">
        <f>IF(OR(I46="",$D46="",$D46=0),"",I46/$D46-1)</f>
        <v/>
      </c>
      <c r="J144" s="13">
        <f>IF(OR(J46="",$D46="",$D46=0),"",J46/$D46-1)</f>
        <v/>
      </c>
      <c r="K144" s="13">
        <f>IF(OR(K46="",$D46="",$D46=0),"",K46/$D46-1)</f>
        <v/>
      </c>
      <c r="L144" s="13">
        <f>IF(OR(L46="",$D46="",$D46=0),"",L46/$D46-1)</f>
        <v/>
      </c>
    </row>
    <row r="145">
      <c r="A145" s="21" t="inlineStr">
        <is>
          <t>mit.nimtot</t>
        </is>
      </c>
      <c r="B145" s="14">
        <f>IFERROR(INDEX(SRDesc,MATCH($A145,SRCode,0)),"")</f>
        <v/>
      </c>
      <c r="C145" s="14">
        <f>IFERROR(INDEX(SRUnit,MATCH($A145,SRCode,0)),"")</f>
        <v/>
      </c>
      <c r="E145" s="13">
        <f>IF(OR(E47="",$D47="",$D47=0),"",E47/$D47-1)</f>
        <v/>
      </c>
      <c r="F145" s="13">
        <f>IF(OR(F47="",$D47="",$D47=0),"",F47/$D47-1)</f>
        <v/>
      </c>
      <c r="G145" s="13">
        <f>IF(OR(G47="",$D47="",$D47=0),"",G47/$D47-1)</f>
        <v/>
      </c>
      <c r="H145" s="13">
        <f>IF(OR(H47="",$D47="",$D47=0),"",H47/$D47-1)</f>
        <v/>
      </c>
      <c r="I145" s="13">
        <f>IF(OR(I47="",$D47="",$D47=0),"",I47/$D47-1)</f>
        <v/>
      </c>
      <c r="J145" s="13">
        <f>IF(OR(J47="",$D47="",$D47=0),"",J47/$D47-1)</f>
        <v/>
      </c>
      <c r="K145" s="13">
        <f>IF(OR(K47="",$D47="",$D47=0),"",K47/$D47-1)</f>
        <v/>
      </c>
      <c r="L145" s="13">
        <f>IF(OR(L47="",$D47="",$D47=0),"",L47/$D47-1)</f>
        <v/>
      </c>
    </row>
    <row r="146">
      <c r="A146" s="21" t="inlineStr">
        <is>
          <t>mit.shr.pow.coa</t>
        </is>
      </c>
      <c r="B146" s="14">
        <f>IFERROR(INDEX(SRDesc,MATCH($A146,SRCode,0)),"")</f>
        <v/>
      </c>
      <c r="C146" s="14">
        <f>IFERROR(INDEX(SRUnit,MATCH($A146,SRCode,0)),"")</f>
        <v/>
      </c>
      <c r="E146" s="13">
        <f>IF(OR(E48="",$D48="",$D48=0),"",E48/$D48-1)</f>
        <v/>
      </c>
      <c r="F146" s="13">
        <f>IF(OR(F48="",$D48="",$D48=0),"",F48/$D48-1)</f>
        <v/>
      </c>
      <c r="G146" s="13">
        <f>IF(OR(G48="",$D48="",$D48=0),"",G48/$D48-1)</f>
        <v/>
      </c>
      <c r="H146" s="13">
        <f>IF(OR(H48="",$D48="",$D48=0),"",H48/$D48-1)</f>
        <v/>
      </c>
      <c r="I146" s="13">
        <f>IF(OR(I48="",$D48="",$D48=0),"",I48/$D48-1)</f>
        <v/>
      </c>
      <c r="J146" s="13">
        <f>IF(OR(J48="",$D48="",$D48=0),"",J48/$D48-1)</f>
        <v/>
      </c>
      <c r="K146" s="13">
        <f>IF(OR(K48="",$D48="",$D48=0),"",K48/$D48-1)</f>
        <v/>
      </c>
      <c r="L146" s="13">
        <f>IF(OR(L48="",$D48="",$D48=0),"",L48/$D48-1)</f>
        <v/>
      </c>
    </row>
    <row r="147">
      <c r="A147" s="21" t="inlineStr">
        <is>
          <t>mit.shr.pow.oop</t>
        </is>
      </c>
      <c r="B147" s="14">
        <f>IFERROR(INDEX(SRDesc,MATCH($A147,SRCode,0)),"")</f>
        <v/>
      </c>
      <c r="C147" s="14">
        <f>IFERROR(INDEX(SRUnit,MATCH($A147,SRCode,0)),"")</f>
        <v/>
      </c>
      <c r="E147" s="13">
        <f>IF(OR(E49="",$D49="",$D49=0),"",E49/$D49-1)</f>
        <v/>
      </c>
      <c r="F147" s="13">
        <f>IF(OR(F49="",$D49="",$D49=0),"",F49/$D49-1)</f>
        <v/>
      </c>
      <c r="G147" s="13">
        <f>IF(OR(G49="",$D49="",$D49=0),"",G49/$D49-1)</f>
        <v/>
      </c>
      <c r="H147" s="13">
        <f>IF(OR(H49="",$D49="",$D49=0),"",H49/$D49-1)</f>
        <v/>
      </c>
      <c r="I147" s="13">
        <f>IF(OR(I49="",$D49="",$D49=0),"",I49/$D49-1)</f>
        <v/>
      </c>
      <c r="J147" s="13">
        <f>IF(OR(J49="",$D49="",$D49=0),"",J49/$D49-1)</f>
        <v/>
      </c>
      <c r="K147" s="13">
        <f>IF(OR(K49="",$D49="",$D49=0),"",K49/$D49-1)</f>
        <v/>
      </c>
      <c r="L147" s="13">
        <f>IF(OR(L49="",$D49="",$D49=0),"",L49/$D49-1)</f>
        <v/>
      </c>
    </row>
    <row r="148">
      <c r="A148" s="21" t="inlineStr">
        <is>
          <t>mit.shr.pow.wnd</t>
        </is>
      </c>
      <c r="B148" s="14">
        <f>IFERROR(INDEX(SRDesc,MATCH($A148,SRCode,0)),"")</f>
        <v/>
      </c>
      <c r="C148" s="14">
        <f>IFERROR(INDEX(SRUnit,MATCH($A148,SRCode,0)),"")</f>
        <v/>
      </c>
      <c r="E148" s="13">
        <f>IF(OR(E50="",$D50="",$D50=0),"",E50/$D50-1)</f>
        <v/>
      </c>
      <c r="F148" s="13">
        <f>IF(OR(F50="",$D50="",$D50=0),"",F50/$D50-1)</f>
        <v/>
      </c>
      <c r="G148" s="13">
        <f>IF(OR(G50="",$D50="",$D50=0),"",G50/$D50-1)</f>
        <v/>
      </c>
      <c r="H148" s="13">
        <f>IF(OR(H50="",$D50="",$D50=0),"",H50/$D50-1)</f>
        <v/>
      </c>
      <c r="I148" s="13">
        <f>IF(OR(I50="",$D50="",$D50=0),"",I50/$D50-1)</f>
        <v/>
      </c>
      <c r="J148" s="13">
        <f>IF(OR(J50="",$D50="",$D50=0),"",J50/$D50-1)</f>
        <v/>
      </c>
      <c r="K148" s="13">
        <f>IF(OR(K50="",$D50="",$D50=0),"",K50/$D50-1)</f>
        <v/>
      </c>
      <c r="L148" s="13">
        <f>IF(OR(L50="",$D50="",$D50=0),"",L50/$D50-1)</f>
        <v/>
      </c>
    </row>
    <row r="149">
      <c r="A149" s="21" t="inlineStr">
        <is>
          <t>mit.shr.pow.sol</t>
        </is>
      </c>
      <c r="B149" s="14">
        <f>IFERROR(INDEX(SRDesc,MATCH($A149,SRCode,0)),"")</f>
        <v/>
      </c>
      <c r="C149" s="14">
        <f>IFERROR(INDEX(SRUnit,MATCH($A149,SRCode,0)),"")</f>
        <v/>
      </c>
      <c r="E149" s="13">
        <f>IF(OR(E51="",$D51="",$D51=0),"",E51/$D51-1)</f>
        <v/>
      </c>
      <c r="F149" s="13">
        <f>IF(OR(F51="",$D51="",$D51=0),"",F51/$D51-1)</f>
        <v/>
      </c>
      <c r="G149" s="13">
        <f>IF(OR(G51="",$D51="",$D51=0),"",G51/$D51-1)</f>
        <v/>
      </c>
      <c r="H149" s="13">
        <f>IF(OR(H51="",$D51="",$D51=0),"",H51/$D51-1)</f>
        <v/>
      </c>
      <c r="I149" s="13">
        <f>IF(OR(I51="",$D51="",$D51=0),"",I51/$D51-1)</f>
        <v/>
      </c>
      <c r="J149" s="13">
        <f>IF(OR(J51="",$D51="",$D51=0),"",J51/$D51-1)</f>
        <v/>
      </c>
      <c r="K149" s="13">
        <f>IF(OR(K51="",$D51="",$D51=0),"",K51/$D51-1)</f>
        <v/>
      </c>
      <c r="L149" s="13">
        <f>IF(OR(L51="",$D51="",$D51=0),"",L51/$D51-1)</f>
        <v/>
      </c>
    </row>
    <row r="150">
      <c r="A150" s="21" t="inlineStr">
        <is>
          <t>mit.shr.pow.hyd</t>
        </is>
      </c>
      <c r="B150" s="14">
        <f>IFERROR(INDEX(SRDesc,MATCH($A150,SRCode,0)),"")</f>
        <v/>
      </c>
      <c r="C150" s="14">
        <f>IFERROR(INDEX(SRUnit,MATCH($A150,SRCode,0)),"")</f>
        <v/>
      </c>
      <c r="E150" s="13">
        <f>IF(OR(E52="",$D52="",$D52=0),"",E52/$D52-1)</f>
        <v/>
      </c>
      <c r="F150" s="13">
        <f>IF(OR(F52="",$D52="",$D52=0),"",F52/$D52-1)</f>
        <v/>
      </c>
      <c r="G150" s="13">
        <f>IF(OR(G52="",$D52="",$D52=0),"",G52/$D52-1)</f>
        <v/>
      </c>
      <c r="H150" s="13">
        <f>IF(OR(H52="",$D52="",$D52=0),"",H52/$D52-1)</f>
        <v/>
      </c>
      <c r="I150" s="13">
        <f>IF(OR(I52="",$D52="",$D52=0),"",I52/$D52-1)</f>
        <v/>
      </c>
      <c r="J150" s="13">
        <f>IF(OR(J52="",$D52="",$D52=0),"",J52/$D52-1)</f>
        <v/>
      </c>
      <c r="K150" s="13">
        <f>IF(OR(K52="",$D52="",$D52=0),"",K52/$D52-1)</f>
        <v/>
      </c>
      <c r="L150" s="13">
        <f>IF(OR(L52="",$D52="",$D52=0),"",L52/$D52-1)</f>
        <v/>
      </c>
    </row>
    <row r="151">
      <c r="A151" s="21" t="inlineStr">
        <is>
          <t>mit.ccpav</t>
        </is>
      </c>
      <c r="B151" s="14">
        <f>IFERROR(INDEX(SRDesc,MATCH($A151,SRCode,0)),"")</f>
        <v/>
      </c>
      <c r="C151" s="14">
        <f>IFERROR(INDEX(SRUnit,MATCH($A151,SRCode,0)),"")</f>
        <v/>
      </c>
      <c r="E151" s="13">
        <f>IF(OR(E53="",$D53="",$D53=0),"",E53/$D53-1)</f>
        <v/>
      </c>
      <c r="F151" s="13">
        <f>IF(OR(F53="",$D53="",$D53=0),"",F53/$D53-1)</f>
        <v/>
      </c>
      <c r="G151" s="13">
        <f>IF(OR(G53="",$D53="",$D53=0),"",G53/$D53-1)</f>
        <v/>
      </c>
      <c r="H151" s="13">
        <f>IF(OR(H53="",$D53="",$D53=0),"",H53/$D53-1)</f>
        <v/>
      </c>
      <c r="I151" s="13">
        <f>IF(OR(I53="",$D53="",$D53=0),"",I53/$D53-1)</f>
        <v/>
      </c>
      <c r="J151" s="13">
        <f>IF(OR(J53="",$D53="",$D53=0),"",J53/$D53-1)</f>
        <v/>
      </c>
      <c r="K151" s="13">
        <f>IF(OR(K53="",$D53="",$D53=0),"",K53/$D53-1)</f>
        <v/>
      </c>
      <c r="L151" s="13">
        <f>IF(OR(L53="",$D53="",$D53=0),"",L53/$D53-1)</f>
        <v/>
      </c>
    </row>
    <row r="152">
      <c r="A152" s="21" t="inlineStr">
        <is>
          <t>mit.rcarb.res.ecy</t>
        </is>
      </c>
      <c r="B152" s="14">
        <f>IFERROR(INDEX(SRDesc,MATCH($A152,SRCode,0)),"")</f>
        <v/>
      </c>
      <c r="C152" s="14">
        <f>IFERROR(INDEX(SRUnit,MATCH($A152,SRCode,0)),"")</f>
        <v/>
      </c>
      <c r="E152" s="13">
        <f>IF(OR(E54="",$D54="",$D54=0),"",E54/$D54-1)</f>
        <v/>
      </c>
      <c r="F152" s="13">
        <f>IF(OR(F54="",$D54="",$D54=0),"",F54/$D54-1)</f>
        <v/>
      </c>
      <c r="G152" s="13">
        <f>IF(OR(G54="",$D54="",$D54=0),"",G54/$D54-1)</f>
        <v/>
      </c>
      <c r="H152" s="13">
        <f>IF(OR(H54="",$D54="",$D54=0),"",H54/$D54-1)</f>
        <v/>
      </c>
      <c r="I152" s="13">
        <f>IF(OR(I54="",$D54="",$D54=0),"",I54/$D54-1)</f>
        <v/>
      </c>
      <c r="J152" s="13">
        <f>IF(OR(J54="",$D54="",$D54=0),"",J54/$D54-1)</f>
        <v/>
      </c>
      <c r="K152" s="13">
        <f>IF(OR(K54="",$D54="",$D54=0),"",K54/$D54-1)</f>
        <v/>
      </c>
      <c r="L152" s="13">
        <f>IF(OR(L54="",$D54="",$D54=0),"",L54/$D54-1)</f>
        <v/>
      </c>
    </row>
    <row r="153">
      <c r="A153" s="21" t="inlineStr">
        <is>
          <t>mit.rcarb.ind.ecy</t>
        </is>
      </c>
      <c r="B153" s="14">
        <f>IFERROR(INDEX(SRDesc,MATCH($A153,SRCode,0)),"")</f>
        <v/>
      </c>
      <c r="C153" s="14">
        <f>IFERROR(INDEX(SRUnit,MATCH($A153,SRCode,0)),"")</f>
        <v/>
      </c>
      <c r="E153" s="13">
        <f>IF(OR(E55="",$D55="",$D55=0),"",E55/$D55-1)</f>
        <v/>
      </c>
      <c r="F153" s="13">
        <f>IF(OR(F55="",$D55="",$D55=0),"",F55/$D55-1)</f>
        <v/>
      </c>
      <c r="G153" s="13">
        <f>IF(OR(G55="",$D55="",$D55=0),"",G55/$D55-1)</f>
        <v/>
      </c>
      <c r="H153" s="13">
        <f>IF(OR(H55="",$D55="",$D55=0),"",H55/$D55-1)</f>
        <v/>
      </c>
      <c r="I153" s="13">
        <f>IF(OR(I55="",$D55="",$D55=0),"",I55/$D55-1)</f>
        <v/>
      </c>
      <c r="J153" s="13">
        <f>IF(OR(J55="",$D55="",$D55=0),"",J55/$D55-1)</f>
        <v/>
      </c>
      <c r="K153" s="13">
        <f>IF(OR(K55="",$D55="",$D55=0),"",K55/$D55-1)</f>
        <v/>
      </c>
      <c r="L153" s="13">
        <f>IF(OR(L55="",$D55="",$D55=0),"",L55/$D55-1)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74"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69" t="inlineStr">
        <is>
          <t>Check</t>
        </is>
      </c>
      <c r="B5" s="69"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37"/>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v1.08 - AI-generated, copy-pasteable CPAT mitigation module</t>
        </is>
      </c>
      <c r="B2" s="3" t="n"/>
      <c r="C2" s="3" t="n"/>
    </row>
    <row r="4">
      <c r="A4" s="75" t="inlineStr">
        <is>
          <t>Purpose</t>
        </is>
      </c>
      <c r="B4" s="74" t="inlineStr">
        <is>
          <t>Auditable, copy-pasteable replacement of the CPAT mitigation price -&gt; fuel-use chain. Each variable has one formula across all subsectors, fuels and years, and a whole scenario group copies to a new scenario and keeps working.</t>
        </is>
      </c>
    </row>
    <row r="5">
      <c r="A5" s="75" t="inlineStr">
        <is>
          <t>Status</t>
        </is>
      </c>
      <c r="B5" s="74" t="inlineStr">
        <is>
          <t>v1.08 prototype to 2040: policies (carbon tax, new ETS, fuel price reform, feebates with sectoral shadow prices), domestic prices with existing taxes and subsidies, and price -&gt; fuel use for transport, buildings, industry and other energy use, revenues (section 12), CO2 (section 13), and the power sector (section 3: engineer model with demand, dispatch, retirement and investment, generation costs and electricity prices, power CO2). Differences with legacy: sheet LegacyDiff.</t>
        </is>
      </c>
    </row>
    <row r="6">
      <c r="A6" s="75" t="inlineStr">
        <is>
          <t>Layout (as legacy CPAT)</t>
        </is>
      </c>
      <c r="B6" s="74" t="inlineStr">
        <is>
          <t>Sections: 1. Policies (row 11), 2. Retail energy prices (row 315), 3. Power sector (row 435), 5. Transport (row 907), 6. Buildings (row 1314), 7. Industrial (row 1620), 8. Other energy use (row 2431), 11. Results - energy consumption (row 2535). Numbers follow the legacy Mitigation sheet.</t>
        </is>
      </c>
    </row>
    <row r="7">
      <c r="A7" s="75" t="inlineStr">
        <is>
          <t>Nesting</t>
        </is>
      </c>
      <c r="B7" s="74" t="inlineStr">
        <is>
          <t>Across: scenario (outer) &gt; year (inner). Down: sector section &gt; subsector &gt; variable &gt; fuel. Each subsector: a heading line (its total fuel use), then ctxnew, ets, ntx, nce, atp, shp, ener, co2, rtx, rsub, rnew, each over the 8 fuels with one blank row (101 rows per subsector). Section 2: sp, txo, rpb over the 12 price fuels (coal and gas x power / residential / industry; gasoline, diesel, LPG, kerosene, other oil products, biomass for all sectors).</t>
        </is>
      </c>
    </row>
    <row r="8">
      <c r="A8" s="75" t="inlineStr">
        <is>
          <t>ASSUMPTIONS: units</t>
        </is>
      </c>
      <c r="B8" s="74" t="inlineStr">
        <is>
          <t>All prices, taxes and policy values are in REAL US DOLLARS OF THE RESULTS YEAR (MTInputs ResultsYear, 2026; Settings C8), per GJ. There is no inflation after the conversion: a constant real price is a constant number. Fuel use is in ktoe.</t>
        </is>
      </c>
    </row>
    <row r="9">
      <c r="A9" s="75" t="inlineStr">
        <is>
          <t>ASSUMPTIONS: two indices</t>
        </is>
      </c>
      <c r="B9" s="74"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75" t="inlineStr">
        <is>
          <t>ASSUMPTIONS: inputs</t>
        </is>
      </c>
      <c r="B10" s="74"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75" t="inlineStr">
        <is>
          <t>ASSUMPTIONS: history</t>
        </is>
      </c>
      <c r="B11" s="74" t="inlineStr">
        <is>
          <t>Years up to the last historical price year (Settings C10, 2024) take prices from data (Inputs_prices); later years are projected. Base-year (2022) fuel use is data; fuel use from 2023 on is modelled with these prices (also in 2023-2024).</t>
        </is>
      </c>
    </row>
    <row r="12">
      <c r="A12" s="75" t="inlineStr">
        <is>
          <t>ASSUMPTIONS: global vs scenario</t>
        </is>
      </c>
      <c r="B12" s="74"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75" t="inlineStr">
        <is>
          <t>ASSUMPTIONS: legacy quirk</t>
        </is>
      </c>
      <c r="B13" s="74" t="inlineStr">
        <is>
          <t>Legacy rule kept: with pass-through 0.5 or 0.8 txo jumps in the first projected year. See PriceProjection_Method_v0.3.md.</t>
        </is>
      </c>
    </row>
    <row r="14">
      <c r="A14" s="75" t="inlineStr">
        <is>
          <t>DATA CHANGED (v0.14)</t>
        </is>
      </c>
      <c r="B14" s="74"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75" t="inlineStr">
        <is>
          <t>ASSUMPTIONS: DATA CHANGED (v0.10)</t>
        </is>
      </c>
      <c r="B15" s="74"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75" t="inlineStr">
        <is>
          <t>Price projection</t>
        </is>
      </c>
      <c r="B16" s="74"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75" t="inlineStr">
        <is>
          <t>Variables</t>
        </is>
      </c>
      <c r="B17" s="74"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75" t="inlineStr">
        <is>
          <t>ETS (v1.02)</t>
        </is>
      </c>
      <c r="B18" s="74"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ets_goalseek_v0_1.py iterates until the cap is met. See ETS_Legacy_Algorithm_v0_1.md.</t>
        </is>
      </c>
    </row>
    <row r="19">
      <c r="A19" s="75" t="inlineStr">
        <is>
          <t>Version 1.08</t>
        </is>
      </c>
      <c r="B19" s="74" t="inlineStr">
        <is>
          <t>The workbook calculates without LAMBDA support (any Excel version from 2019 with MINIFS, LibreOffice): every cell holds a plain formula of at most 100 characters, the right column (2040) included, so every column of a row has the same formula and can be dragged. Column H reads the member labels from a table on Mapping. The named LAMBDAs remain in the Name Manager as an optional library: sheet Lambdas gives, for every calculated row, the LAMBDA formula that can replace its plain formulas (same results, tested).</t>
        </is>
      </c>
    </row>
    <row r="20">
      <c r="A20" s="75" t="inlineStr">
        <is>
          <t>Version 1.07</t>
        </is>
      </c>
      <c r="B20" s="74" t="inlineStr">
        <is>
          <t>Short formulas: every cell formula has at most 100 characters; longer logic sits in the named LAMBDAs (Name Manager), lookups use defined names for the data tables (WEOVal, PDomVal, PPathVal, ...), and multi-step formulas show their steps in helper rows (section 1: carbon-price path years and nominal factor, ETS on/off, volatility, impact, cap change, policy rates by sector ctr, etr, shpx; section 2: gp.src, gp.adj, gpn, txf; section 3: ecmin, ecshr; section 13: ets.lr) or helper columns (Inputs_prices by year, MTOutputs, ScenarioCompare). Planned retirement: PowerTech planned_retirement = Yes uses the data rows pret|&lt;type&gt; of PowerPaths instead of capacity x 1/lifetime (Egypt: no data). Memo lines eldem: electricity demand by subsector in each sector block and by sector in section 11 (not in the fuel totals; sector policies do not act on power demand). MTOutputs: 18 more power indicators; Charts: 6 power charts.</t>
        </is>
      </c>
    </row>
    <row r="21">
      <c r="A21" s="75" t="inlineStr">
        <is>
          <t>Power engineer model (v1.06)</t>
        </is>
      </c>
      <c r="B21" s="74" t="inlineStr">
        <is>
          <t>Section 3 continues with legacy H-L. H demand by subsector: last year's demand x group multiple (efficiency, GDP with income factor, price of the previous year); required generation = total demand x balance factor. I dispatch: wind, solar, hydro, other renewables, oil, nuclear, biomass at their capacity factor; coal and gas fill the rest (minimum of each if the other runs at 90%, the remainder by a logit on variable cost). K: capacity = last year less retirements plus new investment; cost-based early coal retirement. L: investment needed = this year's required generation less capacity after retirements (available next year), allocated by a logit on levelised investment cost within scale-up limits, the rest to the cheapest remaining space. Power CO2 = fuel use x EF, in section 13. Ten legacy bugs fixed: PowerModel_BugsAndImprovements_v1_0.docx. Method: PowerModel_Method_v0_3.md.</t>
        </is>
      </c>
    </row>
    <row r="22">
      <c r="A22" s="75" t="inlineStr">
        <is>
          <t>Power prices (v1.05)</t>
        </is>
      </c>
      <c r="B22" s="74" t="inlineStr">
        <is>
          <t>Section 3, legacy sub-tables: A inputs (capex factor, storage cost paths);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x pass-through x (1 + VAT), subsidy gap and revenues; J storage cost of variable renewables from the VRE share. Constants per type: Inputs_power. Method: PowerPrices_Method_v0_2.md.</t>
        </is>
      </c>
    </row>
    <row r="23">
      <c r="A23" s="75" t="inlineStr">
        <is>
          <t>Emissions (v0.13)</t>
        </is>
      </c>
      <c r="B23" s="74" t="inlineStr">
        <is>
          <t>co2 per subsector and fuel = fuel use x PJ/ktoe x EF (tCO2/GJ), MtCO2. Section 13: total, by sector, by fuel, change vs scenario 1. Fuel combustion incl. power generation (v1.06; no process emissions, CH4, N2O or local pollutants yet).</t>
        </is>
      </c>
    </row>
    <row r="24">
      <c r="A24" s="75" t="inlineStr">
        <is>
          <t>First run in Excel (v1.04)</t>
        </is>
      </c>
      <c r="B24" s="74"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CPATScenarios_v0_2.bas (Alt+F11 &gt; File &gt; Import) and save as .xlsm.</t>
        </is>
      </c>
    </row>
    <row r="25">
      <c r="A25" s="75" t="inlineStr">
        <is>
          <t>Scenarios and batch runs (v1.03)</t>
        </is>
      </c>
      <c r="B25" s="74"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6">
      <c r="A26" s="75" t="inlineStr">
        <is>
          <t>MTOutputs and Charts (v1.01)</t>
        </is>
      </c>
      <c r="B26" s="74"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7">
      <c r="A27" s="75" t="inlineStr">
        <is>
          <t>Revenues (v0.12)</t>
        </is>
      </c>
      <c r="B27" s="74" t="inlineStr">
        <is>
          <t>Three separate calculations per subsector and fuel, USD million real: rtx existing tax revenue = fuel use x PJ/ktoe x (etx + vat); rsub existing subsidy cost = fuel use x PJ/ktoe x esub; rnew new-policy revenue = fuel use x PJ/ktoe x (ctxnew + ntx + ets x revenue factor + nce x VAT rate). Section 12: totals and sectors, net existing (rtx - rsub), total, and change vs scenario 1. Feebates are revenue-neutral.</t>
        </is>
      </c>
    </row>
    <row r="28">
      <c r="A28" s="75" t="inlineStr">
        <is>
          <t>Existing taxes and subsidies</t>
        </is>
      </c>
      <c r="B28" s="74"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29">
      <c r="A29" s="75" t="inlineStr">
        <is>
          <t>Roll-up</t>
        </is>
      </c>
      <c r="B29" s="74"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30">
      <c r="A30" s="75" t="inlineStr">
        <is>
          <t>Section 1 (policies)</t>
        </is>
      </c>
      <c r="B30" s="74"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31">
      <c r="A31" s="75" t="inlineStr">
        <is>
          <t>Data step vs formulas</t>
        </is>
      </c>
      <c r="B31" s="74"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32">
      <c r="A32" s="75" t="inlineStr">
        <is>
          <t>LAMBDAs (optional)</t>
        </is>
      </c>
      <c r="B32" s="74" t="inlineStr">
        <is>
          <t>Every cell holds a plain formula, the right column included (v1.08), so the workbook calculates without LAMBDA support. Prices with history have separate blocks: data up to 2024, projection after; changing the last historical year (Settings C10) needs the blocks re-dragged. The named LAMBDAs (Formulas &gt; Name Manager) are an optional library: sheet Lambdas gives the LAMBDA formula of each calculated row; pasted into the right column and copied over the row it gives the same results, and a LAMBDA such as SUPPLYCOST holds the IF between history and projection. PATH(year, y0, y1, start, target, cont) = IF(year&lt;y0,0,start+(target-start)/MAX(y1-y0,1)*IF(OR(year&lt;=y1,cont),year-y0,y1-y0)); PATHYEARS(year, y0, y1, cont) = IF(cont,year,MIN(year,y1))-y0; NOMFACTOR(basis, cpi_index) = IF(LEFT(basis,7)="Nominal",cpi_index,1); ETSON(apply, year, start_year) = IF(AND(LEFT(apply,3)="Yes",year&gt;=start_year),1,0); ETSPRICE(ets_on, override, override_price, estimate, carbon_price) = IF(ets_on=1,IF(LEFT(override,3)="Yes",IF(override_price="",carbon_price,override_price),estimate),0); OBRSHARE(benchmark) = MIN(1,MAX(0,benchmark)); VOLPICK(label, values) = INDEX(values,MATCH(SUBSTITUTE(label,"*",""),Settings!$C$16:$F$16,0)); VOLADJ(volatility, impact, ct_risk) = (1+ct_risk*impact)/(1+volatility*impact); COVERED(emissions, coverage) = SUMPRODUCT(emissions,coverage); CAPCHANGE(year, y0, y1, change_start, change_target) = change_start+(change_target-change_start)/MAX(y1-y0,1)*(MIN(year,y1)-y0); ETSCAP(ets_on, year, y1, cont, base, change, cap_prev) = IF(ets_on=1,IF(AND(year&gt;y1,LEFT(cont,8)="Constant"),cap_prev,base*(1+change)),0); ETSSEMI(emissions, coverage, semi, obr, obr_eff, base) = IF(base&gt;0,SUMPRODUCT(emissions,coverage,semi,1-(1-obr_eff)*obr)/base,0); ETSESTIMATE(ets_on, cap, base, semi, vadj) = IF(AND(ets_on=1,cap&gt;0,cap&lt;base,semi&lt;0,vadj&gt;0),LN(cap/base)/(semi*vadj),0); TAXEQUIV(price, vadj) = price*vadj; REVFACTOR(vadj) = IF(vadj&gt;0,1/vadj,0); ETSCOVER(ets_on, covered) = IF(ets_on=1,IF(covered,1,0),0); SHADOWSECTOR(feebate, regulation) = feebate+regulation; SHADOWSHARE(coverage, adjustment) = IF(coverage,1,0)*adjustment; SUPPLYCOST(year, pos, fix_sp, sp_prev, gp_now, gp_prev) = IF(year&lt;=Settings!$C$10,IFERROR(INDEX(Inputs_prices!$U$7:$X$18,pos,MATCH(year,Inputs_prices!$U$6:$X$6,0)),0),fix_sp+(sp_prev-fix_sp)*gp_now/gp_prev); OTHERTAX(year, pos, txo_last, sp_last, sp_now, pcc) = IF(year&lt;=Settings!$C$10,IFERROR(INDEX(Inputs_prices!$Y$7:$AB$18,pos,MATCH(year,Inputs_prices!$Y$6:$AB$6,0)),0),txo_last*pcc+IF(txo_last*(1-pcc)&gt;=0,MAX(txo_last*(1-pcc),(sp_last-sp_now+txo_last*(1-pcc))*(1-pcc)),(sp_last-sp_now+txo_last*(1-pcc))*(1-pcc))); RETAILPRICE(sp, txo, vat_rate) = (sp+txo)*(1+vat_rate); VATPAY(sp, txo, vat_rate) = (sp+txo)*vat_rate; TAXPART(txo) = MAX(txo,0); SUBSIDYPART(txo) = MAX(-txo,0); PERUNIT(value_gj, gj_per_unit) = value_gj*gj_per_unit; SECTORTAX(price, sector_cov, ets_cov) = price*sector_cov*(1-ets_cov); SECTORETS(price, ets_cov, obr) = price*ets_cov*(1-obr); CARBONTAX(rate, ef, fuel_cov) = rate*ef*fuel_cov; ETSCOST(rate, ef) = rate*ef; NEWEXCISE(increase, gj_per_unit) = increase/gj_per_unit; NEWPOLICY(carbon_tax, ets, excise) = carbon_tax+ets+excise; POSTTAX(pre_policy_p, new_policy, vat_rate) = MAX(pre_policy_p+new_policy*(1+vat_rate),0.01); SHADOWTOTAL(sector_price, share, ets_price, ets_cov, obr) = sector_price*share+ets_price*ets_cov*obr; SHADOWGJ(shadow_price, ef) = shadow_price*ef; KWHPOLICY(tco2_kwh, ct_rate, fuel_cov, ets_rate, reform, reform_factor) = tco2_kwh*(ct_rate*fuel_cov+ets_rate)+reform*reform_factor; FLOATTAX(txo_last, sp_last, sp_now, pcc) = (sp_last-sp_now+txo_last*(1-pcc))*(1-pcc);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eff_exp, aeei_factor) = f_prev*aeei_factor*(1+gdp_g)^eps_y*(p_now/p_prev)^eps_u*((p_now+shp_now)/(p_prev+shp_prev))^eff_exp;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 fixed_part+fuel_price*gj_per_kwh; GENCOST(fixed_cost, variable_cost) = fixed_cost+variable_cost; WEIGHTED(shares, values, factor) = SUMPRODUCT(shares,values)*factor; STORAGEHOUR(battery, interface, opex, kwh_per_kw, dlf) = (battery+interface/kwh_per_kw)/(dlf*8760)+opex/8760; STORAGECOST(alloc, hours, vre, cph, lt_start, lt_cost, lt_alloc) = alloc*hours*vre*cph+2*MAX(0,vre-lt_start)/(1-lt_start)^2*lt_cost*lt_alloc; POWERSUPPLY(gen_cost, tmc) = gen_cost+tmc; POWERPRICE(year, pos, price_prev, pass, sc_now, sc_prev, vat_rate) = IF(year&lt;=Settings!$C$10,IFERROR(INDEX(Inputs_power!$J$19:$M$20,pos,MATCH(year,Inputs_power!$J$18:$M$18,0)),0),price_prev+pass*(sc_now-sc_prev)*(1+vat_rate)); ENDUSERPOWER(pre_policy_p, policy_cost, pass, vat_rate) = pre_policy_p+policy_cost*pass*(1+vat_rate); SUBSIDYGAP(supply_cost, pre_policy_p, vat_rate) = supply_cost-pre_policy_p/(1+vat_rate); POWERREV(unit_value, factor, consumption) = unit_value*factor*consumption; REBATE(fees, shares) = -SUMPRODUCT(fees,shares); VARTOTAL(base_cost, policy_cost, shadow, rebate) = base_cost+policy_cost+shadow+rebate; INVCOST(levelised_fixed, levelised_var, minimum) = MAX(levelised_fixed+levelised_var,minimum); CONSUMPTION(total, res, w_total, w_res, gwh_per_ktoe) = (w_total*total+w_res*res)*gwh_per_ktoe; PRICEMIX(w_res, p_res, p_ind) = w_res*p_res+(1-w_res)*p_ind; DEMANDMULT(eff_mult, gdp_g, eps_y, income, p_now, p_prev, eps_p, shock, shock_on) = eff_mult*(1+gdp_g)^(eps_y*income)*(p_now/p_prev)^eps_p*(1+shock*shock_on); GROW(prev, multiple) = prev*multiple; SCALE(value, factor) = value*factor; RESIDUAL(total, part) = MAX(total-part,0); FLOORMIN(values, flags, min_value) = MAX(_xlfn.MINIFS(values,flags,1),min_value); MINDISPATCH(flag, required, max_all, max_own) = flag*MIN(MAX(required-(max_all-max_own),0),max_own); LOGITW(flag, k, cost, lowest) = flag*EXP(-k*cost/lowest); DISPATCH(flag, fixed_output, max_gen, min_gen, remainder, weight, weight_sum) = IF(flag=1,MIN(max_gen,min_gen+remainder*weight/weight_sum),fixed_output); INCREASE(value_now, value_prev) = MAX(0,value_now-value_prev); SHARE(part, total) = IF(total=0,0,part/total); CARRY(cap_prev, ret_prev, inv_prev) = cap_prev-ret_prev+inv_prev; RETIRE(cap, ret_rate, early_flag, early, planned_on, planned) = MIN(IF(planned_on=1,planned,cap*ret_rate)+early_flag*early,cap); EARLYROOM(add_wind, add_solar, demand_increase, retirements) = MAX(0,add_wind+add_solar-demand_increase-(retirements)); LOWEST3(a, b, c) = MIN(a,b,c); COALSHARE(k, c_coal, c_wind, c_solar, lowest) = 1/(1+EXP(-k*(c_wind-c_coal)/lowest)+EXP(-k*(c_solar-c_coal)/lowest)); EARLYRET(coal_eff, max_share, room, coal_share, factor, cf_coal) = MAX(0,MIN(coal_eff*max_share,room)*(1-coal_share))/cf_coal*factor; DIFF(minuend, subtrahend) = minuend-subtrahend; PERMITTED(outcome, start, year) = IF(AND(outcome="Yes",year&gt;=start),1,0); SCALEUP(up_rate, capacity, permit) = up_rate*capacity*permit; FIRSTROUND(max_inv, need, share) = MIN(max_inv,need*share); SPACE(max_inv, first, permit) = (max_inv-first)*permit; CHEAPFILL(permit, space, deficit, cheaper_space) = permit*MAX(0,MIN(space,deficit-cheaper_space)); ADDED(round_1, round_2) = round_1+round_2; INVSPEND(nameplate, capex) = nameplate*capex/1000; VINTSHARE(new, cap, ret) = IF(cap+new-ret=0,0,new/(cap+new-ret)).</t>
        </is>
      </c>
    </row>
    <row r="33">
      <c r="A33" s="75" t="inlineStr">
        <is>
          <t>Codes</t>
        </is>
      </c>
      <c r="B33" s="74" t="inlineStr">
        <is>
          <t>Code column before each scenario group: country.mit.&lt;variable&gt;.&lt;sector&gt;.&lt;fuel&gt;.&lt;suffix&gt;.&lt;scenario&gt; (e.g. egy.mit.ener.rod.gso.e.1). Scenario number at the top (row 5).</t>
        </is>
      </c>
    </row>
    <row r="34">
      <c r="A34" s="75" t="inlineStr">
        <is>
          <t>Add a scenario</t>
        </is>
      </c>
      <c r="B34" s="74" t="inlineStr">
        <is>
          <t>MTInputs: copy the last scenario column one column right (its number updates) and edit its inputs. Mitigation: copy columns AF:AZ and paste at BA; numbers, names, codes and all policy paths follow.</t>
        </is>
      </c>
    </row>
    <row r="35">
      <c r="A35" s="75" t="inlineStr">
        <is>
          <t>Example</t>
        </is>
      </c>
      <c r="B35" s="74" t="inlineStr">
        <is>
          <t>Road (heading row 909): atp rows 947-954, ener rows 965-972.</t>
        </is>
      </c>
    </row>
    <row r="36">
      <c r="A36" s="75" t="inlineStr">
        <is>
          <t>Colours</t>
        </is>
      </c>
      <c r="B36" s="74"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7">
      <c r="A37" s="75" t="inlineStr">
        <is>
          <t>Data</t>
        </is>
      </c>
      <c r="B37" s="74" t="inlineStr">
        <is>
          <t>Countries, Elasticities, Prices_dom, Prices_int, PriceAssump, EnergyCons, WEO, EF_GHG, PowerTech, PowerPaths, PowerParams, PowerDemand; Mapping; Variables; MTInputs. Built by build_v1_08.py; checked by check_v1_08.py.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4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76" t="inlineStr">
        <is>
          <t>#</t>
        </is>
      </c>
      <c r="B4" s="76" t="inlineStr">
        <is>
          <t>Area</t>
        </is>
      </c>
      <c r="C4" s="76" t="inlineStr">
        <is>
          <t>Legacy CPAT</t>
        </is>
      </c>
      <c r="D4" s="76" t="inlineStr">
        <is>
          <t>This model</t>
        </is>
      </c>
      <c r="E4" s="76" t="inlineStr">
        <is>
          <t>Why</t>
        </is>
      </c>
      <c r="F4" s="76" t="inlineStr">
        <is>
          <t>Effect</t>
        </is>
      </c>
      <c r="G4" s="76" t="inlineStr">
        <is>
          <t>Type</t>
        </is>
      </c>
    </row>
    <row r="5">
      <c r="A5" s="74" t="n">
        <v>1</v>
      </c>
      <c r="B5" s="74" t="inlineStr">
        <is>
          <t>Elasticities: food &amp; forestry</t>
        </is>
      </c>
      <c r="C5" s="74" t="inlineStr">
        <is>
          <t>Industry elasticities (cpat_coded EC_SECTORS)</t>
        </is>
      </c>
      <c r="D5" s="74" t="inlineStr">
        <is>
          <t>Services (buildings) elasticities</t>
        </is>
      </c>
      <c r="E5" s="74" t="inlineStr">
        <is>
          <t>User decision v0.11; legacy groups food &amp; forestry with services as Commercial</t>
        </is>
      </c>
      <c r="F5" s="74" t="inlineStr">
        <is>
          <t>Food &amp; forestry fuel response</t>
        </is>
      </c>
      <c r="G5" s="74" t="inlineStr">
        <is>
          <t>Decision</t>
        </is>
      </c>
    </row>
    <row r="6">
      <c r="A6" s="74" t="n">
        <v>2</v>
      </c>
      <c r="B6" s="74" t="inlineStr">
        <is>
          <t>Other oil products: pass-through and margin</t>
        </is>
      </c>
      <c r="C6" s="74" t="inlineStr">
        <is>
          <t>Hardcoded 1 and 0</t>
        </is>
      </c>
      <c r="D6" s="74" t="inlineStr">
        <is>
          <t>From the IMF dataset like the other oil products (Egypt 0 and 7.95 $/bbl)</t>
        </is>
      </c>
      <c r="E6" s="74" t="inlineStr">
        <is>
          <t>User decision v0.10: the legacy rule drove the retail price to the 0.01 floor and fuel use 10x by 2030</t>
        </is>
      </c>
      <c r="F6" s="74" t="inlineStr">
        <is>
          <t>Large: other oil products, total fuel use</t>
        </is>
      </c>
      <c r="G6" s="74" t="inlineStr">
        <is>
          <t>Decision</t>
        </is>
      </c>
    </row>
    <row r="7">
      <c r="A7" s="74" t="n">
        <v>3</v>
      </c>
      <c r="B7" s="74" t="inlineStr">
        <is>
          <t>VAT rate where the dataset is blank</t>
        </is>
      </c>
      <c r="C7" s="74" t="inlineStr">
        <is>
          <t>0</t>
        </is>
      </c>
      <c r="D7" s="74" t="inlineStr">
        <is>
          <t>General VAT rate VAT_WEO for residential coal and gas and all-sector oil products; 0 for power, industry, biomass. Only for blank cells (v0.14)</t>
        </is>
      </c>
      <c r="E7" s="74" t="inlineStr">
        <is>
          <t>User decision v0.10</t>
        </is>
      </c>
      <c r="F7" s="74" t="inlineStr">
        <is>
          <t>None for Egypt since v0.14 (corrected data fill every VAT cell)</t>
        </is>
      </c>
      <c r="G7" s="77" t="inlineStr">
        <is>
          <t>Assumption</t>
        </is>
      </c>
    </row>
    <row r="8">
      <c r="A8" s="74" t="n">
        <v>4</v>
      </c>
      <c r="B8" s="74" t="inlineStr">
        <is>
          <t>Egypt price data</t>
        </is>
      </c>
      <c r="C8" s="74" t="inlineStr">
        <is>
          <t>Price block in the legacy release</t>
        </is>
      </c>
      <c r="D8" s="74" t="inlineStr">
        <is>
          <t>Corrected Egypt block supplied by the user (2026-10-09; 291 cells, years 2019-2020 added); changed cells bright yellow in Prices_dom</t>
        </is>
      </c>
      <c r="E8" s="74" t="inlineStr">
        <is>
          <t>User data correction</t>
        </is>
      </c>
      <c r="F8" s="74" t="inlineStr">
        <is>
          <t>Taxes and subsidies of gas and oil products; small supply-cost changes</t>
        </is>
      </c>
      <c r="G8" s="74" t="inlineStr">
        <is>
          <t>Data</t>
        </is>
      </c>
    </row>
    <row r="9">
      <c r="A9" s="74" t="n">
        <v>5</v>
      </c>
      <c r="B9" s="74" t="inlineStr">
        <is>
          <t>Oil-product share in the VAT of transport fuels</t>
        </is>
      </c>
      <c r="C9" s="74" t="inlineStr">
        <is>
          <t>VAT rate x oil-product share</t>
        </is>
      </c>
      <c r="D9" s="74" t="inlineStr">
        <is>
          <t>Share = 1</t>
        </is>
      </c>
      <c r="E9" s="74" t="inlineStr">
        <is>
          <t>Not yet extracted</t>
        </is>
      </c>
      <c r="F9" s="74" t="inlineStr">
        <is>
          <t>None for Egypt today</t>
        </is>
      </c>
      <c r="G9" s="74" t="inlineStr">
        <is>
          <t>Simplification</t>
        </is>
      </c>
    </row>
    <row r="10">
      <c r="A10" s="74" t="n">
        <v>6</v>
      </c>
      <c r="B10" s="74" t="inlineStr">
        <is>
          <t>New ETS price</t>
        </is>
      </c>
      <c r="C10" s="74" t="inlineStr">
        <is>
          <t>Cap relative to baseline; quick estimate (linear in the semi-elasticity) and a VBA goal seek on an override row</t>
        </is>
      </c>
      <c r="D10" s="74" t="inlineStr">
        <is>
          <t>Same cap; fast estimate in log form LN(cap/baseline)/(semi x effectiveness x volatility adjustment); override row pasted from ets_goalseek_v0_1.py (Python, same damped log-space step, no VBA); baseline covered emissions are data from scenario 1 (bco2)</t>
        </is>
      </c>
      <c r="E10" s="74" t="inlineStr">
        <is>
          <t>No circular reference; legacy note "arguably exp/ln"</t>
        </is>
      </c>
      <c r="F10" s="74" t="inlineStr">
        <is>
          <t>ETS scenarios</t>
        </is>
      </c>
      <c r="G10" s="74" t="inlineStr">
        <is>
          <t>Method</t>
        </is>
      </c>
    </row>
    <row r="11">
      <c r="A11" s="74" t="n">
        <v>7</v>
      </c>
      <c r="B11" s="74" t="inlineStr">
        <is>
          <t>ETS allocation</t>
        </is>
      </c>
      <c r="C11" s="74" t="inlineStr">
        <is>
          <t>One auctioned proportion for all sectors (MTInputs 90-92)</t>
        </is>
      </c>
      <c r="D11" s="74" t="inlineStr">
        <is>
          <t>Benchmarks by sector group (pow, tra, res, ind; typed rows); OBR share = benchmark; MTInputs 90-92 not used</t>
        </is>
      </c>
      <c r="E11" s="74" t="inlineStr">
        <is>
          <t>User decision v1.02 (benchmarks); the split afterwards is as legacy</t>
        </is>
      </c>
      <c r="F11" s="74" t="inlineStr">
        <is>
          <t>ETS scenarios</t>
        </is>
      </c>
      <c r="G11" s="74" t="inlineStr">
        <is>
          <t>Decision</t>
        </is>
      </c>
    </row>
    <row r="12">
      <c r="A12" s="74" t="n">
        <v>8</v>
      </c>
      <c r="B12" s="74" t="inlineStr">
        <is>
          <t>ETS volatility</t>
        </is>
      </c>
      <c r="C12" s="74" t="inlineStr">
        <is>
          <t>Relative price ETS vs tax hardcoded 1.1 (row 1843); volatility inputs feed a factor not used</t>
        </is>
      </c>
      <c r="D12" s="74" t="inlineStr">
        <is>
          <t>Volatility adjustment (1 + policy risk x impact)/(1 + volatility x impact) from MTInputs 95-97 (1/1.1 at Medium) on the tax-equivalent price and in the fast estimate</t>
        </is>
      </c>
      <c r="E12" s="74" t="inlineStr">
        <is>
          <t>User suggestion v1.02 (volatility-dependent effectiveness)</t>
        </is>
      </c>
      <c r="F12" s="74" t="inlineStr">
        <is>
          <t>ETS scenarios</t>
        </is>
      </c>
      <c r="G12" s="74" t="inlineStr">
        <is>
          <t>Method</t>
        </is>
      </c>
    </row>
    <row r="13">
      <c r="A13" s="74" t="n">
        <v>9</v>
      </c>
      <c r="B13" s="74" t="inlineStr">
        <is>
          <t>Existing ETS and existing carbon taxes</t>
        </is>
      </c>
      <c r="C13" s="74" t="inlineStr">
        <is>
          <t>Included where they exist</t>
        </is>
      </c>
      <c r="D13" s="74" t="inlineStr">
        <is>
          <t>Not modelled</t>
        </is>
      </c>
      <c r="E13" s="74" t="inlineStr">
        <is>
          <t>None for Egypt</t>
        </is>
      </c>
      <c r="F13" s="74" t="inlineStr">
        <is>
          <t>Other countries</t>
        </is>
      </c>
      <c r="G13" s="74" t="inlineStr">
        <is>
          <t>Not yet</t>
        </is>
      </c>
    </row>
    <row r="14">
      <c r="A14" s="74" t="n">
        <v>10</v>
      </c>
      <c r="B14" s="74" t="inlineStr">
        <is>
          <t>Sectoral shadow prices</t>
        </is>
      </c>
      <c r="C14" s="74" t="inlineStr">
        <is>
          <t>Feebates + non-auctioned ETS + regulations</t>
        </is>
      </c>
      <c r="D14" s="74" t="inlineStr">
        <is>
          <t>Feebates + regulations (placeholder 0) + OBR part of the ETS</t>
        </is>
      </c>
      <c r="E14" s="74" t="inlineStr">
        <is>
          <t>Regulations not yet</t>
        </is>
      </c>
      <c r="F14" s="74" t="inlineStr">
        <is>
          <t>Regulation scenarios</t>
        </is>
      </c>
      <c r="G14" s="74" t="inlineStr">
        <is>
          <t>Not yet</t>
        </is>
      </c>
    </row>
    <row r="15">
      <c r="A15" s="74" t="n">
        <v>11</v>
      </c>
      <c r="B15" s="74" t="inlineStr">
        <is>
          <t>Policy paths after the target year</t>
        </is>
      </c>
      <c r="C15" s="74" t="inlineStr">
        <is>
          <t>Per instrument (carbon price: MTInputs switch)</t>
        </is>
      </c>
      <c r="D15" s="74" t="inlineStr">
        <is>
          <t>Linear continuation for fuel price reform and feebates; carbon price keeps the switch; ETS benchmarks constant; ETS cap per MTInputs switch</t>
        </is>
      </c>
      <c r="E15" s="74" t="inlineStr">
        <is>
          <t>User decision v0.8 (one default)</t>
        </is>
      </c>
      <c r="F15" s="74" t="inlineStr">
        <is>
          <t>Post-target years</t>
        </is>
      </c>
      <c r="G15" s="74" t="inlineStr">
        <is>
          <t>Decision</t>
        </is>
      </c>
    </row>
    <row r="16">
      <c r="A16" s="74" t="n">
        <v>12</v>
      </c>
      <c r="B16" s="74" t="inlineStr">
        <is>
          <t>Scenario batch runs</t>
        </is>
      </c>
      <c r="C16" s="74" t="inlineStr">
        <is>
          <t>Macros copy each MTInputs scenario column into the column used for calculation and store the outputs</t>
        </is>
      </c>
      <c r="D16" s="74" t="inlineStr">
        <is>
          <t>Same idea: RunAllScenarios copies each definition (MTInputs L onwards, Run? = Yes) into the live column K, runs the ETS goal seek when needed, stores MTOutputs values in StoredResults; ScenarioCompare compares one year</t>
        </is>
      </c>
      <c r="E16" s="74" t="inlineStr">
        <is>
          <t>User request v1.03</t>
        </is>
      </c>
      <c r="F16" s="74" t="inlineStr">
        <is>
          <t>Multi-scenario analysis</t>
        </is>
      </c>
      <c r="G16" s="74" t="inlineStr">
        <is>
          <t>Same</t>
        </is>
      </c>
    </row>
    <row r="17">
      <c r="A17" s="74" t="n">
        <v>13</v>
      </c>
      <c r="B17" s="74" t="inlineStr">
        <is>
          <t>Feebate grouping</t>
        </is>
      </c>
      <c r="C17" s="74" t="inlineStr">
        <is>
          <t>Main grouping (buildings = residential rate)</t>
        </is>
      </c>
      <c r="D17" s="74" t="inlineStr">
        <is>
          <t>Same: food &amp; forestry and services take the residential rate; other energy use the industry rate</t>
        </is>
      </c>
      <c r="E17" s="74" t="inlineStr">
        <is>
          <t>User decision v0.8</t>
        </is>
      </c>
      <c r="F17" s="74" t="inlineStr">
        <is>
          <t>None</t>
        </is>
      </c>
      <c r="G17" s="74" t="inlineStr">
        <is>
          <t>Same</t>
        </is>
      </c>
    </row>
    <row r="18">
      <c r="A18" s="74" t="n">
        <v>14</v>
      </c>
      <c r="B18" s="74" t="inlineStr">
        <is>
          <t>Biomass carbon-tax coverage</t>
        </is>
      </c>
      <c r="C18" s="74" t="inlineStr">
        <is>
          <t>No switch</t>
        </is>
      </c>
      <c r="D18" s="74" t="inlineStr">
        <is>
          <t>TRUE (EF 0)</t>
        </is>
      </c>
      <c r="E18" s="74" t="inlineStr">
        <is>
          <t>User decision v0.8</t>
        </is>
      </c>
      <c r="F18" s="74" t="inlineStr">
        <is>
          <t>None</t>
        </is>
      </c>
      <c r="G18" s="74" t="inlineStr">
        <is>
          <t>Decision</t>
        </is>
      </c>
    </row>
    <row r="19">
      <c r="A19" s="74" t="n">
        <v>15</v>
      </c>
      <c r="B19" s="74" t="inlineStr">
        <is>
          <t>Margins and production costs</t>
        </is>
      </c>
      <c r="C19" s="74" t="inlineStr">
        <is>
          <t>cpat_coded applies no inflation conversion</t>
        </is>
      </c>
      <c r="D19" s="74" t="inlineStr">
        <is>
          <t>x CPI index of the base year</t>
        </is>
      </c>
      <c r="E19" s="74" t="inlineStr">
        <is>
          <t>Consistent real terms (assumption A4)</t>
        </is>
      </c>
      <c r="F19" s="74" t="inlineStr">
        <is>
          <t>Coal and gas supply cost level</t>
        </is>
      </c>
      <c r="G19" s="74" t="inlineStr">
        <is>
          <t>To check (bucket 5)</t>
        </is>
      </c>
    </row>
    <row r="20">
      <c r="A20" s="74" t="n">
        <v>16</v>
      </c>
      <c r="B20" s="74" t="inlineStr">
        <is>
          <t>Existing taxes and subsidies</t>
        </is>
      </c>
      <c r="C20" s="74" t="inlineStr">
        <is>
          <t>txo = fixed tax (fadtx) + fixed subsidy (fixs) + floating part (cs)</t>
        </is>
      </c>
      <c r="D20" s="74" t="inlineStr">
        <is>
          <t>Split by the sign of txo: etx = max(txo, 0), esub = max(-txo, 0)</t>
        </is>
      </c>
      <c r="E20" s="74" t="inlineStr">
        <is>
          <t>Simple and revenue-ready; same totals</t>
        </is>
      </c>
      <c r="F20" s="74" t="inlineStr">
        <is>
          <t>Presentation only</t>
        </is>
      </c>
      <c r="G20" s="74" t="inlineStr">
        <is>
          <t>Simplification</t>
        </is>
      </c>
    </row>
    <row r="21">
      <c r="A21" s="74" t="n">
        <v>17</v>
      </c>
      <c r="B21" s="74" t="inlineStr">
        <is>
          <t>Subsidy and price-control phase-outs</t>
        </is>
      </c>
      <c r="C21" s="74" t="inlineStr">
        <is>
          <t>MTInputs 123-138, 191-195</t>
        </is>
      </c>
      <c r="D21" s="74" t="inlineStr">
        <is>
          <t>Not yet (phase-out factors 1)</t>
        </is>
      </c>
      <c r="E21" s="74" t="inlineStr">
        <is>
          <t>Later per-fuel policy input; esubpu prepared</t>
        </is>
      </c>
      <c r="F21" s="74" t="inlineStr">
        <is>
          <t>Reform scenarios</t>
        </is>
      </c>
      <c r="G21" s="74" t="inlineStr">
        <is>
          <t>Not yet</t>
        </is>
      </c>
    </row>
    <row r="22">
      <c r="A22" s="74" t="n">
        <v>18</v>
      </c>
      <c r="B22" s="74" t="inlineStr">
        <is>
          <t>Producer subsidies</t>
        </is>
      </c>
      <c r="C22" s="74" t="inlineStr">
        <is>
          <t>In the supply cost</t>
        </is>
      </c>
      <c r="D22" s="74" t="inlineStr">
        <is>
          <t>Left out</t>
        </is>
      </c>
      <c r="E22" s="74" t="inlineStr">
        <is>
          <t>Zero for Egypt</t>
        </is>
      </c>
      <c r="F22" s="74" t="inlineStr">
        <is>
          <t>Other countries</t>
        </is>
      </c>
      <c r="G22" s="74" t="inlineStr">
        <is>
          <t>Not yet</t>
        </is>
      </c>
    </row>
    <row r="23">
      <c r="A23" s="74" t="n">
        <v>19</v>
      </c>
      <c r="B23" s="74" t="inlineStr">
        <is>
          <t>Ad-valorem baseline taxes; Europe LNG shift</t>
        </is>
      </c>
      <c r="C23" s="74" t="inlineStr">
        <is>
          <t>Per Prices_int assumptions</t>
        </is>
      </c>
      <c r="D23" s="74" t="inlineStr">
        <is>
          <t>Fixed taxes only; no shift</t>
        </is>
      </c>
      <c r="E23" s="74" t="inlineStr">
        <is>
          <t>Egypt: Fixed taxes, Global gas market</t>
        </is>
      </c>
      <c r="F23" s="74" t="inlineStr">
        <is>
          <t>Other countries</t>
        </is>
      </c>
      <c r="G23" s="74" t="inlineStr">
        <is>
          <t>Not yet</t>
        </is>
      </c>
    </row>
    <row r="24">
      <c r="A24" s="74" t="n">
        <v>20</v>
      </c>
      <c r="B24" s="74" t="inlineStr">
        <is>
          <t>Fuel-use equation</t>
        </is>
      </c>
      <c r="C24" s="74" t="inlineStr">
        <is>
          <t>Includes Covid factor and additional policy efficiency gains (MTInputs 242-245)</t>
        </is>
      </c>
      <c r="D24" s="74" t="inlineStr">
        <is>
          <t>CPAT eq. 3.3.3 without them</t>
        </is>
      </c>
      <c r="E24" s="74" t="inlineStr">
        <is>
          <t>Not yet</t>
        </is>
      </c>
      <c r="F24" s="74" t="inlineStr">
        <is>
          <t>Small</t>
        </is>
      </c>
      <c r="G24" s="74" t="inlineStr">
        <is>
          <t>Not yet</t>
        </is>
      </c>
    </row>
    <row r="25">
      <c r="A25" s="74" t="n">
        <v>21</v>
      </c>
      <c r="B25" s="74" t="inlineStr">
        <is>
          <t>Power engineer model (v1.06)</t>
        </is>
      </c>
      <c r="C25" s="74" t="inlineStr">
        <is>
          <t>Tables H (demand), I (dispatch), K (retirement, capacity), L (investment)</t>
        </is>
      </c>
      <c r="D25" s="74" t="inlineStr">
        <is>
          <t>Same method, year by year (method test: 208 legacy rows of the baseline and the carbon-tax run reproduced to 1e-13 with the bugs switched on)</t>
        </is>
      </c>
      <c r="E25" s="74" t="inlineStr">
        <is>
          <t>User request v1.06: align except for bugs</t>
        </is>
      </c>
      <c r="F25" s="74" t="inlineStr">
        <is>
          <t>Generation mix, capacity, investment and power CO2 now respond to each scenario</t>
        </is>
      </c>
      <c r="G25" s="74" t="inlineStr">
        <is>
          <t>Same</t>
        </is>
      </c>
    </row>
    <row r="26">
      <c r="A26" s="74" t="n">
        <v>22</v>
      </c>
      <c r="B26" s="74" t="inlineStr">
        <is>
          <t>Power: bug fixes (v1.06)</t>
        </is>
      </c>
      <c r="C26" s="74" t="inlineStr">
        <is>
          <t>Ten defects (PowerModel_BugsAndImprovements_v1_0.docx): services demand with the industrial multiple from 2024; efficiency exponent with eps_F; income factor twice; LT storage allocation twice; investment spending at base capital cost; investment logit normalised by non-permitted types; early-retirement units; coal effective retirement uncapped; feebate rebate x 1.22; capacity check on the plan</t>
        </is>
      </c>
      <c r="D26" s="74" t="inlineStr">
        <is>
          <t>Fixed</t>
        </is>
      </c>
      <c r="E26" s="74" t="inlineStr">
        <is>
          <t>User request v1.06</t>
        </is>
      </c>
      <c r="F26" s="74" t="inlineStr">
        <is>
          <t>Legacy Egypt inputs: generation 2040 +12.6% (baseline), +9.2% (carbon tax); power CO2 2040 +10.8%; the last six are latent for Egypt</t>
        </is>
      </c>
      <c r="G26" s="74" t="inlineStr">
        <is>
          <t>Bug fix</t>
        </is>
      </c>
    </row>
    <row r="27">
      <c r="A27" s="74" t="n">
        <v>23</v>
      </c>
      <c r="B27" s="74" t="inlineStr">
        <is>
          <t>Power demand: 2023-2024 demand shock</t>
        </is>
      </c>
      <c r="C27" s="74" t="inlineStr">
        <is>
          <t>Exogenous shock -20.8% (2023), +9.2% (2024) on power demand</t>
        </is>
      </c>
      <c r="D27" s="74" t="inlineStr">
        <is>
          <t>Switch Settings C19, off by default (the fuel blocks do not apply it either); the resulting 2023 demand jump (USD electricity prices after the devaluation) is accepted</t>
        </is>
      </c>
      <c r="E27" s="74" t="inlineStr">
        <is>
          <t>User decision v1.07 (consistency with the fuel blocks)</t>
        </is>
      </c>
      <c r="F27" s="74" t="inlineStr">
        <is>
          <t>Power demand 2023-2040 higher than legacy</t>
        </is>
      </c>
      <c r="G27" s="74" t="inlineStr">
        <is>
          <t>Decision</t>
        </is>
      </c>
    </row>
    <row r="28">
      <c r="A28" s="74" t="n">
        <v>24</v>
      </c>
      <c r="B28" s="74" t="inlineStr">
        <is>
          <t>Power demand and sector policies</t>
        </is>
      </c>
      <c r="C28" s="74" t="inlineStr">
        <is>
          <t>Power demand from its own elasticities (H); sector policies act on fuels only</t>
        </is>
      </c>
      <c r="D28" s="74" t="inlineStr">
        <is>
          <t>Same; electricity demand shown as memo lines in the sector blocks and section 11 (not in the fuel totals)</t>
        </is>
      </c>
      <c r="E28" s="74" t="inlineStr">
        <is>
          <t>User decision v1.07: keep sector policies separate</t>
        </is>
      </c>
      <c r="F28" s="74" t="inlineStr">
        <is>
          <t>None</t>
        </is>
      </c>
      <c r="G28" s="74" t="inlineStr">
        <is>
          <t>Same</t>
        </is>
      </c>
    </row>
    <row r="29">
      <c r="A29" s="74" t="n">
        <v>25</v>
      </c>
      <c r="B29" s="74" t="inlineStr">
        <is>
          <t>Power: planned retirement</t>
        </is>
      </c>
      <c r="C29" s="74" t="inlineStr">
        <is>
          <t>Coal only (K5), data from sheet Power when Use Data = Yes; else the rate</t>
        </is>
      </c>
      <c r="D29" s="74" t="inlineStr">
        <is>
          <t>Every type: switch planned_retirement (PowerTech) and data rows pret|&lt;type&gt; (PowerPaths); retirement = MIN(planned or rate-based + early coal, capacity)</t>
        </is>
      </c>
      <c r="E29" s="74" t="inlineStr">
        <is>
          <t>User request v1.07</t>
        </is>
      </c>
      <c r="F29" s="74" t="inlineStr">
        <is>
          <t>None for Egypt (no data, switches No)</t>
        </is>
      </c>
      <c r="G29" s="74" t="inlineStr">
        <is>
          <t>Design</t>
        </is>
      </c>
    </row>
    <row r="30">
      <c r="A30" s="74" t="n">
        <v>26</v>
      </c>
      <c r="B30" s="74" t="inlineStr">
        <is>
          <t>Power demand: road electricity</t>
        </is>
      </c>
      <c r="C30" s="74" t="inlineStr">
        <is>
          <t>From the road module (EV electricity)</t>
        </is>
      </c>
      <c r="D30" s="74" t="inlineStr">
        <is>
          <t>Grows with the transport multiple (legacy fallback)</t>
        </is>
      </c>
      <c r="E30" s="74" t="inlineStr">
        <is>
          <t>No road module in the MVP</t>
        </is>
      </c>
      <c r="F30" s="74" t="inlineStr">
        <is>
          <t>None for Egypt (0)</t>
        </is>
      </c>
      <c r="G30" s="74" t="inlineStr">
        <is>
          <t>Not yet</t>
        </is>
      </c>
    </row>
    <row r="31">
      <c r="A31" s="74" t="n">
        <v>27</v>
      </c>
      <c r="B31" s="74" t="inlineStr">
        <is>
          <t>Power: features not built</t>
        </is>
      </c>
      <c r="C31" s="74" t="inlineStr">
        <is>
          <t>PPAs, manual capacity and investment, power demand from the elasticity model, carbon price on power use (feebates), apply final deficit to gas</t>
        </is>
      </c>
      <c r="D31" s="74" t="inlineStr">
        <is>
          <t>Not built (all off or 0 in the Egypt runs)</t>
        </is>
      </c>
      <c r="E31" s="74" t="inlineStr">
        <is>
          <t>Scope</t>
        </is>
      </c>
      <c r="F31" s="74" t="inlineStr">
        <is>
          <t>None for Egypt</t>
        </is>
      </c>
      <c r="G31" s="74" t="inlineStr">
        <is>
          <t>Not yet</t>
        </is>
      </c>
    </row>
    <row r="32">
      <c r="A32" s="74" t="n">
        <v>28</v>
      </c>
      <c r="B32" s="74" t="inlineStr">
        <is>
          <t>Power: levelised variable cost window</t>
        </is>
      </c>
      <c r="C32" s="74" t="inlineStr">
        <is>
          <t>To the last model year 2041</t>
        </is>
      </c>
      <c r="D32" s="74" t="inlineStr">
        <is>
          <t>To the last model year 2040</t>
        </is>
      </c>
      <c r="E32" s="74" t="inlineStr">
        <is>
          <t>Horizon of the MVP</t>
        </is>
      </c>
      <c r="F32" s="74" t="inlineStr">
        <is>
          <t>Small, at the end of the horizon</t>
        </is>
      </c>
      <c r="G32" s="74" t="inlineStr">
        <is>
          <t>Decision</t>
        </is>
      </c>
    </row>
    <row r="33">
      <c r="A33" s="74" t="n">
        <v>29</v>
      </c>
      <c r="B33" s="74" t="inlineStr">
        <is>
          <t>Power: generation costs (v1.05)</t>
        </is>
      </c>
      <c r="C33" s="74" t="inlineStr">
        <is>
          <t>Tables B3-B8 (amortised), C1-C7 (levelised), A5-A6 discount factors</t>
        </is>
      </c>
      <c r="D33" s="74" t="inlineStr">
        <is>
          <t>One row per type for amortised and for levelised fixed cost; discounted lifetime in closed form; constants derived in Inputs_power</t>
        </is>
      </c>
      <c r="E33" s="74" t="inlineStr">
        <is>
          <t>Fewer, readable rows (PowerPrices_Method_v0_2.md S1-S3)</t>
        </is>
      </c>
      <c r="F33" s="74" t="inlineStr">
        <is>
          <t>None (method test: legacy rows reproduced to 1e-15)</t>
        </is>
      </c>
      <c r="G33" s="74" t="inlineStr">
        <is>
          <t>Simplification</t>
        </is>
      </c>
    </row>
    <row r="34">
      <c r="A34" s="74" t="n">
        <v>30</v>
      </c>
      <c r="B34" s="74" t="inlineStr">
        <is>
          <t>Power: fuel prices</t>
        </is>
      </c>
      <c r="C34" s="74" t="inlineStr">
        <is>
          <t>5-year moving average of fuel prices (A18; spot prices a dashboard option)</t>
        </is>
      </c>
      <c r="D34" s="74" t="inlineStr">
        <is>
          <t>Spot prices: section 2 retail price before new policies of the price fuel (coal and gas for power, oil, biomass)</t>
        </is>
      </c>
      <c r="E34" s="74" t="inlineStr">
        <is>
          <t>Simplification S5; the legacy option "use spot fuel prices"</t>
        </is>
      </c>
      <c r="F34" s="74" t="inlineStr">
        <is>
          <t>Fuel-price changes reach power costs one to four years earlier</t>
        </is>
      </c>
      <c r="G34" s="74" t="inlineStr">
        <is>
          <t>Simplification</t>
        </is>
      </c>
    </row>
    <row r="35">
      <c r="A35" s="74" t="n">
        <v>31</v>
      </c>
      <c r="B35" s="74" t="inlineStr">
        <is>
          <t>Power: end-user prices</t>
        </is>
      </c>
      <c r="C35" s="74" t="inlineStr">
        <is>
          <t>Supply cost + producer subsidy + other tax + over/under-estimate residual (held at the last historical year), then VAT</t>
        </is>
      </c>
      <c r="D35" s="74" t="inlineStr">
        <is>
          <t>Telescoped: price(t) = price(t-1) + pass-through x change in supply cost x (1 + VAT) after the last historical year</t>
        </is>
      </c>
      <c r="E35" s="74" t="inlineStr">
        <is>
          <t>Simplification S4: the held components cancel</t>
        </is>
      </c>
      <c r="F35" s="74" t="inlineStr">
        <is>
          <t>None (same numbers)</t>
        </is>
      </c>
      <c r="G35" s="74" t="inlineStr">
        <is>
          <t>Simplification</t>
        </is>
      </c>
    </row>
    <row r="36">
      <c r="A36" s="74" t="n">
        <v>32</v>
      </c>
      <c r="B36" s="74" t="inlineStr">
        <is>
          <t>Power: historical electricity prices and VAT</t>
        </is>
      </c>
      <c r="C36" s="74" t="inlineStr">
        <is>
          <t>Legacy vintage (residential 0.112 $/kWh incl. 15.6% VAT in 2022)</t>
        </is>
      </c>
      <c r="D36" s="74" t="inlineStr">
        <is>
          <t>Corrected Egypt block (residential 0.054, 0.048, 0.043 $/kWh nominal 2022-2024; VAT 0)</t>
        </is>
      </c>
      <c r="E36" s="74" t="inlineStr">
        <is>
          <t>User data (2026-10-09)</t>
        </is>
      </c>
      <c r="F36" s="74" t="inlineStr">
        <is>
          <t>Electricity price levels</t>
        </is>
      </c>
      <c r="G36" s="74" t="inlineStr">
        <is>
          <t>Data</t>
        </is>
      </c>
    </row>
    <row r="37">
      <c r="A37" s="74" t="n">
        <v>33</v>
      </c>
      <c r="B37" s="74" t="inlineStr">
        <is>
          <t>Power: coal implicit cost</t>
        </is>
      </c>
      <c r="C37" s="74" t="inlineStr">
        <is>
          <t>D3 (calibrated on the coal share)</t>
        </is>
      </c>
      <c r="D37" s="74" t="inlineStr">
        <is>
          <t>Not built (D6 shadow price and rebate built in v1.06)</t>
        </is>
      </c>
      <c r="E37" s="74" t="inlineStr">
        <is>
          <t>0 for Egypt (no coal in the mix)</t>
        </is>
      </c>
      <c r="F37" s="74" t="inlineStr">
        <is>
          <t>Other countries with coal</t>
        </is>
      </c>
      <c r="G37" s="74" t="inlineStr">
        <is>
          <t>Not yet</t>
        </is>
      </c>
    </row>
    <row r="38">
      <c r="A38" s="74" t="n">
        <v>34</v>
      </c>
      <c r="B38" s="74" t="inlineStr">
        <is>
          <t>Power: new-policy revenue</t>
        </is>
      </c>
      <c r="C38" s="74" t="inlineStr">
        <is>
          <t>Carbon revenue from power</t>
        </is>
      </c>
      <c r="D38" s="74" t="inlineStr">
        <is>
          <t>ccpav x consumption; the ETS part valued at the tax-equivalent price (subsector revenues use the permit price on the auctioned part)</t>
        </is>
      </c>
      <c r="E38" s="74" t="inlineStr">
        <is>
          <t>Simplification</t>
        </is>
      </c>
      <c r="F38" s="74" t="inlineStr">
        <is>
          <t>Power ETS revenue about 10% high at Medium volatility</t>
        </is>
      </c>
      <c r="G38" s="74" t="inlineStr">
        <is>
          <t>Simplification</t>
        </is>
      </c>
    </row>
    <row r="39">
      <c r="A39" s="74" t="n">
        <v>35</v>
      </c>
      <c r="B39" s="74" t="inlineStr">
        <is>
          <t>Emissions</t>
        </is>
      </c>
      <c r="C39" s="74" t="inlineStr">
        <is>
          <t>All GHGs and local pollutants; inventory-adjusted EFs; power and process emissions</t>
        </is>
      </c>
      <c r="D39" s="74" t="inlineStr">
        <is>
          <t>CO2 from fuel combustion only, IIASA EFs without inventory adjustment; power from v1.06; no process emissions</t>
        </is>
      </c>
      <c r="E39" s="74" t="inlineStr">
        <is>
          <t>User decision v0.13: CO2 first</t>
        </is>
      </c>
      <c r="F39" s="74" t="inlineStr">
        <is>
          <t>Emission levels</t>
        </is>
      </c>
      <c r="G39" s="74" t="inlineStr">
        <is>
          <t>Not yet</t>
        </is>
      </c>
    </row>
    <row r="40">
      <c r="A40" s="74" t="n">
        <v>36</v>
      </c>
      <c r="B40" s="74" t="inlineStr">
        <is>
          <t>Revenue structure</t>
        </is>
      </c>
      <c r="C40" s="74" t="inlineStr">
        <is>
          <t>Revenue by instrument incl. electricity, producer subsidies, ETS allowances, GDP feedback</t>
        </is>
      </c>
      <c r="D40" s="74" t="inlineStr">
        <is>
          <t>Three separate calculations per subsector and fuel: existing taxes (txo positive part + VAT), existing consumer subsidies, new policies (carbon tax, excise, auctioned ETS, VAT on them); no power, no producer subsidies, no GDP feedback</t>
        </is>
      </c>
      <c r="E40" s="74" t="inlineStr">
        <is>
          <t>User request v0.12; scope of the prototype</t>
        </is>
      </c>
      <c r="F40" s="74" t="inlineStr">
        <is>
          <t>Revenue levels</t>
        </is>
      </c>
      <c r="G40" s="74" t="inlineStr">
        <is>
          <t>Simplification</t>
        </is>
      </c>
    </row>
    <row r="41">
      <c r="A41" s="74" t="n">
        <v>37</v>
      </c>
      <c r="B41" s="74" t="inlineStr">
        <is>
          <t>Horizon and indices</t>
        </is>
      </c>
      <c r="C41" s="74" t="inlineStr">
        <is>
          <t>To 2050; CPI held flat after 2031</t>
        </is>
      </c>
      <c r="D41" s="74" t="inlineStr">
        <is>
          <t>To 2040; same indices; values after 2030 not a legacy target</t>
        </is>
      </c>
      <c r="E41" s="74" t="inlineStr">
        <is>
          <t>User decision v0.9 / v0.11</t>
        </is>
      </c>
      <c r="F41" s="74" t="inlineStr">
        <is>
          <t>Post-2030</t>
        </is>
      </c>
      <c r="G41" s="74" t="inlineStr">
        <is>
          <t>Decision</t>
        </is>
      </c>
    </row>
    <row r="42">
      <c r="A42" s="74" t="n">
        <v>38</v>
      </c>
      <c r="B42" s="74" t="inlineStr">
        <is>
          <t>Data vintage</t>
        </is>
      </c>
      <c r="C42" s="74" t="inlineStr">
        <is>
          <t>Proprietary price forecasts; IEA balances</t>
        </is>
      </c>
      <c r="D42" s="74" t="inlineStr">
        <is>
          <t>NoPropData extracts; energy use via kernel v1.6; IIASA EFs without inventory adjustment</t>
        </is>
      </c>
      <c r="E42" s="74" t="inlineStr">
        <is>
          <t>No proprietary data</t>
        </is>
      </c>
      <c r="F42" s="74" t="inlineStr">
        <is>
          <t>Levels; legacy price forecasts #N/A</t>
        </is>
      </c>
      <c r="G42" s="74" t="inlineStr">
        <is>
          <t>Data</t>
        </is>
      </c>
    </row>
    <row r="43">
      <c r="A43" s="74" t="n">
        <v>39</v>
      </c>
      <c r="B43" s="74" t="inlineStr">
        <is>
          <t>Formula structure</t>
        </is>
      </c>
      <c r="C43" s="74" t="inlineStr">
        <is>
          <t>Different formulas by block and year</t>
        </is>
      </c>
      <c r="D43" s="74" t="inlineStr">
        <is>
          <t>One formula per variable block; LAMBDA in the right column (2040) with the history/projection IF inside</t>
        </is>
      </c>
      <c r="E43" s="74" t="inlineStr">
        <is>
          <t>Auditability and copy-paste</t>
        </is>
      </c>
      <c r="F43" s="74" t="inlineStr">
        <is>
          <t>None (numerically identical)</t>
        </is>
      </c>
      <c r="G43" s="74"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53"/>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1"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1"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1"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1" t="n">
        <v>0.041868</v>
      </c>
    </row>
    <row r="14">
      <c r="B14" s="14" t="inlineStr">
        <is>
          <t>ETS: relative effectiveness of output-based allocation (fast estimate; auctioned = 1; legacy hardcoded)</t>
        </is>
      </c>
      <c r="C14" s="21" t="n">
        <v>0.5</v>
      </c>
    </row>
    <row r="15">
      <c r="B15" s="14" t="inlineStr">
        <is>
          <t>ETS: convergence exponent of the next-price proposal (legacy convergence factor, row 1966)</t>
        </is>
      </c>
      <c r="C15" s="21" t="n">
        <v>0.5</v>
      </c>
    </row>
    <row r="16">
      <c r="B16" s="1" t="inlineStr">
        <is>
          <t>ETS volatility table (legacy ETS+LTS rows 5-8; MTInputs labels D_ETSVolatility, D_ETSVolImpact)</t>
        </is>
      </c>
      <c r="C16" s="69" t="inlineStr">
        <is>
          <t>Medium</t>
        </is>
      </c>
      <c r="D16" s="69" t="inlineStr">
        <is>
          <t>High</t>
        </is>
      </c>
      <c r="E16" s="69" t="inlineStr">
        <is>
          <t>Low</t>
        </is>
      </c>
      <c r="F16" s="69" t="inlineStr">
        <is>
          <t>Zero</t>
        </is>
      </c>
    </row>
    <row r="17">
      <c r="B17" s="14" t="inlineStr">
        <is>
          <t>Assumed annual price volatility of the ETS</t>
        </is>
      </c>
      <c r="C17" s="24" t="n">
        <v>0.42</v>
      </c>
      <c r="D17" s="24" t="n">
        <v>0.63</v>
      </c>
      <c r="E17" s="24" t="n">
        <v>0.28</v>
      </c>
      <c r="F17" s="24" t="n">
        <v>0</v>
      </c>
    </row>
    <row r="18">
      <c r="B18" s="14" t="inlineStr">
        <is>
          <t>Abatement cost increase per unit of volatility (impact)</t>
        </is>
      </c>
      <c r="C18" s="24" t="n">
        <v>0.5</v>
      </c>
      <c r="D18" s="24" t="n">
        <v>0.75</v>
      </c>
      <c r="E18" s="24" t="n">
        <v>0.3333333333333333</v>
      </c>
      <c r="F18" s="24" t="n">
        <v>0</v>
      </c>
    </row>
    <row r="19">
      <c r="B19" s="14" t="inlineStr">
        <is>
          <t>Power demand: apply the legacy 2023-2024 energy demand shock (1 = yes; legacy row 2439; the fuel blocks do not apply it)</t>
        </is>
      </c>
      <c r="C19" s="25" t="n">
        <v>0</v>
      </c>
    </row>
    <row r="20">
      <c r="B20" s="14" t="inlineStr">
        <is>
          <t>Output code prefix (country.mit.; defined name CodePrefix)</t>
        </is>
      </c>
      <c r="C20" s="34">
        <f>LOWER($C$4)&amp;".mit."</f>
        <v/>
      </c>
    </row>
    <row r="22">
      <c r="B22" s="14" t="inlineStr">
        <is>
          <t>US CPI of ResultsYear (WEO USA|pcpi; CPIRes, base of the real-price index)</t>
        </is>
      </c>
      <c r="C22" s="36">
        <f>INDEX(WEOVal,MATCH("USA|pcpi",WEOKey,0),MATCH($C$8,WEOYear,0))</f>
        <v/>
      </c>
    </row>
    <row r="23">
      <c r="B23" s="14" t="inlineStr">
        <is>
          <t>US GDP deflator of ResultsYear (WEO USA|ngdp_d; DeflRes)</t>
        </is>
      </c>
      <c r="C23" s="36">
        <f>INDEX(WEOVal,MATCH("USA|ngdp_d",WEOKey,0),MATCH($C$8,WEOYear,0))</f>
        <v/>
      </c>
    </row>
    <row r="24">
      <c r="B24" s="14" t="inlineStr">
        <is>
          <t>Prices_dom row of the country and base year (PDomBase)</t>
        </is>
      </c>
      <c r="C24" s="10">
        <f>MATCH($C$4&amp;$C$7,PDomKey,0)</f>
        <v/>
      </c>
    </row>
    <row r="25">
      <c r="B25" s="14" t="inlineStr">
        <is>
          <t>Prices_dom row of the country and last historical price year (PDomLast)</t>
        </is>
      </c>
      <c r="C25" s="10">
        <f>MATCH($C$4&amp;$C$10,PDomKey,0)</f>
        <v/>
      </c>
    </row>
    <row r="27">
      <c r="B27" s="1" t="inlineStr">
        <is>
          <t>Version log</t>
        </is>
      </c>
    </row>
    <row r="28">
      <c r="B28" s="69" t="inlineStr">
        <is>
          <t>Version</t>
        </is>
      </c>
      <c r="C28" s="69" t="inlineStr">
        <is>
          <t>Date</t>
        </is>
      </c>
      <c r="D28" s="69" t="inlineStr">
        <is>
          <t>Description</t>
        </is>
      </c>
      <c r="E28" s="69" t="inlineStr">
        <is>
          <t>Max abs regression diff</t>
        </is>
      </c>
    </row>
    <row r="29">
      <c r="B29" s="14" t="inlineStr">
        <is>
          <t>0.1</t>
        </is>
      </c>
      <c r="C29" s="14" t="inlineStr">
        <is>
          <t>2026-10-08</t>
        </is>
      </c>
      <c r="D29" s="14" t="inlineStr">
        <is>
          <t>First build: design 2 price -&gt; fuel-use prototype, Egypt base data, 2 scenarios.</t>
        </is>
      </c>
      <c r="E29" s="14" t="inlineStr">
        <is>
          <t>n/a (first version)</t>
        </is>
      </c>
    </row>
    <row r="30">
      <c r="B30" s="14" t="inlineStr">
        <is>
          <t>0.2</t>
        </is>
      </c>
      <c r="C30" s="14" t="inlineStr">
        <is>
          <t>2026-10-08</t>
        </is>
      </c>
      <c r="D30" s="14" t="inlineStr">
        <is>
          <t>Inputs sheet by fuel|subsector (lookups separated from formulas); 4 hidden parameter columns D:G, global parameters; base year 2022 in column L; named LAMBDAs in 2035.</t>
        </is>
      </c>
      <c r="E30" s="14" t="inlineStr">
        <is>
          <t>0 (vs v0.1)</t>
        </is>
      </c>
    </row>
    <row r="31">
      <c r="B31" s="14" t="inlineStr">
        <is>
          <t>0.3</t>
        </is>
      </c>
      <c r="C31" s="14" t="inlineStr">
        <is>
          <t>2026-10-08</t>
        </is>
      </c>
      <c r="D31" s="14" t="inlineStr">
        <is>
          <t>Variable codes in column A; labels from Variables; code column per scenario with full CPAT codes (auto-numbered).</t>
        </is>
      </c>
      <c r="E31" s="14" t="inlineStr">
        <is>
          <t>0 (vs v0.2)</t>
        </is>
      </c>
    </row>
    <row r="32">
      <c r="B32" s="14" t="inlineStr">
        <is>
          <t>0.4</t>
        </is>
      </c>
      <c r="C32" s="14" t="inlineStr">
        <is>
          <t>2026-10-08</t>
        </is>
      </c>
      <c r="D32" s="14" t="inlineStr">
        <is>
          <t>Row outline: blocks roll up.</t>
        </is>
      </c>
      <c r="E32" s="14" t="inlineStr">
        <is>
          <t>0 (vs v0.3)</t>
        </is>
      </c>
    </row>
    <row r="33">
      <c r="B33" s="14" t="inlineStr">
        <is>
          <t>0.5</t>
        </is>
      </c>
      <c r="C33" s="14" t="inlineStr">
        <is>
          <t>2026-10-08</t>
        </is>
      </c>
      <c r="D33" s="14" t="inlineStr">
        <is>
          <t>White band text; summary lines under bands.</t>
        </is>
      </c>
      <c r="E33" s="14" t="inlineStr">
        <is>
          <t>0 (vs v0.4)</t>
        </is>
      </c>
    </row>
    <row r="34">
      <c r="B34" s="14" t="inlineStr">
        <is>
          <t>0.6</t>
        </is>
      </c>
      <c r="C34" s="14" t="inlineStr">
        <is>
          <t>2026-10-08</t>
        </is>
      </c>
      <c r="D34" s="14" t="inlineStr">
        <is>
          <t>MTInputs sheet per scenario; carbon price from MTInputs.</t>
        </is>
      </c>
      <c r="E34" s="14" t="inlineStr">
        <is>
          <t>0 (vs v0.5)</t>
        </is>
      </c>
    </row>
    <row r="35">
      <c r="B35" s="14" t="inlineStr">
        <is>
          <t>0.7</t>
        </is>
      </c>
      <c r="C35" s="14" t="inlineStr">
        <is>
          <t>2026-10-08</t>
        </is>
      </c>
      <c r="D35" s="14" t="inlineStr">
        <is>
          <t>Legacy CPAT section layout (1 Policies, 3 Power, 5-8 sectors, 11 Results; subsector &gt; variable &gt; fuel); policy wedges: new carbon tax with MTInputs coverage, new excise (fuel price reform), total new policy; feebate shadow price (not yet used).</t>
        </is>
      </c>
      <c r="E35" s="14" t="inlineStr">
        <is>
          <t>0 (common codes vs v0.6)</t>
        </is>
      </c>
    </row>
    <row r="36">
      <c r="B36" s="14" t="inlineStr">
        <is>
          <t>0.8</t>
        </is>
      </c>
      <c r="C36" s="14" t="inlineStr">
        <is>
          <t>2026-10-08</t>
        </is>
      </c>
      <c r="D36" s="14" t="inlineStr">
        <is>
          <t>Shadow price on the efficiency margin of fuel use; shadow prices by sector and share impacting efficiency in section 1; all policy paths continue linearly; biomass carbon-tax coverage TRUE.</t>
        </is>
      </c>
      <c r="E36" s="14" t="inlineStr">
        <is>
          <t>0 (common codes vs v0.7, no feebate)</t>
        </is>
      </c>
    </row>
    <row r="37">
      <c r="B37" s="14" t="inlineStr">
        <is>
          <t>0.9</t>
        </is>
      </c>
      <c r="C37" s="14" t="inlineStr">
        <is>
          <t>2026-10-08</t>
        </is>
      </c>
      <c r="D37"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7" s="14" t="inlineStr">
        <is>
          <t>intended change: all prices and fuel use (see check report)</t>
        </is>
      </c>
    </row>
    <row r="38">
      <c r="B38" s="14" t="inlineStr">
        <is>
          <t>0.10</t>
        </is>
      </c>
      <c r="C38" s="14" t="inlineStr">
        <is>
          <t>2026-10-08</t>
        </is>
      </c>
      <c r="D38" s="14" t="inlineStr">
        <is>
          <t>Other oil products treated like the other oil products (pass-through and margin from data); VAT-rate assumption where data blank (VAT_WEO for residential and oil products); changed data marked bright yellow.</t>
        </is>
      </c>
      <c r="E38" s="14" t="inlineStr">
        <is>
          <t>intended change: prices with VAT, other oil products, fuel use</t>
        </is>
      </c>
    </row>
    <row r="39">
      <c r="B39" s="14" t="inlineStr">
        <is>
          <t>0.11</t>
        </is>
      </c>
      <c r="C39" s="14" t="inlineStr">
        <is>
          <t>2026-10-09</t>
        </is>
      </c>
      <c r="D39"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9" s="14" t="inlineStr">
        <is>
          <t>0 to 2035 on unaffected codes (see check report); foo and horizon changes intended</t>
        </is>
      </c>
    </row>
    <row r="40">
      <c r="B40" s="14" t="inlineStr">
        <is>
          <t>0.12</t>
        </is>
      </c>
      <c r="C40" s="14" t="inlineStr">
        <is>
          <t>2026-10-09</t>
        </is>
      </c>
      <c r="D40" s="14" t="inlineStr">
        <is>
          <t>Revenues: existing tax revenue, existing subsidy cost and new-policy revenue as separate calculations per subsector and fuel; section 12 totals by sector, net existing, total and change vs scenario 1.</t>
        </is>
      </c>
      <c r="E40" s="14" t="inlineStr">
        <is>
          <t>0 on all v0.11 codes</t>
        </is>
      </c>
    </row>
    <row r="41">
      <c r="B41" s="14" t="inlineStr">
        <is>
          <t>0.13</t>
        </is>
      </c>
      <c r="C41" s="14" t="inlineStr">
        <is>
          <t>2026-10-09</t>
        </is>
      </c>
      <c r="D41" s="14" t="inlineStr">
        <is>
          <t>CO2 emissions from fuel combustion per subsector and fuel (fuel use x EF); section 13 totals by sector and fuel, change vs scenario 1.</t>
        </is>
      </c>
      <c r="E41" s="14" t="inlineStr">
        <is>
          <t>0 on all v0.12 codes</t>
        </is>
      </c>
    </row>
    <row r="42">
      <c r="B42" s="14" t="inlineStr">
        <is>
          <t>0.14</t>
        </is>
      </c>
      <c r="C42" s="14" t="inlineStr">
        <is>
          <t>2026-10-09</t>
        </is>
      </c>
      <c r="D42" s="14" t="inlineStr">
        <is>
          <t>Corrected Egypt price block (user); changed cells bright yellow in Prices_dom; VAT assumption only where the data cell is blank.</t>
        </is>
      </c>
      <c r="E42" s="14" t="inlineStr">
        <is>
          <t>intended: prices, taxes, subsidies, fuel use, revenue, CO2 (see check report)</t>
        </is>
      </c>
    </row>
    <row r="43">
      <c r="B43" s="14" t="inlineStr">
        <is>
          <t>0.15</t>
        </is>
      </c>
      <c r="C43" s="14" t="inlineStr">
        <is>
          <t>2026-10-09</t>
        </is>
      </c>
      <c r="D43" s="14" t="inlineStr">
        <is>
          <t>Layout: columns B:C and I:K grouped (D:G nested), row group buttons below, opens rolled up; Mitigation first tab at 75% zoom.</t>
        </is>
      </c>
      <c r="E43" s="14" t="inlineStr">
        <is>
          <t>0 (all codes vs v0.14)</t>
        </is>
      </c>
    </row>
    <row r="44">
      <c r="B44" s="14" t="inlineStr">
        <is>
          <t>0.16</t>
        </is>
      </c>
      <c r="C44" s="14" t="inlineStr">
        <is>
          <t>2026-10-09</t>
        </is>
      </c>
      <c r="D44" s="14" t="inlineStr">
        <is>
          <t>Layout: one level of column groups (B:G, I:K, 2030-2039 per scenario); light beige for the LAMBDA column and the 2023-2024 price history block; blank column between scenario groups.</t>
        </is>
      </c>
      <c r="E44" s="14" t="inlineStr">
        <is>
          <t>0 (all codes vs v0.15)</t>
        </is>
      </c>
    </row>
    <row r="45">
      <c r="B45" s="14" t="inlineStr">
        <is>
          <t>1.00</t>
        </is>
      </c>
      <c r="C45" s="14" t="inlineStr">
        <is>
          <t>2026-10-09</t>
        </is>
      </c>
      <c r="D45" s="14" t="inlineStr">
        <is>
          <t>Renamed CPAT-AI-Mitigation-MVP and upgraded to v1.00 (content as v0.16).</t>
        </is>
      </c>
      <c r="E45" s="14" t="inlineStr">
        <is>
          <t>0 (all codes vs v0.16)</t>
        </is>
      </c>
    </row>
    <row r="46">
      <c r="B46" s="14" t="inlineStr">
        <is>
          <t>1.01</t>
        </is>
      </c>
      <c r="C46" s="14" t="inlineStr">
        <is>
          <t>2026-10-09</t>
        </is>
      </c>
      <c r="D46" s="14" t="inlineStr">
        <is>
          <t>MTOutputs sheet: key results per scenario by output code (copy-pasteable row blocks); Charts sheet.</t>
        </is>
      </c>
      <c r="E46" s="14" t="inlineStr">
        <is>
          <t>0 (all Mitigation codes vs v1.00)</t>
        </is>
      </c>
    </row>
    <row r="47">
      <c r="B47" s="14" t="inlineStr">
        <is>
          <t>1.02</t>
        </is>
      </c>
      <c r="C47" s="14" t="inlineStr">
        <is>
          <t>2026-10-09</t>
        </is>
      </c>
      <c r="D47"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7" s="14" t="inlineStr">
        <is>
          <t>0 (all codes shared with v1.01; ETS scenarios change)</t>
        </is>
      </c>
    </row>
    <row r="48">
      <c r="B48" s="14" t="inlineStr">
        <is>
          <t>1.03</t>
        </is>
      </c>
      <c r="C48" s="14" t="inlineStr">
        <is>
          <t>2026-10-09</t>
        </is>
      </c>
      <c r="D48" s="14" t="inlineStr">
        <is>
          <t>Multiple scenarios: scenario definitions on MTInputs (combined packages), VBA module CPATScenarios (batch run with ETS goal seek, results stored as values), sheets StoredResults and ScenarioCompare; workbook is .xlsm.</t>
        </is>
      </c>
      <c r="E48" s="14" t="inlineStr">
        <is>
          <t>0 (all codes vs v1.02)</t>
        </is>
      </c>
    </row>
    <row r="49">
      <c r="B49" s="14" t="inlineStr">
        <is>
          <t>1.04</t>
        </is>
      </c>
      <c r="C49" s="14" t="inlineStr">
        <is>
          <t>2026-10-10</t>
        </is>
      </c>
      <c r="D49" s="14" t="inlineStr">
        <is>
          <t>First-run test for Excel: macro CheckBatchRun (lookups, baseline recalculated by the host vs stored, batch rerun vs stored values) with its report on the new sheet MacroCheck.</t>
        </is>
      </c>
      <c r="E49" s="14" t="inlineStr">
        <is>
          <t>0 (all codes vs v1.03)</t>
        </is>
      </c>
    </row>
    <row r="50">
      <c r="B50" s="14" t="inlineStr">
        <is>
          <t>1.05</t>
        </is>
      </c>
      <c r="C50" s="14" t="inlineStr">
        <is>
          <t>2026-10-10</t>
        </is>
      </c>
      <c r="D50"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50" s="14" t="inlineStr">
        <is>
          <t>0 (all codes vs v1.04)</t>
        </is>
      </c>
    </row>
    <row r="51">
      <c r="B51" s="14" t="inlineStr">
        <is>
          <t>1.06</t>
        </is>
      </c>
      <c r="C51" s="14" t="inlineStr">
        <is>
          <t>2026-10-10</t>
        </is>
      </c>
      <c r="D51" s="14" t="inlineStr">
        <is>
          <t>Power engineer model: demand, dispatch, retirement and capacity, investment (legacy H, I, K, L) with D6, D9, E1; generation and investment shares and consumption modelled; power CO2 in section 13; ten legacy bugs fixed (separate Word report); demand-shock switch (Settings C19); 5 MTOutputs indicators added.</t>
        </is>
      </c>
      <c r="E51" s="14" t="inlineStr">
        <is>
          <t>intended: power block, CO2 totals, ETS with power (see check report)</t>
        </is>
      </c>
    </row>
    <row r="52">
      <c r="B52" s="14" t="inlineStr">
        <is>
          <t>1.07</t>
        </is>
      </c>
      <c r="C52" s="14" t="inlineStr">
        <is>
          <t>2026-10-11</t>
        </is>
      </c>
      <c r="D52" s="14" t="inlineStr">
        <is>
          <t>Short formulas: every cell formula has at most 100 characters (defined names for the data tables, helper rows and columns, policy rates by sector in section 1, LAMBDA ROWLABEL for descriptions); planned retirement by generation type (data rows, switch per type, off for Egypt); memo lines of electricity demand by subsector and sector; 18 power indicators on MTOutputs, 6 power charts. Decisions: 2023 demand jump accepted; sector policies kept separate from power demand.</t>
        </is>
      </c>
      <c r="E52" s="14" t="inlineStr">
        <is>
          <t>0 on all v1.06 codes (see check report)</t>
        </is>
      </c>
    </row>
    <row r="53">
      <c r="B53" s="14" t="inlineStr">
        <is>
          <t>1.08</t>
        </is>
      </c>
      <c r="C53" s="14" t="inlineStr">
        <is>
          <t>2026-10-11</t>
        </is>
      </c>
      <c r="D53" s="14" t="inlineStr">
        <is>
          <t>Works without LAMBDA support: plain formulas (at most 100 characters) in every cell, the right column (2040) included; descriptions from a member-label table on Mapping; the named LAMBDAs kept as an optional library (sheet Lambdas: the LAMBDA formula of every calculated row).</t>
        </is>
      </c>
      <c r="E53" s="14" t="inlineStr">
        <is>
          <t>0 on all v1.07 codes (see check report)</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2:F1997"/>
  <sheetViews>
    <sheetView tabSelected="0" workbookViewId="0">
      <pane ySplit="4" topLeftCell="A5" activePane="bottomLeft" state="frozen"/>
      <selection pane="bottomLeft" activeCell="A1" sqref="A1"/>
    </sheetView>
  </sheetViews>
  <sheetFormatPr baseColWidth="8" defaultRowHeight="15" outlineLevelCol="0"/>
  <cols>
    <col width="10" customWidth="1" min="1" max="1"/>
    <col width="12" customWidth="1" min="2" max="2"/>
    <col width="8" customWidth="1" min="3" max="3"/>
    <col width="8" customWidth="1" min="4" max="4"/>
    <col width="14" customWidth="1" min="5" max="5"/>
    <col width="120" customWidth="1" min="6" max="6"/>
  </cols>
  <sheetData>
    <row r="2">
      <c r="A2" s="2" t="inlineStr">
        <is>
          <t>Lambdas - optional LAMBDA formulas by row (the workbook itself uses plain formulas only)</t>
        </is>
      </c>
      <c r="B2" s="3" t="n"/>
      <c r="C2" s="3" t="n"/>
      <c r="D2" s="3" t="n"/>
      <c r="E2" s="3" t="n"/>
      <c r="F2" s="3" t="n"/>
    </row>
    <row r="3">
      <c r="A3" s="14" t="inlineStr">
        <is>
          <t>The named LAMBDAs (Name Manager, 84) are an optional library: Excel 365 can use them, other spreadsheets ignore them. Column F is the formula for the right column (AD) of scenario 1; type = before it to use it, and copy it over the row. The base year keeps its own formula where it differs.</t>
        </is>
      </c>
    </row>
    <row r="4">
      <c r="A4" s="69" t="inlineStr">
        <is>
          <t>Mitigation row</t>
        </is>
      </c>
      <c r="B4" s="69" t="inlineStr">
        <is>
          <t>Variable</t>
        </is>
      </c>
      <c r="C4" s="69" t="inlineStr">
        <is>
          <t>Fuel / member</t>
        </is>
      </c>
      <c r="D4" s="69" t="inlineStr">
        <is>
          <t>Sector</t>
        </is>
      </c>
      <c r="E4" s="69" t="inlineStr">
        <is>
          <t>LAMBDA</t>
        </is>
      </c>
      <c r="F4" s="69" t="inlineStr">
        <is>
          <t>Formula (without =)</t>
        </is>
      </c>
    </row>
    <row r="5">
      <c r="A5" s="14" t="n">
        <v>12</v>
      </c>
      <c r="B5" s="14" t="inlineStr">
        <is>
          <t>cptraj</t>
        </is>
      </c>
      <c r="C5" s="14" t="inlineStr"/>
      <c r="D5" s="14" t="inlineStr"/>
      <c r="E5" s="14" t="inlineStr">
        <is>
          <t>PATH</t>
        </is>
      </c>
      <c r="F5" s="78" t="inlineStr">
        <is>
          <t>PATH(AD$4,AD$14,AD$17,AD$15,AD$16,AD$18="Linear*")*AD$21</t>
        </is>
      </c>
    </row>
    <row r="6">
      <c r="A6" s="14" t="n">
        <v>20</v>
      </c>
      <c r="B6" s="14" t="inlineStr">
        <is>
          <t>cp.t</t>
        </is>
      </c>
      <c r="C6" s="14" t="inlineStr"/>
      <c r="D6" s="14" t="inlineStr"/>
      <c r="E6" s="14" t="inlineStr">
        <is>
          <t>PATHYEARS</t>
        </is>
      </c>
      <c r="F6" s="78" t="inlineStr">
        <is>
          <t>PATHYEARS(AD$4,AD$14,AD$17,AD$18="Linear*")</t>
        </is>
      </c>
    </row>
    <row r="7">
      <c r="A7" s="14" t="n">
        <v>21</v>
      </c>
      <c r="B7" s="14" t="inlineStr">
        <is>
          <t>cp.nom</t>
        </is>
      </c>
      <c r="C7" s="14" t="inlineStr"/>
      <c r="D7" s="14" t="inlineStr"/>
      <c r="E7" s="14" t="inlineStr">
        <is>
          <t>NOMFACTOR</t>
        </is>
      </c>
      <c r="F7" s="78" t="inlineStr">
        <is>
          <t>NOMFACTOR(AD$19,AD$8)</t>
        </is>
      </c>
    </row>
    <row r="8">
      <c r="A8" s="14" t="n">
        <v>80</v>
      </c>
      <c r="B8" s="14" t="inlineStr">
        <is>
          <t>fpr</t>
        </is>
      </c>
      <c r="C8" s="14" t="inlineStr">
        <is>
          <t>coa</t>
        </is>
      </c>
      <c r="D8" s="14" t="inlineStr">
        <is>
          <t>pow</t>
        </is>
      </c>
      <c r="E8" s="14" t="inlineStr">
        <is>
          <t>PATH</t>
        </is>
      </c>
      <c r="F8" s="78" t="inlineStr">
        <is>
          <t>PATH(AD$4,AD$50,AD$51,AD52,AD66,TRUE)</t>
        </is>
      </c>
    </row>
    <row r="9">
      <c r="A9" s="14" t="n">
        <v>81</v>
      </c>
      <c r="B9" s="14" t="inlineStr">
        <is>
          <t>fpr</t>
        </is>
      </c>
      <c r="C9" s="14" t="inlineStr">
        <is>
          <t>coa</t>
        </is>
      </c>
      <c r="D9" s="14" t="inlineStr">
        <is>
          <t>res</t>
        </is>
      </c>
      <c r="E9" s="14" t="inlineStr">
        <is>
          <t>PATH</t>
        </is>
      </c>
      <c r="F9" s="78" t="inlineStr">
        <is>
          <t>PATH(AD$4,AD$50,AD$51,AD53,AD67,TRUE)</t>
        </is>
      </c>
    </row>
    <row r="10">
      <c r="A10" s="14" t="n">
        <v>82</v>
      </c>
      <c r="B10" s="14" t="inlineStr">
        <is>
          <t>fpr</t>
        </is>
      </c>
      <c r="C10" s="14" t="inlineStr">
        <is>
          <t>coa</t>
        </is>
      </c>
      <c r="D10" s="14" t="inlineStr">
        <is>
          <t>ind</t>
        </is>
      </c>
      <c r="E10" s="14" t="inlineStr">
        <is>
          <t>PATH</t>
        </is>
      </c>
      <c r="F10" s="78" t="inlineStr">
        <is>
          <t>PATH(AD$4,AD$50,AD$51,AD54,AD68,TRUE)</t>
        </is>
      </c>
    </row>
    <row r="11">
      <c r="A11" s="14" t="n">
        <v>83</v>
      </c>
      <c r="B11" s="14" t="inlineStr">
        <is>
          <t>fpr</t>
        </is>
      </c>
      <c r="C11" s="14" t="inlineStr">
        <is>
          <t>nga</t>
        </is>
      </c>
      <c r="D11" s="14" t="inlineStr">
        <is>
          <t>pow</t>
        </is>
      </c>
      <c r="E11" s="14" t="inlineStr">
        <is>
          <t>PATH</t>
        </is>
      </c>
      <c r="F11" s="78" t="inlineStr">
        <is>
          <t>PATH(AD$4,AD$50,AD$51,AD55,AD69,TRUE)</t>
        </is>
      </c>
    </row>
    <row r="12">
      <c r="A12" s="14" t="n">
        <v>84</v>
      </c>
      <c r="B12" s="14" t="inlineStr">
        <is>
          <t>fpr</t>
        </is>
      </c>
      <c r="C12" s="14" t="inlineStr">
        <is>
          <t>nga</t>
        </is>
      </c>
      <c r="D12" s="14" t="inlineStr">
        <is>
          <t>res</t>
        </is>
      </c>
      <c r="E12" s="14" t="inlineStr">
        <is>
          <t>PATH</t>
        </is>
      </c>
      <c r="F12" s="78" t="inlineStr">
        <is>
          <t>PATH(AD$4,AD$50,AD$51,AD56,AD70,TRUE)</t>
        </is>
      </c>
    </row>
    <row r="13">
      <c r="A13" s="14" t="n">
        <v>85</v>
      </c>
      <c r="B13" s="14" t="inlineStr">
        <is>
          <t>fpr</t>
        </is>
      </c>
      <c r="C13" s="14" t="inlineStr">
        <is>
          <t>nga</t>
        </is>
      </c>
      <c r="D13" s="14" t="inlineStr">
        <is>
          <t>ind</t>
        </is>
      </c>
      <c r="E13" s="14" t="inlineStr">
        <is>
          <t>PATH</t>
        </is>
      </c>
      <c r="F13" s="78" t="inlineStr">
        <is>
          <t>PATH(AD$4,AD$50,AD$51,AD57,AD71,TRUE)</t>
        </is>
      </c>
    </row>
    <row r="14">
      <c r="A14" s="14" t="n">
        <v>86</v>
      </c>
      <c r="B14" s="14" t="inlineStr">
        <is>
          <t>fpr</t>
        </is>
      </c>
      <c r="C14" s="14" t="inlineStr">
        <is>
          <t>ecy</t>
        </is>
      </c>
      <c r="D14" s="14" t="inlineStr">
        <is>
          <t>res</t>
        </is>
      </c>
      <c r="E14" s="14" t="inlineStr">
        <is>
          <t>PATH</t>
        </is>
      </c>
      <c r="F14" s="78" t="inlineStr">
        <is>
          <t>PATH(AD$4,AD$50,AD$51,AD58,AD72,TRUE)</t>
        </is>
      </c>
    </row>
    <row r="15">
      <c r="A15" s="14" t="n">
        <v>87</v>
      </c>
      <c r="B15" s="14" t="inlineStr">
        <is>
          <t>fpr</t>
        </is>
      </c>
      <c r="C15" s="14" t="inlineStr">
        <is>
          <t>ecy</t>
        </is>
      </c>
      <c r="D15" s="14" t="inlineStr">
        <is>
          <t>ind</t>
        </is>
      </c>
      <c r="E15" s="14" t="inlineStr">
        <is>
          <t>PATH</t>
        </is>
      </c>
      <c r="F15" s="78" t="inlineStr">
        <is>
          <t>PATH(AD$4,AD$50,AD$51,AD59,AD73,TRUE)</t>
        </is>
      </c>
    </row>
    <row r="16">
      <c r="A16" s="14" t="n">
        <v>88</v>
      </c>
      <c r="B16" s="14" t="inlineStr">
        <is>
          <t>fpr</t>
        </is>
      </c>
      <c r="C16" s="14" t="inlineStr">
        <is>
          <t>gso</t>
        </is>
      </c>
      <c r="D16" s="14" t="inlineStr">
        <is>
          <t>all</t>
        </is>
      </c>
      <c r="E16" s="14" t="inlineStr">
        <is>
          <t>PATH</t>
        </is>
      </c>
      <c r="F16" s="78" t="inlineStr">
        <is>
          <t>PATH(AD$4,AD$50,AD$51,AD60,AD74,TRUE)</t>
        </is>
      </c>
    </row>
    <row r="17">
      <c r="A17" s="14" t="n">
        <v>89</v>
      </c>
      <c r="B17" s="14" t="inlineStr">
        <is>
          <t>fpr</t>
        </is>
      </c>
      <c r="C17" s="14" t="inlineStr">
        <is>
          <t>die</t>
        </is>
      </c>
      <c r="D17" s="14" t="inlineStr">
        <is>
          <t>all</t>
        </is>
      </c>
      <c r="E17" s="14" t="inlineStr">
        <is>
          <t>PATH</t>
        </is>
      </c>
      <c r="F17" s="78" t="inlineStr">
        <is>
          <t>PATH(AD$4,AD$50,AD$51,AD61,AD75,TRUE)</t>
        </is>
      </c>
    </row>
    <row r="18">
      <c r="A18" s="14" t="n">
        <v>90</v>
      </c>
      <c r="B18" s="14" t="inlineStr">
        <is>
          <t>fpr</t>
        </is>
      </c>
      <c r="C18" s="14" t="inlineStr">
        <is>
          <t>lpg</t>
        </is>
      </c>
      <c r="D18" s="14" t="inlineStr">
        <is>
          <t>all</t>
        </is>
      </c>
      <c r="E18" s="14" t="inlineStr">
        <is>
          <t>PATH</t>
        </is>
      </c>
      <c r="F18" s="78" t="inlineStr">
        <is>
          <t>PATH(AD$4,AD$50,AD$51,AD62,AD76,TRUE)</t>
        </is>
      </c>
    </row>
    <row r="19">
      <c r="A19" s="14" t="n">
        <v>91</v>
      </c>
      <c r="B19" s="14" t="inlineStr">
        <is>
          <t>fpr</t>
        </is>
      </c>
      <c r="C19" s="14" t="inlineStr">
        <is>
          <t>ker</t>
        </is>
      </c>
      <c r="D19" s="14" t="inlineStr">
        <is>
          <t>all</t>
        </is>
      </c>
      <c r="E19" s="14" t="inlineStr">
        <is>
          <t>PATH</t>
        </is>
      </c>
      <c r="F19" s="78" t="inlineStr">
        <is>
          <t>PATH(AD$4,AD$50,AD$51,AD63,AD77,TRUE)</t>
        </is>
      </c>
    </row>
    <row r="20">
      <c r="A20" s="14" t="n">
        <v>92</v>
      </c>
      <c r="B20" s="14" t="inlineStr">
        <is>
          <t>fpr</t>
        </is>
      </c>
      <c r="C20" s="14" t="inlineStr">
        <is>
          <t>oop</t>
        </is>
      </c>
      <c r="D20" s="14" t="inlineStr">
        <is>
          <t>all</t>
        </is>
      </c>
      <c r="E20" s="14" t="inlineStr">
        <is>
          <t>PATH</t>
        </is>
      </c>
      <c r="F20" s="78" t="inlineStr">
        <is>
          <t>PATH(AD$4,AD$50,AD$51,AD64,AD78,TRUE)</t>
        </is>
      </c>
    </row>
    <row r="21">
      <c r="A21" s="14" t="n">
        <v>93</v>
      </c>
      <c r="B21" s="14" t="inlineStr">
        <is>
          <t>fpr</t>
        </is>
      </c>
      <c r="C21" s="14" t="inlineStr">
        <is>
          <t>bio</t>
        </is>
      </c>
      <c r="D21" s="14" t="inlineStr">
        <is>
          <t>all</t>
        </is>
      </c>
      <c r="E21" s="14" t="inlineStr">
        <is>
          <t>PATH</t>
        </is>
      </c>
      <c r="F21" s="78" t="inlineStr">
        <is>
          <t>PATH(AD$4,AD$50,AD$51,AD65,AD79,TRUE)</t>
        </is>
      </c>
    </row>
    <row r="22">
      <c r="A22" s="14" t="n">
        <v>105</v>
      </c>
      <c r="B22" s="14" t="inlineStr">
        <is>
          <t>ets.on</t>
        </is>
      </c>
      <c r="C22" s="14" t="inlineStr"/>
      <c r="D22" s="14" t="inlineStr"/>
      <c r="E22" s="14" t="inlineStr">
        <is>
          <t>ETSON</t>
        </is>
      </c>
      <c r="F22" s="78" t="inlineStr">
        <is>
          <t>ETSON(AD$95,AD$4,AD$99)</t>
        </is>
      </c>
    </row>
    <row r="23">
      <c r="A23" s="14" t="n">
        <v>124</v>
      </c>
      <c r="B23" s="14" t="inlineStr">
        <is>
          <t>etsc</t>
        </is>
      </c>
      <c r="C23" s="14" t="inlineStr">
        <is>
          <t>all</t>
        </is>
      </c>
      <c r="D23" s="14" t="inlineStr">
        <is>
          <t>pow</t>
        </is>
      </c>
      <c r="E23" s="14" t="inlineStr">
        <is>
          <t>ETSCOVER</t>
        </is>
      </c>
      <c r="F23" s="78" t="inlineStr">
        <is>
          <t>ETSCOVER(AD$105,AD107)</t>
        </is>
      </c>
    </row>
    <row r="24">
      <c r="A24" s="14" t="n">
        <v>125</v>
      </c>
      <c r="B24" s="14" t="inlineStr">
        <is>
          <t>etsc</t>
        </is>
      </c>
      <c r="C24" s="14" t="inlineStr">
        <is>
          <t>all</t>
        </is>
      </c>
      <c r="D24" s="14" t="inlineStr">
        <is>
          <t>rod</t>
        </is>
      </c>
      <c r="E24" s="14" t="inlineStr">
        <is>
          <t>ETSCOVER</t>
        </is>
      </c>
      <c r="F24" s="78" t="inlineStr">
        <is>
          <t>ETSCOVER(AD$105,AD108)</t>
        </is>
      </c>
    </row>
    <row r="25">
      <c r="A25" s="14" t="n">
        <v>126</v>
      </c>
      <c r="B25" s="14" t="inlineStr">
        <is>
          <t>etsc</t>
        </is>
      </c>
      <c r="C25" s="14" t="inlineStr">
        <is>
          <t>all</t>
        </is>
      </c>
      <c r="D25" s="14" t="inlineStr">
        <is>
          <t>ral</t>
        </is>
      </c>
      <c r="E25" s="14" t="inlineStr">
        <is>
          <t>ETSCOVER</t>
        </is>
      </c>
      <c r="F25" s="78" t="inlineStr">
        <is>
          <t>ETSCOVER(AD$105,AD109)</t>
        </is>
      </c>
    </row>
    <row r="26">
      <c r="A26" s="14" t="n">
        <v>127</v>
      </c>
      <c r="B26" s="14" t="inlineStr">
        <is>
          <t>etsc</t>
        </is>
      </c>
      <c r="C26" s="14" t="inlineStr">
        <is>
          <t>all</t>
        </is>
      </c>
      <c r="D26" s="14" t="inlineStr">
        <is>
          <t>avi</t>
        </is>
      </c>
      <c r="E26" s="14" t="inlineStr">
        <is>
          <t>ETSCOVER</t>
        </is>
      </c>
      <c r="F26" s="78" t="inlineStr">
        <is>
          <t>ETSCOVER(AD$105,AD110)</t>
        </is>
      </c>
    </row>
    <row r="27">
      <c r="A27" s="14" t="n">
        <v>128</v>
      </c>
      <c r="B27" s="14" t="inlineStr">
        <is>
          <t>etsc</t>
        </is>
      </c>
      <c r="C27" s="14" t="inlineStr">
        <is>
          <t>all</t>
        </is>
      </c>
      <c r="D27" s="14" t="inlineStr">
        <is>
          <t>nav</t>
        </is>
      </c>
      <c r="E27" s="14" t="inlineStr">
        <is>
          <t>ETSCOVER</t>
        </is>
      </c>
      <c r="F27" s="78" t="inlineStr">
        <is>
          <t>ETSCOVER(AD$105,AD111)</t>
        </is>
      </c>
    </row>
    <row r="28">
      <c r="A28" s="14" t="n">
        <v>129</v>
      </c>
      <c r="B28" s="14" t="inlineStr">
        <is>
          <t>etsc</t>
        </is>
      </c>
      <c r="C28" s="14" t="inlineStr">
        <is>
          <t>all</t>
        </is>
      </c>
      <c r="D28" s="14" t="inlineStr">
        <is>
          <t>res</t>
        </is>
      </c>
      <c r="E28" s="14" t="inlineStr">
        <is>
          <t>ETSCOVER</t>
        </is>
      </c>
      <c r="F28" s="78" t="inlineStr">
        <is>
          <t>ETSCOVER(AD$105,AD112)</t>
        </is>
      </c>
    </row>
    <row r="29">
      <c r="A29" s="14" t="n">
        <v>130</v>
      </c>
      <c r="B29" s="14" t="inlineStr">
        <is>
          <t>etsc</t>
        </is>
      </c>
      <c r="C29" s="14" t="inlineStr">
        <is>
          <t>all</t>
        </is>
      </c>
      <c r="D29" s="14" t="inlineStr">
        <is>
          <t>foo</t>
        </is>
      </c>
      <c r="E29" s="14" t="inlineStr">
        <is>
          <t>ETSCOVER</t>
        </is>
      </c>
      <c r="F29" s="78" t="inlineStr">
        <is>
          <t>ETSCOVER(AD$105,AD113)</t>
        </is>
      </c>
    </row>
    <row r="30">
      <c r="A30" s="14" t="n">
        <v>131</v>
      </c>
      <c r="B30" s="14" t="inlineStr">
        <is>
          <t>etsc</t>
        </is>
      </c>
      <c r="C30" s="14" t="inlineStr">
        <is>
          <t>all</t>
        </is>
      </c>
      <c r="D30" s="14" t="inlineStr">
        <is>
          <t>srv</t>
        </is>
      </c>
      <c r="E30" s="14" t="inlineStr">
        <is>
          <t>ETSCOVER</t>
        </is>
      </c>
      <c r="F30" s="78" t="inlineStr">
        <is>
          <t>ETSCOVER(AD$105,AD114)</t>
        </is>
      </c>
    </row>
    <row r="31">
      <c r="A31" s="14" t="n">
        <v>132</v>
      </c>
      <c r="B31" s="14" t="inlineStr">
        <is>
          <t>etsc</t>
        </is>
      </c>
      <c r="C31" s="14" t="inlineStr">
        <is>
          <t>all</t>
        </is>
      </c>
      <c r="D31" s="14" t="inlineStr">
        <is>
          <t>mch</t>
        </is>
      </c>
      <c r="E31" s="14" t="inlineStr">
        <is>
          <t>ETSCOVER</t>
        </is>
      </c>
      <c r="F31" s="78" t="inlineStr">
        <is>
          <t>ETSCOVER(AD$105,AD115)</t>
        </is>
      </c>
    </row>
    <row r="32">
      <c r="A32" s="14" t="n">
        <v>133</v>
      </c>
      <c r="B32" s="14" t="inlineStr">
        <is>
          <t>etsc</t>
        </is>
      </c>
      <c r="C32" s="14" t="inlineStr">
        <is>
          <t>all</t>
        </is>
      </c>
      <c r="D32" s="14" t="inlineStr">
        <is>
          <t>irn</t>
        </is>
      </c>
      <c r="E32" s="14" t="inlineStr">
        <is>
          <t>ETSCOVER</t>
        </is>
      </c>
      <c r="F32" s="78" t="inlineStr">
        <is>
          <t>ETSCOVER(AD$105,AD116)</t>
        </is>
      </c>
    </row>
    <row r="33">
      <c r="A33" s="14" t="n">
        <v>134</v>
      </c>
      <c r="B33" s="14" t="inlineStr">
        <is>
          <t>etsc</t>
        </is>
      </c>
      <c r="C33" s="14" t="inlineStr">
        <is>
          <t>all</t>
        </is>
      </c>
      <c r="D33" s="14" t="inlineStr">
        <is>
          <t>nfm</t>
        </is>
      </c>
      <c r="E33" s="14" t="inlineStr">
        <is>
          <t>ETSCOVER</t>
        </is>
      </c>
      <c r="F33" s="78" t="inlineStr">
        <is>
          <t>ETSCOVER(AD$105,AD117)</t>
        </is>
      </c>
    </row>
    <row r="34">
      <c r="A34" s="14" t="n">
        <v>135</v>
      </c>
      <c r="B34" s="14" t="inlineStr">
        <is>
          <t>etsc</t>
        </is>
      </c>
      <c r="C34" s="14" t="inlineStr">
        <is>
          <t>all</t>
        </is>
      </c>
      <c r="D34" s="14" t="inlineStr">
        <is>
          <t>mac</t>
        </is>
      </c>
      <c r="E34" s="14" t="inlineStr">
        <is>
          <t>ETSCOVER</t>
        </is>
      </c>
      <c r="F34" s="78" t="inlineStr">
        <is>
          <t>ETSCOVER(AD$105,AD118)</t>
        </is>
      </c>
    </row>
    <row r="35">
      <c r="A35" s="14" t="n">
        <v>136</v>
      </c>
      <c r="B35" s="14" t="inlineStr">
        <is>
          <t>etsc</t>
        </is>
      </c>
      <c r="C35" s="14" t="inlineStr">
        <is>
          <t>all</t>
        </is>
      </c>
      <c r="D35" s="14" t="inlineStr">
        <is>
          <t>cem</t>
        </is>
      </c>
      <c r="E35" s="14" t="inlineStr">
        <is>
          <t>ETSCOVER</t>
        </is>
      </c>
      <c r="F35" s="78" t="inlineStr">
        <is>
          <t>ETSCOVER(AD$105,AD119)</t>
        </is>
      </c>
    </row>
    <row r="36">
      <c r="A36" s="14" t="n">
        <v>137</v>
      </c>
      <c r="B36" s="14" t="inlineStr">
        <is>
          <t>etsc</t>
        </is>
      </c>
      <c r="C36" s="14" t="inlineStr">
        <is>
          <t>all</t>
        </is>
      </c>
      <c r="D36" s="14" t="inlineStr">
        <is>
          <t>omn</t>
        </is>
      </c>
      <c r="E36" s="14" t="inlineStr">
        <is>
          <t>ETSCOVER</t>
        </is>
      </c>
      <c r="F36" s="78" t="inlineStr">
        <is>
          <t>ETSCOVER(AD$105,AD120)</t>
        </is>
      </c>
    </row>
    <row r="37">
      <c r="A37" s="14" t="n">
        <v>138</v>
      </c>
      <c r="B37" s="14" t="inlineStr">
        <is>
          <t>etsc</t>
        </is>
      </c>
      <c r="C37" s="14" t="inlineStr">
        <is>
          <t>all</t>
        </is>
      </c>
      <c r="D37" s="14" t="inlineStr">
        <is>
          <t>cst</t>
        </is>
      </c>
      <c r="E37" s="14" t="inlineStr">
        <is>
          <t>ETSCOVER</t>
        </is>
      </c>
      <c r="F37" s="78" t="inlineStr">
        <is>
          <t>ETSCOVER(AD$105,AD121)</t>
        </is>
      </c>
    </row>
    <row r="38">
      <c r="A38" s="14" t="n">
        <v>139</v>
      </c>
      <c r="B38" s="14" t="inlineStr">
        <is>
          <t>etsc</t>
        </is>
      </c>
      <c r="C38" s="14" t="inlineStr">
        <is>
          <t>all</t>
        </is>
      </c>
      <c r="D38" s="14" t="inlineStr">
        <is>
          <t>ftr</t>
        </is>
      </c>
      <c r="E38" s="14" t="inlineStr">
        <is>
          <t>ETSCOVER</t>
        </is>
      </c>
      <c r="F38" s="78" t="inlineStr">
        <is>
          <t>ETSCOVER(AD$105,AD122)</t>
        </is>
      </c>
    </row>
    <row r="39">
      <c r="A39" s="14" t="n">
        <v>140</v>
      </c>
      <c r="B39" s="14" t="inlineStr">
        <is>
          <t>etsc</t>
        </is>
      </c>
      <c r="C39" s="14" t="inlineStr">
        <is>
          <t>all</t>
        </is>
      </c>
      <c r="D39" s="14" t="inlineStr">
        <is>
          <t>oen</t>
        </is>
      </c>
      <c r="E39" s="14" t="inlineStr">
        <is>
          <t>ETSCOVER</t>
        </is>
      </c>
      <c r="F39" s="78" t="inlineStr">
        <is>
          <t>ETSCOVER(AD$105,AD123)</t>
        </is>
      </c>
    </row>
    <row r="40">
      <c r="A40" s="14" t="n">
        <v>150</v>
      </c>
      <c r="B40" s="14" t="inlineStr">
        <is>
          <t>etsb</t>
        </is>
      </c>
      <c r="C40" s="14" t="inlineStr">
        <is>
          <t>all</t>
        </is>
      </c>
      <c r="D40" s="14" t="inlineStr">
        <is>
          <t>pow</t>
        </is>
      </c>
      <c r="E40" s="14" t="inlineStr">
        <is>
          <t>PATH</t>
        </is>
      </c>
      <c r="F40" s="78" t="inlineStr">
        <is>
          <t>PATH(AD$4,AD$99,AD$100,AD142,AD146,FALSE)</t>
        </is>
      </c>
    </row>
    <row r="41">
      <c r="A41" s="14" t="n">
        <v>151</v>
      </c>
      <c r="B41" s="14" t="inlineStr">
        <is>
          <t>etsb</t>
        </is>
      </c>
      <c r="C41" s="14" t="inlineStr">
        <is>
          <t>all</t>
        </is>
      </c>
      <c r="D41" s="14" t="inlineStr">
        <is>
          <t>tra</t>
        </is>
      </c>
      <c r="E41" s="14" t="inlineStr">
        <is>
          <t>PATH</t>
        </is>
      </c>
      <c r="F41" s="78" t="inlineStr">
        <is>
          <t>PATH(AD$4,AD$99,AD$100,AD143,AD147,FALSE)</t>
        </is>
      </c>
    </row>
    <row r="42">
      <c r="A42" s="14" t="n">
        <v>152</v>
      </c>
      <c r="B42" s="14" t="inlineStr">
        <is>
          <t>etsb</t>
        </is>
      </c>
      <c r="C42" s="14" t="inlineStr">
        <is>
          <t>all</t>
        </is>
      </c>
      <c r="D42" s="14" t="inlineStr">
        <is>
          <t>res</t>
        </is>
      </c>
      <c r="E42" s="14" t="inlineStr">
        <is>
          <t>PATH</t>
        </is>
      </c>
      <c r="F42" s="78" t="inlineStr">
        <is>
          <t>PATH(AD$4,AD$99,AD$100,AD144,AD148,FALSE)</t>
        </is>
      </c>
    </row>
    <row r="43">
      <c r="A43" s="14" t="n">
        <v>153</v>
      </c>
      <c r="B43" s="14" t="inlineStr">
        <is>
          <t>etsb</t>
        </is>
      </c>
      <c r="C43" s="14" t="inlineStr">
        <is>
          <t>all</t>
        </is>
      </c>
      <c r="D43" s="14" t="inlineStr">
        <is>
          <t>ind</t>
        </is>
      </c>
      <c r="E43" s="14" t="inlineStr">
        <is>
          <t>PATH</t>
        </is>
      </c>
      <c r="F43" s="78" t="inlineStr">
        <is>
          <t>PATH(AD$4,AD$99,AD$100,AD145,AD149,FALSE)</t>
        </is>
      </c>
    </row>
    <row r="44">
      <c r="A44" s="14" t="n">
        <v>154</v>
      </c>
      <c r="B44" s="14" t="inlineStr">
        <is>
          <t>obr</t>
        </is>
      </c>
      <c r="C44" s="14" t="inlineStr">
        <is>
          <t>all</t>
        </is>
      </c>
      <c r="D44" s="14" t="inlineStr">
        <is>
          <t>pow</t>
        </is>
      </c>
      <c r="E44" s="14" t="inlineStr">
        <is>
          <t>OBRSHARE</t>
        </is>
      </c>
      <c r="F44" s="78" t="inlineStr">
        <is>
          <t>OBRSHARE(INDEX(AD$150:AD$153,$D154))</t>
        </is>
      </c>
    </row>
    <row r="45">
      <c r="A45" s="14" t="n">
        <v>155</v>
      </c>
      <c r="B45" s="14" t="inlineStr">
        <is>
          <t>obr</t>
        </is>
      </c>
      <c r="C45" s="14" t="inlineStr">
        <is>
          <t>all</t>
        </is>
      </c>
      <c r="D45" s="14" t="inlineStr">
        <is>
          <t>rod</t>
        </is>
      </c>
      <c r="E45" s="14" t="inlineStr">
        <is>
          <t>OBRSHARE</t>
        </is>
      </c>
      <c r="F45" s="78" t="inlineStr">
        <is>
          <t>OBRSHARE(INDEX(AD$150:AD$153,$D155))</t>
        </is>
      </c>
    </row>
    <row r="46">
      <c r="A46" s="14" t="n">
        <v>156</v>
      </c>
      <c r="B46" s="14" t="inlineStr">
        <is>
          <t>obr</t>
        </is>
      </c>
      <c r="C46" s="14" t="inlineStr">
        <is>
          <t>all</t>
        </is>
      </c>
      <c r="D46" s="14" t="inlineStr">
        <is>
          <t>ral</t>
        </is>
      </c>
      <c r="E46" s="14" t="inlineStr">
        <is>
          <t>OBRSHARE</t>
        </is>
      </c>
      <c r="F46" s="78" t="inlineStr">
        <is>
          <t>OBRSHARE(INDEX(AD$150:AD$153,$D156))</t>
        </is>
      </c>
    </row>
    <row r="47">
      <c r="A47" s="14" t="n">
        <v>157</v>
      </c>
      <c r="B47" s="14" t="inlineStr">
        <is>
          <t>obr</t>
        </is>
      </c>
      <c r="C47" s="14" t="inlineStr">
        <is>
          <t>all</t>
        </is>
      </c>
      <c r="D47" s="14" t="inlineStr">
        <is>
          <t>avi</t>
        </is>
      </c>
      <c r="E47" s="14" t="inlineStr">
        <is>
          <t>OBRSHARE</t>
        </is>
      </c>
      <c r="F47" s="78" t="inlineStr">
        <is>
          <t>OBRSHARE(INDEX(AD$150:AD$153,$D157))</t>
        </is>
      </c>
    </row>
    <row r="48">
      <c r="A48" s="14" t="n">
        <v>158</v>
      </c>
      <c r="B48" s="14" t="inlineStr">
        <is>
          <t>obr</t>
        </is>
      </c>
      <c r="C48" s="14" t="inlineStr">
        <is>
          <t>all</t>
        </is>
      </c>
      <c r="D48" s="14" t="inlineStr">
        <is>
          <t>nav</t>
        </is>
      </c>
      <c r="E48" s="14" t="inlineStr">
        <is>
          <t>OBRSHARE</t>
        </is>
      </c>
      <c r="F48" s="78" t="inlineStr">
        <is>
          <t>OBRSHARE(INDEX(AD$150:AD$153,$D158))</t>
        </is>
      </c>
    </row>
    <row r="49">
      <c r="A49" s="14" t="n">
        <v>159</v>
      </c>
      <c r="B49" s="14" t="inlineStr">
        <is>
          <t>obr</t>
        </is>
      </c>
      <c r="C49" s="14" t="inlineStr">
        <is>
          <t>all</t>
        </is>
      </c>
      <c r="D49" s="14" t="inlineStr">
        <is>
          <t>res</t>
        </is>
      </c>
      <c r="E49" s="14" t="inlineStr">
        <is>
          <t>OBRSHARE</t>
        </is>
      </c>
      <c r="F49" s="78" t="inlineStr">
        <is>
          <t>OBRSHARE(INDEX(AD$150:AD$153,$D159))</t>
        </is>
      </c>
    </row>
    <row r="50">
      <c r="A50" s="14" t="n">
        <v>160</v>
      </c>
      <c r="B50" s="14" t="inlineStr">
        <is>
          <t>obr</t>
        </is>
      </c>
      <c r="C50" s="14" t="inlineStr">
        <is>
          <t>all</t>
        </is>
      </c>
      <c r="D50" s="14" t="inlineStr">
        <is>
          <t>foo</t>
        </is>
      </c>
      <c r="E50" s="14" t="inlineStr">
        <is>
          <t>OBRSHARE</t>
        </is>
      </c>
      <c r="F50" s="78" t="inlineStr">
        <is>
          <t>OBRSHARE(INDEX(AD$150:AD$153,$D160))</t>
        </is>
      </c>
    </row>
    <row r="51">
      <c r="A51" s="14" t="n">
        <v>161</v>
      </c>
      <c r="B51" s="14" t="inlineStr">
        <is>
          <t>obr</t>
        </is>
      </c>
      <c r="C51" s="14" t="inlineStr">
        <is>
          <t>all</t>
        </is>
      </c>
      <c r="D51" s="14" t="inlineStr">
        <is>
          <t>srv</t>
        </is>
      </c>
      <c r="E51" s="14" t="inlineStr">
        <is>
          <t>OBRSHARE</t>
        </is>
      </c>
      <c r="F51" s="78" t="inlineStr">
        <is>
          <t>OBRSHARE(INDEX(AD$150:AD$153,$D161))</t>
        </is>
      </c>
    </row>
    <row r="52">
      <c r="A52" s="14" t="n">
        <v>162</v>
      </c>
      <c r="B52" s="14" t="inlineStr">
        <is>
          <t>obr</t>
        </is>
      </c>
      <c r="C52" s="14" t="inlineStr">
        <is>
          <t>all</t>
        </is>
      </c>
      <c r="D52" s="14" t="inlineStr">
        <is>
          <t>mch</t>
        </is>
      </c>
      <c r="E52" s="14" t="inlineStr">
        <is>
          <t>OBRSHARE</t>
        </is>
      </c>
      <c r="F52" s="78" t="inlineStr">
        <is>
          <t>OBRSHARE(INDEX(AD$150:AD$153,$D162))</t>
        </is>
      </c>
    </row>
    <row r="53">
      <c r="A53" s="14" t="n">
        <v>163</v>
      </c>
      <c r="B53" s="14" t="inlineStr">
        <is>
          <t>obr</t>
        </is>
      </c>
      <c r="C53" s="14" t="inlineStr">
        <is>
          <t>all</t>
        </is>
      </c>
      <c r="D53" s="14" t="inlineStr">
        <is>
          <t>irn</t>
        </is>
      </c>
      <c r="E53" s="14" t="inlineStr">
        <is>
          <t>OBRSHARE</t>
        </is>
      </c>
      <c r="F53" s="78" t="inlineStr">
        <is>
          <t>OBRSHARE(INDEX(AD$150:AD$153,$D163))</t>
        </is>
      </c>
    </row>
    <row r="54">
      <c r="A54" s="14" t="n">
        <v>164</v>
      </c>
      <c r="B54" s="14" t="inlineStr">
        <is>
          <t>obr</t>
        </is>
      </c>
      <c r="C54" s="14" t="inlineStr">
        <is>
          <t>all</t>
        </is>
      </c>
      <c r="D54" s="14" t="inlineStr">
        <is>
          <t>nfm</t>
        </is>
      </c>
      <c r="E54" s="14" t="inlineStr">
        <is>
          <t>OBRSHARE</t>
        </is>
      </c>
      <c r="F54" s="78" t="inlineStr">
        <is>
          <t>OBRSHARE(INDEX(AD$150:AD$153,$D164))</t>
        </is>
      </c>
    </row>
    <row r="55">
      <c r="A55" s="14" t="n">
        <v>165</v>
      </c>
      <c r="B55" s="14" t="inlineStr">
        <is>
          <t>obr</t>
        </is>
      </c>
      <c r="C55" s="14" t="inlineStr">
        <is>
          <t>all</t>
        </is>
      </c>
      <c r="D55" s="14" t="inlineStr">
        <is>
          <t>mac</t>
        </is>
      </c>
      <c r="E55" s="14" t="inlineStr">
        <is>
          <t>OBRSHARE</t>
        </is>
      </c>
      <c r="F55" s="78" t="inlineStr">
        <is>
          <t>OBRSHARE(INDEX(AD$150:AD$153,$D165))</t>
        </is>
      </c>
    </row>
    <row r="56">
      <c r="A56" s="14" t="n">
        <v>166</v>
      </c>
      <c r="B56" s="14" t="inlineStr">
        <is>
          <t>obr</t>
        </is>
      </c>
      <c r="C56" s="14" t="inlineStr">
        <is>
          <t>all</t>
        </is>
      </c>
      <c r="D56" s="14" t="inlineStr">
        <is>
          <t>cem</t>
        </is>
      </c>
      <c r="E56" s="14" t="inlineStr">
        <is>
          <t>OBRSHARE</t>
        </is>
      </c>
      <c r="F56" s="78" t="inlineStr">
        <is>
          <t>OBRSHARE(INDEX(AD$150:AD$153,$D166))</t>
        </is>
      </c>
    </row>
    <row r="57">
      <c r="A57" s="14" t="n">
        <v>167</v>
      </c>
      <c r="B57" s="14" t="inlineStr">
        <is>
          <t>obr</t>
        </is>
      </c>
      <c r="C57" s="14" t="inlineStr">
        <is>
          <t>all</t>
        </is>
      </c>
      <c r="D57" s="14" t="inlineStr">
        <is>
          <t>omn</t>
        </is>
      </c>
      <c r="E57" s="14" t="inlineStr">
        <is>
          <t>OBRSHARE</t>
        </is>
      </c>
      <c r="F57" s="78" t="inlineStr">
        <is>
          <t>OBRSHARE(INDEX(AD$150:AD$153,$D167))</t>
        </is>
      </c>
    </row>
    <row r="58">
      <c r="A58" s="14" t="n">
        <v>168</v>
      </c>
      <c r="B58" s="14" t="inlineStr">
        <is>
          <t>obr</t>
        </is>
      </c>
      <c r="C58" s="14" t="inlineStr">
        <is>
          <t>all</t>
        </is>
      </c>
      <c r="D58" s="14" t="inlineStr">
        <is>
          <t>cst</t>
        </is>
      </c>
      <c r="E58" s="14" t="inlineStr">
        <is>
          <t>OBRSHARE</t>
        </is>
      </c>
      <c r="F58" s="78" t="inlineStr">
        <is>
          <t>OBRSHARE(INDEX(AD$150:AD$153,$D168))</t>
        </is>
      </c>
    </row>
    <row r="59">
      <c r="A59" s="14" t="n">
        <v>169</v>
      </c>
      <c r="B59" s="14" t="inlineStr">
        <is>
          <t>obr</t>
        </is>
      </c>
      <c r="C59" s="14" t="inlineStr">
        <is>
          <t>all</t>
        </is>
      </c>
      <c r="D59" s="14" t="inlineStr">
        <is>
          <t>ftr</t>
        </is>
      </c>
      <c r="E59" s="14" t="inlineStr">
        <is>
          <t>OBRSHARE</t>
        </is>
      </c>
      <c r="F59" s="78" t="inlineStr">
        <is>
          <t>OBRSHARE(INDEX(AD$150:AD$153,$D169))</t>
        </is>
      </c>
    </row>
    <row r="60">
      <c r="A60" s="14" t="n">
        <v>170</v>
      </c>
      <c r="B60" s="14" t="inlineStr">
        <is>
          <t>obr</t>
        </is>
      </c>
      <c r="C60" s="14" t="inlineStr">
        <is>
          <t>all</t>
        </is>
      </c>
      <c r="D60" s="14" t="inlineStr">
        <is>
          <t>oen</t>
        </is>
      </c>
      <c r="E60" s="14" t="inlineStr">
        <is>
          <t>OBRSHARE</t>
        </is>
      </c>
      <c r="F60" s="78" t="inlineStr">
        <is>
          <t>OBRSHARE(INDEX(AD$150:AD$153,$D170))</t>
        </is>
      </c>
    </row>
    <row r="61">
      <c r="A61" s="14" t="n">
        <v>190</v>
      </c>
      <c r="B61" s="14" t="inlineStr">
        <is>
          <t>ets.vol</t>
        </is>
      </c>
      <c r="C61" s="14" t="inlineStr"/>
      <c r="D61" s="14" t="inlineStr"/>
      <c r="E61" s="14" t="inlineStr">
        <is>
          <t>VOLPICK</t>
        </is>
      </c>
      <c r="F61" s="78" t="inlineStr">
        <is>
          <t>VOLPICK(AD$102,Settings!$C$17:$F$17)</t>
        </is>
      </c>
    </row>
    <row r="62">
      <c r="A62" s="14" t="n">
        <v>191</v>
      </c>
      <c r="B62" s="14" t="inlineStr">
        <is>
          <t>ets.imp</t>
        </is>
      </c>
      <c r="C62" s="14" t="inlineStr"/>
      <c r="D62" s="14" t="inlineStr"/>
      <c r="E62" s="14" t="inlineStr">
        <is>
          <t>VOLPICK</t>
        </is>
      </c>
      <c r="F62" s="78" t="inlineStr">
        <is>
          <t>VOLPICK(AD$103,Settings!$C$18:$F$18)</t>
        </is>
      </c>
    </row>
    <row r="63">
      <c r="A63" s="14" t="n">
        <v>192</v>
      </c>
      <c r="B63" s="14" t="inlineStr">
        <is>
          <t>ets.vadj</t>
        </is>
      </c>
      <c r="C63" s="14" t="inlineStr"/>
      <c r="D63" s="14" t="inlineStr"/>
      <c r="E63" s="14" t="inlineStr">
        <is>
          <t>VOLADJ</t>
        </is>
      </c>
      <c r="F63" s="78" t="inlineStr">
        <is>
          <t>VOLADJ(AD$190,AD$191,AD$104)</t>
        </is>
      </c>
    </row>
    <row r="64">
      <c r="A64" s="14" t="n">
        <v>193</v>
      </c>
      <c r="B64" s="14" t="inlineStr">
        <is>
          <t>ets.bce</t>
        </is>
      </c>
      <c r="C64" s="14" t="inlineStr"/>
      <c r="D64" s="14" t="inlineStr"/>
      <c r="E64" s="14" t="inlineStr">
        <is>
          <t>COVERED</t>
        </is>
      </c>
      <c r="F64" s="78" t="inlineStr">
        <is>
          <t>COVERED(AD$172:AD$188,AD$124:AD$140)</t>
        </is>
      </c>
    </row>
    <row r="65">
      <c r="A65" s="14" t="n">
        <v>194</v>
      </c>
      <c r="B65" s="14" t="inlineStr">
        <is>
          <t>ets.chg</t>
        </is>
      </c>
      <c r="C65" s="14" t="inlineStr"/>
      <c r="D65" s="14" t="inlineStr"/>
      <c r="E65" s="14" t="inlineStr">
        <is>
          <t>CAPCHANGE</t>
        </is>
      </c>
      <c r="F65" s="78" t="inlineStr">
        <is>
          <t>CAPCHANGE(AD$4,AD$99,AD$100,AD$96,AD$97)</t>
        </is>
      </c>
    </row>
    <row r="66">
      <c r="A66" s="14" t="n">
        <v>195</v>
      </c>
      <c r="B66" s="14" t="inlineStr">
        <is>
          <t>ets.cap</t>
        </is>
      </c>
      <c r="C66" s="14" t="inlineStr"/>
      <c r="D66" s="14" t="inlineStr"/>
      <c r="E66" s="14" t="inlineStr">
        <is>
          <t>ETSCAP</t>
        </is>
      </c>
      <c r="F66" s="78" t="inlineStr">
        <is>
          <t>ETSCAP(AD$105,AD$4,AD$100,AD$98,AD$193,AD$194,AC$195)</t>
        </is>
      </c>
    </row>
    <row r="67">
      <c r="A67" s="14" t="n">
        <v>196</v>
      </c>
      <c r="B67" s="14" t="inlineStr">
        <is>
          <t>ets.se</t>
        </is>
      </c>
      <c r="C67" s="14" t="inlineStr"/>
      <c r="D67" s="14" t="inlineStr"/>
      <c r="E67" s="14" t="inlineStr">
        <is>
          <t>ETSSEMI</t>
        </is>
      </c>
      <c r="F67" s="78" t="inlineStr">
        <is>
          <t>ETSSEMI(AD$172:AD$188,AD$124:AD$140,SemiEl,AD$154:AD$170,OBREff,AD$193)</t>
        </is>
      </c>
    </row>
    <row r="68">
      <c r="A68" s="14" t="n">
        <v>197</v>
      </c>
      <c r="B68" s="14" t="inlineStr">
        <is>
          <t>ets.est</t>
        </is>
      </c>
      <c r="C68" s="14" t="inlineStr"/>
      <c r="D68" s="14" t="inlineStr"/>
      <c r="E68" s="14" t="inlineStr">
        <is>
          <t>ETSESTIMATE</t>
        </is>
      </c>
      <c r="F68" s="78" t="inlineStr">
        <is>
          <t>ETSESTIMATE(AD$105,AD$195,AD$193,AD$196,AD$192)</t>
        </is>
      </c>
    </row>
    <row r="69">
      <c r="A69" s="14" t="n">
        <v>199</v>
      </c>
      <c r="B69" s="14" t="inlineStr">
        <is>
          <t>ets.p</t>
        </is>
      </c>
      <c r="C69" s="14" t="inlineStr"/>
      <c r="D69" s="14" t="inlineStr"/>
      <c r="E69" s="14" t="inlineStr">
        <is>
          <t>ETSPRICE</t>
        </is>
      </c>
      <c r="F69" s="78" t="inlineStr">
        <is>
          <t>ETSPRICE(AD$105,AD$101,AD$198,AD$197,AD$12)</t>
        </is>
      </c>
    </row>
    <row r="70">
      <c r="A70" s="14" t="n">
        <v>200</v>
      </c>
      <c r="B70" s="14" t="inlineStr">
        <is>
          <t>ets.pe</t>
        </is>
      </c>
      <c r="C70" s="14" t="inlineStr"/>
      <c r="D70" s="14" t="inlineStr"/>
      <c r="E70" s="14" t="inlineStr">
        <is>
          <t>TAXEQUIV</t>
        </is>
      </c>
      <c r="F70" s="78" t="inlineStr">
        <is>
          <t>TAXEQUIV(AD$199,AD$192)</t>
        </is>
      </c>
    </row>
    <row r="71">
      <c r="A71" s="14" t="n">
        <v>201</v>
      </c>
      <c r="B71" s="14" t="inlineStr">
        <is>
          <t>ets.rf</t>
        </is>
      </c>
      <c r="C71" s="14" t="inlineStr"/>
      <c r="D71" s="14" t="inlineStr"/>
      <c r="E71" s="14" t="inlineStr">
        <is>
          <t>REVFACTOR</t>
        </is>
      </c>
      <c r="F71" s="78" t="inlineStr">
        <is>
          <t>REVFACTOR(AD$192)</t>
        </is>
      </c>
    </row>
    <row r="72">
      <c r="A72" s="14" t="n">
        <v>213</v>
      </c>
      <c r="B72" s="14" t="inlineStr">
        <is>
          <t>fb</t>
        </is>
      </c>
      <c r="C72" s="14" t="inlineStr">
        <is>
          <t>all</t>
        </is>
      </c>
      <c r="D72" s="14" t="inlineStr">
        <is>
          <t>pow</t>
        </is>
      </c>
      <c r="E72" s="14" t="inlineStr">
        <is>
          <t>PATH</t>
        </is>
      </c>
      <c r="F72" s="78" t="inlineStr">
        <is>
          <t>PATH(AD$4,AD$203,AD$204,AD205,AD209,TRUE)</t>
        </is>
      </c>
    </row>
    <row r="73">
      <c r="A73" s="14" t="n">
        <v>214</v>
      </c>
      <c r="B73" s="14" t="inlineStr">
        <is>
          <t>fb</t>
        </is>
      </c>
      <c r="C73" s="14" t="inlineStr">
        <is>
          <t>all</t>
        </is>
      </c>
      <c r="D73" s="14" t="inlineStr">
        <is>
          <t>tra</t>
        </is>
      </c>
      <c r="E73" s="14" t="inlineStr">
        <is>
          <t>PATH</t>
        </is>
      </c>
      <c r="F73" s="78" t="inlineStr">
        <is>
          <t>PATH(AD$4,AD$203,AD$204,AD206,AD210,TRUE)</t>
        </is>
      </c>
    </row>
    <row r="74">
      <c r="A74" s="14" t="n">
        <v>215</v>
      </c>
      <c r="B74" s="14" t="inlineStr">
        <is>
          <t>fb</t>
        </is>
      </c>
      <c r="C74" s="14" t="inlineStr">
        <is>
          <t>all</t>
        </is>
      </c>
      <c r="D74" s="14" t="inlineStr">
        <is>
          <t>res</t>
        </is>
      </c>
      <c r="E74" s="14" t="inlineStr">
        <is>
          <t>PATH</t>
        </is>
      </c>
      <c r="F74" s="78" t="inlineStr">
        <is>
          <t>PATH(AD$4,AD$203,AD$204,AD207,AD211,TRUE)</t>
        </is>
      </c>
    </row>
    <row r="75">
      <c r="A75" s="14" t="n">
        <v>216</v>
      </c>
      <c r="B75" s="14" t="inlineStr">
        <is>
          <t>fb</t>
        </is>
      </c>
      <c r="C75" s="14" t="inlineStr">
        <is>
          <t>all</t>
        </is>
      </c>
      <c r="D75" s="14" t="inlineStr">
        <is>
          <t>ind</t>
        </is>
      </c>
      <c r="E75" s="14" t="inlineStr">
        <is>
          <t>PATH</t>
        </is>
      </c>
      <c r="F75" s="78" t="inlineStr">
        <is>
          <t>PATH(AD$4,AD$203,AD$204,AD208,AD212,TRUE)</t>
        </is>
      </c>
    </row>
    <row r="76">
      <c r="A76" s="14" t="n">
        <v>241</v>
      </c>
      <c r="B76" s="14" t="inlineStr">
        <is>
          <t>shps</t>
        </is>
      </c>
      <c r="C76" s="14" t="inlineStr">
        <is>
          <t>all</t>
        </is>
      </c>
      <c r="D76" s="14" t="inlineStr">
        <is>
          <t>pow</t>
        </is>
      </c>
      <c r="E76" s="14" t="inlineStr">
        <is>
          <t>SHADOWSECTOR</t>
        </is>
      </c>
      <c r="F76" s="78" t="inlineStr">
        <is>
          <t>SHADOWSECTOR(AD213,AD237)</t>
        </is>
      </c>
    </row>
    <row r="77">
      <c r="A77" s="14" t="n">
        <v>242</v>
      </c>
      <c r="B77" s="14" t="inlineStr">
        <is>
          <t>shps</t>
        </is>
      </c>
      <c r="C77" s="14" t="inlineStr">
        <is>
          <t>all</t>
        </is>
      </c>
      <c r="D77" s="14" t="inlineStr">
        <is>
          <t>tra</t>
        </is>
      </c>
      <c r="E77" s="14" t="inlineStr">
        <is>
          <t>SHADOWSECTOR</t>
        </is>
      </c>
      <c r="F77" s="78" t="inlineStr">
        <is>
          <t>SHADOWSECTOR(AD214,AD238)</t>
        </is>
      </c>
    </row>
    <row r="78">
      <c r="A78" s="14" t="n">
        <v>243</v>
      </c>
      <c r="B78" s="14" t="inlineStr">
        <is>
          <t>shps</t>
        </is>
      </c>
      <c r="C78" s="14" t="inlineStr">
        <is>
          <t>all</t>
        </is>
      </c>
      <c r="D78" s="14" t="inlineStr">
        <is>
          <t>res</t>
        </is>
      </c>
      <c r="E78" s="14" t="inlineStr">
        <is>
          <t>SHADOWSECTOR</t>
        </is>
      </c>
      <c r="F78" s="78" t="inlineStr">
        <is>
          <t>SHADOWSECTOR(AD215,AD239)</t>
        </is>
      </c>
    </row>
    <row r="79">
      <c r="A79" s="14" t="n">
        <v>244</v>
      </c>
      <c r="B79" s="14" t="inlineStr">
        <is>
          <t>shps</t>
        </is>
      </c>
      <c r="C79" s="14" t="inlineStr">
        <is>
          <t>all</t>
        </is>
      </c>
      <c r="D79" s="14" t="inlineStr">
        <is>
          <t>ind</t>
        </is>
      </c>
      <c r="E79" s="14" t="inlineStr">
        <is>
          <t>SHADOWSECTOR</t>
        </is>
      </c>
      <c r="F79" s="78" t="inlineStr">
        <is>
          <t>SHADOWSECTOR(AD216,AD240)</t>
        </is>
      </c>
    </row>
    <row r="80">
      <c r="A80" s="14" t="n">
        <v>245</v>
      </c>
      <c r="B80" s="14" t="inlineStr">
        <is>
          <t>ssc</t>
        </is>
      </c>
      <c r="C80" s="14" t="inlineStr">
        <is>
          <t>all</t>
        </is>
      </c>
      <c r="D80" s="14" t="inlineStr">
        <is>
          <t>pow</t>
        </is>
      </c>
      <c r="E80" s="14" t="inlineStr">
        <is>
          <t>SHADOWSHARE</t>
        </is>
      </c>
      <c r="F80" s="78" t="inlineStr">
        <is>
          <t>SHADOWSHARE(AD218,AD$236)</t>
        </is>
      </c>
    </row>
    <row r="81">
      <c r="A81" s="14" t="n">
        <v>246</v>
      </c>
      <c r="B81" s="14" t="inlineStr">
        <is>
          <t>ssc</t>
        </is>
      </c>
      <c r="C81" s="14" t="inlineStr">
        <is>
          <t>all</t>
        </is>
      </c>
      <c r="D81" s="14" t="inlineStr">
        <is>
          <t>rod</t>
        </is>
      </c>
      <c r="E81" s="14" t="inlineStr">
        <is>
          <t>SHADOWSHARE</t>
        </is>
      </c>
      <c r="F81" s="78" t="inlineStr">
        <is>
          <t>SHADOWSHARE(AD219,AD$236)</t>
        </is>
      </c>
    </row>
    <row r="82">
      <c r="A82" s="14" t="n">
        <v>247</v>
      </c>
      <c r="B82" s="14" t="inlineStr">
        <is>
          <t>ssc</t>
        </is>
      </c>
      <c r="C82" s="14" t="inlineStr">
        <is>
          <t>all</t>
        </is>
      </c>
      <c r="D82" s="14" t="inlineStr">
        <is>
          <t>ral</t>
        </is>
      </c>
      <c r="E82" s="14" t="inlineStr">
        <is>
          <t>SHADOWSHARE</t>
        </is>
      </c>
      <c r="F82" s="78" t="inlineStr">
        <is>
          <t>SHADOWSHARE(AD220,AD$236)</t>
        </is>
      </c>
    </row>
    <row r="83">
      <c r="A83" s="14" t="n">
        <v>248</v>
      </c>
      <c r="B83" s="14" t="inlineStr">
        <is>
          <t>ssc</t>
        </is>
      </c>
      <c r="C83" s="14" t="inlineStr">
        <is>
          <t>all</t>
        </is>
      </c>
      <c r="D83" s="14" t="inlineStr">
        <is>
          <t>avi</t>
        </is>
      </c>
      <c r="E83" s="14" t="inlineStr">
        <is>
          <t>SHADOWSHARE</t>
        </is>
      </c>
      <c r="F83" s="78" t="inlineStr">
        <is>
          <t>SHADOWSHARE(AD221,AD$236)</t>
        </is>
      </c>
    </row>
    <row r="84">
      <c r="A84" s="14" t="n">
        <v>249</v>
      </c>
      <c r="B84" s="14" t="inlineStr">
        <is>
          <t>ssc</t>
        </is>
      </c>
      <c r="C84" s="14" t="inlineStr">
        <is>
          <t>all</t>
        </is>
      </c>
      <c r="D84" s="14" t="inlineStr">
        <is>
          <t>nav</t>
        </is>
      </c>
      <c r="E84" s="14" t="inlineStr">
        <is>
          <t>SHADOWSHARE</t>
        </is>
      </c>
      <c r="F84" s="78" t="inlineStr">
        <is>
          <t>SHADOWSHARE(AD222,AD$236)</t>
        </is>
      </c>
    </row>
    <row r="85">
      <c r="A85" s="14" t="n">
        <v>250</v>
      </c>
      <c r="B85" s="14" t="inlineStr">
        <is>
          <t>ssc</t>
        </is>
      </c>
      <c r="C85" s="14" t="inlineStr">
        <is>
          <t>all</t>
        </is>
      </c>
      <c r="D85" s="14" t="inlineStr">
        <is>
          <t>res</t>
        </is>
      </c>
      <c r="E85" s="14" t="inlineStr">
        <is>
          <t>SHADOWSHARE</t>
        </is>
      </c>
      <c r="F85" s="78" t="inlineStr">
        <is>
          <t>SHADOWSHARE(AD223,AD$236)</t>
        </is>
      </c>
    </row>
    <row r="86">
      <c r="A86" s="14" t="n">
        <v>251</v>
      </c>
      <c r="B86" s="14" t="inlineStr">
        <is>
          <t>ssc</t>
        </is>
      </c>
      <c r="C86" s="14" t="inlineStr">
        <is>
          <t>all</t>
        </is>
      </c>
      <c r="D86" s="14" t="inlineStr">
        <is>
          <t>foo</t>
        </is>
      </c>
      <c r="E86" s="14" t="inlineStr">
        <is>
          <t>SHADOWSHARE</t>
        </is>
      </c>
      <c r="F86" s="78" t="inlineStr">
        <is>
          <t>SHADOWSHARE(AD224,AD$236)</t>
        </is>
      </c>
    </row>
    <row r="87">
      <c r="A87" s="14" t="n">
        <v>252</v>
      </c>
      <c r="B87" s="14" t="inlineStr">
        <is>
          <t>ssc</t>
        </is>
      </c>
      <c r="C87" s="14" t="inlineStr">
        <is>
          <t>all</t>
        </is>
      </c>
      <c r="D87" s="14" t="inlineStr">
        <is>
          <t>srv</t>
        </is>
      </c>
      <c r="E87" s="14" t="inlineStr">
        <is>
          <t>SHADOWSHARE</t>
        </is>
      </c>
      <c r="F87" s="78" t="inlineStr">
        <is>
          <t>SHADOWSHARE(AD225,AD$236)</t>
        </is>
      </c>
    </row>
    <row r="88">
      <c r="A88" s="14" t="n">
        <v>253</v>
      </c>
      <c r="B88" s="14" t="inlineStr">
        <is>
          <t>ssc</t>
        </is>
      </c>
      <c r="C88" s="14" t="inlineStr">
        <is>
          <t>all</t>
        </is>
      </c>
      <c r="D88" s="14" t="inlineStr">
        <is>
          <t>mch</t>
        </is>
      </c>
      <c r="E88" s="14" t="inlineStr">
        <is>
          <t>SHADOWSHARE</t>
        </is>
      </c>
      <c r="F88" s="78" t="inlineStr">
        <is>
          <t>SHADOWSHARE(AD226,AD$236)</t>
        </is>
      </c>
    </row>
    <row r="89">
      <c r="A89" s="14" t="n">
        <v>254</v>
      </c>
      <c r="B89" s="14" t="inlineStr">
        <is>
          <t>ssc</t>
        </is>
      </c>
      <c r="C89" s="14" t="inlineStr">
        <is>
          <t>all</t>
        </is>
      </c>
      <c r="D89" s="14" t="inlineStr">
        <is>
          <t>irn</t>
        </is>
      </c>
      <c r="E89" s="14" t="inlineStr">
        <is>
          <t>SHADOWSHARE</t>
        </is>
      </c>
      <c r="F89" s="78" t="inlineStr">
        <is>
          <t>SHADOWSHARE(AD227,AD$236)</t>
        </is>
      </c>
    </row>
    <row r="90">
      <c r="A90" s="14" t="n">
        <v>255</v>
      </c>
      <c r="B90" s="14" t="inlineStr">
        <is>
          <t>ssc</t>
        </is>
      </c>
      <c r="C90" s="14" t="inlineStr">
        <is>
          <t>all</t>
        </is>
      </c>
      <c r="D90" s="14" t="inlineStr">
        <is>
          <t>nfm</t>
        </is>
      </c>
      <c r="E90" s="14" t="inlineStr">
        <is>
          <t>SHADOWSHARE</t>
        </is>
      </c>
      <c r="F90" s="78" t="inlineStr">
        <is>
          <t>SHADOWSHARE(AD228,AD$236)</t>
        </is>
      </c>
    </row>
    <row r="91">
      <c r="A91" s="14" t="n">
        <v>256</v>
      </c>
      <c r="B91" s="14" t="inlineStr">
        <is>
          <t>ssc</t>
        </is>
      </c>
      <c r="C91" s="14" t="inlineStr">
        <is>
          <t>all</t>
        </is>
      </c>
      <c r="D91" s="14" t="inlineStr">
        <is>
          <t>mac</t>
        </is>
      </c>
      <c r="E91" s="14" t="inlineStr">
        <is>
          <t>SHADOWSHARE</t>
        </is>
      </c>
      <c r="F91" s="78" t="inlineStr">
        <is>
          <t>SHADOWSHARE(AD229,AD$236)</t>
        </is>
      </c>
    </row>
    <row r="92">
      <c r="A92" s="14" t="n">
        <v>257</v>
      </c>
      <c r="B92" s="14" t="inlineStr">
        <is>
          <t>ssc</t>
        </is>
      </c>
      <c r="C92" s="14" t="inlineStr">
        <is>
          <t>all</t>
        </is>
      </c>
      <c r="D92" s="14" t="inlineStr">
        <is>
          <t>cem</t>
        </is>
      </c>
      <c r="E92" s="14" t="inlineStr">
        <is>
          <t>SHADOWSHARE</t>
        </is>
      </c>
      <c r="F92" s="78" t="inlineStr">
        <is>
          <t>SHADOWSHARE(AD230,AD$236)</t>
        </is>
      </c>
    </row>
    <row r="93">
      <c r="A93" s="14" t="n">
        <v>258</v>
      </c>
      <c r="B93" s="14" t="inlineStr">
        <is>
          <t>ssc</t>
        </is>
      </c>
      <c r="C93" s="14" t="inlineStr">
        <is>
          <t>all</t>
        </is>
      </c>
      <c r="D93" s="14" t="inlineStr">
        <is>
          <t>omn</t>
        </is>
      </c>
      <c r="E93" s="14" t="inlineStr">
        <is>
          <t>SHADOWSHARE</t>
        </is>
      </c>
      <c r="F93" s="78" t="inlineStr">
        <is>
          <t>SHADOWSHARE(AD231,AD$236)</t>
        </is>
      </c>
    </row>
    <row r="94">
      <c r="A94" s="14" t="n">
        <v>259</v>
      </c>
      <c r="B94" s="14" t="inlineStr">
        <is>
          <t>ssc</t>
        </is>
      </c>
      <c r="C94" s="14" t="inlineStr">
        <is>
          <t>all</t>
        </is>
      </c>
      <c r="D94" s="14" t="inlineStr">
        <is>
          <t>cst</t>
        </is>
      </c>
      <c r="E94" s="14" t="inlineStr">
        <is>
          <t>SHADOWSHARE</t>
        </is>
      </c>
      <c r="F94" s="78" t="inlineStr">
        <is>
          <t>SHADOWSHARE(AD232,AD$236)</t>
        </is>
      </c>
    </row>
    <row r="95">
      <c r="A95" s="14" t="n">
        <v>260</v>
      </c>
      <c r="B95" s="14" t="inlineStr">
        <is>
          <t>ssc</t>
        </is>
      </c>
      <c r="C95" s="14" t="inlineStr">
        <is>
          <t>all</t>
        </is>
      </c>
      <c r="D95" s="14" t="inlineStr">
        <is>
          <t>ftr</t>
        </is>
      </c>
      <c r="E95" s="14" t="inlineStr">
        <is>
          <t>SHADOWSHARE</t>
        </is>
      </c>
      <c r="F95" s="78" t="inlineStr">
        <is>
          <t>SHADOWSHARE(AD233,AD$236)</t>
        </is>
      </c>
    </row>
    <row r="96">
      <c r="A96" s="14" t="n">
        <v>261</v>
      </c>
      <c r="B96" s="14" t="inlineStr">
        <is>
          <t>ssc</t>
        </is>
      </c>
      <c r="C96" s="14" t="inlineStr">
        <is>
          <t>all</t>
        </is>
      </c>
      <c r="D96" s="14" t="inlineStr">
        <is>
          <t>oen</t>
        </is>
      </c>
      <c r="E96" s="14" t="inlineStr">
        <is>
          <t>SHADOWSHARE</t>
        </is>
      </c>
      <c r="F96" s="78" t="inlineStr">
        <is>
          <t>SHADOWSHARE(AD234,AD$236)</t>
        </is>
      </c>
    </row>
    <row r="97">
      <c r="A97" s="14" t="n">
        <v>263</v>
      </c>
      <c r="B97" s="14" t="inlineStr">
        <is>
          <t>ctr</t>
        </is>
      </c>
      <c r="C97" s="14" t="inlineStr">
        <is>
          <t>all</t>
        </is>
      </c>
      <c r="D97" s="14" t="inlineStr">
        <is>
          <t>pow</t>
        </is>
      </c>
      <c r="E97" s="14" t="inlineStr">
        <is>
          <t>SECTORTAX</t>
        </is>
      </c>
      <c r="F97" s="78" t="inlineStr">
        <is>
          <t>SECTORTAX(AD$12,AD32,AD124)</t>
        </is>
      </c>
    </row>
    <row r="98">
      <c r="A98" s="14" t="n">
        <v>264</v>
      </c>
      <c r="B98" s="14" t="inlineStr">
        <is>
          <t>ctr</t>
        </is>
      </c>
      <c r="C98" s="14" t="inlineStr">
        <is>
          <t>all</t>
        </is>
      </c>
      <c r="D98" s="14" t="inlineStr">
        <is>
          <t>rod</t>
        </is>
      </c>
      <c r="E98" s="14" t="inlineStr">
        <is>
          <t>SECTORTAX</t>
        </is>
      </c>
      <c r="F98" s="78" t="inlineStr">
        <is>
          <t>SECTORTAX(AD$12,AD33,AD125)</t>
        </is>
      </c>
    </row>
    <row r="99">
      <c r="A99" s="14" t="n">
        <v>265</v>
      </c>
      <c r="B99" s="14" t="inlineStr">
        <is>
          <t>ctr</t>
        </is>
      </c>
      <c r="C99" s="14" t="inlineStr">
        <is>
          <t>all</t>
        </is>
      </c>
      <c r="D99" s="14" t="inlineStr">
        <is>
          <t>ral</t>
        </is>
      </c>
      <c r="E99" s="14" t="inlineStr">
        <is>
          <t>SECTORTAX</t>
        </is>
      </c>
      <c r="F99" s="78" t="inlineStr">
        <is>
          <t>SECTORTAX(AD$12,AD34,AD126)</t>
        </is>
      </c>
    </row>
    <row r="100">
      <c r="A100" s="14" t="n">
        <v>266</v>
      </c>
      <c r="B100" s="14" t="inlineStr">
        <is>
          <t>ctr</t>
        </is>
      </c>
      <c r="C100" s="14" t="inlineStr">
        <is>
          <t>all</t>
        </is>
      </c>
      <c r="D100" s="14" t="inlineStr">
        <is>
          <t>avi</t>
        </is>
      </c>
      <c r="E100" s="14" t="inlineStr">
        <is>
          <t>SECTORTAX</t>
        </is>
      </c>
      <c r="F100" s="78" t="inlineStr">
        <is>
          <t>SECTORTAX(AD$12,AD35,AD127)</t>
        </is>
      </c>
    </row>
    <row r="101">
      <c r="A101" s="14" t="n">
        <v>267</v>
      </c>
      <c r="B101" s="14" t="inlineStr">
        <is>
          <t>ctr</t>
        </is>
      </c>
      <c r="C101" s="14" t="inlineStr">
        <is>
          <t>all</t>
        </is>
      </c>
      <c r="D101" s="14" t="inlineStr">
        <is>
          <t>nav</t>
        </is>
      </c>
      <c r="E101" s="14" t="inlineStr">
        <is>
          <t>SECTORTAX</t>
        </is>
      </c>
      <c r="F101" s="78" t="inlineStr">
        <is>
          <t>SECTORTAX(AD$12,AD36,AD128)</t>
        </is>
      </c>
    </row>
    <row r="102">
      <c r="A102" s="14" t="n">
        <v>268</v>
      </c>
      <c r="B102" s="14" t="inlineStr">
        <is>
          <t>ctr</t>
        </is>
      </c>
      <c r="C102" s="14" t="inlineStr">
        <is>
          <t>all</t>
        </is>
      </c>
      <c r="D102" s="14" t="inlineStr">
        <is>
          <t>res</t>
        </is>
      </c>
      <c r="E102" s="14" t="inlineStr">
        <is>
          <t>SECTORTAX</t>
        </is>
      </c>
      <c r="F102" s="78" t="inlineStr">
        <is>
          <t>SECTORTAX(AD$12,AD37,AD129)</t>
        </is>
      </c>
    </row>
    <row r="103">
      <c r="A103" s="14" t="n">
        <v>269</v>
      </c>
      <c r="B103" s="14" t="inlineStr">
        <is>
          <t>ctr</t>
        </is>
      </c>
      <c r="C103" s="14" t="inlineStr">
        <is>
          <t>all</t>
        </is>
      </c>
      <c r="D103" s="14" t="inlineStr">
        <is>
          <t>foo</t>
        </is>
      </c>
      <c r="E103" s="14" t="inlineStr">
        <is>
          <t>SECTORTAX</t>
        </is>
      </c>
      <c r="F103" s="78" t="inlineStr">
        <is>
          <t>SECTORTAX(AD$12,AD38,AD130)</t>
        </is>
      </c>
    </row>
    <row r="104">
      <c r="A104" s="14" t="n">
        <v>270</v>
      </c>
      <c r="B104" s="14" t="inlineStr">
        <is>
          <t>ctr</t>
        </is>
      </c>
      <c r="C104" s="14" t="inlineStr">
        <is>
          <t>all</t>
        </is>
      </c>
      <c r="D104" s="14" t="inlineStr">
        <is>
          <t>srv</t>
        </is>
      </c>
      <c r="E104" s="14" t="inlineStr">
        <is>
          <t>SECTORTAX</t>
        </is>
      </c>
      <c r="F104" s="78" t="inlineStr">
        <is>
          <t>SECTORTAX(AD$12,AD39,AD131)</t>
        </is>
      </c>
    </row>
    <row r="105">
      <c r="A105" s="14" t="n">
        <v>271</v>
      </c>
      <c r="B105" s="14" t="inlineStr">
        <is>
          <t>ctr</t>
        </is>
      </c>
      <c r="C105" s="14" t="inlineStr">
        <is>
          <t>all</t>
        </is>
      </c>
      <c r="D105" s="14" t="inlineStr">
        <is>
          <t>mch</t>
        </is>
      </c>
      <c r="E105" s="14" t="inlineStr">
        <is>
          <t>SECTORTAX</t>
        </is>
      </c>
      <c r="F105" s="78" t="inlineStr">
        <is>
          <t>SECTORTAX(AD$12,AD40,AD132)</t>
        </is>
      </c>
    </row>
    <row r="106">
      <c r="A106" s="14" t="n">
        <v>272</v>
      </c>
      <c r="B106" s="14" t="inlineStr">
        <is>
          <t>ctr</t>
        </is>
      </c>
      <c r="C106" s="14" t="inlineStr">
        <is>
          <t>all</t>
        </is>
      </c>
      <c r="D106" s="14" t="inlineStr">
        <is>
          <t>irn</t>
        </is>
      </c>
      <c r="E106" s="14" t="inlineStr">
        <is>
          <t>SECTORTAX</t>
        </is>
      </c>
      <c r="F106" s="78" t="inlineStr">
        <is>
          <t>SECTORTAX(AD$12,AD41,AD133)</t>
        </is>
      </c>
    </row>
    <row r="107">
      <c r="A107" s="14" t="n">
        <v>273</v>
      </c>
      <c r="B107" s="14" t="inlineStr">
        <is>
          <t>ctr</t>
        </is>
      </c>
      <c r="C107" s="14" t="inlineStr">
        <is>
          <t>all</t>
        </is>
      </c>
      <c r="D107" s="14" t="inlineStr">
        <is>
          <t>nfm</t>
        </is>
      </c>
      <c r="E107" s="14" t="inlineStr">
        <is>
          <t>SECTORTAX</t>
        </is>
      </c>
      <c r="F107" s="78" t="inlineStr">
        <is>
          <t>SECTORTAX(AD$12,AD42,AD134)</t>
        </is>
      </c>
    </row>
    <row r="108">
      <c r="A108" s="14" t="n">
        <v>274</v>
      </c>
      <c r="B108" s="14" t="inlineStr">
        <is>
          <t>ctr</t>
        </is>
      </c>
      <c r="C108" s="14" t="inlineStr">
        <is>
          <t>all</t>
        </is>
      </c>
      <c r="D108" s="14" t="inlineStr">
        <is>
          <t>mac</t>
        </is>
      </c>
      <c r="E108" s="14" t="inlineStr">
        <is>
          <t>SECTORTAX</t>
        </is>
      </c>
      <c r="F108" s="78" t="inlineStr">
        <is>
          <t>SECTORTAX(AD$12,AD43,AD135)</t>
        </is>
      </c>
    </row>
    <row r="109">
      <c r="A109" s="14" t="n">
        <v>275</v>
      </c>
      <c r="B109" s="14" t="inlineStr">
        <is>
          <t>ctr</t>
        </is>
      </c>
      <c r="C109" s="14" t="inlineStr">
        <is>
          <t>all</t>
        </is>
      </c>
      <c r="D109" s="14" t="inlineStr">
        <is>
          <t>cem</t>
        </is>
      </c>
      <c r="E109" s="14" t="inlineStr">
        <is>
          <t>SECTORTAX</t>
        </is>
      </c>
      <c r="F109" s="78" t="inlineStr">
        <is>
          <t>SECTORTAX(AD$12,AD44,AD136)</t>
        </is>
      </c>
    </row>
    <row r="110">
      <c r="A110" s="14" t="n">
        <v>276</v>
      </c>
      <c r="B110" s="14" t="inlineStr">
        <is>
          <t>ctr</t>
        </is>
      </c>
      <c r="C110" s="14" t="inlineStr">
        <is>
          <t>all</t>
        </is>
      </c>
      <c r="D110" s="14" t="inlineStr">
        <is>
          <t>omn</t>
        </is>
      </c>
      <c r="E110" s="14" t="inlineStr">
        <is>
          <t>SECTORTAX</t>
        </is>
      </c>
      <c r="F110" s="78" t="inlineStr">
        <is>
          <t>SECTORTAX(AD$12,AD45,AD137)</t>
        </is>
      </c>
    </row>
    <row r="111">
      <c r="A111" s="14" t="n">
        <v>277</v>
      </c>
      <c r="B111" s="14" t="inlineStr">
        <is>
          <t>ctr</t>
        </is>
      </c>
      <c r="C111" s="14" t="inlineStr">
        <is>
          <t>all</t>
        </is>
      </c>
      <c r="D111" s="14" t="inlineStr">
        <is>
          <t>cst</t>
        </is>
      </c>
      <c r="E111" s="14" t="inlineStr">
        <is>
          <t>SECTORTAX</t>
        </is>
      </c>
      <c r="F111" s="78" t="inlineStr">
        <is>
          <t>SECTORTAX(AD$12,AD46,AD138)</t>
        </is>
      </c>
    </row>
    <row r="112">
      <c r="A112" s="14" t="n">
        <v>278</v>
      </c>
      <c r="B112" s="14" t="inlineStr">
        <is>
          <t>ctr</t>
        </is>
      </c>
      <c r="C112" s="14" t="inlineStr">
        <is>
          <t>all</t>
        </is>
      </c>
      <c r="D112" s="14" t="inlineStr">
        <is>
          <t>ftr</t>
        </is>
      </c>
      <c r="E112" s="14" t="inlineStr">
        <is>
          <t>SECTORTAX</t>
        </is>
      </c>
      <c r="F112" s="78" t="inlineStr">
        <is>
          <t>SECTORTAX(AD$12,AD47,AD139)</t>
        </is>
      </c>
    </row>
    <row r="113">
      <c r="A113" s="14" t="n">
        <v>279</v>
      </c>
      <c r="B113" s="14" t="inlineStr">
        <is>
          <t>ctr</t>
        </is>
      </c>
      <c r="C113" s="14" t="inlineStr">
        <is>
          <t>all</t>
        </is>
      </c>
      <c r="D113" s="14" t="inlineStr">
        <is>
          <t>oen</t>
        </is>
      </c>
      <c r="E113" s="14" t="inlineStr">
        <is>
          <t>SECTORTAX</t>
        </is>
      </c>
      <c r="F113" s="78" t="inlineStr">
        <is>
          <t>SECTORTAX(AD$12,AD48,AD140)</t>
        </is>
      </c>
    </row>
    <row r="114">
      <c r="A114" s="14" t="n">
        <v>280</v>
      </c>
      <c r="B114" s="14" t="inlineStr">
        <is>
          <t>etr</t>
        </is>
      </c>
      <c r="C114" s="14" t="inlineStr">
        <is>
          <t>all</t>
        </is>
      </c>
      <c r="D114" s="14" t="inlineStr">
        <is>
          <t>pow</t>
        </is>
      </c>
      <c r="E114" s="14" t="inlineStr">
        <is>
          <t>SECTORETS</t>
        </is>
      </c>
      <c r="F114" s="78" t="inlineStr">
        <is>
          <t>SECTORETS(AD$200,AD124,AD154)</t>
        </is>
      </c>
    </row>
    <row r="115">
      <c r="A115" s="14" t="n">
        <v>281</v>
      </c>
      <c r="B115" s="14" t="inlineStr">
        <is>
          <t>etr</t>
        </is>
      </c>
      <c r="C115" s="14" t="inlineStr">
        <is>
          <t>all</t>
        </is>
      </c>
      <c r="D115" s="14" t="inlineStr">
        <is>
          <t>rod</t>
        </is>
      </c>
      <c r="E115" s="14" t="inlineStr">
        <is>
          <t>SECTORETS</t>
        </is>
      </c>
      <c r="F115" s="78" t="inlineStr">
        <is>
          <t>SECTORETS(AD$200,AD125,AD155)</t>
        </is>
      </c>
    </row>
    <row r="116">
      <c r="A116" s="14" t="n">
        <v>282</v>
      </c>
      <c r="B116" s="14" t="inlineStr">
        <is>
          <t>etr</t>
        </is>
      </c>
      <c r="C116" s="14" t="inlineStr">
        <is>
          <t>all</t>
        </is>
      </c>
      <c r="D116" s="14" t="inlineStr">
        <is>
          <t>ral</t>
        </is>
      </c>
      <c r="E116" s="14" t="inlineStr">
        <is>
          <t>SECTORETS</t>
        </is>
      </c>
      <c r="F116" s="78" t="inlineStr">
        <is>
          <t>SECTORETS(AD$200,AD126,AD156)</t>
        </is>
      </c>
    </row>
    <row r="117">
      <c r="A117" s="14" t="n">
        <v>283</v>
      </c>
      <c r="B117" s="14" t="inlineStr">
        <is>
          <t>etr</t>
        </is>
      </c>
      <c r="C117" s="14" t="inlineStr">
        <is>
          <t>all</t>
        </is>
      </c>
      <c r="D117" s="14" t="inlineStr">
        <is>
          <t>avi</t>
        </is>
      </c>
      <c r="E117" s="14" t="inlineStr">
        <is>
          <t>SECTORETS</t>
        </is>
      </c>
      <c r="F117" s="78" t="inlineStr">
        <is>
          <t>SECTORETS(AD$200,AD127,AD157)</t>
        </is>
      </c>
    </row>
    <row r="118">
      <c r="A118" s="14" t="n">
        <v>284</v>
      </c>
      <c r="B118" s="14" t="inlineStr">
        <is>
          <t>etr</t>
        </is>
      </c>
      <c r="C118" s="14" t="inlineStr">
        <is>
          <t>all</t>
        </is>
      </c>
      <c r="D118" s="14" t="inlineStr">
        <is>
          <t>nav</t>
        </is>
      </c>
      <c r="E118" s="14" t="inlineStr">
        <is>
          <t>SECTORETS</t>
        </is>
      </c>
      <c r="F118" s="78" t="inlineStr">
        <is>
          <t>SECTORETS(AD$200,AD128,AD158)</t>
        </is>
      </c>
    </row>
    <row r="119">
      <c r="A119" s="14" t="n">
        <v>285</v>
      </c>
      <c r="B119" s="14" t="inlineStr">
        <is>
          <t>etr</t>
        </is>
      </c>
      <c r="C119" s="14" t="inlineStr">
        <is>
          <t>all</t>
        </is>
      </c>
      <c r="D119" s="14" t="inlineStr">
        <is>
          <t>res</t>
        </is>
      </c>
      <c r="E119" s="14" t="inlineStr">
        <is>
          <t>SECTORETS</t>
        </is>
      </c>
      <c r="F119" s="78" t="inlineStr">
        <is>
          <t>SECTORETS(AD$200,AD129,AD159)</t>
        </is>
      </c>
    </row>
    <row r="120">
      <c r="A120" s="14" t="n">
        <v>286</v>
      </c>
      <c r="B120" s="14" t="inlineStr">
        <is>
          <t>etr</t>
        </is>
      </c>
      <c r="C120" s="14" t="inlineStr">
        <is>
          <t>all</t>
        </is>
      </c>
      <c r="D120" s="14" t="inlineStr">
        <is>
          <t>foo</t>
        </is>
      </c>
      <c r="E120" s="14" t="inlineStr">
        <is>
          <t>SECTORETS</t>
        </is>
      </c>
      <c r="F120" s="78" t="inlineStr">
        <is>
          <t>SECTORETS(AD$200,AD130,AD160)</t>
        </is>
      </c>
    </row>
    <row r="121">
      <c r="A121" s="14" t="n">
        <v>287</v>
      </c>
      <c r="B121" s="14" t="inlineStr">
        <is>
          <t>etr</t>
        </is>
      </c>
      <c r="C121" s="14" t="inlineStr">
        <is>
          <t>all</t>
        </is>
      </c>
      <c r="D121" s="14" t="inlineStr">
        <is>
          <t>srv</t>
        </is>
      </c>
      <c r="E121" s="14" t="inlineStr">
        <is>
          <t>SECTORETS</t>
        </is>
      </c>
      <c r="F121" s="78" t="inlineStr">
        <is>
          <t>SECTORETS(AD$200,AD131,AD161)</t>
        </is>
      </c>
    </row>
    <row r="122">
      <c r="A122" s="14" t="n">
        <v>288</v>
      </c>
      <c r="B122" s="14" t="inlineStr">
        <is>
          <t>etr</t>
        </is>
      </c>
      <c r="C122" s="14" t="inlineStr">
        <is>
          <t>all</t>
        </is>
      </c>
      <c r="D122" s="14" t="inlineStr">
        <is>
          <t>mch</t>
        </is>
      </c>
      <c r="E122" s="14" t="inlineStr">
        <is>
          <t>SECTORETS</t>
        </is>
      </c>
      <c r="F122" s="78" t="inlineStr">
        <is>
          <t>SECTORETS(AD$200,AD132,AD162)</t>
        </is>
      </c>
    </row>
    <row r="123">
      <c r="A123" s="14" t="n">
        <v>289</v>
      </c>
      <c r="B123" s="14" t="inlineStr">
        <is>
          <t>etr</t>
        </is>
      </c>
      <c r="C123" s="14" t="inlineStr">
        <is>
          <t>all</t>
        </is>
      </c>
      <c r="D123" s="14" t="inlineStr">
        <is>
          <t>irn</t>
        </is>
      </c>
      <c r="E123" s="14" t="inlineStr">
        <is>
          <t>SECTORETS</t>
        </is>
      </c>
      <c r="F123" s="78" t="inlineStr">
        <is>
          <t>SECTORETS(AD$200,AD133,AD163)</t>
        </is>
      </c>
    </row>
    <row r="124">
      <c r="A124" s="14" t="n">
        <v>290</v>
      </c>
      <c r="B124" s="14" t="inlineStr">
        <is>
          <t>etr</t>
        </is>
      </c>
      <c r="C124" s="14" t="inlineStr">
        <is>
          <t>all</t>
        </is>
      </c>
      <c r="D124" s="14" t="inlineStr">
        <is>
          <t>nfm</t>
        </is>
      </c>
      <c r="E124" s="14" t="inlineStr">
        <is>
          <t>SECTORETS</t>
        </is>
      </c>
      <c r="F124" s="78" t="inlineStr">
        <is>
          <t>SECTORETS(AD$200,AD134,AD164)</t>
        </is>
      </c>
    </row>
    <row r="125">
      <c r="A125" s="14" t="n">
        <v>291</v>
      </c>
      <c r="B125" s="14" t="inlineStr">
        <is>
          <t>etr</t>
        </is>
      </c>
      <c r="C125" s="14" t="inlineStr">
        <is>
          <t>all</t>
        </is>
      </c>
      <c r="D125" s="14" t="inlineStr">
        <is>
          <t>mac</t>
        </is>
      </c>
      <c r="E125" s="14" t="inlineStr">
        <is>
          <t>SECTORETS</t>
        </is>
      </c>
      <c r="F125" s="78" t="inlineStr">
        <is>
          <t>SECTORETS(AD$200,AD135,AD165)</t>
        </is>
      </c>
    </row>
    <row r="126">
      <c r="A126" s="14" t="n">
        <v>292</v>
      </c>
      <c r="B126" s="14" t="inlineStr">
        <is>
          <t>etr</t>
        </is>
      </c>
      <c r="C126" s="14" t="inlineStr">
        <is>
          <t>all</t>
        </is>
      </c>
      <c r="D126" s="14" t="inlineStr">
        <is>
          <t>cem</t>
        </is>
      </c>
      <c r="E126" s="14" t="inlineStr">
        <is>
          <t>SECTORETS</t>
        </is>
      </c>
      <c r="F126" s="78" t="inlineStr">
        <is>
          <t>SECTORETS(AD$200,AD136,AD166)</t>
        </is>
      </c>
    </row>
    <row r="127">
      <c r="A127" s="14" t="n">
        <v>293</v>
      </c>
      <c r="B127" s="14" t="inlineStr">
        <is>
          <t>etr</t>
        </is>
      </c>
      <c r="C127" s="14" t="inlineStr">
        <is>
          <t>all</t>
        </is>
      </c>
      <c r="D127" s="14" t="inlineStr">
        <is>
          <t>omn</t>
        </is>
      </c>
      <c r="E127" s="14" t="inlineStr">
        <is>
          <t>SECTORETS</t>
        </is>
      </c>
      <c r="F127" s="78" t="inlineStr">
        <is>
          <t>SECTORETS(AD$200,AD137,AD167)</t>
        </is>
      </c>
    </row>
    <row r="128">
      <c r="A128" s="14" t="n">
        <v>294</v>
      </c>
      <c r="B128" s="14" t="inlineStr">
        <is>
          <t>etr</t>
        </is>
      </c>
      <c r="C128" s="14" t="inlineStr">
        <is>
          <t>all</t>
        </is>
      </c>
      <c r="D128" s="14" t="inlineStr">
        <is>
          <t>cst</t>
        </is>
      </c>
      <c r="E128" s="14" t="inlineStr">
        <is>
          <t>SECTORETS</t>
        </is>
      </c>
      <c r="F128" s="78" t="inlineStr">
        <is>
          <t>SECTORETS(AD$200,AD138,AD168)</t>
        </is>
      </c>
    </row>
    <row r="129">
      <c r="A129" s="14" t="n">
        <v>295</v>
      </c>
      <c r="B129" s="14" t="inlineStr">
        <is>
          <t>etr</t>
        </is>
      </c>
      <c r="C129" s="14" t="inlineStr">
        <is>
          <t>all</t>
        </is>
      </c>
      <c r="D129" s="14" t="inlineStr">
        <is>
          <t>ftr</t>
        </is>
      </c>
      <c r="E129" s="14" t="inlineStr">
        <is>
          <t>SECTORETS</t>
        </is>
      </c>
      <c r="F129" s="78" t="inlineStr">
        <is>
          <t>SECTORETS(AD$200,AD139,AD169)</t>
        </is>
      </c>
    </row>
    <row r="130">
      <c r="A130" s="14" t="n">
        <v>296</v>
      </c>
      <c r="B130" s="14" t="inlineStr">
        <is>
          <t>etr</t>
        </is>
      </c>
      <c r="C130" s="14" t="inlineStr">
        <is>
          <t>all</t>
        </is>
      </c>
      <c r="D130" s="14" t="inlineStr">
        <is>
          <t>oen</t>
        </is>
      </c>
      <c r="E130" s="14" t="inlineStr">
        <is>
          <t>SECTORETS</t>
        </is>
      </c>
      <c r="F130" s="78" t="inlineStr">
        <is>
          <t>SECTORETS(AD$200,AD140,AD170)</t>
        </is>
      </c>
    </row>
    <row r="131">
      <c r="A131" s="14" t="n">
        <v>297</v>
      </c>
      <c r="B131" s="14" t="inlineStr">
        <is>
          <t>shpx</t>
        </is>
      </c>
      <c r="C131" s="14" t="inlineStr">
        <is>
          <t>all</t>
        </is>
      </c>
      <c r="D131" s="14" t="inlineStr">
        <is>
          <t>pow</t>
        </is>
      </c>
      <c r="E131" s="14" t="inlineStr">
        <is>
          <t>SHADOWTOTAL</t>
        </is>
      </c>
      <c r="F131" s="78" t="inlineStr">
        <is>
          <t>SHADOWTOTAL(INDEX(AD$241:AD$244,$D297),AD245,AD$200,AD124,AD154)</t>
        </is>
      </c>
    </row>
    <row r="132">
      <c r="A132" s="14" t="n">
        <v>298</v>
      </c>
      <c r="B132" s="14" t="inlineStr">
        <is>
          <t>shpx</t>
        </is>
      </c>
      <c r="C132" s="14" t="inlineStr">
        <is>
          <t>all</t>
        </is>
      </c>
      <c r="D132" s="14" t="inlineStr">
        <is>
          <t>rod</t>
        </is>
      </c>
      <c r="E132" s="14" t="inlineStr">
        <is>
          <t>SHADOWTOTAL</t>
        </is>
      </c>
      <c r="F132" s="78" t="inlineStr">
        <is>
          <t>SHADOWTOTAL(INDEX(AD$241:AD$244,$D298),AD246,AD$200,AD125,AD155)</t>
        </is>
      </c>
    </row>
    <row r="133">
      <c r="A133" s="14" t="n">
        <v>299</v>
      </c>
      <c r="B133" s="14" t="inlineStr">
        <is>
          <t>shpx</t>
        </is>
      </c>
      <c r="C133" s="14" t="inlineStr">
        <is>
          <t>all</t>
        </is>
      </c>
      <c r="D133" s="14" t="inlineStr">
        <is>
          <t>ral</t>
        </is>
      </c>
      <c r="E133" s="14" t="inlineStr">
        <is>
          <t>SHADOWTOTAL</t>
        </is>
      </c>
      <c r="F133" s="78" t="inlineStr">
        <is>
          <t>SHADOWTOTAL(INDEX(AD$241:AD$244,$D299),AD247,AD$200,AD126,AD156)</t>
        </is>
      </c>
    </row>
    <row r="134">
      <c r="A134" s="14" t="n">
        <v>300</v>
      </c>
      <c r="B134" s="14" t="inlineStr">
        <is>
          <t>shpx</t>
        </is>
      </c>
      <c r="C134" s="14" t="inlineStr">
        <is>
          <t>all</t>
        </is>
      </c>
      <c r="D134" s="14" t="inlineStr">
        <is>
          <t>avi</t>
        </is>
      </c>
      <c r="E134" s="14" t="inlineStr">
        <is>
          <t>SHADOWTOTAL</t>
        </is>
      </c>
      <c r="F134" s="78" t="inlineStr">
        <is>
          <t>SHADOWTOTAL(INDEX(AD$241:AD$244,$D300),AD248,AD$200,AD127,AD157)</t>
        </is>
      </c>
    </row>
    <row r="135">
      <c r="A135" s="14" t="n">
        <v>301</v>
      </c>
      <c r="B135" s="14" t="inlineStr">
        <is>
          <t>shpx</t>
        </is>
      </c>
      <c r="C135" s="14" t="inlineStr">
        <is>
          <t>all</t>
        </is>
      </c>
      <c r="D135" s="14" t="inlineStr">
        <is>
          <t>nav</t>
        </is>
      </c>
      <c r="E135" s="14" t="inlineStr">
        <is>
          <t>SHADOWTOTAL</t>
        </is>
      </c>
      <c r="F135" s="78" t="inlineStr">
        <is>
          <t>SHADOWTOTAL(INDEX(AD$241:AD$244,$D301),AD249,AD$200,AD128,AD158)</t>
        </is>
      </c>
    </row>
    <row r="136">
      <c r="A136" s="14" t="n">
        <v>302</v>
      </c>
      <c r="B136" s="14" t="inlineStr">
        <is>
          <t>shpx</t>
        </is>
      </c>
      <c r="C136" s="14" t="inlineStr">
        <is>
          <t>all</t>
        </is>
      </c>
      <c r="D136" s="14" t="inlineStr">
        <is>
          <t>res</t>
        </is>
      </c>
      <c r="E136" s="14" t="inlineStr">
        <is>
          <t>SHADOWTOTAL</t>
        </is>
      </c>
      <c r="F136" s="78" t="inlineStr">
        <is>
          <t>SHADOWTOTAL(INDEX(AD$241:AD$244,$D302),AD250,AD$200,AD129,AD159)</t>
        </is>
      </c>
    </row>
    <row r="137">
      <c r="A137" s="14" t="n">
        <v>303</v>
      </c>
      <c r="B137" s="14" t="inlineStr">
        <is>
          <t>shpx</t>
        </is>
      </c>
      <c r="C137" s="14" t="inlineStr">
        <is>
          <t>all</t>
        </is>
      </c>
      <c r="D137" s="14" t="inlineStr">
        <is>
          <t>foo</t>
        </is>
      </c>
      <c r="E137" s="14" t="inlineStr">
        <is>
          <t>SHADOWTOTAL</t>
        </is>
      </c>
      <c r="F137" s="78" t="inlineStr">
        <is>
          <t>SHADOWTOTAL(INDEX(AD$241:AD$244,$D303),AD251,AD$200,AD130,AD160)</t>
        </is>
      </c>
    </row>
    <row r="138">
      <c r="A138" s="14" t="n">
        <v>304</v>
      </c>
      <c r="B138" s="14" t="inlineStr">
        <is>
          <t>shpx</t>
        </is>
      </c>
      <c r="C138" s="14" t="inlineStr">
        <is>
          <t>all</t>
        </is>
      </c>
      <c r="D138" s="14" t="inlineStr">
        <is>
          <t>srv</t>
        </is>
      </c>
      <c r="E138" s="14" t="inlineStr">
        <is>
          <t>SHADOWTOTAL</t>
        </is>
      </c>
      <c r="F138" s="78" t="inlineStr">
        <is>
          <t>SHADOWTOTAL(INDEX(AD$241:AD$244,$D304),AD252,AD$200,AD131,AD161)</t>
        </is>
      </c>
    </row>
    <row r="139">
      <c r="A139" s="14" t="n">
        <v>305</v>
      </c>
      <c r="B139" s="14" t="inlineStr">
        <is>
          <t>shpx</t>
        </is>
      </c>
      <c r="C139" s="14" t="inlineStr">
        <is>
          <t>all</t>
        </is>
      </c>
      <c r="D139" s="14" t="inlineStr">
        <is>
          <t>mch</t>
        </is>
      </c>
      <c r="E139" s="14" t="inlineStr">
        <is>
          <t>SHADOWTOTAL</t>
        </is>
      </c>
      <c r="F139" s="78" t="inlineStr">
        <is>
          <t>SHADOWTOTAL(INDEX(AD$241:AD$244,$D305),AD253,AD$200,AD132,AD162)</t>
        </is>
      </c>
    </row>
    <row r="140">
      <c r="A140" s="14" t="n">
        <v>306</v>
      </c>
      <c r="B140" s="14" t="inlineStr">
        <is>
          <t>shpx</t>
        </is>
      </c>
      <c r="C140" s="14" t="inlineStr">
        <is>
          <t>all</t>
        </is>
      </c>
      <c r="D140" s="14" t="inlineStr">
        <is>
          <t>irn</t>
        </is>
      </c>
      <c r="E140" s="14" t="inlineStr">
        <is>
          <t>SHADOWTOTAL</t>
        </is>
      </c>
      <c r="F140" s="78" t="inlineStr">
        <is>
          <t>SHADOWTOTAL(INDEX(AD$241:AD$244,$D306),AD254,AD$200,AD133,AD163)</t>
        </is>
      </c>
    </row>
    <row r="141">
      <c r="A141" s="14" t="n">
        <v>307</v>
      </c>
      <c r="B141" s="14" t="inlineStr">
        <is>
          <t>shpx</t>
        </is>
      </c>
      <c r="C141" s="14" t="inlineStr">
        <is>
          <t>all</t>
        </is>
      </c>
      <c r="D141" s="14" t="inlineStr">
        <is>
          <t>nfm</t>
        </is>
      </c>
      <c r="E141" s="14" t="inlineStr">
        <is>
          <t>SHADOWTOTAL</t>
        </is>
      </c>
      <c r="F141" s="78" t="inlineStr">
        <is>
          <t>SHADOWTOTAL(INDEX(AD$241:AD$244,$D307),AD255,AD$200,AD134,AD164)</t>
        </is>
      </c>
    </row>
    <row r="142">
      <c r="A142" s="14" t="n">
        <v>308</v>
      </c>
      <c r="B142" s="14" t="inlineStr">
        <is>
          <t>shpx</t>
        </is>
      </c>
      <c r="C142" s="14" t="inlineStr">
        <is>
          <t>all</t>
        </is>
      </c>
      <c r="D142" s="14" t="inlineStr">
        <is>
          <t>mac</t>
        </is>
      </c>
      <c r="E142" s="14" t="inlineStr">
        <is>
          <t>SHADOWTOTAL</t>
        </is>
      </c>
      <c r="F142" s="78" t="inlineStr">
        <is>
          <t>SHADOWTOTAL(INDEX(AD$241:AD$244,$D308),AD256,AD$200,AD135,AD165)</t>
        </is>
      </c>
    </row>
    <row r="143">
      <c r="A143" s="14" t="n">
        <v>309</v>
      </c>
      <c r="B143" s="14" t="inlineStr">
        <is>
          <t>shpx</t>
        </is>
      </c>
      <c r="C143" s="14" t="inlineStr">
        <is>
          <t>all</t>
        </is>
      </c>
      <c r="D143" s="14" t="inlineStr">
        <is>
          <t>cem</t>
        </is>
      </c>
      <c r="E143" s="14" t="inlineStr">
        <is>
          <t>SHADOWTOTAL</t>
        </is>
      </c>
      <c r="F143" s="78" t="inlineStr">
        <is>
          <t>SHADOWTOTAL(INDEX(AD$241:AD$244,$D309),AD257,AD$200,AD136,AD166)</t>
        </is>
      </c>
    </row>
    <row r="144">
      <c r="A144" s="14" t="n">
        <v>310</v>
      </c>
      <c r="B144" s="14" t="inlineStr">
        <is>
          <t>shpx</t>
        </is>
      </c>
      <c r="C144" s="14" t="inlineStr">
        <is>
          <t>all</t>
        </is>
      </c>
      <c r="D144" s="14" t="inlineStr">
        <is>
          <t>omn</t>
        </is>
      </c>
      <c r="E144" s="14" t="inlineStr">
        <is>
          <t>SHADOWTOTAL</t>
        </is>
      </c>
      <c r="F144" s="78" t="inlineStr">
        <is>
          <t>SHADOWTOTAL(INDEX(AD$241:AD$244,$D310),AD258,AD$200,AD137,AD167)</t>
        </is>
      </c>
    </row>
    <row r="145">
      <c r="A145" s="14" t="n">
        <v>311</v>
      </c>
      <c r="B145" s="14" t="inlineStr">
        <is>
          <t>shpx</t>
        </is>
      </c>
      <c r="C145" s="14" t="inlineStr">
        <is>
          <t>all</t>
        </is>
      </c>
      <c r="D145" s="14" t="inlineStr">
        <is>
          <t>cst</t>
        </is>
      </c>
      <c r="E145" s="14" t="inlineStr">
        <is>
          <t>SHADOWTOTAL</t>
        </is>
      </c>
      <c r="F145" s="78" t="inlineStr">
        <is>
          <t>SHADOWTOTAL(INDEX(AD$241:AD$244,$D311),AD259,AD$200,AD138,AD168)</t>
        </is>
      </c>
    </row>
    <row r="146">
      <c r="A146" s="14" t="n">
        <v>312</v>
      </c>
      <c r="B146" s="14" t="inlineStr">
        <is>
          <t>shpx</t>
        </is>
      </c>
      <c r="C146" s="14" t="inlineStr">
        <is>
          <t>all</t>
        </is>
      </c>
      <c r="D146" s="14" t="inlineStr">
        <is>
          <t>ftr</t>
        </is>
      </c>
      <c r="E146" s="14" t="inlineStr">
        <is>
          <t>SHADOWTOTAL</t>
        </is>
      </c>
      <c r="F146" s="78" t="inlineStr">
        <is>
          <t>SHADOWTOTAL(INDEX(AD$241:AD$244,$D312),AD260,AD$200,AD139,AD169)</t>
        </is>
      </c>
    </row>
    <row r="147">
      <c r="A147" s="14" t="n">
        <v>313</v>
      </c>
      <c r="B147" s="14" t="inlineStr">
        <is>
          <t>shpx</t>
        </is>
      </c>
      <c r="C147" s="14" t="inlineStr">
        <is>
          <t>all</t>
        </is>
      </c>
      <c r="D147" s="14" t="inlineStr">
        <is>
          <t>oen</t>
        </is>
      </c>
      <c r="E147" s="14" t="inlineStr">
        <is>
          <t>SHADOWTOTAL</t>
        </is>
      </c>
      <c r="F147" s="78" t="inlineStr">
        <is>
          <t>SHADOWTOTAL(INDEX(AD$241:AD$244,$D313),AD261,AD$200,AD140,AD170)</t>
        </is>
      </c>
    </row>
    <row r="148">
      <c r="A148" s="14" t="n">
        <v>330</v>
      </c>
      <c r="B148" s="14" t="inlineStr">
        <is>
          <t>sp</t>
        </is>
      </c>
      <c r="C148" s="14" t="inlineStr">
        <is>
          <t>coa</t>
        </is>
      </c>
      <c r="D148" s="14" t="inlineStr">
        <is>
          <t>pow</t>
        </is>
      </c>
      <c r="E148" s="14" t="inlineStr">
        <is>
          <t>SUPPLYCOST</t>
        </is>
      </c>
      <c r="F148" s="78" t="inlineStr">
        <is>
          <t>SUPPLYCOST(AD$4,$F330,$D330,AC330,INDEX(AD$325:AD$328,$E330),INDEX(AC$325:AC$328,$E330))</t>
        </is>
      </c>
    </row>
    <row r="149">
      <c r="A149" s="14" t="n">
        <v>331</v>
      </c>
      <c r="B149" s="14" t="inlineStr">
        <is>
          <t>sp</t>
        </is>
      </c>
      <c r="C149" s="14" t="inlineStr">
        <is>
          <t>coa</t>
        </is>
      </c>
      <c r="D149" s="14" t="inlineStr">
        <is>
          <t>res</t>
        </is>
      </c>
      <c r="E149" s="14" t="inlineStr">
        <is>
          <t>SUPPLYCOST</t>
        </is>
      </c>
      <c r="F149" s="78" t="inlineStr">
        <is>
          <t>SUPPLYCOST(AD$4,$F331,$D331,AC331,INDEX(AD$325:AD$328,$E331),INDEX(AC$325:AC$328,$E331))</t>
        </is>
      </c>
    </row>
    <row r="150">
      <c r="A150" s="14" t="n">
        <v>332</v>
      </c>
      <c r="B150" s="14" t="inlineStr">
        <is>
          <t>sp</t>
        </is>
      </c>
      <c r="C150" s="14" t="inlineStr">
        <is>
          <t>coa</t>
        </is>
      </c>
      <c r="D150" s="14" t="inlineStr">
        <is>
          <t>ind</t>
        </is>
      </c>
      <c r="E150" s="14" t="inlineStr">
        <is>
          <t>SUPPLYCOST</t>
        </is>
      </c>
      <c r="F150" s="78" t="inlineStr">
        <is>
          <t>SUPPLYCOST(AD$4,$F332,$D332,AC332,INDEX(AD$325:AD$328,$E332),INDEX(AC$325:AC$328,$E332))</t>
        </is>
      </c>
    </row>
    <row r="151">
      <c r="A151" s="14" t="n">
        <v>333</v>
      </c>
      <c r="B151" s="14" t="inlineStr">
        <is>
          <t>sp</t>
        </is>
      </c>
      <c r="C151" s="14" t="inlineStr">
        <is>
          <t>nga</t>
        </is>
      </c>
      <c r="D151" s="14" t="inlineStr">
        <is>
          <t>pow</t>
        </is>
      </c>
      <c r="E151" s="14" t="inlineStr">
        <is>
          <t>SUPPLYCOST</t>
        </is>
      </c>
      <c r="F151" s="78" t="inlineStr">
        <is>
          <t>SUPPLYCOST(AD$4,$F333,$D333,AC333,INDEX(AD$325:AD$328,$E333),INDEX(AC$325:AC$328,$E333))</t>
        </is>
      </c>
    </row>
    <row r="152">
      <c r="A152" s="14" t="n">
        <v>334</v>
      </c>
      <c r="B152" s="14" t="inlineStr">
        <is>
          <t>sp</t>
        </is>
      </c>
      <c r="C152" s="14" t="inlineStr">
        <is>
          <t>nga</t>
        </is>
      </c>
      <c r="D152" s="14" t="inlineStr">
        <is>
          <t>res</t>
        </is>
      </c>
      <c r="E152" s="14" t="inlineStr">
        <is>
          <t>SUPPLYCOST</t>
        </is>
      </c>
      <c r="F152" s="78" t="inlineStr">
        <is>
          <t>SUPPLYCOST(AD$4,$F334,$D334,AC334,INDEX(AD$325:AD$328,$E334),INDEX(AC$325:AC$328,$E334))</t>
        </is>
      </c>
    </row>
    <row r="153">
      <c r="A153" s="14" t="n">
        <v>335</v>
      </c>
      <c r="B153" s="14" t="inlineStr">
        <is>
          <t>sp</t>
        </is>
      </c>
      <c r="C153" s="14" t="inlineStr">
        <is>
          <t>nga</t>
        </is>
      </c>
      <c r="D153" s="14" t="inlineStr">
        <is>
          <t>ind</t>
        </is>
      </c>
      <c r="E153" s="14" t="inlineStr">
        <is>
          <t>SUPPLYCOST</t>
        </is>
      </c>
      <c r="F153" s="78" t="inlineStr">
        <is>
          <t>SUPPLYCOST(AD$4,$F335,$D335,AC335,INDEX(AD$325:AD$328,$E335),INDEX(AC$325:AC$328,$E335))</t>
        </is>
      </c>
    </row>
    <row r="154">
      <c r="A154" s="14" t="n">
        <v>336</v>
      </c>
      <c r="B154" s="14" t="inlineStr">
        <is>
          <t>sp</t>
        </is>
      </c>
      <c r="C154" s="14" t="inlineStr">
        <is>
          <t>gso</t>
        </is>
      </c>
      <c r="D154" s="14" t="inlineStr">
        <is>
          <t>all</t>
        </is>
      </c>
      <c r="E154" s="14" t="inlineStr">
        <is>
          <t>SUPPLYCOST</t>
        </is>
      </c>
      <c r="F154" s="78" t="inlineStr">
        <is>
          <t>SUPPLYCOST(AD$4,$F336,$D336,AC336,INDEX(AD$325:AD$328,$E336),INDEX(AC$325:AC$328,$E336))</t>
        </is>
      </c>
    </row>
    <row r="155">
      <c r="A155" s="14" t="n">
        <v>337</v>
      </c>
      <c r="B155" s="14" t="inlineStr">
        <is>
          <t>sp</t>
        </is>
      </c>
      <c r="C155" s="14" t="inlineStr">
        <is>
          <t>die</t>
        </is>
      </c>
      <c r="D155" s="14" t="inlineStr">
        <is>
          <t>all</t>
        </is>
      </c>
      <c r="E155" s="14" t="inlineStr">
        <is>
          <t>SUPPLYCOST</t>
        </is>
      </c>
      <c r="F155" s="78" t="inlineStr">
        <is>
          <t>SUPPLYCOST(AD$4,$F337,$D337,AC337,INDEX(AD$325:AD$328,$E337),INDEX(AC$325:AC$328,$E337))</t>
        </is>
      </c>
    </row>
    <row r="156">
      <c r="A156" s="14" t="n">
        <v>338</v>
      </c>
      <c r="B156" s="14" t="inlineStr">
        <is>
          <t>sp</t>
        </is>
      </c>
      <c r="C156" s="14" t="inlineStr">
        <is>
          <t>lpg</t>
        </is>
      </c>
      <c r="D156" s="14" t="inlineStr">
        <is>
          <t>all</t>
        </is>
      </c>
      <c r="E156" s="14" t="inlineStr">
        <is>
          <t>SUPPLYCOST</t>
        </is>
      </c>
      <c r="F156" s="78" t="inlineStr">
        <is>
          <t>SUPPLYCOST(AD$4,$F338,$D338,AC338,INDEX(AD$325:AD$328,$E338),INDEX(AC$325:AC$328,$E338))</t>
        </is>
      </c>
    </row>
    <row r="157">
      <c r="A157" s="14" t="n">
        <v>339</v>
      </c>
      <c r="B157" s="14" t="inlineStr">
        <is>
          <t>sp</t>
        </is>
      </c>
      <c r="C157" s="14" t="inlineStr">
        <is>
          <t>ker</t>
        </is>
      </c>
      <c r="D157" s="14" t="inlineStr">
        <is>
          <t>all</t>
        </is>
      </c>
      <c r="E157" s="14" t="inlineStr">
        <is>
          <t>SUPPLYCOST</t>
        </is>
      </c>
      <c r="F157" s="78" t="inlineStr">
        <is>
          <t>SUPPLYCOST(AD$4,$F339,$D339,AC339,INDEX(AD$325:AD$328,$E339),INDEX(AC$325:AC$328,$E339))</t>
        </is>
      </c>
    </row>
    <row r="158">
      <c r="A158" s="14" t="n">
        <v>340</v>
      </c>
      <c r="B158" s="14" t="inlineStr">
        <is>
          <t>sp</t>
        </is>
      </c>
      <c r="C158" s="14" t="inlineStr">
        <is>
          <t>oop</t>
        </is>
      </c>
      <c r="D158" s="14" t="inlineStr">
        <is>
          <t>all</t>
        </is>
      </c>
      <c r="E158" s="14" t="inlineStr">
        <is>
          <t>SUPPLYCOST</t>
        </is>
      </c>
      <c r="F158" s="78" t="inlineStr">
        <is>
          <t>SUPPLYCOST(AD$4,$F340,$D340,AC340,INDEX(AD$325:AD$328,$E340),INDEX(AC$325:AC$328,$E340))</t>
        </is>
      </c>
    </row>
    <row r="159">
      <c r="A159" s="14" t="n">
        <v>341</v>
      </c>
      <c r="B159" s="14" t="inlineStr">
        <is>
          <t>sp</t>
        </is>
      </c>
      <c r="C159" s="14" t="inlineStr">
        <is>
          <t>bio</t>
        </is>
      </c>
      <c r="D159" s="14" t="inlineStr">
        <is>
          <t>all</t>
        </is>
      </c>
      <c r="E159" s="14" t="inlineStr">
        <is>
          <t>SUPPLYCOST</t>
        </is>
      </c>
      <c r="F159" s="78" t="inlineStr">
        <is>
          <t>SUPPLYCOST(AD$4,$F341,$D341,AC341,INDEX(AD$325:AD$328,$E341),INDEX(AC$325:AC$328,$E341))</t>
        </is>
      </c>
    </row>
    <row r="160">
      <c r="A160" s="14" t="n">
        <v>343</v>
      </c>
      <c r="B160" s="14" t="inlineStr">
        <is>
          <t>txf</t>
        </is>
      </c>
      <c r="C160" s="14" t="inlineStr">
        <is>
          <t>coa</t>
        </is>
      </c>
      <c r="D160" s="14" t="inlineStr">
        <is>
          <t>pow</t>
        </is>
      </c>
      <c r="E160" s="14" t="inlineStr">
        <is>
          <t>FLOATTAX</t>
        </is>
      </c>
      <c r="F160" s="78" t="inlineStr">
        <is>
          <t>FLOATTAX($D343,$E343,AD330,$F343)</t>
        </is>
      </c>
    </row>
    <row r="161">
      <c r="A161" s="14" t="n">
        <v>344</v>
      </c>
      <c r="B161" s="14" t="inlineStr">
        <is>
          <t>txf</t>
        </is>
      </c>
      <c r="C161" s="14" t="inlineStr">
        <is>
          <t>coa</t>
        </is>
      </c>
      <c r="D161" s="14" t="inlineStr">
        <is>
          <t>res</t>
        </is>
      </c>
      <c r="E161" s="14" t="inlineStr">
        <is>
          <t>FLOATTAX</t>
        </is>
      </c>
      <c r="F161" s="78" t="inlineStr">
        <is>
          <t>FLOATTAX($D344,$E344,AD331,$F344)</t>
        </is>
      </c>
    </row>
    <row r="162">
      <c r="A162" s="14" t="n">
        <v>345</v>
      </c>
      <c r="B162" s="14" t="inlineStr">
        <is>
          <t>txf</t>
        </is>
      </c>
      <c r="C162" s="14" t="inlineStr">
        <is>
          <t>coa</t>
        </is>
      </c>
      <c r="D162" s="14" t="inlineStr">
        <is>
          <t>ind</t>
        </is>
      </c>
      <c r="E162" s="14" t="inlineStr">
        <is>
          <t>FLOATTAX</t>
        </is>
      </c>
      <c r="F162" s="78" t="inlineStr">
        <is>
          <t>FLOATTAX($D345,$E345,AD332,$F345)</t>
        </is>
      </c>
    </row>
    <row r="163">
      <c r="A163" s="14" t="n">
        <v>346</v>
      </c>
      <c r="B163" s="14" t="inlineStr">
        <is>
          <t>txf</t>
        </is>
      </c>
      <c r="C163" s="14" t="inlineStr">
        <is>
          <t>nga</t>
        </is>
      </c>
      <c r="D163" s="14" t="inlineStr">
        <is>
          <t>pow</t>
        </is>
      </c>
      <c r="E163" s="14" t="inlineStr">
        <is>
          <t>FLOATTAX</t>
        </is>
      </c>
      <c r="F163" s="78" t="inlineStr">
        <is>
          <t>FLOATTAX($D346,$E346,AD333,$F346)</t>
        </is>
      </c>
    </row>
    <row r="164">
      <c r="A164" s="14" t="n">
        <v>347</v>
      </c>
      <c r="B164" s="14" t="inlineStr">
        <is>
          <t>txf</t>
        </is>
      </c>
      <c r="C164" s="14" t="inlineStr">
        <is>
          <t>nga</t>
        </is>
      </c>
      <c r="D164" s="14" t="inlineStr">
        <is>
          <t>res</t>
        </is>
      </c>
      <c r="E164" s="14" t="inlineStr">
        <is>
          <t>FLOATTAX</t>
        </is>
      </c>
      <c r="F164" s="78" t="inlineStr">
        <is>
          <t>FLOATTAX($D347,$E347,AD334,$F347)</t>
        </is>
      </c>
    </row>
    <row r="165">
      <c r="A165" s="14" t="n">
        <v>348</v>
      </c>
      <c r="B165" s="14" t="inlineStr">
        <is>
          <t>txf</t>
        </is>
      </c>
      <c r="C165" s="14" t="inlineStr">
        <is>
          <t>nga</t>
        </is>
      </c>
      <c r="D165" s="14" t="inlineStr">
        <is>
          <t>ind</t>
        </is>
      </c>
      <c r="E165" s="14" t="inlineStr">
        <is>
          <t>FLOATTAX</t>
        </is>
      </c>
      <c r="F165" s="78" t="inlineStr">
        <is>
          <t>FLOATTAX($D348,$E348,AD335,$F348)</t>
        </is>
      </c>
    </row>
    <row r="166">
      <c r="A166" s="14" t="n">
        <v>349</v>
      </c>
      <c r="B166" s="14" t="inlineStr">
        <is>
          <t>txf</t>
        </is>
      </c>
      <c r="C166" s="14" t="inlineStr">
        <is>
          <t>gso</t>
        </is>
      </c>
      <c r="D166" s="14" t="inlineStr">
        <is>
          <t>all</t>
        </is>
      </c>
      <c r="E166" s="14" t="inlineStr">
        <is>
          <t>FLOATTAX</t>
        </is>
      </c>
      <c r="F166" s="78" t="inlineStr">
        <is>
          <t>FLOATTAX($D349,$E349,AD336,$F349)</t>
        </is>
      </c>
    </row>
    <row r="167">
      <c r="A167" s="14" t="n">
        <v>350</v>
      </c>
      <c r="B167" s="14" t="inlineStr">
        <is>
          <t>txf</t>
        </is>
      </c>
      <c r="C167" s="14" t="inlineStr">
        <is>
          <t>die</t>
        </is>
      </c>
      <c r="D167" s="14" t="inlineStr">
        <is>
          <t>all</t>
        </is>
      </c>
      <c r="E167" s="14" t="inlineStr">
        <is>
          <t>FLOATTAX</t>
        </is>
      </c>
      <c r="F167" s="78" t="inlineStr">
        <is>
          <t>FLOATTAX($D350,$E350,AD337,$F350)</t>
        </is>
      </c>
    </row>
    <row r="168">
      <c r="A168" s="14" t="n">
        <v>351</v>
      </c>
      <c r="B168" s="14" t="inlineStr">
        <is>
          <t>txf</t>
        </is>
      </c>
      <c r="C168" s="14" t="inlineStr">
        <is>
          <t>lpg</t>
        </is>
      </c>
      <c r="D168" s="14" t="inlineStr">
        <is>
          <t>all</t>
        </is>
      </c>
      <c r="E168" s="14" t="inlineStr">
        <is>
          <t>FLOATTAX</t>
        </is>
      </c>
      <c r="F168" s="78" t="inlineStr">
        <is>
          <t>FLOATTAX($D351,$E351,AD338,$F351)</t>
        </is>
      </c>
    </row>
    <row r="169">
      <c r="A169" s="14" t="n">
        <v>352</v>
      </c>
      <c r="B169" s="14" t="inlineStr">
        <is>
          <t>txf</t>
        </is>
      </c>
      <c r="C169" s="14" t="inlineStr">
        <is>
          <t>ker</t>
        </is>
      </c>
      <c r="D169" s="14" t="inlineStr">
        <is>
          <t>all</t>
        </is>
      </c>
      <c r="E169" s="14" t="inlineStr">
        <is>
          <t>FLOATTAX</t>
        </is>
      </c>
      <c r="F169" s="78" t="inlineStr">
        <is>
          <t>FLOATTAX($D352,$E352,AD339,$F352)</t>
        </is>
      </c>
    </row>
    <row r="170">
      <c r="A170" s="14" t="n">
        <v>353</v>
      </c>
      <c r="B170" s="14" t="inlineStr">
        <is>
          <t>txf</t>
        </is>
      </c>
      <c r="C170" s="14" t="inlineStr">
        <is>
          <t>oop</t>
        </is>
      </c>
      <c r="D170" s="14" t="inlineStr">
        <is>
          <t>all</t>
        </is>
      </c>
      <c r="E170" s="14" t="inlineStr">
        <is>
          <t>FLOATTAX</t>
        </is>
      </c>
      <c r="F170" s="78" t="inlineStr">
        <is>
          <t>FLOATTAX($D353,$E353,AD340,$F353)</t>
        </is>
      </c>
    </row>
    <row r="171">
      <c r="A171" s="14" t="n">
        <v>354</v>
      </c>
      <c r="B171" s="14" t="inlineStr">
        <is>
          <t>txf</t>
        </is>
      </c>
      <c r="C171" s="14" t="inlineStr">
        <is>
          <t>bio</t>
        </is>
      </c>
      <c r="D171" s="14" t="inlineStr">
        <is>
          <t>all</t>
        </is>
      </c>
      <c r="E171" s="14" t="inlineStr">
        <is>
          <t>FLOATTAX</t>
        </is>
      </c>
      <c r="F171" s="78" t="inlineStr">
        <is>
          <t>FLOATTAX($D354,$E354,AD341,$F354)</t>
        </is>
      </c>
    </row>
    <row r="172">
      <c r="A172" s="14" t="n">
        <v>356</v>
      </c>
      <c r="B172" s="14" t="inlineStr">
        <is>
          <t>txo</t>
        </is>
      </c>
      <c r="C172" s="14" t="inlineStr">
        <is>
          <t>coa</t>
        </is>
      </c>
      <c r="D172" s="14" t="inlineStr">
        <is>
          <t>pow</t>
        </is>
      </c>
      <c r="E172" s="14" t="inlineStr">
        <is>
          <t>OTHERTAX</t>
        </is>
      </c>
      <c r="F172" s="78" t="inlineStr">
        <is>
          <t>OTHERTAX(AD$4,$G356,$D356,$E356,AD330,$F356)</t>
        </is>
      </c>
    </row>
    <row r="173">
      <c r="A173" s="14" t="n">
        <v>357</v>
      </c>
      <c r="B173" s="14" t="inlineStr">
        <is>
          <t>txo</t>
        </is>
      </c>
      <c r="C173" s="14" t="inlineStr">
        <is>
          <t>coa</t>
        </is>
      </c>
      <c r="D173" s="14" t="inlineStr">
        <is>
          <t>res</t>
        </is>
      </c>
      <c r="E173" s="14" t="inlineStr">
        <is>
          <t>OTHERTAX</t>
        </is>
      </c>
      <c r="F173" s="78" t="inlineStr">
        <is>
          <t>OTHERTAX(AD$4,$G357,$D357,$E357,AD331,$F357)</t>
        </is>
      </c>
    </row>
    <row r="174">
      <c r="A174" s="14" t="n">
        <v>358</v>
      </c>
      <c r="B174" s="14" t="inlineStr">
        <is>
          <t>txo</t>
        </is>
      </c>
      <c r="C174" s="14" t="inlineStr">
        <is>
          <t>coa</t>
        </is>
      </c>
      <c r="D174" s="14" t="inlineStr">
        <is>
          <t>ind</t>
        </is>
      </c>
      <c r="E174" s="14" t="inlineStr">
        <is>
          <t>OTHERTAX</t>
        </is>
      </c>
      <c r="F174" s="78" t="inlineStr">
        <is>
          <t>OTHERTAX(AD$4,$G358,$D358,$E358,AD332,$F358)</t>
        </is>
      </c>
    </row>
    <row r="175">
      <c r="A175" s="14" t="n">
        <v>359</v>
      </c>
      <c r="B175" s="14" t="inlineStr">
        <is>
          <t>txo</t>
        </is>
      </c>
      <c r="C175" s="14" t="inlineStr">
        <is>
          <t>nga</t>
        </is>
      </c>
      <c r="D175" s="14" t="inlineStr">
        <is>
          <t>pow</t>
        </is>
      </c>
      <c r="E175" s="14" t="inlineStr">
        <is>
          <t>OTHERTAX</t>
        </is>
      </c>
      <c r="F175" s="78" t="inlineStr">
        <is>
          <t>OTHERTAX(AD$4,$G359,$D359,$E359,AD333,$F359)</t>
        </is>
      </c>
    </row>
    <row r="176">
      <c r="A176" s="14" t="n">
        <v>360</v>
      </c>
      <c r="B176" s="14" t="inlineStr">
        <is>
          <t>txo</t>
        </is>
      </c>
      <c r="C176" s="14" t="inlineStr">
        <is>
          <t>nga</t>
        </is>
      </c>
      <c r="D176" s="14" t="inlineStr">
        <is>
          <t>res</t>
        </is>
      </c>
      <c r="E176" s="14" t="inlineStr">
        <is>
          <t>OTHERTAX</t>
        </is>
      </c>
      <c r="F176" s="78" t="inlineStr">
        <is>
          <t>OTHERTAX(AD$4,$G360,$D360,$E360,AD334,$F360)</t>
        </is>
      </c>
    </row>
    <row r="177">
      <c r="A177" s="14" t="n">
        <v>361</v>
      </c>
      <c r="B177" s="14" t="inlineStr">
        <is>
          <t>txo</t>
        </is>
      </c>
      <c r="C177" s="14" t="inlineStr">
        <is>
          <t>nga</t>
        </is>
      </c>
      <c r="D177" s="14" t="inlineStr">
        <is>
          <t>ind</t>
        </is>
      </c>
      <c r="E177" s="14" t="inlineStr">
        <is>
          <t>OTHERTAX</t>
        </is>
      </c>
      <c r="F177" s="78" t="inlineStr">
        <is>
          <t>OTHERTAX(AD$4,$G361,$D361,$E361,AD335,$F361)</t>
        </is>
      </c>
    </row>
    <row r="178">
      <c r="A178" s="14" t="n">
        <v>362</v>
      </c>
      <c r="B178" s="14" t="inlineStr">
        <is>
          <t>txo</t>
        </is>
      </c>
      <c r="C178" s="14" t="inlineStr">
        <is>
          <t>gso</t>
        </is>
      </c>
      <c r="D178" s="14" t="inlineStr">
        <is>
          <t>all</t>
        </is>
      </c>
      <c r="E178" s="14" t="inlineStr">
        <is>
          <t>OTHERTAX</t>
        </is>
      </c>
      <c r="F178" s="78" t="inlineStr">
        <is>
          <t>OTHERTAX(AD$4,$G362,$D362,$E362,AD336,$F362)</t>
        </is>
      </c>
    </row>
    <row r="179">
      <c r="A179" s="14" t="n">
        <v>363</v>
      </c>
      <c r="B179" s="14" t="inlineStr">
        <is>
          <t>txo</t>
        </is>
      </c>
      <c r="C179" s="14" t="inlineStr">
        <is>
          <t>die</t>
        </is>
      </c>
      <c r="D179" s="14" t="inlineStr">
        <is>
          <t>all</t>
        </is>
      </c>
      <c r="E179" s="14" t="inlineStr">
        <is>
          <t>OTHERTAX</t>
        </is>
      </c>
      <c r="F179" s="78" t="inlineStr">
        <is>
          <t>OTHERTAX(AD$4,$G363,$D363,$E363,AD337,$F363)</t>
        </is>
      </c>
    </row>
    <row r="180">
      <c r="A180" s="14" t="n">
        <v>364</v>
      </c>
      <c r="B180" s="14" t="inlineStr">
        <is>
          <t>txo</t>
        </is>
      </c>
      <c r="C180" s="14" t="inlineStr">
        <is>
          <t>lpg</t>
        </is>
      </c>
      <c r="D180" s="14" t="inlineStr">
        <is>
          <t>all</t>
        </is>
      </c>
      <c r="E180" s="14" t="inlineStr">
        <is>
          <t>OTHERTAX</t>
        </is>
      </c>
      <c r="F180" s="78" t="inlineStr">
        <is>
          <t>OTHERTAX(AD$4,$G364,$D364,$E364,AD338,$F364)</t>
        </is>
      </c>
    </row>
    <row r="181">
      <c r="A181" s="14" t="n">
        <v>365</v>
      </c>
      <c r="B181" s="14" t="inlineStr">
        <is>
          <t>txo</t>
        </is>
      </c>
      <c r="C181" s="14" t="inlineStr">
        <is>
          <t>ker</t>
        </is>
      </c>
      <c r="D181" s="14" t="inlineStr">
        <is>
          <t>all</t>
        </is>
      </c>
      <c r="E181" s="14" t="inlineStr">
        <is>
          <t>OTHERTAX</t>
        </is>
      </c>
      <c r="F181" s="78" t="inlineStr">
        <is>
          <t>OTHERTAX(AD$4,$G365,$D365,$E365,AD339,$F365)</t>
        </is>
      </c>
    </row>
    <row r="182">
      <c r="A182" s="14" t="n">
        <v>366</v>
      </c>
      <c r="B182" s="14" t="inlineStr">
        <is>
          <t>txo</t>
        </is>
      </c>
      <c r="C182" s="14" t="inlineStr">
        <is>
          <t>oop</t>
        </is>
      </c>
      <c r="D182" s="14" t="inlineStr">
        <is>
          <t>all</t>
        </is>
      </c>
      <c r="E182" s="14" t="inlineStr">
        <is>
          <t>OTHERTAX</t>
        </is>
      </c>
      <c r="F182" s="78" t="inlineStr">
        <is>
          <t>OTHERTAX(AD$4,$G366,$D366,$E366,AD340,$F366)</t>
        </is>
      </c>
    </row>
    <row r="183">
      <c r="A183" s="14" t="n">
        <v>367</v>
      </c>
      <c r="B183" s="14" t="inlineStr">
        <is>
          <t>txo</t>
        </is>
      </c>
      <c r="C183" s="14" t="inlineStr">
        <is>
          <t>bio</t>
        </is>
      </c>
      <c r="D183" s="14" t="inlineStr">
        <is>
          <t>all</t>
        </is>
      </c>
      <c r="E183" s="14" t="inlineStr">
        <is>
          <t>OTHERTAX</t>
        </is>
      </c>
      <c r="F183" s="78" t="inlineStr">
        <is>
          <t>OTHERTAX(AD$4,$G367,$D367,$E367,AD341,$F367)</t>
        </is>
      </c>
    </row>
    <row r="184">
      <c r="A184" s="14" t="n">
        <v>369</v>
      </c>
      <c r="B184" s="14" t="inlineStr">
        <is>
          <t>rpb</t>
        </is>
      </c>
      <c r="C184" s="14" t="inlineStr">
        <is>
          <t>coa</t>
        </is>
      </c>
      <c r="D184" s="14" t="inlineStr">
        <is>
          <t>pow</t>
        </is>
      </c>
      <c r="E184" s="14" t="inlineStr">
        <is>
          <t>RETAILPRICE</t>
        </is>
      </c>
      <c r="F184" s="78" t="inlineStr">
        <is>
          <t>RETAILPRICE(AD330,AD356,$D369)</t>
        </is>
      </c>
    </row>
    <row r="185">
      <c r="A185" s="14" t="n">
        <v>370</v>
      </c>
      <c r="B185" s="14" t="inlineStr">
        <is>
          <t>rpb</t>
        </is>
      </c>
      <c r="C185" s="14" t="inlineStr">
        <is>
          <t>coa</t>
        </is>
      </c>
      <c r="D185" s="14" t="inlineStr">
        <is>
          <t>res</t>
        </is>
      </c>
      <c r="E185" s="14" t="inlineStr">
        <is>
          <t>RETAILPRICE</t>
        </is>
      </c>
      <c r="F185" s="78" t="inlineStr">
        <is>
          <t>RETAILPRICE(AD331,AD357,$D370)</t>
        </is>
      </c>
    </row>
    <row r="186">
      <c r="A186" s="14" t="n">
        <v>371</v>
      </c>
      <c r="B186" s="14" t="inlineStr">
        <is>
          <t>rpb</t>
        </is>
      </c>
      <c r="C186" s="14" t="inlineStr">
        <is>
          <t>coa</t>
        </is>
      </c>
      <c r="D186" s="14" t="inlineStr">
        <is>
          <t>ind</t>
        </is>
      </c>
      <c r="E186" s="14" t="inlineStr">
        <is>
          <t>RETAILPRICE</t>
        </is>
      </c>
      <c r="F186" s="78" t="inlineStr">
        <is>
          <t>RETAILPRICE(AD332,AD358,$D371)</t>
        </is>
      </c>
    </row>
    <row r="187">
      <c r="A187" s="14" t="n">
        <v>372</v>
      </c>
      <c r="B187" s="14" t="inlineStr">
        <is>
          <t>rpb</t>
        </is>
      </c>
      <c r="C187" s="14" t="inlineStr">
        <is>
          <t>nga</t>
        </is>
      </c>
      <c r="D187" s="14" t="inlineStr">
        <is>
          <t>pow</t>
        </is>
      </c>
      <c r="E187" s="14" t="inlineStr">
        <is>
          <t>RETAILPRICE</t>
        </is>
      </c>
      <c r="F187" s="78" t="inlineStr">
        <is>
          <t>RETAILPRICE(AD333,AD359,$D372)</t>
        </is>
      </c>
    </row>
    <row r="188">
      <c r="A188" s="14" t="n">
        <v>373</v>
      </c>
      <c r="B188" s="14" t="inlineStr">
        <is>
          <t>rpb</t>
        </is>
      </c>
      <c r="C188" s="14" t="inlineStr">
        <is>
          <t>nga</t>
        </is>
      </c>
      <c r="D188" s="14" t="inlineStr">
        <is>
          <t>res</t>
        </is>
      </c>
      <c r="E188" s="14" t="inlineStr">
        <is>
          <t>RETAILPRICE</t>
        </is>
      </c>
      <c r="F188" s="78" t="inlineStr">
        <is>
          <t>RETAILPRICE(AD334,AD360,$D373)</t>
        </is>
      </c>
    </row>
    <row r="189">
      <c r="A189" s="14" t="n">
        <v>374</v>
      </c>
      <c r="B189" s="14" t="inlineStr">
        <is>
          <t>rpb</t>
        </is>
      </c>
      <c r="C189" s="14" t="inlineStr">
        <is>
          <t>nga</t>
        </is>
      </c>
      <c r="D189" s="14" t="inlineStr">
        <is>
          <t>ind</t>
        </is>
      </c>
      <c r="E189" s="14" t="inlineStr">
        <is>
          <t>RETAILPRICE</t>
        </is>
      </c>
      <c r="F189" s="78" t="inlineStr">
        <is>
          <t>RETAILPRICE(AD335,AD361,$D374)</t>
        </is>
      </c>
    </row>
    <row r="190">
      <c r="A190" s="14" t="n">
        <v>375</v>
      </c>
      <c r="B190" s="14" t="inlineStr">
        <is>
          <t>rpb</t>
        </is>
      </c>
      <c r="C190" s="14" t="inlineStr">
        <is>
          <t>gso</t>
        </is>
      </c>
      <c r="D190" s="14" t="inlineStr">
        <is>
          <t>all</t>
        </is>
      </c>
      <c r="E190" s="14" t="inlineStr">
        <is>
          <t>RETAILPRICE</t>
        </is>
      </c>
      <c r="F190" s="78" t="inlineStr">
        <is>
          <t>RETAILPRICE(AD336,AD362,$D375)</t>
        </is>
      </c>
    </row>
    <row r="191">
      <c r="A191" s="14" t="n">
        <v>376</v>
      </c>
      <c r="B191" s="14" t="inlineStr">
        <is>
          <t>rpb</t>
        </is>
      </c>
      <c r="C191" s="14" t="inlineStr">
        <is>
          <t>die</t>
        </is>
      </c>
      <c r="D191" s="14" t="inlineStr">
        <is>
          <t>all</t>
        </is>
      </c>
      <c r="E191" s="14" t="inlineStr">
        <is>
          <t>RETAILPRICE</t>
        </is>
      </c>
      <c r="F191" s="78" t="inlineStr">
        <is>
          <t>RETAILPRICE(AD337,AD363,$D376)</t>
        </is>
      </c>
    </row>
    <row r="192">
      <c r="A192" s="14" t="n">
        <v>377</v>
      </c>
      <c r="B192" s="14" t="inlineStr">
        <is>
          <t>rpb</t>
        </is>
      </c>
      <c r="C192" s="14" t="inlineStr">
        <is>
          <t>lpg</t>
        </is>
      </c>
      <c r="D192" s="14" t="inlineStr">
        <is>
          <t>all</t>
        </is>
      </c>
      <c r="E192" s="14" t="inlineStr">
        <is>
          <t>RETAILPRICE</t>
        </is>
      </c>
      <c r="F192" s="78" t="inlineStr">
        <is>
          <t>RETAILPRICE(AD338,AD364,$D377)</t>
        </is>
      </c>
    </row>
    <row r="193">
      <c r="A193" s="14" t="n">
        <v>378</v>
      </c>
      <c r="B193" s="14" t="inlineStr">
        <is>
          <t>rpb</t>
        </is>
      </c>
      <c r="C193" s="14" t="inlineStr">
        <is>
          <t>ker</t>
        </is>
      </c>
      <c r="D193" s="14" t="inlineStr">
        <is>
          <t>all</t>
        </is>
      </c>
      <c r="E193" s="14" t="inlineStr">
        <is>
          <t>RETAILPRICE</t>
        </is>
      </c>
      <c r="F193" s="78" t="inlineStr">
        <is>
          <t>RETAILPRICE(AD339,AD365,$D378)</t>
        </is>
      </c>
    </row>
    <row r="194">
      <c r="A194" s="14" t="n">
        <v>379</v>
      </c>
      <c r="B194" s="14" t="inlineStr">
        <is>
          <t>rpb</t>
        </is>
      </c>
      <c r="C194" s="14" t="inlineStr">
        <is>
          <t>oop</t>
        </is>
      </c>
      <c r="D194" s="14" t="inlineStr">
        <is>
          <t>all</t>
        </is>
      </c>
      <c r="E194" s="14" t="inlineStr">
        <is>
          <t>RETAILPRICE</t>
        </is>
      </c>
      <c r="F194" s="78" t="inlineStr">
        <is>
          <t>RETAILPRICE(AD340,AD366,$D379)</t>
        </is>
      </c>
    </row>
    <row r="195">
      <c r="A195" s="14" t="n">
        <v>380</v>
      </c>
      <c r="B195" s="14" t="inlineStr">
        <is>
          <t>rpb</t>
        </is>
      </c>
      <c r="C195" s="14" t="inlineStr">
        <is>
          <t>bio</t>
        </is>
      </c>
      <c r="D195" s="14" t="inlineStr">
        <is>
          <t>all</t>
        </is>
      </c>
      <c r="E195" s="14" t="inlineStr">
        <is>
          <t>RETAILPRICE</t>
        </is>
      </c>
      <c r="F195" s="78" t="inlineStr">
        <is>
          <t>RETAILPRICE(AD341,AD367,$D380)</t>
        </is>
      </c>
    </row>
    <row r="196">
      <c r="A196" s="14" t="n">
        <v>382</v>
      </c>
      <c r="B196" s="14" t="inlineStr">
        <is>
          <t>vat</t>
        </is>
      </c>
      <c r="C196" s="14" t="inlineStr">
        <is>
          <t>coa</t>
        </is>
      </c>
      <c r="D196" s="14" t="inlineStr">
        <is>
          <t>pow</t>
        </is>
      </c>
      <c r="E196" s="14" t="inlineStr">
        <is>
          <t>VATPAY</t>
        </is>
      </c>
      <c r="F196" s="78" t="inlineStr">
        <is>
          <t>VATPAY(AD330,AD356,$D382)</t>
        </is>
      </c>
    </row>
    <row r="197">
      <c r="A197" s="14" t="n">
        <v>383</v>
      </c>
      <c r="B197" s="14" t="inlineStr">
        <is>
          <t>vat</t>
        </is>
      </c>
      <c r="C197" s="14" t="inlineStr">
        <is>
          <t>coa</t>
        </is>
      </c>
      <c r="D197" s="14" t="inlineStr">
        <is>
          <t>res</t>
        </is>
      </c>
      <c r="E197" s="14" t="inlineStr">
        <is>
          <t>VATPAY</t>
        </is>
      </c>
      <c r="F197" s="78" t="inlineStr">
        <is>
          <t>VATPAY(AD331,AD357,$D383)</t>
        </is>
      </c>
    </row>
    <row r="198">
      <c r="A198" s="14" t="n">
        <v>384</v>
      </c>
      <c r="B198" s="14" t="inlineStr">
        <is>
          <t>vat</t>
        </is>
      </c>
      <c r="C198" s="14" t="inlineStr">
        <is>
          <t>coa</t>
        </is>
      </c>
      <c r="D198" s="14" t="inlineStr">
        <is>
          <t>ind</t>
        </is>
      </c>
      <c r="E198" s="14" t="inlineStr">
        <is>
          <t>VATPAY</t>
        </is>
      </c>
      <c r="F198" s="78" t="inlineStr">
        <is>
          <t>VATPAY(AD332,AD358,$D384)</t>
        </is>
      </c>
    </row>
    <row r="199">
      <c r="A199" s="14" t="n">
        <v>385</v>
      </c>
      <c r="B199" s="14" t="inlineStr">
        <is>
          <t>vat</t>
        </is>
      </c>
      <c r="C199" s="14" t="inlineStr">
        <is>
          <t>nga</t>
        </is>
      </c>
      <c r="D199" s="14" t="inlineStr">
        <is>
          <t>pow</t>
        </is>
      </c>
      <c r="E199" s="14" t="inlineStr">
        <is>
          <t>VATPAY</t>
        </is>
      </c>
      <c r="F199" s="78" t="inlineStr">
        <is>
          <t>VATPAY(AD333,AD359,$D385)</t>
        </is>
      </c>
    </row>
    <row r="200">
      <c r="A200" s="14" t="n">
        <v>386</v>
      </c>
      <c r="B200" s="14" t="inlineStr">
        <is>
          <t>vat</t>
        </is>
      </c>
      <c r="C200" s="14" t="inlineStr">
        <is>
          <t>nga</t>
        </is>
      </c>
      <c r="D200" s="14" t="inlineStr">
        <is>
          <t>res</t>
        </is>
      </c>
      <c r="E200" s="14" t="inlineStr">
        <is>
          <t>VATPAY</t>
        </is>
      </c>
      <c r="F200" s="78" t="inlineStr">
        <is>
          <t>VATPAY(AD334,AD360,$D386)</t>
        </is>
      </c>
    </row>
    <row r="201">
      <c r="A201" s="14" t="n">
        <v>387</v>
      </c>
      <c r="B201" s="14" t="inlineStr">
        <is>
          <t>vat</t>
        </is>
      </c>
      <c r="C201" s="14" t="inlineStr">
        <is>
          <t>nga</t>
        </is>
      </c>
      <c r="D201" s="14" t="inlineStr">
        <is>
          <t>ind</t>
        </is>
      </c>
      <c r="E201" s="14" t="inlineStr">
        <is>
          <t>VATPAY</t>
        </is>
      </c>
      <c r="F201" s="78" t="inlineStr">
        <is>
          <t>VATPAY(AD335,AD361,$D387)</t>
        </is>
      </c>
    </row>
    <row r="202">
      <c r="A202" s="14" t="n">
        <v>388</v>
      </c>
      <c r="B202" s="14" t="inlineStr">
        <is>
          <t>vat</t>
        </is>
      </c>
      <c r="C202" s="14" t="inlineStr">
        <is>
          <t>gso</t>
        </is>
      </c>
      <c r="D202" s="14" t="inlineStr">
        <is>
          <t>all</t>
        </is>
      </c>
      <c r="E202" s="14" t="inlineStr">
        <is>
          <t>VATPAY</t>
        </is>
      </c>
      <c r="F202" s="78" t="inlineStr">
        <is>
          <t>VATPAY(AD336,AD362,$D388)</t>
        </is>
      </c>
    </row>
    <row r="203">
      <c r="A203" s="14" t="n">
        <v>389</v>
      </c>
      <c r="B203" s="14" t="inlineStr">
        <is>
          <t>vat</t>
        </is>
      </c>
      <c r="C203" s="14" t="inlineStr">
        <is>
          <t>die</t>
        </is>
      </c>
      <c r="D203" s="14" t="inlineStr">
        <is>
          <t>all</t>
        </is>
      </c>
      <c r="E203" s="14" t="inlineStr">
        <is>
          <t>VATPAY</t>
        </is>
      </c>
      <c r="F203" s="78" t="inlineStr">
        <is>
          <t>VATPAY(AD337,AD363,$D389)</t>
        </is>
      </c>
    </row>
    <row r="204">
      <c r="A204" s="14" t="n">
        <v>390</v>
      </c>
      <c r="B204" s="14" t="inlineStr">
        <is>
          <t>vat</t>
        </is>
      </c>
      <c r="C204" s="14" t="inlineStr">
        <is>
          <t>lpg</t>
        </is>
      </c>
      <c r="D204" s="14" t="inlineStr">
        <is>
          <t>all</t>
        </is>
      </c>
      <c r="E204" s="14" t="inlineStr">
        <is>
          <t>VATPAY</t>
        </is>
      </c>
      <c r="F204" s="78" t="inlineStr">
        <is>
          <t>VATPAY(AD338,AD364,$D390)</t>
        </is>
      </c>
    </row>
    <row r="205">
      <c r="A205" s="14" t="n">
        <v>391</v>
      </c>
      <c r="B205" s="14" t="inlineStr">
        <is>
          <t>vat</t>
        </is>
      </c>
      <c r="C205" s="14" t="inlineStr">
        <is>
          <t>ker</t>
        </is>
      </c>
      <c r="D205" s="14" t="inlineStr">
        <is>
          <t>all</t>
        </is>
      </c>
      <c r="E205" s="14" t="inlineStr">
        <is>
          <t>VATPAY</t>
        </is>
      </c>
      <c r="F205" s="78" t="inlineStr">
        <is>
          <t>VATPAY(AD339,AD365,$D391)</t>
        </is>
      </c>
    </row>
    <row r="206">
      <c r="A206" s="14" t="n">
        <v>392</v>
      </c>
      <c r="B206" s="14" t="inlineStr">
        <is>
          <t>vat</t>
        </is>
      </c>
      <c r="C206" s="14" t="inlineStr">
        <is>
          <t>oop</t>
        </is>
      </c>
      <c r="D206" s="14" t="inlineStr">
        <is>
          <t>all</t>
        </is>
      </c>
      <c r="E206" s="14" t="inlineStr">
        <is>
          <t>VATPAY</t>
        </is>
      </c>
      <c r="F206" s="78" t="inlineStr">
        <is>
          <t>VATPAY(AD340,AD366,$D392)</t>
        </is>
      </c>
    </row>
    <row r="207">
      <c r="A207" s="14" t="n">
        <v>393</v>
      </c>
      <c r="B207" s="14" t="inlineStr">
        <is>
          <t>vat</t>
        </is>
      </c>
      <c r="C207" s="14" t="inlineStr">
        <is>
          <t>bio</t>
        </is>
      </c>
      <c r="D207" s="14" t="inlineStr">
        <is>
          <t>all</t>
        </is>
      </c>
      <c r="E207" s="14" t="inlineStr">
        <is>
          <t>VATPAY</t>
        </is>
      </c>
      <c r="F207" s="78" t="inlineStr">
        <is>
          <t>VATPAY(AD341,AD367,$D393)</t>
        </is>
      </c>
    </row>
    <row r="208">
      <c r="A208" s="14" t="n">
        <v>395</v>
      </c>
      <c r="B208" s="14" t="inlineStr">
        <is>
          <t>etx</t>
        </is>
      </c>
      <c r="C208" s="14" t="inlineStr">
        <is>
          <t>coa</t>
        </is>
      </c>
      <c r="D208" s="14" t="inlineStr">
        <is>
          <t>pow</t>
        </is>
      </c>
      <c r="E208" s="14" t="inlineStr">
        <is>
          <t>TAXPART</t>
        </is>
      </c>
      <c r="F208" s="78" t="inlineStr">
        <is>
          <t>TAXPART(AD356)</t>
        </is>
      </c>
    </row>
    <row r="209">
      <c r="A209" s="14" t="n">
        <v>396</v>
      </c>
      <c r="B209" s="14" t="inlineStr">
        <is>
          <t>etx</t>
        </is>
      </c>
      <c r="C209" s="14" t="inlineStr">
        <is>
          <t>coa</t>
        </is>
      </c>
      <c r="D209" s="14" t="inlineStr">
        <is>
          <t>res</t>
        </is>
      </c>
      <c r="E209" s="14" t="inlineStr">
        <is>
          <t>TAXPART</t>
        </is>
      </c>
      <c r="F209" s="78" t="inlineStr">
        <is>
          <t>TAXPART(AD357)</t>
        </is>
      </c>
    </row>
    <row r="210">
      <c r="A210" s="14" t="n">
        <v>397</v>
      </c>
      <c r="B210" s="14" t="inlineStr">
        <is>
          <t>etx</t>
        </is>
      </c>
      <c r="C210" s="14" t="inlineStr">
        <is>
          <t>coa</t>
        </is>
      </c>
      <c r="D210" s="14" t="inlineStr">
        <is>
          <t>ind</t>
        </is>
      </c>
      <c r="E210" s="14" t="inlineStr">
        <is>
          <t>TAXPART</t>
        </is>
      </c>
      <c r="F210" s="78" t="inlineStr">
        <is>
          <t>TAXPART(AD358)</t>
        </is>
      </c>
    </row>
    <row r="211">
      <c r="A211" s="14" t="n">
        <v>398</v>
      </c>
      <c r="B211" s="14" t="inlineStr">
        <is>
          <t>etx</t>
        </is>
      </c>
      <c r="C211" s="14" t="inlineStr">
        <is>
          <t>nga</t>
        </is>
      </c>
      <c r="D211" s="14" t="inlineStr">
        <is>
          <t>pow</t>
        </is>
      </c>
      <c r="E211" s="14" t="inlineStr">
        <is>
          <t>TAXPART</t>
        </is>
      </c>
      <c r="F211" s="78" t="inlineStr">
        <is>
          <t>TAXPART(AD359)</t>
        </is>
      </c>
    </row>
    <row r="212">
      <c r="A212" s="14" t="n">
        <v>399</v>
      </c>
      <c r="B212" s="14" t="inlineStr">
        <is>
          <t>etx</t>
        </is>
      </c>
      <c r="C212" s="14" t="inlineStr">
        <is>
          <t>nga</t>
        </is>
      </c>
      <c r="D212" s="14" t="inlineStr">
        <is>
          <t>res</t>
        </is>
      </c>
      <c r="E212" s="14" t="inlineStr">
        <is>
          <t>TAXPART</t>
        </is>
      </c>
      <c r="F212" s="78" t="inlineStr">
        <is>
          <t>TAXPART(AD360)</t>
        </is>
      </c>
    </row>
    <row r="213">
      <c r="A213" s="14" t="n">
        <v>400</v>
      </c>
      <c r="B213" s="14" t="inlineStr">
        <is>
          <t>etx</t>
        </is>
      </c>
      <c r="C213" s="14" t="inlineStr">
        <is>
          <t>nga</t>
        </is>
      </c>
      <c r="D213" s="14" t="inlineStr">
        <is>
          <t>ind</t>
        </is>
      </c>
      <c r="E213" s="14" t="inlineStr">
        <is>
          <t>TAXPART</t>
        </is>
      </c>
      <c r="F213" s="78" t="inlineStr">
        <is>
          <t>TAXPART(AD361)</t>
        </is>
      </c>
    </row>
    <row r="214">
      <c r="A214" s="14" t="n">
        <v>401</v>
      </c>
      <c r="B214" s="14" t="inlineStr">
        <is>
          <t>etx</t>
        </is>
      </c>
      <c r="C214" s="14" t="inlineStr">
        <is>
          <t>gso</t>
        </is>
      </c>
      <c r="D214" s="14" t="inlineStr">
        <is>
          <t>all</t>
        </is>
      </c>
      <c r="E214" s="14" t="inlineStr">
        <is>
          <t>TAXPART</t>
        </is>
      </c>
      <c r="F214" s="78" t="inlineStr">
        <is>
          <t>TAXPART(AD362)</t>
        </is>
      </c>
    </row>
    <row r="215">
      <c r="A215" s="14" t="n">
        <v>402</v>
      </c>
      <c r="B215" s="14" t="inlineStr">
        <is>
          <t>etx</t>
        </is>
      </c>
      <c r="C215" s="14" t="inlineStr">
        <is>
          <t>die</t>
        </is>
      </c>
      <c r="D215" s="14" t="inlineStr">
        <is>
          <t>all</t>
        </is>
      </c>
      <c r="E215" s="14" t="inlineStr">
        <is>
          <t>TAXPART</t>
        </is>
      </c>
      <c r="F215" s="78" t="inlineStr">
        <is>
          <t>TAXPART(AD363)</t>
        </is>
      </c>
    </row>
    <row r="216">
      <c r="A216" s="14" t="n">
        <v>403</v>
      </c>
      <c r="B216" s="14" t="inlineStr">
        <is>
          <t>etx</t>
        </is>
      </c>
      <c r="C216" s="14" t="inlineStr">
        <is>
          <t>lpg</t>
        </is>
      </c>
      <c r="D216" s="14" t="inlineStr">
        <is>
          <t>all</t>
        </is>
      </c>
      <c r="E216" s="14" t="inlineStr">
        <is>
          <t>TAXPART</t>
        </is>
      </c>
      <c r="F216" s="78" t="inlineStr">
        <is>
          <t>TAXPART(AD364)</t>
        </is>
      </c>
    </row>
    <row r="217">
      <c r="A217" s="14" t="n">
        <v>404</v>
      </c>
      <c r="B217" s="14" t="inlineStr">
        <is>
          <t>etx</t>
        </is>
      </c>
      <c r="C217" s="14" t="inlineStr">
        <is>
          <t>ker</t>
        </is>
      </c>
      <c r="D217" s="14" t="inlineStr">
        <is>
          <t>all</t>
        </is>
      </c>
      <c r="E217" s="14" t="inlineStr">
        <is>
          <t>TAXPART</t>
        </is>
      </c>
      <c r="F217" s="78" t="inlineStr">
        <is>
          <t>TAXPART(AD365)</t>
        </is>
      </c>
    </row>
    <row r="218">
      <c r="A218" s="14" t="n">
        <v>405</v>
      </c>
      <c r="B218" s="14" t="inlineStr">
        <is>
          <t>etx</t>
        </is>
      </c>
      <c r="C218" s="14" t="inlineStr">
        <is>
          <t>oop</t>
        </is>
      </c>
      <c r="D218" s="14" t="inlineStr">
        <is>
          <t>all</t>
        </is>
      </c>
      <c r="E218" s="14" t="inlineStr">
        <is>
          <t>TAXPART</t>
        </is>
      </c>
      <c r="F218" s="78" t="inlineStr">
        <is>
          <t>TAXPART(AD366)</t>
        </is>
      </c>
    </row>
    <row r="219">
      <c r="A219" s="14" t="n">
        <v>406</v>
      </c>
      <c r="B219" s="14" t="inlineStr">
        <is>
          <t>etx</t>
        </is>
      </c>
      <c r="C219" s="14" t="inlineStr">
        <is>
          <t>bio</t>
        </is>
      </c>
      <c r="D219" s="14" t="inlineStr">
        <is>
          <t>all</t>
        </is>
      </c>
      <c r="E219" s="14" t="inlineStr">
        <is>
          <t>TAXPART</t>
        </is>
      </c>
      <c r="F219" s="78" t="inlineStr">
        <is>
          <t>TAXPART(AD367)</t>
        </is>
      </c>
    </row>
    <row r="220">
      <c r="A220" s="14" t="n">
        <v>408</v>
      </c>
      <c r="B220" s="14" t="inlineStr">
        <is>
          <t>esub</t>
        </is>
      </c>
      <c r="C220" s="14" t="inlineStr">
        <is>
          <t>coa</t>
        </is>
      </c>
      <c r="D220" s="14" t="inlineStr">
        <is>
          <t>pow</t>
        </is>
      </c>
      <c r="E220" s="14" t="inlineStr">
        <is>
          <t>SUBSIDYPART</t>
        </is>
      </c>
      <c r="F220" s="78" t="inlineStr">
        <is>
          <t>SUBSIDYPART(AD356)</t>
        </is>
      </c>
    </row>
    <row r="221">
      <c r="A221" s="14" t="n">
        <v>409</v>
      </c>
      <c r="B221" s="14" t="inlineStr">
        <is>
          <t>esub</t>
        </is>
      </c>
      <c r="C221" s="14" t="inlineStr">
        <is>
          <t>coa</t>
        </is>
      </c>
      <c r="D221" s="14" t="inlineStr">
        <is>
          <t>res</t>
        </is>
      </c>
      <c r="E221" s="14" t="inlineStr">
        <is>
          <t>SUBSIDYPART</t>
        </is>
      </c>
      <c r="F221" s="78" t="inlineStr">
        <is>
          <t>SUBSIDYPART(AD357)</t>
        </is>
      </c>
    </row>
    <row r="222">
      <c r="A222" s="14" t="n">
        <v>410</v>
      </c>
      <c r="B222" s="14" t="inlineStr">
        <is>
          <t>esub</t>
        </is>
      </c>
      <c r="C222" s="14" t="inlineStr">
        <is>
          <t>coa</t>
        </is>
      </c>
      <c r="D222" s="14" t="inlineStr">
        <is>
          <t>ind</t>
        </is>
      </c>
      <c r="E222" s="14" t="inlineStr">
        <is>
          <t>SUBSIDYPART</t>
        </is>
      </c>
      <c r="F222" s="78" t="inlineStr">
        <is>
          <t>SUBSIDYPART(AD358)</t>
        </is>
      </c>
    </row>
    <row r="223">
      <c r="A223" s="14" t="n">
        <v>411</v>
      </c>
      <c r="B223" s="14" t="inlineStr">
        <is>
          <t>esub</t>
        </is>
      </c>
      <c r="C223" s="14" t="inlineStr">
        <is>
          <t>nga</t>
        </is>
      </c>
      <c r="D223" s="14" t="inlineStr">
        <is>
          <t>pow</t>
        </is>
      </c>
      <c r="E223" s="14" t="inlineStr">
        <is>
          <t>SUBSIDYPART</t>
        </is>
      </c>
      <c r="F223" s="78" t="inlineStr">
        <is>
          <t>SUBSIDYPART(AD359)</t>
        </is>
      </c>
    </row>
    <row r="224">
      <c r="A224" s="14" t="n">
        <v>412</v>
      </c>
      <c r="B224" s="14" t="inlineStr">
        <is>
          <t>esub</t>
        </is>
      </c>
      <c r="C224" s="14" t="inlineStr">
        <is>
          <t>nga</t>
        </is>
      </c>
      <c r="D224" s="14" t="inlineStr">
        <is>
          <t>res</t>
        </is>
      </c>
      <c r="E224" s="14" t="inlineStr">
        <is>
          <t>SUBSIDYPART</t>
        </is>
      </c>
      <c r="F224" s="78" t="inlineStr">
        <is>
          <t>SUBSIDYPART(AD360)</t>
        </is>
      </c>
    </row>
    <row r="225">
      <c r="A225" s="14" t="n">
        <v>413</v>
      </c>
      <c r="B225" s="14" t="inlineStr">
        <is>
          <t>esub</t>
        </is>
      </c>
      <c r="C225" s="14" t="inlineStr">
        <is>
          <t>nga</t>
        </is>
      </c>
      <c r="D225" s="14" t="inlineStr">
        <is>
          <t>ind</t>
        </is>
      </c>
      <c r="E225" s="14" t="inlineStr">
        <is>
          <t>SUBSIDYPART</t>
        </is>
      </c>
      <c r="F225" s="78" t="inlineStr">
        <is>
          <t>SUBSIDYPART(AD361)</t>
        </is>
      </c>
    </row>
    <row r="226">
      <c r="A226" s="14" t="n">
        <v>414</v>
      </c>
      <c r="B226" s="14" t="inlineStr">
        <is>
          <t>esub</t>
        </is>
      </c>
      <c r="C226" s="14" t="inlineStr">
        <is>
          <t>gso</t>
        </is>
      </c>
      <c r="D226" s="14" t="inlineStr">
        <is>
          <t>all</t>
        </is>
      </c>
      <c r="E226" s="14" t="inlineStr">
        <is>
          <t>SUBSIDYPART</t>
        </is>
      </c>
      <c r="F226" s="78" t="inlineStr">
        <is>
          <t>SUBSIDYPART(AD362)</t>
        </is>
      </c>
    </row>
    <row r="227">
      <c r="A227" s="14" t="n">
        <v>415</v>
      </c>
      <c r="B227" s="14" t="inlineStr">
        <is>
          <t>esub</t>
        </is>
      </c>
      <c r="C227" s="14" t="inlineStr">
        <is>
          <t>die</t>
        </is>
      </c>
      <c r="D227" s="14" t="inlineStr">
        <is>
          <t>all</t>
        </is>
      </c>
      <c r="E227" s="14" t="inlineStr">
        <is>
          <t>SUBSIDYPART</t>
        </is>
      </c>
      <c r="F227" s="78" t="inlineStr">
        <is>
          <t>SUBSIDYPART(AD363)</t>
        </is>
      </c>
    </row>
    <row r="228">
      <c r="A228" s="14" t="n">
        <v>416</v>
      </c>
      <c r="B228" s="14" t="inlineStr">
        <is>
          <t>esub</t>
        </is>
      </c>
      <c r="C228" s="14" t="inlineStr">
        <is>
          <t>lpg</t>
        </is>
      </c>
      <c r="D228" s="14" t="inlineStr">
        <is>
          <t>all</t>
        </is>
      </c>
      <c r="E228" s="14" t="inlineStr">
        <is>
          <t>SUBSIDYPART</t>
        </is>
      </c>
      <c r="F228" s="78" t="inlineStr">
        <is>
          <t>SUBSIDYPART(AD364)</t>
        </is>
      </c>
    </row>
    <row r="229">
      <c r="A229" s="14" t="n">
        <v>417</v>
      </c>
      <c r="B229" s="14" t="inlineStr">
        <is>
          <t>esub</t>
        </is>
      </c>
      <c r="C229" s="14" t="inlineStr">
        <is>
          <t>ker</t>
        </is>
      </c>
      <c r="D229" s="14" t="inlineStr">
        <is>
          <t>all</t>
        </is>
      </c>
      <c r="E229" s="14" t="inlineStr">
        <is>
          <t>SUBSIDYPART</t>
        </is>
      </c>
      <c r="F229" s="78" t="inlineStr">
        <is>
          <t>SUBSIDYPART(AD365)</t>
        </is>
      </c>
    </row>
    <row r="230">
      <c r="A230" s="14" t="n">
        <v>418</v>
      </c>
      <c r="B230" s="14" t="inlineStr">
        <is>
          <t>esub</t>
        </is>
      </c>
      <c r="C230" s="14" t="inlineStr">
        <is>
          <t>oop</t>
        </is>
      </c>
      <c r="D230" s="14" t="inlineStr">
        <is>
          <t>all</t>
        </is>
      </c>
      <c r="E230" s="14" t="inlineStr">
        <is>
          <t>SUBSIDYPART</t>
        </is>
      </c>
      <c r="F230" s="78" t="inlineStr">
        <is>
          <t>SUBSIDYPART(AD366)</t>
        </is>
      </c>
    </row>
    <row r="231">
      <c r="A231" s="14" t="n">
        <v>419</v>
      </c>
      <c r="B231" s="14" t="inlineStr">
        <is>
          <t>esub</t>
        </is>
      </c>
      <c r="C231" s="14" t="inlineStr">
        <is>
          <t>bio</t>
        </is>
      </c>
      <c r="D231" s="14" t="inlineStr">
        <is>
          <t>all</t>
        </is>
      </c>
      <c r="E231" s="14" t="inlineStr">
        <is>
          <t>SUBSIDYPART</t>
        </is>
      </c>
      <c r="F231" s="78" t="inlineStr">
        <is>
          <t>SUBSIDYPART(AD367)</t>
        </is>
      </c>
    </row>
    <row r="232">
      <c r="A232" s="14" t="n">
        <v>421</v>
      </c>
      <c r="B232" s="14" t="inlineStr">
        <is>
          <t>esubpu</t>
        </is>
      </c>
      <c r="C232" s="14" t="inlineStr">
        <is>
          <t>coa</t>
        </is>
      </c>
      <c r="D232" s="14" t="inlineStr">
        <is>
          <t>pow</t>
        </is>
      </c>
      <c r="E232" s="14" t="inlineStr">
        <is>
          <t>PERUNIT</t>
        </is>
      </c>
      <c r="F232" s="78" t="inlineStr">
        <is>
          <t>PERUNIT(AD408,$D421)</t>
        </is>
      </c>
    </row>
    <row r="233">
      <c r="A233" s="14" t="n">
        <v>422</v>
      </c>
      <c r="B233" s="14" t="inlineStr">
        <is>
          <t>esubpu</t>
        </is>
      </c>
      <c r="C233" s="14" t="inlineStr">
        <is>
          <t>coa</t>
        </is>
      </c>
      <c r="D233" s="14" t="inlineStr">
        <is>
          <t>res</t>
        </is>
      </c>
      <c r="E233" s="14" t="inlineStr">
        <is>
          <t>PERUNIT</t>
        </is>
      </c>
      <c r="F233" s="78" t="inlineStr">
        <is>
          <t>PERUNIT(AD409,$D422)</t>
        </is>
      </c>
    </row>
    <row r="234">
      <c r="A234" s="14" t="n">
        <v>423</v>
      </c>
      <c r="B234" s="14" t="inlineStr">
        <is>
          <t>esubpu</t>
        </is>
      </c>
      <c r="C234" s="14" t="inlineStr">
        <is>
          <t>coa</t>
        </is>
      </c>
      <c r="D234" s="14" t="inlineStr">
        <is>
          <t>ind</t>
        </is>
      </c>
      <c r="E234" s="14" t="inlineStr">
        <is>
          <t>PERUNIT</t>
        </is>
      </c>
      <c r="F234" s="78" t="inlineStr">
        <is>
          <t>PERUNIT(AD410,$D423)</t>
        </is>
      </c>
    </row>
    <row r="235">
      <c r="A235" s="14" t="n">
        <v>424</v>
      </c>
      <c r="B235" s="14" t="inlineStr">
        <is>
          <t>esubpu</t>
        </is>
      </c>
      <c r="C235" s="14" t="inlineStr">
        <is>
          <t>nga</t>
        </is>
      </c>
      <c r="D235" s="14" t="inlineStr">
        <is>
          <t>pow</t>
        </is>
      </c>
      <c r="E235" s="14" t="inlineStr">
        <is>
          <t>PERUNIT</t>
        </is>
      </c>
      <c r="F235" s="78" t="inlineStr">
        <is>
          <t>PERUNIT(AD411,$D424)</t>
        </is>
      </c>
    </row>
    <row r="236">
      <c r="A236" s="14" t="n">
        <v>425</v>
      </c>
      <c r="B236" s="14" t="inlineStr">
        <is>
          <t>esubpu</t>
        </is>
      </c>
      <c r="C236" s="14" t="inlineStr">
        <is>
          <t>nga</t>
        </is>
      </c>
      <c r="D236" s="14" t="inlineStr">
        <is>
          <t>res</t>
        </is>
      </c>
      <c r="E236" s="14" t="inlineStr">
        <is>
          <t>PERUNIT</t>
        </is>
      </c>
      <c r="F236" s="78" t="inlineStr">
        <is>
          <t>PERUNIT(AD412,$D425)</t>
        </is>
      </c>
    </row>
    <row r="237">
      <c r="A237" s="14" t="n">
        <v>426</v>
      </c>
      <c r="B237" s="14" t="inlineStr">
        <is>
          <t>esubpu</t>
        </is>
      </c>
      <c r="C237" s="14" t="inlineStr">
        <is>
          <t>nga</t>
        </is>
      </c>
      <c r="D237" s="14" t="inlineStr">
        <is>
          <t>ind</t>
        </is>
      </c>
      <c r="E237" s="14" t="inlineStr">
        <is>
          <t>PERUNIT</t>
        </is>
      </c>
      <c r="F237" s="78" t="inlineStr">
        <is>
          <t>PERUNIT(AD413,$D426)</t>
        </is>
      </c>
    </row>
    <row r="238">
      <c r="A238" s="14" t="n">
        <v>427</v>
      </c>
      <c r="B238" s="14" t="inlineStr">
        <is>
          <t>esubpu</t>
        </is>
      </c>
      <c r="C238" s="14" t="inlineStr">
        <is>
          <t>gso</t>
        </is>
      </c>
      <c r="D238" s="14" t="inlineStr">
        <is>
          <t>all</t>
        </is>
      </c>
      <c r="E238" s="14" t="inlineStr">
        <is>
          <t>PERUNIT</t>
        </is>
      </c>
      <c r="F238" s="78" t="inlineStr">
        <is>
          <t>PERUNIT(AD414,$D427)</t>
        </is>
      </c>
    </row>
    <row r="239">
      <c r="A239" s="14" t="n">
        <v>428</v>
      </c>
      <c r="B239" s="14" t="inlineStr">
        <is>
          <t>esubpu</t>
        </is>
      </c>
      <c r="C239" s="14" t="inlineStr">
        <is>
          <t>die</t>
        </is>
      </c>
      <c r="D239" s="14" t="inlineStr">
        <is>
          <t>all</t>
        </is>
      </c>
      <c r="E239" s="14" t="inlineStr">
        <is>
          <t>PERUNIT</t>
        </is>
      </c>
      <c r="F239" s="78" t="inlineStr">
        <is>
          <t>PERUNIT(AD415,$D428)</t>
        </is>
      </c>
    </row>
    <row r="240">
      <c r="A240" s="14" t="n">
        <v>429</v>
      </c>
      <c r="B240" s="14" t="inlineStr">
        <is>
          <t>esubpu</t>
        </is>
      </c>
      <c r="C240" s="14" t="inlineStr">
        <is>
          <t>lpg</t>
        </is>
      </c>
      <c r="D240" s="14" t="inlineStr">
        <is>
          <t>all</t>
        </is>
      </c>
      <c r="E240" s="14" t="inlineStr">
        <is>
          <t>PERUNIT</t>
        </is>
      </c>
      <c r="F240" s="78" t="inlineStr">
        <is>
          <t>PERUNIT(AD416,$D429)</t>
        </is>
      </c>
    </row>
    <row r="241">
      <c r="A241" s="14" t="n">
        <v>430</v>
      </c>
      <c r="B241" s="14" t="inlineStr">
        <is>
          <t>esubpu</t>
        </is>
      </c>
      <c r="C241" s="14" t="inlineStr">
        <is>
          <t>ker</t>
        </is>
      </c>
      <c r="D241" s="14" t="inlineStr">
        <is>
          <t>all</t>
        </is>
      </c>
      <c r="E241" s="14" t="inlineStr">
        <is>
          <t>PERUNIT</t>
        </is>
      </c>
      <c r="F241" s="78" t="inlineStr">
        <is>
          <t>PERUNIT(AD417,$D430)</t>
        </is>
      </c>
    </row>
    <row r="242">
      <c r="A242" s="14" t="n">
        <v>431</v>
      </c>
      <c r="B242" s="14" t="inlineStr">
        <is>
          <t>esubpu</t>
        </is>
      </c>
      <c r="C242" s="14" t="inlineStr">
        <is>
          <t>oop</t>
        </is>
      </c>
      <c r="D242" s="14" t="inlineStr">
        <is>
          <t>all</t>
        </is>
      </c>
      <c r="E242" s="14" t="inlineStr">
        <is>
          <t>PERUNIT</t>
        </is>
      </c>
      <c r="F242" s="78" t="inlineStr">
        <is>
          <t>PERUNIT(AD418,$D431)</t>
        </is>
      </c>
    </row>
    <row r="243">
      <c r="A243" s="14" t="n">
        <v>432</v>
      </c>
      <c r="B243" s="14" t="inlineStr">
        <is>
          <t>esubpu</t>
        </is>
      </c>
      <c r="C243" s="14" t="inlineStr">
        <is>
          <t>bio</t>
        </is>
      </c>
      <c r="D243" s="14" t="inlineStr">
        <is>
          <t>all</t>
        </is>
      </c>
      <c r="E243" s="14" t="inlineStr">
        <is>
          <t>PERUNIT</t>
        </is>
      </c>
      <c r="F243" s="78" t="inlineStr">
        <is>
          <t>PERUNIT(AD419,$D432)</t>
        </is>
      </c>
    </row>
    <row r="244">
      <c r="A244" s="14" t="n">
        <v>455</v>
      </c>
      <c r="B244" s="14" t="inlineStr">
        <is>
          <t>cax</t>
        </is>
      </c>
      <c r="C244" s="14" t="inlineStr">
        <is>
          <t>coa</t>
        </is>
      </c>
      <c r="D244" s="14" t="inlineStr">
        <is>
          <t>pow</t>
        </is>
      </c>
      <c r="E244" s="14" t="inlineStr">
        <is>
          <t>CAPEX</t>
        </is>
      </c>
      <c r="F244" s="78" t="inlineStr">
        <is>
          <t>CAPEX($D455,AD437)</t>
        </is>
      </c>
    </row>
    <row r="245">
      <c r="A245" s="14" t="n">
        <v>456</v>
      </c>
      <c r="B245" s="14" t="inlineStr">
        <is>
          <t>cax</t>
        </is>
      </c>
      <c r="C245" s="14" t="inlineStr">
        <is>
          <t>nga</t>
        </is>
      </c>
      <c r="D245" s="14" t="inlineStr">
        <is>
          <t>pow</t>
        </is>
      </c>
      <c r="E245" s="14" t="inlineStr">
        <is>
          <t>CAPEX</t>
        </is>
      </c>
      <c r="F245" s="78" t="inlineStr">
        <is>
          <t>CAPEX($D456,AD438)</t>
        </is>
      </c>
    </row>
    <row r="246">
      <c r="A246" s="14" t="n">
        <v>457</v>
      </c>
      <c r="B246" s="14" t="inlineStr">
        <is>
          <t>cax</t>
        </is>
      </c>
      <c r="C246" s="14" t="inlineStr">
        <is>
          <t>oop</t>
        </is>
      </c>
      <c r="D246" s="14" t="inlineStr">
        <is>
          <t>pow</t>
        </is>
      </c>
      <c r="E246" s="14" t="inlineStr">
        <is>
          <t>CAPEX</t>
        </is>
      </c>
      <c r="F246" s="78" t="inlineStr">
        <is>
          <t>CAPEX($D457,AD439)</t>
        </is>
      </c>
    </row>
    <row r="247">
      <c r="A247" s="14" t="n">
        <v>458</v>
      </c>
      <c r="B247" s="14" t="inlineStr">
        <is>
          <t>cax</t>
        </is>
      </c>
      <c r="C247" s="14" t="inlineStr">
        <is>
          <t>nuc</t>
        </is>
      </c>
      <c r="D247" s="14" t="inlineStr">
        <is>
          <t>pow</t>
        </is>
      </c>
      <c r="E247" s="14" t="inlineStr">
        <is>
          <t>CAPEX</t>
        </is>
      </c>
      <c r="F247" s="78" t="inlineStr">
        <is>
          <t>CAPEX($D458,AD440)</t>
        </is>
      </c>
    </row>
    <row r="248">
      <c r="A248" s="14" t="n">
        <v>459</v>
      </c>
      <c r="B248" s="14" t="inlineStr">
        <is>
          <t>cax</t>
        </is>
      </c>
      <c r="C248" s="14" t="inlineStr">
        <is>
          <t>wnd</t>
        </is>
      </c>
      <c r="D248" s="14" t="inlineStr">
        <is>
          <t>pow</t>
        </is>
      </c>
      <c r="E248" s="14" t="inlineStr">
        <is>
          <t>CAPEX</t>
        </is>
      </c>
      <c r="F248" s="78" t="inlineStr">
        <is>
          <t>CAPEX($D459,AD441)</t>
        </is>
      </c>
    </row>
    <row r="249">
      <c r="A249" s="14" t="n">
        <v>460</v>
      </c>
      <c r="B249" s="14" t="inlineStr">
        <is>
          <t>cax</t>
        </is>
      </c>
      <c r="C249" s="14" t="inlineStr">
        <is>
          <t>sol</t>
        </is>
      </c>
      <c r="D249" s="14" t="inlineStr">
        <is>
          <t>pow</t>
        </is>
      </c>
      <c r="E249" s="14" t="inlineStr">
        <is>
          <t>CAPEX</t>
        </is>
      </c>
      <c r="F249" s="78" t="inlineStr">
        <is>
          <t>CAPEX($D460,AD442)</t>
        </is>
      </c>
    </row>
    <row r="250">
      <c r="A250" s="14" t="n">
        <v>461</v>
      </c>
      <c r="B250" s="14" t="inlineStr">
        <is>
          <t>cax</t>
        </is>
      </c>
      <c r="C250" s="14" t="inlineStr">
        <is>
          <t>hyd</t>
        </is>
      </c>
      <c r="D250" s="14" t="inlineStr">
        <is>
          <t>pow</t>
        </is>
      </c>
      <c r="E250" s="14" t="inlineStr">
        <is>
          <t>CAPEX</t>
        </is>
      </c>
      <c r="F250" s="78" t="inlineStr">
        <is>
          <t>CAPEX($D461,AD443)</t>
        </is>
      </c>
    </row>
    <row r="251">
      <c r="A251" s="14" t="n">
        <v>462</v>
      </c>
      <c r="B251" s="14" t="inlineStr">
        <is>
          <t>cax</t>
        </is>
      </c>
      <c r="C251" s="14" t="inlineStr">
        <is>
          <t>ore</t>
        </is>
      </c>
      <c r="D251" s="14" t="inlineStr">
        <is>
          <t>pow</t>
        </is>
      </c>
      <c r="E251" s="14" t="inlineStr">
        <is>
          <t>CAPEX</t>
        </is>
      </c>
      <c r="F251" s="78" t="inlineStr">
        <is>
          <t>CAPEX($D462,AD444)</t>
        </is>
      </c>
    </row>
    <row r="252">
      <c r="A252" s="14" t="n">
        <v>463</v>
      </c>
      <c r="B252" s="14" t="inlineStr">
        <is>
          <t>cax</t>
        </is>
      </c>
      <c r="C252" s="14" t="inlineStr">
        <is>
          <t>bio</t>
        </is>
      </c>
      <c r="D252" s="14" t="inlineStr">
        <is>
          <t>pow</t>
        </is>
      </c>
      <c r="E252" s="14" t="inlineStr">
        <is>
          <t>CAPEX</t>
        </is>
      </c>
      <c r="F252" s="78" t="inlineStr">
        <is>
          <t>CAPEX($D463,AD445)</t>
        </is>
      </c>
    </row>
    <row r="253">
      <c r="A253" s="14" t="n">
        <v>465</v>
      </c>
      <c r="B253" s="14" t="inlineStr">
        <is>
          <t>caxav</t>
        </is>
      </c>
      <c r="C253" s="14" t="inlineStr">
        <is>
          <t>coa</t>
        </is>
      </c>
      <c r="D253" s="14" t="inlineStr">
        <is>
          <t>pow</t>
        </is>
      </c>
      <c r="E253" s="14" t="inlineStr">
        <is>
          <t>VINTAGE</t>
        </is>
      </c>
      <c r="F253" s="78" t="inlineStr">
        <is>
          <t>VINTAGE(AC465,AC455,AC894)</t>
        </is>
      </c>
    </row>
    <row r="254">
      <c r="A254" s="14" t="n">
        <v>466</v>
      </c>
      <c r="B254" s="14" t="inlineStr">
        <is>
          <t>caxav</t>
        </is>
      </c>
      <c r="C254" s="14" t="inlineStr">
        <is>
          <t>nga</t>
        </is>
      </c>
      <c r="D254" s="14" t="inlineStr">
        <is>
          <t>pow</t>
        </is>
      </c>
      <c r="E254" s="14" t="inlineStr">
        <is>
          <t>VINTAGE</t>
        </is>
      </c>
      <c r="F254" s="78" t="inlineStr">
        <is>
          <t>VINTAGE(AC466,AC456,AC895)</t>
        </is>
      </c>
    </row>
    <row r="255">
      <c r="A255" s="14" t="n">
        <v>467</v>
      </c>
      <c r="B255" s="14" t="inlineStr">
        <is>
          <t>caxav</t>
        </is>
      </c>
      <c r="C255" s="14" t="inlineStr">
        <is>
          <t>oop</t>
        </is>
      </c>
      <c r="D255" s="14" t="inlineStr">
        <is>
          <t>pow</t>
        </is>
      </c>
      <c r="E255" s="14" t="inlineStr">
        <is>
          <t>VINTAGE</t>
        </is>
      </c>
      <c r="F255" s="78" t="inlineStr">
        <is>
          <t>VINTAGE(AC467,AC457,AC896)</t>
        </is>
      </c>
    </row>
    <row r="256">
      <c r="A256" s="14" t="n">
        <v>468</v>
      </c>
      <c r="B256" s="14" t="inlineStr">
        <is>
          <t>caxav</t>
        </is>
      </c>
      <c r="C256" s="14" t="inlineStr">
        <is>
          <t>nuc</t>
        </is>
      </c>
      <c r="D256" s="14" t="inlineStr">
        <is>
          <t>pow</t>
        </is>
      </c>
      <c r="E256" s="14" t="inlineStr">
        <is>
          <t>VINTAGE</t>
        </is>
      </c>
      <c r="F256" s="78" t="inlineStr">
        <is>
          <t>VINTAGE(AC468,AC458,AC897)</t>
        </is>
      </c>
    </row>
    <row r="257">
      <c r="A257" s="14" t="n">
        <v>469</v>
      </c>
      <c r="B257" s="14" t="inlineStr">
        <is>
          <t>caxav</t>
        </is>
      </c>
      <c r="C257" s="14" t="inlineStr">
        <is>
          <t>wnd</t>
        </is>
      </c>
      <c r="D257" s="14" t="inlineStr">
        <is>
          <t>pow</t>
        </is>
      </c>
      <c r="E257" s="14" t="inlineStr">
        <is>
          <t>VINTAGE</t>
        </is>
      </c>
      <c r="F257" s="78" t="inlineStr">
        <is>
          <t>VINTAGE(AC469,AC459,AC898)</t>
        </is>
      </c>
    </row>
    <row r="258">
      <c r="A258" s="14" t="n">
        <v>470</v>
      </c>
      <c r="B258" s="14" t="inlineStr">
        <is>
          <t>caxav</t>
        </is>
      </c>
      <c r="C258" s="14" t="inlineStr">
        <is>
          <t>sol</t>
        </is>
      </c>
      <c r="D258" s="14" t="inlineStr">
        <is>
          <t>pow</t>
        </is>
      </c>
      <c r="E258" s="14" t="inlineStr">
        <is>
          <t>VINTAGE</t>
        </is>
      </c>
      <c r="F258" s="78" t="inlineStr">
        <is>
          <t>VINTAGE(AC470,AC460,AC899)</t>
        </is>
      </c>
    </row>
    <row r="259">
      <c r="A259" s="14" t="n">
        <v>471</v>
      </c>
      <c r="B259" s="14" t="inlineStr">
        <is>
          <t>caxav</t>
        </is>
      </c>
      <c r="C259" s="14" t="inlineStr">
        <is>
          <t>hyd</t>
        </is>
      </c>
      <c r="D259" s="14" t="inlineStr">
        <is>
          <t>pow</t>
        </is>
      </c>
      <c r="E259" s="14" t="inlineStr">
        <is>
          <t>VINTAGE</t>
        </is>
      </c>
      <c r="F259" s="78" t="inlineStr">
        <is>
          <t>VINTAGE(AC471,AC461,AC900)</t>
        </is>
      </c>
    </row>
    <row r="260">
      <c r="A260" s="14" t="n">
        <v>472</v>
      </c>
      <c r="B260" s="14" t="inlineStr">
        <is>
          <t>caxav</t>
        </is>
      </c>
      <c r="C260" s="14" t="inlineStr">
        <is>
          <t>ore</t>
        </is>
      </c>
      <c r="D260" s="14" t="inlineStr">
        <is>
          <t>pow</t>
        </is>
      </c>
      <c r="E260" s="14" t="inlineStr">
        <is>
          <t>VINTAGE</t>
        </is>
      </c>
      <c r="F260" s="78" t="inlineStr">
        <is>
          <t>VINTAGE(AC472,AC462,AC901)</t>
        </is>
      </c>
    </row>
    <row r="261">
      <c r="A261" s="14" t="n">
        <v>473</v>
      </c>
      <c r="B261" s="14" t="inlineStr">
        <is>
          <t>caxav</t>
        </is>
      </c>
      <c r="C261" s="14" t="inlineStr">
        <is>
          <t>bio</t>
        </is>
      </c>
      <c r="D261" s="14" t="inlineStr">
        <is>
          <t>pow</t>
        </is>
      </c>
      <c r="E261" s="14" t="inlineStr">
        <is>
          <t>VINTAGE</t>
        </is>
      </c>
      <c r="F261" s="78" t="inlineStr">
        <is>
          <t>VINTAGE(AC473,AC463,AC902)</t>
        </is>
      </c>
    </row>
    <row r="262">
      <c r="A262" s="14" t="n">
        <v>475</v>
      </c>
      <c r="B262" s="14" t="inlineStr">
        <is>
          <t>stoav</t>
        </is>
      </c>
      <c r="C262" s="14" t="inlineStr">
        <is>
          <t>coa</t>
        </is>
      </c>
      <c r="D262" s="14" t="inlineStr">
        <is>
          <t>pow</t>
        </is>
      </c>
      <c r="E262" s="14" t="inlineStr">
        <is>
          <t>VINTAGE</t>
        </is>
      </c>
      <c r="F262" s="78" t="inlineStr">
        <is>
          <t>VINTAGE(AC475,$D475*AD$724,AC894)</t>
        </is>
      </c>
    </row>
    <row r="263">
      <c r="A263" s="14" t="n">
        <v>476</v>
      </c>
      <c r="B263" s="14" t="inlineStr">
        <is>
          <t>stoav</t>
        </is>
      </c>
      <c r="C263" s="14" t="inlineStr">
        <is>
          <t>nga</t>
        </is>
      </c>
      <c r="D263" s="14" t="inlineStr">
        <is>
          <t>pow</t>
        </is>
      </c>
      <c r="E263" s="14" t="inlineStr">
        <is>
          <t>VINTAGE</t>
        </is>
      </c>
      <c r="F263" s="78" t="inlineStr">
        <is>
          <t>VINTAGE(AC476,$D476*AD$724,AC895)</t>
        </is>
      </c>
    </row>
    <row r="264">
      <c r="A264" s="14" t="n">
        <v>477</v>
      </c>
      <c r="B264" s="14" t="inlineStr">
        <is>
          <t>stoav</t>
        </is>
      </c>
      <c r="C264" s="14" t="inlineStr">
        <is>
          <t>oop</t>
        </is>
      </c>
      <c r="D264" s="14" t="inlineStr">
        <is>
          <t>pow</t>
        </is>
      </c>
      <c r="E264" s="14" t="inlineStr">
        <is>
          <t>VINTAGE</t>
        </is>
      </c>
      <c r="F264" s="78" t="inlineStr">
        <is>
          <t>VINTAGE(AC477,$D477*AD$724,AC896)</t>
        </is>
      </c>
    </row>
    <row r="265">
      <c r="A265" s="14" t="n">
        <v>478</v>
      </c>
      <c r="B265" s="14" t="inlineStr">
        <is>
          <t>stoav</t>
        </is>
      </c>
      <c r="C265" s="14" t="inlineStr">
        <is>
          <t>nuc</t>
        </is>
      </c>
      <c r="D265" s="14" t="inlineStr">
        <is>
          <t>pow</t>
        </is>
      </c>
      <c r="E265" s="14" t="inlineStr">
        <is>
          <t>VINTAGE</t>
        </is>
      </c>
      <c r="F265" s="78" t="inlineStr">
        <is>
          <t>VINTAGE(AC478,$D478*AD$724,AC897)</t>
        </is>
      </c>
    </row>
    <row r="266">
      <c r="A266" s="14" t="n">
        <v>479</v>
      </c>
      <c r="B266" s="14" t="inlineStr">
        <is>
          <t>stoav</t>
        </is>
      </c>
      <c r="C266" s="14" t="inlineStr">
        <is>
          <t>wnd</t>
        </is>
      </c>
      <c r="D266" s="14" t="inlineStr">
        <is>
          <t>pow</t>
        </is>
      </c>
      <c r="E266" s="14" t="inlineStr">
        <is>
          <t>VINTAGE</t>
        </is>
      </c>
      <c r="F266" s="78" t="inlineStr">
        <is>
          <t>VINTAGE(AC479,$D479*AD$724,AC898)</t>
        </is>
      </c>
    </row>
    <row r="267">
      <c r="A267" s="14" t="n">
        <v>480</v>
      </c>
      <c r="B267" s="14" t="inlineStr">
        <is>
          <t>stoav</t>
        </is>
      </c>
      <c r="C267" s="14" t="inlineStr">
        <is>
          <t>sol</t>
        </is>
      </c>
      <c r="D267" s="14" t="inlineStr">
        <is>
          <t>pow</t>
        </is>
      </c>
      <c r="E267" s="14" t="inlineStr">
        <is>
          <t>VINTAGE</t>
        </is>
      </c>
      <c r="F267" s="78" t="inlineStr">
        <is>
          <t>VINTAGE(AC480,$D480*AD$724,AC899)</t>
        </is>
      </c>
    </row>
    <row r="268">
      <c r="A268" s="14" t="n">
        <v>481</v>
      </c>
      <c r="B268" s="14" t="inlineStr">
        <is>
          <t>stoav</t>
        </is>
      </c>
      <c r="C268" s="14" t="inlineStr">
        <is>
          <t>hyd</t>
        </is>
      </c>
      <c r="D268" s="14" t="inlineStr">
        <is>
          <t>pow</t>
        </is>
      </c>
      <c r="E268" s="14" t="inlineStr">
        <is>
          <t>VINTAGE</t>
        </is>
      </c>
      <c r="F268" s="78" t="inlineStr">
        <is>
          <t>VINTAGE(AC481,$D481*AD$724,AC900)</t>
        </is>
      </c>
    </row>
    <row r="269">
      <c r="A269" s="14" t="n">
        <v>482</v>
      </c>
      <c r="B269" s="14" t="inlineStr">
        <is>
          <t>stoav</t>
        </is>
      </c>
      <c r="C269" s="14" t="inlineStr">
        <is>
          <t>ore</t>
        </is>
      </c>
      <c r="D269" s="14" t="inlineStr">
        <is>
          <t>pow</t>
        </is>
      </c>
      <c r="E269" s="14" t="inlineStr">
        <is>
          <t>VINTAGE</t>
        </is>
      </c>
      <c r="F269" s="78" t="inlineStr">
        <is>
          <t>VINTAGE(AC482,$D482*AD$724,AC901)</t>
        </is>
      </c>
    </row>
    <row r="270">
      <c r="A270" s="14" t="n">
        <v>483</v>
      </c>
      <c r="B270" s="14" t="inlineStr">
        <is>
          <t>stoav</t>
        </is>
      </c>
      <c r="C270" s="14" t="inlineStr">
        <is>
          <t>bio</t>
        </is>
      </c>
      <c r="D270" s="14" t="inlineStr">
        <is>
          <t>pow</t>
        </is>
      </c>
      <c r="E270" s="14" t="inlineStr">
        <is>
          <t>VINTAGE</t>
        </is>
      </c>
      <c r="F270" s="78" t="inlineStr">
        <is>
          <t>VINTAGE(AC483,$D483*AD$724,AC902)</t>
        </is>
      </c>
    </row>
    <row r="271">
      <c r="A271" s="14" t="n">
        <v>485</v>
      </c>
      <c r="B271" s="14" t="inlineStr">
        <is>
          <t>fix</t>
        </is>
      </c>
      <c r="C271" s="14" t="inlineStr">
        <is>
          <t>coa</t>
        </is>
      </c>
      <c r="D271" s="14" t="inlineStr">
        <is>
          <t>pow</t>
        </is>
      </c>
      <c r="E271" s="14" t="inlineStr">
        <is>
          <t>AMORTISED</t>
        </is>
      </c>
      <c r="F271" s="78" t="inlineStr">
        <is>
          <t>AMORTISED(AD465,$D485,$E485,AD475)</t>
        </is>
      </c>
    </row>
    <row r="272">
      <c r="A272" s="14" t="n">
        <v>486</v>
      </c>
      <c r="B272" s="14" t="inlineStr">
        <is>
          <t>fix</t>
        </is>
      </c>
      <c r="C272" s="14" t="inlineStr">
        <is>
          <t>nga</t>
        </is>
      </c>
      <c r="D272" s="14" t="inlineStr">
        <is>
          <t>pow</t>
        </is>
      </c>
      <c r="E272" s="14" t="inlineStr">
        <is>
          <t>AMORTISED</t>
        </is>
      </c>
      <c r="F272" s="78" t="inlineStr">
        <is>
          <t>AMORTISED(AD466,$D486,$E486,AD476)</t>
        </is>
      </c>
    </row>
    <row r="273">
      <c r="A273" s="14" t="n">
        <v>487</v>
      </c>
      <c r="B273" s="14" t="inlineStr">
        <is>
          <t>fix</t>
        </is>
      </c>
      <c r="C273" s="14" t="inlineStr">
        <is>
          <t>oop</t>
        </is>
      </c>
      <c r="D273" s="14" t="inlineStr">
        <is>
          <t>pow</t>
        </is>
      </c>
      <c r="E273" s="14" t="inlineStr">
        <is>
          <t>AMORTISED</t>
        </is>
      </c>
      <c r="F273" s="78" t="inlineStr">
        <is>
          <t>AMORTISED(AD467,$D487,$E487,AD477)</t>
        </is>
      </c>
    </row>
    <row r="274">
      <c r="A274" s="14" t="n">
        <v>488</v>
      </c>
      <c r="B274" s="14" t="inlineStr">
        <is>
          <t>fix</t>
        </is>
      </c>
      <c r="C274" s="14" t="inlineStr">
        <is>
          <t>nuc</t>
        </is>
      </c>
      <c r="D274" s="14" t="inlineStr">
        <is>
          <t>pow</t>
        </is>
      </c>
      <c r="E274" s="14" t="inlineStr">
        <is>
          <t>AMORTISED</t>
        </is>
      </c>
      <c r="F274" s="78" t="inlineStr">
        <is>
          <t>AMORTISED(AD468,$D488,$E488,AD478)</t>
        </is>
      </c>
    </row>
    <row r="275">
      <c r="A275" s="14" t="n">
        <v>489</v>
      </c>
      <c r="B275" s="14" t="inlineStr">
        <is>
          <t>fix</t>
        </is>
      </c>
      <c r="C275" s="14" t="inlineStr">
        <is>
          <t>wnd</t>
        </is>
      </c>
      <c r="D275" s="14" t="inlineStr">
        <is>
          <t>pow</t>
        </is>
      </c>
      <c r="E275" s="14" t="inlineStr">
        <is>
          <t>AMORTISED</t>
        </is>
      </c>
      <c r="F275" s="78" t="inlineStr">
        <is>
          <t>AMORTISED(AD469,$D489,$E489,AD479)</t>
        </is>
      </c>
    </row>
    <row r="276">
      <c r="A276" s="14" t="n">
        <v>490</v>
      </c>
      <c r="B276" s="14" t="inlineStr">
        <is>
          <t>fix</t>
        </is>
      </c>
      <c r="C276" s="14" t="inlineStr">
        <is>
          <t>sol</t>
        </is>
      </c>
      <c r="D276" s="14" t="inlineStr">
        <is>
          <t>pow</t>
        </is>
      </c>
      <c r="E276" s="14" t="inlineStr">
        <is>
          <t>AMORTISED</t>
        </is>
      </c>
      <c r="F276" s="78" t="inlineStr">
        <is>
          <t>AMORTISED(AD470,$D490,$E490,AD480)</t>
        </is>
      </c>
    </row>
    <row r="277">
      <c r="A277" s="14" t="n">
        <v>491</v>
      </c>
      <c r="B277" s="14" t="inlineStr">
        <is>
          <t>fix</t>
        </is>
      </c>
      <c r="C277" s="14" t="inlineStr">
        <is>
          <t>hyd</t>
        </is>
      </c>
      <c r="D277" s="14" t="inlineStr">
        <is>
          <t>pow</t>
        </is>
      </c>
      <c r="E277" s="14" t="inlineStr">
        <is>
          <t>AMORTISED</t>
        </is>
      </c>
      <c r="F277" s="78" t="inlineStr">
        <is>
          <t>AMORTISED(AD471,$D491,$E491,AD481)</t>
        </is>
      </c>
    </row>
    <row r="278">
      <c r="A278" s="14" t="n">
        <v>492</v>
      </c>
      <c r="B278" s="14" t="inlineStr">
        <is>
          <t>fix</t>
        </is>
      </c>
      <c r="C278" s="14" t="inlineStr">
        <is>
          <t>ore</t>
        </is>
      </c>
      <c r="D278" s="14" t="inlineStr">
        <is>
          <t>pow</t>
        </is>
      </c>
      <c r="E278" s="14" t="inlineStr">
        <is>
          <t>AMORTISED</t>
        </is>
      </c>
      <c r="F278" s="78" t="inlineStr">
        <is>
          <t>AMORTISED(AD472,$D492,$E492,AD482)</t>
        </is>
      </c>
    </row>
    <row r="279">
      <c r="A279" s="14" t="n">
        <v>493</v>
      </c>
      <c r="B279" s="14" t="inlineStr">
        <is>
          <t>fix</t>
        </is>
      </c>
      <c r="C279" s="14" t="inlineStr">
        <is>
          <t>bio</t>
        </is>
      </c>
      <c r="D279" s="14" t="inlineStr">
        <is>
          <t>pow</t>
        </is>
      </c>
      <c r="E279" s="14" t="inlineStr">
        <is>
          <t>AMORTISED</t>
        </is>
      </c>
      <c r="F279" s="78" t="inlineStr">
        <is>
          <t>AMORTISED(AD473,$D493,$E493,AD483)</t>
        </is>
      </c>
    </row>
    <row r="280">
      <c r="A280" s="14" t="n">
        <v>496</v>
      </c>
      <c r="B280" s="14" t="inlineStr">
        <is>
          <t>lfx</t>
        </is>
      </c>
      <c r="C280" s="14" t="inlineStr">
        <is>
          <t>coa</t>
        </is>
      </c>
      <c r="D280" s="14" t="inlineStr">
        <is>
          <t>pow</t>
        </is>
      </c>
      <c r="E280" s="14" t="inlineStr">
        <is>
          <t>LEVELISED</t>
        </is>
      </c>
      <c r="F280" s="78" t="inlineStr">
        <is>
          <t>LEVELISED(AD455,$D496,$E496,$F496,AD$724)</t>
        </is>
      </c>
    </row>
    <row r="281">
      <c r="A281" s="14" t="n">
        <v>497</v>
      </c>
      <c r="B281" s="14" t="inlineStr">
        <is>
          <t>lfx</t>
        </is>
      </c>
      <c r="C281" s="14" t="inlineStr">
        <is>
          <t>nga</t>
        </is>
      </c>
      <c r="D281" s="14" t="inlineStr">
        <is>
          <t>pow</t>
        </is>
      </c>
      <c r="E281" s="14" t="inlineStr">
        <is>
          <t>LEVELISED</t>
        </is>
      </c>
      <c r="F281" s="78" t="inlineStr">
        <is>
          <t>LEVELISED(AD456,$D497,$E497,$F497,AD$724)</t>
        </is>
      </c>
    </row>
    <row r="282">
      <c r="A282" s="14" t="n">
        <v>498</v>
      </c>
      <c r="B282" s="14" t="inlineStr">
        <is>
          <t>lfx</t>
        </is>
      </c>
      <c r="C282" s="14" t="inlineStr">
        <is>
          <t>oop</t>
        </is>
      </c>
      <c r="D282" s="14" t="inlineStr">
        <is>
          <t>pow</t>
        </is>
      </c>
      <c r="E282" s="14" t="inlineStr">
        <is>
          <t>LEVELISED</t>
        </is>
      </c>
      <c r="F282" s="78" t="inlineStr">
        <is>
          <t>LEVELISED(AD457,$D498,$E498,$F498,AD$724)</t>
        </is>
      </c>
    </row>
    <row r="283">
      <c r="A283" s="14" t="n">
        <v>499</v>
      </c>
      <c r="B283" s="14" t="inlineStr">
        <is>
          <t>lfx</t>
        </is>
      </c>
      <c r="C283" s="14" t="inlineStr">
        <is>
          <t>nuc</t>
        </is>
      </c>
      <c r="D283" s="14" t="inlineStr">
        <is>
          <t>pow</t>
        </is>
      </c>
      <c r="E283" s="14" t="inlineStr">
        <is>
          <t>LEVELISED</t>
        </is>
      </c>
      <c r="F283" s="78" t="inlineStr">
        <is>
          <t>LEVELISED(AD458,$D499,$E499,$F499,AD$724)</t>
        </is>
      </c>
    </row>
    <row r="284">
      <c r="A284" s="14" t="n">
        <v>500</v>
      </c>
      <c r="B284" s="14" t="inlineStr">
        <is>
          <t>lfx</t>
        </is>
      </c>
      <c r="C284" s="14" t="inlineStr">
        <is>
          <t>wnd</t>
        </is>
      </c>
      <c r="D284" s="14" t="inlineStr">
        <is>
          <t>pow</t>
        </is>
      </c>
      <c r="E284" s="14" t="inlineStr">
        <is>
          <t>LEVELISED</t>
        </is>
      </c>
      <c r="F284" s="78" t="inlineStr">
        <is>
          <t>LEVELISED(AD459,$D500,$E500,$F500,AD$724)</t>
        </is>
      </c>
    </row>
    <row r="285">
      <c r="A285" s="14" t="n">
        <v>501</v>
      </c>
      <c r="B285" s="14" t="inlineStr">
        <is>
          <t>lfx</t>
        </is>
      </c>
      <c r="C285" s="14" t="inlineStr">
        <is>
          <t>sol</t>
        </is>
      </c>
      <c r="D285" s="14" t="inlineStr">
        <is>
          <t>pow</t>
        </is>
      </c>
      <c r="E285" s="14" t="inlineStr">
        <is>
          <t>LEVELISED</t>
        </is>
      </c>
      <c r="F285" s="78" t="inlineStr">
        <is>
          <t>LEVELISED(AD460,$D501,$E501,$F501,AD$724)</t>
        </is>
      </c>
    </row>
    <row r="286">
      <c r="A286" s="14" t="n">
        <v>502</v>
      </c>
      <c r="B286" s="14" t="inlineStr">
        <is>
          <t>lfx</t>
        </is>
      </c>
      <c r="C286" s="14" t="inlineStr">
        <is>
          <t>hyd</t>
        </is>
      </c>
      <c r="D286" s="14" t="inlineStr">
        <is>
          <t>pow</t>
        </is>
      </c>
      <c r="E286" s="14" t="inlineStr">
        <is>
          <t>LEVELISED</t>
        </is>
      </c>
      <c r="F286" s="78" t="inlineStr">
        <is>
          <t>LEVELISED(AD461,$D502,$E502,$F502,AD$724)</t>
        </is>
      </c>
    </row>
    <row r="287">
      <c r="A287" s="14" t="n">
        <v>503</v>
      </c>
      <c r="B287" s="14" t="inlineStr">
        <is>
          <t>lfx</t>
        </is>
      </c>
      <c r="C287" s="14" t="inlineStr">
        <is>
          <t>ore</t>
        </is>
      </c>
      <c r="D287" s="14" t="inlineStr">
        <is>
          <t>pow</t>
        </is>
      </c>
      <c r="E287" s="14" t="inlineStr">
        <is>
          <t>LEVELISED</t>
        </is>
      </c>
      <c r="F287" s="78" t="inlineStr">
        <is>
          <t>LEVELISED(AD462,$D503,$E503,$F503,AD$724)</t>
        </is>
      </c>
    </row>
    <row r="288">
      <c r="A288" s="14" t="n">
        <v>504</v>
      </c>
      <c r="B288" s="14" t="inlineStr">
        <is>
          <t>lfx</t>
        </is>
      </c>
      <c r="C288" s="14" t="inlineStr">
        <is>
          <t>bio</t>
        </is>
      </c>
      <c r="D288" s="14" t="inlineStr">
        <is>
          <t>pow</t>
        </is>
      </c>
      <c r="E288" s="14" t="inlineStr">
        <is>
          <t>LEVELISED</t>
        </is>
      </c>
      <c r="F288" s="78" t="inlineStr">
        <is>
          <t>LEVELISED(AD463,$D504,$E504,$F504,AD$724)</t>
        </is>
      </c>
    </row>
    <row r="289">
      <c r="A289" s="14" t="n">
        <v>507</v>
      </c>
      <c r="B289" s="14" t="inlineStr">
        <is>
          <t>vbc</t>
        </is>
      </c>
      <c r="C289" s="14" t="inlineStr">
        <is>
          <t>coa</t>
        </is>
      </c>
      <c r="D289" s="14" t="inlineStr">
        <is>
          <t>pow</t>
        </is>
      </c>
      <c r="E289" s="14" t="inlineStr">
        <is>
          <t>VARCOST</t>
        </is>
      </c>
      <c r="F289" s="78" t="inlineStr">
        <is>
          <t>VARCOST($D507,INDEX(AD$369:AD$380,$E507),$F507)</t>
        </is>
      </c>
    </row>
    <row r="290">
      <c r="A290" s="14" t="n">
        <v>508</v>
      </c>
      <c r="B290" s="14" t="inlineStr">
        <is>
          <t>vbc</t>
        </is>
      </c>
      <c r="C290" s="14" t="inlineStr">
        <is>
          <t>nga</t>
        </is>
      </c>
      <c r="D290" s="14" t="inlineStr">
        <is>
          <t>pow</t>
        </is>
      </c>
      <c r="E290" s="14" t="inlineStr">
        <is>
          <t>VARCOST</t>
        </is>
      </c>
      <c r="F290" s="78" t="inlineStr">
        <is>
          <t>VARCOST($D508,INDEX(AD$369:AD$380,$E508),$F508)</t>
        </is>
      </c>
    </row>
    <row r="291">
      <c r="A291" s="14" t="n">
        <v>509</v>
      </c>
      <c r="B291" s="14" t="inlineStr">
        <is>
          <t>vbc</t>
        </is>
      </c>
      <c r="C291" s="14" t="inlineStr">
        <is>
          <t>oop</t>
        </is>
      </c>
      <c r="D291" s="14" t="inlineStr">
        <is>
          <t>pow</t>
        </is>
      </c>
      <c r="E291" s="14" t="inlineStr">
        <is>
          <t>VARCOST</t>
        </is>
      </c>
      <c r="F291" s="78" t="inlineStr">
        <is>
          <t>VARCOST($D509,INDEX(AD$369:AD$380,$E509),$F509)</t>
        </is>
      </c>
    </row>
    <row r="292">
      <c r="A292" s="14" t="n">
        <v>510</v>
      </c>
      <c r="B292" s="14" t="inlineStr">
        <is>
          <t>vbc</t>
        </is>
      </c>
      <c r="C292" s="14" t="inlineStr">
        <is>
          <t>nuc</t>
        </is>
      </c>
      <c r="D292" s="14" t="inlineStr">
        <is>
          <t>pow</t>
        </is>
      </c>
      <c r="E292" s="14" t="inlineStr">
        <is>
          <t>VARCOST</t>
        </is>
      </c>
      <c r="F292" s="78" t="inlineStr">
        <is>
          <t>VARCOST($D510,INDEX(AD$369:AD$380,$E510),$F510)</t>
        </is>
      </c>
    </row>
    <row r="293">
      <c r="A293" s="14" t="n">
        <v>511</v>
      </c>
      <c r="B293" s="14" t="inlineStr">
        <is>
          <t>vbc</t>
        </is>
      </c>
      <c r="C293" s="14" t="inlineStr">
        <is>
          <t>wnd</t>
        </is>
      </c>
      <c r="D293" s="14" t="inlineStr">
        <is>
          <t>pow</t>
        </is>
      </c>
      <c r="E293" s="14" t="inlineStr">
        <is>
          <t>VARCOST</t>
        </is>
      </c>
      <c r="F293" s="78" t="inlineStr">
        <is>
          <t>VARCOST($D511,INDEX(AD$369:AD$380,$E511),$F511)</t>
        </is>
      </c>
    </row>
    <row r="294">
      <c r="A294" s="14" t="n">
        <v>512</v>
      </c>
      <c r="B294" s="14" t="inlineStr">
        <is>
          <t>vbc</t>
        </is>
      </c>
      <c r="C294" s="14" t="inlineStr">
        <is>
          <t>sol</t>
        </is>
      </c>
      <c r="D294" s="14" t="inlineStr">
        <is>
          <t>pow</t>
        </is>
      </c>
      <c r="E294" s="14" t="inlineStr">
        <is>
          <t>VARCOST</t>
        </is>
      </c>
      <c r="F294" s="78" t="inlineStr">
        <is>
          <t>VARCOST($D512,INDEX(AD$369:AD$380,$E512),$F512)</t>
        </is>
      </c>
    </row>
    <row r="295">
      <c r="A295" s="14" t="n">
        <v>513</v>
      </c>
      <c r="B295" s="14" t="inlineStr">
        <is>
          <t>vbc</t>
        </is>
      </c>
      <c r="C295" s="14" t="inlineStr">
        <is>
          <t>hyd</t>
        </is>
      </c>
      <c r="D295" s="14" t="inlineStr">
        <is>
          <t>pow</t>
        </is>
      </c>
      <c r="E295" s="14" t="inlineStr">
        <is>
          <t>VARCOST</t>
        </is>
      </c>
      <c r="F295" s="78" t="inlineStr">
        <is>
          <t>VARCOST($D513,INDEX(AD$369:AD$380,$E513),$F513)</t>
        </is>
      </c>
    </row>
    <row r="296">
      <c r="A296" s="14" t="n">
        <v>514</v>
      </c>
      <c r="B296" s="14" t="inlineStr">
        <is>
          <t>vbc</t>
        </is>
      </c>
      <c r="C296" s="14" t="inlineStr">
        <is>
          <t>ore</t>
        </is>
      </c>
      <c r="D296" s="14" t="inlineStr">
        <is>
          <t>pow</t>
        </is>
      </c>
      <c r="E296" s="14" t="inlineStr">
        <is>
          <t>VARCOST</t>
        </is>
      </c>
      <c r="F296" s="78" t="inlineStr">
        <is>
          <t>VARCOST($D514,INDEX(AD$369:AD$380,$E514),$F514)</t>
        </is>
      </c>
    </row>
    <row r="297">
      <c r="A297" s="14" t="n">
        <v>515</v>
      </c>
      <c r="B297" s="14" t="inlineStr">
        <is>
          <t>vbc</t>
        </is>
      </c>
      <c r="C297" s="14" t="inlineStr">
        <is>
          <t>bio</t>
        </is>
      </c>
      <c r="D297" s="14" t="inlineStr">
        <is>
          <t>pow</t>
        </is>
      </c>
      <c r="E297" s="14" t="inlineStr">
        <is>
          <t>VARCOST</t>
        </is>
      </c>
      <c r="F297" s="78" t="inlineStr">
        <is>
          <t>VARCOST($D515,INDEX(AD$369:AD$380,$E515),$F515)</t>
        </is>
      </c>
    </row>
    <row r="298">
      <c r="A298" s="14" t="n">
        <v>517</v>
      </c>
      <c r="B298" s="14" t="inlineStr">
        <is>
          <t>ccp</t>
        </is>
      </c>
      <c r="C298" s="14" t="inlineStr">
        <is>
          <t>coa</t>
        </is>
      </c>
      <c r="D298" s="14" t="inlineStr">
        <is>
          <t>pow</t>
        </is>
      </c>
      <c r="E298" s="14" t="inlineStr">
        <is>
          <t>KWHPOLICY</t>
        </is>
      </c>
      <c r="F298" s="78" t="inlineStr">
        <is>
          <t>KWHPOLICY($D517,AD$263,INDEX(AD$23:AD$30,$E517),AD$280,INDEX(AD$80:AD$93,$F517),$G517)</t>
        </is>
      </c>
    </row>
    <row r="299">
      <c r="A299" s="14" t="n">
        <v>518</v>
      </c>
      <c r="B299" s="14" t="inlineStr">
        <is>
          <t>ccp</t>
        </is>
      </c>
      <c r="C299" s="14" t="inlineStr">
        <is>
          <t>nga</t>
        </is>
      </c>
      <c r="D299" s="14" t="inlineStr">
        <is>
          <t>pow</t>
        </is>
      </c>
      <c r="E299" s="14" t="inlineStr">
        <is>
          <t>KWHPOLICY</t>
        </is>
      </c>
      <c r="F299" s="78" t="inlineStr">
        <is>
          <t>KWHPOLICY($D518,AD$263,INDEX(AD$23:AD$30,$E518),AD$280,INDEX(AD$80:AD$93,$F518),$G518)</t>
        </is>
      </c>
    </row>
    <row r="300">
      <c r="A300" s="14" t="n">
        <v>519</v>
      </c>
      <c r="B300" s="14" t="inlineStr">
        <is>
          <t>ccp</t>
        </is>
      </c>
      <c r="C300" s="14" t="inlineStr">
        <is>
          <t>oop</t>
        </is>
      </c>
      <c r="D300" s="14" t="inlineStr">
        <is>
          <t>pow</t>
        </is>
      </c>
      <c r="E300" s="14" t="inlineStr">
        <is>
          <t>KWHPOLICY</t>
        </is>
      </c>
      <c r="F300" s="78" t="inlineStr">
        <is>
          <t>KWHPOLICY($D519,AD$263,INDEX(AD$23:AD$30,$E519),AD$280,INDEX(AD$80:AD$93,$F519),$G519)</t>
        </is>
      </c>
    </row>
    <row r="301">
      <c r="A301" s="14" t="n">
        <v>520</v>
      </c>
      <c r="B301" s="14" t="inlineStr">
        <is>
          <t>ccp</t>
        </is>
      </c>
      <c r="C301" s="14" t="inlineStr">
        <is>
          <t>nuc</t>
        </is>
      </c>
      <c r="D301" s="14" t="inlineStr">
        <is>
          <t>pow</t>
        </is>
      </c>
      <c r="E301" s="14" t="inlineStr">
        <is>
          <t>KWHPOLICY</t>
        </is>
      </c>
      <c r="F301" s="78" t="inlineStr">
        <is>
          <t>KWHPOLICY($D520,AD$263,INDEX(AD$23:AD$30,$E520),AD$280,INDEX(AD$80:AD$93,$F520),$G520)</t>
        </is>
      </c>
    </row>
    <row r="302">
      <c r="A302" s="14" t="n">
        <v>521</v>
      </c>
      <c r="B302" s="14" t="inlineStr">
        <is>
          <t>ccp</t>
        </is>
      </c>
      <c r="C302" s="14" t="inlineStr">
        <is>
          <t>wnd</t>
        </is>
      </c>
      <c r="D302" s="14" t="inlineStr">
        <is>
          <t>pow</t>
        </is>
      </c>
      <c r="E302" s="14" t="inlineStr">
        <is>
          <t>KWHPOLICY</t>
        </is>
      </c>
      <c r="F302" s="78" t="inlineStr">
        <is>
          <t>KWHPOLICY($D521,AD$263,INDEX(AD$23:AD$30,$E521),AD$280,INDEX(AD$80:AD$93,$F521),$G521)</t>
        </is>
      </c>
    </row>
    <row r="303">
      <c r="A303" s="14" t="n">
        <v>522</v>
      </c>
      <c r="B303" s="14" t="inlineStr">
        <is>
          <t>ccp</t>
        </is>
      </c>
      <c r="C303" s="14" t="inlineStr">
        <is>
          <t>sol</t>
        </is>
      </c>
      <c r="D303" s="14" t="inlineStr">
        <is>
          <t>pow</t>
        </is>
      </c>
      <c r="E303" s="14" t="inlineStr">
        <is>
          <t>KWHPOLICY</t>
        </is>
      </c>
      <c r="F303" s="78" t="inlineStr">
        <is>
          <t>KWHPOLICY($D522,AD$263,INDEX(AD$23:AD$30,$E522),AD$280,INDEX(AD$80:AD$93,$F522),$G522)</t>
        </is>
      </c>
    </row>
    <row r="304">
      <c r="A304" s="14" t="n">
        <v>523</v>
      </c>
      <c r="B304" s="14" t="inlineStr">
        <is>
          <t>ccp</t>
        </is>
      </c>
      <c r="C304" s="14" t="inlineStr">
        <is>
          <t>hyd</t>
        </is>
      </c>
      <c r="D304" s="14" t="inlineStr">
        <is>
          <t>pow</t>
        </is>
      </c>
      <c r="E304" s="14" t="inlineStr">
        <is>
          <t>KWHPOLICY</t>
        </is>
      </c>
      <c r="F304" s="78" t="inlineStr">
        <is>
          <t>KWHPOLICY($D523,AD$263,INDEX(AD$23:AD$30,$E523),AD$280,INDEX(AD$80:AD$93,$F523),$G523)</t>
        </is>
      </c>
    </row>
    <row r="305">
      <c r="A305" s="14" t="n">
        <v>524</v>
      </c>
      <c r="B305" s="14" t="inlineStr">
        <is>
          <t>ccp</t>
        </is>
      </c>
      <c r="C305" s="14" t="inlineStr">
        <is>
          <t>ore</t>
        </is>
      </c>
      <c r="D305" s="14" t="inlineStr">
        <is>
          <t>pow</t>
        </is>
      </c>
      <c r="E305" s="14" t="inlineStr">
        <is>
          <t>KWHPOLICY</t>
        </is>
      </c>
      <c r="F305" s="78" t="inlineStr">
        <is>
          <t>KWHPOLICY($D524,AD$263,INDEX(AD$23:AD$30,$E524),AD$280,INDEX(AD$80:AD$93,$F524),$G524)</t>
        </is>
      </c>
    </row>
    <row r="306">
      <c r="A306" s="14" t="n">
        <v>525</v>
      </c>
      <c r="B306" s="14" t="inlineStr">
        <is>
          <t>ccp</t>
        </is>
      </c>
      <c r="C306" s="14" t="inlineStr">
        <is>
          <t>bio</t>
        </is>
      </c>
      <c r="D306" s="14" t="inlineStr">
        <is>
          <t>pow</t>
        </is>
      </c>
      <c r="E306" s="14" t="inlineStr">
        <is>
          <t>KWHPOLICY</t>
        </is>
      </c>
      <c r="F306" s="78" t="inlineStr">
        <is>
          <t>KWHPOLICY($D525,AD$263,INDEX(AD$23:AD$30,$E525),AD$280,INDEX(AD$80:AD$93,$F525),$G525)</t>
        </is>
      </c>
    </row>
    <row r="307">
      <c r="A307" s="14" t="n">
        <v>527</v>
      </c>
      <c r="B307" s="14" t="inlineStr">
        <is>
          <t>shk</t>
        </is>
      </c>
      <c r="C307" s="14" t="inlineStr">
        <is>
          <t>coa</t>
        </is>
      </c>
      <c r="D307" s="14" t="inlineStr">
        <is>
          <t>pow</t>
        </is>
      </c>
      <c r="E307" s="14" t="inlineStr">
        <is>
          <t>SHADOWGJ</t>
        </is>
      </c>
      <c r="F307" s="78" t="inlineStr">
        <is>
          <t>SHADOWGJ(AD$297,$D527)</t>
        </is>
      </c>
    </row>
    <row r="308">
      <c r="A308" s="14" t="n">
        <v>528</v>
      </c>
      <c r="B308" s="14" t="inlineStr">
        <is>
          <t>shk</t>
        </is>
      </c>
      <c r="C308" s="14" t="inlineStr">
        <is>
          <t>nga</t>
        </is>
      </c>
      <c r="D308" s="14" t="inlineStr">
        <is>
          <t>pow</t>
        </is>
      </c>
      <c r="E308" s="14" t="inlineStr">
        <is>
          <t>SHADOWGJ</t>
        </is>
      </c>
      <c r="F308" s="78" t="inlineStr">
        <is>
          <t>SHADOWGJ(AD$297,$D528)</t>
        </is>
      </c>
    </row>
    <row r="309">
      <c r="A309" s="14" t="n">
        <v>529</v>
      </c>
      <c r="B309" s="14" t="inlineStr">
        <is>
          <t>shk</t>
        </is>
      </c>
      <c r="C309" s="14" t="inlineStr">
        <is>
          <t>oop</t>
        </is>
      </c>
      <c r="D309" s="14" t="inlineStr">
        <is>
          <t>pow</t>
        </is>
      </c>
      <c r="E309" s="14" t="inlineStr">
        <is>
          <t>SHADOWGJ</t>
        </is>
      </c>
      <c r="F309" s="78" t="inlineStr">
        <is>
          <t>SHADOWGJ(AD$297,$D529)</t>
        </is>
      </c>
    </row>
    <row r="310">
      <c r="A310" s="14" t="n">
        <v>530</v>
      </c>
      <c r="B310" s="14" t="inlineStr">
        <is>
          <t>shk</t>
        </is>
      </c>
      <c r="C310" s="14" t="inlineStr">
        <is>
          <t>nuc</t>
        </is>
      </c>
      <c r="D310" s="14" t="inlineStr">
        <is>
          <t>pow</t>
        </is>
      </c>
      <c r="E310" s="14" t="inlineStr">
        <is>
          <t>SHADOWGJ</t>
        </is>
      </c>
      <c r="F310" s="78" t="inlineStr">
        <is>
          <t>SHADOWGJ(AD$297,$D530)</t>
        </is>
      </c>
    </row>
    <row r="311">
      <c r="A311" s="14" t="n">
        <v>531</v>
      </c>
      <c r="B311" s="14" t="inlineStr">
        <is>
          <t>shk</t>
        </is>
      </c>
      <c r="C311" s="14" t="inlineStr">
        <is>
          <t>wnd</t>
        </is>
      </c>
      <c r="D311" s="14" t="inlineStr">
        <is>
          <t>pow</t>
        </is>
      </c>
      <c r="E311" s="14" t="inlineStr">
        <is>
          <t>SHADOWGJ</t>
        </is>
      </c>
      <c r="F311" s="78" t="inlineStr">
        <is>
          <t>SHADOWGJ(AD$297,$D531)</t>
        </is>
      </c>
    </row>
    <row r="312">
      <c r="A312" s="14" t="n">
        <v>532</v>
      </c>
      <c r="B312" s="14" t="inlineStr">
        <is>
          <t>shk</t>
        </is>
      </c>
      <c r="C312" s="14" t="inlineStr">
        <is>
          <t>sol</t>
        </is>
      </c>
      <c r="D312" s="14" t="inlineStr">
        <is>
          <t>pow</t>
        </is>
      </c>
      <c r="E312" s="14" t="inlineStr">
        <is>
          <t>SHADOWGJ</t>
        </is>
      </c>
      <c r="F312" s="78" t="inlineStr">
        <is>
          <t>SHADOWGJ(AD$297,$D532)</t>
        </is>
      </c>
    </row>
    <row r="313">
      <c r="A313" s="14" t="n">
        <v>533</v>
      </c>
      <c r="B313" s="14" t="inlineStr">
        <is>
          <t>shk</t>
        </is>
      </c>
      <c r="C313" s="14" t="inlineStr">
        <is>
          <t>hyd</t>
        </is>
      </c>
      <c r="D313" s="14" t="inlineStr">
        <is>
          <t>pow</t>
        </is>
      </c>
      <c r="E313" s="14" t="inlineStr">
        <is>
          <t>SHADOWGJ</t>
        </is>
      </c>
      <c r="F313" s="78" t="inlineStr">
        <is>
          <t>SHADOWGJ(AD$297,$D533)</t>
        </is>
      </c>
    </row>
    <row r="314">
      <c r="A314" s="14" t="n">
        <v>534</v>
      </c>
      <c r="B314" s="14" t="inlineStr">
        <is>
          <t>shk</t>
        </is>
      </c>
      <c r="C314" s="14" t="inlineStr">
        <is>
          <t>ore</t>
        </is>
      </c>
      <c r="D314" s="14" t="inlineStr">
        <is>
          <t>pow</t>
        </is>
      </c>
      <c r="E314" s="14" t="inlineStr">
        <is>
          <t>SHADOWGJ</t>
        </is>
      </c>
      <c r="F314" s="78" t="inlineStr">
        <is>
          <t>SHADOWGJ(AD$297,$D534)</t>
        </is>
      </c>
    </row>
    <row r="315">
      <c r="A315" s="14" t="n">
        <v>535</v>
      </c>
      <c r="B315" s="14" t="inlineStr">
        <is>
          <t>shk</t>
        </is>
      </c>
      <c r="C315" s="14" t="inlineStr">
        <is>
          <t>bio</t>
        </is>
      </c>
      <c r="D315" s="14" t="inlineStr">
        <is>
          <t>pow</t>
        </is>
      </c>
      <c r="E315" s="14" t="inlineStr">
        <is>
          <t>SHADOWGJ</t>
        </is>
      </c>
      <c r="F315" s="78" t="inlineStr">
        <is>
          <t>SHADOWGJ(AD$297,$D535)</t>
        </is>
      </c>
    </row>
    <row r="316">
      <c r="A316" s="14" t="n">
        <v>537</v>
      </c>
      <c r="B316" s="14" t="inlineStr">
        <is>
          <t>reb</t>
        </is>
      </c>
      <c r="C316" s="14" t="inlineStr"/>
      <c r="D316" s="14" t="inlineStr"/>
      <c r="E316" s="14" t="inlineStr">
        <is>
          <t>REBATE</t>
        </is>
      </c>
      <c r="F316" s="78" t="inlineStr">
        <is>
          <t>REBATE(AD$527:AD$535,$E$527:$E$535)</t>
        </is>
      </c>
    </row>
    <row r="317">
      <c r="A317" s="14" t="n">
        <v>539</v>
      </c>
      <c r="B317" s="14" t="inlineStr">
        <is>
          <t>tvc</t>
        </is>
      </c>
      <c r="C317" s="14" t="inlineStr">
        <is>
          <t>coa</t>
        </is>
      </c>
      <c r="D317" s="14" t="inlineStr">
        <is>
          <t>pow</t>
        </is>
      </c>
      <c r="E317" s="14" t="inlineStr">
        <is>
          <t>VARTOTAL</t>
        </is>
      </c>
      <c r="F317" s="78" t="inlineStr">
        <is>
          <t>VARTOTAL(AD507,AD517,AD527,AD$537)</t>
        </is>
      </c>
    </row>
    <row r="318">
      <c r="A318" s="14" t="n">
        <v>540</v>
      </c>
      <c r="B318" s="14" t="inlineStr">
        <is>
          <t>tvc</t>
        </is>
      </c>
      <c r="C318" s="14" t="inlineStr">
        <is>
          <t>nga</t>
        </is>
      </c>
      <c r="D318" s="14" t="inlineStr">
        <is>
          <t>pow</t>
        </is>
      </c>
      <c r="E318" s="14" t="inlineStr">
        <is>
          <t>VARTOTAL</t>
        </is>
      </c>
      <c r="F318" s="78" t="inlineStr">
        <is>
          <t>VARTOTAL(AD508,AD518,AD528,AD$537)</t>
        </is>
      </c>
    </row>
    <row r="319">
      <c r="A319" s="14" t="n">
        <v>541</v>
      </c>
      <c r="B319" s="14" t="inlineStr">
        <is>
          <t>tvc</t>
        </is>
      </c>
      <c r="C319" s="14" t="inlineStr">
        <is>
          <t>oop</t>
        </is>
      </c>
      <c r="D319" s="14" t="inlineStr">
        <is>
          <t>pow</t>
        </is>
      </c>
      <c r="E319" s="14" t="inlineStr">
        <is>
          <t>VARTOTAL</t>
        </is>
      </c>
      <c r="F319" s="78" t="inlineStr">
        <is>
          <t>VARTOTAL(AD509,AD519,AD529,AD$537)</t>
        </is>
      </c>
    </row>
    <row r="320">
      <c r="A320" s="14" t="n">
        <v>542</v>
      </c>
      <c r="B320" s="14" t="inlineStr">
        <is>
          <t>tvc</t>
        </is>
      </c>
      <c r="C320" s="14" t="inlineStr">
        <is>
          <t>nuc</t>
        </is>
      </c>
      <c r="D320" s="14" t="inlineStr">
        <is>
          <t>pow</t>
        </is>
      </c>
      <c r="E320" s="14" t="inlineStr">
        <is>
          <t>VARTOTAL</t>
        </is>
      </c>
      <c r="F320" s="78" t="inlineStr">
        <is>
          <t>VARTOTAL(AD510,AD520,AD530,AD$537)</t>
        </is>
      </c>
    </row>
    <row r="321">
      <c r="A321" s="14" t="n">
        <v>543</v>
      </c>
      <c r="B321" s="14" t="inlineStr">
        <is>
          <t>tvc</t>
        </is>
      </c>
      <c r="C321" s="14" t="inlineStr">
        <is>
          <t>wnd</t>
        </is>
      </c>
      <c r="D321" s="14" t="inlineStr">
        <is>
          <t>pow</t>
        </is>
      </c>
      <c r="E321" s="14" t="inlineStr">
        <is>
          <t>VARTOTAL</t>
        </is>
      </c>
      <c r="F321" s="78" t="inlineStr">
        <is>
          <t>VARTOTAL(AD511,AD521,AD531,AD$537)</t>
        </is>
      </c>
    </row>
    <row r="322">
      <c r="A322" s="14" t="n">
        <v>544</v>
      </c>
      <c r="B322" s="14" t="inlineStr">
        <is>
          <t>tvc</t>
        </is>
      </c>
      <c r="C322" s="14" t="inlineStr">
        <is>
          <t>sol</t>
        </is>
      </c>
      <c r="D322" s="14" t="inlineStr">
        <is>
          <t>pow</t>
        </is>
      </c>
      <c r="E322" s="14" t="inlineStr">
        <is>
          <t>VARTOTAL</t>
        </is>
      </c>
      <c r="F322" s="78" t="inlineStr">
        <is>
          <t>VARTOTAL(AD512,AD522,AD532,AD$537)</t>
        </is>
      </c>
    </row>
    <row r="323">
      <c r="A323" s="14" t="n">
        <v>545</v>
      </c>
      <c r="B323" s="14" t="inlineStr">
        <is>
          <t>tvc</t>
        </is>
      </c>
      <c r="C323" s="14" t="inlineStr">
        <is>
          <t>hyd</t>
        </is>
      </c>
      <c r="D323" s="14" t="inlineStr">
        <is>
          <t>pow</t>
        </is>
      </c>
      <c r="E323" s="14" t="inlineStr">
        <is>
          <t>VARTOTAL</t>
        </is>
      </c>
      <c r="F323" s="78" t="inlineStr">
        <is>
          <t>VARTOTAL(AD513,AD523,AD533,AD$537)</t>
        </is>
      </c>
    </row>
    <row r="324">
      <c r="A324" s="14" t="n">
        <v>546</v>
      </c>
      <c r="B324" s="14" t="inlineStr">
        <is>
          <t>tvc</t>
        </is>
      </c>
      <c r="C324" s="14" t="inlineStr">
        <is>
          <t>ore</t>
        </is>
      </c>
      <c r="D324" s="14" t="inlineStr">
        <is>
          <t>pow</t>
        </is>
      </c>
      <c r="E324" s="14" t="inlineStr">
        <is>
          <t>VARTOTAL</t>
        </is>
      </c>
      <c r="F324" s="78" t="inlineStr">
        <is>
          <t>VARTOTAL(AD514,AD524,AD534,AD$537)</t>
        </is>
      </c>
    </row>
    <row r="325">
      <c r="A325" s="14" t="n">
        <v>547</v>
      </c>
      <c r="B325" s="14" t="inlineStr">
        <is>
          <t>tvc</t>
        </is>
      </c>
      <c r="C325" s="14" t="inlineStr">
        <is>
          <t>bio</t>
        </is>
      </c>
      <c r="D325" s="14" t="inlineStr">
        <is>
          <t>pow</t>
        </is>
      </c>
      <c r="E325" s="14" t="inlineStr">
        <is>
          <t>VARTOTAL</t>
        </is>
      </c>
      <c r="F325" s="78" t="inlineStr">
        <is>
          <t>VARTOTAL(AD515,AD525,AD535,AD$537)</t>
        </is>
      </c>
    </row>
    <row r="326">
      <c r="A326" s="14" t="n">
        <v>570</v>
      </c>
      <c r="B326" s="14" t="inlineStr">
        <is>
          <t>gnc</t>
        </is>
      </c>
      <c r="C326" s="14" t="inlineStr">
        <is>
          <t>coa</t>
        </is>
      </c>
      <c r="D326" s="14" t="inlineStr">
        <is>
          <t>pow</t>
        </is>
      </c>
      <c r="E326" s="14" t="inlineStr">
        <is>
          <t>GENCOST</t>
        </is>
      </c>
      <c r="F326" s="78" t="inlineStr">
        <is>
          <t>GENCOST(AD485,AD507)</t>
        </is>
      </c>
    </row>
    <row r="327">
      <c r="A327" s="14" t="n">
        <v>571</v>
      </c>
      <c r="B327" s="14" t="inlineStr">
        <is>
          <t>gnc</t>
        </is>
      </c>
      <c r="C327" s="14" t="inlineStr">
        <is>
          <t>nga</t>
        </is>
      </c>
      <c r="D327" s="14" t="inlineStr">
        <is>
          <t>pow</t>
        </is>
      </c>
      <c r="E327" s="14" t="inlineStr">
        <is>
          <t>GENCOST</t>
        </is>
      </c>
      <c r="F327" s="78" t="inlineStr">
        <is>
          <t>GENCOST(AD486,AD508)</t>
        </is>
      </c>
    </row>
    <row r="328">
      <c r="A328" s="14" t="n">
        <v>572</v>
      </c>
      <c r="B328" s="14" t="inlineStr">
        <is>
          <t>gnc</t>
        </is>
      </c>
      <c r="C328" s="14" t="inlineStr">
        <is>
          <t>oop</t>
        </is>
      </c>
      <c r="D328" s="14" t="inlineStr">
        <is>
          <t>pow</t>
        </is>
      </c>
      <c r="E328" s="14" t="inlineStr">
        <is>
          <t>GENCOST</t>
        </is>
      </c>
      <c r="F328" s="78" t="inlineStr">
        <is>
          <t>GENCOST(AD487,AD509)</t>
        </is>
      </c>
    </row>
    <row r="329">
      <c r="A329" s="14" t="n">
        <v>573</v>
      </c>
      <c r="B329" s="14" t="inlineStr">
        <is>
          <t>gnc</t>
        </is>
      </c>
      <c r="C329" s="14" t="inlineStr">
        <is>
          <t>nuc</t>
        </is>
      </c>
      <c r="D329" s="14" t="inlineStr">
        <is>
          <t>pow</t>
        </is>
      </c>
      <c r="E329" s="14" t="inlineStr">
        <is>
          <t>GENCOST</t>
        </is>
      </c>
      <c r="F329" s="78" t="inlineStr">
        <is>
          <t>GENCOST(AD488,AD510)</t>
        </is>
      </c>
    </row>
    <row r="330">
      <c r="A330" s="14" t="n">
        <v>574</v>
      </c>
      <c r="B330" s="14" t="inlineStr">
        <is>
          <t>gnc</t>
        </is>
      </c>
      <c r="C330" s="14" t="inlineStr">
        <is>
          <t>wnd</t>
        </is>
      </c>
      <c r="D330" s="14" t="inlineStr">
        <is>
          <t>pow</t>
        </is>
      </c>
      <c r="E330" s="14" t="inlineStr">
        <is>
          <t>GENCOST</t>
        </is>
      </c>
      <c r="F330" s="78" t="inlineStr">
        <is>
          <t>GENCOST(AD489,AD511)</t>
        </is>
      </c>
    </row>
    <row r="331">
      <c r="A331" s="14" t="n">
        <v>575</v>
      </c>
      <c r="B331" s="14" t="inlineStr">
        <is>
          <t>gnc</t>
        </is>
      </c>
      <c r="C331" s="14" t="inlineStr">
        <is>
          <t>sol</t>
        </is>
      </c>
      <c r="D331" s="14" t="inlineStr">
        <is>
          <t>pow</t>
        </is>
      </c>
      <c r="E331" s="14" t="inlineStr">
        <is>
          <t>GENCOST</t>
        </is>
      </c>
      <c r="F331" s="78" t="inlineStr">
        <is>
          <t>GENCOST(AD490,AD512)</t>
        </is>
      </c>
    </row>
    <row r="332">
      <c r="A332" s="14" t="n">
        <v>576</v>
      </c>
      <c r="B332" s="14" t="inlineStr">
        <is>
          <t>gnc</t>
        </is>
      </c>
      <c r="C332" s="14" t="inlineStr">
        <is>
          <t>hyd</t>
        </is>
      </c>
      <c r="D332" s="14" t="inlineStr">
        <is>
          <t>pow</t>
        </is>
      </c>
      <c r="E332" s="14" t="inlineStr">
        <is>
          <t>GENCOST</t>
        </is>
      </c>
      <c r="F332" s="78" t="inlineStr">
        <is>
          <t>GENCOST(AD491,AD513)</t>
        </is>
      </c>
    </row>
    <row r="333">
      <c r="A333" s="14" t="n">
        <v>577</v>
      </c>
      <c r="B333" s="14" t="inlineStr">
        <is>
          <t>gnc</t>
        </is>
      </c>
      <c r="C333" s="14" t="inlineStr">
        <is>
          <t>ore</t>
        </is>
      </c>
      <c r="D333" s="14" t="inlineStr">
        <is>
          <t>pow</t>
        </is>
      </c>
      <c r="E333" s="14" t="inlineStr">
        <is>
          <t>GENCOST</t>
        </is>
      </c>
      <c r="F333" s="78" t="inlineStr">
        <is>
          <t>GENCOST(AD492,AD514)</t>
        </is>
      </c>
    </row>
    <row r="334">
      <c r="A334" s="14" t="n">
        <v>578</v>
      </c>
      <c r="B334" s="14" t="inlineStr">
        <is>
          <t>gnc</t>
        </is>
      </c>
      <c r="C334" s="14" t="inlineStr">
        <is>
          <t>bio</t>
        </is>
      </c>
      <c r="D334" s="14" t="inlineStr">
        <is>
          <t>pow</t>
        </is>
      </c>
      <c r="E334" s="14" t="inlineStr">
        <is>
          <t>GENCOST</t>
        </is>
      </c>
      <c r="F334" s="78" t="inlineStr">
        <is>
          <t>GENCOST(AD493,AD515)</t>
        </is>
      </c>
    </row>
    <row r="335">
      <c r="A335" s="14" t="n">
        <v>580</v>
      </c>
      <c r="B335" s="14" t="inlineStr">
        <is>
          <t>gncav</t>
        </is>
      </c>
      <c r="C335" s="14" t="inlineStr"/>
      <c r="D335" s="14" t="inlineStr"/>
      <c r="E335" s="14" t="inlineStr">
        <is>
          <t>WEIGHTED</t>
        </is>
      </c>
      <c r="F335" s="78" t="inlineStr">
        <is>
          <t>WEIGHTED(AD$691:AD$699,AD$570:AD$578,$D580)</t>
        </is>
      </c>
    </row>
    <row r="336">
      <c r="A336" s="14" t="n">
        <v>581</v>
      </c>
      <c r="B336" s="14" t="inlineStr">
        <is>
          <t>ccpav</t>
        </is>
      </c>
      <c r="C336" s="14" t="inlineStr"/>
      <c r="D336" s="14" t="inlineStr"/>
      <c r="E336" s="14" t="inlineStr">
        <is>
          <t>WEIGHTED</t>
        </is>
      </c>
      <c r="F336" s="78" t="inlineStr">
        <is>
          <t>WEIGHTED(AD$691:AD$699,AD$517:AD$525,$D581)</t>
        </is>
      </c>
    </row>
    <row r="337">
      <c r="A337" s="14" t="n">
        <v>583</v>
      </c>
      <c r="B337" s="14" t="inlineStr">
        <is>
          <t>tic</t>
        </is>
      </c>
      <c r="C337" s="14" t="inlineStr">
        <is>
          <t>coa</t>
        </is>
      </c>
      <c r="D337" s="14" t="inlineStr">
        <is>
          <t>pow</t>
        </is>
      </c>
      <c r="E337" s="14" t="inlineStr">
        <is>
          <t>INVCOST</t>
        </is>
      </c>
      <c r="F337" s="78" t="inlineStr">
        <is>
          <t>INVCOST(AD496,AD559,$D583)</t>
        </is>
      </c>
    </row>
    <row r="338">
      <c r="A338" s="14" t="n">
        <v>584</v>
      </c>
      <c r="B338" s="14" t="inlineStr">
        <is>
          <t>tic</t>
        </is>
      </c>
      <c r="C338" s="14" t="inlineStr">
        <is>
          <t>nga</t>
        </is>
      </c>
      <c r="D338" s="14" t="inlineStr">
        <is>
          <t>pow</t>
        </is>
      </c>
      <c r="E338" s="14" t="inlineStr">
        <is>
          <t>INVCOST</t>
        </is>
      </c>
      <c r="F338" s="78" t="inlineStr">
        <is>
          <t>INVCOST(AD497,AD560,$D584)</t>
        </is>
      </c>
    </row>
    <row r="339">
      <c r="A339" s="14" t="n">
        <v>585</v>
      </c>
      <c r="B339" s="14" t="inlineStr">
        <is>
          <t>tic</t>
        </is>
      </c>
      <c r="C339" s="14" t="inlineStr">
        <is>
          <t>oop</t>
        </is>
      </c>
      <c r="D339" s="14" t="inlineStr">
        <is>
          <t>pow</t>
        </is>
      </c>
      <c r="E339" s="14" t="inlineStr">
        <is>
          <t>INVCOST</t>
        </is>
      </c>
      <c r="F339" s="78" t="inlineStr">
        <is>
          <t>INVCOST(AD498,AD561,$D585)</t>
        </is>
      </c>
    </row>
    <row r="340">
      <c r="A340" s="14" t="n">
        <v>586</v>
      </c>
      <c r="B340" s="14" t="inlineStr">
        <is>
          <t>tic</t>
        </is>
      </c>
      <c r="C340" s="14" t="inlineStr">
        <is>
          <t>nuc</t>
        </is>
      </c>
      <c r="D340" s="14" t="inlineStr">
        <is>
          <t>pow</t>
        </is>
      </c>
      <c r="E340" s="14" t="inlineStr">
        <is>
          <t>INVCOST</t>
        </is>
      </c>
      <c r="F340" s="78" t="inlineStr">
        <is>
          <t>INVCOST(AD499,AD562,$D586)</t>
        </is>
      </c>
    </row>
    <row r="341">
      <c r="A341" s="14" t="n">
        <v>587</v>
      </c>
      <c r="B341" s="14" t="inlineStr">
        <is>
          <t>tic</t>
        </is>
      </c>
      <c r="C341" s="14" t="inlineStr">
        <is>
          <t>wnd</t>
        </is>
      </c>
      <c r="D341" s="14" t="inlineStr">
        <is>
          <t>pow</t>
        </is>
      </c>
      <c r="E341" s="14" t="inlineStr">
        <is>
          <t>INVCOST</t>
        </is>
      </c>
      <c r="F341" s="78" t="inlineStr">
        <is>
          <t>INVCOST(AD500,AD563,$D587)</t>
        </is>
      </c>
    </row>
    <row r="342">
      <c r="A342" s="14" t="n">
        <v>588</v>
      </c>
      <c r="B342" s="14" t="inlineStr">
        <is>
          <t>tic</t>
        </is>
      </c>
      <c r="C342" s="14" t="inlineStr">
        <is>
          <t>sol</t>
        </is>
      </c>
      <c r="D342" s="14" t="inlineStr">
        <is>
          <t>pow</t>
        </is>
      </c>
      <c r="E342" s="14" t="inlineStr">
        <is>
          <t>INVCOST</t>
        </is>
      </c>
      <c r="F342" s="78" t="inlineStr">
        <is>
          <t>INVCOST(AD501,AD564,$D588)</t>
        </is>
      </c>
    </row>
    <row r="343">
      <c r="A343" s="14" t="n">
        <v>589</v>
      </c>
      <c r="B343" s="14" t="inlineStr">
        <is>
          <t>tic</t>
        </is>
      </c>
      <c r="C343" s="14" t="inlineStr">
        <is>
          <t>hyd</t>
        </is>
      </c>
      <c r="D343" s="14" t="inlineStr">
        <is>
          <t>pow</t>
        </is>
      </c>
      <c r="E343" s="14" t="inlineStr">
        <is>
          <t>INVCOST</t>
        </is>
      </c>
      <c r="F343" s="78" t="inlineStr">
        <is>
          <t>INVCOST(AD502,AD565,$D589)</t>
        </is>
      </c>
    </row>
    <row r="344">
      <c r="A344" s="14" t="n">
        <v>590</v>
      </c>
      <c r="B344" s="14" t="inlineStr">
        <is>
          <t>tic</t>
        </is>
      </c>
      <c r="C344" s="14" t="inlineStr">
        <is>
          <t>ore</t>
        </is>
      </c>
      <c r="D344" s="14" t="inlineStr">
        <is>
          <t>pow</t>
        </is>
      </c>
      <c r="E344" s="14" t="inlineStr">
        <is>
          <t>INVCOST</t>
        </is>
      </c>
      <c r="F344" s="78" t="inlineStr">
        <is>
          <t>INVCOST(AD503,AD566,$D590)</t>
        </is>
      </c>
    </row>
    <row r="345">
      <c r="A345" s="14" t="n">
        <v>591</v>
      </c>
      <c r="B345" s="14" t="inlineStr">
        <is>
          <t>tic</t>
        </is>
      </c>
      <c r="C345" s="14" t="inlineStr">
        <is>
          <t>bio</t>
        </is>
      </c>
      <c r="D345" s="14" t="inlineStr">
        <is>
          <t>pow</t>
        </is>
      </c>
      <c r="E345" s="14" t="inlineStr">
        <is>
          <t>INVCOST</t>
        </is>
      </c>
      <c r="F345" s="78" t="inlineStr">
        <is>
          <t>INVCOST(AD504,AD567,$D591)</t>
        </is>
      </c>
    </row>
    <row r="346">
      <c r="A346" s="14" t="n">
        <v>594</v>
      </c>
      <c r="B346" s="14" t="inlineStr">
        <is>
          <t>cons</t>
        </is>
      </c>
      <c r="C346" s="14" t="inlineStr">
        <is>
          <t>ecy</t>
        </is>
      </c>
      <c r="D346" s="14" t="inlineStr">
        <is>
          <t>res</t>
        </is>
      </c>
      <c r="E346" s="14" t="inlineStr">
        <is>
          <t>CONSUMPTION</t>
        </is>
      </c>
      <c r="F346" s="78" t="inlineStr">
        <is>
          <t>CONSUMPTION(AD$650,AD$633,$D594,$E594,$F594)</t>
        </is>
      </c>
    </row>
    <row r="347">
      <c r="A347" s="14" t="n">
        <v>595</v>
      </c>
      <c r="B347" s="14" t="inlineStr">
        <is>
          <t>cons</t>
        </is>
      </c>
      <c r="C347" s="14" t="inlineStr">
        <is>
          <t>ecy</t>
        </is>
      </c>
      <c r="D347" s="14" t="inlineStr">
        <is>
          <t>ind</t>
        </is>
      </c>
      <c r="E347" s="14" t="inlineStr">
        <is>
          <t>CONSUMPTION</t>
        </is>
      </c>
      <c r="F347" s="78" t="inlineStr">
        <is>
          <t>CONSUMPTION(AD$650,AD$633,$D595,$E595,$F595)</t>
        </is>
      </c>
    </row>
    <row r="348">
      <c r="A348" s="14" t="n">
        <v>597</v>
      </c>
      <c r="B348" s="14" t="inlineStr">
        <is>
          <t>sc</t>
        </is>
      </c>
      <c r="C348" s="14" t="inlineStr">
        <is>
          <t>ecy</t>
        </is>
      </c>
      <c r="D348" s="14" t="inlineStr">
        <is>
          <t>res</t>
        </is>
      </c>
      <c r="E348" s="14" t="inlineStr">
        <is>
          <t>POWERSUPPLY</t>
        </is>
      </c>
      <c r="F348" s="78" t="inlineStr">
        <is>
          <t>POWERSUPPLY(AC$580,$D597)</t>
        </is>
      </c>
    </row>
    <row r="349">
      <c r="A349" s="14" t="n">
        <v>598</v>
      </c>
      <c r="B349" s="14" t="inlineStr">
        <is>
          <t>sc</t>
        </is>
      </c>
      <c r="C349" s="14" t="inlineStr">
        <is>
          <t>ecy</t>
        </is>
      </c>
      <c r="D349" s="14" t="inlineStr">
        <is>
          <t>ind</t>
        </is>
      </c>
      <c r="E349" s="14" t="inlineStr">
        <is>
          <t>POWERSUPPLY</t>
        </is>
      </c>
      <c r="F349" s="78" t="inlineStr">
        <is>
          <t>POWERSUPPLY(AC$580,$D598)</t>
        </is>
      </c>
    </row>
    <row r="350">
      <c r="A350" s="14" t="n">
        <v>600</v>
      </c>
      <c r="B350" s="14" t="inlineStr">
        <is>
          <t>rppre</t>
        </is>
      </c>
      <c r="C350" s="14" t="inlineStr">
        <is>
          <t>ecy</t>
        </is>
      </c>
      <c r="D350" s="14" t="inlineStr">
        <is>
          <t>res</t>
        </is>
      </c>
      <c r="E350" s="14" t="inlineStr">
        <is>
          <t>POWERPRICE</t>
        </is>
      </c>
      <c r="F350" s="78" t="inlineStr">
        <is>
          <t>POWERPRICE(AD$4,$E600,AC600,$D600,AD597,AC597,$F600)</t>
        </is>
      </c>
    </row>
    <row r="351">
      <c r="A351" s="14" t="n">
        <v>601</v>
      </c>
      <c r="B351" s="14" t="inlineStr">
        <is>
          <t>rppre</t>
        </is>
      </c>
      <c r="C351" s="14" t="inlineStr">
        <is>
          <t>ecy</t>
        </is>
      </c>
      <c r="D351" s="14" t="inlineStr">
        <is>
          <t>ind</t>
        </is>
      </c>
      <c r="E351" s="14" t="inlineStr">
        <is>
          <t>POWERPRICE</t>
        </is>
      </c>
      <c r="F351" s="78" t="inlineStr">
        <is>
          <t>POWERPRICE(AD$4,$E601,AC601,$D601,AD598,AC598,$F601)</t>
        </is>
      </c>
    </row>
    <row r="352">
      <c r="A352" s="14" t="n">
        <v>603</v>
      </c>
      <c r="B352" s="14" t="inlineStr">
        <is>
          <t>rp</t>
        </is>
      </c>
      <c r="C352" s="14" t="inlineStr">
        <is>
          <t>ecy</t>
        </is>
      </c>
      <c r="D352" s="14" t="inlineStr">
        <is>
          <t>res</t>
        </is>
      </c>
      <c r="E352" s="14" t="inlineStr">
        <is>
          <t>ENDUSERPOWER</t>
        </is>
      </c>
      <c r="F352" s="78" t="inlineStr">
        <is>
          <t>ENDUSERPOWER(AD600,AD$581,$D603,$E603)</t>
        </is>
      </c>
    </row>
    <row r="353">
      <c r="A353" s="14" t="n">
        <v>604</v>
      </c>
      <c r="B353" s="14" t="inlineStr">
        <is>
          <t>rp</t>
        </is>
      </c>
      <c r="C353" s="14" t="inlineStr">
        <is>
          <t>ecy</t>
        </is>
      </c>
      <c r="D353" s="14" t="inlineStr">
        <is>
          <t>ind</t>
        </is>
      </c>
      <c r="E353" s="14" t="inlineStr">
        <is>
          <t>ENDUSERPOWER</t>
        </is>
      </c>
      <c r="F353" s="78" t="inlineStr">
        <is>
          <t>ENDUSERPOWER(AD601,AD$581,$D604,$E604)</t>
        </is>
      </c>
    </row>
    <row r="354">
      <c r="A354" s="14" t="n">
        <v>606</v>
      </c>
      <c r="B354" s="14" t="inlineStr">
        <is>
          <t>sgap</t>
        </is>
      </c>
      <c r="C354" s="14" t="inlineStr">
        <is>
          <t>ecy</t>
        </is>
      </c>
      <c r="D354" s="14" t="inlineStr">
        <is>
          <t>res</t>
        </is>
      </c>
      <c r="E354" s="14" t="inlineStr">
        <is>
          <t>SUBSIDYGAP</t>
        </is>
      </c>
      <c r="F354" s="78" t="inlineStr">
        <is>
          <t>SUBSIDYGAP(AD597,AD600,$D606)</t>
        </is>
      </c>
    </row>
    <row r="355">
      <c r="A355" s="14" t="n">
        <v>607</v>
      </c>
      <c r="B355" s="14" t="inlineStr">
        <is>
          <t>sgap</t>
        </is>
      </c>
      <c r="C355" s="14" t="inlineStr">
        <is>
          <t>ecy</t>
        </is>
      </c>
      <c r="D355" s="14" t="inlineStr">
        <is>
          <t>ind</t>
        </is>
      </c>
      <c r="E355" s="14" t="inlineStr">
        <is>
          <t>SUBSIDYGAP</t>
        </is>
      </c>
      <c r="F355" s="78" t="inlineStr">
        <is>
          <t>SUBSIDYGAP(AD598,AD601,$D607)</t>
        </is>
      </c>
    </row>
    <row r="356">
      <c r="A356" s="14" t="n">
        <v>609</v>
      </c>
      <c r="B356" s="14" t="inlineStr">
        <is>
          <t>rvat</t>
        </is>
      </c>
      <c r="C356" s="14" t="inlineStr">
        <is>
          <t>ecy</t>
        </is>
      </c>
      <c r="D356" s="14" t="inlineStr">
        <is>
          <t>res</t>
        </is>
      </c>
      <c r="E356" s="14" t="inlineStr">
        <is>
          <t>POWERREV</t>
        </is>
      </c>
      <c r="F356" s="78" t="inlineStr">
        <is>
          <t>POWERREV(AD600,$D609,AD594)</t>
        </is>
      </c>
    </row>
    <row r="357">
      <c r="A357" s="14" t="n">
        <v>610</v>
      </c>
      <c r="B357" s="14" t="inlineStr">
        <is>
          <t>rvat</t>
        </is>
      </c>
      <c r="C357" s="14" t="inlineStr">
        <is>
          <t>ecy</t>
        </is>
      </c>
      <c r="D357" s="14" t="inlineStr">
        <is>
          <t>ind</t>
        </is>
      </c>
      <c r="E357" s="14" t="inlineStr">
        <is>
          <t>POWERREV</t>
        </is>
      </c>
      <c r="F357" s="78" t="inlineStr">
        <is>
          <t>POWERREV(AD601,$D610,AD595)</t>
        </is>
      </c>
    </row>
    <row r="358">
      <c r="A358" s="14" t="n">
        <v>612</v>
      </c>
      <c r="B358" s="14" t="inlineStr">
        <is>
          <t>rcarb</t>
        </is>
      </c>
      <c r="C358" s="14" t="inlineStr">
        <is>
          <t>ecy</t>
        </is>
      </c>
      <c r="D358" s="14" t="inlineStr">
        <is>
          <t>res</t>
        </is>
      </c>
      <c r="E358" s="14" t="inlineStr">
        <is>
          <t>POWERREV</t>
        </is>
      </c>
      <c r="F358" s="78" t="inlineStr">
        <is>
          <t>POWERREV(AD$581,$D612,AD594)</t>
        </is>
      </c>
    </row>
    <row r="359">
      <c r="A359" s="14" t="n">
        <v>613</v>
      </c>
      <c r="B359" s="14" t="inlineStr">
        <is>
          <t>rcarb</t>
        </is>
      </c>
      <c r="C359" s="14" t="inlineStr">
        <is>
          <t>ecy</t>
        </is>
      </c>
      <c r="D359" s="14" t="inlineStr">
        <is>
          <t>ind</t>
        </is>
      </c>
      <c r="E359" s="14" t="inlineStr">
        <is>
          <t>POWERREV</t>
        </is>
      </c>
      <c r="F359" s="78" t="inlineStr">
        <is>
          <t>POWERREV(AD$581,$D613,AD595)</t>
        </is>
      </c>
    </row>
    <row r="360">
      <c r="A360" s="14" t="n">
        <v>615</v>
      </c>
      <c r="B360" s="14" t="inlineStr">
        <is>
          <t>rgap</t>
        </is>
      </c>
      <c r="C360" s="14" t="inlineStr">
        <is>
          <t>ecy</t>
        </is>
      </c>
      <c r="D360" s="14" t="inlineStr">
        <is>
          <t>res</t>
        </is>
      </c>
      <c r="E360" s="14" t="inlineStr">
        <is>
          <t>POWERREV</t>
        </is>
      </c>
      <c r="F360" s="78" t="inlineStr">
        <is>
          <t>POWERREV(AD606,$D615,AD594)</t>
        </is>
      </c>
    </row>
    <row r="361">
      <c r="A361" s="14" t="n">
        <v>616</v>
      </c>
      <c r="B361" s="14" t="inlineStr">
        <is>
          <t>rgap</t>
        </is>
      </c>
      <c r="C361" s="14" t="inlineStr">
        <is>
          <t>ecy</t>
        </is>
      </c>
      <c r="D361" s="14" t="inlineStr">
        <is>
          <t>ind</t>
        </is>
      </c>
      <c r="E361" s="14" t="inlineStr">
        <is>
          <t>POWERREV</t>
        </is>
      </c>
      <c r="F361" s="78" t="inlineStr">
        <is>
          <t>POWERREV(AD607,$D616,AD595)</t>
        </is>
      </c>
    </row>
    <row r="362">
      <c r="A362" s="14" t="n">
        <v>619</v>
      </c>
      <c r="B362" s="14" t="inlineStr">
        <is>
          <t>pdem</t>
        </is>
      </c>
      <c r="C362" s="14" t="inlineStr">
        <is>
          <t>ecy</t>
        </is>
      </c>
      <c r="D362" s="14" t="inlineStr">
        <is>
          <t>tra</t>
        </is>
      </c>
      <c r="E362" s="14" t="inlineStr">
        <is>
          <t>PRICEMIX</t>
        </is>
      </c>
      <c r="F362" s="78" t="inlineStr">
        <is>
          <t>PRICEMIX($D619,AC$603,AC$604)</t>
        </is>
      </c>
    </row>
    <row r="363">
      <c r="A363" s="14" t="n">
        <v>620</v>
      </c>
      <c r="B363" s="14" t="inlineStr">
        <is>
          <t>pdem</t>
        </is>
      </c>
      <c r="C363" s="14" t="inlineStr">
        <is>
          <t>ecy</t>
        </is>
      </c>
      <c r="D363" s="14" t="inlineStr">
        <is>
          <t>res</t>
        </is>
      </c>
      <c r="E363" s="14" t="inlineStr">
        <is>
          <t>PRICEMIX</t>
        </is>
      </c>
      <c r="F363" s="78" t="inlineStr">
        <is>
          <t>PRICEMIX($D620,AC$603,AC$604)</t>
        </is>
      </c>
    </row>
    <row r="364">
      <c r="A364" s="14" t="n">
        <v>621</v>
      </c>
      <c r="B364" s="14" t="inlineStr">
        <is>
          <t>pdem</t>
        </is>
      </c>
      <c r="C364" s="14" t="inlineStr">
        <is>
          <t>ecy</t>
        </is>
      </c>
      <c r="D364" s="14" t="inlineStr">
        <is>
          <t>ind</t>
        </is>
      </c>
      <c r="E364" s="14" t="inlineStr">
        <is>
          <t>PRICEMIX</t>
        </is>
      </c>
      <c r="F364" s="78" t="inlineStr">
        <is>
          <t>PRICEMIX($D621,AC$603,AC$604)</t>
        </is>
      </c>
    </row>
    <row r="365">
      <c r="A365" s="14" t="n">
        <v>622</v>
      </c>
      <c r="B365" s="14" t="inlineStr">
        <is>
          <t>pdem</t>
        </is>
      </c>
      <c r="C365" s="14" t="inlineStr">
        <is>
          <t>ecy</t>
        </is>
      </c>
      <c r="D365" s="14" t="inlineStr">
        <is>
          <t>srv</t>
        </is>
      </c>
      <c r="E365" s="14" t="inlineStr">
        <is>
          <t>PRICEMIX</t>
        </is>
      </c>
      <c r="F365" s="78" t="inlineStr">
        <is>
          <t>PRICEMIX($D622,AC$603,AC$604)</t>
        </is>
      </c>
    </row>
    <row r="366">
      <c r="A366" s="14" t="n">
        <v>624</v>
      </c>
      <c r="B366" s="14" t="inlineStr">
        <is>
          <t>mult</t>
        </is>
      </c>
      <c r="C366" s="14" t="inlineStr">
        <is>
          <t>ecy</t>
        </is>
      </c>
      <c r="D366" s="14" t="inlineStr">
        <is>
          <t>tra</t>
        </is>
      </c>
      <c r="E366" s="14" t="inlineStr">
        <is>
          <t>DEMANDMULT</t>
        </is>
      </c>
      <c r="F366" s="78" t="inlineStr">
        <is>
          <t>DEMANDMULT($D624,AD$7,$E624,AD$451,AD619,AC619,$F624,AD$452,Settings!$C$19)</t>
        </is>
      </c>
    </row>
    <row r="367">
      <c r="A367" s="14" t="n">
        <v>625</v>
      </c>
      <c r="B367" s="14" t="inlineStr">
        <is>
          <t>mult</t>
        </is>
      </c>
      <c r="C367" s="14" t="inlineStr">
        <is>
          <t>ecy</t>
        </is>
      </c>
      <c r="D367" s="14" t="inlineStr">
        <is>
          <t>res</t>
        </is>
      </c>
      <c r="E367" s="14" t="inlineStr">
        <is>
          <t>DEMANDMULT</t>
        </is>
      </c>
      <c r="F367" s="78" t="inlineStr">
        <is>
          <t>DEMANDMULT($D625,AD$7,$E625,AD$451,AD620,AC620,$F625,AD$452,Settings!$C$19)</t>
        </is>
      </c>
    </row>
    <row r="368">
      <c r="A368" s="14" t="n">
        <v>626</v>
      </c>
      <c r="B368" s="14" t="inlineStr">
        <is>
          <t>mult</t>
        </is>
      </c>
      <c r="C368" s="14" t="inlineStr">
        <is>
          <t>ecy</t>
        </is>
      </c>
      <c r="D368" s="14" t="inlineStr">
        <is>
          <t>ind</t>
        </is>
      </c>
      <c r="E368" s="14" t="inlineStr">
        <is>
          <t>DEMANDMULT</t>
        </is>
      </c>
      <c r="F368" s="78" t="inlineStr">
        <is>
          <t>DEMANDMULT($D626,AD$7,$E626,AD$451,AD621,AC621,$F626,AD$452,Settings!$C$19)</t>
        </is>
      </c>
    </row>
    <row r="369">
      <c r="A369" s="14" t="n">
        <v>627</v>
      </c>
      <c r="B369" s="14" t="inlineStr">
        <is>
          <t>mult</t>
        </is>
      </c>
      <c r="C369" s="14" t="inlineStr">
        <is>
          <t>ecy</t>
        </is>
      </c>
      <c r="D369" s="14" t="inlineStr">
        <is>
          <t>srv</t>
        </is>
      </c>
      <c r="E369" s="14" t="inlineStr">
        <is>
          <t>DEMANDMULT</t>
        </is>
      </c>
      <c r="F369" s="78" t="inlineStr">
        <is>
          <t>DEMANDMULT($D627,AD$7,$E627,AD$451,AD622,AC622,$F627,AD$452,Settings!$C$19)</t>
        </is>
      </c>
    </row>
    <row r="370">
      <c r="A370" s="14" t="n">
        <v>629</v>
      </c>
      <c r="B370" s="14" t="inlineStr">
        <is>
          <t>dem</t>
        </is>
      </c>
      <c r="C370" s="14" t="inlineStr">
        <is>
          <t>ecy</t>
        </is>
      </c>
      <c r="D370" s="14" t="inlineStr">
        <is>
          <t>rod</t>
        </is>
      </c>
      <c r="E370" s="14" t="inlineStr">
        <is>
          <t>GROW</t>
        </is>
      </c>
      <c r="F370" s="78" t="inlineStr">
        <is>
          <t>GROW(AC629,INDEX(AD$624:AD$627,$D629))</t>
        </is>
      </c>
    </row>
    <row r="371">
      <c r="A371" s="14" t="n">
        <v>630</v>
      </c>
      <c r="B371" s="14" t="inlineStr">
        <is>
          <t>dem</t>
        </is>
      </c>
      <c r="C371" s="14" t="inlineStr">
        <is>
          <t>ecy</t>
        </is>
      </c>
      <c r="D371" s="14" t="inlineStr">
        <is>
          <t>ral</t>
        </is>
      </c>
      <c r="E371" s="14" t="inlineStr">
        <is>
          <t>GROW</t>
        </is>
      </c>
      <c r="F371" s="78" t="inlineStr">
        <is>
          <t>GROW(AC630,INDEX(AD$624:AD$627,$D630))</t>
        </is>
      </c>
    </row>
    <row r="372">
      <c r="A372" s="14" t="n">
        <v>631</v>
      </c>
      <c r="B372" s="14" t="inlineStr">
        <is>
          <t>dem</t>
        </is>
      </c>
      <c r="C372" s="14" t="inlineStr">
        <is>
          <t>ecy</t>
        </is>
      </c>
      <c r="D372" s="14" t="inlineStr">
        <is>
          <t>avi</t>
        </is>
      </c>
      <c r="E372" s="14" t="inlineStr">
        <is>
          <t>GROW</t>
        </is>
      </c>
      <c r="F372" s="78" t="inlineStr">
        <is>
          <t>GROW(AC631,INDEX(AD$624:AD$627,$D631))</t>
        </is>
      </c>
    </row>
    <row r="373">
      <c r="A373" s="14" t="n">
        <v>632</v>
      </c>
      <c r="B373" s="14" t="inlineStr">
        <is>
          <t>dem</t>
        </is>
      </c>
      <c r="C373" s="14" t="inlineStr">
        <is>
          <t>ecy</t>
        </is>
      </c>
      <c r="D373" s="14" t="inlineStr">
        <is>
          <t>nav</t>
        </is>
      </c>
      <c r="E373" s="14" t="inlineStr">
        <is>
          <t>GROW</t>
        </is>
      </c>
      <c r="F373" s="78" t="inlineStr">
        <is>
          <t>GROW(AC632,INDEX(AD$624:AD$627,$D632))</t>
        </is>
      </c>
    </row>
    <row r="374">
      <c r="A374" s="14" t="n">
        <v>633</v>
      </c>
      <c r="B374" s="14" t="inlineStr">
        <is>
          <t>dem</t>
        </is>
      </c>
      <c r="C374" s="14" t="inlineStr">
        <is>
          <t>ecy</t>
        </is>
      </c>
      <c r="D374" s="14" t="inlineStr">
        <is>
          <t>res</t>
        </is>
      </c>
      <c r="E374" s="14" t="inlineStr">
        <is>
          <t>GROW</t>
        </is>
      </c>
      <c r="F374" s="78" t="inlineStr">
        <is>
          <t>GROW(AC633,INDEX(AD$624:AD$627,$D633))</t>
        </is>
      </c>
    </row>
    <row r="375">
      <c r="A375" s="14" t="n">
        <v>634</v>
      </c>
      <c r="B375" s="14" t="inlineStr">
        <is>
          <t>dem</t>
        </is>
      </c>
      <c r="C375" s="14" t="inlineStr">
        <is>
          <t>ecy</t>
        </is>
      </c>
      <c r="D375" s="14" t="inlineStr">
        <is>
          <t>foo</t>
        </is>
      </c>
      <c r="E375" s="14" t="inlineStr">
        <is>
          <t>GROW</t>
        </is>
      </c>
      <c r="F375" s="78" t="inlineStr">
        <is>
          <t>GROW(AC634,INDEX(AD$624:AD$627,$D634))</t>
        </is>
      </c>
    </row>
    <row r="376">
      <c r="A376" s="14" t="n">
        <v>635</v>
      </c>
      <c r="B376" s="14" t="inlineStr">
        <is>
          <t>dem</t>
        </is>
      </c>
      <c r="C376" s="14" t="inlineStr">
        <is>
          <t>ecy</t>
        </is>
      </c>
      <c r="D376" s="14" t="inlineStr">
        <is>
          <t>srv</t>
        </is>
      </c>
      <c r="E376" s="14" t="inlineStr">
        <is>
          <t>GROW</t>
        </is>
      </c>
      <c r="F376" s="78" t="inlineStr">
        <is>
          <t>GROW(AC635,INDEX(AD$624:AD$627,$D635))</t>
        </is>
      </c>
    </row>
    <row r="377">
      <c r="A377" s="14" t="n">
        <v>636</v>
      </c>
      <c r="B377" s="14" t="inlineStr">
        <is>
          <t>dem</t>
        </is>
      </c>
      <c r="C377" s="14" t="inlineStr">
        <is>
          <t>ecy</t>
        </is>
      </c>
      <c r="D377" s="14" t="inlineStr">
        <is>
          <t>mch</t>
        </is>
      </c>
      <c r="E377" s="14" t="inlineStr">
        <is>
          <t>GROW</t>
        </is>
      </c>
      <c r="F377" s="78" t="inlineStr">
        <is>
          <t>GROW(AC636,INDEX(AD$624:AD$627,$D636))</t>
        </is>
      </c>
    </row>
    <row r="378">
      <c r="A378" s="14" t="n">
        <v>637</v>
      </c>
      <c r="B378" s="14" t="inlineStr">
        <is>
          <t>dem</t>
        </is>
      </c>
      <c r="C378" s="14" t="inlineStr">
        <is>
          <t>ecy</t>
        </is>
      </c>
      <c r="D378" s="14" t="inlineStr">
        <is>
          <t>irn</t>
        </is>
      </c>
      <c r="E378" s="14" t="inlineStr">
        <is>
          <t>GROW</t>
        </is>
      </c>
      <c r="F378" s="78" t="inlineStr">
        <is>
          <t>GROW(AC637,INDEX(AD$624:AD$627,$D637))</t>
        </is>
      </c>
    </row>
    <row r="379">
      <c r="A379" s="14" t="n">
        <v>638</v>
      </c>
      <c r="B379" s="14" t="inlineStr">
        <is>
          <t>dem</t>
        </is>
      </c>
      <c r="C379" s="14" t="inlineStr">
        <is>
          <t>ecy</t>
        </is>
      </c>
      <c r="D379" s="14" t="inlineStr">
        <is>
          <t>nfm</t>
        </is>
      </c>
      <c r="E379" s="14" t="inlineStr">
        <is>
          <t>GROW</t>
        </is>
      </c>
      <c r="F379" s="78" t="inlineStr">
        <is>
          <t>GROW(AC638,INDEX(AD$624:AD$627,$D638))</t>
        </is>
      </c>
    </row>
    <row r="380">
      <c r="A380" s="14" t="n">
        <v>639</v>
      </c>
      <c r="B380" s="14" t="inlineStr">
        <is>
          <t>dem</t>
        </is>
      </c>
      <c r="C380" s="14" t="inlineStr">
        <is>
          <t>ecy</t>
        </is>
      </c>
      <c r="D380" s="14" t="inlineStr">
        <is>
          <t>mac</t>
        </is>
      </c>
      <c r="E380" s="14" t="inlineStr">
        <is>
          <t>GROW</t>
        </is>
      </c>
      <c r="F380" s="78" t="inlineStr">
        <is>
          <t>GROW(AC639,INDEX(AD$624:AD$627,$D639))</t>
        </is>
      </c>
    </row>
    <row r="381">
      <c r="A381" s="14" t="n">
        <v>640</v>
      </c>
      <c r="B381" s="14" t="inlineStr">
        <is>
          <t>dem</t>
        </is>
      </c>
      <c r="C381" s="14" t="inlineStr">
        <is>
          <t>ecy</t>
        </is>
      </c>
      <c r="D381" s="14" t="inlineStr">
        <is>
          <t>cem</t>
        </is>
      </c>
      <c r="E381" s="14" t="inlineStr">
        <is>
          <t>GROW</t>
        </is>
      </c>
      <c r="F381" s="78" t="inlineStr">
        <is>
          <t>GROW(AC640,INDEX(AD$624:AD$627,$D640))</t>
        </is>
      </c>
    </row>
    <row r="382">
      <c r="A382" s="14" t="n">
        <v>641</v>
      </c>
      <c r="B382" s="14" t="inlineStr">
        <is>
          <t>dem</t>
        </is>
      </c>
      <c r="C382" s="14" t="inlineStr">
        <is>
          <t>ecy</t>
        </is>
      </c>
      <c r="D382" s="14" t="inlineStr">
        <is>
          <t>omn</t>
        </is>
      </c>
      <c r="E382" s="14" t="inlineStr">
        <is>
          <t>GROW</t>
        </is>
      </c>
      <c r="F382" s="78" t="inlineStr">
        <is>
          <t>GROW(AC641,INDEX(AD$624:AD$627,$D641))</t>
        </is>
      </c>
    </row>
    <row r="383">
      <c r="A383" s="14" t="n">
        <v>642</v>
      </c>
      <c r="B383" s="14" t="inlineStr">
        <is>
          <t>dem</t>
        </is>
      </c>
      <c r="C383" s="14" t="inlineStr">
        <is>
          <t>ecy</t>
        </is>
      </c>
      <c r="D383" s="14" t="inlineStr">
        <is>
          <t>cst</t>
        </is>
      </c>
      <c r="E383" s="14" t="inlineStr">
        <is>
          <t>GROW</t>
        </is>
      </c>
      <c r="F383" s="78" t="inlineStr">
        <is>
          <t>GROW(AC642,INDEX(AD$624:AD$627,$D642))</t>
        </is>
      </c>
    </row>
    <row r="384">
      <c r="A384" s="14" t="n">
        <v>643</v>
      </c>
      <c r="B384" s="14" t="inlineStr">
        <is>
          <t>dem</t>
        </is>
      </c>
      <c r="C384" s="14" t="inlineStr">
        <is>
          <t>ecy</t>
        </is>
      </c>
      <c r="D384" s="14" t="inlineStr">
        <is>
          <t>oen</t>
        </is>
      </c>
      <c r="E384" s="14" t="inlineStr">
        <is>
          <t>GROW</t>
        </is>
      </c>
      <c r="F384" s="78" t="inlineStr">
        <is>
          <t>GROW(AC643,INDEX(AD$624:AD$627,$D643))</t>
        </is>
      </c>
    </row>
    <row r="385">
      <c r="A385" s="14" t="n">
        <v>651</v>
      </c>
      <c r="B385" s="14" t="inlineStr">
        <is>
          <t>req</t>
        </is>
      </c>
      <c r="C385" s="14" t="inlineStr"/>
      <c r="D385" s="14" t="inlineStr"/>
      <c r="E385" s="14" t="inlineStr">
        <is>
          <t>SCALE</t>
        </is>
      </c>
      <c r="F385" s="78" t="inlineStr">
        <is>
          <t>SCALE(AD$650,$D651)</t>
        </is>
      </c>
    </row>
    <row r="386">
      <c r="A386" s="14" t="n">
        <v>654</v>
      </c>
      <c r="B386" s="14" t="inlineStr">
        <is>
          <t>reqcg</t>
        </is>
      </c>
      <c r="C386" s="14" t="inlineStr"/>
      <c r="D386" s="14" t="inlineStr"/>
      <c r="E386" s="14" t="inlineStr">
        <is>
          <t>RESIDUAL</t>
        </is>
      </c>
      <c r="F386" s="78" t="inlineStr">
        <is>
          <t>RESIDUAL(AD$651,SUMPRODUCT(AD$739:AD$747,1-$D$678:$D$686))</t>
        </is>
      </c>
    </row>
    <row r="387">
      <c r="A387" s="14" t="n">
        <v>655</v>
      </c>
      <c r="B387" s="14" t="inlineStr">
        <is>
          <t>vcmin</t>
        </is>
      </c>
      <c r="C387" s="14" t="inlineStr"/>
      <c r="D387" s="14" t="inlineStr"/>
      <c r="E387" s="14" t="inlineStr">
        <is>
          <t>FLOORMIN</t>
        </is>
      </c>
      <c r="F387" s="78" t="inlineStr">
        <is>
          <t>FLOORMIN(AD$539:AD$547,$D$678:$D$686,$D655)</t>
        </is>
      </c>
    </row>
    <row r="388">
      <c r="A388" s="14" t="n">
        <v>656</v>
      </c>
      <c r="B388" s="14" t="inlineStr">
        <is>
          <t>rem</t>
        </is>
      </c>
      <c r="C388" s="14" t="inlineStr"/>
      <c r="D388" s="14" t="inlineStr"/>
      <c r="E388" s="14" t="inlineStr">
        <is>
          <t>RESIDUAL</t>
        </is>
      </c>
      <c r="F388" s="78" t="inlineStr">
        <is>
          <t>RESIDUAL(AD$654,SUM(AD$658:AD$666))</t>
        </is>
      </c>
    </row>
    <row r="389">
      <c r="A389" s="14" t="n">
        <v>658</v>
      </c>
      <c r="B389" s="14" t="inlineStr">
        <is>
          <t>gmin</t>
        </is>
      </c>
      <c r="C389" s="14" t="inlineStr">
        <is>
          <t>coa</t>
        </is>
      </c>
      <c r="D389" s="14" t="inlineStr">
        <is>
          <t>pow</t>
        </is>
      </c>
      <c r="E389" s="14" t="inlineStr">
        <is>
          <t>MINDISPATCH</t>
        </is>
      </c>
      <c r="F389" s="78" t="inlineStr">
        <is>
          <t>MINDISPATCH($D658,AD$654,SUMPRODUCT(AD$727:AD$735,$D$678:$D$686)*$E658,AD727*$E658)</t>
        </is>
      </c>
    </row>
    <row r="390">
      <c r="A390" s="14" t="n">
        <v>659</v>
      </c>
      <c r="B390" s="14" t="inlineStr">
        <is>
          <t>gmin</t>
        </is>
      </c>
      <c r="C390" s="14" t="inlineStr">
        <is>
          <t>nga</t>
        </is>
      </c>
      <c r="D390" s="14" t="inlineStr">
        <is>
          <t>pow</t>
        </is>
      </c>
      <c r="E390" s="14" t="inlineStr">
        <is>
          <t>MINDISPATCH</t>
        </is>
      </c>
      <c r="F390" s="78" t="inlineStr">
        <is>
          <t>MINDISPATCH($D659,AD$654,SUMPRODUCT(AD$727:AD$735,$D$678:$D$686)*$E659,AD728*$E659)</t>
        </is>
      </c>
    </row>
    <row r="391">
      <c r="A391" s="14" t="n">
        <v>660</v>
      </c>
      <c r="B391" s="14" t="inlineStr">
        <is>
          <t>gmin</t>
        </is>
      </c>
      <c r="C391" s="14" t="inlineStr">
        <is>
          <t>oop</t>
        </is>
      </c>
      <c r="D391" s="14" t="inlineStr">
        <is>
          <t>pow</t>
        </is>
      </c>
      <c r="E391" s="14" t="inlineStr">
        <is>
          <t>MINDISPATCH</t>
        </is>
      </c>
      <c r="F391" s="78" t="inlineStr">
        <is>
          <t>MINDISPATCH($D660,AD$654,SUMPRODUCT(AD$727:AD$735,$D$678:$D$686)*$E660,AD729*$E660)</t>
        </is>
      </c>
    </row>
    <row r="392">
      <c r="A392" s="14" t="n">
        <v>661</v>
      </c>
      <c r="B392" s="14" t="inlineStr">
        <is>
          <t>gmin</t>
        </is>
      </c>
      <c r="C392" s="14" t="inlineStr">
        <is>
          <t>nuc</t>
        </is>
      </c>
      <c r="D392" s="14" t="inlineStr">
        <is>
          <t>pow</t>
        </is>
      </c>
      <c r="E392" s="14" t="inlineStr">
        <is>
          <t>MINDISPATCH</t>
        </is>
      </c>
      <c r="F392" s="78" t="inlineStr">
        <is>
          <t>MINDISPATCH($D661,AD$654,SUMPRODUCT(AD$727:AD$735,$D$678:$D$686)*$E661,AD730*$E661)</t>
        </is>
      </c>
    </row>
    <row r="393">
      <c r="A393" s="14" t="n">
        <v>662</v>
      </c>
      <c r="B393" s="14" t="inlineStr">
        <is>
          <t>gmin</t>
        </is>
      </c>
      <c r="C393" s="14" t="inlineStr">
        <is>
          <t>wnd</t>
        </is>
      </c>
      <c r="D393" s="14" t="inlineStr">
        <is>
          <t>pow</t>
        </is>
      </c>
      <c r="E393" s="14" t="inlineStr">
        <is>
          <t>MINDISPATCH</t>
        </is>
      </c>
      <c r="F393" s="78" t="inlineStr">
        <is>
          <t>MINDISPATCH($D662,AD$654,SUMPRODUCT(AD$727:AD$735,$D$678:$D$686)*$E662,AD731*$E662)</t>
        </is>
      </c>
    </row>
    <row r="394">
      <c r="A394" s="14" t="n">
        <v>663</v>
      </c>
      <c r="B394" s="14" t="inlineStr">
        <is>
          <t>gmin</t>
        </is>
      </c>
      <c r="C394" s="14" t="inlineStr">
        <is>
          <t>sol</t>
        </is>
      </c>
      <c r="D394" s="14" t="inlineStr">
        <is>
          <t>pow</t>
        </is>
      </c>
      <c r="E394" s="14" t="inlineStr">
        <is>
          <t>MINDISPATCH</t>
        </is>
      </c>
      <c r="F394" s="78" t="inlineStr">
        <is>
          <t>MINDISPATCH($D663,AD$654,SUMPRODUCT(AD$727:AD$735,$D$678:$D$686)*$E663,AD732*$E663)</t>
        </is>
      </c>
    </row>
    <row r="395">
      <c r="A395" s="14" t="n">
        <v>664</v>
      </c>
      <c r="B395" s="14" t="inlineStr">
        <is>
          <t>gmin</t>
        </is>
      </c>
      <c r="C395" s="14" t="inlineStr">
        <is>
          <t>hyd</t>
        </is>
      </c>
      <c r="D395" s="14" t="inlineStr">
        <is>
          <t>pow</t>
        </is>
      </c>
      <c r="E395" s="14" t="inlineStr">
        <is>
          <t>MINDISPATCH</t>
        </is>
      </c>
      <c r="F395" s="78" t="inlineStr">
        <is>
          <t>MINDISPATCH($D664,AD$654,SUMPRODUCT(AD$727:AD$735,$D$678:$D$686)*$E664,AD733*$E664)</t>
        </is>
      </c>
    </row>
    <row r="396">
      <c r="A396" s="14" t="n">
        <v>665</v>
      </c>
      <c r="B396" s="14" t="inlineStr">
        <is>
          <t>gmin</t>
        </is>
      </c>
      <c r="C396" s="14" t="inlineStr">
        <is>
          <t>ore</t>
        </is>
      </c>
      <c r="D396" s="14" t="inlineStr">
        <is>
          <t>pow</t>
        </is>
      </c>
      <c r="E396" s="14" t="inlineStr">
        <is>
          <t>MINDISPATCH</t>
        </is>
      </c>
      <c r="F396" s="78" t="inlineStr">
        <is>
          <t>MINDISPATCH($D665,AD$654,SUMPRODUCT(AD$727:AD$735,$D$678:$D$686)*$E665,AD734*$E665)</t>
        </is>
      </c>
    </row>
    <row r="397">
      <c r="A397" s="14" t="n">
        <v>666</v>
      </c>
      <c r="B397" s="14" t="inlineStr">
        <is>
          <t>gmin</t>
        </is>
      </c>
      <c r="C397" s="14" t="inlineStr">
        <is>
          <t>bio</t>
        </is>
      </c>
      <c r="D397" s="14" t="inlineStr">
        <is>
          <t>pow</t>
        </is>
      </c>
      <c r="E397" s="14" t="inlineStr">
        <is>
          <t>MINDISPATCH</t>
        </is>
      </c>
      <c r="F397" s="78" t="inlineStr">
        <is>
          <t>MINDISPATCH($D666,AD$654,SUMPRODUCT(AD$727:AD$735,$D$678:$D$686)*$E666,AD735*$E666)</t>
        </is>
      </c>
    </row>
    <row r="398">
      <c r="A398" s="14" t="n">
        <v>668</v>
      </c>
      <c r="B398" s="14" t="inlineStr">
        <is>
          <t>lgd</t>
        </is>
      </c>
      <c r="C398" s="14" t="inlineStr">
        <is>
          <t>coa</t>
        </is>
      </c>
      <c r="D398" s="14" t="inlineStr">
        <is>
          <t>pow</t>
        </is>
      </c>
      <c r="E398" s="14" t="inlineStr">
        <is>
          <t>LOGITW</t>
        </is>
      </c>
      <c r="F398" s="78" t="inlineStr">
        <is>
          <t>LOGITW($D668,$E668,MAX(AD539,$F668),AD$655)</t>
        </is>
      </c>
    </row>
    <row r="399">
      <c r="A399" s="14" t="n">
        <v>669</v>
      </c>
      <c r="B399" s="14" t="inlineStr">
        <is>
          <t>lgd</t>
        </is>
      </c>
      <c r="C399" s="14" t="inlineStr">
        <is>
          <t>nga</t>
        </is>
      </c>
      <c r="D399" s="14" t="inlineStr">
        <is>
          <t>pow</t>
        </is>
      </c>
      <c r="E399" s="14" t="inlineStr">
        <is>
          <t>LOGITW</t>
        </is>
      </c>
      <c r="F399" s="78" t="inlineStr">
        <is>
          <t>LOGITW($D669,$E669,MAX(AD540,$F669),AD$655)</t>
        </is>
      </c>
    </row>
    <row r="400">
      <c r="A400" s="14" t="n">
        <v>670</v>
      </c>
      <c r="B400" s="14" t="inlineStr">
        <is>
          <t>lgd</t>
        </is>
      </c>
      <c r="C400" s="14" t="inlineStr">
        <is>
          <t>oop</t>
        </is>
      </c>
      <c r="D400" s="14" t="inlineStr">
        <is>
          <t>pow</t>
        </is>
      </c>
      <c r="E400" s="14" t="inlineStr">
        <is>
          <t>LOGITW</t>
        </is>
      </c>
      <c r="F400" s="78" t="inlineStr">
        <is>
          <t>LOGITW($D670,$E670,MAX(AD541,$F670),AD$655)</t>
        </is>
      </c>
    </row>
    <row r="401">
      <c r="A401" s="14" t="n">
        <v>671</v>
      </c>
      <c r="B401" s="14" t="inlineStr">
        <is>
          <t>lgd</t>
        </is>
      </c>
      <c r="C401" s="14" t="inlineStr">
        <is>
          <t>nuc</t>
        </is>
      </c>
      <c r="D401" s="14" t="inlineStr">
        <is>
          <t>pow</t>
        </is>
      </c>
      <c r="E401" s="14" t="inlineStr">
        <is>
          <t>LOGITW</t>
        </is>
      </c>
      <c r="F401" s="78" t="inlineStr">
        <is>
          <t>LOGITW($D671,$E671,MAX(AD542,$F671),AD$655)</t>
        </is>
      </c>
    </row>
    <row r="402">
      <c r="A402" s="14" t="n">
        <v>672</v>
      </c>
      <c r="B402" s="14" t="inlineStr">
        <is>
          <t>lgd</t>
        </is>
      </c>
      <c r="C402" s="14" t="inlineStr">
        <is>
          <t>wnd</t>
        </is>
      </c>
      <c r="D402" s="14" t="inlineStr">
        <is>
          <t>pow</t>
        </is>
      </c>
      <c r="E402" s="14" t="inlineStr">
        <is>
          <t>LOGITW</t>
        </is>
      </c>
      <c r="F402" s="78" t="inlineStr">
        <is>
          <t>LOGITW($D672,$E672,MAX(AD543,$F672),AD$655)</t>
        </is>
      </c>
    </row>
    <row r="403">
      <c r="A403" s="14" t="n">
        <v>673</v>
      </c>
      <c r="B403" s="14" t="inlineStr">
        <is>
          <t>lgd</t>
        </is>
      </c>
      <c r="C403" s="14" t="inlineStr">
        <is>
          <t>sol</t>
        </is>
      </c>
      <c r="D403" s="14" t="inlineStr">
        <is>
          <t>pow</t>
        </is>
      </c>
      <c r="E403" s="14" t="inlineStr">
        <is>
          <t>LOGITW</t>
        </is>
      </c>
      <c r="F403" s="78" t="inlineStr">
        <is>
          <t>LOGITW($D673,$E673,MAX(AD544,$F673),AD$655)</t>
        </is>
      </c>
    </row>
    <row r="404">
      <c r="A404" s="14" t="n">
        <v>674</v>
      </c>
      <c r="B404" s="14" t="inlineStr">
        <is>
          <t>lgd</t>
        </is>
      </c>
      <c r="C404" s="14" t="inlineStr">
        <is>
          <t>hyd</t>
        </is>
      </c>
      <c r="D404" s="14" t="inlineStr">
        <is>
          <t>pow</t>
        </is>
      </c>
      <c r="E404" s="14" t="inlineStr">
        <is>
          <t>LOGITW</t>
        </is>
      </c>
      <c r="F404" s="78" t="inlineStr">
        <is>
          <t>LOGITW($D674,$E674,MAX(AD545,$F674),AD$655)</t>
        </is>
      </c>
    </row>
    <row r="405">
      <c r="A405" s="14" t="n">
        <v>675</v>
      </c>
      <c r="B405" s="14" t="inlineStr">
        <is>
          <t>lgd</t>
        </is>
      </c>
      <c r="C405" s="14" t="inlineStr">
        <is>
          <t>ore</t>
        </is>
      </c>
      <c r="D405" s="14" t="inlineStr">
        <is>
          <t>pow</t>
        </is>
      </c>
      <c r="E405" s="14" t="inlineStr">
        <is>
          <t>LOGITW</t>
        </is>
      </c>
      <c r="F405" s="78" t="inlineStr">
        <is>
          <t>LOGITW($D675,$E675,MAX(AD546,$F675),AD$655)</t>
        </is>
      </c>
    </row>
    <row r="406">
      <c r="A406" s="14" t="n">
        <v>676</v>
      </c>
      <c r="B406" s="14" t="inlineStr">
        <is>
          <t>lgd</t>
        </is>
      </c>
      <c r="C406" s="14" t="inlineStr">
        <is>
          <t>bio</t>
        </is>
      </c>
      <c r="D406" s="14" t="inlineStr">
        <is>
          <t>pow</t>
        </is>
      </c>
      <c r="E406" s="14" t="inlineStr">
        <is>
          <t>LOGITW</t>
        </is>
      </c>
      <c r="F406" s="78" t="inlineStr">
        <is>
          <t>LOGITW($D676,$E676,MAX(AD547,$F676),AD$655)</t>
        </is>
      </c>
    </row>
    <row r="407">
      <c r="A407" s="14" t="n">
        <v>678</v>
      </c>
      <c r="B407" s="14" t="inlineStr">
        <is>
          <t>gen</t>
        </is>
      </c>
      <c r="C407" s="14" t="inlineStr">
        <is>
          <t>coa</t>
        </is>
      </c>
      <c r="D407" s="14" t="inlineStr">
        <is>
          <t>pow</t>
        </is>
      </c>
      <c r="E407" s="14" t="inlineStr">
        <is>
          <t>DISPATCH</t>
        </is>
      </c>
      <c r="F407" s="78" t="inlineStr">
        <is>
          <t>DISPATCH($D678,AD739,AD727*$E678,AD658,AD$656,AD668,SUM(AD$668:AD$676))</t>
        </is>
      </c>
    </row>
    <row r="408">
      <c r="A408" s="14" t="n">
        <v>679</v>
      </c>
      <c r="B408" s="14" t="inlineStr">
        <is>
          <t>gen</t>
        </is>
      </c>
      <c r="C408" s="14" t="inlineStr">
        <is>
          <t>nga</t>
        </is>
      </c>
      <c r="D408" s="14" t="inlineStr">
        <is>
          <t>pow</t>
        </is>
      </c>
      <c r="E408" s="14" t="inlineStr">
        <is>
          <t>DISPATCH</t>
        </is>
      </c>
      <c r="F408" s="78" t="inlineStr">
        <is>
          <t>DISPATCH($D679,AD740,AD728*$E679,AD659,AD$656,AD669,SUM(AD$668:AD$676))</t>
        </is>
      </c>
    </row>
    <row r="409">
      <c r="A409" s="14" t="n">
        <v>680</v>
      </c>
      <c r="B409" s="14" t="inlineStr">
        <is>
          <t>gen</t>
        </is>
      </c>
      <c r="C409" s="14" t="inlineStr">
        <is>
          <t>oop</t>
        </is>
      </c>
      <c r="D409" s="14" t="inlineStr">
        <is>
          <t>pow</t>
        </is>
      </c>
      <c r="E409" s="14" t="inlineStr">
        <is>
          <t>DISPATCH</t>
        </is>
      </c>
      <c r="F409" s="78" t="inlineStr">
        <is>
          <t>DISPATCH($D680,AD741,AD729*$E680,AD660,AD$656,AD670,SUM(AD$668:AD$676))</t>
        </is>
      </c>
    </row>
    <row r="410">
      <c r="A410" s="14" t="n">
        <v>681</v>
      </c>
      <c r="B410" s="14" t="inlineStr">
        <is>
          <t>gen</t>
        </is>
      </c>
      <c r="C410" s="14" t="inlineStr">
        <is>
          <t>nuc</t>
        </is>
      </c>
      <c r="D410" s="14" t="inlineStr">
        <is>
          <t>pow</t>
        </is>
      </c>
      <c r="E410" s="14" t="inlineStr">
        <is>
          <t>DISPATCH</t>
        </is>
      </c>
      <c r="F410" s="78" t="inlineStr">
        <is>
          <t>DISPATCH($D681,AD742,AD730*$E681,AD661,AD$656,AD671,SUM(AD$668:AD$676))</t>
        </is>
      </c>
    </row>
    <row r="411">
      <c r="A411" s="14" t="n">
        <v>682</v>
      </c>
      <c r="B411" s="14" t="inlineStr">
        <is>
          <t>gen</t>
        </is>
      </c>
      <c r="C411" s="14" t="inlineStr">
        <is>
          <t>wnd</t>
        </is>
      </c>
      <c r="D411" s="14" t="inlineStr">
        <is>
          <t>pow</t>
        </is>
      </c>
      <c r="E411" s="14" t="inlineStr">
        <is>
          <t>DISPATCH</t>
        </is>
      </c>
      <c r="F411" s="78" t="inlineStr">
        <is>
          <t>DISPATCH($D682,AD743,AD731*$E682,AD662,AD$656,AD672,SUM(AD$668:AD$676))</t>
        </is>
      </c>
    </row>
    <row r="412">
      <c r="A412" s="14" t="n">
        <v>683</v>
      </c>
      <c r="B412" s="14" t="inlineStr">
        <is>
          <t>gen</t>
        </is>
      </c>
      <c r="C412" s="14" t="inlineStr">
        <is>
          <t>sol</t>
        </is>
      </c>
      <c r="D412" s="14" t="inlineStr">
        <is>
          <t>pow</t>
        </is>
      </c>
      <c r="E412" s="14" t="inlineStr">
        <is>
          <t>DISPATCH</t>
        </is>
      </c>
      <c r="F412" s="78" t="inlineStr">
        <is>
          <t>DISPATCH($D683,AD744,AD732*$E683,AD663,AD$656,AD673,SUM(AD$668:AD$676))</t>
        </is>
      </c>
    </row>
    <row r="413">
      <c r="A413" s="14" t="n">
        <v>684</v>
      </c>
      <c r="B413" s="14" t="inlineStr">
        <is>
          <t>gen</t>
        </is>
      </c>
      <c r="C413" s="14" t="inlineStr">
        <is>
          <t>hyd</t>
        </is>
      </c>
      <c r="D413" s="14" t="inlineStr">
        <is>
          <t>pow</t>
        </is>
      </c>
      <c r="E413" s="14" t="inlineStr">
        <is>
          <t>DISPATCH</t>
        </is>
      </c>
      <c r="F413" s="78" t="inlineStr">
        <is>
          <t>DISPATCH($D684,AD745,AD733*$E684,AD664,AD$656,AD674,SUM(AD$668:AD$676))</t>
        </is>
      </c>
    </row>
    <row r="414">
      <c r="A414" s="14" t="n">
        <v>685</v>
      </c>
      <c r="B414" s="14" t="inlineStr">
        <is>
          <t>gen</t>
        </is>
      </c>
      <c r="C414" s="14" t="inlineStr">
        <is>
          <t>ore</t>
        </is>
      </c>
      <c r="D414" s="14" t="inlineStr">
        <is>
          <t>pow</t>
        </is>
      </c>
      <c r="E414" s="14" t="inlineStr">
        <is>
          <t>DISPATCH</t>
        </is>
      </c>
      <c r="F414" s="78" t="inlineStr">
        <is>
          <t>DISPATCH($D685,AD746,AD734*$E685,AD665,AD$656,AD675,SUM(AD$668:AD$676))</t>
        </is>
      </c>
    </row>
    <row r="415">
      <c r="A415" s="14" t="n">
        <v>686</v>
      </c>
      <c r="B415" s="14" t="inlineStr">
        <is>
          <t>gen</t>
        </is>
      </c>
      <c r="C415" s="14" t="inlineStr">
        <is>
          <t>bio</t>
        </is>
      </c>
      <c r="D415" s="14" t="inlineStr">
        <is>
          <t>pow</t>
        </is>
      </c>
      <c r="E415" s="14" t="inlineStr">
        <is>
          <t>DISPATCH</t>
        </is>
      </c>
      <c r="F415" s="78" t="inlineStr">
        <is>
          <t>DISPATCH($D686,AD747,AD735*$E686,AD666,AD$656,AD676,SUM(AD$668:AD$676))</t>
        </is>
      </c>
    </row>
    <row r="416">
      <c r="A416" s="14" t="n">
        <v>689</v>
      </c>
      <c r="B416" s="14" t="inlineStr">
        <is>
          <t>dgen</t>
        </is>
      </c>
      <c r="C416" s="14" t="inlineStr"/>
      <c r="D416" s="14" t="inlineStr"/>
      <c r="E416" s="14" t="inlineStr">
        <is>
          <t>INCREASE</t>
        </is>
      </c>
      <c r="F416" s="78" t="inlineStr">
        <is>
          <t>INCREASE(AD$688,AC$688)</t>
        </is>
      </c>
    </row>
    <row r="417">
      <c r="A417" s="14" t="n">
        <v>691</v>
      </c>
      <c r="B417" s="14" t="inlineStr">
        <is>
          <t>shr</t>
        </is>
      </c>
      <c r="C417" s="14" t="inlineStr">
        <is>
          <t>coa</t>
        </is>
      </c>
      <c r="D417" s="14" t="inlineStr">
        <is>
          <t>pow</t>
        </is>
      </c>
      <c r="E417" s="14" t="inlineStr">
        <is>
          <t>SHARE</t>
        </is>
      </c>
      <c r="F417" s="78" t="inlineStr">
        <is>
          <t>SHARE(AD678,AD$688)</t>
        </is>
      </c>
    </row>
    <row r="418">
      <c r="A418" s="14" t="n">
        <v>692</v>
      </c>
      <c r="B418" s="14" t="inlineStr">
        <is>
          <t>shr</t>
        </is>
      </c>
      <c r="C418" s="14" t="inlineStr">
        <is>
          <t>nga</t>
        </is>
      </c>
      <c r="D418" s="14" t="inlineStr">
        <is>
          <t>pow</t>
        </is>
      </c>
      <c r="E418" s="14" t="inlineStr">
        <is>
          <t>SHARE</t>
        </is>
      </c>
      <c r="F418" s="78" t="inlineStr">
        <is>
          <t>SHARE(AD679,AD$688)</t>
        </is>
      </c>
    </row>
    <row r="419">
      <c r="A419" s="14" t="n">
        <v>693</v>
      </c>
      <c r="B419" s="14" t="inlineStr">
        <is>
          <t>shr</t>
        </is>
      </c>
      <c r="C419" s="14" t="inlineStr">
        <is>
          <t>oop</t>
        </is>
      </c>
      <c r="D419" s="14" t="inlineStr">
        <is>
          <t>pow</t>
        </is>
      </c>
      <c r="E419" s="14" t="inlineStr">
        <is>
          <t>SHARE</t>
        </is>
      </c>
      <c r="F419" s="78" t="inlineStr">
        <is>
          <t>SHARE(AD680,AD$688)</t>
        </is>
      </c>
    </row>
    <row r="420">
      <c r="A420" s="14" t="n">
        <v>694</v>
      </c>
      <c r="B420" s="14" t="inlineStr">
        <is>
          <t>shr</t>
        </is>
      </c>
      <c r="C420" s="14" t="inlineStr">
        <is>
          <t>nuc</t>
        </is>
      </c>
      <c r="D420" s="14" t="inlineStr">
        <is>
          <t>pow</t>
        </is>
      </c>
      <c r="E420" s="14" t="inlineStr">
        <is>
          <t>SHARE</t>
        </is>
      </c>
      <c r="F420" s="78" t="inlineStr">
        <is>
          <t>SHARE(AD681,AD$688)</t>
        </is>
      </c>
    </row>
    <row r="421">
      <c r="A421" s="14" t="n">
        <v>695</v>
      </c>
      <c r="B421" s="14" t="inlineStr">
        <is>
          <t>shr</t>
        </is>
      </c>
      <c r="C421" s="14" t="inlineStr">
        <is>
          <t>wnd</t>
        </is>
      </c>
      <c r="D421" s="14" t="inlineStr">
        <is>
          <t>pow</t>
        </is>
      </c>
      <c r="E421" s="14" t="inlineStr">
        <is>
          <t>SHARE</t>
        </is>
      </c>
      <c r="F421" s="78" t="inlineStr">
        <is>
          <t>SHARE(AD682,AD$688)</t>
        </is>
      </c>
    </row>
    <row r="422">
      <c r="A422" s="14" t="n">
        <v>696</v>
      </c>
      <c r="B422" s="14" t="inlineStr">
        <is>
          <t>shr</t>
        </is>
      </c>
      <c r="C422" s="14" t="inlineStr">
        <is>
          <t>sol</t>
        </is>
      </c>
      <c r="D422" s="14" t="inlineStr">
        <is>
          <t>pow</t>
        </is>
      </c>
      <c r="E422" s="14" t="inlineStr">
        <is>
          <t>SHARE</t>
        </is>
      </c>
      <c r="F422" s="78" t="inlineStr">
        <is>
          <t>SHARE(AD683,AD$688)</t>
        </is>
      </c>
    </row>
    <row r="423">
      <c r="A423" s="14" t="n">
        <v>697</v>
      </c>
      <c r="B423" s="14" t="inlineStr">
        <is>
          <t>shr</t>
        </is>
      </c>
      <c r="C423" s="14" t="inlineStr">
        <is>
          <t>hyd</t>
        </is>
      </c>
      <c r="D423" s="14" t="inlineStr">
        <is>
          <t>pow</t>
        </is>
      </c>
      <c r="E423" s="14" t="inlineStr">
        <is>
          <t>SHARE</t>
        </is>
      </c>
      <c r="F423" s="78" t="inlineStr">
        <is>
          <t>SHARE(AD684,AD$688)</t>
        </is>
      </c>
    </row>
    <row r="424">
      <c r="A424" s="14" t="n">
        <v>698</v>
      </c>
      <c r="B424" s="14" t="inlineStr">
        <is>
          <t>shr</t>
        </is>
      </c>
      <c r="C424" s="14" t="inlineStr">
        <is>
          <t>ore</t>
        </is>
      </c>
      <c r="D424" s="14" t="inlineStr">
        <is>
          <t>pow</t>
        </is>
      </c>
      <c r="E424" s="14" t="inlineStr">
        <is>
          <t>SHARE</t>
        </is>
      </c>
      <c r="F424" s="78" t="inlineStr">
        <is>
          <t>SHARE(AD685,AD$688)</t>
        </is>
      </c>
    </row>
    <row r="425">
      <c r="A425" s="14" t="n">
        <v>699</v>
      </c>
      <c r="B425" s="14" t="inlineStr">
        <is>
          <t>shr</t>
        </is>
      </c>
      <c r="C425" s="14" t="inlineStr">
        <is>
          <t>bio</t>
        </is>
      </c>
      <c r="D425" s="14" t="inlineStr">
        <is>
          <t>pow</t>
        </is>
      </c>
      <c r="E425" s="14" t="inlineStr">
        <is>
          <t>SHARE</t>
        </is>
      </c>
      <c r="F425" s="78" t="inlineStr">
        <is>
          <t>SHARE(AD686,AD$688)</t>
        </is>
      </c>
    </row>
    <row r="426">
      <c r="A426" s="14" t="n">
        <v>701</v>
      </c>
      <c r="B426" s="14" t="inlineStr">
        <is>
          <t>pe</t>
        </is>
      </c>
      <c r="C426" s="14" t="inlineStr">
        <is>
          <t>coa</t>
        </is>
      </c>
      <c r="D426" s="14" t="inlineStr">
        <is>
          <t>pow</t>
        </is>
      </c>
      <c r="E426" s="14" t="inlineStr">
        <is>
          <t>SCALE</t>
        </is>
      </c>
      <c r="F426" s="78" t="inlineStr">
        <is>
          <t>SCALE(AD678,$D701)</t>
        </is>
      </c>
    </row>
    <row r="427">
      <c r="A427" s="14" t="n">
        <v>702</v>
      </c>
      <c r="B427" s="14" t="inlineStr">
        <is>
          <t>pe</t>
        </is>
      </c>
      <c r="C427" s="14" t="inlineStr">
        <is>
          <t>nga</t>
        </is>
      </c>
      <c r="D427" s="14" t="inlineStr">
        <is>
          <t>pow</t>
        </is>
      </c>
      <c r="E427" s="14" t="inlineStr">
        <is>
          <t>SCALE</t>
        </is>
      </c>
      <c r="F427" s="78" t="inlineStr">
        <is>
          <t>SCALE(AD679,$D702)</t>
        </is>
      </c>
    </row>
    <row r="428">
      <c r="A428" s="14" t="n">
        <v>703</v>
      </c>
      <c r="B428" s="14" t="inlineStr">
        <is>
          <t>pe</t>
        </is>
      </c>
      <c r="C428" s="14" t="inlineStr">
        <is>
          <t>oop</t>
        </is>
      </c>
      <c r="D428" s="14" t="inlineStr">
        <is>
          <t>pow</t>
        </is>
      </c>
      <c r="E428" s="14" t="inlineStr">
        <is>
          <t>SCALE</t>
        </is>
      </c>
      <c r="F428" s="78" t="inlineStr">
        <is>
          <t>SCALE(AD680,$D703)</t>
        </is>
      </c>
    </row>
    <row r="429">
      <c r="A429" s="14" t="n">
        <v>704</v>
      </c>
      <c r="B429" s="14" t="inlineStr">
        <is>
          <t>pe</t>
        </is>
      </c>
      <c r="C429" s="14" t="inlineStr">
        <is>
          <t>nuc</t>
        </is>
      </c>
      <c r="D429" s="14" t="inlineStr">
        <is>
          <t>pow</t>
        </is>
      </c>
      <c r="E429" s="14" t="inlineStr">
        <is>
          <t>SCALE</t>
        </is>
      </c>
      <c r="F429" s="78" t="inlineStr">
        <is>
          <t>SCALE(AD681,$D704)</t>
        </is>
      </c>
    </row>
    <row r="430">
      <c r="A430" s="14" t="n">
        <v>705</v>
      </c>
      <c r="B430" s="14" t="inlineStr">
        <is>
          <t>pe</t>
        </is>
      </c>
      <c r="C430" s="14" t="inlineStr">
        <is>
          <t>wnd</t>
        </is>
      </c>
      <c r="D430" s="14" t="inlineStr">
        <is>
          <t>pow</t>
        </is>
      </c>
      <c r="E430" s="14" t="inlineStr">
        <is>
          <t>SCALE</t>
        </is>
      </c>
      <c r="F430" s="78" t="inlineStr">
        <is>
          <t>SCALE(AD682,$D705)</t>
        </is>
      </c>
    </row>
    <row r="431">
      <c r="A431" s="14" t="n">
        <v>706</v>
      </c>
      <c r="B431" s="14" t="inlineStr">
        <is>
          <t>pe</t>
        </is>
      </c>
      <c r="C431" s="14" t="inlineStr">
        <is>
          <t>sol</t>
        </is>
      </c>
      <c r="D431" s="14" t="inlineStr">
        <is>
          <t>pow</t>
        </is>
      </c>
      <c r="E431" s="14" t="inlineStr">
        <is>
          <t>SCALE</t>
        </is>
      </c>
      <c r="F431" s="78" t="inlineStr">
        <is>
          <t>SCALE(AD683,$D706)</t>
        </is>
      </c>
    </row>
    <row r="432">
      <c r="A432" s="14" t="n">
        <v>707</v>
      </c>
      <c r="B432" s="14" t="inlineStr">
        <is>
          <t>pe</t>
        </is>
      </c>
      <c r="C432" s="14" t="inlineStr">
        <is>
          <t>hyd</t>
        </is>
      </c>
      <c r="D432" s="14" t="inlineStr">
        <is>
          <t>pow</t>
        </is>
      </c>
      <c r="E432" s="14" t="inlineStr">
        <is>
          <t>SCALE</t>
        </is>
      </c>
      <c r="F432" s="78" t="inlineStr">
        <is>
          <t>SCALE(AD684,$D707)</t>
        </is>
      </c>
    </row>
    <row r="433">
      <c r="A433" s="14" t="n">
        <v>708</v>
      </c>
      <c r="B433" s="14" t="inlineStr">
        <is>
          <t>pe</t>
        </is>
      </c>
      <c r="C433" s="14" t="inlineStr">
        <is>
          <t>ore</t>
        </is>
      </c>
      <c r="D433" s="14" t="inlineStr">
        <is>
          <t>pow</t>
        </is>
      </c>
      <c r="E433" s="14" t="inlineStr">
        <is>
          <t>SCALE</t>
        </is>
      </c>
      <c r="F433" s="78" t="inlineStr">
        <is>
          <t>SCALE(AD685,$D708)</t>
        </is>
      </c>
    </row>
    <row r="434">
      <c r="A434" s="14" t="n">
        <v>709</v>
      </c>
      <c r="B434" s="14" t="inlineStr">
        <is>
          <t>pe</t>
        </is>
      </c>
      <c r="C434" s="14" t="inlineStr">
        <is>
          <t>bio</t>
        </is>
      </c>
      <c r="D434" s="14" t="inlineStr">
        <is>
          <t>pow</t>
        </is>
      </c>
      <c r="E434" s="14" t="inlineStr">
        <is>
          <t>SCALE</t>
        </is>
      </c>
      <c r="F434" s="78" t="inlineStr">
        <is>
          <t>SCALE(AD686,$D709)</t>
        </is>
      </c>
    </row>
    <row r="435">
      <c r="A435" s="14" t="n">
        <v>711</v>
      </c>
      <c r="B435" s="14" t="inlineStr">
        <is>
          <t>co2</t>
        </is>
      </c>
      <c r="C435" s="14" t="inlineStr">
        <is>
          <t>coa</t>
        </is>
      </c>
      <c r="D435" s="14" t="inlineStr">
        <is>
          <t>pow</t>
        </is>
      </c>
      <c r="E435" s="14" t="inlineStr">
        <is>
          <t>SCALE</t>
        </is>
      </c>
      <c r="F435" s="78" t="inlineStr">
        <is>
          <t>SCALE(AD701,$D711)</t>
        </is>
      </c>
    </row>
    <row r="436">
      <c r="A436" s="14" t="n">
        <v>712</v>
      </c>
      <c r="B436" s="14" t="inlineStr">
        <is>
          <t>co2</t>
        </is>
      </c>
      <c r="C436" s="14" t="inlineStr">
        <is>
          <t>nga</t>
        </is>
      </c>
      <c r="D436" s="14" t="inlineStr">
        <is>
          <t>pow</t>
        </is>
      </c>
      <c r="E436" s="14" t="inlineStr">
        <is>
          <t>SCALE</t>
        </is>
      </c>
      <c r="F436" s="78" t="inlineStr">
        <is>
          <t>SCALE(AD702,$D712)</t>
        </is>
      </c>
    </row>
    <row r="437">
      <c r="A437" s="14" t="n">
        <v>713</v>
      </c>
      <c r="B437" s="14" t="inlineStr">
        <is>
          <t>co2</t>
        </is>
      </c>
      <c r="C437" s="14" t="inlineStr">
        <is>
          <t>oop</t>
        </is>
      </c>
      <c r="D437" s="14" t="inlineStr">
        <is>
          <t>pow</t>
        </is>
      </c>
      <c r="E437" s="14" t="inlineStr">
        <is>
          <t>SCALE</t>
        </is>
      </c>
      <c r="F437" s="78" t="inlineStr">
        <is>
          <t>SCALE(AD703,$D713)</t>
        </is>
      </c>
    </row>
    <row r="438">
      <c r="A438" s="14" t="n">
        <v>714</v>
      </c>
      <c r="B438" s="14" t="inlineStr">
        <is>
          <t>co2</t>
        </is>
      </c>
      <c r="C438" s="14" t="inlineStr">
        <is>
          <t>nuc</t>
        </is>
      </c>
      <c r="D438" s="14" t="inlineStr">
        <is>
          <t>pow</t>
        </is>
      </c>
      <c r="E438" s="14" t="inlineStr">
        <is>
          <t>SCALE</t>
        </is>
      </c>
      <c r="F438" s="78" t="inlineStr">
        <is>
          <t>SCALE(AD704,$D714)</t>
        </is>
      </c>
    </row>
    <row r="439">
      <c r="A439" s="14" t="n">
        <v>715</v>
      </c>
      <c r="B439" s="14" t="inlineStr">
        <is>
          <t>co2</t>
        </is>
      </c>
      <c r="C439" s="14" t="inlineStr">
        <is>
          <t>wnd</t>
        </is>
      </c>
      <c r="D439" s="14" t="inlineStr">
        <is>
          <t>pow</t>
        </is>
      </c>
      <c r="E439" s="14" t="inlineStr">
        <is>
          <t>SCALE</t>
        </is>
      </c>
      <c r="F439" s="78" t="inlineStr">
        <is>
          <t>SCALE(AD705,$D715)</t>
        </is>
      </c>
    </row>
    <row r="440">
      <c r="A440" s="14" t="n">
        <v>716</v>
      </c>
      <c r="B440" s="14" t="inlineStr">
        <is>
          <t>co2</t>
        </is>
      </c>
      <c r="C440" s="14" t="inlineStr">
        <is>
          <t>sol</t>
        </is>
      </c>
      <c r="D440" s="14" t="inlineStr">
        <is>
          <t>pow</t>
        </is>
      </c>
      <c r="E440" s="14" t="inlineStr">
        <is>
          <t>SCALE</t>
        </is>
      </c>
      <c r="F440" s="78" t="inlineStr">
        <is>
          <t>SCALE(AD706,$D716)</t>
        </is>
      </c>
    </row>
    <row r="441">
      <c r="A441" s="14" t="n">
        <v>717</v>
      </c>
      <c r="B441" s="14" t="inlineStr">
        <is>
          <t>co2</t>
        </is>
      </c>
      <c r="C441" s="14" t="inlineStr">
        <is>
          <t>hyd</t>
        </is>
      </c>
      <c r="D441" s="14" t="inlineStr">
        <is>
          <t>pow</t>
        </is>
      </c>
      <c r="E441" s="14" t="inlineStr">
        <is>
          <t>SCALE</t>
        </is>
      </c>
      <c r="F441" s="78" t="inlineStr">
        <is>
          <t>SCALE(AD707,$D717)</t>
        </is>
      </c>
    </row>
    <row r="442">
      <c r="A442" s="14" t="n">
        <v>718</v>
      </c>
      <c r="B442" s="14" t="inlineStr">
        <is>
          <t>co2</t>
        </is>
      </c>
      <c r="C442" s="14" t="inlineStr">
        <is>
          <t>ore</t>
        </is>
      </c>
      <c r="D442" s="14" t="inlineStr">
        <is>
          <t>pow</t>
        </is>
      </c>
      <c r="E442" s="14" t="inlineStr">
        <is>
          <t>SCALE</t>
        </is>
      </c>
      <c r="F442" s="78" t="inlineStr">
        <is>
          <t>SCALE(AD708,$D718)</t>
        </is>
      </c>
    </row>
    <row r="443">
      <c r="A443" s="14" t="n">
        <v>719</v>
      </c>
      <c r="B443" s="14" t="inlineStr">
        <is>
          <t>co2</t>
        </is>
      </c>
      <c r="C443" s="14" t="inlineStr">
        <is>
          <t>bio</t>
        </is>
      </c>
      <c r="D443" s="14" t="inlineStr">
        <is>
          <t>pow</t>
        </is>
      </c>
      <c r="E443" s="14" t="inlineStr">
        <is>
          <t>SCALE</t>
        </is>
      </c>
      <c r="F443" s="78" t="inlineStr">
        <is>
          <t>SCALE(AD709,$D719)</t>
        </is>
      </c>
    </row>
    <row r="444">
      <c r="A444" s="14" t="n">
        <v>722</v>
      </c>
      <c r="B444" s="14" t="inlineStr">
        <is>
          <t>vre</t>
        </is>
      </c>
      <c r="C444" s="14" t="inlineStr"/>
      <c r="D444" s="14" t="inlineStr"/>
      <c r="E444" s="14" t="inlineStr">
        <is>
          <t>WEIGHTED</t>
        </is>
      </c>
      <c r="F444" s="78" t="inlineStr">
        <is>
          <t>WEIGHTED(AD$691:AD$699,$D$691:$D$699,$D722)</t>
        </is>
      </c>
    </row>
    <row r="445">
      <c r="A445" s="14" t="n">
        <v>723</v>
      </c>
      <c r="B445" s="14" t="inlineStr">
        <is>
          <t>cph</t>
        </is>
      </c>
      <c r="C445" s="14" t="inlineStr"/>
      <c r="D445" s="14" t="inlineStr"/>
      <c r="E445" s="14" t="inlineStr">
        <is>
          <t>STORAGEHOUR</t>
        </is>
      </c>
      <c r="F445" s="78" t="inlineStr">
        <is>
          <t>STORAGEHOUR(AD$447,AD$448,AD$449,$D723,$E723)</t>
        </is>
      </c>
    </row>
    <row r="446">
      <c r="A446" s="14" t="n">
        <v>724</v>
      </c>
      <c r="B446" s="14" t="inlineStr">
        <is>
          <t>msc</t>
        </is>
      </c>
      <c r="C446" s="14" t="inlineStr"/>
      <c r="D446" s="14" t="inlineStr"/>
      <c r="E446" s="14" t="inlineStr">
        <is>
          <t>STORAGECOST</t>
        </is>
      </c>
      <c r="F446" s="78" t="inlineStr">
        <is>
          <t>STORAGECOST($D724,$E724,AD$722,AD$723,$F724,AD$450,$G724)</t>
        </is>
      </c>
    </row>
    <row r="447">
      <c r="A447" s="14" t="n">
        <v>727</v>
      </c>
      <c r="B447" s="14" t="inlineStr">
        <is>
          <t>cap</t>
        </is>
      </c>
      <c r="C447" s="14" t="inlineStr">
        <is>
          <t>coa</t>
        </is>
      </c>
      <c r="D447" s="14" t="inlineStr">
        <is>
          <t>pow</t>
        </is>
      </c>
      <c r="E447" s="14" t="inlineStr">
        <is>
          <t>CARRY</t>
        </is>
      </c>
      <c r="F447" s="78" t="inlineStr">
        <is>
          <t>CARRY(AC727,AC759,AC870)</t>
        </is>
      </c>
    </row>
    <row r="448">
      <c r="A448" s="14" t="n">
        <v>728</v>
      </c>
      <c r="B448" s="14" t="inlineStr">
        <is>
          <t>cap</t>
        </is>
      </c>
      <c r="C448" s="14" t="inlineStr">
        <is>
          <t>nga</t>
        </is>
      </c>
      <c r="D448" s="14" t="inlineStr">
        <is>
          <t>pow</t>
        </is>
      </c>
      <c r="E448" s="14" t="inlineStr">
        <is>
          <t>CARRY</t>
        </is>
      </c>
      <c r="F448" s="78" t="inlineStr">
        <is>
          <t>CARRY(AC728,AC760,AC871)</t>
        </is>
      </c>
    </row>
    <row r="449">
      <c r="A449" s="14" t="n">
        <v>729</v>
      </c>
      <c r="B449" s="14" t="inlineStr">
        <is>
          <t>cap</t>
        </is>
      </c>
      <c r="C449" s="14" t="inlineStr">
        <is>
          <t>oop</t>
        </is>
      </c>
      <c r="D449" s="14" t="inlineStr">
        <is>
          <t>pow</t>
        </is>
      </c>
      <c r="E449" s="14" t="inlineStr">
        <is>
          <t>CARRY</t>
        </is>
      </c>
      <c r="F449" s="78" t="inlineStr">
        <is>
          <t>CARRY(AC729,AC761,AC872)</t>
        </is>
      </c>
    </row>
    <row r="450">
      <c r="A450" s="14" t="n">
        <v>730</v>
      </c>
      <c r="B450" s="14" t="inlineStr">
        <is>
          <t>cap</t>
        </is>
      </c>
      <c r="C450" s="14" t="inlineStr">
        <is>
          <t>nuc</t>
        </is>
      </c>
      <c r="D450" s="14" t="inlineStr">
        <is>
          <t>pow</t>
        </is>
      </c>
      <c r="E450" s="14" t="inlineStr">
        <is>
          <t>CARRY</t>
        </is>
      </c>
      <c r="F450" s="78" t="inlineStr">
        <is>
          <t>CARRY(AC730,AC762,AC873)</t>
        </is>
      </c>
    </row>
    <row r="451">
      <c r="A451" s="14" t="n">
        <v>731</v>
      </c>
      <c r="B451" s="14" t="inlineStr">
        <is>
          <t>cap</t>
        </is>
      </c>
      <c r="C451" s="14" t="inlineStr">
        <is>
          <t>wnd</t>
        </is>
      </c>
      <c r="D451" s="14" t="inlineStr">
        <is>
          <t>pow</t>
        </is>
      </c>
      <c r="E451" s="14" t="inlineStr">
        <is>
          <t>CARRY</t>
        </is>
      </c>
      <c r="F451" s="78" t="inlineStr">
        <is>
          <t>CARRY(AC731,AC763,AC874)</t>
        </is>
      </c>
    </row>
    <row r="452">
      <c r="A452" s="14" t="n">
        <v>732</v>
      </c>
      <c r="B452" s="14" t="inlineStr">
        <is>
          <t>cap</t>
        </is>
      </c>
      <c r="C452" s="14" t="inlineStr">
        <is>
          <t>sol</t>
        </is>
      </c>
      <c r="D452" s="14" t="inlineStr">
        <is>
          <t>pow</t>
        </is>
      </c>
      <c r="E452" s="14" t="inlineStr">
        <is>
          <t>CARRY</t>
        </is>
      </c>
      <c r="F452" s="78" t="inlineStr">
        <is>
          <t>CARRY(AC732,AC764,AC875)</t>
        </is>
      </c>
    </row>
    <row r="453">
      <c r="A453" s="14" t="n">
        <v>733</v>
      </c>
      <c r="B453" s="14" t="inlineStr">
        <is>
          <t>cap</t>
        </is>
      </c>
      <c r="C453" s="14" t="inlineStr">
        <is>
          <t>hyd</t>
        </is>
      </c>
      <c r="D453" s="14" t="inlineStr">
        <is>
          <t>pow</t>
        </is>
      </c>
      <c r="E453" s="14" t="inlineStr">
        <is>
          <t>CARRY</t>
        </is>
      </c>
      <c r="F453" s="78" t="inlineStr">
        <is>
          <t>CARRY(AC733,AC765,AC876)</t>
        </is>
      </c>
    </row>
    <row r="454">
      <c r="A454" s="14" t="n">
        <v>734</v>
      </c>
      <c r="B454" s="14" t="inlineStr">
        <is>
          <t>cap</t>
        </is>
      </c>
      <c r="C454" s="14" t="inlineStr">
        <is>
          <t>ore</t>
        </is>
      </c>
      <c r="D454" s="14" t="inlineStr">
        <is>
          <t>pow</t>
        </is>
      </c>
      <c r="E454" s="14" t="inlineStr">
        <is>
          <t>CARRY</t>
        </is>
      </c>
      <c r="F454" s="78" t="inlineStr">
        <is>
          <t>CARRY(AC734,AC766,AC877)</t>
        </is>
      </c>
    </row>
    <row r="455">
      <c r="A455" s="14" t="n">
        <v>735</v>
      </c>
      <c r="B455" s="14" t="inlineStr">
        <is>
          <t>cap</t>
        </is>
      </c>
      <c r="C455" s="14" t="inlineStr">
        <is>
          <t>bio</t>
        </is>
      </c>
      <c r="D455" s="14" t="inlineStr">
        <is>
          <t>pow</t>
        </is>
      </c>
      <c r="E455" s="14" t="inlineStr">
        <is>
          <t>CARRY</t>
        </is>
      </c>
      <c r="F455" s="78" t="inlineStr">
        <is>
          <t>CARRY(AC735,AC767,AC878)</t>
        </is>
      </c>
    </row>
    <row r="456">
      <c r="A456" s="14" t="n">
        <v>739</v>
      </c>
      <c r="B456" s="14" t="inlineStr">
        <is>
          <t>effcap</t>
        </is>
      </c>
      <c r="C456" s="14" t="inlineStr">
        <is>
          <t>coa</t>
        </is>
      </c>
      <c r="D456" s="14" t="inlineStr">
        <is>
          <t>pow</t>
        </is>
      </c>
      <c r="E456" s="14" t="inlineStr">
        <is>
          <t>SCALE</t>
        </is>
      </c>
      <c r="F456" s="78" t="inlineStr">
        <is>
          <t>SCALE(AD727,$D739)</t>
        </is>
      </c>
    </row>
    <row r="457">
      <c r="A457" s="14" t="n">
        <v>740</v>
      </c>
      <c r="B457" s="14" t="inlineStr">
        <is>
          <t>effcap</t>
        </is>
      </c>
      <c r="C457" s="14" t="inlineStr">
        <is>
          <t>nga</t>
        </is>
      </c>
      <c r="D457" s="14" t="inlineStr">
        <is>
          <t>pow</t>
        </is>
      </c>
      <c r="E457" s="14" t="inlineStr">
        <is>
          <t>SCALE</t>
        </is>
      </c>
      <c r="F457" s="78" t="inlineStr">
        <is>
          <t>SCALE(AD728,$D740)</t>
        </is>
      </c>
    </row>
    <row r="458">
      <c r="A458" s="14" t="n">
        <v>741</v>
      </c>
      <c r="B458" s="14" t="inlineStr">
        <is>
          <t>effcap</t>
        </is>
      </c>
      <c r="C458" s="14" t="inlineStr">
        <is>
          <t>oop</t>
        </is>
      </c>
      <c r="D458" s="14" t="inlineStr">
        <is>
          <t>pow</t>
        </is>
      </c>
      <c r="E458" s="14" t="inlineStr">
        <is>
          <t>SCALE</t>
        </is>
      </c>
      <c r="F458" s="78" t="inlineStr">
        <is>
          <t>SCALE(AD729,$D741)</t>
        </is>
      </c>
    </row>
    <row r="459">
      <c r="A459" s="14" t="n">
        <v>742</v>
      </c>
      <c r="B459" s="14" t="inlineStr">
        <is>
          <t>effcap</t>
        </is>
      </c>
      <c r="C459" s="14" t="inlineStr">
        <is>
          <t>nuc</t>
        </is>
      </c>
      <c r="D459" s="14" t="inlineStr">
        <is>
          <t>pow</t>
        </is>
      </c>
      <c r="E459" s="14" t="inlineStr">
        <is>
          <t>SCALE</t>
        </is>
      </c>
      <c r="F459" s="78" t="inlineStr">
        <is>
          <t>SCALE(AD730,$D742)</t>
        </is>
      </c>
    </row>
    <row r="460">
      <c r="A460" s="14" t="n">
        <v>743</v>
      </c>
      <c r="B460" s="14" t="inlineStr">
        <is>
          <t>effcap</t>
        </is>
      </c>
      <c r="C460" s="14" t="inlineStr">
        <is>
          <t>wnd</t>
        </is>
      </c>
      <c r="D460" s="14" t="inlineStr">
        <is>
          <t>pow</t>
        </is>
      </c>
      <c r="E460" s="14" t="inlineStr">
        <is>
          <t>SCALE</t>
        </is>
      </c>
      <c r="F460" s="78" t="inlineStr">
        <is>
          <t>SCALE(AD731,$D743)</t>
        </is>
      </c>
    </row>
    <row r="461">
      <c r="A461" s="14" t="n">
        <v>744</v>
      </c>
      <c r="B461" s="14" t="inlineStr">
        <is>
          <t>effcap</t>
        </is>
      </c>
      <c r="C461" s="14" t="inlineStr">
        <is>
          <t>sol</t>
        </is>
      </c>
      <c r="D461" s="14" t="inlineStr">
        <is>
          <t>pow</t>
        </is>
      </c>
      <c r="E461" s="14" t="inlineStr">
        <is>
          <t>SCALE</t>
        </is>
      </c>
      <c r="F461" s="78" t="inlineStr">
        <is>
          <t>SCALE(AD732,$D744)</t>
        </is>
      </c>
    </row>
    <row r="462">
      <c r="A462" s="14" t="n">
        <v>745</v>
      </c>
      <c r="B462" s="14" t="inlineStr">
        <is>
          <t>effcap</t>
        </is>
      </c>
      <c r="C462" s="14" t="inlineStr">
        <is>
          <t>hyd</t>
        </is>
      </c>
      <c r="D462" s="14" t="inlineStr">
        <is>
          <t>pow</t>
        </is>
      </c>
      <c r="E462" s="14" t="inlineStr">
        <is>
          <t>SCALE</t>
        </is>
      </c>
      <c r="F462" s="78" t="inlineStr">
        <is>
          <t>SCALE(AD733,$D745)</t>
        </is>
      </c>
    </row>
    <row r="463">
      <c r="A463" s="14" t="n">
        <v>746</v>
      </c>
      <c r="B463" s="14" t="inlineStr">
        <is>
          <t>effcap</t>
        </is>
      </c>
      <c r="C463" s="14" t="inlineStr">
        <is>
          <t>ore</t>
        </is>
      </c>
      <c r="D463" s="14" t="inlineStr">
        <is>
          <t>pow</t>
        </is>
      </c>
      <c r="E463" s="14" t="inlineStr">
        <is>
          <t>SCALE</t>
        </is>
      </c>
      <c r="F463" s="78" t="inlineStr">
        <is>
          <t>SCALE(AD734,$D746)</t>
        </is>
      </c>
    </row>
    <row r="464">
      <c r="A464" s="14" t="n">
        <v>747</v>
      </c>
      <c r="B464" s="14" t="inlineStr">
        <is>
          <t>effcap</t>
        </is>
      </c>
      <c r="C464" s="14" t="inlineStr">
        <is>
          <t>bio</t>
        </is>
      </c>
      <c r="D464" s="14" t="inlineStr">
        <is>
          <t>pow</t>
        </is>
      </c>
      <c r="E464" s="14" t="inlineStr">
        <is>
          <t>SCALE</t>
        </is>
      </c>
      <c r="F464" s="78" t="inlineStr">
        <is>
          <t>SCALE(AD735,$D747)</t>
        </is>
      </c>
    </row>
    <row r="465">
      <c r="A465" s="14" t="n">
        <v>759</v>
      </c>
      <c r="B465" s="14" t="inlineStr">
        <is>
          <t>ret</t>
        </is>
      </c>
      <c r="C465" s="14" t="inlineStr">
        <is>
          <t>coa</t>
        </is>
      </c>
      <c r="D465" s="14" t="inlineStr">
        <is>
          <t>pow</t>
        </is>
      </c>
      <c r="E465" s="14" t="inlineStr">
        <is>
          <t>RETIRE</t>
        </is>
      </c>
      <c r="F465" s="78" t="inlineStr">
        <is>
          <t>RETIRE(AD727,$D759,$E759,AD$782,$F759,AD749)</t>
        </is>
      </c>
    </row>
    <row r="466">
      <c r="A466" s="14" t="n">
        <v>760</v>
      </c>
      <c r="B466" s="14" t="inlineStr">
        <is>
          <t>ret</t>
        </is>
      </c>
      <c r="C466" s="14" t="inlineStr">
        <is>
          <t>nga</t>
        </is>
      </c>
      <c r="D466" s="14" t="inlineStr">
        <is>
          <t>pow</t>
        </is>
      </c>
      <c r="E466" s="14" t="inlineStr">
        <is>
          <t>RETIRE</t>
        </is>
      </c>
      <c r="F466" s="78" t="inlineStr">
        <is>
          <t>RETIRE(AD728,$D760,$E760,AD$782,$F760,AD750)</t>
        </is>
      </c>
    </row>
    <row r="467">
      <c r="A467" s="14" t="n">
        <v>761</v>
      </c>
      <c r="B467" s="14" t="inlineStr">
        <is>
          <t>ret</t>
        </is>
      </c>
      <c r="C467" s="14" t="inlineStr">
        <is>
          <t>oop</t>
        </is>
      </c>
      <c r="D467" s="14" t="inlineStr">
        <is>
          <t>pow</t>
        </is>
      </c>
      <c r="E467" s="14" t="inlineStr">
        <is>
          <t>RETIRE</t>
        </is>
      </c>
      <c r="F467" s="78" t="inlineStr">
        <is>
          <t>RETIRE(AD729,$D761,$E761,AD$782,$F761,AD751)</t>
        </is>
      </c>
    </row>
    <row r="468">
      <c r="A468" s="14" t="n">
        <v>762</v>
      </c>
      <c r="B468" s="14" t="inlineStr">
        <is>
          <t>ret</t>
        </is>
      </c>
      <c r="C468" s="14" t="inlineStr">
        <is>
          <t>nuc</t>
        </is>
      </c>
      <c r="D468" s="14" t="inlineStr">
        <is>
          <t>pow</t>
        </is>
      </c>
      <c r="E468" s="14" t="inlineStr">
        <is>
          <t>RETIRE</t>
        </is>
      </c>
      <c r="F468" s="78" t="inlineStr">
        <is>
          <t>RETIRE(AD730,$D762,$E762,AD$782,$F762,AD752)</t>
        </is>
      </c>
    </row>
    <row r="469">
      <c r="A469" s="14" t="n">
        <v>763</v>
      </c>
      <c r="B469" s="14" t="inlineStr">
        <is>
          <t>ret</t>
        </is>
      </c>
      <c r="C469" s="14" t="inlineStr">
        <is>
          <t>wnd</t>
        </is>
      </c>
      <c r="D469" s="14" t="inlineStr">
        <is>
          <t>pow</t>
        </is>
      </c>
      <c r="E469" s="14" t="inlineStr">
        <is>
          <t>RETIRE</t>
        </is>
      </c>
      <c r="F469" s="78" t="inlineStr">
        <is>
          <t>RETIRE(AD731,$D763,$E763,AD$782,$F763,AD753)</t>
        </is>
      </c>
    </row>
    <row r="470">
      <c r="A470" s="14" t="n">
        <v>764</v>
      </c>
      <c r="B470" s="14" t="inlineStr">
        <is>
          <t>ret</t>
        </is>
      </c>
      <c r="C470" s="14" t="inlineStr">
        <is>
          <t>sol</t>
        </is>
      </c>
      <c r="D470" s="14" t="inlineStr">
        <is>
          <t>pow</t>
        </is>
      </c>
      <c r="E470" s="14" t="inlineStr">
        <is>
          <t>RETIRE</t>
        </is>
      </c>
      <c r="F470" s="78" t="inlineStr">
        <is>
          <t>RETIRE(AD732,$D764,$E764,AD$782,$F764,AD754)</t>
        </is>
      </c>
    </row>
    <row r="471">
      <c r="A471" s="14" t="n">
        <v>765</v>
      </c>
      <c r="B471" s="14" t="inlineStr">
        <is>
          <t>ret</t>
        </is>
      </c>
      <c r="C471" s="14" t="inlineStr">
        <is>
          <t>hyd</t>
        </is>
      </c>
      <c r="D471" s="14" t="inlineStr">
        <is>
          <t>pow</t>
        </is>
      </c>
      <c r="E471" s="14" t="inlineStr">
        <is>
          <t>RETIRE</t>
        </is>
      </c>
      <c r="F471" s="78" t="inlineStr">
        <is>
          <t>RETIRE(AD733,$D765,$E765,AD$782,$F765,AD755)</t>
        </is>
      </c>
    </row>
    <row r="472">
      <c r="A472" s="14" t="n">
        <v>766</v>
      </c>
      <c r="B472" s="14" t="inlineStr">
        <is>
          <t>ret</t>
        </is>
      </c>
      <c r="C472" s="14" t="inlineStr">
        <is>
          <t>ore</t>
        </is>
      </c>
      <c r="D472" s="14" t="inlineStr">
        <is>
          <t>pow</t>
        </is>
      </c>
      <c r="E472" s="14" t="inlineStr">
        <is>
          <t>RETIRE</t>
        </is>
      </c>
      <c r="F472" s="78" t="inlineStr">
        <is>
          <t>RETIRE(AD734,$D766,$E766,AD$782,$F766,AD756)</t>
        </is>
      </c>
    </row>
    <row r="473">
      <c r="A473" s="14" t="n">
        <v>767</v>
      </c>
      <c r="B473" s="14" t="inlineStr">
        <is>
          <t>ret</t>
        </is>
      </c>
      <c r="C473" s="14" t="inlineStr">
        <is>
          <t>bio</t>
        </is>
      </c>
      <c r="D473" s="14" t="inlineStr">
        <is>
          <t>pow</t>
        </is>
      </c>
      <c r="E473" s="14" t="inlineStr">
        <is>
          <t>RETIRE</t>
        </is>
      </c>
      <c r="F473" s="78" t="inlineStr">
        <is>
          <t>RETIRE(AD735,$D767,$E767,AD$782,$F767,AD757)</t>
        </is>
      </c>
    </row>
    <row r="474">
      <c r="A474" s="14" t="n">
        <v>769</v>
      </c>
      <c r="B474" s="14" t="inlineStr">
        <is>
          <t>reteff</t>
        </is>
      </c>
      <c r="C474" s="14" t="inlineStr">
        <is>
          <t>coa</t>
        </is>
      </c>
      <c r="D474" s="14" t="inlineStr">
        <is>
          <t>pow</t>
        </is>
      </c>
      <c r="E474" s="14" t="inlineStr">
        <is>
          <t>SCALE</t>
        </is>
      </c>
      <c r="F474" s="78" t="inlineStr">
        <is>
          <t>SCALE(AD759,$D769)</t>
        </is>
      </c>
    </row>
    <row r="475">
      <c r="A475" s="14" t="n">
        <v>770</v>
      </c>
      <c r="B475" s="14" t="inlineStr">
        <is>
          <t>reteff</t>
        </is>
      </c>
      <c r="C475" s="14" t="inlineStr">
        <is>
          <t>nga</t>
        </is>
      </c>
      <c r="D475" s="14" t="inlineStr">
        <is>
          <t>pow</t>
        </is>
      </c>
      <c r="E475" s="14" t="inlineStr">
        <is>
          <t>SCALE</t>
        </is>
      </c>
      <c r="F475" s="78" t="inlineStr">
        <is>
          <t>SCALE(AD760,$D770)</t>
        </is>
      </c>
    </row>
    <row r="476">
      <c r="A476" s="14" t="n">
        <v>771</v>
      </c>
      <c r="B476" s="14" t="inlineStr">
        <is>
          <t>reteff</t>
        </is>
      </c>
      <c r="C476" s="14" t="inlineStr">
        <is>
          <t>oop</t>
        </is>
      </c>
      <c r="D476" s="14" t="inlineStr">
        <is>
          <t>pow</t>
        </is>
      </c>
      <c r="E476" s="14" t="inlineStr">
        <is>
          <t>SCALE</t>
        </is>
      </c>
      <c r="F476" s="78" t="inlineStr">
        <is>
          <t>SCALE(AD761,$D771)</t>
        </is>
      </c>
    </row>
    <row r="477">
      <c r="A477" s="14" t="n">
        <v>772</v>
      </c>
      <c r="B477" s="14" t="inlineStr">
        <is>
          <t>reteff</t>
        </is>
      </c>
      <c r="C477" s="14" t="inlineStr">
        <is>
          <t>nuc</t>
        </is>
      </c>
      <c r="D477" s="14" t="inlineStr">
        <is>
          <t>pow</t>
        </is>
      </c>
      <c r="E477" s="14" t="inlineStr">
        <is>
          <t>SCALE</t>
        </is>
      </c>
      <c r="F477" s="78" t="inlineStr">
        <is>
          <t>SCALE(AD762,$D772)</t>
        </is>
      </c>
    </row>
    <row r="478">
      <c r="A478" s="14" t="n">
        <v>773</v>
      </c>
      <c r="B478" s="14" t="inlineStr">
        <is>
          <t>reteff</t>
        </is>
      </c>
      <c r="C478" s="14" t="inlineStr">
        <is>
          <t>wnd</t>
        </is>
      </c>
      <c r="D478" s="14" t="inlineStr">
        <is>
          <t>pow</t>
        </is>
      </c>
      <c r="E478" s="14" t="inlineStr">
        <is>
          <t>SCALE</t>
        </is>
      </c>
      <c r="F478" s="78" t="inlineStr">
        <is>
          <t>SCALE(AD763,$D773)</t>
        </is>
      </c>
    </row>
    <row r="479">
      <c r="A479" s="14" t="n">
        <v>774</v>
      </c>
      <c r="B479" s="14" t="inlineStr">
        <is>
          <t>reteff</t>
        </is>
      </c>
      <c r="C479" s="14" t="inlineStr">
        <is>
          <t>sol</t>
        </is>
      </c>
      <c r="D479" s="14" t="inlineStr">
        <is>
          <t>pow</t>
        </is>
      </c>
      <c r="E479" s="14" t="inlineStr">
        <is>
          <t>SCALE</t>
        </is>
      </c>
      <c r="F479" s="78" t="inlineStr">
        <is>
          <t>SCALE(AD764,$D774)</t>
        </is>
      </c>
    </row>
    <row r="480">
      <c r="A480" s="14" t="n">
        <v>775</v>
      </c>
      <c r="B480" s="14" t="inlineStr">
        <is>
          <t>reteff</t>
        </is>
      </c>
      <c r="C480" s="14" t="inlineStr">
        <is>
          <t>hyd</t>
        </is>
      </c>
      <c r="D480" s="14" t="inlineStr">
        <is>
          <t>pow</t>
        </is>
      </c>
      <c r="E480" s="14" t="inlineStr">
        <is>
          <t>SCALE</t>
        </is>
      </c>
      <c r="F480" s="78" t="inlineStr">
        <is>
          <t>SCALE(AD765,$D775)</t>
        </is>
      </c>
    </row>
    <row r="481">
      <c r="A481" s="14" t="n">
        <v>776</v>
      </c>
      <c r="B481" s="14" t="inlineStr">
        <is>
          <t>reteff</t>
        </is>
      </c>
      <c r="C481" s="14" t="inlineStr">
        <is>
          <t>ore</t>
        </is>
      </c>
      <c r="D481" s="14" t="inlineStr">
        <is>
          <t>pow</t>
        </is>
      </c>
      <c r="E481" s="14" t="inlineStr">
        <is>
          <t>SCALE</t>
        </is>
      </c>
      <c r="F481" s="78" t="inlineStr">
        <is>
          <t>SCALE(AD766,$D776)</t>
        </is>
      </c>
    </row>
    <row r="482">
      <c r="A482" s="14" t="n">
        <v>777</v>
      </c>
      <c r="B482" s="14" t="inlineStr">
        <is>
          <t>reteff</t>
        </is>
      </c>
      <c r="C482" s="14" t="inlineStr">
        <is>
          <t>bio</t>
        </is>
      </c>
      <c r="D482" s="14" t="inlineStr">
        <is>
          <t>pow</t>
        </is>
      </c>
      <c r="E482" s="14" t="inlineStr">
        <is>
          <t>SCALE</t>
        </is>
      </c>
      <c r="F482" s="78" t="inlineStr">
        <is>
          <t>SCALE(AD767,$D777)</t>
        </is>
      </c>
    </row>
    <row r="483">
      <c r="A483" s="14" t="n">
        <v>779</v>
      </c>
      <c r="B483" s="14" t="inlineStr">
        <is>
          <t>egrow</t>
        </is>
      </c>
      <c r="C483" s="14" t="inlineStr"/>
      <c r="D483" s="14" t="inlineStr"/>
      <c r="E483" s="14" t="inlineStr">
        <is>
          <t>EARLYROOM</t>
        </is>
      </c>
      <c r="F483" s="78" t="inlineStr">
        <is>
          <t>EARLYROOM(AD$804,AD$805,AC$689,SUM(AC$769:AC$777)-AC$769)</t>
        </is>
      </c>
    </row>
    <row r="484">
      <c r="A484" s="14" t="n">
        <v>780</v>
      </c>
      <c r="B484" s="14" t="inlineStr">
        <is>
          <t>ecmin</t>
        </is>
      </c>
      <c r="C484" s="14" t="inlineStr"/>
      <c r="D484" s="14" t="inlineStr"/>
      <c r="E484" s="14" t="inlineStr">
        <is>
          <t>LOWEST3</t>
        </is>
      </c>
      <c r="F484" s="78" t="inlineStr">
        <is>
          <t>LOWEST3(AD$539,AD$587,AD$588)</t>
        </is>
      </c>
    </row>
    <row r="485">
      <c r="A485" s="14" t="n">
        <v>781</v>
      </c>
      <c r="B485" s="14" t="inlineStr">
        <is>
          <t>ecshr</t>
        </is>
      </c>
      <c r="C485" s="14" t="inlineStr"/>
      <c r="D485" s="14" t="inlineStr"/>
      <c r="E485" s="14" t="inlineStr">
        <is>
          <t>COALSHARE</t>
        </is>
      </c>
      <c r="F485" s="78" t="inlineStr">
        <is>
          <t>COALSHARE($D781,AD$539,AD$587,AD$588,AD$780)</t>
        </is>
      </c>
    </row>
    <row r="486">
      <c r="A486" s="14" t="n">
        <v>782</v>
      </c>
      <c r="B486" s="14" t="inlineStr">
        <is>
          <t>early</t>
        </is>
      </c>
      <c r="C486" s="14" t="inlineStr"/>
      <c r="D486" s="14" t="inlineStr"/>
      <c r="E486" s="14" t="inlineStr">
        <is>
          <t>EARLYRET</t>
        </is>
      </c>
      <c r="F486" s="78" t="inlineStr">
        <is>
          <t>EARLYRET(AD$739,$D782,AD$779,AD$781,$E782,$F782)</t>
        </is>
      </c>
    </row>
    <row r="487">
      <c r="A487" s="14" t="n">
        <v>783</v>
      </c>
      <c r="B487" s="14" t="inlineStr">
        <is>
          <t>kafter</t>
        </is>
      </c>
      <c r="C487" s="14" t="inlineStr"/>
      <c r="D487" s="14" t="inlineStr"/>
      <c r="E487" s="14" t="inlineStr">
        <is>
          <t>DIFF</t>
        </is>
      </c>
      <c r="F487" s="78" t="inlineStr">
        <is>
          <t>DIFF(SUM(AD$739:AD$747),SUM(AD$769:AD$777))</t>
        </is>
      </c>
    </row>
    <row r="488">
      <c r="A488" s="14" t="n">
        <v>784</v>
      </c>
      <c r="B488" s="14" t="inlineStr">
        <is>
          <t>need</t>
        </is>
      </c>
      <c r="C488" s="14" t="inlineStr"/>
      <c r="D488" s="14" t="inlineStr"/>
      <c r="E488" s="14" t="inlineStr">
        <is>
          <t>RESIDUAL</t>
        </is>
      </c>
      <c r="F488" s="78" t="inlineStr">
        <is>
          <t>RESIDUAL(AD$651,AD$783)</t>
        </is>
      </c>
    </row>
    <row r="489">
      <c r="A489" s="14" t="n">
        <v>787</v>
      </c>
      <c r="B489" s="14" t="inlineStr">
        <is>
          <t>cmin</t>
        </is>
      </c>
      <c r="C489" s="14" t="inlineStr"/>
      <c r="D489" s="14" t="inlineStr"/>
      <c r="E489" s="14" t="inlineStr">
        <is>
          <t>FLOORMIN</t>
        </is>
      </c>
      <c r="F489" s="78" t="inlineStr">
        <is>
          <t>FLOORMIN(AD$583:AD$591,AD$790:AD$798,$D787)</t>
        </is>
      </c>
    </row>
    <row r="490">
      <c r="A490" s="14" t="n">
        <v>788</v>
      </c>
      <c r="B490" s="14" t="inlineStr">
        <is>
          <t>deficit</t>
        </is>
      </c>
      <c r="C490" s="14" t="inlineStr"/>
      <c r="D490" s="14" t="inlineStr"/>
      <c r="E490" s="14" t="inlineStr">
        <is>
          <t>RESIDUAL</t>
        </is>
      </c>
      <c r="F490" s="78" t="inlineStr">
        <is>
          <t>RESIDUAL(AD$784,SUM(AD$830:AD$838))</t>
        </is>
      </c>
    </row>
    <row r="491">
      <c r="A491" s="14" t="n">
        <v>790</v>
      </c>
      <c r="B491" s="14" t="inlineStr">
        <is>
          <t>permit</t>
        </is>
      </c>
      <c r="C491" s="14" t="inlineStr">
        <is>
          <t>coa</t>
        </is>
      </c>
      <c r="D491" s="14" t="inlineStr">
        <is>
          <t>pow</t>
        </is>
      </c>
      <c r="E491" s="14" t="inlineStr">
        <is>
          <t>PERMITTED</t>
        </is>
      </c>
      <c r="F491" s="78" t="inlineStr">
        <is>
          <t>PERMITTED($D790,$E790,AD$4)</t>
        </is>
      </c>
    </row>
    <row r="492">
      <c r="A492" s="14" t="n">
        <v>791</v>
      </c>
      <c r="B492" s="14" t="inlineStr">
        <is>
          <t>permit</t>
        </is>
      </c>
      <c r="C492" s="14" t="inlineStr">
        <is>
          <t>nga</t>
        </is>
      </c>
      <c r="D492" s="14" t="inlineStr">
        <is>
          <t>pow</t>
        </is>
      </c>
      <c r="E492" s="14" t="inlineStr">
        <is>
          <t>PERMITTED</t>
        </is>
      </c>
      <c r="F492" s="78" t="inlineStr">
        <is>
          <t>PERMITTED($D791,$E791,AD$4)</t>
        </is>
      </c>
    </row>
    <row r="493">
      <c r="A493" s="14" t="n">
        <v>792</v>
      </c>
      <c r="B493" s="14" t="inlineStr">
        <is>
          <t>permit</t>
        </is>
      </c>
      <c r="C493" s="14" t="inlineStr">
        <is>
          <t>oop</t>
        </is>
      </c>
      <c r="D493" s="14" t="inlineStr">
        <is>
          <t>pow</t>
        </is>
      </c>
      <c r="E493" s="14" t="inlineStr">
        <is>
          <t>PERMITTED</t>
        </is>
      </c>
      <c r="F493" s="78" t="inlineStr">
        <is>
          <t>PERMITTED($D792,$E792,AD$4)</t>
        </is>
      </c>
    </row>
    <row r="494">
      <c r="A494" s="14" t="n">
        <v>793</v>
      </c>
      <c r="B494" s="14" t="inlineStr">
        <is>
          <t>permit</t>
        </is>
      </c>
      <c r="C494" s="14" t="inlineStr">
        <is>
          <t>nuc</t>
        </is>
      </c>
      <c r="D494" s="14" t="inlineStr">
        <is>
          <t>pow</t>
        </is>
      </c>
      <c r="E494" s="14" t="inlineStr">
        <is>
          <t>PERMITTED</t>
        </is>
      </c>
      <c r="F494" s="78" t="inlineStr">
        <is>
          <t>PERMITTED($D793,$E793,AD$4)</t>
        </is>
      </c>
    </row>
    <row r="495">
      <c r="A495" s="14" t="n">
        <v>794</v>
      </c>
      <c r="B495" s="14" t="inlineStr">
        <is>
          <t>permit</t>
        </is>
      </c>
      <c r="C495" s="14" t="inlineStr">
        <is>
          <t>wnd</t>
        </is>
      </c>
      <c r="D495" s="14" t="inlineStr">
        <is>
          <t>pow</t>
        </is>
      </c>
      <c r="E495" s="14" t="inlineStr">
        <is>
          <t>PERMITTED</t>
        </is>
      </c>
      <c r="F495" s="78" t="inlineStr">
        <is>
          <t>PERMITTED($D794,$E794,AD$4)</t>
        </is>
      </c>
    </row>
    <row r="496">
      <c r="A496" s="14" t="n">
        <v>795</v>
      </c>
      <c r="B496" s="14" t="inlineStr">
        <is>
          <t>permit</t>
        </is>
      </c>
      <c r="C496" s="14" t="inlineStr">
        <is>
          <t>sol</t>
        </is>
      </c>
      <c r="D496" s="14" t="inlineStr">
        <is>
          <t>pow</t>
        </is>
      </c>
      <c r="E496" s="14" t="inlineStr">
        <is>
          <t>PERMITTED</t>
        </is>
      </c>
      <c r="F496" s="78" t="inlineStr">
        <is>
          <t>PERMITTED($D795,$E795,AD$4)</t>
        </is>
      </c>
    </row>
    <row r="497">
      <c r="A497" s="14" t="n">
        <v>796</v>
      </c>
      <c r="B497" s="14" t="inlineStr">
        <is>
          <t>permit</t>
        </is>
      </c>
      <c r="C497" s="14" t="inlineStr">
        <is>
          <t>hyd</t>
        </is>
      </c>
      <c r="D497" s="14" t="inlineStr">
        <is>
          <t>pow</t>
        </is>
      </c>
      <c r="E497" s="14" t="inlineStr">
        <is>
          <t>PERMITTED</t>
        </is>
      </c>
      <c r="F497" s="78" t="inlineStr">
        <is>
          <t>PERMITTED($D796,$E796,AD$4)</t>
        </is>
      </c>
    </row>
    <row r="498">
      <c r="A498" s="14" t="n">
        <v>797</v>
      </c>
      <c r="B498" s="14" t="inlineStr">
        <is>
          <t>permit</t>
        </is>
      </c>
      <c r="C498" s="14" t="inlineStr">
        <is>
          <t>ore</t>
        </is>
      </c>
      <c r="D498" s="14" t="inlineStr">
        <is>
          <t>pow</t>
        </is>
      </c>
      <c r="E498" s="14" t="inlineStr">
        <is>
          <t>PERMITTED</t>
        </is>
      </c>
      <c r="F498" s="78" t="inlineStr">
        <is>
          <t>PERMITTED($D797,$E797,AD$4)</t>
        </is>
      </c>
    </row>
    <row r="499">
      <c r="A499" s="14" t="n">
        <v>798</v>
      </c>
      <c r="B499" s="14" t="inlineStr">
        <is>
          <t>permit</t>
        </is>
      </c>
      <c r="C499" s="14" t="inlineStr">
        <is>
          <t>bio</t>
        </is>
      </c>
      <c r="D499" s="14" t="inlineStr">
        <is>
          <t>pow</t>
        </is>
      </c>
      <c r="E499" s="14" t="inlineStr">
        <is>
          <t>PERMITTED</t>
        </is>
      </c>
      <c r="F499" s="78" t="inlineStr">
        <is>
          <t>PERMITTED($D798,$E798,AD$4)</t>
        </is>
      </c>
    </row>
    <row r="500">
      <c r="A500" s="14" t="n">
        <v>800</v>
      </c>
      <c r="B500" s="14" t="inlineStr">
        <is>
          <t>maxinv</t>
        </is>
      </c>
      <c r="C500" s="14" t="inlineStr">
        <is>
          <t>coa</t>
        </is>
      </c>
      <c r="D500" s="14" t="inlineStr">
        <is>
          <t>pow</t>
        </is>
      </c>
      <c r="E500" s="14" t="inlineStr">
        <is>
          <t>SCALEUP</t>
        </is>
      </c>
      <c r="F500" s="78" t="inlineStr">
        <is>
          <t>SCALEUP($D800,SUM(AD$739:AD$747),AD790)</t>
        </is>
      </c>
    </row>
    <row r="501">
      <c r="A501" s="14" t="n">
        <v>801</v>
      </c>
      <c r="B501" s="14" t="inlineStr">
        <is>
          <t>maxinv</t>
        </is>
      </c>
      <c r="C501" s="14" t="inlineStr">
        <is>
          <t>nga</t>
        </is>
      </c>
      <c r="D501" s="14" t="inlineStr">
        <is>
          <t>pow</t>
        </is>
      </c>
      <c r="E501" s="14" t="inlineStr">
        <is>
          <t>SCALEUP</t>
        </is>
      </c>
      <c r="F501" s="78" t="inlineStr">
        <is>
          <t>SCALEUP($D801,SUM(AD$739:AD$747),AD791)</t>
        </is>
      </c>
    </row>
    <row r="502">
      <c r="A502" s="14" t="n">
        <v>802</v>
      </c>
      <c r="B502" s="14" t="inlineStr">
        <is>
          <t>maxinv</t>
        </is>
      </c>
      <c r="C502" s="14" t="inlineStr">
        <is>
          <t>oop</t>
        </is>
      </c>
      <c r="D502" s="14" t="inlineStr">
        <is>
          <t>pow</t>
        </is>
      </c>
      <c r="E502" s="14" t="inlineStr">
        <is>
          <t>SCALEUP</t>
        </is>
      </c>
      <c r="F502" s="78" t="inlineStr">
        <is>
          <t>SCALEUP($D802,SUM(AD$739:AD$747),AD792)</t>
        </is>
      </c>
    </row>
    <row r="503">
      <c r="A503" s="14" t="n">
        <v>803</v>
      </c>
      <c r="B503" s="14" t="inlineStr">
        <is>
          <t>maxinv</t>
        </is>
      </c>
      <c r="C503" s="14" t="inlineStr">
        <is>
          <t>nuc</t>
        </is>
      </c>
      <c r="D503" s="14" t="inlineStr">
        <is>
          <t>pow</t>
        </is>
      </c>
      <c r="E503" s="14" t="inlineStr">
        <is>
          <t>SCALEUP</t>
        </is>
      </c>
      <c r="F503" s="78" t="inlineStr">
        <is>
          <t>SCALEUP($D803,SUM(AD$739:AD$747),AD793)</t>
        </is>
      </c>
    </row>
    <row r="504">
      <c r="A504" s="14" t="n">
        <v>804</v>
      </c>
      <c r="B504" s="14" t="inlineStr">
        <is>
          <t>maxinv</t>
        </is>
      </c>
      <c r="C504" s="14" t="inlineStr">
        <is>
          <t>wnd</t>
        </is>
      </c>
      <c r="D504" s="14" t="inlineStr">
        <is>
          <t>pow</t>
        </is>
      </c>
      <c r="E504" s="14" t="inlineStr">
        <is>
          <t>SCALEUP</t>
        </is>
      </c>
      <c r="F504" s="78" t="inlineStr">
        <is>
          <t>SCALEUP($D804,SUM(AD$739:AD$747),AD794)</t>
        </is>
      </c>
    </row>
    <row r="505">
      <c r="A505" s="14" t="n">
        <v>805</v>
      </c>
      <c r="B505" s="14" t="inlineStr">
        <is>
          <t>maxinv</t>
        </is>
      </c>
      <c r="C505" s="14" t="inlineStr">
        <is>
          <t>sol</t>
        </is>
      </c>
      <c r="D505" s="14" t="inlineStr">
        <is>
          <t>pow</t>
        </is>
      </c>
      <c r="E505" s="14" t="inlineStr">
        <is>
          <t>SCALEUP</t>
        </is>
      </c>
      <c r="F505" s="78" t="inlineStr">
        <is>
          <t>SCALEUP($D805,SUM(AD$739:AD$747),AD795)</t>
        </is>
      </c>
    </row>
    <row r="506">
      <c r="A506" s="14" t="n">
        <v>806</v>
      </c>
      <c r="B506" s="14" t="inlineStr">
        <is>
          <t>maxinv</t>
        </is>
      </c>
      <c r="C506" s="14" t="inlineStr">
        <is>
          <t>hyd</t>
        </is>
      </c>
      <c r="D506" s="14" t="inlineStr">
        <is>
          <t>pow</t>
        </is>
      </c>
      <c r="E506" s="14" t="inlineStr">
        <is>
          <t>SCALEUP</t>
        </is>
      </c>
      <c r="F506" s="78" t="inlineStr">
        <is>
          <t>SCALEUP($D806,SUM(AD$739:AD$747),AD796)</t>
        </is>
      </c>
    </row>
    <row r="507">
      <c r="A507" s="14" t="n">
        <v>807</v>
      </c>
      <c r="B507" s="14" t="inlineStr">
        <is>
          <t>maxinv</t>
        </is>
      </c>
      <c r="C507" s="14" t="inlineStr">
        <is>
          <t>ore</t>
        </is>
      </c>
      <c r="D507" s="14" t="inlineStr">
        <is>
          <t>pow</t>
        </is>
      </c>
      <c r="E507" s="14" t="inlineStr">
        <is>
          <t>SCALEUP</t>
        </is>
      </c>
      <c r="F507" s="78" t="inlineStr">
        <is>
          <t>SCALEUP($D807,SUM(AD$739:AD$747),AD797)</t>
        </is>
      </c>
    </row>
    <row r="508">
      <c r="A508" s="14" t="n">
        <v>808</v>
      </c>
      <c r="B508" s="14" t="inlineStr">
        <is>
          <t>maxinv</t>
        </is>
      </c>
      <c r="C508" s="14" t="inlineStr">
        <is>
          <t>bio</t>
        </is>
      </c>
      <c r="D508" s="14" t="inlineStr">
        <is>
          <t>pow</t>
        </is>
      </c>
      <c r="E508" s="14" t="inlineStr">
        <is>
          <t>SCALEUP</t>
        </is>
      </c>
      <c r="F508" s="78" t="inlineStr">
        <is>
          <t>SCALEUP($D808,SUM(AD$739:AD$747),AD798)</t>
        </is>
      </c>
    </row>
    <row r="509">
      <c r="A509" s="14" t="n">
        <v>810</v>
      </c>
      <c r="B509" s="14" t="inlineStr">
        <is>
          <t>lgi</t>
        </is>
      </c>
      <c r="C509" s="14" t="inlineStr">
        <is>
          <t>coa</t>
        </is>
      </c>
      <c r="D509" s="14" t="inlineStr">
        <is>
          <t>pow</t>
        </is>
      </c>
      <c r="E509" s="14" t="inlineStr">
        <is>
          <t>LOGITW</t>
        </is>
      </c>
      <c r="F509" s="78" t="inlineStr">
        <is>
          <t>LOGITW(AD790,$D810,AD583,AD$787)</t>
        </is>
      </c>
    </row>
    <row r="510">
      <c r="A510" s="14" t="n">
        <v>811</v>
      </c>
      <c r="B510" s="14" t="inlineStr">
        <is>
          <t>lgi</t>
        </is>
      </c>
      <c r="C510" s="14" t="inlineStr">
        <is>
          <t>nga</t>
        </is>
      </c>
      <c r="D510" s="14" t="inlineStr">
        <is>
          <t>pow</t>
        </is>
      </c>
      <c r="E510" s="14" t="inlineStr">
        <is>
          <t>LOGITW</t>
        </is>
      </c>
      <c r="F510" s="78" t="inlineStr">
        <is>
          <t>LOGITW(AD791,$D811,AD584,AD$787)</t>
        </is>
      </c>
    </row>
    <row r="511">
      <c r="A511" s="14" t="n">
        <v>812</v>
      </c>
      <c r="B511" s="14" t="inlineStr">
        <is>
          <t>lgi</t>
        </is>
      </c>
      <c r="C511" s="14" t="inlineStr">
        <is>
          <t>oop</t>
        </is>
      </c>
      <c r="D511" s="14" t="inlineStr">
        <is>
          <t>pow</t>
        </is>
      </c>
      <c r="E511" s="14" t="inlineStr">
        <is>
          <t>LOGITW</t>
        </is>
      </c>
      <c r="F511" s="78" t="inlineStr">
        <is>
          <t>LOGITW(AD792,$D812,AD585,AD$787)</t>
        </is>
      </c>
    </row>
    <row r="512">
      <c r="A512" s="14" t="n">
        <v>813</v>
      </c>
      <c r="B512" s="14" t="inlineStr">
        <is>
          <t>lgi</t>
        </is>
      </c>
      <c r="C512" s="14" t="inlineStr">
        <is>
          <t>nuc</t>
        </is>
      </c>
      <c r="D512" s="14" t="inlineStr">
        <is>
          <t>pow</t>
        </is>
      </c>
      <c r="E512" s="14" t="inlineStr">
        <is>
          <t>LOGITW</t>
        </is>
      </c>
      <c r="F512" s="78" t="inlineStr">
        <is>
          <t>LOGITW(AD793,$D813,AD586,AD$787)</t>
        </is>
      </c>
    </row>
    <row r="513">
      <c r="A513" s="14" t="n">
        <v>814</v>
      </c>
      <c r="B513" s="14" t="inlineStr">
        <is>
          <t>lgi</t>
        </is>
      </c>
      <c r="C513" s="14" t="inlineStr">
        <is>
          <t>wnd</t>
        </is>
      </c>
      <c r="D513" s="14" t="inlineStr">
        <is>
          <t>pow</t>
        </is>
      </c>
      <c r="E513" s="14" t="inlineStr">
        <is>
          <t>LOGITW</t>
        </is>
      </c>
      <c r="F513" s="78" t="inlineStr">
        <is>
          <t>LOGITW(AD794,$D814,AD587,AD$787)</t>
        </is>
      </c>
    </row>
    <row r="514">
      <c r="A514" s="14" t="n">
        <v>815</v>
      </c>
      <c r="B514" s="14" t="inlineStr">
        <is>
          <t>lgi</t>
        </is>
      </c>
      <c r="C514" s="14" t="inlineStr">
        <is>
          <t>sol</t>
        </is>
      </c>
      <c r="D514" s="14" t="inlineStr">
        <is>
          <t>pow</t>
        </is>
      </c>
      <c r="E514" s="14" t="inlineStr">
        <is>
          <t>LOGITW</t>
        </is>
      </c>
      <c r="F514" s="78" t="inlineStr">
        <is>
          <t>LOGITW(AD795,$D815,AD588,AD$787)</t>
        </is>
      </c>
    </row>
    <row r="515">
      <c r="A515" s="14" t="n">
        <v>816</v>
      </c>
      <c r="B515" s="14" t="inlineStr">
        <is>
          <t>lgi</t>
        </is>
      </c>
      <c r="C515" s="14" t="inlineStr">
        <is>
          <t>hyd</t>
        </is>
      </c>
      <c r="D515" s="14" t="inlineStr">
        <is>
          <t>pow</t>
        </is>
      </c>
      <c r="E515" s="14" t="inlineStr">
        <is>
          <t>LOGITW</t>
        </is>
      </c>
      <c r="F515" s="78" t="inlineStr">
        <is>
          <t>LOGITW(AD796,$D816,AD589,AD$787)</t>
        </is>
      </c>
    </row>
    <row r="516">
      <c r="A516" s="14" t="n">
        <v>817</v>
      </c>
      <c r="B516" s="14" t="inlineStr">
        <is>
          <t>lgi</t>
        </is>
      </c>
      <c r="C516" s="14" t="inlineStr">
        <is>
          <t>ore</t>
        </is>
      </c>
      <c r="D516" s="14" t="inlineStr">
        <is>
          <t>pow</t>
        </is>
      </c>
      <c r="E516" s="14" t="inlineStr">
        <is>
          <t>LOGITW</t>
        </is>
      </c>
      <c r="F516" s="78" t="inlineStr">
        <is>
          <t>LOGITW(AD797,$D817,AD590,AD$787)</t>
        </is>
      </c>
    </row>
    <row r="517">
      <c r="A517" s="14" t="n">
        <v>818</v>
      </c>
      <c r="B517" s="14" t="inlineStr">
        <is>
          <t>lgi</t>
        </is>
      </c>
      <c r="C517" s="14" t="inlineStr">
        <is>
          <t>bio</t>
        </is>
      </c>
      <c r="D517" s="14" t="inlineStr">
        <is>
          <t>pow</t>
        </is>
      </c>
      <c r="E517" s="14" t="inlineStr">
        <is>
          <t>LOGITW</t>
        </is>
      </c>
      <c r="F517" s="78" t="inlineStr">
        <is>
          <t>LOGITW(AD798,$D818,AD591,AD$787)</t>
        </is>
      </c>
    </row>
    <row r="518">
      <c r="A518" s="14" t="n">
        <v>820</v>
      </c>
      <c r="B518" s="14" t="inlineStr">
        <is>
          <t>pni</t>
        </is>
      </c>
      <c r="C518" s="14" t="inlineStr">
        <is>
          <t>coa</t>
        </is>
      </c>
      <c r="D518" s="14" t="inlineStr">
        <is>
          <t>pow</t>
        </is>
      </c>
      <c r="E518" s="14" t="inlineStr">
        <is>
          <t>SHARE</t>
        </is>
      </c>
      <c r="F518" s="78" t="inlineStr">
        <is>
          <t>SHARE(AD810,SUM(AD$810:AD$818))</t>
        </is>
      </c>
    </row>
    <row r="519">
      <c r="A519" s="14" t="n">
        <v>821</v>
      </c>
      <c r="B519" s="14" t="inlineStr">
        <is>
          <t>pni</t>
        </is>
      </c>
      <c r="C519" s="14" t="inlineStr">
        <is>
          <t>nga</t>
        </is>
      </c>
      <c r="D519" s="14" t="inlineStr">
        <is>
          <t>pow</t>
        </is>
      </c>
      <c r="E519" s="14" t="inlineStr">
        <is>
          <t>SHARE</t>
        </is>
      </c>
      <c r="F519" s="78" t="inlineStr">
        <is>
          <t>SHARE(AD811,SUM(AD$810:AD$818))</t>
        </is>
      </c>
    </row>
    <row r="520">
      <c r="A520" s="14" t="n">
        <v>822</v>
      </c>
      <c r="B520" s="14" t="inlineStr">
        <is>
          <t>pni</t>
        </is>
      </c>
      <c r="C520" s="14" t="inlineStr">
        <is>
          <t>oop</t>
        </is>
      </c>
      <c r="D520" s="14" t="inlineStr">
        <is>
          <t>pow</t>
        </is>
      </c>
      <c r="E520" s="14" t="inlineStr">
        <is>
          <t>SHARE</t>
        </is>
      </c>
      <c r="F520" s="78" t="inlineStr">
        <is>
          <t>SHARE(AD812,SUM(AD$810:AD$818))</t>
        </is>
      </c>
    </row>
    <row r="521">
      <c r="A521" s="14" t="n">
        <v>823</v>
      </c>
      <c r="B521" s="14" t="inlineStr">
        <is>
          <t>pni</t>
        </is>
      </c>
      <c r="C521" s="14" t="inlineStr">
        <is>
          <t>nuc</t>
        </is>
      </c>
      <c r="D521" s="14" t="inlineStr">
        <is>
          <t>pow</t>
        </is>
      </c>
      <c r="E521" s="14" t="inlineStr">
        <is>
          <t>SHARE</t>
        </is>
      </c>
      <c r="F521" s="78" t="inlineStr">
        <is>
          <t>SHARE(AD813,SUM(AD$810:AD$818))</t>
        </is>
      </c>
    </row>
    <row r="522">
      <c r="A522" s="14" t="n">
        <v>824</v>
      </c>
      <c r="B522" s="14" t="inlineStr">
        <is>
          <t>pni</t>
        </is>
      </c>
      <c r="C522" s="14" t="inlineStr">
        <is>
          <t>wnd</t>
        </is>
      </c>
      <c r="D522" s="14" t="inlineStr">
        <is>
          <t>pow</t>
        </is>
      </c>
      <c r="E522" s="14" t="inlineStr">
        <is>
          <t>SHARE</t>
        </is>
      </c>
      <c r="F522" s="78" t="inlineStr">
        <is>
          <t>SHARE(AD814,SUM(AD$810:AD$818))</t>
        </is>
      </c>
    </row>
    <row r="523">
      <c r="A523" s="14" t="n">
        <v>825</v>
      </c>
      <c r="B523" s="14" t="inlineStr">
        <is>
          <t>pni</t>
        </is>
      </c>
      <c r="C523" s="14" t="inlineStr">
        <is>
          <t>sol</t>
        </is>
      </c>
      <c r="D523" s="14" t="inlineStr">
        <is>
          <t>pow</t>
        </is>
      </c>
      <c r="E523" s="14" t="inlineStr">
        <is>
          <t>SHARE</t>
        </is>
      </c>
      <c r="F523" s="78" t="inlineStr">
        <is>
          <t>SHARE(AD815,SUM(AD$810:AD$818))</t>
        </is>
      </c>
    </row>
    <row r="524">
      <c r="A524" s="14" t="n">
        <v>826</v>
      </c>
      <c r="B524" s="14" t="inlineStr">
        <is>
          <t>pni</t>
        </is>
      </c>
      <c r="C524" s="14" t="inlineStr">
        <is>
          <t>hyd</t>
        </is>
      </c>
      <c r="D524" s="14" t="inlineStr">
        <is>
          <t>pow</t>
        </is>
      </c>
      <c r="E524" s="14" t="inlineStr">
        <is>
          <t>SHARE</t>
        </is>
      </c>
      <c r="F524" s="78" t="inlineStr">
        <is>
          <t>SHARE(AD816,SUM(AD$810:AD$818))</t>
        </is>
      </c>
    </row>
    <row r="525">
      <c r="A525" s="14" t="n">
        <v>827</v>
      </c>
      <c r="B525" s="14" t="inlineStr">
        <is>
          <t>pni</t>
        </is>
      </c>
      <c r="C525" s="14" t="inlineStr">
        <is>
          <t>ore</t>
        </is>
      </c>
      <c r="D525" s="14" t="inlineStr">
        <is>
          <t>pow</t>
        </is>
      </c>
      <c r="E525" s="14" t="inlineStr">
        <is>
          <t>SHARE</t>
        </is>
      </c>
      <c r="F525" s="78" t="inlineStr">
        <is>
          <t>SHARE(AD817,SUM(AD$810:AD$818))</t>
        </is>
      </c>
    </row>
    <row r="526">
      <c r="A526" s="14" t="n">
        <v>828</v>
      </c>
      <c r="B526" s="14" t="inlineStr">
        <is>
          <t>pni</t>
        </is>
      </c>
      <c r="C526" s="14" t="inlineStr">
        <is>
          <t>bio</t>
        </is>
      </c>
      <c r="D526" s="14" t="inlineStr">
        <is>
          <t>pow</t>
        </is>
      </c>
      <c r="E526" s="14" t="inlineStr">
        <is>
          <t>SHARE</t>
        </is>
      </c>
      <c r="F526" s="78" t="inlineStr">
        <is>
          <t>SHARE(AD818,SUM(AD$810:AD$818))</t>
        </is>
      </c>
    </row>
    <row r="527">
      <c r="A527" s="14" t="n">
        <v>830</v>
      </c>
      <c r="B527" s="14" t="inlineStr">
        <is>
          <t>first</t>
        </is>
      </c>
      <c r="C527" s="14" t="inlineStr">
        <is>
          <t>coa</t>
        </is>
      </c>
      <c r="D527" s="14" t="inlineStr">
        <is>
          <t>pow</t>
        </is>
      </c>
      <c r="E527" s="14" t="inlineStr">
        <is>
          <t>FIRSTROUND</t>
        </is>
      </c>
      <c r="F527" s="78" t="inlineStr">
        <is>
          <t>FIRSTROUND(AD800,AD$784,AD820)</t>
        </is>
      </c>
    </row>
    <row r="528">
      <c r="A528" s="14" t="n">
        <v>831</v>
      </c>
      <c r="B528" s="14" t="inlineStr">
        <is>
          <t>first</t>
        </is>
      </c>
      <c r="C528" s="14" t="inlineStr">
        <is>
          <t>nga</t>
        </is>
      </c>
      <c r="D528" s="14" t="inlineStr">
        <is>
          <t>pow</t>
        </is>
      </c>
      <c r="E528" s="14" t="inlineStr">
        <is>
          <t>FIRSTROUND</t>
        </is>
      </c>
      <c r="F528" s="78" t="inlineStr">
        <is>
          <t>FIRSTROUND(AD801,AD$784,AD821)</t>
        </is>
      </c>
    </row>
    <row r="529">
      <c r="A529" s="14" t="n">
        <v>832</v>
      </c>
      <c r="B529" s="14" t="inlineStr">
        <is>
          <t>first</t>
        </is>
      </c>
      <c r="C529" s="14" t="inlineStr">
        <is>
          <t>oop</t>
        </is>
      </c>
      <c r="D529" s="14" t="inlineStr">
        <is>
          <t>pow</t>
        </is>
      </c>
      <c r="E529" s="14" t="inlineStr">
        <is>
          <t>FIRSTROUND</t>
        </is>
      </c>
      <c r="F529" s="78" t="inlineStr">
        <is>
          <t>FIRSTROUND(AD802,AD$784,AD822)</t>
        </is>
      </c>
    </row>
    <row r="530">
      <c r="A530" s="14" t="n">
        <v>833</v>
      </c>
      <c r="B530" s="14" t="inlineStr">
        <is>
          <t>first</t>
        </is>
      </c>
      <c r="C530" s="14" t="inlineStr">
        <is>
          <t>nuc</t>
        </is>
      </c>
      <c r="D530" s="14" t="inlineStr">
        <is>
          <t>pow</t>
        </is>
      </c>
      <c r="E530" s="14" t="inlineStr">
        <is>
          <t>FIRSTROUND</t>
        </is>
      </c>
      <c r="F530" s="78" t="inlineStr">
        <is>
          <t>FIRSTROUND(AD803,AD$784,AD823)</t>
        </is>
      </c>
    </row>
    <row r="531">
      <c r="A531" s="14" t="n">
        <v>834</v>
      </c>
      <c r="B531" s="14" t="inlineStr">
        <is>
          <t>first</t>
        </is>
      </c>
      <c r="C531" s="14" t="inlineStr">
        <is>
          <t>wnd</t>
        </is>
      </c>
      <c r="D531" s="14" t="inlineStr">
        <is>
          <t>pow</t>
        </is>
      </c>
      <c r="E531" s="14" t="inlineStr">
        <is>
          <t>FIRSTROUND</t>
        </is>
      </c>
      <c r="F531" s="78" t="inlineStr">
        <is>
          <t>FIRSTROUND(AD804,AD$784,AD824)</t>
        </is>
      </c>
    </row>
    <row r="532">
      <c r="A532" s="14" t="n">
        <v>835</v>
      </c>
      <c r="B532" s="14" t="inlineStr">
        <is>
          <t>first</t>
        </is>
      </c>
      <c r="C532" s="14" t="inlineStr">
        <is>
          <t>sol</t>
        </is>
      </c>
      <c r="D532" s="14" t="inlineStr">
        <is>
          <t>pow</t>
        </is>
      </c>
      <c r="E532" s="14" t="inlineStr">
        <is>
          <t>FIRSTROUND</t>
        </is>
      </c>
      <c r="F532" s="78" t="inlineStr">
        <is>
          <t>FIRSTROUND(AD805,AD$784,AD825)</t>
        </is>
      </c>
    </row>
    <row r="533">
      <c r="A533" s="14" t="n">
        <v>836</v>
      </c>
      <c r="B533" s="14" t="inlineStr">
        <is>
          <t>first</t>
        </is>
      </c>
      <c r="C533" s="14" t="inlineStr">
        <is>
          <t>hyd</t>
        </is>
      </c>
      <c r="D533" s="14" t="inlineStr">
        <is>
          <t>pow</t>
        </is>
      </c>
      <c r="E533" s="14" t="inlineStr">
        <is>
          <t>FIRSTROUND</t>
        </is>
      </c>
      <c r="F533" s="78" t="inlineStr">
        <is>
          <t>FIRSTROUND(AD806,AD$784,AD826)</t>
        </is>
      </c>
    </row>
    <row r="534">
      <c r="A534" s="14" t="n">
        <v>837</v>
      </c>
      <c r="B534" s="14" t="inlineStr">
        <is>
          <t>first</t>
        </is>
      </c>
      <c r="C534" s="14" t="inlineStr">
        <is>
          <t>ore</t>
        </is>
      </c>
      <c r="D534" s="14" t="inlineStr">
        <is>
          <t>pow</t>
        </is>
      </c>
      <c r="E534" s="14" t="inlineStr">
        <is>
          <t>FIRSTROUND</t>
        </is>
      </c>
      <c r="F534" s="78" t="inlineStr">
        <is>
          <t>FIRSTROUND(AD807,AD$784,AD827)</t>
        </is>
      </c>
    </row>
    <row r="535">
      <c r="A535" s="14" t="n">
        <v>838</v>
      </c>
      <c r="B535" s="14" t="inlineStr">
        <is>
          <t>first</t>
        </is>
      </c>
      <c r="C535" s="14" t="inlineStr">
        <is>
          <t>bio</t>
        </is>
      </c>
      <c r="D535" s="14" t="inlineStr">
        <is>
          <t>pow</t>
        </is>
      </c>
      <c r="E535" s="14" t="inlineStr">
        <is>
          <t>FIRSTROUND</t>
        </is>
      </c>
      <c r="F535" s="78" t="inlineStr">
        <is>
          <t>FIRSTROUND(AD808,AD$784,AD828)</t>
        </is>
      </c>
    </row>
    <row r="536">
      <c r="A536" s="14" t="n">
        <v>840</v>
      </c>
      <c r="B536" s="14" t="inlineStr">
        <is>
          <t>space</t>
        </is>
      </c>
      <c r="C536" s="14" t="inlineStr">
        <is>
          <t>coa</t>
        </is>
      </c>
      <c r="D536" s="14" t="inlineStr">
        <is>
          <t>pow</t>
        </is>
      </c>
      <c r="E536" s="14" t="inlineStr">
        <is>
          <t>SPACE</t>
        </is>
      </c>
      <c r="F536" s="78" t="inlineStr">
        <is>
          <t>SPACE(AD800,AD830,AD790)</t>
        </is>
      </c>
    </row>
    <row r="537">
      <c r="A537" s="14" t="n">
        <v>841</v>
      </c>
      <c r="B537" s="14" t="inlineStr">
        <is>
          <t>space</t>
        </is>
      </c>
      <c r="C537" s="14" t="inlineStr">
        <is>
          <t>nga</t>
        </is>
      </c>
      <c r="D537" s="14" t="inlineStr">
        <is>
          <t>pow</t>
        </is>
      </c>
      <c r="E537" s="14" t="inlineStr">
        <is>
          <t>SPACE</t>
        </is>
      </c>
      <c r="F537" s="78" t="inlineStr">
        <is>
          <t>SPACE(AD801,AD831,AD791)</t>
        </is>
      </c>
    </row>
    <row r="538">
      <c r="A538" s="14" t="n">
        <v>842</v>
      </c>
      <c r="B538" s="14" t="inlineStr">
        <is>
          <t>space</t>
        </is>
      </c>
      <c r="C538" s="14" t="inlineStr">
        <is>
          <t>oop</t>
        </is>
      </c>
      <c r="D538" s="14" t="inlineStr">
        <is>
          <t>pow</t>
        </is>
      </c>
      <c r="E538" s="14" t="inlineStr">
        <is>
          <t>SPACE</t>
        </is>
      </c>
      <c r="F538" s="78" t="inlineStr">
        <is>
          <t>SPACE(AD802,AD832,AD792)</t>
        </is>
      </c>
    </row>
    <row r="539">
      <c r="A539" s="14" t="n">
        <v>843</v>
      </c>
      <c r="B539" s="14" t="inlineStr">
        <is>
          <t>space</t>
        </is>
      </c>
      <c r="C539" s="14" t="inlineStr">
        <is>
          <t>nuc</t>
        </is>
      </c>
      <c r="D539" s="14" t="inlineStr">
        <is>
          <t>pow</t>
        </is>
      </c>
      <c r="E539" s="14" t="inlineStr">
        <is>
          <t>SPACE</t>
        </is>
      </c>
      <c r="F539" s="78" t="inlineStr">
        <is>
          <t>SPACE(AD803,AD833,AD793)</t>
        </is>
      </c>
    </row>
    <row r="540">
      <c r="A540" s="14" t="n">
        <v>844</v>
      </c>
      <c r="B540" s="14" t="inlineStr">
        <is>
          <t>space</t>
        </is>
      </c>
      <c r="C540" s="14" t="inlineStr">
        <is>
          <t>wnd</t>
        </is>
      </c>
      <c r="D540" s="14" t="inlineStr">
        <is>
          <t>pow</t>
        </is>
      </c>
      <c r="E540" s="14" t="inlineStr">
        <is>
          <t>SPACE</t>
        </is>
      </c>
      <c r="F540" s="78" t="inlineStr">
        <is>
          <t>SPACE(AD804,AD834,AD794)</t>
        </is>
      </c>
    </row>
    <row r="541">
      <c r="A541" s="14" t="n">
        <v>845</v>
      </c>
      <c r="B541" s="14" t="inlineStr">
        <is>
          <t>space</t>
        </is>
      </c>
      <c r="C541" s="14" t="inlineStr">
        <is>
          <t>sol</t>
        </is>
      </c>
      <c r="D541" s="14" t="inlineStr">
        <is>
          <t>pow</t>
        </is>
      </c>
      <c r="E541" s="14" t="inlineStr">
        <is>
          <t>SPACE</t>
        </is>
      </c>
      <c r="F541" s="78" t="inlineStr">
        <is>
          <t>SPACE(AD805,AD835,AD795)</t>
        </is>
      </c>
    </row>
    <row r="542">
      <c r="A542" s="14" t="n">
        <v>846</v>
      </c>
      <c r="B542" s="14" t="inlineStr">
        <is>
          <t>space</t>
        </is>
      </c>
      <c r="C542" s="14" t="inlineStr">
        <is>
          <t>hyd</t>
        </is>
      </c>
      <c r="D542" s="14" t="inlineStr">
        <is>
          <t>pow</t>
        </is>
      </c>
      <c r="E542" s="14" t="inlineStr">
        <is>
          <t>SPACE</t>
        </is>
      </c>
      <c r="F542" s="78" t="inlineStr">
        <is>
          <t>SPACE(AD806,AD836,AD796)</t>
        </is>
      </c>
    </row>
    <row r="543">
      <c r="A543" s="14" t="n">
        <v>847</v>
      </c>
      <c r="B543" s="14" t="inlineStr">
        <is>
          <t>space</t>
        </is>
      </c>
      <c r="C543" s="14" t="inlineStr">
        <is>
          <t>ore</t>
        </is>
      </c>
      <c r="D543" s="14" t="inlineStr">
        <is>
          <t>pow</t>
        </is>
      </c>
      <c r="E543" s="14" t="inlineStr">
        <is>
          <t>SPACE</t>
        </is>
      </c>
      <c r="F543" s="78" t="inlineStr">
        <is>
          <t>SPACE(AD807,AD837,AD797)</t>
        </is>
      </c>
    </row>
    <row r="544">
      <c r="A544" s="14" t="n">
        <v>848</v>
      </c>
      <c r="B544" s="14" t="inlineStr">
        <is>
          <t>space</t>
        </is>
      </c>
      <c r="C544" s="14" t="inlineStr">
        <is>
          <t>bio</t>
        </is>
      </c>
      <c r="D544" s="14" t="inlineStr">
        <is>
          <t>pow</t>
        </is>
      </c>
      <c r="E544" s="14" t="inlineStr">
        <is>
          <t>SPACE</t>
        </is>
      </c>
      <c r="F544" s="78" t="inlineStr">
        <is>
          <t>SPACE(AD808,AD838,AD798)</t>
        </is>
      </c>
    </row>
    <row r="545">
      <c r="A545" s="14" t="n">
        <v>850</v>
      </c>
      <c r="B545" s="14" t="inlineStr">
        <is>
          <t>second</t>
        </is>
      </c>
      <c r="C545" s="14" t="inlineStr">
        <is>
          <t>coa</t>
        </is>
      </c>
      <c r="D545" s="14" t="inlineStr">
        <is>
          <t>pow</t>
        </is>
      </c>
      <c r="E545" s="14" t="inlineStr">
        <is>
          <t>CHEAPFILL</t>
        </is>
      </c>
      <c r="F545" s="78" t="inlineStr">
        <is>
          <t>CHEAPFILL(AD790,AD840,AD$788,SUMPRODUCT((AD$583:AD$591+$D$850:$D$858&lt;AD583+$D850)*AD$840:AD$848))</t>
        </is>
      </c>
    </row>
    <row r="546">
      <c r="A546" s="14" t="n">
        <v>851</v>
      </c>
      <c r="B546" s="14" t="inlineStr">
        <is>
          <t>second</t>
        </is>
      </c>
      <c r="C546" s="14" t="inlineStr">
        <is>
          <t>nga</t>
        </is>
      </c>
      <c r="D546" s="14" t="inlineStr">
        <is>
          <t>pow</t>
        </is>
      </c>
      <c r="E546" s="14" t="inlineStr">
        <is>
          <t>CHEAPFILL</t>
        </is>
      </c>
      <c r="F546" s="78" t="inlineStr">
        <is>
          <t>CHEAPFILL(AD791,AD841,AD$788,SUMPRODUCT((AD$583:AD$591+$D$850:$D$858&lt;AD584+$D851)*AD$840:AD$848))</t>
        </is>
      </c>
    </row>
    <row r="547">
      <c r="A547" s="14" t="n">
        <v>852</v>
      </c>
      <c r="B547" s="14" t="inlineStr">
        <is>
          <t>second</t>
        </is>
      </c>
      <c r="C547" s="14" t="inlineStr">
        <is>
          <t>oop</t>
        </is>
      </c>
      <c r="D547" s="14" t="inlineStr">
        <is>
          <t>pow</t>
        </is>
      </c>
      <c r="E547" s="14" t="inlineStr">
        <is>
          <t>CHEAPFILL</t>
        </is>
      </c>
      <c r="F547" s="78" t="inlineStr">
        <is>
          <t>CHEAPFILL(AD792,AD842,AD$788,SUMPRODUCT((AD$583:AD$591+$D$850:$D$858&lt;AD585+$D852)*AD$840:AD$848))</t>
        </is>
      </c>
    </row>
    <row r="548">
      <c r="A548" s="14" t="n">
        <v>853</v>
      </c>
      <c r="B548" s="14" t="inlineStr">
        <is>
          <t>second</t>
        </is>
      </c>
      <c r="C548" s="14" t="inlineStr">
        <is>
          <t>nuc</t>
        </is>
      </c>
      <c r="D548" s="14" t="inlineStr">
        <is>
          <t>pow</t>
        </is>
      </c>
      <c r="E548" s="14" t="inlineStr">
        <is>
          <t>CHEAPFILL</t>
        </is>
      </c>
      <c r="F548" s="78" t="inlineStr">
        <is>
          <t>CHEAPFILL(AD793,AD843,AD$788,SUMPRODUCT((AD$583:AD$591+$D$850:$D$858&lt;AD586+$D853)*AD$840:AD$848))</t>
        </is>
      </c>
    </row>
    <row r="549">
      <c r="A549" s="14" t="n">
        <v>854</v>
      </c>
      <c r="B549" s="14" t="inlineStr">
        <is>
          <t>second</t>
        </is>
      </c>
      <c r="C549" s="14" t="inlineStr">
        <is>
          <t>wnd</t>
        </is>
      </c>
      <c r="D549" s="14" t="inlineStr">
        <is>
          <t>pow</t>
        </is>
      </c>
      <c r="E549" s="14" t="inlineStr">
        <is>
          <t>CHEAPFILL</t>
        </is>
      </c>
      <c r="F549" s="78" t="inlineStr">
        <is>
          <t>CHEAPFILL(AD794,AD844,AD$788,SUMPRODUCT((AD$583:AD$591+$D$850:$D$858&lt;AD587+$D854)*AD$840:AD$848))</t>
        </is>
      </c>
    </row>
    <row r="550">
      <c r="A550" s="14" t="n">
        <v>855</v>
      </c>
      <c r="B550" s="14" t="inlineStr">
        <is>
          <t>second</t>
        </is>
      </c>
      <c r="C550" s="14" t="inlineStr">
        <is>
          <t>sol</t>
        </is>
      </c>
      <c r="D550" s="14" t="inlineStr">
        <is>
          <t>pow</t>
        </is>
      </c>
      <c r="E550" s="14" t="inlineStr">
        <is>
          <t>CHEAPFILL</t>
        </is>
      </c>
      <c r="F550" s="78" t="inlineStr">
        <is>
          <t>CHEAPFILL(AD795,AD845,AD$788,SUMPRODUCT((AD$583:AD$591+$D$850:$D$858&lt;AD588+$D855)*AD$840:AD$848))</t>
        </is>
      </c>
    </row>
    <row r="551">
      <c r="A551" s="14" t="n">
        <v>856</v>
      </c>
      <c r="B551" s="14" t="inlineStr">
        <is>
          <t>second</t>
        </is>
      </c>
      <c r="C551" s="14" t="inlineStr">
        <is>
          <t>hyd</t>
        </is>
      </c>
      <c r="D551" s="14" t="inlineStr">
        <is>
          <t>pow</t>
        </is>
      </c>
      <c r="E551" s="14" t="inlineStr">
        <is>
          <t>CHEAPFILL</t>
        </is>
      </c>
      <c r="F551" s="78" t="inlineStr">
        <is>
          <t>CHEAPFILL(AD796,AD846,AD$788,SUMPRODUCT((AD$583:AD$591+$D$850:$D$858&lt;AD589+$D856)*AD$840:AD$848))</t>
        </is>
      </c>
    </row>
    <row r="552">
      <c r="A552" s="14" t="n">
        <v>857</v>
      </c>
      <c r="B552" s="14" t="inlineStr">
        <is>
          <t>second</t>
        </is>
      </c>
      <c r="C552" s="14" t="inlineStr">
        <is>
          <t>ore</t>
        </is>
      </c>
      <c r="D552" s="14" t="inlineStr">
        <is>
          <t>pow</t>
        </is>
      </c>
      <c r="E552" s="14" t="inlineStr">
        <is>
          <t>CHEAPFILL</t>
        </is>
      </c>
      <c r="F552" s="78" t="inlineStr">
        <is>
          <t>CHEAPFILL(AD797,AD847,AD$788,SUMPRODUCT((AD$583:AD$591+$D$850:$D$858&lt;AD590+$D857)*AD$840:AD$848))</t>
        </is>
      </c>
    </row>
    <row r="553">
      <c r="A553" s="14" t="n">
        <v>858</v>
      </c>
      <c r="B553" s="14" t="inlineStr">
        <is>
          <t>second</t>
        </is>
      </c>
      <c r="C553" s="14" t="inlineStr">
        <is>
          <t>bio</t>
        </is>
      </c>
      <c r="D553" s="14" t="inlineStr">
        <is>
          <t>pow</t>
        </is>
      </c>
      <c r="E553" s="14" t="inlineStr">
        <is>
          <t>CHEAPFILL</t>
        </is>
      </c>
      <c r="F553" s="78" t="inlineStr">
        <is>
          <t>CHEAPFILL(AD798,AD848,AD$788,SUMPRODUCT((AD$583:AD$591+$D$850:$D$858&lt;AD591+$D858)*AD$840:AD$848))</t>
        </is>
      </c>
    </row>
    <row r="554">
      <c r="A554" s="14" t="n">
        <v>860</v>
      </c>
      <c r="B554" s="14" t="inlineStr">
        <is>
          <t>nei</t>
        </is>
      </c>
      <c r="C554" s="14" t="inlineStr">
        <is>
          <t>coa</t>
        </is>
      </c>
      <c r="D554" s="14" t="inlineStr">
        <is>
          <t>pow</t>
        </is>
      </c>
      <c r="E554" s="14" t="inlineStr">
        <is>
          <t>ADDED</t>
        </is>
      </c>
      <c r="F554" s="78" t="inlineStr">
        <is>
          <t>ADDED(AD830,AD850)</t>
        </is>
      </c>
    </row>
    <row r="555">
      <c r="A555" s="14" t="n">
        <v>861</v>
      </c>
      <c r="B555" s="14" t="inlineStr">
        <is>
          <t>nei</t>
        </is>
      </c>
      <c r="C555" s="14" t="inlineStr">
        <is>
          <t>nga</t>
        </is>
      </c>
      <c r="D555" s="14" t="inlineStr">
        <is>
          <t>pow</t>
        </is>
      </c>
      <c r="E555" s="14" t="inlineStr">
        <is>
          <t>ADDED</t>
        </is>
      </c>
      <c r="F555" s="78" t="inlineStr">
        <is>
          <t>ADDED(AD831,AD851)</t>
        </is>
      </c>
    </row>
    <row r="556">
      <c r="A556" s="14" t="n">
        <v>862</v>
      </c>
      <c r="B556" s="14" t="inlineStr">
        <is>
          <t>nei</t>
        </is>
      </c>
      <c r="C556" s="14" t="inlineStr">
        <is>
          <t>oop</t>
        </is>
      </c>
      <c r="D556" s="14" t="inlineStr">
        <is>
          <t>pow</t>
        </is>
      </c>
      <c r="E556" s="14" t="inlineStr">
        <is>
          <t>ADDED</t>
        </is>
      </c>
      <c r="F556" s="78" t="inlineStr">
        <is>
          <t>ADDED(AD832,AD852)</t>
        </is>
      </c>
    </row>
    <row r="557">
      <c r="A557" s="14" t="n">
        <v>863</v>
      </c>
      <c r="B557" s="14" t="inlineStr">
        <is>
          <t>nei</t>
        </is>
      </c>
      <c r="C557" s="14" t="inlineStr">
        <is>
          <t>nuc</t>
        </is>
      </c>
      <c r="D557" s="14" t="inlineStr">
        <is>
          <t>pow</t>
        </is>
      </c>
      <c r="E557" s="14" t="inlineStr">
        <is>
          <t>ADDED</t>
        </is>
      </c>
      <c r="F557" s="78" t="inlineStr">
        <is>
          <t>ADDED(AD833,AD853)</t>
        </is>
      </c>
    </row>
    <row r="558">
      <c r="A558" s="14" t="n">
        <v>864</v>
      </c>
      <c r="B558" s="14" t="inlineStr">
        <is>
          <t>nei</t>
        </is>
      </c>
      <c r="C558" s="14" t="inlineStr">
        <is>
          <t>wnd</t>
        </is>
      </c>
      <c r="D558" s="14" t="inlineStr">
        <is>
          <t>pow</t>
        </is>
      </c>
      <c r="E558" s="14" t="inlineStr">
        <is>
          <t>ADDED</t>
        </is>
      </c>
      <c r="F558" s="78" t="inlineStr">
        <is>
          <t>ADDED(AD834,AD854)</t>
        </is>
      </c>
    </row>
    <row r="559">
      <c r="A559" s="14" t="n">
        <v>865</v>
      </c>
      <c r="B559" s="14" t="inlineStr">
        <is>
          <t>nei</t>
        </is>
      </c>
      <c r="C559" s="14" t="inlineStr">
        <is>
          <t>sol</t>
        </is>
      </c>
      <c r="D559" s="14" t="inlineStr">
        <is>
          <t>pow</t>
        </is>
      </c>
      <c r="E559" s="14" t="inlineStr">
        <is>
          <t>ADDED</t>
        </is>
      </c>
      <c r="F559" s="78" t="inlineStr">
        <is>
          <t>ADDED(AD835,AD855)</t>
        </is>
      </c>
    </row>
    <row r="560">
      <c r="A560" s="14" t="n">
        <v>866</v>
      </c>
      <c r="B560" s="14" t="inlineStr">
        <is>
          <t>nei</t>
        </is>
      </c>
      <c r="C560" s="14" t="inlineStr">
        <is>
          <t>hyd</t>
        </is>
      </c>
      <c r="D560" s="14" t="inlineStr">
        <is>
          <t>pow</t>
        </is>
      </c>
      <c r="E560" s="14" t="inlineStr">
        <is>
          <t>ADDED</t>
        </is>
      </c>
      <c r="F560" s="78" t="inlineStr">
        <is>
          <t>ADDED(AD836,AD856)</t>
        </is>
      </c>
    </row>
    <row r="561">
      <c r="A561" s="14" t="n">
        <v>867</v>
      </c>
      <c r="B561" s="14" t="inlineStr">
        <is>
          <t>nei</t>
        </is>
      </c>
      <c r="C561" s="14" t="inlineStr">
        <is>
          <t>ore</t>
        </is>
      </c>
      <c r="D561" s="14" t="inlineStr">
        <is>
          <t>pow</t>
        </is>
      </c>
      <c r="E561" s="14" t="inlineStr">
        <is>
          <t>ADDED</t>
        </is>
      </c>
      <c r="F561" s="78" t="inlineStr">
        <is>
          <t>ADDED(AD837,AD857)</t>
        </is>
      </c>
    </row>
    <row r="562">
      <c r="A562" s="14" t="n">
        <v>868</v>
      </c>
      <c r="B562" s="14" t="inlineStr">
        <is>
          <t>nei</t>
        </is>
      </c>
      <c r="C562" s="14" t="inlineStr">
        <is>
          <t>bio</t>
        </is>
      </c>
      <c r="D562" s="14" t="inlineStr">
        <is>
          <t>pow</t>
        </is>
      </c>
      <c r="E562" s="14" t="inlineStr">
        <is>
          <t>ADDED</t>
        </is>
      </c>
      <c r="F562" s="78" t="inlineStr">
        <is>
          <t>ADDED(AD838,AD858)</t>
        </is>
      </c>
    </row>
    <row r="563">
      <c r="A563" s="14" t="n">
        <v>870</v>
      </c>
      <c r="B563" s="14" t="inlineStr">
        <is>
          <t>nim</t>
        </is>
      </c>
      <c r="C563" s="14" t="inlineStr">
        <is>
          <t>coa</t>
        </is>
      </c>
      <c r="D563" s="14" t="inlineStr">
        <is>
          <t>pow</t>
        </is>
      </c>
      <c r="E563" s="14" t="inlineStr">
        <is>
          <t>SCALE</t>
        </is>
      </c>
      <c r="F563" s="78" t="inlineStr">
        <is>
          <t>SCALE(AD860,$D870)</t>
        </is>
      </c>
    </row>
    <row r="564">
      <c r="A564" s="14" t="n">
        <v>871</v>
      </c>
      <c r="B564" s="14" t="inlineStr">
        <is>
          <t>nim</t>
        </is>
      </c>
      <c r="C564" s="14" t="inlineStr">
        <is>
          <t>nga</t>
        </is>
      </c>
      <c r="D564" s="14" t="inlineStr">
        <is>
          <t>pow</t>
        </is>
      </c>
      <c r="E564" s="14" t="inlineStr">
        <is>
          <t>SCALE</t>
        </is>
      </c>
      <c r="F564" s="78" t="inlineStr">
        <is>
          <t>SCALE(AD861,$D871)</t>
        </is>
      </c>
    </row>
    <row r="565">
      <c r="A565" s="14" t="n">
        <v>872</v>
      </c>
      <c r="B565" s="14" t="inlineStr">
        <is>
          <t>nim</t>
        </is>
      </c>
      <c r="C565" s="14" t="inlineStr">
        <is>
          <t>oop</t>
        </is>
      </c>
      <c r="D565" s="14" t="inlineStr">
        <is>
          <t>pow</t>
        </is>
      </c>
      <c r="E565" s="14" t="inlineStr">
        <is>
          <t>SCALE</t>
        </is>
      </c>
      <c r="F565" s="78" t="inlineStr">
        <is>
          <t>SCALE(AD862,$D872)</t>
        </is>
      </c>
    </row>
    <row r="566">
      <c r="A566" s="14" t="n">
        <v>873</v>
      </c>
      <c r="B566" s="14" t="inlineStr">
        <is>
          <t>nim</t>
        </is>
      </c>
      <c r="C566" s="14" t="inlineStr">
        <is>
          <t>nuc</t>
        </is>
      </c>
      <c r="D566" s="14" t="inlineStr">
        <is>
          <t>pow</t>
        </is>
      </c>
      <c r="E566" s="14" t="inlineStr">
        <is>
          <t>SCALE</t>
        </is>
      </c>
      <c r="F566" s="78" t="inlineStr">
        <is>
          <t>SCALE(AD863,$D873)</t>
        </is>
      </c>
    </row>
    <row r="567">
      <c r="A567" s="14" t="n">
        <v>874</v>
      </c>
      <c r="B567" s="14" t="inlineStr">
        <is>
          <t>nim</t>
        </is>
      </c>
      <c r="C567" s="14" t="inlineStr">
        <is>
          <t>wnd</t>
        </is>
      </c>
      <c r="D567" s="14" t="inlineStr">
        <is>
          <t>pow</t>
        </is>
      </c>
      <c r="E567" s="14" t="inlineStr">
        <is>
          <t>SCALE</t>
        </is>
      </c>
      <c r="F567" s="78" t="inlineStr">
        <is>
          <t>SCALE(AD864,$D874)</t>
        </is>
      </c>
    </row>
    <row r="568">
      <c r="A568" s="14" t="n">
        <v>875</v>
      </c>
      <c r="B568" s="14" t="inlineStr">
        <is>
          <t>nim</t>
        </is>
      </c>
      <c r="C568" s="14" t="inlineStr">
        <is>
          <t>sol</t>
        </is>
      </c>
      <c r="D568" s="14" t="inlineStr">
        <is>
          <t>pow</t>
        </is>
      </c>
      <c r="E568" s="14" t="inlineStr">
        <is>
          <t>SCALE</t>
        </is>
      </c>
      <c r="F568" s="78" t="inlineStr">
        <is>
          <t>SCALE(AD865,$D875)</t>
        </is>
      </c>
    </row>
    <row r="569">
      <c r="A569" s="14" t="n">
        <v>876</v>
      </c>
      <c r="B569" s="14" t="inlineStr">
        <is>
          <t>nim</t>
        </is>
      </c>
      <c r="C569" s="14" t="inlineStr">
        <is>
          <t>hyd</t>
        </is>
      </c>
      <c r="D569" s="14" t="inlineStr">
        <is>
          <t>pow</t>
        </is>
      </c>
      <c r="E569" s="14" t="inlineStr">
        <is>
          <t>SCALE</t>
        </is>
      </c>
      <c r="F569" s="78" t="inlineStr">
        <is>
          <t>SCALE(AD866,$D876)</t>
        </is>
      </c>
    </row>
    <row r="570">
      <c r="A570" s="14" t="n">
        <v>877</v>
      </c>
      <c r="B570" s="14" t="inlineStr">
        <is>
          <t>nim</t>
        </is>
      </c>
      <c r="C570" s="14" t="inlineStr">
        <is>
          <t>ore</t>
        </is>
      </c>
      <c r="D570" s="14" t="inlineStr">
        <is>
          <t>pow</t>
        </is>
      </c>
      <c r="E570" s="14" t="inlineStr">
        <is>
          <t>SCALE</t>
        </is>
      </c>
      <c r="F570" s="78" t="inlineStr">
        <is>
          <t>SCALE(AD867,$D877)</t>
        </is>
      </c>
    </row>
    <row r="571">
      <c r="A571" s="14" t="n">
        <v>878</v>
      </c>
      <c r="B571" s="14" t="inlineStr">
        <is>
          <t>nim</t>
        </is>
      </c>
      <c r="C571" s="14" t="inlineStr">
        <is>
          <t>bio</t>
        </is>
      </c>
      <c r="D571" s="14" t="inlineStr">
        <is>
          <t>pow</t>
        </is>
      </c>
      <c r="E571" s="14" t="inlineStr">
        <is>
          <t>SCALE</t>
        </is>
      </c>
      <c r="F571" s="78" t="inlineStr">
        <is>
          <t>SCALE(AD868,$D878)</t>
        </is>
      </c>
    </row>
    <row r="572">
      <c r="A572" s="14" t="n">
        <v>882</v>
      </c>
      <c r="B572" s="14" t="inlineStr">
        <is>
          <t>usd</t>
        </is>
      </c>
      <c r="C572" s="14" t="inlineStr">
        <is>
          <t>coa</t>
        </is>
      </c>
      <c r="D572" s="14" t="inlineStr">
        <is>
          <t>pow</t>
        </is>
      </c>
      <c r="E572" s="14" t="inlineStr">
        <is>
          <t>INVSPEND</t>
        </is>
      </c>
      <c r="F572" s="78" t="inlineStr">
        <is>
          <t>INVSPEND(AD870,AD455)</t>
        </is>
      </c>
    </row>
    <row r="573">
      <c r="A573" s="14" t="n">
        <v>883</v>
      </c>
      <c r="B573" s="14" t="inlineStr">
        <is>
          <t>usd</t>
        </is>
      </c>
      <c r="C573" s="14" t="inlineStr">
        <is>
          <t>nga</t>
        </is>
      </c>
      <c r="D573" s="14" t="inlineStr">
        <is>
          <t>pow</t>
        </is>
      </c>
      <c r="E573" s="14" t="inlineStr">
        <is>
          <t>INVSPEND</t>
        </is>
      </c>
      <c r="F573" s="78" t="inlineStr">
        <is>
          <t>INVSPEND(AD871,AD456)</t>
        </is>
      </c>
    </row>
    <row r="574">
      <c r="A574" s="14" t="n">
        <v>884</v>
      </c>
      <c r="B574" s="14" t="inlineStr">
        <is>
          <t>usd</t>
        </is>
      </c>
      <c r="C574" s="14" t="inlineStr">
        <is>
          <t>oop</t>
        </is>
      </c>
      <c r="D574" s="14" t="inlineStr">
        <is>
          <t>pow</t>
        </is>
      </c>
      <c r="E574" s="14" t="inlineStr">
        <is>
          <t>INVSPEND</t>
        </is>
      </c>
      <c r="F574" s="78" t="inlineStr">
        <is>
          <t>INVSPEND(AD872,AD457)</t>
        </is>
      </c>
    </row>
    <row r="575">
      <c r="A575" s="14" t="n">
        <v>885</v>
      </c>
      <c r="B575" s="14" t="inlineStr">
        <is>
          <t>usd</t>
        </is>
      </c>
      <c r="C575" s="14" t="inlineStr">
        <is>
          <t>nuc</t>
        </is>
      </c>
      <c r="D575" s="14" t="inlineStr">
        <is>
          <t>pow</t>
        </is>
      </c>
      <c r="E575" s="14" t="inlineStr">
        <is>
          <t>INVSPEND</t>
        </is>
      </c>
      <c r="F575" s="78" t="inlineStr">
        <is>
          <t>INVSPEND(AD873,AD458)</t>
        </is>
      </c>
    </row>
    <row r="576">
      <c r="A576" s="14" t="n">
        <v>886</v>
      </c>
      <c r="B576" s="14" t="inlineStr">
        <is>
          <t>usd</t>
        </is>
      </c>
      <c r="C576" s="14" t="inlineStr">
        <is>
          <t>wnd</t>
        </is>
      </c>
      <c r="D576" s="14" t="inlineStr">
        <is>
          <t>pow</t>
        </is>
      </c>
      <c r="E576" s="14" t="inlineStr">
        <is>
          <t>INVSPEND</t>
        </is>
      </c>
      <c r="F576" s="78" t="inlineStr">
        <is>
          <t>INVSPEND(AD874,AD459)</t>
        </is>
      </c>
    </row>
    <row r="577">
      <c r="A577" s="14" t="n">
        <v>887</v>
      </c>
      <c r="B577" s="14" t="inlineStr">
        <is>
          <t>usd</t>
        </is>
      </c>
      <c r="C577" s="14" t="inlineStr">
        <is>
          <t>sol</t>
        </is>
      </c>
      <c r="D577" s="14" t="inlineStr">
        <is>
          <t>pow</t>
        </is>
      </c>
      <c r="E577" s="14" t="inlineStr">
        <is>
          <t>INVSPEND</t>
        </is>
      </c>
      <c r="F577" s="78" t="inlineStr">
        <is>
          <t>INVSPEND(AD875,AD460)</t>
        </is>
      </c>
    </row>
    <row r="578">
      <c r="A578" s="14" t="n">
        <v>888</v>
      </c>
      <c r="B578" s="14" t="inlineStr">
        <is>
          <t>usd</t>
        </is>
      </c>
      <c r="C578" s="14" t="inlineStr">
        <is>
          <t>hyd</t>
        </is>
      </c>
      <c r="D578" s="14" t="inlineStr">
        <is>
          <t>pow</t>
        </is>
      </c>
      <c r="E578" s="14" t="inlineStr">
        <is>
          <t>INVSPEND</t>
        </is>
      </c>
      <c r="F578" s="78" t="inlineStr">
        <is>
          <t>INVSPEND(AD876,AD461)</t>
        </is>
      </c>
    </row>
    <row r="579">
      <c r="A579" s="14" t="n">
        <v>889</v>
      </c>
      <c r="B579" s="14" t="inlineStr">
        <is>
          <t>usd</t>
        </is>
      </c>
      <c r="C579" s="14" t="inlineStr">
        <is>
          <t>ore</t>
        </is>
      </c>
      <c r="D579" s="14" t="inlineStr">
        <is>
          <t>pow</t>
        </is>
      </c>
      <c r="E579" s="14" t="inlineStr">
        <is>
          <t>INVSPEND</t>
        </is>
      </c>
      <c r="F579" s="78" t="inlineStr">
        <is>
          <t>INVSPEND(AD877,AD462)</t>
        </is>
      </c>
    </row>
    <row r="580">
      <c r="A580" s="14" t="n">
        <v>890</v>
      </c>
      <c r="B580" s="14" t="inlineStr">
        <is>
          <t>usd</t>
        </is>
      </c>
      <c r="C580" s="14" t="inlineStr">
        <is>
          <t>bio</t>
        </is>
      </c>
      <c r="D580" s="14" t="inlineStr">
        <is>
          <t>pow</t>
        </is>
      </c>
      <c r="E580" s="14" t="inlineStr">
        <is>
          <t>INVSPEND</t>
        </is>
      </c>
      <c r="F580" s="78" t="inlineStr">
        <is>
          <t>INVSPEND(AD878,AD463)</t>
        </is>
      </c>
    </row>
    <row r="581">
      <c r="A581" s="14" t="n">
        <v>894</v>
      </c>
      <c r="B581" s="14" t="inlineStr">
        <is>
          <t>phi</t>
        </is>
      </c>
      <c r="C581" s="14" t="inlineStr">
        <is>
          <t>coa</t>
        </is>
      </c>
      <c r="D581" s="14" t="inlineStr">
        <is>
          <t>pow</t>
        </is>
      </c>
      <c r="E581" s="14" t="inlineStr">
        <is>
          <t>VINTSHARE</t>
        </is>
      </c>
      <c r="F581" s="78" t="inlineStr">
        <is>
          <t>VINTSHARE(AD870,AD727,AD759)</t>
        </is>
      </c>
    </row>
    <row r="582">
      <c r="A582" s="14" t="n">
        <v>895</v>
      </c>
      <c r="B582" s="14" t="inlineStr">
        <is>
          <t>phi</t>
        </is>
      </c>
      <c r="C582" s="14" t="inlineStr">
        <is>
          <t>nga</t>
        </is>
      </c>
      <c r="D582" s="14" t="inlineStr">
        <is>
          <t>pow</t>
        </is>
      </c>
      <c r="E582" s="14" t="inlineStr">
        <is>
          <t>VINTSHARE</t>
        </is>
      </c>
      <c r="F582" s="78" t="inlineStr">
        <is>
          <t>VINTSHARE(AD871,AD728,AD760)</t>
        </is>
      </c>
    </row>
    <row r="583">
      <c r="A583" s="14" t="n">
        <v>896</v>
      </c>
      <c r="B583" s="14" t="inlineStr">
        <is>
          <t>phi</t>
        </is>
      </c>
      <c r="C583" s="14" t="inlineStr">
        <is>
          <t>oop</t>
        </is>
      </c>
      <c r="D583" s="14" t="inlineStr">
        <is>
          <t>pow</t>
        </is>
      </c>
      <c r="E583" s="14" t="inlineStr">
        <is>
          <t>VINTSHARE</t>
        </is>
      </c>
      <c r="F583" s="78" t="inlineStr">
        <is>
          <t>VINTSHARE(AD872,AD729,AD761)</t>
        </is>
      </c>
    </row>
    <row r="584">
      <c r="A584" s="14" t="n">
        <v>897</v>
      </c>
      <c r="B584" s="14" t="inlineStr">
        <is>
          <t>phi</t>
        </is>
      </c>
      <c r="C584" s="14" t="inlineStr">
        <is>
          <t>nuc</t>
        </is>
      </c>
      <c r="D584" s="14" t="inlineStr">
        <is>
          <t>pow</t>
        </is>
      </c>
      <c r="E584" s="14" t="inlineStr">
        <is>
          <t>VINTSHARE</t>
        </is>
      </c>
      <c r="F584" s="78" t="inlineStr">
        <is>
          <t>VINTSHARE(AD873,AD730,AD762)</t>
        </is>
      </c>
    </row>
    <row r="585">
      <c r="A585" s="14" t="n">
        <v>898</v>
      </c>
      <c r="B585" s="14" t="inlineStr">
        <is>
          <t>phi</t>
        </is>
      </c>
      <c r="C585" s="14" t="inlineStr">
        <is>
          <t>wnd</t>
        </is>
      </c>
      <c r="D585" s="14" t="inlineStr">
        <is>
          <t>pow</t>
        </is>
      </c>
      <c r="E585" s="14" t="inlineStr">
        <is>
          <t>VINTSHARE</t>
        </is>
      </c>
      <c r="F585" s="78" t="inlineStr">
        <is>
          <t>VINTSHARE(AD874,AD731,AD763)</t>
        </is>
      </c>
    </row>
    <row r="586">
      <c r="A586" s="14" t="n">
        <v>899</v>
      </c>
      <c r="B586" s="14" t="inlineStr">
        <is>
          <t>phi</t>
        </is>
      </c>
      <c r="C586" s="14" t="inlineStr">
        <is>
          <t>sol</t>
        </is>
      </c>
      <c r="D586" s="14" t="inlineStr">
        <is>
          <t>pow</t>
        </is>
      </c>
      <c r="E586" s="14" t="inlineStr">
        <is>
          <t>VINTSHARE</t>
        </is>
      </c>
      <c r="F586" s="78" t="inlineStr">
        <is>
          <t>VINTSHARE(AD875,AD732,AD764)</t>
        </is>
      </c>
    </row>
    <row r="587">
      <c r="A587" s="14" t="n">
        <v>900</v>
      </c>
      <c r="B587" s="14" t="inlineStr">
        <is>
          <t>phi</t>
        </is>
      </c>
      <c r="C587" s="14" t="inlineStr">
        <is>
          <t>hyd</t>
        </is>
      </c>
      <c r="D587" s="14" t="inlineStr">
        <is>
          <t>pow</t>
        </is>
      </c>
      <c r="E587" s="14" t="inlineStr">
        <is>
          <t>VINTSHARE</t>
        </is>
      </c>
      <c r="F587" s="78" t="inlineStr">
        <is>
          <t>VINTSHARE(AD876,AD733,AD765)</t>
        </is>
      </c>
    </row>
    <row r="588">
      <c r="A588" s="14" t="n">
        <v>901</v>
      </c>
      <c r="B588" s="14" t="inlineStr">
        <is>
          <t>phi</t>
        </is>
      </c>
      <c r="C588" s="14" t="inlineStr">
        <is>
          <t>ore</t>
        </is>
      </c>
      <c r="D588" s="14" t="inlineStr">
        <is>
          <t>pow</t>
        </is>
      </c>
      <c r="E588" s="14" t="inlineStr">
        <is>
          <t>VINTSHARE</t>
        </is>
      </c>
      <c r="F588" s="78" t="inlineStr">
        <is>
          <t>VINTSHARE(AD877,AD734,AD766)</t>
        </is>
      </c>
    </row>
    <row r="589">
      <c r="A589" s="14" t="n">
        <v>902</v>
      </c>
      <c r="B589" s="14" t="inlineStr">
        <is>
          <t>phi</t>
        </is>
      </c>
      <c r="C589" s="14" t="inlineStr">
        <is>
          <t>bio</t>
        </is>
      </c>
      <c r="D589" s="14" t="inlineStr">
        <is>
          <t>pow</t>
        </is>
      </c>
      <c r="E589" s="14" t="inlineStr">
        <is>
          <t>VINTSHARE</t>
        </is>
      </c>
      <c r="F589" s="78" t="inlineStr">
        <is>
          <t>VINTSHARE(AD878,AD735,AD767)</t>
        </is>
      </c>
    </row>
    <row r="590">
      <c r="A590" s="14" t="n">
        <v>911</v>
      </c>
      <c r="B590" s="14" t="inlineStr">
        <is>
          <t>ctxnew</t>
        </is>
      </c>
      <c r="C590" s="14" t="inlineStr">
        <is>
          <t>coa</t>
        </is>
      </c>
      <c r="D590" s="14" t="inlineStr">
        <is>
          <t>rod</t>
        </is>
      </c>
      <c r="E590" s="14" t="inlineStr">
        <is>
          <t>CARBONTAX</t>
        </is>
      </c>
      <c r="F590" s="78" t="inlineStr">
        <is>
          <t>CARBONTAX(INDEX(AD$263:AD$279,$F911),$D911,INDEX(AD$23:AD$30,$E911))</t>
        </is>
      </c>
    </row>
    <row r="591">
      <c r="A591" s="14" t="n">
        <v>912</v>
      </c>
      <c r="B591" s="14" t="inlineStr">
        <is>
          <t>ctxnew</t>
        </is>
      </c>
      <c r="C591" s="14" t="inlineStr">
        <is>
          <t>nga</t>
        </is>
      </c>
      <c r="D591" s="14" t="inlineStr">
        <is>
          <t>rod</t>
        </is>
      </c>
      <c r="E591" s="14" t="inlineStr">
        <is>
          <t>CARBONTAX</t>
        </is>
      </c>
      <c r="F591" s="78" t="inlineStr">
        <is>
          <t>CARBONTAX(INDEX(AD$263:AD$279,$F912),$D912,INDEX(AD$23:AD$30,$E912))</t>
        </is>
      </c>
    </row>
    <row r="592">
      <c r="A592" s="14" t="n">
        <v>913</v>
      </c>
      <c r="B592" s="14" t="inlineStr">
        <is>
          <t>ctxnew</t>
        </is>
      </c>
      <c r="C592" s="14" t="inlineStr">
        <is>
          <t>gso</t>
        </is>
      </c>
      <c r="D592" s="14" t="inlineStr">
        <is>
          <t>rod</t>
        </is>
      </c>
      <c r="E592" s="14" t="inlineStr">
        <is>
          <t>CARBONTAX</t>
        </is>
      </c>
      <c r="F592" s="78" t="inlineStr">
        <is>
          <t>CARBONTAX(INDEX(AD$263:AD$279,$F913),$D913,INDEX(AD$23:AD$30,$E913))</t>
        </is>
      </c>
    </row>
    <row r="593">
      <c r="A593" s="14" t="n">
        <v>914</v>
      </c>
      <c r="B593" s="14" t="inlineStr">
        <is>
          <t>ctxnew</t>
        </is>
      </c>
      <c r="C593" s="14" t="inlineStr">
        <is>
          <t>die</t>
        </is>
      </c>
      <c r="D593" s="14" t="inlineStr">
        <is>
          <t>rod</t>
        </is>
      </c>
      <c r="E593" s="14" t="inlineStr">
        <is>
          <t>CARBONTAX</t>
        </is>
      </c>
      <c r="F593" s="78" t="inlineStr">
        <is>
          <t>CARBONTAX(INDEX(AD$263:AD$279,$F914),$D914,INDEX(AD$23:AD$30,$E914))</t>
        </is>
      </c>
    </row>
    <row r="594">
      <c r="A594" s="14" t="n">
        <v>915</v>
      </c>
      <c r="B594" s="14" t="inlineStr">
        <is>
          <t>ctxnew</t>
        </is>
      </c>
      <c r="C594" s="14" t="inlineStr">
        <is>
          <t>lpg</t>
        </is>
      </c>
      <c r="D594" s="14" t="inlineStr">
        <is>
          <t>rod</t>
        </is>
      </c>
      <c r="E594" s="14" t="inlineStr">
        <is>
          <t>CARBONTAX</t>
        </is>
      </c>
      <c r="F594" s="78" t="inlineStr">
        <is>
          <t>CARBONTAX(INDEX(AD$263:AD$279,$F915),$D915,INDEX(AD$23:AD$30,$E915))</t>
        </is>
      </c>
    </row>
    <row r="595">
      <c r="A595" s="14" t="n">
        <v>916</v>
      </c>
      <c r="B595" s="14" t="inlineStr">
        <is>
          <t>ctxnew</t>
        </is>
      </c>
      <c r="C595" s="14" t="inlineStr">
        <is>
          <t>ker</t>
        </is>
      </c>
      <c r="D595" s="14" t="inlineStr">
        <is>
          <t>rod</t>
        </is>
      </c>
      <c r="E595" s="14" t="inlineStr">
        <is>
          <t>CARBONTAX</t>
        </is>
      </c>
      <c r="F595" s="78" t="inlineStr">
        <is>
          <t>CARBONTAX(INDEX(AD$263:AD$279,$F916),$D916,INDEX(AD$23:AD$30,$E916))</t>
        </is>
      </c>
    </row>
    <row r="596">
      <c r="A596" s="14" t="n">
        <v>917</v>
      </c>
      <c r="B596" s="14" t="inlineStr">
        <is>
          <t>ctxnew</t>
        </is>
      </c>
      <c r="C596" s="14" t="inlineStr">
        <is>
          <t>oop</t>
        </is>
      </c>
      <c r="D596" s="14" t="inlineStr">
        <is>
          <t>rod</t>
        </is>
      </c>
      <c r="E596" s="14" t="inlineStr">
        <is>
          <t>CARBONTAX</t>
        </is>
      </c>
      <c r="F596" s="78" t="inlineStr">
        <is>
          <t>CARBONTAX(INDEX(AD$263:AD$279,$F917),$D917,INDEX(AD$23:AD$30,$E917))</t>
        </is>
      </c>
    </row>
    <row r="597">
      <c r="A597" s="14" t="n">
        <v>918</v>
      </c>
      <c r="B597" s="14" t="inlineStr">
        <is>
          <t>ctxnew</t>
        </is>
      </c>
      <c r="C597" s="14" t="inlineStr">
        <is>
          <t>bio</t>
        </is>
      </c>
      <c r="D597" s="14" t="inlineStr">
        <is>
          <t>rod</t>
        </is>
      </c>
      <c r="E597" s="14" t="inlineStr">
        <is>
          <t>CARBONTAX</t>
        </is>
      </c>
      <c r="F597" s="78" t="inlineStr">
        <is>
          <t>CARBONTAX(INDEX(AD$263:AD$279,$F918),$D918,INDEX(AD$23:AD$30,$E918))</t>
        </is>
      </c>
    </row>
    <row r="598">
      <c r="A598" s="14" t="n">
        <v>920</v>
      </c>
      <c r="B598" s="14" t="inlineStr">
        <is>
          <t>ets</t>
        </is>
      </c>
      <c r="C598" s="14" t="inlineStr">
        <is>
          <t>coa</t>
        </is>
      </c>
      <c r="D598" s="14" t="inlineStr">
        <is>
          <t>rod</t>
        </is>
      </c>
      <c r="E598" s="14" t="inlineStr">
        <is>
          <t>ETSCOST</t>
        </is>
      </c>
      <c r="F598" s="78" t="inlineStr">
        <is>
          <t>ETSCOST(INDEX(AD$280:AD$296,$E920),$D920)</t>
        </is>
      </c>
    </row>
    <row r="599">
      <c r="A599" s="14" t="n">
        <v>921</v>
      </c>
      <c r="B599" s="14" t="inlineStr">
        <is>
          <t>ets</t>
        </is>
      </c>
      <c r="C599" s="14" t="inlineStr">
        <is>
          <t>nga</t>
        </is>
      </c>
      <c r="D599" s="14" t="inlineStr">
        <is>
          <t>rod</t>
        </is>
      </c>
      <c r="E599" s="14" t="inlineStr">
        <is>
          <t>ETSCOST</t>
        </is>
      </c>
      <c r="F599" s="78" t="inlineStr">
        <is>
          <t>ETSCOST(INDEX(AD$280:AD$296,$E921),$D921)</t>
        </is>
      </c>
    </row>
    <row r="600">
      <c r="A600" s="14" t="n">
        <v>922</v>
      </c>
      <c r="B600" s="14" t="inlineStr">
        <is>
          <t>ets</t>
        </is>
      </c>
      <c r="C600" s="14" t="inlineStr">
        <is>
          <t>gso</t>
        </is>
      </c>
      <c r="D600" s="14" t="inlineStr">
        <is>
          <t>rod</t>
        </is>
      </c>
      <c r="E600" s="14" t="inlineStr">
        <is>
          <t>ETSCOST</t>
        </is>
      </c>
      <c r="F600" s="78" t="inlineStr">
        <is>
          <t>ETSCOST(INDEX(AD$280:AD$296,$E922),$D922)</t>
        </is>
      </c>
    </row>
    <row r="601">
      <c r="A601" s="14" t="n">
        <v>923</v>
      </c>
      <c r="B601" s="14" t="inlineStr">
        <is>
          <t>ets</t>
        </is>
      </c>
      <c r="C601" s="14" t="inlineStr">
        <is>
          <t>die</t>
        </is>
      </c>
      <c r="D601" s="14" t="inlineStr">
        <is>
          <t>rod</t>
        </is>
      </c>
      <c r="E601" s="14" t="inlineStr">
        <is>
          <t>ETSCOST</t>
        </is>
      </c>
      <c r="F601" s="78" t="inlineStr">
        <is>
          <t>ETSCOST(INDEX(AD$280:AD$296,$E923),$D923)</t>
        </is>
      </c>
    </row>
    <row r="602">
      <c r="A602" s="14" t="n">
        <v>924</v>
      </c>
      <c r="B602" s="14" t="inlineStr">
        <is>
          <t>ets</t>
        </is>
      </c>
      <c r="C602" s="14" t="inlineStr">
        <is>
          <t>lpg</t>
        </is>
      </c>
      <c r="D602" s="14" t="inlineStr">
        <is>
          <t>rod</t>
        </is>
      </c>
      <c r="E602" s="14" t="inlineStr">
        <is>
          <t>ETSCOST</t>
        </is>
      </c>
      <c r="F602" s="78" t="inlineStr">
        <is>
          <t>ETSCOST(INDEX(AD$280:AD$296,$E924),$D924)</t>
        </is>
      </c>
    </row>
    <row r="603">
      <c r="A603" s="14" t="n">
        <v>925</v>
      </c>
      <c r="B603" s="14" t="inlineStr">
        <is>
          <t>ets</t>
        </is>
      </c>
      <c r="C603" s="14" t="inlineStr">
        <is>
          <t>ker</t>
        </is>
      </c>
      <c r="D603" s="14" t="inlineStr">
        <is>
          <t>rod</t>
        </is>
      </c>
      <c r="E603" s="14" t="inlineStr">
        <is>
          <t>ETSCOST</t>
        </is>
      </c>
      <c r="F603" s="78" t="inlineStr">
        <is>
          <t>ETSCOST(INDEX(AD$280:AD$296,$E925),$D925)</t>
        </is>
      </c>
    </row>
    <row r="604">
      <c r="A604" s="14" t="n">
        <v>926</v>
      </c>
      <c r="B604" s="14" t="inlineStr">
        <is>
          <t>ets</t>
        </is>
      </c>
      <c r="C604" s="14" t="inlineStr">
        <is>
          <t>oop</t>
        </is>
      </c>
      <c r="D604" s="14" t="inlineStr">
        <is>
          <t>rod</t>
        </is>
      </c>
      <c r="E604" s="14" t="inlineStr">
        <is>
          <t>ETSCOST</t>
        </is>
      </c>
      <c r="F604" s="78" t="inlineStr">
        <is>
          <t>ETSCOST(INDEX(AD$280:AD$296,$E926),$D926)</t>
        </is>
      </c>
    </row>
    <row r="605">
      <c r="A605" s="14" t="n">
        <v>927</v>
      </c>
      <c r="B605" s="14" t="inlineStr">
        <is>
          <t>ets</t>
        </is>
      </c>
      <c r="C605" s="14" t="inlineStr">
        <is>
          <t>bio</t>
        </is>
      </c>
      <c r="D605" s="14" t="inlineStr">
        <is>
          <t>rod</t>
        </is>
      </c>
      <c r="E605" s="14" t="inlineStr">
        <is>
          <t>ETSCOST</t>
        </is>
      </c>
      <c r="F605" s="78" t="inlineStr">
        <is>
          <t>ETSCOST(INDEX(AD$280:AD$296,$E927),$D927)</t>
        </is>
      </c>
    </row>
    <row r="606">
      <c r="A606" s="14" t="n">
        <v>929</v>
      </c>
      <c r="B606" s="14" t="inlineStr">
        <is>
          <t>ntx</t>
        </is>
      </c>
      <c r="C606" s="14" t="inlineStr">
        <is>
          <t>coa</t>
        </is>
      </c>
      <c r="D606" s="14" t="inlineStr">
        <is>
          <t>rod</t>
        </is>
      </c>
      <c r="E606" s="14" t="inlineStr">
        <is>
          <t>NEWEXCISE</t>
        </is>
      </c>
      <c r="F606" s="78" t="inlineStr">
        <is>
          <t>NEWEXCISE(INDEX(AD$80:AD$93,$D929),$E929)</t>
        </is>
      </c>
    </row>
    <row r="607">
      <c r="A607" s="14" t="n">
        <v>930</v>
      </c>
      <c r="B607" s="14" t="inlineStr">
        <is>
          <t>ntx</t>
        </is>
      </c>
      <c r="C607" s="14" t="inlineStr">
        <is>
          <t>nga</t>
        </is>
      </c>
      <c r="D607" s="14" t="inlineStr">
        <is>
          <t>rod</t>
        </is>
      </c>
      <c r="E607" s="14" t="inlineStr">
        <is>
          <t>NEWEXCISE</t>
        </is>
      </c>
      <c r="F607" s="78" t="inlineStr">
        <is>
          <t>NEWEXCISE(INDEX(AD$80:AD$93,$D930),$E930)</t>
        </is>
      </c>
    </row>
    <row r="608">
      <c r="A608" s="14" t="n">
        <v>931</v>
      </c>
      <c r="B608" s="14" t="inlineStr">
        <is>
          <t>ntx</t>
        </is>
      </c>
      <c r="C608" s="14" t="inlineStr">
        <is>
          <t>gso</t>
        </is>
      </c>
      <c r="D608" s="14" t="inlineStr">
        <is>
          <t>rod</t>
        </is>
      </c>
      <c r="E608" s="14" t="inlineStr">
        <is>
          <t>NEWEXCISE</t>
        </is>
      </c>
      <c r="F608" s="78" t="inlineStr">
        <is>
          <t>NEWEXCISE(INDEX(AD$80:AD$93,$D931),$E931)</t>
        </is>
      </c>
    </row>
    <row r="609">
      <c r="A609" s="14" t="n">
        <v>932</v>
      </c>
      <c r="B609" s="14" t="inlineStr">
        <is>
          <t>ntx</t>
        </is>
      </c>
      <c r="C609" s="14" t="inlineStr">
        <is>
          <t>die</t>
        </is>
      </c>
      <c r="D609" s="14" t="inlineStr">
        <is>
          <t>rod</t>
        </is>
      </c>
      <c r="E609" s="14" t="inlineStr">
        <is>
          <t>NEWEXCISE</t>
        </is>
      </c>
      <c r="F609" s="78" t="inlineStr">
        <is>
          <t>NEWEXCISE(INDEX(AD$80:AD$93,$D932),$E932)</t>
        </is>
      </c>
    </row>
    <row r="610">
      <c r="A610" s="14" t="n">
        <v>933</v>
      </c>
      <c r="B610" s="14" t="inlineStr">
        <is>
          <t>ntx</t>
        </is>
      </c>
      <c r="C610" s="14" t="inlineStr">
        <is>
          <t>lpg</t>
        </is>
      </c>
      <c r="D610" s="14" t="inlineStr">
        <is>
          <t>rod</t>
        </is>
      </c>
      <c r="E610" s="14" t="inlineStr">
        <is>
          <t>NEWEXCISE</t>
        </is>
      </c>
      <c r="F610" s="78" t="inlineStr">
        <is>
          <t>NEWEXCISE(INDEX(AD$80:AD$93,$D933),$E933)</t>
        </is>
      </c>
    </row>
    <row r="611">
      <c r="A611" s="14" t="n">
        <v>934</v>
      </c>
      <c r="B611" s="14" t="inlineStr">
        <is>
          <t>ntx</t>
        </is>
      </c>
      <c r="C611" s="14" t="inlineStr">
        <is>
          <t>ker</t>
        </is>
      </c>
      <c r="D611" s="14" t="inlineStr">
        <is>
          <t>rod</t>
        </is>
      </c>
      <c r="E611" s="14" t="inlineStr">
        <is>
          <t>NEWEXCISE</t>
        </is>
      </c>
      <c r="F611" s="78" t="inlineStr">
        <is>
          <t>NEWEXCISE(INDEX(AD$80:AD$93,$D934),$E934)</t>
        </is>
      </c>
    </row>
    <row r="612">
      <c r="A612" s="14" t="n">
        <v>935</v>
      </c>
      <c r="B612" s="14" t="inlineStr">
        <is>
          <t>ntx</t>
        </is>
      </c>
      <c r="C612" s="14" t="inlineStr">
        <is>
          <t>oop</t>
        </is>
      </c>
      <c r="D612" s="14" t="inlineStr">
        <is>
          <t>rod</t>
        </is>
      </c>
      <c r="E612" s="14" t="inlineStr">
        <is>
          <t>NEWEXCISE</t>
        </is>
      </c>
      <c r="F612" s="78" t="inlineStr">
        <is>
          <t>NEWEXCISE(INDEX(AD$80:AD$93,$D935),$E935)</t>
        </is>
      </c>
    </row>
    <row r="613">
      <c r="A613" s="14" t="n">
        <v>936</v>
      </c>
      <c r="B613" s="14" t="inlineStr">
        <is>
          <t>ntx</t>
        </is>
      </c>
      <c r="C613" s="14" t="inlineStr">
        <is>
          <t>bio</t>
        </is>
      </c>
      <c r="D613" s="14" t="inlineStr">
        <is>
          <t>rod</t>
        </is>
      </c>
      <c r="E613" s="14" t="inlineStr">
        <is>
          <t>NEWEXCISE</t>
        </is>
      </c>
      <c r="F613" s="78" t="inlineStr">
        <is>
          <t>NEWEXCISE(INDEX(AD$80:AD$93,$D936),$E936)</t>
        </is>
      </c>
    </row>
    <row r="614">
      <c r="A614" s="14" t="n">
        <v>938</v>
      </c>
      <c r="B614" s="14" t="inlineStr">
        <is>
          <t>nce</t>
        </is>
      </c>
      <c r="C614" s="14" t="inlineStr">
        <is>
          <t>coa</t>
        </is>
      </c>
      <c r="D614" s="14" t="inlineStr">
        <is>
          <t>rod</t>
        </is>
      </c>
      <c r="E614" s="14" t="inlineStr">
        <is>
          <t>NEWPOLICY</t>
        </is>
      </c>
      <c r="F614" s="78" t="inlineStr">
        <is>
          <t>NEWPOLICY(AD911,AD920,AD929)</t>
        </is>
      </c>
    </row>
    <row r="615">
      <c r="A615" s="14" t="n">
        <v>939</v>
      </c>
      <c r="B615" s="14" t="inlineStr">
        <is>
          <t>nce</t>
        </is>
      </c>
      <c r="C615" s="14" t="inlineStr">
        <is>
          <t>nga</t>
        </is>
      </c>
      <c r="D615" s="14" t="inlineStr">
        <is>
          <t>rod</t>
        </is>
      </c>
      <c r="E615" s="14" t="inlineStr">
        <is>
          <t>NEWPOLICY</t>
        </is>
      </c>
      <c r="F615" s="78" t="inlineStr">
        <is>
          <t>NEWPOLICY(AD912,AD921,AD930)</t>
        </is>
      </c>
    </row>
    <row r="616">
      <c r="A616" s="14" t="n">
        <v>940</v>
      </c>
      <c r="B616" s="14" t="inlineStr">
        <is>
          <t>nce</t>
        </is>
      </c>
      <c r="C616" s="14" t="inlineStr">
        <is>
          <t>gso</t>
        </is>
      </c>
      <c r="D616" s="14" t="inlineStr">
        <is>
          <t>rod</t>
        </is>
      </c>
      <c r="E616" s="14" t="inlineStr">
        <is>
          <t>NEWPOLICY</t>
        </is>
      </c>
      <c r="F616" s="78" t="inlineStr">
        <is>
          <t>NEWPOLICY(AD913,AD922,AD931)</t>
        </is>
      </c>
    </row>
    <row r="617">
      <c r="A617" s="14" t="n">
        <v>941</v>
      </c>
      <c r="B617" s="14" t="inlineStr">
        <is>
          <t>nce</t>
        </is>
      </c>
      <c r="C617" s="14" t="inlineStr">
        <is>
          <t>die</t>
        </is>
      </c>
      <c r="D617" s="14" t="inlineStr">
        <is>
          <t>rod</t>
        </is>
      </c>
      <c r="E617" s="14" t="inlineStr">
        <is>
          <t>NEWPOLICY</t>
        </is>
      </c>
      <c r="F617" s="78" t="inlineStr">
        <is>
          <t>NEWPOLICY(AD914,AD923,AD932)</t>
        </is>
      </c>
    </row>
    <row r="618">
      <c r="A618" s="14" t="n">
        <v>942</v>
      </c>
      <c r="B618" s="14" t="inlineStr">
        <is>
          <t>nce</t>
        </is>
      </c>
      <c r="C618" s="14" t="inlineStr">
        <is>
          <t>lpg</t>
        </is>
      </c>
      <c r="D618" s="14" t="inlineStr">
        <is>
          <t>rod</t>
        </is>
      </c>
      <c r="E618" s="14" t="inlineStr">
        <is>
          <t>NEWPOLICY</t>
        </is>
      </c>
      <c r="F618" s="78" t="inlineStr">
        <is>
          <t>NEWPOLICY(AD915,AD924,AD933)</t>
        </is>
      </c>
    </row>
    <row r="619">
      <c r="A619" s="14" t="n">
        <v>943</v>
      </c>
      <c r="B619" s="14" t="inlineStr">
        <is>
          <t>nce</t>
        </is>
      </c>
      <c r="C619" s="14" t="inlineStr">
        <is>
          <t>ker</t>
        </is>
      </c>
      <c r="D619" s="14" t="inlineStr">
        <is>
          <t>rod</t>
        </is>
      </c>
      <c r="E619" s="14" t="inlineStr">
        <is>
          <t>NEWPOLICY</t>
        </is>
      </c>
      <c r="F619" s="78" t="inlineStr">
        <is>
          <t>NEWPOLICY(AD916,AD925,AD934)</t>
        </is>
      </c>
    </row>
    <row r="620">
      <c r="A620" s="14" t="n">
        <v>944</v>
      </c>
      <c r="B620" s="14" t="inlineStr">
        <is>
          <t>nce</t>
        </is>
      </c>
      <c r="C620" s="14" t="inlineStr">
        <is>
          <t>oop</t>
        </is>
      </c>
      <c r="D620" s="14" t="inlineStr">
        <is>
          <t>rod</t>
        </is>
      </c>
      <c r="E620" s="14" t="inlineStr">
        <is>
          <t>NEWPOLICY</t>
        </is>
      </c>
      <c r="F620" s="78" t="inlineStr">
        <is>
          <t>NEWPOLICY(AD917,AD926,AD935)</t>
        </is>
      </c>
    </row>
    <row r="621">
      <c r="A621" s="14" t="n">
        <v>945</v>
      </c>
      <c r="B621" s="14" t="inlineStr">
        <is>
          <t>nce</t>
        </is>
      </c>
      <c r="C621" s="14" t="inlineStr">
        <is>
          <t>bio</t>
        </is>
      </c>
      <c r="D621" s="14" t="inlineStr">
        <is>
          <t>rod</t>
        </is>
      </c>
      <c r="E621" s="14" t="inlineStr">
        <is>
          <t>NEWPOLICY</t>
        </is>
      </c>
      <c r="F621" s="78" t="inlineStr">
        <is>
          <t>NEWPOLICY(AD918,AD927,AD936)</t>
        </is>
      </c>
    </row>
    <row r="622">
      <c r="A622" s="14" t="n">
        <v>947</v>
      </c>
      <c r="B622" s="14" t="inlineStr">
        <is>
          <t>atp</t>
        </is>
      </c>
      <c r="C622" s="14" t="inlineStr">
        <is>
          <t>coa</t>
        </is>
      </c>
      <c r="D622" s="14" t="inlineStr">
        <is>
          <t>rod</t>
        </is>
      </c>
      <c r="E622" s="14" t="inlineStr">
        <is>
          <t>POSTTAX</t>
        </is>
      </c>
      <c r="F622" s="78" t="inlineStr">
        <is>
          <t>POSTTAX(INDEX(AD$369:AD$380,$D947),AD938,$E947)</t>
        </is>
      </c>
    </row>
    <row r="623">
      <c r="A623" s="14" t="n">
        <v>948</v>
      </c>
      <c r="B623" s="14" t="inlineStr">
        <is>
          <t>atp</t>
        </is>
      </c>
      <c r="C623" s="14" t="inlineStr">
        <is>
          <t>nga</t>
        </is>
      </c>
      <c r="D623" s="14" t="inlineStr">
        <is>
          <t>rod</t>
        </is>
      </c>
      <c r="E623" s="14" t="inlineStr">
        <is>
          <t>POSTTAX</t>
        </is>
      </c>
      <c r="F623" s="78" t="inlineStr">
        <is>
          <t>POSTTAX(INDEX(AD$369:AD$380,$D948),AD939,$E948)</t>
        </is>
      </c>
    </row>
    <row r="624">
      <c r="A624" s="14" t="n">
        <v>949</v>
      </c>
      <c r="B624" s="14" t="inlineStr">
        <is>
          <t>atp</t>
        </is>
      </c>
      <c r="C624" s="14" t="inlineStr">
        <is>
          <t>gso</t>
        </is>
      </c>
      <c r="D624" s="14" t="inlineStr">
        <is>
          <t>rod</t>
        </is>
      </c>
      <c r="E624" s="14" t="inlineStr">
        <is>
          <t>POSTTAX</t>
        </is>
      </c>
      <c r="F624" s="78" t="inlineStr">
        <is>
          <t>POSTTAX(INDEX(AD$369:AD$380,$D949),AD940,$E949)</t>
        </is>
      </c>
    </row>
    <row r="625">
      <c r="A625" s="14" t="n">
        <v>950</v>
      </c>
      <c r="B625" s="14" t="inlineStr">
        <is>
          <t>atp</t>
        </is>
      </c>
      <c r="C625" s="14" t="inlineStr">
        <is>
          <t>die</t>
        </is>
      </c>
      <c r="D625" s="14" t="inlineStr">
        <is>
          <t>rod</t>
        </is>
      </c>
      <c r="E625" s="14" t="inlineStr">
        <is>
          <t>POSTTAX</t>
        </is>
      </c>
      <c r="F625" s="78" t="inlineStr">
        <is>
          <t>POSTTAX(INDEX(AD$369:AD$380,$D950),AD941,$E950)</t>
        </is>
      </c>
    </row>
    <row r="626">
      <c r="A626" s="14" t="n">
        <v>951</v>
      </c>
      <c r="B626" s="14" t="inlineStr">
        <is>
          <t>atp</t>
        </is>
      </c>
      <c r="C626" s="14" t="inlineStr">
        <is>
          <t>lpg</t>
        </is>
      </c>
      <c r="D626" s="14" t="inlineStr">
        <is>
          <t>rod</t>
        </is>
      </c>
      <c r="E626" s="14" t="inlineStr">
        <is>
          <t>POSTTAX</t>
        </is>
      </c>
      <c r="F626" s="78" t="inlineStr">
        <is>
          <t>POSTTAX(INDEX(AD$369:AD$380,$D951),AD942,$E951)</t>
        </is>
      </c>
    </row>
    <row r="627">
      <c r="A627" s="14" t="n">
        <v>952</v>
      </c>
      <c r="B627" s="14" t="inlineStr">
        <is>
          <t>atp</t>
        </is>
      </c>
      <c r="C627" s="14" t="inlineStr">
        <is>
          <t>ker</t>
        </is>
      </c>
      <c r="D627" s="14" t="inlineStr">
        <is>
          <t>rod</t>
        </is>
      </c>
      <c r="E627" s="14" t="inlineStr">
        <is>
          <t>POSTTAX</t>
        </is>
      </c>
      <c r="F627" s="78" t="inlineStr">
        <is>
          <t>POSTTAX(INDEX(AD$369:AD$380,$D952),AD943,$E952)</t>
        </is>
      </c>
    </row>
    <row r="628">
      <c r="A628" s="14" t="n">
        <v>953</v>
      </c>
      <c r="B628" s="14" t="inlineStr">
        <is>
          <t>atp</t>
        </is>
      </c>
      <c r="C628" s="14" t="inlineStr">
        <is>
          <t>oop</t>
        </is>
      </c>
      <c r="D628" s="14" t="inlineStr">
        <is>
          <t>rod</t>
        </is>
      </c>
      <c r="E628" s="14" t="inlineStr">
        <is>
          <t>POSTTAX</t>
        </is>
      </c>
      <c r="F628" s="78" t="inlineStr">
        <is>
          <t>POSTTAX(INDEX(AD$369:AD$380,$D953),AD944,$E953)</t>
        </is>
      </c>
    </row>
    <row r="629">
      <c r="A629" s="14" t="n">
        <v>954</v>
      </c>
      <c r="B629" s="14" t="inlineStr">
        <is>
          <t>atp</t>
        </is>
      </c>
      <c r="C629" s="14" t="inlineStr">
        <is>
          <t>bio</t>
        </is>
      </c>
      <c r="D629" s="14" t="inlineStr">
        <is>
          <t>rod</t>
        </is>
      </c>
      <c r="E629" s="14" t="inlineStr">
        <is>
          <t>POSTTAX</t>
        </is>
      </c>
      <c r="F629" s="78" t="inlineStr">
        <is>
          <t>POSTTAX(INDEX(AD$369:AD$380,$D954),AD945,$E954)</t>
        </is>
      </c>
    </row>
    <row r="630">
      <c r="A630" s="14" t="n">
        <v>956</v>
      </c>
      <c r="B630" s="14" t="inlineStr">
        <is>
          <t>shp</t>
        </is>
      </c>
      <c r="C630" s="14" t="inlineStr">
        <is>
          <t>coa</t>
        </is>
      </c>
      <c r="D630" s="14" t="inlineStr">
        <is>
          <t>rod</t>
        </is>
      </c>
      <c r="E630" s="14" t="inlineStr">
        <is>
          <t>SHADOWGJ</t>
        </is>
      </c>
      <c r="F630" s="78" t="inlineStr">
        <is>
          <t>SHADOWGJ(INDEX(AD$297:AD$313,$E956),$D956)</t>
        </is>
      </c>
    </row>
    <row r="631">
      <c r="A631" s="14" t="n">
        <v>957</v>
      </c>
      <c r="B631" s="14" t="inlineStr">
        <is>
          <t>shp</t>
        </is>
      </c>
      <c r="C631" s="14" t="inlineStr">
        <is>
          <t>nga</t>
        </is>
      </c>
      <c r="D631" s="14" t="inlineStr">
        <is>
          <t>rod</t>
        </is>
      </c>
      <c r="E631" s="14" t="inlineStr">
        <is>
          <t>SHADOWGJ</t>
        </is>
      </c>
      <c r="F631" s="78" t="inlineStr">
        <is>
          <t>SHADOWGJ(INDEX(AD$297:AD$313,$E957),$D957)</t>
        </is>
      </c>
    </row>
    <row r="632">
      <c r="A632" s="14" t="n">
        <v>958</v>
      </c>
      <c r="B632" s="14" t="inlineStr">
        <is>
          <t>shp</t>
        </is>
      </c>
      <c r="C632" s="14" t="inlineStr">
        <is>
          <t>gso</t>
        </is>
      </c>
      <c r="D632" s="14" t="inlineStr">
        <is>
          <t>rod</t>
        </is>
      </c>
      <c r="E632" s="14" t="inlineStr">
        <is>
          <t>SHADOWGJ</t>
        </is>
      </c>
      <c r="F632" s="78" t="inlineStr">
        <is>
          <t>SHADOWGJ(INDEX(AD$297:AD$313,$E958),$D958)</t>
        </is>
      </c>
    </row>
    <row r="633">
      <c r="A633" s="14" t="n">
        <v>959</v>
      </c>
      <c r="B633" s="14" t="inlineStr">
        <is>
          <t>shp</t>
        </is>
      </c>
      <c r="C633" s="14" t="inlineStr">
        <is>
          <t>die</t>
        </is>
      </c>
      <c r="D633" s="14" t="inlineStr">
        <is>
          <t>rod</t>
        </is>
      </c>
      <c r="E633" s="14" t="inlineStr">
        <is>
          <t>SHADOWGJ</t>
        </is>
      </c>
      <c r="F633" s="78" t="inlineStr">
        <is>
          <t>SHADOWGJ(INDEX(AD$297:AD$313,$E959),$D959)</t>
        </is>
      </c>
    </row>
    <row r="634">
      <c r="A634" s="14" t="n">
        <v>960</v>
      </c>
      <c r="B634" s="14" t="inlineStr">
        <is>
          <t>shp</t>
        </is>
      </c>
      <c r="C634" s="14" t="inlineStr">
        <is>
          <t>lpg</t>
        </is>
      </c>
      <c r="D634" s="14" t="inlineStr">
        <is>
          <t>rod</t>
        </is>
      </c>
      <c r="E634" s="14" t="inlineStr">
        <is>
          <t>SHADOWGJ</t>
        </is>
      </c>
      <c r="F634" s="78" t="inlineStr">
        <is>
          <t>SHADOWGJ(INDEX(AD$297:AD$313,$E960),$D960)</t>
        </is>
      </c>
    </row>
    <row r="635">
      <c r="A635" s="14" t="n">
        <v>961</v>
      </c>
      <c r="B635" s="14" t="inlineStr">
        <is>
          <t>shp</t>
        </is>
      </c>
      <c r="C635" s="14" t="inlineStr">
        <is>
          <t>ker</t>
        </is>
      </c>
      <c r="D635" s="14" t="inlineStr">
        <is>
          <t>rod</t>
        </is>
      </c>
      <c r="E635" s="14" t="inlineStr">
        <is>
          <t>SHADOWGJ</t>
        </is>
      </c>
      <c r="F635" s="78" t="inlineStr">
        <is>
          <t>SHADOWGJ(INDEX(AD$297:AD$313,$E961),$D961)</t>
        </is>
      </c>
    </row>
    <row r="636">
      <c r="A636" s="14" t="n">
        <v>962</v>
      </c>
      <c r="B636" s="14" t="inlineStr">
        <is>
          <t>shp</t>
        </is>
      </c>
      <c r="C636" s="14" t="inlineStr">
        <is>
          <t>oop</t>
        </is>
      </c>
      <c r="D636" s="14" t="inlineStr">
        <is>
          <t>rod</t>
        </is>
      </c>
      <c r="E636" s="14" t="inlineStr">
        <is>
          <t>SHADOWGJ</t>
        </is>
      </c>
      <c r="F636" s="78" t="inlineStr">
        <is>
          <t>SHADOWGJ(INDEX(AD$297:AD$313,$E962),$D962)</t>
        </is>
      </c>
    </row>
    <row r="637">
      <c r="A637" s="14" t="n">
        <v>963</v>
      </c>
      <c r="B637" s="14" t="inlineStr">
        <is>
          <t>shp</t>
        </is>
      </c>
      <c r="C637" s="14" t="inlineStr">
        <is>
          <t>bio</t>
        </is>
      </c>
      <c r="D637" s="14" t="inlineStr">
        <is>
          <t>rod</t>
        </is>
      </c>
      <c r="E637" s="14" t="inlineStr">
        <is>
          <t>SHADOWGJ</t>
        </is>
      </c>
      <c r="F637" s="78" t="inlineStr">
        <is>
          <t>SHADOWGJ(INDEX(AD$297:AD$313,$E963),$D963)</t>
        </is>
      </c>
    </row>
    <row r="638">
      <c r="A638" s="14" t="n">
        <v>965</v>
      </c>
      <c r="B638" s="14" t="inlineStr">
        <is>
          <t>ener</t>
        </is>
      </c>
      <c r="C638" s="14" t="inlineStr">
        <is>
          <t>coa</t>
        </is>
      </c>
      <c r="D638" s="14" t="inlineStr">
        <is>
          <t>rod</t>
        </is>
      </c>
      <c r="E638" s="14" t="inlineStr">
        <is>
          <t>FUELUSE</t>
        </is>
      </c>
      <c r="F638" s="78" t="inlineStr">
        <is>
          <t>FUELUSE(AC965,AD947,AC947,AD956,AC956,AD$7,$D965,$E965,$F965,$G965)</t>
        </is>
      </c>
    </row>
    <row r="639">
      <c r="A639" s="14" t="n">
        <v>966</v>
      </c>
      <c r="B639" s="14" t="inlineStr">
        <is>
          <t>ener</t>
        </is>
      </c>
      <c r="C639" s="14" t="inlineStr">
        <is>
          <t>nga</t>
        </is>
      </c>
      <c r="D639" s="14" t="inlineStr">
        <is>
          <t>rod</t>
        </is>
      </c>
      <c r="E639" s="14" t="inlineStr">
        <is>
          <t>FUELUSE</t>
        </is>
      </c>
      <c r="F639" s="78" t="inlineStr">
        <is>
          <t>FUELUSE(AC966,AD948,AC948,AD957,AC957,AD$7,$D966,$E966,$F966,$G966)</t>
        </is>
      </c>
    </row>
    <row r="640">
      <c r="A640" s="14" t="n">
        <v>967</v>
      </c>
      <c r="B640" s="14" t="inlineStr">
        <is>
          <t>ener</t>
        </is>
      </c>
      <c r="C640" s="14" t="inlineStr">
        <is>
          <t>gso</t>
        </is>
      </c>
      <c r="D640" s="14" t="inlineStr">
        <is>
          <t>rod</t>
        </is>
      </c>
      <c r="E640" s="14" t="inlineStr">
        <is>
          <t>FUELUSE</t>
        </is>
      </c>
      <c r="F640" s="78" t="inlineStr">
        <is>
          <t>FUELUSE(AC967,AD949,AC949,AD958,AC958,AD$7,$D967,$E967,$F967,$G967)</t>
        </is>
      </c>
    </row>
    <row r="641">
      <c r="A641" s="14" t="n">
        <v>968</v>
      </c>
      <c r="B641" s="14" t="inlineStr">
        <is>
          <t>ener</t>
        </is>
      </c>
      <c r="C641" s="14" t="inlineStr">
        <is>
          <t>die</t>
        </is>
      </c>
      <c r="D641" s="14" t="inlineStr">
        <is>
          <t>rod</t>
        </is>
      </c>
      <c r="E641" s="14" t="inlineStr">
        <is>
          <t>FUELUSE</t>
        </is>
      </c>
      <c r="F641" s="78" t="inlineStr">
        <is>
          <t>FUELUSE(AC968,AD950,AC950,AD959,AC959,AD$7,$D968,$E968,$F968,$G968)</t>
        </is>
      </c>
    </row>
    <row r="642">
      <c r="A642" s="14" t="n">
        <v>969</v>
      </c>
      <c r="B642" s="14" t="inlineStr">
        <is>
          <t>ener</t>
        </is>
      </c>
      <c r="C642" s="14" t="inlineStr">
        <is>
          <t>lpg</t>
        </is>
      </c>
      <c r="D642" s="14" t="inlineStr">
        <is>
          <t>rod</t>
        </is>
      </c>
      <c r="E642" s="14" t="inlineStr">
        <is>
          <t>FUELUSE</t>
        </is>
      </c>
      <c r="F642" s="78" t="inlineStr">
        <is>
          <t>FUELUSE(AC969,AD951,AC951,AD960,AC960,AD$7,$D969,$E969,$F969,$G969)</t>
        </is>
      </c>
    </row>
    <row r="643">
      <c r="A643" s="14" t="n">
        <v>970</v>
      </c>
      <c r="B643" s="14" t="inlineStr">
        <is>
          <t>ener</t>
        </is>
      </c>
      <c r="C643" s="14" t="inlineStr">
        <is>
          <t>ker</t>
        </is>
      </c>
      <c r="D643" s="14" t="inlineStr">
        <is>
          <t>rod</t>
        </is>
      </c>
      <c r="E643" s="14" t="inlineStr">
        <is>
          <t>FUELUSE</t>
        </is>
      </c>
      <c r="F643" s="78" t="inlineStr">
        <is>
          <t>FUELUSE(AC970,AD952,AC952,AD961,AC961,AD$7,$D970,$E970,$F970,$G970)</t>
        </is>
      </c>
    </row>
    <row r="644">
      <c r="A644" s="14" t="n">
        <v>971</v>
      </c>
      <c r="B644" s="14" t="inlineStr">
        <is>
          <t>ener</t>
        </is>
      </c>
      <c r="C644" s="14" t="inlineStr">
        <is>
          <t>oop</t>
        </is>
      </c>
      <c r="D644" s="14" t="inlineStr">
        <is>
          <t>rod</t>
        </is>
      </c>
      <c r="E644" s="14" t="inlineStr">
        <is>
          <t>FUELUSE</t>
        </is>
      </c>
      <c r="F644" s="78" t="inlineStr">
        <is>
          <t>FUELUSE(AC971,AD953,AC953,AD962,AC962,AD$7,$D971,$E971,$F971,$G971)</t>
        </is>
      </c>
    </row>
    <row r="645">
      <c r="A645" s="14" t="n">
        <v>972</v>
      </c>
      <c r="B645" s="14" t="inlineStr">
        <is>
          <t>ener</t>
        </is>
      </c>
      <c r="C645" s="14" t="inlineStr">
        <is>
          <t>bio</t>
        </is>
      </c>
      <c r="D645" s="14" t="inlineStr">
        <is>
          <t>rod</t>
        </is>
      </c>
      <c r="E645" s="14" t="inlineStr">
        <is>
          <t>FUELUSE</t>
        </is>
      </c>
      <c r="F645" s="78" t="inlineStr">
        <is>
          <t>FUELUSE(AC972,AD954,AC954,AD963,AC963,AD$7,$D972,$E972,$F972,$G972)</t>
        </is>
      </c>
    </row>
    <row r="646">
      <c r="A646" s="14" t="n">
        <v>974</v>
      </c>
      <c r="B646" s="14" t="inlineStr">
        <is>
          <t>co2</t>
        </is>
      </c>
      <c r="C646" s="14" t="inlineStr">
        <is>
          <t>coa</t>
        </is>
      </c>
      <c r="D646" s="14" t="inlineStr">
        <is>
          <t>rod</t>
        </is>
      </c>
      <c r="E646" s="14" t="inlineStr">
        <is>
          <t>EMISSIONS</t>
        </is>
      </c>
      <c r="F646" s="78" t="inlineStr">
        <is>
          <t>EMISSIONS(AD965,Settings!$C$13,$D974)</t>
        </is>
      </c>
    </row>
    <row r="647">
      <c r="A647" s="14" t="n">
        <v>975</v>
      </c>
      <c r="B647" s="14" t="inlineStr">
        <is>
          <t>co2</t>
        </is>
      </c>
      <c r="C647" s="14" t="inlineStr">
        <is>
          <t>nga</t>
        </is>
      </c>
      <c r="D647" s="14" t="inlineStr">
        <is>
          <t>rod</t>
        </is>
      </c>
      <c r="E647" s="14" t="inlineStr">
        <is>
          <t>EMISSIONS</t>
        </is>
      </c>
      <c r="F647" s="78" t="inlineStr">
        <is>
          <t>EMISSIONS(AD966,Settings!$C$13,$D975)</t>
        </is>
      </c>
    </row>
    <row r="648">
      <c r="A648" s="14" t="n">
        <v>976</v>
      </c>
      <c r="B648" s="14" t="inlineStr">
        <is>
          <t>co2</t>
        </is>
      </c>
      <c r="C648" s="14" t="inlineStr">
        <is>
          <t>gso</t>
        </is>
      </c>
      <c r="D648" s="14" t="inlineStr">
        <is>
          <t>rod</t>
        </is>
      </c>
      <c r="E648" s="14" t="inlineStr">
        <is>
          <t>EMISSIONS</t>
        </is>
      </c>
      <c r="F648" s="78" t="inlineStr">
        <is>
          <t>EMISSIONS(AD967,Settings!$C$13,$D976)</t>
        </is>
      </c>
    </row>
    <row r="649">
      <c r="A649" s="14" t="n">
        <v>977</v>
      </c>
      <c r="B649" s="14" t="inlineStr">
        <is>
          <t>co2</t>
        </is>
      </c>
      <c r="C649" s="14" t="inlineStr">
        <is>
          <t>die</t>
        </is>
      </c>
      <c r="D649" s="14" t="inlineStr">
        <is>
          <t>rod</t>
        </is>
      </c>
      <c r="E649" s="14" t="inlineStr">
        <is>
          <t>EMISSIONS</t>
        </is>
      </c>
      <c r="F649" s="78" t="inlineStr">
        <is>
          <t>EMISSIONS(AD968,Settings!$C$13,$D977)</t>
        </is>
      </c>
    </row>
    <row r="650">
      <c r="A650" s="14" t="n">
        <v>978</v>
      </c>
      <c r="B650" s="14" t="inlineStr">
        <is>
          <t>co2</t>
        </is>
      </c>
      <c r="C650" s="14" t="inlineStr">
        <is>
          <t>lpg</t>
        </is>
      </c>
      <c r="D650" s="14" t="inlineStr">
        <is>
          <t>rod</t>
        </is>
      </c>
      <c r="E650" s="14" t="inlineStr">
        <is>
          <t>EMISSIONS</t>
        </is>
      </c>
      <c r="F650" s="78" t="inlineStr">
        <is>
          <t>EMISSIONS(AD969,Settings!$C$13,$D978)</t>
        </is>
      </c>
    </row>
    <row r="651">
      <c r="A651" s="14" t="n">
        <v>979</v>
      </c>
      <c r="B651" s="14" t="inlineStr">
        <is>
          <t>co2</t>
        </is>
      </c>
      <c r="C651" s="14" t="inlineStr">
        <is>
          <t>ker</t>
        </is>
      </c>
      <c r="D651" s="14" t="inlineStr">
        <is>
          <t>rod</t>
        </is>
      </c>
      <c r="E651" s="14" t="inlineStr">
        <is>
          <t>EMISSIONS</t>
        </is>
      </c>
      <c r="F651" s="78" t="inlineStr">
        <is>
          <t>EMISSIONS(AD970,Settings!$C$13,$D979)</t>
        </is>
      </c>
    </row>
    <row r="652">
      <c r="A652" s="14" t="n">
        <v>980</v>
      </c>
      <c r="B652" s="14" t="inlineStr">
        <is>
          <t>co2</t>
        </is>
      </c>
      <c r="C652" s="14" t="inlineStr">
        <is>
          <t>oop</t>
        </is>
      </c>
      <c r="D652" s="14" t="inlineStr">
        <is>
          <t>rod</t>
        </is>
      </c>
      <c r="E652" s="14" t="inlineStr">
        <is>
          <t>EMISSIONS</t>
        </is>
      </c>
      <c r="F652" s="78" t="inlineStr">
        <is>
          <t>EMISSIONS(AD971,Settings!$C$13,$D980)</t>
        </is>
      </c>
    </row>
    <row r="653">
      <c r="A653" s="14" t="n">
        <v>981</v>
      </c>
      <c r="B653" s="14" t="inlineStr">
        <is>
          <t>co2</t>
        </is>
      </c>
      <c r="C653" s="14" t="inlineStr">
        <is>
          <t>bio</t>
        </is>
      </c>
      <c r="D653" s="14" t="inlineStr">
        <is>
          <t>rod</t>
        </is>
      </c>
      <c r="E653" s="14" t="inlineStr">
        <is>
          <t>EMISSIONS</t>
        </is>
      </c>
      <c r="F653" s="78" t="inlineStr">
        <is>
          <t>EMISSIONS(AD972,Settings!$C$13,$D981)</t>
        </is>
      </c>
    </row>
    <row r="654">
      <c r="A654" s="14" t="n">
        <v>983</v>
      </c>
      <c r="B654" s="14" t="inlineStr">
        <is>
          <t>rtx</t>
        </is>
      </c>
      <c r="C654" s="14" t="inlineStr">
        <is>
          <t>coa</t>
        </is>
      </c>
      <c r="D654" s="14" t="inlineStr">
        <is>
          <t>rod</t>
        </is>
      </c>
      <c r="E654" s="14" t="inlineStr">
        <is>
          <t>REVENUE</t>
        </is>
      </c>
      <c r="F654" s="78" t="inlineStr">
        <is>
          <t>REVENUE(AD965,Settings!$C$13,INDEX(AD$395:AD$406,$D983)+INDEX(AD$382:AD$393,$D983))</t>
        </is>
      </c>
    </row>
    <row r="655">
      <c r="A655" s="14" t="n">
        <v>984</v>
      </c>
      <c r="B655" s="14" t="inlineStr">
        <is>
          <t>rtx</t>
        </is>
      </c>
      <c r="C655" s="14" t="inlineStr">
        <is>
          <t>nga</t>
        </is>
      </c>
      <c r="D655" s="14" t="inlineStr">
        <is>
          <t>rod</t>
        </is>
      </c>
      <c r="E655" s="14" t="inlineStr">
        <is>
          <t>REVENUE</t>
        </is>
      </c>
      <c r="F655" s="78" t="inlineStr">
        <is>
          <t>REVENUE(AD966,Settings!$C$13,INDEX(AD$395:AD$406,$D984)+INDEX(AD$382:AD$393,$D984))</t>
        </is>
      </c>
    </row>
    <row r="656">
      <c r="A656" s="14" t="n">
        <v>985</v>
      </c>
      <c r="B656" s="14" t="inlineStr">
        <is>
          <t>rtx</t>
        </is>
      </c>
      <c r="C656" s="14" t="inlineStr">
        <is>
          <t>gso</t>
        </is>
      </c>
      <c r="D656" s="14" t="inlineStr">
        <is>
          <t>rod</t>
        </is>
      </c>
      <c r="E656" s="14" t="inlineStr">
        <is>
          <t>REVENUE</t>
        </is>
      </c>
      <c r="F656" s="78" t="inlineStr">
        <is>
          <t>REVENUE(AD967,Settings!$C$13,INDEX(AD$395:AD$406,$D985)+INDEX(AD$382:AD$393,$D985))</t>
        </is>
      </c>
    </row>
    <row r="657">
      <c r="A657" s="14" t="n">
        <v>986</v>
      </c>
      <c r="B657" s="14" t="inlineStr">
        <is>
          <t>rtx</t>
        </is>
      </c>
      <c r="C657" s="14" t="inlineStr">
        <is>
          <t>die</t>
        </is>
      </c>
      <c r="D657" s="14" t="inlineStr">
        <is>
          <t>rod</t>
        </is>
      </c>
      <c r="E657" s="14" t="inlineStr">
        <is>
          <t>REVENUE</t>
        </is>
      </c>
      <c r="F657" s="78" t="inlineStr">
        <is>
          <t>REVENUE(AD968,Settings!$C$13,INDEX(AD$395:AD$406,$D986)+INDEX(AD$382:AD$393,$D986))</t>
        </is>
      </c>
    </row>
    <row r="658">
      <c r="A658" s="14" t="n">
        <v>987</v>
      </c>
      <c r="B658" s="14" t="inlineStr">
        <is>
          <t>rtx</t>
        </is>
      </c>
      <c r="C658" s="14" t="inlineStr">
        <is>
          <t>lpg</t>
        </is>
      </c>
      <c r="D658" s="14" t="inlineStr">
        <is>
          <t>rod</t>
        </is>
      </c>
      <c r="E658" s="14" t="inlineStr">
        <is>
          <t>REVENUE</t>
        </is>
      </c>
      <c r="F658" s="78" t="inlineStr">
        <is>
          <t>REVENUE(AD969,Settings!$C$13,INDEX(AD$395:AD$406,$D987)+INDEX(AD$382:AD$393,$D987))</t>
        </is>
      </c>
    </row>
    <row r="659">
      <c r="A659" s="14" t="n">
        <v>988</v>
      </c>
      <c r="B659" s="14" t="inlineStr">
        <is>
          <t>rtx</t>
        </is>
      </c>
      <c r="C659" s="14" t="inlineStr">
        <is>
          <t>ker</t>
        </is>
      </c>
      <c r="D659" s="14" t="inlineStr">
        <is>
          <t>rod</t>
        </is>
      </c>
      <c r="E659" s="14" t="inlineStr">
        <is>
          <t>REVENUE</t>
        </is>
      </c>
      <c r="F659" s="78" t="inlineStr">
        <is>
          <t>REVENUE(AD970,Settings!$C$13,INDEX(AD$395:AD$406,$D988)+INDEX(AD$382:AD$393,$D988))</t>
        </is>
      </c>
    </row>
    <row r="660">
      <c r="A660" s="14" t="n">
        <v>989</v>
      </c>
      <c r="B660" s="14" t="inlineStr">
        <is>
          <t>rtx</t>
        </is>
      </c>
      <c r="C660" s="14" t="inlineStr">
        <is>
          <t>oop</t>
        </is>
      </c>
      <c r="D660" s="14" t="inlineStr">
        <is>
          <t>rod</t>
        </is>
      </c>
      <c r="E660" s="14" t="inlineStr">
        <is>
          <t>REVENUE</t>
        </is>
      </c>
      <c r="F660" s="78" t="inlineStr">
        <is>
          <t>REVENUE(AD971,Settings!$C$13,INDEX(AD$395:AD$406,$D989)+INDEX(AD$382:AD$393,$D989))</t>
        </is>
      </c>
    </row>
    <row r="661">
      <c r="A661" s="14" t="n">
        <v>990</v>
      </c>
      <c r="B661" s="14" t="inlineStr">
        <is>
          <t>rtx</t>
        </is>
      </c>
      <c r="C661" s="14" t="inlineStr">
        <is>
          <t>bio</t>
        </is>
      </c>
      <c r="D661" s="14" t="inlineStr">
        <is>
          <t>rod</t>
        </is>
      </c>
      <c r="E661" s="14" t="inlineStr">
        <is>
          <t>REVENUE</t>
        </is>
      </c>
      <c r="F661" s="78" t="inlineStr">
        <is>
          <t>REVENUE(AD972,Settings!$C$13,INDEX(AD$395:AD$406,$D990)+INDEX(AD$382:AD$393,$D990))</t>
        </is>
      </c>
    </row>
    <row r="662">
      <c r="A662" s="14" t="n">
        <v>992</v>
      </c>
      <c r="B662" s="14" t="inlineStr">
        <is>
          <t>rsub</t>
        </is>
      </c>
      <c r="C662" s="14" t="inlineStr">
        <is>
          <t>coa</t>
        </is>
      </c>
      <c r="D662" s="14" t="inlineStr">
        <is>
          <t>rod</t>
        </is>
      </c>
      <c r="E662" s="14" t="inlineStr">
        <is>
          <t>REVENUE</t>
        </is>
      </c>
      <c r="F662" s="78" t="inlineStr">
        <is>
          <t>REVENUE(AD965,Settings!$C$13,INDEX(AD$408:AD$419,$D992))</t>
        </is>
      </c>
    </row>
    <row r="663">
      <c r="A663" s="14" t="n">
        <v>993</v>
      </c>
      <c r="B663" s="14" t="inlineStr">
        <is>
          <t>rsub</t>
        </is>
      </c>
      <c r="C663" s="14" t="inlineStr">
        <is>
          <t>nga</t>
        </is>
      </c>
      <c r="D663" s="14" t="inlineStr">
        <is>
          <t>rod</t>
        </is>
      </c>
      <c r="E663" s="14" t="inlineStr">
        <is>
          <t>REVENUE</t>
        </is>
      </c>
      <c r="F663" s="78" t="inlineStr">
        <is>
          <t>REVENUE(AD966,Settings!$C$13,INDEX(AD$408:AD$419,$D993))</t>
        </is>
      </c>
    </row>
    <row r="664">
      <c r="A664" s="14" t="n">
        <v>994</v>
      </c>
      <c r="B664" s="14" t="inlineStr">
        <is>
          <t>rsub</t>
        </is>
      </c>
      <c r="C664" s="14" t="inlineStr">
        <is>
          <t>gso</t>
        </is>
      </c>
      <c r="D664" s="14" t="inlineStr">
        <is>
          <t>rod</t>
        </is>
      </c>
      <c r="E664" s="14" t="inlineStr">
        <is>
          <t>REVENUE</t>
        </is>
      </c>
      <c r="F664" s="78" t="inlineStr">
        <is>
          <t>REVENUE(AD967,Settings!$C$13,INDEX(AD$408:AD$419,$D994))</t>
        </is>
      </c>
    </row>
    <row r="665">
      <c r="A665" s="14" t="n">
        <v>995</v>
      </c>
      <c r="B665" s="14" t="inlineStr">
        <is>
          <t>rsub</t>
        </is>
      </c>
      <c r="C665" s="14" t="inlineStr">
        <is>
          <t>die</t>
        </is>
      </c>
      <c r="D665" s="14" t="inlineStr">
        <is>
          <t>rod</t>
        </is>
      </c>
      <c r="E665" s="14" t="inlineStr">
        <is>
          <t>REVENUE</t>
        </is>
      </c>
      <c r="F665" s="78" t="inlineStr">
        <is>
          <t>REVENUE(AD968,Settings!$C$13,INDEX(AD$408:AD$419,$D995))</t>
        </is>
      </c>
    </row>
    <row r="666">
      <c r="A666" s="14" t="n">
        <v>996</v>
      </c>
      <c r="B666" s="14" t="inlineStr">
        <is>
          <t>rsub</t>
        </is>
      </c>
      <c r="C666" s="14" t="inlineStr">
        <is>
          <t>lpg</t>
        </is>
      </c>
      <c r="D666" s="14" t="inlineStr">
        <is>
          <t>rod</t>
        </is>
      </c>
      <c r="E666" s="14" t="inlineStr">
        <is>
          <t>REVENUE</t>
        </is>
      </c>
      <c r="F666" s="78" t="inlineStr">
        <is>
          <t>REVENUE(AD969,Settings!$C$13,INDEX(AD$408:AD$419,$D996))</t>
        </is>
      </c>
    </row>
    <row r="667">
      <c r="A667" s="14" t="n">
        <v>997</v>
      </c>
      <c r="B667" s="14" t="inlineStr">
        <is>
          <t>rsub</t>
        </is>
      </c>
      <c r="C667" s="14" t="inlineStr">
        <is>
          <t>ker</t>
        </is>
      </c>
      <c r="D667" s="14" t="inlineStr">
        <is>
          <t>rod</t>
        </is>
      </c>
      <c r="E667" s="14" t="inlineStr">
        <is>
          <t>REVENUE</t>
        </is>
      </c>
      <c r="F667" s="78" t="inlineStr">
        <is>
          <t>REVENUE(AD970,Settings!$C$13,INDEX(AD$408:AD$419,$D997))</t>
        </is>
      </c>
    </row>
    <row r="668">
      <c r="A668" s="14" t="n">
        <v>998</v>
      </c>
      <c r="B668" s="14" t="inlineStr">
        <is>
          <t>rsub</t>
        </is>
      </c>
      <c r="C668" s="14" t="inlineStr">
        <is>
          <t>oop</t>
        </is>
      </c>
      <c r="D668" s="14" t="inlineStr">
        <is>
          <t>rod</t>
        </is>
      </c>
      <c r="E668" s="14" t="inlineStr">
        <is>
          <t>REVENUE</t>
        </is>
      </c>
      <c r="F668" s="78" t="inlineStr">
        <is>
          <t>REVENUE(AD971,Settings!$C$13,INDEX(AD$408:AD$419,$D998))</t>
        </is>
      </c>
    </row>
    <row r="669">
      <c r="A669" s="14" t="n">
        <v>999</v>
      </c>
      <c r="B669" s="14" t="inlineStr">
        <is>
          <t>rsub</t>
        </is>
      </c>
      <c r="C669" s="14" t="inlineStr">
        <is>
          <t>bio</t>
        </is>
      </c>
      <c r="D669" s="14" t="inlineStr">
        <is>
          <t>rod</t>
        </is>
      </c>
      <c r="E669" s="14" t="inlineStr">
        <is>
          <t>REVENUE</t>
        </is>
      </c>
      <c r="F669" s="78" t="inlineStr">
        <is>
          <t>REVENUE(AD972,Settings!$C$13,INDEX(AD$408:AD$419,$D999))</t>
        </is>
      </c>
    </row>
    <row r="670">
      <c r="A670" s="14" t="n">
        <v>1001</v>
      </c>
      <c r="B670" s="14" t="inlineStr">
        <is>
          <t>rnew</t>
        </is>
      </c>
      <c r="C670" s="14" t="inlineStr">
        <is>
          <t>coa</t>
        </is>
      </c>
      <c r="D670" s="14" t="inlineStr">
        <is>
          <t>rod</t>
        </is>
      </c>
      <c r="E670" s="14" t="inlineStr">
        <is>
          <t>REVENUE</t>
        </is>
      </c>
      <c r="F670" s="78" t="inlineStr">
        <is>
          <t>REVENUE(AD965,Settings!$C$13,NEWREVRATE(AD911,AD929,AD920,AD$201,AD938,$D1001))</t>
        </is>
      </c>
    </row>
    <row r="671">
      <c r="A671" s="14" t="n">
        <v>1002</v>
      </c>
      <c r="B671" s="14" t="inlineStr">
        <is>
          <t>rnew</t>
        </is>
      </c>
      <c r="C671" s="14" t="inlineStr">
        <is>
          <t>nga</t>
        </is>
      </c>
      <c r="D671" s="14" t="inlineStr">
        <is>
          <t>rod</t>
        </is>
      </c>
      <c r="E671" s="14" t="inlineStr">
        <is>
          <t>REVENUE</t>
        </is>
      </c>
      <c r="F671" s="78" t="inlineStr">
        <is>
          <t>REVENUE(AD966,Settings!$C$13,NEWREVRATE(AD912,AD930,AD921,AD$201,AD939,$D1002))</t>
        </is>
      </c>
    </row>
    <row r="672">
      <c r="A672" s="14" t="n">
        <v>1003</v>
      </c>
      <c r="B672" s="14" t="inlineStr">
        <is>
          <t>rnew</t>
        </is>
      </c>
      <c r="C672" s="14" t="inlineStr">
        <is>
          <t>gso</t>
        </is>
      </c>
      <c r="D672" s="14" t="inlineStr">
        <is>
          <t>rod</t>
        </is>
      </c>
      <c r="E672" s="14" t="inlineStr">
        <is>
          <t>REVENUE</t>
        </is>
      </c>
      <c r="F672" s="78" t="inlineStr">
        <is>
          <t>REVENUE(AD967,Settings!$C$13,NEWREVRATE(AD913,AD931,AD922,AD$201,AD940,$D1003))</t>
        </is>
      </c>
    </row>
    <row r="673">
      <c r="A673" s="14" t="n">
        <v>1004</v>
      </c>
      <c r="B673" s="14" t="inlineStr">
        <is>
          <t>rnew</t>
        </is>
      </c>
      <c r="C673" s="14" t="inlineStr">
        <is>
          <t>die</t>
        </is>
      </c>
      <c r="D673" s="14" t="inlineStr">
        <is>
          <t>rod</t>
        </is>
      </c>
      <c r="E673" s="14" t="inlineStr">
        <is>
          <t>REVENUE</t>
        </is>
      </c>
      <c r="F673" s="78" t="inlineStr">
        <is>
          <t>REVENUE(AD968,Settings!$C$13,NEWREVRATE(AD914,AD932,AD923,AD$201,AD941,$D1004))</t>
        </is>
      </c>
    </row>
    <row r="674">
      <c r="A674" s="14" t="n">
        <v>1005</v>
      </c>
      <c r="B674" s="14" t="inlineStr">
        <is>
          <t>rnew</t>
        </is>
      </c>
      <c r="C674" s="14" t="inlineStr">
        <is>
          <t>lpg</t>
        </is>
      </c>
      <c r="D674" s="14" t="inlineStr">
        <is>
          <t>rod</t>
        </is>
      </c>
      <c r="E674" s="14" t="inlineStr">
        <is>
          <t>REVENUE</t>
        </is>
      </c>
      <c r="F674" s="78" t="inlineStr">
        <is>
          <t>REVENUE(AD969,Settings!$C$13,NEWREVRATE(AD915,AD933,AD924,AD$201,AD942,$D1005))</t>
        </is>
      </c>
    </row>
    <row r="675">
      <c r="A675" s="14" t="n">
        <v>1006</v>
      </c>
      <c r="B675" s="14" t="inlineStr">
        <is>
          <t>rnew</t>
        </is>
      </c>
      <c r="C675" s="14" t="inlineStr">
        <is>
          <t>ker</t>
        </is>
      </c>
      <c r="D675" s="14" t="inlineStr">
        <is>
          <t>rod</t>
        </is>
      </c>
      <c r="E675" s="14" t="inlineStr">
        <is>
          <t>REVENUE</t>
        </is>
      </c>
      <c r="F675" s="78" t="inlineStr">
        <is>
          <t>REVENUE(AD970,Settings!$C$13,NEWREVRATE(AD916,AD934,AD925,AD$201,AD943,$D1006))</t>
        </is>
      </c>
    </row>
    <row r="676">
      <c r="A676" s="14" t="n">
        <v>1007</v>
      </c>
      <c r="B676" s="14" t="inlineStr">
        <is>
          <t>rnew</t>
        </is>
      </c>
      <c r="C676" s="14" t="inlineStr">
        <is>
          <t>oop</t>
        </is>
      </c>
      <c r="D676" s="14" t="inlineStr">
        <is>
          <t>rod</t>
        </is>
      </c>
      <c r="E676" s="14" t="inlineStr">
        <is>
          <t>REVENUE</t>
        </is>
      </c>
      <c r="F676" s="78" t="inlineStr">
        <is>
          <t>REVENUE(AD971,Settings!$C$13,NEWREVRATE(AD917,AD935,AD926,AD$201,AD944,$D1007))</t>
        </is>
      </c>
    </row>
    <row r="677">
      <c r="A677" s="14" t="n">
        <v>1008</v>
      </c>
      <c r="B677" s="14" t="inlineStr">
        <is>
          <t>rnew</t>
        </is>
      </c>
      <c r="C677" s="14" t="inlineStr">
        <is>
          <t>bio</t>
        </is>
      </c>
      <c r="D677" s="14" t="inlineStr">
        <is>
          <t>rod</t>
        </is>
      </c>
      <c r="E677" s="14" t="inlineStr">
        <is>
          <t>REVENUE</t>
        </is>
      </c>
      <c r="F677" s="78" t="inlineStr">
        <is>
          <t>REVENUE(AD972,Settings!$C$13,NEWREVRATE(AD918,AD936,AD927,AD$201,AD945,$D1008))</t>
        </is>
      </c>
    </row>
    <row r="678">
      <c r="A678" s="14" t="n">
        <v>1012</v>
      </c>
      <c r="B678" s="14" t="inlineStr">
        <is>
          <t>ctxnew</t>
        </is>
      </c>
      <c r="C678" s="14" t="inlineStr">
        <is>
          <t>coa</t>
        </is>
      </c>
      <c r="D678" s="14" t="inlineStr">
        <is>
          <t>ral</t>
        </is>
      </c>
      <c r="E678" s="14" t="inlineStr">
        <is>
          <t>CARBONTAX</t>
        </is>
      </c>
      <c r="F678" s="78" t="inlineStr">
        <is>
          <t>CARBONTAX(INDEX(AD$263:AD$279,$F1012),$D1012,INDEX(AD$23:AD$30,$E1012))</t>
        </is>
      </c>
    </row>
    <row r="679">
      <c r="A679" s="14" t="n">
        <v>1013</v>
      </c>
      <c r="B679" s="14" t="inlineStr">
        <is>
          <t>ctxnew</t>
        </is>
      </c>
      <c r="C679" s="14" t="inlineStr">
        <is>
          <t>nga</t>
        </is>
      </c>
      <c r="D679" s="14" t="inlineStr">
        <is>
          <t>ral</t>
        </is>
      </c>
      <c r="E679" s="14" t="inlineStr">
        <is>
          <t>CARBONTAX</t>
        </is>
      </c>
      <c r="F679" s="78" t="inlineStr">
        <is>
          <t>CARBONTAX(INDEX(AD$263:AD$279,$F1013),$D1013,INDEX(AD$23:AD$30,$E1013))</t>
        </is>
      </c>
    </row>
    <row r="680">
      <c r="A680" s="14" t="n">
        <v>1014</v>
      </c>
      <c r="B680" s="14" t="inlineStr">
        <is>
          <t>ctxnew</t>
        </is>
      </c>
      <c r="C680" s="14" t="inlineStr">
        <is>
          <t>gso</t>
        </is>
      </c>
      <c r="D680" s="14" t="inlineStr">
        <is>
          <t>ral</t>
        </is>
      </c>
      <c r="E680" s="14" t="inlineStr">
        <is>
          <t>CARBONTAX</t>
        </is>
      </c>
      <c r="F680" s="78" t="inlineStr">
        <is>
          <t>CARBONTAX(INDEX(AD$263:AD$279,$F1014),$D1014,INDEX(AD$23:AD$30,$E1014))</t>
        </is>
      </c>
    </row>
    <row r="681">
      <c r="A681" s="14" t="n">
        <v>1015</v>
      </c>
      <c r="B681" s="14" t="inlineStr">
        <is>
          <t>ctxnew</t>
        </is>
      </c>
      <c r="C681" s="14" t="inlineStr">
        <is>
          <t>die</t>
        </is>
      </c>
      <c r="D681" s="14" t="inlineStr">
        <is>
          <t>ral</t>
        </is>
      </c>
      <c r="E681" s="14" t="inlineStr">
        <is>
          <t>CARBONTAX</t>
        </is>
      </c>
      <c r="F681" s="78" t="inlineStr">
        <is>
          <t>CARBONTAX(INDEX(AD$263:AD$279,$F1015),$D1015,INDEX(AD$23:AD$30,$E1015))</t>
        </is>
      </c>
    </row>
    <row r="682">
      <c r="A682" s="14" t="n">
        <v>1016</v>
      </c>
      <c r="B682" s="14" t="inlineStr">
        <is>
          <t>ctxnew</t>
        </is>
      </c>
      <c r="C682" s="14" t="inlineStr">
        <is>
          <t>lpg</t>
        </is>
      </c>
      <c r="D682" s="14" t="inlineStr">
        <is>
          <t>ral</t>
        </is>
      </c>
      <c r="E682" s="14" t="inlineStr">
        <is>
          <t>CARBONTAX</t>
        </is>
      </c>
      <c r="F682" s="78" t="inlineStr">
        <is>
          <t>CARBONTAX(INDEX(AD$263:AD$279,$F1016),$D1016,INDEX(AD$23:AD$30,$E1016))</t>
        </is>
      </c>
    </row>
    <row r="683">
      <c r="A683" s="14" t="n">
        <v>1017</v>
      </c>
      <c r="B683" s="14" t="inlineStr">
        <is>
          <t>ctxnew</t>
        </is>
      </c>
      <c r="C683" s="14" t="inlineStr">
        <is>
          <t>ker</t>
        </is>
      </c>
      <c r="D683" s="14" t="inlineStr">
        <is>
          <t>ral</t>
        </is>
      </c>
      <c r="E683" s="14" t="inlineStr">
        <is>
          <t>CARBONTAX</t>
        </is>
      </c>
      <c r="F683" s="78" t="inlineStr">
        <is>
          <t>CARBONTAX(INDEX(AD$263:AD$279,$F1017),$D1017,INDEX(AD$23:AD$30,$E1017))</t>
        </is>
      </c>
    </row>
    <row r="684">
      <c r="A684" s="14" t="n">
        <v>1018</v>
      </c>
      <c r="B684" s="14" t="inlineStr">
        <is>
          <t>ctxnew</t>
        </is>
      </c>
      <c r="C684" s="14" t="inlineStr">
        <is>
          <t>oop</t>
        </is>
      </c>
      <c r="D684" s="14" t="inlineStr">
        <is>
          <t>ral</t>
        </is>
      </c>
      <c r="E684" s="14" t="inlineStr">
        <is>
          <t>CARBONTAX</t>
        </is>
      </c>
      <c r="F684" s="78" t="inlineStr">
        <is>
          <t>CARBONTAX(INDEX(AD$263:AD$279,$F1018),$D1018,INDEX(AD$23:AD$30,$E1018))</t>
        </is>
      </c>
    </row>
    <row r="685">
      <c r="A685" s="14" t="n">
        <v>1019</v>
      </c>
      <c r="B685" s="14" t="inlineStr">
        <is>
          <t>ctxnew</t>
        </is>
      </c>
      <c r="C685" s="14" t="inlineStr">
        <is>
          <t>bio</t>
        </is>
      </c>
      <c r="D685" s="14" t="inlineStr">
        <is>
          <t>ral</t>
        </is>
      </c>
      <c r="E685" s="14" t="inlineStr">
        <is>
          <t>CARBONTAX</t>
        </is>
      </c>
      <c r="F685" s="78" t="inlineStr">
        <is>
          <t>CARBONTAX(INDEX(AD$263:AD$279,$F1019),$D1019,INDEX(AD$23:AD$30,$E1019))</t>
        </is>
      </c>
    </row>
    <row r="686">
      <c r="A686" s="14" t="n">
        <v>1021</v>
      </c>
      <c r="B686" s="14" t="inlineStr">
        <is>
          <t>ets</t>
        </is>
      </c>
      <c r="C686" s="14" t="inlineStr">
        <is>
          <t>coa</t>
        </is>
      </c>
      <c r="D686" s="14" t="inlineStr">
        <is>
          <t>ral</t>
        </is>
      </c>
      <c r="E686" s="14" t="inlineStr">
        <is>
          <t>ETSCOST</t>
        </is>
      </c>
      <c r="F686" s="78" t="inlineStr">
        <is>
          <t>ETSCOST(INDEX(AD$280:AD$296,$E1021),$D1021)</t>
        </is>
      </c>
    </row>
    <row r="687">
      <c r="A687" s="14" t="n">
        <v>1022</v>
      </c>
      <c r="B687" s="14" t="inlineStr">
        <is>
          <t>ets</t>
        </is>
      </c>
      <c r="C687" s="14" t="inlineStr">
        <is>
          <t>nga</t>
        </is>
      </c>
      <c r="D687" s="14" t="inlineStr">
        <is>
          <t>ral</t>
        </is>
      </c>
      <c r="E687" s="14" t="inlineStr">
        <is>
          <t>ETSCOST</t>
        </is>
      </c>
      <c r="F687" s="78" t="inlineStr">
        <is>
          <t>ETSCOST(INDEX(AD$280:AD$296,$E1022),$D1022)</t>
        </is>
      </c>
    </row>
    <row r="688">
      <c r="A688" s="14" t="n">
        <v>1023</v>
      </c>
      <c r="B688" s="14" t="inlineStr">
        <is>
          <t>ets</t>
        </is>
      </c>
      <c r="C688" s="14" t="inlineStr">
        <is>
          <t>gso</t>
        </is>
      </c>
      <c r="D688" s="14" t="inlineStr">
        <is>
          <t>ral</t>
        </is>
      </c>
      <c r="E688" s="14" t="inlineStr">
        <is>
          <t>ETSCOST</t>
        </is>
      </c>
      <c r="F688" s="78" t="inlineStr">
        <is>
          <t>ETSCOST(INDEX(AD$280:AD$296,$E1023),$D1023)</t>
        </is>
      </c>
    </row>
    <row r="689">
      <c r="A689" s="14" t="n">
        <v>1024</v>
      </c>
      <c r="B689" s="14" t="inlineStr">
        <is>
          <t>ets</t>
        </is>
      </c>
      <c r="C689" s="14" t="inlineStr">
        <is>
          <t>die</t>
        </is>
      </c>
      <c r="D689" s="14" t="inlineStr">
        <is>
          <t>ral</t>
        </is>
      </c>
      <c r="E689" s="14" t="inlineStr">
        <is>
          <t>ETSCOST</t>
        </is>
      </c>
      <c r="F689" s="78" t="inlineStr">
        <is>
          <t>ETSCOST(INDEX(AD$280:AD$296,$E1024),$D1024)</t>
        </is>
      </c>
    </row>
    <row r="690">
      <c r="A690" s="14" t="n">
        <v>1025</v>
      </c>
      <c r="B690" s="14" t="inlineStr">
        <is>
          <t>ets</t>
        </is>
      </c>
      <c r="C690" s="14" t="inlineStr">
        <is>
          <t>lpg</t>
        </is>
      </c>
      <c r="D690" s="14" t="inlineStr">
        <is>
          <t>ral</t>
        </is>
      </c>
      <c r="E690" s="14" t="inlineStr">
        <is>
          <t>ETSCOST</t>
        </is>
      </c>
      <c r="F690" s="78" t="inlineStr">
        <is>
          <t>ETSCOST(INDEX(AD$280:AD$296,$E1025),$D1025)</t>
        </is>
      </c>
    </row>
    <row r="691">
      <c r="A691" s="14" t="n">
        <v>1026</v>
      </c>
      <c r="B691" s="14" t="inlineStr">
        <is>
          <t>ets</t>
        </is>
      </c>
      <c r="C691" s="14" t="inlineStr">
        <is>
          <t>ker</t>
        </is>
      </c>
      <c r="D691" s="14" t="inlineStr">
        <is>
          <t>ral</t>
        </is>
      </c>
      <c r="E691" s="14" t="inlineStr">
        <is>
          <t>ETSCOST</t>
        </is>
      </c>
      <c r="F691" s="78" t="inlineStr">
        <is>
          <t>ETSCOST(INDEX(AD$280:AD$296,$E1026),$D1026)</t>
        </is>
      </c>
    </row>
    <row r="692">
      <c r="A692" s="14" t="n">
        <v>1027</v>
      </c>
      <c r="B692" s="14" t="inlineStr">
        <is>
          <t>ets</t>
        </is>
      </c>
      <c r="C692" s="14" t="inlineStr">
        <is>
          <t>oop</t>
        </is>
      </c>
      <c r="D692" s="14" t="inlineStr">
        <is>
          <t>ral</t>
        </is>
      </c>
      <c r="E692" s="14" t="inlineStr">
        <is>
          <t>ETSCOST</t>
        </is>
      </c>
      <c r="F692" s="78" t="inlineStr">
        <is>
          <t>ETSCOST(INDEX(AD$280:AD$296,$E1027),$D1027)</t>
        </is>
      </c>
    </row>
    <row r="693">
      <c r="A693" s="14" t="n">
        <v>1028</v>
      </c>
      <c r="B693" s="14" t="inlineStr">
        <is>
          <t>ets</t>
        </is>
      </c>
      <c r="C693" s="14" t="inlineStr">
        <is>
          <t>bio</t>
        </is>
      </c>
      <c r="D693" s="14" t="inlineStr">
        <is>
          <t>ral</t>
        </is>
      </c>
      <c r="E693" s="14" t="inlineStr">
        <is>
          <t>ETSCOST</t>
        </is>
      </c>
      <c r="F693" s="78" t="inlineStr">
        <is>
          <t>ETSCOST(INDEX(AD$280:AD$296,$E1028),$D1028)</t>
        </is>
      </c>
    </row>
    <row r="694">
      <c r="A694" s="14" t="n">
        <v>1030</v>
      </c>
      <c r="B694" s="14" t="inlineStr">
        <is>
          <t>ntx</t>
        </is>
      </c>
      <c r="C694" s="14" t="inlineStr">
        <is>
          <t>coa</t>
        </is>
      </c>
      <c r="D694" s="14" t="inlineStr">
        <is>
          <t>ral</t>
        </is>
      </c>
      <c r="E694" s="14" t="inlineStr">
        <is>
          <t>NEWEXCISE</t>
        </is>
      </c>
      <c r="F694" s="78" t="inlineStr">
        <is>
          <t>NEWEXCISE(INDEX(AD$80:AD$93,$D1030),$E1030)</t>
        </is>
      </c>
    </row>
    <row r="695">
      <c r="A695" s="14" t="n">
        <v>1031</v>
      </c>
      <c r="B695" s="14" t="inlineStr">
        <is>
          <t>ntx</t>
        </is>
      </c>
      <c r="C695" s="14" t="inlineStr">
        <is>
          <t>nga</t>
        </is>
      </c>
      <c r="D695" s="14" t="inlineStr">
        <is>
          <t>ral</t>
        </is>
      </c>
      <c r="E695" s="14" t="inlineStr">
        <is>
          <t>NEWEXCISE</t>
        </is>
      </c>
      <c r="F695" s="78" t="inlineStr">
        <is>
          <t>NEWEXCISE(INDEX(AD$80:AD$93,$D1031),$E1031)</t>
        </is>
      </c>
    </row>
    <row r="696">
      <c r="A696" s="14" t="n">
        <v>1032</v>
      </c>
      <c r="B696" s="14" t="inlineStr">
        <is>
          <t>ntx</t>
        </is>
      </c>
      <c r="C696" s="14" t="inlineStr">
        <is>
          <t>gso</t>
        </is>
      </c>
      <c r="D696" s="14" t="inlineStr">
        <is>
          <t>ral</t>
        </is>
      </c>
      <c r="E696" s="14" t="inlineStr">
        <is>
          <t>NEWEXCISE</t>
        </is>
      </c>
      <c r="F696" s="78" t="inlineStr">
        <is>
          <t>NEWEXCISE(INDEX(AD$80:AD$93,$D1032),$E1032)</t>
        </is>
      </c>
    </row>
    <row r="697">
      <c r="A697" s="14" t="n">
        <v>1033</v>
      </c>
      <c r="B697" s="14" t="inlineStr">
        <is>
          <t>ntx</t>
        </is>
      </c>
      <c r="C697" s="14" t="inlineStr">
        <is>
          <t>die</t>
        </is>
      </c>
      <c r="D697" s="14" t="inlineStr">
        <is>
          <t>ral</t>
        </is>
      </c>
      <c r="E697" s="14" t="inlineStr">
        <is>
          <t>NEWEXCISE</t>
        </is>
      </c>
      <c r="F697" s="78" t="inlineStr">
        <is>
          <t>NEWEXCISE(INDEX(AD$80:AD$93,$D1033),$E1033)</t>
        </is>
      </c>
    </row>
    <row r="698">
      <c r="A698" s="14" t="n">
        <v>1034</v>
      </c>
      <c r="B698" s="14" t="inlineStr">
        <is>
          <t>ntx</t>
        </is>
      </c>
      <c r="C698" s="14" t="inlineStr">
        <is>
          <t>lpg</t>
        </is>
      </c>
      <c r="D698" s="14" t="inlineStr">
        <is>
          <t>ral</t>
        </is>
      </c>
      <c r="E698" s="14" t="inlineStr">
        <is>
          <t>NEWEXCISE</t>
        </is>
      </c>
      <c r="F698" s="78" t="inlineStr">
        <is>
          <t>NEWEXCISE(INDEX(AD$80:AD$93,$D1034),$E1034)</t>
        </is>
      </c>
    </row>
    <row r="699">
      <c r="A699" s="14" t="n">
        <v>1035</v>
      </c>
      <c r="B699" s="14" t="inlineStr">
        <is>
          <t>ntx</t>
        </is>
      </c>
      <c r="C699" s="14" t="inlineStr">
        <is>
          <t>ker</t>
        </is>
      </c>
      <c r="D699" s="14" t="inlineStr">
        <is>
          <t>ral</t>
        </is>
      </c>
      <c r="E699" s="14" t="inlineStr">
        <is>
          <t>NEWEXCISE</t>
        </is>
      </c>
      <c r="F699" s="78" t="inlineStr">
        <is>
          <t>NEWEXCISE(INDEX(AD$80:AD$93,$D1035),$E1035)</t>
        </is>
      </c>
    </row>
    <row r="700">
      <c r="A700" s="14" t="n">
        <v>1036</v>
      </c>
      <c r="B700" s="14" t="inlineStr">
        <is>
          <t>ntx</t>
        </is>
      </c>
      <c r="C700" s="14" t="inlineStr">
        <is>
          <t>oop</t>
        </is>
      </c>
      <c r="D700" s="14" t="inlineStr">
        <is>
          <t>ral</t>
        </is>
      </c>
      <c r="E700" s="14" t="inlineStr">
        <is>
          <t>NEWEXCISE</t>
        </is>
      </c>
      <c r="F700" s="78" t="inlineStr">
        <is>
          <t>NEWEXCISE(INDEX(AD$80:AD$93,$D1036),$E1036)</t>
        </is>
      </c>
    </row>
    <row r="701">
      <c r="A701" s="14" t="n">
        <v>1037</v>
      </c>
      <c r="B701" s="14" t="inlineStr">
        <is>
          <t>ntx</t>
        </is>
      </c>
      <c r="C701" s="14" t="inlineStr">
        <is>
          <t>bio</t>
        </is>
      </c>
      <c r="D701" s="14" t="inlineStr">
        <is>
          <t>ral</t>
        </is>
      </c>
      <c r="E701" s="14" t="inlineStr">
        <is>
          <t>NEWEXCISE</t>
        </is>
      </c>
      <c r="F701" s="78" t="inlineStr">
        <is>
          <t>NEWEXCISE(INDEX(AD$80:AD$93,$D1037),$E1037)</t>
        </is>
      </c>
    </row>
    <row r="702">
      <c r="A702" s="14" t="n">
        <v>1039</v>
      </c>
      <c r="B702" s="14" t="inlineStr">
        <is>
          <t>nce</t>
        </is>
      </c>
      <c r="C702" s="14" t="inlineStr">
        <is>
          <t>coa</t>
        </is>
      </c>
      <c r="D702" s="14" t="inlineStr">
        <is>
          <t>ral</t>
        </is>
      </c>
      <c r="E702" s="14" t="inlineStr">
        <is>
          <t>NEWPOLICY</t>
        </is>
      </c>
      <c r="F702" s="78" t="inlineStr">
        <is>
          <t>NEWPOLICY(AD1012,AD1021,AD1030)</t>
        </is>
      </c>
    </row>
    <row r="703">
      <c r="A703" s="14" t="n">
        <v>1040</v>
      </c>
      <c r="B703" s="14" t="inlineStr">
        <is>
          <t>nce</t>
        </is>
      </c>
      <c r="C703" s="14" t="inlineStr">
        <is>
          <t>nga</t>
        </is>
      </c>
      <c r="D703" s="14" t="inlineStr">
        <is>
          <t>ral</t>
        </is>
      </c>
      <c r="E703" s="14" t="inlineStr">
        <is>
          <t>NEWPOLICY</t>
        </is>
      </c>
      <c r="F703" s="78" t="inlineStr">
        <is>
          <t>NEWPOLICY(AD1013,AD1022,AD1031)</t>
        </is>
      </c>
    </row>
    <row r="704">
      <c r="A704" s="14" t="n">
        <v>1041</v>
      </c>
      <c r="B704" s="14" t="inlineStr">
        <is>
          <t>nce</t>
        </is>
      </c>
      <c r="C704" s="14" t="inlineStr">
        <is>
          <t>gso</t>
        </is>
      </c>
      <c r="D704" s="14" t="inlineStr">
        <is>
          <t>ral</t>
        </is>
      </c>
      <c r="E704" s="14" t="inlineStr">
        <is>
          <t>NEWPOLICY</t>
        </is>
      </c>
      <c r="F704" s="78" t="inlineStr">
        <is>
          <t>NEWPOLICY(AD1014,AD1023,AD1032)</t>
        </is>
      </c>
    </row>
    <row r="705">
      <c r="A705" s="14" t="n">
        <v>1042</v>
      </c>
      <c r="B705" s="14" t="inlineStr">
        <is>
          <t>nce</t>
        </is>
      </c>
      <c r="C705" s="14" t="inlineStr">
        <is>
          <t>die</t>
        </is>
      </c>
      <c r="D705" s="14" t="inlineStr">
        <is>
          <t>ral</t>
        </is>
      </c>
      <c r="E705" s="14" t="inlineStr">
        <is>
          <t>NEWPOLICY</t>
        </is>
      </c>
      <c r="F705" s="78" t="inlineStr">
        <is>
          <t>NEWPOLICY(AD1015,AD1024,AD1033)</t>
        </is>
      </c>
    </row>
    <row r="706">
      <c r="A706" s="14" t="n">
        <v>1043</v>
      </c>
      <c r="B706" s="14" t="inlineStr">
        <is>
          <t>nce</t>
        </is>
      </c>
      <c r="C706" s="14" t="inlineStr">
        <is>
          <t>lpg</t>
        </is>
      </c>
      <c r="D706" s="14" t="inlineStr">
        <is>
          <t>ral</t>
        </is>
      </c>
      <c r="E706" s="14" t="inlineStr">
        <is>
          <t>NEWPOLICY</t>
        </is>
      </c>
      <c r="F706" s="78" t="inlineStr">
        <is>
          <t>NEWPOLICY(AD1016,AD1025,AD1034)</t>
        </is>
      </c>
    </row>
    <row r="707">
      <c r="A707" s="14" t="n">
        <v>1044</v>
      </c>
      <c r="B707" s="14" t="inlineStr">
        <is>
          <t>nce</t>
        </is>
      </c>
      <c r="C707" s="14" t="inlineStr">
        <is>
          <t>ker</t>
        </is>
      </c>
      <c r="D707" s="14" t="inlineStr">
        <is>
          <t>ral</t>
        </is>
      </c>
      <c r="E707" s="14" t="inlineStr">
        <is>
          <t>NEWPOLICY</t>
        </is>
      </c>
      <c r="F707" s="78" t="inlineStr">
        <is>
          <t>NEWPOLICY(AD1017,AD1026,AD1035)</t>
        </is>
      </c>
    </row>
    <row r="708">
      <c r="A708" s="14" t="n">
        <v>1045</v>
      </c>
      <c r="B708" s="14" t="inlineStr">
        <is>
          <t>nce</t>
        </is>
      </c>
      <c r="C708" s="14" t="inlineStr">
        <is>
          <t>oop</t>
        </is>
      </c>
      <c r="D708" s="14" t="inlineStr">
        <is>
          <t>ral</t>
        </is>
      </c>
      <c r="E708" s="14" t="inlineStr">
        <is>
          <t>NEWPOLICY</t>
        </is>
      </c>
      <c r="F708" s="78" t="inlineStr">
        <is>
          <t>NEWPOLICY(AD1018,AD1027,AD1036)</t>
        </is>
      </c>
    </row>
    <row r="709">
      <c r="A709" s="14" t="n">
        <v>1046</v>
      </c>
      <c r="B709" s="14" t="inlineStr">
        <is>
          <t>nce</t>
        </is>
      </c>
      <c r="C709" s="14" t="inlineStr">
        <is>
          <t>bio</t>
        </is>
      </c>
      <c r="D709" s="14" t="inlineStr">
        <is>
          <t>ral</t>
        </is>
      </c>
      <c r="E709" s="14" t="inlineStr">
        <is>
          <t>NEWPOLICY</t>
        </is>
      </c>
      <c r="F709" s="78" t="inlineStr">
        <is>
          <t>NEWPOLICY(AD1019,AD1028,AD1037)</t>
        </is>
      </c>
    </row>
    <row r="710">
      <c r="A710" s="14" t="n">
        <v>1048</v>
      </c>
      <c r="B710" s="14" t="inlineStr">
        <is>
          <t>atp</t>
        </is>
      </c>
      <c r="C710" s="14" t="inlineStr">
        <is>
          <t>coa</t>
        </is>
      </c>
      <c r="D710" s="14" t="inlineStr">
        <is>
          <t>ral</t>
        </is>
      </c>
      <c r="E710" s="14" t="inlineStr">
        <is>
          <t>POSTTAX</t>
        </is>
      </c>
      <c r="F710" s="78" t="inlineStr">
        <is>
          <t>POSTTAX(INDEX(AD$369:AD$380,$D1048),AD1039,$E1048)</t>
        </is>
      </c>
    </row>
    <row r="711">
      <c r="A711" s="14" t="n">
        <v>1049</v>
      </c>
      <c r="B711" s="14" t="inlineStr">
        <is>
          <t>atp</t>
        </is>
      </c>
      <c r="C711" s="14" t="inlineStr">
        <is>
          <t>nga</t>
        </is>
      </c>
      <c r="D711" s="14" t="inlineStr">
        <is>
          <t>ral</t>
        </is>
      </c>
      <c r="E711" s="14" t="inlineStr">
        <is>
          <t>POSTTAX</t>
        </is>
      </c>
      <c r="F711" s="78" t="inlineStr">
        <is>
          <t>POSTTAX(INDEX(AD$369:AD$380,$D1049),AD1040,$E1049)</t>
        </is>
      </c>
    </row>
    <row r="712">
      <c r="A712" s="14" t="n">
        <v>1050</v>
      </c>
      <c r="B712" s="14" t="inlineStr">
        <is>
          <t>atp</t>
        </is>
      </c>
      <c r="C712" s="14" t="inlineStr">
        <is>
          <t>gso</t>
        </is>
      </c>
      <c r="D712" s="14" t="inlineStr">
        <is>
          <t>ral</t>
        </is>
      </c>
      <c r="E712" s="14" t="inlineStr">
        <is>
          <t>POSTTAX</t>
        </is>
      </c>
      <c r="F712" s="78" t="inlineStr">
        <is>
          <t>POSTTAX(INDEX(AD$369:AD$380,$D1050),AD1041,$E1050)</t>
        </is>
      </c>
    </row>
    <row r="713">
      <c r="A713" s="14" t="n">
        <v>1051</v>
      </c>
      <c r="B713" s="14" t="inlineStr">
        <is>
          <t>atp</t>
        </is>
      </c>
      <c r="C713" s="14" t="inlineStr">
        <is>
          <t>die</t>
        </is>
      </c>
      <c r="D713" s="14" t="inlineStr">
        <is>
          <t>ral</t>
        </is>
      </c>
      <c r="E713" s="14" t="inlineStr">
        <is>
          <t>POSTTAX</t>
        </is>
      </c>
      <c r="F713" s="78" t="inlineStr">
        <is>
          <t>POSTTAX(INDEX(AD$369:AD$380,$D1051),AD1042,$E1051)</t>
        </is>
      </c>
    </row>
    <row r="714">
      <c r="A714" s="14" t="n">
        <v>1052</v>
      </c>
      <c r="B714" s="14" t="inlineStr">
        <is>
          <t>atp</t>
        </is>
      </c>
      <c r="C714" s="14" t="inlineStr">
        <is>
          <t>lpg</t>
        </is>
      </c>
      <c r="D714" s="14" t="inlineStr">
        <is>
          <t>ral</t>
        </is>
      </c>
      <c r="E714" s="14" t="inlineStr">
        <is>
          <t>POSTTAX</t>
        </is>
      </c>
      <c r="F714" s="78" t="inlineStr">
        <is>
          <t>POSTTAX(INDEX(AD$369:AD$380,$D1052),AD1043,$E1052)</t>
        </is>
      </c>
    </row>
    <row r="715">
      <c r="A715" s="14" t="n">
        <v>1053</v>
      </c>
      <c r="B715" s="14" t="inlineStr">
        <is>
          <t>atp</t>
        </is>
      </c>
      <c r="C715" s="14" t="inlineStr">
        <is>
          <t>ker</t>
        </is>
      </c>
      <c r="D715" s="14" t="inlineStr">
        <is>
          <t>ral</t>
        </is>
      </c>
      <c r="E715" s="14" t="inlineStr">
        <is>
          <t>POSTTAX</t>
        </is>
      </c>
      <c r="F715" s="78" t="inlineStr">
        <is>
          <t>POSTTAX(INDEX(AD$369:AD$380,$D1053),AD1044,$E1053)</t>
        </is>
      </c>
    </row>
    <row r="716">
      <c r="A716" s="14" t="n">
        <v>1054</v>
      </c>
      <c r="B716" s="14" t="inlineStr">
        <is>
          <t>atp</t>
        </is>
      </c>
      <c r="C716" s="14" t="inlineStr">
        <is>
          <t>oop</t>
        </is>
      </c>
      <c r="D716" s="14" t="inlineStr">
        <is>
          <t>ral</t>
        </is>
      </c>
      <c r="E716" s="14" t="inlineStr">
        <is>
          <t>POSTTAX</t>
        </is>
      </c>
      <c r="F716" s="78" t="inlineStr">
        <is>
          <t>POSTTAX(INDEX(AD$369:AD$380,$D1054),AD1045,$E1054)</t>
        </is>
      </c>
    </row>
    <row r="717">
      <c r="A717" s="14" t="n">
        <v>1055</v>
      </c>
      <c r="B717" s="14" t="inlineStr">
        <is>
          <t>atp</t>
        </is>
      </c>
      <c r="C717" s="14" t="inlineStr">
        <is>
          <t>bio</t>
        </is>
      </c>
      <c r="D717" s="14" t="inlineStr">
        <is>
          <t>ral</t>
        </is>
      </c>
      <c r="E717" s="14" t="inlineStr">
        <is>
          <t>POSTTAX</t>
        </is>
      </c>
      <c r="F717" s="78" t="inlineStr">
        <is>
          <t>POSTTAX(INDEX(AD$369:AD$380,$D1055),AD1046,$E1055)</t>
        </is>
      </c>
    </row>
    <row r="718">
      <c r="A718" s="14" t="n">
        <v>1057</v>
      </c>
      <c r="B718" s="14" t="inlineStr">
        <is>
          <t>shp</t>
        </is>
      </c>
      <c r="C718" s="14" t="inlineStr">
        <is>
          <t>coa</t>
        </is>
      </c>
      <c r="D718" s="14" t="inlineStr">
        <is>
          <t>ral</t>
        </is>
      </c>
      <c r="E718" s="14" t="inlineStr">
        <is>
          <t>SHADOWGJ</t>
        </is>
      </c>
      <c r="F718" s="78" t="inlineStr">
        <is>
          <t>SHADOWGJ(INDEX(AD$297:AD$313,$E1057),$D1057)</t>
        </is>
      </c>
    </row>
    <row r="719">
      <c r="A719" s="14" t="n">
        <v>1058</v>
      </c>
      <c r="B719" s="14" t="inlineStr">
        <is>
          <t>shp</t>
        </is>
      </c>
      <c r="C719" s="14" t="inlineStr">
        <is>
          <t>nga</t>
        </is>
      </c>
      <c r="D719" s="14" t="inlineStr">
        <is>
          <t>ral</t>
        </is>
      </c>
      <c r="E719" s="14" t="inlineStr">
        <is>
          <t>SHADOWGJ</t>
        </is>
      </c>
      <c r="F719" s="78" t="inlineStr">
        <is>
          <t>SHADOWGJ(INDEX(AD$297:AD$313,$E1058),$D1058)</t>
        </is>
      </c>
    </row>
    <row r="720">
      <c r="A720" s="14" t="n">
        <v>1059</v>
      </c>
      <c r="B720" s="14" t="inlineStr">
        <is>
          <t>shp</t>
        </is>
      </c>
      <c r="C720" s="14" t="inlineStr">
        <is>
          <t>gso</t>
        </is>
      </c>
      <c r="D720" s="14" t="inlineStr">
        <is>
          <t>ral</t>
        </is>
      </c>
      <c r="E720" s="14" t="inlineStr">
        <is>
          <t>SHADOWGJ</t>
        </is>
      </c>
      <c r="F720" s="78" t="inlineStr">
        <is>
          <t>SHADOWGJ(INDEX(AD$297:AD$313,$E1059),$D1059)</t>
        </is>
      </c>
    </row>
    <row r="721">
      <c r="A721" s="14" t="n">
        <v>1060</v>
      </c>
      <c r="B721" s="14" t="inlineStr">
        <is>
          <t>shp</t>
        </is>
      </c>
      <c r="C721" s="14" t="inlineStr">
        <is>
          <t>die</t>
        </is>
      </c>
      <c r="D721" s="14" t="inlineStr">
        <is>
          <t>ral</t>
        </is>
      </c>
      <c r="E721" s="14" t="inlineStr">
        <is>
          <t>SHADOWGJ</t>
        </is>
      </c>
      <c r="F721" s="78" t="inlineStr">
        <is>
          <t>SHADOWGJ(INDEX(AD$297:AD$313,$E1060),$D1060)</t>
        </is>
      </c>
    </row>
    <row r="722">
      <c r="A722" s="14" t="n">
        <v>1061</v>
      </c>
      <c r="B722" s="14" t="inlineStr">
        <is>
          <t>shp</t>
        </is>
      </c>
      <c r="C722" s="14" t="inlineStr">
        <is>
          <t>lpg</t>
        </is>
      </c>
      <c r="D722" s="14" t="inlineStr">
        <is>
          <t>ral</t>
        </is>
      </c>
      <c r="E722" s="14" t="inlineStr">
        <is>
          <t>SHADOWGJ</t>
        </is>
      </c>
      <c r="F722" s="78" t="inlineStr">
        <is>
          <t>SHADOWGJ(INDEX(AD$297:AD$313,$E1061),$D1061)</t>
        </is>
      </c>
    </row>
    <row r="723">
      <c r="A723" s="14" t="n">
        <v>1062</v>
      </c>
      <c r="B723" s="14" t="inlineStr">
        <is>
          <t>shp</t>
        </is>
      </c>
      <c r="C723" s="14" t="inlineStr">
        <is>
          <t>ker</t>
        </is>
      </c>
      <c r="D723" s="14" t="inlineStr">
        <is>
          <t>ral</t>
        </is>
      </c>
      <c r="E723" s="14" t="inlineStr">
        <is>
          <t>SHADOWGJ</t>
        </is>
      </c>
      <c r="F723" s="78" t="inlineStr">
        <is>
          <t>SHADOWGJ(INDEX(AD$297:AD$313,$E1062),$D1062)</t>
        </is>
      </c>
    </row>
    <row r="724">
      <c r="A724" s="14" t="n">
        <v>1063</v>
      </c>
      <c r="B724" s="14" t="inlineStr">
        <is>
          <t>shp</t>
        </is>
      </c>
      <c r="C724" s="14" t="inlineStr">
        <is>
          <t>oop</t>
        </is>
      </c>
      <c r="D724" s="14" t="inlineStr">
        <is>
          <t>ral</t>
        </is>
      </c>
      <c r="E724" s="14" t="inlineStr">
        <is>
          <t>SHADOWGJ</t>
        </is>
      </c>
      <c r="F724" s="78" t="inlineStr">
        <is>
          <t>SHADOWGJ(INDEX(AD$297:AD$313,$E1063),$D1063)</t>
        </is>
      </c>
    </row>
    <row r="725">
      <c r="A725" s="14" t="n">
        <v>1064</v>
      </c>
      <c r="B725" s="14" t="inlineStr">
        <is>
          <t>shp</t>
        </is>
      </c>
      <c r="C725" s="14" t="inlineStr">
        <is>
          <t>bio</t>
        </is>
      </c>
      <c r="D725" s="14" t="inlineStr">
        <is>
          <t>ral</t>
        </is>
      </c>
      <c r="E725" s="14" t="inlineStr">
        <is>
          <t>SHADOWGJ</t>
        </is>
      </c>
      <c r="F725" s="78" t="inlineStr">
        <is>
          <t>SHADOWGJ(INDEX(AD$297:AD$313,$E1064),$D1064)</t>
        </is>
      </c>
    </row>
    <row r="726">
      <c r="A726" s="14" t="n">
        <v>1066</v>
      </c>
      <c r="B726" s="14" t="inlineStr">
        <is>
          <t>ener</t>
        </is>
      </c>
      <c r="C726" s="14" t="inlineStr">
        <is>
          <t>coa</t>
        </is>
      </c>
      <c r="D726" s="14" t="inlineStr">
        <is>
          <t>ral</t>
        </is>
      </c>
      <c r="E726" s="14" t="inlineStr">
        <is>
          <t>FUELUSE</t>
        </is>
      </c>
      <c r="F726" s="78" t="inlineStr">
        <is>
          <t>FUELUSE(AC1066,AD1048,AC1048,AD1057,AC1057,AD$7,$D1066,$E1066,$F1066,$G1066)</t>
        </is>
      </c>
    </row>
    <row r="727">
      <c r="A727" s="14" t="n">
        <v>1067</v>
      </c>
      <c r="B727" s="14" t="inlineStr">
        <is>
          <t>ener</t>
        </is>
      </c>
      <c r="C727" s="14" t="inlineStr">
        <is>
          <t>nga</t>
        </is>
      </c>
      <c r="D727" s="14" t="inlineStr">
        <is>
          <t>ral</t>
        </is>
      </c>
      <c r="E727" s="14" t="inlineStr">
        <is>
          <t>FUELUSE</t>
        </is>
      </c>
      <c r="F727" s="78" t="inlineStr">
        <is>
          <t>FUELUSE(AC1067,AD1049,AC1049,AD1058,AC1058,AD$7,$D1067,$E1067,$F1067,$G1067)</t>
        </is>
      </c>
    </row>
    <row r="728">
      <c r="A728" s="14" t="n">
        <v>1068</v>
      </c>
      <c r="B728" s="14" t="inlineStr">
        <is>
          <t>ener</t>
        </is>
      </c>
      <c r="C728" s="14" t="inlineStr">
        <is>
          <t>gso</t>
        </is>
      </c>
      <c r="D728" s="14" t="inlineStr">
        <is>
          <t>ral</t>
        </is>
      </c>
      <c r="E728" s="14" t="inlineStr">
        <is>
          <t>FUELUSE</t>
        </is>
      </c>
      <c r="F728" s="78" t="inlineStr">
        <is>
          <t>FUELUSE(AC1068,AD1050,AC1050,AD1059,AC1059,AD$7,$D1068,$E1068,$F1068,$G1068)</t>
        </is>
      </c>
    </row>
    <row r="729">
      <c r="A729" s="14" t="n">
        <v>1069</v>
      </c>
      <c r="B729" s="14" t="inlineStr">
        <is>
          <t>ener</t>
        </is>
      </c>
      <c r="C729" s="14" t="inlineStr">
        <is>
          <t>die</t>
        </is>
      </c>
      <c r="D729" s="14" t="inlineStr">
        <is>
          <t>ral</t>
        </is>
      </c>
      <c r="E729" s="14" t="inlineStr">
        <is>
          <t>FUELUSE</t>
        </is>
      </c>
      <c r="F729" s="78" t="inlineStr">
        <is>
          <t>FUELUSE(AC1069,AD1051,AC1051,AD1060,AC1060,AD$7,$D1069,$E1069,$F1069,$G1069)</t>
        </is>
      </c>
    </row>
    <row r="730">
      <c r="A730" s="14" t="n">
        <v>1070</v>
      </c>
      <c r="B730" s="14" t="inlineStr">
        <is>
          <t>ener</t>
        </is>
      </c>
      <c r="C730" s="14" t="inlineStr">
        <is>
          <t>lpg</t>
        </is>
      </c>
      <c r="D730" s="14" t="inlineStr">
        <is>
          <t>ral</t>
        </is>
      </c>
      <c r="E730" s="14" t="inlineStr">
        <is>
          <t>FUELUSE</t>
        </is>
      </c>
      <c r="F730" s="78" t="inlineStr">
        <is>
          <t>FUELUSE(AC1070,AD1052,AC1052,AD1061,AC1061,AD$7,$D1070,$E1070,$F1070,$G1070)</t>
        </is>
      </c>
    </row>
    <row r="731">
      <c r="A731" s="14" t="n">
        <v>1071</v>
      </c>
      <c r="B731" s="14" t="inlineStr">
        <is>
          <t>ener</t>
        </is>
      </c>
      <c r="C731" s="14" t="inlineStr">
        <is>
          <t>ker</t>
        </is>
      </c>
      <c r="D731" s="14" t="inlineStr">
        <is>
          <t>ral</t>
        </is>
      </c>
      <c r="E731" s="14" t="inlineStr">
        <is>
          <t>FUELUSE</t>
        </is>
      </c>
      <c r="F731" s="78" t="inlineStr">
        <is>
          <t>FUELUSE(AC1071,AD1053,AC1053,AD1062,AC1062,AD$7,$D1071,$E1071,$F1071,$G1071)</t>
        </is>
      </c>
    </row>
    <row r="732">
      <c r="A732" s="14" t="n">
        <v>1072</v>
      </c>
      <c r="B732" s="14" t="inlineStr">
        <is>
          <t>ener</t>
        </is>
      </c>
      <c r="C732" s="14" t="inlineStr">
        <is>
          <t>oop</t>
        </is>
      </c>
      <c r="D732" s="14" t="inlineStr">
        <is>
          <t>ral</t>
        </is>
      </c>
      <c r="E732" s="14" t="inlineStr">
        <is>
          <t>FUELUSE</t>
        </is>
      </c>
      <c r="F732" s="78" t="inlineStr">
        <is>
          <t>FUELUSE(AC1072,AD1054,AC1054,AD1063,AC1063,AD$7,$D1072,$E1072,$F1072,$G1072)</t>
        </is>
      </c>
    </row>
    <row r="733">
      <c r="A733" s="14" t="n">
        <v>1073</v>
      </c>
      <c r="B733" s="14" t="inlineStr">
        <is>
          <t>ener</t>
        </is>
      </c>
      <c r="C733" s="14" t="inlineStr">
        <is>
          <t>bio</t>
        </is>
      </c>
      <c r="D733" s="14" t="inlineStr">
        <is>
          <t>ral</t>
        </is>
      </c>
      <c r="E733" s="14" t="inlineStr">
        <is>
          <t>FUELUSE</t>
        </is>
      </c>
      <c r="F733" s="78" t="inlineStr">
        <is>
          <t>FUELUSE(AC1073,AD1055,AC1055,AD1064,AC1064,AD$7,$D1073,$E1073,$F1073,$G1073)</t>
        </is>
      </c>
    </row>
    <row r="734">
      <c r="A734" s="14" t="n">
        <v>1075</v>
      </c>
      <c r="B734" s="14" t="inlineStr">
        <is>
          <t>co2</t>
        </is>
      </c>
      <c r="C734" s="14" t="inlineStr">
        <is>
          <t>coa</t>
        </is>
      </c>
      <c r="D734" s="14" t="inlineStr">
        <is>
          <t>ral</t>
        </is>
      </c>
      <c r="E734" s="14" t="inlineStr">
        <is>
          <t>EMISSIONS</t>
        </is>
      </c>
      <c r="F734" s="78" t="inlineStr">
        <is>
          <t>EMISSIONS(AD1066,Settings!$C$13,$D1075)</t>
        </is>
      </c>
    </row>
    <row r="735">
      <c r="A735" s="14" t="n">
        <v>1076</v>
      </c>
      <c r="B735" s="14" t="inlineStr">
        <is>
          <t>co2</t>
        </is>
      </c>
      <c r="C735" s="14" t="inlineStr">
        <is>
          <t>nga</t>
        </is>
      </c>
      <c r="D735" s="14" t="inlineStr">
        <is>
          <t>ral</t>
        </is>
      </c>
      <c r="E735" s="14" t="inlineStr">
        <is>
          <t>EMISSIONS</t>
        </is>
      </c>
      <c r="F735" s="78" t="inlineStr">
        <is>
          <t>EMISSIONS(AD1067,Settings!$C$13,$D1076)</t>
        </is>
      </c>
    </row>
    <row r="736">
      <c r="A736" s="14" t="n">
        <v>1077</v>
      </c>
      <c r="B736" s="14" t="inlineStr">
        <is>
          <t>co2</t>
        </is>
      </c>
      <c r="C736" s="14" t="inlineStr">
        <is>
          <t>gso</t>
        </is>
      </c>
      <c r="D736" s="14" t="inlineStr">
        <is>
          <t>ral</t>
        </is>
      </c>
      <c r="E736" s="14" t="inlineStr">
        <is>
          <t>EMISSIONS</t>
        </is>
      </c>
      <c r="F736" s="78" t="inlineStr">
        <is>
          <t>EMISSIONS(AD1068,Settings!$C$13,$D1077)</t>
        </is>
      </c>
    </row>
    <row r="737">
      <c r="A737" s="14" t="n">
        <v>1078</v>
      </c>
      <c r="B737" s="14" t="inlineStr">
        <is>
          <t>co2</t>
        </is>
      </c>
      <c r="C737" s="14" t="inlineStr">
        <is>
          <t>die</t>
        </is>
      </c>
      <c r="D737" s="14" t="inlineStr">
        <is>
          <t>ral</t>
        </is>
      </c>
      <c r="E737" s="14" t="inlineStr">
        <is>
          <t>EMISSIONS</t>
        </is>
      </c>
      <c r="F737" s="78" t="inlineStr">
        <is>
          <t>EMISSIONS(AD1069,Settings!$C$13,$D1078)</t>
        </is>
      </c>
    </row>
    <row r="738">
      <c r="A738" s="14" t="n">
        <v>1079</v>
      </c>
      <c r="B738" s="14" t="inlineStr">
        <is>
          <t>co2</t>
        </is>
      </c>
      <c r="C738" s="14" t="inlineStr">
        <is>
          <t>lpg</t>
        </is>
      </c>
      <c r="D738" s="14" t="inlineStr">
        <is>
          <t>ral</t>
        </is>
      </c>
      <c r="E738" s="14" t="inlineStr">
        <is>
          <t>EMISSIONS</t>
        </is>
      </c>
      <c r="F738" s="78" t="inlineStr">
        <is>
          <t>EMISSIONS(AD1070,Settings!$C$13,$D1079)</t>
        </is>
      </c>
    </row>
    <row r="739">
      <c r="A739" s="14" t="n">
        <v>1080</v>
      </c>
      <c r="B739" s="14" t="inlineStr">
        <is>
          <t>co2</t>
        </is>
      </c>
      <c r="C739" s="14" t="inlineStr">
        <is>
          <t>ker</t>
        </is>
      </c>
      <c r="D739" s="14" t="inlineStr">
        <is>
          <t>ral</t>
        </is>
      </c>
      <c r="E739" s="14" t="inlineStr">
        <is>
          <t>EMISSIONS</t>
        </is>
      </c>
      <c r="F739" s="78" t="inlineStr">
        <is>
          <t>EMISSIONS(AD1071,Settings!$C$13,$D1080)</t>
        </is>
      </c>
    </row>
    <row r="740">
      <c r="A740" s="14" t="n">
        <v>1081</v>
      </c>
      <c r="B740" s="14" t="inlineStr">
        <is>
          <t>co2</t>
        </is>
      </c>
      <c r="C740" s="14" t="inlineStr">
        <is>
          <t>oop</t>
        </is>
      </c>
      <c r="D740" s="14" t="inlineStr">
        <is>
          <t>ral</t>
        </is>
      </c>
      <c r="E740" s="14" t="inlineStr">
        <is>
          <t>EMISSIONS</t>
        </is>
      </c>
      <c r="F740" s="78" t="inlineStr">
        <is>
          <t>EMISSIONS(AD1072,Settings!$C$13,$D1081)</t>
        </is>
      </c>
    </row>
    <row r="741">
      <c r="A741" s="14" t="n">
        <v>1082</v>
      </c>
      <c r="B741" s="14" t="inlineStr">
        <is>
          <t>co2</t>
        </is>
      </c>
      <c r="C741" s="14" t="inlineStr">
        <is>
          <t>bio</t>
        </is>
      </c>
      <c r="D741" s="14" t="inlineStr">
        <is>
          <t>ral</t>
        </is>
      </c>
      <c r="E741" s="14" t="inlineStr">
        <is>
          <t>EMISSIONS</t>
        </is>
      </c>
      <c r="F741" s="78" t="inlineStr">
        <is>
          <t>EMISSIONS(AD1073,Settings!$C$13,$D1082)</t>
        </is>
      </c>
    </row>
    <row r="742">
      <c r="A742" s="14" t="n">
        <v>1084</v>
      </c>
      <c r="B742" s="14" t="inlineStr">
        <is>
          <t>rtx</t>
        </is>
      </c>
      <c r="C742" s="14" t="inlineStr">
        <is>
          <t>coa</t>
        </is>
      </c>
      <c r="D742" s="14" t="inlineStr">
        <is>
          <t>ral</t>
        </is>
      </c>
      <c r="E742" s="14" t="inlineStr">
        <is>
          <t>REVENUE</t>
        </is>
      </c>
      <c r="F742" s="78" t="inlineStr">
        <is>
          <t>REVENUE(AD1066,Settings!$C$13,INDEX(AD$395:AD$406,$D1084)+INDEX(AD$382:AD$393,$D1084))</t>
        </is>
      </c>
    </row>
    <row r="743">
      <c r="A743" s="14" t="n">
        <v>1085</v>
      </c>
      <c r="B743" s="14" t="inlineStr">
        <is>
          <t>rtx</t>
        </is>
      </c>
      <c r="C743" s="14" t="inlineStr">
        <is>
          <t>nga</t>
        </is>
      </c>
      <c r="D743" s="14" t="inlineStr">
        <is>
          <t>ral</t>
        </is>
      </c>
      <c r="E743" s="14" t="inlineStr">
        <is>
          <t>REVENUE</t>
        </is>
      </c>
      <c r="F743" s="78" t="inlineStr">
        <is>
          <t>REVENUE(AD1067,Settings!$C$13,INDEX(AD$395:AD$406,$D1085)+INDEX(AD$382:AD$393,$D1085))</t>
        </is>
      </c>
    </row>
    <row r="744">
      <c r="A744" s="14" t="n">
        <v>1086</v>
      </c>
      <c r="B744" s="14" t="inlineStr">
        <is>
          <t>rtx</t>
        </is>
      </c>
      <c r="C744" s="14" t="inlineStr">
        <is>
          <t>gso</t>
        </is>
      </c>
      <c r="D744" s="14" t="inlineStr">
        <is>
          <t>ral</t>
        </is>
      </c>
      <c r="E744" s="14" t="inlineStr">
        <is>
          <t>REVENUE</t>
        </is>
      </c>
      <c r="F744" s="78" t="inlineStr">
        <is>
          <t>REVENUE(AD1068,Settings!$C$13,INDEX(AD$395:AD$406,$D1086)+INDEX(AD$382:AD$393,$D1086))</t>
        </is>
      </c>
    </row>
    <row r="745">
      <c r="A745" s="14" t="n">
        <v>1087</v>
      </c>
      <c r="B745" s="14" t="inlineStr">
        <is>
          <t>rtx</t>
        </is>
      </c>
      <c r="C745" s="14" t="inlineStr">
        <is>
          <t>die</t>
        </is>
      </c>
      <c r="D745" s="14" t="inlineStr">
        <is>
          <t>ral</t>
        </is>
      </c>
      <c r="E745" s="14" t="inlineStr">
        <is>
          <t>REVENUE</t>
        </is>
      </c>
      <c r="F745" s="78" t="inlineStr">
        <is>
          <t>REVENUE(AD1069,Settings!$C$13,INDEX(AD$395:AD$406,$D1087)+INDEX(AD$382:AD$393,$D1087))</t>
        </is>
      </c>
    </row>
    <row r="746">
      <c r="A746" s="14" t="n">
        <v>1088</v>
      </c>
      <c r="B746" s="14" t="inlineStr">
        <is>
          <t>rtx</t>
        </is>
      </c>
      <c r="C746" s="14" t="inlineStr">
        <is>
          <t>lpg</t>
        </is>
      </c>
      <c r="D746" s="14" t="inlineStr">
        <is>
          <t>ral</t>
        </is>
      </c>
      <c r="E746" s="14" t="inlineStr">
        <is>
          <t>REVENUE</t>
        </is>
      </c>
      <c r="F746" s="78" t="inlineStr">
        <is>
          <t>REVENUE(AD1070,Settings!$C$13,INDEX(AD$395:AD$406,$D1088)+INDEX(AD$382:AD$393,$D1088))</t>
        </is>
      </c>
    </row>
    <row r="747">
      <c r="A747" s="14" t="n">
        <v>1089</v>
      </c>
      <c r="B747" s="14" t="inlineStr">
        <is>
          <t>rtx</t>
        </is>
      </c>
      <c r="C747" s="14" t="inlineStr">
        <is>
          <t>ker</t>
        </is>
      </c>
      <c r="D747" s="14" t="inlineStr">
        <is>
          <t>ral</t>
        </is>
      </c>
      <c r="E747" s="14" t="inlineStr">
        <is>
          <t>REVENUE</t>
        </is>
      </c>
      <c r="F747" s="78" t="inlineStr">
        <is>
          <t>REVENUE(AD1071,Settings!$C$13,INDEX(AD$395:AD$406,$D1089)+INDEX(AD$382:AD$393,$D1089))</t>
        </is>
      </c>
    </row>
    <row r="748">
      <c r="A748" s="14" t="n">
        <v>1090</v>
      </c>
      <c r="B748" s="14" t="inlineStr">
        <is>
          <t>rtx</t>
        </is>
      </c>
      <c r="C748" s="14" t="inlineStr">
        <is>
          <t>oop</t>
        </is>
      </c>
      <c r="D748" s="14" t="inlineStr">
        <is>
          <t>ral</t>
        </is>
      </c>
      <c r="E748" s="14" t="inlineStr">
        <is>
          <t>REVENUE</t>
        </is>
      </c>
      <c r="F748" s="78" t="inlineStr">
        <is>
          <t>REVENUE(AD1072,Settings!$C$13,INDEX(AD$395:AD$406,$D1090)+INDEX(AD$382:AD$393,$D1090))</t>
        </is>
      </c>
    </row>
    <row r="749">
      <c r="A749" s="14" t="n">
        <v>1091</v>
      </c>
      <c r="B749" s="14" t="inlineStr">
        <is>
          <t>rtx</t>
        </is>
      </c>
      <c r="C749" s="14" t="inlineStr">
        <is>
          <t>bio</t>
        </is>
      </c>
      <c r="D749" s="14" t="inlineStr">
        <is>
          <t>ral</t>
        </is>
      </c>
      <c r="E749" s="14" t="inlineStr">
        <is>
          <t>REVENUE</t>
        </is>
      </c>
      <c r="F749" s="78" t="inlineStr">
        <is>
          <t>REVENUE(AD1073,Settings!$C$13,INDEX(AD$395:AD$406,$D1091)+INDEX(AD$382:AD$393,$D1091))</t>
        </is>
      </c>
    </row>
    <row r="750">
      <c r="A750" s="14" t="n">
        <v>1093</v>
      </c>
      <c r="B750" s="14" t="inlineStr">
        <is>
          <t>rsub</t>
        </is>
      </c>
      <c r="C750" s="14" t="inlineStr">
        <is>
          <t>coa</t>
        </is>
      </c>
      <c r="D750" s="14" t="inlineStr">
        <is>
          <t>ral</t>
        </is>
      </c>
      <c r="E750" s="14" t="inlineStr">
        <is>
          <t>REVENUE</t>
        </is>
      </c>
      <c r="F750" s="78" t="inlineStr">
        <is>
          <t>REVENUE(AD1066,Settings!$C$13,INDEX(AD$408:AD$419,$D1093))</t>
        </is>
      </c>
    </row>
    <row r="751">
      <c r="A751" s="14" t="n">
        <v>1094</v>
      </c>
      <c r="B751" s="14" t="inlineStr">
        <is>
          <t>rsub</t>
        </is>
      </c>
      <c r="C751" s="14" t="inlineStr">
        <is>
          <t>nga</t>
        </is>
      </c>
      <c r="D751" s="14" t="inlineStr">
        <is>
          <t>ral</t>
        </is>
      </c>
      <c r="E751" s="14" t="inlineStr">
        <is>
          <t>REVENUE</t>
        </is>
      </c>
      <c r="F751" s="78" t="inlineStr">
        <is>
          <t>REVENUE(AD1067,Settings!$C$13,INDEX(AD$408:AD$419,$D1094))</t>
        </is>
      </c>
    </row>
    <row r="752">
      <c r="A752" s="14" t="n">
        <v>1095</v>
      </c>
      <c r="B752" s="14" t="inlineStr">
        <is>
          <t>rsub</t>
        </is>
      </c>
      <c r="C752" s="14" t="inlineStr">
        <is>
          <t>gso</t>
        </is>
      </c>
      <c r="D752" s="14" t="inlineStr">
        <is>
          <t>ral</t>
        </is>
      </c>
      <c r="E752" s="14" t="inlineStr">
        <is>
          <t>REVENUE</t>
        </is>
      </c>
      <c r="F752" s="78" t="inlineStr">
        <is>
          <t>REVENUE(AD1068,Settings!$C$13,INDEX(AD$408:AD$419,$D1095))</t>
        </is>
      </c>
    </row>
    <row r="753">
      <c r="A753" s="14" t="n">
        <v>1096</v>
      </c>
      <c r="B753" s="14" t="inlineStr">
        <is>
          <t>rsub</t>
        </is>
      </c>
      <c r="C753" s="14" t="inlineStr">
        <is>
          <t>die</t>
        </is>
      </c>
      <c r="D753" s="14" t="inlineStr">
        <is>
          <t>ral</t>
        </is>
      </c>
      <c r="E753" s="14" t="inlineStr">
        <is>
          <t>REVENUE</t>
        </is>
      </c>
      <c r="F753" s="78" t="inlineStr">
        <is>
          <t>REVENUE(AD1069,Settings!$C$13,INDEX(AD$408:AD$419,$D1096))</t>
        </is>
      </c>
    </row>
    <row r="754">
      <c r="A754" s="14" t="n">
        <v>1097</v>
      </c>
      <c r="B754" s="14" t="inlineStr">
        <is>
          <t>rsub</t>
        </is>
      </c>
      <c r="C754" s="14" t="inlineStr">
        <is>
          <t>lpg</t>
        </is>
      </c>
      <c r="D754" s="14" t="inlineStr">
        <is>
          <t>ral</t>
        </is>
      </c>
      <c r="E754" s="14" t="inlineStr">
        <is>
          <t>REVENUE</t>
        </is>
      </c>
      <c r="F754" s="78" t="inlineStr">
        <is>
          <t>REVENUE(AD1070,Settings!$C$13,INDEX(AD$408:AD$419,$D1097))</t>
        </is>
      </c>
    </row>
    <row r="755">
      <c r="A755" s="14" t="n">
        <v>1098</v>
      </c>
      <c r="B755" s="14" t="inlineStr">
        <is>
          <t>rsub</t>
        </is>
      </c>
      <c r="C755" s="14" t="inlineStr">
        <is>
          <t>ker</t>
        </is>
      </c>
      <c r="D755" s="14" t="inlineStr">
        <is>
          <t>ral</t>
        </is>
      </c>
      <c r="E755" s="14" t="inlineStr">
        <is>
          <t>REVENUE</t>
        </is>
      </c>
      <c r="F755" s="78" t="inlineStr">
        <is>
          <t>REVENUE(AD1071,Settings!$C$13,INDEX(AD$408:AD$419,$D1098))</t>
        </is>
      </c>
    </row>
    <row r="756">
      <c r="A756" s="14" t="n">
        <v>1099</v>
      </c>
      <c r="B756" s="14" t="inlineStr">
        <is>
          <t>rsub</t>
        </is>
      </c>
      <c r="C756" s="14" t="inlineStr">
        <is>
          <t>oop</t>
        </is>
      </c>
      <c r="D756" s="14" t="inlineStr">
        <is>
          <t>ral</t>
        </is>
      </c>
      <c r="E756" s="14" t="inlineStr">
        <is>
          <t>REVENUE</t>
        </is>
      </c>
      <c r="F756" s="78" t="inlineStr">
        <is>
          <t>REVENUE(AD1072,Settings!$C$13,INDEX(AD$408:AD$419,$D1099))</t>
        </is>
      </c>
    </row>
    <row r="757">
      <c r="A757" s="14" t="n">
        <v>1100</v>
      </c>
      <c r="B757" s="14" t="inlineStr">
        <is>
          <t>rsub</t>
        </is>
      </c>
      <c r="C757" s="14" t="inlineStr">
        <is>
          <t>bio</t>
        </is>
      </c>
      <c r="D757" s="14" t="inlineStr">
        <is>
          <t>ral</t>
        </is>
      </c>
      <c r="E757" s="14" t="inlineStr">
        <is>
          <t>REVENUE</t>
        </is>
      </c>
      <c r="F757" s="78" t="inlineStr">
        <is>
          <t>REVENUE(AD1073,Settings!$C$13,INDEX(AD$408:AD$419,$D1100))</t>
        </is>
      </c>
    </row>
    <row r="758">
      <c r="A758" s="14" t="n">
        <v>1102</v>
      </c>
      <c r="B758" s="14" t="inlineStr">
        <is>
          <t>rnew</t>
        </is>
      </c>
      <c r="C758" s="14" t="inlineStr">
        <is>
          <t>coa</t>
        </is>
      </c>
      <c r="D758" s="14" t="inlineStr">
        <is>
          <t>ral</t>
        </is>
      </c>
      <c r="E758" s="14" t="inlineStr">
        <is>
          <t>REVENUE</t>
        </is>
      </c>
      <c r="F758" s="78" t="inlineStr">
        <is>
          <t>REVENUE(AD1066,Settings!$C$13,NEWREVRATE(AD1012,AD1030,AD1021,AD$201,AD1039,$D1102))</t>
        </is>
      </c>
    </row>
    <row r="759">
      <c r="A759" s="14" t="n">
        <v>1103</v>
      </c>
      <c r="B759" s="14" t="inlineStr">
        <is>
          <t>rnew</t>
        </is>
      </c>
      <c r="C759" s="14" t="inlineStr">
        <is>
          <t>nga</t>
        </is>
      </c>
      <c r="D759" s="14" t="inlineStr">
        <is>
          <t>ral</t>
        </is>
      </c>
      <c r="E759" s="14" t="inlineStr">
        <is>
          <t>REVENUE</t>
        </is>
      </c>
      <c r="F759" s="78" t="inlineStr">
        <is>
          <t>REVENUE(AD1067,Settings!$C$13,NEWREVRATE(AD1013,AD1031,AD1022,AD$201,AD1040,$D1103))</t>
        </is>
      </c>
    </row>
    <row r="760">
      <c r="A760" s="14" t="n">
        <v>1104</v>
      </c>
      <c r="B760" s="14" t="inlineStr">
        <is>
          <t>rnew</t>
        </is>
      </c>
      <c r="C760" s="14" t="inlineStr">
        <is>
          <t>gso</t>
        </is>
      </c>
      <c r="D760" s="14" t="inlineStr">
        <is>
          <t>ral</t>
        </is>
      </c>
      <c r="E760" s="14" t="inlineStr">
        <is>
          <t>REVENUE</t>
        </is>
      </c>
      <c r="F760" s="78" t="inlineStr">
        <is>
          <t>REVENUE(AD1068,Settings!$C$13,NEWREVRATE(AD1014,AD1032,AD1023,AD$201,AD1041,$D1104))</t>
        </is>
      </c>
    </row>
    <row r="761">
      <c r="A761" s="14" t="n">
        <v>1105</v>
      </c>
      <c r="B761" s="14" t="inlineStr">
        <is>
          <t>rnew</t>
        </is>
      </c>
      <c r="C761" s="14" t="inlineStr">
        <is>
          <t>die</t>
        </is>
      </c>
      <c r="D761" s="14" t="inlineStr">
        <is>
          <t>ral</t>
        </is>
      </c>
      <c r="E761" s="14" t="inlineStr">
        <is>
          <t>REVENUE</t>
        </is>
      </c>
      <c r="F761" s="78" t="inlineStr">
        <is>
          <t>REVENUE(AD1069,Settings!$C$13,NEWREVRATE(AD1015,AD1033,AD1024,AD$201,AD1042,$D1105))</t>
        </is>
      </c>
    </row>
    <row r="762">
      <c r="A762" s="14" t="n">
        <v>1106</v>
      </c>
      <c r="B762" s="14" t="inlineStr">
        <is>
          <t>rnew</t>
        </is>
      </c>
      <c r="C762" s="14" t="inlineStr">
        <is>
          <t>lpg</t>
        </is>
      </c>
      <c r="D762" s="14" t="inlineStr">
        <is>
          <t>ral</t>
        </is>
      </c>
      <c r="E762" s="14" t="inlineStr">
        <is>
          <t>REVENUE</t>
        </is>
      </c>
      <c r="F762" s="78" t="inlineStr">
        <is>
          <t>REVENUE(AD1070,Settings!$C$13,NEWREVRATE(AD1016,AD1034,AD1025,AD$201,AD1043,$D1106))</t>
        </is>
      </c>
    </row>
    <row r="763">
      <c r="A763" s="14" t="n">
        <v>1107</v>
      </c>
      <c r="B763" s="14" t="inlineStr">
        <is>
          <t>rnew</t>
        </is>
      </c>
      <c r="C763" s="14" t="inlineStr">
        <is>
          <t>ker</t>
        </is>
      </c>
      <c r="D763" s="14" t="inlineStr">
        <is>
          <t>ral</t>
        </is>
      </c>
      <c r="E763" s="14" t="inlineStr">
        <is>
          <t>REVENUE</t>
        </is>
      </c>
      <c r="F763" s="78" t="inlineStr">
        <is>
          <t>REVENUE(AD1071,Settings!$C$13,NEWREVRATE(AD1017,AD1035,AD1026,AD$201,AD1044,$D1107))</t>
        </is>
      </c>
    </row>
    <row r="764">
      <c r="A764" s="14" t="n">
        <v>1108</v>
      </c>
      <c r="B764" s="14" t="inlineStr">
        <is>
          <t>rnew</t>
        </is>
      </c>
      <c r="C764" s="14" t="inlineStr">
        <is>
          <t>oop</t>
        </is>
      </c>
      <c r="D764" s="14" t="inlineStr">
        <is>
          <t>ral</t>
        </is>
      </c>
      <c r="E764" s="14" t="inlineStr">
        <is>
          <t>REVENUE</t>
        </is>
      </c>
      <c r="F764" s="78" t="inlineStr">
        <is>
          <t>REVENUE(AD1072,Settings!$C$13,NEWREVRATE(AD1018,AD1036,AD1027,AD$201,AD1045,$D1108))</t>
        </is>
      </c>
    </row>
    <row r="765">
      <c r="A765" s="14" t="n">
        <v>1109</v>
      </c>
      <c r="B765" s="14" t="inlineStr">
        <is>
          <t>rnew</t>
        </is>
      </c>
      <c r="C765" s="14" t="inlineStr">
        <is>
          <t>bio</t>
        </is>
      </c>
      <c r="D765" s="14" t="inlineStr">
        <is>
          <t>ral</t>
        </is>
      </c>
      <c r="E765" s="14" t="inlineStr">
        <is>
          <t>REVENUE</t>
        </is>
      </c>
      <c r="F765" s="78" t="inlineStr">
        <is>
          <t>REVENUE(AD1073,Settings!$C$13,NEWREVRATE(AD1019,AD1037,AD1028,AD$201,AD1046,$D1109))</t>
        </is>
      </c>
    </row>
    <row r="766">
      <c r="A766" s="14" t="n">
        <v>1113</v>
      </c>
      <c r="B766" s="14" t="inlineStr">
        <is>
          <t>ctxnew</t>
        </is>
      </c>
      <c r="C766" s="14" t="inlineStr">
        <is>
          <t>coa</t>
        </is>
      </c>
      <c r="D766" s="14" t="inlineStr">
        <is>
          <t>avi</t>
        </is>
      </c>
      <c r="E766" s="14" t="inlineStr">
        <is>
          <t>CARBONTAX</t>
        </is>
      </c>
      <c r="F766" s="78" t="inlineStr">
        <is>
          <t>CARBONTAX(INDEX(AD$263:AD$279,$F1113),$D1113,INDEX(AD$23:AD$30,$E1113))</t>
        </is>
      </c>
    </row>
    <row r="767">
      <c r="A767" s="14" t="n">
        <v>1114</v>
      </c>
      <c r="B767" s="14" t="inlineStr">
        <is>
          <t>ctxnew</t>
        </is>
      </c>
      <c r="C767" s="14" t="inlineStr">
        <is>
          <t>nga</t>
        </is>
      </c>
      <c r="D767" s="14" t="inlineStr">
        <is>
          <t>avi</t>
        </is>
      </c>
      <c r="E767" s="14" t="inlineStr">
        <is>
          <t>CARBONTAX</t>
        </is>
      </c>
      <c r="F767" s="78" t="inlineStr">
        <is>
          <t>CARBONTAX(INDEX(AD$263:AD$279,$F1114),$D1114,INDEX(AD$23:AD$30,$E1114))</t>
        </is>
      </c>
    </row>
    <row r="768">
      <c r="A768" s="14" t="n">
        <v>1115</v>
      </c>
      <c r="B768" s="14" t="inlineStr">
        <is>
          <t>ctxnew</t>
        </is>
      </c>
      <c r="C768" s="14" t="inlineStr">
        <is>
          <t>gso</t>
        </is>
      </c>
      <c r="D768" s="14" t="inlineStr">
        <is>
          <t>avi</t>
        </is>
      </c>
      <c r="E768" s="14" t="inlineStr">
        <is>
          <t>CARBONTAX</t>
        </is>
      </c>
      <c r="F768" s="78" t="inlineStr">
        <is>
          <t>CARBONTAX(INDEX(AD$263:AD$279,$F1115),$D1115,INDEX(AD$23:AD$30,$E1115))</t>
        </is>
      </c>
    </row>
    <row r="769">
      <c r="A769" s="14" t="n">
        <v>1116</v>
      </c>
      <c r="B769" s="14" t="inlineStr">
        <is>
          <t>ctxnew</t>
        </is>
      </c>
      <c r="C769" s="14" t="inlineStr">
        <is>
          <t>die</t>
        </is>
      </c>
      <c r="D769" s="14" t="inlineStr">
        <is>
          <t>avi</t>
        </is>
      </c>
      <c r="E769" s="14" t="inlineStr">
        <is>
          <t>CARBONTAX</t>
        </is>
      </c>
      <c r="F769" s="78" t="inlineStr">
        <is>
          <t>CARBONTAX(INDEX(AD$263:AD$279,$F1116),$D1116,INDEX(AD$23:AD$30,$E1116))</t>
        </is>
      </c>
    </row>
    <row r="770">
      <c r="A770" s="14" t="n">
        <v>1117</v>
      </c>
      <c r="B770" s="14" t="inlineStr">
        <is>
          <t>ctxnew</t>
        </is>
      </c>
      <c r="C770" s="14" t="inlineStr">
        <is>
          <t>lpg</t>
        </is>
      </c>
      <c r="D770" s="14" t="inlineStr">
        <is>
          <t>avi</t>
        </is>
      </c>
      <c r="E770" s="14" t="inlineStr">
        <is>
          <t>CARBONTAX</t>
        </is>
      </c>
      <c r="F770" s="78" t="inlineStr">
        <is>
          <t>CARBONTAX(INDEX(AD$263:AD$279,$F1117),$D1117,INDEX(AD$23:AD$30,$E1117))</t>
        </is>
      </c>
    </row>
    <row r="771">
      <c r="A771" s="14" t="n">
        <v>1118</v>
      </c>
      <c r="B771" s="14" t="inlineStr">
        <is>
          <t>ctxnew</t>
        </is>
      </c>
      <c r="C771" s="14" t="inlineStr">
        <is>
          <t>ker</t>
        </is>
      </c>
      <c r="D771" s="14" t="inlineStr">
        <is>
          <t>avi</t>
        </is>
      </c>
      <c r="E771" s="14" t="inlineStr">
        <is>
          <t>CARBONTAX</t>
        </is>
      </c>
      <c r="F771" s="78" t="inlineStr">
        <is>
          <t>CARBONTAX(INDEX(AD$263:AD$279,$F1118),$D1118,INDEX(AD$23:AD$30,$E1118))</t>
        </is>
      </c>
    </row>
    <row r="772">
      <c r="A772" s="14" t="n">
        <v>1119</v>
      </c>
      <c r="B772" s="14" t="inlineStr">
        <is>
          <t>ctxnew</t>
        </is>
      </c>
      <c r="C772" s="14" t="inlineStr">
        <is>
          <t>oop</t>
        </is>
      </c>
      <c r="D772" s="14" t="inlineStr">
        <is>
          <t>avi</t>
        </is>
      </c>
      <c r="E772" s="14" t="inlineStr">
        <is>
          <t>CARBONTAX</t>
        </is>
      </c>
      <c r="F772" s="78" t="inlineStr">
        <is>
          <t>CARBONTAX(INDEX(AD$263:AD$279,$F1119),$D1119,INDEX(AD$23:AD$30,$E1119))</t>
        </is>
      </c>
    </row>
    <row r="773">
      <c r="A773" s="14" t="n">
        <v>1120</v>
      </c>
      <c r="B773" s="14" t="inlineStr">
        <is>
          <t>ctxnew</t>
        </is>
      </c>
      <c r="C773" s="14" t="inlineStr">
        <is>
          <t>bio</t>
        </is>
      </c>
      <c r="D773" s="14" t="inlineStr">
        <is>
          <t>avi</t>
        </is>
      </c>
      <c r="E773" s="14" t="inlineStr">
        <is>
          <t>CARBONTAX</t>
        </is>
      </c>
      <c r="F773" s="78" t="inlineStr">
        <is>
          <t>CARBONTAX(INDEX(AD$263:AD$279,$F1120),$D1120,INDEX(AD$23:AD$30,$E1120))</t>
        </is>
      </c>
    </row>
    <row r="774">
      <c r="A774" s="14" t="n">
        <v>1122</v>
      </c>
      <c r="B774" s="14" t="inlineStr">
        <is>
          <t>ets</t>
        </is>
      </c>
      <c r="C774" s="14" t="inlineStr">
        <is>
          <t>coa</t>
        </is>
      </c>
      <c r="D774" s="14" t="inlineStr">
        <is>
          <t>avi</t>
        </is>
      </c>
      <c r="E774" s="14" t="inlineStr">
        <is>
          <t>ETSCOST</t>
        </is>
      </c>
      <c r="F774" s="78" t="inlineStr">
        <is>
          <t>ETSCOST(INDEX(AD$280:AD$296,$E1122),$D1122)</t>
        </is>
      </c>
    </row>
    <row r="775">
      <c r="A775" s="14" t="n">
        <v>1123</v>
      </c>
      <c r="B775" s="14" t="inlineStr">
        <is>
          <t>ets</t>
        </is>
      </c>
      <c r="C775" s="14" t="inlineStr">
        <is>
          <t>nga</t>
        </is>
      </c>
      <c r="D775" s="14" t="inlineStr">
        <is>
          <t>avi</t>
        </is>
      </c>
      <c r="E775" s="14" t="inlineStr">
        <is>
          <t>ETSCOST</t>
        </is>
      </c>
      <c r="F775" s="78" t="inlineStr">
        <is>
          <t>ETSCOST(INDEX(AD$280:AD$296,$E1123),$D1123)</t>
        </is>
      </c>
    </row>
    <row r="776">
      <c r="A776" s="14" t="n">
        <v>1124</v>
      </c>
      <c r="B776" s="14" t="inlineStr">
        <is>
          <t>ets</t>
        </is>
      </c>
      <c r="C776" s="14" t="inlineStr">
        <is>
          <t>gso</t>
        </is>
      </c>
      <c r="D776" s="14" t="inlineStr">
        <is>
          <t>avi</t>
        </is>
      </c>
      <c r="E776" s="14" t="inlineStr">
        <is>
          <t>ETSCOST</t>
        </is>
      </c>
      <c r="F776" s="78" t="inlineStr">
        <is>
          <t>ETSCOST(INDEX(AD$280:AD$296,$E1124),$D1124)</t>
        </is>
      </c>
    </row>
    <row r="777">
      <c r="A777" s="14" t="n">
        <v>1125</v>
      </c>
      <c r="B777" s="14" t="inlineStr">
        <is>
          <t>ets</t>
        </is>
      </c>
      <c r="C777" s="14" t="inlineStr">
        <is>
          <t>die</t>
        </is>
      </c>
      <c r="D777" s="14" t="inlineStr">
        <is>
          <t>avi</t>
        </is>
      </c>
      <c r="E777" s="14" t="inlineStr">
        <is>
          <t>ETSCOST</t>
        </is>
      </c>
      <c r="F777" s="78" t="inlineStr">
        <is>
          <t>ETSCOST(INDEX(AD$280:AD$296,$E1125),$D1125)</t>
        </is>
      </c>
    </row>
    <row r="778">
      <c r="A778" s="14" t="n">
        <v>1126</v>
      </c>
      <c r="B778" s="14" t="inlineStr">
        <is>
          <t>ets</t>
        </is>
      </c>
      <c r="C778" s="14" t="inlineStr">
        <is>
          <t>lpg</t>
        </is>
      </c>
      <c r="D778" s="14" t="inlineStr">
        <is>
          <t>avi</t>
        </is>
      </c>
      <c r="E778" s="14" t="inlineStr">
        <is>
          <t>ETSCOST</t>
        </is>
      </c>
      <c r="F778" s="78" t="inlineStr">
        <is>
          <t>ETSCOST(INDEX(AD$280:AD$296,$E1126),$D1126)</t>
        </is>
      </c>
    </row>
    <row r="779">
      <c r="A779" s="14" t="n">
        <v>1127</v>
      </c>
      <c r="B779" s="14" t="inlineStr">
        <is>
          <t>ets</t>
        </is>
      </c>
      <c r="C779" s="14" t="inlineStr">
        <is>
          <t>ker</t>
        </is>
      </c>
      <c r="D779" s="14" t="inlineStr">
        <is>
          <t>avi</t>
        </is>
      </c>
      <c r="E779" s="14" t="inlineStr">
        <is>
          <t>ETSCOST</t>
        </is>
      </c>
      <c r="F779" s="78" t="inlineStr">
        <is>
          <t>ETSCOST(INDEX(AD$280:AD$296,$E1127),$D1127)</t>
        </is>
      </c>
    </row>
    <row r="780">
      <c r="A780" s="14" t="n">
        <v>1128</v>
      </c>
      <c r="B780" s="14" t="inlineStr">
        <is>
          <t>ets</t>
        </is>
      </c>
      <c r="C780" s="14" t="inlineStr">
        <is>
          <t>oop</t>
        </is>
      </c>
      <c r="D780" s="14" t="inlineStr">
        <is>
          <t>avi</t>
        </is>
      </c>
      <c r="E780" s="14" t="inlineStr">
        <is>
          <t>ETSCOST</t>
        </is>
      </c>
      <c r="F780" s="78" t="inlineStr">
        <is>
          <t>ETSCOST(INDEX(AD$280:AD$296,$E1128),$D1128)</t>
        </is>
      </c>
    </row>
    <row r="781">
      <c r="A781" s="14" t="n">
        <v>1129</v>
      </c>
      <c r="B781" s="14" t="inlineStr">
        <is>
          <t>ets</t>
        </is>
      </c>
      <c r="C781" s="14" t="inlineStr">
        <is>
          <t>bio</t>
        </is>
      </c>
      <c r="D781" s="14" t="inlineStr">
        <is>
          <t>avi</t>
        </is>
      </c>
      <c r="E781" s="14" t="inlineStr">
        <is>
          <t>ETSCOST</t>
        </is>
      </c>
      <c r="F781" s="78" t="inlineStr">
        <is>
          <t>ETSCOST(INDEX(AD$280:AD$296,$E1129),$D1129)</t>
        </is>
      </c>
    </row>
    <row r="782">
      <c r="A782" s="14" t="n">
        <v>1131</v>
      </c>
      <c r="B782" s="14" t="inlineStr">
        <is>
          <t>ntx</t>
        </is>
      </c>
      <c r="C782" s="14" t="inlineStr">
        <is>
          <t>coa</t>
        </is>
      </c>
      <c r="D782" s="14" t="inlineStr">
        <is>
          <t>avi</t>
        </is>
      </c>
      <c r="E782" s="14" t="inlineStr">
        <is>
          <t>NEWEXCISE</t>
        </is>
      </c>
      <c r="F782" s="78" t="inlineStr">
        <is>
          <t>NEWEXCISE(INDEX(AD$80:AD$93,$D1131),$E1131)</t>
        </is>
      </c>
    </row>
    <row r="783">
      <c r="A783" s="14" t="n">
        <v>1132</v>
      </c>
      <c r="B783" s="14" t="inlineStr">
        <is>
          <t>ntx</t>
        </is>
      </c>
      <c r="C783" s="14" t="inlineStr">
        <is>
          <t>nga</t>
        </is>
      </c>
      <c r="D783" s="14" t="inlineStr">
        <is>
          <t>avi</t>
        </is>
      </c>
      <c r="E783" s="14" t="inlineStr">
        <is>
          <t>NEWEXCISE</t>
        </is>
      </c>
      <c r="F783" s="78" t="inlineStr">
        <is>
          <t>NEWEXCISE(INDEX(AD$80:AD$93,$D1132),$E1132)</t>
        </is>
      </c>
    </row>
    <row r="784">
      <c r="A784" s="14" t="n">
        <v>1133</v>
      </c>
      <c r="B784" s="14" t="inlineStr">
        <is>
          <t>ntx</t>
        </is>
      </c>
      <c r="C784" s="14" t="inlineStr">
        <is>
          <t>gso</t>
        </is>
      </c>
      <c r="D784" s="14" t="inlineStr">
        <is>
          <t>avi</t>
        </is>
      </c>
      <c r="E784" s="14" t="inlineStr">
        <is>
          <t>NEWEXCISE</t>
        </is>
      </c>
      <c r="F784" s="78" t="inlineStr">
        <is>
          <t>NEWEXCISE(INDEX(AD$80:AD$93,$D1133),$E1133)</t>
        </is>
      </c>
    </row>
    <row r="785">
      <c r="A785" s="14" t="n">
        <v>1134</v>
      </c>
      <c r="B785" s="14" t="inlineStr">
        <is>
          <t>ntx</t>
        </is>
      </c>
      <c r="C785" s="14" t="inlineStr">
        <is>
          <t>die</t>
        </is>
      </c>
      <c r="D785" s="14" t="inlineStr">
        <is>
          <t>avi</t>
        </is>
      </c>
      <c r="E785" s="14" t="inlineStr">
        <is>
          <t>NEWEXCISE</t>
        </is>
      </c>
      <c r="F785" s="78" t="inlineStr">
        <is>
          <t>NEWEXCISE(INDEX(AD$80:AD$93,$D1134),$E1134)</t>
        </is>
      </c>
    </row>
    <row r="786">
      <c r="A786" s="14" t="n">
        <v>1135</v>
      </c>
      <c r="B786" s="14" t="inlineStr">
        <is>
          <t>ntx</t>
        </is>
      </c>
      <c r="C786" s="14" t="inlineStr">
        <is>
          <t>lpg</t>
        </is>
      </c>
      <c r="D786" s="14" t="inlineStr">
        <is>
          <t>avi</t>
        </is>
      </c>
      <c r="E786" s="14" t="inlineStr">
        <is>
          <t>NEWEXCISE</t>
        </is>
      </c>
      <c r="F786" s="78" t="inlineStr">
        <is>
          <t>NEWEXCISE(INDEX(AD$80:AD$93,$D1135),$E1135)</t>
        </is>
      </c>
    </row>
    <row r="787">
      <c r="A787" s="14" t="n">
        <v>1136</v>
      </c>
      <c r="B787" s="14" t="inlineStr">
        <is>
          <t>ntx</t>
        </is>
      </c>
      <c r="C787" s="14" t="inlineStr">
        <is>
          <t>ker</t>
        </is>
      </c>
      <c r="D787" s="14" t="inlineStr">
        <is>
          <t>avi</t>
        </is>
      </c>
      <c r="E787" s="14" t="inlineStr">
        <is>
          <t>NEWEXCISE</t>
        </is>
      </c>
      <c r="F787" s="78" t="inlineStr">
        <is>
          <t>NEWEXCISE(INDEX(AD$80:AD$93,$D1136),$E1136)</t>
        </is>
      </c>
    </row>
    <row r="788">
      <c r="A788" s="14" t="n">
        <v>1137</v>
      </c>
      <c r="B788" s="14" t="inlineStr">
        <is>
          <t>ntx</t>
        </is>
      </c>
      <c r="C788" s="14" t="inlineStr">
        <is>
          <t>oop</t>
        </is>
      </c>
      <c r="D788" s="14" t="inlineStr">
        <is>
          <t>avi</t>
        </is>
      </c>
      <c r="E788" s="14" t="inlineStr">
        <is>
          <t>NEWEXCISE</t>
        </is>
      </c>
      <c r="F788" s="78" t="inlineStr">
        <is>
          <t>NEWEXCISE(INDEX(AD$80:AD$93,$D1137),$E1137)</t>
        </is>
      </c>
    </row>
    <row r="789">
      <c r="A789" s="14" t="n">
        <v>1138</v>
      </c>
      <c r="B789" s="14" t="inlineStr">
        <is>
          <t>ntx</t>
        </is>
      </c>
      <c r="C789" s="14" t="inlineStr">
        <is>
          <t>bio</t>
        </is>
      </c>
      <c r="D789" s="14" t="inlineStr">
        <is>
          <t>avi</t>
        </is>
      </c>
      <c r="E789" s="14" t="inlineStr">
        <is>
          <t>NEWEXCISE</t>
        </is>
      </c>
      <c r="F789" s="78" t="inlineStr">
        <is>
          <t>NEWEXCISE(INDEX(AD$80:AD$93,$D1138),$E1138)</t>
        </is>
      </c>
    </row>
    <row r="790">
      <c r="A790" s="14" t="n">
        <v>1140</v>
      </c>
      <c r="B790" s="14" t="inlineStr">
        <is>
          <t>nce</t>
        </is>
      </c>
      <c r="C790" s="14" t="inlineStr">
        <is>
          <t>coa</t>
        </is>
      </c>
      <c r="D790" s="14" t="inlineStr">
        <is>
          <t>avi</t>
        </is>
      </c>
      <c r="E790" s="14" t="inlineStr">
        <is>
          <t>NEWPOLICY</t>
        </is>
      </c>
      <c r="F790" s="78" t="inlineStr">
        <is>
          <t>NEWPOLICY(AD1113,AD1122,AD1131)</t>
        </is>
      </c>
    </row>
    <row r="791">
      <c r="A791" s="14" t="n">
        <v>1141</v>
      </c>
      <c r="B791" s="14" t="inlineStr">
        <is>
          <t>nce</t>
        </is>
      </c>
      <c r="C791" s="14" t="inlineStr">
        <is>
          <t>nga</t>
        </is>
      </c>
      <c r="D791" s="14" t="inlineStr">
        <is>
          <t>avi</t>
        </is>
      </c>
      <c r="E791" s="14" t="inlineStr">
        <is>
          <t>NEWPOLICY</t>
        </is>
      </c>
      <c r="F791" s="78" t="inlineStr">
        <is>
          <t>NEWPOLICY(AD1114,AD1123,AD1132)</t>
        </is>
      </c>
    </row>
    <row r="792">
      <c r="A792" s="14" t="n">
        <v>1142</v>
      </c>
      <c r="B792" s="14" t="inlineStr">
        <is>
          <t>nce</t>
        </is>
      </c>
      <c r="C792" s="14" t="inlineStr">
        <is>
          <t>gso</t>
        </is>
      </c>
      <c r="D792" s="14" t="inlineStr">
        <is>
          <t>avi</t>
        </is>
      </c>
      <c r="E792" s="14" t="inlineStr">
        <is>
          <t>NEWPOLICY</t>
        </is>
      </c>
      <c r="F792" s="78" t="inlineStr">
        <is>
          <t>NEWPOLICY(AD1115,AD1124,AD1133)</t>
        </is>
      </c>
    </row>
    <row r="793">
      <c r="A793" s="14" t="n">
        <v>1143</v>
      </c>
      <c r="B793" s="14" t="inlineStr">
        <is>
          <t>nce</t>
        </is>
      </c>
      <c r="C793" s="14" t="inlineStr">
        <is>
          <t>die</t>
        </is>
      </c>
      <c r="D793" s="14" t="inlineStr">
        <is>
          <t>avi</t>
        </is>
      </c>
      <c r="E793" s="14" t="inlineStr">
        <is>
          <t>NEWPOLICY</t>
        </is>
      </c>
      <c r="F793" s="78" t="inlineStr">
        <is>
          <t>NEWPOLICY(AD1116,AD1125,AD1134)</t>
        </is>
      </c>
    </row>
    <row r="794">
      <c r="A794" s="14" t="n">
        <v>1144</v>
      </c>
      <c r="B794" s="14" t="inlineStr">
        <is>
          <t>nce</t>
        </is>
      </c>
      <c r="C794" s="14" t="inlineStr">
        <is>
          <t>lpg</t>
        </is>
      </c>
      <c r="D794" s="14" t="inlineStr">
        <is>
          <t>avi</t>
        </is>
      </c>
      <c r="E794" s="14" t="inlineStr">
        <is>
          <t>NEWPOLICY</t>
        </is>
      </c>
      <c r="F794" s="78" t="inlineStr">
        <is>
          <t>NEWPOLICY(AD1117,AD1126,AD1135)</t>
        </is>
      </c>
    </row>
    <row r="795">
      <c r="A795" s="14" t="n">
        <v>1145</v>
      </c>
      <c r="B795" s="14" t="inlineStr">
        <is>
          <t>nce</t>
        </is>
      </c>
      <c r="C795" s="14" t="inlineStr">
        <is>
          <t>ker</t>
        </is>
      </c>
      <c r="D795" s="14" t="inlineStr">
        <is>
          <t>avi</t>
        </is>
      </c>
      <c r="E795" s="14" t="inlineStr">
        <is>
          <t>NEWPOLICY</t>
        </is>
      </c>
      <c r="F795" s="78" t="inlineStr">
        <is>
          <t>NEWPOLICY(AD1118,AD1127,AD1136)</t>
        </is>
      </c>
    </row>
    <row r="796">
      <c r="A796" s="14" t="n">
        <v>1146</v>
      </c>
      <c r="B796" s="14" t="inlineStr">
        <is>
          <t>nce</t>
        </is>
      </c>
      <c r="C796" s="14" t="inlineStr">
        <is>
          <t>oop</t>
        </is>
      </c>
      <c r="D796" s="14" t="inlineStr">
        <is>
          <t>avi</t>
        </is>
      </c>
      <c r="E796" s="14" t="inlineStr">
        <is>
          <t>NEWPOLICY</t>
        </is>
      </c>
      <c r="F796" s="78" t="inlineStr">
        <is>
          <t>NEWPOLICY(AD1119,AD1128,AD1137)</t>
        </is>
      </c>
    </row>
    <row r="797">
      <c r="A797" s="14" t="n">
        <v>1147</v>
      </c>
      <c r="B797" s="14" t="inlineStr">
        <is>
          <t>nce</t>
        </is>
      </c>
      <c r="C797" s="14" t="inlineStr">
        <is>
          <t>bio</t>
        </is>
      </c>
      <c r="D797" s="14" t="inlineStr">
        <is>
          <t>avi</t>
        </is>
      </c>
      <c r="E797" s="14" t="inlineStr">
        <is>
          <t>NEWPOLICY</t>
        </is>
      </c>
      <c r="F797" s="78" t="inlineStr">
        <is>
          <t>NEWPOLICY(AD1120,AD1129,AD1138)</t>
        </is>
      </c>
    </row>
    <row r="798">
      <c r="A798" s="14" t="n">
        <v>1149</v>
      </c>
      <c r="B798" s="14" t="inlineStr">
        <is>
          <t>atp</t>
        </is>
      </c>
      <c r="C798" s="14" t="inlineStr">
        <is>
          <t>coa</t>
        </is>
      </c>
      <c r="D798" s="14" t="inlineStr">
        <is>
          <t>avi</t>
        </is>
      </c>
      <c r="E798" s="14" t="inlineStr">
        <is>
          <t>POSTTAX</t>
        </is>
      </c>
      <c r="F798" s="78" t="inlineStr">
        <is>
          <t>POSTTAX(INDEX(AD$369:AD$380,$D1149),AD1140,$E1149)</t>
        </is>
      </c>
    </row>
    <row r="799">
      <c r="A799" s="14" t="n">
        <v>1150</v>
      </c>
      <c r="B799" s="14" t="inlineStr">
        <is>
          <t>atp</t>
        </is>
      </c>
      <c r="C799" s="14" t="inlineStr">
        <is>
          <t>nga</t>
        </is>
      </c>
      <c r="D799" s="14" t="inlineStr">
        <is>
          <t>avi</t>
        </is>
      </c>
      <c r="E799" s="14" t="inlineStr">
        <is>
          <t>POSTTAX</t>
        </is>
      </c>
      <c r="F799" s="78" t="inlineStr">
        <is>
          <t>POSTTAX(INDEX(AD$369:AD$380,$D1150),AD1141,$E1150)</t>
        </is>
      </c>
    </row>
    <row r="800">
      <c r="A800" s="14" t="n">
        <v>1151</v>
      </c>
      <c r="B800" s="14" t="inlineStr">
        <is>
          <t>atp</t>
        </is>
      </c>
      <c r="C800" s="14" t="inlineStr">
        <is>
          <t>gso</t>
        </is>
      </c>
      <c r="D800" s="14" t="inlineStr">
        <is>
          <t>avi</t>
        </is>
      </c>
      <c r="E800" s="14" t="inlineStr">
        <is>
          <t>POSTTAX</t>
        </is>
      </c>
      <c r="F800" s="78" t="inlineStr">
        <is>
          <t>POSTTAX(INDEX(AD$369:AD$380,$D1151),AD1142,$E1151)</t>
        </is>
      </c>
    </row>
    <row r="801">
      <c r="A801" s="14" t="n">
        <v>1152</v>
      </c>
      <c r="B801" s="14" t="inlineStr">
        <is>
          <t>atp</t>
        </is>
      </c>
      <c r="C801" s="14" t="inlineStr">
        <is>
          <t>die</t>
        </is>
      </c>
      <c r="D801" s="14" t="inlineStr">
        <is>
          <t>avi</t>
        </is>
      </c>
      <c r="E801" s="14" t="inlineStr">
        <is>
          <t>POSTTAX</t>
        </is>
      </c>
      <c r="F801" s="78" t="inlineStr">
        <is>
          <t>POSTTAX(INDEX(AD$369:AD$380,$D1152),AD1143,$E1152)</t>
        </is>
      </c>
    </row>
    <row r="802">
      <c r="A802" s="14" t="n">
        <v>1153</v>
      </c>
      <c r="B802" s="14" t="inlineStr">
        <is>
          <t>atp</t>
        </is>
      </c>
      <c r="C802" s="14" t="inlineStr">
        <is>
          <t>lpg</t>
        </is>
      </c>
      <c r="D802" s="14" t="inlineStr">
        <is>
          <t>avi</t>
        </is>
      </c>
      <c r="E802" s="14" t="inlineStr">
        <is>
          <t>POSTTAX</t>
        </is>
      </c>
      <c r="F802" s="78" t="inlineStr">
        <is>
          <t>POSTTAX(INDEX(AD$369:AD$380,$D1153),AD1144,$E1153)</t>
        </is>
      </c>
    </row>
    <row r="803">
      <c r="A803" s="14" t="n">
        <v>1154</v>
      </c>
      <c r="B803" s="14" t="inlineStr">
        <is>
          <t>atp</t>
        </is>
      </c>
      <c r="C803" s="14" t="inlineStr">
        <is>
          <t>ker</t>
        </is>
      </c>
      <c r="D803" s="14" t="inlineStr">
        <is>
          <t>avi</t>
        </is>
      </c>
      <c r="E803" s="14" t="inlineStr">
        <is>
          <t>POSTTAX</t>
        </is>
      </c>
      <c r="F803" s="78" t="inlineStr">
        <is>
          <t>POSTTAX(INDEX(AD$369:AD$380,$D1154),AD1145,$E1154)</t>
        </is>
      </c>
    </row>
    <row r="804">
      <c r="A804" s="14" t="n">
        <v>1155</v>
      </c>
      <c r="B804" s="14" t="inlineStr">
        <is>
          <t>atp</t>
        </is>
      </c>
      <c r="C804" s="14" t="inlineStr">
        <is>
          <t>oop</t>
        </is>
      </c>
      <c r="D804" s="14" t="inlineStr">
        <is>
          <t>avi</t>
        </is>
      </c>
      <c r="E804" s="14" t="inlineStr">
        <is>
          <t>POSTTAX</t>
        </is>
      </c>
      <c r="F804" s="78" t="inlineStr">
        <is>
          <t>POSTTAX(INDEX(AD$369:AD$380,$D1155),AD1146,$E1155)</t>
        </is>
      </c>
    </row>
    <row r="805">
      <c r="A805" s="14" t="n">
        <v>1156</v>
      </c>
      <c r="B805" s="14" t="inlineStr">
        <is>
          <t>atp</t>
        </is>
      </c>
      <c r="C805" s="14" t="inlineStr">
        <is>
          <t>bio</t>
        </is>
      </c>
      <c r="D805" s="14" t="inlineStr">
        <is>
          <t>avi</t>
        </is>
      </c>
      <c r="E805" s="14" t="inlineStr">
        <is>
          <t>POSTTAX</t>
        </is>
      </c>
      <c r="F805" s="78" t="inlineStr">
        <is>
          <t>POSTTAX(INDEX(AD$369:AD$380,$D1156),AD1147,$E1156)</t>
        </is>
      </c>
    </row>
    <row r="806">
      <c r="A806" s="14" t="n">
        <v>1158</v>
      </c>
      <c r="B806" s="14" t="inlineStr">
        <is>
          <t>shp</t>
        </is>
      </c>
      <c r="C806" s="14" t="inlineStr">
        <is>
          <t>coa</t>
        </is>
      </c>
      <c r="D806" s="14" t="inlineStr">
        <is>
          <t>avi</t>
        </is>
      </c>
      <c r="E806" s="14" t="inlineStr">
        <is>
          <t>SHADOWGJ</t>
        </is>
      </c>
      <c r="F806" s="78" t="inlineStr">
        <is>
          <t>SHADOWGJ(INDEX(AD$297:AD$313,$E1158),$D1158)</t>
        </is>
      </c>
    </row>
    <row r="807">
      <c r="A807" s="14" t="n">
        <v>1159</v>
      </c>
      <c r="B807" s="14" t="inlineStr">
        <is>
          <t>shp</t>
        </is>
      </c>
      <c r="C807" s="14" t="inlineStr">
        <is>
          <t>nga</t>
        </is>
      </c>
      <c r="D807" s="14" t="inlineStr">
        <is>
          <t>avi</t>
        </is>
      </c>
      <c r="E807" s="14" t="inlineStr">
        <is>
          <t>SHADOWGJ</t>
        </is>
      </c>
      <c r="F807" s="78" t="inlineStr">
        <is>
          <t>SHADOWGJ(INDEX(AD$297:AD$313,$E1159),$D1159)</t>
        </is>
      </c>
    </row>
    <row r="808">
      <c r="A808" s="14" t="n">
        <v>1160</v>
      </c>
      <c r="B808" s="14" t="inlineStr">
        <is>
          <t>shp</t>
        </is>
      </c>
      <c r="C808" s="14" t="inlineStr">
        <is>
          <t>gso</t>
        </is>
      </c>
      <c r="D808" s="14" t="inlineStr">
        <is>
          <t>avi</t>
        </is>
      </c>
      <c r="E808" s="14" t="inlineStr">
        <is>
          <t>SHADOWGJ</t>
        </is>
      </c>
      <c r="F808" s="78" t="inlineStr">
        <is>
          <t>SHADOWGJ(INDEX(AD$297:AD$313,$E1160),$D1160)</t>
        </is>
      </c>
    </row>
    <row r="809">
      <c r="A809" s="14" t="n">
        <v>1161</v>
      </c>
      <c r="B809" s="14" t="inlineStr">
        <is>
          <t>shp</t>
        </is>
      </c>
      <c r="C809" s="14" t="inlineStr">
        <is>
          <t>die</t>
        </is>
      </c>
      <c r="D809" s="14" t="inlineStr">
        <is>
          <t>avi</t>
        </is>
      </c>
      <c r="E809" s="14" t="inlineStr">
        <is>
          <t>SHADOWGJ</t>
        </is>
      </c>
      <c r="F809" s="78" t="inlineStr">
        <is>
          <t>SHADOWGJ(INDEX(AD$297:AD$313,$E1161),$D1161)</t>
        </is>
      </c>
    </row>
    <row r="810">
      <c r="A810" s="14" t="n">
        <v>1162</v>
      </c>
      <c r="B810" s="14" t="inlineStr">
        <is>
          <t>shp</t>
        </is>
      </c>
      <c r="C810" s="14" t="inlineStr">
        <is>
          <t>lpg</t>
        </is>
      </c>
      <c r="D810" s="14" t="inlineStr">
        <is>
          <t>avi</t>
        </is>
      </c>
      <c r="E810" s="14" t="inlineStr">
        <is>
          <t>SHADOWGJ</t>
        </is>
      </c>
      <c r="F810" s="78" t="inlineStr">
        <is>
          <t>SHADOWGJ(INDEX(AD$297:AD$313,$E1162),$D1162)</t>
        </is>
      </c>
    </row>
    <row r="811">
      <c r="A811" s="14" t="n">
        <v>1163</v>
      </c>
      <c r="B811" s="14" t="inlineStr">
        <is>
          <t>shp</t>
        </is>
      </c>
      <c r="C811" s="14" t="inlineStr">
        <is>
          <t>ker</t>
        </is>
      </c>
      <c r="D811" s="14" t="inlineStr">
        <is>
          <t>avi</t>
        </is>
      </c>
      <c r="E811" s="14" t="inlineStr">
        <is>
          <t>SHADOWGJ</t>
        </is>
      </c>
      <c r="F811" s="78" t="inlineStr">
        <is>
          <t>SHADOWGJ(INDEX(AD$297:AD$313,$E1163),$D1163)</t>
        </is>
      </c>
    </row>
    <row r="812">
      <c r="A812" s="14" t="n">
        <v>1164</v>
      </c>
      <c r="B812" s="14" t="inlineStr">
        <is>
          <t>shp</t>
        </is>
      </c>
      <c r="C812" s="14" t="inlineStr">
        <is>
          <t>oop</t>
        </is>
      </c>
      <c r="D812" s="14" t="inlineStr">
        <is>
          <t>avi</t>
        </is>
      </c>
      <c r="E812" s="14" t="inlineStr">
        <is>
          <t>SHADOWGJ</t>
        </is>
      </c>
      <c r="F812" s="78" t="inlineStr">
        <is>
          <t>SHADOWGJ(INDEX(AD$297:AD$313,$E1164),$D1164)</t>
        </is>
      </c>
    </row>
    <row r="813">
      <c r="A813" s="14" t="n">
        <v>1165</v>
      </c>
      <c r="B813" s="14" t="inlineStr">
        <is>
          <t>shp</t>
        </is>
      </c>
      <c r="C813" s="14" t="inlineStr">
        <is>
          <t>bio</t>
        </is>
      </c>
      <c r="D813" s="14" t="inlineStr">
        <is>
          <t>avi</t>
        </is>
      </c>
      <c r="E813" s="14" t="inlineStr">
        <is>
          <t>SHADOWGJ</t>
        </is>
      </c>
      <c r="F813" s="78" t="inlineStr">
        <is>
          <t>SHADOWGJ(INDEX(AD$297:AD$313,$E1165),$D1165)</t>
        </is>
      </c>
    </row>
    <row r="814">
      <c r="A814" s="14" t="n">
        <v>1167</v>
      </c>
      <c r="B814" s="14" t="inlineStr">
        <is>
          <t>ener</t>
        </is>
      </c>
      <c r="C814" s="14" t="inlineStr">
        <is>
          <t>coa</t>
        </is>
      </c>
      <c r="D814" s="14" t="inlineStr">
        <is>
          <t>avi</t>
        </is>
      </c>
      <c r="E814" s="14" t="inlineStr">
        <is>
          <t>FUELUSE</t>
        </is>
      </c>
      <c r="F814" s="78" t="inlineStr">
        <is>
          <t>FUELUSE(AC1167,AD1149,AC1149,AD1158,AC1158,AD$7,$D1167,$E1167,$F1167,$G1167)</t>
        </is>
      </c>
    </row>
    <row r="815">
      <c r="A815" s="14" t="n">
        <v>1168</v>
      </c>
      <c r="B815" s="14" t="inlineStr">
        <is>
          <t>ener</t>
        </is>
      </c>
      <c r="C815" s="14" t="inlineStr">
        <is>
          <t>nga</t>
        </is>
      </c>
      <c r="D815" s="14" t="inlineStr">
        <is>
          <t>avi</t>
        </is>
      </c>
      <c r="E815" s="14" t="inlineStr">
        <is>
          <t>FUELUSE</t>
        </is>
      </c>
      <c r="F815" s="78" t="inlineStr">
        <is>
          <t>FUELUSE(AC1168,AD1150,AC1150,AD1159,AC1159,AD$7,$D1168,$E1168,$F1168,$G1168)</t>
        </is>
      </c>
    </row>
    <row r="816">
      <c r="A816" s="14" t="n">
        <v>1169</v>
      </c>
      <c r="B816" s="14" t="inlineStr">
        <is>
          <t>ener</t>
        </is>
      </c>
      <c r="C816" s="14" t="inlineStr">
        <is>
          <t>gso</t>
        </is>
      </c>
      <c r="D816" s="14" t="inlineStr">
        <is>
          <t>avi</t>
        </is>
      </c>
      <c r="E816" s="14" t="inlineStr">
        <is>
          <t>FUELUSE</t>
        </is>
      </c>
      <c r="F816" s="78" t="inlineStr">
        <is>
          <t>FUELUSE(AC1169,AD1151,AC1151,AD1160,AC1160,AD$7,$D1169,$E1169,$F1169,$G1169)</t>
        </is>
      </c>
    </row>
    <row r="817">
      <c r="A817" s="14" t="n">
        <v>1170</v>
      </c>
      <c r="B817" s="14" t="inlineStr">
        <is>
          <t>ener</t>
        </is>
      </c>
      <c r="C817" s="14" t="inlineStr">
        <is>
          <t>die</t>
        </is>
      </c>
      <c r="D817" s="14" t="inlineStr">
        <is>
          <t>avi</t>
        </is>
      </c>
      <c r="E817" s="14" t="inlineStr">
        <is>
          <t>FUELUSE</t>
        </is>
      </c>
      <c r="F817" s="78" t="inlineStr">
        <is>
          <t>FUELUSE(AC1170,AD1152,AC1152,AD1161,AC1161,AD$7,$D1170,$E1170,$F1170,$G1170)</t>
        </is>
      </c>
    </row>
    <row r="818">
      <c r="A818" s="14" t="n">
        <v>1171</v>
      </c>
      <c r="B818" s="14" t="inlineStr">
        <is>
          <t>ener</t>
        </is>
      </c>
      <c r="C818" s="14" t="inlineStr">
        <is>
          <t>lpg</t>
        </is>
      </c>
      <c r="D818" s="14" t="inlineStr">
        <is>
          <t>avi</t>
        </is>
      </c>
      <c r="E818" s="14" t="inlineStr">
        <is>
          <t>FUELUSE</t>
        </is>
      </c>
      <c r="F818" s="78" t="inlineStr">
        <is>
          <t>FUELUSE(AC1171,AD1153,AC1153,AD1162,AC1162,AD$7,$D1171,$E1171,$F1171,$G1171)</t>
        </is>
      </c>
    </row>
    <row r="819">
      <c r="A819" s="14" t="n">
        <v>1172</v>
      </c>
      <c r="B819" s="14" t="inlineStr">
        <is>
          <t>ener</t>
        </is>
      </c>
      <c r="C819" s="14" t="inlineStr">
        <is>
          <t>ker</t>
        </is>
      </c>
      <c r="D819" s="14" t="inlineStr">
        <is>
          <t>avi</t>
        </is>
      </c>
      <c r="E819" s="14" t="inlineStr">
        <is>
          <t>FUELUSE</t>
        </is>
      </c>
      <c r="F819" s="78" t="inlineStr">
        <is>
          <t>FUELUSE(AC1172,AD1154,AC1154,AD1163,AC1163,AD$7,$D1172,$E1172,$F1172,$G1172)</t>
        </is>
      </c>
    </row>
    <row r="820">
      <c r="A820" s="14" t="n">
        <v>1173</v>
      </c>
      <c r="B820" s="14" t="inlineStr">
        <is>
          <t>ener</t>
        </is>
      </c>
      <c r="C820" s="14" t="inlineStr">
        <is>
          <t>oop</t>
        </is>
      </c>
      <c r="D820" s="14" t="inlineStr">
        <is>
          <t>avi</t>
        </is>
      </c>
      <c r="E820" s="14" t="inlineStr">
        <is>
          <t>FUELUSE</t>
        </is>
      </c>
      <c r="F820" s="78" t="inlineStr">
        <is>
          <t>FUELUSE(AC1173,AD1155,AC1155,AD1164,AC1164,AD$7,$D1173,$E1173,$F1173,$G1173)</t>
        </is>
      </c>
    </row>
    <row r="821">
      <c r="A821" s="14" t="n">
        <v>1174</v>
      </c>
      <c r="B821" s="14" t="inlineStr">
        <is>
          <t>ener</t>
        </is>
      </c>
      <c r="C821" s="14" t="inlineStr">
        <is>
          <t>bio</t>
        </is>
      </c>
      <c r="D821" s="14" t="inlineStr">
        <is>
          <t>avi</t>
        </is>
      </c>
      <c r="E821" s="14" t="inlineStr">
        <is>
          <t>FUELUSE</t>
        </is>
      </c>
      <c r="F821" s="78" t="inlineStr">
        <is>
          <t>FUELUSE(AC1174,AD1156,AC1156,AD1165,AC1165,AD$7,$D1174,$E1174,$F1174,$G1174)</t>
        </is>
      </c>
    </row>
    <row r="822">
      <c r="A822" s="14" t="n">
        <v>1176</v>
      </c>
      <c r="B822" s="14" t="inlineStr">
        <is>
          <t>co2</t>
        </is>
      </c>
      <c r="C822" s="14" t="inlineStr">
        <is>
          <t>coa</t>
        </is>
      </c>
      <c r="D822" s="14" t="inlineStr">
        <is>
          <t>avi</t>
        </is>
      </c>
      <c r="E822" s="14" t="inlineStr">
        <is>
          <t>EMISSIONS</t>
        </is>
      </c>
      <c r="F822" s="78" t="inlineStr">
        <is>
          <t>EMISSIONS(AD1167,Settings!$C$13,$D1176)</t>
        </is>
      </c>
    </row>
    <row r="823">
      <c r="A823" s="14" t="n">
        <v>1177</v>
      </c>
      <c r="B823" s="14" t="inlineStr">
        <is>
          <t>co2</t>
        </is>
      </c>
      <c r="C823" s="14" t="inlineStr">
        <is>
          <t>nga</t>
        </is>
      </c>
      <c r="D823" s="14" t="inlineStr">
        <is>
          <t>avi</t>
        </is>
      </c>
      <c r="E823" s="14" t="inlineStr">
        <is>
          <t>EMISSIONS</t>
        </is>
      </c>
      <c r="F823" s="78" t="inlineStr">
        <is>
          <t>EMISSIONS(AD1168,Settings!$C$13,$D1177)</t>
        </is>
      </c>
    </row>
    <row r="824">
      <c r="A824" s="14" t="n">
        <v>1178</v>
      </c>
      <c r="B824" s="14" t="inlineStr">
        <is>
          <t>co2</t>
        </is>
      </c>
      <c r="C824" s="14" t="inlineStr">
        <is>
          <t>gso</t>
        </is>
      </c>
      <c r="D824" s="14" t="inlineStr">
        <is>
          <t>avi</t>
        </is>
      </c>
      <c r="E824" s="14" t="inlineStr">
        <is>
          <t>EMISSIONS</t>
        </is>
      </c>
      <c r="F824" s="78" t="inlineStr">
        <is>
          <t>EMISSIONS(AD1169,Settings!$C$13,$D1178)</t>
        </is>
      </c>
    </row>
    <row r="825">
      <c r="A825" s="14" t="n">
        <v>1179</v>
      </c>
      <c r="B825" s="14" t="inlineStr">
        <is>
          <t>co2</t>
        </is>
      </c>
      <c r="C825" s="14" t="inlineStr">
        <is>
          <t>die</t>
        </is>
      </c>
      <c r="D825" s="14" t="inlineStr">
        <is>
          <t>avi</t>
        </is>
      </c>
      <c r="E825" s="14" t="inlineStr">
        <is>
          <t>EMISSIONS</t>
        </is>
      </c>
      <c r="F825" s="78" t="inlineStr">
        <is>
          <t>EMISSIONS(AD1170,Settings!$C$13,$D1179)</t>
        </is>
      </c>
    </row>
    <row r="826">
      <c r="A826" s="14" t="n">
        <v>1180</v>
      </c>
      <c r="B826" s="14" t="inlineStr">
        <is>
          <t>co2</t>
        </is>
      </c>
      <c r="C826" s="14" t="inlineStr">
        <is>
          <t>lpg</t>
        </is>
      </c>
      <c r="D826" s="14" t="inlineStr">
        <is>
          <t>avi</t>
        </is>
      </c>
      <c r="E826" s="14" t="inlineStr">
        <is>
          <t>EMISSIONS</t>
        </is>
      </c>
      <c r="F826" s="78" t="inlineStr">
        <is>
          <t>EMISSIONS(AD1171,Settings!$C$13,$D1180)</t>
        </is>
      </c>
    </row>
    <row r="827">
      <c r="A827" s="14" t="n">
        <v>1181</v>
      </c>
      <c r="B827" s="14" t="inlineStr">
        <is>
          <t>co2</t>
        </is>
      </c>
      <c r="C827" s="14" t="inlineStr">
        <is>
          <t>ker</t>
        </is>
      </c>
      <c r="D827" s="14" t="inlineStr">
        <is>
          <t>avi</t>
        </is>
      </c>
      <c r="E827" s="14" t="inlineStr">
        <is>
          <t>EMISSIONS</t>
        </is>
      </c>
      <c r="F827" s="78" t="inlineStr">
        <is>
          <t>EMISSIONS(AD1172,Settings!$C$13,$D1181)</t>
        </is>
      </c>
    </row>
    <row r="828">
      <c r="A828" s="14" t="n">
        <v>1182</v>
      </c>
      <c r="B828" s="14" t="inlineStr">
        <is>
          <t>co2</t>
        </is>
      </c>
      <c r="C828" s="14" t="inlineStr">
        <is>
          <t>oop</t>
        </is>
      </c>
      <c r="D828" s="14" t="inlineStr">
        <is>
          <t>avi</t>
        </is>
      </c>
      <c r="E828" s="14" t="inlineStr">
        <is>
          <t>EMISSIONS</t>
        </is>
      </c>
      <c r="F828" s="78" t="inlineStr">
        <is>
          <t>EMISSIONS(AD1173,Settings!$C$13,$D1182)</t>
        </is>
      </c>
    </row>
    <row r="829">
      <c r="A829" s="14" t="n">
        <v>1183</v>
      </c>
      <c r="B829" s="14" t="inlineStr">
        <is>
          <t>co2</t>
        </is>
      </c>
      <c r="C829" s="14" t="inlineStr">
        <is>
          <t>bio</t>
        </is>
      </c>
      <c r="D829" s="14" t="inlineStr">
        <is>
          <t>avi</t>
        </is>
      </c>
      <c r="E829" s="14" t="inlineStr">
        <is>
          <t>EMISSIONS</t>
        </is>
      </c>
      <c r="F829" s="78" t="inlineStr">
        <is>
          <t>EMISSIONS(AD1174,Settings!$C$13,$D1183)</t>
        </is>
      </c>
    </row>
    <row r="830">
      <c r="A830" s="14" t="n">
        <v>1185</v>
      </c>
      <c r="B830" s="14" t="inlineStr">
        <is>
          <t>rtx</t>
        </is>
      </c>
      <c r="C830" s="14" t="inlineStr">
        <is>
          <t>coa</t>
        </is>
      </c>
      <c r="D830" s="14" t="inlineStr">
        <is>
          <t>avi</t>
        </is>
      </c>
      <c r="E830" s="14" t="inlineStr">
        <is>
          <t>REVENUE</t>
        </is>
      </c>
      <c r="F830" s="78" t="inlineStr">
        <is>
          <t>REVENUE(AD1167,Settings!$C$13,INDEX(AD$395:AD$406,$D1185)+INDEX(AD$382:AD$393,$D1185))</t>
        </is>
      </c>
    </row>
    <row r="831">
      <c r="A831" s="14" t="n">
        <v>1186</v>
      </c>
      <c r="B831" s="14" t="inlineStr">
        <is>
          <t>rtx</t>
        </is>
      </c>
      <c r="C831" s="14" t="inlineStr">
        <is>
          <t>nga</t>
        </is>
      </c>
      <c r="D831" s="14" t="inlineStr">
        <is>
          <t>avi</t>
        </is>
      </c>
      <c r="E831" s="14" t="inlineStr">
        <is>
          <t>REVENUE</t>
        </is>
      </c>
      <c r="F831" s="78" t="inlineStr">
        <is>
          <t>REVENUE(AD1168,Settings!$C$13,INDEX(AD$395:AD$406,$D1186)+INDEX(AD$382:AD$393,$D1186))</t>
        </is>
      </c>
    </row>
    <row r="832">
      <c r="A832" s="14" t="n">
        <v>1187</v>
      </c>
      <c r="B832" s="14" t="inlineStr">
        <is>
          <t>rtx</t>
        </is>
      </c>
      <c r="C832" s="14" t="inlineStr">
        <is>
          <t>gso</t>
        </is>
      </c>
      <c r="D832" s="14" t="inlineStr">
        <is>
          <t>avi</t>
        </is>
      </c>
      <c r="E832" s="14" t="inlineStr">
        <is>
          <t>REVENUE</t>
        </is>
      </c>
      <c r="F832" s="78" t="inlineStr">
        <is>
          <t>REVENUE(AD1169,Settings!$C$13,INDEX(AD$395:AD$406,$D1187)+INDEX(AD$382:AD$393,$D1187))</t>
        </is>
      </c>
    </row>
    <row r="833">
      <c r="A833" s="14" t="n">
        <v>1188</v>
      </c>
      <c r="B833" s="14" t="inlineStr">
        <is>
          <t>rtx</t>
        </is>
      </c>
      <c r="C833" s="14" t="inlineStr">
        <is>
          <t>die</t>
        </is>
      </c>
      <c r="D833" s="14" t="inlineStr">
        <is>
          <t>avi</t>
        </is>
      </c>
      <c r="E833" s="14" t="inlineStr">
        <is>
          <t>REVENUE</t>
        </is>
      </c>
      <c r="F833" s="78" t="inlineStr">
        <is>
          <t>REVENUE(AD1170,Settings!$C$13,INDEX(AD$395:AD$406,$D1188)+INDEX(AD$382:AD$393,$D1188))</t>
        </is>
      </c>
    </row>
    <row r="834">
      <c r="A834" s="14" t="n">
        <v>1189</v>
      </c>
      <c r="B834" s="14" t="inlineStr">
        <is>
          <t>rtx</t>
        </is>
      </c>
      <c r="C834" s="14" t="inlineStr">
        <is>
          <t>lpg</t>
        </is>
      </c>
      <c r="D834" s="14" t="inlineStr">
        <is>
          <t>avi</t>
        </is>
      </c>
      <c r="E834" s="14" t="inlineStr">
        <is>
          <t>REVENUE</t>
        </is>
      </c>
      <c r="F834" s="78" t="inlineStr">
        <is>
          <t>REVENUE(AD1171,Settings!$C$13,INDEX(AD$395:AD$406,$D1189)+INDEX(AD$382:AD$393,$D1189))</t>
        </is>
      </c>
    </row>
    <row r="835">
      <c r="A835" s="14" t="n">
        <v>1190</v>
      </c>
      <c r="B835" s="14" t="inlineStr">
        <is>
          <t>rtx</t>
        </is>
      </c>
      <c r="C835" s="14" t="inlineStr">
        <is>
          <t>ker</t>
        </is>
      </c>
      <c r="D835" s="14" t="inlineStr">
        <is>
          <t>avi</t>
        </is>
      </c>
      <c r="E835" s="14" t="inlineStr">
        <is>
          <t>REVENUE</t>
        </is>
      </c>
      <c r="F835" s="78" t="inlineStr">
        <is>
          <t>REVENUE(AD1172,Settings!$C$13,INDEX(AD$395:AD$406,$D1190)+INDEX(AD$382:AD$393,$D1190))</t>
        </is>
      </c>
    </row>
    <row r="836">
      <c r="A836" s="14" t="n">
        <v>1191</v>
      </c>
      <c r="B836" s="14" t="inlineStr">
        <is>
          <t>rtx</t>
        </is>
      </c>
      <c r="C836" s="14" t="inlineStr">
        <is>
          <t>oop</t>
        </is>
      </c>
      <c r="D836" s="14" t="inlineStr">
        <is>
          <t>avi</t>
        </is>
      </c>
      <c r="E836" s="14" t="inlineStr">
        <is>
          <t>REVENUE</t>
        </is>
      </c>
      <c r="F836" s="78" t="inlineStr">
        <is>
          <t>REVENUE(AD1173,Settings!$C$13,INDEX(AD$395:AD$406,$D1191)+INDEX(AD$382:AD$393,$D1191))</t>
        </is>
      </c>
    </row>
    <row r="837">
      <c r="A837" s="14" t="n">
        <v>1192</v>
      </c>
      <c r="B837" s="14" t="inlineStr">
        <is>
          <t>rtx</t>
        </is>
      </c>
      <c r="C837" s="14" t="inlineStr">
        <is>
          <t>bio</t>
        </is>
      </c>
      <c r="D837" s="14" t="inlineStr">
        <is>
          <t>avi</t>
        </is>
      </c>
      <c r="E837" s="14" t="inlineStr">
        <is>
          <t>REVENUE</t>
        </is>
      </c>
      <c r="F837" s="78" t="inlineStr">
        <is>
          <t>REVENUE(AD1174,Settings!$C$13,INDEX(AD$395:AD$406,$D1192)+INDEX(AD$382:AD$393,$D1192))</t>
        </is>
      </c>
    </row>
    <row r="838">
      <c r="A838" s="14" t="n">
        <v>1194</v>
      </c>
      <c r="B838" s="14" t="inlineStr">
        <is>
          <t>rsub</t>
        </is>
      </c>
      <c r="C838" s="14" t="inlineStr">
        <is>
          <t>coa</t>
        </is>
      </c>
      <c r="D838" s="14" t="inlineStr">
        <is>
          <t>avi</t>
        </is>
      </c>
      <c r="E838" s="14" t="inlineStr">
        <is>
          <t>REVENUE</t>
        </is>
      </c>
      <c r="F838" s="78" t="inlineStr">
        <is>
          <t>REVENUE(AD1167,Settings!$C$13,INDEX(AD$408:AD$419,$D1194))</t>
        </is>
      </c>
    </row>
    <row r="839">
      <c r="A839" s="14" t="n">
        <v>1195</v>
      </c>
      <c r="B839" s="14" t="inlineStr">
        <is>
          <t>rsub</t>
        </is>
      </c>
      <c r="C839" s="14" t="inlineStr">
        <is>
          <t>nga</t>
        </is>
      </c>
      <c r="D839" s="14" t="inlineStr">
        <is>
          <t>avi</t>
        </is>
      </c>
      <c r="E839" s="14" t="inlineStr">
        <is>
          <t>REVENUE</t>
        </is>
      </c>
      <c r="F839" s="78" t="inlineStr">
        <is>
          <t>REVENUE(AD1168,Settings!$C$13,INDEX(AD$408:AD$419,$D1195))</t>
        </is>
      </c>
    </row>
    <row r="840">
      <c r="A840" s="14" t="n">
        <v>1196</v>
      </c>
      <c r="B840" s="14" t="inlineStr">
        <is>
          <t>rsub</t>
        </is>
      </c>
      <c r="C840" s="14" t="inlineStr">
        <is>
          <t>gso</t>
        </is>
      </c>
      <c r="D840" s="14" t="inlineStr">
        <is>
          <t>avi</t>
        </is>
      </c>
      <c r="E840" s="14" t="inlineStr">
        <is>
          <t>REVENUE</t>
        </is>
      </c>
      <c r="F840" s="78" t="inlineStr">
        <is>
          <t>REVENUE(AD1169,Settings!$C$13,INDEX(AD$408:AD$419,$D1196))</t>
        </is>
      </c>
    </row>
    <row r="841">
      <c r="A841" s="14" t="n">
        <v>1197</v>
      </c>
      <c r="B841" s="14" t="inlineStr">
        <is>
          <t>rsub</t>
        </is>
      </c>
      <c r="C841" s="14" t="inlineStr">
        <is>
          <t>die</t>
        </is>
      </c>
      <c r="D841" s="14" t="inlineStr">
        <is>
          <t>avi</t>
        </is>
      </c>
      <c r="E841" s="14" t="inlineStr">
        <is>
          <t>REVENUE</t>
        </is>
      </c>
      <c r="F841" s="78" t="inlineStr">
        <is>
          <t>REVENUE(AD1170,Settings!$C$13,INDEX(AD$408:AD$419,$D1197))</t>
        </is>
      </c>
    </row>
    <row r="842">
      <c r="A842" s="14" t="n">
        <v>1198</v>
      </c>
      <c r="B842" s="14" t="inlineStr">
        <is>
          <t>rsub</t>
        </is>
      </c>
      <c r="C842" s="14" t="inlineStr">
        <is>
          <t>lpg</t>
        </is>
      </c>
      <c r="D842" s="14" t="inlineStr">
        <is>
          <t>avi</t>
        </is>
      </c>
      <c r="E842" s="14" t="inlineStr">
        <is>
          <t>REVENUE</t>
        </is>
      </c>
      <c r="F842" s="78" t="inlineStr">
        <is>
          <t>REVENUE(AD1171,Settings!$C$13,INDEX(AD$408:AD$419,$D1198))</t>
        </is>
      </c>
    </row>
    <row r="843">
      <c r="A843" s="14" t="n">
        <v>1199</v>
      </c>
      <c r="B843" s="14" t="inlineStr">
        <is>
          <t>rsub</t>
        </is>
      </c>
      <c r="C843" s="14" t="inlineStr">
        <is>
          <t>ker</t>
        </is>
      </c>
      <c r="D843" s="14" t="inlineStr">
        <is>
          <t>avi</t>
        </is>
      </c>
      <c r="E843" s="14" t="inlineStr">
        <is>
          <t>REVENUE</t>
        </is>
      </c>
      <c r="F843" s="78" t="inlineStr">
        <is>
          <t>REVENUE(AD1172,Settings!$C$13,INDEX(AD$408:AD$419,$D1199))</t>
        </is>
      </c>
    </row>
    <row r="844">
      <c r="A844" s="14" t="n">
        <v>1200</v>
      </c>
      <c r="B844" s="14" t="inlineStr">
        <is>
          <t>rsub</t>
        </is>
      </c>
      <c r="C844" s="14" t="inlineStr">
        <is>
          <t>oop</t>
        </is>
      </c>
      <c r="D844" s="14" t="inlineStr">
        <is>
          <t>avi</t>
        </is>
      </c>
      <c r="E844" s="14" t="inlineStr">
        <is>
          <t>REVENUE</t>
        </is>
      </c>
      <c r="F844" s="78" t="inlineStr">
        <is>
          <t>REVENUE(AD1173,Settings!$C$13,INDEX(AD$408:AD$419,$D1200))</t>
        </is>
      </c>
    </row>
    <row r="845">
      <c r="A845" s="14" t="n">
        <v>1201</v>
      </c>
      <c r="B845" s="14" t="inlineStr">
        <is>
          <t>rsub</t>
        </is>
      </c>
      <c r="C845" s="14" t="inlineStr">
        <is>
          <t>bio</t>
        </is>
      </c>
      <c r="D845" s="14" t="inlineStr">
        <is>
          <t>avi</t>
        </is>
      </c>
      <c r="E845" s="14" t="inlineStr">
        <is>
          <t>REVENUE</t>
        </is>
      </c>
      <c r="F845" s="78" t="inlineStr">
        <is>
          <t>REVENUE(AD1174,Settings!$C$13,INDEX(AD$408:AD$419,$D1201))</t>
        </is>
      </c>
    </row>
    <row r="846">
      <c r="A846" s="14" t="n">
        <v>1203</v>
      </c>
      <c r="B846" s="14" t="inlineStr">
        <is>
          <t>rnew</t>
        </is>
      </c>
      <c r="C846" s="14" t="inlineStr">
        <is>
          <t>coa</t>
        </is>
      </c>
      <c r="D846" s="14" t="inlineStr">
        <is>
          <t>avi</t>
        </is>
      </c>
      <c r="E846" s="14" t="inlineStr">
        <is>
          <t>REVENUE</t>
        </is>
      </c>
      <c r="F846" s="78" t="inlineStr">
        <is>
          <t>REVENUE(AD1167,Settings!$C$13,NEWREVRATE(AD1113,AD1131,AD1122,AD$201,AD1140,$D1203))</t>
        </is>
      </c>
    </row>
    <row r="847">
      <c r="A847" s="14" t="n">
        <v>1204</v>
      </c>
      <c r="B847" s="14" t="inlineStr">
        <is>
          <t>rnew</t>
        </is>
      </c>
      <c r="C847" s="14" t="inlineStr">
        <is>
          <t>nga</t>
        </is>
      </c>
      <c r="D847" s="14" t="inlineStr">
        <is>
          <t>avi</t>
        </is>
      </c>
      <c r="E847" s="14" t="inlineStr">
        <is>
          <t>REVENUE</t>
        </is>
      </c>
      <c r="F847" s="78" t="inlineStr">
        <is>
          <t>REVENUE(AD1168,Settings!$C$13,NEWREVRATE(AD1114,AD1132,AD1123,AD$201,AD1141,$D1204))</t>
        </is>
      </c>
    </row>
    <row r="848">
      <c r="A848" s="14" t="n">
        <v>1205</v>
      </c>
      <c r="B848" s="14" t="inlineStr">
        <is>
          <t>rnew</t>
        </is>
      </c>
      <c r="C848" s="14" t="inlineStr">
        <is>
          <t>gso</t>
        </is>
      </c>
      <c r="D848" s="14" t="inlineStr">
        <is>
          <t>avi</t>
        </is>
      </c>
      <c r="E848" s="14" t="inlineStr">
        <is>
          <t>REVENUE</t>
        </is>
      </c>
      <c r="F848" s="78" t="inlineStr">
        <is>
          <t>REVENUE(AD1169,Settings!$C$13,NEWREVRATE(AD1115,AD1133,AD1124,AD$201,AD1142,$D1205))</t>
        </is>
      </c>
    </row>
    <row r="849">
      <c r="A849" s="14" t="n">
        <v>1206</v>
      </c>
      <c r="B849" s="14" t="inlineStr">
        <is>
          <t>rnew</t>
        </is>
      </c>
      <c r="C849" s="14" t="inlineStr">
        <is>
          <t>die</t>
        </is>
      </c>
      <c r="D849" s="14" t="inlineStr">
        <is>
          <t>avi</t>
        </is>
      </c>
      <c r="E849" s="14" t="inlineStr">
        <is>
          <t>REVENUE</t>
        </is>
      </c>
      <c r="F849" s="78" t="inlineStr">
        <is>
          <t>REVENUE(AD1170,Settings!$C$13,NEWREVRATE(AD1116,AD1134,AD1125,AD$201,AD1143,$D1206))</t>
        </is>
      </c>
    </row>
    <row r="850">
      <c r="A850" s="14" t="n">
        <v>1207</v>
      </c>
      <c r="B850" s="14" t="inlineStr">
        <is>
          <t>rnew</t>
        </is>
      </c>
      <c r="C850" s="14" t="inlineStr">
        <is>
          <t>lpg</t>
        </is>
      </c>
      <c r="D850" s="14" t="inlineStr">
        <is>
          <t>avi</t>
        </is>
      </c>
      <c r="E850" s="14" t="inlineStr">
        <is>
          <t>REVENUE</t>
        </is>
      </c>
      <c r="F850" s="78" t="inlineStr">
        <is>
          <t>REVENUE(AD1171,Settings!$C$13,NEWREVRATE(AD1117,AD1135,AD1126,AD$201,AD1144,$D1207))</t>
        </is>
      </c>
    </row>
    <row r="851">
      <c r="A851" s="14" t="n">
        <v>1208</v>
      </c>
      <c r="B851" s="14" t="inlineStr">
        <is>
          <t>rnew</t>
        </is>
      </c>
      <c r="C851" s="14" t="inlineStr">
        <is>
          <t>ker</t>
        </is>
      </c>
      <c r="D851" s="14" t="inlineStr">
        <is>
          <t>avi</t>
        </is>
      </c>
      <c r="E851" s="14" t="inlineStr">
        <is>
          <t>REVENUE</t>
        </is>
      </c>
      <c r="F851" s="78" t="inlineStr">
        <is>
          <t>REVENUE(AD1172,Settings!$C$13,NEWREVRATE(AD1118,AD1136,AD1127,AD$201,AD1145,$D1208))</t>
        </is>
      </c>
    </row>
    <row r="852">
      <c r="A852" s="14" t="n">
        <v>1209</v>
      </c>
      <c r="B852" s="14" t="inlineStr">
        <is>
          <t>rnew</t>
        </is>
      </c>
      <c r="C852" s="14" t="inlineStr">
        <is>
          <t>oop</t>
        </is>
      </c>
      <c r="D852" s="14" t="inlineStr">
        <is>
          <t>avi</t>
        </is>
      </c>
      <c r="E852" s="14" t="inlineStr">
        <is>
          <t>REVENUE</t>
        </is>
      </c>
      <c r="F852" s="78" t="inlineStr">
        <is>
          <t>REVENUE(AD1173,Settings!$C$13,NEWREVRATE(AD1119,AD1137,AD1128,AD$201,AD1146,$D1209))</t>
        </is>
      </c>
    </row>
    <row r="853">
      <c r="A853" s="14" t="n">
        <v>1210</v>
      </c>
      <c r="B853" s="14" t="inlineStr">
        <is>
          <t>rnew</t>
        </is>
      </c>
      <c r="C853" s="14" t="inlineStr">
        <is>
          <t>bio</t>
        </is>
      </c>
      <c r="D853" s="14" t="inlineStr">
        <is>
          <t>avi</t>
        </is>
      </c>
      <c r="E853" s="14" t="inlineStr">
        <is>
          <t>REVENUE</t>
        </is>
      </c>
      <c r="F853" s="78" t="inlineStr">
        <is>
          <t>REVENUE(AD1174,Settings!$C$13,NEWREVRATE(AD1120,AD1138,AD1129,AD$201,AD1147,$D1210))</t>
        </is>
      </c>
    </row>
    <row r="854">
      <c r="A854" s="14" t="n">
        <v>1214</v>
      </c>
      <c r="B854" s="14" t="inlineStr">
        <is>
          <t>ctxnew</t>
        </is>
      </c>
      <c r="C854" s="14" t="inlineStr">
        <is>
          <t>coa</t>
        </is>
      </c>
      <c r="D854" s="14" t="inlineStr">
        <is>
          <t>nav</t>
        </is>
      </c>
      <c r="E854" s="14" t="inlineStr">
        <is>
          <t>CARBONTAX</t>
        </is>
      </c>
      <c r="F854" s="78" t="inlineStr">
        <is>
          <t>CARBONTAX(INDEX(AD$263:AD$279,$F1214),$D1214,INDEX(AD$23:AD$30,$E1214))</t>
        </is>
      </c>
    </row>
    <row r="855">
      <c r="A855" s="14" t="n">
        <v>1215</v>
      </c>
      <c r="B855" s="14" t="inlineStr">
        <is>
          <t>ctxnew</t>
        </is>
      </c>
      <c r="C855" s="14" t="inlineStr">
        <is>
          <t>nga</t>
        </is>
      </c>
      <c r="D855" s="14" t="inlineStr">
        <is>
          <t>nav</t>
        </is>
      </c>
      <c r="E855" s="14" t="inlineStr">
        <is>
          <t>CARBONTAX</t>
        </is>
      </c>
      <c r="F855" s="78" t="inlineStr">
        <is>
          <t>CARBONTAX(INDEX(AD$263:AD$279,$F1215),$D1215,INDEX(AD$23:AD$30,$E1215))</t>
        </is>
      </c>
    </row>
    <row r="856">
      <c r="A856" s="14" t="n">
        <v>1216</v>
      </c>
      <c r="B856" s="14" t="inlineStr">
        <is>
          <t>ctxnew</t>
        </is>
      </c>
      <c r="C856" s="14" t="inlineStr">
        <is>
          <t>gso</t>
        </is>
      </c>
      <c r="D856" s="14" t="inlineStr">
        <is>
          <t>nav</t>
        </is>
      </c>
      <c r="E856" s="14" t="inlineStr">
        <is>
          <t>CARBONTAX</t>
        </is>
      </c>
      <c r="F856" s="78" t="inlineStr">
        <is>
          <t>CARBONTAX(INDEX(AD$263:AD$279,$F1216),$D1216,INDEX(AD$23:AD$30,$E1216))</t>
        </is>
      </c>
    </row>
    <row r="857">
      <c r="A857" s="14" t="n">
        <v>1217</v>
      </c>
      <c r="B857" s="14" t="inlineStr">
        <is>
          <t>ctxnew</t>
        </is>
      </c>
      <c r="C857" s="14" t="inlineStr">
        <is>
          <t>die</t>
        </is>
      </c>
      <c r="D857" s="14" t="inlineStr">
        <is>
          <t>nav</t>
        </is>
      </c>
      <c r="E857" s="14" t="inlineStr">
        <is>
          <t>CARBONTAX</t>
        </is>
      </c>
      <c r="F857" s="78" t="inlineStr">
        <is>
          <t>CARBONTAX(INDEX(AD$263:AD$279,$F1217),$D1217,INDEX(AD$23:AD$30,$E1217))</t>
        </is>
      </c>
    </row>
    <row r="858">
      <c r="A858" s="14" t="n">
        <v>1218</v>
      </c>
      <c r="B858" s="14" t="inlineStr">
        <is>
          <t>ctxnew</t>
        </is>
      </c>
      <c r="C858" s="14" t="inlineStr">
        <is>
          <t>lpg</t>
        </is>
      </c>
      <c r="D858" s="14" t="inlineStr">
        <is>
          <t>nav</t>
        </is>
      </c>
      <c r="E858" s="14" t="inlineStr">
        <is>
          <t>CARBONTAX</t>
        </is>
      </c>
      <c r="F858" s="78" t="inlineStr">
        <is>
          <t>CARBONTAX(INDEX(AD$263:AD$279,$F1218),$D1218,INDEX(AD$23:AD$30,$E1218))</t>
        </is>
      </c>
    </row>
    <row r="859">
      <c r="A859" s="14" t="n">
        <v>1219</v>
      </c>
      <c r="B859" s="14" t="inlineStr">
        <is>
          <t>ctxnew</t>
        </is>
      </c>
      <c r="C859" s="14" t="inlineStr">
        <is>
          <t>ker</t>
        </is>
      </c>
      <c r="D859" s="14" t="inlineStr">
        <is>
          <t>nav</t>
        </is>
      </c>
      <c r="E859" s="14" t="inlineStr">
        <is>
          <t>CARBONTAX</t>
        </is>
      </c>
      <c r="F859" s="78" t="inlineStr">
        <is>
          <t>CARBONTAX(INDEX(AD$263:AD$279,$F1219),$D1219,INDEX(AD$23:AD$30,$E1219))</t>
        </is>
      </c>
    </row>
    <row r="860">
      <c r="A860" s="14" t="n">
        <v>1220</v>
      </c>
      <c r="B860" s="14" t="inlineStr">
        <is>
          <t>ctxnew</t>
        </is>
      </c>
      <c r="C860" s="14" t="inlineStr">
        <is>
          <t>oop</t>
        </is>
      </c>
      <c r="D860" s="14" t="inlineStr">
        <is>
          <t>nav</t>
        </is>
      </c>
      <c r="E860" s="14" t="inlineStr">
        <is>
          <t>CARBONTAX</t>
        </is>
      </c>
      <c r="F860" s="78" t="inlineStr">
        <is>
          <t>CARBONTAX(INDEX(AD$263:AD$279,$F1220),$D1220,INDEX(AD$23:AD$30,$E1220))</t>
        </is>
      </c>
    </row>
    <row r="861">
      <c r="A861" s="14" t="n">
        <v>1221</v>
      </c>
      <c r="B861" s="14" t="inlineStr">
        <is>
          <t>ctxnew</t>
        </is>
      </c>
      <c r="C861" s="14" t="inlineStr">
        <is>
          <t>bio</t>
        </is>
      </c>
      <c r="D861" s="14" t="inlineStr">
        <is>
          <t>nav</t>
        </is>
      </c>
      <c r="E861" s="14" t="inlineStr">
        <is>
          <t>CARBONTAX</t>
        </is>
      </c>
      <c r="F861" s="78" t="inlineStr">
        <is>
          <t>CARBONTAX(INDEX(AD$263:AD$279,$F1221),$D1221,INDEX(AD$23:AD$30,$E1221))</t>
        </is>
      </c>
    </row>
    <row r="862">
      <c r="A862" s="14" t="n">
        <v>1223</v>
      </c>
      <c r="B862" s="14" t="inlineStr">
        <is>
          <t>ets</t>
        </is>
      </c>
      <c r="C862" s="14" t="inlineStr">
        <is>
          <t>coa</t>
        </is>
      </c>
      <c r="D862" s="14" t="inlineStr">
        <is>
          <t>nav</t>
        </is>
      </c>
      <c r="E862" s="14" t="inlineStr">
        <is>
          <t>ETSCOST</t>
        </is>
      </c>
      <c r="F862" s="78" t="inlineStr">
        <is>
          <t>ETSCOST(INDEX(AD$280:AD$296,$E1223),$D1223)</t>
        </is>
      </c>
    </row>
    <row r="863">
      <c r="A863" s="14" t="n">
        <v>1224</v>
      </c>
      <c r="B863" s="14" t="inlineStr">
        <is>
          <t>ets</t>
        </is>
      </c>
      <c r="C863" s="14" t="inlineStr">
        <is>
          <t>nga</t>
        </is>
      </c>
      <c r="D863" s="14" t="inlineStr">
        <is>
          <t>nav</t>
        </is>
      </c>
      <c r="E863" s="14" t="inlineStr">
        <is>
          <t>ETSCOST</t>
        </is>
      </c>
      <c r="F863" s="78" t="inlineStr">
        <is>
          <t>ETSCOST(INDEX(AD$280:AD$296,$E1224),$D1224)</t>
        </is>
      </c>
    </row>
    <row r="864">
      <c r="A864" s="14" t="n">
        <v>1225</v>
      </c>
      <c r="B864" s="14" t="inlineStr">
        <is>
          <t>ets</t>
        </is>
      </c>
      <c r="C864" s="14" t="inlineStr">
        <is>
          <t>gso</t>
        </is>
      </c>
      <c r="D864" s="14" t="inlineStr">
        <is>
          <t>nav</t>
        </is>
      </c>
      <c r="E864" s="14" t="inlineStr">
        <is>
          <t>ETSCOST</t>
        </is>
      </c>
      <c r="F864" s="78" t="inlineStr">
        <is>
          <t>ETSCOST(INDEX(AD$280:AD$296,$E1225),$D1225)</t>
        </is>
      </c>
    </row>
    <row r="865">
      <c r="A865" s="14" t="n">
        <v>1226</v>
      </c>
      <c r="B865" s="14" t="inlineStr">
        <is>
          <t>ets</t>
        </is>
      </c>
      <c r="C865" s="14" t="inlineStr">
        <is>
          <t>die</t>
        </is>
      </c>
      <c r="D865" s="14" t="inlineStr">
        <is>
          <t>nav</t>
        </is>
      </c>
      <c r="E865" s="14" t="inlineStr">
        <is>
          <t>ETSCOST</t>
        </is>
      </c>
      <c r="F865" s="78" t="inlineStr">
        <is>
          <t>ETSCOST(INDEX(AD$280:AD$296,$E1226),$D1226)</t>
        </is>
      </c>
    </row>
    <row r="866">
      <c r="A866" s="14" t="n">
        <v>1227</v>
      </c>
      <c r="B866" s="14" t="inlineStr">
        <is>
          <t>ets</t>
        </is>
      </c>
      <c r="C866" s="14" t="inlineStr">
        <is>
          <t>lpg</t>
        </is>
      </c>
      <c r="D866" s="14" t="inlineStr">
        <is>
          <t>nav</t>
        </is>
      </c>
      <c r="E866" s="14" t="inlineStr">
        <is>
          <t>ETSCOST</t>
        </is>
      </c>
      <c r="F866" s="78" t="inlineStr">
        <is>
          <t>ETSCOST(INDEX(AD$280:AD$296,$E1227),$D1227)</t>
        </is>
      </c>
    </row>
    <row r="867">
      <c r="A867" s="14" t="n">
        <v>1228</v>
      </c>
      <c r="B867" s="14" t="inlineStr">
        <is>
          <t>ets</t>
        </is>
      </c>
      <c r="C867" s="14" t="inlineStr">
        <is>
          <t>ker</t>
        </is>
      </c>
      <c r="D867" s="14" t="inlineStr">
        <is>
          <t>nav</t>
        </is>
      </c>
      <c r="E867" s="14" t="inlineStr">
        <is>
          <t>ETSCOST</t>
        </is>
      </c>
      <c r="F867" s="78" t="inlineStr">
        <is>
          <t>ETSCOST(INDEX(AD$280:AD$296,$E1228),$D1228)</t>
        </is>
      </c>
    </row>
    <row r="868">
      <c r="A868" s="14" t="n">
        <v>1229</v>
      </c>
      <c r="B868" s="14" t="inlineStr">
        <is>
          <t>ets</t>
        </is>
      </c>
      <c r="C868" s="14" t="inlineStr">
        <is>
          <t>oop</t>
        </is>
      </c>
      <c r="D868" s="14" t="inlineStr">
        <is>
          <t>nav</t>
        </is>
      </c>
      <c r="E868" s="14" t="inlineStr">
        <is>
          <t>ETSCOST</t>
        </is>
      </c>
      <c r="F868" s="78" t="inlineStr">
        <is>
          <t>ETSCOST(INDEX(AD$280:AD$296,$E1229),$D1229)</t>
        </is>
      </c>
    </row>
    <row r="869">
      <c r="A869" s="14" t="n">
        <v>1230</v>
      </c>
      <c r="B869" s="14" t="inlineStr">
        <is>
          <t>ets</t>
        </is>
      </c>
      <c r="C869" s="14" t="inlineStr">
        <is>
          <t>bio</t>
        </is>
      </c>
      <c r="D869" s="14" t="inlineStr">
        <is>
          <t>nav</t>
        </is>
      </c>
      <c r="E869" s="14" t="inlineStr">
        <is>
          <t>ETSCOST</t>
        </is>
      </c>
      <c r="F869" s="78" t="inlineStr">
        <is>
          <t>ETSCOST(INDEX(AD$280:AD$296,$E1230),$D1230)</t>
        </is>
      </c>
    </row>
    <row r="870">
      <c r="A870" s="14" t="n">
        <v>1232</v>
      </c>
      <c r="B870" s="14" t="inlineStr">
        <is>
          <t>ntx</t>
        </is>
      </c>
      <c r="C870" s="14" t="inlineStr">
        <is>
          <t>coa</t>
        </is>
      </c>
      <c r="D870" s="14" t="inlineStr">
        <is>
          <t>nav</t>
        </is>
      </c>
      <c r="E870" s="14" t="inlineStr">
        <is>
          <t>NEWEXCISE</t>
        </is>
      </c>
      <c r="F870" s="78" t="inlineStr">
        <is>
          <t>NEWEXCISE(INDEX(AD$80:AD$93,$D1232),$E1232)</t>
        </is>
      </c>
    </row>
    <row r="871">
      <c r="A871" s="14" t="n">
        <v>1233</v>
      </c>
      <c r="B871" s="14" t="inlineStr">
        <is>
          <t>ntx</t>
        </is>
      </c>
      <c r="C871" s="14" t="inlineStr">
        <is>
          <t>nga</t>
        </is>
      </c>
      <c r="D871" s="14" t="inlineStr">
        <is>
          <t>nav</t>
        </is>
      </c>
      <c r="E871" s="14" t="inlineStr">
        <is>
          <t>NEWEXCISE</t>
        </is>
      </c>
      <c r="F871" s="78" t="inlineStr">
        <is>
          <t>NEWEXCISE(INDEX(AD$80:AD$93,$D1233),$E1233)</t>
        </is>
      </c>
    </row>
    <row r="872">
      <c r="A872" s="14" t="n">
        <v>1234</v>
      </c>
      <c r="B872" s="14" t="inlineStr">
        <is>
          <t>ntx</t>
        </is>
      </c>
      <c r="C872" s="14" t="inlineStr">
        <is>
          <t>gso</t>
        </is>
      </c>
      <c r="D872" s="14" t="inlineStr">
        <is>
          <t>nav</t>
        </is>
      </c>
      <c r="E872" s="14" t="inlineStr">
        <is>
          <t>NEWEXCISE</t>
        </is>
      </c>
      <c r="F872" s="78" t="inlineStr">
        <is>
          <t>NEWEXCISE(INDEX(AD$80:AD$93,$D1234),$E1234)</t>
        </is>
      </c>
    </row>
    <row r="873">
      <c r="A873" s="14" t="n">
        <v>1235</v>
      </c>
      <c r="B873" s="14" t="inlineStr">
        <is>
          <t>ntx</t>
        </is>
      </c>
      <c r="C873" s="14" t="inlineStr">
        <is>
          <t>die</t>
        </is>
      </c>
      <c r="D873" s="14" t="inlineStr">
        <is>
          <t>nav</t>
        </is>
      </c>
      <c r="E873" s="14" t="inlineStr">
        <is>
          <t>NEWEXCISE</t>
        </is>
      </c>
      <c r="F873" s="78" t="inlineStr">
        <is>
          <t>NEWEXCISE(INDEX(AD$80:AD$93,$D1235),$E1235)</t>
        </is>
      </c>
    </row>
    <row r="874">
      <c r="A874" s="14" t="n">
        <v>1236</v>
      </c>
      <c r="B874" s="14" t="inlineStr">
        <is>
          <t>ntx</t>
        </is>
      </c>
      <c r="C874" s="14" t="inlineStr">
        <is>
          <t>lpg</t>
        </is>
      </c>
      <c r="D874" s="14" t="inlineStr">
        <is>
          <t>nav</t>
        </is>
      </c>
      <c r="E874" s="14" t="inlineStr">
        <is>
          <t>NEWEXCISE</t>
        </is>
      </c>
      <c r="F874" s="78" t="inlineStr">
        <is>
          <t>NEWEXCISE(INDEX(AD$80:AD$93,$D1236),$E1236)</t>
        </is>
      </c>
    </row>
    <row r="875">
      <c r="A875" s="14" t="n">
        <v>1237</v>
      </c>
      <c r="B875" s="14" t="inlineStr">
        <is>
          <t>ntx</t>
        </is>
      </c>
      <c r="C875" s="14" t="inlineStr">
        <is>
          <t>ker</t>
        </is>
      </c>
      <c r="D875" s="14" t="inlineStr">
        <is>
          <t>nav</t>
        </is>
      </c>
      <c r="E875" s="14" t="inlineStr">
        <is>
          <t>NEWEXCISE</t>
        </is>
      </c>
      <c r="F875" s="78" t="inlineStr">
        <is>
          <t>NEWEXCISE(INDEX(AD$80:AD$93,$D1237),$E1237)</t>
        </is>
      </c>
    </row>
    <row r="876">
      <c r="A876" s="14" t="n">
        <v>1238</v>
      </c>
      <c r="B876" s="14" t="inlineStr">
        <is>
          <t>ntx</t>
        </is>
      </c>
      <c r="C876" s="14" t="inlineStr">
        <is>
          <t>oop</t>
        </is>
      </c>
      <c r="D876" s="14" t="inlineStr">
        <is>
          <t>nav</t>
        </is>
      </c>
      <c r="E876" s="14" t="inlineStr">
        <is>
          <t>NEWEXCISE</t>
        </is>
      </c>
      <c r="F876" s="78" t="inlineStr">
        <is>
          <t>NEWEXCISE(INDEX(AD$80:AD$93,$D1238),$E1238)</t>
        </is>
      </c>
    </row>
    <row r="877">
      <c r="A877" s="14" t="n">
        <v>1239</v>
      </c>
      <c r="B877" s="14" t="inlineStr">
        <is>
          <t>ntx</t>
        </is>
      </c>
      <c r="C877" s="14" t="inlineStr">
        <is>
          <t>bio</t>
        </is>
      </c>
      <c r="D877" s="14" t="inlineStr">
        <is>
          <t>nav</t>
        </is>
      </c>
      <c r="E877" s="14" t="inlineStr">
        <is>
          <t>NEWEXCISE</t>
        </is>
      </c>
      <c r="F877" s="78" t="inlineStr">
        <is>
          <t>NEWEXCISE(INDEX(AD$80:AD$93,$D1239),$E1239)</t>
        </is>
      </c>
    </row>
    <row r="878">
      <c r="A878" s="14" t="n">
        <v>1241</v>
      </c>
      <c r="B878" s="14" t="inlineStr">
        <is>
          <t>nce</t>
        </is>
      </c>
      <c r="C878" s="14" t="inlineStr">
        <is>
          <t>coa</t>
        </is>
      </c>
      <c r="D878" s="14" t="inlineStr">
        <is>
          <t>nav</t>
        </is>
      </c>
      <c r="E878" s="14" t="inlineStr">
        <is>
          <t>NEWPOLICY</t>
        </is>
      </c>
      <c r="F878" s="78" t="inlineStr">
        <is>
          <t>NEWPOLICY(AD1214,AD1223,AD1232)</t>
        </is>
      </c>
    </row>
    <row r="879">
      <c r="A879" s="14" t="n">
        <v>1242</v>
      </c>
      <c r="B879" s="14" t="inlineStr">
        <is>
          <t>nce</t>
        </is>
      </c>
      <c r="C879" s="14" t="inlineStr">
        <is>
          <t>nga</t>
        </is>
      </c>
      <c r="D879" s="14" t="inlineStr">
        <is>
          <t>nav</t>
        </is>
      </c>
      <c r="E879" s="14" t="inlineStr">
        <is>
          <t>NEWPOLICY</t>
        </is>
      </c>
      <c r="F879" s="78" t="inlineStr">
        <is>
          <t>NEWPOLICY(AD1215,AD1224,AD1233)</t>
        </is>
      </c>
    </row>
    <row r="880">
      <c r="A880" s="14" t="n">
        <v>1243</v>
      </c>
      <c r="B880" s="14" t="inlineStr">
        <is>
          <t>nce</t>
        </is>
      </c>
      <c r="C880" s="14" t="inlineStr">
        <is>
          <t>gso</t>
        </is>
      </c>
      <c r="D880" s="14" t="inlineStr">
        <is>
          <t>nav</t>
        </is>
      </c>
      <c r="E880" s="14" t="inlineStr">
        <is>
          <t>NEWPOLICY</t>
        </is>
      </c>
      <c r="F880" s="78" t="inlineStr">
        <is>
          <t>NEWPOLICY(AD1216,AD1225,AD1234)</t>
        </is>
      </c>
    </row>
    <row r="881">
      <c r="A881" s="14" t="n">
        <v>1244</v>
      </c>
      <c r="B881" s="14" t="inlineStr">
        <is>
          <t>nce</t>
        </is>
      </c>
      <c r="C881" s="14" t="inlineStr">
        <is>
          <t>die</t>
        </is>
      </c>
      <c r="D881" s="14" t="inlineStr">
        <is>
          <t>nav</t>
        </is>
      </c>
      <c r="E881" s="14" t="inlineStr">
        <is>
          <t>NEWPOLICY</t>
        </is>
      </c>
      <c r="F881" s="78" t="inlineStr">
        <is>
          <t>NEWPOLICY(AD1217,AD1226,AD1235)</t>
        </is>
      </c>
    </row>
    <row r="882">
      <c r="A882" s="14" t="n">
        <v>1245</v>
      </c>
      <c r="B882" s="14" t="inlineStr">
        <is>
          <t>nce</t>
        </is>
      </c>
      <c r="C882" s="14" t="inlineStr">
        <is>
          <t>lpg</t>
        </is>
      </c>
      <c r="D882" s="14" t="inlineStr">
        <is>
          <t>nav</t>
        </is>
      </c>
      <c r="E882" s="14" t="inlineStr">
        <is>
          <t>NEWPOLICY</t>
        </is>
      </c>
      <c r="F882" s="78" t="inlineStr">
        <is>
          <t>NEWPOLICY(AD1218,AD1227,AD1236)</t>
        </is>
      </c>
    </row>
    <row r="883">
      <c r="A883" s="14" t="n">
        <v>1246</v>
      </c>
      <c r="B883" s="14" t="inlineStr">
        <is>
          <t>nce</t>
        </is>
      </c>
      <c r="C883" s="14" t="inlineStr">
        <is>
          <t>ker</t>
        </is>
      </c>
      <c r="D883" s="14" t="inlineStr">
        <is>
          <t>nav</t>
        </is>
      </c>
      <c r="E883" s="14" t="inlineStr">
        <is>
          <t>NEWPOLICY</t>
        </is>
      </c>
      <c r="F883" s="78" t="inlineStr">
        <is>
          <t>NEWPOLICY(AD1219,AD1228,AD1237)</t>
        </is>
      </c>
    </row>
    <row r="884">
      <c r="A884" s="14" t="n">
        <v>1247</v>
      </c>
      <c r="B884" s="14" t="inlineStr">
        <is>
          <t>nce</t>
        </is>
      </c>
      <c r="C884" s="14" t="inlineStr">
        <is>
          <t>oop</t>
        </is>
      </c>
      <c r="D884" s="14" t="inlineStr">
        <is>
          <t>nav</t>
        </is>
      </c>
      <c r="E884" s="14" t="inlineStr">
        <is>
          <t>NEWPOLICY</t>
        </is>
      </c>
      <c r="F884" s="78" t="inlineStr">
        <is>
          <t>NEWPOLICY(AD1220,AD1229,AD1238)</t>
        </is>
      </c>
    </row>
    <row r="885">
      <c r="A885" s="14" t="n">
        <v>1248</v>
      </c>
      <c r="B885" s="14" t="inlineStr">
        <is>
          <t>nce</t>
        </is>
      </c>
      <c r="C885" s="14" t="inlineStr">
        <is>
          <t>bio</t>
        </is>
      </c>
      <c r="D885" s="14" t="inlineStr">
        <is>
          <t>nav</t>
        </is>
      </c>
      <c r="E885" s="14" t="inlineStr">
        <is>
          <t>NEWPOLICY</t>
        </is>
      </c>
      <c r="F885" s="78" t="inlineStr">
        <is>
          <t>NEWPOLICY(AD1221,AD1230,AD1239)</t>
        </is>
      </c>
    </row>
    <row r="886">
      <c r="A886" s="14" t="n">
        <v>1250</v>
      </c>
      <c r="B886" s="14" t="inlineStr">
        <is>
          <t>atp</t>
        </is>
      </c>
      <c r="C886" s="14" t="inlineStr">
        <is>
          <t>coa</t>
        </is>
      </c>
      <c r="D886" s="14" t="inlineStr">
        <is>
          <t>nav</t>
        </is>
      </c>
      <c r="E886" s="14" t="inlineStr">
        <is>
          <t>POSTTAX</t>
        </is>
      </c>
      <c r="F886" s="78" t="inlineStr">
        <is>
          <t>POSTTAX(INDEX(AD$369:AD$380,$D1250),AD1241,$E1250)</t>
        </is>
      </c>
    </row>
    <row r="887">
      <c r="A887" s="14" t="n">
        <v>1251</v>
      </c>
      <c r="B887" s="14" t="inlineStr">
        <is>
          <t>atp</t>
        </is>
      </c>
      <c r="C887" s="14" t="inlineStr">
        <is>
          <t>nga</t>
        </is>
      </c>
      <c r="D887" s="14" t="inlineStr">
        <is>
          <t>nav</t>
        </is>
      </c>
      <c r="E887" s="14" t="inlineStr">
        <is>
          <t>POSTTAX</t>
        </is>
      </c>
      <c r="F887" s="78" t="inlineStr">
        <is>
          <t>POSTTAX(INDEX(AD$369:AD$380,$D1251),AD1242,$E1251)</t>
        </is>
      </c>
    </row>
    <row r="888">
      <c r="A888" s="14" t="n">
        <v>1252</v>
      </c>
      <c r="B888" s="14" t="inlineStr">
        <is>
          <t>atp</t>
        </is>
      </c>
      <c r="C888" s="14" t="inlineStr">
        <is>
          <t>gso</t>
        </is>
      </c>
      <c r="D888" s="14" t="inlineStr">
        <is>
          <t>nav</t>
        </is>
      </c>
      <c r="E888" s="14" t="inlineStr">
        <is>
          <t>POSTTAX</t>
        </is>
      </c>
      <c r="F888" s="78" t="inlineStr">
        <is>
          <t>POSTTAX(INDEX(AD$369:AD$380,$D1252),AD1243,$E1252)</t>
        </is>
      </c>
    </row>
    <row r="889">
      <c r="A889" s="14" t="n">
        <v>1253</v>
      </c>
      <c r="B889" s="14" t="inlineStr">
        <is>
          <t>atp</t>
        </is>
      </c>
      <c r="C889" s="14" t="inlineStr">
        <is>
          <t>die</t>
        </is>
      </c>
      <c r="D889" s="14" t="inlineStr">
        <is>
          <t>nav</t>
        </is>
      </c>
      <c r="E889" s="14" t="inlineStr">
        <is>
          <t>POSTTAX</t>
        </is>
      </c>
      <c r="F889" s="78" t="inlineStr">
        <is>
          <t>POSTTAX(INDEX(AD$369:AD$380,$D1253),AD1244,$E1253)</t>
        </is>
      </c>
    </row>
    <row r="890">
      <c r="A890" s="14" t="n">
        <v>1254</v>
      </c>
      <c r="B890" s="14" t="inlineStr">
        <is>
          <t>atp</t>
        </is>
      </c>
      <c r="C890" s="14" t="inlineStr">
        <is>
          <t>lpg</t>
        </is>
      </c>
      <c r="D890" s="14" t="inlineStr">
        <is>
          <t>nav</t>
        </is>
      </c>
      <c r="E890" s="14" t="inlineStr">
        <is>
          <t>POSTTAX</t>
        </is>
      </c>
      <c r="F890" s="78" t="inlineStr">
        <is>
          <t>POSTTAX(INDEX(AD$369:AD$380,$D1254),AD1245,$E1254)</t>
        </is>
      </c>
    </row>
    <row r="891">
      <c r="A891" s="14" t="n">
        <v>1255</v>
      </c>
      <c r="B891" s="14" t="inlineStr">
        <is>
          <t>atp</t>
        </is>
      </c>
      <c r="C891" s="14" t="inlineStr">
        <is>
          <t>ker</t>
        </is>
      </c>
      <c r="D891" s="14" t="inlineStr">
        <is>
          <t>nav</t>
        </is>
      </c>
      <c r="E891" s="14" t="inlineStr">
        <is>
          <t>POSTTAX</t>
        </is>
      </c>
      <c r="F891" s="78" t="inlineStr">
        <is>
          <t>POSTTAX(INDEX(AD$369:AD$380,$D1255),AD1246,$E1255)</t>
        </is>
      </c>
    </row>
    <row r="892">
      <c r="A892" s="14" t="n">
        <v>1256</v>
      </c>
      <c r="B892" s="14" t="inlineStr">
        <is>
          <t>atp</t>
        </is>
      </c>
      <c r="C892" s="14" t="inlineStr">
        <is>
          <t>oop</t>
        </is>
      </c>
      <c r="D892" s="14" t="inlineStr">
        <is>
          <t>nav</t>
        </is>
      </c>
      <c r="E892" s="14" t="inlineStr">
        <is>
          <t>POSTTAX</t>
        </is>
      </c>
      <c r="F892" s="78" t="inlineStr">
        <is>
          <t>POSTTAX(INDEX(AD$369:AD$380,$D1256),AD1247,$E1256)</t>
        </is>
      </c>
    </row>
    <row r="893">
      <c r="A893" s="14" t="n">
        <v>1257</v>
      </c>
      <c r="B893" s="14" t="inlineStr">
        <is>
          <t>atp</t>
        </is>
      </c>
      <c r="C893" s="14" t="inlineStr">
        <is>
          <t>bio</t>
        </is>
      </c>
      <c r="D893" s="14" t="inlineStr">
        <is>
          <t>nav</t>
        </is>
      </c>
      <c r="E893" s="14" t="inlineStr">
        <is>
          <t>POSTTAX</t>
        </is>
      </c>
      <c r="F893" s="78" t="inlineStr">
        <is>
          <t>POSTTAX(INDEX(AD$369:AD$380,$D1257),AD1248,$E1257)</t>
        </is>
      </c>
    </row>
    <row r="894">
      <c r="A894" s="14" t="n">
        <v>1259</v>
      </c>
      <c r="B894" s="14" t="inlineStr">
        <is>
          <t>shp</t>
        </is>
      </c>
      <c r="C894" s="14" t="inlineStr">
        <is>
          <t>coa</t>
        </is>
      </c>
      <c r="D894" s="14" t="inlineStr">
        <is>
          <t>nav</t>
        </is>
      </c>
      <c r="E894" s="14" t="inlineStr">
        <is>
          <t>SHADOWGJ</t>
        </is>
      </c>
      <c r="F894" s="78" t="inlineStr">
        <is>
          <t>SHADOWGJ(INDEX(AD$297:AD$313,$E1259),$D1259)</t>
        </is>
      </c>
    </row>
    <row r="895">
      <c r="A895" s="14" t="n">
        <v>1260</v>
      </c>
      <c r="B895" s="14" t="inlineStr">
        <is>
          <t>shp</t>
        </is>
      </c>
      <c r="C895" s="14" t="inlineStr">
        <is>
          <t>nga</t>
        </is>
      </c>
      <c r="D895" s="14" t="inlineStr">
        <is>
          <t>nav</t>
        </is>
      </c>
      <c r="E895" s="14" t="inlineStr">
        <is>
          <t>SHADOWGJ</t>
        </is>
      </c>
      <c r="F895" s="78" t="inlineStr">
        <is>
          <t>SHADOWGJ(INDEX(AD$297:AD$313,$E1260),$D1260)</t>
        </is>
      </c>
    </row>
    <row r="896">
      <c r="A896" s="14" t="n">
        <v>1261</v>
      </c>
      <c r="B896" s="14" t="inlineStr">
        <is>
          <t>shp</t>
        </is>
      </c>
      <c r="C896" s="14" t="inlineStr">
        <is>
          <t>gso</t>
        </is>
      </c>
      <c r="D896" s="14" t="inlineStr">
        <is>
          <t>nav</t>
        </is>
      </c>
      <c r="E896" s="14" t="inlineStr">
        <is>
          <t>SHADOWGJ</t>
        </is>
      </c>
      <c r="F896" s="78" t="inlineStr">
        <is>
          <t>SHADOWGJ(INDEX(AD$297:AD$313,$E1261),$D1261)</t>
        </is>
      </c>
    </row>
    <row r="897">
      <c r="A897" s="14" t="n">
        <v>1262</v>
      </c>
      <c r="B897" s="14" t="inlineStr">
        <is>
          <t>shp</t>
        </is>
      </c>
      <c r="C897" s="14" t="inlineStr">
        <is>
          <t>die</t>
        </is>
      </c>
      <c r="D897" s="14" t="inlineStr">
        <is>
          <t>nav</t>
        </is>
      </c>
      <c r="E897" s="14" t="inlineStr">
        <is>
          <t>SHADOWGJ</t>
        </is>
      </c>
      <c r="F897" s="78" t="inlineStr">
        <is>
          <t>SHADOWGJ(INDEX(AD$297:AD$313,$E1262),$D1262)</t>
        </is>
      </c>
    </row>
    <row r="898">
      <c r="A898" s="14" t="n">
        <v>1263</v>
      </c>
      <c r="B898" s="14" t="inlineStr">
        <is>
          <t>shp</t>
        </is>
      </c>
      <c r="C898" s="14" t="inlineStr">
        <is>
          <t>lpg</t>
        </is>
      </c>
      <c r="D898" s="14" t="inlineStr">
        <is>
          <t>nav</t>
        </is>
      </c>
      <c r="E898" s="14" t="inlineStr">
        <is>
          <t>SHADOWGJ</t>
        </is>
      </c>
      <c r="F898" s="78" t="inlineStr">
        <is>
          <t>SHADOWGJ(INDEX(AD$297:AD$313,$E1263),$D1263)</t>
        </is>
      </c>
    </row>
    <row r="899">
      <c r="A899" s="14" t="n">
        <v>1264</v>
      </c>
      <c r="B899" s="14" t="inlineStr">
        <is>
          <t>shp</t>
        </is>
      </c>
      <c r="C899" s="14" t="inlineStr">
        <is>
          <t>ker</t>
        </is>
      </c>
      <c r="D899" s="14" t="inlineStr">
        <is>
          <t>nav</t>
        </is>
      </c>
      <c r="E899" s="14" t="inlineStr">
        <is>
          <t>SHADOWGJ</t>
        </is>
      </c>
      <c r="F899" s="78" t="inlineStr">
        <is>
          <t>SHADOWGJ(INDEX(AD$297:AD$313,$E1264),$D1264)</t>
        </is>
      </c>
    </row>
    <row r="900">
      <c r="A900" s="14" t="n">
        <v>1265</v>
      </c>
      <c r="B900" s="14" t="inlineStr">
        <is>
          <t>shp</t>
        </is>
      </c>
      <c r="C900" s="14" t="inlineStr">
        <is>
          <t>oop</t>
        </is>
      </c>
      <c r="D900" s="14" t="inlineStr">
        <is>
          <t>nav</t>
        </is>
      </c>
      <c r="E900" s="14" t="inlineStr">
        <is>
          <t>SHADOWGJ</t>
        </is>
      </c>
      <c r="F900" s="78" t="inlineStr">
        <is>
          <t>SHADOWGJ(INDEX(AD$297:AD$313,$E1265),$D1265)</t>
        </is>
      </c>
    </row>
    <row r="901">
      <c r="A901" s="14" t="n">
        <v>1266</v>
      </c>
      <c r="B901" s="14" t="inlineStr">
        <is>
          <t>shp</t>
        </is>
      </c>
      <c r="C901" s="14" t="inlineStr">
        <is>
          <t>bio</t>
        </is>
      </c>
      <c r="D901" s="14" t="inlineStr">
        <is>
          <t>nav</t>
        </is>
      </c>
      <c r="E901" s="14" t="inlineStr">
        <is>
          <t>SHADOWGJ</t>
        </is>
      </c>
      <c r="F901" s="78" t="inlineStr">
        <is>
          <t>SHADOWGJ(INDEX(AD$297:AD$313,$E1266),$D1266)</t>
        </is>
      </c>
    </row>
    <row r="902">
      <c r="A902" s="14" t="n">
        <v>1268</v>
      </c>
      <c r="B902" s="14" t="inlineStr">
        <is>
          <t>ener</t>
        </is>
      </c>
      <c r="C902" s="14" t="inlineStr">
        <is>
          <t>coa</t>
        </is>
      </c>
      <c r="D902" s="14" t="inlineStr">
        <is>
          <t>nav</t>
        </is>
      </c>
      <c r="E902" s="14" t="inlineStr">
        <is>
          <t>FUELUSE</t>
        </is>
      </c>
      <c r="F902" s="78" t="inlineStr">
        <is>
          <t>FUELUSE(AC1268,AD1250,AC1250,AD1259,AC1259,AD$7,$D1268,$E1268,$F1268,$G1268)</t>
        </is>
      </c>
    </row>
    <row r="903">
      <c r="A903" s="14" t="n">
        <v>1269</v>
      </c>
      <c r="B903" s="14" t="inlineStr">
        <is>
          <t>ener</t>
        </is>
      </c>
      <c r="C903" s="14" t="inlineStr">
        <is>
          <t>nga</t>
        </is>
      </c>
      <c r="D903" s="14" t="inlineStr">
        <is>
          <t>nav</t>
        </is>
      </c>
      <c r="E903" s="14" t="inlineStr">
        <is>
          <t>FUELUSE</t>
        </is>
      </c>
      <c r="F903" s="78" t="inlineStr">
        <is>
          <t>FUELUSE(AC1269,AD1251,AC1251,AD1260,AC1260,AD$7,$D1269,$E1269,$F1269,$G1269)</t>
        </is>
      </c>
    </row>
    <row r="904">
      <c r="A904" s="14" t="n">
        <v>1270</v>
      </c>
      <c r="B904" s="14" t="inlineStr">
        <is>
          <t>ener</t>
        </is>
      </c>
      <c r="C904" s="14" t="inlineStr">
        <is>
          <t>gso</t>
        </is>
      </c>
      <c r="D904" s="14" t="inlineStr">
        <is>
          <t>nav</t>
        </is>
      </c>
      <c r="E904" s="14" t="inlineStr">
        <is>
          <t>FUELUSE</t>
        </is>
      </c>
      <c r="F904" s="78" t="inlineStr">
        <is>
          <t>FUELUSE(AC1270,AD1252,AC1252,AD1261,AC1261,AD$7,$D1270,$E1270,$F1270,$G1270)</t>
        </is>
      </c>
    </row>
    <row r="905">
      <c r="A905" s="14" t="n">
        <v>1271</v>
      </c>
      <c r="B905" s="14" t="inlineStr">
        <is>
          <t>ener</t>
        </is>
      </c>
      <c r="C905" s="14" t="inlineStr">
        <is>
          <t>die</t>
        </is>
      </c>
      <c r="D905" s="14" t="inlineStr">
        <is>
          <t>nav</t>
        </is>
      </c>
      <c r="E905" s="14" t="inlineStr">
        <is>
          <t>FUELUSE</t>
        </is>
      </c>
      <c r="F905" s="78" t="inlineStr">
        <is>
          <t>FUELUSE(AC1271,AD1253,AC1253,AD1262,AC1262,AD$7,$D1271,$E1271,$F1271,$G1271)</t>
        </is>
      </c>
    </row>
    <row r="906">
      <c r="A906" s="14" t="n">
        <v>1272</v>
      </c>
      <c r="B906" s="14" t="inlineStr">
        <is>
          <t>ener</t>
        </is>
      </c>
      <c r="C906" s="14" t="inlineStr">
        <is>
          <t>lpg</t>
        </is>
      </c>
      <c r="D906" s="14" t="inlineStr">
        <is>
          <t>nav</t>
        </is>
      </c>
      <c r="E906" s="14" t="inlineStr">
        <is>
          <t>FUELUSE</t>
        </is>
      </c>
      <c r="F906" s="78" t="inlineStr">
        <is>
          <t>FUELUSE(AC1272,AD1254,AC1254,AD1263,AC1263,AD$7,$D1272,$E1272,$F1272,$G1272)</t>
        </is>
      </c>
    </row>
    <row r="907">
      <c r="A907" s="14" t="n">
        <v>1273</v>
      </c>
      <c r="B907" s="14" t="inlineStr">
        <is>
          <t>ener</t>
        </is>
      </c>
      <c r="C907" s="14" t="inlineStr">
        <is>
          <t>ker</t>
        </is>
      </c>
      <c r="D907" s="14" t="inlineStr">
        <is>
          <t>nav</t>
        </is>
      </c>
      <c r="E907" s="14" t="inlineStr">
        <is>
          <t>FUELUSE</t>
        </is>
      </c>
      <c r="F907" s="78" t="inlineStr">
        <is>
          <t>FUELUSE(AC1273,AD1255,AC1255,AD1264,AC1264,AD$7,$D1273,$E1273,$F1273,$G1273)</t>
        </is>
      </c>
    </row>
    <row r="908">
      <c r="A908" s="14" t="n">
        <v>1274</v>
      </c>
      <c r="B908" s="14" t="inlineStr">
        <is>
          <t>ener</t>
        </is>
      </c>
      <c r="C908" s="14" t="inlineStr">
        <is>
          <t>oop</t>
        </is>
      </c>
      <c r="D908" s="14" t="inlineStr">
        <is>
          <t>nav</t>
        </is>
      </c>
      <c r="E908" s="14" t="inlineStr">
        <is>
          <t>FUELUSE</t>
        </is>
      </c>
      <c r="F908" s="78" t="inlineStr">
        <is>
          <t>FUELUSE(AC1274,AD1256,AC1256,AD1265,AC1265,AD$7,$D1274,$E1274,$F1274,$G1274)</t>
        </is>
      </c>
    </row>
    <row r="909">
      <c r="A909" s="14" t="n">
        <v>1275</v>
      </c>
      <c r="B909" s="14" t="inlineStr">
        <is>
          <t>ener</t>
        </is>
      </c>
      <c r="C909" s="14" t="inlineStr">
        <is>
          <t>bio</t>
        </is>
      </c>
      <c r="D909" s="14" t="inlineStr">
        <is>
          <t>nav</t>
        </is>
      </c>
      <c r="E909" s="14" t="inlineStr">
        <is>
          <t>FUELUSE</t>
        </is>
      </c>
      <c r="F909" s="78" t="inlineStr">
        <is>
          <t>FUELUSE(AC1275,AD1257,AC1257,AD1266,AC1266,AD$7,$D1275,$E1275,$F1275,$G1275)</t>
        </is>
      </c>
    </row>
    <row r="910">
      <c r="A910" s="14" t="n">
        <v>1277</v>
      </c>
      <c r="B910" s="14" t="inlineStr">
        <is>
          <t>co2</t>
        </is>
      </c>
      <c r="C910" s="14" t="inlineStr">
        <is>
          <t>coa</t>
        </is>
      </c>
      <c r="D910" s="14" t="inlineStr">
        <is>
          <t>nav</t>
        </is>
      </c>
      <c r="E910" s="14" t="inlineStr">
        <is>
          <t>EMISSIONS</t>
        </is>
      </c>
      <c r="F910" s="78" t="inlineStr">
        <is>
          <t>EMISSIONS(AD1268,Settings!$C$13,$D1277)</t>
        </is>
      </c>
    </row>
    <row r="911">
      <c r="A911" s="14" t="n">
        <v>1278</v>
      </c>
      <c r="B911" s="14" t="inlineStr">
        <is>
          <t>co2</t>
        </is>
      </c>
      <c r="C911" s="14" t="inlineStr">
        <is>
          <t>nga</t>
        </is>
      </c>
      <c r="D911" s="14" t="inlineStr">
        <is>
          <t>nav</t>
        </is>
      </c>
      <c r="E911" s="14" t="inlineStr">
        <is>
          <t>EMISSIONS</t>
        </is>
      </c>
      <c r="F911" s="78" t="inlineStr">
        <is>
          <t>EMISSIONS(AD1269,Settings!$C$13,$D1278)</t>
        </is>
      </c>
    </row>
    <row r="912">
      <c r="A912" s="14" t="n">
        <v>1279</v>
      </c>
      <c r="B912" s="14" t="inlineStr">
        <is>
          <t>co2</t>
        </is>
      </c>
      <c r="C912" s="14" t="inlineStr">
        <is>
          <t>gso</t>
        </is>
      </c>
      <c r="D912" s="14" t="inlineStr">
        <is>
          <t>nav</t>
        </is>
      </c>
      <c r="E912" s="14" t="inlineStr">
        <is>
          <t>EMISSIONS</t>
        </is>
      </c>
      <c r="F912" s="78" t="inlineStr">
        <is>
          <t>EMISSIONS(AD1270,Settings!$C$13,$D1279)</t>
        </is>
      </c>
    </row>
    <row r="913">
      <c r="A913" s="14" t="n">
        <v>1280</v>
      </c>
      <c r="B913" s="14" t="inlineStr">
        <is>
          <t>co2</t>
        </is>
      </c>
      <c r="C913" s="14" t="inlineStr">
        <is>
          <t>die</t>
        </is>
      </c>
      <c r="D913" s="14" t="inlineStr">
        <is>
          <t>nav</t>
        </is>
      </c>
      <c r="E913" s="14" t="inlineStr">
        <is>
          <t>EMISSIONS</t>
        </is>
      </c>
      <c r="F913" s="78" t="inlineStr">
        <is>
          <t>EMISSIONS(AD1271,Settings!$C$13,$D1280)</t>
        </is>
      </c>
    </row>
    <row r="914">
      <c r="A914" s="14" t="n">
        <v>1281</v>
      </c>
      <c r="B914" s="14" t="inlineStr">
        <is>
          <t>co2</t>
        </is>
      </c>
      <c r="C914" s="14" t="inlineStr">
        <is>
          <t>lpg</t>
        </is>
      </c>
      <c r="D914" s="14" t="inlineStr">
        <is>
          <t>nav</t>
        </is>
      </c>
      <c r="E914" s="14" t="inlineStr">
        <is>
          <t>EMISSIONS</t>
        </is>
      </c>
      <c r="F914" s="78" t="inlineStr">
        <is>
          <t>EMISSIONS(AD1272,Settings!$C$13,$D1281)</t>
        </is>
      </c>
    </row>
    <row r="915">
      <c r="A915" s="14" t="n">
        <v>1282</v>
      </c>
      <c r="B915" s="14" t="inlineStr">
        <is>
          <t>co2</t>
        </is>
      </c>
      <c r="C915" s="14" t="inlineStr">
        <is>
          <t>ker</t>
        </is>
      </c>
      <c r="D915" s="14" t="inlineStr">
        <is>
          <t>nav</t>
        </is>
      </c>
      <c r="E915" s="14" t="inlineStr">
        <is>
          <t>EMISSIONS</t>
        </is>
      </c>
      <c r="F915" s="78" t="inlineStr">
        <is>
          <t>EMISSIONS(AD1273,Settings!$C$13,$D1282)</t>
        </is>
      </c>
    </row>
    <row r="916">
      <c r="A916" s="14" t="n">
        <v>1283</v>
      </c>
      <c r="B916" s="14" t="inlineStr">
        <is>
          <t>co2</t>
        </is>
      </c>
      <c r="C916" s="14" t="inlineStr">
        <is>
          <t>oop</t>
        </is>
      </c>
      <c r="D916" s="14" t="inlineStr">
        <is>
          <t>nav</t>
        </is>
      </c>
      <c r="E916" s="14" t="inlineStr">
        <is>
          <t>EMISSIONS</t>
        </is>
      </c>
      <c r="F916" s="78" t="inlineStr">
        <is>
          <t>EMISSIONS(AD1274,Settings!$C$13,$D1283)</t>
        </is>
      </c>
    </row>
    <row r="917">
      <c r="A917" s="14" t="n">
        <v>1284</v>
      </c>
      <c r="B917" s="14" t="inlineStr">
        <is>
          <t>co2</t>
        </is>
      </c>
      <c r="C917" s="14" t="inlineStr">
        <is>
          <t>bio</t>
        </is>
      </c>
      <c r="D917" s="14" t="inlineStr">
        <is>
          <t>nav</t>
        </is>
      </c>
      <c r="E917" s="14" t="inlineStr">
        <is>
          <t>EMISSIONS</t>
        </is>
      </c>
      <c r="F917" s="78" t="inlineStr">
        <is>
          <t>EMISSIONS(AD1275,Settings!$C$13,$D1284)</t>
        </is>
      </c>
    </row>
    <row r="918">
      <c r="A918" s="14" t="n">
        <v>1286</v>
      </c>
      <c r="B918" s="14" t="inlineStr">
        <is>
          <t>rtx</t>
        </is>
      </c>
      <c r="C918" s="14" t="inlineStr">
        <is>
          <t>coa</t>
        </is>
      </c>
      <c r="D918" s="14" t="inlineStr">
        <is>
          <t>nav</t>
        </is>
      </c>
      <c r="E918" s="14" t="inlineStr">
        <is>
          <t>REVENUE</t>
        </is>
      </c>
      <c r="F918" s="78" t="inlineStr">
        <is>
          <t>REVENUE(AD1268,Settings!$C$13,INDEX(AD$395:AD$406,$D1286)+INDEX(AD$382:AD$393,$D1286))</t>
        </is>
      </c>
    </row>
    <row r="919">
      <c r="A919" s="14" t="n">
        <v>1287</v>
      </c>
      <c r="B919" s="14" t="inlineStr">
        <is>
          <t>rtx</t>
        </is>
      </c>
      <c r="C919" s="14" t="inlineStr">
        <is>
          <t>nga</t>
        </is>
      </c>
      <c r="D919" s="14" t="inlineStr">
        <is>
          <t>nav</t>
        </is>
      </c>
      <c r="E919" s="14" t="inlineStr">
        <is>
          <t>REVENUE</t>
        </is>
      </c>
      <c r="F919" s="78" t="inlineStr">
        <is>
          <t>REVENUE(AD1269,Settings!$C$13,INDEX(AD$395:AD$406,$D1287)+INDEX(AD$382:AD$393,$D1287))</t>
        </is>
      </c>
    </row>
    <row r="920">
      <c r="A920" s="14" t="n">
        <v>1288</v>
      </c>
      <c r="B920" s="14" t="inlineStr">
        <is>
          <t>rtx</t>
        </is>
      </c>
      <c r="C920" s="14" t="inlineStr">
        <is>
          <t>gso</t>
        </is>
      </c>
      <c r="D920" s="14" t="inlineStr">
        <is>
          <t>nav</t>
        </is>
      </c>
      <c r="E920" s="14" t="inlineStr">
        <is>
          <t>REVENUE</t>
        </is>
      </c>
      <c r="F920" s="78" t="inlineStr">
        <is>
          <t>REVENUE(AD1270,Settings!$C$13,INDEX(AD$395:AD$406,$D1288)+INDEX(AD$382:AD$393,$D1288))</t>
        </is>
      </c>
    </row>
    <row r="921">
      <c r="A921" s="14" t="n">
        <v>1289</v>
      </c>
      <c r="B921" s="14" t="inlineStr">
        <is>
          <t>rtx</t>
        </is>
      </c>
      <c r="C921" s="14" t="inlineStr">
        <is>
          <t>die</t>
        </is>
      </c>
      <c r="D921" s="14" t="inlineStr">
        <is>
          <t>nav</t>
        </is>
      </c>
      <c r="E921" s="14" t="inlineStr">
        <is>
          <t>REVENUE</t>
        </is>
      </c>
      <c r="F921" s="78" t="inlineStr">
        <is>
          <t>REVENUE(AD1271,Settings!$C$13,INDEX(AD$395:AD$406,$D1289)+INDEX(AD$382:AD$393,$D1289))</t>
        </is>
      </c>
    </row>
    <row r="922">
      <c r="A922" s="14" t="n">
        <v>1290</v>
      </c>
      <c r="B922" s="14" t="inlineStr">
        <is>
          <t>rtx</t>
        </is>
      </c>
      <c r="C922" s="14" t="inlineStr">
        <is>
          <t>lpg</t>
        </is>
      </c>
      <c r="D922" s="14" t="inlineStr">
        <is>
          <t>nav</t>
        </is>
      </c>
      <c r="E922" s="14" t="inlineStr">
        <is>
          <t>REVENUE</t>
        </is>
      </c>
      <c r="F922" s="78" t="inlineStr">
        <is>
          <t>REVENUE(AD1272,Settings!$C$13,INDEX(AD$395:AD$406,$D1290)+INDEX(AD$382:AD$393,$D1290))</t>
        </is>
      </c>
    </row>
    <row r="923">
      <c r="A923" s="14" t="n">
        <v>1291</v>
      </c>
      <c r="B923" s="14" t="inlineStr">
        <is>
          <t>rtx</t>
        </is>
      </c>
      <c r="C923" s="14" t="inlineStr">
        <is>
          <t>ker</t>
        </is>
      </c>
      <c r="D923" s="14" t="inlineStr">
        <is>
          <t>nav</t>
        </is>
      </c>
      <c r="E923" s="14" t="inlineStr">
        <is>
          <t>REVENUE</t>
        </is>
      </c>
      <c r="F923" s="78" t="inlineStr">
        <is>
          <t>REVENUE(AD1273,Settings!$C$13,INDEX(AD$395:AD$406,$D1291)+INDEX(AD$382:AD$393,$D1291))</t>
        </is>
      </c>
    </row>
    <row r="924">
      <c r="A924" s="14" t="n">
        <v>1292</v>
      </c>
      <c r="B924" s="14" t="inlineStr">
        <is>
          <t>rtx</t>
        </is>
      </c>
      <c r="C924" s="14" t="inlineStr">
        <is>
          <t>oop</t>
        </is>
      </c>
      <c r="D924" s="14" t="inlineStr">
        <is>
          <t>nav</t>
        </is>
      </c>
      <c r="E924" s="14" t="inlineStr">
        <is>
          <t>REVENUE</t>
        </is>
      </c>
      <c r="F924" s="78" t="inlineStr">
        <is>
          <t>REVENUE(AD1274,Settings!$C$13,INDEX(AD$395:AD$406,$D1292)+INDEX(AD$382:AD$393,$D1292))</t>
        </is>
      </c>
    </row>
    <row r="925">
      <c r="A925" s="14" t="n">
        <v>1293</v>
      </c>
      <c r="B925" s="14" t="inlineStr">
        <is>
          <t>rtx</t>
        </is>
      </c>
      <c r="C925" s="14" t="inlineStr">
        <is>
          <t>bio</t>
        </is>
      </c>
      <c r="D925" s="14" t="inlineStr">
        <is>
          <t>nav</t>
        </is>
      </c>
      <c r="E925" s="14" t="inlineStr">
        <is>
          <t>REVENUE</t>
        </is>
      </c>
      <c r="F925" s="78" t="inlineStr">
        <is>
          <t>REVENUE(AD1275,Settings!$C$13,INDEX(AD$395:AD$406,$D1293)+INDEX(AD$382:AD$393,$D1293))</t>
        </is>
      </c>
    </row>
    <row r="926">
      <c r="A926" s="14" t="n">
        <v>1295</v>
      </c>
      <c r="B926" s="14" t="inlineStr">
        <is>
          <t>rsub</t>
        </is>
      </c>
      <c r="C926" s="14" t="inlineStr">
        <is>
          <t>coa</t>
        </is>
      </c>
      <c r="D926" s="14" t="inlineStr">
        <is>
          <t>nav</t>
        </is>
      </c>
      <c r="E926" s="14" t="inlineStr">
        <is>
          <t>REVENUE</t>
        </is>
      </c>
      <c r="F926" s="78" t="inlineStr">
        <is>
          <t>REVENUE(AD1268,Settings!$C$13,INDEX(AD$408:AD$419,$D1295))</t>
        </is>
      </c>
    </row>
    <row r="927">
      <c r="A927" s="14" t="n">
        <v>1296</v>
      </c>
      <c r="B927" s="14" t="inlineStr">
        <is>
          <t>rsub</t>
        </is>
      </c>
      <c r="C927" s="14" t="inlineStr">
        <is>
          <t>nga</t>
        </is>
      </c>
      <c r="D927" s="14" t="inlineStr">
        <is>
          <t>nav</t>
        </is>
      </c>
      <c r="E927" s="14" t="inlineStr">
        <is>
          <t>REVENUE</t>
        </is>
      </c>
      <c r="F927" s="78" t="inlineStr">
        <is>
          <t>REVENUE(AD1269,Settings!$C$13,INDEX(AD$408:AD$419,$D1296))</t>
        </is>
      </c>
    </row>
    <row r="928">
      <c r="A928" s="14" t="n">
        <v>1297</v>
      </c>
      <c r="B928" s="14" t="inlineStr">
        <is>
          <t>rsub</t>
        </is>
      </c>
      <c r="C928" s="14" t="inlineStr">
        <is>
          <t>gso</t>
        </is>
      </c>
      <c r="D928" s="14" t="inlineStr">
        <is>
          <t>nav</t>
        </is>
      </c>
      <c r="E928" s="14" t="inlineStr">
        <is>
          <t>REVENUE</t>
        </is>
      </c>
      <c r="F928" s="78" t="inlineStr">
        <is>
          <t>REVENUE(AD1270,Settings!$C$13,INDEX(AD$408:AD$419,$D1297))</t>
        </is>
      </c>
    </row>
    <row r="929">
      <c r="A929" s="14" t="n">
        <v>1298</v>
      </c>
      <c r="B929" s="14" t="inlineStr">
        <is>
          <t>rsub</t>
        </is>
      </c>
      <c r="C929" s="14" t="inlineStr">
        <is>
          <t>die</t>
        </is>
      </c>
      <c r="D929" s="14" t="inlineStr">
        <is>
          <t>nav</t>
        </is>
      </c>
      <c r="E929" s="14" t="inlineStr">
        <is>
          <t>REVENUE</t>
        </is>
      </c>
      <c r="F929" s="78" t="inlineStr">
        <is>
          <t>REVENUE(AD1271,Settings!$C$13,INDEX(AD$408:AD$419,$D1298))</t>
        </is>
      </c>
    </row>
    <row r="930">
      <c r="A930" s="14" t="n">
        <v>1299</v>
      </c>
      <c r="B930" s="14" t="inlineStr">
        <is>
          <t>rsub</t>
        </is>
      </c>
      <c r="C930" s="14" t="inlineStr">
        <is>
          <t>lpg</t>
        </is>
      </c>
      <c r="D930" s="14" t="inlineStr">
        <is>
          <t>nav</t>
        </is>
      </c>
      <c r="E930" s="14" t="inlineStr">
        <is>
          <t>REVENUE</t>
        </is>
      </c>
      <c r="F930" s="78" t="inlineStr">
        <is>
          <t>REVENUE(AD1272,Settings!$C$13,INDEX(AD$408:AD$419,$D1299))</t>
        </is>
      </c>
    </row>
    <row r="931">
      <c r="A931" s="14" t="n">
        <v>1300</v>
      </c>
      <c r="B931" s="14" t="inlineStr">
        <is>
          <t>rsub</t>
        </is>
      </c>
      <c r="C931" s="14" t="inlineStr">
        <is>
          <t>ker</t>
        </is>
      </c>
      <c r="D931" s="14" t="inlineStr">
        <is>
          <t>nav</t>
        </is>
      </c>
      <c r="E931" s="14" t="inlineStr">
        <is>
          <t>REVENUE</t>
        </is>
      </c>
      <c r="F931" s="78" t="inlineStr">
        <is>
          <t>REVENUE(AD1273,Settings!$C$13,INDEX(AD$408:AD$419,$D1300))</t>
        </is>
      </c>
    </row>
    <row r="932">
      <c r="A932" s="14" t="n">
        <v>1301</v>
      </c>
      <c r="B932" s="14" t="inlineStr">
        <is>
          <t>rsub</t>
        </is>
      </c>
      <c r="C932" s="14" t="inlineStr">
        <is>
          <t>oop</t>
        </is>
      </c>
      <c r="D932" s="14" t="inlineStr">
        <is>
          <t>nav</t>
        </is>
      </c>
      <c r="E932" s="14" t="inlineStr">
        <is>
          <t>REVENUE</t>
        </is>
      </c>
      <c r="F932" s="78" t="inlineStr">
        <is>
          <t>REVENUE(AD1274,Settings!$C$13,INDEX(AD$408:AD$419,$D1301))</t>
        </is>
      </c>
    </row>
    <row r="933">
      <c r="A933" s="14" t="n">
        <v>1302</v>
      </c>
      <c r="B933" s="14" t="inlineStr">
        <is>
          <t>rsub</t>
        </is>
      </c>
      <c r="C933" s="14" t="inlineStr">
        <is>
          <t>bio</t>
        </is>
      </c>
      <c r="D933" s="14" t="inlineStr">
        <is>
          <t>nav</t>
        </is>
      </c>
      <c r="E933" s="14" t="inlineStr">
        <is>
          <t>REVENUE</t>
        </is>
      </c>
      <c r="F933" s="78" t="inlineStr">
        <is>
          <t>REVENUE(AD1275,Settings!$C$13,INDEX(AD$408:AD$419,$D1302))</t>
        </is>
      </c>
    </row>
    <row r="934">
      <c r="A934" s="14" t="n">
        <v>1304</v>
      </c>
      <c r="B934" s="14" t="inlineStr">
        <is>
          <t>rnew</t>
        </is>
      </c>
      <c r="C934" s="14" t="inlineStr">
        <is>
          <t>coa</t>
        </is>
      </c>
      <c r="D934" s="14" t="inlineStr">
        <is>
          <t>nav</t>
        </is>
      </c>
      <c r="E934" s="14" t="inlineStr">
        <is>
          <t>REVENUE</t>
        </is>
      </c>
      <c r="F934" s="78" t="inlineStr">
        <is>
          <t>REVENUE(AD1268,Settings!$C$13,NEWREVRATE(AD1214,AD1232,AD1223,AD$201,AD1241,$D1304))</t>
        </is>
      </c>
    </row>
    <row r="935">
      <c r="A935" s="14" t="n">
        <v>1305</v>
      </c>
      <c r="B935" s="14" t="inlineStr">
        <is>
          <t>rnew</t>
        </is>
      </c>
      <c r="C935" s="14" t="inlineStr">
        <is>
          <t>nga</t>
        </is>
      </c>
      <c r="D935" s="14" t="inlineStr">
        <is>
          <t>nav</t>
        </is>
      </c>
      <c r="E935" s="14" t="inlineStr">
        <is>
          <t>REVENUE</t>
        </is>
      </c>
      <c r="F935" s="78" t="inlineStr">
        <is>
          <t>REVENUE(AD1269,Settings!$C$13,NEWREVRATE(AD1215,AD1233,AD1224,AD$201,AD1242,$D1305))</t>
        </is>
      </c>
    </row>
    <row r="936">
      <c r="A936" s="14" t="n">
        <v>1306</v>
      </c>
      <c r="B936" s="14" t="inlineStr">
        <is>
          <t>rnew</t>
        </is>
      </c>
      <c r="C936" s="14" t="inlineStr">
        <is>
          <t>gso</t>
        </is>
      </c>
      <c r="D936" s="14" t="inlineStr">
        <is>
          <t>nav</t>
        </is>
      </c>
      <c r="E936" s="14" t="inlineStr">
        <is>
          <t>REVENUE</t>
        </is>
      </c>
      <c r="F936" s="78" t="inlineStr">
        <is>
          <t>REVENUE(AD1270,Settings!$C$13,NEWREVRATE(AD1216,AD1234,AD1225,AD$201,AD1243,$D1306))</t>
        </is>
      </c>
    </row>
    <row r="937">
      <c r="A937" s="14" t="n">
        <v>1307</v>
      </c>
      <c r="B937" s="14" t="inlineStr">
        <is>
          <t>rnew</t>
        </is>
      </c>
      <c r="C937" s="14" t="inlineStr">
        <is>
          <t>die</t>
        </is>
      </c>
      <c r="D937" s="14" t="inlineStr">
        <is>
          <t>nav</t>
        </is>
      </c>
      <c r="E937" s="14" t="inlineStr">
        <is>
          <t>REVENUE</t>
        </is>
      </c>
      <c r="F937" s="78" t="inlineStr">
        <is>
          <t>REVENUE(AD1271,Settings!$C$13,NEWREVRATE(AD1217,AD1235,AD1226,AD$201,AD1244,$D1307))</t>
        </is>
      </c>
    </row>
    <row r="938">
      <c r="A938" s="14" t="n">
        <v>1308</v>
      </c>
      <c r="B938" s="14" t="inlineStr">
        <is>
          <t>rnew</t>
        </is>
      </c>
      <c r="C938" s="14" t="inlineStr">
        <is>
          <t>lpg</t>
        </is>
      </c>
      <c r="D938" s="14" t="inlineStr">
        <is>
          <t>nav</t>
        </is>
      </c>
      <c r="E938" s="14" t="inlineStr">
        <is>
          <t>REVENUE</t>
        </is>
      </c>
      <c r="F938" s="78" t="inlineStr">
        <is>
          <t>REVENUE(AD1272,Settings!$C$13,NEWREVRATE(AD1218,AD1236,AD1227,AD$201,AD1245,$D1308))</t>
        </is>
      </c>
    </row>
    <row r="939">
      <c r="A939" s="14" t="n">
        <v>1309</v>
      </c>
      <c r="B939" s="14" t="inlineStr">
        <is>
          <t>rnew</t>
        </is>
      </c>
      <c r="C939" s="14" t="inlineStr">
        <is>
          <t>ker</t>
        </is>
      </c>
      <c r="D939" s="14" t="inlineStr">
        <is>
          <t>nav</t>
        </is>
      </c>
      <c r="E939" s="14" t="inlineStr">
        <is>
          <t>REVENUE</t>
        </is>
      </c>
      <c r="F939" s="78" t="inlineStr">
        <is>
          <t>REVENUE(AD1273,Settings!$C$13,NEWREVRATE(AD1219,AD1237,AD1228,AD$201,AD1246,$D1309))</t>
        </is>
      </c>
    </row>
    <row r="940">
      <c r="A940" s="14" t="n">
        <v>1310</v>
      </c>
      <c r="B940" s="14" t="inlineStr">
        <is>
          <t>rnew</t>
        </is>
      </c>
      <c r="C940" s="14" t="inlineStr">
        <is>
          <t>oop</t>
        </is>
      </c>
      <c r="D940" s="14" t="inlineStr">
        <is>
          <t>nav</t>
        </is>
      </c>
      <c r="E940" s="14" t="inlineStr">
        <is>
          <t>REVENUE</t>
        </is>
      </c>
      <c r="F940" s="78" t="inlineStr">
        <is>
          <t>REVENUE(AD1274,Settings!$C$13,NEWREVRATE(AD1220,AD1238,AD1229,AD$201,AD1247,$D1310))</t>
        </is>
      </c>
    </row>
    <row r="941">
      <c r="A941" s="14" t="n">
        <v>1311</v>
      </c>
      <c r="B941" s="14" t="inlineStr">
        <is>
          <t>rnew</t>
        </is>
      </c>
      <c r="C941" s="14" t="inlineStr">
        <is>
          <t>bio</t>
        </is>
      </c>
      <c r="D941" s="14" t="inlineStr">
        <is>
          <t>nav</t>
        </is>
      </c>
      <c r="E941" s="14" t="inlineStr">
        <is>
          <t>REVENUE</t>
        </is>
      </c>
      <c r="F941" s="78" t="inlineStr">
        <is>
          <t>REVENUE(AD1275,Settings!$C$13,NEWREVRATE(AD1221,AD1239,AD1230,AD$201,AD1248,$D1311))</t>
        </is>
      </c>
    </row>
    <row r="942">
      <c r="A942" s="14" t="n">
        <v>1318</v>
      </c>
      <c r="B942" s="14" t="inlineStr">
        <is>
          <t>ctxnew</t>
        </is>
      </c>
      <c r="C942" s="14" t="inlineStr">
        <is>
          <t>coa</t>
        </is>
      </c>
      <c r="D942" s="14" t="inlineStr">
        <is>
          <t>res</t>
        </is>
      </c>
      <c r="E942" s="14" t="inlineStr">
        <is>
          <t>CARBONTAX</t>
        </is>
      </c>
      <c r="F942" s="78" t="inlineStr">
        <is>
          <t>CARBONTAX(INDEX(AD$263:AD$279,$F1318),$D1318,INDEX(AD$23:AD$30,$E1318))</t>
        </is>
      </c>
    </row>
    <row r="943">
      <c r="A943" s="14" t="n">
        <v>1319</v>
      </c>
      <c r="B943" s="14" t="inlineStr">
        <is>
          <t>ctxnew</t>
        </is>
      </c>
      <c r="C943" s="14" t="inlineStr">
        <is>
          <t>nga</t>
        </is>
      </c>
      <c r="D943" s="14" t="inlineStr">
        <is>
          <t>res</t>
        </is>
      </c>
      <c r="E943" s="14" t="inlineStr">
        <is>
          <t>CARBONTAX</t>
        </is>
      </c>
      <c r="F943" s="78" t="inlineStr">
        <is>
          <t>CARBONTAX(INDEX(AD$263:AD$279,$F1319),$D1319,INDEX(AD$23:AD$30,$E1319))</t>
        </is>
      </c>
    </row>
    <row r="944">
      <c r="A944" s="14" t="n">
        <v>1320</v>
      </c>
      <c r="B944" s="14" t="inlineStr">
        <is>
          <t>ctxnew</t>
        </is>
      </c>
      <c r="C944" s="14" t="inlineStr">
        <is>
          <t>gso</t>
        </is>
      </c>
      <c r="D944" s="14" t="inlineStr">
        <is>
          <t>res</t>
        </is>
      </c>
      <c r="E944" s="14" t="inlineStr">
        <is>
          <t>CARBONTAX</t>
        </is>
      </c>
      <c r="F944" s="78" t="inlineStr">
        <is>
          <t>CARBONTAX(INDEX(AD$263:AD$279,$F1320),$D1320,INDEX(AD$23:AD$30,$E1320))</t>
        </is>
      </c>
    </row>
    <row r="945">
      <c r="A945" s="14" t="n">
        <v>1321</v>
      </c>
      <c r="B945" s="14" t="inlineStr">
        <is>
          <t>ctxnew</t>
        </is>
      </c>
      <c r="C945" s="14" t="inlineStr">
        <is>
          <t>die</t>
        </is>
      </c>
      <c r="D945" s="14" t="inlineStr">
        <is>
          <t>res</t>
        </is>
      </c>
      <c r="E945" s="14" t="inlineStr">
        <is>
          <t>CARBONTAX</t>
        </is>
      </c>
      <c r="F945" s="78" t="inlineStr">
        <is>
          <t>CARBONTAX(INDEX(AD$263:AD$279,$F1321),$D1321,INDEX(AD$23:AD$30,$E1321))</t>
        </is>
      </c>
    </row>
    <row r="946">
      <c r="A946" s="14" t="n">
        <v>1322</v>
      </c>
      <c r="B946" s="14" t="inlineStr">
        <is>
          <t>ctxnew</t>
        </is>
      </c>
      <c r="C946" s="14" t="inlineStr">
        <is>
          <t>lpg</t>
        </is>
      </c>
      <c r="D946" s="14" t="inlineStr">
        <is>
          <t>res</t>
        </is>
      </c>
      <c r="E946" s="14" t="inlineStr">
        <is>
          <t>CARBONTAX</t>
        </is>
      </c>
      <c r="F946" s="78" t="inlineStr">
        <is>
          <t>CARBONTAX(INDEX(AD$263:AD$279,$F1322),$D1322,INDEX(AD$23:AD$30,$E1322))</t>
        </is>
      </c>
    </row>
    <row r="947">
      <c r="A947" s="14" t="n">
        <v>1323</v>
      </c>
      <c r="B947" s="14" t="inlineStr">
        <is>
          <t>ctxnew</t>
        </is>
      </c>
      <c r="C947" s="14" t="inlineStr">
        <is>
          <t>ker</t>
        </is>
      </c>
      <c r="D947" s="14" t="inlineStr">
        <is>
          <t>res</t>
        </is>
      </c>
      <c r="E947" s="14" t="inlineStr">
        <is>
          <t>CARBONTAX</t>
        </is>
      </c>
      <c r="F947" s="78" t="inlineStr">
        <is>
          <t>CARBONTAX(INDEX(AD$263:AD$279,$F1323),$D1323,INDEX(AD$23:AD$30,$E1323))</t>
        </is>
      </c>
    </row>
    <row r="948">
      <c r="A948" s="14" t="n">
        <v>1324</v>
      </c>
      <c r="B948" s="14" t="inlineStr">
        <is>
          <t>ctxnew</t>
        </is>
      </c>
      <c r="C948" s="14" t="inlineStr">
        <is>
          <t>oop</t>
        </is>
      </c>
      <c r="D948" s="14" t="inlineStr">
        <is>
          <t>res</t>
        </is>
      </c>
      <c r="E948" s="14" t="inlineStr">
        <is>
          <t>CARBONTAX</t>
        </is>
      </c>
      <c r="F948" s="78" t="inlineStr">
        <is>
          <t>CARBONTAX(INDEX(AD$263:AD$279,$F1324),$D1324,INDEX(AD$23:AD$30,$E1324))</t>
        </is>
      </c>
    </row>
    <row r="949">
      <c r="A949" s="14" t="n">
        <v>1325</v>
      </c>
      <c r="B949" s="14" t="inlineStr">
        <is>
          <t>ctxnew</t>
        </is>
      </c>
      <c r="C949" s="14" t="inlineStr">
        <is>
          <t>bio</t>
        </is>
      </c>
      <c r="D949" s="14" t="inlineStr">
        <is>
          <t>res</t>
        </is>
      </c>
      <c r="E949" s="14" t="inlineStr">
        <is>
          <t>CARBONTAX</t>
        </is>
      </c>
      <c r="F949" s="78" t="inlineStr">
        <is>
          <t>CARBONTAX(INDEX(AD$263:AD$279,$F1325),$D1325,INDEX(AD$23:AD$30,$E1325))</t>
        </is>
      </c>
    </row>
    <row r="950">
      <c r="A950" s="14" t="n">
        <v>1327</v>
      </c>
      <c r="B950" s="14" t="inlineStr">
        <is>
          <t>ets</t>
        </is>
      </c>
      <c r="C950" s="14" t="inlineStr">
        <is>
          <t>coa</t>
        </is>
      </c>
      <c r="D950" s="14" t="inlineStr">
        <is>
          <t>res</t>
        </is>
      </c>
      <c r="E950" s="14" t="inlineStr">
        <is>
          <t>ETSCOST</t>
        </is>
      </c>
      <c r="F950" s="78" t="inlineStr">
        <is>
          <t>ETSCOST(INDEX(AD$280:AD$296,$E1327),$D1327)</t>
        </is>
      </c>
    </row>
    <row r="951">
      <c r="A951" s="14" t="n">
        <v>1328</v>
      </c>
      <c r="B951" s="14" t="inlineStr">
        <is>
          <t>ets</t>
        </is>
      </c>
      <c r="C951" s="14" t="inlineStr">
        <is>
          <t>nga</t>
        </is>
      </c>
      <c r="D951" s="14" t="inlineStr">
        <is>
          <t>res</t>
        </is>
      </c>
      <c r="E951" s="14" t="inlineStr">
        <is>
          <t>ETSCOST</t>
        </is>
      </c>
      <c r="F951" s="78" t="inlineStr">
        <is>
          <t>ETSCOST(INDEX(AD$280:AD$296,$E1328),$D1328)</t>
        </is>
      </c>
    </row>
    <row r="952">
      <c r="A952" s="14" t="n">
        <v>1329</v>
      </c>
      <c r="B952" s="14" t="inlineStr">
        <is>
          <t>ets</t>
        </is>
      </c>
      <c r="C952" s="14" t="inlineStr">
        <is>
          <t>gso</t>
        </is>
      </c>
      <c r="D952" s="14" t="inlineStr">
        <is>
          <t>res</t>
        </is>
      </c>
      <c r="E952" s="14" t="inlineStr">
        <is>
          <t>ETSCOST</t>
        </is>
      </c>
      <c r="F952" s="78" t="inlineStr">
        <is>
          <t>ETSCOST(INDEX(AD$280:AD$296,$E1329),$D1329)</t>
        </is>
      </c>
    </row>
    <row r="953">
      <c r="A953" s="14" t="n">
        <v>1330</v>
      </c>
      <c r="B953" s="14" t="inlineStr">
        <is>
          <t>ets</t>
        </is>
      </c>
      <c r="C953" s="14" t="inlineStr">
        <is>
          <t>die</t>
        </is>
      </c>
      <c r="D953" s="14" t="inlineStr">
        <is>
          <t>res</t>
        </is>
      </c>
      <c r="E953" s="14" t="inlineStr">
        <is>
          <t>ETSCOST</t>
        </is>
      </c>
      <c r="F953" s="78" t="inlineStr">
        <is>
          <t>ETSCOST(INDEX(AD$280:AD$296,$E1330),$D1330)</t>
        </is>
      </c>
    </row>
    <row r="954">
      <c r="A954" s="14" t="n">
        <v>1331</v>
      </c>
      <c r="B954" s="14" t="inlineStr">
        <is>
          <t>ets</t>
        </is>
      </c>
      <c r="C954" s="14" t="inlineStr">
        <is>
          <t>lpg</t>
        </is>
      </c>
      <c r="D954" s="14" t="inlineStr">
        <is>
          <t>res</t>
        </is>
      </c>
      <c r="E954" s="14" t="inlineStr">
        <is>
          <t>ETSCOST</t>
        </is>
      </c>
      <c r="F954" s="78" t="inlineStr">
        <is>
          <t>ETSCOST(INDEX(AD$280:AD$296,$E1331),$D1331)</t>
        </is>
      </c>
    </row>
    <row r="955">
      <c r="A955" s="14" t="n">
        <v>1332</v>
      </c>
      <c r="B955" s="14" t="inlineStr">
        <is>
          <t>ets</t>
        </is>
      </c>
      <c r="C955" s="14" t="inlineStr">
        <is>
          <t>ker</t>
        </is>
      </c>
      <c r="D955" s="14" t="inlineStr">
        <is>
          <t>res</t>
        </is>
      </c>
      <c r="E955" s="14" t="inlineStr">
        <is>
          <t>ETSCOST</t>
        </is>
      </c>
      <c r="F955" s="78" t="inlineStr">
        <is>
          <t>ETSCOST(INDEX(AD$280:AD$296,$E1332),$D1332)</t>
        </is>
      </c>
    </row>
    <row r="956">
      <c r="A956" s="14" t="n">
        <v>1333</v>
      </c>
      <c r="B956" s="14" t="inlineStr">
        <is>
          <t>ets</t>
        </is>
      </c>
      <c r="C956" s="14" t="inlineStr">
        <is>
          <t>oop</t>
        </is>
      </c>
      <c r="D956" s="14" t="inlineStr">
        <is>
          <t>res</t>
        </is>
      </c>
      <c r="E956" s="14" t="inlineStr">
        <is>
          <t>ETSCOST</t>
        </is>
      </c>
      <c r="F956" s="78" t="inlineStr">
        <is>
          <t>ETSCOST(INDEX(AD$280:AD$296,$E1333),$D1333)</t>
        </is>
      </c>
    </row>
    <row r="957">
      <c r="A957" s="14" t="n">
        <v>1334</v>
      </c>
      <c r="B957" s="14" t="inlineStr">
        <is>
          <t>ets</t>
        </is>
      </c>
      <c r="C957" s="14" t="inlineStr">
        <is>
          <t>bio</t>
        </is>
      </c>
      <c r="D957" s="14" t="inlineStr">
        <is>
          <t>res</t>
        </is>
      </c>
      <c r="E957" s="14" t="inlineStr">
        <is>
          <t>ETSCOST</t>
        </is>
      </c>
      <c r="F957" s="78" t="inlineStr">
        <is>
          <t>ETSCOST(INDEX(AD$280:AD$296,$E1334),$D1334)</t>
        </is>
      </c>
    </row>
    <row r="958">
      <c r="A958" s="14" t="n">
        <v>1336</v>
      </c>
      <c r="B958" s="14" t="inlineStr">
        <is>
          <t>ntx</t>
        </is>
      </c>
      <c r="C958" s="14" t="inlineStr">
        <is>
          <t>coa</t>
        </is>
      </c>
      <c r="D958" s="14" t="inlineStr">
        <is>
          <t>res</t>
        </is>
      </c>
      <c r="E958" s="14" t="inlineStr">
        <is>
          <t>NEWEXCISE</t>
        </is>
      </c>
      <c r="F958" s="78" t="inlineStr">
        <is>
          <t>NEWEXCISE(INDEX(AD$80:AD$93,$D1336),$E1336)</t>
        </is>
      </c>
    </row>
    <row r="959">
      <c r="A959" s="14" t="n">
        <v>1337</v>
      </c>
      <c r="B959" s="14" t="inlineStr">
        <is>
          <t>ntx</t>
        </is>
      </c>
      <c r="C959" s="14" t="inlineStr">
        <is>
          <t>nga</t>
        </is>
      </c>
      <c r="D959" s="14" t="inlineStr">
        <is>
          <t>res</t>
        </is>
      </c>
      <c r="E959" s="14" t="inlineStr">
        <is>
          <t>NEWEXCISE</t>
        </is>
      </c>
      <c r="F959" s="78" t="inlineStr">
        <is>
          <t>NEWEXCISE(INDEX(AD$80:AD$93,$D1337),$E1337)</t>
        </is>
      </c>
    </row>
    <row r="960">
      <c r="A960" s="14" t="n">
        <v>1338</v>
      </c>
      <c r="B960" s="14" t="inlineStr">
        <is>
          <t>ntx</t>
        </is>
      </c>
      <c r="C960" s="14" t="inlineStr">
        <is>
          <t>gso</t>
        </is>
      </c>
      <c r="D960" s="14" t="inlineStr">
        <is>
          <t>res</t>
        </is>
      </c>
      <c r="E960" s="14" t="inlineStr">
        <is>
          <t>NEWEXCISE</t>
        </is>
      </c>
      <c r="F960" s="78" t="inlineStr">
        <is>
          <t>NEWEXCISE(INDEX(AD$80:AD$93,$D1338),$E1338)</t>
        </is>
      </c>
    </row>
    <row r="961">
      <c r="A961" s="14" t="n">
        <v>1339</v>
      </c>
      <c r="B961" s="14" t="inlineStr">
        <is>
          <t>ntx</t>
        </is>
      </c>
      <c r="C961" s="14" t="inlineStr">
        <is>
          <t>die</t>
        </is>
      </c>
      <c r="D961" s="14" t="inlineStr">
        <is>
          <t>res</t>
        </is>
      </c>
      <c r="E961" s="14" t="inlineStr">
        <is>
          <t>NEWEXCISE</t>
        </is>
      </c>
      <c r="F961" s="78" t="inlineStr">
        <is>
          <t>NEWEXCISE(INDEX(AD$80:AD$93,$D1339),$E1339)</t>
        </is>
      </c>
    </row>
    <row r="962">
      <c r="A962" s="14" t="n">
        <v>1340</v>
      </c>
      <c r="B962" s="14" t="inlineStr">
        <is>
          <t>ntx</t>
        </is>
      </c>
      <c r="C962" s="14" t="inlineStr">
        <is>
          <t>lpg</t>
        </is>
      </c>
      <c r="D962" s="14" t="inlineStr">
        <is>
          <t>res</t>
        </is>
      </c>
      <c r="E962" s="14" t="inlineStr">
        <is>
          <t>NEWEXCISE</t>
        </is>
      </c>
      <c r="F962" s="78" t="inlineStr">
        <is>
          <t>NEWEXCISE(INDEX(AD$80:AD$93,$D1340),$E1340)</t>
        </is>
      </c>
    </row>
    <row r="963">
      <c r="A963" s="14" t="n">
        <v>1341</v>
      </c>
      <c r="B963" s="14" t="inlineStr">
        <is>
          <t>ntx</t>
        </is>
      </c>
      <c r="C963" s="14" t="inlineStr">
        <is>
          <t>ker</t>
        </is>
      </c>
      <c r="D963" s="14" t="inlineStr">
        <is>
          <t>res</t>
        </is>
      </c>
      <c r="E963" s="14" t="inlineStr">
        <is>
          <t>NEWEXCISE</t>
        </is>
      </c>
      <c r="F963" s="78" t="inlineStr">
        <is>
          <t>NEWEXCISE(INDEX(AD$80:AD$93,$D1341),$E1341)</t>
        </is>
      </c>
    </row>
    <row r="964">
      <c r="A964" s="14" t="n">
        <v>1342</v>
      </c>
      <c r="B964" s="14" t="inlineStr">
        <is>
          <t>ntx</t>
        </is>
      </c>
      <c r="C964" s="14" t="inlineStr">
        <is>
          <t>oop</t>
        </is>
      </c>
      <c r="D964" s="14" t="inlineStr">
        <is>
          <t>res</t>
        </is>
      </c>
      <c r="E964" s="14" t="inlineStr">
        <is>
          <t>NEWEXCISE</t>
        </is>
      </c>
      <c r="F964" s="78" t="inlineStr">
        <is>
          <t>NEWEXCISE(INDEX(AD$80:AD$93,$D1342),$E1342)</t>
        </is>
      </c>
    </row>
    <row r="965">
      <c r="A965" s="14" t="n">
        <v>1343</v>
      </c>
      <c r="B965" s="14" t="inlineStr">
        <is>
          <t>ntx</t>
        </is>
      </c>
      <c r="C965" s="14" t="inlineStr">
        <is>
          <t>bio</t>
        </is>
      </c>
      <c r="D965" s="14" t="inlineStr">
        <is>
          <t>res</t>
        </is>
      </c>
      <c r="E965" s="14" t="inlineStr">
        <is>
          <t>NEWEXCISE</t>
        </is>
      </c>
      <c r="F965" s="78" t="inlineStr">
        <is>
          <t>NEWEXCISE(INDEX(AD$80:AD$93,$D1343),$E1343)</t>
        </is>
      </c>
    </row>
    <row r="966">
      <c r="A966" s="14" t="n">
        <v>1345</v>
      </c>
      <c r="B966" s="14" t="inlineStr">
        <is>
          <t>nce</t>
        </is>
      </c>
      <c r="C966" s="14" t="inlineStr">
        <is>
          <t>coa</t>
        </is>
      </c>
      <c r="D966" s="14" t="inlineStr">
        <is>
          <t>res</t>
        </is>
      </c>
      <c r="E966" s="14" t="inlineStr">
        <is>
          <t>NEWPOLICY</t>
        </is>
      </c>
      <c r="F966" s="78" t="inlineStr">
        <is>
          <t>NEWPOLICY(AD1318,AD1327,AD1336)</t>
        </is>
      </c>
    </row>
    <row r="967">
      <c r="A967" s="14" t="n">
        <v>1346</v>
      </c>
      <c r="B967" s="14" t="inlineStr">
        <is>
          <t>nce</t>
        </is>
      </c>
      <c r="C967" s="14" t="inlineStr">
        <is>
          <t>nga</t>
        </is>
      </c>
      <c r="D967" s="14" t="inlineStr">
        <is>
          <t>res</t>
        </is>
      </c>
      <c r="E967" s="14" t="inlineStr">
        <is>
          <t>NEWPOLICY</t>
        </is>
      </c>
      <c r="F967" s="78" t="inlineStr">
        <is>
          <t>NEWPOLICY(AD1319,AD1328,AD1337)</t>
        </is>
      </c>
    </row>
    <row r="968">
      <c r="A968" s="14" t="n">
        <v>1347</v>
      </c>
      <c r="B968" s="14" t="inlineStr">
        <is>
          <t>nce</t>
        </is>
      </c>
      <c r="C968" s="14" t="inlineStr">
        <is>
          <t>gso</t>
        </is>
      </c>
      <c r="D968" s="14" t="inlineStr">
        <is>
          <t>res</t>
        </is>
      </c>
      <c r="E968" s="14" t="inlineStr">
        <is>
          <t>NEWPOLICY</t>
        </is>
      </c>
      <c r="F968" s="78" t="inlineStr">
        <is>
          <t>NEWPOLICY(AD1320,AD1329,AD1338)</t>
        </is>
      </c>
    </row>
    <row r="969">
      <c r="A969" s="14" t="n">
        <v>1348</v>
      </c>
      <c r="B969" s="14" t="inlineStr">
        <is>
          <t>nce</t>
        </is>
      </c>
      <c r="C969" s="14" t="inlineStr">
        <is>
          <t>die</t>
        </is>
      </c>
      <c r="D969" s="14" t="inlineStr">
        <is>
          <t>res</t>
        </is>
      </c>
      <c r="E969" s="14" t="inlineStr">
        <is>
          <t>NEWPOLICY</t>
        </is>
      </c>
      <c r="F969" s="78" t="inlineStr">
        <is>
          <t>NEWPOLICY(AD1321,AD1330,AD1339)</t>
        </is>
      </c>
    </row>
    <row r="970">
      <c r="A970" s="14" t="n">
        <v>1349</v>
      </c>
      <c r="B970" s="14" t="inlineStr">
        <is>
          <t>nce</t>
        </is>
      </c>
      <c r="C970" s="14" t="inlineStr">
        <is>
          <t>lpg</t>
        </is>
      </c>
      <c r="D970" s="14" t="inlineStr">
        <is>
          <t>res</t>
        </is>
      </c>
      <c r="E970" s="14" t="inlineStr">
        <is>
          <t>NEWPOLICY</t>
        </is>
      </c>
      <c r="F970" s="78" t="inlineStr">
        <is>
          <t>NEWPOLICY(AD1322,AD1331,AD1340)</t>
        </is>
      </c>
    </row>
    <row r="971">
      <c r="A971" s="14" t="n">
        <v>1350</v>
      </c>
      <c r="B971" s="14" t="inlineStr">
        <is>
          <t>nce</t>
        </is>
      </c>
      <c r="C971" s="14" t="inlineStr">
        <is>
          <t>ker</t>
        </is>
      </c>
      <c r="D971" s="14" t="inlineStr">
        <is>
          <t>res</t>
        </is>
      </c>
      <c r="E971" s="14" t="inlineStr">
        <is>
          <t>NEWPOLICY</t>
        </is>
      </c>
      <c r="F971" s="78" t="inlineStr">
        <is>
          <t>NEWPOLICY(AD1323,AD1332,AD1341)</t>
        </is>
      </c>
    </row>
    <row r="972">
      <c r="A972" s="14" t="n">
        <v>1351</v>
      </c>
      <c r="B972" s="14" t="inlineStr">
        <is>
          <t>nce</t>
        </is>
      </c>
      <c r="C972" s="14" t="inlineStr">
        <is>
          <t>oop</t>
        </is>
      </c>
      <c r="D972" s="14" t="inlineStr">
        <is>
          <t>res</t>
        </is>
      </c>
      <c r="E972" s="14" t="inlineStr">
        <is>
          <t>NEWPOLICY</t>
        </is>
      </c>
      <c r="F972" s="78" t="inlineStr">
        <is>
          <t>NEWPOLICY(AD1324,AD1333,AD1342)</t>
        </is>
      </c>
    </row>
    <row r="973">
      <c r="A973" s="14" t="n">
        <v>1352</v>
      </c>
      <c r="B973" s="14" t="inlineStr">
        <is>
          <t>nce</t>
        </is>
      </c>
      <c r="C973" s="14" t="inlineStr">
        <is>
          <t>bio</t>
        </is>
      </c>
      <c r="D973" s="14" t="inlineStr">
        <is>
          <t>res</t>
        </is>
      </c>
      <c r="E973" s="14" t="inlineStr">
        <is>
          <t>NEWPOLICY</t>
        </is>
      </c>
      <c r="F973" s="78" t="inlineStr">
        <is>
          <t>NEWPOLICY(AD1325,AD1334,AD1343)</t>
        </is>
      </c>
    </row>
    <row r="974">
      <c r="A974" s="14" t="n">
        <v>1354</v>
      </c>
      <c r="B974" s="14" t="inlineStr">
        <is>
          <t>atp</t>
        </is>
      </c>
      <c r="C974" s="14" t="inlineStr">
        <is>
          <t>coa</t>
        </is>
      </c>
      <c r="D974" s="14" t="inlineStr">
        <is>
          <t>res</t>
        </is>
      </c>
      <c r="E974" s="14" t="inlineStr">
        <is>
          <t>POSTTAX</t>
        </is>
      </c>
      <c r="F974" s="78" t="inlineStr">
        <is>
          <t>POSTTAX(INDEX(AD$369:AD$380,$D1354),AD1345,$E1354)</t>
        </is>
      </c>
    </row>
    <row r="975">
      <c r="A975" s="14" t="n">
        <v>1355</v>
      </c>
      <c r="B975" s="14" t="inlineStr">
        <is>
          <t>atp</t>
        </is>
      </c>
      <c r="C975" s="14" t="inlineStr">
        <is>
          <t>nga</t>
        </is>
      </c>
      <c r="D975" s="14" t="inlineStr">
        <is>
          <t>res</t>
        </is>
      </c>
      <c r="E975" s="14" t="inlineStr">
        <is>
          <t>POSTTAX</t>
        </is>
      </c>
      <c r="F975" s="78" t="inlineStr">
        <is>
          <t>POSTTAX(INDEX(AD$369:AD$380,$D1355),AD1346,$E1355)</t>
        </is>
      </c>
    </row>
    <row r="976">
      <c r="A976" s="14" t="n">
        <v>1356</v>
      </c>
      <c r="B976" s="14" t="inlineStr">
        <is>
          <t>atp</t>
        </is>
      </c>
      <c r="C976" s="14" t="inlineStr">
        <is>
          <t>gso</t>
        </is>
      </c>
      <c r="D976" s="14" t="inlineStr">
        <is>
          <t>res</t>
        </is>
      </c>
      <c r="E976" s="14" t="inlineStr">
        <is>
          <t>POSTTAX</t>
        </is>
      </c>
      <c r="F976" s="78" t="inlineStr">
        <is>
          <t>POSTTAX(INDEX(AD$369:AD$380,$D1356),AD1347,$E1356)</t>
        </is>
      </c>
    </row>
    <row r="977">
      <c r="A977" s="14" t="n">
        <v>1357</v>
      </c>
      <c r="B977" s="14" t="inlineStr">
        <is>
          <t>atp</t>
        </is>
      </c>
      <c r="C977" s="14" t="inlineStr">
        <is>
          <t>die</t>
        </is>
      </c>
      <c r="D977" s="14" t="inlineStr">
        <is>
          <t>res</t>
        </is>
      </c>
      <c r="E977" s="14" t="inlineStr">
        <is>
          <t>POSTTAX</t>
        </is>
      </c>
      <c r="F977" s="78" t="inlineStr">
        <is>
          <t>POSTTAX(INDEX(AD$369:AD$380,$D1357),AD1348,$E1357)</t>
        </is>
      </c>
    </row>
    <row r="978">
      <c r="A978" s="14" t="n">
        <v>1358</v>
      </c>
      <c r="B978" s="14" t="inlineStr">
        <is>
          <t>atp</t>
        </is>
      </c>
      <c r="C978" s="14" t="inlineStr">
        <is>
          <t>lpg</t>
        </is>
      </c>
      <c r="D978" s="14" t="inlineStr">
        <is>
          <t>res</t>
        </is>
      </c>
      <c r="E978" s="14" t="inlineStr">
        <is>
          <t>POSTTAX</t>
        </is>
      </c>
      <c r="F978" s="78" t="inlineStr">
        <is>
          <t>POSTTAX(INDEX(AD$369:AD$380,$D1358),AD1349,$E1358)</t>
        </is>
      </c>
    </row>
    <row r="979">
      <c r="A979" s="14" t="n">
        <v>1359</v>
      </c>
      <c r="B979" s="14" t="inlineStr">
        <is>
          <t>atp</t>
        </is>
      </c>
      <c r="C979" s="14" t="inlineStr">
        <is>
          <t>ker</t>
        </is>
      </c>
      <c r="D979" s="14" t="inlineStr">
        <is>
          <t>res</t>
        </is>
      </c>
      <c r="E979" s="14" t="inlineStr">
        <is>
          <t>POSTTAX</t>
        </is>
      </c>
      <c r="F979" s="78" t="inlineStr">
        <is>
          <t>POSTTAX(INDEX(AD$369:AD$380,$D1359),AD1350,$E1359)</t>
        </is>
      </c>
    </row>
    <row r="980">
      <c r="A980" s="14" t="n">
        <v>1360</v>
      </c>
      <c r="B980" s="14" t="inlineStr">
        <is>
          <t>atp</t>
        </is>
      </c>
      <c r="C980" s="14" t="inlineStr">
        <is>
          <t>oop</t>
        </is>
      </c>
      <c r="D980" s="14" t="inlineStr">
        <is>
          <t>res</t>
        </is>
      </c>
      <c r="E980" s="14" t="inlineStr">
        <is>
          <t>POSTTAX</t>
        </is>
      </c>
      <c r="F980" s="78" t="inlineStr">
        <is>
          <t>POSTTAX(INDEX(AD$369:AD$380,$D1360),AD1351,$E1360)</t>
        </is>
      </c>
    </row>
    <row r="981">
      <c r="A981" s="14" t="n">
        <v>1361</v>
      </c>
      <c r="B981" s="14" t="inlineStr">
        <is>
          <t>atp</t>
        </is>
      </c>
      <c r="C981" s="14" t="inlineStr">
        <is>
          <t>bio</t>
        </is>
      </c>
      <c r="D981" s="14" t="inlineStr">
        <is>
          <t>res</t>
        </is>
      </c>
      <c r="E981" s="14" t="inlineStr">
        <is>
          <t>POSTTAX</t>
        </is>
      </c>
      <c r="F981" s="78" t="inlineStr">
        <is>
          <t>POSTTAX(INDEX(AD$369:AD$380,$D1361),AD1352,$E1361)</t>
        </is>
      </c>
    </row>
    <row r="982">
      <c r="A982" s="14" t="n">
        <v>1363</v>
      </c>
      <c r="B982" s="14" t="inlineStr">
        <is>
          <t>shp</t>
        </is>
      </c>
      <c r="C982" s="14" t="inlineStr">
        <is>
          <t>coa</t>
        </is>
      </c>
      <c r="D982" s="14" t="inlineStr">
        <is>
          <t>res</t>
        </is>
      </c>
      <c r="E982" s="14" t="inlineStr">
        <is>
          <t>SHADOWGJ</t>
        </is>
      </c>
      <c r="F982" s="78" t="inlineStr">
        <is>
          <t>SHADOWGJ(INDEX(AD$297:AD$313,$E1363),$D1363)</t>
        </is>
      </c>
    </row>
    <row r="983">
      <c r="A983" s="14" t="n">
        <v>1364</v>
      </c>
      <c r="B983" s="14" t="inlineStr">
        <is>
          <t>shp</t>
        </is>
      </c>
      <c r="C983" s="14" t="inlineStr">
        <is>
          <t>nga</t>
        </is>
      </c>
      <c r="D983" s="14" t="inlineStr">
        <is>
          <t>res</t>
        </is>
      </c>
      <c r="E983" s="14" t="inlineStr">
        <is>
          <t>SHADOWGJ</t>
        </is>
      </c>
      <c r="F983" s="78" t="inlineStr">
        <is>
          <t>SHADOWGJ(INDEX(AD$297:AD$313,$E1364),$D1364)</t>
        </is>
      </c>
    </row>
    <row r="984">
      <c r="A984" s="14" t="n">
        <v>1365</v>
      </c>
      <c r="B984" s="14" t="inlineStr">
        <is>
          <t>shp</t>
        </is>
      </c>
      <c r="C984" s="14" t="inlineStr">
        <is>
          <t>gso</t>
        </is>
      </c>
      <c r="D984" s="14" t="inlineStr">
        <is>
          <t>res</t>
        </is>
      </c>
      <c r="E984" s="14" t="inlineStr">
        <is>
          <t>SHADOWGJ</t>
        </is>
      </c>
      <c r="F984" s="78" t="inlineStr">
        <is>
          <t>SHADOWGJ(INDEX(AD$297:AD$313,$E1365),$D1365)</t>
        </is>
      </c>
    </row>
    <row r="985">
      <c r="A985" s="14" t="n">
        <v>1366</v>
      </c>
      <c r="B985" s="14" t="inlineStr">
        <is>
          <t>shp</t>
        </is>
      </c>
      <c r="C985" s="14" t="inlineStr">
        <is>
          <t>die</t>
        </is>
      </c>
      <c r="D985" s="14" t="inlineStr">
        <is>
          <t>res</t>
        </is>
      </c>
      <c r="E985" s="14" t="inlineStr">
        <is>
          <t>SHADOWGJ</t>
        </is>
      </c>
      <c r="F985" s="78" t="inlineStr">
        <is>
          <t>SHADOWGJ(INDEX(AD$297:AD$313,$E1366),$D1366)</t>
        </is>
      </c>
    </row>
    <row r="986">
      <c r="A986" s="14" t="n">
        <v>1367</v>
      </c>
      <c r="B986" s="14" t="inlineStr">
        <is>
          <t>shp</t>
        </is>
      </c>
      <c r="C986" s="14" t="inlineStr">
        <is>
          <t>lpg</t>
        </is>
      </c>
      <c r="D986" s="14" t="inlineStr">
        <is>
          <t>res</t>
        </is>
      </c>
      <c r="E986" s="14" t="inlineStr">
        <is>
          <t>SHADOWGJ</t>
        </is>
      </c>
      <c r="F986" s="78" t="inlineStr">
        <is>
          <t>SHADOWGJ(INDEX(AD$297:AD$313,$E1367),$D1367)</t>
        </is>
      </c>
    </row>
    <row r="987">
      <c r="A987" s="14" t="n">
        <v>1368</v>
      </c>
      <c r="B987" s="14" t="inlineStr">
        <is>
          <t>shp</t>
        </is>
      </c>
      <c r="C987" s="14" t="inlineStr">
        <is>
          <t>ker</t>
        </is>
      </c>
      <c r="D987" s="14" t="inlineStr">
        <is>
          <t>res</t>
        </is>
      </c>
      <c r="E987" s="14" t="inlineStr">
        <is>
          <t>SHADOWGJ</t>
        </is>
      </c>
      <c r="F987" s="78" t="inlineStr">
        <is>
          <t>SHADOWGJ(INDEX(AD$297:AD$313,$E1368),$D1368)</t>
        </is>
      </c>
    </row>
    <row r="988">
      <c r="A988" s="14" t="n">
        <v>1369</v>
      </c>
      <c r="B988" s="14" t="inlineStr">
        <is>
          <t>shp</t>
        </is>
      </c>
      <c r="C988" s="14" t="inlineStr">
        <is>
          <t>oop</t>
        </is>
      </c>
      <c r="D988" s="14" t="inlineStr">
        <is>
          <t>res</t>
        </is>
      </c>
      <c r="E988" s="14" t="inlineStr">
        <is>
          <t>SHADOWGJ</t>
        </is>
      </c>
      <c r="F988" s="78" t="inlineStr">
        <is>
          <t>SHADOWGJ(INDEX(AD$297:AD$313,$E1369),$D1369)</t>
        </is>
      </c>
    </row>
    <row r="989">
      <c r="A989" s="14" t="n">
        <v>1370</v>
      </c>
      <c r="B989" s="14" t="inlineStr">
        <is>
          <t>shp</t>
        </is>
      </c>
      <c r="C989" s="14" t="inlineStr">
        <is>
          <t>bio</t>
        </is>
      </c>
      <c r="D989" s="14" t="inlineStr">
        <is>
          <t>res</t>
        </is>
      </c>
      <c r="E989" s="14" t="inlineStr">
        <is>
          <t>SHADOWGJ</t>
        </is>
      </c>
      <c r="F989" s="78" t="inlineStr">
        <is>
          <t>SHADOWGJ(INDEX(AD$297:AD$313,$E1370),$D1370)</t>
        </is>
      </c>
    </row>
    <row r="990">
      <c r="A990" s="14" t="n">
        <v>1372</v>
      </c>
      <c r="B990" s="14" t="inlineStr">
        <is>
          <t>ener</t>
        </is>
      </c>
      <c r="C990" s="14" t="inlineStr">
        <is>
          <t>coa</t>
        </is>
      </c>
      <c r="D990" s="14" t="inlineStr">
        <is>
          <t>res</t>
        </is>
      </c>
      <c r="E990" s="14" t="inlineStr">
        <is>
          <t>FUELUSE</t>
        </is>
      </c>
      <c r="F990" s="78" t="inlineStr">
        <is>
          <t>FUELUSE(AC1372,AD1354,AC1354,AD1363,AC1363,AD$7,$D1372,$E1372,$F1372,$G1372)</t>
        </is>
      </c>
    </row>
    <row r="991">
      <c r="A991" s="14" t="n">
        <v>1373</v>
      </c>
      <c r="B991" s="14" t="inlineStr">
        <is>
          <t>ener</t>
        </is>
      </c>
      <c r="C991" s="14" t="inlineStr">
        <is>
          <t>nga</t>
        </is>
      </c>
      <c r="D991" s="14" t="inlineStr">
        <is>
          <t>res</t>
        </is>
      </c>
      <c r="E991" s="14" t="inlineStr">
        <is>
          <t>FUELUSE</t>
        </is>
      </c>
      <c r="F991" s="78" t="inlineStr">
        <is>
          <t>FUELUSE(AC1373,AD1355,AC1355,AD1364,AC1364,AD$7,$D1373,$E1373,$F1373,$G1373)</t>
        </is>
      </c>
    </row>
    <row r="992">
      <c r="A992" s="14" t="n">
        <v>1374</v>
      </c>
      <c r="B992" s="14" t="inlineStr">
        <is>
          <t>ener</t>
        </is>
      </c>
      <c r="C992" s="14" t="inlineStr">
        <is>
          <t>gso</t>
        </is>
      </c>
      <c r="D992" s="14" t="inlineStr">
        <is>
          <t>res</t>
        </is>
      </c>
      <c r="E992" s="14" t="inlineStr">
        <is>
          <t>FUELUSE</t>
        </is>
      </c>
      <c r="F992" s="78" t="inlineStr">
        <is>
          <t>FUELUSE(AC1374,AD1356,AC1356,AD1365,AC1365,AD$7,$D1374,$E1374,$F1374,$G1374)</t>
        </is>
      </c>
    </row>
    <row r="993">
      <c r="A993" s="14" t="n">
        <v>1375</v>
      </c>
      <c r="B993" s="14" t="inlineStr">
        <is>
          <t>ener</t>
        </is>
      </c>
      <c r="C993" s="14" t="inlineStr">
        <is>
          <t>die</t>
        </is>
      </c>
      <c r="D993" s="14" t="inlineStr">
        <is>
          <t>res</t>
        </is>
      </c>
      <c r="E993" s="14" t="inlineStr">
        <is>
          <t>FUELUSE</t>
        </is>
      </c>
      <c r="F993" s="78" t="inlineStr">
        <is>
          <t>FUELUSE(AC1375,AD1357,AC1357,AD1366,AC1366,AD$7,$D1375,$E1375,$F1375,$G1375)</t>
        </is>
      </c>
    </row>
    <row r="994">
      <c r="A994" s="14" t="n">
        <v>1376</v>
      </c>
      <c r="B994" s="14" t="inlineStr">
        <is>
          <t>ener</t>
        </is>
      </c>
      <c r="C994" s="14" t="inlineStr">
        <is>
          <t>lpg</t>
        </is>
      </c>
      <c r="D994" s="14" t="inlineStr">
        <is>
          <t>res</t>
        </is>
      </c>
      <c r="E994" s="14" t="inlineStr">
        <is>
          <t>FUELUSE</t>
        </is>
      </c>
      <c r="F994" s="78" t="inlineStr">
        <is>
          <t>FUELUSE(AC1376,AD1358,AC1358,AD1367,AC1367,AD$7,$D1376,$E1376,$F1376,$G1376)</t>
        </is>
      </c>
    </row>
    <row r="995">
      <c r="A995" s="14" t="n">
        <v>1377</v>
      </c>
      <c r="B995" s="14" t="inlineStr">
        <is>
          <t>ener</t>
        </is>
      </c>
      <c r="C995" s="14" t="inlineStr">
        <is>
          <t>ker</t>
        </is>
      </c>
      <c r="D995" s="14" t="inlineStr">
        <is>
          <t>res</t>
        </is>
      </c>
      <c r="E995" s="14" t="inlineStr">
        <is>
          <t>FUELUSE</t>
        </is>
      </c>
      <c r="F995" s="78" t="inlineStr">
        <is>
          <t>FUELUSE(AC1377,AD1359,AC1359,AD1368,AC1368,AD$7,$D1377,$E1377,$F1377,$G1377)</t>
        </is>
      </c>
    </row>
    <row r="996">
      <c r="A996" s="14" t="n">
        <v>1378</v>
      </c>
      <c r="B996" s="14" t="inlineStr">
        <is>
          <t>ener</t>
        </is>
      </c>
      <c r="C996" s="14" t="inlineStr">
        <is>
          <t>oop</t>
        </is>
      </c>
      <c r="D996" s="14" t="inlineStr">
        <is>
          <t>res</t>
        </is>
      </c>
      <c r="E996" s="14" t="inlineStr">
        <is>
          <t>FUELUSE</t>
        </is>
      </c>
      <c r="F996" s="78" t="inlineStr">
        <is>
          <t>FUELUSE(AC1378,AD1360,AC1360,AD1369,AC1369,AD$7,$D1378,$E1378,$F1378,$G1378)</t>
        </is>
      </c>
    </row>
    <row r="997">
      <c r="A997" s="14" t="n">
        <v>1379</v>
      </c>
      <c r="B997" s="14" t="inlineStr">
        <is>
          <t>ener</t>
        </is>
      </c>
      <c r="C997" s="14" t="inlineStr">
        <is>
          <t>bio</t>
        </is>
      </c>
      <c r="D997" s="14" t="inlineStr">
        <is>
          <t>res</t>
        </is>
      </c>
      <c r="E997" s="14" t="inlineStr">
        <is>
          <t>FUELUSE</t>
        </is>
      </c>
      <c r="F997" s="78" t="inlineStr">
        <is>
          <t>FUELUSE(AC1379,AD1361,AC1361,AD1370,AC1370,AD$7,$D1379,$E1379,$F1379,$G1379)</t>
        </is>
      </c>
    </row>
    <row r="998">
      <c r="A998" s="14" t="n">
        <v>1381</v>
      </c>
      <c r="B998" s="14" t="inlineStr">
        <is>
          <t>co2</t>
        </is>
      </c>
      <c r="C998" s="14" t="inlineStr">
        <is>
          <t>coa</t>
        </is>
      </c>
      <c r="D998" s="14" t="inlineStr">
        <is>
          <t>res</t>
        </is>
      </c>
      <c r="E998" s="14" t="inlineStr">
        <is>
          <t>EMISSIONS</t>
        </is>
      </c>
      <c r="F998" s="78" t="inlineStr">
        <is>
          <t>EMISSIONS(AD1372,Settings!$C$13,$D1381)</t>
        </is>
      </c>
    </row>
    <row r="999">
      <c r="A999" s="14" t="n">
        <v>1382</v>
      </c>
      <c r="B999" s="14" t="inlineStr">
        <is>
          <t>co2</t>
        </is>
      </c>
      <c r="C999" s="14" t="inlineStr">
        <is>
          <t>nga</t>
        </is>
      </c>
      <c r="D999" s="14" t="inlineStr">
        <is>
          <t>res</t>
        </is>
      </c>
      <c r="E999" s="14" t="inlineStr">
        <is>
          <t>EMISSIONS</t>
        </is>
      </c>
      <c r="F999" s="78" t="inlineStr">
        <is>
          <t>EMISSIONS(AD1373,Settings!$C$13,$D1382)</t>
        </is>
      </c>
    </row>
    <row r="1000">
      <c r="A1000" s="14" t="n">
        <v>1383</v>
      </c>
      <c r="B1000" s="14" t="inlineStr">
        <is>
          <t>co2</t>
        </is>
      </c>
      <c r="C1000" s="14" t="inlineStr">
        <is>
          <t>gso</t>
        </is>
      </c>
      <c r="D1000" s="14" t="inlineStr">
        <is>
          <t>res</t>
        </is>
      </c>
      <c r="E1000" s="14" t="inlineStr">
        <is>
          <t>EMISSIONS</t>
        </is>
      </c>
      <c r="F1000" s="78" t="inlineStr">
        <is>
          <t>EMISSIONS(AD1374,Settings!$C$13,$D1383)</t>
        </is>
      </c>
    </row>
    <row r="1001">
      <c r="A1001" s="14" t="n">
        <v>1384</v>
      </c>
      <c r="B1001" s="14" t="inlineStr">
        <is>
          <t>co2</t>
        </is>
      </c>
      <c r="C1001" s="14" t="inlineStr">
        <is>
          <t>die</t>
        </is>
      </c>
      <c r="D1001" s="14" t="inlineStr">
        <is>
          <t>res</t>
        </is>
      </c>
      <c r="E1001" s="14" t="inlineStr">
        <is>
          <t>EMISSIONS</t>
        </is>
      </c>
      <c r="F1001" s="78" t="inlineStr">
        <is>
          <t>EMISSIONS(AD1375,Settings!$C$13,$D1384)</t>
        </is>
      </c>
    </row>
    <row r="1002">
      <c r="A1002" s="14" t="n">
        <v>1385</v>
      </c>
      <c r="B1002" s="14" t="inlineStr">
        <is>
          <t>co2</t>
        </is>
      </c>
      <c r="C1002" s="14" t="inlineStr">
        <is>
          <t>lpg</t>
        </is>
      </c>
      <c r="D1002" s="14" t="inlineStr">
        <is>
          <t>res</t>
        </is>
      </c>
      <c r="E1002" s="14" t="inlineStr">
        <is>
          <t>EMISSIONS</t>
        </is>
      </c>
      <c r="F1002" s="78" t="inlineStr">
        <is>
          <t>EMISSIONS(AD1376,Settings!$C$13,$D1385)</t>
        </is>
      </c>
    </row>
    <row r="1003">
      <c r="A1003" s="14" t="n">
        <v>1386</v>
      </c>
      <c r="B1003" s="14" t="inlineStr">
        <is>
          <t>co2</t>
        </is>
      </c>
      <c r="C1003" s="14" t="inlineStr">
        <is>
          <t>ker</t>
        </is>
      </c>
      <c r="D1003" s="14" t="inlineStr">
        <is>
          <t>res</t>
        </is>
      </c>
      <c r="E1003" s="14" t="inlineStr">
        <is>
          <t>EMISSIONS</t>
        </is>
      </c>
      <c r="F1003" s="78" t="inlineStr">
        <is>
          <t>EMISSIONS(AD1377,Settings!$C$13,$D1386)</t>
        </is>
      </c>
    </row>
    <row r="1004">
      <c r="A1004" s="14" t="n">
        <v>1387</v>
      </c>
      <c r="B1004" s="14" t="inlineStr">
        <is>
          <t>co2</t>
        </is>
      </c>
      <c r="C1004" s="14" t="inlineStr">
        <is>
          <t>oop</t>
        </is>
      </c>
      <c r="D1004" s="14" t="inlineStr">
        <is>
          <t>res</t>
        </is>
      </c>
      <c r="E1004" s="14" t="inlineStr">
        <is>
          <t>EMISSIONS</t>
        </is>
      </c>
      <c r="F1004" s="78" t="inlineStr">
        <is>
          <t>EMISSIONS(AD1378,Settings!$C$13,$D1387)</t>
        </is>
      </c>
    </row>
    <row r="1005">
      <c r="A1005" s="14" t="n">
        <v>1388</v>
      </c>
      <c r="B1005" s="14" t="inlineStr">
        <is>
          <t>co2</t>
        </is>
      </c>
      <c r="C1005" s="14" t="inlineStr">
        <is>
          <t>bio</t>
        </is>
      </c>
      <c r="D1005" s="14" t="inlineStr">
        <is>
          <t>res</t>
        </is>
      </c>
      <c r="E1005" s="14" t="inlineStr">
        <is>
          <t>EMISSIONS</t>
        </is>
      </c>
      <c r="F1005" s="78" t="inlineStr">
        <is>
          <t>EMISSIONS(AD1379,Settings!$C$13,$D1388)</t>
        </is>
      </c>
    </row>
    <row r="1006">
      <c r="A1006" s="14" t="n">
        <v>1390</v>
      </c>
      <c r="B1006" s="14" t="inlineStr">
        <is>
          <t>rtx</t>
        </is>
      </c>
      <c r="C1006" s="14" t="inlineStr">
        <is>
          <t>coa</t>
        </is>
      </c>
      <c r="D1006" s="14" t="inlineStr">
        <is>
          <t>res</t>
        </is>
      </c>
      <c r="E1006" s="14" t="inlineStr">
        <is>
          <t>REVENUE</t>
        </is>
      </c>
      <c r="F1006" s="78" t="inlineStr">
        <is>
          <t>REVENUE(AD1372,Settings!$C$13,INDEX(AD$395:AD$406,$D1390)+INDEX(AD$382:AD$393,$D1390))</t>
        </is>
      </c>
    </row>
    <row r="1007">
      <c r="A1007" s="14" t="n">
        <v>1391</v>
      </c>
      <c r="B1007" s="14" t="inlineStr">
        <is>
          <t>rtx</t>
        </is>
      </c>
      <c r="C1007" s="14" t="inlineStr">
        <is>
          <t>nga</t>
        </is>
      </c>
      <c r="D1007" s="14" t="inlineStr">
        <is>
          <t>res</t>
        </is>
      </c>
      <c r="E1007" s="14" t="inlineStr">
        <is>
          <t>REVENUE</t>
        </is>
      </c>
      <c r="F1007" s="78" t="inlineStr">
        <is>
          <t>REVENUE(AD1373,Settings!$C$13,INDEX(AD$395:AD$406,$D1391)+INDEX(AD$382:AD$393,$D1391))</t>
        </is>
      </c>
    </row>
    <row r="1008">
      <c r="A1008" s="14" t="n">
        <v>1392</v>
      </c>
      <c r="B1008" s="14" t="inlineStr">
        <is>
          <t>rtx</t>
        </is>
      </c>
      <c r="C1008" s="14" t="inlineStr">
        <is>
          <t>gso</t>
        </is>
      </c>
      <c r="D1008" s="14" t="inlineStr">
        <is>
          <t>res</t>
        </is>
      </c>
      <c r="E1008" s="14" t="inlineStr">
        <is>
          <t>REVENUE</t>
        </is>
      </c>
      <c r="F1008" s="78" t="inlineStr">
        <is>
          <t>REVENUE(AD1374,Settings!$C$13,INDEX(AD$395:AD$406,$D1392)+INDEX(AD$382:AD$393,$D1392))</t>
        </is>
      </c>
    </row>
    <row r="1009">
      <c r="A1009" s="14" t="n">
        <v>1393</v>
      </c>
      <c r="B1009" s="14" t="inlineStr">
        <is>
          <t>rtx</t>
        </is>
      </c>
      <c r="C1009" s="14" t="inlineStr">
        <is>
          <t>die</t>
        </is>
      </c>
      <c r="D1009" s="14" t="inlineStr">
        <is>
          <t>res</t>
        </is>
      </c>
      <c r="E1009" s="14" t="inlineStr">
        <is>
          <t>REVENUE</t>
        </is>
      </c>
      <c r="F1009" s="78" t="inlineStr">
        <is>
          <t>REVENUE(AD1375,Settings!$C$13,INDEX(AD$395:AD$406,$D1393)+INDEX(AD$382:AD$393,$D1393))</t>
        </is>
      </c>
    </row>
    <row r="1010">
      <c r="A1010" s="14" t="n">
        <v>1394</v>
      </c>
      <c r="B1010" s="14" t="inlineStr">
        <is>
          <t>rtx</t>
        </is>
      </c>
      <c r="C1010" s="14" t="inlineStr">
        <is>
          <t>lpg</t>
        </is>
      </c>
      <c r="D1010" s="14" t="inlineStr">
        <is>
          <t>res</t>
        </is>
      </c>
      <c r="E1010" s="14" t="inlineStr">
        <is>
          <t>REVENUE</t>
        </is>
      </c>
      <c r="F1010" s="78" t="inlineStr">
        <is>
          <t>REVENUE(AD1376,Settings!$C$13,INDEX(AD$395:AD$406,$D1394)+INDEX(AD$382:AD$393,$D1394))</t>
        </is>
      </c>
    </row>
    <row r="1011">
      <c r="A1011" s="14" t="n">
        <v>1395</v>
      </c>
      <c r="B1011" s="14" t="inlineStr">
        <is>
          <t>rtx</t>
        </is>
      </c>
      <c r="C1011" s="14" t="inlineStr">
        <is>
          <t>ker</t>
        </is>
      </c>
      <c r="D1011" s="14" t="inlineStr">
        <is>
          <t>res</t>
        </is>
      </c>
      <c r="E1011" s="14" t="inlineStr">
        <is>
          <t>REVENUE</t>
        </is>
      </c>
      <c r="F1011" s="78" t="inlineStr">
        <is>
          <t>REVENUE(AD1377,Settings!$C$13,INDEX(AD$395:AD$406,$D1395)+INDEX(AD$382:AD$393,$D1395))</t>
        </is>
      </c>
    </row>
    <row r="1012">
      <c r="A1012" s="14" t="n">
        <v>1396</v>
      </c>
      <c r="B1012" s="14" t="inlineStr">
        <is>
          <t>rtx</t>
        </is>
      </c>
      <c r="C1012" s="14" t="inlineStr">
        <is>
          <t>oop</t>
        </is>
      </c>
      <c r="D1012" s="14" t="inlineStr">
        <is>
          <t>res</t>
        </is>
      </c>
      <c r="E1012" s="14" t="inlineStr">
        <is>
          <t>REVENUE</t>
        </is>
      </c>
      <c r="F1012" s="78" t="inlineStr">
        <is>
          <t>REVENUE(AD1378,Settings!$C$13,INDEX(AD$395:AD$406,$D1396)+INDEX(AD$382:AD$393,$D1396))</t>
        </is>
      </c>
    </row>
    <row r="1013">
      <c r="A1013" s="14" t="n">
        <v>1397</v>
      </c>
      <c r="B1013" s="14" t="inlineStr">
        <is>
          <t>rtx</t>
        </is>
      </c>
      <c r="C1013" s="14" t="inlineStr">
        <is>
          <t>bio</t>
        </is>
      </c>
      <c r="D1013" s="14" t="inlineStr">
        <is>
          <t>res</t>
        </is>
      </c>
      <c r="E1013" s="14" t="inlineStr">
        <is>
          <t>REVENUE</t>
        </is>
      </c>
      <c r="F1013" s="78" t="inlineStr">
        <is>
          <t>REVENUE(AD1379,Settings!$C$13,INDEX(AD$395:AD$406,$D1397)+INDEX(AD$382:AD$393,$D1397))</t>
        </is>
      </c>
    </row>
    <row r="1014">
      <c r="A1014" s="14" t="n">
        <v>1399</v>
      </c>
      <c r="B1014" s="14" t="inlineStr">
        <is>
          <t>rsub</t>
        </is>
      </c>
      <c r="C1014" s="14" t="inlineStr">
        <is>
          <t>coa</t>
        </is>
      </c>
      <c r="D1014" s="14" t="inlineStr">
        <is>
          <t>res</t>
        </is>
      </c>
      <c r="E1014" s="14" t="inlineStr">
        <is>
          <t>REVENUE</t>
        </is>
      </c>
      <c r="F1014" s="78" t="inlineStr">
        <is>
          <t>REVENUE(AD1372,Settings!$C$13,INDEX(AD$408:AD$419,$D1399))</t>
        </is>
      </c>
    </row>
    <row r="1015">
      <c r="A1015" s="14" t="n">
        <v>1400</v>
      </c>
      <c r="B1015" s="14" t="inlineStr">
        <is>
          <t>rsub</t>
        </is>
      </c>
      <c r="C1015" s="14" t="inlineStr">
        <is>
          <t>nga</t>
        </is>
      </c>
      <c r="D1015" s="14" t="inlineStr">
        <is>
          <t>res</t>
        </is>
      </c>
      <c r="E1015" s="14" t="inlineStr">
        <is>
          <t>REVENUE</t>
        </is>
      </c>
      <c r="F1015" s="78" t="inlineStr">
        <is>
          <t>REVENUE(AD1373,Settings!$C$13,INDEX(AD$408:AD$419,$D1400))</t>
        </is>
      </c>
    </row>
    <row r="1016">
      <c r="A1016" s="14" t="n">
        <v>1401</v>
      </c>
      <c r="B1016" s="14" t="inlineStr">
        <is>
          <t>rsub</t>
        </is>
      </c>
      <c r="C1016" s="14" t="inlineStr">
        <is>
          <t>gso</t>
        </is>
      </c>
      <c r="D1016" s="14" t="inlineStr">
        <is>
          <t>res</t>
        </is>
      </c>
      <c r="E1016" s="14" t="inlineStr">
        <is>
          <t>REVENUE</t>
        </is>
      </c>
      <c r="F1016" s="78" t="inlineStr">
        <is>
          <t>REVENUE(AD1374,Settings!$C$13,INDEX(AD$408:AD$419,$D1401))</t>
        </is>
      </c>
    </row>
    <row r="1017">
      <c r="A1017" s="14" t="n">
        <v>1402</v>
      </c>
      <c r="B1017" s="14" t="inlineStr">
        <is>
          <t>rsub</t>
        </is>
      </c>
      <c r="C1017" s="14" t="inlineStr">
        <is>
          <t>die</t>
        </is>
      </c>
      <c r="D1017" s="14" t="inlineStr">
        <is>
          <t>res</t>
        </is>
      </c>
      <c r="E1017" s="14" t="inlineStr">
        <is>
          <t>REVENUE</t>
        </is>
      </c>
      <c r="F1017" s="78" t="inlineStr">
        <is>
          <t>REVENUE(AD1375,Settings!$C$13,INDEX(AD$408:AD$419,$D1402))</t>
        </is>
      </c>
    </row>
    <row r="1018">
      <c r="A1018" s="14" t="n">
        <v>1403</v>
      </c>
      <c r="B1018" s="14" t="inlineStr">
        <is>
          <t>rsub</t>
        </is>
      </c>
      <c r="C1018" s="14" t="inlineStr">
        <is>
          <t>lpg</t>
        </is>
      </c>
      <c r="D1018" s="14" t="inlineStr">
        <is>
          <t>res</t>
        </is>
      </c>
      <c r="E1018" s="14" t="inlineStr">
        <is>
          <t>REVENUE</t>
        </is>
      </c>
      <c r="F1018" s="78" t="inlineStr">
        <is>
          <t>REVENUE(AD1376,Settings!$C$13,INDEX(AD$408:AD$419,$D1403))</t>
        </is>
      </c>
    </row>
    <row r="1019">
      <c r="A1019" s="14" t="n">
        <v>1404</v>
      </c>
      <c r="B1019" s="14" t="inlineStr">
        <is>
          <t>rsub</t>
        </is>
      </c>
      <c r="C1019" s="14" t="inlineStr">
        <is>
          <t>ker</t>
        </is>
      </c>
      <c r="D1019" s="14" t="inlineStr">
        <is>
          <t>res</t>
        </is>
      </c>
      <c r="E1019" s="14" t="inlineStr">
        <is>
          <t>REVENUE</t>
        </is>
      </c>
      <c r="F1019" s="78" t="inlineStr">
        <is>
          <t>REVENUE(AD1377,Settings!$C$13,INDEX(AD$408:AD$419,$D1404))</t>
        </is>
      </c>
    </row>
    <row r="1020">
      <c r="A1020" s="14" t="n">
        <v>1405</v>
      </c>
      <c r="B1020" s="14" t="inlineStr">
        <is>
          <t>rsub</t>
        </is>
      </c>
      <c r="C1020" s="14" t="inlineStr">
        <is>
          <t>oop</t>
        </is>
      </c>
      <c r="D1020" s="14" t="inlineStr">
        <is>
          <t>res</t>
        </is>
      </c>
      <c r="E1020" s="14" t="inlineStr">
        <is>
          <t>REVENUE</t>
        </is>
      </c>
      <c r="F1020" s="78" t="inlineStr">
        <is>
          <t>REVENUE(AD1378,Settings!$C$13,INDEX(AD$408:AD$419,$D1405))</t>
        </is>
      </c>
    </row>
    <row r="1021">
      <c r="A1021" s="14" t="n">
        <v>1406</v>
      </c>
      <c r="B1021" s="14" t="inlineStr">
        <is>
          <t>rsub</t>
        </is>
      </c>
      <c r="C1021" s="14" t="inlineStr">
        <is>
          <t>bio</t>
        </is>
      </c>
      <c r="D1021" s="14" t="inlineStr">
        <is>
          <t>res</t>
        </is>
      </c>
      <c r="E1021" s="14" t="inlineStr">
        <is>
          <t>REVENUE</t>
        </is>
      </c>
      <c r="F1021" s="78" t="inlineStr">
        <is>
          <t>REVENUE(AD1379,Settings!$C$13,INDEX(AD$408:AD$419,$D1406))</t>
        </is>
      </c>
    </row>
    <row r="1022">
      <c r="A1022" s="14" t="n">
        <v>1408</v>
      </c>
      <c r="B1022" s="14" t="inlineStr">
        <is>
          <t>rnew</t>
        </is>
      </c>
      <c r="C1022" s="14" t="inlineStr">
        <is>
          <t>coa</t>
        </is>
      </c>
      <c r="D1022" s="14" t="inlineStr">
        <is>
          <t>res</t>
        </is>
      </c>
      <c r="E1022" s="14" t="inlineStr">
        <is>
          <t>REVENUE</t>
        </is>
      </c>
      <c r="F1022" s="78" t="inlineStr">
        <is>
          <t>REVENUE(AD1372,Settings!$C$13,NEWREVRATE(AD1318,AD1336,AD1327,AD$201,AD1345,$D1408))</t>
        </is>
      </c>
    </row>
    <row r="1023">
      <c r="A1023" s="14" t="n">
        <v>1409</v>
      </c>
      <c r="B1023" s="14" t="inlineStr">
        <is>
          <t>rnew</t>
        </is>
      </c>
      <c r="C1023" s="14" t="inlineStr">
        <is>
          <t>nga</t>
        </is>
      </c>
      <c r="D1023" s="14" t="inlineStr">
        <is>
          <t>res</t>
        </is>
      </c>
      <c r="E1023" s="14" t="inlineStr">
        <is>
          <t>REVENUE</t>
        </is>
      </c>
      <c r="F1023" s="78" t="inlineStr">
        <is>
          <t>REVENUE(AD1373,Settings!$C$13,NEWREVRATE(AD1319,AD1337,AD1328,AD$201,AD1346,$D1409))</t>
        </is>
      </c>
    </row>
    <row r="1024">
      <c r="A1024" s="14" t="n">
        <v>1410</v>
      </c>
      <c r="B1024" s="14" t="inlineStr">
        <is>
          <t>rnew</t>
        </is>
      </c>
      <c r="C1024" s="14" t="inlineStr">
        <is>
          <t>gso</t>
        </is>
      </c>
      <c r="D1024" s="14" t="inlineStr">
        <is>
          <t>res</t>
        </is>
      </c>
      <c r="E1024" s="14" t="inlineStr">
        <is>
          <t>REVENUE</t>
        </is>
      </c>
      <c r="F1024" s="78" t="inlineStr">
        <is>
          <t>REVENUE(AD1374,Settings!$C$13,NEWREVRATE(AD1320,AD1338,AD1329,AD$201,AD1347,$D1410))</t>
        </is>
      </c>
    </row>
    <row r="1025">
      <c r="A1025" s="14" t="n">
        <v>1411</v>
      </c>
      <c r="B1025" s="14" t="inlineStr">
        <is>
          <t>rnew</t>
        </is>
      </c>
      <c r="C1025" s="14" t="inlineStr">
        <is>
          <t>die</t>
        </is>
      </c>
      <c r="D1025" s="14" t="inlineStr">
        <is>
          <t>res</t>
        </is>
      </c>
      <c r="E1025" s="14" t="inlineStr">
        <is>
          <t>REVENUE</t>
        </is>
      </c>
      <c r="F1025" s="78" t="inlineStr">
        <is>
          <t>REVENUE(AD1375,Settings!$C$13,NEWREVRATE(AD1321,AD1339,AD1330,AD$201,AD1348,$D1411))</t>
        </is>
      </c>
    </row>
    <row r="1026">
      <c r="A1026" s="14" t="n">
        <v>1412</v>
      </c>
      <c r="B1026" s="14" t="inlineStr">
        <is>
          <t>rnew</t>
        </is>
      </c>
      <c r="C1026" s="14" t="inlineStr">
        <is>
          <t>lpg</t>
        </is>
      </c>
      <c r="D1026" s="14" t="inlineStr">
        <is>
          <t>res</t>
        </is>
      </c>
      <c r="E1026" s="14" t="inlineStr">
        <is>
          <t>REVENUE</t>
        </is>
      </c>
      <c r="F1026" s="78" t="inlineStr">
        <is>
          <t>REVENUE(AD1376,Settings!$C$13,NEWREVRATE(AD1322,AD1340,AD1331,AD$201,AD1349,$D1412))</t>
        </is>
      </c>
    </row>
    <row r="1027">
      <c r="A1027" s="14" t="n">
        <v>1413</v>
      </c>
      <c r="B1027" s="14" t="inlineStr">
        <is>
          <t>rnew</t>
        </is>
      </c>
      <c r="C1027" s="14" t="inlineStr">
        <is>
          <t>ker</t>
        </is>
      </c>
      <c r="D1027" s="14" t="inlineStr">
        <is>
          <t>res</t>
        </is>
      </c>
      <c r="E1027" s="14" t="inlineStr">
        <is>
          <t>REVENUE</t>
        </is>
      </c>
      <c r="F1027" s="78" t="inlineStr">
        <is>
          <t>REVENUE(AD1377,Settings!$C$13,NEWREVRATE(AD1323,AD1341,AD1332,AD$201,AD1350,$D1413))</t>
        </is>
      </c>
    </row>
    <row r="1028">
      <c r="A1028" s="14" t="n">
        <v>1414</v>
      </c>
      <c r="B1028" s="14" t="inlineStr">
        <is>
          <t>rnew</t>
        </is>
      </c>
      <c r="C1028" s="14" t="inlineStr">
        <is>
          <t>oop</t>
        </is>
      </c>
      <c r="D1028" s="14" t="inlineStr">
        <is>
          <t>res</t>
        </is>
      </c>
      <c r="E1028" s="14" t="inlineStr">
        <is>
          <t>REVENUE</t>
        </is>
      </c>
      <c r="F1028" s="78" t="inlineStr">
        <is>
          <t>REVENUE(AD1378,Settings!$C$13,NEWREVRATE(AD1324,AD1342,AD1333,AD$201,AD1351,$D1414))</t>
        </is>
      </c>
    </row>
    <row r="1029">
      <c r="A1029" s="14" t="n">
        <v>1415</v>
      </c>
      <c r="B1029" s="14" t="inlineStr">
        <is>
          <t>rnew</t>
        </is>
      </c>
      <c r="C1029" s="14" t="inlineStr">
        <is>
          <t>bio</t>
        </is>
      </c>
      <c r="D1029" s="14" t="inlineStr">
        <is>
          <t>res</t>
        </is>
      </c>
      <c r="E1029" s="14" t="inlineStr">
        <is>
          <t>REVENUE</t>
        </is>
      </c>
      <c r="F1029" s="78" t="inlineStr">
        <is>
          <t>REVENUE(AD1379,Settings!$C$13,NEWREVRATE(AD1325,AD1343,AD1334,AD$201,AD1352,$D1415))</t>
        </is>
      </c>
    </row>
    <row r="1030">
      <c r="A1030" s="14" t="n">
        <v>1419</v>
      </c>
      <c r="B1030" s="14" t="inlineStr">
        <is>
          <t>ctxnew</t>
        </is>
      </c>
      <c r="C1030" s="14" t="inlineStr">
        <is>
          <t>coa</t>
        </is>
      </c>
      <c r="D1030" s="14" t="inlineStr">
        <is>
          <t>foo</t>
        </is>
      </c>
      <c r="E1030" s="14" t="inlineStr">
        <is>
          <t>CARBONTAX</t>
        </is>
      </c>
      <c r="F1030" s="78" t="inlineStr">
        <is>
          <t>CARBONTAX(INDEX(AD$263:AD$279,$F1419),$D1419,INDEX(AD$23:AD$30,$E1419))</t>
        </is>
      </c>
    </row>
    <row r="1031">
      <c r="A1031" s="14" t="n">
        <v>1420</v>
      </c>
      <c r="B1031" s="14" t="inlineStr">
        <is>
          <t>ctxnew</t>
        </is>
      </c>
      <c r="C1031" s="14" t="inlineStr">
        <is>
          <t>nga</t>
        </is>
      </c>
      <c r="D1031" s="14" t="inlineStr">
        <is>
          <t>foo</t>
        </is>
      </c>
      <c r="E1031" s="14" t="inlineStr">
        <is>
          <t>CARBONTAX</t>
        </is>
      </c>
      <c r="F1031" s="78" t="inlineStr">
        <is>
          <t>CARBONTAX(INDEX(AD$263:AD$279,$F1420),$D1420,INDEX(AD$23:AD$30,$E1420))</t>
        </is>
      </c>
    </row>
    <row r="1032">
      <c r="A1032" s="14" t="n">
        <v>1421</v>
      </c>
      <c r="B1032" s="14" t="inlineStr">
        <is>
          <t>ctxnew</t>
        </is>
      </c>
      <c r="C1032" s="14" t="inlineStr">
        <is>
          <t>gso</t>
        </is>
      </c>
      <c r="D1032" s="14" t="inlineStr">
        <is>
          <t>foo</t>
        </is>
      </c>
      <c r="E1032" s="14" t="inlineStr">
        <is>
          <t>CARBONTAX</t>
        </is>
      </c>
      <c r="F1032" s="78" t="inlineStr">
        <is>
          <t>CARBONTAX(INDEX(AD$263:AD$279,$F1421),$D1421,INDEX(AD$23:AD$30,$E1421))</t>
        </is>
      </c>
    </row>
    <row r="1033">
      <c r="A1033" s="14" t="n">
        <v>1422</v>
      </c>
      <c r="B1033" s="14" t="inlineStr">
        <is>
          <t>ctxnew</t>
        </is>
      </c>
      <c r="C1033" s="14" t="inlineStr">
        <is>
          <t>die</t>
        </is>
      </c>
      <c r="D1033" s="14" t="inlineStr">
        <is>
          <t>foo</t>
        </is>
      </c>
      <c r="E1033" s="14" t="inlineStr">
        <is>
          <t>CARBONTAX</t>
        </is>
      </c>
      <c r="F1033" s="78" t="inlineStr">
        <is>
          <t>CARBONTAX(INDEX(AD$263:AD$279,$F1422),$D1422,INDEX(AD$23:AD$30,$E1422))</t>
        </is>
      </c>
    </row>
    <row r="1034">
      <c r="A1034" s="14" t="n">
        <v>1423</v>
      </c>
      <c r="B1034" s="14" t="inlineStr">
        <is>
          <t>ctxnew</t>
        </is>
      </c>
      <c r="C1034" s="14" t="inlineStr">
        <is>
          <t>lpg</t>
        </is>
      </c>
      <c r="D1034" s="14" t="inlineStr">
        <is>
          <t>foo</t>
        </is>
      </c>
      <c r="E1034" s="14" t="inlineStr">
        <is>
          <t>CARBONTAX</t>
        </is>
      </c>
      <c r="F1034" s="78" t="inlineStr">
        <is>
          <t>CARBONTAX(INDEX(AD$263:AD$279,$F1423),$D1423,INDEX(AD$23:AD$30,$E1423))</t>
        </is>
      </c>
    </row>
    <row r="1035">
      <c r="A1035" s="14" t="n">
        <v>1424</v>
      </c>
      <c r="B1035" s="14" t="inlineStr">
        <is>
          <t>ctxnew</t>
        </is>
      </c>
      <c r="C1035" s="14" t="inlineStr">
        <is>
          <t>ker</t>
        </is>
      </c>
      <c r="D1035" s="14" t="inlineStr">
        <is>
          <t>foo</t>
        </is>
      </c>
      <c r="E1035" s="14" t="inlineStr">
        <is>
          <t>CARBONTAX</t>
        </is>
      </c>
      <c r="F1035" s="78" t="inlineStr">
        <is>
          <t>CARBONTAX(INDEX(AD$263:AD$279,$F1424),$D1424,INDEX(AD$23:AD$30,$E1424))</t>
        </is>
      </c>
    </row>
    <row r="1036">
      <c r="A1036" s="14" t="n">
        <v>1425</v>
      </c>
      <c r="B1036" s="14" t="inlineStr">
        <is>
          <t>ctxnew</t>
        </is>
      </c>
      <c r="C1036" s="14" t="inlineStr">
        <is>
          <t>oop</t>
        </is>
      </c>
      <c r="D1036" s="14" t="inlineStr">
        <is>
          <t>foo</t>
        </is>
      </c>
      <c r="E1036" s="14" t="inlineStr">
        <is>
          <t>CARBONTAX</t>
        </is>
      </c>
      <c r="F1036" s="78" t="inlineStr">
        <is>
          <t>CARBONTAX(INDEX(AD$263:AD$279,$F1425),$D1425,INDEX(AD$23:AD$30,$E1425))</t>
        </is>
      </c>
    </row>
    <row r="1037">
      <c r="A1037" s="14" t="n">
        <v>1426</v>
      </c>
      <c r="B1037" s="14" t="inlineStr">
        <is>
          <t>ctxnew</t>
        </is>
      </c>
      <c r="C1037" s="14" t="inlineStr">
        <is>
          <t>bio</t>
        </is>
      </c>
      <c r="D1037" s="14" t="inlineStr">
        <is>
          <t>foo</t>
        </is>
      </c>
      <c r="E1037" s="14" t="inlineStr">
        <is>
          <t>CARBONTAX</t>
        </is>
      </c>
      <c r="F1037" s="78" t="inlineStr">
        <is>
          <t>CARBONTAX(INDEX(AD$263:AD$279,$F1426),$D1426,INDEX(AD$23:AD$30,$E1426))</t>
        </is>
      </c>
    </row>
    <row r="1038">
      <c r="A1038" s="14" t="n">
        <v>1428</v>
      </c>
      <c r="B1038" s="14" t="inlineStr">
        <is>
          <t>ets</t>
        </is>
      </c>
      <c r="C1038" s="14" t="inlineStr">
        <is>
          <t>coa</t>
        </is>
      </c>
      <c r="D1038" s="14" t="inlineStr">
        <is>
          <t>foo</t>
        </is>
      </c>
      <c r="E1038" s="14" t="inlineStr">
        <is>
          <t>ETSCOST</t>
        </is>
      </c>
      <c r="F1038" s="78" t="inlineStr">
        <is>
          <t>ETSCOST(INDEX(AD$280:AD$296,$E1428),$D1428)</t>
        </is>
      </c>
    </row>
    <row r="1039">
      <c r="A1039" s="14" t="n">
        <v>1429</v>
      </c>
      <c r="B1039" s="14" t="inlineStr">
        <is>
          <t>ets</t>
        </is>
      </c>
      <c r="C1039" s="14" t="inlineStr">
        <is>
          <t>nga</t>
        </is>
      </c>
      <c r="D1039" s="14" t="inlineStr">
        <is>
          <t>foo</t>
        </is>
      </c>
      <c r="E1039" s="14" t="inlineStr">
        <is>
          <t>ETSCOST</t>
        </is>
      </c>
      <c r="F1039" s="78" t="inlineStr">
        <is>
          <t>ETSCOST(INDEX(AD$280:AD$296,$E1429),$D1429)</t>
        </is>
      </c>
    </row>
    <row r="1040">
      <c r="A1040" s="14" t="n">
        <v>1430</v>
      </c>
      <c r="B1040" s="14" t="inlineStr">
        <is>
          <t>ets</t>
        </is>
      </c>
      <c r="C1040" s="14" t="inlineStr">
        <is>
          <t>gso</t>
        </is>
      </c>
      <c r="D1040" s="14" t="inlineStr">
        <is>
          <t>foo</t>
        </is>
      </c>
      <c r="E1040" s="14" t="inlineStr">
        <is>
          <t>ETSCOST</t>
        </is>
      </c>
      <c r="F1040" s="78" t="inlineStr">
        <is>
          <t>ETSCOST(INDEX(AD$280:AD$296,$E1430),$D1430)</t>
        </is>
      </c>
    </row>
    <row r="1041">
      <c r="A1041" s="14" t="n">
        <v>1431</v>
      </c>
      <c r="B1041" s="14" t="inlineStr">
        <is>
          <t>ets</t>
        </is>
      </c>
      <c r="C1041" s="14" t="inlineStr">
        <is>
          <t>die</t>
        </is>
      </c>
      <c r="D1041" s="14" t="inlineStr">
        <is>
          <t>foo</t>
        </is>
      </c>
      <c r="E1041" s="14" t="inlineStr">
        <is>
          <t>ETSCOST</t>
        </is>
      </c>
      <c r="F1041" s="78" t="inlineStr">
        <is>
          <t>ETSCOST(INDEX(AD$280:AD$296,$E1431),$D1431)</t>
        </is>
      </c>
    </row>
    <row r="1042">
      <c r="A1042" s="14" t="n">
        <v>1432</v>
      </c>
      <c r="B1042" s="14" t="inlineStr">
        <is>
          <t>ets</t>
        </is>
      </c>
      <c r="C1042" s="14" t="inlineStr">
        <is>
          <t>lpg</t>
        </is>
      </c>
      <c r="D1042" s="14" t="inlineStr">
        <is>
          <t>foo</t>
        </is>
      </c>
      <c r="E1042" s="14" t="inlineStr">
        <is>
          <t>ETSCOST</t>
        </is>
      </c>
      <c r="F1042" s="78" t="inlineStr">
        <is>
          <t>ETSCOST(INDEX(AD$280:AD$296,$E1432),$D1432)</t>
        </is>
      </c>
    </row>
    <row r="1043">
      <c r="A1043" s="14" t="n">
        <v>1433</v>
      </c>
      <c r="B1043" s="14" t="inlineStr">
        <is>
          <t>ets</t>
        </is>
      </c>
      <c r="C1043" s="14" t="inlineStr">
        <is>
          <t>ker</t>
        </is>
      </c>
      <c r="D1043" s="14" t="inlineStr">
        <is>
          <t>foo</t>
        </is>
      </c>
      <c r="E1043" s="14" t="inlineStr">
        <is>
          <t>ETSCOST</t>
        </is>
      </c>
      <c r="F1043" s="78" t="inlineStr">
        <is>
          <t>ETSCOST(INDEX(AD$280:AD$296,$E1433),$D1433)</t>
        </is>
      </c>
    </row>
    <row r="1044">
      <c r="A1044" s="14" t="n">
        <v>1434</v>
      </c>
      <c r="B1044" s="14" t="inlineStr">
        <is>
          <t>ets</t>
        </is>
      </c>
      <c r="C1044" s="14" t="inlineStr">
        <is>
          <t>oop</t>
        </is>
      </c>
      <c r="D1044" s="14" t="inlineStr">
        <is>
          <t>foo</t>
        </is>
      </c>
      <c r="E1044" s="14" t="inlineStr">
        <is>
          <t>ETSCOST</t>
        </is>
      </c>
      <c r="F1044" s="78" t="inlineStr">
        <is>
          <t>ETSCOST(INDEX(AD$280:AD$296,$E1434),$D1434)</t>
        </is>
      </c>
    </row>
    <row r="1045">
      <c r="A1045" s="14" t="n">
        <v>1435</v>
      </c>
      <c r="B1045" s="14" t="inlineStr">
        <is>
          <t>ets</t>
        </is>
      </c>
      <c r="C1045" s="14" t="inlineStr">
        <is>
          <t>bio</t>
        </is>
      </c>
      <c r="D1045" s="14" t="inlineStr">
        <is>
          <t>foo</t>
        </is>
      </c>
      <c r="E1045" s="14" t="inlineStr">
        <is>
          <t>ETSCOST</t>
        </is>
      </c>
      <c r="F1045" s="78" t="inlineStr">
        <is>
          <t>ETSCOST(INDEX(AD$280:AD$296,$E1435),$D1435)</t>
        </is>
      </c>
    </row>
    <row r="1046">
      <c r="A1046" s="14" t="n">
        <v>1437</v>
      </c>
      <c r="B1046" s="14" t="inlineStr">
        <is>
          <t>ntx</t>
        </is>
      </c>
      <c r="C1046" s="14" t="inlineStr">
        <is>
          <t>coa</t>
        </is>
      </c>
      <c r="D1046" s="14" t="inlineStr">
        <is>
          <t>foo</t>
        </is>
      </c>
      <c r="E1046" s="14" t="inlineStr">
        <is>
          <t>NEWEXCISE</t>
        </is>
      </c>
      <c r="F1046" s="78" t="inlineStr">
        <is>
          <t>NEWEXCISE(INDEX(AD$80:AD$93,$D1437),$E1437)</t>
        </is>
      </c>
    </row>
    <row r="1047">
      <c r="A1047" s="14" t="n">
        <v>1438</v>
      </c>
      <c r="B1047" s="14" t="inlineStr">
        <is>
          <t>ntx</t>
        </is>
      </c>
      <c r="C1047" s="14" t="inlineStr">
        <is>
          <t>nga</t>
        </is>
      </c>
      <c r="D1047" s="14" t="inlineStr">
        <is>
          <t>foo</t>
        </is>
      </c>
      <c r="E1047" s="14" t="inlineStr">
        <is>
          <t>NEWEXCISE</t>
        </is>
      </c>
      <c r="F1047" s="78" t="inlineStr">
        <is>
          <t>NEWEXCISE(INDEX(AD$80:AD$93,$D1438),$E1438)</t>
        </is>
      </c>
    </row>
    <row r="1048">
      <c r="A1048" s="14" t="n">
        <v>1439</v>
      </c>
      <c r="B1048" s="14" t="inlineStr">
        <is>
          <t>ntx</t>
        </is>
      </c>
      <c r="C1048" s="14" t="inlineStr">
        <is>
          <t>gso</t>
        </is>
      </c>
      <c r="D1048" s="14" t="inlineStr">
        <is>
          <t>foo</t>
        </is>
      </c>
      <c r="E1048" s="14" t="inlineStr">
        <is>
          <t>NEWEXCISE</t>
        </is>
      </c>
      <c r="F1048" s="78" t="inlineStr">
        <is>
          <t>NEWEXCISE(INDEX(AD$80:AD$93,$D1439),$E1439)</t>
        </is>
      </c>
    </row>
    <row r="1049">
      <c r="A1049" s="14" t="n">
        <v>1440</v>
      </c>
      <c r="B1049" s="14" t="inlineStr">
        <is>
          <t>ntx</t>
        </is>
      </c>
      <c r="C1049" s="14" t="inlineStr">
        <is>
          <t>die</t>
        </is>
      </c>
      <c r="D1049" s="14" t="inlineStr">
        <is>
          <t>foo</t>
        </is>
      </c>
      <c r="E1049" s="14" t="inlineStr">
        <is>
          <t>NEWEXCISE</t>
        </is>
      </c>
      <c r="F1049" s="78" t="inlineStr">
        <is>
          <t>NEWEXCISE(INDEX(AD$80:AD$93,$D1440),$E1440)</t>
        </is>
      </c>
    </row>
    <row r="1050">
      <c r="A1050" s="14" t="n">
        <v>1441</v>
      </c>
      <c r="B1050" s="14" t="inlineStr">
        <is>
          <t>ntx</t>
        </is>
      </c>
      <c r="C1050" s="14" t="inlineStr">
        <is>
          <t>lpg</t>
        </is>
      </c>
      <c r="D1050" s="14" t="inlineStr">
        <is>
          <t>foo</t>
        </is>
      </c>
      <c r="E1050" s="14" t="inlineStr">
        <is>
          <t>NEWEXCISE</t>
        </is>
      </c>
      <c r="F1050" s="78" t="inlineStr">
        <is>
          <t>NEWEXCISE(INDEX(AD$80:AD$93,$D1441),$E1441)</t>
        </is>
      </c>
    </row>
    <row r="1051">
      <c r="A1051" s="14" t="n">
        <v>1442</v>
      </c>
      <c r="B1051" s="14" t="inlineStr">
        <is>
          <t>ntx</t>
        </is>
      </c>
      <c r="C1051" s="14" t="inlineStr">
        <is>
          <t>ker</t>
        </is>
      </c>
      <c r="D1051" s="14" t="inlineStr">
        <is>
          <t>foo</t>
        </is>
      </c>
      <c r="E1051" s="14" t="inlineStr">
        <is>
          <t>NEWEXCISE</t>
        </is>
      </c>
      <c r="F1051" s="78" t="inlineStr">
        <is>
          <t>NEWEXCISE(INDEX(AD$80:AD$93,$D1442),$E1442)</t>
        </is>
      </c>
    </row>
    <row r="1052">
      <c r="A1052" s="14" t="n">
        <v>1443</v>
      </c>
      <c r="B1052" s="14" t="inlineStr">
        <is>
          <t>ntx</t>
        </is>
      </c>
      <c r="C1052" s="14" t="inlineStr">
        <is>
          <t>oop</t>
        </is>
      </c>
      <c r="D1052" s="14" t="inlineStr">
        <is>
          <t>foo</t>
        </is>
      </c>
      <c r="E1052" s="14" t="inlineStr">
        <is>
          <t>NEWEXCISE</t>
        </is>
      </c>
      <c r="F1052" s="78" t="inlineStr">
        <is>
          <t>NEWEXCISE(INDEX(AD$80:AD$93,$D1443),$E1443)</t>
        </is>
      </c>
    </row>
    <row r="1053">
      <c r="A1053" s="14" t="n">
        <v>1444</v>
      </c>
      <c r="B1053" s="14" t="inlineStr">
        <is>
          <t>ntx</t>
        </is>
      </c>
      <c r="C1053" s="14" t="inlineStr">
        <is>
          <t>bio</t>
        </is>
      </c>
      <c r="D1053" s="14" t="inlineStr">
        <is>
          <t>foo</t>
        </is>
      </c>
      <c r="E1053" s="14" t="inlineStr">
        <is>
          <t>NEWEXCISE</t>
        </is>
      </c>
      <c r="F1053" s="78" t="inlineStr">
        <is>
          <t>NEWEXCISE(INDEX(AD$80:AD$93,$D1444),$E1444)</t>
        </is>
      </c>
    </row>
    <row r="1054">
      <c r="A1054" s="14" t="n">
        <v>1446</v>
      </c>
      <c r="B1054" s="14" t="inlineStr">
        <is>
          <t>nce</t>
        </is>
      </c>
      <c r="C1054" s="14" t="inlineStr">
        <is>
          <t>coa</t>
        </is>
      </c>
      <c r="D1054" s="14" t="inlineStr">
        <is>
          <t>foo</t>
        </is>
      </c>
      <c r="E1054" s="14" t="inlineStr">
        <is>
          <t>NEWPOLICY</t>
        </is>
      </c>
      <c r="F1054" s="78" t="inlineStr">
        <is>
          <t>NEWPOLICY(AD1419,AD1428,AD1437)</t>
        </is>
      </c>
    </row>
    <row r="1055">
      <c r="A1055" s="14" t="n">
        <v>1447</v>
      </c>
      <c r="B1055" s="14" t="inlineStr">
        <is>
          <t>nce</t>
        </is>
      </c>
      <c r="C1055" s="14" t="inlineStr">
        <is>
          <t>nga</t>
        </is>
      </c>
      <c r="D1055" s="14" t="inlineStr">
        <is>
          <t>foo</t>
        </is>
      </c>
      <c r="E1055" s="14" t="inlineStr">
        <is>
          <t>NEWPOLICY</t>
        </is>
      </c>
      <c r="F1055" s="78" t="inlineStr">
        <is>
          <t>NEWPOLICY(AD1420,AD1429,AD1438)</t>
        </is>
      </c>
    </row>
    <row r="1056">
      <c r="A1056" s="14" t="n">
        <v>1448</v>
      </c>
      <c r="B1056" s="14" t="inlineStr">
        <is>
          <t>nce</t>
        </is>
      </c>
      <c r="C1056" s="14" t="inlineStr">
        <is>
          <t>gso</t>
        </is>
      </c>
      <c r="D1056" s="14" t="inlineStr">
        <is>
          <t>foo</t>
        </is>
      </c>
      <c r="E1056" s="14" t="inlineStr">
        <is>
          <t>NEWPOLICY</t>
        </is>
      </c>
      <c r="F1056" s="78" t="inlineStr">
        <is>
          <t>NEWPOLICY(AD1421,AD1430,AD1439)</t>
        </is>
      </c>
    </row>
    <row r="1057">
      <c r="A1057" s="14" t="n">
        <v>1449</v>
      </c>
      <c r="B1057" s="14" t="inlineStr">
        <is>
          <t>nce</t>
        </is>
      </c>
      <c r="C1057" s="14" t="inlineStr">
        <is>
          <t>die</t>
        </is>
      </c>
      <c r="D1057" s="14" t="inlineStr">
        <is>
          <t>foo</t>
        </is>
      </c>
      <c r="E1057" s="14" t="inlineStr">
        <is>
          <t>NEWPOLICY</t>
        </is>
      </c>
      <c r="F1057" s="78" t="inlineStr">
        <is>
          <t>NEWPOLICY(AD1422,AD1431,AD1440)</t>
        </is>
      </c>
    </row>
    <row r="1058">
      <c r="A1058" s="14" t="n">
        <v>1450</v>
      </c>
      <c r="B1058" s="14" t="inlineStr">
        <is>
          <t>nce</t>
        </is>
      </c>
      <c r="C1058" s="14" t="inlineStr">
        <is>
          <t>lpg</t>
        </is>
      </c>
      <c r="D1058" s="14" t="inlineStr">
        <is>
          <t>foo</t>
        </is>
      </c>
      <c r="E1058" s="14" t="inlineStr">
        <is>
          <t>NEWPOLICY</t>
        </is>
      </c>
      <c r="F1058" s="78" t="inlineStr">
        <is>
          <t>NEWPOLICY(AD1423,AD1432,AD1441)</t>
        </is>
      </c>
    </row>
    <row r="1059">
      <c r="A1059" s="14" t="n">
        <v>1451</v>
      </c>
      <c r="B1059" s="14" t="inlineStr">
        <is>
          <t>nce</t>
        </is>
      </c>
      <c r="C1059" s="14" t="inlineStr">
        <is>
          <t>ker</t>
        </is>
      </c>
      <c r="D1059" s="14" t="inlineStr">
        <is>
          <t>foo</t>
        </is>
      </c>
      <c r="E1059" s="14" t="inlineStr">
        <is>
          <t>NEWPOLICY</t>
        </is>
      </c>
      <c r="F1059" s="78" t="inlineStr">
        <is>
          <t>NEWPOLICY(AD1424,AD1433,AD1442)</t>
        </is>
      </c>
    </row>
    <row r="1060">
      <c r="A1060" s="14" t="n">
        <v>1452</v>
      </c>
      <c r="B1060" s="14" t="inlineStr">
        <is>
          <t>nce</t>
        </is>
      </c>
      <c r="C1060" s="14" t="inlineStr">
        <is>
          <t>oop</t>
        </is>
      </c>
      <c r="D1060" s="14" t="inlineStr">
        <is>
          <t>foo</t>
        </is>
      </c>
      <c r="E1060" s="14" t="inlineStr">
        <is>
          <t>NEWPOLICY</t>
        </is>
      </c>
      <c r="F1060" s="78" t="inlineStr">
        <is>
          <t>NEWPOLICY(AD1425,AD1434,AD1443)</t>
        </is>
      </c>
    </row>
    <row r="1061">
      <c r="A1061" s="14" t="n">
        <v>1453</v>
      </c>
      <c r="B1061" s="14" t="inlineStr">
        <is>
          <t>nce</t>
        </is>
      </c>
      <c r="C1061" s="14" t="inlineStr">
        <is>
          <t>bio</t>
        </is>
      </c>
      <c r="D1061" s="14" t="inlineStr">
        <is>
          <t>foo</t>
        </is>
      </c>
      <c r="E1061" s="14" t="inlineStr">
        <is>
          <t>NEWPOLICY</t>
        </is>
      </c>
      <c r="F1061" s="78" t="inlineStr">
        <is>
          <t>NEWPOLICY(AD1426,AD1435,AD1444)</t>
        </is>
      </c>
    </row>
    <row r="1062">
      <c r="A1062" s="14" t="n">
        <v>1455</v>
      </c>
      <c r="B1062" s="14" t="inlineStr">
        <is>
          <t>atp</t>
        </is>
      </c>
      <c r="C1062" s="14" t="inlineStr">
        <is>
          <t>coa</t>
        </is>
      </c>
      <c r="D1062" s="14" t="inlineStr">
        <is>
          <t>foo</t>
        </is>
      </c>
      <c r="E1062" s="14" t="inlineStr">
        <is>
          <t>POSTTAX</t>
        </is>
      </c>
      <c r="F1062" s="78" t="inlineStr">
        <is>
          <t>POSTTAX(INDEX(AD$369:AD$380,$D1455),AD1446,$E1455)</t>
        </is>
      </c>
    </row>
    <row r="1063">
      <c r="A1063" s="14" t="n">
        <v>1456</v>
      </c>
      <c r="B1063" s="14" t="inlineStr">
        <is>
          <t>atp</t>
        </is>
      </c>
      <c r="C1063" s="14" t="inlineStr">
        <is>
          <t>nga</t>
        </is>
      </c>
      <c r="D1063" s="14" t="inlineStr">
        <is>
          <t>foo</t>
        </is>
      </c>
      <c r="E1063" s="14" t="inlineStr">
        <is>
          <t>POSTTAX</t>
        </is>
      </c>
      <c r="F1063" s="78" t="inlineStr">
        <is>
          <t>POSTTAX(INDEX(AD$369:AD$380,$D1456),AD1447,$E1456)</t>
        </is>
      </c>
    </row>
    <row r="1064">
      <c r="A1064" s="14" t="n">
        <v>1457</v>
      </c>
      <c r="B1064" s="14" t="inlineStr">
        <is>
          <t>atp</t>
        </is>
      </c>
      <c r="C1064" s="14" t="inlineStr">
        <is>
          <t>gso</t>
        </is>
      </c>
      <c r="D1064" s="14" t="inlineStr">
        <is>
          <t>foo</t>
        </is>
      </c>
      <c r="E1064" s="14" t="inlineStr">
        <is>
          <t>POSTTAX</t>
        </is>
      </c>
      <c r="F1064" s="78" t="inlineStr">
        <is>
          <t>POSTTAX(INDEX(AD$369:AD$380,$D1457),AD1448,$E1457)</t>
        </is>
      </c>
    </row>
    <row r="1065">
      <c r="A1065" s="14" t="n">
        <v>1458</v>
      </c>
      <c r="B1065" s="14" t="inlineStr">
        <is>
          <t>atp</t>
        </is>
      </c>
      <c r="C1065" s="14" t="inlineStr">
        <is>
          <t>die</t>
        </is>
      </c>
      <c r="D1065" s="14" t="inlineStr">
        <is>
          <t>foo</t>
        </is>
      </c>
      <c r="E1065" s="14" t="inlineStr">
        <is>
          <t>POSTTAX</t>
        </is>
      </c>
      <c r="F1065" s="78" t="inlineStr">
        <is>
          <t>POSTTAX(INDEX(AD$369:AD$380,$D1458),AD1449,$E1458)</t>
        </is>
      </c>
    </row>
    <row r="1066">
      <c r="A1066" s="14" t="n">
        <v>1459</v>
      </c>
      <c r="B1066" s="14" t="inlineStr">
        <is>
          <t>atp</t>
        </is>
      </c>
      <c r="C1066" s="14" t="inlineStr">
        <is>
          <t>lpg</t>
        </is>
      </c>
      <c r="D1066" s="14" t="inlineStr">
        <is>
          <t>foo</t>
        </is>
      </c>
      <c r="E1066" s="14" t="inlineStr">
        <is>
          <t>POSTTAX</t>
        </is>
      </c>
      <c r="F1066" s="78" t="inlineStr">
        <is>
          <t>POSTTAX(INDEX(AD$369:AD$380,$D1459),AD1450,$E1459)</t>
        </is>
      </c>
    </row>
    <row r="1067">
      <c r="A1067" s="14" t="n">
        <v>1460</v>
      </c>
      <c r="B1067" s="14" t="inlineStr">
        <is>
          <t>atp</t>
        </is>
      </c>
      <c r="C1067" s="14" t="inlineStr">
        <is>
          <t>ker</t>
        </is>
      </c>
      <c r="D1067" s="14" t="inlineStr">
        <is>
          <t>foo</t>
        </is>
      </c>
      <c r="E1067" s="14" t="inlineStr">
        <is>
          <t>POSTTAX</t>
        </is>
      </c>
      <c r="F1067" s="78" t="inlineStr">
        <is>
          <t>POSTTAX(INDEX(AD$369:AD$380,$D1460),AD1451,$E1460)</t>
        </is>
      </c>
    </row>
    <row r="1068">
      <c r="A1068" s="14" t="n">
        <v>1461</v>
      </c>
      <c r="B1068" s="14" t="inlineStr">
        <is>
          <t>atp</t>
        </is>
      </c>
      <c r="C1068" s="14" t="inlineStr">
        <is>
          <t>oop</t>
        </is>
      </c>
      <c r="D1068" s="14" t="inlineStr">
        <is>
          <t>foo</t>
        </is>
      </c>
      <c r="E1068" s="14" t="inlineStr">
        <is>
          <t>POSTTAX</t>
        </is>
      </c>
      <c r="F1068" s="78" t="inlineStr">
        <is>
          <t>POSTTAX(INDEX(AD$369:AD$380,$D1461),AD1452,$E1461)</t>
        </is>
      </c>
    </row>
    <row r="1069">
      <c r="A1069" s="14" t="n">
        <v>1462</v>
      </c>
      <c r="B1069" s="14" t="inlineStr">
        <is>
          <t>atp</t>
        </is>
      </c>
      <c r="C1069" s="14" t="inlineStr">
        <is>
          <t>bio</t>
        </is>
      </c>
      <c r="D1069" s="14" t="inlineStr">
        <is>
          <t>foo</t>
        </is>
      </c>
      <c r="E1069" s="14" t="inlineStr">
        <is>
          <t>POSTTAX</t>
        </is>
      </c>
      <c r="F1069" s="78" t="inlineStr">
        <is>
          <t>POSTTAX(INDEX(AD$369:AD$380,$D1462),AD1453,$E1462)</t>
        </is>
      </c>
    </row>
    <row r="1070">
      <c r="A1070" s="14" t="n">
        <v>1464</v>
      </c>
      <c r="B1070" s="14" t="inlineStr">
        <is>
          <t>shp</t>
        </is>
      </c>
      <c r="C1070" s="14" t="inlineStr">
        <is>
          <t>coa</t>
        </is>
      </c>
      <c r="D1070" s="14" t="inlineStr">
        <is>
          <t>foo</t>
        </is>
      </c>
      <c r="E1070" s="14" t="inlineStr">
        <is>
          <t>SHADOWGJ</t>
        </is>
      </c>
      <c r="F1070" s="78" t="inlineStr">
        <is>
          <t>SHADOWGJ(INDEX(AD$297:AD$313,$E1464),$D1464)</t>
        </is>
      </c>
    </row>
    <row r="1071">
      <c r="A1071" s="14" t="n">
        <v>1465</v>
      </c>
      <c r="B1071" s="14" t="inlineStr">
        <is>
          <t>shp</t>
        </is>
      </c>
      <c r="C1071" s="14" t="inlineStr">
        <is>
          <t>nga</t>
        </is>
      </c>
      <c r="D1071" s="14" t="inlineStr">
        <is>
          <t>foo</t>
        </is>
      </c>
      <c r="E1071" s="14" t="inlineStr">
        <is>
          <t>SHADOWGJ</t>
        </is>
      </c>
      <c r="F1071" s="78" t="inlineStr">
        <is>
          <t>SHADOWGJ(INDEX(AD$297:AD$313,$E1465),$D1465)</t>
        </is>
      </c>
    </row>
    <row r="1072">
      <c r="A1072" s="14" t="n">
        <v>1466</v>
      </c>
      <c r="B1072" s="14" t="inlineStr">
        <is>
          <t>shp</t>
        </is>
      </c>
      <c r="C1072" s="14" t="inlineStr">
        <is>
          <t>gso</t>
        </is>
      </c>
      <c r="D1072" s="14" t="inlineStr">
        <is>
          <t>foo</t>
        </is>
      </c>
      <c r="E1072" s="14" t="inlineStr">
        <is>
          <t>SHADOWGJ</t>
        </is>
      </c>
      <c r="F1072" s="78" t="inlineStr">
        <is>
          <t>SHADOWGJ(INDEX(AD$297:AD$313,$E1466),$D1466)</t>
        </is>
      </c>
    </row>
    <row r="1073">
      <c r="A1073" s="14" t="n">
        <v>1467</v>
      </c>
      <c r="B1073" s="14" t="inlineStr">
        <is>
          <t>shp</t>
        </is>
      </c>
      <c r="C1073" s="14" t="inlineStr">
        <is>
          <t>die</t>
        </is>
      </c>
      <c r="D1073" s="14" t="inlineStr">
        <is>
          <t>foo</t>
        </is>
      </c>
      <c r="E1073" s="14" t="inlineStr">
        <is>
          <t>SHADOWGJ</t>
        </is>
      </c>
      <c r="F1073" s="78" t="inlineStr">
        <is>
          <t>SHADOWGJ(INDEX(AD$297:AD$313,$E1467),$D1467)</t>
        </is>
      </c>
    </row>
    <row r="1074">
      <c r="A1074" s="14" t="n">
        <v>1468</v>
      </c>
      <c r="B1074" s="14" t="inlineStr">
        <is>
          <t>shp</t>
        </is>
      </c>
      <c r="C1074" s="14" t="inlineStr">
        <is>
          <t>lpg</t>
        </is>
      </c>
      <c r="D1074" s="14" t="inlineStr">
        <is>
          <t>foo</t>
        </is>
      </c>
      <c r="E1074" s="14" t="inlineStr">
        <is>
          <t>SHADOWGJ</t>
        </is>
      </c>
      <c r="F1074" s="78" t="inlineStr">
        <is>
          <t>SHADOWGJ(INDEX(AD$297:AD$313,$E1468),$D1468)</t>
        </is>
      </c>
    </row>
    <row r="1075">
      <c r="A1075" s="14" t="n">
        <v>1469</v>
      </c>
      <c r="B1075" s="14" t="inlineStr">
        <is>
          <t>shp</t>
        </is>
      </c>
      <c r="C1075" s="14" t="inlineStr">
        <is>
          <t>ker</t>
        </is>
      </c>
      <c r="D1075" s="14" t="inlineStr">
        <is>
          <t>foo</t>
        </is>
      </c>
      <c r="E1075" s="14" t="inlineStr">
        <is>
          <t>SHADOWGJ</t>
        </is>
      </c>
      <c r="F1075" s="78" t="inlineStr">
        <is>
          <t>SHADOWGJ(INDEX(AD$297:AD$313,$E1469),$D1469)</t>
        </is>
      </c>
    </row>
    <row r="1076">
      <c r="A1076" s="14" t="n">
        <v>1470</v>
      </c>
      <c r="B1076" s="14" t="inlineStr">
        <is>
          <t>shp</t>
        </is>
      </c>
      <c r="C1076" s="14" t="inlineStr">
        <is>
          <t>oop</t>
        </is>
      </c>
      <c r="D1076" s="14" t="inlineStr">
        <is>
          <t>foo</t>
        </is>
      </c>
      <c r="E1076" s="14" t="inlineStr">
        <is>
          <t>SHADOWGJ</t>
        </is>
      </c>
      <c r="F1076" s="78" t="inlineStr">
        <is>
          <t>SHADOWGJ(INDEX(AD$297:AD$313,$E1470),$D1470)</t>
        </is>
      </c>
    </row>
    <row r="1077">
      <c r="A1077" s="14" t="n">
        <v>1471</v>
      </c>
      <c r="B1077" s="14" t="inlineStr">
        <is>
          <t>shp</t>
        </is>
      </c>
      <c r="C1077" s="14" t="inlineStr">
        <is>
          <t>bio</t>
        </is>
      </c>
      <c r="D1077" s="14" t="inlineStr">
        <is>
          <t>foo</t>
        </is>
      </c>
      <c r="E1077" s="14" t="inlineStr">
        <is>
          <t>SHADOWGJ</t>
        </is>
      </c>
      <c r="F1077" s="78" t="inlineStr">
        <is>
          <t>SHADOWGJ(INDEX(AD$297:AD$313,$E1471),$D1471)</t>
        </is>
      </c>
    </row>
    <row r="1078">
      <c r="A1078" s="14" t="n">
        <v>1473</v>
      </c>
      <c r="B1078" s="14" t="inlineStr">
        <is>
          <t>ener</t>
        </is>
      </c>
      <c r="C1078" s="14" t="inlineStr">
        <is>
          <t>coa</t>
        </is>
      </c>
      <c r="D1078" s="14" t="inlineStr">
        <is>
          <t>foo</t>
        </is>
      </c>
      <c r="E1078" s="14" t="inlineStr">
        <is>
          <t>FUELUSE</t>
        </is>
      </c>
      <c r="F1078" s="78" t="inlineStr">
        <is>
          <t>FUELUSE(AC1473,AD1455,AC1455,AD1464,AC1464,AD$7,$D1473,$E1473,$F1473,$G1473)</t>
        </is>
      </c>
    </row>
    <row r="1079">
      <c r="A1079" s="14" t="n">
        <v>1474</v>
      </c>
      <c r="B1079" s="14" t="inlineStr">
        <is>
          <t>ener</t>
        </is>
      </c>
      <c r="C1079" s="14" t="inlineStr">
        <is>
          <t>nga</t>
        </is>
      </c>
      <c r="D1079" s="14" t="inlineStr">
        <is>
          <t>foo</t>
        </is>
      </c>
      <c r="E1079" s="14" t="inlineStr">
        <is>
          <t>FUELUSE</t>
        </is>
      </c>
      <c r="F1079" s="78" t="inlineStr">
        <is>
          <t>FUELUSE(AC1474,AD1456,AC1456,AD1465,AC1465,AD$7,$D1474,$E1474,$F1474,$G1474)</t>
        </is>
      </c>
    </row>
    <row r="1080">
      <c r="A1080" s="14" t="n">
        <v>1475</v>
      </c>
      <c r="B1080" s="14" t="inlineStr">
        <is>
          <t>ener</t>
        </is>
      </c>
      <c r="C1080" s="14" t="inlineStr">
        <is>
          <t>gso</t>
        </is>
      </c>
      <c r="D1080" s="14" t="inlineStr">
        <is>
          <t>foo</t>
        </is>
      </c>
      <c r="E1080" s="14" t="inlineStr">
        <is>
          <t>FUELUSE</t>
        </is>
      </c>
      <c r="F1080" s="78" t="inlineStr">
        <is>
          <t>FUELUSE(AC1475,AD1457,AC1457,AD1466,AC1466,AD$7,$D1475,$E1475,$F1475,$G1475)</t>
        </is>
      </c>
    </row>
    <row r="1081">
      <c r="A1081" s="14" t="n">
        <v>1476</v>
      </c>
      <c r="B1081" s="14" t="inlineStr">
        <is>
          <t>ener</t>
        </is>
      </c>
      <c r="C1081" s="14" t="inlineStr">
        <is>
          <t>die</t>
        </is>
      </c>
      <c r="D1081" s="14" t="inlineStr">
        <is>
          <t>foo</t>
        </is>
      </c>
      <c r="E1081" s="14" t="inlineStr">
        <is>
          <t>FUELUSE</t>
        </is>
      </c>
      <c r="F1081" s="78" t="inlineStr">
        <is>
          <t>FUELUSE(AC1476,AD1458,AC1458,AD1467,AC1467,AD$7,$D1476,$E1476,$F1476,$G1476)</t>
        </is>
      </c>
    </row>
    <row r="1082">
      <c r="A1082" s="14" t="n">
        <v>1477</v>
      </c>
      <c r="B1082" s="14" t="inlineStr">
        <is>
          <t>ener</t>
        </is>
      </c>
      <c r="C1082" s="14" t="inlineStr">
        <is>
          <t>lpg</t>
        </is>
      </c>
      <c r="D1082" s="14" t="inlineStr">
        <is>
          <t>foo</t>
        </is>
      </c>
      <c r="E1082" s="14" t="inlineStr">
        <is>
          <t>FUELUSE</t>
        </is>
      </c>
      <c r="F1082" s="78" t="inlineStr">
        <is>
          <t>FUELUSE(AC1477,AD1459,AC1459,AD1468,AC1468,AD$7,$D1477,$E1477,$F1477,$G1477)</t>
        </is>
      </c>
    </row>
    <row r="1083">
      <c r="A1083" s="14" t="n">
        <v>1478</v>
      </c>
      <c r="B1083" s="14" t="inlineStr">
        <is>
          <t>ener</t>
        </is>
      </c>
      <c r="C1083" s="14" t="inlineStr">
        <is>
          <t>ker</t>
        </is>
      </c>
      <c r="D1083" s="14" t="inlineStr">
        <is>
          <t>foo</t>
        </is>
      </c>
      <c r="E1083" s="14" t="inlineStr">
        <is>
          <t>FUELUSE</t>
        </is>
      </c>
      <c r="F1083" s="78" t="inlineStr">
        <is>
          <t>FUELUSE(AC1478,AD1460,AC1460,AD1469,AC1469,AD$7,$D1478,$E1478,$F1478,$G1478)</t>
        </is>
      </c>
    </row>
    <row r="1084">
      <c r="A1084" s="14" t="n">
        <v>1479</v>
      </c>
      <c r="B1084" s="14" t="inlineStr">
        <is>
          <t>ener</t>
        </is>
      </c>
      <c r="C1084" s="14" t="inlineStr">
        <is>
          <t>oop</t>
        </is>
      </c>
      <c r="D1084" s="14" t="inlineStr">
        <is>
          <t>foo</t>
        </is>
      </c>
      <c r="E1084" s="14" t="inlineStr">
        <is>
          <t>FUELUSE</t>
        </is>
      </c>
      <c r="F1084" s="78" t="inlineStr">
        <is>
          <t>FUELUSE(AC1479,AD1461,AC1461,AD1470,AC1470,AD$7,$D1479,$E1479,$F1479,$G1479)</t>
        </is>
      </c>
    </row>
    <row r="1085">
      <c r="A1085" s="14" t="n">
        <v>1480</v>
      </c>
      <c r="B1085" s="14" t="inlineStr">
        <is>
          <t>ener</t>
        </is>
      </c>
      <c r="C1085" s="14" t="inlineStr">
        <is>
          <t>bio</t>
        </is>
      </c>
      <c r="D1085" s="14" t="inlineStr">
        <is>
          <t>foo</t>
        </is>
      </c>
      <c r="E1085" s="14" t="inlineStr">
        <is>
          <t>FUELUSE</t>
        </is>
      </c>
      <c r="F1085" s="78" t="inlineStr">
        <is>
          <t>FUELUSE(AC1480,AD1462,AC1462,AD1471,AC1471,AD$7,$D1480,$E1480,$F1480,$G1480)</t>
        </is>
      </c>
    </row>
    <row r="1086">
      <c r="A1086" s="14" t="n">
        <v>1482</v>
      </c>
      <c r="B1086" s="14" t="inlineStr">
        <is>
          <t>co2</t>
        </is>
      </c>
      <c r="C1086" s="14" t="inlineStr">
        <is>
          <t>coa</t>
        </is>
      </c>
      <c r="D1086" s="14" t="inlineStr">
        <is>
          <t>foo</t>
        </is>
      </c>
      <c r="E1086" s="14" t="inlineStr">
        <is>
          <t>EMISSIONS</t>
        </is>
      </c>
      <c r="F1086" s="78" t="inlineStr">
        <is>
          <t>EMISSIONS(AD1473,Settings!$C$13,$D1482)</t>
        </is>
      </c>
    </row>
    <row r="1087">
      <c r="A1087" s="14" t="n">
        <v>1483</v>
      </c>
      <c r="B1087" s="14" t="inlineStr">
        <is>
          <t>co2</t>
        </is>
      </c>
      <c r="C1087" s="14" t="inlineStr">
        <is>
          <t>nga</t>
        </is>
      </c>
      <c r="D1087" s="14" t="inlineStr">
        <is>
          <t>foo</t>
        </is>
      </c>
      <c r="E1087" s="14" t="inlineStr">
        <is>
          <t>EMISSIONS</t>
        </is>
      </c>
      <c r="F1087" s="78" t="inlineStr">
        <is>
          <t>EMISSIONS(AD1474,Settings!$C$13,$D1483)</t>
        </is>
      </c>
    </row>
    <row r="1088">
      <c r="A1088" s="14" t="n">
        <v>1484</v>
      </c>
      <c r="B1088" s="14" t="inlineStr">
        <is>
          <t>co2</t>
        </is>
      </c>
      <c r="C1088" s="14" t="inlineStr">
        <is>
          <t>gso</t>
        </is>
      </c>
      <c r="D1088" s="14" t="inlineStr">
        <is>
          <t>foo</t>
        </is>
      </c>
      <c r="E1088" s="14" t="inlineStr">
        <is>
          <t>EMISSIONS</t>
        </is>
      </c>
      <c r="F1088" s="78" t="inlineStr">
        <is>
          <t>EMISSIONS(AD1475,Settings!$C$13,$D1484)</t>
        </is>
      </c>
    </row>
    <row r="1089">
      <c r="A1089" s="14" t="n">
        <v>1485</v>
      </c>
      <c r="B1089" s="14" t="inlineStr">
        <is>
          <t>co2</t>
        </is>
      </c>
      <c r="C1089" s="14" t="inlineStr">
        <is>
          <t>die</t>
        </is>
      </c>
      <c r="D1089" s="14" t="inlineStr">
        <is>
          <t>foo</t>
        </is>
      </c>
      <c r="E1089" s="14" t="inlineStr">
        <is>
          <t>EMISSIONS</t>
        </is>
      </c>
      <c r="F1089" s="78" t="inlineStr">
        <is>
          <t>EMISSIONS(AD1476,Settings!$C$13,$D1485)</t>
        </is>
      </c>
    </row>
    <row r="1090">
      <c r="A1090" s="14" t="n">
        <v>1486</v>
      </c>
      <c r="B1090" s="14" t="inlineStr">
        <is>
          <t>co2</t>
        </is>
      </c>
      <c r="C1090" s="14" t="inlineStr">
        <is>
          <t>lpg</t>
        </is>
      </c>
      <c r="D1090" s="14" t="inlineStr">
        <is>
          <t>foo</t>
        </is>
      </c>
      <c r="E1090" s="14" t="inlineStr">
        <is>
          <t>EMISSIONS</t>
        </is>
      </c>
      <c r="F1090" s="78" t="inlineStr">
        <is>
          <t>EMISSIONS(AD1477,Settings!$C$13,$D1486)</t>
        </is>
      </c>
    </row>
    <row r="1091">
      <c r="A1091" s="14" t="n">
        <v>1487</v>
      </c>
      <c r="B1091" s="14" t="inlineStr">
        <is>
          <t>co2</t>
        </is>
      </c>
      <c r="C1091" s="14" t="inlineStr">
        <is>
          <t>ker</t>
        </is>
      </c>
      <c r="D1091" s="14" t="inlineStr">
        <is>
          <t>foo</t>
        </is>
      </c>
      <c r="E1091" s="14" t="inlineStr">
        <is>
          <t>EMISSIONS</t>
        </is>
      </c>
      <c r="F1091" s="78" t="inlineStr">
        <is>
          <t>EMISSIONS(AD1478,Settings!$C$13,$D1487)</t>
        </is>
      </c>
    </row>
    <row r="1092">
      <c r="A1092" s="14" t="n">
        <v>1488</v>
      </c>
      <c r="B1092" s="14" t="inlineStr">
        <is>
          <t>co2</t>
        </is>
      </c>
      <c r="C1092" s="14" t="inlineStr">
        <is>
          <t>oop</t>
        </is>
      </c>
      <c r="D1092" s="14" t="inlineStr">
        <is>
          <t>foo</t>
        </is>
      </c>
      <c r="E1092" s="14" t="inlineStr">
        <is>
          <t>EMISSIONS</t>
        </is>
      </c>
      <c r="F1092" s="78" t="inlineStr">
        <is>
          <t>EMISSIONS(AD1479,Settings!$C$13,$D1488)</t>
        </is>
      </c>
    </row>
    <row r="1093">
      <c r="A1093" s="14" t="n">
        <v>1489</v>
      </c>
      <c r="B1093" s="14" t="inlineStr">
        <is>
          <t>co2</t>
        </is>
      </c>
      <c r="C1093" s="14" t="inlineStr">
        <is>
          <t>bio</t>
        </is>
      </c>
      <c r="D1093" s="14" t="inlineStr">
        <is>
          <t>foo</t>
        </is>
      </c>
      <c r="E1093" s="14" t="inlineStr">
        <is>
          <t>EMISSIONS</t>
        </is>
      </c>
      <c r="F1093" s="78" t="inlineStr">
        <is>
          <t>EMISSIONS(AD1480,Settings!$C$13,$D1489)</t>
        </is>
      </c>
    </row>
    <row r="1094">
      <c r="A1094" s="14" t="n">
        <v>1491</v>
      </c>
      <c r="B1094" s="14" t="inlineStr">
        <is>
          <t>rtx</t>
        </is>
      </c>
      <c r="C1094" s="14" t="inlineStr">
        <is>
          <t>coa</t>
        </is>
      </c>
      <c r="D1094" s="14" t="inlineStr">
        <is>
          <t>foo</t>
        </is>
      </c>
      <c r="E1094" s="14" t="inlineStr">
        <is>
          <t>REVENUE</t>
        </is>
      </c>
      <c r="F1094" s="78" t="inlineStr">
        <is>
          <t>REVENUE(AD1473,Settings!$C$13,INDEX(AD$395:AD$406,$D1491)+INDEX(AD$382:AD$393,$D1491))</t>
        </is>
      </c>
    </row>
    <row r="1095">
      <c r="A1095" s="14" t="n">
        <v>1492</v>
      </c>
      <c r="B1095" s="14" t="inlineStr">
        <is>
          <t>rtx</t>
        </is>
      </c>
      <c r="C1095" s="14" t="inlineStr">
        <is>
          <t>nga</t>
        </is>
      </c>
      <c r="D1095" s="14" t="inlineStr">
        <is>
          <t>foo</t>
        </is>
      </c>
      <c r="E1095" s="14" t="inlineStr">
        <is>
          <t>REVENUE</t>
        </is>
      </c>
      <c r="F1095" s="78" t="inlineStr">
        <is>
          <t>REVENUE(AD1474,Settings!$C$13,INDEX(AD$395:AD$406,$D1492)+INDEX(AD$382:AD$393,$D1492))</t>
        </is>
      </c>
    </row>
    <row r="1096">
      <c r="A1096" s="14" t="n">
        <v>1493</v>
      </c>
      <c r="B1096" s="14" t="inlineStr">
        <is>
          <t>rtx</t>
        </is>
      </c>
      <c r="C1096" s="14" t="inlineStr">
        <is>
          <t>gso</t>
        </is>
      </c>
      <c r="D1096" s="14" t="inlineStr">
        <is>
          <t>foo</t>
        </is>
      </c>
      <c r="E1096" s="14" t="inlineStr">
        <is>
          <t>REVENUE</t>
        </is>
      </c>
      <c r="F1096" s="78" t="inlineStr">
        <is>
          <t>REVENUE(AD1475,Settings!$C$13,INDEX(AD$395:AD$406,$D1493)+INDEX(AD$382:AD$393,$D1493))</t>
        </is>
      </c>
    </row>
    <row r="1097">
      <c r="A1097" s="14" t="n">
        <v>1494</v>
      </c>
      <c r="B1097" s="14" t="inlineStr">
        <is>
          <t>rtx</t>
        </is>
      </c>
      <c r="C1097" s="14" t="inlineStr">
        <is>
          <t>die</t>
        </is>
      </c>
      <c r="D1097" s="14" t="inlineStr">
        <is>
          <t>foo</t>
        </is>
      </c>
      <c r="E1097" s="14" t="inlineStr">
        <is>
          <t>REVENUE</t>
        </is>
      </c>
      <c r="F1097" s="78" t="inlineStr">
        <is>
          <t>REVENUE(AD1476,Settings!$C$13,INDEX(AD$395:AD$406,$D1494)+INDEX(AD$382:AD$393,$D1494))</t>
        </is>
      </c>
    </row>
    <row r="1098">
      <c r="A1098" s="14" t="n">
        <v>1495</v>
      </c>
      <c r="B1098" s="14" t="inlineStr">
        <is>
          <t>rtx</t>
        </is>
      </c>
      <c r="C1098" s="14" t="inlineStr">
        <is>
          <t>lpg</t>
        </is>
      </c>
      <c r="D1098" s="14" t="inlineStr">
        <is>
          <t>foo</t>
        </is>
      </c>
      <c r="E1098" s="14" t="inlineStr">
        <is>
          <t>REVENUE</t>
        </is>
      </c>
      <c r="F1098" s="78" t="inlineStr">
        <is>
          <t>REVENUE(AD1477,Settings!$C$13,INDEX(AD$395:AD$406,$D1495)+INDEX(AD$382:AD$393,$D1495))</t>
        </is>
      </c>
    </row>
    <row r="1099">
      <c r="A1099" s="14" t="n">
        <v>1496</v>
      </c>
      <c r="B1099" s="14" t="inlineStr">
        <is>
          <t>rtx</t>
        </is>
      </c>
      <c r="C1099" s="14" t="inlineStr">
        <is>
          <t>ker</t>
        </is>
      </c>
      <c r="D1099" s="14" t="inlineStr">
        <is>
          <t>foo</t>
        </is>
      </c>
      <c r="E1099" s="14" t="inlineStr">
        <is>
          <t>REVENUE</t>
        </is>
      </c>
      <c r="F1099" s="78" t="inlineStr">
        <is>
          <t>REVENUE(AD1478,Settings!$C$13,INDEX(AD$395:AD$406,$D1496)+INDEX(AD$382:AD$393,$D1496))</t>
        </is>
      </c>
    </row>
    <row r="1100">
      <c r="A1100" s="14" t="n">
        <v>1497</v>
      </c>
      <c r="B1100" s="14" t="inlineStr">
        <is>
          <t>rtx</t>
        </is>
      </c>
      <c r="C1100" s="14" t="inlineStr">
        <is>
          <t>oop</t>
        </is>
      </c>
      <c r="D1100" s="14" t="inlineStr">
        <is>
          <t>foo</t>
        </is>
      </c>
      <c r="E1100" s="14" t="inlineStr">
        <is>
          <t>REVENUE</t>
        </is>
      </c>
      <c r="F1100" s="78" t="inlineStr">
        <is>
          <t>REVENUE(AD1479,Settings!$C$13,INDEX(AD$395:AD$406,$D1497)+INDEX(AD$382:AD$393,$D1497))</t>
        </is>
      </c>
    </row>
    <row r="1101">
      <c r="A1101" s="14" t="n">
        <v>1498</v>
      </c>
      <c r="B1101" s="14" t="inlineStr">
        <is>
          <t>rtx</t>
        </is>
      </c>
      <c r="C1101" s="14" t="inlineStr">
        <is>
          <t>bio</t>
        </is>
      </c>
      <c r="D1101" s="14" t="inlineStr">
        <is>
          <t>foo</t>
        </is>
      </c>
      <c r="E1101" s="14" t="inlineStr">
        <is>
          <t>REVENUE</t>
        </is>
      </c>
      <c r="F1101" s="78" t="inlineStr">
        <is>
          <t>REVENUE(AD1480,Settings!$C$13,INDEX(AD$395:AD$406,$D1498)+INDEX(AD$382:AD$393,$D1498))</t>
        </is>
      </c>
    </row>
    <row r="1102">
      <c r="A1102" s="14" t="n">
        <v>1500</v>
      </c>
      <c r="B1102" s="14" t="inlineStr">
        <is>
          <t>rsub</t>
        </is>
      </c>
      <c r="C1102" s="14" t="inlineStr">
        <is>
          <t>coa</t>
        </is>
      </c>
      <c r="D1102" s="14" t="inlineStr">
        <is>
          <t>foo</t>
        </is>
      </c>
      <c r="E1102" s="14" t="inlineStr">
        <is>
          <t>REVENUE</t>
        </is>
      </c>
      <c r="F1102" s="78" t="inlineStr">
        <is>
          <t>REVENUE(AD1473,Settings!$C$13,INDEX(AD$408:AD$419,$D1500))</t>
        </is>
      </c>
    </row>
    <row r="1103">
      <c r="A1103" s="14" t="n">
        <v>1501</v>
      </c>
      <c r="B1103" s="14" t="inlineStr">
        <is>
          <t>rsub</t>
        </is>
      </c>
      <c r="C1103" s="14" t="inlineStr">
        <is>
          <t>nga</t>
        </is>
      </c>
      <c r="D1103" s="14" t="inlineStr">
        <is>
          <t>foo</t>
        </is>
      </c>
      <c r="E1103" s="14" t="inlineStr">
        <is>
          <t>REVENUE</t>
        </is>
      </c>
      <c r="F1103" s="78" t="inlineStr">
        <is>
          <t>REVENUE(AD1474,Settings!$C$13,INDEX(AD$408:AD$419,$D1501))</t>
        </is>
      </c>
    </row>
    <row r="1104">
      <c r="A1104" s="14" t="n">
        <v>1502</v>
      </c>
      <c r="B1104" s="14" t="inlineStr">
        <is>
          <t>rsub</t>
        </is>
      </c>
      <c r="C1104" s="14" t="inlineStr">
        <is>
          <t>gso</t>
        </is>
      </c>
      <c r="D1104" s="14" t="inlineStr">
        <is>
          <t>foo</t>
        </is>
      </c>
      <c r="E1104" s="14" t="inlineStr">
        <is>
          <t>REVENUE</t>
        </is>
      </c>
      <c r="F1104" s="78" t="inlineStr">
        <is>
          <t>REVENUE(AD1475,Settings!$C$13,INDEX(AD$408:AD$419,$D1502))</t>
        </is>
      </c>
    </row>
    <row r="1105">
      <c r="A1105" s="14" t="n">
        <v>1503</v>
      </c>
      <c r="B1105" s="14" t="inlineStr">
        <is>
          <t>rsub</t>
        </is>
      </c>
      <c r="C1105" s="14" t="inlineStr">
        <is>
          <t>die</t>
        </is>
      </c>
      <c r="D1105" s="14" t="inlineStr">
        <is>
          <t>foo</t>
        </is>
      </c>
      <c r="E1105" s="14" t="inlineStr">
        <is>
          <t>REVENUE</t>
        </is>
      </c>
      <c r="F1105" s="78" t="inlineStr">
        <is>
          <t>REVENUE(AD1476,Settings!$C$13,INDEX(AD$408:AD$419,$D1503))</t>
        </is>
      </c>
    </row>
    <row r="1106">
      <c r="A1106" s="14" t="n">
        <v>1504</v>
      </c>
      <c r="B1106" s="14" t="inlineStr">
        <is>
          <t>rsub</t>
        </is>
      </c>
      <c r="C1106" s="14" t="inlineStr">
        <is>
          <t>lpg</t>
        </is>
      </c>
      <c r="D1106" s="14" t="inlineStr">
        <is>
          <t>foo</t>
        </is>
      </c>
      <c r="E1106" s="14" t="inlineStr">
        <is>
          <t>REVENUE</t>
        </is>
      </c>
      <c r="F1106" s="78" t="inlineStr">
        <is>
          <t>REVENUE(AD1477,Settings!$C$13,INDEX(AD$408:AD$419,$D1504))</t>
        </is>
      </c>
    </row>
    <row r="1107">
      <c r="A1107" s="14" t="n">
        <v>1505</v>
      </c>
      <c r="B1107" s="14" t="inlineStr">
        <is>
          <t>rsub</t>
        </is>
      </c>
      <c r="C1107" s="14" t="inlineStr">
        <is>
          <t>ker</t>
        </is>
      </c>
      <c r="D1107" s="14" t="inlineStr">
        <is>
          <t>foo</t>
        </is>
      </c>
      <c r="E1107" s="14" t="inlineStr">
        <is>
          <t>REVENUE</t>
        </is>
      </c>
      <c r="F1107" s="78" t="inlineStr">
        <is>
          <t>REVENUE(AD1478,Settings!$C$13,INDEX(AD$408:AD$419,$D1505))</t>
        </is>
      </c>
    </row>
    <row r="1108">
      <c r="A1108" s="14" t="n">
        <v>1506</v>
      </c>
      <c r="B1108" s="14" t="inlineStr">
        <is>
          <t>rsub</t>
        </is>
      </c>
      <c r="C1108" s="14" t="inlineStr">
        <is>
          <t>oop</t>
        </is>
      </c>
      <c r="D1108" s="14" t="inlineStr">
        <is>
          <t>foo</t>
        </is>
      </c>
      <c r="E1108" s="14" t="inlineStr">
        <is>
          <t>REVENUE</t>
        </is>
      </c>
      <c r="F1108" s="78" t="inlineStr">
        <is>
          <t>REVENUE(AD1479,Settings!$C$13,INDEX(AD$408:AD$419,$D1506))</t>
        </is>
      </c>
    </row>
    <row r="1109">
      <c r="A1109" s="14" t="n">
        <v>1507</v>
      </c>
      <c r="B1109" s="14" t="inlineStr">
        <is>
          <t>rsub</t>
        </is>
      </c>
      <c r="C1109" s="14" t="inlineStr">
        <is>
          <t>bio</t>
        </is>
      </c>
      <c r="D1109" s="14" t="inlineStr">
        <is>
          <t>foo</t>
        </is>
      </c>
      <c r="E1109" s="14" t="inlineStr">
        <is>
          <t>REVENUE</t>
        </is>
      </c>
      <c r="F1109" s="78" t="inlineStr">
        <is>
          <t>REVENUE(AD1480,Settings!$C$13,INDEX(AD$408:AD$419,$D1507))</t>
        </is>
      </c>
    </row>
    <row r="1110">
      <c r="A1110" s="14" t="n">
        <v>1509</v>
      </c>
      <c r="B1110" s="14" t="inlineStr">
        <is>
          <t>rnew</t>
        </is>
      </c>
      <c r="C1110" s="14" t="inlineStr">
        <is>
          <t>coa</t>
        </is>
      </c>
      <c r="D1110" s="14" t="inlineStr">
        <is>
          <t>foo</t>
        </is>
      </c>
      <c r="E1110" s="14" t="inlineStr">
        <is>
          <t>REVENUE</t>
        </is>
      </c>
      <c r="F1110" s="78" t="inlineStr">
        <is>
          <t>REVENUE(AD1473,Settings!$C$13,NEWREVRATE(AD1419,AD1437,AD1428,AD$201,AD1446,$D1509))</t>
        </is>
      </c>
    </row>
    <row r="1111">
      <c r="A1111" s="14" t="n">
        <v>1510</v>
      </c>
      <c r="B1111" s="14" t="inlineStr">
        <is>
          <t>rnew</t>
        </is>
      </c>
      <c r="C1111" s="14" t="inlineStr">
        <is>
          <t>nga</t>
        </is>
      </c>
      <c r="D1111" s="14" t="inlineStr">
        <is>
          <t>foo</t>
        </is>
      </c>
      <c r="E1111" s="14" t="inlineStr">
        <is>
          <t>REVENUE</t>
        </is>
      </c>
      <c r="F1111" s="78" t="inlineStr">
        <is>
          <t>REVENUE(AD1474,Settings!$C$13,NEWREVRATE(AD1420,AD1438,AD1429,AD$201,AD1447,$D1510))</t>
        </is>
      </c>
    </row>
    <row r="1112">
      <c r="A1112" s="14" t="n">
        <v>1511</v>
      </c>
      <c r="B1112" s="14" t="inlineStr">
        <is>
          <t>rnew</t>
        </is>
      </c>
      <c r="C1112" s="14" t="inlineStr">
        <is>
          <t>gso</t>
        </is>
      </c>
      <c r="D1112" s="14" t="inlineStr">
        <is>
          <t>foo</t>
        </is>
      </c>
      <c r="E1112" s="14" t="inlineStr">
        <is>
          <t>REVENUE</t>
        </is>
      </c>
      <c r="F1112" s="78" t="inlineStr">
        <is>
          <t>REVENUE(AD1475,Settings!$C$13,NEWREVRATE(AD1421,AD1439,AD1430,AD$201,AD1448,$D1511))</t>
        </is>
      </c>
    </row>
    <row r="1113">
      <c r="A1113" s="14" t="n">
        <v>1512</v>
      </c>
      <c r="B1113" s="14" t="inlineStr">
        <is>
          <t>rnew</t>
        </is>
      </c>
      <c r="C1113" s="14" t="inlineStr">
        <is>
          <t>die</t>
        </is>
      </c>
      <c r="D1113" s="14" t="inlineStr">
        <is>
          <t>foo</t>
        </is>
      </c>
      <c r="E1113" s="14" t="inlineStr">
        <is>
          <t>REVENUE</t>
        </is>
      </c>
      <c r="F1113" s="78" t="inlineStr">
        <is>
          <t>REVENUE(AD1476,Settings!$C$13,NEWREVRATE(AD1422,AD1440,AD1431,AD$201,AD1449,$D1512))</t>
        </is>
      </c>
    </row>
    <row r="1114">
      <c r="A1114" s="14" t="n">
        <v>1513</v>
      </c>
      <c r="B1114" s="14" t="inlineStr">
        <is>
          <t>rnew</t>
        </is>
      </c>
      <c r="C1114" s="14" t="inlineStr">
        <is>
          <t>lpg</t>
        </is>
      </c>
      <c r="D1114" s="14" t="inlineStr">
        <is>
          <t>foo</t>
        </is>
      </c>
      <c r="E1114" s="14" t="inlineStr">
        <is>
          <t>REVENUE</t>
        </is>
      </c>
      <c r="F1114" s="78" t="inlineStr">
        <is>
          <t>REVENUE(AD1477,Settings!$C$13,NEWREVRATE(AD1423,AD1441,AD1432,AD$201,AD1450,$D1513))</t>
        </is>
      </c>
    </row>
    <row r="1115">
      <c r="A1115" s="14" t="n">
        <v>1514</v>
      </c>
      <c r="B1115" s="14" t="inlineStr">
        <is>
          <t>rnew</t>
        </is>
      </c>
      <c r="C1115" s="14" t="inlineStr">
        <is>
          <t>ker</t>
        </is>
      </c>
      <c r="D1115" s="14" t="inlineStr">
        <is>
          <t>foo</t>
        </is>
      </c>
      <c r="E1115" s="14" t="inlineStr">
        <is>
          <t>REVENUE</t>
        </is>
      </c>
      <c r="F1115" s="78" t="inlineStr">
        <is>
          <t>REVENUE(AD1478,Settings!$C$13,NEWREVRATE(AD1424,AD1442,AD1433,AD$201,AD1451,$D1514))</t>
        </is>
      </c>
    </row>
    <row r="1116">
      <c r="A1116" s="14" t="n">
        <v>1515</v>
      </c>
      <c r="B1116" s="14" t="inlineStr">
        <is>
          <t>rnew</t>
        </is>
      </c>
      <c r="C1116" s="14" t="inlineStr">
        <is>
          <t>oop</t>
        </is>
      </c>
      <c r="D1116" s="14" t="inlineStr">
        <is>
          <t>foo</t>
        </is>
      </c>
      <c r="E1116" s="14" t="inlineStr">
        <is>
          <t>REVENUE</t>
        </is>
      </c>
      <c r="F1116" s="78" t="inlineStr">
        <is>
          <t>REVENUE(AD1479,Settings!$C$13,NEWREVRATE(AD1425,AD1443,AD1434,AD$201,AD1452,$D1515))</t>
        </is>
      </c>
    </row>
    <row r="1117">
      <c r="A1117" s="14" t="n">
        <v>1516</v>
      </c>
      <c r="B1117" s="14" t="inlineStr">
        <is>
          <t>rnew</t>
        </is>
      </c>
      <c r="C1117" s="14" t="inlineStr">
        <is>
          <t>bio</t>
        </is>
      </c>
      <c r="D1117" s="14" t="inlineStr">
        <is>
          <t>foo</t>
        </is>
      </c>
      <c r="E1117" s="14" t="inlineStr">
        <is>
          <t>REVENUE</t>
        </is>
      </c>
      <c r="F1117" s="78" t="inlineStr">
        <is>
          <t>REVENUE(AD1480,Settings!$C$13,NEWREVRATE(AD1426,AD1444,AD1435,AD$201,AD1453,$D1516))</t>
        </is>
      </c>
    </row>
    <row r="1118">
      <c r="A1118" s="14" t="n">
        <v>1520</v>
      </c>
      <c r="B1118" s="14" t="inlineStr">
        <is>
          <t>ctxnew</t>
        </is>
      </c>
      <c r="C1118" s="14" t="inlineStr">
        <is>
          <t>coa</t>
        </is>
      </c>
      <c r="D1118" s="14" t="inlineStr">
        <is>
          <t>srv</t>
        </is>
      </c>
      <c r="E1118" s="14" t="inlineStr">
        <is>
          <t>CARBONTAX</t>
        </is>
      </c>
      <c r="F1118" s="78" t="inlineStr">
        <is>
          <t>CARBONTAX(INDEX(AD$263:AD$279,$F1520),$D1520,INDEX(AD$23:AD$30,$E1520))</t>
        </is>
      </c>
    </row>
    <row r="1119">
      <c r="A1119" s="14" t="n">
        <v>1521</v>
      </c>
      <c r="B1119" s="14" t="inlineStr">
        <is>
          <t>ctxnew</t>
        </is>
      </c>
      <c r="C1119" s="14" t="inlineStr">
        <is>
          <t>nga</t>
        </is>
      </c>
      <c r="D1119" s="14" t="inlineStr">
        <is>
          <t>srv</t>
        </is>
      </c>
      <c r="E1119" s="14" t="inlineStr">
        <is>
          <t>CARBONTAX</t>
        </is>
      </c>
      <c r="F1119" s="78" t="inlineStr">
        <is>
          <t>CARBONTAX(INDEX(AD$263:AD$279,$F1521),$D1521,INDEX(AD$23:AD$30,$E1521))</t>
        </is>
      </c>
    </row>
    <row r="1120">
      <c r="A1120" s="14" t="n">
        <v>1522</v>
      </c>
      <c r="B1120" s="14" t="inlineStr">
        <is>
          <t>ctxnew</t>
        </is>
      </c>
      <c r="C1120" s="14" t="inlineStr">
        <is>
          <t>gso</t>
        </is>
      </c>
      <c r="D1120" s="14" t="inlineStr">
        <is>
          <t>srv</t>
        </is>
      </c>
      <c r="E1120" s="14" t="inlineStr">
        <is>
          <t>CARBONTAX</t>
        </is>
      </c>
      <c r="F1120" s="78" t="inlineStr">
        <is>
          <t>CARBONTAX(INDEX(AD$263:AD$279,$F1522),$D1522,INDEX(AD$23:AD$30,$E1522))</t>
        </is>
      </c>
    </row>
    <row r="1121">
      <c r="A1121" s="14" t="n">
        <v>1523</v>
      </c>
      <c r="B1121" s="14" t="inlineStr">
        <is>
          <t>ctxnew</t>
        </is>
      </c>
      <c r="C1121" s="14" t="inlineStr">
        <is>
          <t>die</t>
        </is>
      </c>
      <c r="D1121" s="14" t="inlineStr">
        <is>
          <t>srv</t>
        </is>
      </c>
      <c r="E1121" s="14" t="inlineStr">
        <is>
          <t>CARBONTAX</t>
        </is>
      </c>
      <c r="F1121" s="78" t="inlineStr">
        <is>
          <t>CARBONTAX(INDEX(AD$263:AD$279,$F1523),$D1523,INDEX(AD$23:AD$30,$E1523))</t>
        </is>
      </c>
    </row>
    <row r="1122">
      <c r="A1122" s="14" t="n">
        <v>1524</v>
      </c>
      <c r="B1122" s="14" t="inlineStr">
        <is>
          <t>ctxnew</t>
        </is>
      </c>
      <c r="C1122" s="14" t="inlineStr">
        <is>
          <t>lpg</t>
        </is>
      </c>
      <c r="D1122" s="14" t="inlineStr">
        <is>
          <t>srv</t>
        </is>
      </c>
      <c r="E1122" s="14" t="inlineStr">
        <is>
          <t>CARBONTAX</t>
        </is>
      </c>
      <c r="F1122" s="78" t="inlineStr">
        <is>
          <t>CARBONTAX(INDEX(AD$263:AD$279,$F1524),$D1524,INDEX(AD$23:AD$30,$E1524))</t>
        </is>
      </c>
    </row>
    <row r="1123">
      <c r="A1123" s="14" t="n">
        <v>1525</v>
      </c>
      <c r="B1123" s="14" t="inlineStr">
        <is>
          <t>ctxnew</t>
        </is>
      </c>
      <c r="C1123" s="14" t="inlineStr">
        <is>
          <t>ker</t>
        </is>
      </c>
      <c r="D1123" s="14" t="inlineStr">
        <is>
          <t>srv</t>
        </is>
      </c>
      <c r="E1123" s="14" t="inlineStr">
        <is>
          <t>CARBONTAX</t>
        </is>
      </c>
      <c r="F1123" s="78" t="inlineStr">
        <is>
          <t>CARBONTAX(INDEX(AD$263:AD$279,$F1525),$D1525,INDEX(AD$23:AD$30,$E1525))</t>
        </is>
      </c>
    </row>
    <row r="1124">
      <c r="A1124" s="14" t="n">
        <v>1526</v>
      </c>
      <c r="B1124" s="14" t="inlineStr">
        <is>
          <t>ctxnew</t>
        </is>
      </c>
      <c r="C1124" s="14" t="inlineStr">
        <is>
          <t>oop</t>
        </is>
      </c>
      <c r="D1124" s="14" t="inlineStr">
        <is>
          <t>srv</t>
        </is>
      </c>
      <c r="E1124" s="14" t="inlineStr">
        <is>
          <t>CARBONTAX</t>
        </is>
      </c>
      <c r="F1124" s="78" t="inlineStr">
        <is>
          <t>CARBONTAX(INDEX(AD$263:AD$279,$F1526),$D1526,INDEX(AD$23:AD$30,$E1526))</t>
        </is>
      </c>
    </row>
    <row r="1125">
      <c r="A1125" s="14" t="n">
        <v>1527</v>
      </c>
      <c r="B1125" s="14" t="inlineStr">
        <is>
          <t>ctxnew</t>
        </is>
      </c>
      <c r="C1125" s="14" t="inlineStr">
        <is>
          <t>bio</t>
        </is>
      </c>
      <c r="D1125" s="14" t="inlineStr">
        <is>
          <t>srv</t>
        </is>
      </c>
      <c r="E1125" s="14" t="inlineStr">
        <is>
          <t>CARBONTAX</t>
        </is>
      </c>
      <c r="F1125" s="78" t="inlineStr">
        <is>
          <t>CARBONTAX(INDEX(AD$263:AD$279,$F1527),$D1527,INDEX(AD$23:AD$30,$E1527))</t>
        </is>
      </c>
    </row>
    <row r="1126">
      <c r="A1126" s="14" t="n">
        <v>1529</v>
      </c>
      <c r="B1126" s="14" t="inlineStr">
        <is>
          <t>ets</t>
        </is>
      </c>
      <c r="C1126" s="14" t="inlineStr">
        <is>
          <t>coa</t>
        </is>
      </c>
      <c r="D1126" s="14" t="inlineStr">
        <is>
          <t>srv</t>
        </is>
      </c>
      <c r="E1126" s="14" t="inlineStr">
        <is>
          <t>ETSCOST</t>
        </is>
      </c>
      <c r="F1126" s="78" t="inlineStr">
        <is>
          <t>ETSCOST(INDEX(AD$280:AD$296,$E1529),$D1529)</t>
        </is>
      </c>
    </row>
    <row r="1127">
      <c r="A1127" s="14" t="n">
        <v>1530</v>
      </c>
      <c r="B1127" s="14" t="inlineStr">
        <is>
          <t>ets</t>
        </is>
      </c>
      <c r="C1127" s="14" t="inlineStr">
        <is>
          <t>nga</t>
        </is>
      </c>
      <c r="D1127" s="14" t="inlineStr">
        <is>
          <t>srv</t>
        </is>
      </c>
      <c r="E1127" s="14" t="inlineStr">
        <is>
          <t>ETSCOST</t>
        </is>
      </c>
      <c r="F1127" s="78" t="inlineStr">
        <is>
          <t>ETSCOST(INDEX(AD$280:AD$296,$E1530),$D1530)</t>
        </is>
      </c>
    </row>
    <row r="1128">
      <c r="A1128" s="14" t="n">
        <v>1531</v>
      </c>
      <c r="B1128" s="14" t="inlineStr">
        <is>
          <t>ets</t>
        </is>
      </c>
      <c r="C1128" s="14" t="inlineStr">
        <is>
          <t>gso</t>
        </is>
      </c>
      <c r="D1128" s="14" t="inlineStr">
        <is>
          <t>srv</t>
        </is>
      </c>
      <c r="E1128" s="14" t="inlineStr">
        <is>
          <t>ETSCOST</t>
        </is>
      </c>
      <c r="F1128" s="78" t="inlineStr">
        <is>
          <t>ETSCOST(INDEX(AD$280:AD$296,$E1531),$D1531)</t>
        </is>
      </c>
    </row>
    <row r="1129">
      <c r="A1129" s="14" t="n">
        <v>1532</v>
      </c>
      <c r="B1129" s="14" t="inlineStr">
        <is>
          <t>ets</t>
        </is>
      </c>
      <c r="C1129" s="14" t="inlineStr">
        <is>
          <t>die</t>
        </is>
      </c>
      <c r="D1129" s="14" t="inlineStr">
        <is>
          <t>srv</t>
        </is>
      </c>
      <c r="E1129" s="14" t="inlineStr">
        <is>
          <t>ETSCOST</t>
        </is>
      </c>
      <c r="F1129" s="78" t="inlineStr">
        <is>
          <t>ETSCOST(INDEX(AD$280:AD$296,$E1532),$D1532)</t>
        </is>
      </c>
    </row>
    <row r="1130">
      <c r="A1130" s="14" t="n">
        <v>1533</v>
      </c>
      <c r="B1130" s="14" t="inlineStr">
        <is>
          <t>ets</t>
        </is>
      </c>
      <c r="C1130" s="14" t="inlineStr">
        <is>
          <t>lpg</t>
        </is>
      </c>
      <c r="D1130" s="14" t="inlineStr">
        <is>
          <t>srv</t>
        </is>
      </c>
      <c r="E1130" s="14" t="inlineStr">
        <is>
          <t>ETSCOST</t>
        </is>
      </c>
      <c r="F1130" s="78" t="inlineStr">
        <is>
          <t>ETSCOST(INDEX(AD$280:AD$296,$E1533),$D1533)</t>
        </is>
      </c>
    </row>
    <row r="1131">
      <c r="A1131" s="14" t="n">
        <v>1534</v>
      </c>
      <c r="B1131" s="14" t="inlineStr">
        <is>
          <t>ets</t>
        </is>
      </c>
      <c r="C1131" s="14" t="inlineStr">
        <is>
          <t>ker</t>
        </is>
      </c>
      <c r="D1131" s="14" t="inlineStr">
        <is>
          <t>srv</t>
        </is>
      </c>
      <c r="E1131" s="14" t="inlineStr">
        <is>
          <t>ETSCOST</t>
        </is>
      </c>
      <c r="F1131" s="78" t="inlineStr">
        <is>
          <t>ETSCOST(INDEX(AD$280:AD$296,$E1534),$D1534)</t>
        </is>
      </c>
    </row>
    <row r="1132">
      <c r="A1132" s="14" t="n">
        <v>1535</v>
      </c>
      <c r="B1132" s="14" t="inlineStr">
        <is>
          <t>ets</t>
        </is>
      </c>
      <c r="C1132" s="14" t="inlineStr">
        <is>
          <t>oop</t>
        </is>
      </c>
      <c r="D1132" s="14" t="inlineStr">
        <is>
          <t>srv</t>
        </is>
      </c>
      <c r="E1132" s="14" t="inlineStr">
        <is>
          <t>ETSCOST</t>
        </is>
      </c>
      <c r="F1132" s="78" t="inlineStr">
        <is>
          <t>ETSCOST(INDEX(AD$280:AD$296,$E1535),$D1535)</t>
        </is>
      </c>
    </row>
    <row r="1133">
      <c r="A1133" s="14" t="n">
        <v>1536</v>
      </c>
      <c r="B1133" s="14" t="inlineStr">
        <is>
          <t>ets</t>
        </is>
      </c>
      <c r="C1133" s="14" t="inlineStr">
        <is>
          <t>bio</t>
        </is>
      </c>
      <c r="D1133" s="14" t="inlineStr">
        <is>
          <t>srv</t>
        </is>
      </c>
      <c r="E1133" s="14" t="inlineStr">
        <is>
          <t>ETSCOST</t>
        </is>
      </c>
      <c r="F1133" s="78" t="inlineStr">
        <is>
          <t>ETSCOST(INDEX(AD$280:AD$296,$E1536),$D1536)</t>
        </is>
      </c>
    </row>
    <row r="1134">
      <c r="A1134" s="14" t="n">
        <v>1538</v>
      </c>
      <c r="B1134" s="14" t="inlineStr">
        <is>
          <t>ntx</t>
        </is>
      </c>
      <c r="C1134" s="14" t="inlineStr">
        <is>
          <t>coa</t>
        </is>
      </c>
      <c r="D1134" s="14" t="inlineStr">
        <is>
          <t>srv</t>
        </is>
      </c>
      <c r="E1134" s="14" t="inlineStr">
        <is>
          <t>NEWEXCISE</t>
        </is>
      </c>
      <c r="F1134" s="78" t="inlineStr">
        <is>
          <t>NEWEXCISE(INDEX(AD$80:AD$93,$D1538),$E1538)</t>
        </is>
      </c>
    </row>
    <row r="1135">
      <c r="A1135" s="14" t="n">
        <v>1539</v>
      </c>
      <c r="B1135" s="14" t="inlineStr">
        <is>
          <t>ntx</t>
        </is>
      </c>
      <c r="C1135" s="14" t="inlineStr">
        <is>
          <t>nga</t>
        </is>
      </c>
      <c r="D1135" s="14" t="inlineStr">
        <is>
          <t>srv</t>
        </is>
      </c>
      <c r="E1135" s="14" t="inlineStr">
        <is>
          <t>NEWEXCISE</t>
        </is>
      </c>
      <c r="F1135" s="78" t="inlineStr">
        <is>
          <t>NEWEXCISE(INDEX(AD$80:AD$93,$D1539),$E1539)</t>
        </is>
      </c>
    </row>
    <row r="1136">
      <c r="A1136" s="14" t="n">
        <v>1540</v>
      </c>
      <c r="B1136" s="14" t="inlineStr">
        <is>
          <t>ntx</t>
        </is>
      </c>
      <c r="C1136" s="14" t="inlineStr">
        <is>
          <t>gso</t>
        </is>
      </c>
      <c r="D1136" s="14" t="inlineStr">
        <is>
          <t>srv</t>
        </is>
      </c>
      <c r="E1136" s="14" t="inlineStr">
        <is>
          <t>NEWEXCISE</t>
        </is>
      </c>
      <c r="F1136" s="78" t="inlineStr">
        <is>
          <t>NEWEXCISE(INDEX(AD$80:AD$93,$D1540),$E1540)</t>
        </is>
      </c>
    </row>
    <row r="1137">
      <c r="A1137" s="14" t="n">
        <v>1541</v>
      </c>
      <c r="B1137" s="14" t="inlineStr">
        <is>
          <t>ntx</t>
        </is>
      </c>
      <c r="C1137" s="14" t="inlineStr">
        <is>
          <t>die</t>
        </is>
      </c>
      <c r="D1137" s="14" t="inlineStr">
        <is>
          <t>srv</t>
        </is>
      </c>
      <c r="E1137" s="14" t="inlineStr">
        <is>
          <t>NEWEXCISE</t>
        </is>
      </c>
      <c r="F1137" s="78" t="inlineStr">
        <is>
          <t>NEWEXCISE(INDEX(AD$80:AD$93,$D1541),$E1541)</t>
        </is>
      </c>
    </row>
    <row r="1138">
      <c r="A1138" s="14" t="n">
        <v>1542</v>
      </c>
      <c r="B1138" s="14" t="inlineStr">
        <is>
          <t>ntx</t>
        </is>
      </c>
      <c r="C1138" s="14" t="inlineStr">
        <is>
          <t>lpg</t>
        </is>
      </c>
      <c r="D1138" s="14" t="inlineStr">
        <is>
          <t>srv</t>
        </is>
      </c>
      <c r="E1138" s="14" t="inlineStr">
        <is>
          <t>NEWEXCISE</t>
        </is>
      </c>
      <c r="F1138" s="78" t="inlineStr">
        <is>
          <t>NEWEXCISE(INDEX(AD$80:AD$93,$D1542),$E1542)</t>
        </is>
      </c>
    </row>
    <row r="1139">
      <c r="A1139" s="14" t="n">
        <v>1543</v>
      </c>
      <c r="B1139" s="14" t="inlineStr">
        <is>
          <t>ntx</t>
        </is>
      </c>
      <c r="C1139" s="14" t="inlineStr">
        <is>
          <t>ker</t>
        </is>
      </c>
      <c r="D1139" s="14" t="inlineStr">
        <is>
          <t>srv</t>
        </is>
      </c>
      <c r="E1139" s="14" t="inlineStr">
        <is>
          <t>NEWEXCISE</t>
        </is>
      </c>
      <c r="F1139" s="78" t="inlineStr">
        <is>
          <t>NEWEXCISE(INDEX(AD$80:AD$93,$D1543),$E1543)</t>
        </is>
      </c>
    </row>
    <row r="1140">
      <c r="A1140" s="14" t="n">
        <v>1544</v>
      </c>
      <c r="B1140" s="14" t="inlineStr">
        <is>
          <t>ntx</t>
        </is>
      </c>
      <c r="C1140" s="14" t="inlineStr">
        <is>
          <t>oop</t>
        </is>
      </c>
      <c r="D1140" s="14" t="inlineStr">
        <is>
          <t>srv</t>
        </is>
      </c>
      <c r="E1140" s="14" t="inlineStr">
        <is>
          <t>NEWEXCISE</t>
        </is>
      </c>
      <c r="F1140" s="78" t="inlineStr">
        <is>
          <t>NEWEXCISE(INDEX(AD$80:AD$93,$D1544),$E1544)</t>
        </is>
      </c>
    </row>
    <row r="1141">
      <c r="A1141" s="14" t="n">
        <v>1545</v>
      </c>
      <c r="B1141" s="14" t="inlineStr">
        <is>
          <t>ntx</t>
        </is>
      </c>
      <c r="C1141" s="14" t="inlineStr">
        <is>
          <t>bio</t>
        </is>
      </c>
      <c r="D1141" s="14" t="inlineStr">
        <is>
          <t>srv</t>
        </is>
      </c>
      <c r="E1141" s="14" t="inlineStr">
        <is>
          <t>NEWEXCISE</t>
        </is>
      </c>
      <c r="F1141" s="78" t="inlineStr">
        <is>
          <t>NEWEXCISE(INDEX(AD$80:AD$93,$D1545),$E1545)</t>
        </is>
      </c>
    </row>
    <row r="1142">
      <c r="A1142" s="14" t="n">
        <v>1547</v>
      </c>
      <c r="B1142" s="14" t="inlineStr">
        <is>
          <t>nce</t>
        </is>
      </c>
      <c r="C1142" s="14" t="inlineStr">
        <is>
          <t>coa</t>
        </is>
      </c>
      <c r="D1142" s="14" t="inlineStr">
        <is>
          <t>srv</t>
        </is>
      </c>
      <c r="E1142" s="14" t="inlineStr">
        <is>
          <t>NEWPOLICY</t>
        </is>
      </c>
      <c r="F1142" s="78" t="inlineStr">
        <is>
          <t>NEWPOLICY(AD1520,AD1529,AD1538)</t>
        </is>
      </c>
    </row>
    <row r="1143">
      <c r="A1143" s="14" t="n">
        <v>1548</v>
      </c>
      <c r="B1143" s="14" t="inlineStr">
        <is>
          <t>nce</t>
        </is>
      </c>
      <c r="C1143" s="14" t="inlineStr">
        <is>
          <t>nga</t>
        </is>
      </c>
      <c r="D1143" s="14" t="inlineStr">
        <is>
          <t>srv</t>
        </is>
      </c>
      <c r="E1143" s="14" t="inlineStr">
        <is>
          <t>NEWPOLICY</t>
        </is>
      </c>
      <c r="F1143" s="78" t="inlineStr">
        <is>
          <t>NEWPOLICY(AD1521,AD1530,AD1539)</t>
        </is>
      </c>
    </row>
    <row r="1144">
      <c r="A1144" s="14" t="n">
        <v>1549</v>
      </c>
      <c r="B1144" s="14" t="inlineStr">
        <is>
          <t>nce</t>
        </is>
      </c>
      <c r="C1144" s="14" t="inlineStr">
        <is>
          <t>gso</t>
        </is>
      </c>
      <c r="D1144" s="14" t="inlineStr">
        <is>
          <t>srv</t>
        </is>
      </c>
      <c r="E1144" s="14" t="inlineStr">
        <is>
          <t>NEWPOLICY</t>
        </is>
      </c>
      <c r="F1144" s="78" t="inlineStr">
        <is>
          <t>NEWPOLICY(AD1522,AD1531,AD1540)</t>
        </is>
      </c>
    </row>
    <row r="1145">
      <c r="A1145" s="14" t="n">
        <v>1550</v>
      </c>
      <c r="B1145" s="14" t="inlineStr">
        <is>
          <t>nce</t>
        </is>
      </c>
      <c r="C1145" s="14" t="inlineStr">
        <is>
          <t>die</t>
        </is>
      </c>
      <c r="D1145" s="14" t="inlineStr">
        <is>
          <t>srv</t>
        </is>
      </c>
      <c r="E1145" s="14" t="inlineStr">
        <is>
          <t>NEWPOLICY</t>
        </is>
      </c>
      <c r="F1145" s="78" t="inlineStr">
        <is>
          <t>NEWPOLICY(AD1523,AD1532,AD1541)</t>
        </is>
      </c>
    </row>
    <row r="1146">
      <c r="A1146" s="14" t="n">
        <v>1551</v>
      </c>
      <c r="B1146" s="14" t="inlineStr">
        <is>
          <t>nce</t>
        </is>
      </c>
      <c r="C1146" s="14" t="inlineStr">
        <is>
          <t>lpg</t>
        </is>
      </c>
      <c r="D1146" s="14" t="inlineStr">
        <is>
          <t>srv</t>
        </is>
      </c>
      <c r="E1146" s="14" t="inlineStr">
        <is>
          <t>NEWPOLICY</t>
        </is>
      </c>
      <c r="F1146" s="78" t="inlineStr">
        <is>
          <t>NEWPOLICY(AD1524,AD1533,AD1542)</t>
        </is>
      </c>
    </row>
    <row r="1147">
      <c r="A1147" s="14" t="n">
        <v>1552</v>
      </c>
      <c r="B1147" s="14" t="inlineStr">
        <is>
          <t>nce</t>
        </is>
      </c>
      <c r="C1147" s="14" t="inlineStr">
        <is>
          <t>ker</t>
        </is>
      </c>
      <c r="D1147" s="14" t="inlineStr">
        <is>
          <t>srv</t>
        </is>
      </c>
      <c r="E1147" s="14" t="inlineStr">
        <is>
          <t>NEWPOLICY</t>
        </is>
      </c>
      <c r="F1147" s="78" t="inlineStr">
        <is>
          <t>NEWPOLICY(AD1525,AD1534,AD1543)</t>
        </is>
      </c>
    </row>
    <row r="1148">
      <c r="A1148" s="14" t="n">
        <v>1553</v>
      </c>
      <c r="B1148" s="14" t="inlineStr">
        <is>
          <t>nce</t>
        </is>
      </c>
      <c r="C1148" s="14" t="inlineStr">
        <is>
          <t>oop</t>
        </is>
      </c>
      <c r="D1148" s="14" t="inlineStr">
        <is>
          <t>srv</t>
        </is>
      </c>
      <c r="E1148" s="14" t="inlineStr">
        <is>
          <t>NEWPOLICY</t>
        </is>
      </c>
      <c r="F1148" s="78" t="inlineStr">
        <is>
          <t>NEWPOLICY(AD1526,AD1535,AD1544)</t>
        </is>
      </c>
    </row>
    <row r="1149">
      <c r="A1149" s="14" t="n">
        <v>1554</v>
      </c>
      <c r="B1149" s="14" t="inlineStr">
        <is>
          <t>nce</t>
        </is>
      </c>
      <c r="C1149" s="14" t="inlineStr">
        <is>
          <t>bio</t>
        </is>
      </c>
      <c r="D1149" s="14" t="inlineStr">
        <is>
          <t>srv</t>
        </is>
      </c>
      <c r="E1149" s="14" t="inlineStr">
        <is>
          <t>NEWPOLICY</t>
        </is>
      </c>
      <c r="F1149" s="78" t="inlineStr">
        <is>
          <t>NEWPOLICY(AD1527,AD1536,AD1545)</t>
        </is>
      </c>
    </row>
    <row r="1150">
      <c r="A1150" s="14" t="n">
        <v>1556</v>
      </c>
      <c r="B1150" s="14" t="inlineStr">
        <is>
          <t>atp</t>
        </is>
      </c>
      <c r="C1150" s="14" t="inlineStr">
        <is>
          <t>coa</t>
        </is>
      </c>
      <c r="D1150" s="14" t="inlineStr">
        <is>
          <t>srv</t>
        </is>
      </c>
      <c r="E1150" s="14" t="inlineStr">
        <is>
          <t>POSTTAX</t>
        </is>
      </c>
      <c r="F1150" s="78" t="inlineStr">
        <is>
          <t>POSTTAX(INDEX(AD$369:AD$380,$D1556),AD1547,$E1556)</t>
        </is>
      </c>
    </row>
    <row r="1151">
      <c r="A1151" s="14" t="n">
        <v>1557</v>
      </c>
      <c r="B1151" s="14" t="inlineStr">
        <is>
          <t>atp</t>
        </is>
      </c>
      <c r="C1151" s="14" t="inlineStr">
        <is>
          <t>nga</t>
        </is>
      </c>
      <c r="D1151" s="14" t="inlineStr">
        <is>
          <t>srv</t>
        </is>
      </c>
      <c r="E1151" s="14" t="inlineStr">
        <is>
          <t>POSTTAX</t>
        </is>
      </c>
      <c r="F1151" s="78" t="inlineStr">
        <is>
          <t>POSTTAX(INDEX(AD$369:AD$380,$D1557),AD1548,$E1557)</t>
        </is>
      </c>
    </row>
    <row r="1152">
      <c r="A1152" s="14" t="n">
        <v>1558</v>
      </c>
      <c r="B1152" s="14" t="inlineStr">
        <is>
          <t>atp</t>
        </is>
      </c>
      <c r="C1152" s="14" t="inlineStr">
        <is>
          <t>gso</t>
        </is>
      </c>
      <c r="D1152" s="14" t="inlineStr">
        <is>
          <t>srv</t>
        </is>
      </c>
      <c r="E1152" s="14" t="inlineStr">
        <is>
          <t>POSTTAX</t>
        </is>
      </c>
      <c r="F1152" s="78" t="inlineStr">
        <is>
          <t>POSTTAX(INDEX(AD$369:AD$380,$D1558),AD1549,$E1558)</t>
        </is>
      </c>
    </row>
    <row r="1153">
      <c r="A1153" s="14" t="n">
        <v>1559</v>
      </c>
      <c r="B1153" s="14" t="inlineStr">
        <is>
          <t>atp</t>
        </is>
      </c>
      <c r="C1153" s="14" t="inlineStr">
        <is>
          <t>die</t>
        </is>
      </c>
      <c r="D1153" s="14" t="inlineStr">
        <is>
          <t>srv</t>
        </is>
      </c>
      <c r="E1153" s="14" t="inlineStr">
        <is>
          <t>POSTTAX</t>
        </is>
      </c>
      <c r="F1153" s="78" t="inlineStr">
        <is>
          <t>POSTTAX(INDEX(AD$369:AD$380,$D1559),AD1550,$E1559)</t>
        </is>
      </c>
    </row>
    <row r="1154">
      <c r="A1154" s="14" t="n">
        <v>1560</v>
      </c>
      <c r="B1154" s="14" t="inlineStr">
        <is>
          <t>atp</t>
        </is>
      </c>
      <c r="C1154" s="14" t="inlineStr">
        <is>
          <t>lpg</t>
        </is>
      </c>
      <c r="D1154" s="14" t="inlineStr">
        <is>
          <t>srv</t>
        </is>
      </c>
      <c r="E1154" s="14" t="inlineStr">
        <is>
          <t>POSTTAX</t>
        </is>
      </c>
      <c r="F1154" s="78" t="inlineStr">
        <is>
          <t>POSTTAX(INDEX(AD$369:AD$380,$D1560),AD1551,$E1560)</t>
        </is>
      </c>
    </row>
    <row r="1155">
      <c r="A1155" s="14" t="n">
        <v>1561</v>
      </c>
      <c r="B1155" s="14" t="inlineStr">
        <is>
          <t>atp</t>
        </is>
      </c>
      <c r="C1155" s="14" t="inlineStr">
        <is>
          <t>ker</t>
        </is>
      </c>
      <c r="D1155" s="14" t="inlineStr">
        <is>
          <t>srv</t>
        </is>
      </c>
      <c r="E1155" s="14" t="inlineStr">
        <is>
          <t>POSTTAX</t>
        </is>
      </c>
      <c r="F1155" s="78" t="inlineStr">
        <is>
          <t>POSTTAX(INDEX(AD$369:AD$380,$D1561),AD1552,$E1561)</t>
        </is>
      </c>
    </row>
    <row r="1156">
      <c r="A1156" s="14" t="n">
        <v>1562</v>
      </c>
      <c r="B1156" s="14" t="inlineStr">
        <is>
          <t>atp</t>
        </is>
      </c>
      <c r="C1156" s="14" t="inlineStr">
        <is>
          <t>oop</t>
        </is>
      </c>
      <c r="D1156" s="14" t="inlineStr">
        <is>
          <t>srv</t>
        </is>
      </c>
      <c r="E1156" s="14" t="inlineStr">
        <is>
          <t>POSTTAX</t>
        </is>
      </c>
      <c r="F1156" s="78" t="inlineStr">
        <is>
          <t>POSTTAX(INDEX(AD$369:AD$380,$D1562),AD1553,$E1562)</t>
        </is>
      </c>
    </row>
    <row r="1157">
      <c r="A1157" s="14" t="n">
        <v>1563</v>
      </c>
      <c r="B1157" s="14" t="inlineStr">
        <is>
          <t>atp</t>
        </is>
      </c>
      <c r="C1157" s="14" t="inlineStr">
        <is>
          <t>bio</t>
        </is>
      </c>
      <c r="D1157" s="14" t="inlineStr">
        <is>
          <t>srv</t>
        </is>
      </c>
      <c r="E1157" s="14" t="inlineStr">
        <is>
          <t>POSTTAX</t>
        </is>
      </c>
      <c r="F1157" s="78" t="inlineStr">
        <is>
          <t>POSTTAX(INDEX(AD$369:AD$380,$D1563),AD1554,$E1563)</t>
        </is>
      </c>
    </row>
    <row r="1158">
      <c r="A1158" s="14" t="n">
        <v>1565</v>
      </c>
      <c r="B1158" s="14" t="inlineStr">
        <is>
          <t>shp</t>
        </is>
      </c>
      <c r="C1158" s="14" t="inlineStr">
        <is>
          <t>coa</t>
        </is>
      </c>
      <c r="D1158" s="14" t="inlineStr">
        <is>
          <t>srv</t>
        </is>
      </c>
      <c r="E1158" s="14" t="inlineStr">
        <is>
          <t>SHADOWGJ</t>
        </is>
      </c>
      <c r="F1158" s="78" t="inlineStr">
        <is>
          <t>SHADOWGJ(INDEX(AD$297:AD$313,$E1565),$D1565)</t>
        </is>
      </c>
    </row>
    <row r="1159">
      <c r="A1159" s="14" t="n">
        <v>1566</v>
      </c>
      <c r="B1159" s="14" t="inlineStr">
        <is>
          <t>shp</t>
        </is>
      </c>
      <c r="C1159" s="14" t="inlineStr">
        <is>
          <t>nga</t>
        </is>
      </c>
      <c r="D1159" s="14" t="inlineStr">
        <is>
          <t>srv</t>
        </is>
      </c>
      <c r="E1159" s="14" t="inlineStr">
        <is>
          <t>SHADOWGJ</t>
        </is>
      </c>
      <c r="F1159" s="78" t="inlineStr">
        <is>
          <t>SHADOWGJ(INDEX(AD$297:AD$313,$E1566),$D1566)</t>
        </is>
      </c>
    </row>
    <row r="1160">
      <c r="A1160" s="14" t="n">
        <v>1567</v>
      </c>
      <c r="B1160" s="14" t="inlineStr">
        <is>
          <t>shp</t>
        </is>
      </c>
      <c r="C1160" s="14" t="inlineStr">
        <is>
          <t>gso</t>
        </is>
      </c>
      <c r="D1160" s="14" t="inlineStr">
        <is>
          <t>srv</t>
        </is>
      </c>
      <c r="E1160" s="14" t="inlineStr">
        <is>
          <t>SHADOWGJ</t>
        </is>
      </c>
      <c r="F1160" s="78" t="inlineStr">
        <is>
          <t>SHADOWGJ(INDEX(AD$297:AD$313,$E1567),$D1567)</t>
        </is>
      </c>
    </row>
    <row r="1161">
      <c r="A1161" s="14" t="n">
        <v>1568</v>
      </c>
      <c r="B1161" s="14" t="inlineStr">
        <is>
          <t>shp</t>
        </is>
      </c>
      <c r="C1161" s="14" t="inlineStr">
        <is>
          <t>die</t>
        </is>
      </c>
      <c r="D1161" s="14" t="inlineStr">
        <is>
          <t>srv</t>
        </is>
      </c>
      <c r="E1161" s="14" t="inlineStr">
        <is>
          <t>SHADOWGJ</t>
        </is>
      </c>
      <c r="F1161" s="78" t="inlineStr">
        <is>
          <t>SHADOWGJ(INDEX(AD$297:AD$313,$E1568),$D1568)</t>
        </is>
      </c>
    </row>
    <row r="1162">
      <c r="A1162" s="14" t="n">
        <v>1569</v>
      </c>
      <c r="B1162" s="14" t="inlineStr">
        <is>
          <t>shp</t>
        </is>
      </c>
      <c r="C1162" s="14" t="inlineStr">
        <is>
          <t>lpg</t>
        </is>
      </c>
      <c r="D1162" s="14" t="inlineStr">
        <is>
          <t>srv</t>
        </is>
      </c>
      <c r="E1162" s="14" t="inlineStr">
        <is>
          <t>SHADOWGJ</t>
        </is>
      </c>
      <c r="F1162" s="78" t="inlineStr">
        <is>
          <t>SHADOWGJ(INDEX(AD$297:AD$313,$E1569),$D1569)</t>
        </is>
      </c>
    </row>
    <row r="1163">
      <c r="A1163" s="14" t="n">
        <v>1570</v>
      </c>
      <c r="B1163" s="14" t="inlineStr">
        <is>
          <t>shp</t>
        </is>
      </c>
      <c r="C1163" s="14" t="inlineStr">
        <is>
          <t>ker</t>
        </is>
      </c>
      <c r="D1163" s="14" t="inlineStr">
        <is>
          <t>srv</t>
        </is>
      </c>
      <c r="E1163" s="14" t="inlineStr">
        <is>
          <t>SHADOWGJ</t>
        </is>
      </c>
      <c r="F1163" s="78" t="inlineStr">
        <is>
          <t>SHADOWGJ(INDEX(AD$297:AD$313,$E1570),$D1570)</t>
        </is>
      </c>
    </row>
    <row r="1164">
      <c r="A1164" s="14" t="n">
        <v>1571</v>
      </c>
      <c r="B1164" s="14" t="inlineStr">
        <is>
          <t>shp</t>
        </is>
      </c>
      <c r="C1164" s="14" t="inlineStr">
        <is>
          <t>oop</t>
        </is>
      </c>
      <c r="D1164" s="14" t="inlineStr">
        <is>
          <t>srv</t>
        </is>
      </c>
      <c r="E1164" s="14" t="inlineStr">
        <is>
          <t>SHADOWGJ</t>
        </is>
      </c>
      <c r="F1164" s="78" t="inlineStr">
        <is>
          <t>SHADOWGJ(INDEX(AD$297:AD$313,$E1571),$D1571)</t>
        </is>
      </c>
    </row>
    <row r="1165">
      <c r="A1165" s="14" t="n">
        <v>1572</v>
      </c>
      <c r="B1165" s="14" t="inlineStr">
        <is>
          <t>shp</t>
        </is>
      </c>
      <c r="C1165" s="14" t="inlineStr">
        <is>
          <t>bio</t>
        </is>
      </c>
      <c r="D1165" s="14" t="inlineStr">
        <is>
          <t>srv</t>
        </is>
      </c>
      <c r="E1165" s="14" t="inlineStr">
        <is>
          <t>SHADOWGJ</t>
        </is>
      </c>
      <c r="F1165" s="78" t="inlineStr">
        <is>
          <t>SHADOWGJ(INDEX(AD$297:AD$313,$E1572),$D1572)</t>
        </is>
      </c>
    </row>
    <row r="1166">
      <c r="A1166" s="14" t="n">
        <v>1574</v>
      </c>
      <c r="B1166" s="14" t="inlineStr">
        <is>
          <t>ener</t>
        </is>
      </c>
      <c r="C1166" s="14" t="inlineStr">
        <is>
          <t>coa</t>
        </is>
      </c>
      <c r="D1166" s="14" t="inlineStr">
        <is>
          <t>srv</t>
        </is>
      </c>
      <c r="E1166" s="14" t="inlineStr">
        <is>
          <t>FUELUSE</t>
        </is>
      </c>
      <c r="F1166" s="78" t="inlineStr">
        <is>
          <t>FUELUSE(AC1574,AD1556,AC1556,AD1565,AC1565,AD$7,$D1574,$E1574,$F1574,$G1574)</t>
        </is>
      </c>
    </row>
    <row r="1167">
      <c r="A1167" s="14" t="n">
        <v>1575</v>
      </c>
      <c r="B1167" s="14" t="inlineStr">
        <is>
          <t>ener</t>
        </is>
      </c>
      <c r="C1167" s="14" t="inlineStr">
        <is>
          <t>nga</t>
        </is>
      </c>
      <c r="D1167" s="14" t="inlineStr">
        <is>
          <t>srv</t>
        </is>
      </c>
      <c r="E1167" s="14" t="inlineStr">
        <is>
          <t>FUELUSE</t>
        </is>
      </c>
      <c r="F1167" s="78" t="inlineStr">
        <is>
          <t>FUELUSE(AC1575,AD1557,AC1557,AD1566,AC1566,AD$7,$D1575,$E1575,$F1575,$G1575)</t>
        </is>
      </c>
    </row>
    <row r="1168">
      <c r="A1168" s="14" t="n">
        <v>1576</v>
      </c>
      <c r="B1168" s="14" t="inlineStr">
        <is>
          <t>ener</t>
        </is>
      </c>
      <c r="C1168" s="14" t="inlineStr">
        <is>
          <t>gso</t>
        </is>
      </c>
      <c r="D1168" s="14" t="inlineStr">
        <is>
          <t>srv</t>
        </is>
      </c>
      <c r="E1168" s="14" t="inlineStr">
        <is>
          <t>FUELUSE</t>
        </is>
      </c>
      <c r="F1168" s="78" t="inlineStr">
        <is>
          <t>FUELUSE(AC1576,AD1558,AC1558,AD1567,AC1567,AD$7,$D1576,$E1576,$F1576,$G1576)</t>
        </is>
      </c>
    </row>
    <row r="1169">
      <c r="A1169" s="14" t="n">
        <v>1577</v>
      </c>
      <c r="B1169" s="14" t="inlineStr">
        <is>
          <t>ener</t>
        </is>
      </c>
      <c r="C1169" s="14" t="inlineStr">
        <is>
          <t>die</t>
        </is>
      </c>
      <c r="D1169" s="14" t="inlineStr">
        <is>
          <t>srv</t>
        </is>
      </c>
      <c r="E1169" s="14" t="inlineStr">
        <is>
          <t>FUELUSE</t>
        </is>
      </c>
      <c r="F1169" s="78" t="inlineStr">
        <is>
          <t>FUELUSE(AC1577,AD1559,AC1559,AD1568,AC1568,AD$7,$D1577,$E1577,$F1577,$G1577)</t>
        </is>
      </c>
    </row>
    <row r="1170">
      <c r="A1170" s="14" t="n">
        <v>1578</v>
      </c>
      <c r="B1170" s="14" t="inlineStr">
        <is>
          <t>ener</t>
        </is>
      </c>
      <c r="C1170" s="14" t="inlineStr">
        <is>
          <t>lpg</t>
        </is>
      </c>
      <c r="D1170" s="14" t="inlineStr">
        <is>
          <t>srv</t>
        </is>
      </c>
      <c r="E1170" s="14" t="inlineStr">
        <is>
          <t>FUELUSE</t>
        </is>
      </c>
      <c r="F1170" s="78" t="inlineStr">
        <is>
          <t>FUELUSE(AC1578,AD1560,AC1560,AD1569,AC1569,AD$7,$D1578,$E1578,$F1578,$G1578)</t>
        </is>
      </c>
    </row>
    <row r="1171">
      <c r="A1171" s="14" t="n">
        <v>1579</v>
      </c>
      <c r="B1171" s="14" t="inlineStr">
        <is>
          <t>ener</t>
        </is>
      </c>
      <c r="C1171" s="14" t="inlineStr">
        <is>
          <t>ker</t>
        </is>
      </c>
      <c r="D1171" s="14" t="inlineStr">
        <is>
          <t>srv</t>
        </is>
      </c>
      <c r="E1171" s="14" t="inlineStr">
        <is>
          <t>FUELUSE</t>
        </is>
      </c>
      <c r="F1171" s="78" t="inlineStr">
        <is>
          <t>FUELUSE(AC1579,AD1561,AC1561,AD1570,AC1570,AD$7,$D1579,$E1579,$F1579,$G1579)</t>
        </is>
      </c>
    </row>
    <row r="1172">
      <c r="A1172" s="14" t="n">
        <v>1580</v>
      </c>
      <c r="B1172" s="14" t="inlineStr">
        <is>
          <t>ener</t>
        </is>
      </c>
      <c r="C1172" s="14" t="inlineStr">
        <is>
          <t>oop</t>
        </is>
      </c>
      <c r="D1172" s="14" t="inlineStr">
        <is>
          <t>srv</t>
        </is>
      </c>
      <c r="E1172" s="14" t="inlineStr">
        <is>
          <t>FUELUSE</t>
        </is>
      </c>
      <c r="F1172" s="78" t="inlineStr">
        <is>
          <t>FUELUSE(AC1580,AD1562,AC1562,AD1571,AC1571,AD$7,$D1580,$E1580,$F1580,$G1580)</t>
        </is>
      </c>
    </row>
    <row r="1173">
      <c r="A1173" s="14" t="n">
        <v>1581</v>
      </c>
      <c r="B1173" s="14" t="inlineStr">
        <is>
          <t>ener</t>
        </is>
      </c>
      <c r="C1173" s="14" t="inlineStr">
        <is>
          <t>bio</t>
        </is>
      </c>
      <c r="D1173" s="14" t="inlineStr">
        <is>
          <t>srv</t>
        </is>
      </c>
      <c r="E1173" s="14" t="inlineStr">
        <is>
          <t>FUELUSE</t>
        </is>
      </c>
      <c r="F1173" s="78" t="inlineStr">
        <is>
          <t>FUELUSE(AC1581,AD1563,AC1563,AD1572,AC1572,AD$7,$D1581,$E1581,$F1581,$G1581)</t>
        </is>
      </c>
    </row>
    <row r="1174">
      <c r="A1174" s="14" t="n">
        <v>1583</v>
      </c>
      <c r="B1174" s="14" t="inlineStr">
        <is>
          <t>co2</t>
        </is>
      </c>
      <c r="C1174" s="14" t="inlineStr">
        <is>
          <t>coa</t>
        </is>
      </c>
      <c r="D1174" s="14" t="inlineStr">
        <is>
          <t>srv</t>
        </is>
      </c>
      <c r="E1174" s="14" t="inlineStr">
        <is>
          <t>EMISSIONS</t>
        </is>
      </c>
      <c r="F1174" s="78" t="inlineStr">
        <is>
          <t>EMISSIONS(AD1574,Settings!$C$13,$D1583)</t>
        </is>
      </c>
    </row>
    <row r="1175">
      <c r="A1175" s="14" t="n">
        <v>1584</v>
      </c>
      <c r="B1175" s="14" t="inlineStr">
        <is>
          <t>co2</t>
        </is>
      </c>
      <c r="C1175" s="14" t="inlineStr">
        <is>
          <t>nga</t>
        </is>
      </c>
      <c r="D1175" s="14" t="inlineStr">
        <is>
          <t>srv</t>
        </is>
      </c>
      <c r="E1175" s="14" t="inlineStr">
        <is>
          <t>EMISSIONS</t>
        </is>
      </c>
      <c r="F1175" s="78" t="inlineStr">
        <is>
          <t>EMISSIONS(AD1575,Settings!$C$13,$D1584)</t>
        </is>
      </c>
    </row>
    <row r="1176">
      <c r="A1176" s="14" t="n">
        <v>1585</v>
      </c>
      <c r="B1176" s="14" t="inlineStr">
        <is>
          <t>co2</t>
        </is>
      </c>
      <c r="C1176" s="14" t="inlineStr">
        <is>
          <t>gso</t>
        </is>
      </c>
      <c r="D1176" s="14" t="inlineStr">
        <is>
          <t>srv</t>
        </is>
      </c>
      <c r="E1176" s="14" t="inlineStr">
        <is>
          <t>EMISSIONS</t>
        </is>
      </c>
      <c r="F1176" s="78" t="inlineStr">
        <is>
          <t>EMISSIONS(AD1576,Settings!$C$13,$D1585)</t>
        </is>
      </c>
    </row>
    <row r="1177">
      <c r="A1177" s="14" t="n">
        <v>1586</v>
      </c>
      <c r="B1177" s="14" t="inlineStr">
        <is>
          <t>co2</t>
        </is>
      </c>
      <c r="C1177" s="14" t="inlineStr">
        <is>
          <t>die</t>
        </is>
      </c>
      <c r="D1177" s="14" t="inlineStr">
        <is>
          <t>srv</t>
        </is>
      </c>
      <c r="E1177" s="14" t="inlineStr">
        <is>
          <t>EMISSIONS</t>
        </is>
      </c>
      <c r="F1177" s="78" t="inlineStr">
        <is>
          <t>EMISSIONS(AD1577,Settings!$C$13,$D1586)</t>
        </is>
      </c>
    </row>
    <row r="1178">
      <c r="A1178" s="14" t="n">
        <v>1587</v>
      </c>
      <c r="B1178" s="14" t="inlineStr">
        <is>
          <t>co2</t>
        </is>
      </c>
      <c r="C1178" s="14" t="inlineStr">
        <is>
          <t>lpg</t>
        </is>
      </c>
      <c r="D1178" s="14" t="inlineStr">
        <is>
          <t>srv</t>
        </is>
      </c>
      <c r="E1178" s="14" t="inlineStr">
        <is>
          <t>EMISSIONS</t>
        </is>
      </c>
      <c r="F1178" s="78" t="inlineStr">
        <is>
          <t>EMISSIONS(AD1578,Settings!$C$13,$D1587)</t>
        </is>
      </c>
    </row>
    <row r="1179">
      <c r="A1179" s="14" t="n">
        <v>1588</v>
      </c>
      <c r="B1179" s="14" t="inlineStr">
        <is>
          <t>co2</t>
        </is>
      </c>
      <c r="C1179" s="14" t="inlineStr">
        <is>
          <t>ker</t>
        </is>
      </c>
      <c r="D1179" s="14" t="inlineStr">
        <is>
          <t>srv</t>
        </is>
      </c>
      <c r="E1179" s="14" t="inlineStr">
        <is>
          <t>EMISSIONS</t>
        </is>
      </c>
      <c r="F1179" s="78" t="inlineStr">
        <is>
          <t>EMISSIONS(AD1579,Settings!$C$13,$D1588)</t>
        </is>
      </c>
    </row>
    <row r="1180">
      <c r="A1180" s="14" t="n">
        <v>1589</v>
      </c>
      <c r="B1180" s="14" t="inlineStr">
        <is>
          <t>co2</t>
        </is>
      </c>
      <c r="C1180" s="14" t="inlineStr">
        <is>
          <t>oop</t>
        </is>
      </c>
      <c r="D1180" s="14" t="inlineStr">
        <is>
          <t>srv</t>
        </is>
      </c>
      <c r="E1180" s="14" t="inlineStr">
        <is>
          <t>EMISSIONS</t>
        </is>
      </c>
      <c r="F1180" s="78" t="inlineStr">
        <is>
          <t>EMISSIONS(AD1580,Settings!$C$13,$D1589)</t>
        </is>
      </c>
    </row>
    <row r="1181">
      <c r="A1181" s="14" t="n">
        <v>1590</v>
      </c>
      <c r="B1181" s="14" t="inlineStr">
        <is>
          <t>co2</t>
        </is>
      </c>
      <c r="C1181" s="14" t="inlineStr">
        <is>
          <t>bio</t>
        </is>
      </c>
      <c r="D1181" s="14" t="inlineStr">
        <is>
          <t>srv</t>
        </is>
      </c>
      <c r="E1181" s="14" t="inlineStr">
        <is>
          <t>EMISSIONS</t>
        </is>
      </c>
      <c r="F1181" s="78" t="inlineStr">
        <is>
          <t>EMISSIONS(AD1581,Settings!$C$13,$D1590)</t>
        </is>
      </c>
    </row>
    <row r="1182">
      <c r="A1182" s="14" t="n">
        <v>1592</v>
      </c>
      <c r="B1182" s="14" t="inlineStr">
        <is>
          <t>rtx</t>
        </is>
      </c>
      <c r="C1182" s="14" t="inlineStr">
        <is>
          <t>coa</t>
        </is>
      </c>
      <c r="D1182" s="14" t="inlineStr">
        <is>
          <t>srv</t>
        </is>
      </c>
      <c r="E1182" s="14" t="inlineStr">
        <is>
          <t>REVENUE</t>
        </is>
      </c>
      <c r="F1182" s="78" t="inlineStr">
        <is>
          <t>REVENUE(AD1574,Settings!$C$13,INDEX(AD$395:AD$406,$D1592)+INDEX(AD$382:AD$393,$D1592))</t>
        </is>
      </c>
    </row>
    <row r="1183">
      <c r="A1183" s="14" t="n">
        <v>1593</v>
      </c>
      <c r="B1183" s="14" t="inlineStr">
        <is>
          <t>rtx</t>
        </is>
      </c>
      <c r="C1183" s="14" t="inlineStr">
        <is>
          <t>nga</t>
        </is>
      </c>
      <c r="D1183" s="14" t="inlineStr">
        <is>
          <t>srv</t>
        </is>
      </c>
      <c r="E1183" s="14" t="inlineStr">
        <is>
          <t>REVENUE</t>
        </is>
      </c>
      <c r="F1183" s="78" t="inlineStr">
        <is>
          <t>REVENUE(AD1575,Settings!$C$13,INDEX(AD$395:AD$406,$D1593)+INDEX(AD$382:AD$393,$D1593))</t>
        </is>
      </c>
    </row>
    <row r="1184">
      <c r="A1184" s="14" t="n">
        <v>1594</v>
      </c>
      <c r="B1184" s="14" t="inlineStr">
        <is>
          <t>rtx</t>
        </is>
      </c>
      <c r="C1184" s="14" t="inlineStr">
        <is>
          <t>gso</t>
        </is>
      </c>
      <c r="D1184" s="14" t="inlineStr">
        <is>
          <t>srv</t>
        </is>
      </c>
      <c r="E1184" s="14" t="inlineStr">
        <is>
          <t>REVENUE</t>
        </is>
      </c>
      <c r="F1184" s="78" t="inlineStr">
        <is>
          <t>REVENUE(AD1576,Settings!$C$13,INDEX(AD$395:AD$406,$D1594)+INDEX(AD$382:AD$393,$D1594))</t>
        </is>
      </c>
    </row>
    <row r="1185">
      <c r="A1185" s="14" t="n">
        <v>1595</v>
      </c>
      <c r="B1185" s="14" t="inlineStr">
        <is>
          <t>rtx</t>
        </is>
      </c>
      <c r="C1185" s="14" t="inlineStr">
        <is>
          <t>die</t>
        </is>
      </c>
      <c r="D1185" s="14" t="inlineStr">
        <is>
          <t>srv</t>
        </is>
      </c>
      <c r="E1185" s="14" t="inlineStr">
        <is>
          <t>REVENUE</t>
        </is>
      </c>
      <c r="F1185" s="78" t="inlineStr">
        <is>
          <t>REVENUE(AD1577,Settings!$C$13,INDEX(AD$395:AD$406,$D1595)+INDEX(AD$382:AD$393,$D1595))</t>
        </is>
      </c>
    </row>
    <row r="1186">
      <c r="A1186" s="14" t="n">
        <v>1596</v>
      </c>
      <c r="B1186" s="14" t="inlineStr">
        <is>
          <t>rtx</t>
        </is>
      </c>
      <c r="C1186" s="14" t="inlineStr">
        <is>
          <t>lpg</t>
        </is>
      </c>
      <c r="D1186" s="14" t="inlineStr">
        <is>
          <t>srv</t>
        </is>
      </c>
      <c r="E1186" s="14" t="inlineStr">
        <is>
          <t>REVENUE</t>
        </is>
      </c>
      <c r="F1186" s="78" t="inlineStr">
        <is>
          <t>REVENUE(AD1578,Settings!$C$13,INDEX(AD$395:AD$406,$D1596)+INDEX(AD$382:AD$393,$D1596))</t>
        </is>
      </c>
    </row>
    <row r="1187">
      <c r="A1187" s="14" t="n">
        <v>1597</v>
      </c>
      <c r="B1187" s="14" t="inlineStr">
        <is>
          <t>rtx</t>
        </is>
      </c>
      <c r="C1187" s="14" t="inlineStr">
        <is>
          <t>ker</t>
        </is>
      </c>
      <c r="D1187" s="14" t="inlineStr">
        <is>
          <t>srv</t>
        </is>
      </c>
      <c r="E1187" s="14" t="inlineStr">
        <is>
          <t>REVENUE</t>
        </is>
      </c>
      <c r="F1187" s="78" t="inlineStr">
        <is>
          <t>REVENUE(AD1579,Settings!$C$13,INDEX(AD$395:AD$406,$D1597)+INDEX(AD$382:AD$393,$D1597))</t>
        </is>
      </c>
    </row>
    <row r="1188">
      <c r="A1188" s="14" t="n">
        <v>1598</v>
      </c>
      <c r="B1188" s="14" t="inlineStr">
        <is>
          <t>rtx</t>
        </is>
      </c>
      <c r="C1188" s="14" t="inlineStr">
        <is>
          <t>oop</t>
        </is>
      </c>
      <c r="D1188" s="14" t="inlineStr">
        <is>
          <t>srv</t>
        </is>
      </c>
      <c r="E1188" s="14" t="inlineStr">
        <is>
          <t>REVENUE</t>
        </is>
      </c>
      <c r="F1188" s="78" t="inlineStr">
        <is>
          <t>REVENUE(AD1580,Settings!$C$13,INDEX(AD$395:AD$406,$D1598)+INDEX(AD$382:AD$393,$D1598))</t>
        </is>
      </c>
    </row>
    <row r="1189">
      <c r="A1189" s="14" t="n">
        <v>1599</v>
      </c>
      <c r="B1189" s="14" t="inlineStr">
        <is>
          <t>rtx</t>
        </is>
      </c>
      <c r="C1189" s="14" t="inlineStr">
        <is>
          <t>bio</t>
        </is>
      </c>
      <c r="D1189" s="14" t="inlineStr">
        <is>
          <t>srv</t>
        </is>
      </c>
      <c r="E1189" s="14" t="inlineStr">
        <is>
          <t>REVENUE</t>
        </is>
      </c>
      <c r="F1189" s="78" t="inlineStr">
        <is>
          <t>REVENUE(AD1581,Settings!$C$13,INDEX(AD$395:AD$406,$D1599)+INDEX(AD$382:AD$393,$D1599))</t>
        </is>
      </c>
    </row>
    <row r="1190">
      <c r="A1190" s="14" t="n">
        <v>1601</v>
      </c>
      <c r="B1190" s="14" t="inlineStr">
        <is>
          <t>rsub</t>
        </is>
      </c>
      <c r="C1190" s="14" t="inlineStr">
        <is>
          <t>coa</t>
        </is>
      </c>
      <c r="D1190" s="14" t="inlineStr">
        <is>
          <t>srv</t>
        </is>
      </c>
      <c r="E1190" s="14" t="inlineStr">
        <is>
          <t>REVENUE</t>
        </is>
      </c>
      <c r="F1190" s="78" t="inlineStr">
        <is>
          <t>REVENUE(AD1574,Settings!$C$13,INDEX(AD$408:AD$419,$D1601))</t>
        </is>
      </c>
    </row>
    <row r="1191">
      <c r="A1191" s="14" t="n">
        <v>1602</v>
      </c>
      <c r="B1191" s="14" t="inlineStr">
        <is>
          <t>rsub</t>
        </is>
      </c>
      <c r="C1191" s="14" t="inlineStr">
        <is>
          <t>nga</t>
        </is>
      </c>
      <c r="D1191" s="14" t="inlineStr">
        <is>
          <t>srv</t>
        </is>
      </c>
      <c r="E1191" s="14" t="inlineStr">
        <is>
          <t>REVENUE</t>
        </is>
      </c>
      <c r="F1191" s="78" t="inlineStr">
        <is>
          <t>REVENUE(AD1575,Settings!$C$13,INDEX(AD$408:AD$419,$D1602))</t>
        </is>
      </c>
    </row>
    <row r="1192">
      <c r="A1192" s="14" t="n">
        <v>1603</v>
      </c>
      <c r="B1192" s="14" t="inlineStr">
        <is>
          <t>rsub</t>
        </is>
      </c>
      <c r="C1192" s="14" t="inlineStr">
        <is>
          <t>gso</t>
        </is>
      </c>
      <c r="D1192" s="14" t="inlineStr">
        <is>
          <t>srv</t>
        </is>
      </c>
      <c r="E1192" s="14" t="inlineStr">
        <is>
          <t>REVENUE</t>
        </is>
      </c>
      <c r="F1192" s="78" t="inlineStr">
        <is>
          <t>REVENUE(AD1576,Settings!$C$13,INDEX(AD$408:AD$419,$D1603))</t>
        </is>
      </c>
    </row>
    <row r="1193">
      <c r="A1193" s="14" t="n">
        <v>1604</v>
      </c>
      <c r="B1193" s="14" t="inlineStr">
        <is>
          <t>rsub</t>
        </is>
      </c>
      <c r="C1193" s="14" t="inlineStr">
        <is>
          <t>die</t>
        </is>
      </c>
      <c r="D1193" s="14" t="inlineStr">
        <is>
          <t>srv</t>
        </is>
      </c>
      <c r="E1193" s="14" t="inlineStr">
        <is>
          <t>REVENUE</t>
        </is>
      </c>
      <c r="F1193" s="78" t="inlineStr">
        <is>
          <t>REVENUE(AD1577,Settings!$C$13,INDEX(AD$408:AD$419,$D1604))</t>
        </is>
      </c>
    </row>
    <row r="1194">
      <c r="A1194" s="14" t="n">
        <v>1605</v>
      </c>
      <c r="B1194" s="14" t="inlineStr">
        <is>
          <t>rsub</t>
        </is>
      </c>
      <c r="C1194" s="14" t="inlineStr">
        <is>
          <t>lpg</t>
        </is>
      </c>
      <c r="D1194" s="14" t="inlineStr">
        <is>
          <t>srv</t>
        </is>
      </c>
      <c r="E1194" s="14" t="inlineStr">
        <is>
          <t>REVENUE</t>
        </is>
      </c>
      <c r="F1194" s="78" t="inlineStr">
        <is>
          <t>REVENUE(AD1578,Settings!$C$13,INDEX(AD$408:AD$419,$D1605))</t>
        </is>
      </c>
    </row>
    <row r="1195">
      <c r="A1195" s="14" t="n">
        <v>1606</v>
      </c>
      <c r="B1195" s="14" t="inlineStr">
        <is>
          <t>rsub</t>
        </is>
      </c>
      <c r="C1195" s="14" t="inlineStr">
        <is>
          <t>ker</t>
        </is>
      </c>
      <c r="D1195" s="14" t="inlineStr">
        <is>
          <t>srv</t>
        </is>
      </c>
      <c r="E1195" s="14" t="inlineStr">
        <is>
          <t>REVENUE</t>
        </is>
      </c>
      <c r="F1195" s="78" t="inlineStr">
        <is>
          <t>REVENUE(AD1579,Settings!$C$13,INDEX(AD$408:AD$419,$D1606))</t>
        </is>
      </c>
    </row>
    <row r="1196">
      <c r="A1196" s="14" t="n">
        <v>1607</v>
      </c>
      <c r="B1196" s="14" t="inlineStr">
        <is>
          <t>rsub</t>
        </is>
      </c>
      <c r="C1196" s="14" t="inlineStr">
        <is>
          <t>oop</t>
        </is>
      </c>
      <c r="D1196" s="14" t="inlineStr">
        <is>
          <t>srv</t>
        </is>
      </c>
      <c r="E1196" s="14" t="inlineStr">
        <is>
          <t>REVENUE</t>
        </is>
      </c>
      <c r="F1196" s="78" t="inlineStr">
        <is>
          <t>REVENUE(AD1580,Settings!$C$13,INDEX(AD$408:AD$419,$D1607))</t>
        </is>
      </c>
    </row>
    <row r="1197">
      <c r="A1197" s="14" t="n">
        <v>1608</v>
      </c>
      <c r="B1197" s="14" t="inlineStr">
        <is>
          <t>rsub</t>
        </is>
      </c>
      <c r="C1197" s="14" t="inlineStr">
        <is>
          <t>bio</t>
        </is>
      </c>
      <c r="D1197" s="14" t="inlineStr">
        <is>
          <t>srv</t>
        </is>
      </c>
      <c r="E1197" s="14" t="inlineStr">
        <is>
          <t>REVENUE</t>
        </is>
      </c>
      <c r="F1197" s="78" t="inlineStr">
        <is>
          <t>REVENUE(AD1581,Settings!$C$13,INDEX(AD$408:AD$419,$D1608))</t>
        </is>
      </c>
    </row>
    <row r="1198">
      <c r="A1198" s="14" t="n">
        <v>1610</v>
      </c>
      <c r="B1198" s="14" t="inlineStr">
        <is>
          <t>rnew</t>
        </is>
      </c>
      <c r="C1198" s="14" t="inlineStr">
        <is>
          <t>coa</t>
        </is>
      </c>
      <c r="D1198" s="14" t="inlineStr">
        <is>
          <t>srv</t>
        </is>
      </c>
      <c r="E1198" s="14" t="inlineStr">
        <is>
          <t>REVENUE</t>
        </is>
      </c>
      <c r="F1198" s="78" t="inlineStr">
        <is>
          <t>REVENUE(AD1574,Settings!$C$13,NEWREVRATE(AD1520,AD1538,AD1529,AD$201,AD1547,$D1610))</t>
        </is>
      </c>
    </row>
    <row r="1199">
      <c r="A1199" s="14" t="n">
        <v>1611</v>
      </c>
      <c r="B1199" s="14" t="inlineStr">
        <is>
          <t>rnew</t>
        </is>
      </c>
      <c r="C1199" s="14" t="inlineStr">
        <is>
          <t>nga</t>
        </is>
      </c>
      <c r="D1199" s="14" t="inlineStr">
        <is>
          <t>srv</t>
        </is>
      </c>
      <c r="E1199" s="14" t="inlineStr">
        <is>
          <t>REVENUE</t>
        </is>
      </c>
      <c r="F1199" s="78" t="inlineStr">
        <is>
          <t>REVENUE(AD1575,Settings!$C$13,NEWREVRATE(AD1521,AD1539,AD1530,AD$201,AD1548,$D1611))</t>
        </is>
      </c>
    </row>
    <row r="1200">
      <c r="A1200" s="14" t="n">
        <v>1612</v>
      </c>
      <c r="B1200" s="14" t="inlineStr">
        <is>
          <t>rnew</t>
        </is>
      </c>
      <c r="C1200" s="14" t="inlineStr">
        <is>
          <t>gso</t>
        </is>
      </c>
      <c r="D1200" s="14" t="inlineStr">
        <is>
          <t>srv</t>
        </is>
      </c>
      <c r="E1200" s="14" t="inlineStr">
        <is>
          <t>REVENUE</t>
        </is>
      </c>
      <c r="F1200" s="78" t="inlineStr">
        <is>
          <t>REVENUE(AD1576,Settings!$C$13,NEWREVRATE(AD1522,AD1540,AD1531,AD$201,AD1549,$D1612))</t>
        </is>
      </c>
    </row>
    <row r="1201">
      <c r="A1201" s="14" t="n">
        <v>1613</v>
      </c>
      <c r="B1201" s="14" t="inlineStr">
        <is>
          <t>rnew</t>
        </is>
      </c>
      <c r="C1201" s="14" t="inlineStr">
        <is>
          <t>die</t>
        </is>
      </c>
      <c r="D1201" s="14" t="inlineStr">
        <is>
          <t>srv</t>
        </is>
      </c>
      <c r="E1201" s="14" t="inlineStr">
        <is>
          <t>REVENUE</t>
        </is>
      </c>
      <c r="F1201" s="78" t="inlineStr">
        <is>
          <t>REVENUE(AD1577,Settings!$C$13,NEWREVRATE(AD1523,AD1541,AD1532,AD$201,AD1550,$D1613))</t>
        </is>
      </c>
    </row>
    <row r="1202">
      <c r="A1202" s="14" t="n">
        <v>1614</v>
      </c>
      <c r="B1202" s="14" t="inlineStr">
        <is>
          <t>rnew</t>
        </is>
      </c>
      <c r="C1202" s="14" t="inlineStr">
        <is>
          <t>lpg</t>
        </is>
      </c>
      <c r="D1202" s="14" t="inlineStr">
        <is>
          <t>srv</t>
        </is>
      </c>
      <c r="E1202" s="14" t="inlineStr">
        <is>
          <t>REVENUE</t>
        </is>
      </c>
      <c r="F1202" s="78" t="inlineStr">
        <is>
          <t>REVENUE(AD1578,Settings!$C$13,NEWREVRATE(AD1524,AD1542,AD1533,AD$201,AD1551,$D1614))</t>
        </is>
      </c>
    </row>
    <row r="1203">
      <c r="A1203" s="14" t="n">
        <v>1615</v>
      </c>
      <c r="B1203" s="14" t="inlineStr">
        <is>
          <t>rnew</t>
        </is>
      </c>
      <c r="C1203" s="14" t="inlineStr">
        <is>
          <t>ker</t>
        </is>
      </c>
      <c r="D1203" s="14" t="inlineStr">
        <is>
          <t>srv</t>
        </is>
      </c>
      <c r="E1203" s="14" t="inlineStr">
        <is>
          <t>REVENUE</t>
        </is>
      </c>
      <c r="F1203" s="78" t="inlineStr">
        <is>
          <t>REVENUE(AD1579,Settings!$C$13,NEWREVRATE(AD1525,AD1543,AD1534,AD$201,AD1552,$D1615))</t>
        </is>
      </c>
    </row>
    <row r="1204">
      <c r="A1204" s="14" t="n">
        <v>1616</v>
      </c>
      <c r="B1204" s="14" t="inlineStr">
        <is>
          <t>rnew</t>
        </is>
      </c>
      <c r="C1204" s="14" t="inlineStr">
        <is>
          <t>oop</t>
        </is>
      </c>
      <c r="D1204" s="14" t="inlineStr">
        <is>
          <t>srv</t>
        </is>
      </c>
      <c r="E1204" s="14" t="inlineStr">
        <is>
          <t>REVENUE</t>
        </is>
      </c>
      <c r="F1204" s="78" t="inlineStr">
        <is>
          <t>REVENUE(AD1580,Settings!$C$13,NEWREVRATE(AD1526,AD1544,AD1535,AD$201,AD1553,$D1616))</t>
        </is>
      </c>
    </row>
    <row r="1205">
      <c r="A1205" s="14" t="n">
        <v>1617</v>
      </c>
      <c r="B1205" s="14" t="inlineStr">
        <is>
          <t>rnew</t>
        </is>
      </c>
      <c r="C1205" s="14" t="inlineStr">
        <is>
          <t>bio</t>
        </is>
      </c>
      <c r="D1205" s="14" t="inlineStr">
        <is>
          <t>srv</t>
        </is>
      </c>
      <c r="E1205" s="14" t="inlineStr">
        <is>
          <t>REVENUE</t>
        </is>
      </c>
      <c r="F1205" s="78" t="inlineStr">
        <is>
          <t>REVENUE(AD1581,Settings!$C$13,NEWREVRATE(AD1527,AD1545,AD1536,AD$201,AD1554,$D1617))</t>
        </is>
      </c>
    </row>
    <row r="1206">
      <c r="A1206" s="14" t="n">
        <v>1624</v>
      </c>
      <c r="B1206" s="14" t="inlineStr">
        <is>
          <t>ctxnew</t>
        </is>
      </c>
      <c r="C1206" s="14" t="inlineStr">
        <is>
          <t>coa</t>
        </is>
      </c>
      <c r="D1206" s="14" t="inlineStr">
        <is>
          <t>mch</t>
        </is>
      </c>
      <c r="E1206" s="14" t="inlineStr">
        <is>
          <t>CARBONTAX</t>
        </is>
      </c>
      <c r="F1206" s="78" t="inlineStr">
        <is>
          <t>CARBONTAX(INDEX(AD$263:AD$279,$F1624),$D1624,INDEX(AD$23:AD$30,$E1624))</t>
        </is>
      </c>
    </row>
    <row r="1207">
      <c r="A1207" s="14" t="n">
        <v>1625</v>
      </c>
      <c r="B1207" s="14" t="inlineStr">
        <is>
          <t>ctxnew</t>
        </is>
      </c>
      <c r="C1207" s="14" t="inlineStr">
        <is>
          <t>nga</t>
        </is>
      </c>
      <c r="D1207" s="14" t="inlineStr">
        <is>
          <t>mch</t>
        </is>
      </c>
      <c r="E1207" s="14" t="inlineStr">
        <is>
          <t>CARBONTAX</t>
        </is>
      </c>
      <c r="F1207" s="78" t="inlineStr">
        <is>
          <t>CARBONTAX(INDEX(AD$263:AD$279,$F1625),$D1625,INDEX(AD$23:AD$30,$E1625))</t>
        </is>
      </c>
    </row>
    <row r="1208">
      <c r="A1208" s="14" t="n">
        <v>1626</v>
      </c>
      <c r="B1208" s="14" t="inlineStr">
        <is>
          <t>ctxnew</t>
        </is>
      </c>
      <c r="C1208" s="14" t="inlineStr">
        <is>
          <t>gso</t>
        </is>
      </c>
      <c r="D1208" s="14" t="inlineStr">
        <is>
          <t>mch</t>
        </is>
      </c>
      <c r="E1208" s="14" t="inlineStr">
        <is>
          <t>CARBONTAX</t>
        </is>
      </c>
      <c r="F1208" s="78" t="inlineStr">
        <is>
          <t>CARBONTAX(INDEX(AD$263:AD$279,$F1626),$D1626,INDEX(AD$23:AD$30,$E1626))</t>
        </is>
      </c>
    </row>
    <row r="1209">
      <c r="A1209" s="14" t="n">
        <v>1627</v>
      </c>
      <c r="B1209" s="14" t="inlineStr">
        <is>
          <t>ctxnew</t>
        </is>
      </c>
      <c r="C1209" s="14" t="inlineStr">
        <is>
          <t>die</t>
        </is>
      </c>
      <c r="D1209" s="14" t="inlineStr">
        <is>
          <t>mch</t>
        </is>
      </c>
      <c r="E1209" s="14" t="inlineStr">
        <is>
          <t>CARBONTAX</t>
        </is>
      </c>
      <c r="F1209" s="78" t="inlineStr">
        <is>
          <t>CARBONTAX(INDEX(AD$263:AD$279,$F1627),$D1627,INDEX(AD$23:AD$30,$E1627))</t>
        </is>
      </c>
    </row>
    <row r="1210">
      <c r="A1210" s="14" t="n">
        <v>1628</v>
      </c>
      <c r="B1210" s="14" t="inlineStr">
        <is>
          <t>ctxnew</t>
        </is>
      </c>
      <c r="C1210" s="14" t="inlineStr">
        <is>
          <t>lpg</t>
        </is>
      </c>
      <c r="D1210" s="14" t="inlineStr">
        <is>
          <t>mch</t>
        </is>
      </c>
      <c r="E1210" s="14" t="inlineStr">
        <is>
          <t>CARBONTAX</t>
        </is>
      </c>
      <c r="F1210" s="78" t="inlineStr">
        <is>
          <t>CARBONTAX(INDEX(AD$263:AD$279,$F1628),$D1628,INDEX(AD$23:AD$30,$E1628))</t>
        </is>
      </c>
    </row>
    <row r="1211">
      <c r="A1211" s="14" t="n">
        <v>1629</v>
      </c>
      <c r="B1211" s="14" t="inlineStr">
        <is>
          <t>ctxnew</t>
        </is>
      </c>
      <c r="C1211" s="14" t="inlineStr">
        <is>
          <t>ker</t>
        </is>
      </c>
      <c r="D1211" s="14" t="inlineStr">
        <is>
          <t>mch</t>
        </is>
      </c>
      <c r="E1211" s="14" t="inlineStr">
        <is>
          <t>CARBONTAX</t>
        </is>
      </c>
      <c r="F1211" s="78" t="inlineStr">
        <is>
          <t>CARBONTAX(INDEX(AD$263:AD$279,$F1629),$D1629,INDEX(AD$23:AD$30,$E1629))</t>
        </is>
      </c>
    </row>
    <row r="1212">
      <c r="A1212" s="14" t="n">
        <v>1630</v>
      </c>
      <c r="B1212" s="14" t="inlineStr">
        <is>
          <t>ctxnew</t>
        </is>
      </c>
      <c r="C1212" s="14" t="inlineStr">
        <is>
          <t>oop</t>
        </is>
      </c>
      <c r="D1212" s="14" t="inlineStr">
        <is>
          <t>mch</t>
        </is>
      </c>
      <c r="E1212" s="14" t="inlineStr">
        <is>
          <t>CARBONTAX</t>
        </is>
      </c>
      <c r="F1212" s="78" t="inlineStr">
        <is>
          <t>CARBONTAX(INDEX(AD$263:AD$279,$F1630),$D1630,INDEX(AD$23:AD$30,$E1630))</t>
        </is>
      </c>
    </row>
    <row r="1213">
      <c r="A1213" s="14" t="n">
        <v>1631</v>
      </c>
      <c r="B1213" s="14" t="inlineStr">
        <is>
          <t>ctxnew</t>
        </is>
      </c>
      <c r="C1213" s="14" t="inlineStr">
        <is>
          <t>bio</t>
        </is>
      </c>
      <c r="D1213" s="14" t="inlineStr">
        <is>
          <t>mch</t>
        </is>
      </c>
      <c r="E1213" s="14" t="inlineStr">
        <is>
          <t>CARBONTAX</t>
        </is>
      </c>
      <c r="F1213" s="78" t="inlineStr">
        <is>
          <t>CARBONTAX(INDEX(AD$263:AD$279,$F1631),$D1631,INDEX(AD$23:AD$30,$E1631))</t>
        </is>
      </c>
    </row>
    <row r="1214">
      <c r="A1214" s="14" t="n">
        <v>1633</v>
      </c>
      <c r="B1214" s="14" t="inlineStr">
        <is>
          <t>ets</t>
        </is>
      </c>
      <c r="C1214" s="14" t="inlineStr">
        <is>
          <t>coa</t>
        </is>
      </c>
      <c r="D1214" s="14" t="inlineStr">
        <is>
          <t>mch</t>
        </is>
      </c>
      <c r="E1214" s="14" t="inlineStr">
        <is>
          <t>ETSCOST</t>
        </is>
      </c>
      <c r="F1214" s="78" t="inlineStr">
        <is>
          <t>ETSCOST(INDEX(AD$280:AD$296,$E1633),$D1633)</t>
        </is>
      </c>
    </row>
    <row r="1215">
      <c r="A1215" s="14" t="n">
        <v>1634</v>
      </c>
      <c r="B1215" s="14" t="inlineStr">
        <is>
          <t>ets</t>
        </is>
      </c>
      <c r="C1215" s="14" t="inlineStr">
        <is>
          <t>nga</t>
        </is>
      </c>
      <c r="D1215" s="14" t="inlineStr">
        <is>
          <t>mch</t>
        </is>
      </c>
      <c r="E1215" s="14" t="inlineStr">
        <is>
          <t>ETSCOST</t>
        </is>
      </c>
      <c r="F1215" s="78" t="inlineStr">
        <is>
          <t>ETSCOST(INDEX(AD$280:AD$296,$E1634),$D1634)</t>
        </is>
      </c>
    </row>
    <row r="1216">
      <c r="A1216" s="14" t="n">
        <v>1635</v>
      </c>
      <c r="B1216" s="14" t="inlineStr">
        <is>
          <t>ets</t>
        </is>
      </c>
      <c r="C1216" s="14" t="inlineStr">
        <is>
          <t>gso</t>
        </is>
      </c>
      <c r="D1216" s="14" t="inlineStr">
        <is>
          <t>mch</t>
        </is>
      </c>
      <c r="E1216" s="14" t="inlineStr">
        <is>
          <t>ETSCOST</t>
        </is>
      </c>
      <c r="F1216" s="78" t="inlineStr">
        <is>
          <t>ETSCOST(INDEX(AD$280:AD$296,$E1635),$D1635)</t>
        </is>
      </c>
    </row>
    <row r="1217">
      <c r="A1217" s="14" t="n">
        <v>1636</v>
      </c>
      <c r="B1217" s="14" t="inlineStr">
        <is>
          <t>ets</t>
        </is>
      </c>
      <c r="C1217" s="14" t="inlineStr">
        <is>
          <t>die</t>
        </is>
      </c>
      <c r="D1217" s="14" t="inlineStr">
        <is>
          <t>mch</t>
        </is>
      </c>
      <c r="E1217" s="14" t="inlineStr">
        <is>
          <t>ETSCOST</t>
        </is>
      </c>
      <c r="F1217" s="78" t="inlineStr">
        <is>
          <t>ETSCOST(INDEX(AD$280:AD$296,$E1636),$D1636)</t>
        </is>
      </c>
    </row>
    <row r="1218">
      <c r="A1218" s="14" t="n">
        <v>1637</v>
      </c>
      <c r="B1218" s="14" t="inlineStr">
        <is>
          <t>ets</t>
        </is>
      </c>
      <c r="C1218" s="14" t="inlineStr">
        <is>
          <t>lpg</t>
        </is>
      </c>
      <c r="D1218" s="14" t="inlineStr">
        <is>
          <t>mch</t>
        </is>
      </c>
      <c r="E1218" s="14" t="inlineStr">
        <is>
          <t>ETSCOST</t>
        </is>
      </c>
      <c r="F1218" s="78" t="inlineStr">
        <is>
          <t>ETSCOST(INDEX(AD$280:AD$296,$E1637),$D1637)</t>
        </is>
      </c>
    </row>
    <row r="1219">
      <c r="A1219" s="14" t="n">
        <v>1638</v>
      </c>
      <c r="B1219" s="14" t="inlineStr">
        <is>
          <t>ets</t>
        </is>
      </c>
      <c r="C1219" s="14" t="inlineStr">
        <is>
          <t>ker</t>
        </is>
      </c>
      <c r="D1219" s="14" t="inlineStr">
        <is>
          <t>mch</t>
        </is>
      </c>
      <c r="E1219" s="14" t="inlineStr">
        <is>
          <t>ETSCOST</t>
        </is>
      </c>
      <c r="F1219" s="78" t="inlineStr">
        <is>
          <t>ETSCOST(INDEX(AD$280:AD$296,$E1638),$D1638)</t>
        </is>
      </c>
    </row>
    <row r="1220">
      <c r="A1220" s="14" t="n">
        <v>1639</v>
      </c>
      <c r="B1220" s="14" t="inlineStr">
        <is>
          <t>ets</t>
        </is>
      </c>
      <c r="C1220" s="14" t="inlineStr">
        <is>
          <t>oop</t>
        </is>
      </c>
      <c r="D1220" s="14" t="inlineStr">
        <is>
          <t>mch</t>
        </is>
      </c>
      <c r="E1220" s="14" t="inlineStr">
        <is>
          <t>ETSCOST</t>
        </is>
      </c>
      <c r="F1220" s="78" t="inlineStr">
        <is>
          <t>ETSCOST(INDEX(AD$280:AD$296,$E1639),$D1639)</t>
        </is>
      </c>
    </row>
    <row r="1221">
      <c r="A1221" s="14" t="n">
        <v>1640</v>
      </c>
      <c r="B1221" s="14" t="inlineStr">
        <is>
          <t>ets</t>
        </is>
      </c>
      <c r="C1221" s="14" t="inlineStr">
        <is>
          <t>bio</t>
        </is>
      </c>
      <c r="D1221" s="14" t="inlineStr">
        <is>
          <t>mch</t>
        </is>
      </c>
      <c r="E1221" s="14" t="inlineStr">
        <is>
          <t>ETSCOST</t>
        </is>
      </c>
      <c r="F1221" s="78" t="inlineStr">
        <is>
          <t>ETSCOST(INDEX(AD$280:AD$296,$E1640),$D1640)</t>
        </is>
      </c>
    </row>
    <row r="1222">
      <c r="A1222" s="14" t="n">
        <v>1642</v>
      </c>
      <c r="B1222" s="14" t="inlineStr">
        <is>
          <t>ntx</t>
        </is>
      </c>
      <c r="C1222" s="14" t="inlineStr">
        <is>
          <t>coa</t>
        </is>
      </c>
      <c r="D1222" s="14" t="inlineStr">
        <is>
          <t>mch</t>
        </is>
      </c>
      <c r="E1222" s="14" t="inlineStr">
        <is>
          <t>NEWEXCISE</t>
        </is>
      </c>
      <c r="F1222" s="78" t="inlineStr">
        <is>
          <t>NEWEXCISE(INDEX(AD$80:AD$93,$D1642),$E1642)</t>
        </is>
      </c>
    </row>
    <row r="1223">
      <c r="A1223" s="14" t="n">
        <v>1643</v>
      </c>
      <c r="B1223" s="14" t="inlineStr">
        <is>
          <t>ntx</t>
        </is>
      </c>
      <c r="C1223" s="14" t="inlineStr">
        <is>
          <t>nga</t>
        </is>
      </c>
      <c r="D1223" s="14" t="inlineStr">
        <is>
          <t>mch</t>
        </is>
      </c>
      <c r="E1223" s="14" t="inlineStr">
        <is>
          <t>NEWEXCISE</t>
        </is>
      </c>
      <c r="F1223" s="78" t="inlineStr">
        <is>
          <t>NEWEXCISE(INDEX(AD$80:AD$93,$D1643),$E1643)</t>
        </is>
      </c>
    </row>
    <row r="1224">
      <c r="A1224" s="14" t="n">
        <v>1644</v>
      </c>
      <c r="B1224" s="14" t="inlineStr">
        <is>
          <t>ntx</t>
        </is>
      </c>
      <c r="C1224" s="14" t="inlineStr">
        <is>
          <t>gso</t>
        </is>
      </c>
      <c r="D1224" s="14" t="inlineStr">
        <is>
          <t>mch</t>
        </is>
      </c>
      <c r="E1224" s="14" t="inlineStr">
        <is>
          <t>NEWEXCISE</t>
        </is>
      </c>
      <c r="F1224" s="78" t="inlineStr">
        <is>
          <t>NEWEXCISE(INDEX(AD$80:AD$93,$D1644),$E1644)</t>
        </is>
      </c>
    </row>
    <row r="1225">
      <c r="A1225" s="14" t="n">
        <v>1645</v>
      </c>
      <c r="B1225" s="14" t="inlineStr">
        <is>
          <t>ntx</t>
        </is>
      </c>
      <c r="C1225" s="14" t="inlineStr">
        <is>
          <t>die</t>
        </is>
      </c>
      <c r="D1225" s="14" t="inlineStr">
        <is>
          <t>mch</t>
        </is>
      </c>
      <c r="E1225" s="14" t="inlineStr">
        <is>
          <t>NEWEXCISE</t>
        </is>
      </c>
      <c r="F1225" s="78" t="inlineStr">
        <is>
          <t>NEWEXCISE(INDEX(AD$80:AD$93,$D1645),$E1645)</t>
        </is>
      </c>
    </row>
    <row r="1226">
      <c r="A1226" s="14" t="n">
        <v>1646</v>
      </c>
      <c r="B1226" s="14" t="inlineStr">
        <is>
          <t>ntx</t>
        </is>
      </c>
      <c r="C1226" s="14" t="inlineStr">
        <is>
          <t>lpg</t>
        </is>
      </c>
      <c r="D1226" s="14" t="inlineStr">
        <is>
          <t>mch</t>
        </is>
      </c>
      <c r="E1226" s="14" t="inlineStr">
        <is>
          <t>NEWEXCISE</t>
        </is>
      </c>
      <c r="F1226" s="78" t="inlineStr">
        <is>
          <t>NEWEXCISE(INDEX(AD$80:AD$93,$D1646),$E1646)</t>
        </is>
      </c>
    </row>
    <row r="1227">
      <c r="A1227" s="14" t="n">
        <v>1647</v>
      </c>
      <c r="B1227" s="14" t="inlineStr">
        <is>
          <t>ntx</t>
        </is>
      </c>
      <c r="C1227" s="14" t="inlineStr">
        <is>
          <t>ker</t>
        </is>
      </c>
      <c r="D1227" s="14" t="inlineStr">
        <is>
          <t>mch</t>
        </is>
      </c>
      <c r="E1227" s="14" t="inlineStr">
        <is>
          <t>NEWEXCISE</t>
        </is>
      </c>
      <c r="F1227" s="78" t="inlineStr">
        <is>
          <t>NEWEXCISE(INDEX(AD$80:AD$93,$D1647),$E1647)</t>
        </is>
      </c>
    </row>
    <row r="1228">
      <c r="A1228" s="14" t="n">
        <v>1648</v>
      </c>
      <c r="B1228" s="14" t="inlineStr">
        <is>
          <t>ntx</t>
        </is>
      </c>
      <c r="C1228" s="14" t="inlineStr">
        <is>
          <t>oop</t>
        </is>
      </c>
      <c r="D1228" s="14" t="inlineStr">
        <is>
          <t>mch</t>
        </is>
      </c>
      <c r="E1228" s="14" t="inlineStr">
        <is>
          <t>NEWEXCISE</t>
        </is>
      </c>
      <c r="F1228" s="78" t="inlineStr">
        <is>
          <t>NEWEXCISE(INDEX(AD$80:AD$93,$D1648),$E1648)</t>
        </is>
      </c>
    </row>
    <row r="1229">
      <c r="A1229" s="14" t="n">
        <v>1649</v>
      </c>
      <c r="B1229" s="14" t="inlineStr">
        <is>
          <t>ntx</t>
        </is>
      </c>
      <c r="C1229" s="14" t="inlineStr">
        <is>
          <t>bio</t>
        </is>
      </c>
      <c r="D1229" s="14" t="inlineStr">
        <is>
          <t>mch</t>
        </is>
      </c>
      <c r="E1229" s="14" t="inlineStr">
        <is>
          <t>NEWEXCISE</t>
        </is>
      </c>
      <c r="F1229" s="78" t="inlineStr">
        <is>
          <t>NEWEXCISE(INDEX(AD$80:AD$93,$D1649),$E1649)</t>
        </is>
      </c>
    </row>
    <row r="1230">
      <c r="A1230" s="14" t="n">
        <v>1651</v>
      </c>
      <c r="B1230" s="14" t="inlineStr">
        <is>
          <t>nce</t>
        </is>
      </c>
      <c r="C1230" s="14" t="inlineStr">
        <is>
          <t>coa</t>
        </is>
      </c>
      <c r="D1230" s="14" t="inlineStr">
        <is>
          <t>mch</t>
        </is>
      </c>
      <c r="E1230" s="14" t="inlineStr">
        <is>
          <t>NEWPOLICY</t>
        </is>
      </c>
      <c r="F1230" s="78" t="inlineStr">
        <is>
          <t>NEWPOLICY(AD1624,AD1633,AD1642)</t>
        </is>
      </c>
    </row>
    <row r="1231">
      <c r="A1231" s="14" t="n">
        <v>1652</v>
      </c>
      <c r="B1231" s="14" t="inlineStr">
        <is>
          <t>nce</t>
        </is>
      </c>
      <c r="C1231" s="14" t="inlineStr">
        <is>
          <t>nga</t>
        </is>
      </c>
      <c r="D1231" s="14" t="inlineStr">
        <is>
          <t>mch</t>
        </is>
      </c>
      <c r="E1231" s="14" t="inlineStr">
        <is>
          <t>NEWPOLICY</t>
        </is>
      </c>
      <c r="F1231" s="78" t="inlineStr">
        <is>
          <t>NEWPOLICY(AD1625,AD1634,AD1643)</t>
        </is>
      </c>
    </row>
    <row r="1232">
      <c r="A1232" s="14" t="n">
        <v>1653</v>
      </c>
      <c r="B1232" s="14" t="inlineStr">
        <is>
          <t>nce</t>
        </is>
      </c>
      <c r="C1232" s="14" t="inlineStr">
        <is>
          <t>gso</t>
        </is>
      </c>
      <c r="D1232" s="14" t="inlineStr">
        <is>
          <t>mch</t>
        </is>
      </c>
      <c r="E1232" s="14" t="inlineStr">
        <is>
          <t>NEWPOLICY</t>
        </is>
      </c>
      <c r="F1232" s="78" t="inlineStr">
        <is>
          <t>NEWPOLICY(AD1626,AD1635,AD1644)</t>
        </is>
      </c>
    </row>
    <row r="1233">
      <c r="A1233" s="14" t="n">
        <v>1654</v>
      </c>
      <c r="B1233" s="14" t="inlineStr">
        <is>
          <t>nce</t>
        </is>
      </c>
      <c r="C1233" s="14" t="inlineStr">
        <is>
          <t>die</t>
        </is>
      </c>
      <c r="D1233" s="14" t="inlineStr">
        <is>
          <t>mch</t>
        </is>
      </c>
      <c r="E1233" s="14" t="inlineStr">
        <is>
          <t>NEWPOLICY</t>
        </is>
      </c>
      <c r="F1233" s="78" t="inlineStr">
        <is>
          <t>NEWPOLICY(AD1627,AD1636,AD1645)</t>
        </is>
      </c>
    </row>
    <row r="1234">
      <c r="A1234" s="14" t="n">
        <v>1655</v>
      </c>
      <c r="B1234" s="14" t="inlineStr">
        <is>
          <t>nce</t>
        </is>
      </c>
      <c r="C1234" s="14" t="inlineStr">
        <is>
          <t>lpg</t>
        </is>
      </c>
      <c r="D1234" s="14" t="inlineStr">
        <is>
          <t>mch</t>
        </is>
      </c>
      <c r="E1234" s="14" t="inlineStr">
        <is>
          <t>NEWPOLICY</t>
        </is>
      </c>
      <c r="F1234" s="78" t="inlineStr">
        <is>
          <t>NEWPOLICY(AD1628,AD1637,AD1646)</t>
        </is>
      </c>
    </row>
    <row r="1235">
      <c r="A1235" s="14" t="n">
        <v>1656</v>
      </c>
      <c r="B1235" s="14" t="inlineStr">
        <is>
          <t>nce</t>
        </is>
      </c>
      <c r="C1235" s="14" t="inlineStr">
        <is>
          <t>ker</t>
        </is>
      </c>
      <c r="D1235" s="14" t="inlineStr">
        <is>
          <t>mch</t>
        </is>
      </c>
      <c r="E1235" s="14" t="inlineStr">
        <is>
          <t>NEWPOLICY</t>
        </is>
      </c>
      <c r="F1235" s="78" t="inlineStr">
        <is>
          <t>NEWPOLICY(AD1629,AD1638,AD1647)</t>
        </is>
      </c>
    </row>
    <row r="1236">
      <c r="A1236" s="14" t="n">
        <v>1657</v>
      </c>
      <c r="B1236" s="14" t="inlineStr">
        <is>
          <t>nce</t>
        </is>
      </c>
      <c r="C1236" s="14" t="inlineStr">
        <is>
          <t>oop</t>
        </is>
      </c>
      <c r="D1236" s="14" t="inlineStr">
        <is>
          <t>mch</t>
        </is>
      </c>
      <c r="E1236" s="14" t="inlineStr">
        <is>
          <t>NEWPOLICY</t>
        </is>
      </c>
      <c r="F1236" s="78" t="inlineStr">
        <is>
          <t>NEWPOLICY(AD1630,AD1639,AD1648)</t>
        </is>
      </c>
    </row>
    <row r="1237">
      <c r="A1237" s="14" t="n">
        <v>1658</v>
      </c>
      <c r="B1237" s="14" t="inlineStr">
        <is>
          <t>nce</t>
        </is>
      </c>
      <c r="C1237" s="14" t="inlineStr">
        <is>
          <t>bio</t>
        </is>
      </c>
      <c r="D1237" s="14" t="inlineStr">
        <is>
          <t>mch</t>
        </is>
      </c>
      <c r="E1237" s="14" t="inlineStr">
        <is>
          <t>NEWPOLICY</t>
        </is>
      </c>
      <c r="F1237" s="78" t="inlineStr">
        <is>
          <t>NEWPOLICY(AD1631,AD1640,AD1649)</t>
        </is>
      </c>
    </row>
    <row r="1238">
      <c r="A1238" s="14" t="n">
        <v>1660</v>
      </c>
      <c r="B1238" s="14" t="inlineStr">
        <is>
          <t>atp</t>
        </is>
      </c>
      <c r="C1238" s="14" t="inlineStr">
        <is>
          <t>coa</t>
        </is>
      </c>
      <c r="D1238" s="14" t="inlineStr">
        <is>
          <t>mch</t>
        </is>
      </c>
      <c r="E1238" s="14" t="inlineStr">
        <is>
          <t>POSTTAX</t>
        </is>
      </c>
      <c r="F1238" s="78" t="inlineStr">
        <is>
          <t>POSTTAX(INDEX(AD$369:AD$380,$D1660),AD1651,$E1660)</t>
        </is>
      </c>
    </row>
    <row r="1239">
      <c r="A1239" s="14" t="n">
        <v>1661</v>
      </c>
      <c r="B1239" s="14" t="inlineStr">
        <is>
          <t>atp</t>
        </is>
      </c>
      <c r="C1239" s="14" t="inlineStr">
        <is>
          <t>nga</t>
        </is>
      </c>
      <c r="D1239" s="14" t="inlineStr">
        <is>
          <t>mch</t>
        </is>
      </c>
      <c r="E1239" s="14" t="inlineStr">
        <is>
          <t>POSTTAX</t>
        </is>
      </c>
      <c r="F1239" s="78" t="inlineStr">
        <is>
          <t>POSTTAX(INDEX(AD$369:AD$380,$D1661),AD1652,$E1661)</t>
        </is>
      </c>
    </row>
    <row r="1240">
      <c r="A1240" s="14" t="n">
        <v>1662</v>
      </c>
      <c r="B1240" s="14" t="inlineStr">
        <is>
          <t>atp</t>
        </is>
      </c>
      <c r="C1240" s="14" t="inlineStr">
        <is>
          <t>gso</t>
        </is>
      </c>
      <c r="D1240" s="14" t="inlineStr">
        <is>
          <t>mch</t>
        </is>
      </c>
      <c r="E1240" s="14" t="inlineStr">
        <is>
          <t>POSTTAX</t>
        </is>
      </c>
      <c r="F1240" s="78" t="inlineStr">
        <is>
          <t>POSTTAX(INDEX(AD$369:AD$380,$D1662),AD1653,$E1662)</t>
        </is>
      </c>
    </row>
    <row r="1241">
      <c r="A1241" s="14" t="n">
        <v>1663</v>
      </c>
      <c r="B1241" s="14" t="inlineStr">
        <is>
          <t>atp</t>
        </is>
      </c>
      <c r="C1241" s="14" t="inlineStr">
        <is>
          <t>die</t>
        </is>
      </c>
      <c r="D1241" s="14" t="inlineStr">
        <is>
          <t>mch</t>
        </is>
      </c>
      <c r="E1241" s="14" t="inlineStr">
        <is>
          <t>POSTTAX</t>
        </is>
      </c>
      <c r="F1241" s="78" t="inlineStr">
        <is>
          <t>POSTTAX(INDEX(AD$369:AD$380,$D1663),AD1654,$E1663)</t>
        </is>
      </c>
    </row>
    <row r="1242">
      <c r="A1242" s="14" t="n">
        <v>1664</v>
      </c>
      <c r="B1242" s="14" t="inlineStr">
        <is>
          <t>atp</t>
        </is>
      </c>
      <c r="C1242" s="14" t="inlineStr">
        <is>
          <t>lpg</t>
        </is>
      </c>
      <c r="D1242" s="14" t="inlineStr">
        <is>
          <t>mch</t>
        </is>
      </c>
      <c r="E1242" s="14" t="inlineStr">
        <is>
          <t>POSTTAX</t>
        </is>
      </c>
      <c r="F1242" s="78" t="inlineStr">
        <is>
          <t>POSTTAX(INDEX(AD$369:AD$380,$D1664),AD1655,$E1664)</t>
        </is>
      </c>
    </row>
    <row r="1243">
      <c r="A1243" s="14" t="n">
        <v>1665</v>
      </c>
      <c r="B1243" s="14" t="inlineStr">
        <is>
          <t>atp</t>
        </is>
      </c>
      <c r="C1243" s="14" t="inlineStr">
        <is>
          <t>ker</t>
        </is>
      </c>
      <c r="D1243" s="14" t="inlineStr">
        <is>
          <t>mch</t>
        </is>
      </c>
      <c r="E1243" s="14" t="inlineStr">
        <is>
          <t>POSTTAX</t>
        </is>
      </c>
      <c r="F1243" s="78" t="inlineStr">
        <is>
          <t>POSTTAX(INDEX(AD$369:AD$380,$D1665),AD1656,$E1665)</t>
        </is>
      </c>
    </row>
    <row r="1244">
      <c r="A1244" s="14" t="n">
        <v>1666</v>
      </c>
      <c r="B1244" s="14" t="inlineStr">
        <is>
          <t>atp</t>
        </is>
      </c>
      <c r="C1244" s="14" t="inlineStr">
        <is>
          <t>oop</t>
        </is>
      </c>
      <c r="D1244" s="14" t="inlineStr">
        <is>
          <t>mch</t>
        </is>
      </c>
      <c r="E1244" s="14" t="inlineStr">
        <is>
          <t>POSTTAX</t>
        </is>
      </c>
      <c r="F1244" s="78" t="inlineStr">
        <is>
          <t>POSTTAX(INDEX(AD$369:AD$380,$D1666),AD1657,$E1666)</t>
        </is>
      </c>
    </row>
    <row r="1245">
      <c r="A1245" s="14" t="n">
        <v>1667</v>
      </c>
      <c r="B1245" s="14" t="inlineStr">
        <is>
          <t>atp</t>
        </is>
      </c>
      <c r="C1245" s="14" t="inlineStr">
        <is>
          <t>bio</t>
        </is>
      </c>
      <c r="D1245" s="14" t="inlineStr">
        <is>
          <t>mch</t>
        </is>
      </c>
      <c r="E1245" s="14" t="inlineStr">
        <is>
          <t>POSTTAX</t>
        </is>
      </c>
      <c r="F1245" s="78" t="inlineStr">
        <is>
          <t>POSTTAX(INDEX(AD$369:AD$380,$D1667),AD1658,$E1667)</t>
        </is>
      </c>
    </row>
    <row r="1246">
      <c r="A1246" s="14" t="n">
        <v>1669</v>
      </c>
      <c r="B1246" s="14" t="inlineStr">
        <is>
          <t>shp</t>
        </is>
      </c>
      <c r="C1246" s="14" t="inlineStr">
        <is>
          <t>coa</t>
        </is>
      </c>
      <c r="D1246" s="14" t="inlineStr">
        <is>
          <t>mch</t>
        </is>
      </c>
      <c r="E1246" s="14" t="inlineStr">
        <is>
          <t>SHADOWGJ</t>
        </is>
      </c>
      <c r="F1246" s="78" t="inlineStr">
        <is>
          <t>SHADOWGJ(INDEX(AD$297:AD$313,$E1669),$D1669)</t>
        </is>
      </c>
    </row>
    <row r="1247">
      <c r="A1247" s="14" t="n">
        <v>1670</v>
      </c>
      <c r="B1247" s="14" t="inlineStr">
        <is>
          <t>shp</t>
        </is>
      </c>
      <c r="C1247" s="14" t="inlineStr">
        <is>
          <t>nga</t>
        </is>
      </c>
      <c r="D1247" s="14" t="inlineStr">
        <is>
          <t>mch</t>
        </is>
      </c>
      <c r="E1247" s="14" t="inlineStr">
        <is>
          <t>SHADOWGJ</t>
        </is>
      </c>
      <c r="F1247" s="78" t="inlineStr">
        <is>
          <t>SHADOWGJ(INDEX(AD$297:AD$313,$E1670),$D1670)</t>
        </is>
      </c>
    </row>
    <row r="1248">
      <c r="A1248" s="14" t="n">
        <v>1671</v>
      </c>
      <c r="B1248" s="14" t="inlineStr">
        <is>
          <t>shp</t>
        </is>
      </c>
      <c r="C1248" s="14" t="inlineStr">
        <is>
          <t>gso</t>
        </is>
      </c>
      <c r="D1248" s="14" t="inlineStr">
        <is>
          <t>mch</t>
        </is>
      </c>
      <c r="E1248" s="14" t="inlineStr">
        <is>
          <t>SHADOWGJ</t>
        </is>
      </c>
      <c r="F1248" s="78" t="inlineStr">
        <is>
          <t>SHADOWGJ(INDEX(AD$297:AD$313,$E1671),$D1671)</t>
        </is>
      </c>
    </row>
    <row r="1249">
      <c r="A1249" s="14" t="n">
        <v>1672</v>
      </c>
      <c r="B1249" s="14" t="inlineStr">
        <is>
          <t>shp</t>
        </is>
      </c>
      <c r="C1249" s="14" t="inlineStr">
        <is>
          <t>die</t>
        </is>
      </c>
      <c r="D1249" s="14" t="inlineStr">
        <is>
          <t>mch</t>
        </is>
      </c>
      <c r="E1249" s="14" t="inlineStr">
        <is>
          <t>SHADOWGJ</t>
        </is>
      </c>
      <c r="F1249" s="78" t="inlineStr">
        <is>
          <t>SHADOWGJ(INDEX(AD$297:AD$313,$E1672),$D1672)</t>
        </is>
      </c>
    </row>
    <row r="1250">
      <c r="A1250" s="14" t="n">
        <v>1673</v>
      </c>
      <c r="B1250" s="14" t="inlineStr">
        <is>
          <t>shp</t>
        </is>
      </c>
      <c r="C1250" s="14" t="inlineStr">
        <is>
          <t>lpg</t>
        </is>
      </c>
      <c r="D1250" s="14" t="inlineStr">
        <is>
          <t>mch</t>
        </is>
      </c>
      <c r="E1250" s="14" t="inlineStr">
        <is>
          <t>SHADOWGJ</t>
        </is>
      </c>
      <c r="F1250" s="78" t="inlineStr">
        <is>
          <t>SHADOWGJ(INDEX(AD$297:AD$313,$E1673),$D1673)</t>
        </is>
      </c>
    </row>
    <row r="1251">
      <c r="A1251" s="14" t="n">
        <v>1674</v>
      </c>
      <c r="B1251" s="14" t="inlineStr">
        <is>
          <t>shp</t>
        </is>
      </c>
      <c r="C1251" s="14" t="inlineStr">
        <is>
          <t>ker</t>
        </is>
      </c>
      <c r="D1251" s="14" t="inlineStr">
        <is>
          <t>mch</t>
        </is>
      </c>
      <c r="E1251" s="14" t="inlineStr">
        <is>
          <t>SHADOWGJ</t>
        </is>
      </c>
      <c r="F1251" s="78" t="inlineStr">
        <is>
          <t>SHADOWGJ(INDEX(AD$297:AD$313,$E1674),$D1674)</t>
        </is>
      </c>
    </row>
    <row r="1252">
      <c r="A1252" s="14" t="n">
        <v>1675</v>
      </c>
      <c r="B1252" s="14" t="inlineStr">
        <is>
          <t>shp</t>
        </is>
      </c>
      <c r="C1252" s="14" t="inlineStr">
        <is>
          <t>oop</t>
        </is>
      </c>
      <c r="D1252" s="14" t="inlineStr">
        <is>
          <t>mch</t>
        </is>
      </c>
      <c r="E1252" s="14" t="inlineStr">
        <is>
          <t>SHADOWGJ</t>
        </is>
      </c>
      <c r="F1252" s="78" t="inlineStr">
        <is>
          <t>SHADOWGJ(INDEX(AD$297:AD$313,$E1675),$D1675)</t>
        </is>
      </c>
    </row>
    <row r="1253">
      <c r="A1253" s="14" t="n">
        <v>1676</v>
      </c>
      <c r="B1253" s="14" t="inlineStr">
        <is>
          <t>shp</t>
        </is>
      </c>
      <c r="C1253" s="14" t="inlineStr">
        <is>
          <t>bio</t>
        </is>
      </c>
      <c r="D1253" s="14" t="inlineStr">
        <is>
          <t>mch</t>
        </is>
      </c>
      <c r="E1253" s="14" t="inlineStr">
        <is>
          <t>SHADOWGJ</t>
        </is>
      </c>
      <c r="F1253" s="78" t="inlineStr">
        <is>
          <t>SHADOWGJ(INDEX(AD$297:AD$313,$E1676),$D1676)</t>
        </is>
      </c>
    </row>
    <row r="1254">
      <c r="A1254" s="14" t="n">
        <v>1678</v>
      </c>
      <c r="B1254" s="14" t="inlineStr">
        <is>
          <t>ener</t>
        </is>
      </c>
      <c r="C1254" s="14" t="inlineStr">
        <is>
          <t>coa</t>
        </is>
      </c>
      <c r="D1254" s="14" t="inlineStr">
        <is>
          <t>mch</t>
        </is>
      </c>
      <c r="E1254" s="14" t="inlineStr">
        <is>
          <t>FUELUSE</t>
        </is>
      </c>
      <c r="F1254" s="78" t="inlineStr">
        <is>
          <t>FUELUSE(AC1678,AD1660,AC1660,AD1669,AC1669,AD$7,$D1678,$E1678,$F1678,$G1678)</t>
        </is>
      </c>
    </row>
    <row r="1255">
      <c r="A1255" s="14" t="n">
        <v>1679</v>
      </c>
      <c r="B1255" s="14" t="inlineStr">
        <is>
          <t>ener</t>
        </is>
      </c>
      <c r="C1255" s="14" t="inlineStr">
        <is>
          <t>nga</t>
        </is>
      </c>
      <c r="D1255" s="14" t="inlineStr">
        <is>
          <t>mch</t>
        </is>
      </c>
      <c r="E1255" s="14" t="inlineStr">
        <is>
          <t>FUELUSE</t>
        </is>
      </c>
      <c r="F1255" s="78" t="inlineStr">
        <is>
          <t>FUELUSE(AC1679,AD1661,AC1661,AD1670,AC1670,AD$7,$D1679,$E1679,$F1679,$G1679)</t>
        </is>
      </c>
    </row>
    <row r="1256">
      <c r="A1256" s="14" t="n">
        <v>1680</v>
      </c>
      <c r="B1256" s="14" t="inlineStr">
        <is>
          <t>ener</t>
        </is>
      </c>
      <c r="C1256" s="14" t="inlineStr">
        <is>
          <t>gso</t>
        </is>
      </c>
      <c r="D1256" s="14" t="inlineStr">
        <is>
          <t>mch</t>
        </is>
      </c>
      <c r="E1256" s="14" t="inlineStr">
        <is>
          <t>FUELUSE</t>
        </is>
      </c>
      <c r="F1256" s="78" t="inlineStr">
        <is>
          <t>FUELUSE(AC1680,AD1662,AC1662,AD1671,AC1671,AD$7,$D1680,$E1680,$F1680,$G1680)</t>
        </is>
      </c>
    </row>
    <row r="1257">
      <c r="A1257" s="14" t="n">
        <v>1681</v>
      </c>
      <c r="B1257" s="14" t="inlineStr">
        <is>
          <t>ener</t>
        </is>
      </c>
      <c r="C1257" s="14" t="inlineStr">
        <is>
          <t>die</t>
        </is>
      </c>
      <c r="D1257" s="14" t="inlineStr">
        <is>
          <t>mch</t>
        </is>
      </c>
      <c r="E1257" s="14" t="inlineStr">
        <is>
          <t>FUELUSE</t>
        </is>
      </c>
      <c r="F1257" s="78" t="inlineStr">
        <is>
          <t>FUELUSE(AC1681,AD1663,AC1663,AD1672,AC1672,AD$7,$D1681,$E1681,$F1681,$G1681)</t>
        </is>
      </c>
    </row>
    <row r="1258">
      <c r="A1258" s="14" t="n">
        <v>1682</v>
      </c>
      <c r="B1258" s="14" t="inlineStr">
        <is>
          <t>ener</t>
        </is>
      </c>
      <c r="C1258" s="14" t="inlineStr">
        <is>
          <t>lpg</t>
        </is>
      </c>
      <c r="D1258" s="14" t="inlineStr">
        <is>
          <t>mch</t>
        </is>
      </c>
      <c r="E1258" s="14" t="inlineStr">
        <is>
          <t>FUELUSE</t>
        </is>
      </c>
      <c r="F1258" s="78" t="inlineStr">
        <is>
          <t>FUELUSE(AC1682,AD1664,AC1664,AD1673,AC1673,AD$7,$D1682,$E1682,$F1682,$G1682)</t>
        </is>
      </c>
    </row>
    <row r="1259">
      <c r="A1259" s="14" t="n">
        <v>1683</v>
      </c>
      <c r="B1259" s="14" t="inlineStr">
        <is>
          <t>ener</t>
        </is>
      </c>
      <c r="C1259" s="14" t="inlineStr">
        <is>
          <t>ker</t>
        </is>
      </c>
      <c r="D1259" s="14" t="inlineStr">
        <is>
          <t>mch</t>
        </is>
      </c>
      <c r="E1259" s="14" t="inlineStr">
        <is>
          <t>FUELUSE</t>
        </is>
      </c>
      <c r="F1259" s="78" t="inlineStr">
        <is>
          <t>FUELUSE(AC1683,AD1665,AC1665,AD1674,AC1674,AD$7,$D1683,$E1683,$F1683,$G1683)</t>
        </is>
      </c>
    </row>
    <row r="1260">
      <c r="A1260" s="14" t="n">
        <v>1684</v>
      </c>
      <c r="B1260" s="14" t="inlineStr">
        <is>
          <t>ener</t>
        </is>
      </c>
      <c r="C1260" s="14" t="inlineStr">
        <is>
          <t>oop</t>
        </is>
      </c>
      <c r="D1260" s="14" t="inlineStr">
        <is>
          <t>mch</t>
        </is>
      </c>
      <c r="E1260" s="14" t="inlineStr">
        <is>
          <t>FUELUSE</t>
        </is>
      </c>
      <c r="F1260" s="78" t="inlineStr">
        <is>
          <t>FUELUSE(AC1684,AD1666,AC1666,AD1675,AC1675,AD$7,$D1684,$E1684,$F1684,$G1684)</t>
        </is>
      </c>
    </row>
    <row r="1261">
      <c r="A1261" s="14" t="n">
        <v>1685</v>
      </c>
      <c r="B1261" s="14" t="inlineStr">
        <is>
          <t>ener</t>
        </is>
      </c>
      <c r="C1261" s="14" t="inlineStr">
        <is>
          <t>bio</t>
        </is>
      </c>
      <c r="D1261" s="14" t="inlineStr">
        <is>
          <t>mch</t>
        </is>
      </c>
      <c r="E1261" s="14" t="inlineStr">
        <is>
          <t>FUELUSE</t>
        </is>
      </c>
      <c r="F1261" s="78" t="inlineStr">
        <is>
          <t>FUELUSE(AC1685,AD1667,AC1667,AD1676,AC1676,AD$7,$D1685,$E1685,$F1685,$G1685)</t>
        </is>
      </c>
    </row>
    <row r="1262">
      <c r="A1262" s="14" t="n">
        <v>1687</v>
      </c>
      <c r="B1262" s="14" t="inlineStr">
        <is>
          <t>co2</t>
        </is>
      </c>
      <c r="C1262" s="14" t="inlineStr">
        <is>
          <t>coa</t>
        </is>
      </c>
      <c r="D1262" s="14" t="inlineStr">
        <is>
          <t>mch</t>
        </is>
      </c>
      <c r="E1262" s="14" t="inlineStr">
        <is>
          <t>EMISSIONS</t>
        </is>
      </c>
      <c r="F1262" s="78" t="inlineStr">
        <is>
          <t>EMISSIONS(AD1678,Settings!$C$13,$D1687)</t>
        </is>
      </c>
    </row>
    <row r="1263">
      <c r="A1263" s="14" t="n">
        <v>1688</v>
      </c>
      <c r="B1263" s="14" t="inlineStr">
        <is>
          <t>co2</t>
        </is>
      </c>
      <c r="C1263" s="14" t="inlineStr">
        <is>
          <t>nga</t>
        </is>
      </c>
      <c r="D1263" s="14" t="inlineStr">
        <is>
          <t>mch</t>
        </is>
      </c>
      <c r="E1263" s="14" t="inlineStr">
        <is>
          <t>EMISSIONS</t>
        </is>
      </c>
      <c r="F1263" s="78" t="inlineStr">
        <is>
          <t>EMISSIONS(AD1679,Settings!$C$13,$D1688)</t>
        </is>
      </c>
    </row>
    <row r="1264">
      <c r="A1264" s="14" t="n">
        <v>1689</v>
      </c>
      <c r="B1264" s="14" t="inlineStr">
        <is>
          <t>co2</t>
        </is>
      </c>
      <c r="C1264" s="14" t="inlineStr">
        <is>
          <t>gso</t>
        </is>
      </c>
      <c r="D1264" s="14" t="inlineStr">
        <is>
          <t>mch</t>
        </is>
      </c>
      <c r="E1264" s="14" t="inlineStr">
        <is>
          <t>EMISSIONS</t>
        </is>
      </c>
      <c r="F1264" s="78" t="inlineStr">
        <is>
          <t>EMISSIONS(AD1680,Settings!$C$13,$D1689)</t>
        </is>
      </c>
    </row>
    <row r="1265">
      <c r="A1265" s="14" t="n">
        <v>1690</v>
      </c>
      <c r="B1265" s="14" t="inlineStr">
        <is>
          <t>co2</t>
        </is>
      </c>
      <c r="C1265" s="14" t="inlineStr">
        <is>
          <t>die</t>
        </is>
      </c>
      <c r="D1265" s="14" t="inlineStr">
        <is>
          <t>mch</t>
        </is>
      </c>
      <c r="E1265" s="14" t="inlineStr">
        <is>
          <t>EMISSIONS</t>
        </is>
      </c>
      <c r="F1265" s="78" t="inlineStr">
        <is>
          <t>EMISSIONS(AD1681,Settings!$C$13,$D1690)</t>
        </is>
      </c>
    </row>
    <row r="1266">
      <c r="A1266" s="14" t="n">
        <v>1691</v>
      </c>
      <c r="B1266" s="14" t="inlineStr">
        <is>
          <t>co2</t>
        </is>
      </c>
      <c r="C1266" s="14" t="inlineStr">
        <is>
          <t>lpg</t>
        </is>
      </c>
      <c r="D1266" s="14" t="inlineStr">
        <is>
          <t>mch</t>
        </is>
      </c>
      <c r="E1266" s="14" t="inlineStr">
        <is>
          <t>EMISSIONS</t>
        </is>
      </c>
      <c r="F1266" s="78" t="inlineStr">
        <is>
          <t>EMISSIONS(AD1682,Settings!$C$13,$D1691)</t>
        </is>
      </c>
    </row>
    <row r="1267">
      <c r="A1267" s="14" t="n">
        <v>1692</v>
      </c>
      <c r="B1267" s="14" t="inlineStr">
        <is>
          <t>co2</t>
        </is>
      </c>
      <c r="C1267" s="14" t="inlineStr">
        <is>
          <t>ker</t>
        </is>
      </c>
      <c r="D1267" s="14" t="inlineStr">
        <is>
          <t>mch</t>
        </is>
      </c>
      <c r="E1267" s="14" t="inlineStr">
        <is>
          <t>EMISSIONS</t>
        </is>
      </c>
      <c r="F1267" s="78" t="inlineStr">
        <is>
          <t>EMISSIONS(AD1683,Settings!$C$13,$D1692)</t>
        </is>
      </c>
    </row>
    <row r="1268">
      <c r="A1268" s="14" t="n">
        <v>1693</v>
      </c>
      <c r="B1268" s="14" t="inlineStr">
        <is>
          <t>co2</t>
        </is>
      </c>
      <c r="C1268" s="14" t="inlineStr">
        <is>
          <t>oop</t>
        </is>
      </c>
      <c r="D1268" s="14" t="inlineStr">
        <is>
          <t>mch</t>
        </is>
      </c>
      <c r="E1268" s="14" t="inlineStr">
        <is>
          <t>EMISSIONS</t>
        </is>
      </c>
      <c r="F1268" s="78" t="inlineStr">
        <is>
          <t>EMISSIONS(AD1684,Settings!$C$13,$D1693)</t>
        </is>
      </c>
    </row>
    <row r="1269">
      <c r="A1269" s="14" t="n">
        <v>1694</v>
      </c>
      <c r="B1269" s="14" t="inlineStr">
        <is>
          <t>co2</t>
        </is>
      </c>
      <c r="C1269" s="14" t="inlineStr">
        <is>
          <t>bio</t>
        </is>
      </c>
      <c r="D1269" s="14" t="inlineStr">
        <is>
          <t>mch</t>
        </is>
      </c>
      <c r="E1269" s="14" t="inlineStr">
        <is>
          <t>EMISSIONS</t>
        </is>
      </c>
      <c r="F1269" s="78" t="inlineStr">
        <is>
          <t>EMISSIONS(AD1685,Settings!$C$13,$D1694)</t>
        </is>
      </c>
    </row>
    <row r="1270">
      <c r="A1270" s="14" t="n">
        <v>1696</v>
      </c>
      <c r="B1270" s="14" t="inlineStr">
        <is>
          <t>rtx</t>
        </is>
      </c>
      <c r="C1270" s="14" t="inlineStr">
        <is>
          <t>coa</t>
        </is>
      </c>
      <c r="D1270" s="14" t="inlineStr">
        <is>
          <t>mch</t>
        </is>
      </c>
      <c r="E1270" s="14" t="inlineStr">
        <is>
          <t>REVENUE</t>
        </is>
      </c>
      <c r="F1270" s="78" t="inlineStr">
        <is>
          <t>REVENUE(AD1678,Settings!$C$13,INDEX(AD$395:AD$406,$D1696)+INDEX(AD$382:AD$393,$D1696))</t>
        </is>
      </c>
    </row>
    <row r="1271">
      <c r="A1271" s="14" t="n">
        <v>1697</v>
      </c>
      <c r="B1271" s="14" t="inlineStr">
        <is>
          <t>rtx</t>
        </is>
      </c>
      <c r="C1271" s="14" t="inlineStr">
        <is>
          <t>nga</t>
        </is>
      </c>
      <c r="D1271" s="14" t="inlineStr">
        <is>
          <t>mch</t>
        </is>
      </c>
      <c r="E1271" s="14" t="inlineStr">
        <is>
          <t>REVENUE</t>
        </is>
      </c>
      <c r="F1271" s="78" t="inlineStr">
        <is>
          <t>REVENUE(AD1679,Settings!$C$13,INDEX(AD$395:AD$406,$D1697)+INDEX(AD$382:AD$393,$D1697))</t>
        </is>
      </c>
    </row>
    <row r="1272">
      <c r="A1272" s="14" t="n">
        <v>1698</v>
      </c>
      <c r="B1272" s="14" t="inlineStr">
        <is>
          <t>rtx</t>
        </is>
      </c>
      <c r="C1272" s="14" t="inlineStr">
        <is>
          <t>gso</t>
        </is>
      </c>
      <c r="D1272" s="14" t="inlineStr">
        <is>
          <t>mch</t>
        </is>
      </c>
      <c r="E1272" s="14" t="inlineStr">
        <is>
          <t>REVENUE</t>
        </is>
      </c>
      <c r="F1272" s="78" t="inlineStr">
        <is>
          <t>REVENUE(AD1680,Settings!$C$13,INDEX(AD$395:AD$406,$D1698)+INDEX(AD$382:AD$393,$D1698))</t>
        </is>
      </c>
    </row>
    <row r="1273">
      <c r="A1273" s="14" t="n">
        <v>1699</v>
      </c>
      <c r="B1273" s="14" t="inlineStr">
        <is>
          <t>rtx</t>
        </is>
      </c>
      <c r="C1273" s="14" t="inlineStr">
        <is>
          <t>die</t>
        </is>
      </c>
      <c r="D1273" s="14" t="inlineStr">
        <is>
          <t>mch</t>
        </is>
      </c>
      <c r="E1273" s="14" t="inlineStr">
        <is>
          <t>REVENUE</t>
        </is>
      </c>
      <c r="F1273" s="78" t="inlineStr">
        <is>
          <t>REVENUE(AD1681,Settings!$C$13,INDEX(AD$395:AD$406,$D1699)+INDEX(AD$382:AD$393,$D1699))</t>
        </is>
      </c>
    </row>
    <row r="1274">
      <c r="A1274" s="14" t="n">
        <v>1700</v>
      </c>
      <c r="B1274" s="14" t="inlineStr">
        <is>
          <t>rtx</t>
        </is>
      </c>
      <c r="C1274" s="14" t="inlineStr">
        <is>
          <t>lpg</t>
        </is>
      </c>
      <c r="D1274" s="14" t="inlineStr">
        <is>
          <t>mch</t>
        </is>
      </c>
      <c r="E1274" s="14" t="inlineStr">
        <is>
          <t>REVENUE</t>
        </is>
      </c>
      <c r="F1274" s="78" t="inlineStr">
        <is>
          <t>REVENUE(AD1682,Settings!$C$13,INDEX(AD$395:AD$406,$D1700)+INDEX(AD$382:AD$393,$D1700))</t>
        </is>
      </c>
    </row>
    <row r="1275">
      <c r="A1275" s="14" t="n">
        <v>1701</v>
      </c>
      <c r="B1275" s="14" t="inlineStr">
        <is>
          <t>rtx</t>
        </is>
      </c>
      <c r="C1275" s="14" t="inlineStr">
        <is>
          <t>ker</t>
        </is>
      </c>
      <c r="D1275" s="14" t="inlineStr">
        <is>
          <t>mch</t>
        </is>
      </c>
      <c r="E1275" s="14" t="inlineStr">
        <is>
          <t>REVENUE</t>
        </is>
      </c>
      <c r="F1275" s="78" t="inlineStr">
        <is>
          <t>REVENUE(AD1683,Settings!$C$13,INDEX(AD$395:AD$406,$D1701)+INDEX(AD$382:AD$393,$D1701))</t>
        </is>
      </c>
    </row>
    <row r="1276">
      <c r="A1276" s="14" t="n">
        <v>1702</v>
      </c>
      <c r="B1276" s="14" t="inlineStr">
        <is>
          <t>rtx</t>
        </is>
      </c>
      <c r="C1276" s="14" t="inlineStr">
        <is>
          <t>oop</t>
        </is>
      </c>
      <c r="D1276" s="14" t="inlineStr">
        <is>
          <t>mch</t>
        </is>
      </c>
      <c r="E1276" s="14" t="inlineStr">
        <is>
          <t>REVENUE</t>
        </is>
      </c>
      <c r="F1276" s="78" t="inlineStr">
        <is>
          <t>REVENUE(AD1684,Settings!$C$13,INDEX(AD$395:AD$406,$D1702)+INDEX(AD$382:AD$393,$D1702))</t>
        </is>
      </c>
    </row>
    <row r="1277">
      <c r="A1277" s="14" t="n">
        <v>1703</v>
      </c>
      <c r="B1277" s="14" t="inlineStr">
        <is>
          <t>rtx</t>
        </is>
      </c>
      <c r="C1277" s="14" t="inlineStr">
        <is>
          <t>bio</t>
        </is>
      </c>
      <c r="D1277" s="14" t="inlineStr">
        <is>
          <t>mch</t>
        </is>
      </c>
      <c r="E1277" s="14" t="inlineStr">
        <is>
          <t>REVENUE</t>
        </is>
      </c>
      <c r="F1277" s="78" t="inlineStr">
        <is>
          <t>REVENUE(AD1685,Settings!$C$13,INDEX(AD$395:AD$406,$D1703)+INDEX(AD$382:AD$393,$D1703))</t>
        </is>
      </c>
    </row>
    <row r="1278">
      <c r="A1278" s="14" t="n">
        <v>1705</v>
      </c>
      <c r="B1278" s="14" t="inlineStr">
        <is>
          <t>rsub</t>
        </is>
      </c>
      <c r="C1278" s="14" t="inlineStr">
        <is>
          <t>coa</t>
        </is>
      </c>
      <c r="D1278" s="14" t="inlineStr">
        <is>
          <t>mch</t>
        </is>
      </c>
      <c r="E1278" s="14" t="inlineStr">
        <is>
          <t>REVENUE</t>
        </is>
      </c>
      <c r="F1278" s="78" t="inlineStr">
        <is>
          <t>REVENUE(AD1678,Settings!$C$13,INDEX(AD$408:AD$419,$D1705))</t>
        </is>
      </c>
    </row>
    <row r="1279">
      <c r="A1279" s="14" t="n">
        <v>1706</v>
      </c>
      <c r="B1279" s="14" t="inlineStr">
        <is>
          <t>rsub</t>
        </is>
      </c>
      <c r="C1279" s="14" t="inlineStr">
        <is>
          <t>nga</t>
        </is>
      </c>
      <c r="D1279" s="14" t="inlineStr">
        <is>
          <t>mch</t>
        </is>
      </c>
      <c r="E1279" s="14" t="inlineStr">
        <is>
          <t>REVENUE</t>
        </is>
      </c>
      <c r="F1279" s="78" t="inlineStr">
        <is>
          <t>REVENUE(AD1679,Settings!$C$13,INDEX(AD$408:AD$419,$D1706))</t>
        </is>
      </c>
    </row>
    <row r="1280">
      <c r="A1280" s="14" t="n">
        <v>1707</v>
      </c>
      <c r="B1280" s="14" t="inlineStr">
        <is>
          <t>rsub</t>
        </is>
      </c>
      <c r="C1280" s="14" t="inlineStr">
        <is>
          <t>gso</t>
        </is>
      </c>
      <c r="D1280" s="14" t="inlineStr">
        <is>
          <t>mch</t>
        </is>
      </c>
      <c r="E1280" s="14" t="inlineStr">
        <is>
          <t>REVENUE</t>
        </is>
      </c>
      <c r="F1280" s="78" t="inlineStr">
        <is>
          <t>REVENUE(AD1680,Settings!$C$13,INDEX(AD$408:AD$419,$D1707))</t>
        </is>
      </c>
    </row>
    <row r="1281">
      <c r="A1281" s="14" t="n">
        <v>1708</v>
      </c>
      <c r="B1281" s="14" t="inlineStr">
        <is>
          <t>rsub</t>
        </is>
      </c>
      <c r="C1281" s="14" t="inlineStr">
        <is>
          <t>die</t>
        </is>
      </c>
      <c r="D1281" s="14" t="inlineStr">
        <is>
          <t>mch</t>
        </is>
      </c>
      <c r="E1281" s="14" t="inlineStr">
        <is>
          <t>REVENUE</t>
        </is>
      </c>
      <c r="F1281" s="78" t="inlineStr">
        <is>
          <t>REVENUE(AD1681,Settings!$C$13,INDEX(AD$408:AD$419,$D1708))</t>
        </is>
      </c>
    </row>
    <row r="1282">
      <c r="A1282" s="14" t="n">
        <v>1709</v>
      </c>
      <c r="B1282" s="14" t="inlineStr">
        <is>
          <t>rsub</t>
        </is>
      </c>
      <c r="C1282" s="14" t="inlineStr">
        <is>
          <t>lpg</t>
        </is>
      </c>
      <c r="D1282" s="14" t="inlineStr">
        <is>
          <t>mch</t>
        </is>
      </c>
      <c r="E1282" s="14" t="inlineStr">
        <is>
          <t>REVENUE</t>
        </is>
      </c>
      <c r="F1282" s="78" t="inlineStr">
        <is>
          <t>REVENUE(AD1682,Settings!$C$13,INDEX(AD$408:AD$419,$D1709))</t>
        </is>
      </c>
    </row>
    <row r="1283">
      <c r="A1283" s="14" t="n">
        <v>1710</v>
      </c>
      <c r="B1283" s="14" t="inlineStr">
        <is>
          <t>rsub</t>
        </is>
      </c>
      <c r="C1283" s="14" t="inlineStr">
        <is>
          <t>ker</t>
        </is>
      </c>
      <c r="D1283" s="14" t="inlineStr">
        <is>
          <t>mch</t>
        </is>
      </c>
      <c r="E1283" s="14" t="inlineStr">
        <is>
          <t>REVENUE</t>
        </is>
      </c>
      <c r="F1283" s="78" t="inlineStr">
        <is>
          <t>REVENUE(AD1683,Settings!$C$13,INDEX(AD$408:AD$419,$D1710))</t>
        </is>
      </c>
    </row>
    <row r="1284">
      <c r="A1284" s="14" t="n">
        <v>1711</v>
      </c>
      <c r="B1284" s="14" t="inlineStr">
        <is>
          <t>rsub</t>
        </is>
      </c>
      <c r="C1284" s="14" t="inlineStr">
        <is>
          <t>oop</t>
        </is>
      </c>
      <c r="D1284" s="14" t="inlineStr">
        <is>
          <t>mch</t>
        </is>
      </c>
      <c r="E1284" s="14" t="inlineStr">
        <is>
          <t>REVENUE</t>
        </is>
      </c>
      <c r="F1284" s="78" t="inlineStr">
        <is>
          <t>REVENUE(AD1684,Settings!$C$13,INDEX(AD$408:AD$419,$D1711))</t>
        </is>
      </c>
    </row>
    <row r="1285">
      <c r="A1285" s="14" t="n">
        <v>1712</v>
      </c>
      <c r="B1285" s="14" t="inlineStr">
        <is>
          <t>rsub</t>
        </is>
      </c>
      <c r="C1285" s="14" t="inlineStr">
        <is>
          <t>bio</t>
        </is>
      </c>
      <c r="D1285" s="14" t="inlineStr">
        <is>
          <t>mch</t>
        </is>
      </c>
      <c r="E1285" s="14" t="inlineStr">
        <is>
          <t>REVENUE</t>
        </is>
      </c>
      <c r="F1285" s="78" t="inlineStr">
        <is>
          <t>REVENUE(AD1685,Settings!$C$13,INDEX(AD$408:AD$419,$D1712))</t>
        </is>
      </c>
    </row>
    <row r="1286">
      <c r="A1286" s="14" t="n">
        <v>1714</v>
      </c>
      <c r="B1286" s="14" t="inlineStr">
        <is>
          <t>rnew</t>
        </is>
      </c>
      <c r="C1286" s="14" t="inlineStr">
        <is>
          <t>coa</t>
        </is>
      </c>
      <c r="D1286" s="14" t="inlineStr">
        <is>
          <t>mch</t>
        </is>
      </c>
      <c r="E1286" s="14" t="inlineStr">
        <is>
          <t>REVENUE</t>
        </is>
      </c>
      <c r="F1286" s="78" t="inlineStr">
        <is>
          <t>REVENUE(AD1678,Settings!$C$13,NEWREVRATE(AD1624,AD1642,AD1633,AD$201,AD1651,$D1714))</t>
        </is>
      </c>
    </row>
    <row r="1287">
      <c r="A1287" s="14" t="n">
        <v>1715</v>
      </c>
      <c r="B1287" s="14" t="inlineStr">
        <is>
          <t>rnew</t>
        </is>
      </c>
      <c r="C1287" s="14" t="inlineStr">
        <is>
          <t>nga</t>
        </is>
      </c>
      <c r="D1287" s="14" t="inlineStr">
        <is>
          <t>mch</t>
        </is>
      </c>
      <c r="E1287" s="14" t="inlineStr">
        <is>
          <t>REVENUE</t>
        </is>
      </c>
      <c r="F1287" s="78" t="inlineStr">
        <is>
          <t>REVENUE(AD1679,Settings!$C$13,NEWREVRATE(AD1625,AD1643,AD1634,AD$201,AD1652,$D1715))</t>
        </is>
      </c>
    </row>
    <row r="1288">
      <c r="A1288" s="14" t="n">
        <v>1716</v>
      </c>
      <c r="B1288" s="14" t="inlineStr">
        <is>
          <t>rnew</t>
        </is>
      </c>
      <c r="C1288" s="14" t="inlineStr">
        <is>
          <t>gso</t>
        </is>
      </c>
      <c r="D1288" s="14" t="inlineStr">
        <is>
          <t>mch</t>
        </is>
      </c>
      <c r="E1288" s="14" t="inlineStr">
        <is>
          <t>REVENUE</t>
        </is>
      </c>
      <c r="F1288" s="78" t="inlineStr">
        <is>
          <t>REVENUE(AD1680,Settings!$C$13,NEWREVRATE(AD1626,AD1644,AD1635,AD$201,AD1653,$D1716))</t>
        </is>
      </c>
    </row>
    <row r="1289">
      <c r="A1289" s="14" t="n">
        <v>1717</v>
      </c>
      <c r="B1289" s="14" t="inlineStr">
        <is>
          <t>rnew</t>
        </is>
      </c>
      <c r="C1289" s="14" t="inlineStr">
        <is>
          <t>die</t>
        </is>
      </c>
      <c r="D1289" s="14" t="inlineStr">
        <is>
          <t>mch</t>
        </is>
      </c>
      <c r="E1289" s="14" t="inlineStr">
        <is>
          <t>REVENUE</t>
        </is>
      </c>
      <c r="F1289" s="78" t="inlineStr">
        <is>
          <t>REVENUE(AD1681,Settings!$C$13,NEWREVRATE(AD1627,AD1645,AD1636,AD$201,AD1654,$D1717))</t>
        </is>
      </c>
    </row>
    <row r="1290">
      <c r="A1290" s="14" t="n">
        <v>1718</v>
      </c>
      <c r="B1290" s="14" t="inlineStr">
        <is>
          <t>rnew</t>
        </is>
      </c>
      <c r="C1290" s="14" t="inlineStr">
        <is>
          <t>lpg</t>
        </is>
      </c>
      <c r="D1290" s="14" t="inlineStr">
        <is>
          <t>mch</t>
        </is>
      </c>
      <c r="E1290" s="14" t="inlineStr">
        <is>
          <t>REVENUE</t>
        </is>
      </c>
      <c r="F1290" s="78" t="inlineStr">
        <is>
          <t>REVENUE(AD1682,Settings!$C$13,NEWREVRATE(AD1628,AD1646,AD1637,AD$201,AD1655,$D1718))</t>
        </is>
      </c>
    </row>
    <row r="1291">
      <c r="A1291" s="14" t="n">
        <v>1719</v>
      </c>
      <c r="B1291" s="14" t="inlineStr">
        <is>
          <t>rnew</t>
        </is>
      </c>
      <c r="C1291" s="14" t="inlineStr">
        <is>
          <t>ker</t>
        </is>
      </c>
      <c r="D1291" s="14" t="inlineStr">
        <is>
          <t>mch</t>
        </is>
      </c>
      <c r="E1291" s="14" t="inlineStr">
        <is>
          <t>REVENUE</t>
        </is>
      </c>
      <c r="F1291" s="78" t="inlineStr">
        <is>
          <t>REVENUE(AD1683,Settings!$C$13,NEWREVRATE(AD1629,AD1647,AD1638,AD$201,AD1656,$D1719))</t>
        </is>
      </c>
    </row>
    <row r="1292">
      <c r="A1292" s="14" t="n">
        <v>1720</v>
      </c>
      <c r="B1292" s="14" t="inlineStr">
        <is>
          <t>rnew</t>
        </is>
      </c>
      <c r="C1292" s="14" t="inlineStr">
        <is>
          <t>oop</t>
        </is>
      </c>
      <c r="D1292" s="14" t="inlineStr">
        <is>
          <t>mch</t>
        </is>
      </c>
      <c r="E1292" s="14" t="inlineStr">
        <is>
          <t>REVENUE</t>
        </is>
      </c>
      <c r="F1292" s="78" t="inlineStr">
        <is>
          <t>REVENUE(AD1684,Settings!$C$13,NEWREVRATE(AD1630,AD1648,AD1639,AD$201,AD1657,$D1720))</t>
        </is>
      </c>
    </row>
    <row r="1293">
      <c r="A1293" s="14" t="n">
        <v>1721</v>
      </c>
      <c r="B1293" s="14" t="inlineStr">
        <is>
          <t>rnew</t>
        </is>
      </c>
      <c r="C1293" s="14" t="inlineStr">
        <is>
          <t>bio</t>
        </is>
      </c>
      <c r="D1293" s="14" t="inlineStr">
        <is>
          <t>mch</t>
        </is>
      </c>
      <c r="E1293" s="14" t="inlineStr">
        <is>
          <t>REVENUE</t>
        </is>
      </c>
      <c r="F1293" s="78" t="inlineStr">
        <is>
          <t>REVENUE(AD1685,Settings!$C$13,NEWREVRATE(AD1631,AD1649,AD1640,AD$201,AD1658,$D1721))</t>
        </is>
      </c>
    </row>
    <row r="1294">
      <c r="A1294" s="14" t="n">
        <v>1725</v>
      </c>
      <c r="B1294" s="14" t="inlineStr">
        <is>
          <t>ctxnew</t>
        </is>
      </c>
      <c r="C1294" s="14" t="inlineStr">
        <is>
          <t>coa</t>
        </is>
      </c>
      <c r="D1294" s="14" t="inlineStr">
        <is>
          <t>irn</t>
        </is>
      </c>
      <c r="E1294" s="14" t="inlineStr">
        <is>
          <t>CARBONTAX</t>
        </is>
      </c>
      <c r="F1294" s="78" t="inlineStr">
        <is>
          <t>CARBONTAX(INDEX(AD$263:AD$279,$F1725),$D1725,INDEX(AD$23:AD$30,$E1725))</t>
        </is>
      </c>
    </row>
    <row r="1295">
      <c r="A1295" s="14" t="n">
        <v>1726</v>
      </c>
      <c r="B1295" s="14" t="inlineStr">
        <is>
          <t>ctxnew</t>
        </is>
      </c>
      <c r="C1295" s="14" t="inlineStr">
        <is>
          <t>nga</t>
        </is>
      </c>
      <c r="D1295" s="14" t="inlineStr">
        <is>
          <t>irn</t>
        </is>
      </c>
      <c r="E1295" s="14" t="inlineStr">
        <is>
          <t>CARBONTAX</t>
        </is>
      </c>
      <c r="F1295" s="78" t="inlineStr">
        <is>
          <t>CARBONTAX(INDEX(AD$263:AD$279,$F1726),$D1726,INDEX(AD$23:AD$30,$E1726))</t>
        </is>
      </c>
    </row>
    <row r="1296">
      <c r="A1296" s="14" t="n">
        <v>1727</v>
      </c>
      <c r="B1296" s="14" t="inlineStr">
        <is>
          <t>ctxnew</t>
        </is>
      </c>
      <c r="C1296" s="14" t="inlineStr">
        <is>
          <t>gso</t>
        </is>
      </c>
      <c r="D1296" s="14" t="inlineStr">
        <is>
          <t>irn</t>
        </is>
      </c>
      <c r="E1296" s="14" t="inlineStr">
        <is>
          <t>CARBONTAX</t>
        </is>
      </c>
      <c r="F1296" s="78" t="inlineStr">
        <is>
          <t>CARBONTAX(INDEX(AD$263:AD$279,$F1727),$D1727,INDEX(AD$23:AD$30,$E1727))</t>
        </is>
      </c>
    </row>
    <row r="1297">
      <c r="A1297" s="14" t="n">
        <v>1728</v>
      </c>
      <c r="B1297" s="14" t="inlineStr">
        <is>
          <t>ctxnew</t>
        </is>
      </c>
      <c r="C1297" s="14" t="inlineStr">
        <is>
          <t>die</t>
        </is>
      </c>
      <c r="D1297" s="14" t="inlineStr">
        <is>
          <t>irn</t>
        </is>
      </c>
      <c r="E1297" s="14" t="inlineStr">
        <is>
          <t>CARBONTAX</t>
        </is>
      </c>
      <c r="F1297" s="78" t="inlineStr">
        <is>
          <t>CARBONTAX(INDEX(AD$263:AD$279,$F1728),$D1728,INDEX(AD$23:AD$30,$E1728))</t>
        </is>
      </c>
    </row>
    <row r="1298">
      <c r="A1298" s="14" t="n">
        <v>1729</v>
      </c>
      <c r="B1298" s="14" t="inlineStr">
        <is>
          <t>ctxnew</t>
        </is>
      </c>
      <c r="C1298" s="14" t="inlineStr">
        <is>
          <t>lpg</t>
        </is>
      </c>
      <c r="D1298" s="14" t="inlineStr">
        <is>
          <t>irn</t>
        </is>
      </c>
      <c r="E1298" s="14" t="inlineStr">
        <is>
          <t>CARBONTAX</t>
        </is>
      </c>
      <c r="F1298" s="78" t="inlineStr">
        <is>
          <t>CARBONTAX(INDEX(AD$263:AD$279,$F1729),$D1729,INDEX(AD$23:AD$30,$E1729))</t>
        </is>
      </c>
    </row>
    <row r="1299">
      <c r="A1299" s="14" t="n">
        <v>1730</v>
      </c>
      <c r="B1299" s="14" t="inlineStr">
        <is>
          <t>ctxnew</t>
        </is>
      </c>
      <c r="C1299" s="14" t="inlineStr">
        <is>
          <t>ker</t>
        </is>
      </c>
      <c r="D1299" s="14" t="inlineStr">
        <is>
          <t>irn</t>
        </is>
      </c>
      <c r="E1299" s="14" t="inlineStr">
        <is>
          <t>CARBONTAX</t>
        </is>
      </c>
      <c r="F1299" s="78" t="inlineStr">
        <is>
          <t>CARBONTAX(INDEX(AD$263:AD$279,$F1730),$D1730,INDEX(AD$23:AD$30,$E1730))</t>
        </is>
      </c>
    </row>
    <row r="1300">
      <c r="A1300" s="14" t="n">
        <v>1731</v>
      </c>
      <c r="B1300" s="14" t="inlineStr">
        <is>
          <t>ctxnew</t>
        </is>
      </c>
      <c r="C1300" s="14" t="inlineStr">
        <is>
          <t>oop</t>
        </is>
      </c>
      <c r="D1300" s="14" t="inlineStr">
        <is>
          <t>irn</t>
        </is>
      </c>
      <c r="E1300" s="14" t="inlineStr">
        <is>
          <t>CARBONTAX</t>
        </is>
      </c>
      <c r="F1300" s="78" t="inlineStr">
        <is>
          <t>CARBONTAX(INDEX(AD$263:AD$279,$F1731),$D1731,INDEX(AD$23:AD$30,$E1731))</t>
        </is>
      </c>
    </row>
    <row r="1301">
      <c r="A1301" s="14" t="n">
        <v>1732</v>
      </c>
      <c r="B1301" s="14" t="inlineStr">
        <is>
          <t>ctxnew</t>
        </is>
      </c>
      <c r="C1301" s="14" t="inlineStr">
        <is>
          <t>bio</t>
        </is>
      </c>
      <c r="D1301" s="14" t="inlineStr">
        <is>
          <t>irn</t>
        </is>
      </c>
      <c r="E1301" s="14" t="inlineStr">
        <is>
          <t>CARBONTAX</t>
        </is>
      </c>
      <c r="F1301" s="78" t="inlineStr">
        <is>
          <t>CARBONTAX(INDEX(AD$263:AD$279,$F1732),$D1732,INDEX(AD$23:AD$30,$E1732))</t>
        </is>
      </c>
    </row>
    <row r="1302">
      <c r="A1302" s="14" t="n">
        <v>1734</v>
      </c>
      <c r="B1302" s="14" t="inlineStr">
        <is>
          <t>ets</t>
        </is>
      </c>
      <c r="C1302" s="14" t="inlineStr">
        <is>
          <t>coa</t>
        </is>
      </c>
      <c r="D1302" s="14" t="inlineStr">
        <is>
          <t>irn</t>
        </is>
      </c>
      <c r="E1302" s="14" t="inlineStr">
        <is>
          <t>ETSCOST</t>
        </is>
      </c>
      <c r="F1302" s="78" t="inlineStr">
        <is>
          <t>ETSCOST(INDEX(AD$280:AD$296,$E1734),$D1734)</t>
        </is>
      </c>
    </row>
    <row r="1303">
      <c r="A1303" s="14" t="n">
        <v>1735</v>
      </c>
      <c r="B1303" s="14" t="inlineStr">
        <is>
          <t>ets</t>
        </is>
      </c>
      <c r="C1303" s="14" t="inlineStr">
        <is>
          <t>nga</t>
        </is>
      </c>
      <c r="D1303" s="14" t="inlineStr">
        <is>
          <t>irn</t>
        </is>
      </c>
      <c r="E1303" s="14" t="inlineStr">
        <is>
          <t>ETSCOST</t>
        </is>
      </c>
      <c r="F1303" s="78" t="inlineStr">
        <is>
          <t>ETSCOST(INDEX(AD$280:AD$296,$E1735),$D1735)</t>
        </is>
      </c>
    </row>
    <row r="1304">
      <c r="A1304" s="14" t="n">
        <v>1736</v>
      </c>
      <c r="B1304" s="14" t="inlineStr">
        <is>
          <t>ets</t>
        </is>
      </c>
      <c r="C1304" s="14" t="inlineStr">
        <is>
          <t>gso</t>
        </is>
      </c>
      <c r="D1304" s="14" t="inlineStr">
        <is>
          <t>irn</t>
        </is>
      </c>
      <c r="E1304" s="14" t="inlineStr">
        <is>
          <t>ETSCOST</t>
        </is>
      </c>
      <c r="F1304" s="78" t="inlineStr">
        <is>
          <t>ETSCOST(INDEX(AD$280:AD$296,$E1736),$D1736)</t>
        </is>
      </c>
    </row>
    <row r="1305">
      <c r="A1305" s="14" t="n">
        <v>1737</v>
      </c>
      <c r="B1305" s="14" t="inlineStr">
        <is>
          <t>ets</t>
        </is>
      </c>
      <c r="C1305" s="14" t="inlineStr">
        <is>
          <t>die</t>
        </is>
      </c>
      <c r="D1305" s="14" t="inlineStr">
        <is>
          <t>irn</t>
        </is>
      </c>
      <c r="E1305" s="14" t="inlineStr">
        <is>
          <t>ETSCOST</t>
        </is>
      </c>
      <c r="F1305" s="78" t="inlineStr">
        <is>
          <t>ETSCOST(INDEX(AD$280:AD$296,$E1737),$D1737)</t>
        </is>
      </c>
    </row>
    <row r="1306">
      <c r="A1306" s="14" t="n">
        <v>1738</v>
      </c>
      <c r="B1306" s="14" t="inlineStr">
        <is>
          <t>ets</t>
        </is>
      </c>
      <c r="C1306" s="14" t="inlineStr">
        <is>
          <t>lpg</t>
        </is>
      </c>
      <c r="D1306" s="14" t="inlineStr">
        <is>
          <t>irn</t>
        </is>
      </c>
      <c r="E1306" s="14" t="inlineStr">
        <is>
          <t>ETSCOST</t>
        </is>
      </c>
      <c r="F1306" s="78" t="inlineStr">
        <is>
          <t>ETSCOST(INDEX(AD$280:AD$296,$E1738),$D1738)</t>
        </is>
      </c>
    </row>
    <row r="1307">
      <c r="A1307" s="14" t="n">
        <v>1739</v>
      </c>
      <c r="B1307" s="14" t="inlineStr">
        <is>
          <t>ets</t>
        </is>
      </c>
      <c r="C1307" s="14" t="inlineStr">
        <is>
          <t>ker</t>
        </is>
      </c>
      <c r="D1307" s="14" t="inlineStr">
        <is>
          <t>irn</t>
        </is>
      </c>
      <c r="E1307" s="14" t="inlineStr">
        <is>
          <t>ETSCOST</t>
        </is>
      </c>
      <c r="F1307" s="78" t="inlineStr">
        <is>
          <t>ETSCOST(INDEX(AD$280:AD$296,$E1739),$D1739)</t>
        </is>
      </c>
    </row>
    <row r="1308">
      <c r="A1308" s="14" t="n">
        <v>1740</v>
      </c>
      <c r="B1308" s="14" t="inlineStr">
        <is>
          <t>ets</t>
        </is>
      </c>
      <c r="C1308" s="14" t="inlineStr">
        <is>
          <t>oop</t>
        </is>
      </c>
      <c r="D1308" s="14" t="inlineStr">
        <is>
          <t>irn</t>
        </is>
      </c>
      <c r="E1308" s="14" t="inlineStr">
        <is>
          <t>ETSCOST</t>
        </is>
      </c>
      <c r="F1308" s="78" t="inlineStr">
        <is>
          <t>ETSCOST(INDEX(AD$280:AD$296,$E1740),$D1740)</t>
        </is>
      </c>
    </row>
    <row r="1309">
      <c r="A1309" s="14" t="n">
        <v>1741</v>
      </c>
      <c r="B1309" s="14" t="inlineStr">
        <is>
          <t>ets</t>
        </is>
      </c>
      <c r="C1309" s="14" t="inlineStr">
        <is>
          <t>bio</t>
        </is>
      </c>
      <c r="D1309" s="14" t="inlineStr">
        <is>
          <t>irn</t>
        </is>
      </c>
      <c r="E1309" s="14" t="inlineStr">
        <is>
          <t>ETSCOST</t>
        </is>
      </c>
      <c r="F1309" s="78" t="inlineStr">
        <is>
          <t>ETSCOST(INDEX(AD$280:AD$296,$E1741),$D1741)</t>
        </is>
      </c>
    </row>
    <row r="1310">
      <c r="A1310" s="14" t="n">
        <v>1743</v>
      </c>
      <c r="B1310" s="14" t="inlineStr">
        <is>
          <t>ntx</t>
        </is>
      </c>
      <c r="C1310" s="14" t="inlineStr">
        <is>
          <t>coa</t>
        </is>
      </c>
      <c r="D1310" s="14" t="inlineStr">
        <is>
          <t>irn</t>
        </is>
      </c>
      <c r="E1310" s="14" t="inlineStr">
        <is>
          <t>NEWEXCISE</t>
        </is>
      </c>
      <c r="F1310" s="78" t="inlineStr">
        <is>
          <t>NEWEXCISE(INDEX(AD$80:AD$93,$D1743),$E1743)</t>
        </is>
      </c>
    </row>
    <row r="1311">
      <c r="A1311" s="14" t="n">
        <v>1744</v>
      </c>
      <c r="B1311" s="14" t="inlineStr">
        <is>
          <t>ntx</t>
        </is>
      </c>
      <c r="C1311" s="14" t="inlineStr">
        <is>
          <t>nga</t>
        </is>
      </c>
      <c r="D1311" s="14" t="inlineStr">
        <is>
          <t>irn</t>
        </is>
      </c>
      <c r="E1311" s="14" t="inlineStr">
        <is>
          <t>NEWEXCISE</t>
        </is>
      </c>
      <c r="F1311" s="78" t="inlineStr">
        <is>
          <t>NEWEXCISE(INDEX(AD$80:AD$93,$D1744),$E1744)</t>
        </is>
      </c>
    </row>
    <row r="1312">
      <c r="A1312" s="14" t="n">
        <v>1745</v>
      </c>
      <c r="B1312" s="14" t="inlineStr">
        <is>
          <t>ntx</t>
        </is>
      </c>
      <c r="C1312" s="14" t="inlineStr">
        <is>
          <t>gso</t>
        </is>
      </c>
      <c r="D1312" s="14" t="inlineStr">
        <is>
          <t>irn</t>
        </is>
      </c>
      <c r="E1312" s="14" t="inlineStr">
        <is>
          <t>NEWEXCISE</t>
        </is>
      </c>
      <c r="F1312" s="78" t="inlineStr">
        <is>
          <t>NEWEXCISE(INDEX(AD$80:AD$93,$D1745),$E1745)</t>
        </is>
      </c>
    </row>
    <row r="1313">
      <c r="A1313" s="14" t="n">
        <v>1746</v>
      </c>
      <c r="B1313" s="14" t="inlineStr">
        <is>
          <t>ntx</t>
        </is>
      </c>
      <c r="C1313" s="14" t="inlineStr">
        <is>
          <t>die</t>
        </is>
      </c>
      <c r="D1313" s="14" t="inlineStr">
        <is>
          <t>irn</t>
        </is>
      </c>
      <c r="E1313" s="14" t="inlineStr">
        <is>
          <t>NEWEXCISE</t>
        </is>
      </c>
      <c r="F1313" s="78" t="inlineStr">
        <is>
          <t>NEWEXCISE(INDEX(AD$80:AD$93,$D1746),$E1746)</t>
        </is>
      </c>
    </row>
    <row r="1314">
      <c r="A1314" s="14" t="n">
        <v>1747</v>
      </c>
      <c r="B1314" s="14" t="inlineStr">
        <is>
          <t>ntx</t>
        </is>
      </c>
      <c r="C1314" s="14" t="inlineStr">
        <is>
          <t>lpg</t>
        </is>
      </c>
      <c r="D1314" s="14" t="inlineStr">
        <is>
          <t>irn</t>
        </is>
      </c>
      <c r="E1314" s="14" t="inlineStr">
        <is>
          <t>NEWEXCISE</t>
        </is>
      </c>
      <c r="F1314" s="78" t="inlineStr">
        <is>
          <t>NEWEXCISE(INDEX(AD$80:AD$93,$D1747),$E1747)</t>
        </is>
      </c>
    </row>
    <row r="1315">
      <c r="A1315" s="14" t="n">
        <v>1748</v>
      </c>
      <c r="B1315" s="14" t="inlineStr">
        <is>
          <t>ntx</t>
        </is>
      </c>
      <c r="C1315" s="14" t="inlineStr">
        <is>
          <t>ker</t>
        </is>
      </c>
      <c r="D1315" s="14" t="inlineStr">
        <is>
          <t>irn</t>
        </is>
      </c>
      <c r="E1315" s="14" t="inlineStr">
        <is>
          <t>NEWEXCISE</t>
        </is>
      </c>
      <c r="F1315" s="78" t="inlineStr">
        <is>
          <t>NEWEXCISE(INDEX(AD$80:AD$93,$D1748),$E1748)</t>
        </is>
      </c>
    </row>
    <row r="1316">
      <c r="A1316" s="14" t="n">
        <v>1749</v>
      </c>
      <c r="B1316" s="14" t="inlineStr">
        <is>
          <t>ntx</t>
        </is>
      </c>
      <c r="C1316" s="14" t="inlineStr">
        <is>
          <t>oop</t>
        </is>
      </c>
      <c r="D1316" s="14" t="inlineStr">
        <is>
          <t>irn</t>
        </is>
      </c>
      <c r="E1316" s="14" t="inlineStr">
        <is>
          <t>NEWEXCISE</t>
        </is>
      </c>
      <c r="F1316" s="78" t="inlineStr">
        <is>
          <t>NEWEXCISE(INDEX(AD$80:AD$93,$D1749),$E1749)</t>
        </is>
      </c>
    </row>
    <row r="1317">
      <c r="A1317" s="14" t="n">
        <v>1750</v>
      </c>
      <c r="B1317" s="14" t="inlineStr">
        <is>
          <t>ntx</t>
        </is>
      </c>
      <c r="C1317" s="14" t="inlineStr">
        <is>
          <t>bio</t>
        </is>
      </c>
      <c r="D1317" s="14" t="inlineStr">
        <is>
          <t>irn</t>
        </is>
      </c>
      <c r="E1317" s="14" t="inlineStr">
        <is>
          <t>NEWEXCISE</t>
        </is>
      </c>
      <c r="F1317" s="78" t="inlineStr">
        <is>
          <t>NEWEXCISE(INDEX(AD$80:AD$93,$D1750),$E1750)</t>
        </is>
      </c>
    </row>
    <row r="1318">
      <c r="A1318" s="14" t="n">
        <v>1752</v>
      </c>
      <c r="B1318" s="14" t="inlineStr">
        <is>
          <t>nce</t>
        </is>
      </c>
      <c r="C1318" s="14" t="inlineStr">
        <is>
          <t>coa</t>
        </is>
      </c>
      <c r="D1318" s="14" t="inlineStr">
        <is>
          <t>irn</t>
        </is>
      </c>
      <c r="E1318" s="14" t="inlineStr">
        <is>
          <t>NEWPOLICY</t>
        </is>
      </c>
      <c r="F1318" s="78" t="inlineStr">
        <is>
          <t>NEWPOLICY(AD1725,AD1734,AD1743)</t>
        </is>
      </c>
    </row>
    <row r="1319">
      <c r="A1319" s="14" t="n">
        <v>1753</v>
      </c>
      <c r="B1319" s="14" t="inlineStr">
        <is>
          <t>nce</t>
        </is>
      </c>
      <c r="C1319" s="14" t="inlineStr">
        <is>
          <t>nga</t>
        </is>
      </c>
      <c r="D1319" s="14" t="inlineStr">
        <is>
          <t>irn</t>
        </is>
      </c>
      <c r="E1319" s="14" t="inlineStr">
        <is>
          <t>NEWPOLICY</t>
        </is>
      </c>
      <c r="F1319" s="78" t="inlineStr">
        <is>
          <t>NEWPOLICY(AD1726,AD1735,AD1744)</t>
        </is>
      </c>
    </row>
    <row r="1320">
      <c r="A1320" s="14" t="n">
        <v>1754</v>
      </c>
      <c r="B1320" s="14" t="inlineStr">
        <is>
          <t>nce</t>
        </is>
      </c>
      <c r="C1320" s="14" t="inlineStr">
        <is>
          <t>gso</t>
        </is>
      </c>
      <c r="D1320" s="14" t="inlineStr">
        <is>
          <t>irn</t>
        </is>
      </c>
      <c r="E1320" s="14" t="inlineStr">
        <is>
          <t>NEWPOLICY</t>
        </is>
      </c>
      <c r="F1320" s="78" t="inlineStr">
        <is>
          <t>NEWPOLICY(AD1727,AD1736,AD1745)</t>
        </is>
      </c>
    </row>
    <row r="1321">
      <c r="A1321" s="14" t="n">
        <v>1755</v>
      </c>
      <c r="B1321" s="14" t="inlineStr">
        <is>
          <t>nce</t>
        </is>
      </c>
      <c r="C1321" s="14" t="inlineStr">
        <is>
          <t>die</t>
        </is>
      </c>
      <c r="D1321" s="14" t="inlineStr">
        <is>
          <t>irn</t>
        </is>
      </c>
      <c r="E1321" s="14" t="inlineStr">
        <is>
          <t>NEWPOLICY</t>
        </is>
      </c>
      <c r="F1321" s="78" t="inlineStr">
        <is>
          <t>NEWPOLICY(AD1728,AD1737,AD1746)</t>
        </is>
      </c>
    </row>
    <row r="1322">
      <c r="A1322" s="14" t="n">
        <v>1756</v>
      </c>
      <c r="B1322" s="14" t="inlineStr">
        <is>
          <t>nce</t>
        </is>
      </c>
      <c r="C1322" s="14" t="inlineStr">
        <is>
          <t>lpg</t>
        </is>
      </c>
      <c r="D1322" s="14" t="inlineStr">
        <is>
          <t>irn</t>
        </is>
      </c>
      <c r="E1322" s="14" t="inlineStr">
        <is>
          <t>NEWPOLICY</t>
        </is>
      </c>
      <c r="F1322" s="78" t="inlineStr">
        <is>
          <t>NEWPOLICY(AD1729,AD1738,AD1747)</t>
        </is>
      </c>
    </row>
    <row r="1323">
      <c r="A1323" s="14" t="n">
        <v>1757</v>
      </c>
      <c r="B1323" s="14" t="inlineStr">
        <is>
          <t>nce</t>
        </is>
      </c>
      <c r="C1323" s="14" t="inlineStr">
        <is>
          <t>ker</t>
        </is>
      </c>
      <c r="D1323" s="14" t="inlineStr">
        <is>
          <t>irn</t>
        </is>
      </c>
      <c r="E1323" s="14" t="inlineStr">
        <is>
          <t>NEWPOLICY</t>
        </is>
      </c>
      <c r="F1323" s="78" t="inlineStr">
        <is>
          <t>NEWPOLICY(AD1730,AD1739,AD1748)</t>
        </is>
      </c>
    </row>
    <row r="1324">
      <c r="A1324" s="14" t="n">
        <v>1758</v>
      </c>
      <c r="B1324" s="14" t="inlineStr">
        <is>
          <t>nce</t>
        </is>
      </c>
      <c r="C1324" s="14" t="inlineStr">
        <is>
          <t>oop</t>
        </is>
      </c>
      <c r="D1324" s="14" t="inlineStr">
        <is>
          <t>irn</t>
        </is>
      </c>
      <c r="E1324" s="14" t="inlineStr">
        <is>
          <t>NEWPOLICY</t>
        </is>
      </c>
      <c r="F1324" s="78" t="inlineStr">
        <is>
          <t>NEWPOLICY(AD1731,AD1740,AD1749)</t>
        </is>
      </c>
    </row>
    <row r="1325">
      <c r="A1325" s="14" t="n">
        <v>1759</v>
      </c>
      <c r="B1325" s="14" t="inlineStr">
        <is>
          <t>nce</t>
        </is>
      </c>
      <c r="C1325" s="14" t="inlineStr">
        <is>
          <t>bio</t>
        </is>
      </c>
      <c r="D1325" s="14" t="inlineStr">
        <is>
          <t>irn</t>
        </is>
      </c>
      <c r="E1325" s="14" t="inlineStr">
        <is>
          <t>NEWPOLICY</t>
        </is>
      </c>
      <c r="F1325" s="78" t="inlineStr">
        <is>
          <t>NEWPOLICY(AD1732,AD1741,AD1750)</t>
        </is>
      </c>
    </row>
    <row r="1326">
      <c r="A1326" s="14" t="n">
        <v>1761</v>
      </c>
      <c r="B1326" s="14" t="inlineStr">
        <is>
          <t>atp</t>
        </is>
      </c>
      <c r="C1326" s="14" t="inlineStr">
        <is>
          <t>coa</t>
        </is>
      </c>
      <c r="D1326" s="14" t="inlineStr">
        <is>
          <t>irn</t>
        </is>
      </c>
      <c r="E1326" s="14" t="inlineStr">
        <is>
          <t>POSTTAX</t>
        </is>
      </c>
      <c r="F1326" s="78" t="inlineStr">
        <is>
          <t>POSTTAX(INDEX(AD$369:AD$380,$D1761),AD1752,$E1761)</t>
        </is>
      </c>
    </row>
    <row r="1327">
      <c r="A1327" s="14" t="n">
        <v>1762</v>
      </c>
      <c r="B1327" s="14" t="inlineStr">
        <is>
          <t>atp</t>
        </is>
      </c>
      <c r="C1327" s="14" t="inlineStr">
        <is>
          <t>nga</t>
        </is>
      </c>
      <c r="D1327" s="14" t="inlineStr">
        <is>
          <t>irn</t>
        </is>
      </c>
      <c r="E1327" s="14" t="inlineStr">
        <is>
          <t>POSTTAX</t>
        </is>
      </c>
      <c r="F1327" s="78" t="inlineStr">
        <is>
          <t>POSTTAX(INDEX(AD$369:AD$380,$D1762),AD1753,$E1762)</t>
        </is>
      </c>
    </row>
    <row r="1328">
      <c r="A1328" s="14" t="n">
        <v>1763</v>
      </c>
      <c r="B1328" s="14" t="inlineStr">
        <is>
          <t>atp</t>
        </is>
      </c>
      <c r="C1328" s="14" t="inlineStr">
        <is>
          <t>gso</t>
        </is>
      </c>
      <c r="D1328" s="14" t="inlineStr">
        <is>
          <t>irn</t>
        </is>
      </c>
      <c r="E1328" s="14" t="inlineStr">
        <is>
          <t>POSTTAX</t>
        </is>
      </c>
      <c r="F1328" s="78" t="inlineStr">
        <is>
          <t>POSTTAX(INDEX(AD$369:AD$380,$D1763),AD1754,$E1763)</t>
        </is>
      </c>
    </row>
    <row r="1329">
      <c r="A1329" s="14" t="n">
        <v>1764</v>
      </c>
      <c r="B1329" s="14" t="inlineStr">
        <is>
          <t>atp</t>
        </is>
      </c>
      <c r="C1329" s="14" t="inlineStr">
        <is>
          <t>die</t>
        </is>
      </c>
      <c r="D1329" s="14" t="inlineStr">
        <is>
          <t>irn</t>
        </is>
      </c>
      <c r="E1329" s="14" t="inlineStr">
        <is>
          <t>POSTTAX</t>
        </is>
      </c>
      <c r="F1329" s="78" t="inlineStr">
        <is>
          <t>POSTTAX(INDEX(AD$369:AD$380,$D1764),AD1755,$E1764)</t>
        </is>
      </c>
    </row>
    <row r="1330">
      <c r="A1330" s="14" t="n">
        <v>1765</v>
      </c>
      <c r="B1330" s="14" t="inlineStr">
        <is>
          <t>atp</t>
        </is>
      </c>
      <c r="C1330" s="14" t="inlineStr">
        <is>
          <t>lpg</t>
        </is>
      </c>
      <c r="D1330" s="14" t="inlineStr">
        <is>
          <t>irn</t>
        </is>
      </c>
      <c r="E1330" s="14" t="inlineStr">
        <is>
          <t>POSTTAX</t>
        </is>
      </c>
      <c r="F1330" s="78" t="inlineStr">
        <is>
          <t>POSTTAX(INDEX(AD$369:AD$380,$D1765),AD1756,$E1765)</t>
        </is>
      </c>
    </row>
    <row r="1331">
      <c r="A1331" s="14" t="n">
        <v>1766</v>
      </c>
      <c r="B1331" s="14" t="inlineStr">
        <is>
          <t>atp</t>
        </is>
      </c>
      <c r="C1331" s="14" t="inlineStr">
        <is>
          <t>ker</t>
        </is>
      </c>
      <c r="D1331" s="14" t="inlineStr">
        <is>
          <t>irn</t>
        </is>
      </c>
      <c r="E1331" s="14" t="inlineStr">
        <is>
          <t>POSTTAX</t>
        </is>
      </c>
      <c r="F1331" s="78" t="inlineStr">
        <is>
          <t>POSTTAX(INDEX(AD$369:AD$380,$D1766),AD1757,$E1766)</t>
        </is>
      </c>
    </row>
    <row r="1332">
      <c r="A1332" s="14" t="n">
        <v>1767</v>
      </c>
      <c r="B1332" s="14" t="inlineStr">
        <is>
          <t>atp</t>
        </is>
      </c>
      <c r="C1332" s="14" t="inlineStr">
        <is>
          <t>oop</t>
        </is>
      </c>
      <c r="D1332" s="14" t="inlineStr">
        <is>
          <t>irn</t>
        </is>
      </c>
      <c r="E1332" s="14" t="inlineStr">
        <is>
          <t>POSTTAX</t>
        </is>
      </c>
      <c r="F1332" s="78" t="inlineStr">
        <is>
          <t>POSTTAX(INDEX(AD$369:AD$380,$D1767),AD1758,$E1767)</t>
        </is>
      </c>
    </row>
    <row r="1333">
      <c r="A1333" s="14" t="n">
        <v>1768</v>
      </c>
      <c r="B1333" s="14" t="inlineStr">
        <is>
          <t>atp</t>
        </is>
      </c>
      <c r="C1333" s="14" t="inlineStr">
        <is>
          <t>bio</t>
        </is>
      </c>
      <c r="D1333" s="14" t="inlineStr">
        <is>
          <t>irn</t>
        </is>
      </c>
      <c r="E1333" s="14" t="inlineStr">
        <is>
          <t>POSTTAX</t>
        </is>
      </c>
      <c r="F1333" s="78" t="inlineStr">
        <is>
          <t>POSTTAX(INDEX(AD$369:AD$380,$D1768),AD1759,$E1768)</t>
        </is>
      </c>
    </row>
    <row r="1334">
      <c r="A1334" s="14" t="n">
        <v>1770</v>
      </c>
      <c r="B1334" s="14" t="inlineStr">
        <is>
          <t>shp</t>
        </is>
      </c>
      <c r="C1334" s="14" t="inlineStr">
        <is>
          <t>coa</t>
        </is>
      </c>
      <c r="D1334" s="14" t="inlineStr">
        <is>
          <t>irn</t>
        </is>
      </c>
      <c r="E1334" s="14" t="inlineStr">
        <is>
          <t>SHADOWGJ</t>
        </is>
      </c>
      <c r="F1334" s="78" t="inlineStr">
        <is>
          <t>SHADOWGJ(INDEX(AD$297:AD$313,$E1770),$D1770)</t>
        </is>
      </c>
    </row>
    <row r="1335">
      <c r="A1335" s="14" t="n">
        <v>1771</v>
      </c>
      <c r="B1335" s="14" t="inlineStr">
        <is>
          <t>shp</t>
        </is>
      </c>
      <c r="C1335" s="14" t="inlineStr">
        <is>
          <t>nga</t>
        </is>
      </c>
      <c r="D1335" s="14" t="inlineStr">
        <is>
          <t>irn</t>
        </is>
      </c>
      <c r="E1335" s="14" t="inlineStr">
        <is>
          <t>SHADOWGJ</t>
        </is>
      </c>
      <c r="F1335" s="78" t="inlineStr">
        <is>
          <t>SHADOWGJ(INDEX(AD$297:AD$313,$E1771),$D1771)</t>
        </is>
      </c>
    </row>
    <row r="1336">
      <c r="A1336" s="14" t="n">
        <v>1772</v>
      </c>
      <c r="B1336" s="14" t="inlineStr">
        <is>
          <t>shp</t>
        </is>
      </c>
      <c r="C1336" s="14" t="inlineStr">
        <is>
          <t>gso</t>
        </is>
      </c>
      <c r="D1336" s="14" t="inlineStr">
        <is>
          <t>irn</t>
        </is>
      </c>
      <c r="E1336" s="14" t="inlineStr">
        <is>
          <t>SHADOWGJ</t>
        </is>
      </c>
      <c r="F1336" s="78" t="inlineStr">
        <is>
          <t>SHADOWGJ(INDEX(AD$297:AD$313,$E1772),$D1772)</t>
        </is>
      </c>
    </row>
    <row r="1337">
      <c r="A1337" s="14" t="n">
        <v>1773</v>
      </c>
      <c r="B1337" s="14" t="inlineStr">
        <is>
          <t>shp</t>
        </is>
      </c>
      <c r="C1337" s="14" t="inlineStr">
        <is>
          <t>die</t>
        </is>
      </c>
      <c r="D1337" s="14" t="inlineStr">
        <is>
          <t>irn</t>
        </is>
      </c>
      <c r="E1337" s="14" t="inlineStr">
        <is>
          <t>SHADOWGJ</t>
        </is>
      </c>
      <c r="F1337" s="78" t="inlineStr">
        <is>
          <t>SHADOWGJ(INDEX(AD$297:AD$313,$E1773),$D1773)</t>
        </is>
      </c>
    </row>
    <row r="1338">
      <c r="A1338" s="14" t="n">
        <v>1774</v>
      </c>
      <c r="B1338" s="14" t="inlineStr">
        <is>
          <t>shp</t>
        </is>
      </c>
      <c r="C1338" s="14" t="inlineStr">
        <is>
          <t>lpg</t>
        </is>
      </c>
      <c r="D1338" s="14" t="inlineStr">
        <is>
          <t>irn</t>
        </is>
      </c>
      <c r="E1338" s="14" t="inlineStr">
        <is>
          <t>SHADOWGJ</t>
        </is>
      </c>
      <c r="F1338" s="78" t="inlineStr">
        <is>
          <t>SHADOWGJ(INDEX(AD$297:AD$313,$E1774),$D1774)</t>
        </is>
      </c>
    </row>
    <row r="1339">
      <c r="A1339" s="14" t="n">
        <v>1775</v>
      </c>
      <c r="B1339" s="14" t="inlineStr">
        <is>
          <t>shp</t>
        </is>
      </c>
      <c r="C1339" s="14" t="inlineStr">
        <is>
          <t>ker</t>
        </is>
      </c>
      <c r="D1339" s="14" t="inlineStr">
        <is>
          <t>irn</t>
        </is>
      </c>
      <c r="E1339" s="14" t="inlineStr">
        <is>
          <t>SHADOWGJ</t>
        </is>
      </c>
      <c r="F1339" s="78" t="inlineStr">
        <is>
          <t>SHADOWGJ(INDEX(AD$297:AD$313,$E1775),$D1775)</t>
        </is>
      </c>
    </row>
    <row r="1340">
      <c r="A1340" s="14" t="n">
        <v>1776</v>
      </c>
      <c r="B1340" s="14" t="inlineStr">
        <is>
          <t>shp</t>
        </is>
      </c>
      <c r="C1340" s="14" t="inlineStr">
        <is>
          <t>oop</t>
        </is>
      </c>
      <c r="D1340" s="14" t="inlineStr">
        <is>
          <t>irn</t>
        </is>
      </c>
      <c r="E1340" s="14" t="inlineStr">
        <is>
          <t>SHADOWGJ</t>
        </is>
      </c>
      <c r="F1340" s="78" t="inlineStr">
        <is>
          <t>SHADOWGJ(INDEX(AD$297:AD$313,$E1776),$D1776)</t>
        </is>
      </c>
    </row>
    <row r="1341">
      <c r="A1341" s="14" t="n">
        <v>1777</v>
      </c>
      <c r="B1341" s="14" t="inlineStr">
        <is>
          <t>shp</t>
        </is>
      </c>
      <c r="C1341" s="14" t="inlineStr">
        <is>
          <t>bio</t>
        </is>
      </c>
      <c r="D1341" s="14" t="inlineStr">
        <is>
          <t>irn</t>
        </is>
      </c>
      <c r="E1341" s="14" t="inlineStr">
        <is>
          <t>SHADOWGJ</t>
        </is>
      </c>
      <c r="F1341" s="78" t="inlineStr">
        <is>
          <t>SHADOWGJ(INDEX(AD$297:AD$313,$E1777),$D1777)</t>
        </is>
      </c>
    </row>
    <row r="1342">
      <c r="A1342" s="14" t="n">
        <v>1779</v>
      </c>
      <c r="B1342" s="14" t="inlineStr">
        <is>
          <t>ener</t>
        </is>
      </c>
      <c r="C1342" s="14" t="inlineStr">
        <is>
          <t>coa</t>
        </is>
      </c>
      <c r="D1342" s="14" t="inlineStr">
        <is>
          <t>irn</t>
        </is>
      </c>
      <c r="E1342" s="14" t="inlineStr">
        <is>
          <t>FUELUSE</t>
        </is>
      </c>
      <c r="F1342" s="78" t="inlineStr">
        <is>
          <t>FUELUSE(AC1779,AD1761,AC1761,AD1770,AC1770,AD$7,$D1779,$E1779,$F1779,$G1779)</t>
        </is>
      </c>
    </row>
    <row r="1343">
      <c r="A1343" s="14" t="n">
        <v>1780</v>
      </c>
      <c r="B1343" s="14" t="inlineStr">
        <is>
          <t>ener</t>
        </is>
      </c>
      <c r="C1343" s="14" t="inlineStr">
        <is>
          <t>nga</t>
        </is>
      </c>
      <c r="D1343" s="14" t="inlineStr">
        <is>
          <t>irn</t>
        </is>
      </c>
      <c r="E1343" s="14" t="inlineStr">
        <is>
          <t>FUELUSE</t>
        </is>
      </c>
      <c r="F1343" s="78" t="inlineStr">
        <is>
          <t>FUELUSE(AC1780,AD1762,AC1762,AD1771,AC1771,AD$7,$D1780,$E1780,$F1780,$G1780)</t>
        </is>
      </c>
    </row>
    <row r="1344">
      <c r="A1344" s="14" t="n">
        <v>1781</v>
      </c>
      <c r="B1344" s="14" t="inlineStr">
        <is>
          <t>ener</t>
        </is>
      </c>
      <c r="C1344" s="14" t="inlineStr">
        <is>
          <t>gso</t>
        </is>
      </c>
      <c r="D1344" s="14" t="inlineStr">
        <is>
          <t>irn</t>
        </is>
      </c>
      <c r="E1344" s="14" t="inlineStr">
        <is>
          <t>FUELUSE</t>
        </is>
      </c>
      <c r="F1344" s="78" t="inlineStr">
        <is>
          <t>FUELUSE(AC1781,AD1763,AC1763,AD1772,AC1772,AD$7,$D1781,$E1781,$F1781,$G1781)</t>
        </is>
      </c>
    </row>
    <row r="1345">
      <c r="A1345" s="14" t="n">
        <v>1782</v>
      </c>
      <c r="B1345" s="14" t="inlineStr">
        <is>
          <t>ener</t>
        </is>
      </c>
      <c r="C1345" s="14" t="inlineStr">
        <is>
          <t>die</t>
        </is>
      </c>
      <c r="D1345" s="14" t="inlineStr">
        <is>
          <t>irn</t>
        </is>
      </c>
      <c r="E1345" s="14" t="inlineStr">
        <is>
          <t>FUELUSE</t>
        </is>
      </c>
      <c r="F1345" s="78" t="inlineStr">
        <is>
          <t>FUELUSE(AC1782,AD1764,AC1764,AD1773,AC1773,AD$7,$D1782,$E1782,$F1782,$G1782)</t>
        </is>
      </c>
    </row>
    <row r="1346">
      <c r="A1346" s="14" t="n">
        <v>1783</v>
      </c>
      <c r="B1346" s="14" t="inlineStr">
        <is>
          <t>ener</t>
        </is>
      </c>
      <c r="C1346" s="14" t="inlineStr">
        <is>
          <t>lpg</t>
        </is>
      </c>
      <c r="D1346" s="14" t="inlineStr">
        <is>
          <t>irn</t>
        </is>
      </c>
      <c r="E1346" s="14" t="inlineStr">
        <is>
          <t>FUELUSE</t>
        </is>
      </c>
      <c r="F1346" s="78" t="inlineStr">
        <is>
          <t>FUELUSE(AC1783,AD1765,AC1765,AD1774,AC1774,AD$7,$D1783,$E1783,$F1783,$G1783)</t>
        </is>
      </c>
    </row>
    <row r="1347">
      <c r="A1347" s="14" t="n">
        <v>1784</v>
      </c>
      <c r="B1347" s="14" t="inlineStr">
        <is>
          <t>ener</t>
        </is>
      </c>
      <c r="C1347" s="14" t="inlineStr">
        <is>
          <t>ker</t>
        </is>
      </c>
      <c r="D1347" s="14" t="inlineStr">
        <is>
          <t>irn</t>
        </is>
      </c>
      <c r="E1347" s="14" t="inlineStr">
        <is>
          <t>FUELUSE</t>
        </is>
      </c>
      <c r="F1347" s="78" t="inlineStr">
        <is>
          <t>FUELUSE(AC1784,AD1766,AC1766,AD1775,AC1775,AD$7,$D1784,$E1784,$F1784,$G1784)</t>
        </is>
      </c>
    </row>
    <row r="1348">
      <c r="A1348" s="14" t="n">
        <v>1785</v>
      </c>
      <c r="B1348" s="14" t="inlineStr">
        <is>
          <t>ener</t>
        </is>
      </c>
      <c r="C1348" s="14" t="inlineStr">
        <is>
          <t>oop</t>
        </is>
      </c>
      <c r="D1348" s="14" t="inlineStr">
        <is>
          <t>irn</t>
        </is>
      </c>
      <c r="E1348" s="14" t="inlineStr">
        <is>
          <t>FUELUSE</t>
        </is>
      </c>
      <c r="F1348" s="78" t="inlineStr">
        <is>
          <t>FUELUSE(AC1785,AD1767,AC1767,AD1776,AC1776,AD$7,$D1785,$E1785,$F1785,$G1785)</t>
        </is>
      </c>
    </row>
    <row r="1349">
      <c r="A1349" s="14" t="n">
        <v>1786</v>
      </c>
      <c r="B1349" s="14" t="inlineStr">
        <is>
          <t>ener</t>
        </is>
      </c>
      <c r="C1349" s="14" t="inlineStr">
        <is>
          <t>bio</t>
        </is>
      </c>
      <c r="D1349" s="14" t="inlineStr">
        <is>
          <t>irn</t>
        </is>
      </c>
      <c r="E1349" s="14" t="inlineStr">
        <is>
          <t>FUELUSE</t>
        </is>
      </c>
      <c r="F1349" s="78" t="inlineStr">
        <is>
          <t>FUELUSE(AC1786,AD1768,AC1768,AD1777,AC1777,AD$7,$D1786,$E1786,$F1786,$G1786)</t>
        </is>
      </c>
    </row>
    <row r="1350">
      <c r="A1350" s="14" t="n">
        <v>1788</v>
      </c>
      <c r="B1350" s="14" t="inlineStr">
        <is>
          <t>co2</t>
        </is>
      </c>
      <c r="C1350" s="14" t="inlineStr">
        <is>
          <t>coa</t>
        </is>
      </c>
      <c r="D1350" s="14" t="inlineStr">
        <is>
          <t>irn</t>
        </is>
      </c>
      <c r="E1350" s="14" t="inlineStr">
        <is>
          <t>EMISSIONS</t>
        </is>
      </c>
      <c r="F1350" s="78" t="inlineStr">
        <is>
          <t>EMISSIONS(AD1779,Settings!$C$13,$D1788)</t>
        </is>
      </c>
    </row>
    <row r="1351">
      <c r="A1351" s="14" t="n">
        <v>1789</v>
      </c>
      <c r="B1351" s="14" t="inlineStr">
        <is>
          <t>co2</t>
        </is>
      </c>
      <c r="C1351" s="14" t="inlineStr">
        <is>
          <t>nga</t>
        </is>
      </c>
      <c r="D1351" s="14" t="inlineStr">
        <is>
          <t>irn</t>
        </is>
      </c>
      <c r="E1351" s="14" t="inlineStr">
        <is>
          <t>EMISSIONS</t>
        </is>
      </c>
      <c r="F1351" s="78" t="inlineStr">
        <is>
          <t>EMISSIONS(AD1780,Settings!$C$13,$D1789)</t>
        </is>
      </c>
    </row>
    <row r="1352">
      <c r="A1352" s="14" t="n">
        <v>1790</v>
      </c>
      <c r="B1352" s="14" t="inlineStr">
        <is>
          <t>co2</t>
        </is>
      </c>
      <c r="C1352" s="14" t="inlineStr">
        <is>
          <t>gso</t>
        </is>
      </c>
      <c r="D1352" s="14" t="inlineStr">
        <is>
          <t>irn</t>
        </is>
      </c>
      <c r="E1352" s="14" t="inlineStr">
        <is>
          <t>EMISSIONS</t>
        </is>
      </c>
      <c r="F1352" s="78" t="inlineStr">
        <is>
          <t>EMISSIONS(AD1781,Settings!$C$13,$D1790)</t>
        </is>
      </c>
    </row>
    <row r="1353">
      <c r="A1353" s="14" t="n">
        <v>1791</v>
      </c>
      <c r="B1353" s="14" t="inlineStr">
        <is>
          <t>co2</t>
        </is>
      </c>
      <c r="C1353" s="14" t="inlineStr">
        <is>
          <t>die</t>
        </is>
      </c>
      <c r="D1353" s="14" t="inlineStr">
        <is>
          <t>irn</t>
        </is>
      </c>
      <c r="E1353" s="14" t="inlineStr">
        <is>
          <t>EMISSIONS</t>
        </is>
      </c>
      <c r="F1353" s="78" t="inlineStr">
        <is>
          <t>EMISSIONS(AD1782,Settings!$C$13,$D1791)</t>
        </is>
      </c>
    </row>
    <row r="1354">
      <c r="A1354" s="14" t="n">
        <v>1792</v>
      </c>
      <c r="B1354" s="14" t="inlineStr">
        <is>
          <t>co2</t>
        </is>
      </c>
      <c r="C1354" s="14" t="inlineStr">
        <is>
          <t>lpg</t>
        </is>
      </c>
      <c r="D1354" s="14" t="inlineStr">
        <is>
          <t>irn</t>
        </is>
      </c>
      <c r="E1354" s="14" t="inlineStr">
        <is>
          <t>EMISSIONS</t>
        </is>
      </c>
      <c r="F1354" s="78" t="inlineStr">
        <is>
          <t>EMISSIONS(AD1783,Settings!$C$13,$D1792)</t>
        </is>
      </c>
    </row>
    <row r="1355">
      <c r="A1355" s="14" t="n">
        <v>1793</v>
      </c>
      <c r="B1355" s="14" t="inlineStr">
        <is>
          <t>co2</t>
        </is>
      </c>
      <c r="C1355" s="14" t="inlineStr">
        <is>
          <t>ker</t>
        </is>
      </c>
      <c r="D1355" s="14" t="inlineStr">
        <is>
          <t>irn</t>
        </is>
      </c>
      <c r="E1355" s="14" t="inlineStr">
        <is>
          <t>EMISSIONS</t>
        </is>
      </c>
      <c r="F1355" s="78" t="inlineStr">
        <is>
          <t>EMISSIONS(AD1784,Settings!$C$13,$D1793)</t>
        </is>
      </c>
    </row>
    <row r="1356">
      <c r="A1356" s="14" t="n">
        <v>1794</v>
      </c>
      <c r="B1356" s="14" t="inlineStr">
        <is>
          <t>co2</t>
        </is>
      </c>
      <c r="C1356" s="14" t="inlineStr">
        <is>
          <t>oop</t>
        </is>
      </c>
      <c r="D1356" s="14" t="inlineStr">
        <is>
          <t>irn</t>
        </is>
      </c>
      <c r="E1356" s="14" t="inlineStr">
        <is>
          <t>EMISSIONS</t>
        </is>
      </c>
      <c r="F1356" s="78" t="inlineStr">
        <is>
          <t>EMISSIONS(AD1785,Settings!$C$13,$D1794)</t>
        </is>
      </c>
    </row>
    <row r="1357">
      <c r="A1357" s="14" t="n">
        <v>1795</v>
      </c>
      <c r="B1357" s="14" t="inlineStr">
        <is>
          <t>co2</t>
        </is>
      </c>
      <c r="C1357" s="14" t="inlineStr">
        <is>
          <t>bio</t>
        </is>
      </c>
      <c r="D1357" s="14" t="inlineStr">
        <is>
          <t>irn</t>
        </is>
      </c>
      <c r="E1357" s="14" t="inlineStr">
        <is>
          <t>EMISSIONS</t>
        </is>
      </c>
      <c r="F1357" s="78" t="inlineStr">
        <is>
          <t>EMISSIONS(AD1786,Settings!$C$13,$D1795)</t>
        </is>
      </c>
    </row>
    <row r="1358">
      <c r="A1358" s="14" t="n">
        <v>1797</v>
      </c>
      <c r="B1358" s="14" t="inlineStr">
        <is>
          <t>rtx</t>
        </is>
      </c>
      <c r="C1358" s="14" t="inlineStr">
        <is>
          <t>coa</t>
        </is>
      </c>
      <c r="D1358" s="14" t="inlineStr">
        <is>
          <t>irn</t>
        </is>
      </c>
      <c r="E1358" s="14" t="inlineStr">
        <is>
          <t>REVENUE</t>
        </is>
      </c>
      <c r="F1358" s="78" t="inlineStr">
        <is>
          <t>REVENUE(AD1779,Settings!$C$13,INDEX(AD$395:AD$406,$D1797)+INDEX(AD$382:AD$393,$D1797))</t>
        </is>
      </c>
    </row>
    <row r="1359">
      <c r="A1359" s="14" t="n">
        <v>1798</v>
      </c>
      <c r="B1359" s="14" t="inlineStr">
        <is>
          <t>rtx</t>
        </is>
      </c>
      <c r="C1359" s="14" t="inlineStr">
        <is>
          <t>nga</t>
        </is>
      </c>
      <c r="D1359" s="14" t="inlineStr">
        <is>
          <t>irn</t>
        </is>
      </c>
      <c r="E1359" s="14" t="inlineStr">
        <is>
          <t>REVENUE</t>
        </is>
      </c>
      <c r="F1359" s="78" t="inlineStr">
        <is>
          <t>REVENUE(AD1780,Settings!$C$13,INDEX(AD$395:AD$406,$D1798)+INDEX(AD$382:AD$393,$D1798))</t>
        </is>
      </c>
    </row>
    <row r="1360">
      <c r="A1360" s="14" t="n">
        <v>1799</v>
      </c>
      <c r="B1360" s="14" t="inlineStr">
        <is>
          <t>rtx</t>
        </is>
      </c>
      <c r="C1360" s="14" t="inlineStr">
        <is>
          <t>gso</t>
        </is>
      </c>
      <c r="D1360" s="14" t="inlineStr">
        <is>
          <t>irn</t>
        </is>
      </c>
      <c r="E1360" s="14" t="inlineStr">
        <is>
          <t>REVENUE</t>
        </is>
      </c>
      <c r="F1360" s="78" t="inlineStr">
        <is>
          <t>REVENUE(AD1781,Settings!$C$13,INDEX(AD$395:AD$406,$D1799)+INDEX(AD$382:AD$393,$D1799))</t>
        </is>
      </c>
    </row>
    <row r="1361">
      <c r="A1361" s="14" t="n">
        <v>1800</v>
      </c>
      <c r="B1361" s="14" t="inlineStr">
        <is>
          <t>rtx</t>
        </is>
      </c>
      <c r="C1361" s="14" t="inlineStr">
        <is>
          <t>die</t>
        </is>
      </c>
      <c r="D1361" s="14" t="inlineStr">
        <is>
          <t>irn</t>
        </is>
      </c>
      <c r="E1361" s="14" t="inlineStr">
        <is>
          <t>REVENUE</t>
        </is>
      </c>
      <c r="F1361" s="78" t="inlineStr">
        <is>
          <t>REVENUE(AD1782,Settings!$C$13,INDEX(AD$395:AD$406,$D1800)+INDEX(AD$382:AD$393,$D1800))</t>
        </is>
      </c>
    </row>
    <row r="1362">
      <c r="A1362" s="14" t="n">
        <v>1801</v>
      </c>
      <c r="B1362" s="14" t="inlineStr">
        <is>
          <t>rtx</t>
        </is>
      </c>
      <c r="C1362" s="14" t="inlineStr">
        <is>
          <t>lpg</t>
        </is>
      </c>
      <c r="D1362" s="14" t="inlineStr">
        <is>
          <t>irn</t>
        </is>
      </c>
      <c r="E1362" s="14" t="inlineStr">
        <is>
          <t>REVENUE</t>
        </is>
      </c>
      <c r="F1362" s="78" t="inlineStr">
        <is>
          <t>REVENUE(AD1783,Settings!$C$13,INDEX(AD$395:AD$406,$D1801)+INDEX(AD$382:AD$393,$D1801))</t>
        </is>
      </c>
    </row>
    <row r="1363">
      <c r="A1363" s="14" t="n">
        <v>1802</v>
      </c>
      <c r="B1363" s="14" t="inlineStr">
        <is>
          <t>rtx</t>
        </is>
      </c>
      <c r="C1363" s="14" t="inlineStr">
        <is>
          <t>ker</t>
        </is>
      </c>
      <c r="D1363" s="14" t="inlineStr">
        <is>
          <t>irn</t>
        </is>
      </c>
      <c r="E1363" s="14" t="inlineStr">
        <is>
          <t>REVENUE</t>
        </is>
      </c>
      <c r="F1363" s="78" t="inlineStr">
        <is>
          <t>REVENUE(AD1784,Settings!$C$13,INDEX(AD$395:AD$406,$D1802)+INDEX(AD$382:AD$393,$D1802))</t>
        </is>
      </c>
    </row>
    <row r="1364">
      <c r="A1364" s="14" t="n">
        <v>1803</v>
      </c>
      <c r="B1364" s="14" t="inlineStr">
        <is>
          <t>rtx</t>
        </is>
      </c>
      <c r="C1364" s="14" t="inlineStr">
        <is>
          <t>oop</t>
        </is>
      </c>
      <c r="D1364" s="14" t="inlineStr">
        <is>
          <t>irn</t>
        </is>
      </c>
      <c r="E1364" s="14" t="inlineStr">
        <is>
          <t>REVENUE</t>
        </is>
      </c>
      <c r="F1364" s="78" t="inlineStr">
        <is>
          <t>REVENUE(AD1785,Settings!$C$13,INDEX(AD$395:AD$406,$D1803)+INDEX(AD$382:AD$393,$D1803))</t>
        </is>
      </c>
    </row>
    <row r="1365">
      <c r="A1365" s="14" t="n">
        <v>1804</v>
      </c>
      <c r="B1365" s="14" t="inlineStr">
        <is>
          <t>rtx</t>
        </is>
      </c>
      <c r="C1365" s="14" t="inlineStr">
        <is>
          <t>bio</t>
        </is>
      </c>
      <c r="D1365" s="14" t="inlineStr">
        <is>
          <t>irn</t>
        </is>
      </c>
      <c r="E1365" s="14" t="inlineStr">
        <is>
          <t>REVENUE</t>
        </is>
      </c>
      <c r="F1365" s="78" t="inlineStr">
        <is>
          <t>REVENUE(AD1786,Settings!$C$13,INDEX(AD$395:AD$406,$D1804)+INDEX(AD$382:AD$393,$D1804))</t>
        </is>
      </c>
    </row>
    <row r="1366">
      <c r="A1366" s="14" t="n">
        <v>1806</v>
      </c>
      <c r="B1366" s="14" t="inlineStr">
        <is>
          <t>rsub</t>
        </is>
      </c>
      <c r="C1366" s="14" t="inlineStr">
        <is>
          <t>coa</t>
        </is>
      </c>
      <c r="D1366" s="14" t="inlineStr">
        <is>
          <t>irn</t>
        </is>
      </c>
      <c r="E1366" s="14" t="inlineStr">
        <is>
          <t>REVENUE</t>
        </is>
      </c>
      <c r="F1366" s="78" t="inlineStr">
        <is>
          <t>REVENUE(AD1779,Settings!$C$13,INDEX(AD$408:AD$419,$D1806))</t>
        </is>
      </c>
    </row>
    <row r="1367">
      <c r="A1367" s="14" t="n">
        <v>1807</v>
      </c>
      <c r="B1367" s="14" t="inlineStr">
        <is>
          <t>rsub</t>
        </is>
      </c>
      <c r="C1367" s="14" t="inlineStr">
        <is>
          <t>nga</t>
        </is>
      </c>
      <c r="D1367" s="14" t="inlineStr">
        <is>
          <t>irn</t>
        </is>
      </c>
      <c r="E1367" s="14" t="inlineStr">
        <is>
          <t>REVENUE</t>
        </is>
      </c>
      <c r="F1367" s="78" t="inlineStr">
        <is>
          <t>REVENUE(AD1780,Settings!$C$13,INDEX(AD$408:AD$419,$D1807))</t>
        </is>
      </c>
    </row>
    <row r="1368">
      <c r="A1368" s="14" t="n">
        <v>1808</v>
      </c>
      <c r="B1368" s="14" t="inlineStr">
        <is>
          <t>rsub</t>
        </is>
      </c>
      <c r="C1368" s="14" t="inlineStr">
        <is>
          <t>gso</t>
        </is>
      </c>
      <c r="D1368" s="14" t="inlineStr">
        <is>
          <t>irn</t>
        </is>
      </c>
      <c r="E1368" s="14" t="inlineStr">
        <is>
          <t>REVENUE</t>
        </is>
      </c>
      <c r="F1368" s="78" t="inlineStr">
        <is>
          <t>REVENUE(AD1781,Settings!$C$13,INDEX(AD$408:AD$419,$D1808))</t>
        </is>
      </c>
    </row>
    <row r="1369">
      <c r="A1369" s="14" t="n">
        <v>1809</v>
      </c>
      <c r="B1369" s="14" t="inlineStr">
        <is>
          <t>rsub</t>
        </is>
      </c>
      <c r="C1369" s="14" t="inlineStr">
        <is>
          <t>die</t>
        </is>
      </c>
      <c r="D1369" s="14" t="inlineStr">
        <is>
          <t>irn</t>
        </is>
      </c>
      <c r="E1369" s="14" t="inlineStr">
        <is>
          <t>REVENUE</t>
        </is>
      </c>
      <c r="F1369" s="78" t="inlineStr">
        <is>
          <t>REVENUE(AD1782,Settings!$C$13,INDEX(AD$408:AD$419,$D1809))</t>
        </is>
      </c>
    </row>
    <row r="1370">
      <c r="A1370" s="14" t="n">
        <v>1810</v>
      </c>
      <c r="B1370" s="14" t="inlineStr">
        <is>
          <t>rsub</t>
        </is>
      </c>
      <c r="C1370" s="14" t="inlineStr">
        <is>
          <t>lpg</t>
        </is>
      </c>
      <c r="D1370" s="14" t="inlineStr">
        <is>
          <t>irn</t>
        </is>
      </c>
      <c r="E1370" s="14" t="inlineStr">
        <is>
          <t>REVENUE</t>
        </is>
      </c>
      <c r="F1370" s="78" t="inlineStr">
        <is>
          <t>REVENUE(AD1783,Settings!$C$13,INDEX(AD$408:AD$419,$D1810))</t>
        </is>
      </c>
    </row>
    <row r="1371">
      <c r="A1371" s="14" t="n">
        <v>1811</v>
      </c>
      <c r="B1371" s="14" t="inlineStr">
        <is>
          <t>rsub</t>
        </is>
      </c>
      <c r="C1371" s="14" t="inlineStr">
        <is>
          <t>ker</t>
        </is>
      </c>
      <c r="D1371" s="14" t="inlineStr">
        <is>
          <t>irn</t>
        </is>
      </c>
      <c r="E1371" s="14" t="inlineStr">
        <is>
          <t>REVENUE</t>
        </is>
      </c>
      <c r="F1371" s="78" t="inlineStr">
        <is>
          <t>REVENUE(AD1784,Settings!$C$13,INDEX(AD$408:AD$419,$D1811))</t>
        </is>
      </c>
    </row>
    <row r="1372">
      <c r="A1372" s="14" t="n">
        <v>1812</v>
      </c>
      <c r="B1372" s="14" t="inlineStr">
        <is>
          <t>rsub</t>
        </is>
      </c>
      <c r="C1372" s="14" t="inlineStr">
        <is>
          <t>oop</t>
        </is>
      </c>
      <c r="D1372" s="14" t="inlineStr">
        <is>
          <t>irn</t>
        </is>
      </c>
      <c r="E1372" s="14" t="inlineStr">
        <is>
          <t>REVENUE</t>
        </is>
      </c>
      <c r="F1372" s="78" t="inlineStr">
        <is>
          <t>REVENUE(AD1785,Settings!$C$13,INDEX(AD$408:AD$419,$D1812))</t>
        </is>
      </c>
    </row>
    <row r="1373">
      <c r="A1373" s="14" t="n">
        <v>1813</v>
      </c>
      <c r="B1373" s="14" t="inlineStr">
        <is>
          <t>rsub</t>
        </is>
      </c>
      <c r="C1373" s="14" t="inlineStr">
        <is>
          <t>bio</t>
        </is>
      </c>
      <c r="D1373" s="14" t="inlineStr">
        <is>
          <t>irn</t>
        </is>
      </c>
      <c r="E1373" s="14" t="inlineStr">
        <is>
          <t>REVENUE</t>
        </is>
      </c>
      <c r="F1373" s="78" t="inlineStr">
        <is>
          <t>REVENUE(AD1786,Settings!$C$13,INDEX(AD$408:AD$419,$D1813))</t>
        </is>
      </c>
    </row>
    <row r="1374">
      <c r="A1374" s="14" t="n">
        <v>1815</v>
      </c>
      <c r="B1374" s="14" t="inlineStr">
        <is>
          <t>rnew</t>
        </is>
      </c>
      <c r="C1374" s="14" t="inlineStr">
        <is>
          <t>coa</t>
        </is>
      </c>
      <c r="D1374" s="14" t="inlineStr">
        <is>
          <t>irn</t>
        </is>
      </c>
      <c r="E1374" s="14" t="inlineStr">
        <is>
          <t>REVENUE</t>
        </is>
      </c>
      <c r="F1374" s="78" t="inlineStr">
        <is>
          <t>REVENUE(AD1779,Settings!$C$13,NEWREVRATE(AD1725,AD1743,AD1734,AD$201,AD1752,$D1815))</t>
        </is>
      </c>
    </row>
    <row r="1375">
      <c r="A1375" s="14" t="n">
        <v>1816</v>
      </c>
      <c r="B1375" s="14" t="inlineStr">
        <is>
          <t>rnew</t>
        </is>
      </c>
      <c r="C1375" s="14" t="inlineStr">
        <is>
          <t>nga</t>
        </is>
      </c>
      <c r="D1375" s="14" t="inlineStr">
        <is>
          <t>irn</t>
        </is>
      </c>
      <c r="E1375" s="14" t="inlineStr">
        <is>
          <t>REVENUE</t>
        </is>
      </c>
      <c r="F1375" s="78" t="inlineStr">
        <is>
          <t>REVENUE(AD1780,Settings!$C$13,NEWREVRATE(AD1726,AD1744,AD1735,AD$201,AD1753,$D1816))</t>
        </is>
      </c>
    </row>
    <row r="1376">
      <c r="A1376" s="14" t="n">
        <v>1817</v>
      </c>
      <c r="B1376" s="14" t="inlineStr">
        <is>
          <t>rnew</t>
        </is>
      </c>
      <c r="C1376" s="14" t="inlineStr">
        <is>
          <t>gso</t>
        </is>
      </c>
      <c r="D1376" s="14" t="inlineStr">
        <is>
          <t>irn</t>
        </is>
      </c>
      <c r="E1376" s="14" t="inlineStr">
        <is>
          <t>REVENUE</t>
        </is>
      </c>
      <c r="F1376" s="78" t="inlineStr">
        <is>
          <t>REVENUE(AD1781,Settings!$C$13,NEWREVRATE(AD1727,AD1745,AD1736,AD$201,AD1754,$D1817))</t>
        </is>
      </c>
    </row>
    <row r="1377">
      <c r="A1377" s="14" t="n">
        <v>1818</v>
      </c>
      <c r="B1377" s="14" t="inlineStr">
        <is>
          <t>rnew</t>
        </is>
      </c>
      <c r="C1377" s="14" t="inlineStr">
        <is>
          <t>die</t>
        </is>
      </c>
      <c r="D1377" s="14" t="inlineStr">
        <is>
          <t>irn</t>
        </is>
      </c>
      <c r="E1377" s="14" t="inlineStr">
        <is>
          <t>REVENUE</t>
        </is>
      </c>
      <c r="F1377" s="78" t="inlineStr">
        <is>
          <t>REVENUE(AD1782,Settings!$C$13,NEWREVRATE(AD1728,AD1746,AD1737,AD$201,AD1755,$D1818))</t>
        </is>
      </c>
    </row>
    <row r="1378">
      <c r="A1378" s="14" t="n">
        <v>1819</v>
      </c>
      <c r="B1378" s="14" t="inlineStr">
        <is>
          <t>rnew</t>
        </is>
      </c>
      <c r="C1378" s="14" t="inlineStr">
        <is>
          <t>lpg</t>
        </is>
      </c>
      <c r="D1378" s="14" t="inlineStr">
        <is>
          <t>irn</t>
        </is>
      </c>
      <c r="E1378" s="14" t="inlineStr">
        <is>
          <t>REVENUE</t>
        </is>
      </c>
      <c r="F1378" s="78" t="inlineStr">
        <is>
          <t>REVENUE(AD1783,Settings!$C$13,NEWREVRATE(AD1729,AD1747,AD1738,AD$201,AD1756,$D1819))</t>
        </is>
      </c>
    </row>
    <row r="1379">
      <c r="A1379" s="14" t="n">
        <v>1820</v>
      </c>
      <c r="B1379" s="14" t="inlineStr">
        <is>
          <t>rnew</t>
        </is>
      </c>
      <c r="C1379" s="14" t="inlineStr">
        <is>
          <t>ker</t>
        </is>
      </c>
      <c r="D1379" s="14" t="inlineStr">
        <is>
          <t>irn</t>
        </is>
      </c>
      <c r="E1379" s="14" t="inlineStr">
        <is>
          <t>REVENUE</t>
        </is>
      </c>
      <c r="F1379" s="78" t="inlineStr">
        <is>
          <t>REVENUE(AD1784,Settings!$C$13,NEWREVRATE(AD1730,AD1748,AD1739,AD$201,AD1757,$D1820))</t>
        </is>
      </c>
    </row>
    <row r="1380">
      <c r="A1380" s="14" t="n">
        <v>1821</v>
      </c>
      <c r="B1380" s="14" t="inlineStr">
        <is>
          <t>rnew</t>
        </is>
      </c>
      <c r="C1380" s="14" t="inlineStr">
        <is>
          <t>oop</t>
        </is>
      </c>
      <c r="D1380" s="14" t="inlineStr">
        <is>
          <t>irn</t>
        </is>
      </c>
      <c r="E1380" s="14" t="inlineStr">
        <is>
          <t>REVENUE</t>
        </is>
      </c>
      <c r="F1380" s="78" t="inlineStr">
        <is>
          <t>REVENUE(AD1785,Settings!$C$13,NEWREVRATE(AD1731,AD1749,AD1740,AD$201,AD1758,$D1821))</t>
        </is>
      </c>
    </row>
    <row r="1381">
      <c r="A1381" s="14" t="n">
        <v>1822</v>
      </c>
      <c r="B1381" s="14" t="inlineStr">
        <is>
          <t>rnew</t>
        </is>
      </c>
      <c r="C1381" s="14" t="inlineStr">
        <is>
          <t>bio</t>
        </is>
      </c>
      <c r="D1381" s="14" t="inlineStr">
        <is>
          <t>irn</t>
        </is>
      </c>
      <c r="E1381" s="14" t="inlineStr">
        <is>
          <t>REVENUE</t>
        </is>
      </c>
      <c r="F1381" s="78" t="inlineStr">
        <is>
          <t>REVENUE(AD1786,Settings!$C$13,NEWREVRATE(AD1732,AD1750,AD1741,AD$201,AD1759,$D1822))</t>
        </is>
      </c>
    </row>
    <row r="1382">
      <c r="A1382" s="14" t="n">
        <v>1826</v>
      </c>
      <c r="B1382" s="14" t="inlineStr">
        <is>
          <t>ctxnew</t>
        </is>
      </c>
      <c r="C1382" s="14" t="inlineStr">
        <is>
          <t>coa</t>
        </is>
      </c>
      <c r="D1382" s="14" t="inlineStr">
        <is>
          <t>nfm</t>
        </is>
      </c>
      <c r="E1382" s="14" t="inlineStr">
        <is>
          <t>CARBONTAX</t>
        </is>
      </c>
      <c r="F1382" s="78" t="inlineStr">
        <is>
          <t>CARBONTAX(INDEX(AD$263:AD$279,$F1826),$D1826,INDEX(AD$23:AD$30,$E1826))</t>
        </is>
      </c>
    </row>
    <row r="1383">
      <c r="A1383" s="14" t="n">
        <v>1827</v>
      </c>
      <c r="B1383" s="14" t="inlineStr">
        <is>
          <t>ctxnew</t>
        </is>
      </c>
      <c r="C1383" s="14" t="inlineStr">
        <is>
          <t>nga</t>
        </is>
      </c>
      <c r="D1383" s="14" t="inlineStr">
        <is>
          <t>nfm</t>
        </is>
      </c>
      <c r="E1383" s="14" t="inlineStr">
        <is>
          <t>CARBONTAX</t>
        </is>
      </c>
      <c r="F1383" s="78" t="inlineStr">
        <is>
          <t>CARBONTAX(INDEX(AD$263:AD$279,$F1827),$D1827,INDEX(AD$23:AD$30,$E1827))</t>
        </is>
      </c>
    </row>
    <row r="1384">
      <c r="A1384" s="14" t="n">
        <v>1828</v>
      </c>
      <c r="B1384" s="14" t="inlineStr">
        <is>
          <t>ctxnew</t>
        </is>
      </c>
      <c r="C1384" s="14" t="inlineStr">
        <is>
          <t>gso</t>
        </is>
      </c>
      <c r="D1384" s="14" t="inlineStr">
        <is>
          <t>nfm</t>
        </is>
      </c>
      <c r="E1384" s="14" t="inlineStr">
        <is>
          <t>CARBONTAX</t>
        </is>
      </c>
      <c r="F1384" s="78" t="inlineStr">
        <is>
          <t>CARBONTAX(INDEX(AD$263:AD$279,$F1828),$D1828,INDEX(AD$23:AD$30,$E1828))</t>
        </is>
      </c>
    </row>
    <row r="1385">
      <c r="A1385" s="14" t="n">
        <v>1829</v>
      </c>
      <c r="B1385" s="14" t="inlineStr">
        <is>
          <t>ctxnew</t>
        </is>
      </c>
      <c r="C1385" s="14" t="inlineStr">
        <is>
          <t>die</t>
        </is>
      </c>
      <c r="D1385" s="14" t="inlineStr">
        <is>
          <t>nfm</t>
        </is>
      </c>
      <c r="E1385" s="14" t="inlineStr">
        <is>
          <t>CARBONTAX</t>
        </is>
      </c>
      <c r="F1385" s="78" t="inlineStr">
        <is>
          <t>CARBONTAX(INDEX(AD$263:AD$279,$F1829),$D1829,INDEX(AD$23:AD$30,$E1829))</t>
        </is>
      </c>
    </row>
    <row r="1386">
      <c r="A1386" s="14" t="n">
        <v>1830</v>
      </c>
      <c r="B1386" s="14" t="inlineStr">
        <is>
          <t>ctxnew</t>
        </is>
      </c>
      <c r="C1386" s="14" t="inlineStr">
        <is>
          <t>lpg</t>
        </is>
      </c>
      <c r="D1386" s="14" t="inlineStr">
        <is>
          <t>nfm</t>
        </is>
      </c>
      <c r="E1386" s="14" t="inlineStr">
        <is>
          <t>CARBONTAX</t>
        </is>
      </c>
      <c r="F1386" s="78" t="inlineStr">
        <is>
          <t>CARBONTAX(INDEX(AD$263:AD$279,$F1830),$D1830,INDEX(AD$23:AD$30,$E1830))</t>
        </is>
      </c>
    </row>
    <row r="1387">
      <c r="A1387" s="14" t="n">
        <v>1831</v>
      </c>
      <c r="B1387" s="14" t="inlineStr">
        <is>
          <t>ctxnew</t>
        </is>
      </c>
      <c r="C1387" s="14" t="inlineStr">
        <is>
          <t>ker</t>
        </is>
      </c>
      <c r="D1387" s="14" t="inlineStr">
        <is>
          <t>nfm</t>
        </is>
      </c>
      <c r="E1387" s="14" t="inlineStr">
        <is>
          <t>CARBONTAX</t>
        </is>
      </c>
      <c r="F1387" s="78" t="inlineStr">
        <is>
          <t>CARBONTAX(INDEX(AD$263:AD$279,$F1831),$D1831,INDEX(AD$23:AD$30,$E1831))</t>
        </is>
      </c>
    </row>
    <row r="1388">
      <c r="A1388" s="14" t="n">
        <v>1832</v>
      </c>
      <c r="B1388" s="14" t="inlineStr">
        <is>
          <t>ctxnew</t>
        </is>
      </c>
      <c r="C1388" s="14" t="inlineStr">
        <is>
          <t>oop</t>
        </is>
      </c>
      <c r="D1388" s="14" t="inlineStr">
        <is>
          <t>nfm</t>
        </is>
      </c>
      <c r="E1388" s="14" t="inlineStr">
        <is>
          <t>CARBONTAX</t>
        </is>
      </c>
      <c r="F1388" s="78" t="inlineStr">
        <is>
          <t>CARBONTAX(INDEX(AD$263:AD$279,$F1832),$D1832,INDEX(AD$23:AD$30,$E1832))</t>
        </is>
      </c>
    </row>
    <row r="1389">
      <c r="A1389" s="14" t="n">
        <v>1833</v>
      </c>
      <c r="B1389" s="14" t="inlineStr">
        <is>
          <t>ctxnew</t>
        </is>
      </c>
      <c r="C1389" s="14" t="inlineStr">
        <is>
          <t>bio</t>
        </is>
      </c>
      <c r="D1389" s="14" t="inlineStr">
        <is>
          <t>nfm</t>
        </is>
      </c>
      <c r="E1389" s="14" t="inlineStr">
        <is>
          <t>CARBONTAX</t>
        </is>
      </c>
      <c r="F1389" s="78" t="inlineStr">
        <is>
          <t>CARBONTAX(INDEX(AD$263:AD$279,$F1833),$D1833,INDEX(AD$23:AD$30,$E1833))</t>
        </is>
      </c>
    </row>
    <row r="1390">
      <c r="A1390" s="14" t="n">
        <v>1835</v>
      </c>
      <c r="B1390" s="14" t="inlineStr">
        <is>
          <t>ets</t>
        </is>
      </c>
      <c r="C1390" s="14" t="inlineStr">
        <is>
          <t>coa</t>
        </is>
      </c>
      <c r="D1390" s="14" t="inlineStr">
        <is>
          <t>nfm</t>
        </is>
      </c>
      <c r="E1390" s="14" t="inlineStr">
        <is>
          <t>ETSCOST</t>
        </is>
      </c>
      <c r="F1390" s="78" t="inlineStr">
        <is>
          <t>ETSCOST(INDEX(AD$280:AD$296,$E1835),$D1835)</t>
        </is>
      </c>
    </row>
    <row r="1391">
      <c r="A1391" s="14" t="n">
        <v>1836</v>
      </c>
      <c r="B1391" s="14" t="inlineStr">
        <is>
          <t>ets</t>
        </is>
      </c>
      <c r="C1391" s="14" t="inlineStr">
        <is>
          <t>nga</t>
        </is>
      </c>
      <c r="D1391" s="14" t="inlineStr">
        <is>
          <t>nfm</t>
        </is>
      </c>
      <c r="E1391" s="14" t="inlineStr">
        <is>
          <t>ETSCOST</t>
        </is>
      </c>
      <c r="F1391" s="78" t="inlineStr">
        <is>
          <t>ETSCOST(INDEX(AD$280:AD$296,$E1836),$D1836)</t>
        </is>
      </c>
    </row>
    <row r="1392">
      <c r="A1392" s="14" t="n">
        <v>1837</v>
      </c>
      <c r="B1392" s="14" t="inlineStr">
        <is>
          <t>ets</t>
        </is>
      </c>
      <c r="C1392" s="14" t="inlineStr">
        <is>
          <t>gso</t>
        </is>
      </c>
      <c r="D1392" s="14" t="inlineStr">
        <is>
          <t>nfm</t>
        </is>
      </c>
      <c r="E1392" s="14" t="inlineStr">
        <is>
          <t>ETSCOST</t>
        </is>
      </c>
      <c r="F1392" s="78" t="inlineStr">
        <is>
          <t>ETSCOST(INDEX(AD$280:AD$296,$E1837),$D1837)</t>
        </is>
      </c>
    </row>
    <row r="1393">
      <c r="A1393" s="14" t="n">
        <v>1838</v>
      </c>
      <c r="B1393" s="14" t="inlineStr">
        <is>
          <t>ets</t>
        </is>
      </c>
      <c r="C1393" s="14" t="inlineStr">
        <is>
          <t>die</t>
        </is>
      </c>
      <c r="D1393" s="14" t="inlineStr">
        <is>
          <t>nfm</t>
        </is>
      </c>
      <c r="E1393" s="14" t="inlineStr">
        <is>
          <t>ETSCOST</t>
        </is>
      </c>
      <c r="F1393" s="78" t="inlineStr">
        <is>
          <t>ETSCOST(INDEX(AD$280:AD$296,$E1838),$D1838)</t>
        </is>
      </c>
    </row>
    <row r="1394">
      <c r="A1394" s="14" t="n">
        <v>1839</v>
      </c>
      <c r="B1394" s="14" t="inlineStr">
        <is>
          <t>ets</t>
        </is>
      </c>
      <c r="C1394" s="14" t="inlineStr">
        <is>
          <t>lpg</t>
        </is>
      </c>
      <c r="D1394" s="14" t="inlineStr">
        <is>
          <t>nfm</t>
        </is>
      </c>
      <c r="E1394" s="14" t="inlineStr">
        <is>
          <t>ETSCOST</t>
        </is>
      </c>
      <c r="F1394" s="78" t="inlineStr">
        <is>
          <t>ETSCOST(INDEX(AD$280:AD$296,$E1839),$D1839)</t>
        </is>
      </c>
    </row>
    <row r="1395">
      <c r="A1395" s="14" t="n">
        <v>1840</v>
      </c>
      <c r="B1395" s="14" t="inlineStr">
        <is>
          <t>ets</t>
        </is>
      </c>
      <c r="C1395" s="14" t="inlineStr">
        <is>
          <t>ker</t>
        </is>
      </c>
      <c r="D1395" s="14" t="inlineStr">
        <is>
          <t>nfm</t>
        </is>
      </c>
      <c r="E1395" s="14" t="inlineStr">
        <is>
          <t>ETSCOST</t>
        </is>
      </c>
      <c r="F1395" s="78" t="inlineStr">
        <is>
          <t>ETSCOST(INDEX(AD$280:AD$296,$E1840),$D1840)</t>
        </is>
      </c>
    </row>
    <row r="1396">
      <c r="A1396" s="14" t="n">
        <v>1841</v>
      </c>
      <c r="B1396" s="14" t="inlineStr">
        <is>
          <t>ets</t>
        </is>
      </c>
      <c r="C1396" s="14" t="inlineStr">
        <is>
          <t>oop</t>
        </is>
      </c>
      <c r="D1396" s="14" t="inlineStr">
        <is>
          <t>nfm</t>
        </is>
      </c>
      <c r="E1396" s="14" t="inlineStr">
        <is>
          <t>ETSCOST</t>
        </is>
      </c>
      <c r="F1396" s="78" t="inlineStr">
        <is>
          <t>ETSCOST(INDEX(AD$280:AD$296,$E1841),$D1841)</t>
        </is>
      </c>
    </row>
    <row r="1397">
      <c r="A1397" s="14" t="n">
        <v>1842</v>
      </c>
      <c r="B1397" s="14" t="inlineStr">
        <is>
          <t>ets</t>
        </is>
      </c>
      <c r="C1397" s="14" t="inlineStr">
        <is>
          <t>bio</t>
        </is>
      </c>
      <c r="D1397" s="14" t="inlineStr">
        <is>
          <t>nfm</t>
        </is>
      </c>
      <c r="E1397" s="14" t="inlineStr">
        <is>
          <t>ETSCOST</t>
        </is>
      </c>
      <c r="F1397" s="78" t="inlineStr">
        <is>
          <t>ETSCOST(INDEX(AD$280:AD$296,$E1842),$D1842)</t>
        </is>
      </c>
    </row>
    <row r="1398">
      <c r="A1398" s="14" t="n">
        <v>1844</v>
      </c>
      <c r="B1398" s="14" t="inlineStr">
        <is>
          <t>ntx</t>
        </is>
      </c>
      <c r="C1398" s="14" t="inlineStr">
        <is>
          <t>coa</t>
        </is>
      </c>
      <c r="D1398" s="14" t="inlineStr">
        <is>
          <t>nfm</t>
        </is>
      </c>
      <c r="E1398" s="14" t="inlineStr">
        <is>
          <t>NEWEXCISE</t>
        </is>
      </c>
      <c r="F1398" s="78" t="inlineStr">
        <is>
          <t>NEWEXCISE(INDEX(AD$80:AD$93,$D1844),$E1844)</t>
        </is>
      </c>
    </row>
    <row r="1399">
      <c r="A1399" s="14" t="n">
        <v>1845</v>
      </c>
      <c r="B1399" s="14" t="inlineStr">
        <is>
          <t>ntx</t>
        </is>
      </c>
      <c r="C1399" s="14" t="inlineStr">
        <is>
          <t>nga</t>
        </is>
      </c>
      <c r="D1399" s="14" t="inlineStr">
        <is>
          <t>nfm</t>
        </is>
      </c>
      <c r="E1399" s="14" t="inlineStr">
        <is>
          <t>NEWEXCISE</t>
        </is>
      </c>
      <c r="F1399" s="78" t="inlineStr">
        <is>
          <t>NEWEXCISE(INDEX(AD$80:AD$93,$D1845),$E1845)</t>
        </is>
      </c>
    </row>
    <row r="1400">
      <c r="A1400" s="14" t="n">
        <v>1846</v>
      </c>
      <c r="B1400" s="14" t="inlineStr">
        <is>
          <t>ntx</t>
        </is>
      </c>
      <c r="C1400" s="14" t="inlineStr">
        <is>
          <t>gso</t>
        </is>
      </c>
      <c r="D1400" s="14" t="inlineStr">
        <is>
          <t>nfm</t>
        </is>
      </c>
      <c r="E1400" s="14" t="inlineStr">
        <is>
          <t>NEWEXCISE</t>
        </is>
      </c>
      <c r="F1400" s="78" t="inlineStr">
        <is>
          <t>NEWEXCISE(INDEX(AD$80:AD$93,$D1846),$E1846)</t>
        </is>
      </c>
    </row>
    <row r="1401">
      <c r="A1401" s="14" t="n">
        <v>1847</v>
      </c>
      <c r="B1401" s="14" t="inlineStr">
        <is>
          <t>ntx</t>
        </is>
      </c>
      <c r="C1401" s="14" t="inlineStr">
        <is>
          <t>die</t>
        </is>
      </c>
      <c r="D1401" s="14" t="inlineStr">
        <is>
          <t>nfm</t>
        </is>
      </c>
      <c r="E1401" s="14" t="inlineStr">
        <is>
          <t>NEWEXCISE</t>
        </is>
      </c>
      <c r="F1401" s="78" t="inlineStr">
        <is>
          <t>NEWEXCISE(INDEX(AD$80:AD$93,$D1847),$E1847)</t>
        </is>
      </c>
    </row>
    <row r="1402">
      <c r="A1402" s="14" t="n">
        <v>1848</v>
      </c>
      <c r="B1402" s="14" t="inlineStr">
        <is>
          <t>ntx</t>
        </is>
      </c>
      <c r="C1402" s="14" t="inlineStr">
        <is>
          <t>lpg</t>
        </is>
      </c>
      <c r="D1402" s="14" t="inlineStr">
        <is>
          <t>nfm</t>
        </is>
      </c>
      <c r="E1402" s="14" t="inlineStr">
        <is>
          <t>NEWEXCISE</t>
        </is>
      </c>
      <c r="F1402" s="78" t="inlineStr">
        <is>
          <t>NEWEXCISE(INDEX(AD$80:AD$93,$D1848),$E1848)</t>
        </is>
      </c>
    </row>
    <row r="1403">
      <c r="A1403" s="14" t="n">
        <v>1849</v>
      </c>
      <c r="B1403" s="14" t="inlineStr">
        <is>
          <t>ntx</t>
        </is>
      </c>
      <c r="C1403" s="14" t="inlineStr">
        <is>
          <t>ker</t>
        </is>
      </c>
      <c r="D1403" s="14" t="inlineStr">
        <is>
          <t>nfm</t>
        </is>
      </c>
      <c r="E1403" s="14" t="inlineStr">
        <is>
          <t>NEWEXCISE</t>
        </is>
      </c>
      <c r="F1403" s="78" t="inlineStr">
        <is>
          <t>NEWEXCISE(INDEX(AD$80:AD$93,$D1849),$E1849)</t>
        </is>
      </c>
    </row>
    <row r="1404">
      <c r="A1404" s="14" t="n">
        <v>1850</v>
      </c>
      <c r="B1404" s="14" t="inlineStr">
        <is>
          <t>ntx</t>
        </is>
      </c>
      <c r="C1404" s="14" t="inlineStr">
        <is>
          <t>oop</t>
        </is>
      </c>
      <c r="D1404" s="14" t="inlineStr">
        <is>
          <t>nfm</t>
        </is>
      </c>
      <c r="E1404" s="14" t="inlineStr">
        <is>
          <t>NEWEXCISE</t>
        </is>
      </c>
      <c r="F1404" s="78" t="inlineStr">
        <is>
          <t>NEWEXCISE(INDEX(AD$80:AD$93,$D1850),$E1850)</t>
        </is>
      </c>
    </row>
    <row r="1405">
      <c r="A1405" s="14" t="n">
        <v>1851</v>
      </c>
      <c r="B1405" s="14" t="inlineStr">
        <is>
          <t>ntx</t>
        </is>
      </c>
      <c r="C1405" s="14" t="inlineStr">
        <is>
          <t>bio</t>
        </is>
      </c>
      <c r="D1405" s="14" t="inlineStr">
        <is>
          <t>nfm</t>
        </is>
      </c>
      <c r="E1405" s="14" t="inlineStr">
        <is>
          <t>NEWEXCISE</t>
        </is>
      </c>
      <c r="F1405" s="78" t="inlineStr">
        <is>
          <t>NEWEXCISE(INDEX(AD$80:AD$93,$D1851),$E1851)</t>
        </is>
      </c>
    </row>
    <row r="1406">
      <c r="A1406" s="14" t="n">
        <v>1853</v>
      </c>
      <c r="B1406" s="14" t="inlineStr">
        <is>
          <t>nce</t>
        </is>
      </c>
      <c r="C1406" s="14" t="inlineStr">
        <is>
          <t>coa</t>
        </is>
      </c>
      <c r="D1406" s="14" t="inlineStr">
        <is>
          <t>nfm</t>
        </is>
      </c>
      <c r="E1406" s="14" t="inlineStr">
        <is>
          <t>NEWPOLICY</t>
        </is>
      </c>
      <c r="F1406" s="78" t="inlineStr">
        <is>
          <t>NEWPOLICY(AD1826,AD1835,AD1844)</t>
        </is>
      </c>
    </row>
    <row r="1407">
      <c r="A1407" s="14" t="n">
        <v>1854</v>
      </c>
      <c r="B1407" s="14" t="inlineStr">
        <is>
          <t>nce</t>
        </is>
      </c>
      <c r="C1407" s="14" t="inlineStr">
        <is>
          <t>nga</t>
        </is>
      </c>
      <c r="D1407" s="14" t="inlineStr">
        <is>
          <t>nfm</t>
        </is>
      </c>
      <c r="E1407" s="14" t="inlineStr">
        <is>
          <t>NEWPOLICY</t>
        </is>
      </c>
      <c r="F1407" s="78" t="inlineStr">
        <is>
          <t>NEWPOLICY(AD1827,AD1836,AD1845)</t>
        </is>
      </c>
    </row>
    <row r="1408">
      <c r="A1408" s="14" t="n">
        <v>1855</v>
      </c>
      <c r="B1408" s="14" t="inlineStr">
        <is>
          <t>nce</t>
        </is>
      </c>
      <c r="C1408" s="14" t="inlineStr">
        <is>
          <t>gso</t>
        </is>
      </c>
      <c r="D1408" s="14" t="inlineStr">
        <is>
          <t>nfm</t>
        </is>
      </c>
      <c r="E1408" s="14" t="inlineStr">
        <is>
          <t>NEWPOLICY</t>
        </is>
      </c>
      <c r="F1408" s="78" t="inlineStr">
        <is>
          <t>NEWPOLICY(AD1828,AD1837,AD1846)</t>
        </is>
      </c>
    </row>
    <row r="1409">
      <c r="A1409" s="14" t="n">
        <v>1856</v>
      </c>
      <c r="B1409" s="14" t="inlineStr">
        <is>
          <t>nce</t>
        </is>
      </c>
      <c r="C1409" s="14" t="inlineStr">
        <is>
          <t>die</t>
        </is>
      </c>
      <c r="D1409" s="14" t="inlineStr">
        <is>
          <t>nfm</t>
        </is>
      </c>
      <c r="E1409" s="14" t="inlineStr">
        <is>
          <t>NEWPOLICY</t>
        </is>
      </c>
      <c r="F1409" s="78" t="inlineStr">
        <is>
          <t>NEWPOLICY(AD1829,AD1838,AD1847)</t>
        </is>
      </c>
    </row>
    <row r="1410">
      <c r="A1410" s="14" t="n">
        <v>1857</v>
      </c>
      <c r="B1410" s="14" t="inlineStr">
        <is>
          <t>nce</t>
        </is>
      </c>
      <c r="C1410" s="14" t="inlineStr">
        <is>
          <t>lpg</t>
        </is>
      </c>
      <c r="D1410" s="14" t="inlineStr">
        <is>
          <t>nfm</t>
        </is>
      </c>
      <c r="E1410" s="14" t="inlineStr">
        <is>
          <t>NEWPOLICY</t>
        </is>
      </c>
      <c r="F1410" s="78" t="inlineStr">
        <is>
          <t>NEWPOLICY(AD1830,AD1839,AD1848)</t>
        </is>
      </c>
    </row>
    <row r="1411">
      <c r="A1411" s="14" t="n">
        <v>1858</v>
      </c>
      <c r="B1411" s="14" t="inlineStr">
        <is>
          <t>nce</t>
        </is>
      </c>
      <c r="C1411" s="14" t="inlineStr">
        <is>
          <t>ker</t>
        </is>
      </c>
      <c r="D1411" s="14" t="inlineStr">
        <is>
          <t>nfm</t>
        </is>
      </c>
      <c r="E1411" s="14" t="inlineStr">
        <is>
          <t>NEWPOLICY</t>
        </is>
      </c>
      <c r="F1411" s="78" t="inlineStr">
        <is>
          <t>NEWPOLICY(AD1831,AD1840,AD1849)</t>
        </is>
      </c>
    </row>
    <row r="1412">
      <c r="A1412" s="14" t="n">
        <v>1859</v>
      </c>
      <c r="B1412" s="14" t="inlineStr">
        <is>
          <t>nce</t>
        </is>
      </c>
      <c r="C1412" s="14" t="inlineStr">
        <is>
          <t>oop</t>
        </is>
      </c>
      <c r="D1412" s="14" t="inlineStr">
        <is>
          <t>nfm</t>
        </is>
      </c>
      <c r="E1412" s="14" t="inlineStr">
        <is>
          <t>NEWPOLICY</t>
        </is>
      </c>
      <c r="F1412" s="78" t="inlineStr">
        <is>
          <t>NEWPOLICY(AD1832,AD1841,AD1850)</t>
        </is>
      </c>
    </row>
    <row r="1413">
      <c r="A1413" s="14" t="n">
        <v>1860</v>
      </c>
      <c r="B1413" s="14" t="inlineStr">
        <is>
          <t>nce</t>
        </is>
      </c>
      <c r="C1413" s="14" t="inlineStr">
        <is>
          <t>bio</t>
        </is>
      </c>
      <c r="D1413" s="14" t="inlineStr">
        <is>
          <t>nfm</t>
        </is>
      </c>
      <c r="E1413" s="14" t="inlineStr">
        <is>
          <t>NEWPOLICY</t>
        </is>
      </c>
      <c r="F1413" s="78" t="inlineStr">
        <is>
          <t>NEWPOLICY(AD1833,AD1842,AD1851)</t>
        </is>
      </c>
    </row>
    <row r="1414">
      <c r="A1414" s="14" t="n">
        <v>1862</v>
      </c>
      <c r="B1414" s="14" t="inlineStr">
        <is>
          <t>atp</t>
        </is>
      </c>
      <c r="C1414" s="14" t="inlineStr">
        <is>
          <t>coa</t>
        </is>
      </c>
      <c r="D1414" s="14" t="inlineStr">
        <is>
          <t>nfm</t>
        </is>
      </c>
      <c r="E1414" s="14" t="inlineStr">
        <is>
          <t>POSTTAX</t>
        </is>
      </c>
      <c r="F1414" s="78" t="inlineStr">
        <is>
          <t>POSTTAX(INDEX(AD$369:AD$380,$D1862),AD1853,$E1862)</t>
        </is>
      </c>
    </row>
    <row r="1415">
      <c r="A1415" s="14" t="n">
        <v>1863</v>
      </c>
      <c r="B1415" s="14" t="inlineStr">
        <is>
          <t>atp</t>
        </is>
      </c>
      <c r="C1415" s="14" t="inlineStr">
        <is>
          <t>nga</t>
        </is>
      </c>
      <c r="D1415" s="14" t="inlineStr">
        <is>
          <t>nfm</t>
        </is>
      </c>
      <c r="E1415" s="14" t="inlineStr">
        <is>
          <t>POSTTAX</t>
        </is>
      </c>
      <c r="F1415" s="78" t="inlineStr">
        <is>
          <t>POSTTAX(INDEX(AD$369:AD$380,$D1863),AD1854,$E1863)</t>
        </is>
      </c>
    </row>
    <row r="1416">
      <c r="A1416" s="14" t="n">
        <v>1864</v>
      </c>
      <c r="B1416" s="14" t="inlineStr">
        <is>
          <t>atp</t>
        </is>
      </c>
      <c r="C1416" s="14" t="inlineStr">
        <is>
          <t>gso</t>
        </is>
      </c>
      <c r="D1416" s="14" t="inlineStr">
        <is>
          <t>nfm</t>
        </is>
      </c>
      <c r="E1416" s="14" t="inlineStr">
        <is>
          <t>POSTTAX</t>
        </is>
      </c>
      <c r="F1416" s="78" t="inlineStr">
        <is>
          <t>POSTTAX(INDEX(AD$369:AD$380,$D1864),AD1855,$E1864)</t>
        </is>
      </c>
    </row>
    <row r="1417">
      <c r="A1417" s="14" t="n">
        <v>1865</v>
      </c>
      <c r="B1417" s="14" t="inlineStr">
        <is>
          <t>atp</t>
        </is>
      </c>
      <c r="C1417" s="14" t="inlineStr">
        <is>
          <t>die</t>
        </is>
      </c>
      <c r="D1417" s="14" t="inlineStr">
        <is>
          <t>nfm</t>
        </is>
      </c>
      <c r="E1417" s="14" t="inlineStr">
        <is>
          <t>POSTTAX</t>
        </is>
      </c>
      <c r="F1417" s="78" t="inlineStr">
        <is>
          <t>POSTTAX(INDEX(AD$369:AD$380,$D1865),AD1856,$E1865)</t>
        </is>
      </c>
    </row>
    <row r="1418">
      <c r="A1418" s="14" t="n">
        <v>1866</v>
      </c>
      <c r="B1418" s="14" t="inlineStr">
        <is>
          <t>atp</t>
        </is>
      </c>
      <c r="C1418" s="14" t="inlineStr">
        <is>
          <t>lpg</t>
        </is>
      </c>
      <c r="D1418" s="14" t="inlineStr">
        <is>
          <t>nfm</t>
        </is>
      </c>
      <c r="E1418" s="14" t="inlineStr">
        <is>
          <t>POSTTAX</t>
        </is>
      </c>
      <c r="F1418" s="78" t="inlineStr">
        <is>
          <t>POSTTAX(INDEX(AD$369:AD$380,$D1866),AD1857,$E1866)</t>
        </is>
      </c>
    </row>
    <row r="1419">
      <c r="A1419" s="14" t="n">
        <v>1867</v>
      </c>
      <c r="B1419" s="14" t="inlineStr">
        <is>
          <t>atp</t>
        </is>
      </c>
      <c r="C1419" s="14" t="inlineStr">
        <is>
          <t>ker</t>
        </is>
      </c>
      <c r="D1419" s="14" t="inlineStr">
        <is>
          <t>nfm</t>
        </is>
      </c>
      <c r="E1419" s="14" t="inlineStr">
        <is>
          <t>POSTTAX</t>
        </is>
      </c>
      <c r="F1419" s="78" t="inlineStr">
        <is>
          <t>POSTTAX(INDEX(AD$369:AD$380,$D1867),AD1858,$E1867)</t>
        </is>
      </c>
    </row>
    <row r="1420">
      <c r="A1420" s="14" t="n">
        <v>1868</v>
      </c>
      <c r="B1420" s="14" t="inlineStr">
        <is>
          <t>atp</t>
        </is>
      </c>
      <c r="C1420" s="14" t="inlineStr">
        <is>
          <t>oop</t>
        </is>
      </c>
      <c r="D1420" s="14" t="inlineStr">
        <is>
          <t>nfm</t>
        </is>
      </c>
      <c r="E1420" s="14" t="inlineStr">
        <is>
          <t>POSTTAX</t>
        </is>
      </c>
      <c r="F1420" s="78" t="inlineStr">
        <is>
          <t>POSTTAX(INDEX(AD$369:AD$380,$D1868),AD1859,$E1868)</t>
        </is>
      </c>
    </row>
    <row r="1421">
      <c r="A1421" s="14" t="n">
        <v>1869</v>
      </c>
      <c r="B1421" s="14" t="inlineStr">
        <is>
          <t>atp</t>
        </is>
      </c>
      <c r="C1421" s="14" t="inlineStr">
        <is>
          <t>bio</t>
        </is>
      </c>
      <c r="D1421" s="14" t="inlineStr">
        <is>
          <t>nfm</t>
        </is>
      </c>
      <c r="E1421" s="14" t="inlineStr">
        <is>
          <t>POSTTAX</t>
        </is>
      </c>
      <c r="F1421" s="78" t="inlineStr">
        <is>
          <t>POSTTAX(INDEX(AD$369:AD$380,$D1869),AD1860,$E1869)</t>
        </is>
      </c>
    </row>
    <row r="1422">
      <c r="A1422" s="14" t="n">
        <v>1871</v>
      </c>
      <c r="B1422" s="14" t="inlineStr">
        <is>
          <t>shp</t>
        </is>
      </c>
      <c r="C1422" s="14" t="inlineStr">
        <is>
          <t>coa</t>
        </is>
      </c>
      <c r="D1422" s="14" t="inlineStr">
        <is>
          <t>nfm</t>
        </is>
      </c>
      <c r="E1422" s="14" t="inlineStr">
        <is>
          <t>SHADOWGJ</t>
        </is>
      </c>
      <c r="F1422" s="78" t="inlineStr">
        <is>
          <t>SHADOWGJ(INDEX(AD$297:AD$313,$E1871),$D1871)</t>
        </is>
      </c>
    </row>
    <row r="1423">
      <c r="A1423" s="14" t="n">
        <v>1872</v>
      </c>
      <c r="B1423" s="14" t="inlineStr">
        <is>
          <t>shp</t>
        </is>
      </c>
      <c r="C1423" s="14" t="inlineStr">
        <is>
          <t>nga</t>
        </is>
      </c>
      <c r="D1423" s="14" t="inlineStr">
        <is>
          <t>nfm</t>
        </is>
      </c>
      <c r="E1423" s="14" t="inlineStr">
        <is>
          <t>SHADOWGJ</t>
        </is>
      </c>
      <c r="F1423" s="78" t="inlineStr">
        <is>
          <t>SHADOWGJ(INDEX(AD$297:AD$313,$E1872),$D1872)</t>
        </is>
      </c>
    </row>
    <row r="1424">
      <c r="A1424" s="14" t="n">
        <v>1873</v>
      </c>
      <c r="B1424" s="14" t="inlineStr">
        <is>
          <t>shp</t>
        </is>
      </c>
      <c r="C1424" s="14" t="inlineStr">
        <is>
          <t>gso</t>
        </is>
      </c>
      <c r="D1424" s="14" t="inlineStr">
        <is>
          <t>nfm</t>
        </is>
      </c>
      <c r="E1424" s="14" t="inlineStr">
        <is>
          <t>SHADOWGJ</t>
        </is>
      </c>
      <c r="F1424" s="78" t="inlineStr">
        <is>
          <t>SHADOWGJ(INDEX(AD$297:AD$313,$E1873),$D1873)</t>
        </is>
      </c>
    </row>
    <row r="1425">
      <c r="A1425" s="14" t="n">
        <v>1874</v>
      </c>
      <c r="B1425" s="14" t="inlineStr">
        <is>
          <t>shp</t>
        </is>
      </c>
      <c r="C1425" s="14" t="inlineStr">
        <is>
          <t>die</t>
        </is>
      </c>
      <c r="D1425" s="14" t="inlineStr">
        <is>
          <t>nfm</t>
        </is>
      </c>
      <c r="E1425" s="14" t="inlineStr">
        <is>
          <t>SHADOWGJ</t>
        </is>
      </c>
      <c r="F1425" s="78" t="inlineStr">
        <is>
          <t>SHADOWGJ(INDEX(AD$297:AD$313,$E1874),$D1874)</t>
        </is>
      </c>
    </row>
    <row r="1426">
      <c r="A1426" s="14" t="n">
        <v>1875</v>
      </c>
      <c r="B1426" s="14" t="inlineStr">
        <is>
          <t>shp</t>
        </is>
      </c>
      <c r="C1426" s="14" t="inlineStr">
        <is>
          <t>lpg</t>
        </is>
      </c>
      <c r="D1426" s="14" t="inlineStr">
        <is>
          <t>nfm</t>
        </is>
      </c>
      <c r="E1426" s="14" t="inlineStr">
        <is>
          <t>SHADOWGJ</t>
        </is>
      </c>
      <c r="F1426" s="78" t="inlineStr">
        <is>
          <t>SHADOWGJ(INDEX(AD$297:AD$313,$E1875),$D1875)</t>
        </is>
      </c>
    </row>
    <row r="1427">
      <c r="A1427" s="14" t="n">
        <v>1876</v>
      </c>
      <c r="B1427" s="14" t="inlineStr">
        <is>
          <t>shp</t>
        </is>
      </c>
      <c r="C1427" s="14" t="inlineStr">
        <is>
          <t>ker</t>
        </is>
      </c>
      <c r="D1427" s="14" t="inlineStr">
        <is>
          <t>nfm</t>
        </is>
      </c>
      <c r="E1427" s="14" t="inlineStr">
        <is>
          <t>SHADOWGJ</t>
        </is>
      </c>
      <c r="F1427" s="78" t="inlineStr">
        <is>
          <t>SHADOWGJ(INDEX(AD$297:AD$313,$E1876),$D1876)</t>
        </is>
      </c>
    </row>
    <row r="1428">
      <c r="A1428" s="14" t="n">
        <v>1877</v>
      </c>
      <c r="B1428" s="14" t="inlineStr">
        <is>
          <t>shp</t>
        </is>
      </c>
      <c r="C1428" s="14" t="inlineStr">
        <is>
          <t>oop</t>
        </is>
      </c>
      <c r="D1428" s="14" t="inlineStr">
        <is>
          <t>nfm</t>
        </is>
      </c>
      <c r="E1428" s="14" t="inlineStr">
        <is>
          <t>SHADOWGJ</t>
        </is>
      </c>
      <c r="F1428" s="78" t="inlineStr">
        <is>
          <t>SHADOWGJ(INDEX(AD$297:AD$313,$E1877),$D1877)</t>
        </is>
      </c>
    </row>
    <row r="1429">
      <c r="A1429" s="14" t="n">
        <v>1878</v>
      </c>
      <c r="B1429" s="14" t="inlineStr">
        <is>
          <t>shp</t>
        </is>
      </c>
      <c r="C1429" s="14" t="inlineStr">
        <is>
          <t>bio</t>
        </is>
      </c>
      <c r="D1429" s="14" t="inlineStr">
        <is>
          <t>nfm</t>
        </is>
      </c>
      <c r="E1429" s="14" t="inlineStr">
        <is>
          <t>SHADOWGJ</t>
        </is>
      </c>
      <c r="F1429" s="78" t="inlineStr">
        <is>
          <t>SHADOWGJ(INDEX(AD$297:AD$313,$E1878),$D1878)</t>
        </is>
      </c>
    </row>
    <row r="1430">
      <c r="A1430" s="14" t="n">
        <v>1880</v>
      </c>
      <c r="B1430" s="14" t="inlineStr">
        <is>
          <t>ener</t>
        </is>
      </c>
      <c r="C1430" s="14" t="inlineStr">
        <is>
          <t>coa</t>
        </is>
      </c>
      <c r="D1430" s="14" t="inlineStr">
        <is>
          <t>nfm</t>
        </is>
      </c>
      <c r="E1430" s="14" t="inlineStr">
        <is>
          <t>FUELUSE</t>
        </is>
      </c>
      <c r="F1430" s="78" t="inlineStr">
        <is>
          <t>FUELUSE(AC1880,AD1862,AC1862,AD1871,AC1871,AD$7,$D1880,$E1880,$F1880,$G1880)</t>
        </is>
      </c>
    </row>
    <row r="1431">
      <c r="A1431" s="14" t="n">
        <v>1881</v>
      </c>
      <c r="B1431" s="14" t="inlineStr">
        <is>
          <t>ener</t>
        </is>
      </c>
      <c r="C1431" s="14" t="inlineStr">
        <is>
          <t>nga</t>
        </is>
      </c>
      <c r="D1431" s="14" t="inlineStr">
        <is>
          <t>nfm</t>
        </is>
      </c>
      <c r="E1431" s="14" t="inlineStr">
        <is>
          <t>FUELUSE</t>
        </is>
      </c>
      <c r="F1431" s="78" t="inlineStr">
        <is>
          <t>FUELUSE(AC1881,AD1863,AC1863,AD1872,AC1872,AD$7,$D1881,$E1881,$F1881,$G1881)</t>
        </is>
      </c>
    </row>
    <row r="1432">
      <c r="A1432" s="14" t="n">
        <v>1882</v>
      </c>
      <c r="B1432" s="14" t="inlineStr">
        <is>
          <t>ener</t>
        </is>
      </c>
      <c r="C1432" s="14" t="inlineStr">
        <is>
          <t>gso</t>
        </is>
      </c>
      <c r="D1432" s="14" t="inlineStr">
        <is>
          <t>nfm</t>
        </is>
      </c>
      <c r="E1432" s="14" t="inlineStr">
        <is>
          <t>FUELUSE</t>
        </is>
      </c>
      <c r="F1432" s="78" t="inlineStr">
        <is>
          <t>FUELUSE(AC1882,AD1864,AC1864,AD1873,AC1873,AD$7,$D1882,$E1882,$F1882,$G1882)</t>
        </is>
      </c>
    </row>
    <row r="1433">
      <c r="A1433" s="14" t="n">
        <v>1883</v>
      </c>
      <c r="B1433" s="14" t="inlineStr">
        <is>
          <t>ener</t>
        </is>
      </c>
      <c r="C1433" s="14" t="inlineStr">
        <is>
          <t>die</t>
        </is>
      </c>
      <c r="D1433" s="14" t="inlineStr">
        <is>
          <t>nfm</t>
        </is>
      </c>
      <c r="E1433" s="14" t="inlineStr">
        <is>
          <t>FUELUSE</t>
        </is>
      </c>
      <c r="F1433" s="78" t="inlineStr">
        <is>
          <t>FUELUSE(AC1883,AD1865,AC1865,AD1874,AC1874,AD$7,$D1883,$E1883,$F1883,$G1883)</t>
        </is>
      </c>
    </row>
    <row r="1434">
      <c r="A1434" s="14" t="n">
        <v>1884</v>
      </c>
      <c r="B1434" s="14" t="inlineStr">
        <is>
          <t>ener</t>
        </is>
      </c>
      <c r="C1434" s="14" t="inlineStr">
        <is>
          <t>lpg</t>
        </is>
      </c>
      <c r="D1434" s="14" t="inlineStr">
        <is>
          <t>nfm</t>
        </is>
      </c>
      <c r="E1434" s="14" t="inlineStr">
        <is>
          <t>FUELUSE</t>
        </is>
      </c>
      <c r="F1434" s="78" t="inlineStr">
        <is>
          <t>FUELUSE(AC1884,AD1866,AC1866,AD1875,AC1875,AD$7,$D1884,$E1884,$F1884,$G1884)</t>
        </is>
      </c>
    </row>
    <row r="1435">
      <c r="A1435" s="14" t="n">
        <v>1885</v>
      </c>
      <c r="B1435" s="14" t="inlineStr">
        <is>
          <t>ener</t>
        </is>
      </c>
      <c r="C1435" s="14" t="inlineStr">
        <is>
          <t>ker</t>
        </is>
      </c>
      <c r="D1435" s="14" t="inlineStr">
        <is>
          <t>nfm</t>
        </is>
      </c>
      <c r="E1435" s="14" t="inlineStr">
        <is>
          <t>FUELUSE</t>
        </is>
      </c>
      <c r="F1435" s="78" t="inlineStr">
        <is>
          <t>FUELUSE(AC1885,AD1867,AC1867,AD1876,AC1876,AD$7,$D1885,$E1885,$F1885,$G1885)</t>
        </is>
      </c>
    </row>
    <row r="1436">
      <c r="A1436" s="14" t="n">
        <v>1886</v>
      </c>
      <c r="B1436" s="14" t="inlineStr">
        <is>
          <t>ener</t>
        </is>
      </c>
      <c r="C1436" s="14" t="inlineStr">
        <is>
          <t>oop</t>
        </is>
      </c>
      <c r="D1436" s="14" t="inlineStr">
        <is>
          <t>nfm</t>
        </is>
      </c>
      <c r="E1436" s="14" t="inlineStr">
        <is>
          <t>FUELUSE</t>
        </is>
      </c>
      <c r="F1436" s="78" t="inlineStr">
        <is>
          <t>FUELUSE(AC1886,AD1868,AC1868,AD1877,AC1877,AD$7,$D1886,$E1886,$F1886,$G1886)</t>
        </is>
      </c>
    </row>
    <row r="1437">
      <c r="A1437" s="14" t="n">
        <v>1887</v>
      </c>
      <c r="B1437" s="14" t="inlineStr">
        <is>
          <t>ener</t>
        </is>
      </c>
      <c r="C1437" s="14" t="inlineStr">
        <is>
          <t>bio</t>
        </is>
      </c>
      <c r="D1437" s="14" t="inlineStr">
        <is>
          <t>nfm</t>
        </is>
      </c>
      <c r="E1437" s="14" t="inlineStr">
        <is>
          <t>FUELUSE</t>
        </is>
      </c>
      <c r="F1437" s="78" t="inlineStr">
        <is>
          <t>FUELUSE(AC1887,AD1869,AC1869,AD1878,AC1878,AD$7,$D1887,$E1887,$F1887,$G1887)</t>
        </is>
      </c>
    </row>
    <row r="1438">
      <c r="A1438" s="14" t="n">
        <v>1889</v>
      </c>
      <c r="B1438" s="14" t="inlineStr">
        <is>
          <t>co2</t>
        </is>
      </c>
      <c r="C1438" s="14" t="inlineStr">
        <is>
          <t>coa</t>
        </is>
      </c>
      <c r="D1438" s="14" t="inlineStr">
        <is>
          <t>nfm</t>
        </is>
      </c>
      <c r="E1438" s="14" t="inlineStr">
        <is>
          <t>EMISSIONS</t>
        </is>
      </c>
      <c r="F1438" s="78" t="inlineStr">
        <is>
          <t>EMISSIONS(AD1880,Settings!$C$13,$D1889)</t>
        </is>
      </c>
    </row>
    <row r="1439">
      <c r="A1439" s="14" t="n">
        <v>1890</v>
      </c>
      <c r="B1439" s="14" t="inlineStr">
        <is>
          <t>co2</t>
        </is>
      </c>
      <c r="C1439" s="14" t="inlineStr">
        <is>
          <t>nga</t>
        </is>
      </c>
      <c r="D1439" s="14" t="inlineStr">
        <is>
          <t>nfm</t>
        </is>
      </c>
      <c r="E1439" s="14" t="inlineStr">
        <is>
          <t>EMISSIONS</t>
        </is>
      </c>
      <c r="F1439" s="78" t="inlineStr">
        <is>
          <t>EMISSIONS(AD1881,Settings!$C$13,$D1890)</t>
        </is>
      </c>
    </row>
    <row r="1440">
      <c r="A1440" s="14" t="n">
        <v>1891</v>
      </c>
      <c r="B1440" s="14" t="inlineStr">
        <is>
          <t>co2</t>
        </is>
      </c>
      <c r="C1440" s="14" t="inlineStr">
        <is>
          <t>gso</t>
        </is>
      </c>
      <c r="D1440" s="14" t="inlineStr">
        <is>
          <t>nfm</t>
        </is>
      </c>
      <c r="E1440" s="14" t="inlineStr">
        <is>
          <t>EMISSIONS</t>
        </is>
      </c>
      <c r="F1440" s="78" t="inlineStr">
        <is>
          <t>EMISSIONS(AD1882,Settings!$C$13,$D1891)</t>
        </is>
      </c>
    </row>
    <row r="1441">
      <c r="A1441" s="14" t="n">
        <v>1892</v>
      </c>
      <c r="B1441" s="14" t="inlineStr">
        <is>
          <t>co2</t>
        </is>
      </c>
      <c r="C1441" s="14" t="inlineStr">
        <is>
          <t>die</t>
        </is>
      </c>
      <c r="D1441" s="14" t="inlineStr">
        <is>
          <t>nfm</t>
        </is>
      </c>
      <c r="E1441" s="14" t="inlineStr">
        <is>
          <t>EMISSIONS</t>
        </is>
      </c>
      <c r="F1441" s="78" t="inlineStr">
        <is>
          <t>EMISSIONS(AD1883,Settings!$C$13,$D1892)</t>
        </is>
      </c>
    </row>
    <row r="1442">
      <c r="A1442" s="14" t="n">
        <v>1893</v>
      </c>
      <c r="B1442" s="14" t="inlineStr">
        <is>
          <t>co2</t>
        </is>
      </c>
      <c r="C1442" s="14" t="inlineStr">
        <is>
          <t>lpg</t>
        </is>
      </c>
      <c r="D1442" s="14" t="inlineStr">
        <is>
          <t>nfm</t>
        </is>
      </c>
      <c r="E1442" s="14" t="inlineStr">
        <is>
          <t>EMISSIONS</t>
        </is>
      </c>
      <c r="F1442" s="78" t="inlineStr">
        <is>
          <t>EMISSIONS(AD1884,Settings!$C$13,$D1893)</t>
        </is>
      </c>
    </row>
    <row r="1443">
      <c r="A1443" s="14" t="n">
        <v>1894</v>
      </c>
      <c r="B1443" s="14" t="inlineStr">
        <is>
          <t>co2</t>
        </is>
      </c>
      <c r="C1443" s="14" t="inlineStr">
        <is>
          <t>ker</t>
        </is>
      </c>
      <c r="D1443" s="14" t="inlineStr">
        <is>
          <t>nfm</t>
        </is>
      </c>
      <c r="E1443" s="14" t="inlineStr">
        <is>
          <t>EMISSIONS</t>
        </is>
      </c>
      <c r="F1443" s="78" t="inlineStr">
        <is>
          <t>EMISSIONS(AD1885,Settings!$C$13,$D1894)</t>
        </is>
      </c>
    </row>
    <row r="1444">
      <c r="A1444" s="14" t="n">
        <v>1895</v>
      </c>
      <c r="B1444" s="14" t="inlineStr">
        <is>
          <t>co2</t>
        </is>
      </c>
      <c r="C1444" s="14" t="inlineStr">
        <is>
          <t>oop</t>
        </is>
      </c>
      <c r="D1444" s="14" t="inlineStr">
        <is>
          <t>nfm</t>
        </is>
      </c>
      <c r="E1444" s="14" t="inlineStr">
        <is>
          <t>EMISSIONS</t>
        </is>
      </c>
      <c r="F1444" s="78" t="inlineStr">
        <is>
          <t>EMISSIONS(AD1886,Settings!$C$13,$D1895)</t>
        </is>
      </c>
    </row>
    <row r="1445">
      <c r="A1445" s="14" t="n">
        <v>1896</v>
      </c>
      <c r="B1445" s="14" t="inlineStr">
        <is>
          <t>co2</t>
        </is>
      </c>
      <c r="C1445" s="14" t="inlineStr">
        <is>
          <t>bio</t>
        </is>
      </c>
      <c r="D1445" s="14" t="inlineStr">
        <is>
          <t>nfm</t>
        </is>
      </c>
      <c r="E1445" s="14" t="inlineStr">
        <is>
          <t>EMISSIONS</t>
        </is>
      </c>
      <c r="F1445" s="78" t="inlineStr">
        <is>
          <t>EMISSIONS(AD1887,Settings!$C$13,$D1896)</t>
        </is>
      </c>
    </row>
    <row r="1446">
      <c r="A1446" s="14" t="n">
        <v>1898</v>
      </c>
      <c r="B1446" s="14" t="inlineStr">
        <is>
          <t>rtx</t>
        </is>
      </c>
      <c r="C1446" s="14" t="inlineStr">
        <is>
          <t>coa</t>
        </is>
      </c>
      <c r="D1446" s="14" t="inlineStr">
        <is>
          <t>nfm</t>
        </is>
      </c>
      <c r="E1446" s="14" t="inlineStr">
        <is>
          <t>REVENUE</t>
        </is>
      </c>
      <c r="F1446" s="78" t="inlineStr">
        <is>
          <t>REVENUE(AD1880,Settings!$C$13,INDEX(AD$395:AD$406,$D1898)+INDEX(AD$382:AD$393,$D1898))</t>
        </is>
      </c>
    </row>
    <row r="1447">
      <c r="A1447" s="14" t="n">
        <v>1899</v>
      </c>
      <c r="B1447" s="14" t="inlineStr">
        <is>
          <t>rtx</t>
        </is>
      </c>
      <c r="C1447" s="14" t="inlineStr">
        <is>
          <t>nga</t>
        </is>
      </c>
      <c r="D1447" s="14" t="inlineStr">
        <is>
          <t>nfm</t>
        </is>
      </c>
      <c r="E1447" s="14" t="inlineStr">
        <is>
          <t>REVENUE</t>
        </is>
      </c>
      <c r="F1447" s="78" t="inlineStr">
        <is>
          <t>REVENUE(AD1881,Settings!$C$13,INDEX(AD$395:AD$406,$D1899)+INDEX(AD$382:AD$393,$D1899))</t>
        </is>
      </c>
    </row>
    <row r="1448">
      <c r="A1448" s="14" t="n">
        <v>1900</v>
      </c>
      <c r="B1448" s="14" t="inlineStr">
        <is>
          <t>rtx</t>
        </is>
      </c>
      <c r="C1448" s="14" t="inlineStr">
        <is>
          <t>gso</t>
        </is>
      </c>
      <c r="D1448" s="14" t="inlineStr">
        <is>
          <t>nfm</t>
        </is>
      </c>
      <c r="E1448" s="14" t="inlineStr">
        <is>
          <t>REVENUE</t>
        </is>
      </c>
      <c r="F1448" s="78" t="inlineStr">
        <is>
          <t>REVENUE(AD1882,Settings!$C$13,INDEX(AD$395:AD$406,$D1900)+INDEX(AD$382:AD$393,$D1900))</t>
        </is>
      </c>
    </row>
    <row r="1449">
      <c r="A1449" s="14" t="n">
        <v>1901</v>
      </c>
      <c r="B1449" s="14" t="inlineStr">
        <is>
          <t>rtx</t>
        </is>
      </c>
      <c r="C1449" s="14" t="inlineStr">
        <is>
          <t>die</t>
        </is>
      </c>
      <c r="D1449" s="14" t="inlineStr">
        <is>
          <t>nfm</t>
        </is>
      </c>
      <c r="E1449" s="14" t="inlineStr">
        <is>
          <t>REVENUE</t>
        </is>
      </c>
      <c r="F1449" s="78" t="inlineStr">
        <is>
          <t>REVENUE(AD1883,Settings!$C$13,INDEX(AD$395:AD$406,$D1901)+INDEX(AD$382:AD$393,$D1901))</t>
        </is>
      </c>
    </row>
    <row r="1450">
      <c r="A1450" s="14" t="n">
        <v>1902</v>
      </c>
      <c r="B1450" s="14" t="inlineStr">
        <is>
          <t>rtx</t>
        </is>
      </c>
      <c r="C1450" s="14" t="inlineStr">
        <is>
          <t>lpg</t>
        </is>
      </c>
      <c r="D1450" s="14" t="inlineStr">
        <is>
          <t>nfm</t>
        </is>
      </c>
      <c r="E1450" s="14" t="inlineStr">
        <is>
          <t>REVENUE</t>
        </is>
      </c>
      <c r="F1450" s="78" t="inlineStr">
        <is>
          <t>REVENUE(AD1884,Settings!$C$13,INDEX(AD$395:AD$406,$D1902)+INDEX(AD$382:AD$393,$D1902))</t>
        </is>
      </c>
    </row>
    <row r="1451">
      <c r="A1451" s="14" t="n">
        <v>1903</v>
      </c>
      <c r="B1451" s="14" t="inlineStr">
        <is>
          <t>rtx</t>
        </is>
      </c>
      <c r="C1451" s="14" t="inlineStr">
        <is>
          <t>ker</t>
        </is>
      </c>
      <c r="D1451" s="14" t="inlineStr">
        <is>
          <t>nfm</t>
        </is>
      </c>
      <c r="E1451" s="14" t="inlineStr">
        <is>
          <t>REVENUE</t>
        </is>
      </c>
      <c r="F1451" s="78" t="inlineStr">
        <is>
          <t>REVENUE(AD1885,Settings!$C$13,INDEX(AD$395:AD$406,$D1903)+INDEX(AD$382:AD$393,$D1903))</t>
        </is>
      </c>
    </row>
    <row r="1452">
      <c r="A1452" s="14" t="n">
        <v>1904</v>
      </c>
      <c r="B1452" s="14" t="inlineStr">
        <is>
          <t>rtx</t>
        </is>
      </c>
      <c r="C1452" s="14" t="inlineStr">
        <is>
          <t>oop</t>
        </is>
      </c>
      <c r="D1452" s="14" t="inlineStr">
        <is>
          <t>nfm</t>
        </is>
      </c>
      <c r="E1452" s="14" t="inlineStr">
        <is>
          <t>REVENUE</t>
        </is>
      </c>
      <c r="F1452" s="78" t="inlineStr">
        <is>
          <t>REVENUE(AD1886,Settings!$C$13,INDEX(AD$395:AD$406,$D1904)+INDEX(AD$382:AD$393,$D1904))</t>
        </is>
      </c>
    </row>
    <row r="1453">
      <c r="A1453" s="14" t="n">
        <v>1905</v>
      </c>
      <c r="B1453" s="14" t="inlineStr">
        <is>
          <t>rtx</t>
        </is>
      </c>
      <c r="C1453" s="14" t="inlineStr">
        <is>
          <t>bio</t>
        </is>
      </c>
      <c r="D1453" s="14" t="inlineStr">
        <is>
          <t>nfm</t>
        </is>
      </c>
      <c r="E1453" s="14" t="inlineStr">
        <is>
          <t>REVENUE</t>
        </is>
      </c>
      <c r="F1453" s="78" t="inlineStr">
        <is>
          <t>REVENUE(AD1887,Settings!$C$13,INDEX(AD$395:AD$406,$D1905)+INDEX(AD$382:AD$393,$D1905))</t>
        </is>
      </c>
    </row>
    <row r="1454">
      <c r="A1454" s="14" t="n">
        <v>1907</v>
      </c>
      <c r="B1454" s="14" t="inlineStr">
        <is>
          <t>rsub</t>
        </is>
      </c>
      <c r="C1454" s="14" t="inlineStr">
        <is>
          <t>coa</t>
        </is>
      </c>
      <c r="D1454" s="14" t="inlineStr">
        <is>
          <t>nfm</t>
        </is>
      </c>
      <c r="E1454" s="14" t="inlineStr">
        <is>
          <t>REVENUE</t>
        </is>
      </c>
      <c r="F1454" s="78" t="inlineStr">
        <is>
          <t>REVENUE(AD1880,Settings!$C$13,INDEX(AD$408:AD$419,$D1907))</t>
        </is>
      </c>
    </row>
    <row r="1455">
      <c r="A1455" s="14" t="n">
        <v>1908</v>
      </c>
      <c r="B1455" s="14" t="inlineStr">
        <is>
          <t>rsub</t>
        </is>
      </c>
      <c r="C1455" s="14" t="inlineStr">
        <is>
          <t>nga</t>
        </is>
      </c>
      <c r="D1455" s="14" t="inlineStr">
        <is>
          <t>nfm</t>
        </is>
      </c>
      <c r="E1455" s="14" t="inlineStr">
        <is>
          <t>REVENUE</t>
        </is>
      </c>
      <c r="F1455" s="78" t="inlineStr">
        <is>
          <t>REVENUE(AD1881,Settings!$C$13,INDEX(AD$408:AD$419,$D1908))</t>
        </is>
      </c>
    </row>
    <row r="1456">
      <c r="A1456" s="14" t="n">
        <v>1909</v>
      </c>
      <c r="B1456" s="14" t="inlineStr">
        <is>
          <t>rsub</t>
        </is>
      </c>
      <c r="C1456" s="14" t="inlineStr">
        <is>
          <t>gso</t>
        </is>
      </c>
      <c r="D1456" s="14" t="inlineStr">
        <is>
          <t>nfm</t>
        </is>
      </c>
      <c r="E1456" s="14" t="inlineStr">
        <is>
          <t>REVENUE</t>
        </is>
      </c>
      <c r="F1456" s="78" t="inlineStr">
        <is>
          <t>REVENUE(AD1882,Settings!$C$13,INDEX(AD$408:AD$419,$D1909))</t>
        </is>
      </c>
    </row>
    <row r="1457">
      <c r="A1457" s="14" t="n">
        <v>1910</v>
      </c>
      <c r="B1457" s="14" t="inlineStr">
        <is>
          <t>rsub</t>
        </is>
      </c>
      <c r="C1457" s="14" t="inlineStr">
        <is>
          <t>die</t>
        </is>
      </c>
      <c r="D1457" s="14" t="inlineStr">
        <is>
          <t>nfm</t>
        </is>
      </c>
      <c r="E1457" s="14" t="inlineStr">
        <is>
          <t>REVENUE</t>
        </is>
      </c>
      <c r="F1457" s="78" t="inlineStr">
        <is>
          <t>REVENUE(AD1883,Settings!$C$13,INDEX(AD$408:AD$419,$D1910))</t>
        </is>
      </c>
    </row>
    <row r="1458">
      <c r="A1458" s="14" t="n">
        <v>1911</v>
      </c>
      <c r="B1458" s="14" t="inlineStr">
        <is>
          <t>rsub</t>
        </is>
      </c>
      <c r="C1458" s="14" t="inlineStr">
        <is>
          <t>lpg</t>
        </is>
      </c>
      <c r="D1458" s="14" t="inlineStr">
        <is>
          <t>nfm</t>
        </is>
      </c>
      <c r="E1458" s="14" t="inlineStr">
        <is>
          <t>REVENUE</t>
        </is>
      </c>
      <c r="F1458" s="78" t="inlineStr">
        <is>
          <t>REVENUE(AD1884,Settings!$C$13,INDEX(AD$408:AD$419,$D1911))</t>
        </is>
      </c>
    </row>
    <row r="1459">
      <c r="A1459" s="14" t="n">
        <v>1912</v>
      </c>
      <c r="B1459" s="14" t="inlineStr">
        <is>
          <t>rsub</t>
        </is>
      </c>
      <c r="C1459" s="14" t="inlineStr">
        <is>
          <t>ker</t>
        </is>
      </c>
      <c r="D1459" s="14" t="inlineStr">
        <is>
          <t>nfm</t>
        </is>
      </c>
      <c r="E1459" s="14" t="inlineStr">
        <is>
          <t>REVENUE</t>
        </is>
      </c>
      <c r="F1459" s="78" t="inlineStr">
        <is>
          <t>REVENUE(AD1885,Settings!$C$13,INDEX(AD$408:AD$419,$D1912))</t>
        </is>
      </c>
    </row>
    <row r="1460">
      <c r="A1460" s="14" t="n">
        <v>1913</v>
      </c>
      <c r="B1460" s="14" t="inlineStr">
        <is>
          <t>rsub</t>
        </is>
      </c>
      <c r="C1460" s="14" t="inlineStr">
        <is>
          <t>oop</t>
        </is>
      </c>
      <c r="D1460" s="14" t="inlineStr">
        <is>
          <t>nfm</t>
        </is>
      </c>
      <c r="E1460" s="14" t="inlineStr">
        <is>
          <t>REVENUE</t>
        </is>
      </c>
      <c r="F1460" s="78" t="inlineStr">
        <is>
          <t>REVENUE(AD1886,Settings!$C$13,INDEX(AD$408:AD$419,$D1913))</t>
        </is>
      </c>
    </row>
    <row r="1461">
      <c r="A1461" s="14" t="n">
        <v>1914</v>
      </c>
      <c r="B1461" s="14" t="inlineStr">
        <is>
          <t>rsub</t>
        </is>
      </c>
      <c r="C1461" s="14" t="inlineStr">
        <is>
          <t>bio</t>
        </is>
      </c>
      <c r="D1461" s="14" t="inlineStr">
        <is>
          <t>nfm</t>
        </is>
      </c>
      <c r="E1461" s="14" t="inlineStr">
        <is>
          <t>REVENUE</t>
        </is>
      </c>
      <c r="F1461" s="78" t="inlineStr">
        <is>
          <t>REVENUE(AD1887,Settings!$C$13,INDEX(AD$408:AD$419,$D1914))</t>
        </is>
      </c>
    </row>
    <row r="1462">
      <c r="A1462" s="14" t="n">
        <v>1916</v>
      </c>
      <c r="B1462" s="14" t="inlineStr">
        <is>
          <t>rnew</t>
        </is>
      </c>
      <c r="C1462" s="14" t="inlineStr">
        <is>
          <t>coa</t>
        </is>
      </c>
      <c r="D1462" s="14" t="inlineStr">
        <is>
          <t>nfm</t>
        </is>
      </c>
      <c r="E1462" s="14" t="inlineStr">
        <is>
          <t>REVENUE</t>
        </is>
      </c>
      <c r="F1462" s="78" t="inlineStr">
        <is>
          <t>REVENUE(AD1880,Settings!$C$13,NEWREVRATE(AD1826,AD1844,AD1835,AD$201,AD1853,$D1916))</t>
        </is>
      </c>
    </row>
    <row r="1463">
      <c r="A1463" s="14" t="n">
        <v>1917</v>
      </c>
      <c r="B1463" s="14" t="inlineStr">
        <is>
          <t>rnew</t>
        </is>
      </c>
      <c r="C1463" s="14" t="inlineStr">
        <is>
          <t>nga</t>
        </is>
      </c>
      <c r="D1463" s="14" t="inlineStr">
        <is>
          <t>nfm</t>
        </is>
      </c>
      <c r="E1463" s="14" t="inlineStr">
        <is>
          <t>REVENUE</t>
        </is>
      </c>
      <c r="F1463" s="78" t="inlineStr">
        <is>
          <t>REVENUE(AD1881,Settings!$C$13,NEWREVRATE(AD1827,AD1845,AD1836,AD$201,AD1854,$D1917))</t>
        </is>
      </c>
    </row>
    <row r="1464">
      <c r="A1464" s="14" t="n">
        <v>1918</v>
      </c>
      <c r="B1464" s="14" t="inlineStr">
        <is>
          <t>rnew</t>
        </is>
      </c>
      <c r="C1464" s="14" t="inlineStr">
        <is>
          <t>gso</t>
        </is>
      </c>
      <c r="D1464" s="14" t="inlineStr">
        <is>
          <t>nfm</t>
        </is>
      </c>
      <c r="E1464" s="14" t="inlineStr">
        <is>
          <t>REVENUE</t>
        </is>
      </c>
      <c r="F1464" s="78" t="inlineStr">
        <is>
          <t>REVENUE(AD1882,Settings!$C$13,NEWREVRATE(AD1828,AD1846,AD1837,AD$201,AD1855,$D1918))</t>
        </is>
      </c>
    </row>
    <row r="1465">
      <c r="A1465" s="14" t="n">
        <v>1919</v>
      </c>
      <c r="B1465" s="14" t="inlineStr">
        <is>
          <t>rnew</t>
        </is>
      </c>
      <c r="C1465" s="14" t="inlineStr">
        <is>
          <t>die</t>
        </is>
      </c>
      <c r="D1465" s="14" t="inlineStr">
        <is>
          <t>nfm</t>
        </is>
      </c>
      <c r="E1465" s="14" t="inlineStr">
        <is>
          <t>REVENUE</t>
        </is>
      </c>
      <c r="F1465" s="78" t="inlineStr">
        <is>
          <t>REVENUE(AD1883,Settings!$C$13,NEWREVRATE(AD1829,AD1847,AD1838,AD$201,AD1856,$D1919))</t>
        </is>
      </c>
    </row>
    <row r="1466">
      <c r="A1466" s="14" t="n">
        <v>1920</v>
      </c>
      <c r="B1466" s="14" t="inlineStr">
        <is>
          <t>rnew</t>
        </is>
      </c>
      <c r="C1466" s="14" t="inlineStr">
        <is>
          <t>lpg</t>
        </is>
      </c>
      <c r="D1466" s="14" t="inlineStr">
        <is>
          <t>nfm</t>
        </is>
      </c>
      <c r="E1466" s="14" t="inlineStr">
        <is>
          <t>REVENUE</t>
        </is>
      </c>
      <c r="F1466" s="78" t="inlineStr">
        <is>
          <t>REVENUE(AD1884,Settings!$C$13,NEWREVRATE(AD1830,AD1848,AD1839,AD$201,AD1857,$D1920))</t>
        </is>
      </c>
    </row>
    <row r="1467">
      <c r="A1467" s="14" t="n">
        <v>1921</v>
      </c>
      <c r="B1467" s="14" t="inlineStr">
        <is>
          <t>rnew</t>
        </is>
      </c>
      <c r="C1467" s="14" t="inlineStr">
        <is>
          <t>ker</t>
        </is>
      </c>
      <c r="D1467" s="14" t="inlineStr">
        <is>
          <t>nfm</t>
        </is>
      </c>
      <c r="E1467" s="14" t="inlineStr">
        <is>
          <t>REVENUE</t>
        </is>
      </c>
      <c r="F1467" s="78" t="inlineStr">
        <is>
          <t>REVENUE(AD1885,Settings!$C$13,NEWREVRATE(AD1831,AD1849,AD1840,AD$201,AD1858,$D1921))</t>
        </is>
      </c>
    </row>
    <row r="1468">
      <c r="A1468" s="14" t="n">
        <v>1922</v>
      </c>
      <c r="B1468" s="14" t="inlineStr">
        <is>
          <t>rnew</t>
        </is>
      </c>
      <c r="C1468" s="14" t="inlineStr">
        <is>
          <t>oop</t>
        </is>
      </c>
      <c r="D1468" s="14" t="inlineStr">
        <is>
          <t>nfm</t>
        </is>
      </c>
      <c r="E1468" s="14" t="inlineStr">
        <is>
          <t>REVENUE</t>
        </is>
      </c>
      <c r="F1468" s="78" t="inlineStr">
        <is>
          <t>REVENUE(AD1886,Settings!$C$13,NEWREVRATE(AD1832,AD1850,AD1841,AD$201,AD1859,$D1922))</t>
        </is>
      </c>
    </row>
    <row r="1469">
      <c r="A1469" s="14" t="n">
        <v>1923</v>
      </c>
      <c r="B1469" s="14" t="inlineStr">
        <is>
          <t>rnew</t>
        </is>
      </c>
      <c r="C1469" s="14" t="inlineStr">
        <is>
          <t>bio</t>
        </is>
      </c>
      <c r="D1469" s="14" t="inlineStr">
        <is>
          <t>nfm</t>
        </is>
      </c>
      <c r="E1469" s="14" t="inlineStr">
        <is>
          <t>REVENUE</t>
        </is>
      </c>
      <c r="F1469" s="78" t="inlineStr">
        <is>
          <t>REVENUE(AD1887,Settings!$C$13,NEWREVRATE(AD1833,AD1851,AD1842,AD$201,AD1860,$D1923))</t>
        </is>
      </c>
    </row>
    <row r="1470">
      <c r="A1470" s="14" t="n">
        <v>1927</v>
      </c>
      <c r="B1470" s="14" t="inlineStr">
        <is>
          <t>ctxnew</t>
        </is>
      </c>
      <c r="C1470" s="14" t="inlineStr">
        <is>
          <t>coa</t>
        </is>
      </c>
      <c r="D1470" s="14" t="inlineStr">
        <is>
          <t>mac</t>
        </is>
      </c>
      <c r="E1470" s="14" t="inlineStr">
        <is>
          <t>CARBONTAX</t>
        </is>
      </c>
      <c r="F1470" s="78" t="inlineStr">
        <is>
          <t>CARBONTAX(INDEX(AD$263:AD$279,$F1927),$D1927,INDEX(AD$23:AD$30,$E1927))</t>
        </is>
      </c>
    </row>
    <row r="1471">
      <c r="A1471" s="14" t="n">
        <v>1928</v>
      </c>
      <c r="B1471" s="14" t="inlineStr">
        <is>
          <t>ctxnew</t>
        </is>
      </c>
      <c r="C1471" s="14" t="inlineStr">
        <is>
          <t>nga</t>
        </is>
      </c>
      <c r="D1471" s="14" t="inlineStr">
        <is>
          <t>mac</t>
        </is>
      </c>
      <c r="E1471" s="14" t="inlineStr">
        <is>
          <t>CARBONTAX</t>
        </is>
      </c>
      <c r="F1471" s="78" t="inlineStr">
        <is>
          <t>CARBONTAX(INDEX(AD$263:AD$279,$F1928),$D1928,INDEX(AD$23:AD$30,$E1928))</t>
        </is>
      </c>
    </row>
    <row r="1472">
      <c r="A1472" s="14" t="n">
        <v>1929</v>
      </c>
      <c r="B1472" s="14" t="inlineStr">
        <is>
          <t>ctxnew</t>
        </is>
      </c>
      <c r="C1472" s="14" t="inlineStr">
        <is>
          <t>gso</t>
        </is>
      </c>
      <c r="D1472" s="14" t="inlineStr">
        <is>
          <t>mac</t>
        </is>
      </c>
      <c r="E1472" s="14" t="inlineStr">
        <is>
          <t>CARBONTAX</t>
        </is>
      </c>
      <c r="F1472" s="78" t="inlineStr">
        <is>
          <t>CARBONTAX(INDEX(AD$263:AD$279,$F1929),$D1929,INDEX(AD$23:AD$30,$E1929))</t>
        </is>
      </c>
    </row>
    <row r="1473">
      <c r="A1473" s="14" t="n">
        <v>1930</v>
      </c>
      <c r="B1473" s="14" t="inlineStr">
        <is>
          <t>ctxnew</t>
        </is>
      </c>
      <c r="C1473" s="14" t="inlineStr">
        <is>
          <t>die</t>
        </is>
      </c>
      <c r="D1473" s="14" t="inlineStr">
        <is>
          <t>mac</t>
        </is>
      </c>
      <c r="E1473" s="14" t="inlineStr">
        <is>
          <t>CARBONTAX</t>
        </is>
      </c>
      <c r="F1473" s="78" t="inlineStr">
        <is>
          <t>CARBONTAX(INDEX(AD$263:AD$279,$F1930),$D1930,INDEX(AD$23:AD$30,$E1930))</t>
        </is>
      </c>
    </row>
    <row r="1474">
      <c r="A1474" s="14" t="n">
        <v>1931</v>
      </c>
      <c r="B1474" s="14" t="inlineStr">
        <is>
          <t>ctxnew</t>
        </is>
      </c>
      <c r="C1474" s="14" t="inlineStr">
        <is>
          <t>lpg</t>
        </is>
      </c>
      <c r="D1474" s="14" t="inlineStr">
        <is>
          <t>mac</t>
        </is>
      </c>
      <c r="E1474" s="14" t="inlineStr">
        <is>
          <t>CARBONTAX</t>
        </is>
      </c>
      <c r="F1474" s="78" t="inlineStr">
        <is>
          <t>CARBONTAX(INDEX(AD$263:AD$279,$F1931),$D1931,INDEX(AD$23:AD$30,$E1931))</t>
        </is>
      </c>
    </row>
    <row r="1475">
      <c r="A1475" s="14" t="n">
        <v>1932</v>
      </c>
      <c r="B1475" s="14" t="inlineStr">
        <is>
          <t>ctxnew</t>
        </is>
      </c>
      <c r="C1475" s="14" t="inlineStr">
        <is>
          <t>ker</t>
        </is>
      </c>
      <c r="D1475" s="14" t="inlineStr">
        <is>
          <t>mac</t>
        </is>
      </c>
      <c r="E1475" s="14" t="inlineStr">
        <is>
          <t>CARBONTAX</t>
        </is>
      </c>
      <c r="F1475" s="78" t="inlineStr">
        <is>
          <t>CARBONTAX(INDEX(AD$263:AD$279,$F1932),$D1932,INDEX(AD$23:AD$30,$E1932))</t>
        </is>
      </c>
    </row>
    <row r="1476">
      <c r="A1476" s="14" t="n">
        <v>1933</v>
      </c>
      <c r="B1476" s="14" t="inlineStr">
        <is>
          <t>ctxnew</t>
        </is>
      </c>
      <c r="C1476" s="14" t="inlineStr">
        <is>
          <t>oop</t>
        </is>
      </c>
      <c r="D1476" s="14" t="inlineStr">
        <is>
          <t>mac</t>
        </is>
      </c>
      <c r="E1476" s="14" t="inlineStr">
        <is>
          <t>CARBONTAX</t>
        </is>
      </c>
      <c r="F1476" s="78" t="inlineStr">
        <is>
          <t>CARBONTAX(INDEX(AD$263:AD$279,$F1933),$D1933,INDEX(AD$23:AD$30,$E1933))</t>
        </is>
      </c>
    </row>
    <row r="1477">
      <c r="A1477" s="14" t="n">
        <v>1934</v>
      </c>
      <c r="B1477" s="14" t="inlineStr">
        <is>
          <t>ctxnew</t>
        </is>
      </c>
      <c r="C1477" s="14" t="inlineStr">
        <is>
          <t>bio</t>
        </is>
      </c>
      <c r="D1477" s="14" t="inlineStr">
        <is>
          <t>mac</t>
        </is>
      </c>
      <c r="E1477" s="14" t="inlineStr">
        <is>
          <t>CARBONTAX</t>
        </is>
      </c>
      <c r="F1477" s="78" t="inlineStr">
        <is>
          <t>CARBONTAX(INDEX(AD$263:AD$279,$F1934),$D1934,INDEX(AD$23:AD$30,$E1934))</t>
        </is>
      </c>
    </row>
    <row r="1478">
      <c r="A1478" s="14" t="n">
        <v>1936</v>
      </c>
      <c r="B1478" s="14" t="inlineStr">
        <is>
          <t>ets</t>
        </is>
      </c>
      <c r="C1478" s="14" t="inlineStr">
        <is>
          <t>coa</t>
        </is>
      </c>
      <c r="D1478" s="14" t="inlineStr">
        <is>
          <t>mac</t>
        </is>
      </c>
      <c r="E1478" s="14" t="inlineStr">
        <is>
          <t>ETSCOST</t>
        </is>
      </c>
      <c r="F1478" s="78" t="inlineStr">
        <is>
          <t>ETSCOST(INDEX(AD$280:AD$296,$E1936),$D1936)</t>
        </is>
      </c>
    </row>
    <row r="1479">
      <c r="A1479" s="14" t="n">
        <v>1937</v>
      </c>
      <c r="B1479" s="14" t="inlineStr">
        <is>
          <t>ets</t>
        </is>
      </c>
      <c r="C1479" s="14" t="inlineStr">
        <is>
          <t>nga</t>
        </is>
      </c>
      <c r="D1479" s="14" t="inlineStr">
        <is>
          <t>mac</t>
        </is>
      </c>
      <c r="E1479" s="14" t="inlineStr">
        <is>
          <t>ETSCOST</t>
        </is>
      </c>
      <c r="F1479" s="78" t="inlineStr">
        <is>
          <t>ETSCOST(INDEX(AD$280:AD$296,$E1937),$D1937)</t>
        </is>
      </c>
    </row>
    <row r="1480">
      <c r="A1480" s="14" t="n">
        <v>1938</v>
      </c>
      <c r="B1480" s="14" t="inlineStr">
        <is>
          <t>ets</t>
        </is>
      </c>
      <c r="C1480" s="14" t="inlineStr">
        <is>
          <t>gso</t>
        </is>
      </c>
      <c r="D1480" s="14" t="inlineStr">
        <is>
          <t>mac</t>
        </is>
      </c>
      <c r="E1480" s="14" t="inlineStr">
        <is>
          <t>ETSCOST</t>
        </is>
      </c>
      <c r="F1480" s="78" t="inlineStr">
        <is>
          <t>ETSCOST(INDEX(AD$280:AD$296,$E1938),$D1938)</t>
        </is>
      </c>
    </row>
    <row r="1481">
      <c r="A1481" s="14" t="n">
        <v>1939</v>
      </c>
      <c r="B1481" s="14" t="inlineStr">
        <is>
          <t>ets</t>
        </is>
      </c>
      <c r="C1481" s="14" t="inlineStr">
        <is>
          <t>die</t>
        </is>
      </c>
      <c r="D1481" s="14" t="inlineStr">
        <is>
          <t>mac</t>
        </is>
      </c>
      <c r="E1481" s="14" t="inlineStr">
        <is>
          <t>ETSCOST</t>
        </is>
      </c>
      <c r="F1481" s="78" t="inlineStr">
        <is>
          <t>ETSCOST(INDEX(AD$280:AD$296,$E1939),$D1939)</t>
        </is>
      </c>
    </row>
    <row r="1482">
      <c r="A1482" s="14" t="n">
        <v>1940</v>
      </c>
      <c r="B1482" s="14" t="inlineStr">
        <is>
          <t>ets</t>
        </is>
      </c>
      <c r="C1482" s="14" t="inlineStr">
        <is>
          <t>lpg</t>
        </is>
      </c>
      <c r="D1482" s="14" t="inlineStr">
        <is>
          <t>mac</t>
        </is>
      </c>
      <c r="E1482" s="14" t="inlineStr">
        <is>
          <t>ETSCOST</t>
        </is>
      </c>
      <c r="F1482" s="78" t="inlineStr">
        <is>
          <t>ETSCOST(INDEX(AD$280:AD$296,$E1940),$D1940)</t>
        </is>
      </c>
    </row>
    <row r="1483">
      <c r="A1483" s="14" t="n">
        <v>1941</v>
      </c>
      <c r="B1483" s="14" t="inlineStr">
        <is>
          <t>ets</t>
        </is>
      </c>
      <c r="C1483" s="14" t="inlineStr">
        <is>
          <t>ker</t>
        </is>
      </c>
      <c r="D1483" s="14" t="inlineStr">
        <is>
          <t>mac</t>
        </is>
      </c>
      <c r="E1483" s="14" t="inlineStr">
        <is>
          <t>ETSCOST</t>
        </is>
      </c>
      <c r="F1483" s="78" t="inlineStr">
        <is>
          <t>ETSCOST(INDEX(AD$280:AD$296,$E1941),$D1941)</t>
        </is>
      </c>
    </row>
    <row r="1484">
      <c r="A1484" s="14" t="n">
        <v>1942</v>
      </c>
      <c r="B1484" s="14" t="inlineStr">
        <is>
          <t>ets</t>
        </is>
      </c>
      <c r="C1484" s="14" t="inlineStr">
        <is>
          <t>oop</t>
        </is>
      </c>
      <c r="D1484" s="14" t="inlineStr">
        <is>
          <t>mac</t>
        </is>
      </c>
      <c r="E1484" s="14" t="inlineStr">
        <is>
          <t>ETSCOST</t>
        </is>
      </c>
      <c r="F1484" s="78" t="inlineStr">
        <is>
          <t>ETSCOST(INDEX(AD$280:AD$296,$E1942),$D1942)</t>
        </is>
      </c>
    </row>
    <row r="1485">
      <c r="A1485" s="14" t="n">
        <v>1943</v>
      </c>
      <c r="B1485" s="14" t="inlineStr">
        <is>
          <t>ets</t>
        </is>
      </c>
      <c r="C1485" s="14" t="inlineStr">
        <is>
          <t>bio</t>
        </is>
      </c>
      <c r="D1485" s="14" t="inlineStr">
        <is>
          <t>mac</t>
        </is>
      </c>
      <c r="E1485" s="14" t="inlineStr">
        <is>
          <t>ETSCOST</t>
        </is>
      </c>
      <c r="F1485" s="78" t="inlineStr">
        <is>
          <t>ETSCOST(INDEX(AD$280:AD$296,$E1943),$D1943)</t>
        </is>
      </c>
    </row>
    <row r="1486">
      <c r="A1486" s="14" t="n">
        <v>1945</v>
      </c>
      <c r="B1486" s="14" t="inlineStr">
        <is>
          <t>ntx</t>
        </is>
      </c>
      <c r="C1486" s="14" t="inlineStr">
        <is>
          <t>coa</t>
        </is>
      </c>
      <c r="D1486" s="14" t="inlineStr">
        <is>
          <t>mac</t>
        </is>
      </c>
      <c r="E1486" s="14" t="inlineStr">
        <is>
          <t>NEWEXCISE</t>
        </is>
      </c>
      <c r="F1486" s="78" t="inlineStr">
        <is>
          <t>NEWEXCISE(INDEX(AD$80:AD$93,$D1945),$E1945)</t>
        </is>
      </c>
    </row>
    <row r="1487">
      <c r="A1487" s="14" t="n">
        <v>1946</v>
      </c>
      <c r="B1487" s="14" t="inlineStr">
        <is>
          <t>ntx</t>
        </is>
      </c>
      <c r="C1487" s="14" t="inlineStr">
        <is>
          <t>nga</t>
        </is>
      </c>
      <c r="D1487" s="14" t="inlineStr">
        <is>
          <t>mac</t>
        </is>
      </c>
      <c r="E1487" s="14" t="inlineStr">
        <is>
          <t>NEWEXCISE</t>
        </is>
      </c>
      <c r="F1487" s="78" t="inlineStr">
        <is>
          <t>NEWEXCISE(INDEX(AD$80:AD$93,$D1946),$E1946)</t>
        </is>
      </c>
    </row>
    <row r="1488">
      <c r="A1488" s="14" t="n">
        <v>1947</v>
      </c>
      <c r="B1488" s="14" t="inlineStr">
        <is>
          <t>ntx</t>
        </is>
      </c>
      <c r="C1488" s="14" t="inlineStr">
        <is>
          <t>gso</t>
        </is>
      </c>
      <c r="D1488" s="14" t="inlineStr">
        <is>
          <t>mac</t>
        </is>
      </c>
      <c r="E1488" s="14" t="inlineStr">
        <is>
          <t>NEWEXCISE</t>
        </is>
      </c>
      <c r="F1488" s="78" t="inlineStr">
        <is>
          <t>NEWEXCISE(INDEX(AD$80:AD$93,$D1947),$E1947)</t>
        </is>
      </c>
    </row>
    <row r="1489">
      <c r="A1489" s="14" t="n">
        <v>1948</v>
      </c>
      <c r="B1489" s="14" t="inlineStr">
        <is>
          <t>ntx</t>
        </is>
      </c>
      <c r="C1489" s="14" t="inlineStr">
        <is>
          <t>die</t>
        </is>
      </c>
      <c r="D1489" s="14" t="inlineStr">
        <is>
          <t>mac</t>
        </is>
      </c>
      <c r="E1489" s="14" t="inlineStr">
        <is>
          <t>NEWEXCISE</t>
        </is>
      </c>
      <c r="F1489" s="78" t="inlineStr">
        <is>
          <t>NEWEXCISE(INDEX(AD$80:AD$93,$D1948),$E1948)</t>
        </is>
      </c>
    </row>
    <row r="1490">
      <c r="A1490" s="14" t="n">
        <v>1949</v>
      </c>
      <c r="B1490" s="14" t="inlineStr">
        <is>
          <t>ntx</t>
        </is>
      </c>
      <c r="C1490" s="14" t="inlineStr">
        <is>
          <t>lpg</t>
        </is>
      </c>
      <c r="D1490" s="14" t="inlineStr">
        <is>
          <t>mac</t>
        </is>
      </c>
      <c r="E1490" s="14" t="inlineStr">
        <is>
          <t>NEWEXCISE</t>
        </is>
      </c>
      <c r="F1490" s="78" t="inlineStr">
        <is>
          <t>NEWEXCISE(INDEX(AD$80:AD$93,$D1949),$E1949)</t>
        </is>
      </c>
    </row>
    <row r="1491">
      <c r="A1491" s="14" t="n">
        <v>1950</v>
      </c>
      <c r="B1491" s="14" t="inlineStr">
        <is>
          <t>ntx</t>
        </is>
      </c>
      <c r="C1491" s="14" t="inlineStr">
        <is>
          <t>ker</t>
        </is>
      </c>
      <c r="D1491" s="14" t="inlineStr">
        <is>
          <t>mac</t>
        </is>
      </c>
      <c r="E1491" s="14" t="inlineStr">
        <is>
          <t>NEWEXCISE</t>
        </is>
      </c>
      <c r="F1491" s="78" t="inlineStr">
        <is>
          <t>NEWEXCISE(INDEX(AD$80:AD$93,$D1950),$E1950)</t>
        </is>
      </c>
    </row>
    <row r="1492">
      <c r="A1492" s="14" t="n">
        <v>1951</v>
      </c>
      <c r="B1492" s="14" t="inlineStr">
        <is>
          <t>ntx</t>
        </is>
      </c>
      <c r="C1492" s="14" t="inlineStr">
        <is>
          <t>oop</t>
        </is>
      </c>
      <c r="D1492" s="14" t="inlineStr">
        <is>
          <t>mac</t>
        </is>
      </c>
      <c r="E1492" s="14" t="inlineStr">
        <is>
          <t>NEWEXCISE</t>
        </is>
      </c>
      <c r="F1492" s="78" t="inlineStr">
        <is>
          <t>NEWEXCISE(INDEX(AD$80:AD$93,$D1951),$E1951)</t>
        </is>
      </c>
    </row>
    <row r="1493">
      <c r="A1493" s="14" t="n">
        <v>1952</v>
      </c>
      <c r="B1493" s="14" t="inlineStr">
        <is>
          <t>ntx</t>
        </is>
      </c>
      <c r="C1493" s="14" t="inlineStr">
        <is>
          <t>bio</t>
        </is>
      </c>
      <c r="D1493" s="14" t="inlineStr">
        <is>
          <t>mac</t>
        </is>
      </c>
      <c r="E1493" s="14" t="inlineStr">
        <is>
          <t>NEWEXCISE</t>
        </is>
      </c>
      <c r="F1493" s="78" t="inlineStr">
        <is>
          <t>NEWEXCISE(INDEX(AD$80:AD$93,$D1952),$E1952)</t>
        </is>
      </c>
    </row>
    <row r="1494">
      <c r="A1494" s="14" t="n">
        <v>1954</v>
      </c>
      <c r="B1494" s="14" t="inlineStr">
        <is>
          <t>nce</t>
        </is>
      </c>
      <c r="C1494" s="14" t="inlineStr">
        <is>
          <t>coa</t>
        </is>
      </c>
      <c r="D1494" s="14" t="inlineStr">
        <is>
          <t>mac</t>
        </is>
      </c>
      <c r="E1494" s="14" t="inlineStr">
        <is>
          <t>NEWPOLICY</t>
        </is>
      </c>
      <c r="F1494" s="78" t="inlineStr">
        <is>
          <t>NEWPOLICY(AD1927,AD1936,AD1945)</t>
        </is>
      </c>
    </row>
    <row r="1495">
      <c r="A1495" s="14" t="n">
        <v>1955</v>
      </c>
      <c r="B1495" s="14" t="inlineStr">
        <is>
          <t>nce</t>
        </is>
      </c>
      <c r="C1495" s="14" t="inlineStr">
        <is>
          <t>nga</t>
        </is>
      </c>
      <c r="D1495" s="14" t="inlineStr">
        <is>
          <t>mac</t>
        </is>
      </c>
      <c r="E1495" s="14" t="inlineStr">
        <is>
          <t>NEWPOLICY</t>
        </is>
      </c>
      <c r="F1495" s="78" t="inlineStr">
        <is>
          <t>NEWPOLICY(AD1928,AD1937,AD1946)</t>
        </is>
      </c>
    </row>
    <row r="1496">
      <c r="A1496" s="14" t="n">
        <v>1956</v>
      </c>
      <c r="B1496" s="14" t="inlineStr">
        <is>
          <t>nce</t>
        </is>
      </c>
      <c r="C1496" s="14" t="inlineStr">
        <is>
          <t>gso</t>
        </is>
      </c>
      <c r="D1496" s="14" t="inlineStr">
        <is>
          <t>mac</t>
        </is>
      </c>
      <c r="E1496" s="14" t="inlineStr">
        <is>
          <t>NEWPOLICY</t>
        </is>
      </c>
      <c r="F1496" s="78" t="inlineStr">
        <is>
          <t>NEWPOLICY(AD1929,AD1938,AD1947)</t>
        </is>
      </c>
    </row>
    <row r="1497">
      <c r="A1497" s="14" t="n">
        <v>1957</v>
      </c>
      <c r="B1497" s="14" t="inlineStr">
        <is>
          <t>nce</t>
        </is>
      </c>
      <c r="C1497" s="14" t="inlineStr">
        <is>
          <t>die</t>
        </is>
      </c>
      <c r="D1497" s="14" t="inlineStr">
        <is>
          <t>mac</t>
        </is>
      </c>
      <c r="E1497" s="14" t="inlineStr">
        <is>
          <t>NEWPOLICY</t>
        </is>
      </c>
      <c r="F1497" s="78" t="inlineStr">
        <is>
          <t>NEWPOLICY(AD1930,AD1939,AD1948)</t>
        </is>
      </c>
    </row>
    <row r="1498">
      <c r="A1498" s="14" t="n">
        <v>1958</v>
      </c>
      <c r="B1498" s="14" t="inlineStr">
        <is>
          <t>nce</t>
        </is>
      </c>
      <c r="C1498" s="14" t="inlineStr">
        <is>
          <t>lpg</t>
        </is>
      </c>
      <c r="D1498" s="14" t="inlineStr">
        <is>
          <t>mac</t>
        </is>
      </c>
      <c r="E1498" s="14" t="inlineStr">
        <is>
          <t>NEWPOLICY</t>
        </is>
      </c>
      <c r="F1498" s="78" t="inlineStr">
        <is>
          <t>NEWPOLICY(AD1931,AD1940,AD1949)</t>
        </is>
      </c>
    </row>
    <row r="1499">
      <c r="A1499" s="14" t="n">
        <v>1959</v>
      </c>
      <c r="B1499" s="14" t="inlineStr">
        <is>
          <t>nce</t>
        </is>
      </c>
      <c r="C1499" s="14" t="inlineStr">
        <is>
          <t>ker</t>
        </is>
      </c>
      <c r="D1499" s="14" t="inlineStr">
        <is>
          <t>mac</t>
        </is>
      </c>
      <c r="E1499" s="14" t="inlineStr">
        <is>
          <t>NEWPOLICY</t>
        </is>
      </c>
      <c r="F1499" s="78" t="inlineStr">
        <is>
          <t>NEWPOLICY(AD1932,AD1941,AD1950)</t>
        </is>
      </c>
    </row>
    <row r="1500">
      <c r="A1500" s="14" t="n">
        <v>1960</v>
      </c>
      <c r="B1500" s="14" t="inlineStr">
        <is>
          <t>nce</t>
        </is>
      </c>
      <c r="C1500" s="14" t="inlineStr">
        <is>
          <t>oop</t>
        </is>
      </c>
      <c r="D1500" s="14" t="inlineStr">
        <is>
          <t>mac</t>
        </is>
      </c>
      <c r="E1500" s="14" t="inlineStr">
        <is>
          <t>NEWPOLICY</t>
        </is>
      </c>
      <c r="F1500" s="78" t="inlineStr">
        <is>
          <t>NEWPOLICY(AD1933,AD1942,AD1951)</t>
        </is>
      </c>
    </row>
    <row r="1501">
      <c r="A1501" s="14" t="n">
        <v>1961</v>
      </c>
      <c r="B1501" s="14" t="inlineStr">
        <is>
          <t>nce</t>
        </is>
      </c>
      <c r="C1501" s="14" t="inlineStr">
        <is>
          <t>bio</t>
        </is>
      </c>
      <c r="D1501" s="14" t="inlineStr">
        <is>
          <t>mac</t>
        </is>
      </c>
      <c r="E1501" s="14" t="inlineStr">
        <is>
          <t>NEWPOLICY</t>
        </is>
      </c>
      <c r="F1501" s="78" t="inlineStr">
        <is>
          <t>NEWPOLICY(AD1934,AD1943,AD1952)</t>
        </is>
      </c>
    </row>
    <row r="1502">
      <c r="A1502" s="14" t="n">
        <v>1963</v>
      </c>
      <c r="B1502" s="14" t="inlineStr">
        <is>
          <t>atp</t>
        </is>
      </c>
      <c r="C1502" s="14" t="inlineStr">
        <is>
          <t>coa</t>
        </is>
      </c>
      <c r="D1502" s="14" t="inlineStr">
        <is>
          <t>mac</t>
        </is>
      </c>
      <c r="E1502" s="14" t="inlineStr">
        <is>
          <t>POSTTAX</t>
        </is>
      </c>
      <c r="F1502" s="78" t="inlineStr">
        <is>
          <t>POSTTAX(INDEX(AD$369:AD$380,$D1963),AD1954,$E1963)</t>
        </is>
      </c>
    </row>
    <row r="1503">
      <c r="A1503" s="14" t="n">
        <v>1964</v>
      </c>
      <c r="B1503" s="14" t="inlineStr">
        <is>
          <t>atp</t>
        </is>
      </c>
      <c r="C1503" s="14" t="inlineStr">
        <is>
          <t>nga</t>
        </is>
      </c>
      <c r="D1503" s="14" t="inlineStr">
        <is>
          <t>mac</t>
        </is>
      </c>
      <c r="E1503" s="14" t="inlineStr">
        <is>
          <t>POSTTAX</t>
        </is>
      </c>
      <c r="F1503" s="78" t="inlineStr">
        <is>
          <t>POSTTAX(INDEX(AD$369:AD$380,$D1964),AD1955,$E1964)</t>
        </is>
      </c>
    </row>
    <row r="1504">
      <c r="A1504" s="14" t="n">
        <v>1965</v>
      </c>
      <c r="B1504" s="14" t="inlineStr">
        <is>
          <t>atp</t>
        </is>
      </c>
      <c r="C1504" s="14" t="inlineStr">
        <is>
          <t>gso</t>
        </is>
      </c>
      <c r="D1504" s="14" t="inlineStr">
        <is>
          <t>mac</t>
        </is>
      </c>
      <c r="E1504" s="14" t="inlineStr">
        <is>
          <t>POSTTAX</t>
        </is>
      </c>
      <c r="F1504" s="78" t="inlineStr">
        <is>
          <t>POSTTAX(INDEX(AD$369:AD$380,$D1965),AD1956,$E1965)</t>
        </is>
      </c>
    </row>
    <row r="1505">
      <c r="A1505" s="14" t="n">
        <v>1966</v>
      </c>
      <c r="B1505" s="14" t="inlineStr">
        <is>
          <t>atp</t>
        </is>
      </c>
      <c r="C1505" s="14" t="inlineStr">
        <is>
          <t>die</t>
        </is>
      </c>
      <c r="D1505" s="14" t="inlineStr">
        <is>
          <t>mac</t>
        </is>
      </c>
      <c r="E1505" s="14" t="inlineStr">
        <is>
          <t>POSTTAX</t>
        </is>
      </c>
      <c r="F1505" s="78" t="inlineStr">
        <is>
          <t>POSTTAX(INDEX(AD$369:AD$380,$D1966),AD1957,$E1966)</t>
        </is>
      </c>
    </row>
    <row r="1506">
      <c r="A1506" s="14" t="n">
        <v>1967</v>
      </c>
      <c r="B1506" s="14" t="inlineStr">
        <is>
          <t>atp</t>
        </is>
      </c>
      <c r="C1506" s="14" t="inlineStr">
        <is>
          <t>lpg</t>
        </is>
      </c>
      <c r="D1506" s="14" t="inlineStr">
        <is>
          <t>mac</t>
        </is>
      </c>
      <c r="E1506" s="14" t="inlineStr">
        <is>
          <t>POSTTAX</t>
        </is>
      </c>
      <c r="F1506" s="78" t="inlineStr">
        <is>
          <t>POSTTAX(INDEX(AD$369:AD$380,$D1967),AD1958,$E1967)</t>
        </is>
      </c>
    </row>
    <row r="1507">
      <c r="A1507" s="14" t="n">
        <v>1968</v>
      </c>
      <c r="B1507" s="14" t="inlineStr">
        <is>
          <t>atp</t>
        </is>
      </c>
      <c r="C1507" s="14" t="inlineStr">
        <is>
          <t>ker</t>
        </is>
      </c>
      <c r="D1507" s="14" t="inlineStr">
        <is>
          <t>mac</t>
        </is>
      </c>
      <c r="E1507" s="14" t="inlineStr">
        <is>
          <t>POSTTAX</t>
        </is>
      </c>
      <c r="F1507" s="78" t="inlineStr">
        <is>
          <t>POSTTAX(INDEX(AD$369:AD$380,$D1968),AD1959,$E1968)</t>
        </is>
      </c>
    </row>
    <row r="1508">
      <c r="A1508" s="14" t="n">
        <v>1969</v>
      </c>
      <c r="B1508" s="14" t="inlineStr">
        <is>
          <t>atp</t>
        </is>
      </c>
      <c r="C1508" s="14" t="inlineStr">
        <is>
          <t>oop</t>
        </is>
      </c>
      <c r="D1508" s="14" t="inlineStr">
        <is>
          <t>mac</t>
        </is>
      </c>
      <c r="E1508" s="14" t="inlineStr">
        <is>
          <t>POSTTAX</t>
        </is>
      </c>
      <c r="F1508" s="78" t="inlineStr">
        <is>
          <t>POSTTAX(INDEX(AD$369:AD$380,$D1969),AD1960,$E1969)</t>
        </is>
      </c>
    </row>
    <row r="1509">
      <c r="A1509" s="14" t="n">
        <v>1970</v>
      </c>
      <c r="B1509" s="14" t="inlineStr">
        <is>
          <t>atp</t>
        </is>
      </c>
      <c r="C1509" s="14" t="inlineStr">
        <is>
          <t>bio</t>
        </is>
      </c>
      <c r="D1509" s="14" t="inlineStr">
        <is>
          <t>mac</t>
        </is>
      </c>
      <c r="E1509" s="14" t="inlineStr">
        <is>
          <t>POSTTAX</t>
        </is>
      </c>
      <c r="F1509" s="78" t="inlineStr">
        <is>
          <t>POSTTAX(INDEX(AD$369:AD$380,$D1970),AD1961,$E1970)</t>
        </is>
      </c>
    </row>
    <row r="1510">
      <c r="A1510" s="14" t="n">
        <v>1972</v>
      </c>
      <c r="B1510" s="14" t="inlineStr">
        <is>
          <t>shp</t>
        </is>
      </c>
      <c r="C1510" s="14" t="inlineStr">
        <is>
          <t>coa</t>
        </is>
      </c>
      <c r="D1510" s="14" t="inlineStr">
        <is>
          <t>mac</t>
        </is>
      </c>
      <c r="E1510" s="14" t="inlineStr">
        <is>
          <t>SHADOWGJ</t>
        </is>
      </c>
      <c r="F1510" s="78" t="inlineStr">
        <is>
          <t>SHADOWGJ(INDEX(AD$297:AD$313,$E1972),$D1972)</t>
        </is>
      </c>
    </row>
    <row r="1511">
      <c r="A1511" s="14" t="n">
        <v>1973</v>
      </c>
      <c r="B1511" s="14" t="inlineStr">
        <is>
          <t>shp</t>
        </is>
      </c>
      <c r="C1511" s="14" t="inlineStr">
        <is>
          <t>nga</t>
        </is>
      </c>
      <c r="D1511" s="14" t="inlineStr">
        <is>
          <t>mac</t>
        </is>
      </c>
      <c r="E1511" s="14" t="inlineStr">
        <is>
          <t>SHADOWGJ</t>
        </is>
      </c>
      <c r="F1511" s="78" t="inlineStr">
        <is>
          <t>SHADOWGJ(INDEX(AD$297:AD$313,$E1973),$D1973)</t>
        </is>
      </c>
    </row>
    <row r="1512">
      <c r="A1512" s="14" t="n">
        <v>1974</v>
      </c>
      <c r="B1512" s="14" t="inlineStr">
        <is>
          <t>shp</t>
        </is>
      </c>
      <c r="C1512" s="14" t="inlineStr">
        <is>
          <t>gso</t>
        </is>
      </c>
      <c r="D1512" s="14" t="inlineStr">
        <is>
          <t>mac</t>
        </is>
      </c>
      <c r="E1512" s="14" t="inlineStr">
        <is>
          <t>SHADOWGJ</t>
        </is>
      </c>
      <c r="F1512" s="78" t="inlineStr">
        <is>
          <t>SHADOWGJ(INDEX(AD$297:AD$313,$E1974),$D1974)</t>
        </is>
      </c>
    </row>
    <row r="1513">
      <c r="A1513" s="14" t="n">
        <v>1975</v>
      </c>
      <c r="B1513" s="14" t="inlineStr">
        <is>
          <t>shp</t>
        </is>
      </c>
      <c r="C1513" s="14" t="inlineStr">
        <is>
          <t>die</t>
        </is>
      </c>
      <c r="D1513" s="14" t="inlineStr">
        <is>
          <t>mac</t>
        </is>
      </c>
      <c r="E1513" s="14" t="inlineStr">
        <is>
          <t>SHADOWGJ</t>
        </is>
      </c>
      <c r="F1513" s="78" t="inlineStr">
        <is>
          <t>SHADOWGJ(INDEX(AD$297:AD$313,$E1975),$D1975)</t>
        </is>
      </c>
    </row>
    <row r="1514">
      <c r="A1514" s="14" t="n">
        <v>1976</v>
      </c>
      <c r="B1514" s="14" t="inlineStr">
        <is>
          <t>shp</t>
        </is>
      </c>
      <c r="C1514" s="14" t="inlineStr">
        <is>
          <t>lpg</t>
        </is>
      </c>
      <c r="D1514" s="14" t="inlineStr">
        <is>
          <t>mac</t>
        </is>
      </c>
      <c r="E1514" s="14" t="inlineStr">
        <is>
          <t>SHADOWGJ</t>
        </is>
      </c>
      <c r="F1514" s="78" t="inlineStr">
        <is>
          <t>SHADOWGJ(INDEX(AD$297:AD$313,$E1976),$D1976)</t>
        </is>
      </c>
    </row>
    <row r="1515">
      <c r="A1515" s="14" t="n">
        <v>1977</v>
      </c>
      <c r="B1515" s="14" t="inlineStr">
        <is>
          <t>shp</t>
        </is>
      </c>
      <c r="C1515" s="14" t="inlineStr">
        <is>
          <t>ker</t>
        </is>
      </c>
      <c r="D1515" s="14" t="inlineStr">
        <is>
          <t>mac</t>
        </is>
      </c>
      <c r="E1515" s="14" t="inlineStr">
        <is>
          <t>SHADOWGJ</t>
        </is>
      </c>
      <c r="F1515" s="78" t="inlineStr">
        <is>
          <t>SHADOWGJ(INDEX(AD$297:AD$313,$E1977),$D1977)</t>
        </is>
      </c>
    </row>
    <row r="1516">
      <c r="A1516" s="14" t="n">
        <v>1978</v>
      </c>
      <c r="B1516" s="14" t="inlineStr">
        <is>
          <t>shp</t>
        </is>
      </c>
      <c r="C1516" s="14" t="inlineStr">
        <is>
          <t>oop</t>
        </is>
      </c>
      <c r="D1516" s="14" t="inlineStr">
        <is>
          <t>mac</t>
        </is>
      </c>
      <c r="E1516" s="14" t="inlineStr">
        <is>
          <t>SHADOWGJ</t>
        </is>
      </c>
      <c r="F1516" s="78" t="inlineStr">
        <is>
          <t>SHADOWGJ(INDEX(AD$297:AD$313,$E1978),$D1978)</t>
        </is>
      </c>
    </row>
    <row r="1517">
      <c r="A1517" s="14" t="n">
        <v>1979</v>
      </c>
      <c r="B1517" s="14" t="inlineStr">
        <is>
          <t>shp</t>
        </is>
      </c>
      <c r="C1517" s="14" t="inlineStr">
        <is>
          <t>bio</t>
        </is>
      </c>
      <c r="D1517" s="14" t="inlineStr">
        <is>
          <t>mac</t>
        </is>
      </c>
      <c r="E1517" s="14" t="inlineStr">
        <is>
          <t>SHADOWGJ</t>
        </is>
      </c>
      <c r="F1517" s="78" t="inlineStr">
        <is>
          <t>SHADOWGJ(INDEX(AD$297:AD$313,$E1979),$D1979)</t>
        </is>
      </c>
    </row>
    <row r="1518">
      <c r="A1518" s="14" t="n">
        <v>1981</v>
      </c>
      <c r="B1518" s="14" t="inlineStr">
        <is>
          <t>ener</t>
        </is>
      </c>
      <c r="C1518" s="14" t="inlineStr">
        <is>
          <t>coa</t>
        </is>
      </c>
      <c r="D1518" s="14" t="inlineStr">
        <is>
          <t>mac</t>
        </is>
      </c>
      <c r="E1518" s="14" t="inlineStr">
        <is>
          <t>FUELUSE</t>
        </is>
      </c>
      <c r="F1518" s="78" t="inlineStr">
        <is>
          <t>FUELUSE(AC1981,AD1963,AC1963,AD1972,AC1972,AD$7,$D1981,$E1981,$F1981,$G1981)</t>
        </is>
      </c>
    </row>
    <row r="1519">
      <c r="A1519" s="14" t="n">
        <v>1982</v>
      </c>
      <c r="B1519" s="14" t="inlineStr">
        <is>
          <t>ener</t>
        </is>
      </c>
      <c r="C1519" s="14" t="inlineStr">
        <is>
          <t>nga</t>
        </is>
      </c>
      <c r="D1519" s="14" t="inlineStr">
        <is>
          <t>mac</t>
        </is>
      </c>
      <c r="E1519" s="14" t="inlineStr">
        <is>
          <t>FUELUSE</t>
        </is>
      </c>
      <c r="F1519" s="78" t="inlineStr">
        <is>
          <t>FUELUSE(AC1982,AD1964,AC1964,AD1973,AC1973,AD$7,$D1982,$E1982,$F1982,$G1982)</t>
        </is>
      </c>
    </row>
    <row r="1520">
      <c r="A1520" s="14" t="n">
        <v>1983</v>
      </c>
      <c r="B1520" s="14" t="inlineStr">
        <is>
          <t>ener</t>
        </is>
      </c>
      <c r="C1520" s="14" t="inlineStr">
        <is>
          <t>gso</t>
        </is>
      </c>
      <c r="D1520" s="14" t="inlineStr">
        <is>
          <t>mac</t>
        </is>
      </c>
      <c r="E1520" s="14" t="inlineStr">
        <is>
          <t>FUELUSE</t>
        </is>
      </c>
      <c r="F1520" s="78" t="inlineStr">
        <is>
          <t>FUELUSE(AC1983,AD1965,AC1965,AD1974,AC1974,AD$7,$D1983,$E1983,$F1983,$G1983)</t>
        </is>
      </c>
    </row>
    <row r="1521">
      <c r="A1521" s="14" t="n">
        <v>1984</v>
      </c>
      <c r="B1521" s="14" t="inlineStr">
        <is>
          <t>ener</t>
        </is>
      </c>
      <c r="C1521" s="14" t="inlineStr">
        <is>
          <t>die</t>
        </is>
      </c>
      <c r="D1521" s="14" t="inlineStr">
        <is>
          <t>mac</t>
        </is>
      </c>
      <c r="E1521" s="14" t="inlineStr">
        <is>
          <t>FUELUSE</t>
        </is>
      </c>
      <c r="F1521" s="78" t="inlineStr">
        <is>
          <t>FUELUSE(AC1984,AD1966,AC1966,AD1975,AC1975,AD$7,$D1984,$E1984,$F1984,$G1984)</t>
        </is>
      </c>
    </row>
    <row r="1522">
      <c r="A1522" s="14" t="n">
        <v>1985</v>
      </c>
      <c r="B1522" s="14" t="inlineStr">
        <is>
          <t>ener</t>
        </is>
      </c>
      <c r="C1522" s="14" t="inlineStr">
        <is>
          <t>lpg</t>
        </is>
      </c>
      <c r="D1522" s="14" t="inlineStr">
        <is>
          <t>mac</t>
        </is>
      </c>
      <c r="E1522" s="14" t="inlineStr">
        <is>
          <t>FUELUSE</t>
        </is>
      </c>
      <c r="F1522" s="78" t="inlineStr">
        <is>
          <t>FUELUSE(AC1985,AD1967,AC1967,AD1976,AC1976,AD$7,$D1985,$E1985,$F1985,$G1985)</t>
        </is>
      </c>
    </row>
    <row r="1523">
      <c r="A1523" s="14" t="n">
        <v>1986</v>
      </c>
      <c r="B1523" s="14" t="inlineStr">
        <is>
          <t>ener</t>
        </is>
      </c>
      <c r="C1523" s="14" t="inlineStr">
        <is>
          <t>ker</t>
        </is>
      </c>
      <c r="D1523" s="14" t="inlineStr">
        <is>
          <t>mac</t>
        </is>
      </c>
      <c r="E1523" s="14" t="inlineStr">
        <is>
          <t>FUELUSE</t>
        </is>
      </c>
      <c r="F1523" s="78" t="inlineStr">
        <is>
          <t>FUELUSE(AC1986,AD1968,AC1968,AD1977,AC1977,AD$7,$D1986,$E1986,$F1986,$G1986)</t>
        </is>
      </c>
    </row>
    <row r="1524">
      <c r="A1524" s="14" t="n">
        <v>1987</v>
      </c>
      <c r="B1524" s="14" t="inlineStr">
        <is>
          <t>ener</t>
        </is>
      </c>
      <c r="C1524" s="14" t="inlineStr">
        <is>
          <t>oop</t>
        </is>
      </c>
      <c r="D1524" s="14" t="inlineStr">
        <is>
          <t>mac</t>
        </is>
      </c>
      <c r="E1524" s="14" t="inlineStr">
        <is>
          <t>FUELUSE</t>
        </is>
      </c>
      <c r="F1524" s="78" t="inlineStr">
        <is>
          <t>FUELUSE(AC1987,AD1969,AC1969,AD1978,AC1978,AD$7,$D1987,$E1987,$F1987,$G1987)</t>
        </is>
      </c>
    </row>
    <row r="1525">
      <c r="A1525" s="14" t="n">
        <v>1988</v>
      </c>
      <c r="B1525" s="14" t="inlineStr">
        <is>
          <t>ener</t>
        </is>
      </c>
      <c r="C1525" s="14" t="inlineStr">
        <is>
          <t>bio</t>
        </is>
      </c>
      <c r="D1525" s="14" t="inlineStr">
        <is>
          <t>mac</t>
        </is>
      </c>
      <c r="E1525" s="14" t="inlineStr">
        <is>
          <t>FUELUSE</t>
        </is>
      </c>
      <c r="F1525" s="78" t="inlineStr">
        <is>
          <t>FUELUSE(AC1988,AD1970,AC1970,AD1979,AC1979,AD$7,$D1988,$E1988,$F1988,$G1988)</t>
        </is>
      </c>
    </row>
    <row r="1526">
      <c r="A1526" s="14" t="n">
        <v>1990</v>
      </c>
      <c r="B1526" s="14" t="inlineStr">
        <is>
          <t>co2</t>
        </is>
      </c>
      <c r="C1526" s="14" t="inlineStr">
        <is>
          <t>coa</t>
        </is>
      </c>
      <c r="D1526" s="14" t="inlineStr">
        <is>
          <t>mac</t>
        </is>
      </c>
      <c r="E1526" s="14" t="inlineStr">
        <is>
          <t>EMISSIONS</t>
        </is>
      </c>
      <c r="F1526" s="78" t="inlineStr">
        <is>
          <t>EMISSIONS(AD1981,Settings!$C$13,$D1990)</t>
        </is>
      </c>
    </row>
    <row r="1527">
      <c r="A1527" s="14" t="n">
        <v>1991</v>
      </c>
      <c r="B1527" s="14" t="inlineStr">
        <is>
          <t>co2</t>
        </is>
      </c>
      <c r="C1527" s="14" t="inlineStr">
        <is>
          <t>nga</t>
        </is>
      </c>
      <c r="D1527" s="14" t="inlineStr">
        <is>
          <t>mac</t>
        </is>
      </c>
      <c r="E1527" s="14" t="inlineStr">
        <is>
          <t>EMISSIONS</t>
        </is>
      </c>
      <c r="F1527" s="78" t="inlineStr">
        <is>
          <t>EMISSIONS(AD1982,Settings!$C$13,$D1991)</t>
        </is>
      </c>
    </row>
    <row r="1528">
      <c r="A1528" s="14" t="n">
        <v>1992</v>
      </c>
      <c r="B1528" s="14" t="inlineStr">
        <is>
          <t>co2</t>
        </is>
      </c>
      <c r="C1528" s="14" t="inlineStr">
        <is>
          <t>gso</t>
        </is>
      </c>
      <c r="D1528" s="14" t="inlineStr">
        <is>
          <t>mac</t>
        </is>
      </c>
      <c r="E1528" s="14" t="inlineStr">
        <is>
          <t>EMISSIONS</t>
        </is>
      </c>
      <c r="F1528" s="78" t="inlineStr">
        <is>
          <t>EMISSIONS(AD1983,Settings!$C$13,$D1992)</t>
        </is>
      </c>
    </row>
    <row r="1529">
      <c r="A1529" s="14" t="n">
        <v>1993</v>
      </c>
      <c r="B1529" s="14" t="inlineStr">
        <is>
          <t>co2</t>
        </is>
      </c>
      <c r="C1529" s="14" t="inlineStr">
        <is>
          <t>die</t>
        </is>
      </c>
      <c r="D1529" s="14" t="inlineStr">
        <is>
          <t>mac</t>
        </is>
      </c>
      <c r="E1529" s="14" t="inlineStr">
        <is>
          <t>EMISSIONS</t>
        </is>
      </c>
      <c r="F1529" s="78" t="inlineStr">
        <is>
          <t>EMISSIONS(AD1984,Settings!$C$13,$D1993)</t>
        </is>
      </c>
    </row>
    <row r="1530">
      <c r="A1530" s="14" t="n">
        <v>1994</v>
      </c>
      <c r="B1530" s="14" t="inlineStr">
        <is>
          <t>co2</t>
        </is>
      </c>
      <c r="C1530" s="14" t="inlineStr">
        <is>
          <t>lpg</t>
        </is>
      </c>
      <c r="D1530" s="14" t="inlineStr">
        <is>
          <t>mac</t>
        </is>
      </c>
      <c r="E1530" s="14" t="inlineStr">
        <is>
          <t>EMISSIONS</t>
        </is>
      </c>
      <c r="F1530" s="78" t="inlineStr">
        <is>
          <t>EMISSIONS(AD1985,Settings!$C$13,$D1994)</t>
        </is>
      </c>
    </row>
    <row r="1531">
      <c r="A1531" s="14" t="n">
        <v>1995</v>
      </c>
      <c r="B1531" s="14" t="inlineStr">
        <is>
          <t>co2</t>
        </is>
      </c>
      <c r="C1531" s="14" t="inlineStr">
        <is>
          <t>ker</t>
        </is>
      </c>
      <c r="D1531" s="14" t="inlineStr">
        <is>
          <t>mac</t>
        </is>
      </c>
      <c r="E1531" s="14" t="inlineStr">
        <is>
          <t>EMISSIONS</t>
        </is>
      </c>
      <c r="F1531" s="78" t="inlineStr">
        <is>
          <t>EMISSIONS(AD1986,Settings!$C$13,$D1995)</t>
        </is>
      </c>
    </row>
    <row r="1532">
      <c r="A1532" s="14" t="n">
        <v>1996</v>
      </c>
      <c r="B1532" s="14" t="inlineStr">
        <is>
          <t>co2</t>
        </is>
      </c>
      <c r="C1532" s="14" t="inlineStr">
        <is>
          <t>oop</t>
        </is>
      </c>
      <c r="D1532" s="14" t="inlineStr">
        <is>
          <t>mac</t>
        </is>
      </c>
      <c r="E1532" s="14" t="inlineStr">
        <is>
          <t>EMISSIONS</t>
        </is>
      </c>
      <c r="F1532" s="78" t="inlineStr">
        <is>
          <t>EMISSIONS(AD1987,Settings!$C$13,$D1996)</t>
        </is>
      </c>
    </row>
    <row r="1533">
      <c r="A1533" s="14" t="n">
        <v>1997</v>
      </c>
      <c r="B1533" s="14" t="inlineStr">
        <is>
          <t>co2</t>
        </is>
      </c>
      <c r="C1533" s="14" t="inlineStr">
        <is>
          <t>bio</t>
        </is>
      </c>
      <c r="D1533" s="14" t="inlineStr">
        <is>
          <t>mac</t>
        </is>
      </c>
      <c r="E1533" s="14" t="inlineStr">
        <is>
          <t>EMISSIONS</t>
        </is>
      </c>
      <c r="F1533" s="78" t="inlineStr">
        <is>
          <t>EMISSIONS(AD1988,Settings!$C$13,$D1997)</t>
        </is>
      </c>
    </row>
    <row r="1534">
      <c r="A1534" s="14" t="n">
        <v>1999</v>
      </c>
      <c r="B1534" s="14" t="inlineStr">
        <is>
          <t>rtx</t>
        </is>
      </c>
      <c r="C1534" s="14" t="inlineStr">
        <is>
          <t>coa</t>
        </is>
      </c>
      <c r="D1534" s="14" t="inlineStr">
        <is>
          <t>mac</t>
        </is>
      </c>
      <c r="E1534" s="14" t="inlineStr">
        <is>
          <t>REVENUE</t>
        </is>
      </c>
      <c r="F1534" s="78" t="inlineStr">
        <is>
          <t>REVENUE(AD1981,Settings!$C$13,INDEX(AD$395:AD$406,$D1999)+INDEX(AD$382:AD$393,$D1999))</t>
        </is>
      </c>
    </row>
    <row r="1535">
      <c r="A1535" s="14" t="n">
        <v>2000</v>
      </c>
      <c r="B1535" s="14" t="inlineStr">
        <is>
          <t>rtx</t>
        </is>
      </c>
      <c r="C1535" s="14" t="inlineStr">
        <is>
          <t>nga</t>
        </is>
      </c>
      <c r="D1535" s="14" t="inlineStr">
        <is>
          <t>mac</t>
        </is>
      </c>
      <c r="E1535" s="14" t="inlineStr">
        <is>
          <t>REVENUE</t>
        </is>
      </c>
      <c r="F1535" s="78" t="inlineStr">
        <is>
          <t>REVENUE(AD1982,Settings!$C$13,INDEX(AD$395:AD$406,$D2000)+INDEX(AD$382:AD$393,$D2000))</t>
        </is>
      </c>
    </row>
    <row r="1536">
      <c r="A1536" s="14" t="n">
        <v>2001</v>
      </c>
      <c r="B1536" s="14" t="inlineStr">
        <is>
          <t>rtx</t>
        </is>
      </c>
      <c r="C1536" s="14" t="inlineStr">
        <is>
          <t>gso</t>
        </is>
      </c>
      <c r="D1536" s="14" t="inlineStr">
        <is>
          <t>mac</t>
        </is>
      </c>
      <c r="E1536" s="14" t="inlineStr">
        <is>
          <t>REVENUE</t>
        </is>
      </c>
      <c r="F1536" s="78" t="inlineStr">
        <is>
          <t>REVENUE(AD1983,Settings!$C$13,INDEX(AD$395:AD$406,$D2001)+INDEX(AD$382:AD$393,$D2001))</t>
        </is>
      </c>
    </row>
    <row r="1537">
      <c r="A1537" s="14" t="n">
        <v>2002</v>
      </c>
      <c r="B1537" s="14" t="inlineStr">
        <is>
          <t>rtx</t>
        </is>
      </c>
      <c r="C1537" s="14" t="inlineStr">
        <is>
          <t>die</t>
        </is>
      </c>
      <c r="D1537" s="14" t="inlineStr">
        <is>
          <t>mac</t>
        </is>
      </c>
      <c r="E1537" s="14" t="inlineStr">
        <is>
          <t>REVENUE</t>
        </is>
      </c>
      <c r="F1537" s="78" t="inlineStr">
        <is>
          <t>REVENUE(AD1984,Settings!$C$13,INDEX(AD$395:AD$406,$D2002)+INDEX(AD$382:AD$393,$D2002))</t>
        </is>
      </c>
    </row>
    <row r="1538">
      <c r="A1538" s="14" t="n">
        <v>2003</v>
      </c>
      <c r="B1538" s="14" t="inlineStr">
        <is>
          <t>rtx</t>
        </is>
      </c>
      <c r="C1538" s="14" t="inlineStr">
        <is>
          <t>lpg</t>
        </is>
      </c>
      <c r="D1538" s="14" t="inlineStr">
        <is>
          <t>mac</t>
        </is>
      </c>
      <c r="E1538" s="14" t="inlineStr">
        <is>
          <t>REVENUE</t>
        </is>
      </c>
      <c r="F1538" s="78" t="inlineStr">
        <is>
          <t>REVENUE(AD1985,Settings!$C$13,INDEX(AD$395:AD$406,$D2003)+INDEX(AD$382:AD$393,$D2003))</t>
        </is>
      </c>
    </row>
    <row r="1539">
      <c r="A1539" s="14" t="n">
        <v>2004</v>
      </c>
      <c r="B1539" s="14" t="inlineStr">
        <is>
          <t>rtx</t>
        </is>
      </c>
      <c r="C1539" s="14" t="inlineStr">
        <is>
          <t>ker</t>
        </is>
      </c>
      <c r="D1539" s="14" t="inlineStr">
        <is>
          <t>mac</t>
        </is>
      </c>
      <c r="E1539" s="14" t="inlineStr">
        <is>
          <t>REVENUE</t>
        </is>
      </c>
      <c r="F1539" s="78" t="inlineStr">
        <is>
          <t>REVENUE(AD1986,Settings!$C$13,INDEX(AD$395:AD$406,$D2004)+INDEX(AD$382:AD$393,$D2004))</t>
        </is>
      </c>
    </row>
    <row r="1540">
      <c r="A1540" s="14" t="n">
        <v>2005</v>
      </c>
      <c r="B1540" s="14" t="inlineStr">
        <is>
          <t>rtx</t>
        </is>
      </c>
      <c r="C1540" s="14" t="inlineStr">
        <is>
          <t>oop</t>
        </is>
      </c>
      <c r="D1540" s="14" t="inlineStr">
        <is>
          <t>mac</t>
        </is>
      </c>
      <c r="E1540" s="14" t="inlineStr">
        <is>
          <t>REVENUE</t>
        </is>
      </c>
      <c r="F1540" s="78" t="inlineStr">
        <is>
          <t>REVENUE(AD1987,Settings!$C$13,INDEX(AD$395:AD$406,$D2005)+INDEX(AD$382:AD$393,$D2005))</t>
        </is>
      </c>
    </row>
    <row r="1541">
      <c r="A1541" s="14" t="n">
        <v>2006</v>
      </c>
      <c r="B1541" s="14" t="inlineStr">
        <is>
          <t>rtx</t>
        </is>
      </c>
      <c r="C1541" s="14" t="inlineStr">
        <is>
          <t>bio</t>
        </is>
      </c>
      <c r="D1541" s="14" t="inlineStr">
        <is>
          <t>mac</t>
        </is>
      </c>
      <c r="E1541" s="14" t="inlineStr">
        <is>
          <t>REVENUE</t>
        </is>
      </c>
      <c r="F1541" s="78" t="inlineStr">
        <is>
          <t>REVENUE(AD1988,Settings!$C$13,INDEX(AD$395:AD$406,$D2006)+INDEX(AD$382:AD$393,$D2006))</t>
        </is>
      </c>
    </row>
    <row r="1542">
      <c r="A1542" s="14" t="n">
        <v>2008</v>
      </c>
      <c r="B1542" s="14" t="inlineStr">
        <is>
          <t>rsub</t>
        </is>
      </c>
      <c r="C1542" s="14" t="inlineStr">
        <is>
          <t>coa</t>
        </is>
      </c>
      <c r="D1542" s="14" t="inlineStr">
        <is>
          <t>mac</t>
        </is>
      </c>
      <c r="E1542" s="14" t="inlineStr">
        <is>
          <t>REVENUE</t>
        </is>
      </c>
      <c r="F1542" s="78" t="inlineStr">
        <is>
          <t>REVENUE(AD1981,Settings!$C$13,INDEX(AD$408:AD$419,$D2008))</t>
        </is>
      </c>
    </row>
    <row r="1543">
      <c r="A1543" s="14" t="n">
        <v>2009</v>
      </c>
      <c r="B1543" s="14" t="inlineStr">
        <is>
          <t>rsub</t>
        </is>
      </c>
      <c r="C1543" s="14" t="inlineStr">
        <is>
          <t>nga</t>
        </is>
      </c>
      <c r="D1543" s="14" t="inlineStr">
        <is>
          <t>mac</t>
        </is>
      </c>
      <c r="E1543" s="14" t="inlineStr">
        <is>
          <t>REVENUE</t>
        </is>
      </c>
      <c r="F1543" s="78" t="inlineStr">
        <is>
          <t>REVENUE(AD1982,Settings!$C$13,INDEX(AD$408:AD$419,$D2009))</t>
        </is>
      </c>
    </row>
    <row r="1544">
      <c r="A1544" s="14" t="n">
        <v>2010</v>
      </c>
      <c r="B1544" s="14" t="inlineStr">
        <is>
          <t>rsub</t>
        </is>
      </c>
      <c r="C1544" s="14" t="inlineStr">
        <is>
          <t>gso</t>
        </is>
      </c>
      <c r="D1544" s="14" t="inlineStr">
        <is>
          <t>mac</t>
        </is>
      </c>
      <c r="E1544" s="14" t="inlineStr">
        <is>
          <t>REVENUE</t>
        </is>
      </c>
      <c r="F1544" s="78" t="inlineStr">
        <is>
          <t>REVENUE(AD1983,Settings!$C$13,INDEX(AD$408:AD$419,$D2010))</t>
        </is>
      </c>
    </row>
    <row r="1545">
      <c r="A1545" s="14" t="n">
        <v>2011</v>
      </c>
      <c r="B1545" s="14" t="inlineStr">
        <is>
          <t>rsub</t>
        </is>
      </c>
      <c r="C1545" s="14" t="inlineStr">
        <is>
          <t>die</t>
        </is>
      </c>
      <c r="D1545" s="14" t="inlineStr">
        <is>
          <t>mac</t>
        </is>
      </c>
      <c r="E1545" s="14" t="inlineStr">
        <is>
          <t>REVENUE</t>
        </is>
      </c>
      <c r="F1545" s="78" t="inlineStr">
        <is>
          <t>REVENUE(AD1984,Settings!$C$13,INDEX(AD$408:AD$419,$D2011))</t>
        </is>
      </c>
    </row>
    <row r="1546">
      <c r="A1546" s="14" t="n">
        <v>2012</v>
      </c>
      <c r="B1546" s="14" t="inlineStr">
        <is>
          <t>rsub</t>
        </is>
      </c>
      <c r="C1546" s="14" t="inlineStr">
        <is>
          <t>lpg</t>
        </is>
      </c>
      <c r="D1546" s="14" t="inlineStr">
        <is>
          <t>mac</t>
        </is>
      </c>
      <c r="E1546" s="14" t="inlineStr">
        <is>
          <t>REVENUE</t>
        </is>
      </c>
      <c r="F1546" s="78" t="inlineStr">
        <is>
          <t>REVENUE(AD1985,Settings!$C$13,INDEX(AD$408:AD$419,$D2012))</t>
        </is>
      </c>
    </row>
    <row r="1547">
      <c r="A1547" s="14" t="n">
        <v>2013</v>
      </c>
      <c r="B1547" s="14" t="inlineStr">
        <is>
          <t>rsub</t>
        </is>
      </c>
      <c r="C1547" s="14" t="inlineStr">
        <is>
          <t>ker</t>
        </is>
      </c>
      <c r="D1547" s="14" t="inlineStr">
        <is>
          <t>mac</t>
        </is>
      </c>
      <c r="E1547" s="14" t="inlineStr">
        <is>
          <t>REVENUE</t>
        </is>
      </c>
      <c r="F1547" s="78" t="inlineStr">
        <is>
          <t>REVENUE(AD1986,Settings!$C$13,INDEX(AD$408:AD$419,$D2013))</t>
        </is>
      </c>
    </row>
    <row r="1548">
      <c r="A1548" s="14" t="n">
        <v>2014</v>
      </c>
      <c r="B1548" s="14" t="inlineStr">
        <is>
          <t>rsub</t>
        </is>
      </c>
      <c r="C1548" s="14" t="inlineStr">
        <is>
          <t>oop</t>
        </is>
      </c>
      <c r="D1548" s="14" t="inlineStr">
        <is>
          <t>mac</t>
        </is>
      </c>
      <c r="E1548" s="14" t="inlineStr">
        <is>
          <t>REVENUE</t>
        </is>
      </c>
      <c r="F1548" s="78" t="inlineStr">
        <is>
          <t>REVENUE(AD1987,Settings!$C$13,INDEX(AD$408:AD$419,$D2014))</t>
        </is>
      </c>
    </row>
    <row r="1549">
      <c r="A1549" s="14" t="n">
        <v>2015</v>
      </c>
      <c r="B1549" s="14" t="inlineStr">
        <is>
          <t>rsub</t>
        </is>
      </c>
      <c r="C1549" s="14" t="inlineStr">
        <is>
          <t>bio</t>
        </is>
      </c>
      <c r="D1549" s="14" t="inlineStr">
        <is>
          <t>mac</t>
        </is>
      </c>
      <c r="E1549" s="14" t="inlineStr">
        <is>
          <t>REVENUE</t>
        </is>
      </c>
      <c r="F1549" s="78" t="inlineStr">
        <is>
          <t>REVENUE(AD1988,Settings!$C$13,INDEX(AD$408:AD$419,$D2015))</t>
        </is>
      </c>
    </row>
    <row r="1550">
      <c r="A1550" s="14" t="n">
        <v>2017</v>
      </c>
      <c r="B1550" s="14" t="inlineStr">
        <is>
          <t>rnew</t>
        </is>
      </c>
      <c r="C1550" s="14" t="inlineStr">
        <is>
          <t>coa</t>
        </is>
      </c>
      <c r="D1550" s="14" t="inlineStr">
        <is>
          <t>mac</t>
        </is>
      </c>
      <c r="E1550" s="14" t="inlineStr">
        <is>
          <t>REVENUE</t>
        </is>
      </c>
      <c r="F1550" s="78" t="inlineStr">
        <is>
          <t>REVENUE(AD1981,Settings!$C$13,NEWREVRATE(AD1927,AD1945,AD1936,AD$201,AD1954,$D2017))</t>
        </is>
      </c>
    </row>
    <row r="1551">
      <c r="A1551" s="14" t="n">
        <v>2018</v>
      </c>
      <c r="B1551" s="14" t="inlineStr">
        <is>
          <t>rnew</t>
        </is>
      </c>
      <c r="C1551" s="14" t="inlineStr">
        <is>
          <t>nga</t>
        </is>
      </c>
      <c r="D1551" s="14" t="inlineStr">
        <is>
          <t>mac</t>
        </is>
      </c>
      <c r="E1551" s="14" t="inlineStr">
        <is>
          <t>REVENUE</t>
        </is>
      </c>
      <c r="F1551" s="78" t="inlineStr">
        <is>
          <t>REVENUE(AD1982,Settings!$C$13,NEWREVRATE(AD1928,AD1946,AD1937,AD$201,AD1955,$D2018))</t>
        </is>
      </c>
    </row>
    <row r="1552">
      <c r="A1552" s="14" t="n">
        <v>2019</v>
      </c>
      <c r="B1552" s="14" t="inlineStr">
        <is>
          <t>rnew</t>
        </is>
      </c>
      <c r="C1552" s="14" t="inlineStr">
        <is>
          <t>gso</t>
        </is>
      </c>
      <c r="D1552" s="14" t="inlineStr">
        <is>
          <t>mac</t>
        </is>
      </c>
      <c r="E1552" s="14" t="inlineStr">
        <is>
          <t>REVENUE</t>
        </is>
      </c>
      <c r="F1552" s="78" t="inlineStr">
        <is>
          <t>REVENUE(AD1983,Settings!$C$13,NEWREVRATE(AD1929,AD1947,AD1938,AD$201,AD1956,$D2019))</t>
        </is>
      </c>
    </row>
    <row r="1553">
      <c r="A1553" s="14" t="n">
        <v>2020</v>
      </c>
      <c r="B1553" s="14" t="inlineStr">
        <is>
          <t>rnew</t>
        </is>
      </c>
      <c r="C1553" s="14" t="inlineStr">
        <is>
          <t>die</t>
        </is>
      </c>
      <c r="D1553" s="14" t="inlineStr">
        <is>
          <t>mac</t>
        </is>
      </c>
      <c r="E1553" s="14" t="inlineStr">
        <is>
          <t>REVENUE</t>
        </is>
      </c>
      <c r="F1553" s="78" t="inlineStr">
        <is>
          <t>REVENUE(AD1984,Settings!$C$13,NEWREVRATE(AD1930,AD1948,AD1939,AD$201,AD1957,$D2020))</t>
        </is>
      </c>
    </row>
    <row r="1554">
      <c r="A1554" s="14" t="n">
        <v>2021</v>
      </c>
      <c r="B1554" s="14" t="inlineStr">
        <is>
          <t>rnew</t>
        </is>
      </c>
      <c r="C1554" s="14" t="inlineStr">
        <is>
          <t>lpg</t>
        </is>
      </c>
      <c r="D1554" s="14" t="inlineStr">
        <is>
          <t>mac</t>
        </is>
      </c>
      <c r="E1554" s="14" t="inlineStr">
        <is>
          <t>REVENUE</t>
        </is>
      </c>
      <c r="F1554" s="78" t="inlineStr">
        <is>
          <t>REVENUE(AD1985,Settings!$C$13,NEWREVRATE(AD1931,AD1949,AD1940,AD$201,AD1958,$D2021))</t>
        </is>
      </c>
    </row>
    <row r="1555">
      <c r="A1555" s="14" t="n">
        <v>2022</v>
      </c>
      <c r="B1555" s="14" t="inlineStr">
        <is>
          <t>rnew</t>
        </is>
      </c>
      <c r="C1555" s="14" t="inlineStr">
        <is>
          <t>ker</t>
        </is>
      </c>
      <c r="D1555" s="14" t="inlineStr">
        <is>
          <t>mac</t>
        </is>
      </c>
      <c r="E1555" s="14" t="inlineStr">
        <is>
          <t>REVENUE</t>
        </is>
      </c>
      <c r="F1555" s="78" t="inlineStr">
        <is>
          <t>REVENUE(AD1986,Settings!$C$13,NEWREVRATE(AD1932,AD1950,AD1941,AD$201,AD1959,$D2022))</t>
        </is>
      </c>
    </row>
    <row r="1556">
      <c r="A1556" s="14" t="n">
        <v>2023</v>
      </c>
      <c r="B1556" s="14" t="inlineStr">
        <is>
          <t>rnew</t>
        </is>
      </c>
      <c r="C1556" s="14" t="inlineStr">
        <is>
          <t>oop</t>
        </is>
      </c>
      <c r="D1556" s="14" t="inlineStr">
        <is>
          <t>mac</t>
        </is>
      </c>
      <c r="E1556" s="14" t="inlineStr">
        <is>
          <t>REVENUE</t>
        </is>
      </c>
      <c r="F1556" s="78" t="inlineStr">
        <is>
          <t>REVENUE(AD1987,Settings!$C$13,NEWREVRATE(AD1933,AD1951,AD1942,AD$201,AD1960,$D2023))</t>
        </is>
      </c>
    </row>
    <row r="1557">
      <c r="A1557" s="14" t="n">
        <v>2024</v>
      </c>
      <c r="B1557" s="14" t="inlineStr">
        <is>
          <t>rnew</t>
        </is>
      </c>
      <c r="C1557" s="14" t="inlineStr">
        <is>
          <t>bio</t>
        </is>
      </c>
      <c r="D1557" s="14" t="inlineStr">
        <is>
          <t>mac</t>
        </is>
      </c>
      <c r="E1557" s="14" t="inlineStr">
        <is>
          <t>REVENUE</t>
        </is>
      </c>
      <c r="F1557" s="78" t="inlineStr">
        <is>
          <t>REVENUE(AD1988,Settings!$C$13,NEWREVRATE(AD1934,AD1952,AD1943,AD$201,AD1961,$D2024))</t>
        </is>
      </c>
    </row>
    <row r="1558">
      <c r="A1558" s="14" t="n">
        <v>2028</v>
      </c>
      <c r="B1558" s="14" t="inlineStr">
        <is>
          <t>ctxnew</t>
        </is>
      </c>
      <c r="C1558" s="14" t="inlineStr">
        <is>
          <t>coa</t>
        </is>
      </c>
      <c r="D1558" s="14" t="inlineStr">
        <is>
          <t>cem</t>
        </is>
      </c>
      <c r="E1558" s="14" t="inlineStr">
        <is>
          <t>CARBONTAX</t>
        </is>
      </c>
      <c r="F1558" s="78" t="inlineStr">
        <is>
          <t>CARBONTAX(INDEX(AD$263:AD$279,$F2028),$D2028,INDEX(AD$23:AD$30,$E2028))</t>
        </is>
      </c>
    </row>
    <row r="1559">
      <c r="A1559" s="14" t="n">
        <v>2029</v>
      </c>
      <c r="B1559" s="14" t="inlineStr">
        <is>
          <t>ctxnew</t>
        </is>
      </c>
      <c r="C1559" s="14" t="inlineStr">
        <is>
          <t>nga</t>
        </is>
      </c>
      <c r="D1559" s="14" t="inlineStr">
        <is>
          <t>cem</t>
        </is>
      </c>
      <c r="E1559" s="14" t="inlineStr">
        <is>
          <t>CARBONTAX</t>
        </is>
      </c>
      <c r="F1559" s="78" t="inlineStr">
        <is>
          <t>CARBONTAX(INDEX(AD$263:AD$279,$F2029),$D2029,INDEX(AD$23:AD$30,$E2029))</t>
        </is>
      </c>
    </row>
    <row r="1560">
      <c r="A1560" s="14" t="n">
        <v>2030</v>
      </c>
      <c r="B1560" s="14" t="inlineStr">
        <is>
          <t>ctxnew</t>
        </is>
      </c>
      <c r="C1560" s="14" t="inlineStr">
        <is>
          <t>gso</t>
        </is>
      </c>
      <c r="D1560" s="14" t="inlineStr">
        <is>
          <t>cem</t>
        </is>
      </c>
      <c r="E1560" s="14" t="inlineStr">
        <is>
          <t>CARBONTAX</t>
        </is>
      </c>
      <c r="F1560" s="78" t="inlineStr">
        <is>
          <t>CARBONTAX(INDEX(AD$263:AD$279,$F2030),$D2030,INDEX(AD$23:AD$30,$E2030))</t>
        </is>
      </c>
    </row>
    <row r="1561">
      <c r="A1561" s="14" t="n">
        <v>2031</v>
      </c>
      <c r="B1561" s="14" t="inlineStr">
        <is>
          <t>ctxnew</t>
        </is>
      </c>
      <c r="C1561" s="14" t="inlineStr">
        <is>
          <t>die</t>
        </is>
      </c>
      <c r="D1561" s="14" t="inlineStr">
        <is>
          <t>cem</t>
        </is>
      </c>
      <c r="E1561" s="14" t="inlineStr">
        <is>
          <t>CARBONTAX</t>
        </is>
      </c>
      <c r="F1561" s="78" t="inlineStr">
        <is>
          <t>CARBONTAX(INDEX(AD$263:AD$279,$F2031),$D2031,INDEX(AD$23:AD$30,$E2031))</t>
        </is>
      </c>
    </row>
    <row r="1562">
      <c r="A1562" s="14" t="n">
        <v>2032</v>
      </c>
      <c r="B1562" s="14" t="inlineStr">
        <is>
          <t>ctxnew</t>
        </is>
      </c>
      <c r="C1562" s="14" t="inlineStr">
        <is>
          <t>lpg</t>
        </is>
      </c>
      <c r="D1562" s="14" t="inlineStr">
        <is>
          <t>cem</t>
        </is>
      </c>
      <c r="E1562" s="14" t="inlineStr">
        <is>
          <t>CARBONTAX</t>
        </is>
      </c>
      <c r="F1562" s="78" t="inlineStr">
        <is>
          <t>CARBONTAX(INDEX(AD$263:AD$279,$F2032),$D2032,INDEX(AD$23:AD$30,$E2032))</t>
        </is>
      </c>
    </row>
    <row r="1563">
      <c r="A1563" s="14" t="n">
        <v>2033</v>
      </c>
      <c r="B1563" s="14" t="inlineStr">
        <is>
          <t>ctxnew</t>
        </is>
      </c>
      <c r="C1563" s="14" t="inlineStr">
        <is>
          <t>ker</t>
        </is>
      </c>
      <c r="D1563" s="14" t="inlineStr">
        <is>
          <t>cem</t>
        </is>
      </c>
      <c r="E1563" s="14" t="inlineStr">
        <is>
          <t>CARBONTAX</t>
        </is>
      </c>
      <c r="F1563" s="78" t="inlineStr">
        <is>
          <t>CARBONTAX(INDEX(AD$263:AD$279,$F2033),$D2033,INDEX(AD$23:AD$30,$E2033))</t>
        </is>
      </c>
    </row>
    <row r="1564">
      <c r="A1564" s="14" t="n">
        <v>2034</v>
      </c>
      <c r="B1564" s="14" t="inlineStr">
        <is>
          <t>ctxnew</t>
        </is>
      </c>
      <c r="C1564" s="14" t="inlineStr">
        <is>
          <t>oop</t>
        </is>
      </c>
      <c r="D1564" s="14" t="inlineStr">
        <is>
          <t>cem</t>
        </is>
      </c>
      <c r="E1564" s="14" t="inlineStr">
        <is>
          <t>CARBONTAX</t>
        </is>
      </c>
      <c r="F1564" s="78" t="inlineStr">
        <is>
          <t>CARBONTAX(INDEX(AD$263:AD$279,$F2034),$D2034,INDEX(AD$23:AD$30,$E2034))</t>
        </is>
      </c>
    </row>
    <row r="1565">
      <c r="A1565" s="14" t="n">
        <v>2035</v>
      </c>
      <c r="B1565" s="14" t="inlineStr">
        <is>
          <t>ctxnew</t>
        </is>
      </c>
      <c r="C1565" s="14" t="inlineStr">
        <is>
          <t>bio</t>
        </is>
      </c>
      <c r="D1565" s="14" t="inlineStr">
        <is>
          <t>cem</t>
        </is>
      </c>
      <c r="E1565" s="14" t="inlineStr">
        <is>
          <t>CARBONTAX</t>
        </is>
      </c>
      <c r="F1565" s="78" t="inlineStr">
        <is>
          <t>CARBONTAX(INDEX(AD$263:AD$279,$F2035),$D2035,INDEX(AD$23:AD$30,$E2035))</t>
        </is>
      </c>
    </row>
    <row r="1566">
      <c r="A1566" s="14" t="n">
        <v>2037</v>
      </c>
      <c r="B1566" s="14" t="inlineStr">
        <is>
          <t>ets</t>
        </is>
      </c>
      <c r="C1566" s="14" t="inlineStr">
        <is>
          <t>coa</t>
        </is>
      </c>
      <c r="D1566" s="14" t="inlineStr">
        <is>
          <t>cem</t>
        </is>
      </c>
      <c r="E1566" s="14" t="inlineStr">
        <is>
          <t>ETSCOST</t>
        </is>
      </c>
      <c r="F1566" s="78" t="inlineStr">
        <is>
          <t>ETSCOST(INDEX(AD$280:AD$296,$E2037),$D2037)</t>
        </is>
      </c>
    </row>
    <row r="1567">
      <c r="A1567" s="14" t="n">
        <v>2038</v>
      </c>
      <c r="B1567" s="14" t="inlineStr">
        <is>
          <t>ets</t>
        </is>
      </c>
      <c r="C1567" s="14" t="inlineStr">
        <is>
          <t>nga</t>
        </is>
      </c>
      <c r="D1567" s="14" t="inlineStr">
        <is>
          <t>cem</t>
        </is>
      </c>
      <c r="E1567" s="14" t="inlineStr">
        <is>
          <t>ETSCOST</t>
        </is>
      </c>
      <c r="F1567" s="78" t="inlineStr">
        <is>
          <t>ETSCOST(INDEX(AD$280:AD$296,$E2038),$D2038)</t>
        </is>
      </c>
    </row>
    <row r="1568">
      <c r="A1568" s="14" t="n">
        <v>2039</v>
      </c>
      <c r="B1568" s="14" t="inlineStr">
        <is>
          <t>ets</t>
        </is>
      </c>
      <c r="C1568" s="14" t="inlineStr">
        <is>
          <t>gso</t>
        </is>
      </c>
      <c r="D1568" s="14" t="inlineStr">
        <is>
          <t>cem</t>
        </is>
      </c>
      <c r="E1568" s="14" t="inlineStr">
        <is>
          <t>ETSCOST</t>
        </is>
      </c>
      <c r="F1568" s="78" t="inlineStr">
        <is>
          <t>ETSCOST(INDEX(AD$280:AD$296,$E2039),$D2039)</t>
        </is>
      </c>
    </row>
    <row r="1569">
      <c r="A1569" s="14" t="n">
        <v>2040</v>
      </c>
      <c r="B1569" s="14" t="inlineStr">
        <is>
          <t>ets</t>
        </is>
      </c>
      <c r="C1569" s="14" t="inlineStr">
        <is>
          <t>die</t>
        </is>
      </c>
      <c r="D1569" s="14" t="inlineStr">
        <is>
          <t>cem</t>
        </is>
      </c>
      <c r="E1569" s="14" t="inlineStr">
        <is>
          <t>ETSCOST</t>
        </is>
      </c>
      <c r="F1569" s="78" t="inlineStr">
        <is>
          <t>ETSCOST(INDEX(AD$280:AD$296,$E2040),$D2040)</t>
        </is>
      </c>
    </row>
    <row r="1570">
      <c r="A1570" s="14" t="n">
        <v>2041</v>
      </c>
      <c r="B1570" s="14" t="inlineStr">
        <is>
          <t>ets</t>
        </is>
      </c>
      <c r="C1570" s="14" t="inlineStr">
        <is>
          <t>lpg</t>
        </is>
      </c>
      <c r="D1570" s="14" t="inlineStr">
        <is>
          <t>cem</t>
        </is>
      </c>
      <c r="E1570" s="14" t="inlineStr">
        <is>
          <t>ETSCOST</t>
        </is>
      </c>
      <c r="F1570" s="78" t="inlineStr">
        <is>
          <t>ETSCOST(INDEX(AD$280:AD$296,$E2041),$D2041)</t>
        </is>
      </c>
    </row>
    <row r="1571">
      <c r="A1571" s="14" t="n">
        <v>2042</v>
      </c>
      <c r="B1571" s="14" t="inlineStr">
        <is>
          <t>ets</t>
        </is>
      </c>
      <c r="C1571" s="14" t="inlineStr">
        <is>
          <t>ker</t>
        </is>
      </c>
      <c r="D1571" s="14" t="inlineStr">
        <is>
          <t>cem</t>
        </is>
      </c>
      <c r="E1571" s="14" t="inlineStr">
        <is>
          <t>ETSCOST</t>
        </is>
      </c>
      <c r="F1571" s="78" t="inlineStr">
        <is>
          <t>ETSCOST(INDEX(AD$280:AD$296,$E2042),$D2042)</t>
        </is>
      </c>
    </row>
    <row r="1572">
      <c r="A1572" s="14" t="n">
        <v>2043</v>
      </c>
      <c r="B1572" s="14" t="inlineStr">
        <is>
          <t>ets</t>
        </is>
      </c>
      <c r="C1572" s="14" t="inlineStr">
        <is>
          <t>oop</t>
        </is>
      </c>
      <c r="D1572" s="14" t="inlineStr">
        <is>
          <t>cem</t>
        </is>
      </c>
      <c r="E1572" s="14" t="inlineStr">
        <is>
          <t>ETSCOST</t>
        </is>
      </c>
      <c r="F1572" s="78" t="inlineStr">
        <is>
          <t>ETSCOST(INDEX(AD$280:AD$296,$E2043),$D2043)</t>
        </is>
      </c>
    </row>
    <row r="1573">
      <c r="A1573" s="14" t="n">
        <v>2044</v>
      </c>
      <c r="B1573" s="14" t="inlineStr">
        <is>
          <t>ets</t>
        </is>
      </c>
      <c r="C1573" s="14" t="inlineStr">
        <is>
          <t>bio</t>
        </is>
      </c>
      <c r="D1573" s="14" t="inlineStr">
        <is>
          <t>cem</t>
        </is>
      </c>
      <c r="E1573" s="14" t="inlineStr">
        <is>
          <t>ETSCOST</t>
        </is>
      </c>
      <c r="F1573" s="78" t="inlineStr">
        <is>
          <t>ETSCOST(INDEX(AD$280:AD$296,$E2044),$D2044)</t>
        </is>
      </c>
    </row>
    <row r="1574">
      <c r="A1574" s="14" t="n">
        <v>2046</v>
      </c>
      <c r="B1574" s="14" t="inlineStr">
        <is>
          <t>ntx</t>
        </is>
      </c>
      <c r="C1574" s="14" t="inlineStr">
        <is>
          <t>coa</t>
        </is>
      </c>
      <c r="D1574" s="14" t="inlineStr">
        <is>
          <t>cem</t>
        </is>
      </c>
      <c r="E1574" s="14" t="inlineStr">
        <is>
          <t>NEWEXCISE</t>
        </is>
      </c>
      <c r="F1574" s="78" t="inlineStr">
        <is>
          <t>NEWEXCISE(INDEX(AD$80:AD$93,$D2046),$E2046)</t>
        </is>
      </c>
    </row>
    <row r="1575">
      <c r="A1575" s="14" t="n">
        <v>2047</v>
      </c>
      <c r="B1575" s="14" t="inlineStr">
        <is>
          <t>ntx</t>
        </is>
      </c>
      <c r="C1575" s="14" t="inlineStr">
        <is>
          <t>nga</t>
        </is>
      </c>
      <c r="D1575" s="14" t="inlineStr">
        <is>
          <t>cem</t>
        </is>
      </c>
      <c r="E1575" s="14" t="inlineStr">
        <is>
          <t>NEWEXCISE</t>
        </is>
      </c>
      <c r="F1575" s="78" t="inlineStr">
        <is>
          <t>NEWEXCISE(INDEX(AD$80:AD$93,$D2047),$E2047)</t>
        </is>
      </c>
    </row>
    <row r="1576">
      <c r="A1576" s="14" t="n">
        <v>2048</v>
      </c>
      <c r="B1576" s="14" t="inlineStr">
        <is>
          <t>ntx</t>
        </is>
      </c>
      <c r="C1576" s="14" t="inlineStr">
        <is>
          <t>gso</t>
        </is>
      </c>
      <c r="D1576" s="14" t="inlineStr">
        <is>
          <t>cem</t>
        </is>
      </c>
      <c r="E1576" s="14" t="inlineStr">
        <is>
          <t>NEWEXCISE</t>
        </is>
      </c>
      <c r="F1576" s="78" t="inlineStr">
        <is>
          <t>NEWEXCISE(INDEX(AD$80:AD$93,$D2048),$E2048)</t>
        </is>
      </c>
    </row>
    <row r="1577">
      <c r="A1577" s="14" t="n">
        <v>2049</v>
      </c>
      <c r="B1577" s="14" t="inlineStr">
        <is>
          <t>ntx</t>
        </is>
      </c>
      <c r="C1577" s="14" t="inlineStr">
        <is>
          <t>die</t>
        </is>
      </c>
      <c r="D1577" s="14" t="inlineStr">
        <is>
          <t>cem</t>
        </is>
      </c>
      <c r="E1577" s="14" t="inlineStr">
        <is>
          <t>NEWEXCISE</t>
        </is>
      </c>
      <c r="F1577" s="78" t="inlineStr">
        <is>
          <t>NEWEXCISE(INDEX(AD$80:AD$93,$D2049),$E2049)</t>
        </is>
      </c>
    </row>
    <row r="1578">
      <c r="A1578" s="14" t="n">
        <v>2050</v>
      </c>
      <c r="B1578" s="14" t="inlineStr">
        <is>
          <t>ntx</t>
        </is>
      </c>
      <c r="C1578" s="14" t="inlineStr">
        <is>
          <t>lpg</t>
        </is>
      </c>
      <c r="D1578" s="14" t="inlineStr">
        <is>
          <t>cem</t>
        </is>
      </c>
      <c r="E1578" s="14" t="inlineStr">
        <is>
          <t>NEWEXCISE</t>
        </is>
      </c>
      <c r="F1578" s="78" t="inlineStr">
        <is>
          <t>NEWEXCISE(INDEX(AD$80:AD$93,$D2050),$E2050)</t>
        </is>
      </c>
    </row>
    <row r="1579">
      <c r="A1579" s="14" t="n">
        <v>2051</v>
      </c>
      <c r="B1579" s="14" t="inlineStr">
        <is>
          <t>ntx</t>
        </is>
      </c>
      <c r="C1579" s="14" t="inlineStr">
        <is>
          <t>ker</t>
        </is>
      </c>
      <c r="D1579" s="14" t="inlineStr">
        <is>
          <t>cem</t>
        </is>
      </c>
      <c r="E1579" s="14" t="inlineStr">
        <is>
          <t>NEWEXCISE</t>
        </is>
      </c>
      <c r="F1579" s="78" t="inlineStr">
        <is>
          <t>NEWEXCISE(INDEX(AD$80:AD$93,$D2051),$E2051)</t>
        </is>
      </c>
    </row>
    <row r="1580">
      <c r="A1580" s="14" t="n">
        <v>2052</v>
      </c>
      <c r="B1580" s="14" t="inlineStr">
        <is>
          <t>ntx</t>
        </is>
      </c>
      <c r="C1580" s="14" t="inlineStr">
        <is>
          <t>oop</t>
        </is>
      </c>
      <c r="D1580" s="14" t="inlineStr">
        <is>
          <t>cem</t>
        </is>
      </c>
      <c r="E1580" s="14" t="inlineStr">
        <is>
          <t>NEWEXCISE</t>
        </is>
      </c>
      <c r="F1580" s="78" t="inlineStr">
        <is>
          <t>NEWEXCISE(INDEX(AD$80:AD$93,$D2052),$E2052)</t>
        </is>
      </c>
    </row>
    <row r="1581">
      <c r="A1581" s="14" t="n">
        <v>2053</v>
      </c>
      <c r="B1581" s="14" t="inlineStr">
        <is>
          <t>ntx</t>
        </is>
      </c>
      <c r="C1581" s="14" t="inlineStr">
        <is>
          <t>bio</t>
        </is>
      </c>
      <c r="D1581" s="14" t="inlineStr">
        <is>
          <t>cem</t>
        </is>
      </c>
      <c r="E1581" s="14" t="inlineStr">
        <is>
          <t>NEWEXCISE</t>
        </is>
      </c>
      <c r="F1581" s="78" t="inlineStr">
        <is>
          <t>NEWEXCISE(INDEX(AD$80:AD$93,$D2053),$E2053)</t>
        </is>
      </c>
    </row>
    <row r="1582">
      <c r="A1582" s="14" t="n">
        <v>2055</v>
      </c>
      <c r="B1582" s="14" t="inlineStr">
        <is>
          <t>nce</t>
        </is>
      </c>
      <c r="C1582" s="14" t="inlineStr">
        <is>
          <t>coa</t>
        </is>
      </c>
      <c r="D1582" s="14" t="inlineStr">
        <is>
          <t>cem</t>
        </is>
      </c>
      <c r="E1582" s="14" t="inlineStr">
        <is>
          <t>NEWPOLICY</t>
        </is>
      </c>
      <c r="F1582" s="78" t="inlineStr">
        <is>
          <t>NEWPOLICY(AD2028,AD2037,AD2046)</t>
        </is>
      </c>
    </row>
    <row r="1583">
      <c r="A1583" s="14" t="n">
        <v>2056</v>
      </c>
      <c r="B1583" s="14" t="inlineStr">
        <is>
          <t>nce</t>
        </is>
      </c>
      <c r="C1583" s="14" t="inlineStr">
        <is>
          <t>nga</t>
        </is>
      </c>
      <c r="D1583" s="14" t="inlineStr">
        <is>
          <t>cem</t>
        </is>
      </c>
      <c r="E1583" s="14" t="inlineStr">
        <is>
          <t>NEWPOLICY</t>
        </is>
      </c>
      <c r="F1583" s="78" t="inlineStr">
        <is>
          <t>NEWPOLICY(AD2029,AD2038,AD2047)</t>
        </is>
      </c>
    </row>
    <row r="1584">
      <c r="A1584" s="14" t="n">
        <v>2057</v>
      </c>
      <c r="B1584" s="14" t="inlineStr">
        <is>
          <t>nce</t>
        </is>
      </c>
      <c r="C1584" s="14" t="inlineStr">
        <is>
          <t>gso</t>
        </is>
      </c>
      <c r="D1584" s="14" t="inlineStr">
        <is>
          <t>cem</t>
        </is>
      </c>
      <c r="E1584" s="14" t="inlineStr">
        <is>
          <t>NEWPOLICY</t>
        </is>
      </c>
      <c r="F1584" s="78" t="inlineStr">
        <is>
          <t>NEWPOLICY(AD2030,AD2039,AD2048)</t>
        </is>
      </c>
    </row>
    <row r="1585">
      <c r="A1585" s="14" t="n">
        <v>2058</v>
      </c>
      <c r="B1585" s="14" t="inlineStr">
        <is>
          <t>nce</t>
        </is>
      </c>
      <c r="C1585" s="14" t="inlineStr">
        <is>
          <t>die</t>
        </is>
      </c>
      <c r="D1585" s="14" t="inlineStr">
        <is>
          <t>cem</t>
        </is>
      </c>
      <c r="E1585" s="14" t="inlineStr">
        <is>
          <t>NEWPOLICY</t>
        </is>
      </c>
      <c r="F1585" s="78" t="inlineStr">
        <is>
          <t>NEWPOLICY(AD2031,AD2040,AD2049)</t>
        </is>
      </c>
    </row>
    <row r="1586">
      <c r="A1586" s="14" t="n">
        <v>2059</v>
      </c>
      <c r="B1586" s="14" t="inlineStr">
        <is>
          <t>nce</t>
        </is>
      </c>
      <c r="C1586" s="14" t="inlineStr">
        <is>
          <t>lpg</t>
        </is>
      </c>
      <c r="D1586" s="14" t="inlineStr">
        <is>
          <t>cem</t>
        </is>
      </c>
      <c r="E1586" s="14" t="inlineStr">
        <is>
          <t>NEWPOLICY</t>
        </is>
      </c>
      <c r="F1586" s="78" t="inlineStr">
        <is>
          <t>NEWPOLICY(AD2032,AD2041,AD2050)</t>
        </is>
      </c>
    </row>
    <row r="1587">
      <c r="A1587" s="14" t="n">
        <v>2060</v>
      </c>
      <c r="B1587" s="14" t="inlineStr">
        <is>
          <t>nce</t>
        </is>
      </c>
      <c r="C1587" s="14" t="inlineStr">
        <is>
          <t>ker</t>
        </is>
      </c>
      <c r="D1587" s="14" t="inlineStr">
        <is>
          <t>cem</t>
        </is>
      </c>
      <c r="E1587" s="14" t="inlineStr">
        <is>
          <t>NEWPOLICY</t>
        </is>
      </c>
      <c r="F1587" s="78" t="inlineStr">
        <is>
          <t>NEWPOLICY(AD2033,AD2042,AD2051)</t>
        </is>
      </c>
    </row>
    <row r="1588">
      <c r="A1588" s="14" t="n">
        <v>2061</v>
      </c>
      <c r="B1588" s="14" t="inlineStr">
        <is>
          <t>nce</t>
        </is>
      </c>
      <c r="C1588" s="14" t="inlineStr">
        <is>
          <t>oop</t>
        </is>
      </c>
      <c r="D1588" s="14" t="inlineStr">
        <is>
          <t>cem</t>
        </is>
      </c>
      <c r="E1588" s="14" t="inlineStr">
        <is>
          <t>NEWPOLICY</t>
        </is>
      </c>
      <c r="F1588" s="78" t="inlineStr">
        <is>
          <t>NEWPOLICY(AD2034,AD2043,AD2052)</t>
        </is>
      </c>
    </row>
    <row r="1589">
      <c r="A1589" s="14" t="n">
        <v>2062</v>
      </c>
      <c r="B1589" s="14" t="inlineStr">
        <is>
          <t>nce</t>
        </is>
      </c>
      <c r="C1589" s="14" t="inlineStr">
        <is>
          <t>bio</t>
        </is>
      </c>
      <c r="D1589" s="14" t="inlineStr">
        <is>
          <t>cem</t>
        </is>
      </c>
      <c r="E1589" s="14" t="inlineStr">
        <is>
          <t>NEWPOLICY</t>
        </is>
      </c>
      <c r="F1589" s="78" t="inlineStr">
        <is>
          <t>NEWPOLICY(AD2035,AD2044,AD2053)</t>
        </is>
      </c>
    </row>
    <row r="1590">
      <c r="A1590" s="14" t="n">
        <v>2064</v>
      </c>
      <c r="B1590" s="14" t="inlineStr">
        <is>
          <t>atp</t>
        </is>
      </c>
      <c r="C1590" s="14" t="inlineStr">
        <is>
          <t>coa</t>
        </is>
      </c>
      <c r="D1590" s="14" t="inlineStr">
        <is>
          <t>cem</t>
        </is>
      </c>
      <c r="E1590" s="14" t="inlineStr">
        <is>
          <t>POSTTAX</t>
        </is>
      </c>
      <c r="F1590" s="78" t="inlineStr">
        <is>
          <t>POSTTAX(INDEX(AD$369:AD$380,$D2064),AD2055,$E2064)</t>
        </is>
      </c>
    </row>
    <row r="1591">
      <c r="A1591" s="14" t="n">
        <v>2065</v>
      </c>
      <c r="B1591" s="14" t="inlineStr">
        <is>
          <t>atp</t>
        </is>
      </c>
      <c r="C1591" s="14" t="inlineStr">
        <is>
          <t>nga</t>
        </is>
      </c>
      <c r="D1591" s="14" t="inlineStr">
        <is>
          <t>cem</t>
        </is>
      </c>
      <c r="E1591" s="14" t="inlineStr">
        <is>
          <t>POSTTAX</t>
        </is>
      </c>
      <c r="F1591" s="78" t="inlineStr">
        <is>
          <t>POSTTAX(INDEX(AD$369:AD$380,$D2065),AD2056,$E2065)</t>
        </is>
      </c>
    </row>
    <row r="1592">
      <c r="A1592" s="14" t="n">
        <v>2066</v>
      </c>
      <c r="B1592" s="14" t="inlineStr">
        <is>
          <t>atp</t>
        </is>
      </c>
      <c r="C1592" s="14" t="inlineStr">
        <is>
          <t>gso</t>
        </is>
      </c>
      <c r="D1592" s="14" t="inlineStr">
        <is>
          <t>cem</t>
        </is>
      </c>
      <c r="E1592" s="14" t="inlineStr">
        <is>
          <t>POSTTAX</t>
        </is>
      </c>
      <c r="F1592" s="78" t="inlineStr">
        <is>
          <t>POSTTAX(INDEX(AD$369:AD$380,$D2066),AD2057,$E2066)</t>
        </is>
      </c>
    </row>
    <row r="1593">
      <c r="A1593" s="14" t="n">
        <v>2067</v>
      </c>
      <c r="B1593" s="14" t="inlineStr">
        <is>
          <t>atp</t>
        </is>
      </c>
      <c r="C1593" s="14" t="inlineStr">
        <is>
          <t>die</t>
        </is>
      </c>
      <c r="D1593" s="14" t="inlineStr">
        <is>
          <t>cem</t>
        </is>
      </c>
      <c r="E1593" s="14" t="inlineStr">
        <is>
          <t>POSTTAX</t>
        </is>
      </c>
      <c r="F1593" s="78" t="inlineStr">
        <is>
          <t>POSTTAX(INDEX(AD$369:AD$380,$D2067),AD2058,$E2067)</t>
        </is>
      </c>
    </row>
    <row r="1594">
      <c r="A1594" s="14" t="n">
        <v>2068</v>
      </c>
      <c r="B1594" s="14" t="inlineStr">
        <is>
          <t>atp</t>
        </is>
      </c>
      <c r="C1594" s="14" t="inlineStr">
        <is>
          <t>lpg</t>
        </is>
      </c>
      <c r="D1594" s="14" t="inlineStr">
        <is>
          <t>cem</t>
        </is>
      </c>
      <c r="E1594" s="14" t="inlineStr">
        <is>
          <t>POSTTAX</t>
        </is>
      </c>
      <c r="F1594" s="78" t="inlineStr">
        <is>
          <t>POSTTAX(INDEX(AD$369:AD$380,$D2068),AD2059,$E2068)</t>
        </is>
      </c>
    </row>
    <row r="1595">
      <c r="A1595" s="14" t="n">
        <v>2069</v>
      </c>
      <c r="B1595" s="14" t="inlineStr">
        <is>
          <t>atp</t>
        </is>
      </c>
      <c r="C1595" s="14" t="inlineStr">
        <is>
          <t>ker</t>
        </is>
      </c>
      <c r="D1595" s="14" t="inlineStr">
        <is>
          <t>cem</t>
        </is>
      </c>
      <c r="E1595" s="14" t="inlineStr">
        <is>
          <t>POSTTAX</t>
        </is>
      </c>
      <c r="F1595" s="78" t="inlineStr">
        <is>
          <t>POSTTAX(INDEX(AD$369:AD$380,$D2069),AD2060,$E2069)</t>
        </is>
      </c>
    </row>
    <row r="1596">
      <c r="A1596" s="14" t="n">
        <v>2070</v>
      </c>
      <c r="B1596" s="14" t="inlineStr">
        <is>
          <t>atp</t>
        </is>
      </c>
      <c r="C1596" s="14" t="inlineStr">
        <is>
          <t>oop</t>
        </is>
      </c>
      <c r="D1596" s="14" t="inlineStr">
        <is>
          <t>cem</t>
        </is>
      </c>
      <c r="E1596" s="14" t="inlineStr">
        <is>
          <t>POSTTAX</t>
        </is>
      </c>
      <c r="F1596" s="78" t="inlineStr">
        <is>
          <t>POSTTAX(INDEX(AD$369:AD$380,$D2070),AD2061,$E2070)</t>
        </is>
      </c>
    </row>
    <row r="1597">
      <c r="A1597" s="14" t="n">
        <v>2071</v>
      </c>
      <c r="B1597" s="14" t="inlineStr">
        <is>
          <t>atp</t>
        </is>
      </c>
      <c r="C1597" s="14" t="inlineStr">
        <is>
          <t>bio</t>
        </is>
      </c>
      <c r="D1597" s="14" t="inlineStr">
        <is>
          <t>cem</t>
        </is>
      </c>
      <c r="E1597" s="14" t="inlineStr">
        <is>
          <t>POSTTAX</t>
        </is>
      </c>
      <c r="F1597" s="78" t="inlineStr">
        <is>
          <t>POSTTAX(INDEX(AD$369:AD$380,$D2071),AD2062,$E2071)</t>
        </is>
      </c>
    </row>
    <row r="1598">
      <c r="A1598" s="14" t="n">
        <v>2073</v>
      </c>
      <c r="B1598" s="14" t="inlineStr">
        <is>
          <t>shp</t>
        </is>
      </c>
      <c r="C1598" s="14" t="inlineStr">
        <is>
          <t>coa</t>
        </is>
      </c>
      <c r="D1598" s="14" t="inlineStr">
        <is>
          <t>cem</t>
        </is>
      </c>
      <c r="E1598" s="14" t="inlineStr">
        <is>
          <t>SHADOWGJ</t>
        </is>
      </c>
      <c r="F1598" s="78" t="inlineStr">
        <is>
          <t>SHADOWGJ(INDEX(AD$297:AD$313,$E2073),$D2073)</t>
        </is>
      </c>
    </row>
    <row r="1599">
      <c r="A1599" s="14" t="n">
        <v>2074</v>
      </c>
      <c r="B1599" s="14" t="inlineStr">
        <is>
          <t>shp</t>
        </is>
      </c>
      <c r="C1599" s="14" t="inlineStr">
        <is>
          <t>nga</t>
        </is>
      </c>
      <c r="D1599" s="14" t="inlineStr">
        <is>
          <t>cem</t>
        </is>
      </c>
      <c r="E1599" s="14" t="inlineStr">
        <is>
          <t>SHADOWGJ</t>
        </is>
      </c>
      <c r="F1599" s="78" t="inlineStr">
        <is>
          <t>SHADOWGJ(INDEX(AD$297:AD$313,$E2074),$D2074)</t>
        </is>
      </c>
    </row>
    <row r="1600">
      <c r="A1600" s="14" t="n">
        <v>2075</v>
      </c>
      <c r="B1600" s="14" t="inlineStr">
        <is>
          <t>shp</t>
        </is>
      </c>
      <c r="C1600" s="14" t="inlineStr">
        <is>
          <t>gso</t>
        </is>
      </c>
      <c r="D1600" s="14" t="inlineStr">
        <is>
          <t>cem</t>
        </is>
      </c>
      <c r="E1600" s="14" t="inlineStr">
        <is>
          <t>SHADOWGJ</t>
        </is>
      </c>
      <c r="F1600" s="78" t="inlineStr">
        <is>
          <t>SHADOWGJ(INDEX(AD$297:AD$313,$E2075),$D2075)</t>
        </is>
      </c>
    </row>
    <row r="1601">
      <c r="A1601" s="14" t="n">
        <v>2076</v>
      </c>
      <c r="B1601" s="14" t="inlineStr">
        <is>
          <t>shp</t>
        </is>
      </c>
      <c r="C1601" s="14" t="inlineStr">
        <is>
          <t>die</t>
        </is>
      </c>
      <c r="D1601" s="14" t="inlineStr">
        <is>
          <t>cem</t>
        </is>
      </c>
      <c r="E1601" s="14" t="inlineStr">
        <is>
          <t>SHADOWGJ</t>
        </is>
      </c>
      <c r="F1601" s="78" t="inlineStr">
        <is>
          <t>SHADOWGJ(INDEX(AD$297:AD$313,$E2076),$D2076)</t>
        </is>
      </c>
    </row>
    <row r="1602">
      <c r="A1602" s="14" t="n">
        <v>2077</v>
      </c>
      <c r="B1602" s="14" t="inlineStr">
        <is>
          <t>shp</t>
        </is>
      </c>
      <c r="C1602" s="14" t="inlineStr">
        <is>
          <t>lpg</t>
        </is>
      </c>
      <c r="D1602" s="14" t="inlineStr">
        <is>
          <t>cem</t>
        </is>
      </c>
      <c r="E1602" s="14" t="inlineStr">
        <is>
          <t>SHADOWGJ</t>
        </is>
      </c>
      <c r="F1602" s="78" t="inlineStr">
        <is>
          <t>SHADOWGJ(INDEX(AD$297:AD$313,$E2077),$D2077)</t>
        </is>
      </c>
    </row>
    <row r="1603">
      <c r="A1603" s="14" t="n">
        <v>2078</v>
      </c>
      <c r="B1603" s="14" t="inlineStr">
        <is>
          <t>shp</t>
        </is>
      </c>
      <c r="C1603" s="14" t="inlineStr">
        <is>
          <t>ker</t>
        </is>
      </c>
      <c r="D1603" s="14" t="inlineStr">
        <is>
          <t>cem</t>
        </is>
      </c>
      <c r="E1603" s="14" t="inlineStr">
        <is>
          <t>SHADOWGJ</t>
        </is>
      </c>
      <c r="F1603" s="78" t="inlineStr">
        <is>
          <t>SHADOWGJ(INDEX(AD$297:AD$313,$E2078),$D2078)</t>
        </is>
      </c>
    </row>
    <row r="1604">
      <c r="A1604" s="14" t="n">
        <v>2079</v>
      </c>
      <c r="B1604" s="14" t="inlineStr">
        <is>
          <t>shp</t>
        </is>
      </c>
      <c r="C1604" s="14" t="inlineStr">
        <is>
          <t>oop</t>
        </is>
      </c>
      <c r="D1604" s="14" t="inlineStr">
        <is>
          <t>cem</t>
        </is>
      </c>
      <c r="E1604" s="14" t="inlineStr">
        <is>
          <t>SHADOWGJ</t>
        </is>
      </c>
      <c r="F1604" s="78" t="inlineStr">
        <is>
          <t>SHADOWGJ(INDEX(AD$297:AD$313,$E2079),$D2079)</t>
        </is>
      </c>
    </row>
    <row r="1605">
      <c r="A1605" s="14" t="n">
        <v>2080</v>
      </c>
      <c r="B1605" s="14" t="inlineStr">
        <is>
          <t>shp</t>
        </is>
      </c>
      <c r="C1605" s="14" t="inlineStr">
        <is>
          <t>bio</t>
        </is>
      </c>
      <c r="D1605" s="14" t="inlineStr">
        <is>
          <t>cem</t>
        </is>
      </c>
      <c r="E1605" s="14" t="inlineStr">
        <is>
          <t>SHADOWGJ</t>
        </is>
      </c>
      <c r="F1605" s="78" t="inlineStr">
        <is>
          <t>SHADOWGJ(INDEX(AD$297:AD$313,$E2080),$D2080)</t>
        </is>
      </c>
    </row>
    <row r="1606">
      <c r="A1606" s="14" t="n">
        <v>2082</v>
      </c>
      <c r="B1606" s="14" t="inlineStr">
        <is>
          <t>ener</t>
        </is>
      </c>
      <c r="C1606" s="14" t="inlineStr">
        <is>
          <t>coa</t>
        </is>
      </c>
      <c r="D1606" s="14" t="inlineStr">
        <is>
          <t>cem</t>
        </is>
      </c>
      <c r="E1606" s="14" t="inlineStr">
        <is>
          <t>FUELUSE</t>
        </is>
      </c>
      <c r="F1606" s="78" t="inlineStr">
        <is>
          <t>FUELUSE(AC2082,AD2064,AC2064,AD2073,AC2073,AD$7,$D2082,$E2082,$F2082,$G2082)</t>
        </is>
      </c>
    </row>
    <row r="1607">
      <c r="A1607" s="14" t="n">
        <v>2083</v>
      </c>
      <c r="B1607" s="14" t="inlineStr">
        <is>
          <t>ener</t>
        </is>
      </c>
      <c r="C1607" s="14" t="inlineStr">
        <is>
          <t>nga</t>
        </is>
      </c>
      <c r="D1607" s="14" t="inlineStr">
        <is>
          <t>cem</t>
        </is>
      </c>
      <c r="E1607" s="14" t="inlineStr">
        <is>
          <t>FUELUSE</t>
        </is>
      </c>
      <c r="F1607" s="78" t="inlineStr">
        <is>
          <t>FUELUSE(AC2083,AD2065,AC2065,AD2074,AC2074,AD$7,$D2083,$E2083,$F2083,$G2083)</t>
        </is>
      </c>
    </row>
    <row r="1608">
      <c r="A1608" s="14" t="n">
        <v>2084</v>
      </c>
      <c r="B1608" s="14" t="inlineStr">
        <is>
          <t>ener</t>
        </is>
      </c>
      <c r="C1608" s="14" t="inlineStr">
        <is>
          <t>gso</t>
        </is>
      </c>
      <c r="D1608" s="14" t="inlineStr">
        <is>
          <t>cem</t>
        </is>
      </c>
      <c r="E1608" s="14" t="inlineStr">
        <is>
          <t>FUELUSE</t>
        </is>
      </c>
      <c r="F1608" s="78" t="inlineStr">
        <is>
          <t>FUELUSE(AC2084,AD2066,AC2066,AD2075,AC2075,AD$7,$D2084,$E2084,$F2084,$G2084)</t>
        </is>
      </c>
    </row>
    <row r="1609">
      <c r="A1609" s="14" t="n">
        <v>2085</v>
      </c>
      <c r="B1609" s="14" t="inlineStr">
        <is>
          <t>ener</t>
        </is>
      </c>
      <c r="C1609" s="14" t="inlineStr">
        <is>
          <t>die</t>
        </is>
      </c>
      <c r="D1609" s="14" t="inlineStr">
        <is>
          <t>cem</t>
        </is>
      </c>
      <c r="E1609" s="14" t="inlineStr">
        <is>
          <t>FUELUSE</t>
        </is>
      </c>
      <c r="F1609" s="78" t="inlineStr">
        <is>
          <t>FUELUSE(AC2085,AD2067,AC2067,AD2076,AC2076,AD$7,$D2085,$E2085,$F2085,$G2085)</t>
        </is>
      </c>
    </row>
    <row r="1610">
      <c r="A1610" s="14" t="n">
        <v>2086</v>
      </c>
      <c r="B1610" s="14" t="inlineStr">
        <is>
          <t>ener</t>
        </is>
      </c>
      <c r="C1610" s="14" t="inlineStr">
        <is>
          <t>lpg</t>
        </is>
      </c>
      <c r="D1610" s="14" t="inlineStr">
        <is>
          <t>cem</t>
        </is>
      </c>
      <c r="E1610" s="14" t="inlineStr">
        <is>
          <t>FUELUSE</t>
        </is>
      </c>
      <c r="F1610" s="78" t="inlineStr">
        <is>
          <t>FUELUSE(AC2086,AD2068,AC2068,AD2077,AC2077,AD$7,$D2086,$E2086,$F2086,$G2086)</t>
        </is>
      </c>
    </row>
    <row r="1611">
      <c r="A1611" s="14" t="n">
        <v>2087</v>
      </c>
      <c r="B1611" s="14" t="inlineStr">
        <is>
          <t>ener</t>
        </is>
      </c>
      <c r="C1611" s="14" t="inlineStr">
        <is>
          <t>ker</t>
        </is>
      </c>
      <c r="D1611" s="14" t="inlineStr">
        <is>
          <t>cem</t>
        </is>
      </c>
      <c r="E1611" s="14" t="inlineStr">
        <is>
          <t>FUELUSE</t>
        </is>
      </c>
      <c r="F1611" s="78" t="inlineStr">
        <is>
          <t>FUELUSE(AC2087,AD2069,AC2069,AD2078,AC2078,AD$7,$D2087,$E2087,$F2087,$G2087)</t>
        </is>
      </c>
    </row>
    <row r="1612">
      <c r="A1612" s="14" t="n">
        <v>2088</v>
      </c>
      <c r="B1612" s="14" t="inlineStr">
        <is>
          <t>ener</t>
        </is>
      </c>
      <c r="C1612" s="14" t="inlineStr">
        <is>
          <t>oop</t>
        </is>
      </c>
      <c r="D1612" s="14" t="inlineStr">
        <is>
          <t>cem</t>
        </is>
      </c>
      <c r="E1612" s="14" t="inlineStr">
        <is>
          <t>FUELUSE</t>
        </is>
      </c>
      <c r="F1612" s="78" t="inlineStr">
        <is>
          <t>FUELUSE(AC2088,AD2070,AC2070,AD2079,AC2079,AD$7,$D2088,$E2088,$F2088,$G2088)</t>
        </is>
      </c>
    </row>
    <row r="1613">
      <c r="A1613" s="14" t="n">
        <v>2089</v>
      </c>
      <c r="B1613" s="14" t="inlineStr">
        <is>
          <t>ener</t>
        </is>
      </c>
      <c r="C1613" s="14" t="inlineStr">
        <is>
          <t>bio</t>
        </is>
      </c>
      <c r="D1613" s="14" t="inlineStr">
        <is>
          <t>cem</t>
        </is>
      </c>
      <c r="E1613" s="14" t="inlineStr">
        <is>
          <t>FUELUSE</t>
        </is>
      </c>
      <c r="F1613" s="78" t="inlineStr">
        <is>
          <t>FUELUSE(AC2089,AD2071,AC2071,AD2080,AC2080,AD$7,$D2089,$E2089,$F2089,$G2089)</t>
        </is>
      </c>
    </row>
    <row r="1614">
      <c r="A1614" s="14" t="n">
        <v>2091</v>
      </c>
      <c r="B1614" s="14" t="inlineStr">
        <is>
          <t>co2</t>
        </is>
      </c>
      <c r="C1614" s="14" t="inlineStr">
        <is>
          <t>coa</t>
        </is>
      </c>
      <c r="D1614" s="14" t="inlineStr">
        <is>
          <t>cem</t>
        </is>
      </c>
      <c r="E1614" s="14" t="inlineStr">
        <is>
          <t>EMISSIONS</t>
        </is>
      </c>
      <c r="F1614" s="78" t="inlineStr">
        <is>
          <t>EMISSIONS(AD2082,Settings!$C$13,$D2091)</t>
        </is>
      </c>
    </row>
    <row r="1615">
      <c r="A1615" s="14" t="n">
        <v>2092</v>
      </c>
      <c r="B1615" s="14" t="inlineStr">
        <is>
          <t>co2</t>
        </is>
      </c>
      <c r="C1615" s="14" t="inlineStr">
        <is>
          <t>nga</t>
        </is>
      </c>
      <c r="D1615" s="14" t="inlineStr">
        <is>
          <t>cem</t>
        </is>
      </c>
      <c r="E1615" s="14" t="inlineStr">
        <is>
          <t>EMISSIONS</t>
        </is>
      </c>
      <c r="F1615" s="78" t="inlineStr">
        <is>
          <t>EMISSIONS(AD2083,Settings!$C$13,$D2092)</t>
        </is>
      </c>
    </row>
    <row r="1616">
      <c r="A1616" s="14" t="n">
        <v>2093</v>
      </c>
      <c r="B1616" s="14" t="inlineStr">
        <is>
          <t>co2</t>
        </is>
      </c>
      <c r="C1616" s="14" t="inlineStr">
        <is>
          <t>gso</t>
        </is>
      </c>
      <c r="D1616" s="14" t="inlineStr">
        <is>
          <t>cem</t>
        </is>
      </c>
      <c r="E1616" s="14" t="inlineStr">
        <is>
          <t>EMISSIONS</t>
        </is>
      </c>
      <c r="F1616" s="78" t="inlineStr">
        <is>
          <t>EMISSIONS(AD2084,Settings!$C$13,$D2093)</t>
        </is>
      </c>
    </row>
    <row r="1617">
      <c r="A1617" s="14" t="n">
        <v>2094</v>
      </c>
      <c r="B1617" s="14" t="inlineStr">
        <is>
          <t>co2</t>
        </is>
      </c>
      <c r="C1617" s="14" t="inlineStr">
        <is>
          <t>die</t>
        </is>
      </c>
      <c r="D1617" s="14" t="inlineStr">
        <is>
          <t>cem</t>
        </is>
      </c>
      <c r="E1617" s="14" t="inlineStr">
        <is>
          <t>EMISSIONS</t>
        </is>
      </c>
      <c r="F1617" s="78" t="inlineStr">
        <is>
          <t>EMISSIONS(AD2085,Settings!$C$13,$D2094)</t>
        </is>
      </c>
    </row>
    <row r="1618">
      <c r="A1618" s="14" t="n">
        <v>2095</v>
      </c>
      <c r="B1618" s="14" t="inlineStr">
        <is>
          <t>co2</t>
        </is>
      </c>
      <c r="C1618" s="14" t="inlineStr">
        <is>
          <t>lpg</t>
        </is>
      </c>
      <c r="D1618" s="14" t="inlineStr">
        <is>
          <t>cem</t>
        </is>
      </c>
      <c r="E1618" s="14" t="inlineStr">
        <is>
          <t>EMISSIONS</t>
        </is>
      </c>
      <c r="F1618" s="78" t="inlineStr">
        <is>
          <t>EMISSIONS(AD2086,Settings!$C$13,$D2095)</t>
        </is>
      </c>
    </row>
    <row r="1619">
      <c r="A1619" s="14" t="n">
        <v>2096</v>
      </c>
      <c r="B1619" s="14" t="inlineStr">
        <is>
          <t>co2</t>
        </is>
      </c>
      <c r="C1619" s="14" t="inlineStr">
        <is>
          <t>ker</t>
        </is>
      </c>
      <c r="D1619" s="14" t="inlineStr">
        <is>
          <t>cem</t>
        </is>
      </c>
      <c r="E1619" s="14" t="inlineStr">
        <is>
          <t>EMISSIONS</t>
        </is>
      </c>
      <c r="F1619" s="78" t="inlineStr">
        <is>
          <t>EMISSIONS(AD2087,Settings!$C$13,$D2096)</t>
        </is>
      </c>
    </row>
    <row r="1620">
      <c r="A1620" s="14" t="n">
        <v>2097</v>
      </c>
      <c r="B1620" s="14" t="inlineStr">
        <is>
          <t>co2</t>
        </is>
      </c>
      <c r="C1620" s="14" t="inlineStr">
        <is>
          <t>oop</t>
        </is>
      </c>
      <c r="D1620" s="14" t="inlineStr">
        <is>
          <t>cem</t>
        </is>
      </c>
      <c r="E1620" s="14" t="inlineStr">
        <is>
          <t>EMISSIONS</t>
        </is>
      </c>
      <c r="F1620" s="78" t="inlineStr">
        <is>
          <t>EMISSIONS(AD2088,Settings!$C$13,$D2097)</t>
        </is>
      </c>
    </row>
    <row r="1621">
      <c r="A1621" s="14" t="n">
        <v>2098</v>
      </c>
      <c r="B1621" s="14" t="inlineStr">
        <is>
          <t>co2</t>
        </is>
      </c>
      <c r="C1621" s="14" t="inlineStr">
        <is>
          <t>bio</t>
        </is>
      </c>
      <c r="D1621" s="14" t="inlineStr">
        <is>
          <t>cem</t>
        </is>
      </c>
      <c r="E1621" s="14" t="inlineStr">
        <is>
          <t>EMISSIONS</t>
        </is>
      </c>
      <c r="F1621" s="78" t="inlineStr">
        <is>
          <t>EMISSIONS(AD2089,Settings!$C$13,$D2098)</t>
        </is>
      </c>
    </row>
    <row r="1622">
      <c r="A1622" s="14" t="n">
        <v>2100</v>
      </c>
      <c r="B1622" s="14" t="inlineStr">
        <is>
          <t>rtx</t>
        </is>
      </c>
      <c r="C1622" s="14" t="inlineStr">
        <is>
          <t>coa</t>
        </is>
      </c>
      <c r="D1622" s="14" t="inlineStr">
        <is>
          <t>cem</t>
        </is>
      </c>
      <c r="E1622" s="14" t="inlineStr">
        <is>
          <t>REVENUE</t>
        </is>
      </c>
      <c r="F1622" s="78" t="inlineStr">
        <is>
          <t>REVENUE(AD2082,Settings!$C$13,INDEX(AD$395:AD$406,$D2100)+INDEX(AD$382:AD$393,$D2100))</t>
        </is>
      </c>
    </row>
    <row r="1623">
      <c r="A1623" s="14" t="n">
        <v>2101</v>
      </c>
      <c r="B1623" s="14" t="inlineStr">
        <is>
          <t>rtx</t>
        </is>
      </c>
      <c r="C1623" s="14" t="inlineStr">
        <is>
          <t>nga</t>
        </is>
      </c>
      <c r="D1623" s="14" t="inlineStr">
        <is>
          <t>cem</t>
        </is>
      </c>
      <c r="E1623" s="14" t="inlineStr">
        <is>
          <t>REVENUE</t>
        </is>
      </c>
      <c r="F1623" s="78" t="inlineStr">
        <is>
          <t>REVENUE(AD2083,Settings!$C$13,INDEX(AD$395:AD$406,$D2101)+INDEX(AD$382:AD$393,$D2101))</t>
        </is>
      </c>
    </row>
    <row r="1624">
      <c r="A1624" s="14" t="n">
        <v>2102</v>
      </c>
      <c r="B1624" s="14" t="inlineStr">
        <is>
          <t>rtx</t>
        </is>
      </c>
      <c r="C1624" s="14" t="inlineStr">
        <is>
          <t>gso</t>
        </is>
      </c>
      <c r="D1624" s="14" t="inlineStr">
        <is>
          <t>cem</t>
        </is>
      </c>
      <c r="E1624" s="14" t="inlineStr">
        <is>
          <t>REVENUE</t>
        </is>
      </c>
      <c r="F1624" s="78" t="inlineStr">
        <is>
          <t>REVENUE(AD2084,Settings!$C$13,INDEX(AD$395:AD$406,$D2102)+INDEX(AD$382:AD$393,$D2102))</t>
        </is>
      </c>
    </row>
    <row r="1625">
      <c r="A1625" s="14" t="n">
        <v>2103</v>
      </c>
      <c r="B1625" s="14" t="inlineStr">
        <is>
          <t>rtx</t>
        </is>
      </c>
      <c r="C1625" s="14" t="inlineStr">
        <is>
          <t>die</t>
        </is>
      </c>
      <c r="D1625" s="14" t="inlineStr">
        <is>
          <t>cem</t>
        </is>
      </c>
      <c r="E1625" s="14" t="inlineStr">
        <is>
          <t>REVENUE</t>
        </is>
      </c>
      <c r="F1625" s="78" t="inlineStr">
        <is>
          <t>REVENUE(AD2085,Settings!$C$13,INDEX(AD$395:AD$406,$D2103)+INDEX(AD$382:AD$393,$D2103))</t>
        </is>
      </c>
    </row>
    <row r="1626">
      <c r="A1626" s="14" t="n">
        <v>2104</v>
      </c>
      <c r="B1626" s="14" t="inlineStr">
        <is>
          <t>rtx</t>
        </is>
      </c>
      <c r="C1626" s="14" t="inlineStr">
        <is>
          <t>lpg</t>
        </is>
      </c>
      <c r="D1626" s="14" t="inlineStr">
        <is>
          <t>cem</t>
        </is>
      </c>
      <c r="E1626" s="14" t="inlineStr">
        <is>
          <t>REVENUE</t>
        </is>
      </c>
      <c r="F1626" s="78" t="inlineStr">
        <is>
          <t>REVENUE(AD2086,Settings!$C$13,INDEX(AD$395:AD$406,$D2104)+INDEX(AD$382:AD$393,$D2104))</t>
        </is>
      </c>
    </row>
    <row r="1627">
      <c r="A1627" s="14" t="n">
        <v>2105</v>
      </c>
      <c r="B1627" s="14" t="inlineStr">
        <is>
          <t>rtx</t>
        </is>
      </c>
      <c r="C1627" s="14" t="inlineStr">
        <is>
          <t>ker</t>
        </is>
      </c>
      <c r="D1627" s="14" t="inlineStr">
        <is>
          <t>cem</t>
        </is>
      </c>
      <c r="E1627" s="14" t="inlineStr">
        <is>
          <t>REVENUE</t>
        </is>
      </c>
      <c r="F1627" s="78" t="inlineStr">
        <is>
          <t>REVENUE(AD2087,Settings!$C$13,INDEX(AD$395:AD$406,$D2105)+INDEX(AD$382:AD$393,$D2105))</t>
        </is>
      </c>
    </row>
    <row r="1628">
      <c r="A1628" s="14" t="n">
        <v>2106</v>
      </c>
      <c r="B1628" s="14" t="inlineStr">
        <is>
          <t>rtx</t>
        </is>
      </c>
      <c r="C1628" s="14" t="inlineStr">
        <is>
          <t>oop</t>
        </is>
      </c>
      <c r="D1628" s="14" t="inlineStr">
        <is>
          <t>cem</t>
        </is>
      </c>
      <c r="E1628" s="14" t="inlineStr">
        <is>
          <t>REVENUE</t>
        </is>
      </c>
      <c r="F1628" s="78" t="inlineStr">
        <is>
          <t>REVENUE(AD2088,Settings!$C$13,INDEX(AD$395:AD$406,$D2106)+INDEX(AD$382:AD$393,$D2106))</t>
        </is>
      </c>
    </row>
    <row r="1629">
      <c r="A1629" s="14" t="n">
        <v>2107</v>
      </c>
      <c r="B1629" s="14" t="inlineStr">
        <is>
          <t>rtx</t>
        </is>
      </c>
      <c r="C1629" s="14" t="inlineStr">
        <is>
          <t>bio</t>
        </is>
      </c>
      <c r="D1629" s="14" t="inlineStr">
        <is>
          <t>cem</t>
        </is>
      </c>
      <c r="E1629" s="14" t="inlineStr">
        <is>
          <t>REVENUE</t>
        </is>
      </c>
      <c r="F1629" s="78" t="inlineStr">
        <is>
          <t>REVENUE(AD2089,Settings!$C$13,INDEX(AD$395:AD$406,$D2107)+INDEX(AD$382:AD$393,$D2107))</t>
        </is>
      </c>
    </row>
    <row r="1630">
      <c r="A1630" s="14" t="n">
        <v>2109</v>
      </c>
      <c r="B1630" s="14" t="inlineStr">
        <is>
          <t>rsub</t>
        </is>
      </c>
      <c r="C1630" s="14" t="inlineStr">
        <is>
          <t>coa</t>
        </is>
      </c>
      <c r="D1630" s="14" t="inlineStr">
        <is>
          <t>cem</t>
        </is>
      </c>
      <c r="E1630" s="14" t="inlineStr">
        <is>
          <t>REVENUE</t>
        </is>
      </c>
      <c r="F1630" s="78" t="inlineStr">
        <is>
          <t>REVENUE(AD2082,Settings!$C$13,INDEX(AD$408:AD$419,$D2109))</t>
        </is>
      </c>
    </row>
    <row r="1631">
      <c r="A1631" s="14" t="n">
        <v>2110</v>
      </c>
      <c r="B1631" s="14" t="inlineStr">
        <is>
          <t>rsub</t>
        </is>
      </c>
      <c r="C1631" s="14" t="inlineStr">
        <is>
          <t>nga</t>
        </is>
      </c>
      <c r="D1631" s="14" t="inlineStr">
        <is>
          <t>cem</t>
        </is>
      </c>
      <c r="E1631" s="14" t="inlineStr">
        <is>
          <t>REVENUE</t>
        </is>
      </c>
      <c r="F1631" s="78" t="inlineStr">
        <is>
          <t>REVENUE(AD2083,Settings!$C$13,INDEX(AD$408:AD$419,$D2110))</t>
        </is>
      </c>
    </row>
    <row r="1632">
      <c r="A1632" s="14" t="n">
        <v>2111</v>
      </c>
      <c r="B1632" s="14" t="inlineStr">
        <is>
          <t>rsub</t>
        </is>
      </c>
      <c r="C1632" s="14" t="inlineStr">
        <is>
          <t>gso</t>
        </is>
      </c>
      <c r="D1632" s="14" t="inlineStr">
        <is>
          <t>cem</t>
        </is>
      </c>
      <c r="E1632" s="14" t="inlineStr">
        <is>
          <t>REVENUE</t>
        </is>
      </c>
      <c r="F1632" s="78" t="inlineStr">
        <is>
          <t>REVENUE(AD2084,Settings!$C$13,INDEX(AD$408:AD$419,$D2111))</t>
        </is>
      </c>
    </row>
    <row r="1633">
      <c r="A1633" s="14" t="n">
        <v>2112</v>
      </c>
      <c r="B1633" s="14" t="inlineStr">
        <is>
          <t>rsub</t>
        </is>
      </c>
      <c r="C1633" s="14" t="inlineStr">
        <is>
          <t>die</t>
        </is>
      </c>
      <c r="D1633" s="14" t="inlineStr">
        <is>
          <t>cem</t>
        </is>
      </c>
      <c r="E1633" s="14" t="inlineStr">
        <is>
          <t>REVENUE</t>
        </is>
      </c>
      <c r="F1633" s="78" t="inlineStr">
        <is>
          <t>REVENUE(AD2085,Settings!$C$13,INDEX(AD$408:AD$419,$D2112))</t>
        </is>
      </c>
    </row>
    <row r="1634">
      <c r="A1634" s="14" t="n">
        <v>2113</v>
      </c>
      <c r="B1634" s="14" t="inlineStr">
        <is>
          <t>rsub</t>
        </is>
      </c>
      <c r="C1634" s="14" t="inlineStr">
        <is>
          <t>lpg</t>
        </is>
      </c>
      <c r="D1634" s="14" t="inlineStr">
        <is>
          <t>cem</t>
        </is>
      </c>
      <c r="E1634" s="14" t="inlineStr">
        <is>
          <t>REVENUE</t>
        </is>
      </c>
      <c r="F1634" s="78" t="inlineStr">
        <is>
          <t>REVENUE(AD2086,Settings!$C$13,INDEX(AD$408:AD$419,$D2113))</t>
        </is>
      </c>
    </row>
    <row r="1635">
      <c r="A1635" s="14" t="n">
        <v>2114</v>
      </c>
      <c r="B1635" s="14" t="inlineStr">
        <is>
          <t>rsub</t>
        </is>
      </c>
      <c r="C1635" s="14" t="inlineStr">
        <is>
          <t>ker</t>
        </is>
      </c>
      <c r="D1635" s="14" t="inlineStr">
        <is>
          <t>cem</t>
        </is>
      </c>
      <c r="E1635" s="14" t="inlineStr">
        <is>
          <t>REVENUE</t>
        </is>
      </c>
      <c r="F1635" s="78" t="inlineStr">
        <is>
          <t>REVENUE(AD2087,Settings!$C$13,INDEX(AD$408:AD$419,$D2114))</t>
        </is>
      </c>
    </row>
    <row r="1636">
      <c r="A1636" s="14" t="n">
        <v>2115</v>
      </c>
      <c r="B1636" s="14" t="inlineStr">
        <is>
          <t>rsub</t>
        </is>
      </c>
      <c r="C1636" s="14" t="inlineStr">
        <is>
          <t>oop</t>
        </is>
      </c>
      <c r="D1636" s="14" t="inlineStr">
        <is>
          <t>cem</t>
        </is>
      </c>
      <c r="E1636" s="14" t="inlineStr">
        <is>
          <t>REVENUE</t>
        </is>
      </c>
      <c r="F1636" s="78" t="inlineStr">
        <is>
          <t>REVENUE(AD2088,Settings!$C$13,INDEX(AD$408:AD$419,$D2115))</t>
        </is>
      </c>
    </row>
    <row r="1637">
      <c r="A1637" s="14" t="n">
        <v>2116</v>
      </c>
      <c r="B1637" s="14" t="inlineStr">
        <is>
          <t>rsub</t>
        </is>
      </c>
      <c r="C1637" s="14" t="inlineStr">
        <is>
          <t>bio</t>
        </is>
      </c>
      <c r="D1637" s="14" t="inlineStr">
        <is>
          <t>cem</t>
        </is>
      </c>
      <c r="E1637" s="14" t="inlineStr">
        <is>
          <t>REVENUE</t>
        </is>
      </c>
      <c r="F1637" s="78" t="inlineStr">
        <is>
          <t>REVENUE(AD2089,Settings!$C$13,INDEX(AD$408:AD$419,$D2116))</t>
        </is>
      </c>
    </row>
    <row r="1638">
      <c r="A1638" s="14" t="n">
        <v>2118</v>
      </c>
      <c r="B1638" s="14" t="inlineStr">
        <is>
          <t>rnew</t>
        </is>
      </c>
      <c r="C1638" s="14" t="inlineStr">
        <is>
          <t>coa</t>
        </is>
      </c>
      <c r="D1638" s="14" t="inlineStr">
        <is>
          <t>cem</t>
        </is>
      </c>
      <c r="E1638" s="14" t="inlineStr">
        <is>
          <t>REVENUE</t>
        </is>
      </c>
      <c r="F1638" s="78" t="inlineStr">
        <is>
          <t>REVENUE(AD2082,Settings!$C$13,NEWREVRATE(AD2028,AD2046,AD2037,AD$201,AD2055,$D2118))</t>
        </is>
      </c>
    </row>
    <row r="1639">
      <c r="A1639" s="14" t="n">
        <v>2119</v>
      </c>
      <c r="B1639" s="14" t="inlineStr">
        <is>
          <t>rnew</t>
        </is>
      </c>
      <c r="C1639" s="14" t="inlineStr">
        <is>
          <t>nga</t>
        </is>
      </c>
      <c r="D1639" s="14" t="inlineStr">
        <is>
          <t>cem</t>
        </is>
      </c>
      <c r="E1639" s="14" t="inlineStr">
        <is>
          <t>REVENUE</t>
        </is>
      </c>
      <c r="F1639" s="78" t="inlineStr">
        <is>
          <t>REVENUE(AD2083,Settings!$C$13,NEWREVRATE(AD2029,AD2047,AD2038,AD$201,AD2056,$D2119))</t>
        </is>
      </c>
    </row>
    <row r="1640">
      <c r="A1640" s="14" t="n">
        <v>2120</v>
      </c>
      <c r="B1640" s="14" t="inlineStr">
        <is>
          <t>rnew</t>
        </is>
      </c>
      <c r="C1640" s="14" t="inlineStr">
        <is>
          <t>gso</t>
        </is>
      </c>
      <c r="D1640" s="14" t="inlineStr">
        <is>
          <t>cem</t>
        </is>
      </c>
      <c r="E1640" s="14" t="inlineStr">
        <is>
          <t>REVENUE</t>
        </is>
      </c>
      <c r="F1640" s="78" t="inlineStr">
        <is>
          <t>REVENUE(AD2084,Settings!$C$13,NEWREVRATE(AD2030,AD2048,AD2039,AD$201,AD2057,$D2120))</t>
        </is>
      </c>
    </row>
    <row r="1641">
      <c r="A1641" s="14" t="n">
        <v>2121</v>
      </c>
      <c r="B1641" s="14" t="inlineStr">
        <is>
          <t>rnew</t>
        </is>
      </c>
      <c r="C1641" s="14" t="inlineStr">
        <is>
          <t>die</t>
        </is>
      </c>
      <c r="D1641" s="14" t="inlineStr">
        <is>
          <t>cem</t>
        </is>
      </c>
      <c r="E1641" s="14" t="inlineStr">
        <is>
          <t>REVENUE</t>
        </is>
      </c>
      <c r="F1641" s="78" t="inlineStr">
        <is>
          <t>REVENUE(AD2085,Settings!$C$13,NEWREVRATE(AD2031,AD2049,AD2040,AD$201,AD2058,$D2121))</t>
        </is>
      </c>
    </row>
    <row r="1642">
      <c r="A1642" s="14" t="n">
        <v>2122</v>
      </c>
      <c r="B1642" s="14" t="inlineStr">
        <is>
          <t>rnew</t>
        </is>
      </c>
      <c r="C1642" s="14" t="inlineStr">
        <is>
          <t>lpg</t>
        </is>
      </c>
      <c r="D1642" s="14" t="inlineStr">
        <is>
          <t>cem</t>
        </is>
      </c>
      <c r="E1642" s="14" t="inlineStr">
        <is>
          <t>REVENUE</t>
        </is>
      </c>
      <c r="F1642" s="78" t="inlineStr">
        <is>
          <t>REVENUE(AD2086,Settings!$C$13,NEWREVRATE(AD2032,AD2050,AD2041,AD$201,AD2059,$D2122))</t>
        </is>
      </c>
    </row>
    <row r="1643">
      <c r="A1643" s="14" t="n">
        <v>2123</v>
      </c>
      <c r="B1643" s="14" t="inlineStr">
        <is>
          <t>rnew</t>
        </is>
      </c>
      <c r="C1643" s="14" t="inlineStr">
        <is>
          <t>ker</t>
        </is>
      </c>
      <c r="D1643" s="14" t="inlineStr">
        <is>
          <t>cem</t>
        </is>
      </c>
      <c r="E1643" s="14" t="inlineStr">
        <is>
          <t>REVENUE</t>
        </is>
      </c>
      <c r="F1643" s="78" t="inlineStr">
        <is>
          <t>REVENUE(AD2087,Settings!$C$13,NEWREVRATE(AD2033,AD2051,AD2042,AD$201,AD2060,$D2123))</t>
        </is>
      </c>
    </row>
    <row r="1644">
      <c r="A1644" s="14" t="n">
        <v>2124</v>
      </c>
      <c r="B1644" s="14" t="inlineStr">
        <is>
          <t>rnew</t>
        </is>
      </c>
      <c r="C1644" s="14" t="inlineStr">
        <is>
          <t>oop</t>
        </is>
      </c>
      <c r="D1644" s="14" t="inlineStr">
        <is>
          <t>cem</t>
        </is>
      </c>
      <c r="E1644" s="14" t="inlineStr">
        <is>
          <t>REVENUE</t>
        </is>
      </c>
      <c r="F1644" s="78" t="inlineStr">
        <is>
          <t>REVENUE(AD2088,Settings!$C$13,NEWREVRATE(AD2034,AD2052,AD2043,AD$201,AD2061,$D2124))</t>
        </is>
      </c>
    </row>
    <row r="1645">
      <c r="A1645" s="14" t="n">
        <v>2125</v>
      </c>
      <c r="B1645" s="14" t="inlineStr">
        <is>
          <t>rnew</t>
        </is>
      </c>
      <c r="C1645" s="14" t="inlineStr">
        <is>
          <t>bio</t>
        </is>
      </c>
      <c r="D1645" s="14" t="inlineStr">
        <is>
          <t>cem</t>
        </is>
      </c>
      <c r="E1645" s="14" t="inlineStr">
        <is>
          <t>REVENUE</t>
        </is>
      </c>
      <c r="F1645" s="78" t="inlineStr">
        <is>
          <t>REVENUE(AD2089,Settings!$C$13,NEWREVRATE(AD2035,AD2053,AD2044,AD$201,AD2062,$D2125))</t>
        </is>
      </c>
    </row>
    <row r="1646">
      <c r="A1646" s="14" t="n">
        <v>2129</v>
      </c>
      <c r="B1646" s="14" t="inlineStr">
        <is>
          <t>ctxnew</t>
        </is>
      </c>
      <c r="C1646" s="14" t="inlineStr">
        <is>
          <t>coa</t>
        </is>
      </c>
      <c r="D1646" s="14" t="inlineStr">
        <is>
          <t>omn</t>
        </is>
      </c>
      <c r="E1646" s="14" t="inlineStr">
        <is>
          <t>CARBONTAX</t>
        </is>
      </c>
      <c r="F1646" s="78" t="inlineStr">
        <is>
          <t>CARBONTAX(INDEX(AD$263:AD$279,$F2129),$D2129,INDEX(AD$23:AD$30,$E2129))</t>
        </is>
      </c>
    </row>
    <row r="1647">
      <c r="A1647" s="14" t="n">
        <v>2130</v>
      </c>
      <c r="B1647" s="14" t="inlineStr">
        <is>
          <t>ctxnew</t>
        </is>
      </c>
      <c r="C1647" s="14" t="inlineStr">
        <is>
          <t>nga</t>
        </is>
      </c>
      <c r="D1647" s="14" t="inlineStr">
        <is>
          <t>omn</t>
        </is>
      </c>
      <c r="E1647" s="14" t="inlineStr">
        <is>
          <t>CARBONTAX</t>
        </is>
      </c>
      <c r="F1647" s="78" t="inlineStr">
        <is>
          <t>CARBONTAX(INDEX(AD$263:AD$279,$F2130),$D2130,INDEX(AD$23:AD$30,$E2130))</t>
        </is>
      </c>
    </row>
    <row r="1648">
      <c r="A1648" s="14" t="n">
        <v>2131</v>
      </c>
      <c r="B1648" s="14" t="inlineStr">
        <is>
          <t>ctxnew</t>
        </is>
      </c>
      <c r="C1648" s="14" t="inlineStr">
        <is>
          <t>gso</t>
        </is>
      </c>
      <c r="D1648" s="14" t="inlineStr">
        <is>
          <t>omn</t>
        </is>
      </c>
      <c r="E1648" s="14" t="inlineStr">
        <is>
          <t>CARBONTAX</t>
        </is>
      </c>
      <c r="F1648" s="78" t="inlineStr">
        <is>
          <t>CARBONTAX(INDEX(AD$263:AD$279,$F2131),$D2131,INDEX(AD$23:AD$30,$E2131))</t>
        </is>
      </c>
    </row>
    <row r="1649">
      <c r="A1649" s="14" t="n">
        <v>2132</v>
      </c>
      <c r="B1649" s="14" t="inlineStr">
        <is>
          <t>ctxnew</t>
        </is>
      </c>
      <c r="C1649" s="14" t="inlineStr">
        <is>
          <t>die</t>
        </is>
      </c>
      <c r="D1649" s="14" t="inlineStr">
        <is>
          <t>omn</t>
        </is>
      </c>
      <c r="E1649" s="14" t="inlineStr">
        <is>
          <t>CARBONTAX</t>
        </is>
      </c>
      <c r="F1649" s="78" t="inlineStr">
        <is>
          <t>CARBONTAX(INDEX(AD$263:AD$279,$F2132),$D2132,INDEX(AD$23:AD$30,$E2132))</t>
        </is>
      </c>
    </row>
    <row r="1650">
      <c r="A1650" s="14" t="n">
        <v>2133</v>
      </c>
      <c r="B1650" s="14" t="inlineStr">
        <is>
          <t>ctxnew</t>
        </is>
      </c>
      <c r="C1650" s="14" t="inlineStr">
        <is>
          <t>lpg</t>
        </is>
      </c>
      <c r="D1650" s="14" t="inlineStr">
        <is>
          <t>omn</t>
        </is>
      </c>
      <c r="E1650" s="14" t="inlineStr">
        <is>
          <t>CARBONTAX</t>
        </is>
      </c>
      <c r="F1650" s="78" t="inlineStr">
        <is>
          <t>CARBONTAX(INDEX(AD$263:AD$279,$F2133),$D2133,INDEX(AD$23:AD$30,$E2133))</t>
        </is>
      </c>
    </row>
    <row r="1651">
      <c r="A1651" s="14" t="n">
        <v>2134</v>
      </c>
      <c r="B1651" s="14" t="inlineStr">
        <is>
          <t>ctxnew</t>
        </is>
      </c>
      <c r="C1651" s="14" t="inlineStr">
        <is>
          <t>ker</t>
        </is>
      </c>
      <c r="D1651" s="14" t="inlineStr">
        <is>
          <t>omn</t>
        </is>
      </c>
      <c r="E1651" s="14" t="inlineStr">
        <is>
          <t>CARBONTAX</t>
        </is>
      </c>
      <c r="F1651" s="78" t="inlineStr">
        <is>
          <t>CARBONTAX(INDEX(AD$263:AD$279,$F2134),$D2134,INDEX(AD$23:AD$30,$E2134))</t>
        </is>
      </c>
    </row>
    <row r="1652">
      <c r="A1652" s="14" t="n">
        <v>2135</v>
      </c>
      <c r="B1652" s="14" t="inlineStr">
        <is>
          <t>ctxnew</t>
        </is>
      </c>
      <c r="C1652" s="14" t="inlineStr">
        <is>
          <t>oop</t>
        </is>
      </c>
      <c r="D1652" s="14" t="inlineStr">
        <is>
          <t>omn</t>
        </is>
      </c>
      <c r="E1652" s="14" t="inlineStr">
        <is>
          <t>CARBONTAX</t>
        </is>
      </c>
      <c r="F1652" s="78" t="inlineStr">
        <is>
          <t>CARBONTAX(INDEX(AD$263:AD$279,$F2135),$D2135,INDEX(AD$23:AD$30,$E2135))</t>
        </is>
      </c>
    </row>
    <row r="1653">
      <c r="A1653" s="14" t="n">
        <v>2136</v>
      </c>
      <c r="B1653" s="14" t="inlineStr">
        <is>
          <t>ctxnew</t>
        </is>
      </c>
      <c r="C1653" s="14" t="inlineStr">
        <is>
          <t>bio</t>
        </is>
      </c>
      <c r="D1653" s="14" t="inlineStr">
        <is>
          <t>omn</t>
        </is>
      </c>
      <c r="E1653" s="14" t="inlineStr">
        <is>
          <t>CARBONTAX</t>
        </is>
      </c>
      <c r="F1653" s="78" t="inlineStr">
        <is>
          <t>CARBONTAX(INDEX(AD$263:AD$279,$F2136),$D2136,INDEX(AD$23:AD$30,$E2136))</t>
        </is>
      </c>
    </row>
    <row r="1654">
      <c r="A1654" s="14" t="n">
        <v>2138</v>
      </c>
      <c r="B1654" s="14" t="inlineStr">
        <is>
          <t>ets</t>
        </is>
      </c>
      <c r="C1654" s="14" t="inlineStr">
        <is>
          <t>coa</t>
        </is>
      </c>
      <c r="D1654" s="14" t="inlineStr">
        <is>
          <t>omn</t>
        </is>
      </c>
      <c r="E1654" s="14" t="inlineStr">
        <is>
          <t>ETSCOST</t>
        </is>
      </c>
      <c r="F1654" s="78" t="inlineStr">
        <is>
          <t>ETSCOST(INDEX(AD$280:AD$296,$E2138),$D2138)</t>
        </is>
      </c>
    </row>
    <row r="1655">
      <c r="A1655" s="14" t="n">
        <v>2139</v>
      </c>
      <c r="B1655" s="14" t="inlineStr">
        <is>
          <t>ets</t>
        </is>
      </c>
      <c r="C1655" s="14" t="inlineStr">
        <is>
          <t>nga</t>
        </is>
      </c>
      <c r="D1655" s="14" t="inlineStr">
        <is>
          <t>omn</t>
        </is>
      </c>
      <c r="E1655" s="14" t="inlineStr">
        <is>
          <t>ETSCOST</t>
        </is>
      </c>
      <c r="F1655" s="78" t="inlineStr">
        <is>
          <t>ETSCOST(INDEX(AD$280:AD$296,$E2139),$D2139)</t>
        </is>
      </c>
    </row>
    <row r="1656">
      <c r="A1656" s="14" t="n">
        <v>2140</v>
      </c>
      <c r="B1656" s="14" t="inlineStr">
        <is>
          <t>ets</t>
        </is>
      </c>
      <c r="C1656" s="14" t="inlineStr">
        <is>
          <t>gso</t>
        </is>
      </c>
      <c r="D1656" s="14" t="inlineStr">
        <is>
          <t>omn</t>
        </is>
      </c>
      <c r="E1656" s="14" t="inlineStr">
        <is>
          <t>ETSCOST</t>
        </is>
      </c>
      <c r="F1656" s="78" t="inlineStr">
        <is>
          <t>ETSCOST(INDEX(AD$280:AD$296,$E2140),$D2140)</t>
        </is>
      </c>
    </row>
    <row r="1657">
      <c r="A1657" s="14" t="n">
        <v>2141</v>
      </c>
      <c r="B1657" s="14" t="inlineStr">
        <is>
          <t>ets</t>
        </is>
      </c>
      <c r="C1657" s="14" t="inlineStr">
        <is>
          <t>die</t>
        </is>
      </c>
      <c r="D1657" s="14" t="inlineStr">
        <is>
          <t>omn</t>
        </is>
      </c>
      <c r="E1657" s="14" t="inlineStr">
        <is>
          <t>ETSCOST</t>
        </is>
      </c>
      <c r="F1657" s="78" t="inlineStr">
        <is>
          <t>ETSCOST(INDEX(AD$280:AD$296,$E2141),$D2141)</t>
        </is>
      </c>
    </row>
    <row r="1658">
      <c r="A1658" s="14" t="n">
        <v>2142</v>
      </c>
      <c r="B1658" s="14" t="inlineStr">
        <is>
          <t>ets</t>
        </is>
      </c>
      <c r="C1658" s="14" t="inlineStr">
        <is>
          <t>lpg</t>
        </is>
      </c>
      <c r="D1658" s="14" t="inlineStr">
        <is>
          <t>omn</t>
        </is>
      </c>
      <c r="E1658" s="14" t="inlineStr">
        <is>
          <t>ETSCOST</t>
        </is>
      </c>
      <c r="F1658" s="78" t="inlineStr">
        <is>
          <t>ETSCOST(INDEX(AD$280:AD$296,$E2142),$D2142)</t>
        </is>
      </c>
    </row>
    <row r="1659">
      <c r="A1659" s="14" t="n">
        <v>2143</v>
      </c>
      <c r="B1659" s="14" t="inlineStr">
        <is>
          <t>ets</t>
        </is>
      </c>
      <c r="C1659" s="14" t="inlineStr">
        <is>
          <t>ker</t>
        </is>
      </c>
      <c r="D1659" s="14" t="inlineStr">
        <is>
          <t>omn</t>
        </is>
      </c>
      <c r="E1659" s="14" t="inlineStr">
        <is>
          <t>ETSCOST</t>
        </is>
      </c>
      <c r="F1659" s="78" t="inlineStr">
        <is>
          <t>ETSCOST(INDEX(AD$280:AD$296,$E2143),$D2143)</t>
        </is>
      </c>
    </row>
    <row r="1660">
      <c r="A1660" s="14" t="n">
        <v>2144</v>
      </c>
      <c r="B1660" s="14" t="inlineStr">
        <is>
          <t>ets</t>
        </is>
      </c>
      <c r="C1660" s="14" t="inlineStr">
        <is>
          <t>oop</t>
        </is>
      </c>
      <c r="D1660" s="14" t="inlineStr">
        <is>
          <t>omn</t>
        </is>
      </c>
      <c r="E1660" s="14" t="inlineStr">
        <is>
          <t>ETSCOST</t>
        </is>
      </c>
      <c r="F1660" s="78" t="inlineStr">
        <is>
          <t>ETSCOST(INDEX(AD$280:AD$296,$E2144),$D2144)</t>
        </is>
      </c>
    </row>
    <row r="1661">
      <c r="A1661" s="14" t="n">
        <v>2145</v>
      </c>
      <c r="B1661" s="14" t="inlineStr">
        <is>
          <t>ets</t>
        </is>
      </c>
      <c r="C1661" s="14" t="inlineStr">
        <is>
          <t>bio</t>
        </is>
      </c>
      <c r="D1661" s="14" t="inlineStr">
        <is>
          <t>omn</t>
        </is>
      </c>
      <c r="E1661" s="14" t="inlineStr">
        <is>
          <t>ETSCOST</t>
        </is>
      </c>
      <c r="F1661" s="78" t="inlineStr">
        <is>
          <t>ETSCOST(INDEX(AD$280:AD$296,$E2145),$D2145)</t>
        </is>
      </c>
    </row>
    <row r="1662">
      <c r="A1662" s="14" t="n">
        <v>2147</v>
      </c>
      <c r="B1662" s="14" t="inlineStr">
        <is>
          <t>ntx</t>
        </is>
      </c>
      <c r="C1662" s="14" t="inlineStr">
        <is>
          <t>coa</t>
        </is>
      </c>
      <c r="D1662" s="14" t="inlineStr">
        <is>
          <t>omn</t>
        </is>
      </c>
      <c r="E1662" s="14" t="inlineStr">
        <is>
          <t>NEWEXCISE</t>
        </is>
      </c>
      <c r="F1662" s="78" t="inlineStr">
        <is>
          <t>NEWEXCISE(INDEX(AD$80:AD$93,$D2147),$E2147)</t>
        </is>
      </c>
    </row>
    <row r="1663">
      <c r="A1663" s="14" t="n">
        <v>2148</v>
      </c>
      <c r="B1663" s="14" t="inlineStr">
        <is>
          <t>ntx</t>
        </is>
      </c>
      <c r="C1663" s="14" t="inlineStr">
        <is>
          <t>nga</t>
        </is>
      </c>
      <c r="D1663" s="14" t="inlineStr">
        <is>
          <t>omn</t>
        </is>
      </c>
      <c r="E1663" s="14" t="inlineStr">
        <is>
          <t>NEWEXCISE</t>
        </is>
      </c>
      <c r="F1663" s="78" t="inlineStr">
        <is>
          <t>NEWEXCISE(INDEX(AD$80:AD$93,$D2148),$E2148)</t>
        </is>
      </c>
    </row>
    <row r="1664">
      <c r="A1664" s="14" t="n">
        <v>2149</v>
      </c>
      <c r="B1664" s="14" t="inlineStr">
        <is>
          <t>ntx</t>
        </is>
      </c>
      <c r="C1664" s="14" t="inlineStr">
        <is>
          <t>gso</t>
        </is>
      </c>
      <c r="D1664" s="14" t="inlineStr">
        <is>
          <t>omn</t>
        </is>
      </c>
      <c r="E1664" s="14" t="inlineStr">
        <is>
          <t>NEWEXCISE</t>
        </is>
      </c>
      <c r="F1664" s="78" t="inlineStr">
        <is>
          <t>NEWEXCISE(INDEX(AD$80:AD$93,$D2149),$E2149)</t>
        </is>
      </c>
    </row>
    <row r="1665">
      <c r="A1665" s="14" t="n">
        <v>2150</v>
      </c>
      <c r="B1665" s="14" t="inlineStr">
        <is>
          <t>ntx</t>
        </is>
      </c>
      <c r="C1665" s="14" t="inlineStr">
        <is>
          <t>die</t>
        </is>
      </c>
      <c r="D1665" s="14" t="inlineStr">
        <is>
          <t>omn</t>
        </is>
      </c>
      <c r="E1665" s="14" t="inlineStr">
        <is>
          <t>NEWEXCISE</t>
        </is>
      </c>
      <c r="F1665" s="78" t="inlineStr">
        <is>
          <t>NEWEXCISE(INDEX(AD$80:AD$93,$D2150),$E2150)</t>
        </is>
      </c>
    </row>
    <row r="1666">
      <c r="A1666" s="14" t="n">
        <v>2151</v>
      </c>
      <c r="B1666" s="14" t="inlineStr">
        <is>
          <t>ntx</t>
        </is>
      </c>
      <c r="C1666" s="14" t="inlineStr">
        <is>
          <t>lpg</t>
        </is>
      </c>
      <c r="D1666" s="14" t="inlineStr">
        <is>
          <t>omn</t>
        </is>
      </c>
      <c r="E1666" s="14" t="inlineStr">
        <is>
          <t>NEWEXCISE</t>
        </is>
      </c>
      <c r="F1666" s="78" t="inlineStr">
        <is>
          <t>NEWEXCISE(INDEX(AD$80:AD$93,$D2151),$E2151)</t>
        </is>
      </c>
    </row>
    <row r="1667">
      <c r="A1667" s="14" t="n">
        <v>2152</v>
      </c>
      <c r="B1667" s="14" t="inlineStr">
        <is>
          <t>ntx</t>
        </is>
      </c>
      <c r="C1667" s="14" t="inlineStr">
        <is>
          <t>ker</t>
        </is>
      </c>
      <c r="D1667" s="14" t="inlineStr">
        <is>
          <t>omn</t>
        </is>
      </c>
      <c r="E1667" s="14" t="inlineStr">
        <is>
          <t>NEWEXCISE</t>
        </is>
      </c>
      <c r="F1667" s="78" t="inlineStr">
        <is>
          <t>NEWEXCISE(INDEX(AD$80:AD$93,$D2152),$E2152)</t>
        </is>
      </c>
    </row>
    <row r="1668">
      <c r="A1668" s="14" t="n">
        <v>2153</v>
      </c>
      <c r="B1668" s="14" t="inlineStr">
        <is>
          <t>ntx</t>
        </is>
      </c>
      <c r="C1668" s="14" t="inlineStr">
        <is>
          <t>oop</t>
        </is>
      </c>
      <c r="D1668" s="14" t="inlineStr">
        <is>
          <t>omn</t>
        </is>
      </c>
      <c r="E1668" s="14" t="inlineStr">
        <is>
          <t>NEWEXCISE</t>
        </is>
      </c>
      <c r="F1668" s="78" t="inlineStr">
        <is>
          <t>NEWEXCISE(INDEX(AD$80:AD$93,$D2153),$E2153)</t>
        </is>
      </c>
    </row>
    <row r="1669">
      <c r="A1669" s="14" t="n">
        <v>2154</v>
      </c>
      <c r="B1669" s="14" t="inlineStr">
        <is>
          <t>ntx</t>
        </is>
      </c>
      <c r="C1669" s="14" t="inlineStr">
        <is>
          <t>bio</t>
        </is>
      </c>
      <c r="D1669" s="14" t="inlineStr">
        <is>
          <t>omn</t>
        </is>
      </c>
      <c r="E1669" s="14" t="inlineStr">
        <is>
          <t>NEWEXCISE</t>
        </is>
      </c>
      <c r="F1669" s="78" t="inlineStr">
        <is>
          <t>NEWEXCISE(INDEX(AD$80:AD$93,$D2154),$E2154)</t>
        </is>
      </c>
    </row>
    <row r="1670">
      <c r="A1670" s="14" t="n">
        <v>2156</v>
      </c>
      <c r="B1670" s="14" t="inlineStr">
        <is>
          <t>nce</t>
        </is>
      </c>
      <c r="C1670" s="14" t="inlineStr">
        <is>
          <t>coa</t>
        </is>
      </c>
      <c r="D1670" s="14" t="inlineStr">
        <is>
          <t>omn</t>
        </is>
      </c>
      <c r="E1670" s="14" t="inlineStr">
        <is>
          <t>NEWPOLICY</t>
        </is>
      </c>
      <c r="F1670" s="78" t="inlineStr">
        <is>
          <t>NEWPOLICY(AD2129,AD2138,AD2147)</t>
        </is>
      </c>
    </row>
    <row r="1671">
      <c r="A1671" s="14" t="n">
        <v>2157</v>
      </c>
      <c r="B1671" s="14" t="inlineStr">
        <is>
          <t>nce</t>
        </is>
      </c>
      <c r="C1671" s="14" t="inlineStr">
        <is>
          <t>nga</t>
        </is>
      </c>
      <c r="D1671" s="14" t="inlineStr">
        <is>
          <t>omn</t>
        </is>
      </c>
      <c r="E1671" s="14" t="inlineStr">
        <is>
          <t>NEWPOLICY</t>
        </is>
      </c>
      <c r="F1671" s="78" t="inlineStr">
        <is>
          <t>NEWPOLICY(AD2130,AD2139,AD2148)</t>
        </is>
      </c>
    </row>
    <row r="1672">
      <c r="A1672" s="14" t="n">
        <v>2158</v>
      </c>
      <c r="B1672" s="14" t="inlineStr">
        <is>
          <t>nce</t>
        </is>
      </c>
      <c r="C1672" s="14" t="inlineStr">
        <is>
          <t>gso</t>
        </is>
      </c>
      <c r="D1672" s="14" t="inlineStr">
        <is>
          <t>omn</t>
        </is>
      </c>
      <c r="E1672" s="14" t="inlineStr">
        <is>
          <t>NEWPOLICY</t>
        </is>
      </c>
      <c r="F1672" s="78" t="inlineStr">
        <is>
          <t>NEWPOLICY(AD2131,AD2140,AD2149)</t>
        </is>
      </c>
    </row>
    <row r="1673">
      <c r="A1673" s="14" t="n">
        <v>2159</v>
      </c>
      <c r="B1673" s="14" t="inlineStr">
        <is>
          <t>nce</t>
        </is>
      </c>
      <c r="C1673" s="14" t="inlineStr">
        <is>
          <t>die</t>
        </is>
      </c>
      <c r="D1673" s="14" t="inlineStr">
        <is>
          <t>omn</t>
        </is>
      </c>
      <c r="E1673" s="14" t="inlineStr">
        <is>
          <t>NEWPOLICY</t>
        </is>
      </c>
      <c r="F1673" s="78" t="inlineStr">
        <is>
          <t>NEWPOLICY(AD2132,AD2141,AD2150)</t>
        </is>
      </c>
    </row>
    <row r="1674">
      <c r="A1674" s="14" t="n">
        <v>2160</v>
      </c>
      <c r="B1674" s="14" t="inlineStr">
        <is>
          <t>nce</t>
        </is>
      </c>
      <c r="C1674" s="14" t="inlineStr">
        <is>
          <t>lpg</t>
        </is>
      </c>
      <c r="D1674" s="14" t="inlineStr">
        <is>
          <t>omn</t>
        </is>
      </c>
      <c r="E1674" s="14" t="inlineStr">
        <is>
          <t>NEWPOLICY</t>
        </is>
      </c>
      <c r="F1674" s="78" t="inlineStr">
        <is>
          <t>NEWPOLICY(AD2133,AD2142,AD2151)</t>
        </is>
      </c>
    </row>
    <row r="1675">
      <c r="A1675" s="14" t="n">
        <v>2161</v>
      </c>
      <c r="B1675" s="14" t="inlineStr">
        <is>
          <t>nce</t>
        </is>
      </c>
      <c r="C1675" s="14" t="inlineStr">
        <is>
          <t>ker</t>
        </is>
      </c>
      <c r="D1675" s="14" t="inlineStr">
        <is>
          <t>omn</t>
        </is>
      </c>
      <c r="E1675" s="14" t="inlineStr">
        <is>
          <t>NEWPOLICY</t>
        </is>
      </c>
      <c r="F1675" s="78" t="inlineStr">
        <is>
          <t>NEWPOLICY(AD2134,AD2143,AD2152)</t>
        </is>
      </c>
    </row>
    <row r="1676">
      <c r="A1676" s="14" t="n">
        <v>2162</v>
      </c>
      <c r="B1676" s="14" t="inlineStr">
        <is>
          <t>nce</t>
        </is>
      </c>
      <c r="C1676" s="14" t="inlineStr">
        <is>
          <t>oop</t>
        </is>
      </c>
      <c r="D1676" s="14" t="inlineStr">
        <is>
          <t>omn</t>
        </is>
      </c>
      <c r="E1676" s="14" t="inlineStr">
        <is>
          <t>NEWPOLICY</t>
        </is>
      </c>
      <c r="F1676" s="78" t="inlineStr">
        <is>
          <t>NEWPOLICY(AD2135,AD2144,AD2153)</t>
        </is>
      </c>
    </row>
    <row r="1677">
      <c r="A1677" s="14" t="n">
        <v>2163</v>
      </c>
      <c r="B1677" s="14" t="inlineStr">
        <is>
          <t>nce</t>
        </is>
      </c>
      <c r="C1677" s="14" t="inlineStr">
        <is>
          <t>bio</t>
        </is>
      </c>
      <c r="D1677" s="14" t="inlineStr">
        <is>
          <t>omn</t>
        </is>
      </c>
      <c r="E1677" s="14" t="inlineStr">
        <is>
          <t>NEWPOLICY</t>
        </is>
      </c>
      <c r="F1677" s="78" t="inlineStr">
        <is>
          <t>NEWPOLICY(AD2136,AD2145,AD2154)</t>
        </is>
      </c>
    </row>
    <row r="1678">
      <c r="A1678" s="14" t="n">
        <v>2165</v>
      </c>
      <c r="B1678" s="14" t="inlineStr">
        <is>
          <t>atp</t>
        </is>
      </c>
      <c r="C1678" s="14" t="inlineStr">
        <is>
          <t>coa</t>
        </is>
      </c>
      <c r="D1678" s="14" t="inlineStr">
        <is>
          <t>omn</t>
        </is>
      </c>
      <c r="E1678" s="14" t="inlineStr">
        <is>
          <t>POSTTAX</t>
        </is>
      </c>
      <c r="F1678" s="78" t="inlineStr">
        <is>
          <t>POSTTAX(INDEX(AD$369:AD$380,$D2165),AD2156,$E2165)</t>
        </is>
      </c>
    </row>
    <row r="1679">
      <c r="A1679" s="14" t="n">
        <v>2166</v>
      </c>
      <c r="B1679" s="14" t="inlineStr">
        <is>
          <t>atp</t>
        </is>
      </c>
      <c r="C1679" s="14" t="inlineStr">
        <is>
          <t>nga</t>
        </is>
      </c>
      <c r="D1679" s="14" t="inlineStr">
        <is>
          <t>omn</t>
        </is>
      </c>
      <c r="E1679" s="14" t="inlineStr">
        <is>
          <t>POSTTAX</t>
        </is>
      </c>
      <c r="F1679" s="78" t="inlineStr">
        <is>
          <t>POSTTAX(INDEX(AD$369:AD$380,$D2166),AD2157,$E2166)</t>
        </is>
      </c>
    </row>
    <row r="1680">
      <c r="A1680" s="14" t="n">
        <v>2167</v>
      </c>
      <c r="B1680" s="14" t="inlineStr">
        <is>
          <t>atp</t>
        </is>
      </c>
      <c r="C1680" s="14" t="inlineStr">
        <is>
          <t>gso</t>
        </is>
      </c>
      <c r="D1680" s="14" t="inlineStr">
        <is>
          <t>omn</t>
        </is>
      </c>
      <c r="E1680" s="14" t="inlineStr">
        <is>
          <t>POSTTAX</t>
        </is>
      </c>
      <c r="F1680" s="78" t="inlineStr">
        <is>
          <t>POSTTAX(INDEX(AD$369:AD$380,$D2167),AD2158,$E2167)</t>
        </is>
      </c>
    </row>
    <row r="1681">
      <c r="A1681" s="14" t="n">
        <v>2168</v>
      </c>
      <c r="B1681" s="14" t="inlineStr">
        <is>
          <t>atp</t>
        </is>
      </c>
      <c r="C1681" s="14" t="inlineStr">
        <is>
          <t>die</t>
        </is>
      </c>
      <c r="D1681" s="14" t="inlineStr">
        <is>
          <t>omn</t>
        </is>
      </c>
      <c r="E1681" s="14" t="inlineStr">
        <is>
          <t>POSTTAX</t>
        </is>
      </c>
      <c r="F1681" s="78" t="inlineStr">
        <is>
          <t>POSTTAX(INDEX(AD$369:AD$380,$D2168),AD2159,$E2168)</t>
        </is>
      </c>
    </row>
    <row r="1682">
      <c r="A1682" s="14" t="n">
        <v>2169</v>
      </c>
      <c r="B1682" s="14" t="inlineStr">
        <is>
          <t>atp</t>
        </is>
      </c>
      <c r="C1682" s="14" t="inlineStr">
        <is>
          <t>lpg</t>
        </is>
      </c>
      <c r="D1682" s="14" t="inlineStr">
        <is>
          <t>omn</t>
        </is>
      </c>
      <c r="E1682" s="14" t="inlineStr">
        <is>
          <t>POSTTAX</t>
        </is>
      </c>
      <c r="F1682" s="78" t="inlineStr">
        <is>
          <t>POSTTAX(INDEX(AD$369:AD$380,$D2169),AD2160,$E2169)</t>
        </is>
      </c>
    </row>
    <row r="1683">
      <c r="A1683" s="14" t="n">
        <v>2170</v>
      </c>
      <c r="B1683" s="14" t="inlineStr">
        <is>
          <t>atp</t>
        </is>
      </c>
      <c r="C1683" s="14" t="inlineStr">
        <is>
          <t>ker</t>
        </is>
      </c>
      <c r="D1683" s="14" t="inlineStr">
        <is>
          <t>omn</t>
        </is>
      </c>
      <c r="E1683" s="14" t="inlineStr">
        <is>
          <t>POSTTAX</t>
        </is>
      </c>
      <c r="F1683" s="78" t="inlineStr">
        <is>
          <t>POSTTAX(INDEX(AD$369:AD$380,$D2170),AD2161,$E2170)</t>
        </is>
      </c>
    </row>
    <row r="1684">
      <c r="A1684" s="14" t="n">
        <v>2171</v>
      </c>
      <c r="B1684" s="14" t="inlineStr">
        <is>
          <t>atp</t>
        </is>
      </c>
      <c r="C1684" s="14" t="inlineStr">
        <is>
          <t>oop</t>
        </is>
      </c>
      <c r="D1684" s="14" t="inlineStr">
        <is>
          <t>omn</t>
        </is>
      </c>
      <c r="E1684" s="14" t="inlineStr">
        <is>
          <t>POSTTAX</t>
        </is>
      </c>
      <c r="F1684" s="78" t="inlineStr">
        <is>
          <t>POSTTAX(INDEX(AD$369:AD$380,$D2171),AD2162,$E2171)</t>
        </is>
      </c>
    </row>
    <row r="1685">
      <c r="A1685" s="14" t="n">
        <v>2172</v>
      </c>
      <c r="B1685" s="14" t="inlineStr">
        <is>
          <t>atp</t>
        </is>
      </c>
      <c r="C1685" s="14" t="inlineStr">
        <is>
          <t>bio</t>
        </is>
      </c>
      <c r="D1685" s="14" t="inlineStr">
        <is>
          <t>omn</t>
        </is>
      </c>
      <c r="E1685" s="14" t="inlineStr">
        <is>
          <t>POSTTAX</t>
        </is>
      </c>
      <c r="F1685" s="78" t="inlineStr">
        <is>
          <t>POSTTAX(INDEX(AD$369:AD$380,$D2172),AD2163,$E2172)</t>
        </is>
      </c>
    </row>
    <row r="1686">
      <c r="A1686" s="14" t="n">
        <v>2174</v>
      </c>
      <c r="B1686" s="14" t="inlineStr">
        <is>
          <t>shp</t>
        </is>
      </c>
      <c r="C1686" s="14" t="inlineStr">
        <is>
          <t>coa</t>
        </is>
      </c>
      <c r="D1686" s="14" t="inlineStr">
        <is>
          <t>omn</t>
        </is>
      </c>
      <c r="E1686" s="14" t="inlineStr">
        <is>
          <t>SHADOWGJ</t>
        </is>
      </c>
      <c r="F1686" s="78" t="inlineStr">
        <is>
          <t>SHADOWGJ(INDEX(AD$297:AD$313,$E2174),$D2174)</t>
        </is>
      </c>
    </row>
    <row r="1687">
      <c r="A1687" s="14" t="n">
        <v>2175</v>
      </c>
      <c r="B1687" s="14" t="inlineStr">
        <is>
          <t>shp</t>
        </is>
      </c>
      <c r="C1687" s="14" t="inlineStr">
        <is>
          <t>nga</t>
        </is>
      </c>
      <c r="D1687" s="14" t="inlineStr">
        <is>
          <t>omn</t>
        </is>
      </c>
      <c r="E1687" s="14" t="inlineStr">
        <is>
          <t>SHADOWGJ</t>
        </is>
      </c>
      <c r="F1687" s="78" t="inlineStr">
        <is>
          <t>SHADOWGJ(INDEX(AD$297:AD$313,$E2175),$D2175)</t>
        </is>
      </c>
    </row>
    <row r="1688">
      <c r="A1688" s="14" t="n">
        <v>2176</v>
      </c>
      <c r="B1688" s="14" t="inlineStr">
        <is>
          <t>shp</t>
        </is>
      </c>
      <c r="C1688" s="14" t="inlineStr">
        <is>
          <t>gso</t>
        </is>
      </c>
      <c r="D1688" s="14" t="inlineStr">
        <is>
          <t>omn</t>
        </is>
      </c>
      <c r="E1688" s="14" t="inlineStr">
        <is>
          <t>SHADOWGJ</t>
        </is>
      </c>
      <c r="F1688" s="78" t="inlineStr">
        <is>
          <t>SHADOWGJ(INDEX(AD$297:AD$313,$E2176),$D2176)</t>
        </is>
      </c>
    </row>
    <row r="1689">
      <c r="A1689" s="14" t="n">
        <v>2177</v>
      </c>
      <c r="B1689" s="14" t="inlineStr">
        <is>
          <t>shp</t>
        </is>
      </c>
      <c r="C1689" s="14" t="inlineStr">
        <is>
          <t>die</t>
        </is>
      </c>
      <c r="D1689" s="14" t="inlineStr">
        <is>
          <t>omn</t>
        </is>
      </c>
      <c r="E1689" s="14" t="inlineStr">
        <is>
          <t>SHADOWGJ</t>
        </is>
      </c>
      <c r="F1689" s="78" t="inlineStr">
        <is>
          <t>SHADOWGJ(INDEX(AD$297:AD$313,$E2177),$D2177)</t>
        </is>
      </c>
    </row>
    <row r="1690">
      <c r="A1690" s="14" t="n">
        <v>2178</v>
      </c>
      <c r="B1690" s="14" t="inlineStr">
        <is>
          <t>shp</t>
        </is>
      </c>
      <c r="C1690" s="14" t="inlineStr">
        <is>
          <t>lpg</t>
        </is>
      </c>
      <c r="D1690" s="14" t="inlineStr">
        <is>
          <t>omn</t>
        </is>
      </c>
      <c r="E1690" s="14" t="inlineStr">
        <is>
          <t>SHADOWGJ</t>
        </is>
      </c>
      <c r="F1690" s="78" t="inlineStr">
        <is>
          <t>SHADOWGJ(INDEX(AD$297:AD$313,$E2178),$D2178)</t>
        </is>
      </c>
    </row>
    <row r="1691">
      <c r="A1691" s="14" t="n">
        <v>2179</v>
      </c>
      <c r="B1691" s="14" t="inlineStr">
        <is>
          <t>shp</t>
        </is>
      </c>
      <c r="C1691" s="14" t="inlineStr">
        <is>
          <t>ker</t>
        </is>
      </c>
      <c r="D1691" s="14" t="inlineStr">
        <is>
          <t>omn</t>
        </is>
      </c>
      <c r="E1691" s="14" t="inlineStr">
        <is>
          <t>SHADOWGJ</t>
        </is>
      </c>
      <c r="F1691" s="78" t="inlineStr">
        <is>
          <t>SHADOWGJ(INDEX(AD$297:AD$313,$E2179),$D2179)</t>
        </is>
      </c>
    </row>
    <row r="1692">
      <c r="A1692" s="14" t="n">
        <v>2180</v>
      </c>
      <c r="B1692" s="14" t="inlineStr">
        <is>
          <t>shp</t>
        </is>
      </c>
      <c r="C1692" s="14" t="inlineStr">
        <is>
          <t>oop</t>
        </is>
      </c>
      <c r="D1692" s="14" t="inlineStr">
        <is>
          <t>omn</t>
        </is>
      </c>
      <c r="E1692" s="14" t="inlineStr">
        <is>
          <t>SHADOWGJ</t>
        </is>
      </c>
      <c r="F1692" s="78" t="inlineStr">
        <is>
          <t>SHADOWGJ(INDEX(AD$297:AD$313,$E2180),$D2180)</t>
        </is>
      </c>
    </row>
    <row r="1693">
      <c r="A1693" s="14" t="n">
        <v>2181</v>
      </c>
      <c r="B1693" s="14" t="inlineStr">
        <is>
          <t>shp</t>
        </is>
      </c>
      <c r="C1693" s="14" t="inlineStr">
        <is>
          <t>bio</t>
        </is>
      </c>
      <c r="D1693" s="14" t="inlineStr">
        <is>
          <t>omn</t>
        </is>
      </c>
      <c r="E1693" s="14" t="inlineStr">
        <is>
          <t>SHADOWGJ</t>
        </is>
      </c>
      <c r="F1693" s="78" t="inlineStr">
        <is>
          <t>SHADOWGJ(INDEX(AD$297:AD$313,$E2181),$D2181)</t>
        </is>
      </c>
    </row>
    <row r="1694">
      <c r="A1694" s="14" t="n">
        <v>2183</v>
      </c>
      <c r="B1694" s="14" t="inlineStr">
        <is>
          <t>ener</t>
        </is>
      </c>
      <c r="C1694" s="14" t="inlineStr">
        <is>
          <t>coa</t>
        </is>
      </c>
      <c r="D1694" s="14" t="inlineStr">
        <is>
          <t>omn</t>
        </is>
      </c>
      <c r="E1694" s="14" t="inlineStr">
        <is>
          <t>FUELUSE</t>
        </is>
      </c>
      <c r="F1694" s="78" t="inlineStr">
        <is>
          <t>FUELUSE(AC2183,AD2165,AC2165,AD2174,AC2174,AD$7,$D2183,$E2183,$F2183,$G2183)</t>
        </is>
      </c>
    </row>
    <row r="1695">
      <c r="A1695" s="14" t="n">
        <v>2184</v>
      </c>
      <c r="B1695" s="14" t="inlineStr">
        <is>
          <t>ener</t>
        </is>
      </c>
      <c r="C1695" s="14" t="inlineStr">
        <is>
          <t>nga</t>
        </is>
      </c>
      <c r="D1695" s="14" t="inlineStr">
        <is>
          <t>omn</t>
        </is>
      </c>
      <c r="E1695" s="14" t="inlineStr">
        <is>
          <t>FUELUSE</t>
        </is>
      </c>
      <c r="F1695" s="78" t="inlineStr">
        <is>
          <t>FUELUSE(AC2184,AD2166,AC2166,AD2175,AC2175,AD$7,$D2184,$E2184,$F2184,$G2184)</t>
        </is>
      </c>
    </row>
    <row r="1696">
      <c r="A1696" s="14" t="n">
        <v>2185</v>
      </c>
      <c r="B1696" s="14" t="inlineStr">
        <is>
          <t>ener</t>
        </is>
      </c>
      <c r="C1696" s="14" t="inlineStr">
        <is>
          <t>gso</t>
        </is>
      </c>
      <c r="D1696" s="14" t="inlineStr">
        <is>
          <t>omn</t>
        </is>
      </c>
      <c r="E1696" s="14" t="inlineStr">
        <is>
          <t>FUELUSE</t>
        </is>
      </c>
      <c r="F1696" s="78" t="inlineStr">
        <is>
          <t>FUELUSE(AC2185,AD2167,AC2167,AD2176,AC2176,AD$7,$D2185,$E2185,$F2185,$G2185)</t>
        </is>
      </c>
    </row>
    <row r="1697">
      <c r="A1697" s="14" t="n">
        <v>2186</v>
      </c>
      <c r="B1697" s="14" t="inlineStr">
        <is>
          <t>ener</t>
        </is>
      </c>
      <c r="C1697" s="14" t="inlineStr">
        <is>
          <t>die</t>
        </is>
      </c>
      <c r="D1697" s="14" t="inlineStr">
        <is>
          <t>omn</t>
        </is>
      </c>
      <c r="E1697" s="14" t="inlineStr">
        <is>
          <t>FUELUSE</t>
        </is>
      </c>
      <c r="F1697" s="78" t="inlineStr">
        <is>
          <t>FUELUSE(AC2186,AD2168,AC2168,AD2177,AC2177,AD$7,$D2186,$E2186,$F2186,$G2186)</t>
        </is>
      </c>
    </row>
    <row r="1698">
      <c r="A1698" s="14" t="n">
        <v>2187</v>
      </c>
      <c r="B1698" s="14" t="inlineStr">
        <is>
          <t>ener</t>
        </is>
      </c>
      <c r="C1698" s="14" t="inlineStr">
        <is>
          <t>lpg</t>
        </is>
      </c>
      <c r="D1698" s="14" t="inlineStr">
        <is>
          <t>omn</t>
        </is>
      </c>
      <c r="E1698" s="14" t="inlineStr">
        <is>
          <t>FUELUSE</t>
        </is>
      </c>
      <c r="F1698" s="78" t="inlineStr">
        <is>
          <t>FUELUSE(AC2187,AD2169,AC2169,AD2178,AC2178,AD$7,$D2187,$E2187,$F2187,$G2187)</t>
        </is>
      </c>
    </row>
    <row r="1699">
      <c r="A1699" s="14" t="n">
        <v>2188</v>
      </c>
      <c r="B1699" s="14" t="inlineStr">
        <is>
          <t>ener</t>
        </is>
      </c>
      <c r="C1699" s="14" t="inlineStr">
        <is>
          <t>ker</t>
        </is>
      </c>
      <c r="D1699" s="14" t="inlineStr">
        <is>
          <t>omn</t>
        </is>
      </c>
      <c r="E1699" s="14" t="inlineStr">
        <is>
          <t>FUELUSE</t>
        </is>
      </c>
      <c r="F1699" s="78" t="inlineStr">
        <is>
          <t>FUELUSE(AC2188,AD2170,AC2170,AD2179,AC2179,AD$7,$D2188,$E2188,$F2188,$G2188)</t>
        </is>
      </c>
    </row>
    <row r="1700">
      <c r="A1700" s="14" t="n">
        <v>2189</v>
      </c>
      <c r="B1700" s="14" t="inlineStr">
        <is>
          <t>ener</t>
        </is>
      </c>
      <c r="C1700" s="14" t="inlineStr">
        <is>
          <t>oop</t>
        </is>
      </c>
      <c r="D1700" s="14" t="inlineStr">
        <is>
          <t>omn</t>
        </is>
      </c>
      <c r="E1700" s="14" t="inlineStr">
        <is>
          <t>FUELUSE</t>
        </is>
      </c>
      <c r="F1700" s="78" t="inlineStr">
        <is>
          <t>FUELUSE(AC2189,AD2171,AC2171,AD2180,AC2180,AD$7,$D2189,$E2189,$F2189,$G2189)</t>
        </is>
      </c>
    </row>
    <row r="1701">
      <c r="A1701" s="14" t="n">
        <v>2190</v>
      </c>
      <c r="B1701" s="14" t="inlineStr">
        <is>
          <t>ener</t>
        </is>
      </c>
      <c r="C1701" s="14" t="inlineStr">
        <is>
          <t>bio</t>
        </is>
      </c>
      <c r="D1701" s="14" t="inlineStr">
        <is>
          <t>omn</t>
        </is>
      </c>
      <c r="E1701" s="14" t="inlineStr">
        <is>
          <t>FUELUSE</t>
        </is>
      </c>
      <c r="F1701" s="78" t="inlineStr">
        <is>
          <t>FUELUSE(AC2190,AD2172,AC2172,AD2181,AC2181,AD$7,$D2190,$E2190,$F2190,$G2190)</t>
        </is>
      </c>
    </row>
    <row r="1702">
      <c r="A1702" s="14" t="n">
        <v>2192</v>
      </c>
      <c r="B1702" s="14" t="inlineStr">
        <is>
          <t>co2</t>
        </is>
      </c>
      <c r="C1702" s="14" t="inlineStr">
        <is>
          <t>coa</t>
        </is>
      </c>
      <c r="D1702" s="14" t="inlineStr">
        <is>
          <t>omn</t>
        </is>
      </c>
      <c r="E1702" s="14" t="inlineStr">
        <is>
          <t>EMISSIONS</t>
        </is>
      </c>
      <c r="F1702" s="78" t="inlineStr">
        <is>
          <t>EMISSIONS(AD2183,Settings!$C$13,$D2192)</t>
        </is>
      </c>
    </row>
    <row r="1703">
      <c r="A1703" s="14" t="n">
        <v>2193</v>
      </c>
      <c r="B1703" s="14" t="inlineStr">
        <is>
          <t>co2</t>
        </is>
      </c>
      <c r="C1703" s="14" t="inlineStr">
        <is>
          <t>nga</t>
        </is>
      </c>
      <c r="D1703" s="14" t="inlineStr">
        <is>
          <t>omn</t>
        </is>
      </c>
      <c r="E1703" s="14" t="inlineStr">
        <is>
          <t>EMISSIONS</t>
        </is>
      </c>
      <c r="F1703" s="78" t="inlineStr">
        <is>
          <t>EMISSIONS(AD2184,Settings!$C$13,$D2193)</t>
        </is>
      </c>
    </row>
    <row r="1704">
      <c r="A1704" s="14" t="n">
        <v>2194</v>
      </c>
      <c r="B1704" s="14" t="inlineStr">
        <is>
          <t>co2</t>
        </is>
      </c>
      <c r="C1704" s="14" t="inlineStr">
        <is>
          <t>gso</t>
        </is>
      </c>
      <c r="D1704" s="14" t="inlineStr">
        <is>
          <t>omn</t>
        </is>
      </c>
      <c r="E1704" s="14" t="inlineStr">
        <is>
          <t>EMISSIONS</t>
        </is>
      </c>
      <c r="F1704" s="78" t="inlineStr">
        <is>
          <t>EMISSIONS(AD2185,Settings!$C$13,$D2194)</t>
        </is>
      </c>
    </row>
    <row r="1705">
      <c r="A1705" s="14" t="n">
        <v>2195</v>
      </c>
      <c r="B1705" s="14" t="inlineStr">
        <is>
          <t>co2</t>
        </is>
      </c>
      <c r="C1705" s="14" t="inlineStr">
        <is>
          <t>die</t>
        </is>
      </c>
      <c r="D1705" s="14" t="inlineStr">
        <is>
          <t>omn</t>
        </is>
      </c>
      <c r="E1705" s="14" t="inlineStr">
        <is>
          <t>EMISSIONS</t>
        </is>
      </c>
      <c r="F1705" s="78" t="inlineStr">
        <is>
          <t>EMISSIONS(AD2186,Settings!$C$13,$D2195)</t>
        </is>
      </c>
    </row>
    <row r="1706">
      <c r="A1706" s="14" t="n">
        <v>2196</v>
      </c>
      <c r="B1706" s="14" t="inlineStr">
        <is>
          <t>co2</t>
        </is>
      </c>
      <c r="C1706" s="14" t="inlineStr">
        <is>
          <t>lpg</t>
        </is>
      </c>
      <c r="D1706" s="14" t="inlineStr">
        <is>
          <t>omn</t>
        </is>
      </c>
      <c r="E1706" s="14" t="inlineStr">
        <is>
          <t>EMISSIONS</t>
        </is>
      </c>
      <c r="F1706" s="78" t="inlineStr">
        <is>
          <t>EMISSIONS(AD2187,Settings!$C$13,$D2196)</t>
        </is>
      </c>
    </row>
    <row r="1707">
      <c r="A1707" s="14" t="n">
        <v>2197</v>
      </c>
      <c r="B1707" s="14" t="inlineStr">
        <is>
          <t>co2</t>
        </is>
      </c>
      <c r="C1707" s="14" t="inlineStr">
        <is>
          <t>ker</t>
        </is>
      </c>
      <c r="D1707" s="14" t="inlineStr">
        <is>
          <t>omn</t>
        </is>
      </c>
      <c r="E1707" s="14" t="inlineStr">
        <is>
          <t>EMISSIONS</t>
        </is>
      </c>
      <c r="F1707" s="78" t="inlineStr">
        <is>
          <t>EMISSIONS(AD2188,Settings!$C$13,$D2197)</t>
        </is>
      </c>
    </row>
    <row r="1708">
      <c r="A1708" s="14" t="n">
        <v>2198</v>
      </c>
      <c r="B1708" s="14" t="inlineStr">
        <is>
          <t>co2</t>
        </is>
      </c>
      <c r="C1708" s="14" t="inlineStr">
        <is>
          <t>oop</t>
        </is>
      </c>
      <c r="D1708" s="14" t="inlineStr">
        <is>
          <t>omn</t>
        </is>
      </c>
      <c r="E1708" s="14" t="inlineStr">
        <is>
          <t>EMISSIONS</t>
        </is>
      </c>
      <c r="F1708" s="78" t="inlineStr">
        <is>
          <t>EMISSIONS(AD2189,Settings!$C$13,$D2198)</t>
        </is>
      </c>
    </row>
    <row r="1709">
      <c r="A1709" s="14" t="n">
        <v>2199</v>
      </c>
      <c r="B1709" s="14" t="inlineStr">
        <is>
          <t>co2</t>
        </is>
      </c>
      <c r="C1709" s="14" t="inlineStr">
        <is>
          <t>bio</t>
        </is>
      </c>
      <c r="D1709" s="14" t="inlineStr">
        <is>
          <t>omn</t>
        </is>
      </c>
      <c r="E1709" s="14" t="inlineStr">
        <is>
          <t>EMISSIONS</t>
        </is>
      </c>
      <c r="F1709" s="78" t="inlineStr">
        <is>
          <t>EMISSIONS(AD2190,Settings!$C$13,$D2199)</t>
        </is>
      </c>
    </row>
    <row r="1710">
      <c r="A1710" s="14" t="n">
        <v>2201</v>
      </c>
      <c r="B1710" s="14" t="inlineStr">
        <is>
          <t>rtx</t>
        </is>
      </c>
      <c r="C1710" s="14" t="inlineStr">
        <is>
          <t>coa</t>
        </is>
      </c>
      <c r="D1710" s="14" t="inlineStr">
        <is>
          <t>omn</t>
        </is>
      </c>
      <c r="E1710" s="14" t="inlineStr">
        <is>
          <t>REVENUE</t>
        </is>
      </c>
      <c r="F1710" s="78" t="inlineStr">
        <is>
          <t>REVENUE(AD2183,Settings!$C$13,INDEX(AD$395:AD$406,$D2201)+INDEX(AD$382:AD$393,$D2201))</t>
        </is>
      </c>
    </row>
    <row r="1711">
      <c r="A1711" s="14" t="n">
        <v>2202</v>
      </c>
      <c r="B1711" s="14" t="inlineStr">
        <is>
          <t>rtx</t>
        </is>
      </c>
      <c r="C1711" s="14" t="inlineStr">
        <is>
          <t>nga</t>
        </is>
      </c>
      <c r="D1711" s="14" t="inlineStr">
        <is>
          <t>omn</t>
        </is>
      </c>
      <c r="E1711" s="14" t="inlineStr">
        <is>
          <t>REVENUE</t>
        </is>
      </c>
      <c r="F1711" s="78" t="inlineStr">
        <is>
          <t>REVENUE(AD2184,Settings!$C$13,INDEX(AD$395:AD$406,$D2202)+INDEX(AD$382:AD$393,$D2202))</t>
        </is>
      </c>
    </row>
    <row r="1712">
      <c r="A1712" s="14" t="n">
        <v>2203</v>
      </c>
      <c r="B1712" s="14" t="inlineStr">
        <is>
          <t>rtx</t>
        </is>
      </c>
      <c r="C1712" s="14" t="inlineStr">
        <is>
          <t>gso</t>
        </is>
      </c>
      <c r="D1712" s="14" t="inlineStr">
        <is>
          <t>omn</t>
        </is>
      </c>
      <c r="E1712" s="14" t="inlineStr">
        <is>
          <t>REVENUE</t>
        </is>
      </c>
      <c r="F1712" s="78" t="inlineStr">
        <is>
          <t>REVENUE(AD2185,Settings!$C$13,INDEX(AD$395:AD$406,$D2203)+INDEX(AD$382:AD$393,$D2203))</t>
        </is>
      </c>
    </row>
    <row r="1713">
      <c r="A1713" s="14" t="n">
        <v>2204</v>
      </c>
      <c r="B1713" s="14" t="inlineStr">
        <is>
          <t>rtx</t>
        </is>
      </c>
      <c r="C1713" s="14" t="inlineStr">
        <is>
          <t>die</t>
        </is>
      </c>
      <c r="D1713" s="14" t="inlineStr">
        <is>
          <t>omn</t>
        </is>
      </c>
      <c r="E1713" s="14" t="inlineStr">
        <is>
          <t>REVENUE</t>
        </is>
      </c>
      <c r="F1713" s="78" t="inlineStr">
        <is>
          <t>REVENUE(AD2186,Settings!$C$13,INDEX(AD$395:AD$406,$D2204)+INDEX(AD$382:AD$393,$D2204))</t>
        </is>
      </c>
    </row>
    <row r="1714">
      <c r="A1714" s="14" t="n">
        <v>2205</v>
      </c>
      <c r="B1714" s="14" t="inlineStr">
        <is>
          <t>rtx</t>
        </is>
      </c>
      <c r="C1714" s="14" t="inlineStr">
        <is>
          <t>lpg</t>
        </is>
      </c>
      <c r="D1714" s="14" t="inlineStr">
        <is>
          <t>omn</t>
        </is>
      </c>
      <c r="E1714" s="14" t="inlineStr">
        <is>
          <t>REVENUE</t>
        </is>
      </c>
      <c r="F1714" s="78" t="inlineStr">
        <is>
          <t>REVENUE(AD2187,Settings!$C$13,INDEX(AD$395:AD$406,$D2205)+INDEX(AD$382:AD$393,$D2205))</t>
        </is>
      </c>
    </row>
    <row r="1715">
      <c r="A1715" s="14" t="n">
        <v>2206</v>
      </c>
      <c r="B1715" s="14" t="inlineStr">
        <is>
          <t>rtx</t>
        </is>
      </c>
      <c r="C1715" s="14" t="inlineStr">
        <is>
          <t>ker</t>
        </is>
      </c>
      <c r="D1715" s="14" t="inlineStr">
        <is>
          <t>omn</t>
        </is>
      </c>
      <c r="E1715" s="14" t="inlineStr">
        <is>
          <t>REVENUE</t>
        </is>
      </c>
      <c r="F1715" s="78" t="inlineStr">
        <is>
          <t>REVENUE(AD2188,Settings!$C$13,INDEX(AD$395:AD$406,$D2206)+INDEX(AD$382:AD$393,$D2206))</t>
        </is>
      </c>
    </row>
    <row r="1716">
      <c r="A1716" s="14" t="n">
        <v>2207</v>
      </c>
      <c r="B1716" s="14" t="inlineStr">
        <is>
          <t>rtx</t>
        </is>
      </c>
      <c r="C1716" s="14" t="inlineStr">
        <is>
          <t>oop</t>
        </is>
      </c>
      <c r="D1716" s="14" t="inlineStr">
        <is>
          <t>omn</t>
        </is>
      </c>
      <c r="E1716" s="14" t="inlineStr">
        <is>
          <t>REVENUE</t>
        </is>
      </c>
      <c r="F1716" s="78" t="inlineStr">
        <is>
          <t>REVENUE(AD2189,Settings!$C$13,INDEX(AD$395:AD$406,$D2207)+INDEX(AD$382:AD$393,$D2207))</t>
        </is>
      </c>
    </row>
    <row r="1717">
      <c r="A1717" s="14" t="n">
        <v>2208</v>
      </c>
      <c r="B1717" s="14" t="inlineStr">
        <is>
          <t>rtx</t>
        </is>
      </c>
      <c r="C1717" s="14" t="inlineStr">
        <is>
          <t>bio</t>
        </is>
      </c>
      <c r="D1717" s="14" t="inlineStr">
        <is>
          <t>omn</t>
        </is>
      </c>
      <c r="E1717" s="14" t="inlineStr">
        <is>
          <t>REVENUE</t>
        </is>
      </c>
      <c r="F1717" s="78" t="inlineStr">
        <is>
          <t>REVENUE(AD2190,Settings!$C$13,INDEX(AD$395:AD$406,$D2208)+INDEX(AD$382:AD$393,$D2208))</t>
        </is>
      </c>
    </row>
    <row r="1718">
      <c r="A1718" s="14" t="n">
        <v>2210</v>
      </c>
      <c r="B1718" s="14" t="inlineStr">
        <is>
          <t>rsub</t>
        </is>
      </c>
      <c r="C1718" s="14" t="inlineStr">
        <is>
          <t>coa</t>
        </is>
      </c>
      <c r="D1718" s="14" t="inlineStr">
        <is>
          <t>omn</t>
        </is>
      </c>
      <c r="E1718" s="14" t="inlineStr">
        <is>
          <t>REVENUE</t>
        </is>
      </c>
      <c r="F1718" s="78" t="inlineStr">
        <is>
          <t>REVENUE(AD2183,Settings!$C$13,INDEX(AD$408:AD$419,$D2210))</t>
        </is>
      </c>
    </row>
    <row r="1719">
      <c r="A1719" s="14" t="n">
        <v>2211</v>
      </c>
      <c r="B1719" s="14" t="inlineStr">
        <is>
          <t>rsub</t>
        </is>
      </c>
      <c r="C1719" s="14" t="inlineStr">
        <is>
          <t>nga</t>
        </is>
      </c>
      <c r="D1719" s="14" t="inlineStr">
        <is>
          <t>omn</t>
        </is>
      </c>
      <c r="E1719" s="14" t="inlineStr">
        <is>
          <t>REVENUE</t>
        </is>
      </c>
      <c r="F1719" s="78" t="inlineStr">
        <is>
          <t>REVENUE(AD2184,Settings!$C$13,INDEX(AD$408:AD$419,$D2211))</t>
        </is>
      </c>
    </row>
    <row r="1720">
      <c r="A1720" s="14" t="n">
        <v>2212</v>
      </c>
      <c r="B1720" s="14" t="inlineStr">
        <is>
          <t>rsub</t>
        </is>
      </c>
      <c r="C1720" s="14" t="inlineStr">
        <is>
          <t>gso</t>
        </is>
      </c>
      <c r="D1720" s="14" t="inlineStr">
        <is>
          <t>omn</t>
        </is>
      </c>
      <c r="E1720" s="14" t="inlineStr">
        <is>
          <t>REVENUE</t>
        </is>
      </c>
      <c r="F1720" s="78" t="inlineStr">
        <is>
          <t>REVENUE(AD2185,Settings!$C$13,INDEX(AD$408:AD$419,$D2212))</t>
        </is>
      </c>
    </row>
    <row r="1721">
      <c r="A1721" s="14" t="n">
        <v>2213</v>
      </c>
      <c r="B1721" s="14" t="inlineStr">
        <is>
          <t>rsub</t>
        </is>
      </c>
      <c r="C1721" s="14" t="inlineStr">
        <is>
          <t>die</t>
        </is>
      </c>
      <c r="D1721" s="14" t="inlineStr">
        <is>
          <t>omn</t>
        </is>
      </c>
      <c r="E1721" s="14" t="inlineStr">
        <is>
          <t>REVENUE</t>
        </is>
      </c>
      <c r="F1721" s="78" t="inlineStr">
        <is>
          <t>REVENUE(AD2186,Settings!$C$13,INDEX(AD$408:AD$419,$D2213))</t>
        </is>
      </c>
    </row>
    <row r="1722">
      <c r="A1722" s="14" t="n">
        <v>2214</v>
      </c>
      <c r="B1722" s="14" t="inlineStr">
        <is>
          <t>rsub</t>
        </is>
      </c>
      <c r="C1722" s="14" t="inlineStr">
        <is>
          <t>lpg</t>
        </is>
      </c>
      <c r="D1722" s="14" t="inlineStr">
        <is>
          <t>omn</t>
        </is>
      </c>
      <c r="E1722" s="14" t="inlineStr">
        <is>
          <t>REVENUE</t>
        </is>
      </c>
      <c r="F1722" s="78" t="inlineStr">
        <is>
          <t>REVENUE(AD2187,Settings!$C$13,INDEX(AD$408:AD$419,$D2214))</t>
        </is>
      </c>
    </row>
    <row r="1723">
      <c r="A1723" s="14" t="n">
        <v>2215</v>
      </c>
      <c r="B1723" s="14" t="inlineStr">
        <is>
          <t>rsub</t>
        </is>
      </c>
      <c r="C1723" s="14" t="inlineStr">
        <is>
          <t>ker</t>
        </is>
      </c>
      <c r="D1723" s="14" t="inlineStr">
        <is>
          <t>omn</t>
        </is>
      </c>
      <c r="E1723" s="14" t="inlineStr">
        <is>
          <t>REVENUE</t>
        </is>
      </c>
      <c r="F1723" s="78" t="inlineStr">
        <is>
          <t>REVENUE(AD2188,Settings!$C$13,INDEX(AD$408:AD$419,$D2215))</t>
        </is>
      </c>
    </row>
    <row r="1724">
      <c r="A1724" s="14" t="n">
        <v>2216</v>
      </c>
      <c r="B1724" s="14" t="inlineStr">
        <is>
          <t>rsub</t>
        </is>
      </c>
      <c r="C1724" s="14" t="inlineStr">
        <is>
          <t>oop</t>
        </is>
      </c>
      <c r="D1724" s="14" t="inlineStr">
        <is>
          <t>omn</t>
        </is>
      </c>
      <c r="E1724" s="14" t="inlineStr">
        <is>
          <t>REVENUE</t>
        </is>
      </c>
      <c r="F1724" s="78" t="inlineStr">
        <is>
          <t>REVENUE(AD2189,Settings!$C$13,INDEX(AD$408:AD$419,$D2216))</t>
        </is>
      </c>
    </row>
    <row r="1725">
      <c r="A1725" s="14" t="n">
        <v>2217</v>
      </c>
      <c r="B1725" s="14" t="inlineStr">
        <is>
          <t>rsub</t>
        </is>
      </c>
      <c r="C1725" s="14" t="inlineStr">
        <is>
          <t>bio</t>
        </is>
      </c>
      <c r="D1725" s="14" t="inlineStr">
        <is>
          <t>omn</t>
        </is>
      </c>
      <c r="E1725" s="14" t="inlineStr">
        <is>
          <t>REVENUE</t>
        </is>
      </c>
      <c r="F1725" s="78" t="inlineStr">
        <is>
          <t>REVENUE(AD2190,Settings!$C$13,INDEX(AD$408:AD$419,$D2217))</t>
        </is>
      </c>
    </row>
    <row r="1726">
      <c r="A1726" s="14" t="n">
        <v>2219</v>
      </c>
      <c r="B1726" s="14" t="inlineStr">
        <is>
          <t>rnew</t>
        </is>
      </c>
      <c r="C1726" s="14" t="inlineStr">
        <is>
          <t>coa</t>
        </is>
      </c>
      <c r="D1726" s="14" t="inlineStr">
        <is>
          <t>omn</t>
        </is>
      </c>
      <c r="E1726" s="14" t="inlineStr">
        <is>
          <t>REVENUE</t>
        </is>
      </c>
      <c r="F1726" s="78" t="inlineStr">
        <is>
          <t>REVENUE(AD2183,Settings!$C$13,NEWREVRATE(AD2129,AD2147,AD2138,AD$201,AD2156,$D2219))</t>
        </is>
      </c>
    </row>
    <row r="1727">
      <c r="A1727" s="14" t="n">
        <v>2220</v>
      </c>
      <c r="B1727" s="14" t="inlineStr">
        <is>
          <t>rnew</t>
        </is>
      </c>
      <c r="C1727" s="14" t="inlineStr">
        <is>
          <t>nga</t>
        </is>
      </c>
      <c r="D1727" s="14" t="inlineStr">
        <is>
          <t>omn</t>
        </is>
      </c>
      <c r="E1727" s="14" t="inlineStr">
        <is>
          <t>REVENUE</t>
        </is>
      </c>
      <c r="F1727" s="78" t="inlineStr">
        <is>
          <t>REVENUE(AD2184,Settings!$C$13,NEWREVRATE(AD2130,AD2148,AD2139,AD$201,AD2157,$D2220))</t>
        </is>
      </c>
    </row>
    <row r="1728">
      <c r="A1728" s="14" t="n">
        <v>2221</v>
      </c>
      <c r="B1728" s="14" t="inlineStr">
        <is>
          <t>rnew</t>
        </is>
      </c>
      <c r="C1728" s="14" t="inlineStr">
        <is>
          <t>gso</t>
        </is>
      </c>
      <c r="D1728" s="14" t="inlineStr">
        <is>
          <t>omn</t>
        </is>
      </c>
      <c r="E1728" s="14" t="inlineStr">
        <is>
          <t>REVENUE</t>
        </is>
      </c>
      <c r="F1728" s="78" t="inlineStr">
        <is>
          <t>REVENUE(AD2185,Settings!$C$13,NEWREVRATE(AD2131,AD2149,AD2140,AD$201,AD2158,$D2221))</t>
        </is>
      </c>
    </row>
    <row r="1729">
      <c r="A1729" s="14" t="n">
        <v>2222</v>
      </c>
      <c r="B1729" s="14" t="inlineStr">
        <is>
          <t>rnew</t>
        </is>
      </c>
      <c r="C1729" s="14" t="inlineStr">
        <is>
          <t>die</t>
        </is>
      </c>
      <c r="D1729" s="14" t="inlineStr">
        <is>
          <t>omn</t>
        </is>
      </c>
      <c r="E1729" s="14" t="inlineStr">
        <is>
          <t>REVENUE</t>
        </is>
      </c>
      <c r="F1729" s="78" t="inlineStr">
        <is>
          <t>REVENUE(AD2186,Settings!$C$13,NEWREVRATE(AD2132,AD2150,AD2141,AD$201,AD2159,$D2222))</t>
        </is>
      </c>
    </row>
    <row r="1730">
      <c r="A1730" s="14" t="n">
        <v>2223</v>
      </c>
      <c r="B1730" s="14" t="inlineStr">
        <is>
          <t>rnew</t>
        </is>
      </c>
      <c r="C1730" s="14" t="inlineStr">
        <is>
          <t>lpg</t>
        </is>
      </c>
      <c r="D1730" s="14" t="inlineStr">
        <is>
          <t>omn</t>
        </is>
      </c>
      <c r="E1730" s="14" t="inlineStr">
        <is>
          <t>REVENUE</t>
        </is>
      </c>
      <c r="F1730" s="78" t="inlineStr">
        <is>
          <t>REVENUE(AD2187,Settings!$C$13,NEWREVRATE(AD2133,AD2151,AD2142,AD$201,AD2160,$D2223))</t>
        </is>
      </c>
    </row>
    <row r="1731">
      <c r="A1731" s="14" t="n">
        <v>2224</v>
      </c>
      <c r="B1731" s="14" t="inlineStr">
        <is>
          <t>rnew</t>
        </is>
      </c>
      <c r="C1731" s="14" t="inlineStr">
        <is>
          <t>ker</t>
        </is>
      </c>
      <c r="D1731" s="14" t="inlineStr">
        <is>
          <t>omn</t>
        </is>
      </c>
      <c r="E1731" s="14" t="inlineStr">
        <is>
          <t>REVENUE</t>
        </is>
      </c>
      <c r="F1731" s="78" t="inlineStr">
        <is>
          <t>REVENUE(AD2188,Settings!$C$13,NEWREVRATE(AD2134,AD2152,AD2143,AD$201,AD2161,$D2224))</t>
        </is>
      </c>
    </row>
    <row r="1732">
      <c r="A1732" s="14" t="n">
        <v>2225</v>
      </c>
      <c r="B1732" s="14" t="inlineStr">
        <is>
          <t>rnew</t>
        </is>
      </c>
      <c r="C1732" s="14" t="inlineStr">
        <is>
          <t>oop</t>
        </is>
      </c>
      <c r="D1732" s="14" t="inlineStr">
        <is>
          <t>omn</t>
        </is>
      </c>
      <c r="E1732" s="14" t="inlineStr">
        <is>
          <t>REVENUE</t>
        </is>
      </c>
      <c r="F1732" s="78" t="inlineStr">
        <is>
          <t>REVENUE(AD2189,Settings!$C$13,NEWREVRATE(AD2135,AD2153,AD2144,AD$201,AD2162,$D2225))</t>
        </is>
      </c>
    </row>
    <row r="1733">
      <c r="A1733" s="14" t="n">
        <v>2226</v>
      </c>
      <c r="B1733" s="14" t="inlineStr">
        <is>
          <t>rnew</t>
        </is>
      </c>
      <c r="C1733" s="14" t="inlineStr">
        <is>
          <t>bio</t>
        </is>
      </c>
      <c r="D1733" s="14" t="inlineStr">
        <is>
          <t>omn</t>
        </is>
      </c>
      <c r="E1733" s="14" t="inlineStr">
        <is>
          <t>REVENUE</t>
        </is>
      </c>
      <c r="F1733" s="78" t="inlineStr">
        <is>
          <t>REVENUE(AD2190,Settings!$C$13,NEWREVRATE(AD2136,AD2154,AD2145,AD$201,AD2163,$D2226))</t>
        </is>
      </c>
    </row>
    <row r="1734">
      <c r="A1734" s="14" t="n">
        <v>2230</v>
      </c>
      <c r="B1734" s="14" t="inlineStr">
        <is>
          <t>ctxnew</t>
        </is>
      </c>
      <c r="C1734" s="14" t="inlineStr">
        <is>
          <t>coa</t>
        </is>
      </c>
      <c r="D1734" s="14" t="inlineStr">
        <is>
          <t>cst</t>
        </is>
      </c>
      <c r="E1734" s="14" t="inlineStr">
        <is>
          <t>CARBONTAX</t>
        </is>
      </c>
      <c r="F1734" s="78" t="inlineStr">
        <is>
          <t>CARBONTAX(INDEX(AD$263:AD$279,$F2230),$D2230,INDEX(AD$23:AD$30,$E2230))</t>
        </is>
      </c>
    </row>
    <row r="1735">
      <c r="A1735" s="14" t="n">
        <v>2231</v>
      </c>
      <c r="B1735" s="14" t="inlineStr">
        <is>
          <t>ctxnew</t>
        </is>
      </c>
      <c r="C1735" s="14" t="inlineStr">
        <is>
          <t>nga</t>
        </is>
      </c>
      <c r="D1735" s="14" t="inlineStr">
        <is>
          <t>cst</t>
        </is>
      </c>
      <c r="E1735" s="14" t="inlineStr">
        <is>
          <t>CARBONTAX</t>
        </is>
      </c>
      <c r="F1735" s="78" t="inlineStr">
        <is>
          <t>CARBONTAX(INDEX(AD$263:AD$279,$F2231),$D2231,INDEX(AD$23:AD$30,$E2231))</t>
        </is>
      </c>
    </row>
    <row r="1736">
      <c r="A1736" s="14" t="n">
        <v>2232</v>
      </c>
      <c r="B1736" s="14" t="inlineStr">
        <is>
          <t>ctxnew</t>
        </is>
      </c>
      <c r="C1736" s="14" t="inlineStr">
        <is>
          <t>gso</t>
        </is>
      </c>
      <c r="D1736" s="14" t="inlineStr">
        <is>
          <t>cst</t>
        </is>
      </c>
      <c r="E1736" s="14" t="inlineStr">
        <is>
          <t>CARBONTAX</t>
        </is>
      </c>
      <c r="F1736" s="78" t="inlineStr">
        <is>
          <t>CARBONTAX(INDEX(AD$263:AD$279,$F2232),$D2232,INDEX(AD$23:AD$30,$E2232))</t>
        </is>
      </c>
    </row>
    <row r="1737">
      <c r="A1737" s="14" t="n">
        <v>2233</v>
      </c>
      <c r="B1737" s="14" t="inlineStr">
        <is>
          <t>ctxnew</t>
        </is>
      </c>
      <c r="C1737" s="14" t="inlineStr">
        <is>
          <t>die</t>
        </is>
      </c>
      <c r="D1737" s="14" t="inlineStr">
        <is>
          <t>cst</t>
        </is>
      </c>
      <c r="E1737" s="14" t="inlineStr">
        <is>
          <t>CARBONTAX</t>
        </is>
      </c>
      <c r="F1737" s="78" t="inlineStr">
        <is>
          <t>CARBONTAX(INDEX(AD$263:AD$279,$F2233),$D2233,INDEX(AD$23:AD$30,$E2233))</t>
        </is>
      </c>
    </row>
    <row r="1738">
      <c r="A1738" s="14" t="n">
        <v>2234</v>
      </c>
      <c r="B1738" s="14" t="inlineStr">
        <is>
          <t>ctxnew</t>
        </is>
      </c>
      <c r="C1738" s="14" t="inlineStr">
        <is>
          <t>lpg</t>
        </is>
      </c>
      <c r="D1738" s="14" t="inlineStr">
        <is>
          <t>cst</t>
        </is>
      </c>
      <c r="E1738" s="14" t="inlineStr">
        <is>
          <t>CARBONTAX</t>
        </is>
      </c>
      <c r="F1738" s="78" t="inlineStr">
        <is>
          <t>CARBONTAX(INDEX(AD$263:AD$279,$F2234),$D2234,INDEX(AD$23:AD$30,$E2234))</t>
        </is>
      </c>
    </row>
    <row r="1739">
      <c r="A1739" s="14" t="n">
        <v>2235</v>
      </c>
      <c r="B1739" s="14" t="inlineStr">
        <is>
          <t>ctxnew</t>
        </is>
      </c>
      <c r="C1739" s="14" t="inlineStr">
        <is>
          <t>ker</t>
        </is>
      </c>
      <c r="D1739" s="14" t="inlineStr">
        <is>
          <t>cst</t>
        </is>
      </c>
      <c r="E1739" s="14" t="inlineStr">
        <is>
          <t>CARBONTAX</t>
        </is>
      </c>
      <c r="F1739" s="78" t="inlineStr">
        <is>
          <t>CARBONTAX(INDEX(AD$263:AD$279,$F2235),$D2235,INDEX(AD$23:AD$30,$E2235))</t>
        </is>
      </c>
    </row>
    <row r="1740">
      <c r="A1740" s="14" t="n">
        <v>2236</v>
      </c>
      <c r="B1740" s="14" t="inlineStr">
        <is>
          <t>ctxnew</t>
        </is>
      </c>
      <c r="C1740" s="14" t="inlineStr">
        <is>
          <t>oop</t>
        </is>
      </c>
      <c r="D1740" s="14" t="inlineStr">
        <is>
          <t>cst</t>
        </is>
      </c>
      <c r="E1740" s="14" t="inlineStr">
        <is>
          <t>CARBONTAX</t>
        </is>
      </c>
      <c r="F1740" s="78" t="inlineStr">
        <is>
          <t>CARBONTAX(INDEX(AD$263:AD$279,$F2236),$D2236,INDEX(AD$23:AD$30,$E2236))</t>
        </is>
      </c>
    </row>
    <row r="1741">
      <c r="A1741" s="14" t="n">
        <v>2237</v>
      </c>
      <c r="B1741" s="14" t="inlineStr">
        <is>
          <t>ctxnew</t>
        </is>
      </c>
      <c r="C1741" s="14" t="inlineStr">
        <is>
          <t>bio</t>
        </is>
      </c>
      <c r="D1741" s="14" t="inlineStr">
        <is>
          <t>cst</t>
        </is>
      </c>
      <c r="E1741" s="14" t="inlineStr">
        <is>
          <t>CARBONTAX</t>
        </is>
      </c>
      <c r="F1741" s="78" t="inlineStr">
        <is>
          <t>CARBONTAX(INDEX(AD$263:AD$279,$F2237),$D2237,INDEX(AD$23:AD$30,$E2237))</t>
        </is>
      </c>
    </row>
    <row r="1742">
      <c r="A1742" s="14" t="n">
        <v>2239</v>
      </c>
      <c r="B1742" s="14" t="inlineStr">
        <is>
          <t>ets</t>
        </is>
      </c>
      <c r="C1742" s="14" t="inlineStr">
        <is>
          <t>coa</t>
        </is>
      </c>
      <c r="D1742" s="14" t="inlineStr">
        <is>
          <t>cst</t>
        </is>
      </c>
      <c r="E1742" s="14" t="inlineStr">
        <is>
          <t>ETSCOST</t>
        </is>
      </c>
      <c r="F1742" s="78" t="inlineStr">
        <is>
          <t>ETSCOST(INDEX(AD$280:AD$296,$E2239),$D2239)</t>
        </is>
      </c>
    </row>
    <row r="1743">
      <c r="A1743" s="14" t="n">
        <v>2240</v>
      </c>
      <c r="B1743" s="14" t="inlineStr">
        <is>
          <t>ets</t>
        </is>
      </c>
      <c r="C1743" s="14" t="inlineStr">
        <is>
          <t>nga</t>
        </is>
      </c>
      <c r="D1743" s="14" t="inlineStr">
        <is>
          <t>cst</t>
        </is>
      </c>
      <c r="E1743" s="14" t="inlineStr">
        <is>
          <t>ETSCOST</t>
        </is>
      </c>
      <c r="F1743" s="78" t="inlineStr">
        <is>
          <t>ETSCOST(INDEX(AD$280:AD$296,$E2240),$D2240)</t>
        </is>
      </c>
    </row>
    <row r="1744">
      <c r="A1744" s="14" t="n">
        <v>2241</v>
      </c>
      <c r="B1744" s="14" t="inlineStr">
        <is>
          <t>ets</t>
        </is>
      </c>
      <c r="C1744" s="14" t="inlineStr">
        <is>
          <t>gso</t>
        </is>
      </c>
      <c r="D1744" s="14" t="inlineStr">
        <is>
          <t>cst</t>
        </is>
      </c>
      <c r="E1744" s="14" t="inlineStr">
        <is>
          <t>ETSCOST</t>
        </is>
      </c>
      <c r="F1744" s="78" t="inlineStr">
        <is>
          <t>ETSCOST(INDEX(AD$280:AD$296,$E2241),$D2241)</t>
        </is>
      </c>
    </row>
    <row r="1745">
      <c r="A1745" s="14" t="n">
        <v>2242</v>
      </c>
      <c r="B1745" s="14" t="inlineStr">
        <is>
          <t>ets</t>
        </is>
      </c>
      <c r="C1745" s="14" t="inlineStr">
        <is>
          <t>die</t>
        </is>
      </c>
      <c r="D1745" s="14" t="inlineStr">
        <is>
          <t>cst</t>
        </is>
      </c>
      <c r="E1745" s="14" t="inlineStr">
        <is>
          <t>ETSCOST</t>
        </is>
      </c>
      <c r="F1745" s="78" t="inlineStr">
        <is>
          <t>ETSCOST(INDEX(AD$280:AD$296,$E2242),$D2242)</t>
        </is>
      </c>
    </row>
    <row r="1746">
      <c r="A1746" s="14" t="n">
        <v>2243</v>
      </c>
      <c r="B1746" s="14" t="inlineStr">
        <is>
          <t>ets</t>
        </is>
      </c>
      <c r="C1746" s="14" t="inlineStr">
        <is>
          <t>lpg</t>
        </is>
      </c>
      <c r="D1746" s="14" t="inlineStr">
        <is>
          <t>cst</t>
        </is>
      </c>
      <c r="E1746" s="14" t="inlineStr">
        <is>
          <t>ETSCOST</t>
        </is>
      </c>
      <c r="F1746" s="78" t="inlineStr">
        <is>
          <t>ETSCOST(INDEX(AD$280:AD$296,$E2243),$D2243)</t>
        </is>
      </c>
    </row>
    <row r="1747">
      <c r="A1747" s="14" t="n">
        <v>2244</v>
      </c>
      <c r="B1747" s="14" t="inlineStr">
        <is>
          <t>ets</t>
        </is>
      </c>
      <c r="C1747" s="14" t="inlineStr">
        <is>
          <t>ker</t>
        </is>
      </c>
      <c r="D1747" s="14" t="inlineStr">
        <is>
          <t>cst</t>
        </is>
      </c>
      <c r="E1747" s="14" t="inlineStr">
        <is>
          <t>ETSCOST</t>
        </is>
      </c>
      <c r="F1747" s="78" t="inlineStr">
        <is>
          <t>ETSCOST(INDEX(AD$280:AD$296,$E2244),$D2244)</t>
        </is>
      </c>
    </row>
    <row r="1748">
      <c r="A1748" s="14" t="n">
        <v>2245</v>
      </c>
      <c r="B1748" s="14" t="inlineStr">
        <is>
          <t>ets</t>
        </is>
      </c>
      <c r="C1748" s="14" t="inlineStr">
        <is>
          <t>oop</t>
        </is>
      </c>
      <c r="D1748" s="14" t="inlineStr">
        <is>
          <t>cst</t>
        </is>
      </c>
      <c r="E1748" s="14" t="inlineStr">
        <is>
          <t>ETSCOST</t>
        </is>
      </c>
      <c r="F1748" s="78" t="inlineStr">
        <is>
          <t>ETSCOST(INDEX(AD$280:AD$296,$E2245),$D2245)</t>
        </is>
      </c>
    </row>
    <row r="1749">
      <c r="A1749" s="14" t="n">
        <v>2246</v>
      </c>
      <c r="B1749" s="14" t="inlineStr">
        <is>
          <t>ets</t>
        </is>
      </c>
      <c r="C1749" s="14" t="inlineStr">
        <is>
          <t>bio</t>
        </is>
      </c>
      <c r="D1749" s="14" t="inlineStr">
        <is>
          <t>cst</t>
        </is>
      </c>
      <c r="E1749" s="14" t="inlineStr">
        <is>
          <t>ETSCOST</t>
        </is>
      </c>
      <c r="F1749" s="78" t="inlineStr">
        <is>
          <t>ETSCOST(INDEX(AD$280:AD$296,$E2246),$D2246)</t>
        </is>
      </c>
    </row>
    <row r="1750">
      <c r="A1750" s="14" t="n">
        <v>2248</v>
      </c>
      <c r="B1750" s="14" t="inlineStr">
        <is>
          <t>ntx</t>
        </is>
      </c>
      <c r="C1750" s="14" t="inlineStr">
        <is>
          <t>coa</t>
        </is>
      </c>
      <c r="D1750" s="14" t="inlineStr">
        <is>
          <t>cst</t>
        </is>
      </c>
      <c r="E1750" s="14" t="inlineStr">
        <is>
          <t>NEWEXCISE</t>
        </is>
      </c>
      <c r="F1750" s="78" t="inlineStr">
        <is>
          <t>NEWEXCISE(INDEX(AD$80:AD$93,$D2248),$E2248)</t>
        </is>
      </c>
    </row>
    <row r="1751">
      <c r="A1751" s="14" t="n">
        <v>2249</v>
      </c>
      <c r="B1751" s="14" t="inlineStr">
        <is>
          <t>ntx</t>
        </is>
      </c>
      <c r="C1751" s="14" t="inlineStr">
        <is>
          <t>nga</t>
        </is>
      </c>
      <c r="D1751" s="14" t="inlineStr">
        <is>
          <t>cst</t>
        </is>
      </c>
      <c r="E1751" s="14" t="inlineStr">
        <is>
          <t>NEWEXCISE</t>
        </is>
      </c>
      <c r="F1751" s="78" t="inlineStr">
        <is>
          <t>NEWEXCISE(INDEX(AD$80:AD$93,$D2249),$E2249)</t>
        </is>
      </c>
    </row>
    <row r="1752">
      <c r="A1752" s="14" t="n">
        <v>2250</v>
      </c>
      <c r="B1752" s="14" t="inlineStr">
        <is>
          <t>ntx</t>
        </is>
      </c>
      <c r="C1752" s="14" t="inlineStr">
        <is>
          <t>gso</t>
        </is>
      </c>
      <c r="D1752" s="14" t="inlineStr">
        <is>
          <t>cst</t>
        </is>
      </c>
      <c r="E1752" s="14" t="inlineStr">
        <is>
          <t>NEWEXCISE</t>
        </is>
      </c>
      <c r="F1752" s="78" t="inlineStr">
        <is>
          <t>NEWEXCISE(INDEX(AD$80:AD$93,$D2250),$E2250)</t>
        </is>
      </c>
    </row>
    <row r="1753">
      <c r="A1753" s="14" t="n">
        <v>2251</v>
      </c>
      <c r="B1753" s="14" t="inlineStr">
        <is>
          <t>ntx</t>
        </is>
      </c>
      <c r="C1753" s="14" t="inlineStr">
        <is>
          <t>die</t>
        </is>
      </c>
      <c r="D1753" s="14" t="inlineStr">
        <is>
          <t>cst</t>
        </is>
      </c>
      <c r="E1753" s="14" t="inlineStr">
        <is>
          <t>NEWEXCISE</t>
        </is>
      </c>
      <c r="F1753" s="78" t="inlineStr">
        <is>
          <t>NEWEXCISE(INDEX(AD$80:AD$93,$D2251),$E2251)</t>
        </is>
      </c>
    </row>
    <row r="1754">
      <c r="A1754" s="14" t="n">
        <v>2252</v>
      </c>
      <c r="B1754" s="14" t="inlineStr">
        <is>
          <t>ntx</t>
        </is>
      </c>
      <c r="C1754" s="14" t="inlineStr">
        <is>
          <t>lpg</t>
        </is>
      </c>
      <c r="D1754" s="14" t="inlineStr">
        <is>
          <t>cst</t>
        </is>
      </c>
      <c r="E1754" s="14" t="inlineStr">
        <is>
          <t>NEWEXCISE</t>
        </is>
      </c>
      <c r="F1754" s="78" t="inlineStr">
        <is>
          <t>NEWEXCISE(INDEX(AD$80:AD$93,$D2252),$E2252)</t>
        </is>
      </c>
    </row>
    <row r="1755">
      <c r="A1755" s="14" t="n">
        <v>2253</v>
      </c>
      <c r="B1755" s="14" t="inlineStr">
        <is>
          <t>ntx</t>
        </is>
      </c>
      <c r="C1755" s="14" t="inlineStr">
        <is>
          <t>ker</t>
        </is>
      </c>
      <c r="D1755" s="14" t="inlineStr">
        <is>
          <t>cst</t>
        </is>
      </c>
      <c r="E1755" s="14" t="inlineStr">
        <is>
          <t>NEWEXCISE</t>
        </is>
      </c>
      <c r="F1755" s="78" t="inlineStr">
        <is>
          <t>NEWEXCISE(INDEX(AD$80:AD$93,$D2253),$E2253)</t>
        </is>
      </c>
    </row>
    <row r="1756">
      <c r="A1756" s="14" t="n">
        <v>2254</v>
      </c>
      <c r="B1756" s="14" t="inlineStr">
        <is>
          <t>ntx</t>
        </is>
      </c>
      <c r="C1756" s="14" t="inlineStr">
        <is>
          <t>oop</t>
        </is>
      </c>
      <c r="D1756" s="14" t="inlineStr">
        <is>
          <t>cst</t>
        </is>
      </c>
      <c r="E1756" s="14" t="inlineStr">
        <is>
          <t>NEWEXCISE</t>
        </is>
      </c>
      <c r="F1756" s="78" t="inlineStr">
        <is>
          <t>NEWEXCISE(INDEX(AD$80:AD$93,$D2254),$E2254)</t>
        </is>
      </c>
    </row>
    <row r="1757">
      <c r="A1757" s="14" t="n">
        <v>2255</v>
      </c>
      <c r="B1757" s="14" t="inlineStr">
        <is>
          <t>ntx</t>
        </is>
      </c>
      <c r="C1757" s="14" t="inlineStr">
        <is>
          <t>bio</t>
        </is>
      </c>
      <c r="D1757" s="14" t="inlineStr">
        <is>
          <t>cst</t>
        </is>
      </c>
      <c r="E1757" s="14" t="inlineStr">
        <is>
          <t>NEWEXCISE</t>
        </is>
      </c>
      <c r="F1757" s="78" t="inlineStr">
        <is>
          <t>NEWEXCISE(INDEX(AD$80:AD$93,$D2255),$E2255)</t>
        </is>
      </c>
    </row>
    <row r="1758">
      <c r="A1758" s="14" t="n">
        <v>2257</v>
      </c>
      <c r="B1758" s="14" t="inlineStr">
        <is>
          <t>nce</t>
        </is>
      </c>
      <c r="C1758" s="14" t="inlineStr">
        <is>
          <t>coa</t>
        </is>
      </c>
      <c r="D1758" s="14" t="inlineStr">
        <is>
          <t>cst</t>
        </is>
      </c>
      <c r="E1758" s="14" t="inlineStr">
        <is>
          <t>NEWPOLICY</t>
        </is>
      </c>
      <c r="F1758" s="78" t="inlineStr">
        <is>
          <t>NEWPOLICY(AD2230,AD2239,AD2248)</t>
        </is>
      </c>
    </row>
    <row r="1759">
      <c r="A1759" s="14" t="n">
        <v>2258</v>
      </c>
      <c r="B1759" s="14" t="inlineStr">
        <is>
          <t>nce</t>
        </is>
      </c>
      <c r="C1759" s="14" t="inlineStr">
        <is>
          <t>nga</t>
        </is>
      </c>
      <c r="D1759" s="14" t="inlineStr">
        <is>
          <t>cst</t>
        </is>
      </c>
      <c r="E1759" s="14" t="inlineStr">
        <is>
          <t>NEWPOLICY</t>
        </is>
      </c>
      <c r="F1759" s="78" t="inlineStr">
        <is>
          <t>NEWPOLICY(AD2231,AD2240,AD2249)</t>
        </is>
      </c>
    </row>
    <row r="1760">
      <c r="A1760" s="14" t="n">
        <v>2259</v>
      </c>
      <c r="B1760" s="14" t="inlineStr">
        <is>
          <t>nce</t>
        </is>
      </c>
      <c r="C1760" s="14" t="inlineStr">
        <is>
          <t>gso</t>
        </is>
      </c>
      <c r="D1760" s="14" t="inlineStr">
        <is>
          <t>cst</t>
        </is>
      </c>
      <c r="E1760" s="14" t="inlineStr">
        <is>
          <t>NEWPOLICY</t>
        </is>
      </c>
      <c r="F1760" s="78" t="inlineStr">
        <is>
          <t>NEWPOLICY(AD2232,AD2241,AD2250)</t>
        </is>
      </c>
    </row>
    <row r="1761">
      <c r="A1761" s="14" t="n">
        <v>2260</v>
      </c>
      <c r="B1761" s="14" t="inlineStr">
        <is>
          <t>nce</t>
        </is>
      </c>
      <c r="C1761" s="14" t="inlineStr">
        <is>
          <t>die</t>
        </is>
      </c>
      <c r="D1761" s="14" t="inlineStr">
        <is>
          <t>cst</t>
        </is>
      </c>
      <c r="E1761" s="14" t="inlineStr">
        <is>
          <t>NEWPOLICY</t>
        </is>
      </c>
      <c r="F1761" s="78" t="inlineStr">
        <is>
          <t>NEWPOLICY(AD2233,AD2242,AD2251)</t>
        </is>
      </c>
    </row>
    <row r="1762">
      <c r="A1762" s="14" t="n">
        <v>2261</v>
      </c>
      <c r="B1762" s="14" t="inlineStr">
        <is>
          <t>nce</t>
        </is>
      </c>
      <c r="C1762" s="14" t="inlineStr">
        <is>
          <t>lpg</t>
        </is>
      </c>
      <c r="D1762" s="14" t="inlineStr">
        <is>
          <t>cst</t>
        </is>
      </c>
      <c r="E1762" s="14" t="inlineStr">
        <is>
          <t>NEWPOLICY</t>
        </is>
      </c>
      <c r="F1762" s="78" t="inlineStr">
        <is>
          <t>NEWPOLICY(AD2234,AD2243,AD2252)</t>
        </is>
      </c>
    </row>
    <row r="1763">
      <c r="A1763" s="14" t="n">
        <v>2262</v>
      </c>
      <c r="B1763" s="14" t="inlineStr">
        <is>
          <t>nce</t>
        </is>
      </c>
      <c r="C1763" s="14" t="inlineStr">
        <is>
          <t>ker</t>
        </is>
      </c>
      <c r="D1763" s="14" t="inlineStr">
        <is>
          <t>cst</t>
        </is>
      </c>
      <c r="E1763" s="14" t="inlineStr">
        <is>
          <t>NEWPOLICY</t>
        </is>
      </c>
      <c r="F1763" s="78" t="inlineStr">
        <is>
          <t>NEWPOLICY(AD2235,AD2244,AD2253)</t>
        </is>
      </c>
    </row>
    <row r="1764">
      <c r="A1764" s="14" t="n">
        <v>2263</v>
      </c>
      <c r="B1764" s="14" t="inlineStr">
        <is>
          <t>nce</t>
        </is>
      </c>
      <c r="C1764" s="14" t="inlineStr">
        <is>
          <t>oop</t>
        </is>
      </c>
      <c r="D1764" s="14" t="inlineStr">
        <is>
          <t>cst</t>
        </is>
      </c>
      <c r="E1764" s="14" t="inlineStr">
        <is>
          <t>NEWPOLICY</t>
        </is>
      </c>
      <c r="F1764" s="78" t="inlineStr">
        <is>
          <t>NEWPOLICY(AD2236,AD2245,AD2254)</t>
        </is>
      </c>
    </row>
    <row r="1765">
      <c r="A1765" s="14" t="n">
        <v>2264</v>
      </c>
      <c r="B1765" s="14" t="inlineStr">
        <is>
          <t>nce</t>
        </is>
      </c>
      <c r="C1765" s="14" t="inlineStr">
        <is>
          <t>bio</t>
        </is>
      </c>
      <c r="D1765" s="14" t="inlineStr">
        <is>
          <t>cst</t>
        </is>
      </c>
      <c r="E1765" s="14" t="inlineStr">
        <is>
          <t>NEWPOLICY</t>
        </is>
      </c>
      <c r="F1765" s="78" t="inlineStr">
        <is>
          <t>NEWPOLICY(AD2237,AD2246,AD2255)</t>
        </is>
      </c>
    </row>
    <row r="1766">
      <c r="A1766" s="14" t="n">
        <v>2266</v>
      </c>
      <c r="B1766" s="14" t="inlineStr">
        <is>
          <t>atp</t>
        </is>
      </c>
      <c r="C1766" s="14" t="inlineStr">
        <is>
          <t>coa</t>
        </is>
      </c>
      <c r="D1766" s="14" t="inlineStr">
        <is>
          <t>cst</t>
        </is>
      </c>
      <c r="E1766" s="14" t="inlineStr">
        <is>
          <t>POSTTAX</t>
        </is>
      </c>
      <c r="F1766" s="78" t="inlineStr">
        <is>
          <t>POSTTAX(INDEX(AD$369:AD$380,$D2266),AD2257,$E2266)</t>
        </is>
      </c>
    </row>
    <row r="1767">
      <c r="A1767" s="14" t="n">
        <v>2267</v>
      </c>
      <c r="B1767" s="14" t="inlineStr">
        <is>
          <t>atp</t>
        </is>
      </c>
      <c r="C1767" s="14" t="inlineStr">
        <is>
          <t>nga</t>
        </is>
      </c>
      <c r="D1767" s="14" t="inlineStr">
        <is>
          <t>cst</t>
        </is>
      </c>
      <c r="E1767" s="14" t="inlineStr">
        <is>
          <t>POSTTAX</t>
        </is>
      </c>
      <c r="F1767" s="78" t="inlineStr">
        <is>
          <t>POSTTAX(INDEX(AD$369:AD$380,$D2267),AD2258,$E2267)</t>
        </is>
      </c>
    </row>
    <row r="1768">
      <c r="A1768" s="14" t="n">
        <v>2268</v>
      </c>
      <c r="B1768" s="14" t="inlineStr">
        <is>
          <t>atp</t>
        </is>
      </c>
      <c r="C1768" s="14" t="inlineStr">
        <is>
          <t>gso</t>
        </is>
      </c>
      <c r="D1768" s="14" t="inlineStr">
        <is>
          <t>cst</t>
        </is>
      </c>
      <c r="E1768" s="14" t="inlineStr">
        <is>
          <t>POSTTAX</t>
        </is>
      </c>
      <c r="F1768" s="78" t="inlineStr">
        <is>
          <t>POSTTAX(INDEX(AD$369:AD$380,$D2268),AD2259,$E2268)</t>
        </is>
      </c>
    </row>
    <row r="1769">
      <c r="A1769" s="14" t="n">
        <v>2269</v>
      </c>
      <c r="B1769" s="14" t="inlineStr">
        <is>
          <t>atp</t>
        </is>
      </c>
      <c r="C1769" s="14" t="inlineStr">
        <is>
          <t>die</t>
        </is>
      </c>
      <c r="D1769" s="14" t="inlineStr">
        <is>
          <t>cst</t>
        </is>
      </c>
      <c r="E1769" s="14" t="inlineStr">
        <is>
          <t>POSTTAX</t>
        </is>
      </c>
      <c r="F1769" s="78" t="inlineStr">
        <is>
          <t>POSTTAX(INDEX(AD$369:AD$380,$D2269),AD2260,$E2269)</t>
        </is>
      </c>
    </row>
    <row r="1770">
      <c r="A1770" s="14" t="n">
        <v>2270</v>
      </c>
      <c r="B1770" s="14" t="inlineStr">
        <is>
          <t>atp</t>
        </is>
      </c>
      <c r="C1770" s="14" t="inlineStr">
        <is>
          <t>lpg</t>
        </is>
      </c>
      <c r="D1770" s="14" t="inlineStr">
        <is>
          <t>cst</t>
        </is>
      </c>
      <c r="E1770" s="14" t="inlineStr">
        <is>
          <t>POSTTAX</t>
        </is>
      </c>
      <c r="F1770" s="78" t="inlineStr">
        <is>
          <t>POSTTAX(INDEX(AD$369:AD$380,$D2270),AD2261,$E2270)</t>
        </is>
      </c>
    </row>
    <row r="1771">
      <c r="A1771" s="14" t="n">
        <v>2271</v>
      </c>
      <c r="B1771" s="14" t="inlineStr">
        <is>
          <t>atp</t>
        </is>
      </c>
      <c r="C1771" s="14" t="inlineStr">
        <is>
          <t>ker</t>
        </is>
      </c>
      <c r="D1771" s="14" t="inlineStr">
        <is>
          <t>cst</t>
        </is>
      </c>
      <c r="E1771" s="14" t="inlineStr">
        <is>
          <t>POSTTAX</t>
        </is>
      </c>
      <c r="F1771" s="78" t="inlineStr">
        <is>
          <t>POSTTAX(INDEX(AD$369:AD$380,$D2271),AD2262,$E2271)</t>
        </is>
      </c>
    </row>
    <row r="1772">
      <c r="A1772" s="14" t="n">
        <v>2272</v>
      </c>
      <c r="B1772" s="14" t="inlineStr">
        <is>
          <t>atp</t>
        </is>
      </c>
      <c r="C1772" s="14" t="inlineStr">
        <is>
          <t>oop</t>
        </is>
      </c>
      <c r="D1772" s="14" t="inlineStr">
        <is>
          <t>cst</t>
        </is>
      </c>
      <c r="E1772" s="14" t="inlineStr">
        <is>
          <t>POSTTAX</t>
        </is>
      </c>
      <c r="F1772" s="78" t="inlineStr">
        <is>
          <t>POSTTAX(INDEX(AD$369:AD$380,$D2272),AD2263,$E2272)</t>
        </is>
      </c>
    </row>
    <row r="1773">
      <c r="A1773" s="14" t="n">
        <v>2273</v>
      </c>
      <c r="B1773" s="14" t="inlineStr">
        <is>
          <t>atp</t>
        </is>
      </c>
      <c r="C1773" s="14" t="inlineStr">
        <is>
          <t>bio</t>
        </is>
      </c>
      <c r="D1773" s="14" t="inlineStr">
        <is>
          <t>cst</t>
        </is>
      </c>
      <c r="E1773" s="14" t="inlineStr">
        <is>
          <t>POSTTAX</t>
        </is>
      </c>
      <c r="F1773" s="78" t="inlineStr">
        <is>
          <t>POSTTAX(INDEX(AD$369:AD$380,$D2273),AD2264,$E2273)</t>
        </is>
      </c>
    </row>
    <row r="1774">
      <c r="A1774" s="14" t="n">
        <v>2275</v>
      </c>
      <c r="B1774" s="14" t="inlineStr">
        <is>
          <t>shp</t>
        </is>
      </c>
      <c r="C1774" s="14" t="inlineStr">
        <is>
          <t>coa</t>
        </is>
      </c>
      <c r="D1774" s="14" t="inlineStr">
        <is>
          <t>cst</t>
        </is>
      </c>
      <c r="E1774" s="14" t="inlineStr">
        <is>
          <t>SHADOWGJ</t>
        </is>
      </c>
      <c r="F1774" s="78" t="inlineStr">
        <is>
          <t>SHADOWGJ(INDEX(AD$297:AD$313,$E2275),$D2275)</t>
        </is>
      </c>
    </row>
    <row r="1775">
      <c r="A1775" s="14" t="n">
        <v>2276</v>
      </c>
      <c r="B1775" s="14" t="inlineStr">
        <is>
          <t>shp</t>
        </is>
      </c>
      <c r="C1775" s="14" t="inlineStr">
        <is>
          <t>nga</t>
        </is>
      </c>
      <c r="D1775" s="14" t="inlineStr">
        <is>
          <t>cst</t>
        </is>
      </c>
      <c r="E1775" s="14" t="inlineStr">
        <is>
          <t>SHADOWGJ</t>
        </is>
      </c>
      <c r="F1775" s="78" t="inlineStr">
        <is>
          <t>SHADOWGJ(INDEX(AD$297:AD$313,$E2276),$D2276)</t>
        </is>
      </c>
    </row>
    <row r="1776">
      <c r="A1776" s="14" t="n">
        <v>2277</v>
      </c>
      <c r="B1776" s="14" t="inlineStr">
        <is>
          <t>shp</t>
        </is>
      </c>
      <c r="C1776" s="14" t="inlineStr">
        <is>
          <t>gso</t>
        </is>
      </c>
      <c r="D1776" s="14" t="inlineStr">
        <is>
          <t>cst</t>
        </is>
      </c>
      <c r="E1776" s="14" t="inlineStr">
        <is>
          <t>SHADOWGJ</t>
        </is>
      </c>
      <c r="F1776" s="78" t="inlineStr">
        <is>
          <t>SHADOWGJ(INDEX(AD$297:AD$313,$E2277),$D2277)</t>
        </is>
      </c>
    </row>
    <row r="1777">
      <c r="A1777" s="14" t="n">
        <v>2278</v>
      </c>
      <c r="B1777" s="14" t="inlineStr">
        <is>
          <t>shp</t>
        </is>
      </c>
      <c r="C1777" s="14" t="inlineStr">
        <is>
          <t>die</t>
        </is>
      </c>
      <c r="D1777" s="14" t="inlineStr">
        <is>
          <t>cst</t>
        </is>
      </c>
      <c r="E1777" s="14" t="inlineStr">
        <is>
          <t>SHADOWGJ</t>
        </is>
      </c>
      <c r="F1777" s="78" t="inlineStr">
        <is>
          <t>SHADOWGJ(INDEX(AD$297:AD$313,$E2278),$D2278)</t>
        </is>
      </c>
    </row>
    <row r="1778">
      <c r="A1778" s="14" t="n">
        <v>2279</v>
      </c>
      <c r="B1778" s="14" t="inlineStr">
        <is>
          <t>shp</t>
        </is>
      </c>
      <c r="C1778" s="14" t="inlineStr">
        <is>
          <t>lpg</t>
        </is>
      </c>
      <c r="D1778" s="14" t="inlineStr">
        <is>
          <t>cst</t>
        </is>
      </c>
      <c r="E1778" s="14" t="inlineStr">
        <is>
          <t>SHADOWGJ</t>
        </is>
      </c>
      <c r="F1778" s="78" t="inlineStr">
        <is>
          <t>SHADOWGJ(INDEX(AD$297:AD$313,$E2279),$D2279)</t>
        </is>
      </c>
    </row>
    <row r="1779">
      <c r="A1779" s="14" t="n">
        <v>2280</v>
      </c>
      <c r="B1779" s="14" t="inlineStr">
        <is>
          <t>shp</t>
        </is>
      </c>
      <c r="C1779" s="14" t="inlineStr">
        <is>
          <t>ker</t>
        </is>
      </c>
      <c r="D1779" s="14" t="inlineStr">
        <is>
          <t>cst</t>
        </is>
      </c>
      <c r="E1779" s="14" t="inlineStr">
        <is>
          <t>SHADOWGJ</t>
        </is>
      </c>
      <c r="F1779" s="78" t="inlineStr">
        <is>
          <t>SHADOWGJ(INDEX(AD$297:AD$313,$E2280),$D2280)</t>
        </is>
      </c>
    </row>
    <row r="1780">
      <c r="A1780" s="14" t="n">
        <v>2281</v>
      </c>
      <c r="B1780" s="14" t="inlineStr">
        <is>
          <t>shp</t>
        </is>
      </c>
      <c r="C1780" s="14" t="inlineStr">
        <is>
          <t>oop</t>
        </is>
      </c>
      <c r="D1780" s="14" t="inlineStr">
        <is>
          <t>cst</t>
        </is>
      </c>
      <c r="E1780" s="14" t="inlineStr">
        <is>
          <t>SHADOWGJ</t>
        </is>
      </c>
      <c r="F1780" s="78" t="inlineStr">
        <is>
          <t>SHADOWGJ(INDEX(AD$297:AD$313,$E2281),$D2281)</t>
        </is>
      </c>
    </row>
    <row r="1781">
      <c r="A1781" s="14" t="n">
        <v>2282</v>
      </c>
      <c r="B1781" s="14" t="inlineStr">
        <is>
          <t>shp</t>
        </is>
      </c>
      <c r="C1781" s="14" t="inlineStr">
        <is>
          <t>bio</t>
        </is>
      </c>
      <c r="D1781" s="14" t="inlineStr">
        <is>
          <t>cst</t>
        </is>
      </c>
      <c r="E1781" s="14" t="inlineStr">
        <is>
          <t>SHADOWGJ</t>
        </is>
      </c>
      <c r="F1781" s="78" t="inlineStr">
        <is>
          <t>SHADOWGJ(INDEX(AD$297:AD$313,$E2282),$D2282)</t>
        </is>
      </c>
    </row>
    <row r="1782">
      <c r="A1782" s="14" t="n">
        <v>2284</v>
      </c>
      <c r="B1782" s="14" t="inlineStr">
        <is>
          <t>ener</t>
        </is>
      </c>
      <c r="C1782" s="14" t="inlineStr">
        <is>
          <t>coa</t>
        </is>
      </c>
      <c r="D1782" s="14" t="inlineStr">
        <is>
          <t>cst</t>
        </is>
      </c>
      <c r="E1782" s="14" t="inlineStr">
        <is>
          <t>FUELUSE</t>
        </is>
      </c>
      <c r="F1782" s="78" t="inlineStr">
        <is>
          <t>FUELUSE(AC2284,AD2266,AC2266,AD2275,AC2275,AD$7,$D2284,$E2284,$F2284,$G2284)</t>
        </is>
      </c>
    </row>
    <row r="1783">
      <c r="A1783" s="14" t="n">
        <v>2285</v>
      </c>
      <c r="B1783" s="14" t="inlineStr">
        <is>
          <t>ener</t>
        </is>
      </c>
      <c r="C1783" s="14" t="inlineStr">
        <is>
          <t>nga</t>
        </is>
      </c>
      <c r="D1783" s="14" t="inlineStr">
        <is>
          <t>cst</t>
        </is>
      </c>
      <c r="E1783" s="14" t="inlineStr">
        <is>
          <t>FUELUSE</t>
        </is>
      </c>
      <c r="F1783" s="78" t="inlineStr">
        <is>
          <t>FUELUSE(AC2285,AD2267,AC2267,AD2276,AC2276,AD$7,$D2285,$E2285,$F2285,$G2285)</t>
        </is>
      </c>
    </row>
    <row r="1784">
      <c r="A1784" s="14" t="n">
        <v>2286</v>
      </c>
      <c r="B1784" s="14" t="inlineStr">
        <is>
          <t>ener</t>
        </is>
      </c>
      <c r="C1784" s="14" t="inlineStr">
        <is>
          <t>gso</t>
        </is>
      </c>
      <c r="D1784" s="14" t="inlineStr">
        <is>
          <t>cst</t>
        </is>
      </c>
      <c r="E1784" s="14" t="inlineStr">
        <is>
          <t>FUELUSE</t>
        </is>
      </c>
      <c r="F1784" s="78" t="inlineStr">
        <is>
          <t>FUELUSE(AC2286,AD2268,AC2268,AD2277,AC2277,AD$7,$D2286,$E2286,$F2286,$G2286)</t>
        </is>
      </c>
    </row>
    <row r="1785">
      <c r="A1785" s="14" t="n">
        <v>2287</v>
      </c>
      <c r="B1785" s="14" t="inlineStr">
        <is>
          <t>ener</t>
        </is>
      </c>
      <c r="C1785" s="14" t="inlineStr">
        <is>
          <t>die</t>
        </is>
      </c>
      <c r="D1785" s="14" t="inlineStr">
        <is>
          <t>cst</t>
        </is>
      </c>
      <c r="E1785" s="14" t="inlineStr">
        <is>
          <t>FUELUSE</t>
        </is>
      </c>
      <c r="F1785" s="78" t="inlineStr">
        <is>
          <t>FUELUSE(AC2287,AD2269,AC2269,AD2278,AC2278,AD$7,$D2287,$E2287,$F2287,$G2287)</t>
        </is>
      </c>
    </row>
    <row r="1786">
      <c r="A1786" s="14" t="n">
        <v>2288</v>
      </c>
      <c r="B1786" s="14" t="inlineStr">
        <is>
          <t>ener</t>
        </is>
      </c>
      <c r="C1786" s="14" t="inlineStr">
        <is>
          <t>lpg</t>
        </is>
      </c>
      <c r="D1786" s="14" t="inlineStr">
        <is>
          <t>cst</t>
        </is>
      </c>
      <c r="E1786" s="14" t="inlineStr">
        <is>
          <t>FUELUSE</t>
        </is>
      </c>
      <c r="F1786" s="78" t="inlineStr">
        <is>
          <t>FUELUSE(AC2288,AD2270,AC2270,AD2279,AC2279,AD$7,$D2288,$E2288,$F2288,$G2288)</t>
        </is>
      </c>
    </row>
    <row r="1787">
      <c r="A1787" s="14" t="n">
        <v>2289</v>
      </c>
      <c r="B1787" s="14" t="inlineStr">
        <is>
          <t>ener</t>
        </is>
      </c>
      <c r="C1787" s="14" t="inlineStr">
        <is>
          <t>ker</t>
        </is>
      </c>
      <c r="D1787" s="14" t="inlineStr">
        <is>
          <t>cst</t>
        </is>
      </c>
      <c r="E1787" s="14" t="inlineStr">
        <is>
          <t>FUELUSE</t>
        </is>
      </c>
      <c r="F1787" s="78" t="inlineStr">
        <is>
          <t>FUELUSE(AC2289,AD2271,AC2271,AD2280,AC2280,AD$7,$D2289,$E2289,$F2289,$G2289)</t>
        </is>
      </c>
    </row>
    <row r="1788">
      <c r="A1788" s="14" t="n">
        <v>2290</v>
      </c>
      <c r="B1788" s="14" t="inlineStr">
        <is>
          <t>ener</t>
        </is>
      </c>
      <c r="C1788" s="14" t="inlineStr">
        <is>
          <t>oop</t>
        </is>
      </c>
      <c r="D1788" s="14" t="inlineStr">
        <is>
          <t>cst</t>
        </is>
      </c>
      <c r="E1788" s="14" t="inlineStr">
        <is>
          <t>FUELUSE</t>
        </is>
      </c>
      <c r="F1788" s="78" t="inlineStr">
        <is>
          <t>FUELUSE(AC2290,AD2272,AC2272,AD2281,AC2281,AD$7,$D2290,$E2290,$F2290,$G2290)</t>
        </is>
      </c>
    </row>
    <row r="1789">
      <c r="A1789" s="14" t="n">
        <v>2291</v>
      </c>
      <c r="B1789" s="14" t="inlineStr">
        <is>
          <t>ener</t>
        </is>
      </c>
      <c r="C1789" s="14" t="inlineStr">
        <is>
          <t>bio</t>
        </is>
      </c>
      <c r="D1789" s="14" t="inlineStr">
        <is>
          <t>cst</t>
        </is>
      </c>
      <c r="E1789" s="14" t="inlineStr">
        <is>
          <t>FUELUSE</t>
        </is>
      </c>
      <c r="F1789" s="78" t="inlineStr">
        <is>
          <t>FUELUSE(AC2291,AD2273,AC2273,AD2282,AC2282,AD$7,$D2291,$E2291,$F2291,$G2291)</t>
        </is>
      </c>
    </row>
    <row r="1790">
      <c r="A1790" s="14" t="n">
        <v>2293</v>
      </c>
      <c r="B1790" s="14" t="inlineStr">
        <is>
          <t>co2</t>
        </is>
      </c>
      <c r="C1790" s="14" t="inlineStr">
        <is>
          <t>coa</t>
        </is>
      </c>
      <c r="D1790" s="14" t="inlineStr">
        <is>
          <t>cst</t>
        </is>
      </c>
      <c r="E1790" s="14" t="inlineStr">
        <is>
          <t>EMISSIONS</t>
        </is>
      </c>
      <c r="F1790" s="78" t="inlineStr">
        <is>
          <t>EMISSIONS(AD2284,Settings!$C$13,$D2293)</t>
        </is>
      </c>
    </row>
    <row r="1791">
      <c r="A1791" s="14" t="n">
        <v>2294</v>
      </c>
      <c r="B1791" s="14" t="inlineStr">
        <is>
          <t>co2</t>
        </is>
      </c>
      <c r="C1791" s="14" t="inlineStr">
        <is>
          <t>nga</t>
        </is>
      </c>
      <c r="D1791" s="14" t="inlineStr">
        <is>
          <t>cst</t>
        </is>
      </c>
      <c r="E1791" s="14" t="inlineStr">
        <is>
          <t>EMISSIONS</t>
        </is>
      </c>
      <c r="F1791" s="78" t="inlineStr">
        <is>
          <t>EMISSIONS(AD2285,Settings!$C$13,$D2294)</t>
        </is>
      </c>
    </row>
    <row r="1792">
      <c r="A1792" s="14" t="n">
        <v>2295</v>
      </c>
      <c r="B1792" s="14" t="inlineStr">
        <is>
          <t>co2</t>
        </is>
      </c>
      <c r="C1792" s="14" t="inlineStr">
        <is>
          <t>gso</t>
        </is>
      </c>
      <c r="D1792" s="14" t="inlineStr">
        <is>
          <t>cst</t>
        </is>
      </c>
      <c r="E1792" s="14" t="inlineStr">
        <is>
          <t>EMISSIONS</t>
        </is>
      </c>
      <c r="F1792" s="78" t="inlineStr">
        <is>
          <t>EMISSIONS(AD2286,Settings!$C$13,$D2295)</t>
        </is>
      </c>
    </row>
    <row r="1793">
      <c r="A1793" s="14" t="n">
        <v>2296</v>
      </c>
      <c r="B1793" s="14" t="inlineStr">
        <is>
          <t>co2</t>
        </is>
      </c>
      <c r="C1793" s="14" t="inlineStr">
        <is>
          <t>die</t>
        </is>
      </c>
      <c r="D1793" s="14" t="inlineStr">
        <is>
          <t>cst</t>
        </is>
      </c>
      <c r="E1793" s="14" t="inlineStr">
        <is>
          <t>EMISSIONS</t>
        </is>
      </c>
      <c r="F1793" s="78" t="inlineStr">
        <is>
          <t>EMISSIONS(AD2287,Settings!$C$13,$D2296)</t>
        </is>
      </c>
    </row>
    <row r="1794">
      <c r="A1794" s="14" t="n">
        <v>2297</v>
      </c>
      <c r="B1794" s="14" t="inlineStr">
        <is>
          <t>co2</t>
        </is>
      </c>
      <c r="C1794" s="14" t="inlineStr">
        <is>
          <t>lpg</t>
        </is>
      </c>
      <c r="D1794" s="14" t="inlineStr">
        <is>
          <t>cst</t>
        </is>
      </c>
      <c r="E1794" s="14" t="inlineStr">
        <is>
          <t>EMISSIONS</t>
        </is>
      </c>
      <c r="F1794" s="78" t="inlineStr">
        <is>
          <t>EMISSIONS(AD2288,Settings!$C$13,$D2297)</t>
        </is>
      </c>
    </row>
    <row r="1795">
      <c r="A1795" s="14" t="n">
        <v>2298</v>
      </c>
      <c r="B1795" s="14" t="inlineStr">
        <is>
          <t>co2</t>
        </is>
      </c>
      <c r="C1795" s="14" t="inlineStr">
        <is>
          <t>ker</t>
        </is>
      </c>
      <c r="D1795" s="14" t="inlineStr">
        <is>
          <t>cst</t>
        </is>
      </c>
      <c r="E1795" s="14" t="inlineStr">
        <is>
          <t>EMISSIONS</t>
        </is>
      </c>
      <c r="F1795" s="78" t="inlineStr">
        <is>
          <t>EMISSIONS(AD2289,Settings!$C$13,$D2298)</t>
        </is>
      </c>
    </row>
    <row r="1796">
      <c r="A1796" s="14" t="n">
        <v>2299</v>
      </c>
      <c r="B1796" s="14" t="inlineStr">
        <is>
          <t>co2</t>
        </is>
      </c>
      <c r="C1796" s="14" t="inlineStr">
        <is>
          <t>oop</t>
        </is>
      </c>
      <c r="D1796" s="14" t="inlineStr">
        <is>
          <t>cst</t>
        </is>
      </c>
      <c r="E1796" s="14" t="inlineStr">
        <is>
          <t>EMISSIONS</t>
        </is>
      </c>
      <c r="F1796" s="78" t="inlineStr">
        <is>
          <t>EMISSIONS(AD2290,Settings!$C$13,$D2299)</t>
        </is>
      </c>
    </row>
    <row r="1797">
      <c r="A1797" s="14" t="n">
        <v>2300</v>
      </c>
      <c r="B1797" s="14" t="inlineStr">
        <is>
          <t>co2</t>
        </is>
      </c>
      <c r="C1797" s="14" t="inlineStr">
        <is>
          <t>bio</t>
        </is>
      </c>
      <c r="D1797" s="14" t="inlineStr">
        <is>
          <t>cst</t>
        </is>
      </c>
      <c r="E1797" s="14" t="inlineStr">
        <is>
          <t>EMISSIONS</t>
        </is>
      </c>
      <c r="F1797" s="78" t="inlineStr">
        <is>
          <t>EMISSIONS(AD2291,Settings!$C$13,$D2300)</t>
        </is>
      </c>
    </row>
    <row r="1798">
      <c r="A1798" s="14" t="n">
        <v>2302</v>
      </c>
      <c r="B1798" s="14" t="inlineStr">
        <is>
          <t>rtx</t>
        </is>
      </c>
      <c r="C1798" s="14" t="inlineStr">
        <is>
          <t>coa</t>
        </is>
      </c>
      <c r="D1798" s="14" t="inlineStr">
        <is>
          <t>cst</t>
        </is>
      </c>
      <c r="E1798" s="14" t="inlineStr">
        <is>
          <t>REVENUE</t>
        </is>
      </c>
      <c r="F1798" s="78" t="inlineStr">
        <is>
          <t>REVENUE(AD2284,Settings!$C$13,INDEX(AD$395:AD$406,$D2302)+INDEX(AD$382:AD$393,$D2302))</t>
        </is>
      </c>
    </row>
    <row r="1799">
      <c r="A1799" s="14" t="n">
        <v>2303</v>
      </c>
      <c r="B1799" s="14" t="inlineStr">
        <is>
          <t>rtx</t>
        </is>
      </c>
      <c r="C1799" s="14" t="inlineStr">
        <is>
          <t>nga</t>
        </is>
      </c>
      <c r="D1799" s="14" t="inlineStr">
        <is>
          <t>cst</t>
        </is>
      </c>
      <c r="E1799" s="14" t="inlineStr">
        <is>
          <t>REVENUE</t>
        </is>
      </c>
      <c r="F1799" s="78" t="inlineStr">
        <is>
          <t>REVENUE(AD2285,Settings!$C$13,INDEX(AD$395:AD$406,$D2303)+INDEX(AD$382:AD$393,$D2303))</t>
        </is>
      </c>
    </row>
    <row r="1800">
      <c r="A1800" s="14" t="n">
        <v>2304</v>
      </c>
      <c r="B1800" s="14" t="inlineStr">
        <is>
          <t>rtx</t>
        </is>
      </c>
      <c r="C1800" s="14" t="inlineStr">
        <is>
          <t>gso</t>
        </is>
      </c>
      <c r="D1800" s="14" t="inlineStr">
        <is>
          <t>cst</t>
        </is>
      </c>
      <c r="E1800" s="14" t="inlineStr">
        <is>
          <t>REVENUE</t>
        </is>
      </c>
      <c r="F1800" s="78" t="inlineStr">
        <is>
          <t>REVENUE(AD2286,Settings!$C$13,INDEX(AD$395:AD$406,$D2304)+INDEX(AD$382:AD$393,$D2304))</t>
        </is>
      </c>
    </row>
    <row r="1801">
      <c r="A1801" s="14" t="n">
        <v>2305</v>
      </c>
      <c r="B1801" s="14" t="inlineStr">
        <is>
          <t>rtx</t>
        </is>
      </c>
      <c r="C1801" s="14" t="inlineStr">
        <is>
          <t>die</t>
        </is>
      </c>
      <c r="D1801" s="14" t="inlineStr">
        <is>
          <t>cst</t>
        </is>
      </c>
      <c r="E1801" s="14" t="inlineStr">
        <is>
          <t>REVENUE</t>
        </is>
      </c>
      <c r="F1801" s="78" t="inlineStr">
        <is>
          <t>REVENUE(AD2287,Settings!$C$13,INDEX(AD$395:AD$406,$D2305)+INDEX(AD$382:AD$393,$D2305))</t>
        </is>
      </c>
    </row>
    <row r="1802">
      <c r="A1802" s="14" t="n">
        <v>2306</v>
      </c>
      <c r="B1802" s="14" t="inlineStr">
        <is>
          <t>rtx</t>
        </is>
      </c>
      <c r="C1802" s="14" t="inlineStr">
        <is>
          <t>lpg</t>
        </is>
      </c>
      <c r="D1802" s="14" t="inlineStr">
        <is>
          <t>cst</t>
        </is>
      </c>
      <c r="E1802" s="14" t="inlineStr">
        <is>
          <t>REVENUE</t>
        </is>
      </c>
      <c r="F1802" s="78" t="inlineStr">
        <is>
          <t>REVENUE(AD2288,Settings!$C$13,INDEX(AD$395:AD$406,$D2306)+INDEX(AD$382:AD$393,$D2306))</t>
        </is>
      </c>
    </row>
    <row r="1803">
      <c r="A1803" s="14" t="n">
        <v>2307</v>
      </c>
      <c r="B1803" s="14" t="inlineStr">
        <is>
          <t>rtx</t>
        </is>
      </c>
      <c r="C1803" s="14" t="inlineStr">
        <is>
          <t>ker</t>
        </is>
      </c>
      <c r="D1803" s="14" t="inlineStr">
        <is>
          <t>cst</t>
        </is>
      </c>
      <c r="E1803" s="14" t="inlineStr">
        <is>
          <t>REVENUE</t>
        </is>
      </c>
      <c r="F1803" s="78" t="inlineStr">
        <is>
          <t>REVENUE(AD2289,Settings!$C$13,INDEX(AD$395:AD$406,$D2307)+INDEX(AD$382:AD$393,$D2307))</t>
        </is>
      </c>
    </row>
    <row r="1804">
      <c r="A1804" s="14" t="n">
        <v>2308</v>
      </c>
      <c r="B1804" s="14" t="inlineStr">
        <is>
          <t>rtx</t>
        </is>
      </c>
      <c r="C1804" s="14" t="inlineStr">
        <is>
          <t>oop</t>
        </is>
      </c>
      <c r="D1804" s="14" t="inlineStr">
        <is>
          <t>cst</t>
        </is>
      </c>
      <c r="E1804" s="14" t="inlineStr">
        <is>
          <t>REVENUE</t>
        </is>
      </c>
      <c r="F1804" s="78" t="inlineStr">
        <is>
          <t>REVENUE(AD2290,Settings!$C$13,INDEX(AD$395:AD$406,$D2308)+INDEX(AD$382:AD$393,$D2308))</t>
        </is>
      </c>
    </row>
    <row r="1805">
      <c r="A1805" s="14" t="n">
        <v>2309</v>
      </c>
      <c r="B1805" s="14" t="inlineStr">
        <is>
          <t>rtx</t>
        </is>
      </c>
      <c r="C1805" s="14" t="inlineStr">
        <is>
          <t>bio</t>
        </is>
      </c>
      <c r="D1805" s="14" t="inlineStr">
        <is>
          <t>cst</t>
        </is>
      </c>
      <c r="E1805" s="14" t="inlineStr">
        <is>
          <t>REVENUE</t>
        </is>
      </c>
      <c r="F1805" s="78" t="inlineStr">
        <is>
          <t>REVENUE(AD2291,Settings!$C$13,INDEX(AD$395:AD$406,$D2309)+INDEX(AD$382:AD$393,$D2309))</t>
        </is>
      </c>
    </row>
    <row r="1806">
      <c r="A1806" s="14" t="n">
        <v>2311</v>
      </c>
      <c r="B1806" s="14" t="inlineStr">
        <is>
          <t>rsub</t>
        </is>
      </c>
      <c r="C1806" s="14" t="inlineStr">
        <is>
          <t>coa</t>
        </is>
      </c>
      <c r="D1806" s="14" t="inlineStr">
        <is>
          <t>cst</t>
        </is>
      </c>
      <c r="E1806" s="14" t="inlineStr">
        <is>
          <t>REVENUE</t>
        </is>
      </c>
      <c r="F1806" s="78" t="inlineStr">
        <is>
          <t>REVENUE(AD2284,Settings!$C$13,INDEX(AD$408:AD$419,$D2311))</t>
        </is>
      </c>
    </row>
    <row r="1807">
      <c r="A1807" s="14" t="n">
        <v>2312</v>
      </c>
      <c r="B1807" s="14" t="inlineStr">
        <is>
          <t>rsub</t>
        </is>
      </c>
      <c r="C1807" s="14" t="inlineStr">
        <is>
          <t>nga</t>
        </is>
      </c>
      <c r="D1807" s="14" t="inlineStr">
        <is>
          <t>cst</t>
        </is>
      </c>
      <c r="E1807" s="14" t="inlineStr">
        <is>
          <t>REVENUE</t>
        </is>
      </c>
      <c r="F1807" s="78" t="inlineStr">
        <is>
          <t>REVENUE(AD2285,Settings!$C$13,INDEX(AD$408:AD$419,$D2312))</t>
        </is>
      </c>
    </row>
    <row r="1808">
      <c r="A1808" s="14" t="n">
        <v>2313</v>
      </c>
      <c r="B1808" s="14" t="inlineStr">
        <is>
          <t>rsub</t>
        </is>
      </c>
      <c r="C1808" s="14" t="inlineStr">
        <is>
          <t>gso</t>
        </is>
      </c>
      <c r="D1808" s="14" t="inlineStr">
        <is>
          <t>cst</t>
        </is>
      </c>
      <c r="E1808" s="14" t="inlineStr">
        <is>
          <t>REVENUE</t>
        </is>
      </c>
      <c r="F1808" s="78" t="inlineStr">
        <is>
          <t>REVENUE(AD2286,Settings!$C$13,INDEX(AD$408:AD$419,$D2313))</t>
        </is>
      </c>
    </row>
    <row r="1809">
      <c r="A1809" s="14" t="n">
        <v>2314</v>
      </c>
      <c r="B1809" s="14" t="inlineStr">
        <is>
          <t>rsub</t>
        </is>
      </c>
      <c r="C1809" s="14" t="inlineStr">
        <is>
          <t>die</t>
        </is>
      </c>
      <c r="D1809" s="14" t="inlineStr">
        <is>
          <t>cst</t>
        </is>
      </c>
      <c r="E1809" s="14" t="inlineStr">
        <is>
          <t>REVENUE</t>
        </is>
      </c>
      <c r="F1809" s="78" t="inlineStr">
        <is>
          <t>REVENUE(AD2287,Settings!$C$13,INDEX(AD$408:AD$419,$D2314))</t>
        </is>
      </c>
    </row>
    <row r="1810">
      <c r="A1810" s="14" t="n">
        <v>2315</v>
      </c>
      <c r="B1810" s="14" t="inlineStr">
        <is>
          <t>rsub</t>
        </is>
      </c>
      <c r="C1810" s="14" t="inlineStr">
        <is>
          <t>lpg</t>
        </is>
      </c>
      <c r="D1810" s="14" t="inlineStr">
        <is>
          <t>cst</t>
        </is>
      </c>
      <c r="E1810" s="14" t="inlineStr">
        <is>
          <t>REVENUE</t>
        </is>
      </c>
      <c r="F1810" s="78" t="inlineStr">
        <is>
          <t>REVENUE(AD2288,Settings!$C$13,INDEX(AD$408:AD$419,$D2315))</t>
        </is>
      </c>
    </row>
    <row r="1811">
      <c r="A1811" s="14" t="n">
        <v>2316</v>
      </c>
      <c r="B1811" s="14" t="inlineStr">
        <is>
          <t>rsub</t>
        </is>
      </c>
      <c r="C1811" s="14" t="inlineStr">
        <is>
          <t>ker</t>
        </is>
      </c>
      <c r="D1811" s="14" t="inlineStr">
        <is>
          <t>cst</t>
        </is>
      </c>
      <c r="E1811" s="14" t="inlineStr">
        <is>
          <t>REVENUE</t>
        </is>
      </c>
      <c r="F1811" s="78" t="inlineStr">
        <is>
          <t>REVENUE(AD2289,Settings!$C$13,INDEX(AD$408:AD$419,$D2316))</t>
        </is>
      </c>
    </row>
    <row r="1812">
      <c r="A1812" s="14" t="n">
        <v>2317</v>
      </c>
      <c r="B1812" s="14" t="inlineStr">
        <is>
          <t>rsub</t>
        </is>
      </c>
      <c r="C1812" s="14" t="inlineStr">
        <is>
          <t>oop</t>
        </is>
      </c>
      <c r="D1812" s="14" t="inlineStr">
        <is>
          <t>cst</t>
        </is>
      </c>
      <c r="E1812" s="14" t="inlineStr">
        <is>
          <t>REVENUE</t>
        </is>
      </c>
      <c r="F1812" s="78" t="inlineStr">
        <is>
          <t>REVENUE(AD2290,Settings!$C$13,INDEX(AD$408:AD$419,$D2317))</t>
        </is>
      </c>
    </row>
    <row r="1813">
      <c r="A1813" s="14" t="n">
        <v>2318</v>
      </c>
      <c r="B1813" s="14" t="inlineStr">
        <is>
          <t>rsub</t>
        </is>
      </c>
      <c r="C1813" s="14" t="inlineStr">
        <is>
          <t>bio</t>
        </is>
      </c>
      <c r="D1813" s="14" t="inlineStr">
        <is>
          <t>cst</t>
        </is>
      </c>
      <c r="E1813" s="14" t="inlineStr">
        <is>
          <t>REVENUE</t>
        </is>
      </c>
      <c r="F1813" s="78" t="inlineStr">
        <is>
          <t>REVENUE(AD2291,Settings!$C$13,INDEX(AD$408:AD$419,$D2318))</t>
        </is>
      </c>
    </row>
    <row r="1814">
      <c r="A1814" s="14" t="n">
        <v>2320</v>
      </c>
      <c r="B1814" s="14" t="inlineStr">
        <is>
          <t>rnew</t>
        </is>
      </c>
      <c r="C1814" s="14" t="inlineStr">
        <is>
          <t>coa</t>
        </is>
      </c>
      <c r="D1814" s="14" t="inlineStr">
        <is>
          <t>cst</t>
        </is>
      </c>
      <c r="E1814" s="14" t="inlineStr">
        <is>
          <t>REVENUE</t>
        </is>
      </c>
      <c r="F1814" s="78" t="inlineStr">
        <is>
          <t>REVENUE(AD2284,Settings!$C$13,NEWREVRATE(AD2230,AD2248,AD2239,AD$201,AD2257,$D2320))</t>
        </is>
      </c>
    </row>
    <row r="1815">
      <c r="A1815" s="14" t="n">
        <v>2321</v>
      </c>
      <c r="B1815" s="14" t="inlineStr">
        <is>
          <t>rnew</t>
        </is>
      </c>
      <c r="C1815" s="14" t="inlineStr">
        <is>
          <t>nga</t>
        </is>
      </c>
      <c r="D1815" s="14" t="inlineStr">
        <is>
          <t>cst</t>
        </is>
      </c>
      <c r="E1815" s="14" t="inlineStr">
        <is>
          <t>REVENUE</t>
        </is>
      </c>
      <c r="F1815" s="78" t="inlineStr">
        <is>
          <t>REVENUE(AD2285,Settings!$C$13,NEWREVRATE(AD2231,AD2249,AD2240,AD$201,AD2258,$D2321))</t>
        </is>
      </c>
    </row>
    <row r="1816">
      <c r="A1816" s="14" t="n">
        <v>2322</v>
      </c>
      <c r="B1816" s="14" t="inlineStr">
        <is>
          <t>rnew</t>
        </is>
      </c>
      <c r="C1816" s="14" t="inlineStr">
        <is>
          <t>gso</t>
        </is>
      </c>
      <c r="D1816" s="14" t="inlineStr">
        <is>
          <t>cst</t>
        </is>
      </c>
      <c r="E1816" s="14" t="inlineStr">
        <is>
          <t>REVENUE</t>
        </is>
      </c>
      <c r="F1816" s="78" t="inlineStr">
        <is>
          <t>REVENUE(AD2286,Settings!$C$13,NEWREVRATE(AD2232,AD2250,AD2241,AD$201,AD2259,$D2322))</t>
        </is>
      </c>
    </row>
    <row r="1817">
      <c r="A1817" s="14" t="n">
        <v>2323</v>
      </c>
      <c r="B1817" s="14" t="inlineStr">
        <is>
          <t>rnew</t>
        </is>
      </c>
      <c r="C1817" s="14" t="inlineStr">
        <is>
          <t>die</t>
        </is>
      </c>
      <c r="D1817" s="14" t="inlineStr">
        <is>
          <t>cst</t>
        </is>
      </c>
      <c r="E1817" s="14" t="inlineStr">
        <is>
          <t>REVENUE</t>
        </is>
      </c>
      <c r="F1817" s="78" t="inlineStr">
        <is>
          <t>REVENUE(AD2287,Settings!$C$13,NEWREVRATE(AD2233,AD2251,AD2242,AD$201,AD2260,$D2323))</t>
        </is>
      </c>
    </row>
    <row r="1818">
      <c r="A1818" s="14" t="n">
        <v>2324</v>
      </c>
      <c r="B1818" s="14" t="inlineStr">
        <is>
          <t>rnew</t>
        </is>
      </c>
      <c r="C1818" s="14" t="inlineStr">
        <is>
          <t>lpg</t>
        </is>
      </c>
      <c r="D1818" s="14" t="inlineStr">
        <is>
          <t>cst</t>
        </is>
      </c>
      <c r="E1818" s="14" t="inlineStr">
        <is>
          <t>REVENUE</t>
        </is>
      </c>
      <c r="F1818" s="78" t="inlineStr">
        <is>
          <t>REVENUE(AD2288,Settings!$C$13,NEWREVRATE(AD2234,AD2252,AD2243,AD$201,AD2261,$D2324))</t>
        </is>
      </c>
    </row>
    <row r="1819">
      <c r="A1819" s="14" t="n">
        <v>2325</v>
      </c>
      <c r="B1819" s="14" t="inlineStr">
        <is>
          <t>rnew</t>
        </is>
      </c>
      <c r="C1819" s="14" t="inlineStr">
        <is>
          <t>ker</t>
        </is>
      </c>
      <c r="D1819" s="14" t="inlineStr">
        <is>
          <t>cst</t>
        </is>
      </c>
      <c r="E1819" s="14" t="inlineStr">
        <is>
          <t>REVENUE</t>
        </is>
      </c>
      <c r="F1819" s="78" t="inlineStr">
        <is>
          <t>REVENUE(AD2289,Settings!$C$13,NEWREVRATE(AD2235,AD2253,AD2244,AD$201,AD2262,$D2325))</t>
        </is>
      </c>
    </row>
    <row r="1820">
      <c r="A1820" s="14" t="n">
        <v>2326</v>
      </c>
      <c r="B1820" s="14" t="inlineStr">
        <is>
          <t>rnew</t>
        </is>
      </c>
      <c r="C1820" s="14" t="inlineStr">
        <is>
          <t>oop</t>
        </is>
      </c>
      <c r="D1820" s="14" t="inlineStr">
        <is>
          <t>cst</t>
        </is>
      </c>
      <c r="E1820" s="14" t="inlineStr">
        <is>
          <t>REVENUE</t>
        </is>
      </c>
      <c r="F1820" s="78" t="inlineStr">
        <is>
          <t>REVENUE(AD2290,Settings!$C$13,NEWREVRATE(AD2236,AD2254,AD2245,AD$201,AD2263,$D2326))</t>
        </is>
      </c>
    </row>
    <row r="1821">
      <c r="A1821" s="14" t="n">
        <v>2327</v>
      </c>
      <c r="B1821" s="14" t="inlineStr">
        <is>
          <t>rnew</t>
        </is>
      </c>
      <c r="C1821" s="14" t="inlineStr">
        <is>
          <t>bio</t>
        </is>
      </c>
      <c r="D1821" s="14" t="inlineStr">
        <is>
          <t>cst</t>
        </is>
      </c>
      <c r="E1821" s="14" t="inlineStr">
        <is>
          <t>REVENUE</t>
        </is>
      </c>
      <c r="F1821" s="78" t="inlineStr">
        <is>
          <t>REVENUE(AD2291,Settings!$C$13,NEWREVRATE(AD2237,AD2255,AD2246,AD$201,AD2264,$D2327))</t>
        </is>
      </c>
    </row>
    <row r="1822">
      <c r="A1822" s="14" t="n">
        <v>2331</v>
      </c>
      <c r="B1822" s="14" t="inlineStr">
        <is>
          <t>ctxnew</t>
        </is>
      </c>
      <c r="C1822" s="14" t="inlineStr">
        <is>
          <t>coa</t>
        </is>
      </c>
      <c r="D1822" s="14" t="inlineStr">
        <is>
          <t>ftr</t>
        </is>
      </c>
      <c r="E1822" s="14" t="inlineStr">
        <is>
          <t>CARBONTAX</t>
        </is>
      </c>
      <c r="F1822" s="78" t="inlineStr">
        <is>
          <t>CARBONTAX(INDEX(AD$263:AD$279,$F2331),$D2331,INDEX(AD$23:AD$30,$E2331))</t>
        </is>
      </c>
    </row>
    <row r="1823">
      <c r="A1823" s="14" t="n">
        <v>2332</v>
      </c>
      <c r="B1823" s="14" t="inlineStr">
        <is>
          <t>ctxnew</t>
        </is>
      </c>
      <c r="C1823" s="14" t="inlineStr">
        <is>
          <t>nga</t>
        </is>
      </c>
      <c r="D1823" s="14" t="inlineStr">
        <is>
          <t>ftr</t>
        </is>
      </c>
      <c r="E1823" s="14" t="inlineStr">
        <is>
          <t>CARBONTAX</t>
        </is>
      </c>
      <c r="F1823" s="78" t="inlineStr">
        <is>
          <t>CARBONTAX(INDEX(AD$263:AD$279,$F2332),$D2332,INDEX(AD$23:AD$30,$E2332))</t>
        </is>
      </c>
    </row>
    <row r="1824">
      <c r="A1824" s="14" t="n">
        <v>2333</v>
      </c>
      <c r="B1824" s="14" t="inlineStr">
        <is>
          <t>ctxnew</t>
        </is>
      </c>
      <c r="C1824" s="14" t="inlineStr">
        <is>
          <t>gso</t>
        </is>
      </c>
      <c r="D1824" s="14" t="inlineStr">
        <is>
          <t>ftr</t>
        </is>
      </c>
      <c r="E1824" s="14" t="inlineStr">
        <is>
          <t>CARBONTAX</t>
        </is>
      </c>
      <c r="F1824" s="78" t="inlineStr">
        <is>
          <t>CARBONTAX(INDEX(AD$263:AD$279,$F2333),$D2333,INDEX(AD$23:AD$30,$E2333))</t>
        </is>
      </c>
    </row>
    <row r="1825">
      <c r="A1825" s="14" t="n">
        <v>2334</v>
      </c>
      <c r="B1825" s="14" t="inlineStr">
        <is>
          <t>ctxnew</t>
        </is>
      </c>
      <c r="C1825" s="14" t="inlineStr">
        <is>
          <t>die</t>
        </is>
      </c>
      <c r="D1825" s="14" t="inlineStr">
        <is>
          <t>ftr</t>
        </is>
      </c>
      <c r="E1825" s="14" t="inlineStr">
        <is>
          <t>CARBONTAX</t>
        </is>
      </c>
      <c r="F1825" s="78" t="inlineStr">
        <is>
          <t>CARBONTAX(INDEX(AD$263:AD$279,$F2334),$D2334,INDEX(AD$23:AD$30,$E2334))</t>
        </is>
      </c>
    </row>
    <row r="1826">
      <c r="A1826" s="14" t="n">
        <v>2335</v>
      </c>
      <c r="B1826" s="14" t="inlineStr">
        <is>
          <t>ctxnew</t>
        </is>
      </c>
      <c r="C1826" s="14" t="inlineStr">
        <is>
          <t>lpg</t>
        </is>
      </c>
      <c r="D1826" s="14" t="inlineStr">
        <is>
          <t>ftr</t>
        </is>
      </c>
      <c r="E1826" s="14" t="inlineStr">
        <is>
          <t>CARBONTAX</t>
        </is>
      </c>
      <c r="F1826" s="78" t="inlineStr">
        <is>
          <t>CARBONTAX(INDEX(AD$263:AD$279,$F2335),$D2335,INDEX(AD$23:AD$30,$E2335))</t>
        </is>
      </c>
    </row>
    <row r="1827">
      <c r="A1827" s="14" t="n">
        <v>2336</v>
      </c>
      <c r="B1827" s="14" t="inlineStr">
        <is>
          <t>ctxnew</t>
        </is>
      </c>
      <c r="C1827" s="14" t="inlineStr">
        <is>
          <t>ker</t>
        </is>
      </c>
      <c r="D1827" s="14" t="inlineStr">
        <is>
          <t>ftr</t>
        </is>
      </c>
      <c r="E1827" s="14" t="inlineStr">
        <is>
          <t>CARBONTAX</t>
        </is>
      </c>
      <c r="F1827" s="78" t="inlineStr">
        <is>
          <t>CARBONTAX(INDEX(AD$263:AD$279,$F2336),$D2336,INDEX(AD$23:AD$30,$E2336))</t>
        </is>
      </c>
    </row>
    <row r="1828">
      <c r="A1828" s="14" t="n">
        <v>2337</v>
      </c>
      <c r="B1828" s="14" t="inlineStr">
        <is>
          <t>ctxnew</t>
        </is>
      </c>
      <c r="C1828" s="14" t="inlineStr">
        <is>
          <t>oop</t>
        </is>
      </c>
      <c r="D1828" s="14" t="inlineStr">
        <is>
          <t>ftr</t>
        </is>
      </c>
      <c r="E1828" s="14" t="inlineStr">
        <is>
          <t>CARBONTAX</t>
        </is>
      </c>
      <c r="F1828" s="78" t="inlineStr">
        <is>
          <t>CARBONTAX(INDEX(AD$263:AD$279,$F2337),$D2337,INDEX(AD$23:AD$30,$E2337))</t>
        </is>
      </c>
    </row>
    <row r="1829">
      <c r="A1829" s="14" t="n">
        <v>2338</v>
      </c>
      <c r="B1829" s="14" t="inlineStr">
        <is>
          <t>ctxnew</t>
        </is>
      </c>
      <c r="C1829" s="14" t="inlineStr">
        <is>
          <t>bio</t>
        </is>
      </c>
      <c r="D1829" s="14" t="inlineStr">
        <is>
          <t>ftr</t>
        </is>
      </c>
      <c r="E1829" s="14" t="inlineStr">
        <is>
          <t>CARBONTAX</t>
        </is>
      </c>
      <c r="F1829" s="78" t="inlineStr">
        <is>
          <t>CARBONTAX(INDEX(AD$263:AD$279,$F2338),$D2338,INDEX(AD$23:AD$30,$E2338))</t>
        </is>
      </c>
    </row>
    <row r="1830">
      <c r="A1830" s="14" t="n">
        <v>2340</v>
      </c>
      <c r="B1830" s="14" t="inlineStr">
        <is>
          <t>ets</t>
        </is>
      </c>
      <c r="C1830" s="14" t="inlineStr">
        <is>
          <t>coa</t>
        </is>
      </c>
      <c r="D1830" s="14" t="inlineStr">
        <is>
          <t>ftr</t>
        </is>
      </c>
      <c r="E1830" s="14" t="inlineStr">
        <is>
          <t>ETSCOST</t>
        </is>
      </c>
      <c r="F1830" s="78" t="inlineStr">
        <is>
          <t>ETSCOST(INDEX(AD$280:AD$296,$E2340),$D2340)</t>
        </is>
      </c>
    </row>
    <row r="1831">
      <c r="A1831" s="14" t="n">
        <v>2341</v>
      </c>
      <c r="B1831" s="14" t="inlineStr">
        <is>
          <t>ets</t>
        </is>
      </c>
      <c r="C1831" s="14" t="inlineStr">
        <is>
          <t>nga</t>
        </is>
      </c>
      <c r="D1831" s="14" t="inlineStr">
        <is>
          <t>ftr</t>
        </is>
      </c>
      <c r="E1831" s="14" t="inlineStr">
        <is>
          <t>ETSCOST</t>
        </is>
      </c>
      <c r="F1831" s="78" t="inlineStr">
        <is>
          <t>ETSCOST(INDEX(AD$280:AD$296,$E2341),$D2341)</t>
        </is>
      </c>
    </row>
    <row r="1832">
      <c r="A1832" s="14" t="n">
        <v>2342</v>
      </c>
      <c r="B1832" s="14" t="inlineStr">
        <is>
          <t>ets</t>
        </is>
      </c>
      <c r="C1832" s="14" t="inlineStr">
        <is>
          <t>gso</t>
        </is>
      </c>
      <c r="D1832" s="14" t="inlineStr">
        <is>
          <t>ftr</t>
        </is>
      </c>
      <c r="E1832" s="14" t="inlineStr">
        <is>
          <t>ETSCOST</t>
        </is>
      </c>
      <c r="F1832" s="78" t="inlineStr">
        <is>
          <t>ETSCOST(INDEX(AD$280:AD$296,$E2342),$D2342)</t>
        </is>
      </c>
    </row>
    <row r="1833">
      <c r="A1833" s="14" t="n">
        <v>2343</v>
      </c>
      <c r="B1833" s="14" t="inlineStr">
        <is>
          <t>ets</t>
        </is>
      </c>
      <c r="C1833" s="14" t="inlineStr">
        <is>
          <t>die</t>
        </is>
      </c>
      <c r="D1833" s="14" t="inlineStr">
        <is>
          <t>ftr</t>
        </is>
      </c>
      <c r="E1833" s="14" t="inlineStr">
        <is>
          <t>ETSCOST</t>
        </is>
      </c>
      <c r="F1833" s="78" t="inlineStr">
        <is>
          <t>ETSCOST(INDEX(AD$280:AD$296,$E2343),$D2343)</t>
        </is>
      </c>
    </row>
    <row r="1834">
      <c r="A1834" s="14" t="n">
        <v>2344</v>
      </c>
      <c r="B1834" s="14" t="inlineStr">
        <is>
          <t>ets</t>
        </is>
      </c>
      <c r="C1834" s="14" t="inlineStr">
        <is>
          <t>lpg</t>
        </is>
      </c>
      <c r="D1834" s="14" t="inlineStr">
        <is>
          <t>ftr</t>
        </is>
      </c>
      <c r="E1834" s="14" t="inlineStr">
        <is>
          <t>ETSCOST</t>
        </is>
      </c>
      <c r="F1834" s="78" t="inlineStr">
        <is>
          <t>ETSCOST(INDEX(AD$280:AD$296,$E2344),$D2344)</t>
        </is>
      </c>
    </row>
    <row r="1835">
      <c r="A1835" s="14" t="n">
        <v>2345</v>
      </c>
      <c r="B1835" s="14" t="inlineStr">
        <is>
          <t>ets</t>
        </is>
      </c>
      <c r="C1835" s="14" t="inlineStr">
        <is>
          <t>ker</t>
        </is>
      </c>
      <c r="D1835" s="14" t="inlineStr">
        <is>
          <t>ftr</t>
        </is>
      </c>
      <c r="E1835" s="14" t="inlineStr">
        <is>
          <t>ETSCOST</t>
        </is>
      </c>
      <c r="F1835" s="78" t="inlineStr">
        <is>
          <t>ETSCOST(INDEX(AD$280:AD$296,$E2345),$D2345)</t>
        </is>
      </c>
    </row>
    <row r="1836">
      <c r="A1836" s="14" t="n">
        <v>2346</v>
      </c>
      <c r="B1836" s="14" t="inlineStr">
        <is>
          <t>ets</t>
        </is>
      </c>
      <c r="C1836" s="14" t="inlineStr">
        <is>
          <t>oop</t>
        </is>
      </c>
      <c r="D1836" s="14" t="inlineStr">
        <is>
          <t>ftr</t>
        </is>
      </c>
      <c r="E1836" s="14" t="inlineStr">
        <is>
          <t>ETSCOST</t>
        </is>
      </c>
      <c r="F1836" s="78" t="inlineStr">
        <is>
          <t>ETSCOST(INDEX(AD$280:AD$296,$E2346),$D2346)</t>
        </is>
      </c>
    </row>
    <row r="1837">
      <c r="A1837" s="14" t="n">
        <v>2347</v>
      </c>
      <c r="B1837" s="14" t="inlineStr">
        <is>
          <t>ets</t>
        </is>
      </c>
      <c r="C1837" s="14" t="inlineStr">
        <is>
          <t>bio</t>
        </is>
      </c>
      <c r="D1837" s="14" t="inlineStr">
        <is>
          <t>ftr</t>
        </is>
      </c>
      <c r="E1837" s="14" t="inlineStr">
        <is>
          <t>ETSCOST</t>
        </is>
      </c>
      <c r="F1837" s="78" t="inlineStr">
        <is>
          <t>ETSCOST(INDEX(AD$280:AD$296,$E2347),$D2347)</t>
        </is>
      </c>
    </row>
    <row r="1838">
      <c r="A1838" s="14" t="n">
        <v>2349</v>
      </c>
      <c r="B1838" s="14" t="inlineStr">
        <is>
          <t>ntx</t>
        </is>
      </c>
      <c r="C1838" s="14" t="inlineStr">
        <is>
          <t>coa</t>
        </is>
      </c>
      <c r="D1838" s="14" t="inlineStr">
        <is>
          <t>ftr</t>
        </is>
      </c>
      <c r="E1838" s="14" t="inlineStr">
        <is>
          <t>NEWEXCISE</t>
        </is>
      </c>
      <c r="F1838" s="78" t="inlineStr">
        <is>
          <t>NEWEXCISE(INDEX(AD$80:AD$93,$D2349),$E2349)</t>
        </is>
      </c>
    </row>
    <row r="1839">
      <c r="A1839" s="14" t="n">
        <v>2350</v>
      </c>
      <c r="B1839" s="14" t="inlineStr">
        <is>
          <t>ntx</t>
        </is>
      </c>
      <c r="C1839" s="14" t="inlineStr">
        <is>
          <t>nga</t>
        </is>
      </c>
      <c r="D1839" s="14" t="inlineStr">
        <is>
          <t>ftr</t>
        </is>
      </c>
      <c r="E1839" s="14" t="inlineStr">
        <is>
          <t>NEWEXCISE</t>
        </is>
      </c>
      <c r="F1839" s="78" t="inlineStr">
        <is>
          <t>NEWEXCISE(INDEX(AD$80:AD$93,$D2350),$E2350)</t>
        </is>
      </c>
    </row>
    <row r="1840">
      <c r="A1840" s="14" t="n">
        <v>2351</v>
      </c>
      <c r="B1840" s="14" t="inlineStr">
        <is>
          <t>ntx</t>
        </is>
      </c>
      <c r="C1840" s="14" t="inlineStr">
        <is>
          <t>gso</t>
        </is>
      </c>
      <c r="D1840" s="14" t="inlineStr">
        <is>
          <t>ftr</t>
        </is>
      </c>
      <c r="E1840" s="14" t="inlineStr">
        <is>
          <t>NEWEXCISE</t>
        </is>
      </c>
      <c r="F1840" s="78" t="inlineStr">
        <is>
          <t>NEWEXCISE(INDEX(AD$80:AD$93,$D2351),$E2351)</t>
        </is>
      </c>
    </row>
    <row r="1841">
      <c r="A1841" s="14" t="n">
        <v>2352</v>
      </c>
      <c r="B1841" s="14" t="inlineStr">
        <is>
          <t>ntx</t>
        </is>
      </c>
      <c r="C1841" s="14" t="inlineStr">
        <is>
          <t>die</t>
        </is>
      </c>
      <c r="D1841" s="14" t="inlineStr">
        <is>
          <t>ftr</t>
        </is>
      </c>
      <c r="E1841" s="14" t="inlineStr">
        <is>
          <t>NEWEXCISE</t>
        </is>
      </c>
      <c r="F1841" s="78" t="inlineStr">
        <is>
          <t>NEWEXCISE(INDEX(AD$80:AD$93,$D2352),$E2352)</t>
        </is>
      </c>
    </row>
    <row r="1842">
      <c r="A1842" s="14" t="n">
        <v>2353</v>
      </c>
      <c r="B1842" s="14" t="inlineStr">
        <is>
          <t>ntx</t>
        </is>
      </c>
      <c r="C1842" s="14" t="inlineStr">
        <is>
          <t>lpg</t>
        </is>
      </c>
      <c r="D1842" s="14" t="inlineStr">
        <is>
          <t>ftr</t>
        </is>
      </c>
      <c r="E1842" s="14" t="inlineStr">
        <is>
          <t>NEWEXCISE</t>
        </is>
      </c>
      <c r="F1842" s="78" t="inlineStr">
        <is>
          <t>NEWEXCISE(INDEX(AD$80:AD$93,$D2353),$E2353)</t>
        </is>
      </c>
    </row>
    <row r="1843">
      <c r="A1843" s="14" t="n">
        <v>2354</v>
      </c>
      <c r="B1843" s="14" t="inlineStr">
        <is>
          <t>ntx</t>
        </is>
      </c>
      <c r="C1843" s="14" t="inlineStr">
        <is>
          <t>ker</t>
        </is>
      </c>
      <c r="D1843" s="14" t="inlineStr">
        <is>
          <t>ftr</t>
        </is>
      </c>
      <c r="E1843" s="14" t="inlineStr">
        <is>
          <t>NEWEXCISE</t>
        </is>
      </c>
      <c r="F1843" s="78" t="inlineStr">
        <is>
          <t>NEWEXCISE(INDEX(AD$80:AD$93,$D2354),$E2354)</t>
        </is>
      </c>
    </row>
    <row r="1844">
      <c r="A1844" s="14" t="n">
        <v>2355</v>
      </c>
      <c r="B1844" s="14" t="inlineStr">
        <is>
          <t>ntx</t>
        </is>
      </c>
      <c r="C1844" s="14" t="inlineStr">
        <is>
          <t>oop</t>
        </is>
      </c>
      <c r="D1844" s="14" t="inlineStr">
        <is>
          <t>ftr</t>
        </is>
      </c>
      <c r="E1844" s="14" t="inlineStr">
        <is>
          <t>NEWEXCISE</t>
        </is>
      </c>
      <c r="F1844" s="78" t="inlineStr">
        <is>
          <t>NEWEXCISE(INDEX(AD$80:AD$93,$D2355),$E2355)</t>
        </is>
      </c>
    </row>
    <row r="1845">
      <c r="A1845" s="14" t="n">
        <v>2356</v>
      </c>
      <c r="B1845" s="14" t="inlineStr">
        <is>
          <t>ntx</t>
        </is>
      </c>
      <c r="C1845" s="14" t="inlineStr">
        <is>
          <t>bio</t>
        </is>
      </c>
      <c r="D1845" s="14" t="inlineStr">
        <is>
          <t>ftr</t>
        </is>
      </c>
      <c r="E1845" s="14" t="inlineStr">
        <is>
          <t>NEWEXCISE</t>
        </is>
      </c>
      <c r="F1845" s="78" t="inlineStr">
        <is>
          <t>NEWEXCISE(INDEX(AD$80:AD$93,$D2356),$E2356)</t>
        </is>
      </c>
    </row>
    <row r="1846">
      <c r="A1846" s="14" t="n">
        <v>2358</v>
      </c>
      <c r="B1846" s="14" t="inlineStr">
        <is>
          <t>nce</t>
        </is>
      </c>
      <c r="C1846" s="14" t="inlineStr">
        <is>
          <t>coa</t>
        </is>
      </c>
      <c r="D1846" s="14" t="inlineStr">
        <is>
          <t>ftr</t>
        </is>
      </c>
      <c r="E1846" s="14" t="inlineStr">
        <is>
          <t>NEWPOLICY</t>
        </is>
      </c>
      <c r="F1846" s="78" t="inlineStr">
        <is>
          <t>NEWPOLICY(AD2331,AD2340,AD2349)</t>
        </is>
      </c>
    </row>
    <row r="1847">
      <c r="A1847" s="14" t="n">
        <v>2359</v>
      </c>
      <c r="B1847" s="14" t="inlineStr">
        <is>
          <t>nce</t>
        </is>
      </c>
      <c r="C1847" s="14" t="inlineStr">
        <is>
          <t>nga</t>
        </is>
      </c>
      <c r="D1847" s="14" t="inlineStr">
        <is>
          <t>ftr</t>
        </is>
      </c>
      <c r="E1847" s="14" t="inlineStr">
        <is>
          <t>NEWPOLICY</t>
        </is>
      </c>
      <c r="F1847" s="78" t="inlineStr">
        <is>
          <t>NEWPOLICY(AD2332,AD2341,AD2350)</t>
        </is>
      </c>
    </row>
    <row r="1848">
      <c r="A1848" s="14" t="n">
        <v>2360</v>
      </c>
      <c r="B1848" s="14" t="inlineStr">
        <is>
          <t>nce</t>
        </is>
      </c>
      <c r="C1848" s="14" t="inlineStr">
        <is>
          <t>gso</t>
        </is>
      </c>
      <c r="D1848" s="14" t="inlineStr">
        <is>
          <t>ftr</t>
        </is>
      </c>
      <c r="E1848" s="14" t="inlineStr">
        <is>
          <t>NEWPOLICY</t>
        </is>
      </c>
      <c r="F1848" s="78" t="inlineStr">
        <is>
          <t>NEWPOLICY(AD2333,AD2342,AD2351)</t>
        </is>
      </c>
    </row>
    <row r="1849">
      <c r="A1849" s="14" t="n">
        <v>2361</v>
      </c>
      <c r="B1849" s="14" t="inlineStr">
        <is>
          <t>nce</t>
        </is>
      </c>
      <c r="C1849" s="14" t="inlineStr">
        <is>
          <t>die</t>
        </is>
      </c>
      <c r="D1849" s="14" t="inlineStr">
        <is>
          <t>ftr</t>
        </is>
      </c>
      <c r="E1849" s="14" t="inlineStr">
        <is>
          <t>NEWPOLICY</t>
        </is>
      </c>
      <c r="F1849" s="78" t="inlineStr">
        <is>
          <t>NEWPOLICY(AD2334,AD2343,AD2352)</t>
        </is>
      </c>
    </row>
    <row r="1850">
      <c r="A1850" s="14" t="n">
        <v>2362</v>
      </c>
      <c r="B1850" s="14" t="inlineStr">
        <is>
          <t>nce</t>
        </is>
      </c>
      <c r="C1850" s="14" t="inlineStr">
        <is>
          <t>lpg</t>
        </is>
      </c>
      <c r="D1850" s="14" t="inlineStr">
        <is>
          <t>ftr</t>
        </is>
      </c>
      <c r="E1850" s="14" t="inlineStr">
        <is>
          <t>NEWPOLICY</t>
        </is>
      </c>
      <c r="F1850" s="78" t="inlineStr">
        <is>
          <t>NEWPOLICY(AD2335,AD2344,AD2353)</t>
        </is>
      </c>
    </row>
    <row r="1851">
      <c r="A1851" s="14" t="n">
        <v>2363</v>
      </c>
      <c r="B1851" s="14" t="inlineStr">
        <is>
          <t>nce</t>
        </is>
      </c>
      <c r="C1851" s="14" t="inlineStr">
        <is>
          <t>ker</t>
        </is>
      </c>
      <c r="D1851" s="14" t="inlineStr">
        <is>
          <t>ftr</t>
        </is>
      </c>
      <c r="E1851" s="14" t="inlineStr">
        <is>
          <t>NEWPOLICY</t>
        </is>
      </c>
      <c r="F1851" s="78" t="inlineStr">
        <is>
          <t>NEWPOLICY(AD2336,AD2345,AD2354)</t>
        </is>
      </c>
    </row>
    <row r="1852">
      <c r="A1852" s="14" t="n">
        <v>2364</v>
      </c>
      <c r="B1852" s="14" t="inlineStr">
        <is>
          <t>nce</t>
        </is>
      </c>
      <c r="C1852" s="14" t="inlineStr">
        <is>
          <t>oop</t>
        </is>
      </c>
      <c r="D1852" s="14" t="inlineStr">
        <is>
          <t>ftr</t>
        </is>
      </c>
      <c r="E1852" s="14" t="inlineStr">
        <is>
          <t>NEWPOLICY</t>
        </is>
      </c>
      <c r="F1852" s="78" t="inlineStr">
        <is>
          <t>NEWPOLICY(AD2337,AD2346,AD2355)</t>
        </is>
      </c>
    </row>
    <row r="1853">
      <c r="A1853" s="14" t="n">
        <v>2365</v>
      </c>
      <c r="B1853" s="14" t="inlineStr">
        <is>
          <t>nce</t>
        </is>
      </c>
      <c r="C1853" s="14" t="inlineStr">
        <is>
          <t>bio</t>
        </is>
      </c>
      <c r="D1853" s="14" t="inlineStr">
        <is>
          <t>ftr</t>
        </is>
      </c>
      <c r="E1853" s="14" t="inlineStr">
        <is>
          <t>NEWPOLICY</t>
        </is>
      </c>
      <c r="F1853" s="78" t="inlineStr">
        <is>
          <t>NEWPOLICY(AD2338,AD2347,AD2356)</t>
        </is>
      </c>
    </row>
    <row r="1854">
      <c r="A1854" s="14" t="n">
        <v>2367</v>
      </c>
      <c r="B1854" s="14" t="inlineStr">
        <is>
          <t>atp</t>
        </is>
      </c>
      <c r="C1854" s="14" t="inlineStr">
        <is>
          <t>coa</t>
        </is>
      </c>
      <c r="D1854" s="14" t="inlineStr">
        <is>
          <t>ftr</t>
        </is>
      </c>
      <c r="E1854" s="14" t="inlineStr">
        <is>
          <t>POSTTAX</t>
        </is>
      </c>
      <c r="F1854" s="78" t="inlineStr">
        <is>
          <t>POSTTAX(INDEX(AD$369:AD$380,$D2367),AD2358,$E2367)</t>
        </is>
      </c>
    </row>
    <row r="1855">
      <c r="A1855" s="14" t="n">
        <v>2368</v>
      </c>
      <c r="B1855" s="14" t="inlineStr">
        <is>
          <t>atp</t>
        </is>
      </c>
      <c r="C1855" s="14" t="inlineStr">
        <is>
          <t>nga</t>
        </is>
      </c>
      <c r="D1855" s="14" t="inlineStr">
        <is>
          <t>ftr</t>
        </is>
      </c>
      <c r="E1855" s="14" t="inlineStr">
        <is>
          <t>POSTTAX</t>
        </is>
      </c>
      <c r="F1855" s="78" t="inlineStr">
        <is>
          <t>POSTTAX(INDEX(AD$369:AD$380,$D2368),AD2359,$E2368)</t>
        </is>
      </c>
    </row>
    <row r="1856">
      <c r="A1856" s="14" t="n">
        <v>2369</v>
      </c>
      <c r="B1856" s="14" t="inlineStr">
        <is>
          <t>atp</t>
        </is>
      </c>
      <c r="C1856" s="14" t="inlineStr">
        <is>
          <t>gso</t>
        </is>
      </c>
      <c r="D1856" s="14" t="inlineStr">
        <is>
          <t>ftr</t>
        </is>
      </c>
      <c r="E1856" s="14" t="inlineStr">
        <is>
          <t>POSTTAX</t>
        </is>
      </c>
      <c r="F1856" s="78" t="inlineStr">
        <is>
          <t>POSTTAX(INDEX(AD$369:AD$380,$D2369),AD2360,$E2369)</t>
        </is>
      </c>
    </row>
    <row r="1857">
      <c r="A1857" s="14" t="n">
        <v>2370</v>
      </c>
      <c r="B1857" s="14" t="inlineStr">
        <is>
          <t>atp</t>
        </is>
      </c>
      <c r="C1857" s="14" t="inlineStr">
        <is>
          <t>die</t>
        </is>
      </c>
      <c r="D1857" s="14" t="inlineStr">
        <is>
          <t>ftr</t>
        </is>
      </c>
      <c r="E1857" s="14" t="inlineStr">
        <is>
          <t>POSTTAX</t>
        </is>
      </c>
      <c r="F1857" s="78" t="inlineStr">
        <is>
          <t>POSTTAX(INDEX(AD$369:AD$380,$D2370),AD2361,$E2370)</t>
        </is>
      </c>
    </row>
    <row r="1858">
      <c r="A1858" s="14" t="n">
        <v>2371</v>
      </c>
      <c r="B1858" s="14" t="inlineStr">
        <is>
          <t>atp</t>
        </is>
      </c>
      <c r="C1858" s="14" t="inlineStr">
        <is>
          <t>lpg</t>
        </is>
      </c>
      <c r="D1858" s="14" t="inlineStr">
        <is>
          <t>ftr</t>
        </is>
      </c>
      <c r="E1858" s="14" t="inlineStr">
        <is>
          <t>POSTTAX</t>
        </is>
      </c>
      <c r="F1858" s="78" t="inlineStr">
        <is>
          <t>POSTTAX(INDEX(AD$369:AD$380,$D2371),AD2362,$E2371)</t>
        </is>
      </c>
    </row>
    <row r="1859">
      <c r="A1859" s="14" t="n">
        <v>2372</v>
      </c>
      <c r="B1859" s="14" t="inlineStr">
        <is>
          <t>atp</t>
        </is>
      </c>
      <c r="C1859" s="14" t="inlineStr">
        <is>
          <t>ker</t>
        </is>
      </c>
      <c r="D1859" s="14" t="inlineStr">
        <is>
          <t>ftr</t>
        </is>
      </c>
      <c r="E1859" s="14" t="inlineStr">
        <is>
          <t>POSTTAX</t>
        </is>
      </c>
      <c r="F1859" s="78" t="inlineStr">
        <is>
          <t>POSTTAX(INDEX(AD$369:AD$380,$D2372),AD2363,$E2372)</t>
        </is>
      </c>
    </row>
    <row r="1860">
      <c r="A1860" s="14" t="n">
        <v>2373</v>
      </c>
      <c r="B1860" s="14" t="inlineStr">
        <is>
          <t>atp</t>
        </is>
      </c>
      <c r="C1860" s="14" t="inlineStr">
        <is>
          <t>oop</t>
        </is>
      </c>
      <c r="D1860" s="14" t="inlineStr">
        <is>
          <t>ftr</t>
        </is>
      </c>
      <c r="E1860" s="14" t="inlineStr">
        <is>
          <t>POSTTAX</t>
        </is>
      </c>
      <c r="F1860" s="78" t="inlineStr">
        <is>
          <t>POSTTAX(INDEX(AD$369:AD$380,$D2373),AD2364,$E2373)</t>
        </is>
      </c>
    </row>
    <row r="1861">
      <c r="A1861" s="14" t="n">
        <v>2374</v>
      </c>
      <c r="B1861" s="14" t="inlineStr">
        <is>
          <t>atp</t>
        </is>
      </c>
      <c r="C1861" s="14" t="inlineStr">
        <is>
          <t>bio</t>
        </is>
      </c>
      <c r="D1861" s="14" t="inlineStr">
        <is>
          <t>ftr</t>
        </is>
      </c>
      <c r="E1861" s="14" t="inlineStr">
        <is>
          <t>POSTTAX</t>
        </is>
      </c>
      <c r="F1861" s="78" t="inlineStr">
        <is>
          <t>POSTTAX(INDEX(AD$369:AD$380,$D2374),AD2365,$E2374)</t>
        </is>
      </c>
    </row>
    <row r="1862">
      <c r="A1862" s="14" t="n">
        <v>2376</v>
      </c>
      <c r="B1862" s="14" t="inlineStr">
        <is>
          <t>shp</t>
        </is>
      </c>
      <c r="C1862" s="14" t="inlineStr">
        <is>
          <t>coa</t>
        </is>
      </c>
      <c r="D1862" s="14" t="inlineStr">
        <is>
          <t>ftr</t>
        </is>
      </c>
      <c r="E1862" s="14" t="inlineStr">
        <is>
          <t>SHADOWGJ</t>
        </is>
      </c>
      <c r="F1862" s="78" t="inlineStr">
        <is>
          <t>SHADOWGJ(INDEX(AD$297:AD$313,$E2376),$D2376)</t>
        </is>
      </c>
    </row>
    <row r="1863">
      <c r="A1863" s="14" t="n">
        <v>2377</v>
      </c>
      <c r="B1863" s="14" t="inlineStr">
        <is>
          <t>shp</t>
        </is>
      </c>
      <c r="C1863" s="14" t="inlineStr">
        <is>
          <t>nga</t>
        </is>
      </c>
      <c r="D1863" s="14" t="inlineStr">
        <is>
          <t>ftr</t>
        </is>
      </c>
      <c r="E1863" s="14" t="inlineStr">
        <is>
          <t>SHADOWGJ</t>
        </is>
      </c>
      <c r="F1863" s="78" t="inlineStr">
        <is>
          <t>SHADOWGJ(INDEX(AD$297:AD$313,$E2377),$D2377)</t>
        </is>
      </c>
    </row>
    <row r="1864">
      <c r="A1864" s="14" t="n">
        <v>2378</v>
      </c>
      <c r="B1864" s="14" t="inlineStr">
        <is>
          <t>shp</t>
        </is>
      </c>
      <c r="C1864" s="14" t="inlineStr">
        <is>
          <t>gso</t>
        </is>
      </c>
      <c r="D1864" s="14" t="inlineStr">
        <is>
          <t>ftr</t>
        </is>
      </c>
      <c r="E1864" s="14" t="inlineStr">
        <is>
          <t>SHADOWGJ</t>
        </is>
      </c>
      <c r="F1864" s="78" t="inlineStr">
        <is>
          <t>SHADOWGJ(INDEX(AD$297:AD$313,$E2378),$D2378)</t>
        </is>
      </c>
    </row>
    <row r="1865">
      <c r="A1865" s="14" t="n">
        <v>2379</v>
      </c>
      <c r="B1865" s="14" t="inlineStr">
        <is>
          <t>shp</t>
        </is>
      </c>
      <c r="C1865" s="14" t="inlineStr">
        <is>
          <t>die</t>
        </is>
      </c>
      <c r="D1865" s="14" t="inlineStr">
        <is>
          <t>ftr</t>
        </is>
      </c>
      <c r="E1865" s="14" t="inlineStr">
        <is>
          <t>SHADOWGJ</t>
        </is>
      </c>
      <c r="F1865" s="78" t="inlineStr">
        <is>
          <t>SHADOWGJ(INDEX(AD$297:AD$313,$E2379),$D2379)</t>
        </is>
      </c>
    </row>
    <row r="1866">
      <c r="A1866" s="14" t="n">
        <v>2380</v>
      </c>
      <c r="B1866" s="14" t="inlineStr">
        <is>
          <t>shp</t>
        </is>
      </c>
      <c r="C1866" s="14" t="inlineStr">
        <is>
          <t>lpg</t>
        </is>
      </c>
      <c r="D1866" s="14" t="inlineStr">
        <is>
          <t>ftr</t>
        </is>
      </c>
      <c r="E1866" s="14" t="inlineStr">
        <is>
          <t>SHADOWGJ</t>
        </is>
      </c>
      <c r="F1866" s="78" t="inlineStr">
        <is>
          <t>SHADOWGJ(INDEX(AD$297:AD$313,$E2380),$D2380)</t>
        </is>
      </c>
    </row>
    <row r="1867">
      <c r="A1867" s="14" t="n">
        <v>2381</v>
      </c>
      <c r="B1867" s="14" t="inlineStr">
        <is>
          <t>shp</t>
        </is>
      </c>
      <c r="C1867" s="14" t="inlineStr">
        <is>
          <t>ker</t>
        </is>
      </c>
      <c r="D1867" s="14" t="inlineStr">
        <is>
          <t>ftr</t>
        </is>
      </c>
      <c r="E1867" s="14" t="inlineStr">
        <is>
          <t>SHADOWGJ</t>
        </is>
      </c>
      <c r="F1867" s="78" t="inlineStr">
        <is>
          <t>SHADOWGJ(INDEX(AD$297:AD$313,$E2381),$D2381)</t>
        </is>
      </c>
    </row>
    <row r="1868">
      <c r="A1868" s="14" t="n">
        <v>2382</v>
      </c>
      <c r="B1868" s="14" t="inlineStr">
        <is>
          <t>shp</t>
        </is>
      </c>
      <c r="C1868" s="14" t="inlineStr">
        <is>
          <t>oop</t>
        </is>
      </c>
      <c r="D1868" s="14" t="inlineStr">
        <is>
          <t>ftr</t>
        </is>
      </c>
      <c r="E1868" s="14" t="inlineStr">
        <is>
          <t>SHADOWGJ</t>
        </is>
      </c>
      <c r="F1868" s="78" t="inlineStr">
        <is>
          <t>SHADOWGJ(INDEX(AD$297:AD$313,$E2382),$D2382)</t>
        </is>
      </c>
    </row>
    <row r="1869">
      <c r="A1869" s="14" t="n">
        <v>2383</v>
      </c>
      <c r="B1869" s="14" t="inlineStr">
        <is>
          <t>shp</t>
        </is>
      </c>
      <c r="C1869" s="14" t="inlineStr">
        <is>
          <t>bio</t>
        </is>
      </c>
      <c r="D1869" s="14" t="inlineStr">
        <is>
          <t>ftr</t>
        </is>
      </c>
      <c r="E1869" s="14" t="inlineStr">
        <is>
          <t>SHADOWGJ</t>
        </is>
      </c>
      <c r="F1869" s="78" t="inlineStr">
        <is>
          <t>SHADOWGJ(INDEX(AD$297:AD$313,$E2383),$D2383)</t>
        </is>
      </c>
    </row>
    <row r="1870">
      <c r="A1870" s="14" t="n">
        <v>2385</v>
      </c>
      <c r="B1870" s="14" t="inlineStr">
        <is>
          <t>ener</t>
        </is>
      </c>
      <c r="C1870" s="14" t="inlineStr">
        <is>
          <t>coa</t>
        </is>
      </c>
      <c r="D1870" s="14" t="inlineStr">
        <is>
          <t>ftr</t>
        </is>
      </c>
      <c r="E1870" s="14" t="inlineStr">
        <is>
          <t>FUELUSE</t>
        </is>
      </c>
      <c r="F1870" s="78" t="inlineStr">
        <is>
          <t>FUELUSE(AC2385,AD2367,AC2367,AD2376,AC2376,AD$7,$D2385,$E2385,$F2385,$G2385)</t>
        </is>
      </c>
    </row>
    <row r="1871">
      <c r="A1871" s="14" t="n">
        <v>2386</v>
      </c>
      <c r="B1871" s="14" t="inlineStr">
        <is>
          <t>ener</t>
        </is>
      </c>
      <c r="C1871" s="14" t="inlineStr">
        <is>
          <t>nga</t>
        </is>
      </c>
      <c r="D1871" s="14" t="inlineStr">
        <is>
          <t>ftr</t>
        </is>
      </c>
      <c r="E1871" s="14" t="inlineStr">
        <is>
          <t>FUELUSE</t>
        </is>
      </c>
      <c r="F1871" s="78" t="inlineStr">
        <is>
          <t>FUELUSE(AC2386,AD2368,AC2368,AD2377,AC2377,AD$7,$D2386,$E2386,$F2386,$G2386)</t>
        </is>
      </c>
    </row>
    <row r="1872">
      <c r="A1872" s="14" t="n">
        <v>2387</v>
      </c>
      <c r="B1872" s="14" t="inlineStr">
        <is>
          <t>ener</t>
        </is>
      </c>
      <c r="C1872" s="14" t="inlineStr">
        <is>
          <t>gso</t>
        </is>
      </c>
      <c r="D1872" s="14" t="inlineStr">
        <is>
          <t>ftr</t>
        </is>
      </c>
      <c r="E1872" s="14" t="inlineStr">
        <is>
          <t>FUELUSE</t>
        </is>
      </c>
      <c r="F1872" s="78" t="inlineStr">
        <is>
          <t>FUELUSE(AC2387,AD2369,AC2369,AD2378,AC2378,AD$7,$D2387,$E2387,$F2387,$G2387)</t>
        </is>
      </c>
    </row>
    <row r="1873">
      <c r="A1873" s="14" t="n">
        <v>2388</v>
      </c>
      <c r="B1873" s="14" t="inlineStr">
        <is>
          <t>ener</t>
        </is>
      </c>
      <c r="C1873" s="14" t="inlineStr">
        <is>
          <t>die</t>
        </is>
      </c>
      <c r="D1873" s="14" t="inlineStr">
        <is>
          <t>ftr</t>
        </is>
      </c>
      <c r="E1873" s="14" t="inlineStr">
        <is>
          <t>FUELUSE</t>
        </is>
      </c>
      <c r="F1873" s="78" t="inlineStr">
        <is>
          <t>FUELUSE(AC2388,AD2370,AC2370,AD2379,AC2379,AD$7,$D2388,$E2388,$F2388,$G2388)</t>
        </is>
      </c>
    </row>
    <row r="1874">
      <c r="A1874" s="14" t="n">
        <v>2389</v>
      </c>
      <c r="B1874" s="14" t="inlineStr">
        <is>
          <t>ener</t>
        </is>
      </c>
      <c r="C1874" s="14" t="inlineStr">
        <is>
          <t>lpg</t>
        </is>
      </c>
      <c r="D1874" s="14" t="inlineStr">
        <is>
          <t>ftr</t>
        </is>
      </c>
      <c r="E1874" s="14" t="inlineStr">
        <is>
          <t>FUELUSE</t>
        </is>
      </c>
      <c r="F1874" s="78" t="inlineStr">
        <is>
          <t>FUELUSE(AC2389,AD2371,AC2371,AD2380,AC2380,AD$7,$D2389,$E2389,$F2389,$G2389)</t>
        </is>
      </c>
    </row>
    <row r="1875">
      <c r="A1875" s="14" t="n">
        <v>2390</v>
      </c>
      <c r="B1875" s="14" t="inlineStr">
        <is>
          <t>ener</t>
        </is>
      </c>
      <c r="C1875" s="14" t="inlineStr">
        <is>
          <t>ker</t>
        </is>
      </c>
      <c r="D1875" s="14" t="inlineStr">
        <is>
          <t>ftr</t>
        </is>
      </c>
      <c r="E1875" s="14" t="inlineStr">
        <is>
          <t>FUELUSE</t>
        </is>
      </c>
      <c r="F1875" s="78" t="inlineStr">
        <is>
          <t>FUELUSE(AC2390,AD2372,AC2372,AD2381,AC2381,AD$7,$D2390,$E2390,$F2390,$G2390)</t>
        </is>
      </c>
    </row>
    <row r="1876">
      <c r="A1876" s="14" t="n">
        <v>2391</v>
      </c>
      <c r="B1876" s="14" t="inlineStr">
        <is>
          <t>ener</t>
        </is>
      </c>
      <c r="C1876" s="14" t="inlineStr">
        <is>
          <t>oop</t>
        </is>
      </c>
      <c r="D1876" s="14" t="inlineStr">
        <is>
          <t>ftr</t>
        </is>
      </c>
      <c r="E1876" s="14" t="inlineStr">
        <is>
          <t>FUELUSE</t>
        </is>
      </c>
      <c r="F1876" s="78" t="inlineStr">
        <is>
          <t>FUELUSE(AC2391,AD2373,AC2373,AD2382,AC2382,AD$7,$D2391,$E2391,$F2391,$G2391)</t>
        </is>
      </c>
    </row>
    <row r="1877">
      <c r="A1877" s="14" t="n">
        <v>2392</v>
      </c>
      <c r="B1877" s="14" t="inlineStr">
        <is>
          <t>ener</t>
        </is>
      </c>
      <c r="C1877" s="14" t="inlineStr">
        <is>
          <t>bio</t>
        </is>
      </c>
      <c r="D1877" s="14" t="inlineStr">
        <is>
          <t>ftr</t>
        </is>
      </c>
      <c r="E1877" s="14" t="inlineStr">
        <is>
          <t>FUELUSE</t>
        </is>
      </c>
      <c r="F1877" s="78" t="inlineStr">
        <is>
          <t>FUELUSE(AC2392,AD2374,AC2374,AD2383,AC2383,AD$7,$D2392,$E2392,$F2392,$G2392)</t>
        </is>
      </c>
    </row>
    <row r="1878">
      <c r="A1878" s="14" t="n">
        <v>2394</v>
      </c>
      <c r="B1878" s="14" t="inlineStr">
        <is>
          <t>co2</t>
        </is>
      </c>
      <c r="C1878" s="14" t="inlineStr">
        <is>
          <t>coa</t>
        </is>
      </c>
      <c r="D1878" s="14" t="inlineStr">
        <is>
          <t>ftr</t>
        </is>
      </c>
      <c r="E1878" s="14" t="inlineStr">
        <is>
          <t>EMISSIONS</t>
        </is>
      </c>
      <c r="F1878" s="78" t="inlineStr">
        <is>
          <t>EMISSIONS(AD2385,Settings!$C$13,$D2394)</t>
        </is>
      </c>
    </row>
    <row r="1879">
      <c r="A1879" s="14" t="n">
        <v>2395</v>
      </c>
      <c r="B1879" s="14" t="inlineStr">
        <is>
          <t>co2</t>
        </is>
      </c>
      <c r="C1879" s="14" t="inlineStr">
        <is>
          <t>nga</t>
        </is>
      </c>
      <c r="D1879" s="14" t="inlineStr">
        <is>
          <t>ftr</t>
        </is>
      </c>
      <c r="E1879" s="14" t="inlineStr">
        <is>
          <t>EMISSIONS</t>
        </is>
      </c>
      <c r="F1879" s="78" t="inlineStr">
        <is>
          <t>EMISSIONS(AD2386,Settings!$C$13,$D2395)</t>
        </is>
      </c>
    </row>
    <row r="1880">
      <c r="A1880" s="14" t="n">
        <v>2396</v>
      </c>
      <c r="B1880" s="14" t="inlineStr">
        <is>
          <t>co2</t>
        </is>
      </c>
      <c r="C1880" s="14" t="inlineStr">
        <is>
          <t>gso</t>
        </is>
      </c>
      <c r="D1880" s="14" t="inlineStr">
        <is>
          <t>ftr</t>
        </is>
      </c>
      <c r="E1880" s="14" t="inlineStr">
        <is>
          <t>EMISSIONS</t>
        </is>
      </c>
      <c r="F1880" s="78" t="inlineStr">
        <is>
          <t>EMISSIONS(AD2387,Settings!$C$13,$D2396)</t>
        </is>
      </c>
    </row>
    <row r="1881">
      <c r="A1881" s="14" t="n">
        <v>2397</v>
      </c>
      <c r="B1881" s="14" t="inlineStr">
        <is>
          <t>co2</t>
        </is>
      </c>
      <c r="C1881" s="14" t="inlineStr">
        <is>
          <t>die</t>
        </is>
      </c>
      <c r="D1881" s="14" t="inlineStr">
        <is>
          <t>ftr</t>
        </is>
      </c>
      <c r="E1881" s="14" t="inlineStr">
        <is>
          <t>EMISSIONS</t>
        </is>
      </c>
      <c r="F1881" s="78" t="inlineStr">
        <is>
          <t>EMISSIONS(AD2388,Settings!$C$13,$D2397)</t>
        </is>
      </c>
    </row>
    <row r="1882">
      <c r="A1882" s="14" t="n">
        <v>2398</v>
      </c>
      <c r="B1882" s="14" t="inlineStr">
        <is>
          <t>co2</t>
        </is>
      </c>
      <c r="C1882" s="14" t="inlineStr">
        <is>
          <t>lpg</t>
        </is>
      </c>
      <c r="D1882" s="14" t="inlineStr">
        <is>
          <t>ftr</t>
        </is>
      </c>
      <c r="E1882" s="14" t="inlineStr">
        <is>
          <t>EMISSIONS</t>
        </is>
      </c>
      <c r="F1882" s="78" t="inlineStr">
        <is>
          <t>EMISSIONS(AD2389,Settings!$C$13,$D2398)</t>
        </is>
      </c>
    </row>
    <row r="1883">
      <c r="A1883" s="14" t="n">
        <v>2399</v>
      </c>
      <c r="B1883" s="14" t="inlineStr">
        <is>
          <t>co2</t>
        </is>
      </c>
      <c r="C1883" s="14" t="inlineStr">
        <is>
          <t>ker</t>
        </is>
      </c>
      <c r="D1883" s="14" t="inlineStr">
        <is>
          <t>ftr</t>
        </is>
      </c>
      <c r="E1883" s="14" t="inlineStr">
        <is>
          <t>EMISSIONS</t>
        </is>
      </c>
      <c r="F1883" s="78" t="inlineStr">
        <is>
          <t>EMISSIONS(AD2390,Settings!$C$13,$D2399)</t>
        </is>
      </c>
    </row>
    <row r="1884">
      <c r="A1884" s="14" t="n">
        <v>2400</v>
      </c>
      <c r="B1884" s="14" t="inlineStr">
        <is>
          <t>co2</t>
        </is>
      </c>
      <c r="C1884" s="14" t="inlineStr">
        <is>
          <t>oop</t>
        </is>
      </c>
      <c r="D1884" s="14" t="inlineStr">
        <is>
          <t>ftr</t>
        </is>
      </c>
      <c r="E1884" s="14" t="inlineStr">
        <is>
          <t>EMISSIONS</t>
        </is>
      </c>
      <c r="F1884" s="78" t="inlineStr">
        <is>
          <t>EMISSIONS(AD2391,Settings!$C$13,$D2400)</t>
        </is>
      </c>
    </row>
    <row r="1885">
      <c r="A1885" s="14" t="n">
        <v>2401</v>
      </c>
      <c r="B1885" s="14" t="inlineStr">
        <is>
          <t>co2</t>
        </is>
      </c>
      <c r="C1885" s="14" t="inlineStr">
        <is>
          <t>bio</t>
        </is>
      </c>
      <c r="D1885" s="14" t="inlineStr">
        <is>
          <t>ftr</t>
        </is>
      </c>
      <c r="E1885" s="14" t="inlineStr">
        <is>
          <t>EMISSIONS</t>
        </is>
      </c>
      <c r="F1885" s="78" t="inlineStr">
        <is>
          <t>EMISSIONS(AD2392,Settings!$C$13,$D2401)</t>
        </is>
      </c>
    </row>
    <row r="1886">
      <c r="A1886" s="14" t="n">
        <v>2403</v>
      </c>
      <c r="B1886" s="14" t="inlineStr">
        <is>
          <t>rtx</t>
        </is>
      </c>
      <c r="C1886" s="14" t="inlineStr">
        <is>
          <t>coa</t>
        </is>
      </c>
      <c r="D1886" s="14" t="inlineStr">
        <is>
          <t>ftr</t>
        </is>
      </c>
      <c r="E1886" s="14" t="inlineStr">
        <is>
          <t>REVENUE</t>
        </is>
      </c>
      <c r="F1886" s="78" t="inlineStr">
        <is>
          <t>REVENUE(AD2385,Settings!$C$13,INDEX(AD$395:AD$406,$D2403)+INDEX(AD$382:AD$393,$D2403))</t>
        </is>
      </c>
    </row>
    <row r="1887">
      <c r="A1887" s="14" t="n">
        <v>2404</v>
      </c>
      <c r="B1887" s="14" t="inlineStr">
        <is>
          <t>rtx</t>
        </is>
      </c>
      <c r="C1887" s="14" t="inlineStr">
        <is>
          <t>nga</t>
        </is>
      </c>
      <c r="D1887" s="14" t="inlineStr">
        <is>
          <t>ftr</t>
        </is>
      </c>
      <c r="E1887" s="14" t="inlineStr">
        <is>
          <t>REVENUE</t>
        </is>
      </c>
      <c r="F1887" s="78" t="inlineStr">
        <is>
          <t>REVENUE(AD2386,Settings!$C$13,INDEX(AD$395:AD$406,$D2404)+INDEX(AD$382:AD$393,$D2404))</t>
        </is>
      </c>
    </row>
    <row r="1888">
      <c r="A1888" s="14" t="n">
        <v>2405</v>
      </c>
      <c r="B1888" s="14" t="inlineStr">
        <is>
          <t>rtx</t>
        </is>
      </c>
      <c r="C1888" s="14" t="inlineStr">
        <is>
          <t>gso</t>
        </is>
      </c>
      <c r="D1888" s="14" t="inlineStr">
        <is>
          <t>ftr</t>
        </is>
      </c>
      <c r="E1888" s="14" t="inlineStr">
        <is>
          <t>REVENUE</t>
        </is>
      </c>
      <c r="F1888" s="78" t="inlineStr">
        <is>
          <t>REVENUE(AD2387,Settings!$C$13,INDEX(AD$395:AD$406,$D2405)+INDEX(AD$382:AD$393,$D2405))</t>
        </is>
      </c>
    </row>
    <row r="1889">
      <c r="A1889" s="14" t="n">
        <v>2406</v>
      </c>
      <c r="B1889" s="14" t="inlineStr">
        <is>
          <t>rtx</t>
        </is>
      </c>
      <c r="C1889" s="14" t="inlineStr">
        <is>
          <t>die</t>
        </is>
      </c>
      <c r="D1889" s="14" t="inlineStr">
        <is>
          <t>ftr</t>
        </is>
      </c>
      <c r="E1889" s="14" t="inlineStr">
        <is>
          <t>REVENUE</t>
        </is>
      </c>
      <c r="F1889" s="78" t="inlineStr">
        <is>
          <t>REVENUE(AD2388,Settings!$C$13,INDEX(AD$395:AD$406,$D2406)+INDEX(AD$382:AD$393,$D2406))</t>
        </is>
      </c>
    </row>
    <row r="1890">
      <c r="A1890" s="14" t="n">
        <v>2407</v>
      </c>
      <c r="B1890" s="14" t="inlineStr">
        <is>
          <t>rtx</t>
        </is>
      </c>
      <c r="C1890" s="14" t="inlineStr">
        <is>
          <t>lpg</t>
        </is>
      </c>
      <c r="D1890" s="14" t="inlineStr">
        <is>
          <t>ftr</t>
        </is>
      </c>
      <c r="E1890" s="14" t="inlineStr">
        <is>
          <t>REVENUE</t>
        </is>
      </c>
      <c r="F1890" s="78" t="inlineStr">
        <is>
          <t>REVENUE(AD2389,Settings!$C$13,INDEX(AD$395:AD$406,$D2407)+INDEX(AD$382:AD$393,$D2407))</t>
        </is>
      </c>
    </row>
    <row r="1891">
      <c r="A1891" s="14" t="n">
        <v>2408</v>
      </c>
      <c r="B1891" s="14" t="inlineStr">
        <is>
          <t>rtx</t>
        </is>
      </c>
      <c r="C1891" s="14" t="inlineStr">
        <is>
          <t>ker</t>
        </is>
      </c>
      <c r="D1891" s="14" t="inlineStr">
        <is>
          <t>ftr</t>
        </is>
      </c>
      <c r="E1891" s="14" t="inlineStr">
        <is>
          <t>REVENUE</t>
        </is>
      </c>
      <c r="F1891" s="78" t="inlineStr">
        <is>
          <t>REVENUE(AD2390,Settings!$C$13,INDEX(AD$395:AD$406,$D2408)+INDEX(AD$382:AD$393,$D2408))</t>
        </is>
      </c>
    </row>
    <row r="1892">
      <c r="A1892" s="14" t="n">
        <v>2409</v>
      </c>
      <c r="B1892" s="14" t="inlineStr">
        <is>
          <t>rtx</t>
        </is>
      </c>
      <c r="C1892" s="14" t="inlineStr">
        <is>
          <t>oop</t>
        </is>
      </c>
      <c r="D1892" s="14" t="inlineStr">
        <is>
          <t>ftr</t>
        </is>
      </c>
      <c r="E1892" s="14" t="inlineStr">
        <is>
          <t>REVENUE</t>
        </is>
      </c>
      <c r="F1892" s="78" t="inlineStr">
        <is>
          <t>REVENUE(AD2391,Settings!$C$13,INDEX(AD$395:AD$406,$D2409)+INDEX(AD$382:AD$393,$D2409))</t>
        </is>
      </c>
    </row>
    <row r="1893">
      <c r="A1893" s="14" t="n">
        <v>2410</v>
      </c>
      <c r="B1893" s="14" t="inlineStr">
        <is>
          <t>rtx</t>
        </is>
      </c>
      <c r="C1893" s="14" t="inlineStr">
        <is>
          <t>bio</t>
        </is>
      </c>
      <c r="D1893" s="14" t="inlineStr">
        <is>
          <t>ftr</t>
        </is>
      </c>
      <c r="E1893" s="14" t="inlineStr">
        <is>
          <t>REVENUE</t>
        </is>
      </c>
      <c r="F1893" s="78" t="inlineStr">
        <is>
          <t>REVENUE(AD2392,Settings!$C$13,INDEX(AD$395:AD$406,$D2410)+INDEX(AD$382:AD$393,$D2410))</t>
        </is>
      </c>
    </row>
    <row r="1894">
      <c r="A1894" s="14" t="n">
        <v>2412</v>
      </c>
      <c r="B1894" s="14" t="inlineStr">
        <is>
          <t>rsub</t>
        </is>
      </c>
      <c r="C1894" s="14" t="inlineStr">
        <is>
          <t>coa</t>
        </is>
      </c>
      <c r="D1894" s="14" t="inlineStr">
        <is>
          <t>ftr</t>
        </is>
      </c>
      <c r="E1894" s="14" t="inlineStr">
        <is>
          <t>REVENUE</t>
        </is>
      </c>
      <c r="F1894" s="78" t="inlineStr">
        <is>
          <t>REVENUE(AD2385,Settings!$C$13,INDEX(AD$408:AD$419,$D2412))</t>
        </is>
      </c>
    </row>
    <row r="1895">
      <c r="A1895" s="14" t="n">
        <v>2413</v>
      </c>
      <c r="B1895" s="14" t="inlineStr">
        <is>
          <t>rsub</t>
        </is>
      </c>
      <c r="C1895" s="14" t="inlineStr">
        <is>
          <t>nga</t>
        </is>
      </c>
      <c r="D1895" s="14" t="inlineStr">
        <is>
          <t>ftr</t>
        </is>
      </c>
      <c r="E1895" s="14" t="inlineStr">
        <is>
          <t>REVENUE</t>
        </is>
      </c>
      <c r="F1895" s="78" t="inlineStr">
        <is>
          <t>REVENUE(AD2386,Settings!$C$13,INDEX(AD$408:AD$419,$D2413))</t>
        </is>
      </c>
    </row>
    <row r="1896">
      <c r="A1896" s="14" t="n">
        <v>2414</v>
      </c>
      <c r="B1896" s="14" t="inlineStr">
        <is>
          <t>rsub</t>
        </is>
      </c>
      <c r="C1896" s="14" t="inlineStr">
        <is>
          <t>gso</t>
        </is>
      </c>
      <c r="D1896" s="14" t="inlineStr">
        <is>
          <t>ftr</t>
        </is>
      </c>
      <c r="E1896" s="14" t="inlineStr">
        <is>
          <t>REVENUE</t>
        </is>
      </c>
      <c r="F1896" s="78" t="inlineStr">
        <is>
          <t>REVENUE(AD2387,Settings!$C$13,INDEX(AD$408:AD$419,$D2414))</t>
        </is>
      </c>
    </row>
    <row r="1897">
      <c r="A1897" s="14" t="n">
        <v>2415</v>
      </c>
      <c r="B1897" s="14" t="inlineStr">
        <is>
          <t>rsub</t>
        </is>
      </c>
      <c r="C1897" s="14" t="inlineStr">
        <is>
          <t>die</t>
        </is>
      </c>
      <c r="D1897" s="14" t="inlineStr">
        <is>
          <t>ftr</t>
        </is>
      </c>
      <c r="E1897" s="14" t="inlineStr">
        <is>
          <t>REVENUE</t>
        </is>
      </c>
      <c r="F1897" s="78" t="inlineStr">
        <is>
          <t>REVENUE(AD2388,Settings!$C$13,INDEX(AD$408:AD$419,$D2415))</t>
        </is>
      </c>
    </row>
    <row r="1898">
      <c r="A1898" s="14" t="n">
        <v>2416</v>
      </c>
      <c r="B1898" s="14" t="inlineStr">
        <is>
          <t>rsub</t>
        </is>
      </c>
      <c r="C1898" s="14" t="inlineStr">
        <is>
          <t>lpg</t>
        </is>
      </c>
      <c r="D1898" s="14" t="inlineStr">
        <is>
          <t>ftr</t>
        </is>
      </c>
      <c r="E1898" s="14" t="inlineStr">
        <is>
          <t>REVENUE</t>
        </is>
      </c>
      <c r="F1898" s="78" t="inlineStr">
        <is>
          <t>REVENUE(AD2389,Settings!$C$13,INDEX(AD$408:AD$419,$D2416))</t>
        </is>
      </c>
    </row>
    <row r="1899">
      <c r="A1899" s="14" t="n">
        <v>2417</v>
      </c>
      <c r="B1899" s="14" t="inlineStr">
        <is>
          <t>rsub</t>
        </is>
      </c>
      <c r="C1899" s="14" t="inlineStr">
        <is>
          <t>ker</t>
        </is>
      </c>
      <c r="D1899" s="14" t="inlineStr">
        <is>
          <t>ftr</t>
        </is>
      </c>
      <c r="E1899" s="14" t="inlineStr">
        <is>
          <t>REVENUE</t>
        </is>
      </c>
      <c r="F1899" s="78" t="inlineStr">
        <is>
          <t>REVENUE(AD2390,Settings!$C$13,INDEX(AD$408:AD$419,$D2417))</t>
        </is>
      </c>
    </row>
    <row r="1900">
      <c r="A1900" s="14" t="n">
        <v>2418</v>
      </c>
      <c r="B1900" s="14" t="inlineStr">
        <is>
          <t>rsub</t>
        </is>
      </c>
      <c r="C1900" s="14" t="inlineStr">
        <is>
          <t>oop</t>
        </is>
      </c>
      <c r="D1900" s="14" t="inlineStr">
        <is>
          <t>ftr</t>
        </is>
      </c>
      <c r="E1900" s="14" t="inlineStr">
        <is>
          <t>REVENUE</t>
        </is>
      </c>
      <c r="F1900" s="78" t="inlineStr">
        <is>
          <t>REVENUE(AD2391,Settings!$C$13,INDEX(AD$408:AD$419,$D2418))</t>
        </is>
      </c>
    </row>
    <row r="1901">
      <c r="A1901" s="14" t="n">
        <v>2419</v>
      </c>
      <c r="B1901" s="14" t="inlineStr">
        <is>
          <t>rsub</t>
        </is>
      </c>
      <c r="C1901" s="14" t="inlineStr">
        <is>
          <t>bio</t>
        </is>
      </c>
      <c r="D1901" s="14" t="inlineStr">
        <is>
          <t>ftr</t>
        </is>
      </c>
      <c r="E1901" s="14" t="inlineStr">
        <is>
          <t>REVENUE</t>
        </is>
      </c>
      <c r="F1901" s="78" t="inlineStr">
        <is>
          <t>REVENUE(AD2392,Settings!$C$13,INDEX(AD$408:AD$419,$D2419))</t>
        </is>
      </c>
    </row>
    <row r="1902">
      <c r="A1902" s="14" t="n">
        <v>2421</v>
      </c>
      <c r="B1902" s="14" t="inlineStr">
        <is>
          <t>rnew</t>
        </is>
      </c>
      <c r="C1902" s="14" t="inlineStr">
        <is>
          <t>coa</t>
        </is>
      </c>
      <c r="D1902" s="14" t="inlineStr">
        <is>
          <t>ftr</t>
        </is>
      </c>
      <c r="E1902" s="14" t="inlineStr">
        <is>
          <t>REVENUE</t>
        </is>
      </c>
      <c r="F1902" s="78" t="inlineStr">
        <is>
          <t>REVENUE(AD2385,Settings!$C$13,NEWREVRATE(AD2331,AD2349,AD2340,AD$201,AD2358,$D2421))</t>
        </is>
      </c>
    </row>
    <row r="1903">
      <c r="A1903" s="14" t="n">
        <v>2422</v>
      </c>
      <c r="B1903" s="14" t="inlineStr">
        <is>
          <t>rnew</t>
        </is>
      </c>
      <c r="C1903" s="14" t="inlineStr">
        <is>
          <t>nga</t>
        </is>
      </c>
      <c r="D1903" s="14" t="inlineStr">
        <is>
          <t>ftr</t>
        </is>
      </c>
      <c r="E1903" s="14" t="inlineStr">
        <is>
          <t>REVENUE</t>
        </is>
      </c>
      <c r="F1903" s="78" t="inlineStr">
        <is>
          <t>REVENUE(AD2386,Settings!$C$13,NEWREVRATE(AD2332,AD2350,AD2341,AD$201,AD2359,$D2422))</t>
        </is>
      </c>
    </row>
    <row r="1904">
      <c r="A1904" s="14" t="n">
        <v>2423</v>
      </c>
      <c r="B1904" s="14" t="inlineStr">
        <is>
          <t>rnew</t>
        </is>
      </c>
      <c r="C1904" s="14" t="inlineStr">
        <is>
          <t>gso</t>
        </is>
      </c>
      <c r="D1904" s="14" t="inlineStr">
        <is>
          <t>ftr</t>
        </is>
      </c>
      <c r="E1904" s="14" t="inlineStr">
        <is>
          <t>REVENUE</t>
        </is>
      </c>
      <c r="F1904" s="78" t="inlineStr">
        <is>
          <t>REVENUE(AD2387,Settings!$C$13,NEWREVRATE(AD2333,AD2351,AD2342,AD$201,AD2360,$D2423))</t>
        </is>
      </c>
    </row>
    <row r="1905">
      <c r="A1905" s="14" t="n">
        <v>2424</v>
      </c>
      <c r="B1905" s="14" t="inlineStr">
        <is>
          <t>rnew</t>
        </is>
      </c>
      <c r="C1905" s="14" t="inlineStr">
        <is>
          <t>die</t>
        </is>
      </c>
      <c r="D1905" s="14" t="inlineStr">
        <is>
          <t>ftr</t>
        </is>
      </c>
      <c r="E1905" s="14" t="inlineStr">
        <is>
          <t>REVENUE</t>
        </is>
      </c>
      <c r="F1905" s="78" t="inlineStr">
        <is>
          <t>REVENUE(AD2388,Settings!$C$13,NEWREVRATE(AD2334,AD2352,AD2343,AD$201,AD2361,$D2424))</t>
        </is>
      </c>
    </row>
    <row r="1906">
      <c r="A1906" s="14" t="n">
        <v>2425</v>
      </c>
      <c r="B1906" s="14" t="inlineStr">
        <is>
          <t>rnew</t>
        </is>
      </c>
      <c r="C1906" s="14" t="inlineStr">
        <is>
          <t>lpg</t>
        </is>
      </c>
      <c r="D1906" s="14" t="inlineStr">
        <is>
          <t>ftr</t>
        </is>
      </c>
      <c r="E1906" s="14" t="inlineStr">
        <is>
          <t>REVENUE</t>
        </is>
      </c>
      <c r="F1906" s="78" t="inlineStr">
        <is>
          <t>REVENUE(AD2389,Settings!$C$13,NEWREVRATE(AD2335,AD2353,AD2344,AD$201,AD2362,$D2425))</t>
        </is>
      </c>
    </row>
    <row r="1907">
      <c r="A1907" s="14" t="n">
        <v>2426</v>
      </c>
      <c r="B1907" s="14" t="inlineStr">
        <is>
          <t>rnew</t>
        </is>
      </c>
      <c r="C1907" s="14" t="inlineStr">
        <is>
          <t>ker</t>
        </is>
      </c>
      <c r="D1907" s="14" t="inlineStr">
        <is>
          <t>ftr</t>
        </is>
      </c>
      <c r="E1907" s="14" t="inlineStr">
        <is>
          <t>REVENUE</t>
        </is>
      </c>
      <c r="F1907" s="78" t="inlineStr">
        <is>
          <t>REVENUE(AD2390,Settings!$C$13,NEWREVRATE(AD2336,AD2354,AD2345,AD$201,AD2363,$D2426))</t>
        </is>
      </c>
    </row>
    <row r="1908">
      <c r="A1908" s="14" t="n">
        <v>2427</v>
      </c>
      <c r="B1908" s="14" t="inlineStr">
        <is>
          <t>rnew</t>
        </is>
      </c>
      <c r="C1908" s="14" t="inlineStr">
        <is>
          <t>oop</t>
        </is>
      </c>
      <c r="D1908" s="14" t="inlineStr">
        <is>
          <t>ftr</t>
        </is>
      </c>
      <c r="E1908" s="14" t="inlineStr">
        <is>
          <t>REVENUE</t>
        </is>
      </c>
      <c r="F1908" s="78" t="inlineStr">
        <is>
          <t>REVENUE(AD2391,Settings!$C$13,NEWREVRATE(AD2337,AD2355,AD2346,AD$201,AD2364,$D2427))</t>
        </is>
      </c>
    </row>
    <row r="1909">
      <c r="A1909" s="14" t="n">
        <v>2428</v>
      </c>
      <c r="B1909" s="14" t="inlineStr">
        <is>
          <t>rnew</t>
        </is>
      </c>
      <c r="C1909" s="14" t="inlineStr">
        <is>
          <t>bio</t>
        </is>
      </c>
      <c r="D1909" s="14" t="inlineStr">
        <is>
          <t>ftr</t>
        </is>
      </c>
      <c r="E1909" s="14" t="inlineStr">
        <is>
          <t>REVENUE</t>
        </is>
      </c>
      <c r="F1909" s="78" t="inlineStr">
        <is>
          <t>REVENUE(AD2392,Settings!$C$13,NEWREVRATE(AD2338,AD2356,AD2347,AD$201,AD2365,$D2428))</t>
        </is>
      </c>
    </row>
    <row r="1910">
      <c r="A1910" s="14" t="n">
        <v>2435</v>
      </c>
      <c r="B1910" s="14" t="inlineStr">
        <is>
          <t>ctxnew</t>
        </is>
      </c>
      <c r="C1910" s="14" t="inlineStr">
        <is>
          <t>coa</t>
        </is>
      </c>
      <c r="D1910" s="14" t="inlineStr">
        <is>
          <t>oen</t>
        </is>
      </c>
      <c r="E1910" s="14" t="inlineStr">
        <is>
          <t>CARBONTAX</t>
        </is>
      </c>
      <c r="F1910" s="78" t="inlineStr">
        <is>
          <t>CARBONTAX(INDEX(AD$263:AD$279,$F2435),$D2435,INDEX(AD$23:AD$30,$E2435))</t>
        </is>
      </c>
    </row>
    <row r="1911">
      <c r="A1911" s="14" t="n">
        <v>2436</v>
      </c>
      <c r="B1911" s="14" t="inlineStr">
        <is>
          <t>ctxnew</t>
        </is>
      </c>
      <c r="C1911" s="14" t="inlineStr">
        <is>
          <t>nga</t>
        </is>
      </c>
      <c r="D1911" s="14" t="inlineStr">
        <is>
          <t>oen</t>
        </is>
      </c>
      <c r="E1911" s="14" t="inlineStr">
        <is>
          <t>CARBONTAX</t>
        </is>
      </c>
      <c r="F1911" s="78" t="inlineStr">
        <is>
          <t>CARBONTAX(INDEX(AD$263:AD$279,$F2436),$D2436,INDEX(AD$23:AD$30,$E2436))</t>
        </is>
      </c>
    </row>
    <row r="1912">
      <c r="A1912" s="14" t="n">
        <v>2437</v>
      </c>
      <c r="B1912" s="14" t="inlineStr">
        <is>
          <t>ctxnew</t>
        </is>
      </c>
      <c r="C1912" s="14" t="inlineStr">
        <is>
          <t>gso</t>
        </is>
      </c>
      <c r="D1912" s="14" t="inlineStr">
        <is>
          <t>oen</t>
        </is>
      </c>
      <c r="E1912" s="14" t="inlineStr">
        <is>
          <t>CARBONTAX</t>
        </is>
      </c>
      <c r="F1912" s="78" t="inlineStr">
        <is>
          <t>CARBONTAX(INDEX(AD$263:AD$279,$F2437),$D2437,INDEX(AD$23:AD$30,$E2437))</t>
        </is>
      </c>
    </row>
    <row r="1913">
      <c r="A1913" s="14" t="n">
        <v>2438</v>
      </c>
      <c r="B1913" s="14" t="inlineStr">
        <is>
          <t>ctxnew</t>
        </is>
      </c>
      <c r="C1913" s="14" t="inlineStr">
        <is>
          <t>die</t>
        </is>
      </c>
      <c r="D1913" s="14" t="inlineStr">
        <is>
          <t>oen</t>
        </is>
      </c>
      <c r="E1913" s="14" t="inlineStr">
        <is>
          <t>CARBONTAX</t>
        </is>
      </c>
      <c r="F1913" s="78" t="inlineStr">
        <is>
          <t>CARBONTAX(INDEX(AD$263:AD$279,$F2438),$D2438,INDEX(AD$23:AD$30,$E2438))</t>
        </is>
      </c>
    </row>
    <row r="1914">
      <c r="A1914" s="14" t="n">
        <v>2439</v>
      </c>
      <c r="B1914" s="14" t="inlineStr">
        <is>
          <t>ctxnew</t>
        </is>
      </c>
      <c r="C1914" s="14" t="inlineStr">
        <is>
          <t>lpg</t>
        </is>
      </c>
      <c r="D1914" s="14" t="inlineStr">
        <is>
          <t>oen</t>
        </is>
      </c>
      <c r="E1914" s="14" t="inlineStr">
        <is>
          <t>CARBONTAX</t>
        </is>
      </c>
      <c r="F1914" s="78" t="inlineStr">
        <is>
          <t>CARBONTAX(INDEX(AD$263:AD$279,$F2439),$D2439,INDEX(AD$23:AD$30,$E2439))</t>
        </is>
      </c>
    </row>
    <row r="1915">
      <c r="A1915" s="14" t="n">
        <v>2440</v>
      </c>
      <c r="B1915" s="14" t="inlineStr">
        <is>
          <t>ctxnew</t>
        </is>
      </c>
      <c r="C1915" s="14" t="inlineStr">
        <is>
          <t>ker</t>
        </is>
      </c>
      <c r="D1915" s="14" t="inlineStr">
        <is>
          <t>oen</t>
        </is>
      </c>
      <c r="E1915" s="14" t="inlineStr">
        <is>
          <t>CARBONTAX</t>
        </is>
      </c>
      <c r="F1915" s="78" t="inlineStr">
        <is>
          <t>CARBONTAX(INDEX(AD$263:AD$279,$F2440),$D2440,INDEX(AD$23:AD$30,$E2440))</t>
        </is>
      </c>
    </row>
    <row r="1916">
      <c r="A1916" s="14" t="n">
        <v>2441</v>
      </c>
      <c r="B1916" s="14" t="inlineStr">
        <is>
          <t>ctxnew</t>
        </is>
      </c>
      <c r="C1916" s="14" t="inlineStr">
        <is>
          <t>oop</t>
        </is>
      </c>
      <c r="D1916" s="14" t="inlineStr">
        <is>
          <t>oen</t>
        </is>
      </c>
      <c r="E1916" s="14" t="inlineStr">
        <is>
          <t>CARBONTAX</t>
        </is>
      </c>
      <c r="F1916" s="78" t="inlineStr">
        <is>
          <t>CARBONTAX(INDEX(AD$263:AD$279,$F2441),$D2441,INDEX(AD$23:AD$30,$E2441))</t>
        </is>
      </c>
    </row>
    <row r="1917">
      <c r="A1917" s="14" t="n">
        <v>2442</v>
      </c>
      <c r="B1917" s="14" t="inlineStr">
        <is>
          <t>ctxnew</t>
        </is>
      </c>
      <c r="C1917" s="14" t="inlineStr">
        <is>
          <t>bio</t>
        </is>
      </c>
      <c r="D1917" s="14" t="inlineStr">
        <is>
          <t>oen</t>
        </is>
      </c>
      <c r="E1917" s="14" t="inlineStr">
        <is>
          <t>CARBONTAX</t>
        </is>
      </c>
      <c r="F1917" s="78" t="inlineStr">
        <is>
          <t>CARBONTAX(INDEX(AD$263:AD$279,$F2442),$D2442,INDEX(AD$23:AD$30,$E2442))</t>
        </is>
      </c>
    </row>
    <row r="1918">
      <c r="A1918" s="14" t="n">
        <v>2444</v>
      </c>
      <c r="B1918" s="14" t="inlineStr">
        <is>
          <t>ets</t>
        </is>
      </c>
      <c r="C1918" s="14" t="inlineStr">
        <is>
          <t>coa</t>
        </is>
      </c>
      <c r="D1918" s="14" t="inlineStr">
        <is>
          <t>oen</t>
        </is>
      </c>
      <c r="E1918" s="14" t="inlineStr">
        <is>
          <t>ETSCOST</t>
        </is>
      </c>
      <c r="F1918" s="78" t="inlineStr">
        <is>
          <t>ETSCOST(INDEX(AD$280:AD$296,$E2444),$D2444)</t>
        </is>
      </c>
    </row>
    <row r="1919">
      <c r="A1919" s="14" t="n">
        <v>2445</v>
      </c>
      <c r="B1919" s="14" t="inlineStr">
        <is>
          <t>ets</t>
        </is>
      </c>
      <c r="C1919" s="14" t="inlineStr">
        <is>
          <t>nga</t>
        </is>
      </c>
      <c r="D1919" s="14" t="inlineStr">
        <is>
          <t>oen</t>
        </is>
      </c>
      <c r="E1919" s="14" t="inlineStr">
        <is>
          <t>ETSCOST</t>
        </is>
      </c>
      <c r="F1919" s="78" t="inlineStr">
        <is>
          <t>ETSCOST(INDEX(AD$280:AD$296,$E2445),$D2445)</t>
        </is>
      </c>
    </row>
    <row r="1920">
      <c r="A1920" s="14" t="n">
        <v>2446</v>
      </c>
      <c r="B1920" s="14" t="inlineStr">
        <is>
          <t>ets</t>
        </is>
      </c>
      <c r="C1920" s="14" t="inlineStr">
        <is>
          <t>gso</t>
        </is>
      </c>
      <c r="D1920" s="14" t="inlineStr">
        <is>
          <t>oen</t>
        </is>
      </c>
      <c r="E1920" s="14" t="inlineStr">
        <is>
          <t>ETSCOST</t>
        </is>
      </c>
      <c r="F1920" s="78" t="inlineStr">
        <is>
          <t>ETSCOST(INDEX(AD$280:AD$296,$E2446),$D2446)</t>
        </is>
      </c>
    </row>
    <row r="1921">
      <c r="A1921" s="14" t="n">
        <v>2447</v>
      </c>
      <c r="B1921" s="14" t="inlineStr">
        <is>
          <t>ets</t>
        </is>
      </c>
      <c r="C1921" s="14" t="inlineStr">
        <is>
          <t>die</t>
        </is>
      </c>
      <c r="D1921" s="14" t="inlineStr">
        <is>
          <t>oen</t>
        </is>
      </c>
      <c r="E1921" s="14" t="inlineStr">
        <is>
          <t>ETSCOST</t>
        </is>
      </c>
      <c r="F1921" s="78" t="inlineStr">
        <is>
          <t>ETSCOST(INDEX(AD$280:AD$296,$E2447),$D2447)</t>
        </is>
      </c>
    </row>
    <row r="1922">
      <c r="A1922" s="14" t="n">
        <v>2448</v>
      </c>
      <c r="B1922" s="14" t="inlineStr">
        <is>
          <t>ets</t>
        </is>
      </c>
      <c r="C1922" s="14" t="inlineStr">
        <is>
          <t>lpg</t>
        </is>
      </c>
      <c r="D1922" s="14" t="inlineStr">
        <is>
          <t>oen</t>
        </is>
      </c>
      <c r="E1922" s="14" t="inlineStr">
        <is>
          <t>ETSCOST</t>
        </is>
      </c>
      <c r="F1922" s="78" t="inlineStr">
        <is>
          <t>ETSCOST(INDEX(AD$280:AD$296,$E2448),$D2448)</t>
        </is>
      </c>
    </row>
    <row r="1923">
      <c r="A1923" s="14" t="n">
        <v>2449</v>
      </c>
      <c r="B1923" s="14" t="inlineStr">
        <is>
          <t>ets</t>
        </is>
      </c>
      <c r="C1923" s="14" t="inlineStr">
        <is>
          <t>ker</t>
        </is>
      </c>
      <c r="D1923" s="14" t="inlineStr">
        <is>
          <t>oen</t>
        </is>
      </c>
      <c r="E1923" s="14" t="inlineStr">
        <is>
          <t>ETSCOST</t>
        </is>
      </c>
      <c r="F1923" s="78" t="inlineStr">
        <is>
          <t>ETSCOST(INDEX(AD$280:AD$296,$E2449),$D2449)</t>
        </is>
      </c>
    </row>
    <row r="1924">
      <c r="A1924" s="14" t="n">
        <v>2450</v>
      </c>
      <c r="B1924" s="14" t="inlineStr">
        <is>
          <t>ets</t>
        </is>
      </c>
      <c r="C1924" s="14" t="inlineStr">
        <is>
          <t>oop</t>
        </is>
      </c>
      <c r="D1924" s="14" t="inlineStr">
        <is>
          <t>oen</t>
        </is>
      </c>
      <c r="E1924" s="14" t="inlineStr">
        <is>
          <t>ETSCOST</t>
        </is>
      </c>
      <c r="F1924" s="78" t="inlineStr">
        <is>
          <t>ETSCOST(INDEX(AD$280:AD$296,$E2450),$D2450)</t>
        </is>
      </c>
    </row>
    <row r="1925">
      <c r="A1925" s="14" t="n">
        <v>2451</v>
      </c>
      <c r="B1925" s="14" t="inlineStr">
        <is>
          <t>ets</t>
        </is>
      </c>
      <c r="C1925" s="14" t="inlineStr">
        <is>
          <t>bio</t>
        </is>
      </c>
      <c r="D1925" s="14" t="inlineStr">
        <is>
          <t>oen</t>
        </is>
      </c>
      <c r="E1925" s="14" t="inlineStr">
        <is>
          <t>ETSCOST</t>
        </is>
      </c>
      <c r="F1925" s="78" t="inlineStr">
        <is>
          <t>ETSCOST(INDEX(AD$280:AD$296,$E2451),$D2451)</t>
        </is>
      </c>
    </row>
    <row r="1926">
      <c r="A1926" s="14" t="n">
        <v>2453</v>
      </c>
      <c r="B1926" s="14" t="inlineStr">
        <is>
          <t>ntx</t>
        </is>
      </c>
      <c r="C1926" s="14" t="inlineStr">
        <is>
          <t>coa</t>
        </is>
      </c>
      <c r="D1926" s="14" t="inlineStr">
        <is>
          <t>oen</t>
        </is>
      </c>
      <c r="E1926" s="14" t="inlineStr">
        <is>
          <t>NEWEXCISE</t>
        </is>
      </c>
      <c r="F1926" s="78" t="inlineStr">
        <is>
          <t>NEWEXCISE(INDEX(AD$80:AD$93,$D2453),$E2453)</t>
        </is>
      </c>
    </row>
    <row r="1927">
      <c r="A1927" s="14" t="n">
        <v>2454</v>
      </c>
      <c r="B1927" s="14" t="inlineStr">
        <is>
          <t>ntx</t>
        </is>
      </c>
      <c r="C1927" s="14" t="inlineStr">
        <is>
          <t>nga</t>
        </is>
      </c>
      <c r="D1927" s="14" t="inlineStr">
        <is>
          <t>oen</t>
        </is>
      </c>
      <c r="E1927" s="14" t="inlineStr">
        <is>
          <t>NEWEXCISE</t>
        </is>
      </c>
      <c r="F1927" s="78" t="inlineStr">
        <is>
          <t>NEWEXCISE(INDEX(AD$80:AD$93,$D2454),$E2454)</t>
        </is>
      </c>
    </row>
    <row r="1928">
      <c r="A1928" s="14" t="n">
        <v>2455</v>
      </c>
      <c r="B1928" s="14" t="inlineStr">
        <is>
          <t>ntx</t>
        </is>
      </c>
      <c r="C1928" s="14" t="inlineStr">
        <is>
          <t>gso</t>
        </is>
      </c>
      <c r="D1928" s="14" t="inlineStr">
        <is>
          <t>oen</t>
        </is>
      </c>
      <c r="E1928" s="14" t="inlineStr">
        <is>
          <t>NEWEXCISE</t>
        </is>
      </c>
      <c r="F1928" s="78" t="inlineStr">
        <is>
          <t>NEWEXCISE(INDEX(AD$80:AD$93,$D2455),$E2455)</t>
        </is>
      </c>
    </row>
    <row r="1929">
      <c r="A1929" s="14" t="n">
        <v>2456</v>
      </c>
      <c r="B1929" s="14" t="inlineStr">
        <is>
          <t>ntx</t>
        </is>
      </c>
      <c r="C1929" s="14" t="inlineStr">
        <is>
          <t>die</t>
        </is>
      </c>
      <c r="D1929" s="14" t="inlineStr">
        <is>
          <t>oen</t>
        </is>
      </c>
      <c r="E1929" s="14" t="inlineStr">
        <is>
          <t>NEWEXCISE</t>
        </is>
      </c>
      <c r="F1929" s="78" t="inlineStr">
        <is>
          <t>NEWEXCISE(INDEX(AD$80:AD$93,$D2456),$E2456)</t>
        </is>
      </c>
    </row>
    <row r="1930">
      <c r="A1930" s="14" t="n">
        <v>2457</v>
      </c>
      <c r="B1930" s="14" t="inlineStr">
        <is>
          <t>ntx</t>
        </is>
      </c>
      <c r="C1930" s="14" t="inlineStr">
        <is>
          <t>lpg</t>
        </is>
      </c>
      <c r="D1930" s="14" t="inlineStr">
        <is>
          <t>oen</t>
        </is>
      </c>
      <c r="E1930" s="14" t="inlineStr">
        <is>
          <t>NEWEXCISE</t>
        </is>
      </c>
      <c r="F1930" s="78" t="inlineStr">
        <is>
          <t>NEWEXCISE(INDEX(AD$80:AD$93,$D2457),$E2457)</t>
        </is>
      </c>
    </row>
    <row r="1931">
      <c r="A1931" s="14" t="n">
        <v>2458</v>
      </c>
      <c r="B1931" s="14" t="inlineStr">
        <is>
          <t>ntx</t>
        </is>
      </c>
      <c r="C1931" s="14" t="inlineStr">
        <is>
          <t>ker</t>
        </is>
      </c>
      <c r="D1931" s="14" t="inlineStr">
        <is>
          <t>oen</t>
        </is>
      </c>
      <c r="E1931" s="14" t="inlineStr">
        <is>
          <t>NEWEXCISE</t>
        </is>
      </c>
      <c r="F1931" s="78" t="inlineStr">
        <is>
          <t>NEWEXCISE(INDEX(AD$80:AD$93,$D2458),$E2458)</t>
        </is>
      </c>
    </row>
    <row r="1932">
      <c r="A1932" s="14" t="n">
        <v>2459</v>
      </c>
      <c r="B1932" s="14" t="inlineStr">
        <is>
          <t>ntx</t>
        </is>
      </c>
      <c r="C1932" s="14" t="inlineStr">
        <is>
          <t>oop</t>
        </is>
      </c>
      <c r="D1932" s="14" t="inlineStr">
        <is>
          <t>oen</t>
        </is>
      </c>
      <c r="E1932" s="14" t="inlineStr">
        <is>
          <t>NEWEXCISE</t>
        </is>
      </c>
      <c r="F1932" s="78" t="inlineStr">
        <is>
          <t>NEWEXCISE(INDEX(AD$80:AD$93,$D2459),$E2459)</t>
        </is>
      </c>
    </row>
    <row r="1933">
      <c r="A1933" s="14" t="n">
        <v>2460</v>
      </c>
      <c r="B1933" s="14" t="inlineStr">
        <is>
          <t>ntx</t>
        </is>
      </c>
      <c r="C1933" s="14" t="inlineStr">
        <is>
          <t>bio</t>
        </is>
      </c>
      <c r="D1933" s="14" t="inlineStr">
        <is>
          <t>oen</t>
        </is>
      </c>
      <c r="E1933" s="14" t="inlineStr">
        <is>
          <t>NEWEXCISE</t>
        </is>
      </c>
      <c r="F1933" s="78" t="inlineStr">
        <is>
          <t>NEWEXCISE(INDEX(AD$80:AD$93,$D2460),$E2460)</t>
        </is>
      </c>
    </row>
    <row r="1934">
      <c r="A1934" s="14" t="n">
        <v>2462</v>
      </c>
      <c r="B1934" s="14" t="inlineStr">
        <is>
          <t>nce</t>
        </is>
      </c>
      <c r="C1934" s="14" t="inlineStr">
        <is>
          <t>coa</t>
        </is>
      </c>
      <c r="D1934" s="14" t="inlineStr">
        <is>
          <t>oen</t>
        </is>
      </c>
      <c r="E1934" s="14" t="inlineStr">
        <is>
          <t>NEWPOLICY</t>
        </is>
      </c>
      <c r="F1934" s="78" t="inlineStr">
        <is>
          <t>NEWPOLICY(AD2435,AD2444,AD2453)</t>
        </is>
      </c>
    </row>
    <row r="1935">
      <c r="A1935" s="14" t="n">
        <v>2463</v>
      </c>
      <c r="B1935" s="14" t="inlineStr">
        <is>
          <t>nce</t>
        </is>
      </c>
      <c r="C1935" s="14" t="inlineStr">
        <is>
          <t>nga</t>
        </is>
      </c>
      <c r="D1935" s="14" t="inlineStr">
        <is>
          <t>oen</t>
        </is>
      </c>
      <c r="E1935" s="14" t="inlineStr">
        <is>
          <t>NEWPOLICY</t>
        </is>
      </c>
      <c r="F1935" s="78" t="inlineStr">
        <is>
          <t>NEWPOLICY(AD2436,AD2445,AD2454)</t>
        </is>
      </c>
    </row>
    <row r="1936">
      <c r="A1936" s="14" t="n">
        <v>2464</v>
      </c>
      <c r="B1936" s="14" t="inlineStr">
        <is>
          <t>nce</t>
        </is>
      </c>
      <c r="C1936" s="14" t="inlineStr">
        <is>
          <t>gso</t>
        </is>
      </c>
      <c r="D1936" s="14" t="inlineStr">
        <is>
          <t>oen</t>
        </is>
      </c>
      <c r="E1936" s="14" t="inlineStr">
        <is>
          <t>NEWPOLICY</t>
        </is>
      </c>
      <c r="F1936" s="78" t="inlineStr">
        <is>
          <t>NEWPOLICY(AD2437,AD2446,AD2455)</t>
        </is>
      </c>
    </row>
    <row r="1937">
      <c r="A1937" s="14" t="n">
        <v>2465</v>
      </c>
      <c r="B1937" s="14" t="inlineStr">
        <is>
          <t>nce</t>
        </is>
      </c>
      <c r="C1937" s="14" t="inlineStr">
        <is>
          <t>die</t>
        </is>
      </c>
      <c r="D1937" s="14" t="inlineStr">
        <is>
          <t>oen</t>
        </is>
      </c>
      <c r="E1937" s="14" t="inlineStr">
        <is>
          <t>NEWPOLICY</t>
        </is>
      </c>
      <c r="F1937" s="78" t="inlineStr">
        <is>
          <t>NEWPOLICY(AD2438,AD2447,AD2456)</t>
        </is>
      </c>
    </row>
    <row r="1938">
      <c r="A1938" s="14" t="n">
        <v>2466</v>
      </c>
      <c r="B1938" s="14" t="inlineStr">
        <is>
          <t>nce</t>
        </is>
      </c>
      <c r="C1938" s="14" t="inlineStr">
        <is>
          <t>lpg</t>
        </is>
      </c>
      <c r="D1938" s="14" t="inlineStr">
        <is>
          <t>oen</t>
        </is>
      </c>
      <c r="E1938" s="14" t="inlineStr">
        <is>
          <t>NEWPOLICY</t>
        </is>
      </c>
      <c r="F1938" s="78" t="inlineStr">
        <is>
          <t>NEWPOLICY(AD2439,AD2448,AD2457)</t>
        </is>
      </c>
    </row>
    <row r="1939">
      <c r="A1939" s="14" t="n">
        <v>2467</v>
      </c>
      <c r="B1939" s="14" t="inlineStr">
        <is>
          <t>nce</t>
        </is>
      </c>
      <c r="C1939" s="14" t="inlineStr">
        <is>
          <t>ker</t>
        </is>
      </c>
      <c r="D1939" s="14" t="inlineStr">
        <is>
          <t>oen</t>
        </is>
      </c>
      <c r="E1939" s="14" t="inlineStr">
        <is>
          <t>NEWPOLICY</t>
        </is>
      </c>
      <c r="F1939" s="78" t="inlineStr">
        <is>
          <t>NEWPOLICY(AD2440,AD2449,AD2458)</t>
        </is>
      </c>
    </row>
    <row r="1940">
      <c r="A1940" s="14" t="n">
        <v>2468</v>
      </c>
      <c r="B1940" s="14" t="inlineStr">
        <is>
          <t>nce</t>
        </is>
      </c>
      <c r="C1940" s="14" t="inlineStr">
        <is>
          <t>oop</t>
        </is>
      </c>
      <c r="D1940" s="14" t="inlineStr">
        <is>
          <t>oen</t>
        </is>
      </c>
      <c r="E1940" s="14" t="inlineStr">
        <is>
          <t>NEWPOLICY</t>
        </is>
      </c>
      <c r="F1940" s="78" t="inlineStr">
        <is>
          <t>NEWPOLICY(AD2441,AD2450,AD2459)</t>
        </is>
      </c>
    </row>
    <row r="1941">
      <c r="A1941" s="14" t="n">
        <v>2469</v>
      </c>
      <c r="B1941" s="14" t="inlineStr">
        <is>
          <t>nce</t>
        </is>
      </c>
      <c r="C1941" s="14" t="inlineStr">
        <is>
          <t>bio</t>
        </is>
      </c>
      <c r="D1941" s="14" t="inlineStr">
        <is>
          <t>oen</t>
        </is>
      </c>
      <c r="E1941" s="14" t="inlineStr">
        <is>
          <t>NEWPOLICY</t>
        </is>
      </c>
      <c r="F1941" s="78" t="inlineStr">
        <is>
          <t>NEWPOLICY(AD2442,AD2451,AD2460)</t>
        </is>
      </c>
    </row>
    <row r="1942">
      <c r="A1942" s="14" t="n">
        <v>2471</v>
      </c>
      <c r="B1942" s="14" t="inlineStr">
        <is>
          <t>atp</t>
        </is>
      </c>
      <c r="C1942" s="14" t="inlineStr">
        <is>
          <t>coa</t>
        </is>
      </c>
      <c r="D1942" s="14" t="inlineStr">
        <is>
          <t>oen</t>
        </is>
      </c>
      <c r="E1942" s="14" t="inlineStr">
        <is>
          <t>POSTTAX</t>
        </is>
      </c>
      <c r="F1942" s="78" t="inlineStr">
        <is>
          <t>POSTTAX(INDEX(AD$369:AD$380,$D2471),AD2462,$E2471)</t>
        </is>
      </c>
    </row>
    <row r="1943">
      <c r="A1943" s="14" t="n">
        <v>2472</v>
      </c>
      <c r="B1943" s="14" t="inlineStr">
        <is>
          <t>atp</t>
        </is>
      </c>
      <c r="C1943" s="14" t="inlineStr">
        <is>
          <t>nga</t>
        </is>
      </c>
      <c r="D1943" s="14" t="inlineStr">
        <is>
          <t>oen</t>
        </is>
      </c>
      <c r="E1943" s="14" t="inlineStr">
        <is>
          <t>POSTTAX</t>
        </is>
      </c>
      <c r="F1943" s="78" t="inlineStr">
        <is>
          <t>POSTTAX(INDEX(AD$369:AD$380,$D2472),AD2463,$E2472)</t>
        </is>
      </c>
    </row>
    <row r="1944">
      <c r="A1944" s="14" t="n">
        <v>2473</v>
      </c>
      <c r="B1944" s="14" t="inlineStr">
        <is>
          <t>atp</t>
        </is>
      </c>
      <c r="C1944" s="14" t="inlineStr">
        <is>
          <t>gso</t>
        </is>
      </c>
      <c r="D1944" s="14" t="inlineStr">
        <is>
          <t>oen</t>
        </is>
      </c>
      <c r="E1944" s="14" t="inlineStr">
        <is>
          <t>POSTTAX</t>
        </is>
      </c>
      <c r="F1944" s="78" t="inlineStr">
        <is>
          <t>POSTTAX(INDEX(AD$369:AD$380,$D2473),AD2464,$E2473)</t>
        </is>
      </c>
    </row>
    <row r="1945">
      <c r="A1945" s="14" t="n">
        <v>2474</v>
      </c>
      <c r="B1945" s="14" t="inlineStr">
        <is>
          <t>atp</t>
        </is>
      </c>
      <c r="C1945" s="14" t="inlineStr">
        <is>
          <t>die</t>
        </is>
      </c>
      <c r="D1945" s="14" t="inlineStr">
        <is>
          <t>oen</t>
        </is>
      </c>
      <c r="E1945" s="14" t="inlineStr">
        <is>
          <t>POSTTAX</t>
        </is>
      </c>
      <c r="F1945" s="78" t="inlineStr">
        <is>
          <t>POSTTAX(INDEX(AD$369:AD$380,$D2474),AD2465,$E2474)</t>
        </is>
      </c>
    </row>
    <row r="1946">
      <c r="A1946" s="14" t="n">
        <v>2475</v>
      </c>
      <c r="B1946" s="14" t="inlineStr">
        <is>
          <t>atp</t>
        </is>
      </c>
      <c r="C1946" s="14" t="inlineStr">
        <is>
          <t>lpg</t>
        </is>
      </c>
      <c r="D1946" s="14" t="inlineStr">
        <is>
          <t>oen</t>
        </is>
      </c>
      <c r="E1946" s="14" t="inlineStr">
        <is>
          <t>POSTTAX</t>
        </is>
      </c>
      <c r="F1946" s="78" t="inlineStr">
        <is>
          <t>POSTTAX(INDEX(AD$369:AD$380,$D2475),AD2466,$E2475)</t>
        </is>
      </c>
    </row>
    <row r="1947">
      <c r="A1947" s="14" t="n">
        <v>2476</v>
      </c>
      <c r="B1947" s="14" t="inlineStr">
        <is>
          <t>atp</t>
        </is>
      </c>
      <c r="C1947" s="14" t="inlineStr">
        <is>
          <t>ker</t>
        </is>
      </c>
      <c r="D1947" s="14" t="inlineStr">
        <is>
          <t>oen</t>
        </is>
      </c>
      <c r="E1947" s="14" t="inlineStr">
        <is>
          <t>POSTTAX</t>
        </is>
      </c>
      <c r="F1947" s="78" t="inlineStr">
        <is>
          <t>POSTTAX(INDEX(AD$369:AD$380,$D2476),AD2467,$E2476)</t>
        </is>
      </c>
    </row>
    <row r="1948">
      <c r="A1948" s="14" t="n">
        <v>2477</v>
      </c>
      <c r="B1948" s="14" t="inlineStr">
        <is>
          <t>atp</t>
        </is>
      </c>
      <c r="C1948" s="14" t="inlineStr">
        <is>
          <t>oop</t>
        </is>
      </c>
      <c r="D1948" s="14" t="inlineStr">
        <is>
          <t>oen</t>
        </is>
      </c>
      <c r="E1948" s="14" t="inlineStr">
        <is>
          <t>POSTTAX</t>
        </is>
      </c>
      <c r="F1948" s="78" t="inlineStr">
        <is>
          <t>POSTTAX(INDEX(AD$369:AD$380,$D2477),AD2468,$E2477)</t>
        </is>
      </c>
    </row>
    <row r="1949">
      <c r="A1949" s="14" t="n">
        <v>2478</v>
      </c>
      <c r="B1949" s="14" t="inlineStr">
        <is>
          <t>atp</t>
        </is>
      </c>
      <c r="C1949" s="14" t="inlineStr">
        <is>
          <t>bio</t>
        </is>
      </c>
      <c r="D1949" s="14" t="inlineStr">
        <is>
          <t>oen</t>
        </is>
      </c>
      <c r="E1949" s="14" t="inlineStr">
        <is>
          <t>POSTTAX</t>
        </is>
      </c>
      <c r="F1949" s="78" t="inlineStr">
        <is>
          <t>POSTTAX(INDEX(AD$369:AD$380,$D2478),AD2469,$E2478)</t>
        </is>
      </c>
    </row>
    <row r="1950">
      <c r="A1950" s="14" t="n">
        <v>2480</v>
      </c>
      <c r="B1950" s="14" t="inlineStr">
        <is>
          <t>shp</t>
        </is>
      </c>
      <c r="C1950" s="14" t="inlineStr">
        <is>
          <t>coa</t>
        </is>
      </c>
      <c r="D1950" s="14" t="inlineStr">
        <is>
          <t>oen</t>
        </is>
      </c>
      <c r="E1950" s="14" t="inlineStr">
        <is>
          <t>SHADOWGJ</t>
        </is>
      </c>
      <c r="F1950" s="78" t="inlineStr">
        <is>
          <t>SHADOWGJ(INDEX(AD$297:AD$313,$E2480),$D2480)</t>
        </is>
      </c>
    </row>
    <row r="1951">
      <c r="A1951" s="14" t="n">
        <v>2481</v>
      </c>
      <c r="B1951" s="14" t="inlineStr">
        <is>
          <t>shp</t>
        </is>
      </c>
      <c r="C1951" s="14" t="inlineStr">
        <is>
          <t>nga</t>
        </is>
      </c>
      <c r="D1951" s="14" t="inlineStr">
        <is>
          <t>oen</t>
        </is>
      </c>
      <c r="E1951" s="14" t="inlineStr">
        <is>
          <t>SHADOWGJ</t>
        </is>
      </c>
      <c r="F1951" s="78" t="inlineStr">
        <is>
          <t>SHADOWGJ(INDEX(AD$297:AD$313,$E2481),$D2481)</t>
        </is>
      </c>
    </row>
    <row r="1952">
      <c r="A1952" s="14" t="n">
        <v>2482</v>
      </c>
      <c r="B1952" s="14" t="inlineStr">
        <is>
          <t>shp</t>
        </is>
      </c>
      <c r="C1952" s="14" t="inlineStr">
        <is>
          <t>gso</t>
        </is>
      </c>
      <c r="D1952" s="14" t="inlineStr">
        <is>
          <t>oen</t>
        </is>
      </c>
      <c r="E1952" s="14" t="inlineStr">
        <is>
          <t>SHADOWGJ</t>
        </is>
      </c>
      <c r="F1952" s="78" t="inlineStr">
        <is>
          <t>SHADOWGJ(INDEX(AD$297:AD$313,$E2482),$D2482)</t>
        </is>
      </c>
    </row>
    <row r="1953">
      <c r="A1953" s="14" t="n">
        <v>2483</v>
      </c>
      <c r="B1953" s="14" t="inlineStr">
        <is>
          <t>shp</t>
        </is>
      </c>
      <c r="C1953" s="14" t="inlineStr">
        <is>
          <t>die</t>
        </is>
      </c>
      <c r="D1953" s="14" t="inlineStr">
        <is>
          <t>oen</t>
        </is>
      </c>
      <c r="E1953" s="14" t="inlineStr">
        <is>
          <t>SHADOWGJ</t>
        </is>
      </c>
      <c r="F1953" s="78" t="inlineStr">
        <is>
          <t>SHADOWGJ(INDEX(AD$297:AD$313,$E2483),$D2483)</t>
        </is>
      </c>
    </row>
    <row r="1954">
      <c r="A1954" s="14" t="n">
        <v>2484</v>
      </c>
      <c r="B1954" s="14" t="inlineStr">
        <is>
          <t>shp</t>
        </is>
      </c>
      <c r="C1954" s="14" t="inlineStr">
        <is>
          <t>lpg</t>
        </is>
      </c>
      <c r="D1954" s="14" t="inlineStr">
        <is>
          <t>oen</t>
        </is>
      </c>
      <c r="E1954" s="14" t="inlineStr">
        <is>
          <t>SHADOWGJ</t>
        </is>
      </c>
      <c r="F1954" s="78" t="inlineStr">
        <is>
          <t>SHADOWGJ(INDEX(AD$297:AD$313,$E2484),$D2484)</t>
        </is>
      </c>
    </row>
    <row r="1955">
      <c r="A1955" s="14" t="n">
        <v>2485</v>
      </c>
      <c r="B1955" s="14" t="inlineStr">
        <is>
          <t>shp</t>
        </is>
      </c>
      <c r="C1955" s="14" t="inlineStr">
        <is>
          <t>ker</t>
        </is>
      </c>
      <c r="D1955" s="14" t="inlineStr">
        <is>
          <t>oen</t>
        </is>
      </c>
      <c r="E1955" s="14" t="inlineStr">
        <is>
          <t>SHADOWGJ</t>
        </is>
      </c>
      <c r="F1955" s="78" t="inlineStr">
        <is>
          <t>SHADOWGJ(INDEX(AD$297:AD$313,$E2485),$D2485)</t>
        </is>
      </c>
    </row>
    <row r="1956">
      <c r="A1956" s="14" t="n">
        <v>2486</v>
      </c>
      <c r="B1956" s="14" t="inlineStr">
        <is>
          <t>shp</t>
        </is>
      </c>
      <c r="C1956" s="14" t="inlineStr">
        <is>
          <t>oop</t>
        </is>
      </c>
      <c r="D1956" s="14" t="inlineStr">
        <is>
          <t>oen</t>
        </is>
      </c>
      <c r="E1956" s="14" t="inlineStr">
        <is>
          <t>SHADOWGJ</t>
        </is>
      </c>
      <c r="F1956" s="78" t="inlineStr">
        <is>
          <t>SHADOWGJ(INDEX(AD$297:AD$313,$E2486),$D2486)</t>
        </is>
      </c>
    </row>
    <row r="1957">
      <c r="A1957" s="14" t="n">
        <v>2487</v>
      </c>
      <c r="B1957" s="14" t="inlineStr">
        <is>
          <t>shp</t>
        </is>
      </c>
      <c r="C1957" s="14" t="inlineStr">
        <is>
          <t>bio</t>
        </is>
      </c>
      <c r="D1957" s="14" t="inlineStr">
        <is>
          <t>oen</t>
        </is>
      </c>
      <c r="E1957" s="14" t="inlineStr">
        <is>
          <t>SHADOWGJ</t>
        </is>
      </c>
      <c r="F1957" s="78" t="inlineStr">
        <is>
          <t>SHADOWGJ(INDEX(AD$297:AD$313,$E2487),$D2487)</t>
        </is>
      </c>
    </row>
    <row r="1958">
      <c r="A1958" s="14" t="n">
        <v>2489</v>
      </c>
      <c r="B1958" s="14" t="inlineStr">
        <is>
          <t>ener</t>
        </is>
      </c>
      <c r="C1958" s="14" t="inlineStr">
        <is>
          <t>coa</t>
        </is>
      </c>
      <c r="D1958" s="14" t="inlineStr">
        <is>
          <t>oen</t>
        </is>
      </c>
      <c r="E1958" s="14" t="inlineStr">
        <is>
          <t>FUELUSE</t>
        </is>
      </c>
      <c r="F1958" s="78" t="inlineStr">
        <is>
          <t>FUELUSE(AC2489,AD2471,AC2471,AD2480,AC2480,AD$7,$D2489,$E2489,$F2489,$G2489)</t>
        </is>
      </c>
    </row>
    <row r="1959">
      <c r="A1959" s="14" t="n">
        <v>2490</v>
      </c>
      <c r="B1959" s="14" t="inlineStr">
        <is>
          <t>ener</t>
        </is>
      </c>
      <c r="C1959" s="14" t="inlineStr">
        <is>
          <t>nga</t>
        </is>
      </c>
      <c r="D1959" s="14" t="inlineStr">
        <is>
          <t>oen</t>
        </is>
      </c>
      <c r="E1959" s="14" t="inlineStr">
        <is>
          <t>FUELUSE</t>
        </is>
      </c>
      <c r="F1959" s="78" t="inlineStr">
        <is>
          <t>FUELUSE(AC2490,AD2472,AC2472,AD2481,AC2481,AD$7,$D2490,$E2490,$F2490,$G2490)</t>
        </is>
      </c>
    </row>
    <row r="1960">
      <c r="A1960" s="14" t="n">
        <v>2491</v>
      </c>
      <c r="B1960" s="14" t="inlineStr">
        <is>
          <t>ener</t>
        </is>
      </c>
      <c r="C1960" s="14" t="inlineStr">
        <is>
          <t>gso</t>
        </is>
      </c>
      <c r="D1960" s="14" t="inlineStr">
        <is>
          <t>oen</t>
        </is>
      </c>
      <c r="E1960" s="14" t="inlineStr">
        <is>
          <t>FUELUSE</t>
        </is>
      </c>
      <c r="F1960" s="78" t="inlineStr">
        <is>
          <t>FUELUSE(AC2491,AD2473,AC2473,AD2482,AC2482,AD$7,$D2491,$E2491,$F2491,$G2491)</t>
        </is>
      </c>
    </row>
    <row r="1961">
      <c r="A1961" s="14" t="n">
        <v>2492</v>
      </c>
      <c r="B1961" s="14" t="inlineStr">
        <is>
          <t>ener</t>
        </is>
      </c>
      <c r="C1961" s="14" t="inlineStr">
        <is>
          <t>die</t>
        </is>
      </c>
      <c r="D1961" s="14" t="inlineStr">
        <is>
          <t>oen</t>
        </is>
      </c>
      <c r="E1961" s="14" t="inlineStr">
        <is>
          <t>FUELUSE</t>
        </is>
      </c>
      <c r="F1961" s="78" t="inlineStr">
        <is>
          <t>FUELUSE(AC2492,AD2474,AC2474,AD2483,AC2483,AD$7,$D2492,$E2492,$F2492,$G2492)</t>
        </is>
      </c>
    </row>
    <row r="1962">
      <c r="A1962" s="14" t="n">
        <v>2493</v>
      </c>
      <c r="B1962" s="14" t="inlineStr">
        <is>
          <t>ener</t>
        </is>
      </c>
      <c r="C1962" s="14" t="inlineStr">
        <is>
          <t>lpg</t>
        </is>
      </c>
      <c r="D1962" s="14" t="inlineStr">
        <is>
          <t>oen</t>
        </is>
      </c>
      <c r="E1962" s="14" t="inlineStr">
        <is>
          <t>FUELUSE</t>
        </is>
      </c>
      <c r="F1962" s="78" t="inlineStr">
        <is>
          <t>FUELUSE(AC2493,AD2475,AC2475,AD2484,AC2484,AD$7,$D2493,$E2493,$F2493,$G2493)</t>
        </is>
      </c>
    </row>
    <row r="1963">
      <c r="A1963" s="14" t="n">
        <v>2494</v>
      </c>
      <c r="B1963" s="14" t="inlineStr">
        <is>
          <t>ener</t>
        </is>
      </c>
      <c r="C1963" s="14" t="inlineStr">
        <is>
          <t>ker</t>
        </is>
      </c>
      <c r="D1963" s="14" t="inlineStr">
        <is>
          <t>oen</t>
        </is>
      </c>
      <c r="E1963" s="14" t="inlineStr">
        <is>
          <t>FUELUSE</t>
        </is>
      </c>
      <c r="F1963" s="78" t="inlineStr">
        <is>
          <t>FUELUSE(AC2494,AD2476,AC2476,AD2485,AC2485,AD$7,$D2494,$E2494,$F2494,$G2494)</t>
        </is>
      </c>
    </row>
    <row r="1964">
      <c r="A1964" s="14" t="n">
        <v>2495</v>
      </c>
      <c r="B1964" s="14" t="inlineStr">
        <is>
          <t>ener</t>
        </is>
      </c>
      <c r="C1964" s="14" t="inlineStr">
        <is>
          <t>oop</t>
        </is>
      </c>
      <c r="D1964" s="14" t="inlineStr">
        <is>
          <t>oen</t>
        </is>
      </c>
      <c r="E1964" s="14" t="inlineStr">
        <is>
          <t>FUELUSE</t>
        </is>
      </c>
      <c r="F1964" s="78" t="inlineStr">
        <is>
          <t>FUELUSE(AC2495,AD2477,AC2477,AD2486,AC2486,AD$7,$D2495,$E2495,$F2495,$G2495)</t>
        </is>
      </c>
    </row>
    <row r="1965">
      <c r="A1965" s="14" t="n">
        <v>2496</v>
      </c>
      <c r="B1965" s="14" t="inlineStr">
        <is>
          <t>ener</t>
        </is>
      </c>
      <c r="C1965" s="14" t="inlineStr">
        <is>
          <t>bio</t>
        </is>
      </c>
      <c r="D1965" s="14" t="inlineStr">
        <is>
          <t>oen</t>
        </is>
      </c>
      <c r="E1965" s="14" t="inlineStr">
        <is>
          <t>FUELUSE</t>
        </is>
      </c>
      <c r="F1965" s="78" t="inlineStr">
        <is>
          <t>FUELUSE(AC2496,AD2478,AC2478,AD2487,AC2487,AD$7,$D2496,$E2496,$F2496,$G2496)</t>
        </is>
      </c>
    </row>
    <row r="1966">
      <c r="A1966" s="14" t="n">
        <v>2498</v>
      </c>
      <c r="B1966" s="14" t="inlineStr">
        <is>
          <t>co2</t>
        </is>
      </c>
      <c r="C1966" s="14" t="inlineStr">
        <is>
          <t>coa</t>
        </is>
      </c>
      <c r="D1966" s="14" t="inlineStr">
        <is>
          <t>oen</t>
        </is>
      </c>
      <c r="E1966" s="14" t="inlineStr">
        <is>
          <t>EMISSIONS</t>
        </is>
      </c>
      <c r="F1966" s="78" t="inlineStr">
        <is>
          <t>EMISSIONS(AD2489,Settings!$C$13,$D2498)</t>
        </is>
      </c>
    </row>
    <row r="1967">
      <c r="A1967" s="14" t="n">
        <v>2499</v>
      </c>
      <c r="B1967" s="14" t="inlineStr">
        <is>
          <t>co2</t>
        </is>
      </c>
      <c r="C1967" s="14" t="inlineStr">
        <is>
          <t>nga</t>
        </is>
      </c>
      <c r="D1967" s="14" t="inlineStr">
        <is>
          <t>oen</t>
        </is>
      </c>
      <c r="E1967" s="14" t="inlineStr">
        <is>
          <t>EMISSIONS</t>
        </is>
      </c>
      <c r="F1967" s="78" t="inlineStr">
        <is>
          <t>EMISSIONS(AD2490,Settings!$C$13,$D2499)</t>
        </is>
      </c>
    </row>
    <row r="1968">
      <c r="A1968" s="14" t="n">
        <v>2500</v>
      </c>
      <c r="B1968" s="14" t="inlineStr">
        <is>
          <t>co2</t>
        </is>
      </c>
      <c r="C1968" s="14" t="inlineStr">
        <is>
          <t>gso</t>
        </is>
      </c>
      <c r="D1968" s="14" t="inlineStr">
        <is>
          <t>oen</t>
        </is>
      </c>
      <c r="E1968" s="14" t="inlineStr">
        <is>
          <t>EMISSIONS</t>
        </is>
      </c>
      <c r="F1968" s="78" t="inlineStr">
        <is>
          <t>EMISSIONS(AD2491,Settings!$C$13,$D2500)</t>
        </is>
      </c>
    </row>
    <row r="1969">
      <c r="A1969" s="14" t="n">
        <v>2501</v>
      </c>
      <c r="B1969" s="14" t="inlineStr">
        <is>
          <t>co2</t>
        </is>
      </c>
      <c r="C1969" s="14" t="inlineStr">
        <is>
          <t>die</t>
        </is>
      </c>
      <c r="D1969" s="14" t="inlineStr">
        <is>
          <t>oen</t>
        </is>
      </c>
      <c r="E1969" s="14" t="inlineStr">
        <is>
          <t>EMISSIONS</t>
        </is>
      </c>
      <c r="F1969" s="78" t="inlineStr">
        <is>
          <t>EMISSIONS(AD2492,Settings!$C$13,$D2501)</t>
        </is>
      </c>
    </row>
    <row r="1970">
      <c r="A1970" s="14" t="n">
        <v>2502</v>
      </c>
      <c r="B1970" s="14" t="inlineStr">
        <is>
          <t>co2</t>
        </is>
      </c>
      <c r="C1970" s="14" t="inlineStr">
        <is>
          <t>lpg</t>
        </is>
      </c>
      <c r="D1970" s="14" t="inlineStr">
        <is>
          <t>oen</t>
        </is>
      </c>
      <c r="E1970" s="14" t="inlineStr">
        <is>
          <t>EMISSIONS</t>
        </is>
      </c>
      <c r="F1970" s="78" t="inlineStr">
        <is>
          <t>EMISSIONS(AD2493,Settings!$C$13,$D2502)</t>
        </is>
      </c>
    </row>
    <row r="1971">
      <c r="A1971" s="14" t="n">
        <v>2503</v>
      </c>
      <c r="B1971" s="14" t="inlineStr">
        <is>
          <t>co2</t>
        </is>
      </c>
      <c r="C1971" s="14" t="inlineStr">
        <is>
          <t>ker</t>
        </is>
      </c>
      <c r="D1971" s="14" t="inlineStr">
        <is>
          <t>oen</t>
        </is>
      </c>
      <c r="E1971" s="14" t="inlineStr">
        <is>
          <t>EMISSIONS</t>
        </is>
      </c>
      <c r="F1971" s="78" t="inlineStr">
        <is>
          <t>EMISSIONS(AD2494,Settings!$C$13,$D2503)</t>
        </is>
      </c>
    </row>
    <row r="1972">
      <c r="A1972" s="14" t="n">
        <v>2504</v>
      </c>
      <c r="B1972" s="14" t="inlineStr">
        <is>
          <t>co2</t>
        </is>
      </c>
      <c r="C1972" s="14" t="inlineStr">
        <is>
          <t>oop</t>
        </is>
      </c>
      <c r="D1972" s="14" t="inlineStr">
        <is>
          <t>oen</t>
        </is>
      </c>
      <c r="E1972" s="14" t="inlineStr">
        <is>
          <t>EMISSIONS</t>
        </is>
      </c>
      <c r="F1972" s="78" t="inlineStr">
        <is>
          <t>EMISSIONS(AD2495,Settings!$C$13,$D2504)</t>
        </is>
      </c>
    </row>
    <row r="1973">
      <c r="A1973" s="14" t="n">
        <v>2505</v>
      </c>
      <c r="B1973" s="14" t="inlineStr">
        <is>
          <t>co2</t>
        </is>
      </c>
      <c r="C1973" s="14" t="inlineStr">
        <is>
          <t>bio</t>
        </is>
      </c>
      <c r="D1973" s="14" t="inlineStr">
        <is>
          <t>oen</t>
        </is>
      </c>
      <c r="E1973" s="14" t="inlineStr">
        <is>
          <t>EMISSIONS</t>
        </is>
      </c>
      <c r="F1973" s="78" t="inlineStr">
        <is>
          <t>EMISSIONS(AD2496,Settings!$C$13,$D2505)</t>
        </is>
      </c>
    </row>
    <row r="1974">
      <c r="A1974" s="14" t="n">
        <v>2507</v>
      </c>
      <c r="B1974" s="14" t="inlineStr">
        <is>
          <t>rtx</t>
        </is>
      </c>
      <c r="C1974" s="14" t="inlineStr">
        <is>
          <t>coa</t>
        </is>
      </c>
      <c r="D1974" s="14" t="inlineStr">
        <is>
          <t>oen</t>
        </is>
      </c>
      <c r="E1974" s="14" t="inlineStr">
        <is>
          <t>REVENUE</t>
        </is>
      </c>
      <c r="F1974" s="78" t="inlineStr">
        <is>
          <t>REVENUE(AD2489,Settings!$C$13,INDEX(AD$395:AD$406,$D2507)+INDEX(AD$382:AD$393,$D2507))</t>
        </is>
      </c>
    </row>
    <row r="1975">
      <c r="A1975" s="14" t="n">
        <v>2508</v>
      </c>
      <c r="B1975" s="14" t="inlineStr">
        <is>
          <t>rtx</t>
        </is>
      </c>
      <c r="C1975" s="14" t="inlineStr">
        <is>
          <t>nga</t>
        </is>
      </c>
      <c r="D1975" s="14" t="inlineStr">
        <is>
          <t>oen</t>
        </is>
      </c>
      <c r="E1975" s="14" t="inlineStr">
        <is>
          <t>REVENUE</t>
        </is>
      </c>
      <c r="F1975" s="78" t="inlineStr">
        <is>
          <t>REVENUE(AD2490,Settings!$C$13,INDEX(AD$395:AD$406,$D2508)+INDEX(AD$382:AD$393,$D2508))</t>
        </is>
      </c>
    </row>
    <row r="1976">
      <c r="A1976" s="14" t="n">
        <v>2509</v>
      </c>
      <c r="B1976" s="14" t="inlineStr">
        <is>
          <t>rtx</t>
        </is>
      </c>
      <c r="C1976" s="14" t="inlineStr">
        <is>
          <t>gso</t>
        </is>
      </c>
      <c r="D1976" s="14" t="inlineStr">
        <is>
          <t>oen</t>
        </is>
      </c>
      <c r="E1976" s="14" t="inlineStr">
        <is>
          <t>REVENUE</t>
        </is>
      </c>
      <c r="F1976" s="78" t="inlineStr">
        <is>
          <t>REVENUE(AD2491,Settings!$C$13,INDEX(AD$395:AD$406,$D2509)+INDEX(AD$382:AD$393,$D2509))</t>
        </is>
      </c>
    </row>
    <row r="1977">
      <c r="A1977" s="14" t="n">
        <v>2510</v>
      </c>
      <c r="B1977" s="14" t="inlineStr">
        <is>
          <t>rtx</t>
        </is>
      </c>
      <c r="C1977" s="14" t="inlineStr">
        <is>
          <t>die</t>
        </is>
      </c>
      <c r="D1977" s="14" t="inlineStr">
        <is>
          <t>oen</t>
        </is>
      </c>
      <c r="E1977" s="14" t="inlineStr">
        <is>
          <t>REVENUE</t>
        </is>
      </c>
      <c r="F1977" s="78" t="inlineStr">
        <is>
          <t>REVENUE(AD2492,Settings!$C$13,INDEX(AD$395:AD$406,$D2510)+INDEX(AD$382:AD$393,$D2510))</t>
        </is>
      </c>
    </row>
    <row r="1978">
      <c r="A1978" s="14" t="n">
        <v>2511</v>
      </c>
      <c r="B1978" s="14" t="inlineStr">
        <is>
          <t>rtx</t>
        </is>
      </c>
      <c r="C1978" s="14" t="inlineStr">
        <is>
          <t>lpg</t>
        </is>
      </c>
      <c r="D1978" s="14" t="inlineStr">
        <is>
          <t>oen</t>
        </is>
      </c>
      <c r="E1978" s="14" t="inlineStr">
        <is>
          <t>REVENUE</t>
        </is>
      </c>
      <c r="F1978" s="78" t="inlineStr">
        <is>
          <t>REVENUE(AD2493,Settings!$C$13,INDEX(AD$395:AD$406,$D2511)+INDEX(AD$382:AD$393,$D2511))</t>
        </is>
      </c>
    </row>
    <row r="1979">
      <c r="A1979" s="14" t="n">
        <v>2512</v>
      </c>
      <c r="B1979" s="14" t="inlineStr">
        <is>
          <t>rtx</t>
        </is>
      </c>
      <c r="C1979" s="14" t="inlineStr">
        <is>
          <t>ker</t>
        </is>
      </c>
      <c r="D1979" s="14" t="inlineStr">
        <is>
          <t>oen</t>
        </is>
      </c>
      <c r="E1979" s="14" t="inlineStr">
        <is>
          <t>REVENUE</t>
        </is>
      </c>
      <c r="F1979" s="78" t="inlineStr">
        <is>
          <t>REVENUE(AD2494,Settings!$C$13,INDEX(AD$395:AD$406,$D2512)+INDEX(AD$382:AD$393,$D2512))</t>
        </is>
      </c>
    </row>
    <row r="1980">
      <c r="A1980" s="14" t="n">
        <v>2513</v>
      </c>
      <c r="B1980" s="14" t="inlineStr">
        <is>
          <t>rtx</t>
        </is>
      </c>
      <c r="C1980" s="14" t="inlineStr">
        <is>
          <t>oop</t>
        </is>
      </c>
      <c r="D1980" s="14" t="inlineStr">
        <is>
          <t>oen</t>
        </is>
      </c>
      <c r="E1980" s="14" t="inlineStr">
        <is>
          <t>REVENUE</t>
        </is>
      </c>
      <c r="F1980" s="78" t="inlineStr">
        <is>
          <t>REVENUE(AD2495,Settings!$C$13,INDEX(AD$395:AD$406,$D2513)+INDEX(AD$382:AD$393,$D2513))</t>
        </is>
      </c>
    </row>
    <row r="1981">
      <c r="A1981" s="14" t="n">
        <v>2514</v>
      </c>
      <c r="B1981" s="14" t="inlineStr">
        <is>
          <t>rtx</t>
        </is>
      </c>
      <c r="C1981" s="14" t="inlineStr">
        <is>
          <t>bio</t>
        </is>
      </c>
      <c r="D1981" s="14" t="inlineStr">
        <is>
          <t>oen</t>
        </is>
      </c>
      <c r="E1981" s="14" t="inlineStr">
        <is>
          <t>REVENUE</t>
        </is>
      </c>
      <c r="F1981" s="78" t="inlineStr">
        <is>
          <t>REVENUE(AD2496,Settings!$C$13,INDEX(AD$395:AD$406,$D2514)+INDEX(AD$382:AD$393,$D2514))</t>
        </is>
      </c>
    </row>
    <row r="1982">
      <c r="A1982" s="14" t="n">
        <v>2516</v>
      </c>
      <c r="B1982" s="14" t="inlineStr">
        <is>
          <t>rsub</t>
        </is>
      </c>
      <c r="C1982" s="14" t="inlineStr">
        <is>
          <t>coa</t>
        </is>
      </c>
      <c r="D1982" s="14" t="inlineStr">
        <is>
          <t>oen</t>
        </is>
      </c>
      <c r="E1982" s="14" t="inlineStr">
        <is>
          <t>REVENUE</t>
        </is>
      </c>
      <c r="F1982" s="78" t="inlineStr">
        <is>
          <t>REVENUE(AD2489,Settings!$C$13,INDEX(AD$408:AD$419,$D2516))</t>
        </is>
      </c>
    </row>
    <row r="1983">
      <c r="A1983" s="14" t="n">
        <v>2517</v>
      </c>
      <c r="B1983" s="14" t="inlineStr">
        <is>
          <t>rsub</t>
        </is>
      </c>
      <c r="C1983" s="14" t="inlineStr">
        <is>
          <t>nga</t>
        </is>
      </c>
      <c r="D1983" s="14" t="inlineStr">
        <is>
          <t>oen</t>
        </is>
      </c>
      <c r="E1983" s="14" t="inlineStr">
        <is>
          <t>REVENUE</t>
        </is>
      </c>
      <c r="F1983" s="78" t="inlineStr">
        <is>
          <t>REVENUE(AD2490,Settings!$C$13,INDEX(AD$408:AD$419,$D2517))</t>
        </is>
      </c>
    </row>
    <row r="1984">
      <c r="A1984" s="14" t="n">
        <v>2518</v>
      </c>
      <c r="B1984" s="14" t="inlineStr">
        <is>
          <t>rsub</t>
        </is>
      </c>
      <c r="C1984" s="14" t="inlineStr">
        <is>
          <t>gso</t>
        </is>
      </c>
      <c r="D1984" s="14" t="inlineStr">
        <is>
          <t>oen</t>
        </is>
      </c>
      <c r="E1984" s="14" t="inlineStr">
        <is>
          <t>REVENUE</t>
        </is>
      </c>
      <c r="F1984" s="78" t="inlineStr">
        <is>
          <t>REVENUE(AD2491,Settings!$C$13,INDEX(AD$408:AD$419,$D2518))</t>
        </is>
      </c>
    </row>
    <row r="1985">
      <c r="A1985" s="14" t="n">
        <v>2519</v>
      </c>
      <c r="B1985" s="14" t="inlineStr">
        <is>
          <t>rsub</t>
        </is>
      </c>
      <c r="C1985" s="14" t="inlineStr">
        <is>
          <t>die</t>
        </is>
      </c>
      <c r="D1985" s="14" t="inlineStr">
        <is>
          <t>oen</t>
        </is>
      </c>
      <c r="E1985" s="14" t="inlineStr">
        <is>
          <t>REVENUE</t>
        </is>
      </c>
      <c r="F1985" s="78" t="inlineStr">
        <is>
          <t>REVENUE(AD2492,Settings!$C$13,INDEX(AD$408:AD$419,$D2519))</t>
        </is>
      </c>
    </row>
    <row r="1986">
      <c r="A1986" s="14" t="n">
        <v>2520</v>
      </c>
      <c r="B1986" s="14" t="inlineStr">
        <is>
          <t>rsub</t>
        </is>
      </c>
      <c r="C1986" s="14" t="inlineStr">
        <is>
          <t>lpg</t>
        </is>
      </c>
      <c r="D1986" s="14" t="inlineStr">
        <is>
          <t>oen</t>
        </is>
      </c>
      <c r="E1986" s="14" t="inlineStr">
        <is>
          <t>REVENUE</t>
        </is>
      </c>
      <c r="F1986" s="78" t="inlineStr">
        <is>
          <t>REVENUE(AD2493,Settings!$C$13,INDEX(AD$408:AD$419,$D2520))</t>
        </is>
      </c>
    </row>
    <row r="1987">
      <c r="A1987" s="14" t="n">
        <v>2521</v>
      </c>
      <c r="B1987" s="14" t="inlineStr">
        <is>
          <t>rsub</t>
        </is>
      </c>
      <c r="C1987" s="14" t="inlineStr">
        <is>
          <t>ker</t>
        </is>
      </c>
      <c r="D1987" s="14" t="inlineStr">
        <is>
          <t>oen</t>
        </is>
      </c>
      <c r="E1987" s="14" t="inlineStr">
        <is>
          <t>REVENUE</t>
        </is>
      </c>
      <c r="F1987" s="78" t="inlineStr">
        <is>
          <t>REVENUE(AD2494,Settings!$C$13,INDEX(AD$408:AD$419,$D2521))</t>
        </is>
      </c>
    </row>
    <row r="1988">
      <c r="A1988" s="14" t="n">
        <v>2522</v>
      </c>
      <c r="B1988" s="14" t="inlineStr">
        <is>
          <t>rsub</t>
        </is>
      </c>
      <c r="C1988" s="14" t="inlineStr">
        <is>
          <t>oop</t>
        </is>
      </c>
      <c r="D1988" s="14" t="inlineStr">
        <is>
          <t>oen</t>
        </is>
      </c>
      <c r="E1988" s="14" t="inlineStr">
        <is>
          <t>REVENUE</t>
        </is>
      </c>
      <c r="F1988" s="78" t="inlineStr">
        <is>
          <t>REVENUE(AD2495,Settings!$C$13,INDEX(AD$408:AD$419,$D2522))</t>
        </is>
      </c>
    </row>
    <row r="1989">
      <c r="A1989" s="14" t="n">
        <v>2523</v>
      </c>
      <c r="B1989" s="14" t="inlineStr">
        <is>
          <t>rsub</t>
        </is>
      </c>
      <c r="C1989" s="14" t="inlineStr">
        <is>
          <t>bio</t>
        </is>
      </c>
      <c r="D1989" s="14" t="inlineStr">
        <is>
          <t>oen</t>
        </is>
      </c>
      <c r="E1989" s="14" t="inlineStr">
        <is>
          <t>REVENUE</t>
        </is>
      </c>
      <c r="F1989" s="78" t="inlineStr">
        <is>
          <t>REVENUE(AD2496,Settings!$C$13,INDEX(AD$408:AD$419,$D2523))</t>
        </is>
      </c>
    </row>
    <row r="1990">
      <c r="A1990" s="14" t="n">
        <v>2525</v>
      </c>
      <c r="B1990" s="14" t="inlineStr">
        <is>
          <t>rnew</t>
        </is>
      </c>
      <c r="C1990" s="14" t="inlineStr">
        <is>
          <t>coa</t>
        </is>
      </c>
      <c r="D1990" s="14" t="inlineStr">
        <is>
          <t>oen</t>
        </is>
      </c>
      <c r="E1990" s="14" t="inlineStr">
        <is>
          <t>REVENUE</t>
        </is>
      </c>
      <c r="F1990" s="78" t="inlineStr">
        <is>
          <t>REVENUE(AD2489,Settings!$C$13,NEWREVRATE(AD2435,AD2453,AD2444,AD$201,AD2462,$D2525))</t>
        </is>
      </c>
    </row>
    <row r="1991">
      <c r="A1991" s="14" t="n">
        <v>2526</v>
      </c>
      <c r="B1991" s="14" t="inlineStr">
        <is>
          <t>rnew</t>
        </is>
      </c>
      <c r="C1991" s="14" t="inlineStr">
        <is>
          <t>nga</t>
        </is>
      </c>
      <c r="D1991" s="14" t="inlineStr">
        <is>
          <t>oen</t>
        </is>
      </c>
      <c r="E1991" s="14" t="inlineStr">
        <is>
          <t>REVENUE</t>
        </is>
      </c>
      <c r="F1991" s="78" t="inlineStr">
        <is>
          <t>REVENUE(AD2490,Settings!$C$13,NEWREVRATE(AD2436,AD2454,AD2445,AD$201,AD2463,$D2526))</t>
        </is>
      </c>
    </row>
    <row r="1992">
      <c r="A1992" s="14" t="n">
        <v>2527</v>
      </c>
      <c r="B1992" s="14" t="inlineStr">
        <is>
          <t>rnew</t>
        </is>
      </c>
      <c r="C1992" s="14" t="inlineStr">
        <is>
          <t>gso</t>
        </is>
      </c>
      <c r="D1992" s="14" t="inlineStr">
        <is>
          <t>oen</t>
        </is>
      </c>
      <c r="E1992" s="14" t="inlineStr">
        <is>
          <t>REVENUE</t>
        </is>
      </c>
      <c r="F1992" s="78" t="inlineStr">
        <is>
          <t>REVENUE(AD2491,Settings!$C$13,NEWREVRATE(AD2437,AD2455,AD2446,AD$201,AD2464,$D2527))</t>
        </is>
      </c>
    </row>
    <row r="1993">
      <c r="A1993" s="14" t="n">
        <v>2528</v>
      </c>
      <c r="B1993" s="14" t="inlineStr">
        <is>
          <t>rnew</t>
        </is>
      </c>
      <c r="C1993" s="14" t="inlineStr">
        <is>
          <t>die</t>
        </is>
      </c>
      <c r="D1993" s="14" t="inlineStr">
        <is>
          <t>oen</t>
        </is>
      </c>
      <c r="E1993" s="14" t="inlineStr">
        <is>
          <t>REVENUE</t>
        </is>
      </c>
      <c r="F1993" s="78" t="inlineStr">
        <is>
          <t>REVENUE(AD2492,Settings!$C$13,NEWREVRATE(AD2438,AD2456,AD2447,AD$201,AD2465,$D2528))</t>
        </is>
      </c>
    </row>
    <row r="1994">
      <c r="A1994" s="14" t="n">
        <v>2529</v>
      </c>
      <c r="B1994" s="14" t="inlineStr">
        <is>
          <t>rnew</t>
        </is>
      </c>
      <c r="C1994" s="14" t="inlineStr">
        <is>
          <t>lpg</t>
        </is>
      </c>
      <c r="D1994" s="14" t="inlineStr">
        <is>
          <t>oen</t>
        </is>
      </c>
      <c r="E1994" s="14" t="inlineStr">
        <is>
          <t>REVENUE</t>
        </is>
      </c>
      <c r="F1994" s="78" t="inlineStr">
        <is>
          <t>REVENUE(AD2493,Settings!$C$13,NEWREVRATE(AD2439,AD2457,AD2448,AD$201,AD2466,$D2529))</t>
        </is>
      </c>
    </row>
    <row r="1995">
      <c r="A1995" s="14" t="n">
        <v>2530</v>
      </c>
      <c r="B1995" s="14" t="inlineStr">
        <is>
          <t>rnew</t>
        </is>
      </c>
      <c r="C1995" s="14" t="inlineStr">
        <is>
          <t>ker</t>
        </is>
      </c>
      <c r="D1995" s="14" t="inlineStr">
        <is>
          <t>oen</t>
        </is>
      </c>
      <c r="E1995" s="14" t="inlineStr">
        <is>
          <t>REVENUE</t>
        </is>
      </c>
      <c r="F1995" s="78" t="inlineStr">
        <is>
          <t>REVENUE(AD2494,Settings!$C$13,NEWREVRATE(AD2440,AD2458,AD2449,AD$201,AD2467,$D2530))</t>
        </is>
      </c>
    </row>
    <row r="1996">
      <c r="A1996" s="14" t="n">
        <v>2531</v>
      </c>
      <c r="B1996" s="14" t="inlineStr">
        <is>
          <t>rnew</t>
        </is>
      </c>
      <c r="C1996" s="14" t="inlineStr">
        <is>
          <t>oop</t>
        </is>
      </c>
      <c r="D1996" s="14" t="inlineStr">
        <is>
          <t>oen</t>
        </is>
      </c>
      <c r="E1996" s="14" t="inlineStr">
        <is>
          <t>REVENUE</t>
        </is>
      </c>
      <c r="F1996" s="78" t="inlineStr">
        <is>
          <t>REVENUE(AD2495,Settings!$C$13,NEWREVRATE(AD2441,AD2459,AD2450,AD$201,AD2468,$D2531))</t>
        </is>
      </c>
    </row>
    <row r="1997">
      <c r="A1997" s="14" t="n">
        <v>2532</v>
      </c>
      <c r="B1997" s="14" t="inlineStr">
        <is>
          <t>rnew</t>
        </is>
      </c>
      <c r="C1997" s="14" t="inlineStr">
        <is>
          <t>bio</t>
        </is>
      </c>
      <c r="D1997" s="14" t="inlineStr">
        <is>
          <t>oen</t>
        </is>
      </c>
      <c r="E1997" s="14" t="inlineStr">
        <is>
          <t>REVENUE</t>
        </is>
      </c>
      <c r="F1997" s="78" t="inlineStr">
        <is>
          <t>REVENUE(AD2496,Settings!$C$13,NEWREVRATE(AD2442,AD2460,AD2451,AD$201,AD2469,$D2532))</t>
        </is>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79" t="n"/>
      <c r="B1" s="80" t="inlineStr">
        <is>
          <t>MTInputs template - row structure copied exactly from legacy CPAT MTInputs</t>
        </is>
      </c>
      <c r="C1" s="79" t="n"/>
      <c r="D1" s="79" t="n"/>
      <c r="E1" s="79" t="n"/>
      <c r="F1" s="79" t="n"/>
      <c r="G1" s="79" t="n"/>
      <c r="H1" s="79" t="n"/>
    </row>
    <row r="2">
      <c r="A2" s="81" t="n"/>
      <c r="B2" s="81" t="inlineStr">
        <is>
          <t>Do not insert/delete rows. Columns D:E are hidden placeholders (MT values, Dashboard values).</t>
        </is>
      </c>
      <c r="C2" s="81" t="n"/>
      <c r="D2" s="81" t="n"/>
      <c r="E2" s="81" t="n"/>
      <c r="F2" s="81" t="n"/>
      <c r="G2" s="81" t="n"/>
      <c r="H2" s="81" t="n"/>
    </row>
    <row r="3">
      <c r="A3" s="81" t="n"/>
      <c r="B3" s="81" t="inlineStr">
        <is>
          <t>Rows must match legacy exactly. Green (EBF1DE) = used by module; grey (F2F2F2) = unused. See NORMS.md section 4.</t>
        </is>
      </c>
      <c r="C3" s="81" t="n"/>
      <c r="D3" s="81" t="n"/>
      <c r="E3" s="81" t="n"/>
      <c r="F3" s="81" t="n"/>
      <c r="G3" s="81" t="n"/>
      <c r="H3" s="81"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69" t="inlineStr">
        <is>
          <t>Yes</t>
        </is>
      </c>
      <c r="M4" s="69" t="inlineStr">
        <is>
          <t>Yes</t>
        </is>
      </c>
      <c r="N4" s="69" t="inlineStr">
        <is>
          <t>Yes</t>
        </is>
      </c>
    </row>
    <row r="5">
      <c r="C5" t="b">
        <v>0</v>
      </c>
      <c r="D5" t="inlineStr">
        <is>
          <t>&lt;-- Should normally  be "FALSE"!</t>
        </is>
      </c>
      <c r="J5" s="8" t="n">
        <v>1</v>
      </c>
      <c r="K5" s="7">
        <f>J5+1</f>
        <v/>
      </c>
      <c r="L5" s="7">
        <f>K5+1</f>
        <v/>
      </c>
      <c r="M5" s="7">
        <f>L5+1</f>
        <v/>
      </c>
      <c r="N5" s="7">
        <f>M5+1</f>
        <v/>
      </c>
    </row>
    <row r="6">
      <c r="D6" t="n">
        <v>6</v>
      </c>
      <c r="J6" s="69" t="inlineStr">
        <is>
          <t>Baseline (no carbon price)</t>
        </is>
      </c>
      <c r="K6" s="69" t="inlineStr">
        <is>
          <t>Carbon price $20/tCO2 from 2027</t>
        </is>
      </c>
      <c r="L6" s="69" t="inlineStr">
        <is>
          <t>Carbon price $20/tCO2 from 2027</t>
        </is>
      </c>
      <c r="M6" s="69" t="inlineStr">
        <is>
          <t>Package A: carbon tax to $50 by 2030 + feebates (transport, industry)</t>
        </is>
      </c>
      <c r="N6" s="69" t="inlineStr">
        <is>
          <t>Package B: ETS on power and industry (cap -5% 2027 to -20% 2035) + carbon tax $25 elsewhere</t>
        </is>
      </c>
    </row>
    <row r="7">
      <c r="B7" s="82" t="inlineStr">
        <is>
          <t>Parameters</t>
        </is>
      </c>
      <c r="C7" s="82" t="inlineStr">
        <is>
          <t>unit</t>
        </is>
      </c>
      <c r="D7" s="82" t="inlineStr">
        <is>
          <t>MT values</t>
        </is>
      </c>
      <c r="E7" s="82" t="inlineStr">
        <is>
          <t>"Dashboard" values</t>
        </is>
      </c>
      <c r="F7" s="82" t="inlineStr">
        <is>
          <t>Used for calculation</t>
        </is>
      </c>
      <c r="G7" s="82" t="inlineStr">
        <is>
          <t>Defaults</t>
        </is>
      </c>
      <c r="H7" s="82" t="inlineStr">
        <is>
          <t>NameOfParameter</t>
        </is>
      </c>
      <c r="J7" s="83" t="inlineStr">
        <is>
          <t>Used for calculation</t>
        </is>
      </c>
      <c r="K7" s="83" t="inlineStr">
        <is>
          <t>Used for calculation</t>
        </is>
      </c>
      <c r="L7" s="83" t="inlineStr">
        <is>
          <t>Used for calculation</t>
        </is>
      </c>
      <c r="M7" s="83" t="inlineStr">
        <is>
          <t>Used for calculation</t>
        </is>
      </c>
      <c r="N7" s="83" t="inlineStr">
        <is>
          <t>Used for calculation</t>
        </is>
      </c>
    </row>
    <row r="8">
      <c r="B8" s="84" t="inlineStr">
        <is>
          <t>Country</t>
        </is>
      </c>
      <c r="C8" s="84" t="n"/>
      <c r="D8" s="84" t="n"/>
      <c r="E8" s="84" t="n"/>
      <c r="F8" s="84" t="inlineStr">
        <is>
          <t>Egypt</t>
        </is>
      </c>
      <c r="G8" s="84" t="inlineStr">
        <is>
          <t>Egypt</t>
        </is>
      </c>
      <c r="H8" s="84" t="inlineStr">
        <is>
          <t>Countryname</t>
        </is>
      </c>
      <c r="J8" s="21" t="inlineStr">
        <is>
          <t>Egypt</t>
        </is>
      </c>
      <c r="K8" s="21" t="inlineStr">
        <is>
          <t>Egypt</t>
        </is>
      </c>
      <c r="L8" s="21" t="inlineStr">
        <is>
          <t>Egypt</t>
        </is>
      </c>
      <c r="M8" s="21" t="inlineStr">
        <is>
          <t>Egypt</t>
        </is>
      </c>
      <c r="N8" s="21" t="inlineStr">
        <is>
          <t>Egypt</t>
        </is>
      </c>
    </row>
    <row r="9">
      <c r="B9" s="82" t="inlineStr">
        <is>
          <t>Scenario identification</t>
        </is>
      </c>
    </row>
    <row r="10">
      <c r="B10" s="84" t="inlineStr">
        <is>
          <t>Scenario ID</t>
        </is>
      </c>
      <c r="C10" s="84" t="inlineStr">
        <is>
          <t>#</t>
        </is>
      </c>
      <c r="D10" s="84" t="n"/>
      <c r="E10" s="84" t="n"/>
      <c r="F10" s="84" t="inlineStr">
        <is>
          <t>N/A</t>
        </is>
      </c>
      <c r="G10" s="84" t="inlineStr">
        <is>
          <t>N/A</t>
        </is>
      </c>
      <c r="H10" s="84" t="inlineStr">
        <is>
          <t>MSTScenarioID</t>
        </is>
      </c>
      <c r="J10" s="21">
        <f>J$5</f>
        <v/>
      </c>
      <c r="K10" s="21">
        <f>K$5</f>
        <v/>
      </c>
      <c r="L10" s="21">
        <f>L$5</f>
        <v/>
      </c>
      <c r="M10" s="21">
        <f>M$5</f>
        <v/>
      </c>
      <c r="N10" s="21">
        <f>N$5</f>
        <v/>
      </c>
    </row>
    <row r="11">
      <c r="B11" s="84" t="inlineStr">
        <is>
          <t>Scenario status</t>
        </is>
      </c>
      <c r="C11" s="84" t="inlineStr">
        <is>
          <t>switch</t>
        </is>
      </c>
      <c r="D11" s="84" t="n"/>
      <c r="E11" s="84" t="n"/>
      <c r="F11" s="84" t="inlineStr">
        <is>
          <t>N/A</t>
        </is>
      </c>
      <c r="G11" s="84" t="inlineStr">
        <is>
          <t>N/A</t>
        </is>
      </c>
      <c r="H11" s="84" t="n"/>
      <c r="J11" s="21" t="inlineStr">
        <is>
          <t>N/A</t>
        </is>
      </c>
      <c r="K11" s="21" t="inlineStr">
        <is>
          <t>N/A</t>
        </is>
      </c>
      <c r="L11" s="21" t="inlineStr">
        <is>
          <t>N/A</t>
        </is>
      </c>
      <c r="M11" s="21" t="inlineStr">
        <is>
          <t>N/A</t>
        </is>
      </c>
      <c r="N11" s="21" t="inlineStr">
        <is>
          <t>N/A</t>
        </is>
      </c>
    </row>
    <row r="12">
      <c r="B12" s="84" t="inlineStr">
        <is>
          <t>Scenario name</t>
        </is>
      </c>
      <c r="C12" s="84" t="inlineStr">
        <is>
          <t>name</t>
        </is>
      </c>
      <c r="D12" s="84" t="n"/>
      <c r="E12" s="84" t="n"/>
      <c r="F12" s="84" t="inlineStr">
        <is>
          <t>N/A</t>
        </is>
      </c>
      <c r="G12" s="84" t="inlineStr">
        <is>
          <t>N/A</t>
        </is>
      </c>
      <c r="H12" s="84" t="n"/>
      <c r="J12" s="21">
        <f>J$6</f>
        <v/>
      </c>
      <c r="K12" s="21">
        <f>K$6</f>
        <v/>
      </c>
      <c r="L12" s="21">
        <f>L$6</f>
        <v/>
      </c>
      <c r="M12" s="21">
        <f>M$6</f>
        <v/>
      </c>
      <c r="N12" s="21">
        <f>N$6</f>
        <v/>
      </c>
    </row>
    <row r="13">
      <c r="B13" s="84" t="inlineStr">
        <is>
          <t>Chosen policy</t>
        </is>
      </c>
      <c r="C13" s="84" t="inlineStr">
        <is>
          <t>switch</t>
        </is>
      </c>
      <c r="D13" s="84" t="n"/>
      <c r="E13" s="84" t="n"/>
      <c r="F13" s="84" t="inlineStr">
        <is>
          <t xml:space="preserve"> - Carbon tax</t>
        </is>
      </c>
      <c r="G13" s="84" t="inlineStr">
        <is>
          <t xml:space="preserve"> - Carbon tax</t>
        </is>
      </c>
      <c r="H13" s="84" t="inlineStr">
        <is>
          <t>ScenarioSelected</t>
        </is>
      </c>
      <c r="J13" s="21" t="inlineStr">
        <is>
          <t xml:space="preserve"> - Carbon tax</t>
        </is>
      </c>
      <c r="K13" s="21" t="inlineStr">
        <is>
          <t xml:space="preserve"> - Carbon tax</t>
        </is>
      </c>
      <c r="L13" s="21" t="inlineStr">
        <is>
          <t xml:space="preserve"> - Carbon tax</t>
        </is>
      </c>
      <c r="M13" s="21" t="inlineStr">
        <is>
          <t xml:space="preserve"> - Carbon tax</t>
        </is>
      </c>
      <c r="N13" s="21" t="inlineStr">
        <is>
          <t xml:space="preserve"> - Carbon tax</t>
        </is>
      </c>
    </row>
    <row r="14">
      <c r="B14" s="84" t="inlineStr">
        <is>
          <t>Scenario status for macro</t>
        </is>
      </c>
      <c r="C14" s="84" t="inlineStr">
        <is>
          <t>#</t>
        </is>
      </c>
      <c r="D14" s="84" t="n"/>
      <c r="E14" s="84" t="n"/>
      <c r="F14" s="84" t="inlineStr">
        <is>
          <t>N/A</t>
        </is>
      </c>
      <c r="G14" s="84" t="inlineStr">
        <is>
          <t>N/A</t>
        </is>
      </c>
      <c r="H14" s="84" t="n"/>
      <c r="J14" s="21" t="inlineStr">
        <is>
          <t>N/A</t>
        </is>
      </c>
      <c r="K14" s="21" t="inlineStr">
        <is>
          <t>N/A</t>
        </is>
      </c>
      <c r="L14" s="21" t="inlineStr">
        <is>
          <t>N/A</t>
        </is>
      </c>
      <c r="M14" s="21" t="inlineStr">
        <is>
          <t>N/A</t>
        </is>
      </c>
      <c r="N14" s="21" t="inlineStr">
        <is>
          <t>N/A</t>
        </is>
      </c>
    </row>
    <row r="15">
      <c r="B15" s="84" t="inlineStr">
        <is>
          <t>Scenario parameters override?</t>
        </is>
      </c>
      <c r="C15" s="84" t="inlineStr">
        <is>
          <t>#</t>
        </is>
      </c>
      <c r="D15" s="84" t="n"/>
      <c r="E15" s="84" t="n"/>
      <c r="F15" s="84" t="inlineStr">
        <is>
          <t>N/A</t>
        </is>
      </c>
      <c r="G15" s="84" t="inlineStr">
        <is>
          <t>N/A</t>
        </is>
      </c>
      <c r="H15" s="84" t="n"/>
      <c r="J15" s="21" t="inlineStr">
        <is>
          <t>N/A</t>
        </is>
      </c>
      <c r="K15" s="21" t="inlineStr">
        <is>
          <t>N/A</t>
        </is>
      </c>
      <c r="L15" s="21" t="inlineStr">
        <is>
          <t>N/A</t>
        </is>
      </c>
      <c r="M15" s="21" t="inlineStr">
        <is>
          <t>N/A</t>
        </is>
      </c>
      <c r="N15" s="21" t="inlineStr">
        <is>
          <t>N/A</t>
        </is>
      </c>
    </row>
    <row r="16">
      <c r="B16" s="84" t="inlineStr">
        <is>
          <t>CPAT-side parameters override?</t>
        </is>
      </c>
      <c r="C16" s="84" t="inlineStr">
        <is>
          <t>switch</t>
        </is>
      </c>
      <c r="D16" s="84" t="n"/>
      <c r="E16" s="84" t="n"/>
      <c r="F16" s="84" t="inlineStr">
        <is>
          <t>Manual*</t>
        </is>
      </c>
      <c r="G16" s="84" t="inlineStr">
        <is>
          <t>Manual*</t>
        </is>
      </c>
      <c r="H16" s="84" t="inlineStr">
        <is>
          <t>CPATDefaultsOrUserDefined</t>
        </is>
      </c>
      <c r="J16" s="21" t="inlineStr">
        <is>
          <t>Manual*</t>
        </is>
      </c>
      <c r="K16" s="21" t="inlineStr">
        <is>
          <t>Manual*</t>
        </is>
      </c>
      <c r="L16" s="21" t="inlineStr">
        <is>
          <t>Manual*</t>
        </is>
      </c>
      <c r="M16" s="21" t="inlineStr">
        <is>
          <t>Manual*</t>
        </is>
      </c>
      <c r="N16" s="21" t="inlineStr">
        <is>
          <t>Manual*</t>
        </is>
      </c>
    </row>
    <row r="17">
      <c r="B17" s="82" t="inlineStr">
        <is>
          <t>Carbon pricing: main inputs</t>
        </is>
      </c>
    </row>
    <row r="18">
      <c r="A18" t="inlineStr">
        <is>
          <t>X</t>
        </is>
      </c>
      <c r="B18" s="84" t="inlineStr">
        <is>
          <t>Carbon pricing start year</t>
        </is>
      </c>
      <c r="C18" s="84" t="inlineStr">
        <is>
          <t>year</t>
        </is>
      </c>
      <c r="D18" s="84" t="n"/>
      <c r="E18" s="84" t="n"/>
      <c r="F18" s="84" t="n">
        <v>2026</v>
      </c>
      <c r="G18" s="84" t="n">
        <v>2027</v>
      </c>
      <c r="H18" s="84" t="inlineStr">
        <is>
          <t>CPIntro</t>
        </is>
      </c>
      <c r="J18" s="85" t="n">
        <v>2027</v>
      </c>
      <c r="K18" s="85" t="n">
        <v>2027</v>
      </c>
      <c r="L18" s="85" t="n">
        <v>2027</v>
      </c>
      <c r="M18" s="85" t="n">
        <v>2027</v>
      </c>
      <c r="N18" s="85" t="n">
        <v>2027</v>
      </c>
    </row>
    <row r="19">
      <c r="A19" t="inlineStr">
        <is>
          <t>X</t>
        </is>
      </c>
      <c r="B19" s="84" t="inlineStr">
        <is>
          <t>Starting carbon price</t>
        </is>
      </c>
      <c r="C19" s="84" t="inlineStr">
        <is>
          <t>nom. USD/tCO2</t>
        </is>
      </c>
      <c r="D19" s="84" t="n"/>
      <c r="E19" s="84" t="n"/>
      <c r="F19" s="84" t="n">
        <v>0</v>
      </c>
      <c r="G19" s="84" t="n">
        <v>20</v>
      </c>
      <c r="H19" s="84" t="inlineStr">
        <is>
          <t>CPLevelStart</t>
        </is>
      </c>
      <c r="J19" s="85" t="n">
        <v>0</v>
      </c>
      <c r="K19" s="85" t="n">
        <v>20</v>
      </c>
      <c r="L19" s="85" t="n">
        <v>20</v>
      </c>
      <c r="M19" s="85" t="n">
        <v>10</v>
      </c>
      <c r="N19" s="85" t="n">
        <v>25</v>
      </c>
    </row>
    <row r="20">
      <c r="B20" s="84" t="inlineStr">
        <is>
          <t>Target level of carbon price</t>
        </is>
      </c>
      <c r="C20" s="84" t="inlineStr">
        <is>
          <t>nom. USD/tCO2</t>
        </is>
      </c>
      <c r="D20" s="84" t="n"/>
      <c r="E20" s="84" t="n"/>
      <c r="F20" s="84" t="n">
        <v>50</v>
      </c>
      <c r="G20" s="84" t="n">
        <v>50</v>
      </c>
      <c r="H20" s="84" t="inlineStr">
        <is>
          <t>CPLevelTarget</t>
        </is>
      </c>
      <c r="J20" s="85" t="n">
        <v>0</v>
      </c>
      <c r="K20" s="85" t="n">
        <v>20</v>
      </c>
      <c r="L20" s="85" t="n">
        <v>20</v>
      </c>
      <c r="M20" s="85" t="n">
        <v>50</v>
      </c>
      <c r="N20" s="85" t="n">
        <v>25</v>
      </c>
    </row>
    <row r="21">
      <c r="A21" t="inlineStr">
        <is>
          <t>X</t>
        </is>
      </c>
      <c r="B21" s="84" t="inlineStr">
        <is>
          <t>Year to reach target level</t>
        </is>
      </c>
      <c r="C21" s="84" t="inlineStr">
        <is>
          <t>year</t>
        </is>
      </c>
      <c r="D21" s="84" t="n"/>
      <c r="E21" s="84" t="n"/>
      <c r="F21" s="84" t="n">
        <v>2030</v>
      </c>
      <c r="G21" s="84" t="n">
        <v>2035</v>
      </c>
      <c r="H21" s="84" t="inlineStr">
        <is>
          <t>CPOutro</t>
        </is>
      </c>
      <c r="J21" s="85" t="n">
        <v>2030</v>
      </c>
      <c r="K21" s="85" t="n">
        <v>2030</v>
      </c>
      <c r="L21" s="85" t="n">
        <v>2030</v>
      </c>
      <c r="M21" s="85" t="n">
        <v>2030</v>
      </c>
      <c r="N21" s="85" t="n">
        <v>2030</v>
      </c>
    </row>
    <row r="22">
      <c r="B22" s="82" t="inlineStr">
        <is>
          <t>Carbon pricing: fuel coverage</t>
        </is>
      </c>
    </row>
    <row r="23">
      <c r="B23" s="84" t="inlineStr">
        <is>
          <t>Apply tax to coal?</t>
        </is>
      </c>
      <c r="C23" s="84" t="inlineStr">
        <is>
          <t>switch</t>
        </is>
      </c>
      <c r="D23" s="84" t="n"/>
      <c r="E23" s="84" t="n"/>
      <c r="F23" s="84" t="b">
        <v>1</v>
      </c>
      <c r="G23" s="84" t="b">
        <v>1</v>
      </c>
      <c r="H23" s="84" t="inlineStr">
        <is>
          <t>MCovCoa</t>
        </is>
      </c>
      <c r="J23" s="21" t="b">
        <v>1</v>
      </c>
      <c r="K23" s="21" t="b">
        <v>1</v>
      </c>
      <c r="L23" s="21" t="b">
        <v>1</v>
      </c>
      <c r="M23" s="21" t="b">
        <v>1</v>
      </c>
      <c r="N23" s="21" t="b">
        <v>1</v>
      </c>
    </row>
    <row r="24">
      <c r="B24" s="84" t="inlineStr">
        <is>
          <t>Apply tax to natural gas?</t>
        </is>
      </c>
      <c r="C24" s="84" t="inlineStr">
        <is>
          <t>switch</t>
        </is>
      </c>
      <c r="D24" s="84" t="n"/>
      <c r="E24" s="84" t="n"/>
      <c r="F24" s="84" t="b">
        <v>1</v>
      </c>
      <c r="G24" s="84" t="b">
        <v>1</v>
      </c>
      <c r="H24" s="84" t="inlineStr">
        <is>
          <t>MCovNga</t>
        </is>
      </c>
      <c r="J24" s="21" t="b">
        <v>1</v>
      </c>
      <c r="K24" s="21" t="b">
        <v>1</v>
      </c>
      <c r="L24" s="21" t="b">
        <v>1</v>
      </c>
      <c r="M24" s="21" t="b">
        <v>1</v>
      </c>
      <c r="N24" s="21" t="b">
        <v>1</v>
      </c>
    </row>
    <row r="25">
      <c r="B25" s="84" t="inlineStr">
        <is>
          <t>Apply tax to gasoline?</t>
        </is>
      </c>
      <c r="C25" s="84" t="inlineStr">
        <is>
          <t>switch</t>
        </is>
      </c>
      <c r="D25" s="84" t="n"/>
      <c r="E25" s="84" t="n"/>
      <c r="F25" s="84" t="b">
        <v>1</v>
      </c>
      <c r="G25" s="84" t="b">
        <v>1</v>
      </c>
      <c r="H25" s="84" t="inlineStr">
        <is>
          <t>MCovGso</t>
        </is>
      </c>
      <c r="J25" s="21" t="b">
        <v>1</v>
      </c>
      <c r="K25" s="21" t="b">
        <v>1</v>
      </c>
      <c r="L25" s="21" t="b">
        <v>1</v>
      </c>
      <c r="M25" s="21" t="b">
        <v>1</v>
      </c>
      <c r="N25" s="21" t="b">
        <v>1</v>
      </c>
    </row>
    <row r="26">
      <c r="B26" s="84" t="inlineStr">
        <is>
          <t>Apply tax to diesel?</t>
        </is>
      </c>
      <c r="C26" s="84" t="inlineStr">
        <is>
          <t>switch</t>
        </is>
      </c>
      <c r="D26" s="84" t="n"/>
      <c r="E26" s="84" t="n"/>
      <c r="F26" s="84" t="b">
        <v>1</v>
      </c>
      <c r="G26" s="84" t="b">
        <v>1</v>
      </c>
      <c r="H26" s="84" t="inlineStr">
        <is>
          <t>MCovDie</t>
        </is>
      </c>
      <c r="J26" s="21" t="b">
        <v>1</v>
      </c>
      <c r="K26" s="21" t="b">
        <v>1</v>
      </c>
      <c r="L26" s="21" t="b">
        <v>1</v>
      </c>
      <c r="M26" s="21" t="b">
        <v>1</v>
      </c>
      <c r="N26" s="21" t="b">
        <v>1</v>
      </c>
    </row>
    <row r="27">
      <c r="B27" s="84" t="inlineStr">
        <is>
          <t>Apply tax to LPG?</t>
        </is>
      </c>
      <c r="C27" s="84" t="inlineStr">
        <is>
          <t>switch</t>
        </is>
      </c>
      <c r="D27" s="84" t="n"/>
      <c r="E27" s="84" t="n"/>
      <c r="F27" s="84" t="b">
        <v>1</v>
      </c>
      <c r="G27" s="84" t="b">
        <v>1</v>
      </c>
      <c r="H27" s="84" t="inlineStr">
        <is>
          <t>MCovLpg</t>
        </is>
      </c>
      <c r="J27" s="21" t="b">
        <v>1</v>
      </c>
      <c r="K27" s="21" t="b">
        <v>1</v>
      </c>
      <c r="L27" s="21" t="b">
        <v>1</v>
      </c>
      <c r="M27" s="21" t="b">
        <v>1</v>
      </c>
      <c r="N27" s="21" t="b">
        <v>1</v>
      </c>
    </row>
    <row r="28">
      <c r="B28" s="84" t="inlineStr">
        <is>
          <t>Apply tax to kerosene?</t>
        </is>
      </c>
      <c r="C28" s="84" t="inlineStr">
        <is>
          <t>switch</t>
        </is>
      </c>
      <c r="D28" s="84" t="n"/>
      <c r="E28" s="84" t="n"/>
      <c r="F28" s="84" t="b">
        <v>1</v>
      </c>
      <c r="G28" s="84" t="b">
        <v>1</v>
      </c>
      <c r="H28" s="84" t="inlineStr">
        <is>
          <t>MCovKer</t>
        </is>
      </c>
      <c r="J28" s="21" t="b">
        <v>1</v>
      </c>
      <c r="K28" s="21" t="b">
        <v>1</v>
      </c>
      <c r="L28" s="21" t="b">
        <v>1</v>
      </c>
      <c r="M28" s="21" t="b">
        <v>1</v>
      </c>
      <c r="N28" s="21" t="b">
        <v>1</v>
      </c>
    </row>
    <row r="29">
      <c r="B29" s="84" t="inlineStr">
        <is>
          <t>Apply tax to non-road oil products?</t>
        </is>
      </c>
      <c r="C29" s="84" t="inlineStr">
        <is>
          <t>switch</t>
        </is>
      </c>
      <c r="D29" s="84" t="n"/>
      <c r="E29" s="84" t="n"/>
      <c r="F29" s="84" t="b">
        <v>1</v>
      </c>
      <c r="G29" s="84" t="b">
        <v>1</v>
      </c>
      <c r="H29" s="84" t="inlineStr">
        <is>
          <t>MCovOop</t>
        </is>
      </c>
      <c r="J29" s="21" t="b">
        <v>1</v>
      </c>
      <c r="K29" s="21" t="b">
        <v>1</v>
      </c>
      <c r="L29" s="21" t="b">
        <v>1</v>
      </c>
      <c r="M29" s="21" t="b">
        <v>1</v>
      </c>
      <c r="N29" s="21" t="b">
        <v>1</v>
      </c>
    </row>
    <row r="30">
      <c r="B30" s="82" t="inlineStr">
        <is>
          <t>Carbon pricing: sector coverage</t>
        </is>
      </c>
    </row>
    <row r="31">
      <c r="B31" s="84" t="inlineStr">
        <is>
          <t>Apply tax to power sector?</t>
        </is>
      </c>
      <c r="C31" s="84" t="inlineStr">
        <is>
          <t>switch</t>
        </is>
      </c>
      <c r="D31" s="84" t="n"/>
      <c r="E31" s="84" t="n"/>
      <c r="F31" s="84" t="b">
        <v>1</v>
      </c>
      <c r="G31" s="84" t="b">
        <v>1</v>
      </c>
      <c r="H31" s="84" t="inlineStr">
        <is>
          <t>MCovPow</t>
        </is>
      </c>
      <c r="J31" s="21" t="b">
        <v>1</v>
      </c>
      <c r="K31" s="21" t="b">
        <v>1</v>
      </c>
      <c r="L31" s="21" t="b">
        <v>1</v>
      </c>
      <c r="M31" s="21" t="b">
        <v>1</v>
      </c>
      <c r="N31" s="21" t="b">
        <v>1</v>
      </c>
    </row>
    <row r="32">
      <c r="B32" s="84" t="inlineStr">
        <is>
          <t>Apply tax to road transportation?</t>
        </is>
      </c>
      <c r="C32" s="84" t="inlineStr">
        <is>
          <t>switch</t>
        </is>
      </c>
      <c r="D32" s="84" t="n"/>
      <c r="E32" s="84" t="n"/>
      <c r="F32" s="84" t="b">
        <v>1</v>
      </c>
      <c r="G32" s="84" t="b">
        <v>1</v>
      </c>
      <c r="H32" s="84" t="inlineStr">
        <is>
          <t>MCovRod</t>
        </is>
      </c>
      <c r="J32" s="21" t="b">
        <v>1</v>
      </c>
      <c r="K32" s="21" t="b">
        <v>1</v>
      </c>
      <c r="L32" s="21" t="b">
        <v>1</v>
      </c>
      <c r="M32" s="21" t="b">
        <v>1</v>
      </c>
      <c r="N32" s="21" t="b">
        <v>1</v>
      </c>
    </row>
    <row r="33">
      <c r="B33" s="84" t="inlineStr">
        <is>
          <t>Apply tax to rail transportation?</t>
        </is>
      </c>
      <c r="C33" s="84" t="inlineStr">
        <is>
          <t>switch</t>
        </is>
      </c>
      <c r="D33" s="84" t="n"/>
      <c r="E33" s="84" t="n"/>
      <c r="F33" s="84" t="b">
        <v>1</v>
      </c>
      <c r="G33" s="84" t="b">
        <v>1</v>
      </c>
      <c r="H33" s="84" t="inlineStr">
        <is>
          <t>MCovRal</t>
        </is>
      </c>
      <c r="J33" s="21" t="b">
        <v>1</v>
      </c>
      <c r="K33" s="21" t="b">
        <v>1</v>
      </c>
      <c r="L33" s="21" t="b">
        <v>1</v>
      </c>
      <c r="M33" s="21" t="b">
        <v>1</v>
      </c>
      <c r="N33" s="21" t="b">
        <v>1</v>
      </c>
    </row>
    <row r="34">
      <c r="B34" s="84" t="inlineStr">
        <is>
          <t>Apply tax to domestic aviation?</t>
        </is>
      </c>
      <c r="C34" s="84" t="inlineStr">
        <is>
          <t>switch</t>
        </is>
      </c>
      <c r="D34" s="84" t="n"/>
      <c r="E34" s="84" t="n"/>
      <c r="F34" s="84" t="b">
        <v>1</v>
      </c>
      <c r="G34" s="84" t="b">
        <v>1</v>
      </c>
      <c r="H34" s="84" t="inlineStr">
        <is>
          <t>MCovAvi</t>
        </is>
      </c>
      <c r="J34" s="21" t="b">
        <v>1</v>
      </c>
      <c r="K34" s="21" t="b">
        <v>1</v>
      </c>
      <c r="L34" s="21" t="b">
        <v>1</v>
      </c>
      <c r="M34" s="21" t="b">
        <v>1</v>
      </c>
      <c r="N34" s="21" t="b">
        <v>1</v>
      </c>
    </row>
    <row r="35">
      <c r="B35" s="84" t="inlineStr">
        <is>
          <t>Apply tax to domestic shipping?</t>
        </is>
      </c>
      <c r="C35" s="84" t="inlineStr">
        <is>
          <t>switch</t>
        </is>
      </c>
      <c r="D35" s="84" t="n"/>
      <c r="E35" s="84" t="n"/>
      <c r="F35" s="84" t="b">
        <v>1</v>
      </c>
      <c r="G35" s="84" t="b">
        <v>1</v>
      </c>
      <c r="H35" s="84" t="inlineStr">
        <is>
          <t>MCovNav</t>
        </is>
      </c>
      <c r="J35" s="21" t="b">
        <v>1</v>
      </c>
      <c r="K35" s="21" t="b">
        <v>1</v>
      </c>
      <c r="L35" s="21" t="b">
        <v>1</v>
      </c>
      <c r="M35" s="21" t="b">
        <v>1</v>
      </c>
      <c r="N35" s="21" t="b">
        <v>1</v>
      </c>
    </row>
    <row r="36">
      <c r="B36" s="84" t="inlineStr">
        <is>
          <t>Apply tax to residential sector?</t>
        </is>
      </c>
      <c r="C36" s="84" t="inlineStr">
        <is>
          <t>switch</t>
        </is>
      </c>
      <c r="D36" s="84" t="n"/>
      <c r="E36" s="84" t="n"/>
      <c r="F36" s="84" t="b">
        <v>1</v>
      </c>
      <c r="G36" s="84" t="b">
        <v>1</v>
      </c>
      <c r="H36" s="84" t="inlineStr">
        <is>
          <t>MCovRes</t>
        </is>
      </c>
      <c r="J36" s="21" t="b">
        <v>1</v>
      </c>
      <c r="K36" s="21" t="b">
        <v>1</v>
      </c>
      <c r="L36" s="21" t="b">
        <v>1</v>
      </c>
      <c r="M36" s="21" t="b">
        <v>1</v>
      </c>
      <c r="N36" s="21" t="b">
        <v>1</v>
      </c>
    </row>
    <row r="37">
      <c r="B37" s="84" t="inlineStr">
        <is>
          <t>Apply tax to food &amp; forestry?</t>
        </is>
      </c>
      <c r="C37" s="84" t="inlineStr">
        <is>
          <t>switch</t>
        </is>
      </c>
      <c r="D37" s="84" t="n"/>
      <c r="E37" s="84" t="n"/>
      <c r="F37" s="84" t="b">
        <v>1</v>
      </c>
      <c r="G37" s="84" t="b">
        <v>1</v>
      </c>
      <c r="H37" s="84" t="inlineStr">
        <is>
          <t>MCovFoo</t>
        </is>
      </c>
      <c r="J37" s="21" t="b">
        <v>1</v>
      </c>
      <c r="K37" s="21" t="b">
        <v>1</v>
      </c>
      <c r="L37" s="21" t="b">
        <v>1</v>
      </c>
      <c r="M37" s="21" t="b">
        <v>1</v>
      </c>
      <c r="N37" s="21" t="b">
        <v>1</v>
      </c>
    </row>
    <row r="38">
      <c r="B38" s="84" t="inlineStr">
        <is>
          <t>Apply tax to services (private / public)?</t>
        </is>
      </c>
      <c r="C38" s="84" t="inlineStr">
        <is>
          <t>switch</t>
        </is>
      </c>
      <c r="D38" s="84" t="n"/>
      <c r="E38" s="84" t="n"/>
      <c r="F38" s="84" t="b">
        <v>1</v>
      </c>
      <c r="G38" s="84" t="b">
        <v>1</v>
      </c>
      <c r="H38" s="84" t="inlineStr">
        <is>
          <t>MCovSrv</t>
        </is>
      </c>
      <c r="J38" s="21" t="b">
        <v>1</v>
      </c>
      <c r="K38" s="21" t="b">
        <v>1</v>
      </c>
      <c r="L38" s="21" t="b">
        <v>1</v>
      </c>
      <c r="M38" s="21" t="b">
        <v>1</v>
      </c>
      <c r="N38" s="21" t="b">
        <v>1</v>
      </c>
    </row>
    <row r="39">
      <c r="B39" s="84" t="inlineStr">
        <is>
          <t>Apply tax to mining &amp; chemicals?</t>
        </is>
      </c>
      <c r="C39" s="84" t="inlineStr">
        <is>
          <t>switch</t>
        </is>
      </c>
      <c r="D39" s="84" t="n"/>
      <c r="E39" s="84" t="n"/>
      <c r="F39" s="84" t="b">
        <v>1</v>
      </c>
      <c r="G39" s="84" t="b">
        <v>1</v>
      </c>
      <c r="H39" s="84" t="inlineStr">
        <is>
          <t>MCovMch</t>
        </is>
      </c>
      <c r="J39" s="21" t="b">
        <v>1</v>
      </c>
      <c r="K39" s="21" t="b">
        <v>1</v>
      </c>
      <c r="L39" s="21" t="b">
        <v>1</v>
      </c>
      <c r="M39" s="21" t="b">
        <v>1</v>
      </c>
      <c r="N39" s="21" t="b">
        <v>1</v>
      </c>
    </row>
    <row r="40">
      <c r="B40" s="84" t="inlineStr">
        <is>
          <t>Apply tax to iron and steel?</t>
        </is>
      </c>
      <c r="C40" s="84" t="inlineStr">
        <is>
          <t>switch</t>
        </is>
      </c>
      <c r="D40" s="84" t="n"/>
      <c r="E40" s="84" t="n"/>
      <c r="F40" s="84" t="b">
        <v>1</v>
      </c>
      <c r="G40" s="84" t="b">
        <v>1</v>
      </c>
      <c r="H40" s="84" t="inlineStr">
        <is>
          <t>MCovIrn</t>
        </is>
      </c>
      <c r="J40" s="21" t="b">
        <v>1</v>
      </c>
      <c r="K40" s="21" t="b">
        <v>1</v>
      </c>
      <c r="L40" s="21" t="b">
        <v>1</v>
      </c>
      <c r="M40" s="21" t="b">
        <v>1</v>
      </c>
      <c r="N40" s="21" t="b">
        <v>1</v>
      </c>
    </row>
    <row r="41">
      <c r="B41" s="84" t="inlineStr">
        <is>
          <t>Apply tax to non-ferrous metals?</t>
        </is>
      </c>
      <c r="C41" s="84" t="inlineStr">
        <is>
          <t>switch</t>
        </is>
      </c>
      <c r="D41" s="84" t="n"/>
      <c r="E41" s="84" t="n"/>
      <c r="F41" s="84" t="b">
        <v>1</v>
      </c>
      <c r="G41" s="84" t="b">
        <v>1</v>
      </c>
      <c r="H41" s="84" t="inlineStr">
        <is>
          <t>MCovNfm</t>
        </is>
      </c>
      <c r="J41" s="21" t="b">
        <v>1</v>
      </c>
      <c r="K41" s="21" t="b">
        <v>1</v>
      </c>
      <c r="L41" s="21" t="b">
        <v>1</v>
      </c>
      <c r="M41" s="21" t="b">
        <v>1</v>
      </c>
      <c r="N41" s="21" t="b">
        <v>1</v>
      </c>
    </row>
    <row r="42">
      <c r="B42" s="84" t="inlineStr">
        <is>
          <t>Apply tax to machinery?</t>
        </is>
      </c>
      <c r="C42" s="84" t="inlineStr">
        <is>
          <t>switch</t>
        </is>
      </c>
      <c r="D42" s="84" t="n"/>
      <c r="E42" s="84" t="n"/>
      <c r="F42" s="84" t="b">
        <v>1</v>
      </c>
      <c r="G42" s="84" t="b">
        <v>1</v>
      </c>
      <c r="H42" s="84" t="inlineStr">
        <is>
          <t>MCovMac</t>
        </is>
      </c>
      <c r="J42" s="21" t="b">
        <v>1</v>
      </c>
      <c r="K42" s="21" t="b">
        <v>1</v>
      </c>
      <c r="L42" s="21" t="b">
        <v>1</v>
      </c>
      <c r="M42" s="21" t="b">
        <v>1</v>
      </c>
      <c r="N42" s="21" t="b">
        <v>1</v>
      </c>
    </row>
    <row r="43">
      <c r="B43" s="84" t="inlineStr">
        <is>
          <t>Apply tax to cement?</t>
        </is>
      </c>
      <c r="C43" s="84" t="inlineStr">
        <is>
          <t>switch</t>
        </is>
      </c>
      <c r="D43" s="84" t="n"/>
      <c r="E43" s="84" t="n"/>
      <c r="F43" s="84" t="b">
        <v>1</v>
      </c>
      <c r="G43" s="84" t="b">
        <v>1</v>
      </c>
      <c r="H43" s="84" t="inlineStr">
        <is>
          <t>MCovCem</t>
        </is>
      </c>
      <c r="J43" s="21" t="b">
        <v>1</v>
      </c>
      <c r="K43" s="21" t="b">
        <v>1</v>
      </c>
      <c r="L43" s="21" t="b">
        <v>1</v>
      </c>
      <c r="M43" s="21" t="b">
        <v>1</v>
      </c>
      <c r="N43" s="21" t="b">
        <v>1</v>
      </c>
    </row>
    <row r="44">
      <c r="B44" s="84" t="inlineStr">
        <is>
          <t>Apply tax to other manucfacturing?</t>
        </is>
      </c>
      <c r="C44" s="84" t="inlineStr">
        <is>
          <t>switch</t>
        </is>
      </c>
      <c r="D44" s="84" t="n"/>
      <c r="E44" s="84" t="n"/>
      <c r="F44" s="84" t="b">
        <v>1</v>
      </c>
      <c r="G44" s="84" t="b">
        <v>1</v>
      </c>
      <c r="H44" s="84" t="inlineStr">
        <is>
          <t>MCovOmn</t>
        </is>
      </c>
      <c r="J44" s="21" t="b">
        <v>1</v>
      </c>
      <c r="K44" s="21" t="b">
        <v>1</v>
      </c>
      <c r="L44" s="21" t="b">
        <v>1</v>
      </c>
      <c r="M44" s="21" t="b">
        <v>1</v>
      </c>
      <c r="N44" s="21" t="b">
        <v>1</v>
      </c>
    </row>
    <row r="45">
      <c r="B45" s="84" t="inlineStr">
        <is>
          <t>Apply tax to construction?</t>
        </is>
      </c>
      <c r="C45" s="84" t="inlineStr">
        <is>
          <t>switch</t>
        </is>
      </c>
      <c r="D45" s="84" t="n"/>
      <c r="E45" s="84" t="n"/>
      <c r="F45" s="84" t="b">
        <v>1</v>
      </c>
      <c r="G45" s="84" t="b">
        <v>1</v>
      </c>
      <c r="H45" s="84" t="inlineStr">
        <is>
          <t>MCovCst</t>
        </is>
      </c>
      <c r="J45" s="21" t="b">
        <v>1</v>
      </c>
      <c r="K45" s="21" t="b">
        <v>1</v>
      </c>
      <c r="L45" s="21" t="b">
        <v>1</v>
      </c>
      <c r="M45" s="21" t="b">
        <v>1</v>
      </c>
      <c r="N45" s="21" t="b">
        <v>1</v>
      </c>
    </row>
    <row r="46">
      <c r="B46" s="84" t="inlineStr">
        <is>
          <t>Apply tax to fuel transformation?</t>
        </is>
      </c>
      <c r="C46" s="84" t="inlineStr">
        <is>
          <t>switch</t>
        </is>
      </c>
      <c r="D46" s="84" t="n"/>
      <c r="E46" s="84" t="n"/>
      <c r="F46" s="84" t="b">
        <v>1</v>
      </c>
      <c r="G46" s="84" t="b">
        <v>1</v>
      </c>
      <c r="H46" s="84" t="inlineStr">
        <is>
          <t>MCovFtr</t>
        </is>
      </c>
      <c r="J46" s="21" t="b">
        <v>1</v>
      </c>
      <c r="K46" s="21" t="b">
        <v>1</v>
      </c>
      <c r="L46" s="21" t="b">
        <v>1</v>
      </c>
      <c r="M46" s="21" t="b">
        <v>1</v>
      </c>
      <c r="N46" s="21" t="b">
        <v>1</v>
      </c>
    </row>
    <row r="47">
      <c r="B47" s="84" t="inlineStr">
        <is>
          <t>Apply tax to other energy use?</t>
        </is>
      </c>
      <c r="C47" s="84" t="inlineStr">
        <is>
          <t>switch</t>
        </is>
      </c>
      <c r="D47" s="84" t="n"/>
      <c r="E47" s="84" t="n"/>
      <c r="F47" s="84" t="b">
        <v>1</v>
      </c>
      <c r="G47" s="84" t="b">
        <v>1</v>
      </c>
      <c r="H47" s="84" t="inlineStr">
        <is>
          <t>MCovOen</t>
        </is>
      </c>
      <c r="J47" s="85" t="b">
        <v>0</v>
      </c>
      <c r="K47" s="85" t="b">
        <v>0</v>
      </c>
      <c r="L47" s="85" t="b">
        <v>0</v>
      </c>
      <c r="M47" s="85" t="b">
        <v>0</v>
      </c>
      <c r="N47" s="85" t="b">
        <v>0</v>
      </c>
    </row>
    <row r="48">
      <c r="B48" s="82" t="inlineStr">
        <is>
          <t>Exemptions phaseout</t>
        </is>
      </c>
    </row>
    <row r="49">
      <c r="B49" s="84" t="inlineStr">
        <is>
          <t>Apply exemption phaseout?</t>
        </is>
      </c>
      <c r="C49" s="84" t="inlineStr">
        <is>
          <t>switch</t>
        </is>
      </c>
      <c r="D49" s="84" t="n"/>
      <c r="E49" s="84" t="n"/>
      <c r="F49" s="84" t="b">
        <v>0</v>
      </c>
      <c r="G49" s="84" t="b">
        <v>0</v>
      </c>
      <c r="H49" s="84" t="inlineStr">
        <is>
          <t>ExemptPhaseout</t>
        </is>
      </c>
      <c r="J49" s="21" t="b">
        <v>0</v>
      </c>
      <c r="K49" s="21" t="b">
        <v>0</v>
      </c>
      <c r="L49" s="21" t="b">
        <v>0</v>
      </c>
      <c r="M49" s="21" t="b">
        <v>0</v>
      </c>
      <c r="N49" s="21" t="b">
        <v>0</v>
      </c>
    </row>
    <row r="50">
      <c r="B50" s="84" t="inlineStr">
        <is>
          <t>Year to start exemption phaseout (if applicable)</t>
        </is>
      </c>
      <c r="C50" s="84" t="inlineStr">
        <is>
          <t>year</t>
        </is>
      </c>
      <c r="D50" s="84" t="n"/>
      <c r="E50" s="84" t="n"/>
      <c r="F50" s="84" t="n">
        <v>2027</v>
      </c>
      <c r="G50" s="84" t="n">
        <v>2027</v>
      </c>
      <c r="H50" s="84" t="inlineStr">
        <is>
          <t>YearPha</t>
        </is>
      </c>
      <c r="J50" s="21" t="n">
        <v>2027</v>
      </c>
      <c r="K50" s="21" t="n">
        <v>2027</v>
      </c>
      <c r="L50" s="21" t="n">
        <v>2027</v>
      </c>
      <c r="M50" s="21" t="n">
        <v>2027</v>
      </c>
      <c r="N50" s="21" t="n">
        <v>2027</v>
      </c>
    </row>
    <row r="51">
      <c r="B51" s="84" t="inlineStr">
        <is>
          <t>Period to reach full exemption phaseout (if applicable)</t>
        </is>
      </c>
      <c r="C51" s="84" t="inlineStr">
        <is>
          <t>year</t>
        </is>
      </c>
      <c r="D51" s="84" t="n"/>
      <c r="E51" s="84" t="n"/>
      <c r="F51" s="84" t="n">
        <v>5</v>
      </c>
      <c r="G51" s="84" t="n">
        <v>5</v>
      </c>
      <c r="H51" s="84" t="inlineStr">
        <is>
          <t>ExemptPhaseoutPeriod</t>
        </is>
      </c>
      <c r="J51" s="21" t="n">
        <v>5</v>
      </c>
      <c r="K51" s="21" t="n">
        <v>5</v>
      </c>
      <c r="L51" s="21" t="n">
        <v>5</v>
      </c>
      <c r="M51" s="21" t="n">
        <v>5</v>
      </c>
      <c r="N51" s="21" t="n">
        <v>5</v>
      </c>
    </row>
    <row r="52">
      <c r="B52" s="82" t="inlineStr">
        <is>
          <t>Feebates: Starting and End Date</t>
        </is>
      </c>
    </row>
    <row r="53">
      <c r="B53" s="84" t="inlineStr">
        <is>
          <t>Start date</t>
        </is>
      </c>
      <c r="C53" s="84" t="n"/>
      <c r="D53" s="84" t="n"/>
      <c r="E53" s="84" t="n"/>
      <c r="F53" s="84" t="n">
        <v>2027</v>
      </c>
      <c r="G53" s="84" t="n">
        <v>2027</v>
      </c>
      <c r="H53" s="84" t="inlineStr">
        <is>
          <t>D_FeebateIntro</t>
        </is>
      </c>
      <c r="J53" s="21" t="n">
        <v>2027</v>
      </c>
      <c r="K53" s="21" t="n">
        <v>2027</v>
      </c>
      <c r="L53" s="21" t="n">
        <v>2027</v>
      </c>
      <c r="M53" s="85" t="n">
        <v>2027</v>
      </c>
      <c r="N53" s="21" t="n">
        <v>2027</v>
      </c>
    </row>
    <row r="54">
      <c r="B54" s="84" t="inlineStr">
        <is>
          <t>Target date</t>
        </is>
      </c>
      <c r="C54" s="84" t="n"/>
      <c r="D54" s="84" t="n"/>
      <c r="E54" s="84" t="n"/>
      <c r="F54" s="84" t="n">
        <v>2035</v>
      </c>
      <c r="G54" s="84" t="n">
        <v>2035</v>
      </c>
      <c r="H54" s="84" t="inlineStr">
        <is>
          <t>D_FeebateOutro</t>
        </is>
      </c>
      <c r="J54" s="21" t="n">
        <v>2035</v>
      </c>
      <c r="K54" s="21" t="n">
        <v>2035</v>
      </c>
      <c r="L54" s="21" t="n">
        <v>2035</v>
      </c>
      <c r="M54" s="85" t="n">
        <v>2030</v>
      </c>
      <c r="N54" s="21" t="n">
        <v>2035</v>
      </c>
    </row>
    <row r="55">
      <c r="B55" s="82" t="inlineStr">
        <is>
          <t>Feebates: Feebate starting rate</t>
        </is>
      </c>
    </row>
    <row r="56">
      <c r="B56" s="84" t="inlineStr">
        <is>
          <t>Power sector</t>
        </is>
      </c>
      <c r="C56" s="84" t="inlineStr">
        <is>
          <t>USD/tCO2</t>
        </is>
      </c>
      <c r="D56" s="84" t="n"/>
      <c r="E56" s="84" t="n"/>
      <c r="F56" s="84" t="n">
        <v>0</v>
      </c>
      <c r="G56" s="84" t="n">
        <v>0</v>
      </c>
      <c r="H56" s="84" t="inlineStr">
        <is>
          <t>D_Feb_Level_Start_Pow</t>
        </is>
      </c>
      <c r="J56" s="21" t="n">
        <v>0</v>
      </c>
      <c r="K56" s="21" t="n">
        <v>0</v>
      </c>
      <c r="L56" s="21" t="n">
        <v>0</v>
      </c>
      <c r="M56" s="21" t="n">
        <v>0</v>
      </c>
      <c r="N56" s="21" t="n">
        <v>0</v>
      </c>
    </row>
    <row r="57">
      <c r="B57" s="84" t="inlineStr">
        <is>
          <t>Transport</t>
        </is>
      </c>
      <c r="C57" s="84" t="inlineStr">
        <is>
          <t>USD/tCO2</t>
        </is>
      </c>
      <c r="D57" s="84" t="n"/>
      <c r="E57" s="84" t="n"/>
      <c r="F57" s="84" t="n">
        <v>0</v>
      </c>
      <c r="G57" s="84" t="n">
        <v>0</v>
      </c>
      <c r="H57" s="84" t="inlineStr">
        <is>
          <t>D_Feb_Level_Start_Trans</t>
        </is>
      </c>
      <c r="J57" s="21" t="n">
        <v>0</v>
      </c>
      <c r="K57" s="21" t="n">
        <v>0</v>
      </c>
      <c r="L57" s="21" t="n">
        <v>0</v>
      </c>
      <c r="M57" s="85" t="n">
        <v>10</v>
      </c>
      <c r="N57" s="21" t="n">
        <v>0</v>
      </c>
    </row>
    <row r="58">
      <c r="B58" s="84" t="inlineStr">
        <is>
          <t>Residential</t>
        </is>
      </c>
      <c r="C58" s="84" t="inlineStr">
        <is>
          <t>USD/tCO2</t>
        </is>
      </c>
      <c r="D58" s="84" t="n"/>
      <c r="E58" s="84" t="n"/>
      <c r="F58" s="84" t="n">
        <v>0</v>
      </c>
      <c r="G58" s="84" t="n">
        <v>0</v>
      </c>
      <c r="H58" s="84" t="inlineStr">
        <is>
          <t>D_Feb_Level_Start_Res</t>
        </is>
      </c>
      <c r="J58" s="21" t="n">
        <v>0</v>
      </c>
      <c r="K58" s="21" t="n">
        <v>0</v>
      </c>
      <c r="L58" s="21" t="n">
        <v>0</v>
      </c>
      <c r="M58" s="21" t="n">
        <v>0</v>
      </c>
      <c r="N58" s="21" t="n">
        <v>0</v>
      </c>
    </row>
    <row r="59">
      <c r="B59" s="84" t="inlineStr">
        <is>
          <t>Industry</t>
        </is>
      </c>
      <c r="C59" s="84" t="inlineStr">
        <is>
          <t>USD/tCO2</t>
        </is>
      </c>
      <c r="D59" s="84" t="n"/>
      <c r="E59" s="84" t="n"/>
      <c r="F59" s="84" t="n">
        <v>0</v>
      </c>
      <c r="G59" s="84" t="n">
        <v>0</v>
      </c>
      <c r="H59" s="84" t="inlineStr">
        <is>
          <t>D_Feb_Level_Start_Ind</t>
        </is>
      </c>
      <c r="J59" s="21" t="n">
        <v>0</v>
      </c>
      <c r="K59" s="21" t="n">
        <v>0</v>
      </c>
      <c r="L59" s="21" t="n">
        <v>0</v>
      </c>
      <c r="M59" s="85" t="n">
        <v>5</v>
      </c>
      <c r="N59" s="21" t="n">
        <v>0</v>
      </c>
    </row>
    <row r="60">
      <c r="B60" s="82" t="inlineStr">
        <is>
          <t>Feebates: Feebate target rate</t>
        </is>
      </c>
    </row>
    <row r="61">
      <c r="B61" s="84" t="inlineStr">
        <is>
          <t>Power sector</t>
        </is>
      </c>
      <c r="C61" s="84" t="inlineStr">
        <is>
          <t>USD/tCO2</t>
        </is>
      </c>
      <c r="D61" s="84" t="n"/>
      <c r="E61" s="84" t="n"/>
      <c r="F61" s="84" t="n">
        <v>0</v>
      </c>
      <c r="G61" s="84" t="n">
        <v>0</v>
      </c>
      <c r="H61" s="84" t="inlineStr">
        <is>
          <t>D_Feb_Level_Target_Pow</t>
        </is>
      </c>
      <c r="J61" s="21" t="n">
        <v>0</v>
      </c>
      <c r="K61" s="21" t="n">
        <v>0</v>
      </c>
      <c r="L61" s="21" t="n">
        <v>0</v>
      </c>
      <c r="M61" s="21" t="n">
        <v>0</v>
      </c>
      <c r="N61" s="21" t="n">
        <v>0</v>
      </c>
    </row>
    <row r="62">
      <c r="B62" s="84" t="inlineStr">
        <is>
          <t>Transport</t>
        </is>
      </c>
      <c r="C62" s="84" t="inlineStr">
        <is>
          <t>USD/tCO2</t>
        </is>
      </c>
      <c r="D62" s="84" t="n"/>
      <c r="E62" s="84" t="n"/>
      <c r="F62" s="84" t="n">
        <v>0</v>
      </c>
      <c r="G62" s="84" t="n">
        <v>0</v>
      </c>
      <c r="H62" s="84" t="inlineStr">
        <is>
          <t>D_Feb_Level_Target_Trans</t>
        </is>
      </c>
      <c r="J62" s="21" t="n">
        <v>0</v>
      </c>
      <c r="K62" s="21" t="n">
        <v>0</v>
      </c>
      <c r="L62" s="21" t="n">
        <v>0</v>
      </c>
      <c r="M62" s="85" t="n">
        <v>50</v>
      </c>
      <c r="N62" s="21" t="n">
        <v>0</v>
      </c>
    </row>
    <row r="63">
      <c r="B63" s="84" t="inlineStr">
        <is>
          <t>Residential</t>
        </is>
      </c>
      <c r="C63" s="84" t="inlineStr">
        <is>
          <t>USD/tCO2</t>
        </is>
      </c>
      <c r="D63" s="84" t="n"/>
      <c r="E63" s="84" t="n"/>
      <c r="F63" s="84" t="n">
        <v>0</v>
      </c>
      <c r="G63" s="84" t="n">
        <v>0</v>
      </c>
      <c r="H63" s="84" t="inlineStr">
        <is>
          <t>D_Feb_Level_Target_Res</t>
        </is>
      </c>
      <c r="J63" s="21" t="n">
        <v>0</v>
      </c>
      <c r="K63" s="21" t="n">
        <v>0</v>
      </c>
      <c r="L63" s="21" t="n">
        <v>0</v>
      </c>
      <c r="M63" s="21" t="n">
        <v>0</v>
      </c>
      <c r="N63" s="21" t="n">
        <v>0</v>
      </c>
    </row>
    <row r="64">
      <c r="B64" s="84" t="inlineStr">
        <is>
          <t>Industry</t>
        </is>
      </c>
      <c r="C64" s="84" t="inlineStr">
        <is>
          <t>USD/tCO2</t>
        </is>
      </c>
      <c r="D64" s="84" t="n"/>
      <c r="E64" s="84" t="n"/>
      <c r="F64" s="84" t="n">
        <v>0</v>
      </c>
      <c r="G64" s="84" t="n">
        <v>0</v>
      </c>
      <c r="H64" s="84" t="inlineStr">
        <is>
          <t>D_Feb_Level_Target_Ind</t>
        </is>
      </c>
      <c r="J64" s="21" t="n">
        <v>0</v>
      </c>
      <c r="K64" s="21" t="n">
        <v>0</v>
      </c>
      <c r="L64" s="21" t="n">
        <v>0</v>
      </c>
      <c r="M64" s="85" t="n">
        <v>25</v>
      </c>
      <c r="N64" s="21" t="n">
        <v>0</v>
      </c>
    </row>
    <row r="65">
      <c r="B65" s="82" t="inlineStr">
        <is>
          <t>Feebates sector coverage</t>
        </is>
      </c>
    </row>
    <row r="66">
      <c r="B66" s="84" t="inlineStr">
        <is>
          <t>Apply tax to power sector?</t>
        </is>
      </c>
      <c r="C66" s="84" t="inlineStr">
        <is>
          <t>switch</t>
        </is>
      </c>
      <c r="D66" s="84" t="n"/>
      <c r="E66" s="84" t="n"/>
      <c r="F66" s="84" t="b">
        <v>0</v>
      </c>
      <c r="G66" s="84" t="b">
        <v>1</v>
      </c>
      <c r="H66" s="84" t="n"/>
      <c r="J66" s="21" t="b">
        <v>0</v>
      </c>
      <c r="K66" s="21" t="b">
        <v>0</v>
      </c>
      <c r="L66" s="21" t="b">
        <v>0</v>
      </c>
      <c r="M66" s="21" t="b">
        <v>0</v>
      </c>
      <c r="N66" s="21" t="b">
        <v>0</v>
      </c>
    </row>
    <row r="67">
      <c r="B67" s="84" t="inlineStr">
        <is>
          <t>Apply tax to road transportation?</t>
        </is>
      </c>
      <c r="C67" s="84" t="n"/>
      <c r="D67" s="84" t="n"/>
      <c r="E67" s="84" t="n"/>
      <c r="F67" s="84" t="b">
        <v>0</v>
      </c>
      <c r="G67" s="84" t="b">
        <v>0</v>
      </c>
      <c r="H67" s="84" t="n"/>
      <c r="J67" s="21" t="b">
        <v>0</v>
      </c>
      <c r="K67" s="21" t="b">
        <v>0</v>
      </c>
      <c r="L67" s="21" t="b">
        <v>0</v>
      </c>
      <c r="M67" s="85" t="b">
        <v>1</v>
      </c>
      <c r="N67" s="21" t="b">
        <v>0</v>
      </c>
    </row>
    <row r="68">
      <c r="B68" s="84" t="inlineStr">
        <is>
          <t>Apply tax to rail transportation?</t>
        </is>
      </c>
      <c r="C68" s="84" t="n"/>
      <c r="D68" s="84" t="n"/>
      <c r="E68" s="84" t="n"/>
      <c r="F68" s="84" t="b">
        <v>0</v>
      </c>
      <c r="G68" s="84" t="b">
        <v>0</v>
      </c>
      <c r="H68" s="84" t="n"/>
      <c r="J68" s="21" t="b">
        <v>0</v>
      </c>
      <c r="K68" s="21" t="b">
        <v>0</v>
      </c>
      <c r="L68" s="21" t="b">
        <v>0</v>
      </c>
      <c r="M68" s="21" t="b">
        <v>0</v>
      </c>
      <c r="N68" s="21" t="b">
        <v>0</v>
      </c>
    </row>
    <row r="69">
      <c r="B69" s="84" t="inlineStr">
        <is>
          <t>Apply tax to domestic aviation?</t>
        </is>
      </c>
      <c r="C69" s="84" t="n"/>
      <c r="D69" s="84" t="n"/>
      <c r="E69" s="84" t="n"/>
      <c r="F69" s="84" t="b">
        <v>0</v>
      </c>
      <c r="G69" s="84" t="b">
        <v>0</v>
      </c>
      <c r="H69" s="84" t="n"/>
      <c r="J69" s="21" t="b">
        <v>0</v>
      </c>
      <c r="K69" s="21" t="b">
        <v>0</v>
      </c>
      <c r="L69" s="21" t="b">
        <v>0</v>
      </c>
      <c r="M69" s="21" t="b">
        <v>0</v>
      </c>
      <c r="N69" s="21" t="b">
        <v>0</v>
      </c>
    </row>
    <row r="70">
      <c r="B70" s="84" t="inlineStr">
        <is>
          <t>Apply tax to domestic shipping?</t>
        </is>
      </c>
      <c r="C70" s="84" t="n"/>
      <c r="D70" s="84" t="n"/>
      <c r="E70" s="84" t="n"/>
      <c r="F70" s="84" t="b">
        <v>0</v>
      </c>
      <c r="G70" s="84" t="b">
        <v>0</v>
      </c>
      <c r="H70" s="84" t="n"/>
      <c r="J70" s="21" t="b">
        <v>0</v>
      </c>
      <c r="K70" s="21" t="b">
        <v>0</v>
      </c>
      <c r="L70" s="21" t="b">
        <v>0</v>
      </c>
      <c r="M70" s="21" t="b">
        <v>0</v>
      </c>
      <c r="N70" s="21" t="b">
        <v>0</v>
      </c>
    </row>
    <row r="71">
      <c r="B71" s="84" t="inlineStr">
        <is>
          <t>Apply tax to residential sector?</t>
        </is>
      </c>
      <c r="C71" s="84" t="inlineStr">
        <is>
          <t>switch</t>
        </is>
      </c>
      <c r="D71" s="84" t="n"/>
      <c r="E71" s="84" t="n"/>
      <c r="F71" s="84" t="b">
        <v>0</v>
      </c>
      <c r="G71" s="84" t="b">
        <v>1</v>
      </c>
      <c r="H71" s="84" t="n"/>
      <c r="J71" s="21" t="b">
        <v>0</v>
      </c>
      <c r="K71" s="21" t="b">
        <v>0</v>
      </c>
      <c r="L71" s="21" t="b">
        <v>0</v>
      </c>
      <c r="M71" s="21" t="b">
        <v>0</v>
      </c>
      <c r="N71" s="21" t="b">
        <v>0</v>
      </c>
    </row>
    <row r="72">
      <c r="B72" s="84" t="inlineStr">
        <is>
          <t>Apply tax to food &amp; forestry?</t>
        </is>
      </c>
      <c r="C72" s="84" t="n"/>
      <c r="D72" s="84" t="n"/>
      <c r="E72" s="84" t="n"/>
      <c r="F72" s="84" t="b">
        <v>0</v>
      </c>
      <c r="G72" s="84" t="b">
        <v>1</v>
      </c>
      <c r="H72" s="84" t="n"/>
      <c r="J72" s="21" t="b">
        <v>0</v>
      </c>
      <c r="K72" s="21" t="b">
        <v>0</v>
      </c>
      <c r="L72" s="21" t="b">
        <v>0</v>
      </c>
      <c r="M72" s="21" t="b">
        <v>0</v>
      </c>
      <c r="N72" s="21" t="b">
        <v>0</v>
      </c>
    </row>
    <row r="73">
      <c r="B73" s="84" t="inlineStr">
        <is>
          <t>Apply tax to services (private / public)?</t>
        </is>
      </c>
      <c r="C73" s="84" t="n"/>
      <c r="D73" s="84" t="n"/>
      <c r="E73" s="84" t="n"/>
      <c r="F73" s="84" t="b">
        <v>0</v>
      </c>
      <c r="G73" s="84" t="b">
        <v>1</v>
      </c>
      <c r="H73" s="84" t="n"/>
      <c r="J73" s="21" t="b">
        <v>0</v>
      </c>
      <c r="K73" s="21" t="b">
        <v>0</v>
      </c>
      <c r="L73" s="21" t="b">
        <v>0</v>
      </c>
      <c r="M73" s="21" t="b">
        <v>0</v>
      </c>
      <c r="N73" s="21" t="b">
        <v>0</v>
      </c>
    </row>
    <row r="74">
      <c r="B74" s="84" t="inlineStr">
        <is>
          <t>Apply tax to mining &amp; chemicals?</t>
        </is>
      </c>
      <c r="C74" s="84" t="n"/>
      <c r="D74" s="84" t="n"/>
      <c r="E74" s="84" t="n"/>
      <c r="F74" s="84" t="b">
        <v>1</v>
      </c>
      <c r="G74" s="84" t="b">
        <v>1</v>
      </c>
      <c r="H74" s="84" t="n"/>
      <c r="J74" s="21" t="b">
        <v>1</v>
      </c>
      <c r="K74" s="21" t="b">
        <v>1</v>
      </c>
      <c r="L74" s="21" t="b">
        <v>1</v>
      </c>
      <c r="M74" s="85" t="b">
        <v>1</v>
      </c>
      <c r="N74" s="21" t="b">
        <v>1</v>
      </c>
    </row>
    <row r="75">
      <c r="B75" s="84" t="inlineStr">
        <is>
          <t>Apply tax to iron and steel?</t>
        </is>
      </c>
      <c r="C75" s="84" t="n"/>
      <c r="D75" s="84" t="n"/>
      <c r="E75" s="84" t="n"/>
      <c r="F75" s="84" t="b">
        <v>0</v>
      </c>
      <c r="G75" s="84" t="b">
        <v>1</v>
      </c>
      <c r="H75" s="84" t="n"/>
      <c r="J75" s="21" t="b">
        <v>0</v>
      </c>
      <c r="K75" s="21" t="b">
        <v>0</v>
      </c>
      <c r="L75" s="21" t="b">
        <v>0</v>
      </c>
      <c r="M75" s="85" t="b">
        <v>1</v>
      </c>
      <c r="N75" s="21" t="b">
        <v>0</v>
      </c>
    </row>
    <row r="76">
      <c r="B76" s="84" t="inlineStr">
        <is>
          <t>Apply tax to non-ferrous metals?</t>
        </is>
      </c>
      <c r="C76" s="84" t="n"/>
      <c r="D76" s="84" t="n"/>
      <c r="E76" s="84" t="n"/>
      <c r="F76" s="84" t="b">
        <v>1</v>
      </c>
      <c r="G76" s="84" t="b">
        <v>1</v>
      </c>
      <c r="H76" s="84" t="n"/>
      <c r="J76" s="21" t="b">
        <v>1</v>
      </c>
      <c r="K76" s="21" t="b">
        <v>1</v>
      </c>
      <c r="L76" s="21" t="b">
        <v>1</v>
      </c>
      <c r="M76" s="21" t="b">
        <v>1</v>
      </c>
      <c r="N76" s="21" t="b">
        <v>1</v>
      </c>
    </row>
    <row r="77">
      <c r="B77" s="84" t="inlineStr">
        <is>
          <t>Apply tax to machinery?</t>
        </is>
      </c>
      <c r="C77" s="84" t="n"/>
      <c r="D77" s="84" t="n"/>
      <c r="E77" s="84" t="n"/>
      <c r="F77" s="84" t="b">
        <v>1</v>
      </c>
      <c r="G77" s="84" t="b">
        <v>1</v>
      </c>
      <c r="H77" s="84" t="n"/>
      <c r="J77" s="21" t="b">
        <v>1</v>
      </c>
      <c r="K77" s="21" t="b">
        <v>1</v>
      </c>
      <c r="L77" s="21" t="b">
        <v>1</v>
      </c>
      <c r="M77" s="21" t="b">
        <v>1</v>
      </c>
      <c r="N77" s="21" t="b">
        <v>1</v>
      </c>
    </row>
    <row r="78">
      <c r="B78" s="84" t="inlineStr">
        <is>
          <t>Apply tax to cement?</t>
        </is>
      </c>
      <c r="C78" s="84" t="n"/>
      <c r="D78" s="84" t="n"/>
      <c r="E78" s="84" t="n"/>
      <c r="F78" s="84" t="b">
        <v>1</v>
      </c>
      <c r="G78" s="84" t="b">
        <v>1</v>
      </c>
      <c r="H78" s="84" t="n"/>
      <c r="J78" s="21" t="b">
        <v>1</v>
      </c>
      <c r="K78" s="21" t="b">
        <v>1</v>
      </c>
      <c r="L78" s="21" t="b">
        <v>1</v>
      </c>
      <c r="M78" s="21" t="b">
        <v>1</v>
      </c>
      <c r="N78" s="21" t="b">
        <v>1</v>
      </c>
    </row>
    <row r="79">
      <c r="B79" s="84" t="inlineStr">
        <is>
          <t>Apply tax to other manucfacturing?</t>
        </is>
      </c>
      <c r="C79" s="84" t="n"/>
      <c r="D79" s="84" t="n"/>
      <c r="E79" s="84" t="n"/>
      <c r="F79" s="84" t="b">
        <v>1</v>
      </c>
      <c r="G79" s="84" t="b">
        <v>1</v>
      </c>
      <c r="H79" s="84" t="n"/>
      <c r="J79" s="21" t="b">
        <v>1</v>
      </c>
      <c r="K79" s="21" t="b">
        <v>1</v>
      </c>
      <c r="L79" s="21" t="b">
        <v>1</v>
      </c>
      <c r="M79" s="21" t="b">
        <v>1</v>
      </c>
      <c r="N79" s="21" t="b">
        <v>1</v>
      </c>
    </row>
    <row r="80">
      <c r="B80" s="84" t="inlineStr">
        <is>
          <t>Apply tax to construction?</t>
        </is>
      </c>
      <c r="C80" s="84" t="n"/>
      <c r="D80" s="84" t="n"/>
      <c r="E80" s="84" t="n"/>
      <c r="F80" s="84" t="b">
        <v>1</v>
      </c>
      <c r="G80" s="84" t="b">
        <v>1</v>
      </c>
      <c r="H80" s="84" t="n"/>
      <c r="J80" s="21" t="b">
        <v>1</v>
      </c>
      <c r="K80" s="21" t="b">
        <v>1</v>
      </c>
      <c r="L80" s="21" t="b">
        <v>1</v>
      </c>
      <c r="M80" s="21" t="b">
        <v>1</v>
      </c>
      <c r="N80" s="21" t="b">
        <v>1</v>
      </c>
    </row>
    <row r="81">
      <c r="B81" s="84" t="inlineStr">
        <is>
          <t>Apply tax to fuel transformation?</t>
        </is>
      </c>
      <c r="C81" s="84" t="n"/>
      <c r="D81" s="84" t="n"/>
      <c r="E81" s="84" t="n"/>
      <c r="F81" s="84" t="b">
        <v>1</v>
      </c>
      <c r="G81" s="84" t="b">
        <v>1</v>
      </c>
      <c r="H81" s="84" t="n"/>
      <c r="J81" s="21" t="b">
        <v>1</v>
      </c>
      <c r="K81" s="21" t="b">
        <v>1</v>
      </c>
      <c r="L81" s="21" t="b">
        <v>1</v>
      </c>
      <c r="M81" s="21" t="b">
        <v>1</v>
      </c>
      <c r="N81" s="21" t="b">
        <v>1</v>
      </c>
    </row>
    <row r="82">
      <c r="B82" s="84" t="inlineStr">
        <is>
          <t>Apply tax to other energy use?</t>
        </is>
      </c>
      <c r="C82" s="84" t="n"/>
      <c r="D82" s="84" t="n"/>
      <c r="E82" s="84" t="n"/>
      <c r="F82" s="84" t="b">
        <v>1</v>
      </c>
      <c r="G82" s="84" t="b">
        <v>1</v>
      </c>
      <c r="H82" s="84" t="n"/>
      <c r="J82" s="21" t="b">
        <v>1</v>
      </c>
      <c r="K82" s="21" t="b">
        <v>1</v>
      </c>
      <c r="L82" s="21" t="b">
        <v>1</v>
      </c>
      <c r="M82" s="21" t="b">
        <v>1</v>
      </c>
      <c r="N82" s="21" t="b">
        <v>1</v>
      </c>
    </row>
    <row r="83">
      <c r="B83" s="82" t="inlineStr">
        <is>
          <t>ETS Main Characteristics</t>
        </is>
      </c>
    </row>
    <row r="84">
      <c r="B84" s="84" t="inlineStr">
        <is>
          <t>Apply new ETS?</t>
        </is>
      </c>
      <c r="C84" s="84" t="n"/>
      <c r="D84" s="84" t="n"/>
      <c r="E84" s="84" t="n"/>
      <c r="F84" s="84" t="inlineStr">
        <is>
          <t>No</t>
        </is>
      </c>
      <c r="G84" s="84" t="inlineStr">
        <is>
          <t>No</t>
        </is>
      </c>
      <c r="H84" s="84" t="inlineStr">
        <is>
          <t>D_NewETS</t>
        </is>
      </c>
      <c r="J84" s="21" t="inlineStr">
        <is>
          <t>No</t>
        </is>
      </c>
      <c r="K84" s="21" t="inlineStr">
        <is>
          <t>No</t>
        </is>
      </c>
      <c r="L84" s="21" t="inlineStr">
        <is>
          <t>No</t>
        </is>
      </c>
      <c r="M84" s="21" t="inlineStr">
        <is>
          <t>No</t>
        </is>
      </c>
      <c r="N84" s="85" t="inlineStr">
        <is>
          <t>Yes</t>
        </is>
      </c>
    </row>
    <row r="85">
      <c r="B85" s="84" t="inlineStr">
        <is>
          <t>Change Relative to Baseline in Start Year</t>
        </is>
      </c>
      <c r="C85" s="84" t="n"/>
      <c r="D85" s="84" t="n"/>
      <c r="E85" s="84" t="n"/>
      <c r="F85" s="84" t="n">
        <v>0</v>
      </c>
      <c r="G85" s="84" t="n">
        <v>0</v>
      </c>
      <c r="H85" s="84" t="inlineStr">
        <is>
          <t>D_ETSChangeRelStart</t>
        </is>
      </c>
      <c r="J85" s="21" t="n">
        <v>0</v>
      </c>
      <c r="K85" s="21" t="n">
        <v>0</v>
      </c>
      <c r="L85" s="21" t="n">
        <v>0</v>
      </c>
      <c r="M85" s="21" t="n">
        <v>0</v>
      </c>
      <c r="N85" s="85" t="n">
        <v>-0.05</v>
      </c>
    </row>
    <row r="86">
      <c r="B86" s="84" t="inlineStr">
        <is>
          <t>Change Relative to Baseline in Target Year</t>
        </is>
      </c>
      <c r="C86" s="84" t="n"/>
      <c r="D86" s="84" t="n"/>
      <c r="E86" s="84" t="n"/>
      <c r="F86" s="84" t="n">
        <v>0</v>
      </c>
      <c r="G86" s="84" t="n">
        <v>0</v>
      </c>
      <c r="H86" s="84" t="inlineStr">
        <is>
          <t>D_ETSChangeRelTarget</t>
        </is>
      </c>
      <c r="J86" s="21" t="n">
        <v>0</v>
      </c>
      <c r="K86" s="21" t="n">
        <v>0</v>
      </c>
      <c r="L86" s="21" t="n">
        <v>0</v>
      </c>
      <c r="M86" s="21" t="n">
        <v>0</v>
      </c>
      <c r="N86" s="85" t="n">
        <v>-0.2</v>
      </c>
    </row>
    <row r="87">
      <c r="B87" s="84" t="inlineStr">
        <is>
          <t>Cap continuation after target year?</t>
        </is>
      </c>
      <c r="C87" s="84" t="n"/>
      <c r="D87" s="84" t="n"/>
      <c r="E87" s="84" t="n"/>
      <c r="F87" s="84" t="inlineStr">
        <is>
          <t>Constant</t>
        </is>
      </c>
      <c r="G87" s="84" t="inlineStr">
        <is>
          <t>KeepRelativeCapConstant</t>
        </is>
      </c>
      <c r="H87" s="84" t="inlineStr">
        <is>
          <t>D_ETSCapCont</t>
        </is>
      </c>
      <c r="J87" s="21" t="inlineStr">
        <is>
          <t>Constant</t>
        </is>
      </c>
      <c r="K87" s="21" t="inlineStr">
        <is>
          <t>Constant</t>
        </is>
      </c>
      <c r="L87" s="21" t="inlineStr">
        <is>
          <t>Constant</t>
        </is>
      </c>
      <c r="M87" s="21" t="inlineStr">
        <is>
          <t>Constant</t>
        </is>
      </c>
      <c r="N87" s="85" t="inlineStr">
        <is>
          <t>Constant</t>
        </is>
      </c>
    </row>
    <row r="88">
      <c r="B88" s="84" t="inlineStr">
        <is>
          <t>ETS Start Year</t>
        </is>
      </c>
      <c r="C88" s="84" t="n"/>
      <c r="D88" s="84" t="n"/>
      <c r="E88" s="84" t="n"/>
      <c r="F88" s="84" t="n">
        <v>2027</v>
      </c>
      <c r="G88" s="84" t="n">
        <v>2026</v>
      </c>
      <c r="H88" s="84" t="inlineStr">
        <is>
          <t>D_ETSIntro</t>
        </is>
      </c>
      <c r="J88" s="21" t="n">
        <v>2027</v>
      </c>
      <c r="K88" s="21" t="n">
        <v>2027</v>
      </c>
      <c r="L88" s="21" t="n">
        <v>2027</v>
      </c>
      <c r="M88" s="21" t="n">
        <v>2027</v>
      </c>
      <c r="N88" s="85" t="n">
        <v>2027</v>
      </c>
    </row>
    <row r="89">
      <c r="B89" s="84" t="inlineStr">
        <is>
          <t>ETS Target Year</t>
        </is>
      </c>
      <c r="C89" s="84" t="n"/>
      <c r="D89" s="84" t="n"/>
      <c r="E89" s="84" t="n"/>
      <c r="F89" s="84" t="n">
        <v>2035</v>
      </c>
      <c r="G89" s="84" t="n">
        <v>2035</v>
      </c>
      <c r="H89" s="84" t="inlineStr">
        <is>
          <t>D_ETSOutro</t>
        </is>
      </c>
      <c r="J89" s="21" t="n">
        <v>2035</v>
      </c>
      <c r="K89" s="21" t="n">
        <v>2035</v>
      </c>
      <c r="L89" s="21" t="n">
        <v>2035</v>
      </c>
      <c r="M89" s="21" t="n">
        <v>2035</v>
      </c>
      <c r="N89" s="85" t="n">
        <v>2035</v>
      </c>
    </row>
    <row r="90">
      <c r="B90" s="84" t="inlineStr">
        <is>
          <t>Proportion Auctioned in Starting Year</t>
        </is>
      </c>
      <c r="C90" s="84" t="n"/>
      <c r="D90" s="84" t="n"/>
      <c r="E90" s="84" t="n"/>
      <c r="F90" s="84" t="n">
        <v>0</v>
      </c>
      <c r="G90" s="84" t="n">
        <v>0</v>
      </c>
      <c r="H90" s="84" t="inlineStr">
        <is>
          <t>D_ETSAuctStart</t>
        </is>
      </c>
      <c r="J90" s="21" t="n">
        <v>0</v>
      </c>
      <c r="K90" s="21" t="n">
        <v>0</v>
      </c>
      <c r="L90" s="21" t="n">
        <v>0</v>
      </c>
      <c r="M90" s="21" t="n">
        <v>0</v>
      </c>
      <c r="N90" s="21" t="n">
        <v>0</v>
      </c>
    </row>
    <row r="91">
      <c r="B91" s="84" t="inlineStr">
        <is>
          <t>Proportion Auctioned in Target Year</t>
        </is>
      </c>
      <c r="C91" s="84" t="n"/>
      <c r="D91" s="84" t="n"/>
      <c r="E91" s="84" t="n"/>
      <c r="F91" s="84" t="n">
        <v>0</v>
      </c>
      <c r="G91" s="84" t="n">
        <v>1</v>
      </c>
      <c r="H91" s="84" t="inlineStr">
        <is>
          <t>D_ETSAuctTarget</t>
        </is>
      </c>
      <c r="J91" s="21" t="n">
        <v>0</v>
      </c>
      <c r="K91" s="21" t="n">
        <v>0</v>
      </c>
      <c r="L91" s="21" t="n">
        <v>0</v>
      </c>
      <c r="M91" s="21" t="n">
        <v>0</v>
      </c>
      <c r="N91" s="21" t="n">
        <v>0</v>
      </c>
    </row>
    <row r="92">
      <c r="B92" s="84" t="inlineStr">
        <is>
          <t>Auction proportion continuation after target year?</t>
        </is>
      </c>
      <c r="C92" s="84" t="n"/>
      <c r="D92" s="84" t="n"/>
      <c r="E92" s="84" t="n"/>
      <c r="F92" s="84" t="inlineStr">
        <is>
          <t>Constant</t>
        </is>
      </c>
      <c r="G92" s="84" t="inlineStr">
        <is>
          <t>Constant</t>
        </is>
      </c>
      <c r="H92" s="84" t="inlineStr">
        <is>
          <t>D_ETSAuctCont</t>
        </is>
      </c>
      <c r="J92" s="21" t="inlineStr">
        <is>
          <t>Constant</t>
        </is>
      </c>
      <c r="K92" s="21" t="inlineStr">
        <is>
          <t>Constant</t>
        </is>
      </c>
      <c r="L92" s="21" t="inlineStr">
        <is>
          <t>Constant</t>
        </is>
      </c>
      <c r="M92" s="21" t="inlineStr">
        <is>
          <t>Constant</t>
        </is>
      </c>
      <c r="N92" s="21" t="inlineStr">
        <is>
          <t>Constant</t>
        </is>
      </c>
    </row>
    <row r="93">
      <c r="B93" s="84" t="inlineStr">
        <is>
          <t>Override ETS price</t>
        </is>
      </c>
      <c r="C93" s="84" t="n"/>
      <c r="D93" s="84" t="n"/>
      <c r="E93" s="84" t="n"/>
      <c r="F93" s="84" t="inlineStr">
        <is>
          <t>No</t>
        </is>
      </c>
      <c r="G93" s="84" t="inlineStr">
        <is>
          <t>No</t>
        </is>
      </c>
      <c r="H93" s="84" t="inlineStr">
        <is>
          <t>D_ETSPriceOverride</t>
        </is>
      </c>
      <c r="J93" s="21" t="inlineStr">
        <is>
          <t>No</t>
        </is>
      </c>
      <c r="K93" s="21" t="inlineStr">
        <is>
          <t>No</t>
        </is>
      </c>
      <c r="L93" s="21" t="inlineStr">
        <is>
          <t>No</t>
        </is>
      </c>
      <c r="M93" s="21" t="inlineStr">
        <is>
          <t>No</t>
        </is>
      </c>
      <c r="N93" s="21" t="inlineStr">
        <is>
          <t>No</t>
        </is>
      </c>
    </row>
    <row r="94">
      <c r="B94" s="82" t="inlineStr">
        <is>
          <t>ETS: modelling assumptions</t>
        </is>
      </c>
    </row>
    <row r="95">
      <c r="B95" s="84" t="inlineStr">
        <is>
          <t>ETS Volatility</t>
        </is>
      </c>
      <c r="C95" s="84" t="n"/>
      <c r="D95" s="84" t="n"/>
      <c r="E95" s="84" t="n"/>
      <c r="F95" s="84" t="inlineStr">
        <is>
          <t>Medium*</t>
        </is>
      </c>
      <c r="G95" s="84" t="inlineStr">
        <is>
          <t>Medium*</t>
        </is>
      </c>
      <c r="H95" s="84" t="inlineStr">
        <is>
          <t>D_ETSVolatility</t>
        </is>
      </c>
      <c r="J95" s="21" t="inlineStr">
        <is>
          <t>Medium*</t>
        </is>
      </c>
      <c r="K95" s="21" t="inlineStr">
        <is>
          <t>Medium*</t>
        </is>
      </c>
      <c r="L95" s="21" t="inlineStr">
        <is>
          <t>Medium*</t>
        </is>
      </c>
      <c r="M95" s="21" t="inlineStr">
        <is>
          <t>Medium*</t>
        </is>
      </c>
      <c r="N95" s="21" t="inlineStr">
        <is>
          <t>Medium*</t>
        </is>
      </c>
    </row>
    <row r="96">
      <c r="B96" s="84" t="inlineStr">
        <is>
          <t>Impact of Volatility on Abatement Costs</t>
        </is>
      </c>
      <c r="C96" s="84" t="n"/>
      <c r="D96" s="84" t="n"/>
      <c r="E96" s="84" t="n"/>
      <c r="F96" s="84" t="inlineStr">
        <is>
          <t>Medium*</t>
        </is>
      </c>
      <c r="G96" s="84" t="inlineStr">
        <is>
          <t>Medium*</t>
        </is>
      </c>
      <c r="H96" s="84" t="inlineStr">
        <is>
          <t>D_ETSVolImpact</t>
        </is>
      </c>
      <c r="J96" s="21" t="inlineStr">
        <is>
          <t>Medium*</t>
        </is>
      </c>
      <c r="K96" s="21" t="inlineStr">
        <is>
          <t>Medium*</t>
        </is>
      </c>
      <c r="L96" s="21" t="inlineStr">
        <is>
          <t>Medium*</t>
        </is>
      </c>
      <c r="M96" s="21" t="inlineStr">
        <is>
          <t>Medium*</t>
        </is>
      </c>
      <c r="N96" s="21" t="inlineStr">
        <is>
          <t>Medium*</t>
        </is>
      </c>
    </row>
    <row r="97">
      <c r="B97" s="84" t="inlineStr">
        <is>
          <t>Carbon Tax Policy Risk</t>
        </is>
      </c>
      <c r="C97" s="84" t="n"/>
      <c r="D97" s="84" t="n"/>
      <c r="E97" s="84" t="n"/>
      <c r="F97" s="84" t="n">
        <v>0.2</v>
      </c>
      <c r="G97" s="84" t="n">
        <v>0.2</v>
      </c>
      <c r="H97" s="84" t="inlineStr">
        <is>
          <t>D_ETSCTRisk</t>
        </is>
      </c>
      <c r="J97" s="21" t="n">
        <v>0.2</v>
      </c>
      <c r="K97" s="21" t="n">
        <v>0.2</v>
      </c>
      <c r="L97" s="21" t="n">
        <v>0.2</v>
      </c>
      <c r="M97" s="21" t="n">
        <v>0.2</v>
      </c>
      <c r="N97" s="21" t="n">
        <v>0.2</v>
      </c>
    </row>
    <row r="98">
      <c r="B98" s="82" t="inlineStr">
        <is>
          <t>ETS: sector coverage</t>
        </is>
      </c>
    </row>
    <row r="99">
      <c r="B99" s="84" t="inlineStr">
        <is>
          <t>power sector</t>
        </is>
      </c>
      <c r="C99" s="84" t="inlineStr">
        <is>
          <t>switch</t>
        </is>
      </c>
      <c r="D99" s="84" t="n"/>
      <c r="E99" s="84" t="n"/>
      <c r="F99" s="84" t="b">
        <v>1</v>
      </c>
      <c r="G99" s="84" t="b">
        <v>1</v>
      </c>
      <c r="H99" s="84" t="n"/>
      <c r="J99" s="21" t="b">
        <v>1</v>
      </c>
      <c r="K99" s="21" t="b">
        <v>1</v>
      </c>
      <c r="L99" s="21" t="b">
        <v>1</v>
      </c>
      <c r="M99" s="21" t="b">
        <v>1</v>
      </c>
      <c r="N99" s="21" t="b">
        <v>1</v>
      </c>
    </row>
    <row r="100">
      <c r="B100" s="84" t="inlineStr">
        <is>
          <t>road transportation</t>
        </is>
      </c>
      <c r="C100" s="84" t="n"/>
      <c r="D100" s="84" t="n"/>
      <c r="E100" s="84" t="n"/>
      <c r="F100" s="84" t="b">
        <v>0</v>
      </c>
      <c r="G100" s="84" t="b">
        <v>1</v>
      </c>
      <c r="H100" s="84" t="n"/>
      <c r="J100" s="21" t="b">
        <v>0</v>
      </c>
      <c r="K100" s="21" t="b">
        <v>0</v>
      </c>
      <c r="L100" s="21" t="b">
        <v>0</v>
      </c>
      <c r="M100" s="21" t="b">
        <v>0</v>
      </c>
      <c r="N100" s="21" t="b">
        <v>0</v>
      </c>
    </row>
    <row r="101">
      <c r="B101" s="84" t="inlineStr">
        <is>
          <t>rail transportation</t>
        </is>
      </c>
      <c r="C101" s="84" t="n"/>
      <c r="D101" s="84" t="n"/>
      <c r="E101" s="84" t="n"/>
      <c r="F101" s="84" t="b">
        <v>0</v>
      </c>
      <c r="G101" s="84" t="b">
        <v>1</v>
      </c>
      <c r="H101" s="84" t="n"/>
      <c r="J101" s="21" t="b">
        <v>0</v>
      </c>
      <c r="K101" s="21" t="b">
        <v>0</v>
      </c>
      <c r="L101" s="21" t="b">
        <v>0</v>
      </c>
      <c r="M101" s="21" t="b">
        <v>0</v>
      </c>
      <c r="N101" s="21" t="b">
        <v>0</v>
      </c>
    </row>
    <row r="102">
      <c r="B102" s="84" t="inlineStr">
        <is>
          <t>domestic aviation</t>
        </is>
      </c>
      <c r="C102" s="84" t="n"/>
      <c r="D102" s="84" t="n"/>
      <c r="E102" s="84" t="n"/>
      <c r="F102" s="84" t="b">
        <v>0</v>
      </c>
      <c r="G102" s="84" t="b">
        <v>1</v>
      </c>
      <c r="H102" s="84" t="n"/>
      <c r="J102" s="21" t="b">
        <v>0</v>
      </c>
      <c r="K102" s="21" t="b">
        <v>0</v>
      </c>
      <c r="L102" s="21" t="b">
        <v>0</v>
      </c>
      <c r="M102" s="21" t="b">
        <v>0</v>
      </c>
      <c r="N102" s="21" t="b">
        <v>0</v>
      </c>
    </row>
    <row r="103">
      <c r="B103" s="84" t="inlineStr">
        <is>
          <t>domestic shipping</t>
        </is>
      </c>
      <c r="C103" s="84" t="n"/>
      <c r="D103" s="84" t="n"/>
      <c r="E103" s="84" t="n"/>
      <c r="F103" s="84" t="b">
        <v>0</v>
      </c>
      <c r="G103" s="84" t="b">
        <v>1</v>
      </c>
      <c r="H103" s="84" t="n"/>
      <c r="J103" s="21" t="b">
        <v>0</v>
      </c>
      <c r="K103" s="21" t="b">
        <v>0</v>
      </c>
      <c r="L103" s="21" t="b">
        <v>0</v>
      </c>
      <c r="M103" s="21" t="b">
        <v>0</v>
      </c>
      <c r="N103" s="21" t="b">
        <v>0</v>
      </c>
    </row>
    <row r="104">
      <c r="B104" s="84" t="inlineStr">
        <is>
          <t>residential</t>
        </is>
      </c>
      <c r="C104" s="84" t="inlineStr">
        <is>
          <t>switch</t>
        </is>
      </c>
      <c r="D104" s="84" t="n"/>
      <c r="E104" s="84" t="n"/>
      <c r="F104" s="84" t="b">
        <v>0</v>
      </c>
      <c r="G104" s="84" t="b">
        <v>1</v>
      </c>
      <c r="H104" s="84" t="n"/>
      <c r="J104" s="21" t="b">
        <v>0</v>
      </c>
      <c r="K104" s="21" t="b">
        <v>0</v>
      </c>
      <c r="L104" s="21" t="b">
        <v>0</v>
      </c>
      <c r="M104" s="21" t="b">
        <v>0</v>
      </c>
      <c r="N104" s="21" t="b">
        <v>0</v>
      </c>
    </row>
    <row r="105">
      <c r="B105" s="84" t="inlineStr">
        <is>
          <t>food &amp; forestry</t>
        </is>
      </c>
      <c r="C105" s="84" t="n"/>
      <c r="D105" s="84" t="n"/>
      <c r="E105" s="84" t="n"/>
      <c r="F105" s="84" t="b">
        <v>0</v>
      </c>
      <c r="G105" s="84" t="b">
        <v>1</v>
      </c>
      <c r="H105" s="84" t="n"/>
      <c r="J105" s="21" t="b">
        <v>0</v>
      </c>
      <c r="K105" s="21" t="b">
        <v>0</v>
      </c>
      <c r="L105" s="21" t="b">
        <v>0</v>
      </c>
      <c r="M105" s="21" t="b">
        <v>0</v>
      </c>
      <c r="N105" s="21" t="b">
        <v>0</v>
      </c>
    </row>
    <row r="106">
      <c r="B106" s="84" t="inlineStr">
        <is>
          <t>services (private / public)</t>
        </is>
      </c>
      <c r="C106" s="84" t="n"/>
      <c r="D106" s="84" t="n"/>
      <c r="E106" s="84" t="n"/>
      <c r="F106" s="84" t="b">
        <v>0</v>
      </c>
      <c r="G106" s="84" t="b">
        <v>1</v>
      </c>
      <c r="H106" s="84" t="n"/>
      <c r="J106" s="21" t="b">
        <v>0</v>
      </c>
      <c r="K106" s="21" t="b">
        <v>0</v>
      </c>
      <c r="L106" s="21" t="b">
        <v>0</v>
      </c>
      <c r="M106" s="21" t="b">
        <v>0</v>
      </c>
      <c r="N106" s="21" t="b">
        <v>0</v>
      </c>
    </row>
    <row r="107">
      <c r="B107" s="84" t="inlineStr">
        <is>
          <t>mining &amp; chemicals</t>
        </is>
      </c>
      <c r="C107" s="84" t="n"/>
      <c r="D107" s="84" t="n"/>
      <c r="E107" s="84" t="n"/>
      <c r="F107" s="84" t="b">
        <v>1</v>
      </c>
      <c r="G107" s="84" t="b">
        <v>1</v>
      </c>
      <c r="H107" s="84" t="n"/>
      <c r="J107" s="21" t="b">
        <v>1</v>
      </c>
      <c r="K107" s="21" t="b">
        <v>1</v>
      </c>
      <c r="L107" s="21" t="b">
        <v>1</v>
      </c>
      <c r="M107" s="21" t="b">
        <v>1</v>
      </c>
      <c r="N107" s="21" t="b">
        <v>1</v>
      </c>
    </row>
    <row r="108">
      <c r="B108" s="84" t="inlineStr">
        <is>
          <t>iron and steel</t>
        </is>
      </c>
      <c r="C108" s="84" t="n"/>
      <c r="D108" s="84" t="n"/>
      <c r="E108" s="84" t="n"/>
      <c r="F108" s="84" t="b">
        <v>1</v>
      </c>
      <c r="G108" s="84" t="b">
        <v>1</v>
      </c>
      <c r="H108" s="84" t="n"/>
      <c r="J108" s="21" t="b">
        <v>1</v>
      </c>
      <c r="K108" s="21" t="b">
        <v>1</v>
      </c>
      <c r="L108" s="21" t="b">
        <v>1</v>
      </c>
      <c r="M108" s="21" t="b">
        <v>1</v>
      </c>
      <c r="N108" s="21" t="b">
        <v>1</v>
      </c>
    </row>
    <row r="109">
      <c r="B109" s="84" t="inlineStr">
        <is>
          <t>non-ferrous metals</t>
        </is>
      </c>
      <c r="C109" s="84" t="n"/>
      <c r="D109" s="84" t="n"/>
      <c r="E109" s="84" t="n"/>
      <c r="F109" s="84" t="b">
        <v>1</v>
      </c>
      <c r="G109" s="84" t="b">
        <v>1</v>
      </c>
      <c r="H109" s="84" t="n"/>
      <c r="J109" s="21" t="b">
        <v>1</v>
      </c>
      <c r="K109" s="21" t="b">
        <v>1</v>
      </c>
      <c r="L109" s="21" t="b">
        <v>1</v>
      </c>
      <c r="M109" s="21" t="b">
        <v>1</v>
      </c>
      <c r="N109" s="21" t="b">
        <v>1</v>
      </c>
    </row>
    <row r="110">
      <c r="B110" s="84" t="inlineStr">
        <is>
          <t>machinery</t>
        </is>
      </c>
      <c r="C110" s="84" t="n"/>
      <c r="D110" s="84" t="n"/>
      <c r="E110" s="84" t="n"/>
      <c r="F110" s="84" t="b">
        <v>0</v>
      </c>
      <c r="G110" s="84" t="b">
        <v>1</v>
      </c>
      <c r="H110" s="84" t="n"/>
      <c r="J110" s="21" t="b">
        <v>0</v>
      </c>
      <c r="K110" s="21" t="b">
        <v>0</v>
      </c>
      <c r="L110" s="21" t="b">
        <v>0</v>
      </c>
      <c r="M110" s="21" t="b">
        <v>0</v>
      </c>
      <c r="N110" s="21" t="b">
        <v>0</v>
      </c>
    </row>
    <row r="111">
      <c r="B111" s="84" t="inlineStr">
        <is>
          <t>cement</t>
        </is>
      </c>
      <c r="C111" s="84" t="n"/>
      <c r="D111" s="84" t="n"/>
      <c r="E111" s="84" t="n"/>
      <c r="F111" s="84" t="b">
        <v>1</v>
      </c>
      <c r="G111" s="84" t="b">
        <v>1</v>
      </c>
      <c r="H111" s="84" t="n"/>
      <c r="J111" s="21" t="b">
        <v>1</v>
      </c>
      <c r="K111" s="21" t="b">
        <v>1</v>
      </c>
      <c r="L111" s="21" t="b">
        <v>1</v>
      </c>
      <c r="M111" s="21" t="b">
        <v>1</v>
      </c>
      <c r="N111" s="21" t="b">
        <v>1</v>
      </c>
    </row>
    <row r="112">
      <c r="B112" s="84" t="inlineStr">
        <is>
          <t>other manucfacturing</t>
        </is>
      </c>
      <c r="C112" s="84" t="n"/>
      <c r="D112" s="84" t="n"/>
      <c r="E112" s="84" t="n"/>
      <c r="F112" s="84" t="b">
        <v>0</v>
      </c>
      <c r="G112" s="84" t="b">
        <v>1</v>
      </c>
      <c r="H112" s="84" t="n"/>
      <c r="J112" s="21" t="b">
        <v>0</v>
      </c>
      <c r="K112" s="21" t="b">
        <v>0</v>
      </c>
      <c r="L112" s="21" t="b">
        <v>0</v>
      </c>
      <c r="M112" s="21" t="b">
        <v>0</v>
      </c>
      <c r="N112" s="21" t="b">
        <v>0</v>
      </c>
    </row>
    <row r="113">
      <c r="B113" s="84" t="inlineStr">
        <is>
          <t>construction</t>
        </is>
      </c>
      <c r="C113" s="84" t="n"/>
      <c r="D113" s="84" t="n"/>
      <c r="E113" s="84" t="n"/>
      <c r="F113" s="84" t="b">
        <v>0</v>
      </c>
      <c r="G113" s="84" t="b">
        <v>1</v>
      </c>
      <c r="H113" s="84" t="n"/>
      <c r="J113" s="21" t="b">
        <v>0</v>
      </c>
      <c r="K113" s="21" t="b">
        <v>0</v>
      </c>
      <c r="L113" s="21" t="b">
        <v>0</v>
      </c>
      <c r="M113" s="21" t="b">
        <v>0</v>
      </c>
      <c r="N113" s="21" t="b">
        <v>0</v>
      </c>
    </row>
    <row r="114">
      <c r="B114" s="84" t="inlineStr">
        <is>
          <t>fuel transformation</t>
        </is>
      </c>
      <c r="C114" s="84" t="n"/>
      <c r="D114" s="84" t="n"/>
      <c r="E114" s="84" t="n"/>
      <c r="F114" s="84" t="b">
        <v>0</v>
      </c>
      <c r="G114" s="84" t="b">
        <v>1</v>
      </c>
      <c r="H114" s="84" t="n"/>
      <c r="J114" s="21" t="b">
        <v>0</v>
      </c>
      <c r="K114" s="21" t="b">
        <v>0</v>
      </c>
      <c r="L114" s="21" t="b">
        <v>0</v>
      </c>
      <c r="M114" s="21" t="b">
        <v>0</v>
      </c>
      <c r="N114" s="21" t="b">
        <v>0</v>
      </c>
    </row>
    <row r="115">
      <c r="B115" s="84" t="inlineStr">
        <is>
          <t>other energy use</t>
        </is>
      </c>
      <c r="C115" s="84" t="n"/>
      <c r="D115" s="84" t="n"/>
      <c r="E115" s="84" t="n"/>
      <c r="F115" s="84" t="b">
        <v>0</v>
      </c>
      <c r="G115" s="84" t="b">
        <v>1</v>
      </c>
      <c r="H115" s="84" t="n"/>
      <c r="J115" s="21" t="b">
        <v>0</v>
      </c>
      <c r="K115" s="21" t="b">
        <v>0</v>
      </c>
      <c r="L115" s="21" t="b">
        <v>0</v>
      </c>
      <c r="M115" s="21" t="b">
        <v>0</v>
      </c>
      <c r="N115" s="21" t="b">
        <v>0</v>
      </c>
    </row>
    <row r="116">
      <c r="B116" s="82" t="inlineStr">
        <is>
          <t>CBAM Goods Non-Fuel Process Emissions</t>
        </is>
      </c>
    </row>
    <row r="117">
      <c r="B117" s="84" t="inlineStr">
        <is>
          <t>mining &amp; chemicals</t>
        </is>
      </c>
      <c r="C117" s="84" t="n"/>
      <c r="D117" s="84" t="n"/>
      <c r="E117" s="84" t="n"/>
      <c r="F117" s="84" t="b">
        <v>0</v>
      </c>
      <c r="G117" s="84" t="b">
        <v>1</v>
      </c>
      <c r="H117" s="84" t="n"/>
      <c r="J117" s="21" t="b">
        <v>0</v>
      </c>
      <c r="K117" s="21" t="b">
        <v>0</v>
      </c>
      <c r="L117" s="21" t="b">
        <v>0</v>
      </c>
      <c r="M117" s="21" t="b">
        <v>0</v>
      </c>
      <c r="N117" s="21" t="b">
        <v>0</v>
      </c>
    </row>
    <row r="118">
      <c r="B118" s="84" t="inlineStr">
        <is>
          <t>iron and steel</t>
        </is>
      </c>
      <c r="C118" s="84" t="n"/>
      <c r="D118" s="84" t="n"/>
      <c r="E118" s="84" t="n"/>
      <c r="F118" s="84" t="b">
        <v>0</v>
      </c>
      <c r="G118" s="84" t="b">
        <v>1</v>
      </c>
      <c r="H118" s="84" t="n"/>
      <c r="J118" s="21" t="b">
        <v>0</v>
      </c>
      <c r="K118" s="21" t="b">
        <v>0</v>
      </c>
      <c r="L118" s="21" t="b">
        <v>0</v>
      </c>
      <c r="M118" s="21" t="b">
        <v>0</v>
      </c>
      <c r="N118" s="21" t="b">
        <v>0</v>
      </c>
    </row>
    <row r="119">
      <c r="B119" s="84" t="inlineStr">
        <is>
          <t>non-ferrous metals</t>
        </is>
      </c>
      <c r="C119" s="84" t="n"/>
      <c r="D119" s="84" t="n"/>
      <c r="E119" s="84" t="n"/>
      <c r="F119" s="84" t="b">
        <v>0</v>
      </c>
      <c r="G119" s="84" t="b">
        <v>1</v>
      </c>
      <c r="H119" s="84" t="n"/>
      <c r="J119" s="21" t="b">
        <v>0</v>
      </c>
      <c r="K119" s="21" t="b">
        <v>0</v>
      </c>
      <c r="L119" s="21" t="b">
        <v>0</v>
      </c>
      <c r="M119" s="21" t="b">
        <v>0</v>
      </c>
      <c r="N119" s="21" t="b">
        <v>0</v>
      </c>
    </row>
    <row r="120">
      <c r="B120" s="84" t="inlineStr">
        <is>
          <t>machinery</t>
        </is>
      </c>
      <c r="C120" s="84" t="n"/>
      <c r="D120" s="84" t="n"/>
      <c r="E120" s="84" t="n"/>
      <c r="F120" s="84" t="b">
        <v>0</v>
      </c>
      <c r="G120" s="84" t="b">
        <v>0</v>
      </c>
      <c r="H120" s="84" t="n"/>
      <c r="J120" s="21" t="b">
        <v>0</v>
      </c>
      <c r="K120" s="21" t="b">
        <v>0</v>
      </c>
      <c r="L120" s="21" t="b">
        <v>0</v>
      </c>
      <c r="M120" s="21" t="b">
        <v>0</v>
      </c>
      <c r="N120" s="21" t="b">
        <v>0</v>
      </c>
    </row>
    <row r="121">
      <c r="B121" s="84" t="inlineStr">
        <is>
          <t>cement</t>
        </is>
      </c>
      <c r="C121" s="84" t="n"/>
      <c r="D121" s="84" t="n"/>
      <c r="E121" s="84" t="n"/>
      <c r="F121" s="84" t="b">
        <v>0</v>
      </c>
      <c r="G121" s="84" t="b">
        <v>1</v>
      </c>
      <c r="H121" s="84" t="n"/>
      <c r="J121" s="21" t="b">
        <v>0</v>
      </c>
      <c r="K121" s="21" t="b">
        <v>0</v>
      </c>
      <c r="L121" s="21" t="b">
        <v>0</v>
      </c>
      <c r="M121" s="21" t="b">
        <v>0</v>
      </c>
      <c r="N121" s="21" t="b">
        <v>0</v>
      </c>
    </row>
    <row r="122">
      <c r="B122" s="82" t="inlineStr">
        <is>
          <t>Fossil fuel subsidies (producer-side)</t>
        </is>
      </c>
    </row>
    <row r="123">
      <c r="B123" s="84" t="inlineStr">
        <is>
          <t>Apply producer subsidies phaseout in the policy scenario?</t>
        </is>
      </c>
      <c r="C123" s="84" t="inlineStr">
        <is>
          <t>TRUE/FALSE</t>
        </is>
      </c>
      <c r="D123" s="84" t="n"/>
      <c r="E123" s="84" t="n"/>
      <c r="F123" s="84" t="b">
        <v>0</v>
      </c>
      <c r="G123" s="84" t="b">
        <v>0</v>
      </c>
      <c r="H123" s="84" t="inlineStr">
        <is>
          <t>ProdSubPh</t>
        </is>
      </c>
      <c r="J123" s="21" t="b">
        <v>0</v>
      </c>
      <c r="K123" s="21" t="b">
        <v>0</v>
      </c>
      <c r="L123" s="21" t="b">
        <v>0</v>
      </c>
      <c r="M123" s="21" t="b">
        <v>0</v>
      </c>
      <c r="N123" s="21" t="b">
        <v>0</v>
      </c>
    </row>
    <row r="124">
      <c r="B124" s="84" t="inlineStr">
        <is>
          <t>Year to start producer subsidies phaseout (if applicable)</t>
        </is>
      </c>
      <c r="C124" s="84" t="inlineStr">
        <is>
          <t>year</t>
        </is>
      </c>
      <c r="D124" s="84" t="n"/>
      <c r="E124" s="84" t="n"/>
      <c r="F124" s="84" t="n">
        <v>2027</v>
      </c>
      <c r="G124" s="84" t="n">
        <v>2027</v>
      </c>
      <c r="H124" s="84" t="inlineStr">
        <is>
          <t>YearProdSubPha</t>
        </is>
      </c>
      <c r="J124" s="21" t="n">
        <v>2027</v>
      </c>
      <c r="K124" s="21" t="n">
        <v>2027</v>
      </c>
      <c r="L124" s="21" t="n">
        <v>2027</v>
      </c>
      <c r="M124" s="21" t="n">
        <v>2027</v>
      </c>
      <c r="N124" s="21" t="n">
        <v>2027</v>
      </c>
    </row>
    <row r="125">
      <c r="B125" s="84" t="inlineStr">
        <is>
          <t>Period to reach full producer subsidies phaseout (if applicable)</t>
        </is>
      </c>
      <c r="C125" s="84" t="inlineStr">
        <is>
          <t>year</t>
        </is>
      </c>
      <c r="D125" s="84" t="n"/>
      <c r="E125" s="84" t="n"/>
      <c r="F125" s="84" t="n">
        <v>5</v>
      </c>
      <c r="G125" s="84" t="n">
        <v>5</v>
      </c>
      <c r="H125" s="84" t="inlineStr">
        <is>
          <t>FFSProdPhaseoutPeriod</t>
        </is>
      </c>
      <c r="J125" s="21" t="n">
        <v>5</v>
      </c>
      <c r="K125" s="21" t="n">
        <v>5</v>
      </c>
      <c r="L125" s="21" t="n">
        <v>5</v>
      </c>
      <c r="M125" s="21" t="n">
        <v>5</v>
      </c>
      <c r="N125" s="21" t="n">
        <v>5</v>
      </c>
    </row>
    <row r="126">
      <c r="B126" s="84" t="inlineStr">
        <is>
          <t>Share of producer subsidies to phase-out</t>
        </is>
      </c>
      <c r="C126" s="84" t="inlineStr">
        <is>
          <t>%</t>
        </is>
      </c>
      <c r="D126" s="84" t="n"/>
      <c r="E126" s="84" t="n"/>
      <c r="F126" s="84" t="n">
        <v>1</v>
      </c>
      <c r="G126" s="84" t="n">
        <v>1</v>
      </c>
      <c r="H126" s="84" t="inlineStr">
        <is>
          <t>ShareofProdSubPha</t>
        </is>
      </c>
      <c r="J126" s="21" t="n">
        <v>1</v>
      </c>
      <c r="K126" s="21" t="n">
        <v>1</v>
      </c>
      <c r="L126" s="21" t="n">
        <v>1</v>
      </c>
      <c r="M126" s="21" t="n">
        <v>1</v>
      </c>
      <c r="N126" s="21" t="n">
        <v>1</v>
      </c>
    </row>
    <row r="127">
      <c r="B127" s="84" t="inlineStr">
        <is>
          <t>Apply producer subsidies phaseout in the baseline?</t>
        </is>
      </c>
      <c r="C127" s="84" t="inlineStr">
        <is>
          <t>Yes/No</t>
        </is>
      </c>
      <c r="D127" s="84" t="n"/>
      <c r="E127" s="84" t="n"/>
      <c r="F127" s="84" t="inlineStr">
        <is>
          <t>No</t>
        </is>
      </c>
      <c r="G127" s="84" t="inlineStr">
        <is>
          <t>No</t>
        </is>
      </c>
      <c r="H127" s="84" t="inlineStr">
        <is>
          <t>ProdSubPhaBaseline</t>
        </is>
      </c>
      <c r="J127" s="21" t="inlineStr">
        <is>
          <t>No</t>
        </is>
      </c>
      <c r="K127" s="21" t="inlineStr">
        <is>
          <t>No</t>
        </is>
      </c>
      <c r="L127" s="21" t="inlineStr">
        <is>
          <t>No</t>
        </is>
      </c>
      <c r="M127" s="21" t="inlineStr">
        <is>
          <t>No</t>
        </is>
      </c>
      <c r="N127" s="21" t="inlineStr">
        <is>
          <t>No</t>
        </is>
      </c>
    </row>
    <row r="128">
      <c r="B128" s="84" t="inlineStr">
        <is>
          <t>Period to reach full producer subsidies phaseout (baseline)</t>
        </is>
      </c>
      <c r="C128" s="84" t="inlineStr">
        <is>
          <t>year</t>
        </is>
      </c>
      <c r="D128" s="84" t="n"/>
      <c r="E128" s="84" t="n"/>
      <c r="F128" s="84" t="n">
        <v>5</v>
      </c>
      <c r="G128" s="84" t="n">
        <v>5</v>
      </c>
      <c r="H128" s="84" t="inlineStr">
        <is>
          <t>FFSProdPhaseoutPeriodBA</t>
        </is>
      </c>
      <c r="J128" s="21" t="n">
        <v>5</v>
      </c>
      <c r="K128" s="21" t="n">
        <v>5</v>
      </c>
      <c r="L128" s="21" t="n">
        <v>5</v>
      </c>
      <c r="M128" s="21" t="n">
        <v>5</v>
      </c>
      <c r="N128" s="21" t="n">
        <v>5</v>
      </c>
    </row>
    <row r="129">
      <c r="B129" s="84" t="inlineStr">
        <is>
          <t>Share of producer subsidies to phase-out in the baseline</t>
        </is>
      </c>
      <c r="C129" s="84" t="inlineStr">
        <is>
          <t>%</t>
        </is>
      </c>
      <c r="D129" s="84" t="n"/>
      <c r="E129" s="84" t="n"/>
      <c r="F129" s="84" t="n">
        <v>0</v>
      </c>
      <c r="G129" s="84" t="n">
        <v>0</v>
      </c>
      <c r="H129" s="84" t="inlineStr">
        <is>
          <t>ShareOfProdSubPhaBA</t>
        </is>
      </c>
      <c r="J129" s="21" t="n">
        <v>0</v>
      </c>
      <c r="K129" s="21" t="n">
        <v>0</v>
      </c>
      <c r="L129" s="21" t="n">
        <v>0</v>
      </c>
      <c r="M129" s="21" t="n">
        <v>0</v>
      </c>
      <c r="N129" s="21" t="n">
        <v>0</v>
      </c>
    </row>
    <row r="130">
      <c r="B130" s="82" t="inlineStr">
        <is>
          <t>Fossil fuel subsidies (consumer-side)</t>
        </is>
      </c>
    </row>
    <row r="131">
      <c r="B131" s="84" t="inlineStr">
        <is>
          <t>Apply consumer subsidies phaseout?</t>
        </is>
      </c>
      <c r="C131" s="84" t="inlineStr">
        <is>
          <t>TRUE/FALSE</t>
        </is>
      </c>
      <c r="D131" s="84" t="n"/>
      <c r="E131" s="84" t="n"/>
      <c r="F131" s="84" t="b">
        <v>0</v>
      </c>
      <c r="G131" s="84" t="b">
        <v>0</v>
      </c>
      <c r="H131" s="84" t="inlineStr">
        <is>
          <t>ConsSubPha</t>
        </is>
      </c>
      <c r="J131" s="21" t="b">
        <v>0</v>
      </c>
      <c r="K131" s="21" t="b">
        <v>0</v>
      </c>
      <c r="L131" s="21" t="b">
        <v>0</v>
      </c>
      <c r="M131" s="21" t="b">
        <v>0</v>
      </c>
      <c r="N131" s="21" t="b">
        <v>0</v>
      </c>
    </row>
    <row r="132">
      <c r="B132" s="84" t="inlineStr">
        <is>
          <t>Year to start consumer subsidies phaseout (if applicable)</t>
        </is>
      </c>
      <c r="C132" s="84" t="inlineStr">
        <is>
          <t>year</t>
        </is>
      </c>
      <c r="D132" s="84" t="n"/>
      <c r="E132" s="84" t="n"/>
      <c r="F132" s="84" t="n">
        <v>2027</v>
      </c>
      <c r="G132" s="84" t="n">
        <v>2027</v>
      </c>
      <c r="H132" s="84" t="inlineStr">
        <is>
          <t>YearConsSubPha</t>
        </is>
      </c>
      <c r="J132" s="21" t="n">
        <v>2027</v>
      </c>
      <c r="K132" s="21" t="n">
        <v>2027</v>
      </c>
      <c r="L132" s="21" t="n">
        <v>2027</v>
      </c>
      <c r="M132" s="21" t="n">
        <v>2027</v>
      </c>
      <c r="N132" s="21" t="n">
        <v>2027</v>
      </c>
    </row>
    <row r="133">
      <c r="B133" s="84" t="inlineStr">
        <is>
          <t>Period to reach full consumer subsidies phaseout (if applicable)</t>
        </is>
      </c>
      <c r="C133" s="84" t="inlineStr">
        <is>
          <t>year</t>
        </is>
      </c>
      <c r="D133" s="84" t="n"/>
      <c r="E133" s="84" t="n"/>
      <c r="F133" s="84" t="n">
        <v>5</v>
      </c>
      <c r="G133" s="84" t="n">
        <v>5</v>
      </c>
      <c r="H133" s="84" t="inlineStr">
        <is>
          <t>FFPhaseOut</t>
        </is>
      </c>
      <c r="J133" s="21" t="n">
        <v>5</v>
      </c>
      <c r="K133" s="21" t="n">
        <v>5</v>
      </c>
      <c r="L133" s="21" t="n">
        <v>5</v>
      </c>
      <c r="M133" s="21" t="n">
        <v>5</v>
      </c>
      <c r="N133" s="21" t="n">
        <v>5</v>
      </c>
    </row>
    <row r="134">
      <c r="B134" s="84" t="inlineStr">
        <is>
          <t>Share of consumer subsidies to phase-out</t>
        </is>
      </c>
      <c r="C134" s="84" t="inlineStr">
        <is>
          <t>%</t>
        </is>
      </c>
      <c r="D134" s="84" t="n"/>
      <c r="E134" s="84" t="n"/>
      <c r="F134" s="84" t="n">
        <v>1</v>
      </c>
      <c r="G134" s="84" t="n">
        <v>1</v>
      </c>
      <c r="H134" s="84" t="inlineStr">
        <is>
          <t>ShareOfConsSubPha</t>
        </is>
      </c>
      <c r="J134" s="21" t="n">
        <v>1</v>
      </c>
      <c r="K134" s="21" t="n">
        <v>1</v>
      </c>
      <c r="L134" s="21" t="n">
        <v>1</v>
      </c>
      <c r="M134" s="21" t="n">
        <v>1</v>
      </c>
      <c r="N134" s="21" t="n">
        <v>1</v>
      </c>
    </row>
    <row r="135">
      <c r="B135" s="84" t="inlineStr">
        <is>
          <t>Apply consumer subsidies phaseout in the baseline?</t>
        </is>
      </c>
      <c r="C135" s="84" t="inlineStr">
        <is>
          <t>Yes/No</t>
        </is>
      </c>
      <c r="D135" s="84" t="n"/>
      <c r="E135" s="84" t="n"/>
      <c r="F135" s="84" t="inlineStr">
        <is>
          <t>No</t>
        </is>
      </c>
      <c r="G135" s="84" t="inlineStr">
        <is>
          <t>No</t>
        </is>
      </c>
      <c r="H135" s="84" t="inlineStr">
        <is>
          <t>ConsSubPhaBaseline</t>
        </is>
      </c>
      <c r="J135" s="21" t="inlineStr">
        <is>
          <t>No</t>
        </is>
      </c>
      <c r="K135" s="21" t="inlineStr">
        <is>
          <t>No</t>
        </is>
      </c>
      <c r="L135" s="21" t="inlineStr">
        <is>
          <t>No</t>
        </is>
      </c>
      <c r="M135" s="21" t="inlineStr">
        <is>
          <t>No</t>
        </is>
      </c>
      <c r="N135" s="21" t="inlineStr">
        <is>
          <t>No</t>
        </is>
      </c>
    </row>
    <row r="136">
      <c r="B136" s="84" t="inlineStr">
        <is>
          <t>Period to reach full consumer subsidies phaseout (baseline)</t>
        </is>
      </c>
      <c r="C136" s="84" t="inlineStr">
        <is>
          <t>year</t>
        </is>
      </c>
      <c r="D136" s="84" t="n"/>
      <c r="E136" s="84" t="n"/>
      <c r="F136" s="84" t="n">
        <v>5</v>
      </c>
      <c r="G136" s="84" t="n">
        <v>5</v>
      </c>
      <c r="H136" s="84" t="inlineStr">
        <is>
          <t>FFSConsPhaseoutPeriodBA</t>
        </is>
      </c>
      <c r="J136" s="21" t="n">
        <v>5</v>
      </c>
      <c r="K136" s="21" t="n">
        <v>5</v>
      </c>
      <c r="L136" s="21" t="n">
        <v>5</v>
      </c>
      <c r="M136" s="21" t="n">
        <v>5</v>
      </c>
      <c r="N136" s="21" t="n">
        <v>5</v>
      </c>
    </row>
    <row r="137">
      <c r="B137" s="84" t="inlineStr">
        <is>
          <t>Share of consumer subsidies to phase-out in the baseline</t>
        </is>
      </c>
      <c r="C137" s="84" t="inlineStr">
        <is>
          <t>%</t>
        </is>
      </c>
      <c r="D137" s="84" t="n"/>
      <c r="E137" s="84" t="n"/>
      <c r="F137" s="84" t="n">
        <v>0</v>
      </c>
      <c r="G137" s="84" t="n">
        <v>0</v>
      </c>
      <c r="H137" s="84" t="inlineStr">
        <is>
          <t>ShareofConsSubPhaBA</t>
        </is>
      </c>
      <c r="J137" s="21" t="n">
        <v>0</v>
      </c>
      <c r="K137" s="21" t="n">
        <v>0</v>
      </c>
      <c r="L137" s="21" t="n">
        <v>0</v>
      </c>
      <c r="M137" s="21" t="n">
        <v>0</v>
      </c>
      <c r="N137" s="21" t="n">
        <v>0</v>
      </c>
    </row>
    <row r="138">
      <c r="B138" s="84" t="inlineStr">
        <is>
          <t>Include power subsidies in any phase out?</t>
        </is>
      </c>
      <c r="C138" s="84" t="inlineStr">
        <is>
          <t>Exempt/Include*</t>
        </is>
      </c>
      <c r="D138" s="84" t="n"/>
      <c r="E138" s="84" t="n"/>
      <c r="F138" s="84" t="inlineStr">
        <is>
          <t>DoNotPhaseOut*</t>
        </is>
      </c>
      <c r="G138" s="84" t="inlineStr">
        <is>
          <t>DoNotPhaseOut*</t>
        </is>
      </c>
      <c r="H138" s="84" t="inlineStr">
        <is>
          <t>PowerSubsidyExemptInclude</t>
        </is>
      </c>
      <c r="J138" s="21" t="inlineStr">
        <is>
          <t>DoNotPhaseOut*</t>
        </is>
      </c>
      <c r="K138" s="21" t="inlineStr">
        <is>
          <t>DoNotPhaseOut*</t>
        </is>
      </c>
      <c r="L138" s="21" t="inlineStr">
        <is>
          <t>DoNotPhaseOut*</t>
        </is>
      </c>
      <c r="M138" s="21" t="inlineStr">
        <is>
          <t>DoNotPhaseOut*</t>
        </is>
      </c>
      <c r="N138" s="21" t="inlineStr">
        <is>
          <t>DoNotPhaseOut*</t>
        </is>
      </c>
    </row>
    <row r="139">
      <c r="B139" s="82" t="inlineStr">
        <is>
          <t>Fuel Price Reform</t>
        </is>
      </c>
    </row>
    <row r="140">
      <c r="B140" s="84" t="inlineStr">
        <is>
          <t>Starting year</t>
        </is>
      </c>
      <c r="C140" s="84" t="n"/>
      <c r="D140" s="84" t="n"/>
      <c r="E140" s="84" t="n"/>
      <c r="F140" s="84" t="n">
        <v>2027</v>
      </c>
      <c r="G140" s="84" t="n">
        <v>2027</v>
      </c>
      <c r="H140" s="84" t="n"/>
      <c r="J140" s="21" t="n">
        <v>2027</v>
      </c>
      <c r="K140" s="21" t="n">
        <v>2027</v>
      </c>
      <c r="L140" s="21" t="n">
        <v>2027</v>
      </c>
      <c r="M140" s="21" t="n">
        <v>2027</v>
      </c>
      <c r="N140" s="21" t="n">
        <v>2027</v>
      </c>
    </row>
    <row r="141">
      <c r="B141" s="84" t="inlineStr">
        <is>
          <t>Target year</t>
        </is>
      </c>
      <c r="C141" s="84" t="n"/>
      <c r="D141" s="84" t="n"/>
      <c r="E141" s="84" t="n"/>
      <c r="F141" s="84" t="n">
        <v>2035</v>
      </c>
      <c r="G141" s="84" t="n">
        <v>2035</v>
      </c>
      <c r="H141" s="84" t="n"/>
      <c r="J141" s="21" t="n">
        <v>2035</v>
      </c>
      <c r="K141" s="21" t="n">
        <v>2035</v>
      </c>
      <c r="L141" s="21" t="n">
        <v>2035</v>
      </c>
      <c r="M141" s="21" t="n">
        <v>2035</v>
      </c>
      <c r="N141" s="21" t="n">
        <v>2035</v>
      </c>
    </row>
    <row r="142">
      <c r="B142" s="84" t="inlineStr">
        <is>
          <t>Starting price increase, Coal , Power</t>
        </is>
      </c>
      <c r="C142" s="84" t="n"/>
      <c r="D142" s="84" t="n"/>
      <c r="E142" s="84" t="n"/>
      <c r="F142" s="84" t="n">
        <v>0</v>
      </c>
      <c r="G142" s="84" t="n">
        <v>0</v>
      </c>
      <c r="H142" s="84" t="n"/>
      <c r="J142" s="21" t="n">
        <v>0</v>
      </c>
      <c r="K142" s="21" t="n">
        <v>0</v>
      </c>
      <c r="L142" s="21" t="n">
        <v>0</v>
      </c>
      <c r="M142" s="21" t="n">
        <v>0</v>
      </c>
      <c r="N142" s="21" t="n">
        <v>0</v>
      </c>
    </row>
    <row r="143">
      <c r="B143" s="84" t="inlineStr">
        <is>
          <t>Starting price increase, Coal , Residential</t>
        </is>
      </c>
      <c r="C143" s="84" t="n"/>
      <c r="D143" s="84" t="n"/>
      <c r="E143" s="84" t="n"/>
      <c r="F143" s="84" t="n">
        <v>0</v>
      </c>
      <c r="G143" s="84" t="n">
        <v>0</v>
      </c>
      <c r="H143" s="84" t="n"/>
      <c r="J143" s="21" t="n">
        <v>0</v>
      </c>
      <c r="K143" s="21" t="n">
        <v>0</v>
      </c>
      <c r="L143" s="21" t="n">
        <v>0</v>
      </c>
      <c r="M143" s="21" t="n">
        <v>0</v>
      </c>
      <c r="N143" s="21" t="n">
        <v>0</v>
      </c>
    </row>
    <row r="144">
      <c r="B144" s="84" t="inlineStr">
        <is>
          <t>Starting price increase, Coal , Industry</t>
        </is>
      </c>
      <c r="C144" s="84" t="n"/>
      <c r="D144" s="84" t="n"/>
      <c r="E144" s="84" t="n"/>
      <c r="F144" s="84" t="n">
        <v>0</v>
      </c>
      <c r="G144" s="84" t="n">
        <v>0</v>
      </c>
      <c r="H144" s="84" t="n"/>
      <c r="J144" s="21" t="n">
        <v>0</v>
      </c>
      <c r="K144" s="21" t="n">
        <v>0</v>
      </c>
      <c r="L144" s="21" t="n">
        <v>0</v>
      </c>
      <c r="M144" s="21" t="n">
        <v>0</v>
      </c>
      <c r="N144" s="21" t="n">
        <v>0</v>
      </c>
    </row>
    <row r="145">
      <c r="B145" s="84" t="inlineStr">
        <is>
          <t>Starting price increase, Natural gas , Power</t>
        </is>
      </c>
      <c r="C145" s="84" t="n"/>
      <c r="D145" s="84" t="n"/>
      <c r="E145" s="84" t="n"/>
      <c r="F145" s="84" t="n">
        <v>0</v>
      </c>
      <c r="G145" s="84" t="n">
        <v>0</v>
      </c>
      <c r="H145" s="84" t="n"/>
      <c r="J145" s="21" t="n">
        <v>0</v>
      </c>
      <c r="K145" s="21" t="n">
        <v>0</v>
      </c>
      <c r="L145" s="21" t="n">
        <v>0</v>
      </c>
      <c r="M145" s="21" t="n">
        <v>0</v>
      </c>
      <c r="N145" s="21" t="n">
        <v>0</v>
      </c>
    </row>
    <row r="146">
      <c r="B146" s="84" t="inlineStr">
        <is>
          <t>Starting price increase, Natural gas , Residential</t>
        </is>
      </c>
      <c r="C146" s="84" t="n"/>
      <c r="D146" s="84" t="n"/>
      <c r="E146" s="84" t="n"/>
      <c r="F146" s="84" t="n">
        <v>0</v>
      </c>
      <c r="G146" s="84" t="n">
        <v>0</v>
      </c>
      <c r="H146" s="84" t="n"/>
      <c r="J146" s="21" t="n">
        <v>0</v>
      </c>
      <c r="K146" s="21" t="n">
        <v>0</v>
      </c>
      <c r="L146" s="21" t="n">
        <v>0</v>
      </c>
      <c r="M146" s="21" t="n">
        <v>0</v>
      </c>
      <c r="N146" s="21" t="n">
        <v>0</v>
      </c>
    </row>
    <row r="147">
      <c r="B147" s="84" t="inlineStr">
        <is>
          <t>Starting price increase, Natural gas , Industry</t>
        </is>
      </c>
      <c r="C147" s="84" t="n"/>
      <c r="D147" s="84" t="n"/>
      <c r="E147" s="84" t="n"/>
      <c r="F147" s="84" t="n">
        <v>0</v>
      </c>
      <c r="G147" s="84" t="n">
        <v>0</v>
      </c>
      <c r="H147" s="84" t="n"/>
      <c r="J147" s="21" t="n">
        <v>0</v>
      </c>
      <c r="K147" s="21" t="n">
        <v>0</v>
      </c>
      <c r="L147" s="21" t="n">
        <v>0</v>
      </c>
      <c r="M147" s="21" t="n">
        <v>0</v>
      </c>
      <c r="N147" s="21" t="n">
        <v>0</v>
      </c>
    </row>
    <row r="148">
      <c r="B148" s="84" t="inlineStr">
        <is>
          <t>Starting price increase, Electricity , Residential</t>
        </is>
      </c>
      <c r="C148" s="84" t="n"/>
      <c r="D148" s="84" t="n"/>
      <c r="E148" s="84" t="n"/>
      <c r="F148" s="84" t="n">
        <v>0</v>
      </c>
      <c r="G148" s="84" t="n">
        <v>0</v>
      </c>
      <c r="H148" s="84" t="n"/>
      <c r="J148" s="21" t="n">
        <v>0</v>
      </c>
      <c r="K148" s="21" t="n">
        <v>0</v>
      </c>
      <c r="L148" s="21" t="n">
        <v>0</v>
      </c>
      <c r="M148" s="21" t="n">
        <v>0</v>
      </c>
      <c r="N148" s="21" t="n">
        <v>0</v>
      </c>
    </row>
    <row r="149">
      <c r="B149" s="84" t="inlineStr">
        <is>
          <t>Starting price increase, Electricity , Industry</t>
        </is>
      </c>
      <c r="C149" s="84" t="n"/>
      <c r="D149" s="84" t="n"/>
      <c r="E149" s="84" t="n"/>
      <c r="F149" s="84" t="n">
        <v>0</v>
      </c>
      <c r="G149" s="84" t="n">
        <v>0</v>
      </c>
      <c r="H149" s="84" t="n"/>
      <c r="J149" s="21" t="n">
        <v>0</v>
      </c>
      <c r="K149" s="21" t="n">
        <v>0</v>
      </c>
      <c r="L149" s="21" t="n">
        <v>0</v>
      </c>
      <c r="M149" s="21" t="n">
        <v>0</v>
      </c>
      <c r="N149" s="21" t="n">
        <v>0</v>
      </c>
    </row>
    <row r="150">
      <c r="B150" s="84" t="inlineStr">
        <is>
          <t>Starting price increase, Gasoline , All</t>
        </is>
      </c>
      <c r="C150" s="84" t="n"/>
      <c r="D150" s="84" t="n"/>
      <c r="E150" s="84" t="n"/>
      <c r="F150" s="84" t="n">
        <v>0</v>
      </c>
      <c r="G150" s="84" t="n">
        <v>0</v>
      </c>
      <c r="H150" s="84" t="n"/>
      <c r="J150" s="21" t="n">
        <v>0</v>
      </c>
      <c r="K150" s="21" t="n">
        <v>0</v>
      </c>
      <c r="L150" s="21" t="n">
        <v>0</v>
      </c>
      <c r="M150" s="21" t="n">
        <v>0</v>
      </c>
      <c r="N150" s="21" t="n">
        <v>0</v>
      </c>
    </row>
    <row r="151">
      <c r="B151" s="84" t="inlineStr">
        <is>
          <t>Starting price increase, Diesel  , All</t>
        </is>
      </c>
      <c r="C151" s="84" t="n"/>
      <c r="D151" s="84" t="n"/>
      <c r="E151" s="84" t="n"/>
      <c r="F151" s="84" t="n">
        <v>0</v>
      </c>
      <c r="G151" s="84" t="n">
        <v>0</v>
      </c>
      <c r="H151" s="84" t="n"/>
      <c r="J151" s="21" t="n">
        <v>0</v>
      </c>
      <c r="K151" s="21" t="n">
        <v>0</v>
      </c>
      <c r="L151" s="21" t="n">
        <v>0</v>
      </c>
      <c r="M151" s="21" t="n">
        <v>0</v>
      </c>
      <c r="N151" s="21" t="n">
        <v>0</v>
      </c>
    </row>
    <row r="152">
      <c r="B152" s="84" t="inlineStr">
        <is>
          <t>Starting price increase, LPG , All</t>
        </is>
      </c>
      <c r="C152" s="84" t="n"/>
      <c r="D152" s="84" t="n"/>
      <c r="E152" s="84" t="n"/>
      <c r="F152" s="84" t="n">
        <v>0</v>
      </c>
      <c r="G152" s="84" t="n">
        <v>0</v>
      </c>
      <c r="H152" s="84" t="n"/>
      <c r="J152" s="21" t="n">
        <v>0</v>
      </c>
      <c r="K152" s="21" t="n">
        <v>0</v>
      </c>
      <c r="L152" s="21" t="n">
        <v>0</v>
      </c>
      <c r="M152" s="21" t="n">
        <v>0</v>
      </c>
      <c r="N152" s="21" t="n">
        <v>0</v>
      </c>
    </row>
    <row r="153">
      <c r="B153" s="84" t="inlineStr">
        <is>
          <t>Starting price increase, Kerosene , All</t>
        </is>
      </c>
      <c r="C153" s="84" t="n"/>
      <c r="D153" s="84" t="n"/>
      <c r="E153" s="84" t="n"/>
      <c r="F153" s="84" t="n">
        <v>0</v>
      </c>
      <c r="G153" s="84" t="n">
        <v>0</v>
      </c>
      <c r="H153" s="84" t="n"/>
      <c r="J153" s="21" t="n">
        <v>0</v>
      </c>
      <c r="K153" s="21" t="n">
        <v>0</v>
      </c>
      <c r="L153" s="21" t="n">
        <v>0</v>
      </c>
      <c r="M153" s="21" t="n">
        <v>0</v>
      </c>
      <c r="N153" s="21" t="n">
        <v>0</v>
      </c>
    </row>
    <row r="154">
      <c r="B154" s="84" t="inlineStr">
        <is>
          <t>Starting price increase, Other oil products , All</t>
        </is>
      </c>
      <c r="C154" s="84" t="n"/>
      <c r="D154" s="84" t="n"/>
      <c r="E154" s="84" t="n"/>
      <c r="F154" s="84" t="n">
        <v>0</v>
      </c>
      <c r="G154" s="84" t="n">
        <v>0</v>
      </c>
      <c r="H154" s="84" t="n"/>
      <c r="J154" s="21" t="n">
        <v>0</v>
      </c>
      <c r="K154" s="21" t="n">
        <v>0</v>
      </c>
      <c r="L154" s="21" t="n">
        <v>0</v>
      </c>
      <c r="M154" s="21" t="n">
        <v>0</v>
      </c>
      <c r="N154" s="21" t="n">
        <v>0</v>
      </c>
    </row>
    <row r="155">
      <c r="B155" s="84" t="inlineStr">
        <is>
          <t>Starting price increase, Biomass , All</t>
        </is>
      </c>
      <c r="C155" s="84" t="n"/>
      <c r="D155" s="84" t="n"/>
      <c r="E155" s="84" t="n"/>
      <c r="F155" s="84" t="n">
        <v>0</v>
      </c>
      <c r="G155" s="84" t="n">
        <v>0</v>
      </c>
      <c r="H155" s="84" t="n"/>
      <c r="J155" s="21" t="n">
        <v>0</v>
      </c>
      <c r="K155" s="21" t="n">
        <v>0</v>
      </c>
      <c r="L155" s="21" t="n">
        <v>0</v>
      </c>
      <c r="M155" s="21" t="n">
        <v>0</v>
      </c>
      <c r="N155" s="21" t="n">
        <v>0</v>
      </c>
    </row>
    <row r="156">
      <c r="B156" s="84" t="inlineStr">
        <is>
          <t>Final price increase, Coal , Power</t>
        </is>
      </c>
      <c r="C156" s="84" t="n"/>
      <c r="D156" s="84" t="n"/>
      <c r="E156" s="84" t="n"/>
      <c r="F156" s="84" t="n">
        <v>0</v>
      </c>
      <c r="G156" s="84" t="n">
        <v>0</v>
      </c>
      <c r="H156" s="84" t="n"/>
      <c r="J156" s="21" t="n">
        <v>0</v>
      </c>
      <c r="K156" s="21" t="n">
        <v>0</v>
      </c>
      <c r="L156" s="21" t="n">
        <v>0</v>
      </c>
      <c r="M156" s="21" t="n">
        <v>0</v>
      </c>
      <c r="N156" s="21" t="n">
        <v>0</v>
      </c>
    </row>
    <row r="157">
      <c r="B157" s="84" t="inlineStr">
        <is>
          <t>Final price increase, Coal , Residential</t>
        </is>
      </c>
      <c r="C157" s="84" t="n"/>
      <c r="D157" s="84" t="n"/>
      <c r="E157" s="84" t="n"/>
      <c r="F157" s="84" t="n">
        <v>0</v>
      </c>
      <c r="G157" s="84" t="n">
        <v>0</v>
      </c>
      <c r="H157" s="84" t="n"/>
      <c r="J157" s="21" t="n">
        <v>0</v>
      </c>
      <c r="K157" s="21" t="n">
        <v>0</v>
      </c>
      <c r="L157" s="21" t="n">
        <v>0</v>
      </c>
      <c r="M157" s="21" t="n">
        <v>0</v>
      </c>
      <c r="N157" s="21" t="n">
        <v>0</v>
      </c>
    </row>
    <row r="158">
      <c r="B158" s="84" t="inlineStr">
        <is>
          <t>Final price increase, Coal , Industry</t>
        </is>
      </c>
      <c r="C158" s="84" t="n"/>
      <c r="D158" s="84" t="n"/>
      <c r="E158" s="84" t="n"/>
      <c r="F158" s="84" t="n">
        <v>0</v>
      </c>
      <c r="G158" s="84" t="n">
        <v>0</v>
      </c>
      <c r="H158" s="84" t="n"/>
      <c r="J158" s="21" t="n">
        <v>0</v>
      </c>
      <c r="K158" s="21" t="n">
        <v>0</v>
      </c>
      <c r="L158" s="21" t="n">
        <v>0</v>
      </c>
      <c r="M158" s="21" t="n">
        <v>0</v>
      </c>
      <c r="N158" s="21" t="n">
        <v>0</v>
      </c>
    </row>
    <row r="159">
      <c r="B159" s="84" t="inlineStr">
        <is>
          <t>Final price increase, Natural gas , Power</t>
        </is>
      </c>
      <c r="C159" s="84" t="n"/>
      <c r="D159" s="84" t="n"/>
      <c r="E159" s="84" t="n"/>
      <c r="F159" s="84" t="n">
        <v>0</v>
      </c>
      <c r="G159" s="84" t="n">
        <v>0</v>
      </c>
      <c r="H159" s="84" t="n"/>
      <c r="J159" s="21" t="n">
        <v>0</v>
      </c>
      <c r="K159" s="21" t="n">
        <v>0</v>
      </c>
      <c r="L159" s="21" t="n">
        <v>0</v>
      </c>
      <c r="M159" s="21" t="n">
        <v>0</v>
      </c>
      <c r="N159" s="21" t="n">
        <v>0</v>
      </c>
    </row>
    <row r="160">
      <c r="B160" s="84" t="inlineStr">
        <is>
          <t>Final price increase, Natural gas , Residential</t>
        </is>
      </c>
      <c r="C160" s="84" t="n"/>
      <c r="D160" s="84" t="n"/>
      <c r="E160" s="84" t="n"/>
      <c r="F160" s="84" t="n">
        <v>0</v>
      </c>
      <c r="G160" s="84" t="n">
        <v>0</v>
      </c>
      <c r="H160" s="84" t="n"/>
      <c r="J160" s="21" t="n">
        <v>0</v>
      </c>
      <c r="K160" s="21" t="n">
        <v>0</v>
      </c>
      <c r="L160" s="21" t="n">
        <v>0</v>
      </c>
      <c r="M160" s="21" t="n">
        <v>0</v>
      </c>
      <c r="N160" s="21" t="n">
        <v>0</v>
      </c>
    </row>
    <row r="161">
      <c r="B161" s="84" t="inlineStr">
        <is>
          <t>Final price increase, Natural gas , Industry</t>
        </is>
      </c>
      <c r="C161" s="84" t="n"/>
      <c r="D161" s="84" t="n"/>
      <c r="E161" s="84" t="n"/>
      <c r="F161" s="84" t="n">
        <v>0</v>
      </c>
      <c r="G161" s="84" t="n">
        <v>0</v>
      </c>
      <c r="H161" s="84" t="n"/>
      <c r="J161" s="21" t="n">
        <v>0</v>
      </c>
      <c r="K161" s="21" t="n">
        <v>0</v>
      </c>
      <c r="L161" s="21" t="n">
        <v>0</v>
      </c>
      <c r="M161" s="21" t="n">
        <v>0</v>
      </c>
      <c r="N161" s="21" t="n">
        <v>0</v>
      </c>
    </row>
    <row r="162">
      <c r="B162" s="84" t="inlineStr">
        <is>
          <t>Final price increase, Electricity , Residential</t>
        </is>
      </c>
      <c r="C162" s="84" t="n"/>
      <c r="D162" s="84" t="n"/>
      <c r="E162" s="84" t="n"/>
      <c r="F162" s="84" t="n">
        <v>0</v>
      </c>
      <c r="G162" s="84" t="n">
        <v>0</v>
      </c>
      <c r="H162" s="84" t="n"/>
      <c r="J162" s="21" t="n">
        <v>0</v>
      </c>
      <c r="K162" s="21" t="n">
        <v>0</v>
      </c>
      <c r="L162" s="21" t="n">
        <v>0</v>
      </c>
      <c r="M162" s="21" t="n">
        <v>0</v>
      </c>
      <c r="N162" s="21" t="n">
        <v>0</v>
      </c>
    </row>
    <row r="163">
      <c r="B163" s="84" t="inlineStr">
        <is>
          <t>Final price increase, Electricity , Industry</t>
        </is>
      </c>
      <c r="C163" s="84" t="n"/>
      <c r="D163" s="84" t="n"/>
      <c r="E163" s="84" t="n"/>
      <c r="F163" s="84" t="n">
        <v>0</v>
      </c>
      <c r="G163" s="84" t="n">
        <v>0</v>
      </c>
      <c r="H163" s="84" t="n"/>
      <c r="J163" s="21" t="n">
        <v>0</v>
      </c>
      <c r="K163" s="21" t="n">
        <v>0</v>
      </c>
      <c r="L163" s="21" t="n">
        <v>0</v>
      </c>
      <c r="M163" s="21" t="n">
        <v>0</v>
      </c>
      <c r="N163" s="21" t="n">
        <v>0</v>
      </c>
    </row>
    <row r="164">
      <c r="B164" s="84" t="inlineStr">
        <is>
          <t>Final price increase, Gasoline , All</t>
        </is>
      </c>
      <c r="C164" s="84" t="n"/>
      <c r="D164" s="84" t="n"/>
      <c r="E164" s="84" t="n"/>
      <c r="F164" s="84" t="n">
        <v>0</v>
      </c>
      <c r="G164" s="84" t="n">
        <v>0</v>
      </c>
      <c r="H164" s="84" t="n"/>
      <c r="J164" s="21" t="n">
        <v>0</v>
      </c>
      <c r="K164" s="21" t="n">
        <v>0</v>
      </c>
      <c r="L164" s="21" t="n">
        <v>0</v>
      </c>
      <c r="M164" s="21" t="n">
        <v>0</v>
      </c>
      <c r="N164" s="21" t="n">
        <v>0</v>
      </c>
    </row>
    <row r="165">
      <c r="B165" s="84" t="inlineStr">
        <is>
          <t>Final price increase, Diesel  , All</t>
        </is>
      </c>
      <c r="C165" s="84" t="n"/>
      <c r="D165" s="84" t="n"/>
      <c r="E165" s="84" t="n"/>
      <c r="F165" s="84" t="n">
        <v>0</v>
      </c>
      <c r="G165" s="84" t="n">
        <v>0</v>
      </c>
      <c r="H165" s="84" t="n"/>
      <c r="J165" s="21" t="n">
        <v>0</v>
      </c>
      <c r="K165" s="21" t="n">
        <v>0</v>
      </c>
      <c r="L165" s="21" t="n">
        <v>0</v>
      </c>
      <c r="M165" s="21" t="n">
        <v>0</v>
      </c>
      <c r="N165" s="21" t="n">
        <v>0</v>
      </c>
    </row>
    <row r="166">
      <c r="B166" s="84" t="inlineStr">
        <is>
          <t>Final price increase, LPG , All</t>
        </is>
      </c>
      <c r="C166" s="84" t="n"/>
      <c r="D166" s="84" t="n"/>
      <c r="E166" s="84" t="n"/>
      <c r="F166" s="84" t="n">
        <v>0</v>
      </c>
      <c r="G166" s="84" t="n">
        <v>0</v>
      </c>
      <c r="H166" s="84" t="n"/>
      <c r="J166" s="21" t="n">
        <v>0</v>
      </c>
      <c r="K166" s="21" t="n">
        <v>0</v>
      </c>
      <c r="L166" s="21" t="n">
        <v>0</v>
      </c>
      <c r="M166" s="21" t="n">
        <v>0</v>
      </c>
      <c r="N166" s="21" t="n">
        <v>0</v>
      </c>
    </row>
    <row r="167">
      <c r="B167" s="84" t="inlineStr">
        <is>
          <t>Final price increase, Kerosene , All</t>
        </is>
      </c>
      <c r="C167" s="84" t="n"/>
      <c r="D167" s="84" t="n"/>
      <c r="E167" s="84" t="n"/>
      <c r="F167" s="84" t="n">
        <v>0</v>
      </c>
      <c r="G167" s="84" t="n">
        <v>0</v>
      </c>
      <c r="H167" s="84" t="n"/>
      <c r="J167" s="21" t="n">
        <v>0</v>
      </c>
      <c r="K167" s="21" t="n">
        <v>0</v>
      </c>
      <c r="L167" s="21" t="n">
        <v>0</v>
      </c>
      <c r="M167" s="21" t="n">
        <v>0</v>
      </c>
      <c r="N167" s="21" t="n">
        <v>0</v>
      </c>
    </row>
    <row r="168">
      <c r="B168" s="84" t="inlineStr">
        <is>
          <t>Final price increase, Other oil products , All</t>
        </is>
      </c>
      <c r="C168" s="84" t="n"/>
      <c r="D168" s="84" t="n"/>
      <c r="E168" s="84" t="n"/>
      <c r="F168" s="84" t="n">
        <v>0</v>
      </c>
      <c r="G168" s="84" t="n">
        <v>0</v>
      </c>
      <c r="H168" s="84" t="n"/>
      <c r="J168" s="21" t="n">
        <v>0</v>
      </c>
      <c r="K168" s="21" t="n">
        <v>0</v>
      </c>
      <c r="L168" s="21" t="n">
        <v>0</v>
      </c>
      <c r="M168" s="21" t="n">
        <v>0</v>
      </c>
      <c r="N168" s="21" t="n">
        <v>0</v>
      </c>
    </row>
    <row r="169">
      <c r="B169" s="84" t="inlineStr">
        <is>
          <t>Final price increase, Biomass , All</t>
        </is>
      </c>
      <c r="C169" s="84" t="n"/>
      <c r="D169" s="84" t="n"/>
      <c r="E169" s="84" t="n"/>
      <c r="F169" s="84" t="n">
        <v>0</v>
      </c>
      <c r="G169" s="84" t="n">
        <v>0</v>
      </c>
      <c r="H169" s="84" t="n"/>
      <c r="J169" s="21" t="n">
        <v>0</v>
      </c>
      <c r="K169" s="21" t="n">
        <v>0</v>
      </c>
      <c r="L169" s="21" t="n">
        <v>0</v>
      </c>
      <c r="M169" s="21" t="n">
        <v>0</v>
      </c>
      <c r="N169" s="21" t="n">
        <v>0</v>
      </c>
    </row>
    <row r="170">
      <c r="B170" s="84" t="inlineStr">
        <is>
          <t>Price increase units, Coal , Power</t>
        </is>
      </c>
      <c r="C170" s="84" t="n"/>
      <c r="D170" s="84" t="n"/>
      <c r="E170" s="84" t="n"/>
      <c r="F170" s="84" t="inlineStr">
        <is>
          <t>$/GJ</t>
        </is>
      </c>
      <c r="G170" s="84" t="inlineStr">
        <is>
          <t>$/GJ</t>
        </is>
      </c>
      <c r="H170" s="84" t="n"/>
      <c r="J170" s="21" t="inlineStr">
        <is>
          <t>$/GJ</t>
        </is>
      </c>
      <c r="K170" s="21" t="inlineStr">
        <is>
          <t>$/GJ</t>
        </is>
      </c>
      <c r="L170" s="21" t="inlineStr">
        <is>
          <t>$/GJ</t>
        </is>
      </c>
      <c r="M170" s="21" t="inlineStr">
        <is>
          <t>$/GJ</t>
        </is>
      </c>
      <c r="N170" s="21" t="inlineStr">
        <is>
          <t>$/GJ</t>
        </is>
      </c>
    </row>
    <row r="171">
      <c r="B171" s="84" t="inlineStr">
        <is>
          <t>Price increase units, Coal , Residential</t>
        </is>
      </c>
      <c r="C171" s="84" t="n"/>
      <c r="D171" s="84" t="n"/>
      <c r="E171" s="84" t="n"/>
      <c r="F171" s="84" t="inlineStr">
        <is>
          <t>$/GJ</t>
        </is>
      </c>
      <c r="G171" s="84" t="inlineStr">
        <is>
          <t>$/GJ</t>
        </is>
      </c>
      <c r="H171" s="84" t="n"/>
      <c r="J171" s="21" t="inlineStr">
        <is>
          <t>$/GJ</t>
        </is>
      </c>
      <c r="K171" s="21" t="inlineStr">
        <is>
          <t>$/GJ</t>
        </is>
      </c>
      <c r="L171" s="21" t="inlineStr">
        <is>
          <t>$/GJ</t>
        </is>
      </c>
      <c r="M171" s="21" t="inlineStr">
        <is>
          <t>$/GJ</t>
        </is>
      </c>
      <c r="N171" s="21" t="inlineStr">
        <is>
          <t>$/GJ</t>
        </is>
      </c>
    </row>
    <row r="172">
      <c r="B172" s="84" t="inlineStr">
        <is>
          <t>Price increase units, Coal , Industry</t>
        </is>
      </c>
      <c r="C172" s="84" t="n"/>
      <c r="D172" s="84" t="n"/>
      <c r="E172" s="84" t="n"/>
      <c r="F172" s="84" t="inlineStr">
        <is>
          <t>$/GJ</t>
        </is>
      </c>
      <c r="G172" s="84" t="inlineStr">
        <is>
          <t>$/GJ</t>
        </is>
      </c>
      <c r="H172" s="84" t="n"/>
      <c r="J172" s="21" t="inlineStr">
        <is>
          <t>$/GJ</t>
        </is>
      </c>
      <c r="K172" s="21" t="inlineStr">
        <is>
          <t>$/GJ</t>
        </is>
      </c>
      <c r="L172" s="21" t="inlineStr">
        <is>
          <t>$/GJ</t>
        </is>
      </c>
      <c r="M172" s="21" t="inlineStr">
        <is>
          <t>$/GJ</t>
        </is>
      </c>
      <c r="N172" s="21" t="inlineStr">
        <is>
          <t>$/GJ</t>
        </is>
      </c>
    </row>
    <row r="173">
      <c r="B173" s="84" t="inlineStr">
        <is>
          <t>Price increase units, Natural gas , Power</t>
        </is>
      </c>
      <c r="C173" s="84" t="n"/>
      <c r="D173" s="84" t="n"/>
      <c r="E173" s="84" t="n"/>
      <c r="F173" s="84" t="inlineStr">
        <is>
          <t>$/GJ</t>
        </is>
      </c>
      <c r="G173" s="84" t="inlineStr">
        <is>
          <t>$/GJ</t>
        </is>
      </c>
      <c r="H173" s="84" t="n"/>
      <c r="J173" s="21" t="inlineStr">
        <is>
          <t>$/GJ</t>
        </is>
      </c>
      <c r="K173" s="21" t="inlineStr">
        <is>
          <t>$/GJ</t>
        </is>
      </c>
      <c r="L173" s="21" t="inlineStr">
        <is>
          <t>$/GJ</t>
        </is>
      </c>
      <c r="M173" s="21" t="inlineStr">
        <is>
          <t>$/GJ</t>
        </is>
      </c>
      <c r="N173" s="21" t="inlineStr">
        <is>
          <t>$/GJ</t>
        </is>
      </c>
    </row>
    <row r="174">
      <c r="B174" s="84" t="inlineStr">
        <is>
          <t>Price increase units, Natural gas , Residential</t>
        </is>
      </c>
      <c r="C174" s="84" t="n"/>
      <c r="D174" s="84" t="n"/>
      <c r="E174" s="84" t="n"/>
      <c r="F174" s="84" t="inlineStr">
        <is>
          <t>$/GJ</t>
        </is>
      </c>
      <c r="G174" s="84" t="inlineStr">
        <is>
          <t>$/GJ</t>
        </is>
      </c>
      <c r="H174" s="84" t="n"/>
      <c r="J174" s="21" t="inlineStr">
        <is>
          <t>$/GJ</t>
        </is>
      </c>
      <c r="K174" s="21" t="inlineStr">
        <is>
          <t>$/GJ</t>
        </is>
      </c>
      <c r="L174" s="21" t="inlineStr">
        <is>
          <t>$/GJ</t>
        </is>
      </c>
      <c r="M174" s="21" t="inlineStr">
        <is>
          <t>$/GJ</t>
        </is>
      </c>
      <c r="N174" s="21" t="inlineStr">
        <is>
          <t>$/GJ</t>
        </is>
      </c>
    </row>
    <row r="175">
      <c r="B175" s="84" t="inlineStr">
        <is>
          <t>Price increase units, Natural gas , Industry</t>
        </is>
      </c>
      <c r="C175" s="84" t="n"/>
      <c r="D175" s="84" t="n"/>
      <c r="E175" s="84" t="n"/>
      <c r="F175" s="84" t="inlineStr">
        <is>
          <t>$/GJ</t>
        </is>
      </c>
      <c r="G175" s="84" t="inlineStr">
        <is>
          <t>$/GJ</t>
        </is>
      </c>
      <c r="H175" s="84" t="n"/>
      <c r="J175" s="21" t="inlineStr">
        <is>
          <t>$/GJ</t>
        </is>
      </c>
      <c r="K175" s="21" t="inlineStr">
        <is>
          <t>$/GJ</t>
        </is>
      </c>
      <c r="L175" s="21" t="inlineStr">
        <is>
          <t>$/GJ</t>
        </is>
      </c>
      <c r="M175" s="21" t="inlineStr">
        <is>
          <t>$/GJ</t>
        </is>
      </c>
      <c r="N175" s="21" t="inlineStr">
        <is>
          <t>$/GJ</t>
        </is>
      </c>
    </row>
    <row r="176">
      <c r="B176" s="84" t="inlineStr">
        <is>
          <t>Price increase units, Electricity , Residential</t>
        </is>
      </c>
      <c r="C176" s="84" t="n"/>
      <c r="D176" s="84" t="n"/>
      <c r="E176" s="84" t="n"/>
      <c r="F176" s="84" t="inlineStr">
        <is>
          <t>$/kwh</t>
        </is>
      </c>
      <c r="G176" s="84" t="inlineStr">
        <is>
          <t>$/kwh</t>
        </is>
      </c>
      <c r="H176" s="84" t="n"/>
      <c r="J176" s="21" t="inlineStr">
        <is>
          <t>$/kwh</t>
        </is>
      </c>
      <c r="K176" s="21" t="inlineStr">
        <is>
          <t>$/kwh</t>
        </is>
      </c>
      <c r="L176" s="21" t="inlineStr">
        <is>
          <t>$/kwh</t>
        </is>
      </c>
      <c r="M176" s="21" t="inlineStr">
        <is>
          <t>$/kwh</t>
        </is>
      </c>
      <c r="N176" s="21" t="inlineStr">
        <is>
          <t>$/kwh</t>
        </is>
      </c>
    </row>
    <row r="177">
      <c r="B177" s="84" t="inlineStr">
        <is>
          <t>Price increase units, Electricity , Industry</t>
        </is>
      </c>
      <c r="C177" s="84" t="n"/>
      <c r="D177" s="84" t="n"/>
      <c r="E177" s="84" t="n"/>
      <c r="F177" s="84" t="inlineStr">
        <is>
          <t>$/kwh</t>
        </is>
      </c>
      <c r="G177" s="84" t="inlineStr">
        <is>
          <t>$/kwh</t>
        </is>
      </c>
      <c r="H177" s="84" t="n"/>
      <c r="J177" s="21" t="inlineStr">
        <is>
          <t>$/kwh</t>
        </is>
      </c>
      <c r="K177" s="21" t="inlineStr">
        <is>
          <t>$/kwh</t>
        </is>
      </c>
      <c r="L177" s="21" t="inlineStr">
        <is>
          <t>$/kwh</t>
        </is>
      </c>
      <c r="M177" s="21" t="inlineStr">
        <is>
          <t>$/kwh</t>
        </is>
      </c>
      <c r="N177" s="21" t="inlineStr">
        <is>
          <t>$/kwh</t>
        </is>
      </c>
    </row>
    <row r="178">
      <c r="B178" s="84" t="inlineStr">
        <is>
          <t>Price increase units, Gasoline , All</t>
        </is>
      </c>
      <c r="C178" s="84" t="n"/>
      <c r="D178" s="84" t="n"/>
      <c r="E178" s="84" t="n"/>
      <c r="F178" s="84" t="inlineStr">
        <is>
          <t>$/liter</t>
        </is>
      </c>
      <c r="G178" s="84" t="inlineStr">
        <is>
          <t>$/liter</t>
        </is>
      </c>
      <c r="H178" s="84" t="n"/>
      <c r="J178" s="21" t="inlineStr">
        <is>
          <t>$/liter</t>
        </is>
      </c>
      <c r="K178" s="21" t="inlineStr">
        <is>
          <t>$/liter</t>
        </is>
      </c>
      <c r="L178" s="21" t="inlineStr">
        <is>
          <t>$/liter</t>
        </is>
      </c>
      <c r="M178" s="21" t="inlineStr">
        <is>
          <t>$/liter</t>
        </is>
      </c>
      <c r="N178" s="21" t="inlineStr">
        <is>
          <t>$/liter</t>
        </is>
      </c>
    </row>
    <row r="179">
      <c r="B179" s="84" t="inlineStr">
        <is>
          <t>Price increase units, Diesel  , All</t>
        </is>
      </c>
      <c r="C179" s="84" t="n"/>
      <c r="D179" s="84" t="n"/>
      <c r="E179" s="84" t="n"/>
      <c r="F179" s="84" t="inlineStr">
        <is>
          <t>$/liter</t>
        </is>
      </c>
      <c r="G179" s="84" t="inlineStr">
        <is>
          <t>$/liter</t>
        </is>
      </c>
      <c r="H179" s="84" t="n"/>
      <c r="J179" s="21" t="inlineStr">
        <is>
          <t>$/liter</t>
        </is>
      </c>
      <c r="K179" s="21" t="inlineStr">
        <is>
          <t>$/liter</t>
        </is>
      </c>
      <c r="L179" s="21" t="inlineStr">
        <is>
          <t>$/liter</t>
        </is>
      </c>
      <c r="M179" s="21" t="inlineStr">
        <is>
          <t>$/liter</t>
        </is>
      </c>
      <c r="N179" s="21" t="inlineStr">
        <is>
          <t>$/liter</t>
        </is>
      </c>
    </row>
    <row r="180">
      <c r="B180" s="84" t="inlineStr">
        <is>
          <t>Price increase units, LPG , All</t>
        </is>
      </c>
      <c r="C180" s="84" t="n"/>
      <c r="D180" s="84" t="n"/>
      <c r="E180" s="84" t="n"/>
      <c r="F180" s="84" t="inlineStr">
        <is>
          <t>$/liter</t>
        </is>
      </c>
      <c r="G180" s="84" t="inlineStr">
        <is>
          <t>$/liter</t>
        </is>
      </c>
      <c r="H180" s="84" t="n"/>
      <c r="J180" s="21" t="inlineStr">
        <is>
          <t>$/liter</t>
        </is>
      </c>
      <c r="K180" s="21" t="inlineStr">
        <is>
          <t>$/liter</t>
        </is>
      </c>
      <c r="L180" s="21" t="inlineStr">
        <is>
          <t>$/liter</t>
        </is>
      </c>
      <c r="M180" s="21" t="inlineStr">
        <is>
          <t>$/liter</t>
        </is>
      </c>
      <c r="N180" s="21" t="inlineStr">
        <is>
          <t>$/liter</t>
        </is>
      </c>
    </row>
    <row r="181">
      <c r="B181" s="84" t="inlineStr">
        <is>
          <t>Price increase units, Kerosene , All</t>
        </is>
      </c>
      <c r="C181" s="84" t="n"/>
      <c r="D181" s="84" t="n"/>
      <c r="E181" s="84" t="n"/>
      <c r="F181" s="84" t="inlineStr">
        <is>
          <t>$/liter</t>
        </is>
      </c>
      <c r="G181" s="84" t="inlineStr">
        <is>
          <t>$/liter</t>
        </is>
      </c>
      <c r="H181" s="84" t="n"/>
      <c r="J181" s="21" t="inlineStr">
        <is>
          <t>$/liter</t>
        </is>
      </c>
      <c r="K181" s="21" t="inlineStr">
        <is>
          <t>$/liter</t>
        </is>
      </c>
      <c r="L181" s="21" t="inlineStr">
        <is>
          <t>$/liter</t>
        </is>
      </c>
      <c r="M181" s="21" t="inlineStr">
        <is>
          <t>$/liter</t>
        </is>
      </c>
      <c r="N181" s="21" t="inlineStr">
        <is>
          <t>$/liter</t>
        </is>
      </c>
    </row>
    <row r="182">
      <c r="B182" s="84" t="inlineStr">
        <is>
          <t>Price increase units, Other oil products , All</t>
        </is>
      </c>
      <c r="C182" s="84" t="n"/>
      <c r="D182" s="84" t="n"/>
      <c r="E182" s="84" t="n"/>
      <c r="F182" s="84" t="inlineStr">
        <is>
          <t>$/bbn</t>
        </is>
      </c>
      <c r="G182" s="84" t="inlineStr">
        <is>
          <t>$/liter</t>
        </is>
      </c>
      <c r="H182" s="84" t="n"/>
      <c r="J182" s="21" t="inlineStr">
        <is>
          <t>$/bbn</t>
        </is>
      </c>
      <c r="K182" s="21" t="inlineStr">
        <is>
          <t>$/bbn</t>
        </is>
      </c>
      <c r="L182" s="21" t="inlineStr">
        <is>
          <t>$/bbn</t>
        </is>
      </c>
      <c r="M182" s="21" t="inlineStr">
        <is>
          <t>$/bbn</t>
        </is>
      </c>
      <c r="N182" s="21" t="inlineStr">
        <is>
          <t>$/bbn</t>
        </is>
      </c>
    </row>
    <row r="183">
      <c r="B183" s="84" t="inlineStr">
        <is>
          <t>Price increase units, Biomass , All</t>
        </is>
      </c>
      <c r="C183" s="84" t="n"/>
      <c r="D183" s="84" t="n"/>
      <c r="E183" s="84" t="n"/>
      <c r="F183" s="84" t="inlineStr">
        <is>
          <t>$/GJ</t>
        </is>
      </c>
      <c r="G183" s="84" t="inlineStr">
        <is>
          <t>$/liter</t>
        </is>
      </c>
      <c r="H183" s="84" t="n"/>
      <c r="J183" s="21" t="inlineStr">
        <is>
          <t>$/GJ</t>
        </is>
      </c>
      <c r="K183" s="21" t="inlineStr">
        <is>
          <t>$/GJ</t>
        </is>
      </c>
      <c r="L183" s="21" t="inlineStr">
        <is>
          <t>$/GJ</t>
        </is>
      </c>
      <c r="M183" s="21" t="inlineStr">
        <is>
          <t>$/GJ</t>
        </is>
      </c>
      <c r="N183" s="21" t="inlineStr">
        <is>
          <t>$/GJ</t>
        </is>
      </c>
    </row>
    <row r="184">
      <c r="B184" s="82" t="inlineStr">
        <is>
          <t>Methane tax</t>
        </is>
      </c>
    </row>
    <row r="185">
      <c r="B185" s="84" t="inlineStr">
        <is>
          <t>Apply carbon tax to methane</t>
        </is>
      </c>
      <c r="C185" s="84" t="inlineStr">
        <is>
          <t>switch</t>
        </is>
      </c>
      <c r="D185" s="84" t="n"/>
      <c r="E185" s="84" t="n"/>
      <c r="F185" s="84" t="inlineStr">
        <is>
          <t>No</t>
        </is>
      </c>
      <c r="G185" s="84" t="inlineStr">
        <is>
          <t>No</t>
        </is>
      </c>
      <c r="H185" s="84" t="inlineStr">
        <is>
          <t>CTforMethane</t>
        </is>
      </c>
      <c r="J185" s="21" t="inlineStr">
        <is>
          <t>No</t>
        </is>
      </c>
      <c r="K185" s="21" t="inlineStr">
        <is>
          <t>No</t>
        </is>
      </c>
      <c r="L185" s="21" t="inlineStr">
        <is>
          <t>No</t>
        </is>
      </c>
      <c r="M185" s="21" t="inlineStr">
        <is>
          <t>No</t>
        </is>
      </c>
      <c r="N185" s="21" t="inlineStr">
        <is>
          <t>No</t>
        </is>
      </c>
    </row>
    <row r="186">
      <c r="B186" s="84" t="inlineStr">
        <is>
          <t>Year of methane fee introduction</t>
        </is>
      </c>
      <c r="C186" s="84" t="inlineStr">
        <is>
          <t>year</t>
        </is>
      </c>
      <c r="D186" s="84" t="n"/>
      <c r="E186" s="84" t="n"/>
      <c r="F186" s="84" t="n">
        <v>2027</v>
      </c>
      <c r="G186" s="84" t="n">
        <v>2027</v>
      </c>
      <c r="H186" s="84" t="inlineStr">
        <is>
          <t>MPIntro</t>
        </is>
      </c>
      <c r="J186" s="21" t="n">
        <v>2027</v>
      </c>
      <c r="K186" s="21" t="n">
        <v>2027</v>
      </c>
      <c r="L186" s="21" t="n">
        <v>2027</v>
      </c>
      <c r="M186" s="21" t="n">
        <v>2027</v>
      </c>
      <c r="N186" s="21" t="n">
        <v>2027</v>
      </c>
    </row>
    <row r="187">
      <c r="B187" s="84" t="inlineStr">
        <is>
          <t>Starting methane fee (real USD per ton CO2eq)</t>
        </is>
      </c>
      <c r="C187" s="84" t="inlineStr">
        <is>
          <t>USD per ton of CO2 eq</t>
        </is>
      </c>
      <c r="D187" s="84" t="n"/>
      <c r="E187" s="84" t="n"/>
      <c r="F187" s="84" t="n">
        <v>0</v>
      </c>
      <c r="G187" s="84" t="n">
        <v>0</v>
      </c>
      <c r="H187" s="84" t="inlineStr">
        <is>
          <t>MPLevelStart</t>
        </is>
      </c>
      <c r="J187" s="21" t="n">
        <v>0</v>
      </c>
      <c r="K187" s="21" t="n">
        <v>0</v>
      </c>
      <c r="L187" s="21" t="n">
        <v>0</v>
      </c>
      <c r="M187" s="21" t="n">
        <v>0</v>
      </c>
      <c r="N187" s="21" t="n">
        <v>0</v>
      </c>
    </row>
    <row r="188">
      <c r="B188" s="84" t="inlineStr">
        <is>
          <t>Target level of methane fee</t>
        </is>
      </c>
      <c r="C188" s="84" t="inlineStr">
        <is>
          <t>USD per ton of CO2 eq</t>
        </is>
      </c>
      <c r="D188" s="84" t="n"/>
      <c r="E188" s="84" t="n"/>
      <c r="F188" s="84" t="n">
        <v>0</v>
      </c>
      <c r="G188" s="84" t="n">
        <v>0</v>
      </c>
      <c r="H188" s="84" t="inlineStr">
        <is>
          <t>MPLevelTarget</t>
        </is>
      </c>
      <c r="J188" s="21" t="n">
        <v>0</v>
      </c>
      <c r="K188" s="21" t="n">
        <v>0</v>
      </c>
      <c r="L188" s="21" t="n">
        <v>0</v>
      </c>
      <c r="M188" s="21" t="n">
        <v>0</v>
      </c>
      <c r="N188" s="21" t="n">
        <v>0</v>
      </c>
    </row>
    <row r="189">
      <c r="B189" s="84" t="inlineStr">
        <is>
          <t>Year to reach target methane fee level</t>
        </is>
      </c>
      <c r="C189" s="84" t="inlineStr">
        <is>
          <t>year</t>
        </is>
      </c>
      <c r="D189" s="84" t="n"/>
      <c r="E189" s="84" t="n"/>
      <c r="F189" s="84" t="n">
        <v>2030</v>
      </c>
      <c r="G189" s="84" t="n">
        <v>2030</v>
      </c>
      <c r="H189" s="84" t="inlineStr">
        <is>
          <t>MPOutro</t>
        </is>
      </c>
      <c r="J189" s="21" t="n">
        <v>2030</v>
      </c>
      <c r="K189" s="21" t="n">
        <v>2030</v>
      </c>
      <c r="L189" s="21" t="n">
        <v>2030</v>
      </c>
      <c r="M189" s="21" t="n">
        <v>2030</v>
      </c>
      <c r="N189" s="21" t="n">
        <v>2030</v>
      </c>
    </row>
    <row r="190">
      <c r="B190" s="82" t="inlineStr">
        <is>
          <t>Price liberalization</t>
        </is>
      </c>
    </row>
    <row r="191">
      <c r="B191" s="84" t="inlineStr">
        <is>
          <t>Apply price controls phaseout?</t>
        </is>
      </c>
      <c r="C191" s="84" t="inlineStr">
        <is>
          <t>switch</t>
        </is>
      </c>
      <c r="D191" s="84" t="n"/>
      <c r="E191" s="84" t="n"/>
      <c r="F191" s="84" t="b">
        <v>0</v>
      </c>
      <c r="G191" s="84" t="b">
        <v>0</v>
      </c>
      <c r="H191" s="84" t="inlineStr">
        <is>
          <t>PrcContPha</t>
        </is>
      </c>
      <c r="J191" s="21" t="b">
        <v>0</v>
      </c>
      <c r="K191" s="21" t="b">
        <v>0</v>
      </c>
      <c r="L191" s="21" t="b">
        <v>0</v>
      </c>
      <c r="M191" s="21" t="b">
        <v>0</v>
      </c>
      <c r="N191" s="21" t="b">
        <v>0</v>
      </c>
    </row>
    <row r="192">
      <c r="B192" s="84" t="inlineStr">
        <is>
          <t>Year to start price controls phaseout (if applicable)</t>
        </is>
      </c>
      <c r="C192" s="84" t="inlineStr">
        <is>
          <t>year</t>
        </is>
      </c>
      <c r="D192" s="84" t="n"/>
      <c r="E192" s="84" t="n"/>
      <c r="F192" s="84" t="n">
        <v>2027</v>
      </c>
      <c r="G192" s="84" t="n">
        <v>2027</v>
      </c>
      <c r="H192" s="84" t="inlineStr">
        <is>
          <t>YearPrcContPha</t>
        </is>
      </c>
      <c r="J192" s="21" t="n">
        <v>2027</v>
      </c>
      <c r="K192" s="21" t="n">
        <v>2027</v>
      </c>
      <c r="L192" s="21" t="n">
        <v>2027</v>
      </c>
      <c r="M192" s="21" t="n">
        <v>2027</v>
      </c>
      <c r="N192" s="21" t="n">
        <v>2027</v>
      </c>
    </row>
    <row r="193">
      <c r="B193" s="84" t="inlineStr">
        <is>
          <t>Period to reach full price controls phaseout (if applicable)</t>
        </is>
      </c>
      <c r="C193" s="84" t="inlineStr">
        <is>
          <t>year</t>
        </is>
      </c>
      <c r="D193" s="84" t="n"/>
      <c r="E193" s="84" t="n"/>
      <c r="F193" s="84" t="n">
        <v>5</v>
      </c>
      <c r="G193" s="84" t="n">
        <v>5</v>
      </c>
      <c r="H193" s="84" t="inlineStr">
        <is>
          <t>PrcControlPhaseout</t>
        </is>
      </c>
      <c r="J193" s="21" t="n">
        <v>5</v>
      </c>
      <c r="K193" s="21" t="n">
        <v>5</v>
      </c>
      <c r="L193" s="21" t="n">
        <v>5</v>
      </c>
      <c r="M193" s="21" t="n">
        <v>5</v>
      </c>
      <c r="N193" s="21" t="n">
        <v>5</v>
      </c>
    </row>
    <row r="194">
      <c r="B194" s="84" t="inlineStr">
        <is>
          <t>Government energy price controls</t>
        </is>
      </c>
      <c r="C194" s="84" t="inlineStr">
        <is>
          <t>switch</t>
        </is>
      </c>
      <c r="D194" s="84" t="n"/>
      <c r="E194" s="84" t="n"/>
      <c r="F194" s="84" t="inlineStr">
        <is>
          <t>Bucketed*</t>
        </is>
      </c>
      <c r="G194" s="84" t="inlineStr">
        <is>
          <t>Bucketed*</t>
        </is>
      </c>
      <c r="H194" s="84" t="inlineStr">
        <is>
          <t>GovPriceControls</t>
        </is>
      </c>
      <c r="J194" s="21" t="inlineStr">
        <is>
          <t>Bucketed*</t>
        </is>
      </c>
      <c r="K194" s="21" t="inlineStr">
        <is>
          <t>Bucketed*</t>
        </is>
      </c>
      <c r="L194" s="21" t="inlineStr">
        <is>
          <t>Bucketed*</t>
        </is>
      </c>
      <c r="M194" s="21" t="inlineStr">
        <is>
          <t>Bucketed*</t>
        </is>
      </c>
      <c r="N194" s="21" t="inlineStr">
        <is>
          <t>Bucketed*</t>
        </is>
      </c>
    </row>
    <row r="195">
      <c r="B195" s="84" t="inlineStr">
        <is>
          <t>Apply price controls phaseout in the baseline scenario?</t>
        </is>
      </c>
      <c r="C195" s="84" t="inlineStr">
        <is>
          <t>switch</t>
        </is>
      </c>
      <c r="D195" s="84" t="n"/>
      <c r="E195" s="84" t="n"/>
      <c r="F195" s="84" t="inlineStr">
        <is>
          <t>No</t>
        </is>
      </c>
      <c r="G195" s="84" t="inlineStr">
        <is>
          <t>No</t>
        </is>
      </c>
      <c r="H195" s="84" t="inlineStr">
        <is>
          <t>PrcContPhaBaseline</t>
        </is>
      </c>
      <c r="J195" s="21" t="inlineStr">
        <is>
          <t>No</t>
        </is>
      </c>
      <c r="K195" s="21" t="inlineStr">
        <is>
          <t>No</t>
        </is>
      </c>
      <c r="L195" s="21" t="inlineStr">
        <is>
          <t>No</t>
        </is>
      </c>
      <c r="M195" s="21" t="inlineStr">
        <is>
          <t>No</t>
        </is>
      </c>
      <c r="N195" s="21" t="inlineStr">
        <is>
          <t>No</t>
        </is>
      </c>
    </row>
    <row r="196">
      <c r="B196" s="82" t="inlineStr">
        <is>
          <t>Revenues use</t>
        </is>
      </c>
    </row>
    <row r="197">
      <c r="B197" s="84" t="inlineStr">
        <is>
          <t>Labor tax reductions</t>
        </is>
      </c>
      <c r="C197" s="84" t="inlineStr">
        <is>
          <t>% of revenues</t>
        </is>
      </c>
      <c r="D197" s="84" t="n"/>
      <c r="E197" s="84" t="n"/>
      <c r="F197" s="84" t="n">
        <v>30</v>
      </c>
      <c r="G197" s="84" t="n">
        <v>30</v>
      </c>
      <c r="H197" s="84" t="inlineStr">
        <is>
          <t>EXPLabortax</t>
        </is>
      </c>
      <c r="J197" s="21" t="n">
        <v>30</v>
      </c>
      <c r="K197" s="21" t="n">
        <v>30</v>
      </c>
      <c r="L197" s="21" t="n">
        <v>30</v>
      </c>
      <c r="M197" s="21" t="n">
        <v>30</v>
      </c>
      <c r="N197" s="21" t="n">
        <v>30</v>
      </c>
    </row>
    <row r="198">
      <c r="B198" s="84" t="inlineStr">
        <is>
          <t>Corporate taxes</t>
        </is>
      </c>
      <c r="C198" s="84" t="inlineStr">
        <is>
          <t>% of revenues</t>
        </is>
      </c>
      <c r="D198" s="84" t="n"/>
      <c r="E198" s="84" t="n"/>
      <c r="F198" s="84" t="n">
        <v>0</v>
      </c>
      <c r="G198" s="84" t="n">
        <v>0</v>
      </c>
      <c r="H198" s="84" t="inlineStr">
        <is>
          <t>EXPCIT</t>
        </is>
      </c>
      <c r="J198" s="21" t="n">
        <v>0</v>
      </c>
      <c r="K198" s="21" t="n">
        <v>0</v>
      </c>
      <c r="L198" s="21" t="n">
        <v>0</v>
      </c>
      <c r="M198" s="21" t="n">
        <v>0</v>
      </c>
      <c r="N198" s="21" t="n">
        <v>0</v>
      </c>
    </row>
    <row r="199">
      <c r="B199" s="84" t="inlineStr">
        <is>
          <t>Public investment</t>
        </is>
      </c>
      <c r="C199" s="84" t="inlineStr">
        <is>
          <t>% of revenues</t>
        </is>
      </c>
      <c r="D199" s="84" t="n"/>
      <c r="E199" s="84" t="n"/>
      <c r="F199" s="84" t="n">
        <v>50</v>
      </c>
      <c r="G199" s="84" t="n">
        <v>50</v>
      </c>
      <c r="H199" s="84" t="inlineStr">
        <is>
          <t>EXPCapex</t>
        </is>
      </c>
      <c r="J199" s="21" t="n">
        <v>50</v>
      </c>
      <c r="K199" s="21" t="n">
        <v>50</v>
      </c>
      <c r="L199" s="21" t="n">
        <v>50</v>
      </c>
      <c r="M199" s="21" t="n">
        <v>50</v>
      </c>
      <c r="N199" s="21" t="n">
        <v>50</v>
      </c>
    </row>
    <row r="200">
      <c r="B200" s="84" t="inlineStr">
        <is>
          <t>Current spending</t>
        </is>
      </c>
      <c r="C200" s="84" t="inlineStr">
        <is>
          <t>% of revenues</t>
        </is>
      </c>
      <c r="D200" s="84" t="n"/>
      <c r="E200" s="84" t="n"/>
      <c r="F200" s="84" t="n">
        <v>0</v>
      </c>
      <c r="G200" s="84" t="n">
        <v>0</v>
      </c>
      <c r="H200" s="84" t="inlineStr">
        <is>
          <t>EXPGoodsandserv</t>
        </is>
      </c>
      <c r="J200" s="21" t="n">
        <v>0</v>
      </c>
      <c r="K200" s="21" t="n">
        <v>0</v>
      </c>
      <c r="L200" s="21" t="n">
        <v>0</v>
      </c>
      <c r="M200" s="21" t="n">
        <v>0</v>
      </c>
      <c r="N200" s="21" t="n">
        <v>0</v>
      </c>
    </row>
    <row r="201">
      <c r="B201" s="84" t="inlineStr">
        <is>
          <t>Targeted transfers</t>
        </is>
      </c>
      <c r="C201" s="84" t="inlineStr">
        <is>
          <t>% of revenues</t>
        </is>
      </c>
      <c r="D201" s="84" t="n"/>
      <c r="E201" s="84" t="n"/>
      <c r="F201" s="84" t="n">
        <v>20</v>
      </c>
      <c r="G201" s="84" t="n">
        <v>20</v>
      </c>
      <c r="H201" s="84" t="inlineStr">
        <is>
          <t>EXPTransfers</t>
        </is>
      </c>
      <c r="J201" s="21" t="n">
        <v>20</v>
      </c>
      <c r="K201" s="21" t="n">
        <v>20</v>
      </c>
      <c r="L201" s="21" t="n">
        <v>20</v>
      </c>
      <c r="M201" s="21" t="n">
        <v>20</v>
      </c>
      <c r="N201" s="21" t="n">
        <v>20</v>
      </c>
    </row>
    <row r="202">
      <c r="B202" s="82" t="inlineStr">
        <is>
          <t>of which:</t>
        </is>
      </c>
    </row>
    <row r="203">
      <c r="B203" s="84" t="inlineStr">
        <is>
          <t>targeted percentile</t>
        </is>
      </c>
      <c r="C203" s="84" t="inlineStr">
        <is>
          <t>% bottom targetting (from bottom of distribution)</t>
        </is>
      </c>
      <c r="D203" s="84" t="n"/>
      <c r="E203" s="84" t="n"/>
      <c r="F203" s="84" t="n">
        <v>40</v>
      </c>
      <c r="G203" s="84" t="n">
        <v>40</v>
      </c>
      <c r="H203" s="84" t="inlineStr">
        <is>
          <t>TargettedPercentile</t>
        </is>
      </c>
      <c r="J203" s="21" t="n">
        <v>40</v>
      </c>
      <c r="K203" s="21" t="n">
        <v>40</v>
      </c>
      <c r="L203" s="21" t="n">
        <v>40</v>
      </c>
      <c r="M203" s="21" t="n">
        <v>40</v>
      </c>
      <c r="N203" s="21" t="n">
        <v>40</v>
      </c>
    </row>
    <row r="204">
      <c r="B204" s="84" t="inlineStr">
        <is>
          <t>coverage rate</t>
        </is>
      </c>
      <c r="C204" s="84" t="inlineStr">
        <is>
          <t>% of targeted percentile that receive transfers</t>
        </is>
      </c>
      <c r="D204" s="84" t="n"/>
      <c r="E204" s="84" t="n"/>
      <c r="F204" s="84" t="n">
        <v>100</v>
      </c>
      <c r="G204" s="84" t="n">
        <v>100</v>
      </c>
      <c r="H204" s="84" t="inlineStr">
        <is>
          <t>CoverageRate</t>
        </is>
      </c>
      <c r="J204" s="21" t="n">
        <v>100</v>
      </c>
      <c r="K204" s="21" t="n">
        <v>100</v>
      </c>
      <c r="L204" s="21" t="n">
        <v>100</v>
      </c>
      <c r="M204" s="21" t="n">
        <v>100</v>
      </c>
      <c r="N204" s="21" t="n">
        <v>100</v>
      </c>
    </row>
    <row r="205">
      <c r="B205" s="84" t="inlineStr">
        <is>
          <t>leakage rate</t>
        </is>
      </c>
      <c r="C205" s="84" t="inlineStr">
        <is>
          <t>% of untargeted percentile that receive transfers</t>
        </is>
      </c>
      <c r="D205" s="84" t="n"/>
      <c r="E205" s="84" t="n"/>
      <c r="F205" s="84" t="n">
        <v>0</v>
      </c>
      <c r="G205" s="84" t="n">
        <v>0</v>
      </c>
      <c r="H205" s="84" t="inlineStr">
        <is>
          <t>LeakageRate</t>
        </is>
      </c>
      <c r="J205" s="21" t="n">
        <v>0</v>
      </c>
      <c r="K205" s="21" t="n">
        <v>0</v>
      </c>
      <c r="L205" s="21" t="n">
        <v>0</v>
      </c>
      <c r="M205" s="21" t="n">
        <v>0</v>
      </c>
      <c r="N205" s="21" t="n">
        <v>0</v>
      </c>
    </row>
    <row r="206">
      <c r="B206" s="82" t="inlineStr">
        <is>
          <t>Policy options</t>
        </is>
      </c>
    </row>
    <row r="207">
      <c r="A207" t="inlineStr">
        <is>
          <t>X</t>
        </is>
      </c>
      <c r="B207" s="84" t="inlineStr">
        <is>
          <t>Additional mitigation policies in non-energy sectors?</t>
        </is>
      </c>
      <c r="C207" s="84" t="inlineStr">
        <is>
          <t>switch</t>
        </is>
      </c>
      <c r="D207" s="84" t="n"/>
      <c r="E207" s="84" t="n"/>
      <c r="F207" s="84" t="inlineStr">
        <is>
          <t>No*</t>
        </is>
      </c>
      <c r="G207" s="84" t="inlineStr">
        <is>
          <t>Yes*</t>
        </is>
      </c>
      <c r="H207" s="84" t="inlineStr">
        <is>
          <t>AdditionMitigationPoliciesNonEnergy</t>
        </is>
      </c>
      <c r="J207" s="21" t="inlineStr">
        <is>
          <t>No*</t>
        </is>
      </c>
      <c r="K207" s="21" t="inlineStr">
        <is>
          <t>No*</t>
        </is>
      </c>
      <c r="L207" s="21" t="inlineStr">
        <is>
          <t>No*</t>
        </is>
      </c>
      <c r="M207" s="21" t="inlineStr">
        <is>
          <t>No*</t>
        </is>
      </c>
      <c r="N207" s="21" t="inlineStr">
        <is>
          <t>No*</t>
        </is>
      </c>
    </row>
    <row r="208">
      <c r="B208" s="84" t="inlineStr">
        <is>
          <t>Apply existing ETS (if exists)?</t>
        </is>
      </c>
      <c r="C208" s="84" t="inlineStr">
        <is>
          <t>switch</t>
        </is>
      </c>
      <c r="D208" s="84" t="n"/>
      <c r="E208" s="84" t="n"/>
      <c r="F208" s="84" t="inlineStr">
        <is>
          <t>Yes*</t>
        </is>
      </c>
      <c r="G208" s="84" t="inlineStr">
        <is>
          <t>Yes*</t>
        </is>
      </c>
      <c r="H208" s="84" t="inlineStr">
        <is>
          <t>ExistingETSApply</t>
        </is>
      </c>
      <c r="J208" s="21" t="inlineStr">
        <is>
          <t>Yes*</t>
        </is>
      </c>
      <c r="K208" s="21" t="inlineStr">
        <is>
          <t>Yes*</t>
        </is>
      </c>
      <c r="L208" s="21" t="inlineStr">
        <is>
          <t>Yes*</t>
        </is>
      </c>
      <c r="M208" s="21" t="inlineStr">
        <is>
          <t>Yes*</t>
        </is>
      </c>
      <c r="N208" s="21" t="inlineStr">
        <is>
          <t>Yes*</t>
        </is>
      </c>
    </row>
    <row r="209">
      <c r="B209" s="84" t="inlineStr">
        <is>
          <t>Existing ETS permit price growth per annum (real terms)</t>
        </is>
      </c>
      <c r="C209" s="84" t="inlineStr">
        <is>
          <t>%, real</t>
        </is>
      </c>
      <c r="D209" s="84" t="n"/>
      <c r="E209" s="84" t="n"/>
      <c r="F209" s="84" t="n">
        <v>0</v>
      </c>
      <c r="G209" s="84" t="n">
        <v>0</v>
      </c>
      <c r="H209" s="84" t="inlineStr">
        <is>
          <t>ExistingETSGrowth</t>
        </is>
      </c>
      <c r="J209" s="21" t="n">
        <v>0</v>
      </c>
      <c r="K209" s="21" t="n">
        <v>0</v>
      </c>
      <c r="L209" s="21" t="n">
        <v>0</v>
      </c>
      <c r="M209" s="21" t="n">
        <v>0</v>
      </c>
      <c r="N209" s="21" t="n">
        <v>0</v>
      </c>
    </row>
    <row r="210">
      <c r="B210" s="84" t="inlineStr">
        <is>
          <t>New carbon tax complementary to existing ETS coverage</t>
        </is>
      </c>
      <c r="C210" s="84" t="inlineStr">
        <is>
          <t>switch</t>
        </is>
      </c>
      <c r="D210" s="84" t="n"/>
      <c r="E210" s="84" t="n"/>
      <c r="F210" s="84" t="inlineStr">
        <is>
          <t>No*</t>
        </is>
      </c>
      <c r="G210" s="84" t="inlineStr">
        <is>
          <t>No*</t>
        </is>
      </c>
      <c r="H210" s="84" t="inlineStr">
        <is>
          <t>CTaxComplimentaryToETS</t>
        </is>
      </c>
      <c r="J210" s="21" t="inlineStr">
        <is>
          <t>No*</t>
        </is>
      </c>
      <c r="K210" s="21" t="inlineStr">
        <is>
          <t>No*</t>
        </is>
      </c>
      <c r="L210" s="21" t="inlineStr">
        <is>
          <t>No*</t>
        </is>
      </c>
      <c r="M210" s="21" t="inlineStr">
        <is>
          <t>No*</t>
        </is>
      </c>
      <c r="N210" s="21" t="inlineStr">
        <is>
          <t>No*</t>
        </is>
      </c>
    </row>
    <row r="211">
      <c r="B211" s="84" t="inlineStr">
        <is>
          <t>ETS behavioral responses and revenues adjustment</t>
        </is>
      </c>
      <c r="C211" s="84" t="inlineStr">
        <is>
          <t>%</t>
        </is>
      </c>
      <c r="D211" s="84" t="n"/>
      <c r="E211" s="84" t="n"/>
      <c r="F211" s="84" t="n">
        <v>0.9</v>
      </c>
      <c r="G211" s="84" t="n">
        <v>0.9</v>
      </c>
      <c r="H211" s="84" t="inlineStr">
        <is>
          <t>ETSBehavioralAdjustment</t>
        </is>
      </c>
      <c r="J211" s="21" t="n">
        <v>0.9</v>
      </c>
      <c r="K211" s="21" t="n">
        <v>0.9</v>
      </c>
      <c r="L211" s="21" t="n">
        <v>0.9</v>
      </c>
      <c r="M211" s="21" t="n">
        <v>0.9</v>
      </c>
      <c r="N211" s="21" t="n">
        <v>0.9</v>
      </c>
    </row>
    <row r="212">
      <c r="B212" s="84" t="inlineStr">
        <is>
          <t>Years to phase in Pigouvian tax?</t>
        </is>
      </c>
      <c r="C212" s="84" t="inlineStr">
        <is>
          <t>year</t>
        </is>
      </c>
      <c r="D212" s="84" t="n"/>
      <c r="E212" s="84" t="n"/>
      <c r="F212" s="84" t="n">
        <v>5</v>
      </c>
      <c r="G212" s="84" t="n">
        <v>5</v>
      </c>
      <c r="H212" s="84" t="inlineStr">
        <is>
          <t>AddEfficientTaxesPhaseInYears</t>
        </is>
      </c>
      <c r="J212" s="21" t="n">
        <v>5</v>
      </c>
      <c r="K212" s="21" t="n">
        <v>5</v>
      </c>
      <c r="L212" s="21" t="n">
        <v>5</v>
      </c>
      <c r="M212" s="21" t="n">
        <v>5</v>
      </c>
      <c r="N212" s="21" t="n">
        <v>5</v>
      </c>
    </row>
    <row r="213">
      <c r="B213" s="84" t="inlineStr">
        <is>
          <t>Apply existing carbon tax (if exists)?</t>
        </is>
      </c>
      <c r="C213" s="84" t="inlineStr">
        <is>
          <t>switch</t>
        </is>
      </c>
      <c r="D213" s="84" t="n"/>
      <c r="E213" s="84" t="n"/>
      <c r="F213" s="84" t="inlineStr">
        <is>
          <t>Yes*</t>
        </is>
      </c>
      <c r="G213" s="84" t="inlineStr">
        <is>
          <t>Yes*</t>
        </is>
      </c>
      <c r="H213" s="84" t="inlineStr">
        <is>
          <t>ExistingCTApply</t>
        </is>
      </c>
      <c r="J213" s="21" t="inlineStr">
        <is>
          <t>Yes*</t>
        </is>
      </c>
      <c r="K213" s="21" t="inlineStr">
        <is>
          <t>Yes*</t>
        </is>
      </c>
      <c r="L213" s="21" t="inlineStr">
        <is>
          <t>Yes*</t>
        </is>
      </c>
      <c r="M213" s="21" t="inlineStr">
        <is>
          <t>Yes*</t>
        </is>
      </c>
      <c r="N213" s="21" t="inlineStr">
        <is>
          <t>Yes*</t>
        </is>
      </c>
    </row>
    <row r="214">
      <c r="B214" s="84" t="inlineStr">
        <is>
          <t>Assumed existing carbon tax growth per annum (real terms)</t>
        </is>
      </c>
      <c r="C214" s="84" t="inlineStr">
        <is>
          <t>%, real</t>
        </is>
      </c>
      <c r="D214" s="84" t="n"/>
      <c r="E214" s="84" t="n"/>
      <c r="F214" s="84" t="n">
        <v>0</v>
      </c>
      <c r="G214" s="84" t="n">
        <v>0</v>
      </c>
      <c r="H214" s="84" t="inlineStr">
        <is>
          <t>ExistingCTGrowth</t>
        </is>
      </c>
      <c r="J214" s="21" t="n">
        <v>0</v>
      </c>
      <c r="K214" s="21" t="n">
        <v>0</v>
      </c>
      <c r="L214" s="21" t="n">
        <v>0</v>
      </c>
      <c r="M214" s="21" t="n">
        <v>0</v>
      </c>
      <c r="N214" s="21" t="n">
        <v>0</v>
      </c>
    </row>
    <row r="215">
      <c r="B215" s="84" t="inlineStr">
        <is>
          <t>Add additional excise tax (see 'Manual inputs' tab)?</t>
        </is>
      </c>
      <c r="C215" s="84" t="inlineStr">
        <is>
          <t>switch</t>
        </is>
      </c>
      <c r="D215" s="84" t="n"/>
      <c r="E215" s="84" t="n"/>
      <c r="F215" s="84" t="inlineStr">
        <is>
          <t>No*</t>
        </is>
      </c>
      <c r="G215" s="84" t="inlineStr">
        <is>
          <t>No*</t>
        </is>
      </c>
      <c r="H215" s="84" t="inlineStr">
        <is>
          <t>AdditionalExcise</t>
        </is>
      </c>
      <c r="J215" s="21" t="inlineStr">
        <is>
          <t>No*</t>
        </is>
      </c>
      <c r="K215" s="21" t="inlineStr">
        <is>
          <t>No*</t>
        </is>
      </c>
      <c r="L215" s="21" t="inlineStr">
        <is>
          <t>No*</t>
        </is>
      </c>
      <c r="M215" s="21" t="inlineStr">
        <is>
          <t>No*</t>
        </is>
      </c>
      <c r="N215" s="21" t="inlineStr">
        <is>
          <t>No*</t>
        </is>
      </c>
    </row>
    <row r="216">
      <c r="B216" s="84" t="inlineStr">
        <is>
          <t>Include climate externality in Pigouvian tax?</t>
        </is>
      </c>
      <c r="C216" s="84" t="inlineStr">
        <is>
          <t>switch</t>
        </is>
      </c>
      <c r="D216" s="84" t="n"/>
      <c r="E216" s="84" t="n"/>
      <c r="F216" s="84" t="inlineStr">
        <is>
          <t>Yes*</t>
        </is>
      </c>
      <c r="G216" s="84" t="inlineStr">
        <is>
          <t>Yes*</t>
        </is>
      </c>
      <c r="H216" s="84" t="inlineStr">
        <is>
          <t>ClimateEffTax</t>
        </is>
      </c>
      <c r="J216" s="21" t="inlineStr">
        <is>
          <t>Yes*</t>
        </is>
      </c>
      <c r="K216" s="21" t="inlineStr">
        <is>
          <t>Yes*</t>
        </is>
      </c>
      <c r="L216" s="21" t="inlineStr">
        <is>
          <t>Yes*</t>
        </is>
      </c>
      <c r="M216" s="21" t="inlineStr">
        <is>
          <t>Yes*</t>
        </is>
      </c>
      <c r="N216" s="21" t="inlineStr">
        <is>
          <t>Yes*</t>
        </is>
      </c>
    </row>
    <row r="217">
      <c r="B217" s="84" t="inlineStr">
        <is>
          <t>Add Pigouvian tax on top?</t>
        </is>
      </c>
      <c r="C217" s="84" t="inlineStr">
        <is>
          <t>switch</t>
        </is>
      </c>
      <c r="D217" s="84" t="n"/>
      <c r="E217" s="84" t="n"/>
      <c r="F217" s="84" t="inlineStr">
        <is>
          <t>No*</t>
        </is>
      </c>
      <c r="G217" s="84" t="inlineStr">
        <is>
          <t>No*</t>
        </is>
      </c>
      <c r="H217" s="84" t="inlineStr">
        <is>
          <t>AddEfficientTaxes</t>
        </is>
      </c>
      <c r="J217" s="21" t="inlineStr">
        <is>
          <t>No*</t>
        </is>
      </c>
      <c r="K217" s="21" t="inlineStr">
        <is>
          <t>No*</t>
        </is>
      </c>
      <c r="L217" s="21" t="inlineStr">
        <is>
          <t>No*</t>
        </is>
      </c>
      <c r="M217" s="21" t="inlineStr">
        <is>
          <t>No*</t>
        </is>
      </c>
      <c r="N217" s="21" t="inlineStr">
        <is>
          <t>No*</t>
        </is>
      </c>
    </row>
    <row r="218">
      <c r="B218" s="84" t="inlineStr">
        <is>
          <t>Externalities are part of VAT base for optimal taxes?</t>
        </is>
      </c>
      <c r="C218" s="84" t="inlineStr">
        <is>
          <t>switch</t>
        </is>
      </c>
      <c r="D218" s="84" t="n"/>
      <c r="E218" s="84" t="n"/>
      <c r="F218" s="84" t="inlineStr">
        <is>
          <t>Yes*</t>
        </is>
      </c>
      <c r="G218" s="84" t="inlineStr">
        <is>
          <t>Yes*</t>
        </is>
      </c>
      <c r="H218" s="84" t="inlineStr">
        <is>
          <t>ExternalityAddVAT</t>
        </is>
      </c>
      <c r="J218" s="21" t="inlineStr">
        <is>
          <t>Yes*</t>
        </is>
      </c>
      <c r="K218" s="21" t="inlineStr">
        <is>
          <t>Yes*</t>
        </is>
      </c>
      <c r="L218" s="21" t="inlineStr">
        <is>
          <t>Yes*</t>
        </is>
      </c>
      <c r="M218" s="21" t="inlineStr">
        <is>
          <t>Yes*</t>
        </is>
      </c>
      <c r="N218" s="21" t="inlineStr">
        <is>
          <t>Yes*</t>
        </is>
      </c>
    </row>
    <row r="219">
      <c r="B219" s="82" t="inlineStr">
        <is>
          <t>Sources for key inputs</t>
        </is>
      </c>
    </row>
    <row r="220">
      <c r="A220" t="inlineStr">
        <is>
          <t>X</t>
        </is>
      </c>
      <c r="B220" s="84" t="inlineStr">
        <is>
          <t>International energy price forecasts</t>
        </is>
      </c>
      <c r="C220" s="84" t="inlineStr">
        <is>
          <t>switch</t>
        </is>
      </c>
      <c r="D220" s="84" t="n"/>
      <c r="E220" s="84" t="n"/>
      <c r="F220" s="84" t="inlineStr">
        <is>
          <t>IMF</t>
        </is>
      </c>
      <c r="G220" s="84" t="inlineStr">
        <is>
          <t>IMF-WB*</t>
        </is>
      </c>
      <c r="H220" s="84" t="inlineStr">
        <is>
          <t>IntEnerPricForeSource</t>
        </is>
      </c>
      <c r="J220" s="21" t="inlineStr">
        <is>
          <t>IMF</t>
        </is>
      </c>
      <c r="K220" s="21" t="inlineStr">
        <is>
          <t>IMF</t>
        </is>
      </c>
      <c r="L220" s="21" t="inlineStr">
        <is>
          <t>IMF</t>
        </is>
      </c>
      <c r="M220" s="21" t="inlineStr">
        <is>
          <t>IMF</t>
        </is>
      </c>
      <c r="N220" s="21" t="inlineStr">
        <is>
          <t>IMF</t>
        </is>
      </c>
    </row>
    <row r="221">
      <c r="B221" s="84" t="inlineStr">
        <is>
          <t>Global energy demand scenario</t>
        </is>
      </c>
      <c r="C221" s="84" t="inlineStr">
        <is>
          <t>switch</t>
        </is>
      </c>
      <c r="D221" s="84" t="n"/>
      <c r="E221" s="84" t="n"/>
      <c r="F221" s="84" t="inlineStr">
        <is>
          <t>Stated Policies*</t>
        </is>
      </c>
      <c r="G221" s="84" t="inlineStr">
        <is>
          <t>Stated Policies*</t>
        </is>
      </c>
      <c r="H221" s="84" t="inlineStr">
        <is>
          <t>GlobalEnergyDemand</t>
        </is>
      </c>
      <c r="J221" s="21" t="inlineStr">
        <is>
          <t>Stated Policies*</t>
        </is>
      </c>
      <c r="K221" s="21" t="inlineStr">
        <is>
          <t>Stated Policies*</t>
        </is>
      </c>
      <c r="L221" s="21" t="inlineStr">
        <is>
          <t>Stated Policies*</t>
        </is>
      </c>
      <c r="M221" s="21" t="inlineStr">
        <is>
          <t>Stated Policies*</t>
        </is>
      </c>
      <c r="N221" s="21" t="inlineStr">
        <is>
          <t>Stated Policies*</t>
        </is>
      </c>
    </row>
    <row r="222">
      <c r="B222" s="84" t="inlineStr">
        <is>
          <t>GDP growth forecasts</t>
        </is>
      </c>
      <c r="C222" s="84" t="inlineStr">
        <is>
          <t>switch</t>
        </is>
      </c>
      <c r="D222" s="84" t="n"/>
      <c r="E222" s="84" t="n"/>
      <c r="F222" s="84" t="inlineStr">
        <is>
          <t>WEO*</t>
        </is>
      </c>
      <c r="G222" s="84" t="inlineStr">
        <is>
          <t>WEO*</t>
        </is>
      </c>
      <c r="H222" s="84" t="inlineStr">
        <is>
          <t>GDPScenario</t>
        </is>
      </c>
      <c r="J222" s="21" t="inlineStr">
        <is>
          <t>WEO*</t>
        </is>
      </c>
      <c r="K222" s="21" t="inlineStr">
        <is>
          <t>WEO*</t>
        </is>
      </c>
      <c r="L222" s="21" t="inlineStr">
        <is>
          <t>WEO*</t>
        </is>
      </c>
      <c r="M222" s="21" t="inlineStr">
        <is>
          <t>WEO*</t>
        </is>
      </c>
      <c r="N222" s="21" t="inlineStr">
        <is>
          <t>WEO*</t>
        </is>
      </c>
    </row>
    <row r="223">
      <c r="B223" s="84" t="inlineStr">
        <is>
          <t>Primary source for price elasticities of demand</t>
        </is>
      </c>
      <c r="C223" s="84" t="inlineStr">
        <is>
          <t>switch</t>
        </is>
      </c>
      <c r="D223" s="84" t="n"/>
      <c r="E223" s="84" t="n"/>
      <c r="F223" s="84" t="inlineStr">
        <is>
          <t>Simple*</t>
        </is>
      </c>
      <c r="G223" s="84" t="inlineStr">
        <is>
          <t>Simple*</t>
        </is>
      </c>
      <c r="H223" s="84" t="inlineStr">
        <is>
          <t>ElPrcMainSrc</t>
        </is>
      </c>
      <c r="J223" s="21" t="inlineStr">
        <is>
          <t>Simple*</t>
        </is>
      </c>
      <c r="K223" s="21" t="inlineStr">
        <is>
          <t>Simple*</t>
        </is>
      </c>
      <c r="L223" s="21" t="inlineStr">
        <is>
          <t>Simple*</t>
        </is>
      </c>
      <c r="M223" s="21" t="inlineStr">
        <is>
          <t>Simple*</t>
        </is>
      </c>
      <c r="N223" s="21" t="inlineStr">
        <is>
          <t>Simple*</t>
        </is>
      </c>
    </row>
    <row r="224">
      <c r="B224" s="84" t="inlineStr">
        <is>
          <t>Primary source for income elasticities of demand</t>
        </is>
      </c>
      <c r="C224" s="84" t="inlineStr">
        <is>
          <t>switch</t>
        </is>
      </c>
      <c r="D224" s="84" t="n"/>
      <c r="E224" s="84" t="n"/>
      <c r="F224" s="84" t="inlineStr">
        <is>
          <t>Simple*</t>
        </is>
      </c>
      <c r="G224" s="84" t="inlineStr">
        <is>
          <t>Simple*</t>
        </is>
      </c>
      <c r="H224" s="84" t="inlineStr">
        <is>
          <t>ElIncMainSrc</t>
        </is>
      </c>
      <c r="J224" s="21" t="inlineStr">
        <is>
          <t>Simple*</t>
        </is>
      </c>
      <c r="K224" s="21" t="inlineStr">
        <is>
          <t>Simple*</t>
        </is>
      </c>
      <c r="L224" s="21" t="inlineStr">
        <is>
          <t>Simple*</t>
        </is>
      </c>
      <c r="M224" s="21" t="inlineStr">
        <is>
          <t>Simple*</t>
        </is>
      </c>
      <c r="N224" s="21" t="inlineStr">
        <is>
          <t>Simple*</t>
        </is>
      </c>
    </row>
    <row r="225">
      <c r="B225" s="84" t="inlineStr">
        <is>
          <t>CO2 emissions factors</t>
        </is>
      </c>
      <c r="C225" s="84" t="inlineStr">
        <is>
          <t>switch</t>
        </is>
      </c>
      <c r="D225" s="84" t="n"/>
      <c r="E225" s="84" t="n"/>
      <c r="F225" s="84" t="inlineStr">
        <is>
          <t>IIASA*</t>
        </is>
      </c>
      <c r="G225" s="84" t="inlineStr">
        <is>
          <t>IIASA*</t>
        </is>
      </c>
      <c r="H225" s="84" t="inlineStr">
        <is>
          <t>EmissionsFactCO2</t>
        </is>
      </c>
      <c r="J225" s="21" t="inlineStr">
        <is>
          <t>IIASA*</t>
        </is>
      </c>
      <c r="K225" s="21" t="inlineStr">
        <is>
          <t>IIASA*</t>
        </is>
      </c>
      <c r="L225" s="21" t="inlineStr">
        <is>
          <t>IIASA*</t>
        </is>
      </c>
      <c r="M225" s="21" t="inlineStr">
        <is>
          <t>IIASA*</t>
        </is>
      </c>
      <c r="N225" s="21" t="inlineStr">
        <is>
          <t>IIASA*</t>
        </is>
      </c>
    </row>
    <row r="226">
      <c r="B226" s="84" t="inlineStr">
        <is>
          <t>Fiscal multipliers</t>
        </is>
      </c>
      <c r="C226" s="84" t="inlineStr">
        <is>
          <t>switch</t>
        </is>
      </c>
      <c r="D226" s="84" t="n"/>
      <c r="E226" s="84" t="n"/>
      <c r="F226" s="84" t="inlineStr">
        <is>
          <t>Income-grp*</t>
        </is>
      </c>
      <c r="G226" s="84" t="inlineStr">
        <is>
          <t>Income-grp*</t>
        </is>
      </c>
      <c r="H226" s="84" t="inlineStr">
        <is>
          <t>MultipliersSource</t>
        </is>
      </c>
      <c r="J226" s="21" t="inlineStr">
        <is>
          <t>Income-grp*</t>
        </is>
      </c>
      <c r="K226" s="21" t="inlineStr">
        <is>
          <t>Income-grp*</t>
        </is>
      </c>
      <c r="L226" s="21" t="inlineStr">
        <is>
          <t>Income-grp*</t>
        </is>
      </c>
      <c r="M226" s="21" t="inlineStr">
        <is>
          <t>Income-grp*</t>
        </is>
      </c>
      <c r="N226" s="21" t="inlineStr">
        <is>
          <t>Income-grp*</t>
        </is>
      </c>
    </row>
    <row r="227">
      <c r="B227" s="84" t="inlineStr">
        <is>
          <t>Power sector model (elasticity or engineering)?</t>
        </is>
      </c>
      <c r="C227" s="84" t="inlineStr">
        <is>
          <t>switch</t>
        </is>
      </c>
      <c r="D227" s="84" t="n"/>
      <c r="E227" s="84" t="n"/>
      <c r="F227" s="84" t="inlineStr">
        <is>
          <t>Engineer</t>
        </is>
      </c>
      <c r="G227" s="84" t="inlineStr">
        <is>
          <t>Engineer</t>
        </is>
      </c>
      <c r="H227" s="84" t="inlineStr">
        <is>
          <t>PowModelSelected</t>
        </is>
      </c>
      <c r="J227" s="21" t="inlineStr">
        <is>
          <t>Engineer</t>
        </is>
      </c>
      <c r="K227" s="21" t="inlineStr">
        <is>
          <t>Engineer</t>
        </is>
      </c>
      <c r="L227" s="21" t="inlineStr">
        <is>
          <t>Engineer</t>
        </is>
      </c>
      <c r="M227" s="21" t="inlineStr">
        <is>
          <t>Engineer</t>
        </is>
      </c>
      <c r="N227" s="21" t="inlineStr">
        <is>
          <t>Engineer</t>
        </is>
      </c>
    </row>
    <row r="228">
      <c r="B228" s="84" t="inlineStr">
        <is>
          <t>NDC submission</t>
        </is>
      </c>
      <c r="C228" s="84" t="inlineStr">
        <is>
          <t>switch</t>
        </is>
      </c>
      <c r="D228" s="84" t="n"/>
      <c r="E228" s="84" t="n"/>
      <c r="F228" s="84" t="inlineStr">
        <is>
          <t>Latest*</t>
        </is>
      </c>
      <c r="G228" s="84" t="inlineStr">
        <is>
          <t>Latest*</t>
        </is>
      </c>
      <c r="H228" s="84" t="inlineStr">
        <is>
          <t>NDCs</t>
        </is>
      </c>
      <c r="J228" s="21" t="inlineStr">
        <is>
          <t>Latest*</t>
        </is>
      </c>
      <c r="K228" s="21" t="inlineStr">
        <is>
          <t>Latest*</t>
        </is>
      </c>
      <c r="L228" s="21" t="inlineStr">
        <is>
          <t>Latest*</t>
        </is>
      </c>
      <c r="M228" s="21" t="inlineStr">
        <is>
          <t>Latest*</t>
        </is>
      </c>
      <c r="N228" s="21" t="inlineStr">
        <is>
          <t>Latest*</t>
        </is>
      </c>
    </row>
    <row r="229">
      <c r="B229" s="84" t="inlineStr">
        <is>
          <t>NDC target year</t>
        </is>
      </c>
      <c r="C229" s="84" t="inlineStr">
        <is>
          <t>switch</t>
        </is>
      </c>
      <c r="D229" s="84" t="n"/>
      <c r="E229" s="84" t="n"/>
      <c r="F229" s="84" t="inlineStr">
        <is>
          <t>Main*</t>
        </is>
      </c>
      <c r="G229" s="84" t="inlineStr">
        <is>
          <t>Main*</t>
        </is>
      </c>
      <c r="H229" s="84" t="inlineStr">
        <is>
          <t>NDCTargetYear</t>
        </is>
      </c>
      <c r="J229" s="21" t="inlineStr">
        <is>
          <t>Main*</t>
        </is>
      </c>
      <c r="K229" s="21" t="inlineStr">
        <is>
          <t>Main*</t>
        </is>
      </c>
      <c r="L229" s="21" t="inlineStr">
        <is>
          <t>Main*</t>
        </is>
      </c>
      <c r="M229" s="21" t="inlineStr">
        <is>
          <t>Main*</t>
        </is>
      </c>
      <c r="N229" s="21" t="inlineStr">
        <is>
          <t>Main*</t>
        </is>
      </c>
    </row>
    <row r="230">
      <c r="B230" s="84" t="inlineStr">
        <is>
          <t>If conditional NDC, use:</t>
        </is>
      </c>
      <c r="C230" s="84" t="inlineStr">
        <is>
          <t>switch</t>
        </is>
      </c>
      <c r="D230" s="84" t="n"/>
      <c r="E230" s="84" t="n"/>
      <c r="F230" s="84" t="inlineStr">
        <is>
          <t>Average*</t>
        </is>
      </c>
      <c r="G230" s="84" t="inlineStr">
        <is>
          <t>Average*</t>
        </is>
      </c>
      <c r="H230" s="84" t="inlineStr">
        <is>
          <t>Conditionality</t>
        </is>
      </c>
      <c r="J230" s="21" t="inlineStr">
        <is>
          <t>Average*</t>
        </is>
      </c>
      <c r="K230" s="21" t="inlineStr">
        <is>
          <t>Average*</t>
        </is>
      </c>
      <c r="L230" s="21" t="inlineStr">
        <is>
          <t>Average*</t>
        </is>
      </c>
      <c r="M230" s="21" t="inlineStr">
        <is>
          <t>Average*</t>
        </is>
      </c>
      <c r="N230" s="21" t="inlineStr">
        <is>
          <t>Average*</t>
        </is>
      </c>
    </row>
    <row r="231">
      <c r="B231" s="82" t="inlineStr">
        <is>
          <t>General assumptions</t>
        </is>
      </c>
    </row>
    <row r="232">
      <c r="B232" s="84" t="inlineStr">
        <is>
          <t>First year of model calculations?</t>
        </is>
      </c>
      <c r="C232" s="84" t="inlineStr">
        <is>
          <t>year</t>
        </is>
      </c>
      <c r="D232" s="84" t="n"/>
      <c r="E232" s="84" t="n"/>
      <c r="F232" s="84" t="n">
        <v>2022</v>
      </c>
      <c r="G232" s="84" t="n">
        <v>2022</v>
      </c>
      <c r="H232" s="84" t="inlineStr">
        <is>
          <t>FirstYearCalculations</t>
        </is>
      </c>
      <c r="J232" s="21" t="n">
        <v>2022</v>
      </c>
      <c r="K232" s="21" t="n">
        <v>2022</v>
      </c>
      <c r="L232" s="21" t="n">
        <v>2022</v>
      </c>
      <c r="M232" s="21" t="n">
        <v>2022</v>
      </c>
      <c r="N232" s="21" t="n">
        <v>2022</v>
      </c>
    </row>
    <row r="233">
      <c r="B233" s="84" t="inlineStr">
        <is>
          <t>Nominal results in real terms of which year?</t>
        </is>
      </c>
      <c r="C233" s="84" t="inlineStr">
        <is>
          <t>year</t>
        </is>
      </c>
      <c r="D233" s="84" t="n"/>
      <c r="E233" s="84" t="n"/>
      <c r="F233" s="84" t="n">
        <v>2026</v>
      </c>
      <c r="G233" s="84" t="n">
        <v>2026</v>
      </c>
      <c r="H233" s="84" t="inlineStr">
        <is>
          <t>ResultsYear</t>
        </is>
      </c>
      <c r="J233" s="21" t="n">
        <v>2026</v>
      </c>
      <c r="K233" s="21" t="n">
        <v>2026</v>
      </c>
      <c r="L233" s="21" t="n">
        <v>2026</v>
      </c>
      <c r="M233" s="21" t="n">
        <v>2026</v>
      </c>
      <c r="N233" s="21" t="n">
        <v>2026</v>
      </c>
    </row>
    <row r="234">
      <c r="B234" s="84" t="inlineStr">
        <is>
          <t>Use energy balances or (CPAT) energy consumption data</t>
        </is>
      </c>
      <c r="C234" s="84" t="inlineStr">
        <is>
          <t>year</t>
        </is>
      </c>
      <c r="D234" s="84" t="n"/>
      <c r="E234" s="84" t="n"/>
      <c r="F234" s="84" t="inlineStr">
        <is>
          <t>Balances</t>
        </is>
      </c>
      <c r="G234" s="84" t="inlineStr">
        <is>
          <t>Balances</t>
        </is>
      </c>
      <c r="H234" s="84" t="inlineStr">
        <is>
          <t>BalancesOrConsumption</t>
        </is>
      </c>
      <c r="J234" s="21" t="inlineStr">
        <is>
          <t>Balances</t>
        </is>
      </c>
      <c r="K234" s="21" t="inlineStr">
        <is>
          <t>Balances</t>
        </is>
      </c>
      <c r="L234" s="21" t="inlineStr">
        <is>
          <t>Balances</t>
        </is>
      </c>
      <c r="M234" s="21" t="inlineStr">
        <is>
          <t>Balances</t>
        </is>
      </c>
      <c r="N234" s="21" t="inlineStr">
        <is>
          <t>Balances</t>
        </is>
      </c>
    </row>
    <row r="235">
      <c r="B235" s="84" t="inlineStr">
        <is>
          <t>Generate Matrix of Energy Consumption Projections for Year</t>
        </is>
      </c>
      <c r="C235" s="84" t="inlineStr">
        <is>
          <t>year</t>
        </is>
      </c>
      <c r="D235" s="84" t="n"/>
      <c r="E235" s="84" t="n"/>
      <c r="F235" s="84" t="n">
        <v>2026</v>
      </c>
      <c r="G235" s="84" t="n">
        <v>2026</v>
      </c>
      <c r="H235" s="84" t="inlineStr">
        <is>
          <t>EnergyConsumptionsMatrixProjectionsYear</t>
        </is>
      </c>
      <c r="J235" s="21" t="n">
        <v>2026</v>
      </c>
      <c r="K235" s="21" t="n">
        <v>2026</v>
      </c>
      <c r="L235" s="21" t="n">
        <v>2026</v>
      </c>
      <c r="M235" s="21" t="n">
        <v>2026</v>
      </c>
      <c r="N235" s="21" t="n">
        <v>2026</v>
      </c>
    </row>
    <row r="236">
      <c r="A236" t="inlineStr">
        <is>
          <t>X</t>
        </is>
      </c>
      <c r="B236" s="84" t="inlineStr">
        <is>
          <t>Start year for GDP calculations</t>
        </is>
      </c>
      <c r="C236" s="84" t="inlineStr">
        <is>
          <t>year</t>
        </is>
      </c>
      <c r="D236" s="84" t="n"/>
      <c r="E236" s="84" t="n"/>
      <c r="F236" s="84" t="n">
        <v>2025</v>
      </c>
      <c r="G236" s="84" t="n">
        <v>2024</v>
      </c>
      <c r="H236" s="84" t="inlineStr">
        <is>
          <t>GDPStartYear</t>
        </is>
      </c>
      <c r="J236" s="21" t="n">
        <v>2025</v>
      </c>
      <c r="K236" s="21" t="n">
        <v>2025</v>
      </c>
      <c r="L236" s="21" t="n">
        <v>2025</v>
      </c>
      <c r="M236" s="21" t="n">
        <v>2025</v>
      </c>
      <c r="N236" s="21" t="n">
        <v>2025</v>
      </c>
    </row>
    <row r="237">
      <c r="B237" s="84" t="inlineStr">
        <is>
          <t>Adjust Annex I country energy-related CO2 EFs to match UNFCCC GHG inventories?</t>
        </is>
      </c>
      <c r="C237" s="84" t="inlineStr">
        <is>
          <t>switch</t>
        </is>
      </c>
      <c r="D237" s="84" t="n"/>
      <c r="E237" s="84" t="n"/>
      <c r="F237" s="84" t="inlineStr">
        <is>
          <t>Yes*</t>
        </is>
      </c>
      <c r="G237" s="84" t="inlineStr">
        <is>
          <t>Yes*</t>
        </is>
      </c>
      <c r="H237" s="84" t="inlineStr">
        <is>
          <t>EFsAdjustmentAnnexI</t>
        </is>
      </c>
      <c r="J237" s="21" t="inlineStr">
        <is>
          <t>Yes*</t>
        </is>
      </c>
      <c r="K237" s="21" t="inlineStr">
        <is>
          <t>Yes*</t>
        </is>
      </c>
      <c r="L237" s="21" t="inlineStr">
        <is>
          <t>Yes*</t>
        </is>
      </c>
      <c r="M237" s="21" t="inlineStr">
        <is>
          <t>Yes*</t>
        </is>
      </c>
      <c r="N237" s="21" t="inlineStr">
        <is>
          <t>Yes*</t>
        </is>
      </c>
    </row>
    <row r="238">
      <c r="B238" s="84" t="inlineStr">
        <is>
          <t>Adjust non-Annex I country energy-related CO2 EFs to match CAIT GHG inventories?</t>
        </is>
      </c>
      <c r="C238" s="84" t="inlineStr">
        <is>
          <t>switch</t>
        </is>
      </c>
      <c r="D238" s="84" t="n"/>
      <c r="E238" s="84" t="n"/>
      <c r="F238" s="84" t="inlineStr">
        <is>
          <t>Yes*</t>
        </is>
      </c>
      <c r="G238" s="84" t="inlineStr">
        <is>
          <t>Yes*</t>
        </is>
      </c>
      <c r="H238" s="84" t="inlineStr">
        <is>
          <t>EFsAdjustmentNonAnnexI</t>
        </is>
      </c>
      <c r="J238" s="21" t="inlineStr">
        <is>
          <t>Yes*</t>
        </is>
      </c>
      <c r="K238" s="21" t="inlineStr">
        <is>
          <t>Yes*</t>
        </is>
      </c>
      <c r="L238" s="21" t="inlineStr">
        <is>
          <t>Yes*</t>
        </is>
      </c>
      <c r="M238" s="21" t="inlineStr">
        <is>
          <t>Yes*</t>
        </is>
      </c>
      <c r="N238" s="21" t="inlineStr">
        <is>
          <t>Yes*</t>
        </is>
      </c>
    </row>
    <row r="239">
      <c r="B239" s="84" t="inlineStr">
        <is>
          <t>Industrial process emissions scale with industrial CO2 energy emissions?</t>
        </is>
      </c>
      <c r="C239" s="84" t="inlineStr">
        <is>
          <t>switch</t>
        </is>
      </c>
      <c r="D239" s="84" t="n"/>
      <c r="E239" s="84" t="n"/>
      <c r="F239" s="84" t="inlineStr">
        <is>
          <t>Yes*</t>
        </is>
      </c>
      <c r="G239" s="84" t="inlineStr">
        <is>
          <t>Yes*</t>
        </is>
      </c>
      <c r="H239" s="84" t="inlineStr">
        <is>
          <t>IndustrialProcessEmissionsScaleEner</t>
        </is>
      </c>
      <c r="J239" s="21" t="inlineStr">
        <is>
          <t>Yes*</t>
        </is>
      </c>
      <c r="K239" s="21" t="inlineStr">
        <is>
          <t>Yes*</t>
        </is>
      </c>
      <c r="L239" s="21" t="inlineStr">
        <is>
          <t>Yes*</t>
        </is>
      </c>
      <c r="M239" s="21" t="inlineStr">
        <is>
          <t>Yes*</t>
        </is>
      </c>
      <c r="N239" s="21" t="inlineStr">
        <is>
          <t>Yes*</t>
        </is>
      </c>
    </row>
    <row r="240">
      <c r="B240" s="84" t="inlineStr">
        <is>
          <t>LULUCF emissions decline at % pa (in absolute value of start year)?</t>
        </is>
      </c>
      <c r="C240" s="84" t="inlineStr">
        <is>
          <t>%</t>
        </is>
      </c>
      <c r="D240" s="84" t="n"/>
      <c r="E240" s="84" t="n"/>
      <c r="F240" s="84" t="n">
        <v>0.025</v>
      </c>
      <c r="G240" s="84" t="n">
        <v>0.025</v>
      </c>
      <c r="H240" s="84" t="inlineStr">
        <is>
          <t>LULUCFAnnualEmissionsDecline</t>
        </is>
      </c>
      <c r="J240" s="21" t="n">
        <v>0.025</v>
      </c>
      <c r="K240" s="21" t="n">
        <v>0.025</v>
      </c>
      <c r="L240" s="21" t="n">
        <v>0.025</v>
      </c>
      <c r="M240" s="21" t="n">
        <v>0.025</v>
      </c>
      <c r="N240" s="21" t="n">
        <v>0.025</v>
      </c>
    </row>
    <row r="241">
      <c r="B241" s="82" t="inlineStr">
        <is>
          <t>Additional policy-induced efficiency gains pa by sector:</t>
        </is>
      </c>
    </row>
    <row r="242">
      <c r="B242" s="84" t="inlineStr">
        <is>
          <t>Power</t>
        </is>
      </c>
      <c r="C242" s="84" t="n"/>
      <c r="D242" s="84" t="n"/>
      <c r="E242" s="84" t="n"/>
      <c r="F242" s="84" t="n">
        <v>0</v>
      </c>
      <c r="G242" s="84" t="n">
        <v>0</v>
      </c>
      <c r="H242" s="84" t="inlineStr">
        <is>
          <t>AdditionalEfficiencyPower</t>
        </is>
      </c>
      <c r="J242" s="21" t="n">
        <v>0</v>
      </c>
      <c r="K242" s="21" t="n">
        <v>0</v>
      </c>
      <c r="L242" s="21" t="n">
        <v>0</v>
      </c>
      <c r="M242" s="21" t="n">
        <v>0</v>
      </c>
      <c r="N242" s="21" t="n">
        <v>0</v>
      </c>
    </row>
    <row r="243">
      <c r="B243" s="84" t="inlineStr">
        <is>
          <t>Road vehicles</t>
        </is>
      </c>
      <c r="C243" s="84" t="n"/>
      <c r="D243" s="84" t="n"/>
      <c r="E243" s="84" t="n"/>
      <c r="F243" s="84" t="n">
        <v>0</v>
      </c>
      <c r="G243" s="84" t="n">
        <v>0</v>
      </c>
      <c r="H243" s="84" t="inlineStr">
        <is>
          <t>AdditionalEfficiencyRoadVehicle</t>
        </is>
      </c>
      <c r="J243" s="21" t="n">
        <v>0</v>
      </c>
      <c r="K243" s="21" t="n">
        <v>0</v>
      </c>
      <c r="L243" s="21" t="n">
        <v>0</v>
      </c>
      <c r="M243" s="21" t="n">
        <v>0</v>
      </c>
      <c r="N243" s="21" t="n">
        <v>0</v>
      </c>
    </row>
    <row r="244">
      <c r="B244" s="84" t="inlineStr">
        <is>
          <t>Residential</t>
        </is>
      </c>
      <c r="C244" s="84" t="n"/>
      <c r="D244" s="84" t="n"/>
      <c r="E244" s="84" t="n"/>
      <c r="F244" s="84" t="n">
        <v>0</v>
      </c>
      <c r="G244" s="84" t="n">
        <v>0</v>
      </c>
      <c r="H244" s="84" t="inlineStr">
        <is>
          <t>AdditionalEfficiencyResidential</t>
        </is>
      </c>
      <c r="J244" s="21" t="n">
        <v>0</v>
      </c>
      <c r="K244" s="21" t="n">
        <v>0</v>
      </c>
      <c r="L244" s="21" t="n">
        <v>0</v>
      </c>
      <c r="M244" s="21" t="n">
        <v>0</v>
      </c>
      <c r="N244" s="21" t="n">
        <v>0</v>
      </c>
    </row>
    <row r="245">
      <c r="B245" s="84" t="inlineStr">
        <is>
          <t>Industrial</t>
        </is>
      </c>
      <c r="C245" s="84" t="n"/>
      <c r="D245" s="84" t="n"/>
      <c r="E245" s="84" t="n"/>
      <c r="F245" s="84" t="n">
        <v>0</v>
      </c>
      <c r="G245" s="84" t="n">
        <v>0</v>
      </c>
      <c r="H245" s="84" t="inlineStr">
        <is>
          <t>AdditionalEfficiencyIndustrial</t>
        </is>
      </c>
      <c r="J245" s="21" t="n">
        <v>0</v>
      </c>
      <c r="K245" s="21" t="n">
        <v>0</v>
      </c>
      <c r="L245" s="21" t="n">
        <v>0</v>
      </c>
      <c r="M245" s="21" t="n">
        <v>0</v>
      </c>
      <c r="N245" s="21" t="n">
        <v>0</v>
      </c>
    </row>
    <row r="246">
      <c r="B246" s="82" t="inlineStr">
        <is>
          <t>Adjustment to efficiency margins for shadow pricing policies:</t>
        </is>
      </c>
    </row>
    <row r="247">
      <c r="B247" s="84" t="inlineStr">
        <is>
          <t>Energy efficiency regulations</t>
        </is>
      </c>
      <c r="C247" s="84" t="n"/>
      <c r="D247" s="84" t="n"/>
      <c r="E247" s="84" t="n"/>
      <c r="F247" s="84" t="n">
        <v>0.7</v>
      </c>
      <c r="G247" s="84" t="n">
        <v>0.7</v>
      </c>
      <c r="H247" s="84" t="inlineStr">
        <is>
          <t>SPPEffAdjEnergyEfficiencyRegulations</t>
        </is>
      </c>
      <c r="J247" s="21" t="n">
        <v>0.7</v>
      </c>
      <c r="K247" s="21" t="n">
        <v>0.7</v>
      </c>
      <c r="L247" s="21" t="n">
        <v>0.7</v>
      </c>
      <c r="M247" s="21" t="n">
        <v>0.7</v>
      </c>
      <c r="N247" s="21" t="n">
        <v>0.7</v>
      </c>
    </row>
    <row r="248">
      <c r="B248" s="84" t="inlineStr">
        <is>
          <t>Vehicle fuel economy</t>
        </is>
      </c>
      <c r="C248" s="84" t="n"/>
      <c r="D248" s="84" t="n"/>
      <c r="E248" s="84" t="n"/>
      <c r="F248" s="84" t="n">
        <v>0.7</v>
      </c>
      <c r="G248" s="84" t="n">
        <v>0.7</v>
      </c>
      <c r="H248" s="84" t="inlineStr">
        <is>
          <t>SPPEffAdjVehicleFuelEconomy</t>
        </is>
      </c>
      <c r="J248" s="21" t="n">
        <v>0.7</v>
      </c>
      <c r="K248" s="21" t="n">
        <v>0.7</v>
      </c>
      <c r="L248" s="21" t="n">
        <v>0.7</v>
      </c>
      <c r="M248" s="21" t="n">
        <v>0.7</v>
      </c>
      <c r="N248" s="21" t="n">
        <v>0.7</v>
      </c>
    </row>
    <row r="249">
      <c r="B249" s="84" t="inlineStr">
        <is>
          <t>Residential efficiency regulations</t>
        </is>
      </c>
      <c r="C249" s="84" t="n"/>
      <c r="D249" s="84" t="n"/>
      <c r="E249" s="84" t="n"/>
      <c r="F249" s="84" t="n">
        <v>0.7</v>
      </c>
      <c r="G249" s="84" t="n">
        <v>0.7</v>
      </c>
      <c r="H249" s="84" t="inlineStr">
        <is>
          <t>SPPEffAdjRes</t>
        </is>
      </c>
      <c r="J249" s="21" t="n">
        <v>0.7</v>
      </c>
      <c r="K249" s="21" t="n">
        <v>0.7</v>
      </c>
      <c r="L249" s="21" t="n">
        <v>0.7</v>
      </c>
      <c r="M249" s="21" t="n">
        <v>0.7</v>
      </c>
      <c r="N249" s="21" t="n">
        <v>0.7</v>
      </c>
    </row>
    <row r="250">
      <c r="B250" s="84" t="inlineStr">
        <is>
          <t>Industrial efficiency regulations</t>
        </is>
      </c>
      <c r="C250" s="84" t="n"/>
      <c r="D250" s="84" t="n"/>
      <c r="E250" s="84" t="n"/>
      <c r="F250" s="84" t="n">
        <v>0.7</v>
      </c>
      <c r="G250" s="84" t="n">
        <v>0.7</v>
      </c>
      <c r="H250" s="84" t="inlineStr">
        <is>
          <t>SPPEffAdjInd</t>
        </is>
      </c>
      <c r="J250" s="21" t="n">
        <v>0.7</v>
      </c>
      <c r="K250" s="21" t="n">
        <v>0.7</v>
      </c>
      <c r="L250" s="21" t="n">
        <v>0.7</v>
      </c>
      <c r="M250" s="21" t="n">
        <v>0.7</v>
      </c>
      <c r="N250" s="21" t="n">
        <v>0.7</v>
      </c>
    </row>
    <row r="251">
      <c r="B251" s="84" t="inlineStr">
        <is>
          <t>Feebates</t>
        </is>
      </c>
      <c r="C251" s="84" t="n"/>
      <c r="D251" s="84" t="n"/>
      <c r="E251" s="84" t="n"/>
      <c r="F251" s="84" t="n">
        <v>1</v>
      </c>
      <c r="G251" s="84" t="n">
        <v>1</v>
      </c>
      <c r="H251" s="84" t="inlineStr">
        <is>
          <t>SPPEffAdjFeebates</t>
        </is>
      </c>
      <c r="J251" s="21" t="n">
        <v>1</v>
      </c>
      <c r="K251" s="21" t="n">
        <v>1</v>
      </c>
      <c r="L251" s="21" t="n">
        <v>1</v>
      </c>
      <c r="M251" s="21" t="n">
        <v>1</v>
      </c>
      <c r="N251" s="21" t="n">
        <v>1</v>
      </c>
    </row>
    <row r="252">
      <c r="B252" s="82" t="inlineStr">
        <is>
          <t>Residential Substitution Implicit Efficiencies</t>
        </is>
      </c>
    </row>
    <row r="253">
      <c r="B253" s="84" t="inlineStr">
        <is>
          <t>LPG</t>
        </is>
      </c>
      <c r="C253" s="84" t="n"/>
      <c r="D253" s="84" t="n"/>
      <c r="E253" s="84" t="n"/>
      <c r="F253" s="84" t="n">
        <v>0.5600000000000001</v>
      </c>
      <c r="G253" s="84" t="n">
        <v>0.5600000000000001</v>
      </c>
      <c r="H253" s="84" t="inlineStr">
        <is>
          <t>ResSubstLPGEff</t>
        </is>
      </c>
      <c r="J253" s="21" t="n">
        <v>0.5600000000000001</v>
      </c>
      <c r="K253" s="21" t="n">
        <v>0.5600000000000001</v>
      </c>
      <c r="L253" s="21" t="n">
        <v>0.5600000000000001</v>
      </c>
      <c r="M253" s="21" t="n">
        <v>0.5600000000000001</v>
      </c>
      <c r="N253" s="21" t="n">
        <v>0.5600000000000001</v>
      </c>
    </row>
    <row r="254">
      <c r="B254" s="84" t="inlineStr">
        <is>
          <t>Kerosene</t>
        </is>
      </c>
      <c r="C254" s="84" t="n"/>
      <c r="D254" s="84" t="n"/>
      <c r="E254" s="84" t="n"/>
      <c r="F254" s="84" t="n">
        <v>0.45</v>
      </c>
      <c r="G254" s="84" t="n">
        <v>0.45</v>
      </c>
      <c r="H254" s="84" t="inlineStr">
        <is>
          <t>ResSubstKerEff</t>
        </is>
      </c>
      <c r="J254" s="21" t="n">
        <v>0.45</v>
      </c>
      <c r="K254" s="21" t="n">
        <v>0.45</v>
      </c>
      <c r="L254" s="21" t="n">
        <v>0.45</v>
      </c>
      <c r="M254" s="21" t="n">
        <v>0.45</v>
      </c>
      <c r="N254" s="21" t="n">
        <v>0.45</v>
      </c>
    </row>
    <row r="255">
      <c r="B255" s="84" t="inlineStr">
        <is>
          <t>Biomass</t>
        </is>
      </c>
      <c r="C255" s="84" t="n"/>
      <c r="D255" s="84" t="n"/>
      <c r="E255" s="84" t="n"/>
      <c r="F255" s="84" t="n">
        <v>0.2</v>
      </c>
      <c r="G255" s="84" t="n">
        <v>0.2</v>
      </c>
      <c r="H255" s="84" t="inlineStr">
        <is>
          <t>ResSubstBioEff</t>
        </is>
      </c>
      <c r="J255" s="21" t="n">
        <v>0.2</v>
      </c>
      <c r="K255" s="21" t="n">
        <v>0.2</v>
      </c>
      <c r="L255" s="21" t="n">
        <v>0.2</v>
      </c>
      <c r="M255" s="21" t="n">
        <v>0.2</v>
      </c>
      <c r="N255" s="21" t="n">
        <v>0.2</v>
      </c>
    </row>
    <row r="256">
      <c r="B256" s="84" t="inlineStr">
        <is>
          <t>NatGas</t>
        </is>
      </c>
      <c r="C256" s="84" t="n"/>
      <c r="D256" s="84" t="n"/>
      <c r="E256" s="84" t="n"/>
      <c r="F256" s="84" t="n">
        <v>0.58</v>
      </c>
      <c r="G256" s="84" t="n">
        <v>0.58</v>
      </c>
      <c r="H256" s="84" t="inlineStr">
        <is>
          <t>ResSubstNatGasEff</t>
        </is>
      </c>
      <c r="J256" s="21" t="n">
        <v>0.58</v>
      </c>
      <c r="K256" s="21" t="n">
        <v>0.58</v>
      </c>
      <c r="L256" s="21" t="n">
        <v>0.58</v>
      </c>
      <c r="M256" s="21" t="n">
        <v>0.58</v>
      </c>
      <c r="N256" s="21" t="n">
        <v>0.58</v>
      </c>
    </row>
    <row r="257">
      <c r="B257" s="82" t="inlineStr">
        <is>
          <t>Uncertainty adjustments</t>
        </is>
      </c>
    </row>
    <row r="258">
      <c r="B258" s="84" t="inlineStr">
        <is>
          <t>International energy prices adjustment</t>
        </is>
      </c>
      <c r="C258" s="84" t="inlineStr">
        <is>
          <t>switch</t>
        </is>
      </c>
      <c r="D258" s="84" t="n"/>
      <c r="E258" s="84" t="n"/>
      <c r="F258" s="84" t="inlineStr">
        <is>
          <t>Base*</t>
        </is>
      </c>
      <c r="G258" s="84" t="inlineStr">
        <is>
          <t>Base*</t>
        </is>
      </c>
      <c r="H258" s="84" t="inlineStr">
        <is>
          <t>IntEnerPricForecastAdjustment</t>
        </is>
      </c>
      <c r="J258" s="21" t="inlineStr">
        <is>
          <t>Base*</t>
        </is>
      </c>
      <c r="K258" s="21" t="inlineStr">
        <is>
          <t>Base*</t>
        </is>
      </c>
      <c r="L258" s="21" t="inlineStr">
        <is>
          <t>Base*</t>
        </is>
      </c>
      <c r="M258" s="21" t="inlineStr">
        <is>
          <t>Base*</t>
        </is>
      </c>
      <c r="N258" s="21" t="inlineStr">
        <is>
          <t>Base*</t>
        </is>
      </c>
    </row>
    <row r="259">
      <c r="B259" s="84" t="inlineStr">
        <is>
          <t>GDP growth adjustment</t>
        </is>
      </c>
      <c r="C259" s="84" t="inlineStr">
        <is>
          <t>switch</t>
        </is>
      </c>
      <c r="D259" s="84" t="n"/>
      <c r="E259" s="84" t="n"/>
      <c r="F259" s="84" t="inlineStr">
        <is>
          <t>Base*</t>
        </is>
      </c>
      <c r="G259" s="84" t="inlineStr">
        <is>
          <t>Base*</t>
        </is>
      </c>
      <c r="H259" s="84" t="inlineStr">
        <is>
          <t>GdpAdj</t>
        </is>
      </c>
      <c r="J259" s="21" t="inlineStr">
        <is>
          <t>Base*</t>
        </is>
      </c>
      <c r="K259" s="21" t="inlineStr">
        <is>
          <t>Base*</t>
        </is>
      </c>
      <c r="L259" s="21" t="inlineStr">
        <is>
          <t>Base*</t>
        </is>
      </c>
      <c r="M259" s="21" t="inlineStr">
        <is>
          <t>Base*</t>
        </is>
      </c>
      <c r="N259" s="21" t="inlineStr">
        <is>
          <t>Base*</t>
        </is>
      </c>
    </row>
    <row r="260">
      <c r="B260" s="84" t="inlineStr">
        <is>
          <t>Price elasticities adjustment</t>
        </is>
      </c>
      <c r="C260" s="84" t="inlineStr">
        <is>
          <t>switch</t>
        </is>
      </c>
      <c r="D260" s="84" t="n"/>
      <c r="E260" s="84" t="n"/>
      <c r="F260" s="84" t="inlineStr">
        <is>
          <t>Base*</t>
        </is>
      </c>
      <c r="G260" s="84" t="inlineStr">
        <is>
          <t>Base*</t>
        </is>
      </c>
      <c r="H260" s="84" t="inlineStr">
        <is>
          <t>ElastPriceAdjustment</t>
        </is>
      </c>
      <c r="J260" s="21" t="inlineStr">
        <is>
          <t>Base*</t>
        </is>
      </c>
      <c r="K260" s="21" t="inlineStr">
        <is>
          <t>Base*</t>
        </is>
      </c>
      <c r="L260" s="21" t="inlineStr">
        <is>
          <t>Base*</t>
        </is>
      </c>
      <c r="M260" s="21" t="inlineStr">
        <is>
          <t>Base*</t>
        </is>
      </c>
      <c r="N260" s="21" t="inlineStr">
        <is>
          <t>Base*</t>
        </is>
      </c>
    </row>
    <row r="261">
      <c r="B261" s="84" t="inlineStr">
        <is>
          <t>Income elasticities adjustment</t>
        </is>
      </c>
      <c r="C261" s="84" t="inlineStr">
        <is>
          <t>switch</t>
        </is>
      </c>
      <c r="D261" s="84" t="n"/>
      <c r="E261" s="84" t="n"/>
      <c r="F261" s="84" t="inlineStr">
        <is>
          <t>Base*</t>
        </is>
      </c>
      <c r="G261" s="84" t="inlineStr">
        <is>
          <t>Base*</t>
        </is>
      </c>
      <c r="H261" s="84" t="inlineStr">
        <is>
          <t>ElastIncAdjustment</t>
        </is>
      </c>
      <c r="J261" s="21" t="inlineStr">
        <is>
          <t>Base*</t>
        </is>
      </c>
      <c r="K261" s="21" t="inlineStr">
        <is>
          <t>Base*</t>
        </is>
      </c>
      <c r="L261" s="21" t="inlineStr">
        <is>
          <t>Base*</t>
        </is>
      </c>
      <c r="M261" s="21" t="inlineStr">
        <is>
          <t>Base*</t>
        </is>
      </c>
      <c r="N261" s="21" t="inlineStr">
        <is>
          <t>Base*</t>
        </is>
      </c>
    </row>
    <row r="262">
      <c r="B262" s="84" t="inlineStr">
        <is>
          <t>Adjust income elasticities for GDP levels?</t>
        </is>
      </c>
      <c r="C262" s="84" t="inlineStr">
        <is>
          <t>switch</t>
        </is>
      </c>
      <c r="D262" s="84" t="n"/>
      <c r="E262" s="84" t="n"/>
      <c r="F262" s="84" t="inlineStr">
        <is>
          <t>Yes*</t>
        </is>
      </c>
      <c r="G262" s="84" t="inlineStr">
        <is>
          <t>Yes*</t>
        </is>
      </c>
      <c r="H262" s="84" t="inlineStr">
        <is>
          <t>IncElAdj</t>
        </is>
      </c>
      <c r="J262" s="21" t="inlineStr">
        <is>
          <t>Yes*</t>
        </is>
      </c>
      <c r="K262" s="21" t="inlineStr">
        <is>
          <t>Yes*</t>
        </is>
      </c>
      <c r="L262" s="21" t="inlineStr">
        <is>
          <t>Yes*</t>
        </is>
      </c>
      <c r="M262" s="21" t="inlineStr">
        <is>
          <t>Yes*</t>
        </is>
      </c>
      <c r="N262" s="21" t="inlineStr">
        <is>
          <t>Yes*</t>
        </is>
      </c>
    </row>
    <row r="263">
      <c r="B263" s="84" t="inlineStr">
        <is>
          <t>Fiscal multipliers adjustment</t>
        </is>
      </c>
      <c r="C263" s="84" t="inlineStr">
        <is>
          <t>switch</t>
        </is>
      </c>
      <c r="D263" s="84" t="n"/>
      <c r="E263" s="84" t="n"/>
      <c r="F263" s="84" t="inlineStr">
        <is>
          <t>Base*</t>
        </is>
      </c>
      <c r="G263" s="84" t="inlineStr">
        <is>
          <t>Base*</t>
        </is>
      </c>
      <c r="H263" s="84" t="inlineStr">
        <is>
          <t>FmAdj</t>
        </is>
      </c>
      <c r="J263" s="21" t="inlineStr">
        <is>
          <t>Base*</t>
        </is>
      </c>
      <c r="K263" s="21" t="inlineStr">
        <is>
          <t>Base*</t>
        </is>
      </c>
      <c r="L263" s="21" t="inlineStr">
        <is>
          <t>Base*</t>
        </is>
      </c>
      <c r="M263" s="21" t="inlineStr">
        <is>
          <t>Base*</t>
        </is>
      </c>
      <c r="N263" s="21" t="inlineStr">
        <is>
          <t>Base*</t>
        </is>
      </c>
    </row>
    <row r="264">
      <c r="B264" s="82" t="inlineStr">
        <is>
          <t>Miscellaneous</t>
        </is>
      </c>
    </row>
    <row r="265">
      <c r="B265" s="84" t="inlineStr">
        <is>
          <t>Price pathway continues to rise after target year?</t>
        </is>
      </c>
      <c r="C265" s="84" t="inlineStr">
        <is>
          <t>switch</t>
        </is>
      </c>
      <c r="D265" s="84" t="n"/>
      <c r="E265" s="84" t="n"/>
      <c r="F265" s="84" t="inlineStr">
        <is>
          <t>Linear*</t>
        </is>
      </c>
      <c r="G265" s="84" t="inlineStr">
        <is>
          <t>Linear*</t>
        </is>
      </c>
      <c r="H265" s="84" t="inlineStr">
        <is>
          <t>ExtendCarbonPriceBeyondOutro</t>
        </is>
      </c>
      <c r="J265" s="21" t="inlineStr">
        <is>
          <t>Linear*</t>
        </is>
      </c>
      <c r="K265" s="21" t="inlineStr">
        <is>
          <t>Linear*</t>
        </is>
      </c>
      <c r="L265" s="21" t="inlineStr">
        <is>
          <t>Linear*</t>
        </is>
      </c>
      <c r="M265" s="21" t="inlineStr">
        <is>
          <t>Linear*</t>
        </is>
      </c>
      <c r="N265" s="21" t="inlineStr">
        <is>
          <t>Linear*</t>
        </is>
      </c>
    </row>
    <row r="266">
      <c r="B266" s="84" t="inlineStr">
        <is>
          <t>Tax pathway is in nominal or real terms?</t>
        </is>
      </c>
      <c r="C266" s="84" t="inlineStr">
        <is>
          <t>switch</t>
        </is>
      </c>
      <c r="D266" s="84" t="n"/>
      <c r="E266" s="84" t="n"/>
      <c r="F266" s="84" t="inlineStr">
        <is>
          <t>Real*</t>
        </is>
      </c>
      <c r="G266" s="84" t="inlineStr">
        <is>
          <t>Real*</t>
        </is>
      </c>
      <c r="H266" s="84" t="inlineStr">
        <is>
          <t>NomorReal</t>
        </is>
      </c>
      <c r="J266" s="21" t="inlineStr">
        <is>
          <t>Real*</t>
        </is>
      </c>
      <c r="K266" s="21" t="inlineStr">
        <is>
          <t>Real*</t>
        </is>
      </c>
      <c r="L266" s="21" t="inlineStr">
        <is>
          <t>Real*</t>
        </is>
      </c>
      <c r="M266" s="21" t="inlineStr">
        <is>
          <t>Real*</t>
        </is>
      </c>
      <c r="N266" s="21" t="inlineStr">
        <is>
          <t>Real*</t>
        </is>
      </c>
    </row>
    <row r="267">
      <c r="B267" s="84" t="inlineStr">
        <is>
          <t>Include endogenous GDP effects?</t>
        </is>
      </c>
      <c r="C267" s="84" t="inlineStr">
        <is>
          <t>switch</t>
        </is>
      </c>
      <c r="D267" s="84" t="n"/>
      <c r="E267" s="84" t="n"/>
      <c r="F267" s="84" t="inlineStr">
        <is>
          <t>Yes*</t>
        </is>
      </c>
      <c r="G267" s="84" t="inlineStr">
        <is>
          <t>Yes*</t>
        </is>
      </c>
      <c r="H267" s="84" t="inlineStr">
        <is>
          <t>GDPEndogenous</t>
        </is>
      </c>
      <c r="J267" s="21" t="inlineStr">
        <is>
          <t>Yes*</t>
        </is>
      </c>
      <c r="K267" s="21" t="inlineStr">
        <is>
          <t>Yes*</t>
        </is>
      </c>
      <c r="L267" s="21" t="inlineStr">
        <is>
          <t>Yes*</t>
        </is>
      </c>
      <c r="M267" s="21" t="inlineStr">
        <is>
          <t>Yes*</t>
        </is>
      </c>
      <c r="N267" s="21" t="inlineStr">
        <is>
          <t>Yes*</t>
        </is>
      </c>
    </row>
    <row r="268">
      <c r="B268" s="84" t="inlineStr">
        <is>
          <t>Residential LPG/kerosene always exempted</t>
        </is>
      </c>
      <c r="C268" s="84" t="inlineStr">
        <is>
          <t>switch</t>
        </is>
      </c>
      <c r="D268" s="84" t="n"/>
      <c r="E268" s="84" t="n"/>
      <c r="F268" s="84" t="inlineStr">
        <is>
          <t>No*</t>
        </is>
      </c>
      <c r="G268" s="84" t="inlineStr">
        <is>
          <t>No*</t>
        </is>
      </c>
      <c r="H268" s="84" t="inlineStr">
        <is>
          <t>AlwaysExemptResLPGKer</t>
        </is>
      </c>
      <c r="J268" s="21" t="inlineStr">
        <is>
          <t>No*</t>
        </is>
      </c>
      <c r="K268" s="21" t="inlineStr">
        <is>
          <t>No*</t>
        </is>
      </c>
      <c r="L268" s="21" t="inlineStr">
        <is>
          <t>No*</t>
        </is>
      </c>
      <c r="M268" s="21" t="inlineStr">
        <is>
          <t>No*</t>
        </is>
      </c>
      <c r="N268" s="21" t="inlineStr">
        <is>
          <t>No*</t>
        </is>
      </c>
    </row>
    <row r="269">
      <c r="B269" s="84" t="inlineStr">
        <is>
          <t>National social cost of carbon (NSCC) source</t>
        </is>
      </c>
      <c r="C269" s="84" t="inlineStr">
        <is>
          <t>switch</t>
        </is>
      </c>
      <c r="D269" s="84" t="n"/>
      <c r="E269" s="84" t="n"/>
      <c r="F269" s="84" t="inlineStr">
        <is>
          <t>Target*</t>
        </is>
      </c>
      <c r="G269" s="84" t="inlineStr">
        <is>
          <t>Target*</t>
        </is>
      </c>
      <c r="H269" s="84" t="inlineStr">
        <is>
          <t>NSCCSource</t>
        </is>
      </c>
      <c r="J269" s="21" t="inlineStr">
        <is>
          <t>Target*</t>
        </is>
      </c>
      <c r="K269" s="21" t="inlineStr">
        <is>
          <t>Target*</t>
        </is>
      </c>
      <c r="L269" s="21" t="inlineStr">
        <is>
          <t>Target*</t>
        </is>
      </c>
      <c r="M269" s="21" t="inlineStr">
        <is>
          <t>Target*</t>
        </is>
      </c>
      <c r="N269" s="21" t="inlineStr">
        <is>
          <t>Target*</t>
        </is>
      </c>
    </row>
    <row r="270">
      <c r="B270" s="84" t="inlineStr">
        <is>
          <t>Override dashboard and impose a linear or exponential carbon price trajectory?</t>
        </is>
      </c>
      <c r="C270" s="84" t="n"/>
      <c r="D270" s="84" t="n"/>
      <c r="E270" s="84" t="n"/>
      <c r="F270" s="84" t="inlineStr">
        <is>
          <t>Linear*</t>
        </is>
      </c>
      <c r="G270" s="84" t="inlineStr">
        <is>
          <t>Linear*</t>
        </is>
      </c>
      <c r="H270" s="84" t="inlineStr">
        <is>
          <t>CTaxTrajectoryType</t>
        </is>
      </c>
      <c r="J270" s="21" t="inlineStr">
        <is>
          <t>Linear*</t>
        </is>
      </c>
      <c r="K270" s="21" t="inlineStr">
        <is>
          <t>Linear*</t>
        </is>
      </c>
      <c r="L270" s="21" t="inlineStr">
        <is>
          <t>Linear*</t>
        </is>
      </c>
      <c r="M270" s="21" t="inlineStr">
        <is>
          <t>Linear*</t>
        </is>
      </c>
      <c r="N270" s="21" t="inlineStr">
        <is>
          <t>Linear*</t>
        </is>
      </c>
    </row>
    <row r="271">
      <c r="B271" s="84" t="inlineStr">
        <is>
          <t>If overridden and exponential, what is the real escalation rate per year?</t>
        </is>
      </c>
      <c r="C271" s="84" t="n"/>
      <c r="D271" s="84" t="n"/>
      <c r="E271" s="84" t="n"/>
      <c r="F271" s="84" t="n">
        <v>0</v>
      </c>
      <c r="G271" s="84" t="n">
        <v>0</v>
      </c>
      <c r="H271" s="84" t="inlineStr">
        <is>
          <t>CtaxExponentialEscalationRate</t>
        </is>
      </c>
      <c r="J271" s="21" t="n">
        <v>0</v>
      </c>
      <c r="K271" s="21" t="n">
        <v>0</v>
      </c>
      <c r="L271" s="21" t="n">
        <v>0</v>
      </c>
      <c r="M271" s="21" t="n">
        <v>0</v>
      </c>
      <c r="N271" s="21" t="n">
        <v>0</v>
      </c>
    </row>
    <row r="272">
      <c r="B272" s="82" t="inlineStr">
        <is>
          <t xml:space="preserve">Social cost of carbon </t>
        </is>
      </c>
    </row>
    <row r="273">
      <c r="B273" s="84" t="inlineStr">
        <is>
          <t>NSCC discount rate (ρ)</t>
        </is>
      </c>
      <c r="C273" s="84" t="inlineStr">
        <is>
          <t>%</t>
        </is>
      </c>
      <c r="D273" s="84" t="n"/>
      <c r="E273" s="84" t="n"/>
      <c r="F273" s="84" t="inlineStr">
        <is>
          <t>2%*</t>
        </is>
      </c>
      <c r="G273" s="84" t="inlineStr">
        <is>
          <t>2%*</t>
        </is>
      </c>
      <c r="H273" s="84" t="inlineStr">
        <is>
          <t>NSCCDiscountRate</t>
        </is>
      </c>
      <c r="J273" s="21" t="inlineStr">
        <is>
          <t>2%*</t>
        </is>
      </c>
      <c r="K273" s="21" t="inlineStr">
        <is>
          <t>2%*</t>
        </is>
      </c>
      <c r="L273" s="21" t="inlineStr">
        <is>
          <t>2%*</t>
        </is>
      </c>
      <c r="M273" s="21" t="inlineStr">
        <is>
          <t>2%*</t>
        </is>
      </c>
      <c r="N273" s="21" t="inlineStr">
        <is>
          <t>2%*</t>
        </is>
      </c>
    </row>
    <row r="274">
      <c r="B274" s="84" t="inlineStr">
        <is>
          <t>NSCC elasticity of marginal utility (μ)</t>
        </is>
      </c>
      <c r="C274" s="84" t="inlineStr">
        <is>
          <t>%</t>
        </is>
      </c>
      <c r="D274" s="84" t="n"/>
      <c r="E274" s="84" t="n"/>
      <c r="F274" s="84" t="inlineStr">
        <is>
          <t>1.5%*</t>
        </is>
      </c>
      <c r="G274" s="84" t="inlineStr">
        <is>
          <t>1.5%*</t>
        </is>
      </c>
      <c r="H274" s="84" t="inlineStr">
        <is>
          <t>NSCCMargUtilofCons</t>
        </is>
      </c>
      <c r="J274" s="21" t="inlineStr">
        <is>
          <t>1.5%*</t>
        </is>
      </c>
      <c r="K274" s="21" t="inlineStr">
        <is>
          <t>1.5%*</t>
        </is>
      </c>
      <c r="L274" s="21" t="inlineStr">
        <is>
          <t>1.5%*</t>
        </is>
      </c>
      <c r="M274" s="21" t="inlineStr">
        <is>
          <t>1.5%*</t>
        </is>
      </c>
      <c r="N274" s="21" t="inlineStr">
        <is>
          <t>1.5%*</t>
        </is>
      </c>
    </row>
    <row r="275">
      <c r="B275" s="84" t="inlineStr">
        <is>
          <t>Global social cost of carbon (GSCC) source</t>
        </is>
      </c>
      <c r="C275" s="84" t="inlineStr">
        <is>
          <t>switch</t>
        </is>
      </c>
      <c r="D275" s="84" t="n"/>
      <c r="E275" s="84" t="n"/>
      <c r="F275" s="84" t="inlineStr">
        <is>
          <t>Target*</t>
        </is>
      </c>
      <c r="G275" s="84" t="inlineStr">
        <is>
          <t>Target*</t>
        </is>
      </c>
      <c r="H275" s="84" t="inlineStr">
        <is>
          <t>GSCCSource</t>
        </is>
      </c>
      <c r="J275" s="21" t="inlineStr">
        <is>
          <t>Target*</t>
        </is>
      </c>
      <c r="K275" s="21" t="inlineStr">
        <is>
          <t>Target*</t>
        </is>
      </c>
      <c r="L275" s="21" t="inlineStr">
        <is>
          <t>Target*</t>
        </is>
      </c>
      <c r="M275" s="21" t="inlineStr">
        <is>
          <t>Target*</t>
        </is>
      </c>
      <c r="N275" s="21" t="inlineStr">
        <is>
          <t>Target*</t>
        </is>
      </c>
    </row>
    <row r="276">
      <c r="B276" s="82" t="inlineStr">
        <is>
          <t xml:space="preserve">Manual - assumed starting in year 2021 </t>
        </is>
      </c>
    </row>
    <row r="277">
      <c r="B277" s="84" t="inlineStr">
        <is>
          <t>SCC (both NSCC and GSCC)</t>
        </is>
      </c>
      <c r="C277" s="84" t="inlineStr">
        <is>
          <t>real growth, %</t>
        </is>
      </c>
      <c r="D277" s="84" t="n"/>
      <c r="E277" s="84" t="n"/>
      <c r="F277" s="84" t="n">
        <v>0.04</v>
      </c>
      <c r="G277" s="84" t="n">
        <v>0.04</v>
      </c>
      <c r="H277" s="84" t="inlineStr">
        <is>
          <t>SCCRise</t>
        </is>
      </c>
      <c r="J277" s="21" t="n">
        <v>0.04</v>
      </c>
      <c r="K277" s="21" t="n">
        <v>0.04</v>
      </c>
      <c r="L277" s="21" t="n">
        <v>0.04</v>
      </c>
      <c r="M277" s="21" t="n">
        <v>0.04</v>
      </c>
      <c r="N277" s="21" t="n">
        <v>0.04</v>
      </c>
    </row>
    <row r="278">
      <c r="B278" s="84" t="inlineStr">
        <is>
          <t>Target-consistent carbon price by 2030 (for 'Target' option)</t>
        </is>
      </c>
      <c r="C278" s="84" t="n"/>
      <c r="D278" s="84" t="n"/>
      <c r="E278" s="84" t="n"/>
      <c r="F278" s="84" t="n">
        <v>75</v>
      </c>
      <c r="G278" s="84" t="n">
        <v>75</v>
      </c>
      <c r="H278" s="84" t="inlineStr">
        <is>
          <t>SCCTargetConsistentCP</t>
        </is>
      </c>
      <c r="J278" s="21" t="n">
        <v>75</v>
      </c>
      <c r="K278" s="21" t="n">
        <v>75</v>
      </c>
      <c r="L278" s="21" t="n">
        <v>75</v>
      </c>
      <c r="M278" s="21" t="n">
        <v>75</v>
      </c>
      <c r="N278" s="21" t="n">
        <v>75</v>
      </c>
    </row>
    <row r="279">
      <c r="B279" s="82" t="inlineStr">
        <is>
          <t>Energy pricing assumptions</t>
        </is>
      </c>
    </row>
    <row r="280">
      <c r="B280" s="84" t="inlineStr">
        <is>
          <t>Use manual domestic prices?</t>
        </is>
      </c>
      <c r="C280" s="84" t="inlineStr">
        <is>
          <t>switch</t>
        </is>
      </c>
      <c r="D280" s="84" t="n"/>
      <c r="E280" s="84" t="n"/>
      <c r="F280" s="84" t="inlineStr">
        <is>
          <t>No</t>
        </is>
      </c>
      <c r="G280" s="84" t="inlineStr">
        <is>
          <t>No</t>
        </is>
      </c>
      <c r="H280" s="84" t="inlineStr">
        <is>
          <t>DomPrTax</t>
        </is>
      </c>
      <c r="J280" s="21" t="inlineStr">
        <is>
          <t>No</t>
        </is>
      </c>
      <c r="K280" s="21" t="inlineStr">
        <is>
          <t>No</t>
        </is>
      </c>
      <c r="L280" s="21" t="inlineStr">
        <is>
          <t>No</t>
        </is>
      </c>
      <c r="M280" s="21" t="inlineStr">
        <is>
          <t>No</t>
        </is>
      </c>
      <c r="N280" s="21" t="inlineStr">
        <is>
          <t>No</t>
        </is>
      </c>
    </row>
    <row r="281">
      <c r="B281" s="84" t="inlineStr">
        <is>
          <t>Use uniform global assumption for fuel prices (normally 'No')</t>
        </is>
      </c>
      <c r="C281" s="84" t="inlineStr">
        <is>
          <t>switch</t>
        </is>
      </c>
      <c r="D281" s="84" t="n"/>
      <c r="E281" s="84" t="n"/>
      <c r="F281" s="84" t="inlineStr">
        <is>
          <t>No</t>
        </is>
      </c>
      <c r="G281" s="84" t="inlineStr">
        <is>
          <t>No</t>
        </is>
      </c>
      <c r="H281" s="84" t="inlineStr">
        <is>
          <t>UseGlobalPrices</t>
        </is>
      </c>
      <c r="J281" s="21" t="inlineStr">
        <is>
          <t>No</t>
        </is>
      </c>
      <c r="K281" s="21" t="inlineStr">
        <is>
          <t>No</t>
        </is>
      </c>
      <c r="L281" s="21" t="inlineStr">
        <is>
          <t>No</t>
        </is>
      </c>
      <c r="M281" s="21" t="inlineStr">
        <is>
          <t>No</t>
        </is>
      </c>
      <c r="N281" s="21" t="inlineStr">
        <is>
          <t>No</t>
        </is>
      </c>
    </row>
    <row r="282">
      <c r="A282" t="inlineStr">
        <is>
          <t>X</t>
        </is>
      </c>
      <c r="B282" s="84" t="inlineStr">
        <is>
          <t>Year of interest for energy externalities &amp; prices</t>
        </is>
      </c>
      <c r="C282" s="84" t="inlineStr">
        <is>
          <t>year</t>
        </is>
      </c>
      <c r="D282" s="84" t="n"/>
      <c r="E282" s="84" t="n"/>
      <c r="F282" s="84" t="n">
        <v>2025</v>
      </c>
      <c r="G282" s="84" t="n">
        <v>2030</v>
      </c>
      <c r="H282" s="84" t="inlineStr">
        <is>
          <t>YearFuelPrices</t>
        </is>
      </c>
      <c r="J282" s="21" t="n">
        <v>2025</v>
      </c>
      <c r="K282" s="21" t="n">
        <v>2025</v>
      </c>
      <c r="L282" s="21" t="n">
        <v>2025</v>
      </c>
      <c r="M282" s="21" t="n">
        <v>2025</v>
      </c>
      <c r="N282" s="21" t="n">
        <v>2025</v>
      </c>
    </row>
    <row r="283">
      <c r="B283" s="82" t="inlineStr">
        <is>
          <t>VAT reform</t>
        </is>
      </c>
    </row>
    <row r="284">
      <c r="B284" s="84" t="inlineStr">
        <is>
          <t>Apply general VAT rate on residential and transport consumption?</t>
        </is>
      </c>
      <c r="C284" s="84" t="inlineStr">
        <is>
          <t>switch</t>
        </is>
      </c>
      <c r="D284" s="84" t="n"/>
      <c r="E284" s="84" t="n"/>
      <c r="F284" s="84" t="inlineStr">
        <is>
          <t>No*</t>
        </is>
      </c>
      <c r="G284" s="84" t="inlineStr">
        <is>
          <t>No*</t>
        </is>
      </c>
      <c r="H284" s="84" t="inlineStr">
        <is>
          <t>VatRef</t>
        </is>
      </c>
      <c r="J284" s="21" t="inlineStr">
        <is>
          <t>No*</t>
        </is>
      </c>
      <c r="K284" s="21" t="inlineStr">
        <is>
          <t>No*</t>
        </is>
      </c>
      <c r="L284" s="21" t="inlineStr">
        <is>
          <t>No*</t>
        </is>
      </c>
      <c r="M284" s="21" t="inlineStr">
        <is>
          <t>No*</t>
        </is>
      </c>
      <c r="N284" s="21" t="inlineStr">
        <is>
          <t>No*</t>
        </is>
      </c>
    </row>
    <row r="285">
      <c r="B285" s="82" t="inlineStr">
        <is>
          <t>Existing non-carbon taxes</t>
        </is>
      </c>
    </row>
    <row r="286">
      <c r="B286" s="84" t="inlineStr">
        <is>
          <t>Apply existing non-carbon taxes on coal?</t>
        </is>
      </c>
      <c r="C286" s="84" t="inlineStr">
        <is>
          <t>switch</t>
        </is>
      </c>
      <c r="D286" s="84" t="n"/>
      <c r="E286" s="84" t="n"/>
      <c r="F286" s="84" t="inlineStr">
        <is>
          <t>Yes*</t>
        </is>
      </c>
      <c r="G286" s="84" t="inlineStr">
        <is>
          <t>Yes*</t>
        </is>
      </c>
      <c r="H286" s="84" t="inlineStr">
        <is>
          <t>ApplyExistingNonCarbonTaxCoa</t>
        </is>
      </c>
      <c r="J286" s="21" t="inlineStr">
        <is>
          <t>Yes*</t>
        </is>
      </c>
      <c r="K286" s="21" t="inlineStr">
        <is>
          <t>Yes*</t>
        </is>
      </c>
      <c r="L286" s="21" t="inlineStr">
        <is>
          <t>Yes*</t>
        </is>
      </c>
      <c r="M286" s="21" t="inlineStr">
        <is>
          <t>Yes*</t>
        </is>
      </c>
      <c r="N286" s="21" t="inlineStr">
        <is>
          <t>Yes*</t>
        </is>
      </c>
    </row>
    <row r="287">
      <c r="B287" s="84" t="inlineStr">
        <is>
          <t>Apply existing non-carbon taxes on natural gas?</t>
        </is>
      </c>
      <c r="C287" s="84" t="inlineStr">
        <is>
          <t>switch</t>
        </is>
      </c>
      <c r="D287" s="84" t="n"/>
      <c r="E287" s="84" t="n"/>
      <c r="F287" s="84" t="inlineStr">
        <is>
          <t>Yes*</t>
        </is>
      </c>
      <c r="G287" s="84" t="inlineStr">
        <is>
          <t>Yes*</t>
        </is>
      </c>
      <c r="H287" s="84" t="inlineStr">
        <is>
          <t>ApplyExistingNonCarbonTaxNga</t>
        </is>
      </c>
      <c r="J287" s="21" t="inlineStr">
        <is>
          <t>Yes*</t>
        </is>
      </c>
      <c r="K287" s="21" t="inlineStr">
        <is>
          <t>Yes*</t>
        </is>
      </c>
      <c r="L287" s="21" t="inlineStr">
        <is>
          <t>Yes*</t>
        </is>
      </c>
      <c r="M287" s="21" t="inlineStr">
        <is>
          <t>Yes*</t>
        </is>
      </c>
      <c r="N287" s="21" t="inlineStr">
        <is>
          <t>Yes*</t>
        </is>
      </c>
    </row>
    <row r="288">
      <c r="B288" s="84" t="inlineStr">
        <is>
          <t>Apply existing non-carbon taxes on gasoline?</t>
        </is>
      </c>
      <c r="C288" s="84" t="inlineStr">
        <is>
          <t>switch</t>
        </is>
      </c>
      <c r="D288" s="84" t="n"/>
      <c r="E288" s="84" t="n"/>
      <c r="F288" s="84" t="inlineStr">
        <is>
          <t>Yes*</t>
        </is>
      </c>
      <c r="G288" s="84" t="inlineStr">
        <is>
          <t>Yes*</t>
        </is>
      </c>
      <c r="H288" s="84" t="inlineStr">
        <is>
          <t>ApplyExistingNonCarbonTaxGso</t>
        </is>
      </c>
      <c r="J288" s="21" t="inlineStr">
        <is>
          <t>Yes*</t>
        </is>
      </c>
      <c r="K288" s="21" t="inlineStr">
        <is>
          <t>Yes*</t>
        </is>
      </c>
      <c r="L288" s="21" t="inlineStr">
        <is>
          <t>Yes*</t>
        </is>
      </c>
      <c r="M288" s="21" t="inlineStr">
        <is>
          <t>Yes*</t>
        </is>
      </c>
      <c r="N288" s="21" t="inlineStr">
        <is>
          <t>Yes*</t>
        </is>
      </c>
    </row>
    <row r="289">
      <c r="B289" s="84" t="inlineStr">
        <is>
          <t>Apply existing non-carbon taxes on diesel?</t>
        </is>
      </c>
      <c r="C289" s="84" t="inlineStr">
        <is>
          <t>switch</t>
        </is>
      </c>
      <c r="D289" s="84" t="n"/>
      <c r="E289" s="84" t="n"/>
      <c r="F289" s="84" t="inlineStr">
        <is>
          <t>Yes*</t>
        </is>
      </c>
      <c r="G289" s="84" t="inlineStr">
        <is>
          <t>Yes*</t>
        </is>
      </c>
      <c r="H289" s="84" t="inlineStr">
        <is>
          <t>ApplyExistingNonCarbonTaxDie</t>
        </is>
      </c>
      <c r="J289" s="21" t="inlineStr">
        <is>
          <t>Yes*</t>
        </is>
      </c>
      <c r="K289" s="21" t="inlineStr">
        <is>
          <t>Yes*</t>
        </is>
      </c>
      <c r="L289" s="21" t="inlineStr">
        <is>
          <t>Yes*</t>
        </is>
      </c>
      <c r="M289" s="21" t="inlineStr">
        <is>
          <t>Yes*</t>
        </is>
      </c>
      <c r="N289" s="21" t="inlineStr">
        <is>
          <t>Yes*</t>
        </is>
      </c>
    </row>
    <row r="290">
      <c r="B290" s="84" t="inlineStr">
        <is>
          <t>Apply existing non-carbon taxes on other oil products?</t>
        </is>
      </c>
      <c r="C290" s="84" t="inlineStr">
        <is>
          <t>switch</t>
        </is>
      </c>
      <c r="D290" s="84" t="n"/>
      <c r="E290" s="84" t="n"/>
      <c r="F290" s="84" t="inlineStr">
        <is>
          <t>Yes*</t>
        </is>
      </c>
      <c r="G290" s="84" t="inlineStr">
        <is>
          <t>Yes*</t>
        </is>
      </c>
      <c r="H290" s="84" t="inlineStr">
        <is>
          <t>ApplyExistingNonCarbonTaxOop</t>
        </is>
      </c>
      <c r="J290" s="21" t="inlineStr">
        <is>
          <t>Yes*</t>
        </is>
      </c>
      <c r="K290" s="21" t="inlineStr">
        <is>
          <t>Yes*</t>
        </is>
      </c>
      <c r="L290" s="21" t="inlineStr">
        <is>
          <t>Yes*</t>
        </is>
      </c>
      <c r="M290" s="21" t="inlineStr">
        <is>
          <t>Yes*</t>
        </is>
      </c>
      <c r="N290" s="21" t="inlineStr">
        <is>
          <t>Yes*</t>
        </is>
      </c>
    </row>
    <row r="291">
      <c r="B291" s="84" t="inlineStr">
        <is>
          <t>Apply existing non-carbon taxes on LPG?</t>
        </is>
      </c>
      <c r="C291" s="84" t="inlineStr">
        <is>
          <t>switch</t>
        </is>
      </c>
      <c r="D291" s="84" t="n"/>
      <c r="E291" s="84" t="n"/>
      <c r="F291" s="84" t="inlineStr">
        <is>
          <t>Yes*</t>
        </is>
      </c>
      <c r="G291" s="84" t="inlineStr">
        <is>
          <t>Yes*</t>
        </is>
      </c>
      <c r="H291" s="84" t="inlineStr">
        <is>
          <t>ApplyExistingNonCarbonTaxLpg</t>
        </is>
      </c>
      <c r="J291" s="21" t="inlineStr">
        <is>
          <t>Yes*</t>
        </is>
      </c>
      <c r="K291" s="21" t="inlineStr">
        <is>
          <t>Yes*</t>
        </is>
      </c>
      <c r="L291" s="21" t="inlineStr">
        <is>
          <t>Yes*</t>
        </is>
      </c>
      <c r="M291" s="21" t="inlineStr">
        <is>
          <t>Yes*</t>
        </is>
      </c>
      <c r="N291" s="21" t="inlineStr">
        <is>
          <t>Yes*</t>
        </is>
      </c>
    </row>
    <row r="292">
      <c r="B292" s="84" t="inlineStr">
        <is>
          <t>Apply existing non-carbon taxes on kerosene?</t>
        </is>
      </c>
      <c r="C292" s="84" t="inlineStr">
        <is>
          <t>switch</t>
        </is>
      </c>
      <c r="D292" s="84" t="n"/>
      <c r="E292" s="84" t="n"/>
      <c r="F292" s="84" t="inlineStr">
        <is>
          <t>Yes*</t>
        </is>
      </c>
      <c r="G292" s="84" t="inlineStr">
        <is>
          <t>Yes*</t>
        </is>
      </c>
      <c r="H292" s="84" t="inlineStr">
        <is>
          <t>ApplyExistingNonCarbonTaxKer</t>
        </is>
      </c>
      <c r="J292" s="21" t="inlineStr">
        <is>
          <t>Yes*</t>
        </is>
      </c>
      <c r="K292" s="21" t="inlineStr">
        <is>
          <t>Yes*</t>
        </is>
      </c>
      <c r="L292" s="21" t="inlineStr">
        <is>
          <t>Yes*</t>
        </is>
      </c>
      <c r="M292" s="21" t="inlineStr">
        <is>
          <t>Yes*</t>
        </is>
      </c>
      <c r="N292" s="21" t="inlineStr">
        <is>
          <t>Yes*</t>
        </is>
      </c>
    </row>
    <row r="293">
      <c r="B293" s="84" t="inlineStr">
        <is>
          <t>Apply existing non-carbon taxes on biomass?</t>
        </is>
      </c>
      <c r="C293" s="84" t="inlineStr">
        <is>
          <t>switch</t>
        </is>
      </c>
      <c r="D293" s="84" t="n"/>
      <c r="E293" s="84" t="n"/>
      <c r="F293" s="84" t="inlineStr">
        <is>
          <t>Yes*</t>
        </is>
      </c>
      <c r="G293" s="84" t="inlineStr">
        <is>
          <t>Yes*</t>
        </is>
      </c>
      <c r="H293" s="84" t="inlineStr">
        <is>
          <t>ApplyExistingNonCarbonTaxBio</t>
        </is>
      </c>
      <c r="J293" s="21" t="inlineStr">
        <is>
          <t>Yes*</t>
        </is>
      </c>
      <c r="K293" s="21" t="inlineStr">
        <is>
          <t>Yes*</t>
        </is>
      </c>
      <c r="L293" s="21" t="inlineStr">
        <is>
          <t>Yes*</t>
        </is>
      </c>
      <c r="M293" s="21" t="inlineStr">
        <is>
          <t>Yes*</t>
        </is>
      </c>
      <c r="N293" s="21" t="inlineStr">
        <is>
          <t>Yes*</t>
        </is>
      </c>
    </row>
    <row r="294">
      <c r="B294" s="84" t="inlineStr">
        <is>
          <t>Apply existing non-carbon taxes on electricity?</t>
        </is>
      </c>
      <c r="C294" s="84" t="inlineStr">
        <is>
          <t>switch</t>
        </is>
      </c>
      <c r="D294" s="84" t="n"/>
      <c r="E294" s="84" t="n"/>
      <c r="F294" s="84" t="inlineStr">
        <is>
          <t>Yes*</t>
        </is>
      </c>
      <c r="G294" s="84" t="inlineStr">
        <is>
          <t>Yes*</t>
        </is>
      </c>
      <c r="H294" s="84" t="inlineStr">
        <is>
          <t>ApplyExistingNonCarbonTaxEcy</t>
        </is>
      </c>
      <c r="J294" s="21" t="inlineStr">
        <is>
          <t>Yes*</t>
        </is>
      </c>
      <c r="K294" s="21" t="inlineStr">
        <is>
          <t>Yes*</t>
        </is>
      </c>
      <c r="L294" s="21" t="inlineStr">
        <is>
          <t>Yes*</t>
        </is>
      </c>
      <c r="M294" s="21" t="inlineStr">
        <is>
          <t>Yes*</t>
        </is>
      </c>
      <c r="N294" s="21" t="inlineStr">
        <is>
          <t>Yes*</t>
        </is>
      </c>
    </row>
    <row r="295">
      <c r="B295" s="84" t="inlineStr">
        <is>
          <t>Other assumptions: mitigation module</t>
        </is>
      </c>
      <c r="C295" s="84" t="n"/>
      <c r="D295" s="84" t="n"/>
      <c r="E295" s="84" t="n"/>
      <c r="F295" s="84" t="n">
        <v>0</v>
      </c>
      <c r="G295" s="84" t="n"/>
      <c r="H295" s="84" t="n"/>
      <c r="J295" s="21" t="n">
        <v>0</v>
      </c>
      <c r="K295" s="21" t="n">
        <v>0</v>
      </c>
      <c r="L295" s="21" t="n">
        <v>0</v>
      </c>
      <c r="M295" s="21" t="n">
        <v>0</v>
      </c>
      <c r="N295" s="21" t="n">
        <v>0</v>
      </c>
    </row>
    <row r="296">
      <c r="B296" s="84" t="inlineStr">
        <is>
          <t>Use 'world' (USA) or country-specific discount factors?</t>
        </is>
      </c>
      <c r="C296" s="84" t="inlineStr">
        <is>
          <t>switch</t>
        </is>
      </c>
      <c r="D296" s="84" t="n"/>
      <c r="E296" s="84" t="n"/>
      <c r="F296" s="84" t="inlineStr">
        <is>
          <t>World</t>
        </is>
      </c>
      <c r="G296" s="84" t="inlineStr">
        <is>
          <t>World</t>
        </is>
      </c>
      <c r="H296" s="84" t="inlineStr">
        <is>
          <t>DfSelection</t>
        </is>
      </c>
      <c r="J296" s="21" t="inlineStr">
        <is>
          <t>World</t>
        </is>
      </c>
      <c r="K296" s="21" t="inlineStr">
        <is>
          <t>World</t>
        </is>
      </c>
      <c r="L296" s="21" t="inlineStr">
        <is>
          <t>World</t>
        </is>
      </c>
      <c r="M296" s="21" t="inlineStr">
        <is>
          <t>World</t>
        </is>
      </c>
      <c r="N296" s="21" t="inlineStr">
        <is>
          <t>World</t>
        </is>
      </c>
    </row>
    <row r="297">
      <c r="B297" s="84" t="inlineStr">
        <is>
          <t>Sum all oil products in industrial transformation sector</t>
        </is>
      </c>
      <c r="C297" s="84" t="inlineStr">
        <is>
          <t>switch</t>
        </is>
      </c>
      <c r="D297" s="84" t="n"/>
      <c r="E297" s="84" t="n"/>
      <c r="F297" s="84" t="inlineStr">
        <is>
          <t>Converted</t>
        </is>
      </c>
      <c r="G297" s="84" t="inlineStr">
        <is>
          <t>Converted</t>
        </is>
      </c>
      <c r="H297" s="84" t="inlineStr">
        <is>
          <t>NonEnergyTransformationMethod</t>
        </is>
      </c>
      <c r="J297" s="21" t="inlineStr">
        <is>
          <t>Converted</t>
        </is>
      </c>
      <c r="K297" s="21" t="inlineStr">
        <is>
          <t>Converted</t>
        </is>
      </c>
      <c r="L297" s="21" t="inlineStr">
        <is>
          <t>Converted</t>
        </is>
      </c>
      <c r="M297" s="21" t="inlineStr">
        <is>
          <t>Converted</t>
        </is>
      </c>
      <c r="N297" s="21" t="inlineStr">
        <is>
          <t>Converted</t>
        </is>
      </c>
    </row>
    <row r="298">
      <c r="B298" s="84" t="inlineStr">
        <is>
          <t>LPG in residential implicit (cookstove) efficiency</t>
        </is>
      </c>
      <c r="C298" s="84" t="n"/>
      <c r="D298" s="84" t="n"/>
      <c r="E298" s="84" t="n"/>
      <c r="F298" s="84" t="n">
        <v>0.5600000000000001</v>
      </c>
      <c r="G298" s="84" t="n">
        <v>0.5600000000000001</v>
      </c>
      <c r="H298" s="84" t="inlineStr">
        <is>
          <t>LPGEff</t>
        </is>
      </c>
      <c r="J298" s="21" t="n">
        <v>0.5600000000000001</v>
      </c>
      <c r="K298" s="21" t="n">
        <v>0.5600000000000001</v>
      </c>
      <c r="L298" s="21" t="n">
        <v>0.5600000000000001</v>
      </c>
      <c r="M298" s="21" t="n">
        <v>0.5600000000000001</v>
      </c>
      <c r="N298" s="21" t="n">
        <v>0.5600000000000001</v>
      </c>
    </row>
    <row r="299">
      <c r="B299" s="84" t="inlineStr">
        <is>
          <t>Kerosene in residential implicit (cookstove) efficiency</t>
        </is>
      </c>
      <c r="C299" s="84" t="n"/>
      <c r="D299" s="84" t="n"/>
      <c r="E299" s="84" t="n"/>
      <c r="F299" s="84" t="n">
        <v>0.45</v>
      </c>
      <c r="G299" s="84" t="n">
        <v>0.45</v>
      </c>
      <c r="H299" s="84" t="inlineStr">
        <is>
          <t>KerEff</t>
        </is>
      </c>
      <c r="J299" s="21" t="n">
        <v>0.45</v>
      </c>
      <c r="K299" s="21" t="n">
        <v>0.45</v>
      </c>
      <c r="L299" s="21" t="n">
        <v>0.45</v>
      </c>
      <c r="M299" s="21" t="n">
        <v>0.45</v>
      </c>
      <c r="N299" s="21" t="n">
        <v>0.45</v>
      </c>
    </row>
    <row r="300">
      <c r="B300" s="84" t="inlineStr">
        <is>
          <t>Biomass in residential implicit (cookstove) efficiency</t>
        </is>
      </c>
      <c r="C300" s="84" t="n"/>
      <c r="D300" s="84" t="n"/>
      <c r="E300" s="84" t="n"/>
      <c r="F300" s="84" t="n">
        <v>0.2</v>
      </c>
      <c r="G300" s="84" t="n">
        <v>0.2</v>
      </c>
      <c r="H300" s="84" t="inlineStr">
        <is>
          <t>BioEff</t>
        </is>
      </c>
      <c r="J300" s="21" t="n">
        <v>0.2</v>
      </c>
      <c r="K300" s="21" t="n">
        <v>0.2</v>
      </c>
      <c r="L300" s="21" t="n">
        <v>0.2</v>
      </c>
      <c r="M300" s="21" t="n">
        <v>0.2</v>
      </c>
      <c r="N300" s="21" t="n">
        <v>0.2</v>
      </c>
    </row>
    <row r="301">
      <c r="B301" s="84" t="inlineStr">
        <is>
          <t>Natural gas in residential implicit (cookstove) efficiency</t>
        </is>
      </c>
      <c r="C301" s="84" t="n"/>
      <c r="D301" s="84" t="n"/>
      <c r="E301" s="84" t="n"/>
      <c r="F301" s="84" t="n">
        <v>0.58</v>
      </c>
      <c r="G301" s="84" t="n">
        <v>0.58</v>
      </c>
      <c r="H301" s="84" t="inlineStr">
        <is>
          <t>NatGasEff</t>
        </is>
      </c>
      <c r="J301" s="21" t="n">
        <v>0.58</v>
      </c>
      <c r="K301" s="21" t="n">
        <v>0.58</v>
      </c>
      <c r="L301" s="21" t="n">
        <v>0.58</v>
      </c>
      <c r="M301" s="21" t="n">
        <v>0.58</v>
      </c>
      <c r="N301" s="21" t="n">
        <v>0.58</v>
      </c>
    </row>
    <row r="302">
      <c r="B302" s="84" t="inlineStr">
        <is>
          <t>Include producer-side subsidies as part of TCP measure</t>
        </is>
      </c>
      <c r="C302" s="84" t="inlineStr">
        <is>
          <t>switch</t>
        </is>
      </c>
      <c r="D302" s="84" t="n"/>
      <c r="E302" s="84" t="n"/>
      <c r="F302" s="84" t="inlineStr">
        <is>
          <t>No*</t>
        </is>
      </c>
      <c r="G302" s="84" t="inlineStr">
        <is>
          <t>No*</t>
        </is>
      </c>
      <c r="H302" s="84" t="inlineStr">
        <is>
          <t>PsInTCP</t>
        </is>
      </c>
      <c r="J302" s="21" t="inlineStr">
        <is>
          <t>No*</t>
        </is>
      </c>
      <c r="K302" s="21" t="inlineStr">
        <is>
          <t>No*</t>
        </is>
      </c>
      <c r="L302" s="21" t="inlineStr">
        <is>
          <t>No*</t>
        </is>
      </c>
      <c r="M302" s="21" t="inlineStr">
        <is>
          <t>No*</t>
        </is>
      </c>
      <c r="N302" s="21" t="inlineStr">
        <is>
          <t>No*</t>
        </is>
      </c>
    </row>
    <row r="303">
      <c r="B303" s="82" t="inlineStr">
        <is>
          <t>Distributional module assumptions</t>
        </is>
      </c>
    </row>
    <row r="304">
      <c r="B304" s="84" t="inlineStr">
        <is>
          <t>Analysis year for distributional module</t>
        </is>
      </c>
      <c r="C304" s="84" t="inlineStr">
        <is>
          <t>year</t>
        </is>
      </c>
      <c r="D304" s="84" t="n"/>
      <c r="E304" s="84" t="n"/>
      <c r="F304" s="84" t="n">
        <v>2030</v>
      </c>
      <c r="G304" s="84" t="n">
        <v>2030</v>
      </c>
      <c r="H304" s="84" t="inlineStr">
        <is>
          <t>YearDistn</t>
        </is>
      </c>
      <c r="J304" s="21" t="n">
        <v>2030</v>
      </c>
      <c r="K304" s="21" t="n">
        <v>2030</v>
      </c>
      <c r="L304" s="21" t="n">
        <v>2030</v>
      </c>
      <c r="M304" s="21" t="n">
        <v>2030</v>
      </c>
      <c r="N304" s="21" t="n">
        <v>2030</v>
      </c>
    </row>
    <row r="305">
      <c r="B305" s="84" t="inlineStr">
        <is>
          <t>Targeted transfer type</t>
        </is>
      </c>
      <c r="C305" s="84" t="inlineStr">
        <is>
          <t>switch</t>
        </is>
      </c>
      <c r="D305" s="84" t="n"/>
      <c r="E305" s="84" t="n"/>
      <c r="F305" s="84" t="inlineStr">
        <is>
          <t>Cash</t>
        </is>
      </c>
      <c r="G305" s="84" t="inlineStr">
        <is>
          <t>Cash</t>
        </is>
      </c>
      <c r="H305" s="84" t="inlineStr">
        <is>
          <t>TransferType</t>
        </is>
      </c>
      <c r="J305" s="21" t="inlineStr">
        <is>
          <t>Cash</t>
        </is>
      </c>
      <c r="K305" s="21" t="inlineStr">
        <is>
          <t>Cash</t>
        </is>
      </c>
      <c r="L305" s="21" t="inlineStr">
        <is>
          <t>Cash</t>
        </is>
      </c>
      <c r="M305" s="21" t="inlineStr">
        <is>
          <t>Cash</t>
        </is>
      </c>
      <c r="N305" s="21" t="inlineStr">
        <is>
          <t>Cash</t>
        </is>
      </c>
    </row>
    <row r="306">
      <c r="B306" s="84" t="inlineStr">
        <is>
          <t>Target households below poverty line (2011 PPP$/day)</t>
        </is>
      </c>
      <c r="C306" s="84" t="inlineStr">
        <is>
          <t>number</t>
        </is>
      </c>
      <c r="D306" s="84" t="n"/>
      <c r="E306" s="84" t="n"/>
      <c r="F306" s="84" t="inlineStr">
        <is>
          <t>No</t>
        </is>
      </c>
      <c r="G306" s="84" t="inlineStr">
        <is>
          <t>No</t>
        </is>
      </c>
      <c r="H306" s="84" t="inlineStr">
        <is>
          <t>TargetBelow</t>
        </is>
      </c>
      <c r="J306" s="21" t="inlineStr">
        <is>
          <t>No</t>
        </is>
      </c>
      <c r="K306" s="21" t="inlineStr">
        <is>
          <t>No</t>
        </is>
      </c>
      <c r="L306" s="21" t="inlineStr">
        <is>
          <t>No</t>
        </is>
      </c>
      <c r="M306" s="21" t="inlineStr">
        <is>
          <t>No</t>
        </is>
      </c>
      <c r="N306" s="21" t="inlineStr">
        <is>
          <t>No</t>
        </is>
      </c>
    </row>
    <row r="307">
      <c r="B307" s="84" t="inlineStr">
        <is>
          <t>Public/infrastructure investment type</t>
        </is>
      </c>
      <c r="C307" s="84" t="inlineStr">
        <is>
          <t>switch</t>
        </is>
      </c>
      <c r="D307" s="84" t="n"/>
      <c r="E307" s="84" t="n"/>
      <c r="F307" s="84" t="inlineStr">
        <is>
          <t>All Infr.</t>
        </is>
      </c>
      <c r="G307" s="84" t="inlineStr">
        <is>
          <t>All Infr.</t>
        </is>
      </c>
      <c r="H307" s="84" t="inlineStr">
        <is>
          <t>PublicInfrastructureInvType</t>
        </is>
      </c>
      <c r="J307" s="21" t="inlineStr">
        <is>
          <t>All Infr.</t>
        </is>
      </c>
      <c r="K307" s="21" t="inlineStr">
        <is>
          <t>All Infr.</t>
        </is>
      </c>
      <c r="L307" s="21" t="inlineStr">
        <is>
          <t>All Infr.</t>
        </is>
      </c>
      <c r="M307" s="21" t="inlineStr">
        <is>
          <t>All Infr.</t>
        </is>
      </c>
      <c r="N307" s="21" t="inlineStr">
        <is>
          <t>All Infr.</t>
        </is>
      </c>
    </row>
    <row r="308">
      <c r="B308" s="84" t="inlineStr">
        <is>
          <t>Current spending type</t>
        </is>
      </c>
      <c r="C308" s="84" t="inlineStr">
        <is>
          <t>switch</t>
        </is>
      </c>
      <c r="D308" s="84" t="n"/>
      <c r="E308" s="84" t="n"/>
      <c r="F308" s="84" t="inlineStr">
        <is>
          <t>All Social Protection and Labor</t>
        </is>
      </c>
      <c r="G308" s="84" t="inlineStr">
        <is>
          <t>All Social Protection and Labor</t>
        </is>
      </c>
      <c r="H308" s="84" t="inlineStr">
        <is>
          <t>CurrentSpendingType</t>
        </is>
      </c>
      <c r="J308" s="21" t="inlineStr">
        <is>
          <t>All Social Protection and Labor</t>
        </is>
      </c>
      <c r="K308" s="21" t="inlineStr">
        <is>
          <t>All Social Protection and Labor</t>
        </is>
      </c>
      <c r="L308" s="21" t="inlineStr">
        <is>
          <t>All Social Protection and Labor</t>
        </is>
      </c>
      <c r="M308" s="21" t="inlineStr">
        <is>
          <t>All Social Protection and Labor</t>
        </is>
      </c>
      <c r="N308" s="21" t="inlineStr">
        <is>
          <t>All Social Protection and Labor</t>
        </is>
      </c>
    </row>
    <row r="309">
      <c r="B309" s="84" t="inlineStr">
        <is>
          <t>Personal Income Tax (PIT) reduction type</t>
        </is>
      </c>
      <c r="C309" s="84" t="inlineStr">
        <is>
          <t>switch</t>
        </is>
      </c>
      <c r="D309" s="84" t="n"/>
      <c r="E309" s="84" t="n"/>
      <c r="F309" s="84" t="inlineStr">
        <is>
          <t>Personal Allowance</t>
        </is>
      </c>
      <c r="G309" s="84" t="inlineStr">
        <is>
          <t>Personal Allowance</t>
        </is>
      </c>
      <c r="H309" s="84" t="inlineStr">
        <is>
          <t>PITReductionType</t>
        </is>
      </c>
      <c r="J309" s="21" t="inlineStr">
        <is>
          <t>Personal Allowance</t>
        </is>
      </c>
      <c r="K309" s="21" t="inlineStr">
        <is>
          <t>Personal Allowance</t>
        </is>
      </c>
      <c r="L309" s="21" t="inlineStr">
        <is>
          <t>Personal Allowance</t>
        </is>
      </c>
      <c r="M309" s="21" t="inlineStr">
        <is>
          <t>Personal Allowance</t>
        </is>
      </c>
      <c r="N309" s="21" t="inlineStr">
        <is>
          <t>Personal Allowance</t>
        </is>
      </c>
    </row>
    <row r="310">
      <c r="B310" s="84" t="inlineStr">
        <is>
          <t>"Targeted Exemption" for bottom XX deciles</t>
        </is>
      </c>
      <c r="C310" s="84" t="inlineStr">
        <is>
          <t>number</t>
        </is>
      </c>
      <c r="D310" s="84" t="n"/>
      <c r="E310" s="84" t="n"/>
      <c r="F310" s="84" t="n">
        <v>4</v>
      </c>
      <c r="G310" s="84" t="n">
        <v>4</v>
      </c>
      <c r="H310" s="84" t="inlineStr">
        <is>
          <t>DistExcCfDec</t>
        </is>
      </c>
      <c r="J310" s="21" t="n">
        <v>4</v>
      </c>
      <c r="K310" s="21" t="n">
        <v>4</v>
      </c>
      <c r="L310" s="21" t="n">
        <v>4</v>
      </c>
      <c r="M310" s="21" t="n">
        <v>4</v>
      </c>
      <c r="N310" s="21" t="n">
        <v>4</v>
      </c>
    </row>
    <row r="311">
      <c r="B311" s="84" t="inlineStr">
        <is>
          <t>Replace missing labor tax data, grouping by country</t>
        </is>
      </c>
      <c r="C311" s="84" t="inlineStr">
        <is>
          <t>switch</t>
        </is>
      </c>
      <c r="D311" s="84" t="n"/>
      <c r="E311" s="84" t="n"/>
      <c r="F311" s="84" t="inlineStr">
        <is>
          <t>income</t>
        </is>
      </c>
      <c r="G311" s="84" t="inlineStr">
        <is>
          <t>income</t>
        </is>
      </c>
      <c r="H311" s="84" t="inlineStr">
        <is>
          <t>MissingDataReplacement</t>
        </is>
      </c>
      <c r="J311" s="21" t="inlineStr">
        <is>
          <t>income</t>
        </is>
      </c>
      <c r="K311" s="21" t="inlineStr">
        <is>
          <t>income</t>
        </is>
      </c>
      <c r="L311" s="21" t="inlineStr">
        <is>
          <t>income</t>
        </is>
      </c>
      <c r="M311" s="21" t="inlineStr">
        <is>
          <t>income</t>
        </is>
      </c>
      <c r="N311" s="21" t="inlineStr">
        <is>
          <t>income</t>
        </is>
      </c>
    </row>
    <row r="312">
      <c r="B312" s="84" t="inlineStr">
        <is>
          <t>Exempt most-used cooking fossil fuel?</t>
        </is>
      </c>
      <c r="C312" s="84" t="inlineStr">
        <is>
          <t>switch</t>
        </is>
      </c>
      <c r="D312" s="84" t="n"/>
      <c r="E312" s="84" t="n"/>
      <c r="F312" s="84" t="inlineStr">
        <is>
          <t>No</t>
        </is>
      </c>
      <c r="G312" s="84" t="inlineStr">
        <is>
          <t>No</t>
        </is>
      </c>
      <c r="H312" s="84" t="inlineStr">
        <is>
          <t>ExemptMostCook</t>
        </is>
      </c>
      <c r="J312" s="21" t="inlineStr">
        <is>
          <t>No</t>
        </is>
      </c>
      <c r="K312" s="21" t="inlineStr">
        <is>
          <t>No</t>
        </is>
      </c>
      <c r="L312" s="21" t="inlineStr">
        <is>
          <t>No</t>
        </is>
      </c>
      <c r="M312" s="21" t="inlineStr">
        <is>
          <t>No</t>
        </is>
      </c>
      <c r="N312" s="21" t="inlineStr">
        <is>
          <t>No</t>
        </is>
      </c>
    </row>
    <row r="313">
      <c r="B313" s="84" t="inlineStr">
        <is>
          <t>Exempt cooking fossil fuel for bottom XX deciles:</t>
        </is>
      </c>
      <c r="C313" s="84" t="inlineStr">
        <is>
          <t>switch</t>
        </is>
      </c>
      <c r="D313" s="84" t="n"/>
      <c r="E313" s="84" t="n"/>
      <c r="F313" s="84" t="n">
        <v>4</v>
      </c>
      <c r="G313" s="84" t="n">
        <v>4</v>
      </c>
      <c r="H313" s="84" t="inlineStr">
        <is>
          <t>ExemptCookDeciles</t>
        </is>
      </c>
      <c r="J313" s="21" t="n">
        <v>4</v>
      </c>
      <c r="K313" s="21" t="n">
        <v>4</v>
      </c>
      <c r="L313" s="21" t="n">
        <v>4</v>
      </c>
      <c r="M313" s="21" t="n">
        <v>4</v>
      </c>
      <c r="N313" s="21" t="n">
        <v>4</v>
      </c>
    </row>
    <row r="314">
      <c r="B314" s="84" t="inlineStr">
        <is>
          <t>Adjust for behavioral &amp; structural change?</t>
        </is>
      </c>
      <c r="C314" s="84" t="inlineStr">
        <is>
          <t>switch</t>
        </is>
      </c>
      <c r="D314" s="84" t="n"/>
      <c r="E314" s="84" t="n"/>
      <c r="F314" s="84" t="inlineStr">
        <is>
          <t>No</t>
        </is>
      </c>
      <c r="G314" s="84" t="inlineStr">
        <is>
          <t>No</t>
        </is>
      </c>
      <c r="H314" s="84" t="inlineStr">
        <is>
          <t>InferredDist</t>
        </is>
      </c>
      <c r="J314" s="21" t="inlineStr">
        <is>
          <t>No</t>
        </is>
      </c>
      <c r="K314" s="21" t="inlineStr">
        <is>
          <t>No</t>
        </is>
      </c>
      <c r="L314" s="21" t="inlineStr">
        <is>
          <t>No</t>
        </is>
      </c>
      <c r="M314" s="21" t="inlineStr">
        <is>
          <t>No</t>
        </is>
      </c>
      <c r="N314" s="21" t="inlineStr">
        <is>
          <t>No</t>
        </is>
      </c>
    </row>
    <row r="315">
      <c r="B315" s="84" t="inlineStr">
        <is>
          <t>Include decile-specific price elasticities?</t>
        </is>
      </c>
      <c r="C315" s="84" t="inlineStr">
        <is>
          <t>switch</t>
        </is>
      </c>
      <c r="D315" s="84" t="n"/>
      <c r="E315" s="84" t="n"/>
      <c r="F315" s="84" t="inlineStr">
        <is>
          <t>Yes</t>
        </is>
      </c>
      <c r="G315" s="84" t="inlineStr">
        <is>
          <t>Yes</t>
        </is>
      </c>
      <c r="H315" s="84" t="inlineStr">
        <is>
          <t>PEDs</t>
        </is>
      </c>
      <c r="J315" s="21" t="inlineStr">
        <is>
          <t>Yes</t>
        </is>
      </c>
      <c r="K315" s="21" t="inlineStr">
        <is>
          <t>Yes</t>
        </is>
      </c>
      <c r="L315" s="21" t="inlineStr">
        <is>
          <t>Yes</t>
        </is>
      </c>
      <c r="M315" s="21" t="inlineStr">
        <is>
          <t>Yes</t>
        </is>
      </c>
      <c r="N315" s="21" t="inlineStr">
        <is>
          <t>Yes</t>
        </is>
      </c>
    </row>
    <row r="316">
      <c r="B316" s="84" t="inlineStr">
        <is>
          <t>Adjust GTAP-implied CP revenues to CPAT?</t>
        </is>
      </c>
      <c r="C316" s="84" t="inlineStr">
        <is>
          <t>switch</t>
        </is>
      </c>
      <c r="D316" s="84" t="n"/>
      <c r="E316" s="84" t="n"/>
      <c r="F316" s="84" t="inlineStr">
        <is>
          <t>Yes</t>
        </is>
      </c>
      <c r="G316" s="84" t="inlineStr">
        <is>
          <t>Yes</t>
        </is>
      </c>
      <c r="H316" s="84" t="inlineStr">
        <is>
          <t>ScaleGTAP</t>
        </is>
      </c>
      <c r="J316" s="21" t="inlineStr">
        <is>
          <t>Yes</t>
        </is>
      </c>
      <c r="K316" s="21" t="inlineStr">
        <is>
          <t>Yes</t>
        </is>
      </c>
      <c r="L316" s="21" t="inlineStr">
        <is>
          <t>Yes</t>
        </is>
      </c>
      <c r="M316" s="21" t="inlineStr">
        <is>
          <t>Yes</t>
        </is>
      </c>
      <c r="N316" s="21" t="inlineStr">
        <is>
          <t>Yes</t>
        </is>
      </c>
    </row>
    <row r="317">
      <c r="B317" s="84" t="inlineStr">
        <is>
          <t>Adjust for deadweight losses?</t>
        </is>
      </c>
      <c r="C317" s="84" t="inlineStr">
        <is>
          <t>switch</t>
        </is>
      </c>
      <c r="D317" s="84" t="n"/>
      <c r="E317" s="84" t="n"/>
      <c r="F317" s="84" t="inlineStr">
        <is>
          <t>No</t>
        </is>
      </c>
      <c r="G317" s="84" t="inlineStr">
        <is>
          <t>No</t>
        </is>
      </c>
      <c r="H317" s="84" t="inlineStr">
        <is>
          <t>DWLs</t>
        </is>
      </c>
      <c r="J317" s="21" t="inlineStr">
        <is>
          <t>No</t>
        </is>
      </c>
      <c r="K317" s="21" t="inlineStr">
        <is>
          <t>No</t>
        </is>
      </c>
      <c r="L317" s="21" t="inlineStr">
        <is>
          <t>No</t>
        </is>
      </c>
      <c r="M317" s="21" t="inlineStr">
        <is>
          <t>No</t>
        </is>
      </c>
      <c r="N317" s="21" t="inlineStr">
        <is>
          <t>No</t>
        </is>
      </c>
    </row>
    <row r="318">
      <c r="B318" s="84" t="inlineStr">
        <is>
          <t>Imperfect pass-through?</t>
        </is>
      </c>
      <c r="C318" s="84" t="inlineStr">
        <is>
          <t>switch</t>
        </is>
      </c>
      <c r="D318" s="84" t="n"/>
      <c r="E318" s="84" t="n"/>
      <c r="F318" s="84" t="inlineStr">
        <is>
          <t>No</t>
        </is>
      </c>
      <c r="G318" s="84" t="inlineStr">
        <is>
          <t>No</t>
        </is>
      </c>
      <c r="H318" s="84" t="inlineStr">
        <is>
          <t>PassthroughDist</t>
        </is>
      </c>
      <c r="J318" s="21" t="inlineStr">
        <is>
          <t>No</t>
        </is>
      </c>
      <c r="K318" s="21" t="inlineStr">
        <is>
          <t>No</t>
        </is>
      </c>
      <c r="L318" s="21" t="inlineStr">
        <is>
          <t>No</t>
        </is>
      </c>
      <c r="M318" s="21" t="inlineStr">
        <is>
          <t>No</t>
        </is>
      </c>
      <c r="N318" s="21" t="inlineStr">
        <is>
          <t>No</t>
        </is>
      </c>
    </row>
    <row r="319">
      <c r="B319" s="84" t="inlineStr">
        <is>
          <t>Impacts for average, median, p25, or p75?</t>
        </is>
      </c>
      <c r="C319" s="84" t="inlineStr">
        <is>
          <t>switch</t>
        </is>
      </c>
      <c r="D319" s="84" t="n"/>
      <c r="E319" s="84" t="n"/>
      <c r="F319" s="84" t="inlineStr">
        <is>
          <t>mean</t>
        </is>
      </c>
      <c r="G319" s="84" t="inlineStr">
        <is>
          <t>mean</t>
        </is>
      </c>
      <c r="H319" s="84" t="inlineStr">
        <is>
          <t>QuantilesStatistic</t>
        </is>
      </c>
      <c r="J319" s="21" t="inlineStr">
        <is>
          <t>mean</t>
        </is>
      </c>
      <c r="K319" s="21" t="inlineStr">
        <is>
          <t>mean</t>
        </is>
      </c>
      <c r="L319" s="21" t="inlineStr">
        <is>
          <t>mean</t>
        </is>
      </c>
      <c r="M319" s="21" t="inlineStr">
        <is>
          <t>mean</t>
        </is>
      </c>
      <c r="N319" s="21" t="inlineStr">
        <is>
          <t>mean</t>
        </is>
      </c>
    </row>
    <row r="320">
      <c r="B320" s="84" t="inlineStr">
        <is>
          <t>Quantiles in LCU?</t>
        </is>
      </c>
      <c r="C320" s="84" t="inlineStr">
        <is>
          <t>switch</t>
        </is>
      </c>
      <c r="D320" s="84" t="n"/>
      <c r="E320" s="84" t="n"/>
      <c r="F320" s="84" t="inlineStr">
        <is>
          <t>No</t>
        </is>
      </c>
      <c r="G320" s="84" t="inlineStr">
        <is>
          <t>No</t>
        </is>
      </c>
      <c r="H320" s="84" t="inlineStr">
        <is>
          <t>QuantilesLCU</t>
        </is>
      </c>
      <c r="J320" s="21" t="inlineStr">
        <is>
          <t>No</t>
        </is>
      </c>
      <c r="K320" s="21" t="inlineStr">
        <is>
          <t>No</t>
        </is>
      </c>
      <c r="L320" s="21" t="inlineStr">
        <is>
          <t>No</t>
        </is>
      </c>
      <c r="M320" s="21" t="inlineStr">
        <is>
          <t>No</t>
        </is>
      </c>
      <c r="N320" s="21" t="inlineStr">
        <is>
          <t>No</t>
        </is>
      </c>
    </row>
    <row r="321">
      <c r="B321" s="82" t="inlineStr">
        <is>
          <t>Air pollution module assumptions</t>
        </is>
      </c>
    </row>
    <row r="322">
      <c r="A322" t="inlineStr">
        <is>
          <t>X</t>
        </is>
      </c>
      <c r="B322" s="84" t="inlineStr">
        <is>
          <t>Emissions to concentrations, PM2.5</t>
        </is>
      </c>
      <c r="C322" s="84" t="inlineStr">
        <is>
          <t>switch</t>
        </is>
      </c>
      <c r="D322" s="84" t="n"/>
      <c r="E322" s="84" t="n"/>
      <c r="F322" s="84" t="inlineStr">
        <is>
          <t>Local study-FASST</t>
        </is>
      </c>
      <c r="G322" s="84" t="inlineStr">
        <is>
          <t>Avg. iF and LS FASST*</t>
        </is>
      </c>
      <c r="H322" s="84" t="inlineStr">
        <is>
          <t>SourceAppSel</t>
        </is>
      </c>
      <c r="J322" s="21" t="inlineStr">
        <is>
          <t>Local study-FASST</t>
        </is>
      </c>
      <c r="K322" s="21" t="inlineStr">
        <is>
          <t>Local study-FASST</t>
        </is>
      </c>
      <c r="L322" s="21" t="inlineStr">
        <is>
          <t>Local study-FASST</t>
        </is>
      </c>
      <c r="M322" s="21" t="inlineStr">
        <is>
          <t>Local study-FASST</t>
        </is>
      </c>
      <c r="N322" s="21" t="inlineStr">
        <is>
          <t>Local study-FASST</t>
        </is>
      </c>
    </row>
    <row r="323">
      <c r="B323" s="84" t="inlineStr">
        <is>
          <t>Emissions to concentrations, Ozone</t>
        </is>
      </c>
      <c r="C323" s="84" t="inlineStr">
        <is>
          <t>switch</t>
        </is>
      </c>
      <c r="D323" s="84" t="n"/>
      <c r="E323" s="84" t="n"/>
      <c r="F323" s="84" t="inlineStr">
        <is>
          <t>TM5-FASST</t>
        </is>
      </c>
      <c r="G323" s="84" t="inlineStr">
        <is>
          <t>TM5-FASST</t>
        </is>
      </c>
      <c r="H323" s="84" t="inlineStr">
        <is>
          <t>SourceAppO3</t>
        </is>
      </c>
      <c r="J323" s="21" t="inlineStr">
        <is>
          <t>TM5-FASST</t>
        </is>
      </c>
      <c r="K323" s="21" t="inlineStr">
        <is>
          <t>TM5-FASST</t>
        </is>
      </c>
      <c r="L323" s="21" t="inlineStr">
        <is>
          <t>TM5-FASST</t>
        </is>
      </c>
      <c r="M323" s="21" t="inlineStr">
        <is>
          <t>TM5-FASST</t>
        </is>
      </c>
      <c r="N323" s="21" t="inlineStr">
        <is>
          <t>TM5-FASST</t>
        </is>
      </c>
    </row>
    <row r="324">
      <c r="B324" s="84" t="inlineStr">
        <is>
          <t>Emission factors</t>
        </is>
      </c>
      <c r="C324" s="84" t="inlineStr">
        <is>
          <t>switch</t>
        </is>
      </c>
      <c r="D324" s="84" t="n"/>
      <c r="E324" s="84" t="n"/>
      <c r="F324" s="84" t="inlineStr">
        <is>
          <t>Average</t>
        </is>
      </c>
      <c r="G324" s="84" t="inlineStr">
        <is>
          <t>Average</t>
        </is>
      </c>
      <c r="H324" s="84" t="inlineStr">
        <is>
          <t>EFSel</t>
        </is>
      </c>
      <c r="J324" s="21" t="inlineStr">
        <is>
          <t>Average</t>
        </is>
      </c>
      <c r="K324" s="21" t="inlineStr">
        <is>
          <t>Average</t>
        </is>
      </c>
      <c r="L324" s="21" t="inlineStr">
        <is>
          <t>Average</t>
        </is>
      </c>
      <c r="M324" s="21" t="inlineStr">
        <is>
          <t>Average</t>
        </is>
      </c>
      <c r="N324" s="21" t="inlineStr">
        <is>
          <t>Average</t>
        </is>
      </c>
    </row>
    <row r="325">
      <c r="B325" s="84" t="inlineStr">
        <is>
          <t>Include leakage to biomass in residential sector</t>
        </is>
      </c>
      <c r="C325" s="84" t="inlineStr">
        <is>
          <t>switch</t>
        </is>
      </c>
      <c r="D325" s="84" t="n"/>
      <c r="E325" s="84" t="n"/>
      <c r="F325" s="84" t="inlineStr">
        <is>
          <t>No</t>
        </is>
      </c>
      <c r="G325" s="84" t="inlineStr">
        <is>
          <t>No</t>
        </is>
      </c>
      <c r="H325" s="84" t="inlineStr">
        <is>
          <t>BiomassLeakage</t>
        </is>
      </c>
      <c r="J325" s="21" t="inlineStr">
        <is>
          <t>No</t>
        </is>
      </c>
      <c r="K325" s="21" t="inlineStr">
        <is>
          <t>No</t>
        </is>
      </c>
      <c r="L325" s="21" t="inlineStr">
        <is>
          <t>No</t>
        </is>
      </c>
      <c r="M325" s="21" t="inlineStr">
        <is>
          <t>No</t>
        </is>
      </c>
      <c r="N325" s="21" t="inlineStr">
        <is>
          <t>No</t>
        </is>
      </c>
    </row>
    <row r="326">
      <c r="B326" s="84" t="inlineStr">
        <is>
          <t>Biomass is a normal good</t>
        </is>
      </c>
      <c r="C326" s="84" t="inlineStr">
        <is>
          <t>switch</t>
        </is>
      </c>
      <c r="D326" s="84" t="n"/>
      <c r="E326" s="84" t="n"/>
      <c r="F326" s="84" t="inlineStr">
        <is>
          <t>No</t>
        </is>
      </c>
      <c r="G326" s="84" t="inlineStr">
        <is>
          <t>No</t>
        </is>
      </c>
      <c r="H326" s="84" t="inlineStr">
        <is>
          <t>BiomassNormal</t>
        </is>
      </c>
      <c r="J326" s="21" t="inlineStr">
        <is>
          <t>No</t>
        </is>
      </c>
      <c r="K326" s="21" t="inlineStr">
        <is>
          <t>No</t>
        </is>
      </c>
      <c r="L326" s="21" t="inlineStr">
        <is>
          <t>No</t>
        </is>
      </c>
      <c r="M326" s="21" t="inlineStr">
        <is>
          <t>No</t>
        </is>
      </c>
      <c r="N326" s="21" t="inlineStr">
        <is>
          <t>No</t>
        </is>
      </c>
    </row>
    <row r="327">
      <c r="A327" t="inlineStr">
        <is>
          <t>X</t>
        </is>
      </c>
      <c r="B327" s="84" t="inlineStr">
        <is>
          <t>VSL source</t>
        </is>
      </c>
      <c r="C327" s="84" t="inlineStr">
        <is>
          <t>switch</t>
        </is>
      </c>
      <c r="D327" s="84" t="n"/>
      <c r="E327" s="84" t="n"/>
      <c r="F327" s="84" t="inlineStr">
        <is>
          <t>Transfer from Group</t>
        </is>
      </c>
      <c r="G327" s="84" t="inlineStr">
        <is>
          <t>Transfer from OECD</t>
        </is>
      </c>
      <c r="H327" s="84" t="inlineStr">
        <is>
          <t>VSLMethod</t>
        </is>
      </c>
      <c r="J327" s="21" t="inlineStr">
        <is>
          <t>Transfer from Group</t>
        </is>
      </c>
      <c r="K327" s="21" t="inlineStr">
        <is>
          <t>Transfer from Group</t>
        </is>
      </c>
      <c r="L327" s="21" t="inlineStr">
        <is>
          <t>Transfer from Group</t>
        </is>
      </c>
      <c r="M327" s="21" t="inlineStr">
        <is>
          <t>Transfer from Group</t>
        </is>
      </c>
      <c r="N327" s="21" t="inlineStr">
        <is>
          <t>Transfer from Group</t>
        </is>
      </c>
    </row>
    <row r="328">
      <c r="B328" s="84" t="inlineStr">
        <is>
          <t>VSL (where manual source)</t>
        </is>
      </c>
      <c r="C328" s="84" t="inlineStr">
        <is>
          <t>switch</t>
        </is>
      </c>
      <c r="D328" s="84" t="n"/>
      <c r="E328" s="84" t="n"/>
      <c r="F328" s="84" t="n">
        <v>500000</v>
      </c>
      <c r="G328" s="84" t="n">
        <v>500000</v>
      </c>
      <c r="H328" s="84" t="inlineStr">
        <is>
          <t>VSLManual</t>
        </is>
      </c>
      <c r="J328" s="21" t="n">
        <v>500000</v>
      </c>
      <c r="K328" s="21" t="n">
        <v>500000</v>
      </c>
      <c r="L328" s="21" t="n">
        <v>500000</v>
      </c>
      <c r="M328" s="21" t="n">
        <v>500000</v>
      </c>
      <c r="N328" s="21" t="n">
        <v>500000</v>
      </c>
    </row>
    <row r="329">
      <c r="B329" s="84" t="inlineStr">
        <is>
          <t>VSL elasticity source</t>
        </is>
      </c>
      <c r="C329" s="84" t="inlineStr">
        <is>
          <t>switch</t>
        </is>
      </c>
      <c r="D329" s="84" t="n"/>
      <c r="E329" s="84" t="n"/>
      <c r="F329" s="84" t="inlineStr">
        <is>
          <t>0x17</t>
        </is>
      </c>
      <c r="G329" s="84" t="inlineStr">
        <is>
          <t>Income group</t>
        </is>
      </c>
      <c r="H329" s="84" t="inlineStr">
        <is>
          <t>VslElSource</t>
        </is>
      </c>
      <c r="J329" s="21" t="inlineStr">
        <is>
          <t>0x17</t>
        </is>
      </c>
      <c r="K329" s="21" t="inlineStr">
        <is>
          <t>0x17</t>
        </is>
      </c>
      <c r="L329" s="21" t="inlineStr">
        <is>
          <t>0x17</t>
        </is>
      </c>
      <c r="M329" s="21" t="inlineStr">
        <is>
          <t>0x17</t>
        </is>
      </c>
      <c r="N329" s="21" t="inlineStr">
        <is>
          <t>0x17</t>
        </is>
      </c>
    </row>
    <row r="330">
      <c r="B330" s="84" t="inlineStr">
        <is>
          <t>VSL elasticity (where manual source)</t>
        </is>
      </c>
      <c r="C330" s="84" t="inlineStr">
        <is>
          <t>switch</t>
        </is>
      </c>
      <c r="D330" s="84" t="n"/>
      <c r="E330" s="84" t="n"/>
      <c r="F330" s="84" t="inlineStr">
        <is>
          <t>0x17</t>
        </is>
      </c>
      <c r="G330" s="84" t="n">
        <v>1</v>
      </c>
      <c r="H330" s="84" t="inlineStr">
        <is>
          <t>VslEl</t>
        </is>
      </c>
      <c r="J330" s="21" t="inlineStr">
        <is>
          <t>0x17</t>
        </is>
      </c>
      <c r="K330" s="21" t="inlineStr">
        <is>
          <t>0x17</t>
        </is>
      </c>
      <c r="L330" s="21" t="inlineStr">
        <is>
          <t>0x17</t>
        </is>
      </c>
      <c r="M330" s="21" t="inlineStr">
        <is>
          <t>0x17</t>
        </is>
      </c>
      <c r="N330" s="21" t="inlineStr">
        <is>
          <t>0x17</t>
        </is>
      </c>
    </row>
    <row r="331">
      <c r="B331" s="84" t="inlineStr">
        <is>
          <t>Discount rate selection</t>
        </is>
      </c>
      <c r="C331" s="84" t="inlineStr">
        <is>
          <t>switch</t>
        </is>
      </c>
      <c r="D331" s="84" t="n"/>
      <c r="E331" s="84" t="n"/>
      <c r="F331" s="84" t="inlineStr">
        <is>
          <t>3% (Robinson 2019)</t>
        </is>
      </c>
      <c r="G331" s="84" t="inlineStr">
        <is>
          <t>3% (Robinson 2019)</t>
        </is>
      </c>
      <c r="H331" s="84" t="inlineStr">
        <is>
          <t>DiscSel</t>
        </is>
      </c>
      <c r="J331" s="21" t="inlineStr">
        <is>
          <t>3% (Robinson 2019)</t>
        </is>
      </c>
      <c r="K331" s="21" t="inlineStr">
        <is>
          <t>3% (Robinson 2019)</t>
        </is>
      </c>
      <c r="L331" s="21" t="inlineStr">
        <is>
          <t>3% (Robinson 2019)</t>
        </is>
      </c>
      <c r="M331" s="21" t="inlineStr">
        <is>
          <t>3% (Robinson 2019)</t>
        </is>
      </c>
      <c r="N331" s="21" t="inlineStr">
        <is>
          <t>3% (Robinson 2019)</t>
        </is>
      </c>
    </row>
    <row r="332">
      <c r="B332" s="84" t="inlineStr">
        <is>
          <t>Discount rate (where manual source)</t>
        </is>
      </c>
      <c r="C332" s="84" t="inlineStr">
        <is>
          <t>switch</t>
        </is>
      </c>
      <c r="D332" s="84" t="n"/>
      <c r="E332" s="84" t="n"/>
      <c r="F332" s="84" t="n">
        <v>0.03</v>
      </c>
      <c r="G332" s="84" t="n">
        <v>0.03</v>
      </c>
      <c r="H332" s="84" t="inlineStr">
        <is>
          <t>DiscRate</t>
        </is>
      </c>
      <c r="J332" s="21" t="n">
        <v>0.03</v>
      </c>
      <c r="K332" s="21" t="n">
        <v>0.03</v>
      </c>
      <c r="L332" s="21" t="n">
        <v>0.03</v>
      </c>
      <c r="M332" s="21" t="n">
        <v>0.03</v>
      </c>
      <c r="N332" s="21" t="n">
        <v>0.03</v>
      </c>
    </row>
    <row r="333">
      <c r="B333" s="82" t="inlineStr">
        <is>
          <t>Other assumptions: air pollution module</t>
        </is>
      </c>
    </row>
    <row r="334">
      <c r="B334" s="84" t="inlineStr">
        <is>
          <t>Number of working days per month</t>
        </is>
      </c>
      <c r="C334" s="84" t="inlineStr">
        <is>
          <t>days</t>
        </is>
      </c>
      <c r="D334" s="84" t="n"/>
      <c r="E334" s="84" t="n"/>
      <c r="F334" s="84" t="n">
        <v>20</v>
      </c>
      <c r="G334" s="84" t="n">
        <v>20</v>
      </c>
      <c r="H334" s="84" t="inlineStr">
        <is>
          <t>WorkDays</t>
        </is>
      </c>
      <c r="J334" s="21" t="n">
        <v>20</v>
      </c>
      <c r="K334" s="21" t="n">
        <v>20</v>
      </c>
      <c r="L334" s="21" t="n">
        <v>20</v>
      </c>
      <c r="M334" s="21" t="n">
        <v>20</v>
      </c>
      <c r="N334" s="21" t="n">
        <v>20</v>
      </c>
    </row>
    <row r="335">
      <c r="B335" s="84" t="inlineStr">
        <is>
          <t>Labor share of GDP, default value</t>
        </is>
      </c>
      <c r="C335" s="84" t="inlineStr">
        <is>
          <t>%</t>
        </is>
      </c>
      <c r="D335" s="84" t="n"/>
      <c r="E335" s="84" t="n"/>
      <c r="F335" s="84" t="n">
        <v>0.65</v>
      </c>
      <c r="G335" s="84" t="n">
        <v>0.65</v>
      </c>
      <c r="H335" s="84" t="inlineStr">
        <is>
          <t>ApLabSh</t>
        </is>
      </c>
      <c r="J335" s="21" t="n">
        <v>0.65</v>
      </c>
      <c r="K335" s="21" t="n">
        <v>0.65</v>
      </c>
      <c r="L335" s="21" t="n">
        <v>0.65</v>
      </c>
      <c r="M335" s="21" t="n">
        <v>0.65</v>
      </c>
      <c r="N335" s="21" t="n">
        <v>0.65</v>
      </c>
    </row>
    <row r="336">
      <c r="B336" s="84" t="inlineStr">
        <is>
          <t>Max % of households using solid fuels</t>
        </is>
      </c>
      <c r="C336" s="84" t="inlineStr">
        <is>
          <t>%</t>
        </is>
      </c>
      <c r="D336" s="84" t="n"/>
      <c r="E336" s="84" t="n"/>
      <c r="F336" s="84" t="n">
        <v>0.99</v>
      </c>
      <c r="G336" s="84" t="n">
        <v>0.99</v>
      </c>
      <c r="H336" s="84" t="inlineStr">
        <is>
          <t>ApMaxSs</t>
        </is>
      </c>
      <c r="J336" s="21" t="n">
        <v>0.99</v>
      </c>
      <c r="K336" s="21" t="n">
        <v>0.99</v>
      </c>
      <c r="L336" s="21" t="n">
        <v>0.99</v>
      </c>
      <c r="M336" s="21" t="n">
        <v>0.99</v>
      </c>
      <c r="N336" s="21" t="n">
        <v>0.99</v>
      </c>
    </row>
    <row r="337">
      <c r="B337" s="84" t="inlineStr">
        <is>
          <t>Leakage converted into % HH using solid fuels</t>
        </is>
      </c>
      <c r="C337" s="84" t="inlineStr">
        <is>
          <t>%</t>
        </is>
      </c>
      <c r="D337" s="84" t="n"/>
      <c r="E337" s="84" t="n"/>
      <c r="F337" s="84" t="n">
        <v>0.5</v>
      </c>
      <c r="G337" s="84" t="n">
        <v>0.5</v>
      </c>
      <c r="H337" s="84" t="inlineStr">
        <is>
          <t>ApLeakHh</t>
        </is>
      </c>
      <c r="J337" s="21" t="n">
        <v>0.5</v>
      </c>
      <c r="K337" s="21" t="n">
        <v>0.5</v>
      </c>
      <c r="L337" s="21" t="n">
        <v>0.5</v>
      </c>
      <c r="M337" s="21" t="n">
        <v>0.5</v>
      </c>
      <c r="N337" s="21" t="n">
        <v>0.5</v>
      </c>
    </row>
    <row r="338">
      <c r="B338" s="84" t="inlineStr">
        <is>
          <t>Apply cessation lag when discounting averted deaths</t>
        </is>
      </c>
      <c r="C338" s="84" t="inlineStr">
        <is>
          <t>switch</t>
        </is>
      </c>
      <c r="D338" s="84" t="n"/>
      <c r="E338" s="84" t="n"/>
      <c r="F338" s="84" t="inlineStr">
        <is>
          <t>Yes</t>
        </is>
      </c>
      <c r="G338" s="84" t="inlineStr">
        <is>
          <t>Yes</t>
        </is>
      </c>
      <c r="H338" s="84" t="inlineStr">
        <is>
          <t>ApCessLag</t>
        </is>
      </c>
      <c r="J338" s="21" t="inlineStr">
        <is>
          <t>Yes</t>
        </is>
      </c>
      <c r="K338" s="21" t="inlineStr">
        <is>
          <t>Yes</t>
        </is>
      </c>
      <c r="L338" s="21" t="inlineStr">
        <is>
          <t>Yes</t>
        </is>
      </c>
      <c r="M338" s="21" t="inlineStr">
        <is>
          <t>Yes</t>
        </is>
      </c>
      <c r="N338" s="21" t="inlineStr">
        <is>
          <t>Yes</t>
        </is>
      </c>
    </row>
    <row r="339">
      <c r="B339" s="82" t="inlineStr">
        <is>
          <t>Transportation</t>
        </is>
      </c>
    </row>
    <row r="340">
      <c r="B340" s="84" t="inlineStr">
        <is>
          <t>Engineering or elasticity model</t>
        </is>
      </c>
      <c r="C340" s="84" t="inlineStr">
        <is>
          <t>option</t>
        </is>
      </c>
      <c r="D340" s="84" t="n"/>
      <c r="E340" s="84" t="n"/>
      <c r="F340" s="84" t="inlineStr">
        <is>
          <t>Elasticity</t>
        </is>
      </c>
      <c r="G340" s="84" t="inlineStr">
        <is>
          <t>Engineer</t>
        </is>
      </c>
      <c r="H340" s="84" t="inlineStr">
        <is>
          <t>TrModel</t>
        </is>
      </c>
      <c r="J340" s="21" t="inlineStr">
        <is>
          <t>Elasticity</t>
        </is>
      </c>
      <c r="K340" s="21" t="inlineStr">
        <is>
          <t>Elasticity</t>
        </is>
      </c>
      <c r="L340" s="21" t="inlineStr">
        <is>
          <t>Elasticity</t>
        </is>
      </c>
      <c r="M340" s="21" t="inlineStr">
        <is>
          <t>Elasticity</t>
        </is>
      </c>
      <c r="N340" s="21" t="inlineStr">
        <is>
          <t>Elasticity</t>
        </is>
      </c>
    </row>
    <row r="341">
      <c r="B341" s="82" t="inlineStr">
        <is>
          <t>Power Sector</t>
        </is>
      </c>
    </row>
    <row r="342">
      <c r="B342" s="84" t="inlineStr">
        <is>
          <t>Power Rebate</t>
        </is>
      </c>
      <c r="C342" s="84" t="inlineStr">
        <is>
          <t>switch</t>
        </is>
      </c>
      <c r="D342" s="84" t="n"/>
      <c r="E342" s="84" t="n"/>
      <c r="F342" s="84" t="inlineStr">
        <is>
          <t>No*</t>
        </is>
      </c>
      <c r="G342" s="84" t="inlineStr">
        <is>
          <t>No*</t>
        </is>
      </c>
      <c r="H342" s="84" t="inlineStr">
        <is>
          <t>PowerRebates</t>
        </is>
      </c>
      <c r="J342" s="21" t="inlineStr">
        <is>
          <t>No*</t>
        </is>
      </c>
      <c r="K342" s="21" t="inlineStr">
        <is>
          <t>No*</t>
        </is>
      </c>
      <c r="L342" s="21" t="inlineStr">
        <is>
          <t>No*</t>
        </is>
      </c>
      <c r="M342" s="21" t="inlineStr">
        <is>
          <t>No*</t>
        </is>
      </c>
      <c r="N342" s="21" t="inlineStr">
        <is>
          <t>No*</t>
        </is>
      </c>
    </row>
    <row r="343">
      <c r="B343" s="84" t="inlineStr">
        <is>
          <t>Power price: portion of cost change passed-on:</t>
        </is>
      </c>
      <c r="C343" s="84" t="n"/>
      <c r="D343" s="84" t="n"/>
      <c r="E343" s="84" t="n"/>
      <c r="F343" s="84" t="n">
        <v>1</v>
      </c>
      <c r="G343" s="84" t="n">
        <v>1</v>
      </c>
      <c r="H343" s="84" t="inlineStr">
        <is>
          <t>PowerSectorPriceChangePassOn</t>
        </is>
      </c>
      <c r="J343" s="21" t="n">
        <v>1</v>
      </c>
      <c r="K343" s="21" t="n">
        <v>1</v>
      </c>
      <c r="L343" s="21" t="n">
        <v>1</v>
      </c>
      <c r="M343" s="21" t="n">
        <v>1</v>
      </c>
      <c r="N343" s="21" t="n">
        <v>1</v>
      </c>
    </row>
    <row r="344">
      <c r="B344" s="84" t="inlineStr">
        <is>
          <t>Year of interest for power sector costs</t>
        </is>
      </c>
      <c r="C344" s="84" t="inlineStr">
        <is>
          <t>year</t>
        </is>
      </c>
      <c r="D344" s="84" t="n"/>
      <c r="E344" s="84" t="n"/>
      <c r="F344" s="84" t="n">
        <v>2030</v>
      </c>
      <c r="G344" s="84" t="n">
        <v>2030</v>
      </c>
      <c r="H344" s="84" t="inlineStr">
        <is>
          <t>CostBreakdownYear</t>
        </is>
      </c>
      <c r="J344" s="21" t="n">
        <v>2030</v>
      </c>
      <c r="K344" s="21" t="n">
        <v>2030</v>
      </c>
      <c r="L344" s="21" t="n">
        <v>2030</v>
      </c>
      <c r="M344" s="21" t="n">
        <v>2030</v>
      </c>
      <c r="N344" s="21" t="n">
        <v>2030</v>
      </c>
    </row>
    <row r="345">
      <c r="B345" s="84" t="inlineStr">
        <is>
          <t>Estimate economy-wide or sectoral power demand?</t>
        </is>
      </c>
      <c r="C345" s="84" t="inlineStr">
        <is>
          <t>switch</t>
        </is>
      </c>
      <c r="D345" s="84" t="n"/>
      <c r="E345" s="84" t="n"/>
      <c r="F345" s="84" t="inlineStr">
        <is>
          <t>Economy-wide</t>
        </is>
      </c>
      <c r="G345" s="84" t="inlineStr">
        <is>
          <t>Economy-wide</t>
        </is>
      </c>
      <c r="H345" s="84" t="inlineStr">
        <is>
          <t xml:space="preserve">ElasticityModel </t>
        </is>
      </c>
      <c r="J345" s="21" t="inlineStr">
        <is>
          <t>Economy-wide</t>
        </is>
      </c>
      <c r="K345" s="21" t="inlineStr">
        <is>
          <t>Economy-wide</t>
        </is>
      </c>
      <c r="L345" s="21" t="inlineStr">
        <is>
          <t>Economy-wide</t>
        </is>
      </c>
      <c r="M345" s="21" t="inlineStr">
        <is>
          <t>Economy-wide</t>
        </is>
      </c>
      <c r="N345" s="21" t="inlineStr">
        <is>
          <t>Economy-wide</t>
        </is>
      </c>
    </row>
    <row r="346">
      <c r="B346" s="84" t="inlineStr">
        <is>
          <t>k Parameter dispatch</t>
        </is>
      </c>
      <c r="C346" s="84" t="inlineStr">
        <is>
          <t>coefficient</t>
        </is>
      </c>
      <c r="D346" s="84" t="n"/>
      <c r="E346" s="84" t="n"/>
      <c r="F346" s="84" t="n">
        <v>2</v>
      </c>
      <c r="G346" s="84" t="n">
        <v>2</v>
      </c>
      <c r="H346" s="84" t="inlineStr">
        <is>
          <t>kDispatch</t>
        </is>
      </c>
      <c r="J346" s="21" t="n">
        <v>2</v>
      </c>
      <c r="K346" s="21" t="n">
        <v>2</v>
      </c>
      <c r="L346" s="21" t="n">
        <v>2</v>
      </c>
      <c r="M346" s="21" t="n">
        <v>2</v>
      </c>
      <c r="N346" s="21" t="n">
        <v>2</v>
      </c>
    </row>
    <row r="347">
      <c r="B347" s="84" t="inlineStr">
        <is>
          <t>k Parameter investment</t>
        </is>
      </c>
      <c r="C347" s="84" t="inlineStr">
        <is>
          <t>coefficient</t>
        </is>
      </c>
      <c r="D347" s="84" t="n"/>
      <c r="E347" s="84" t="n"/>
      <c r="F347" s="84" t="n">
        <v>2</v>
      </c>
      <c r="G347" s="84" t="n">
        <v>2</v>
      </c>
      <c r="H347" s="84" t="inlineStr">
        <is>
          <t>kInvestment</t>
        </is>
      </c>
      <c r="J347" s="21" t="n">
        <v>2</v>
      </c>
      <c r="K347" s="21" t="n">
        <v>2</v>
      </c>
      <c r="L347" s="21" t="n">
        <v>2</v>
      </c>
      <c r="M347" s="21" t="n">
        <v>2</v>
      </c>
      <c r="N347" s="21" t="n">
        <v>2</v>
      </c>
    </row>
    <row r="348">
      <c r="B348" s="84" t="inlineStr">
        <is>
          <t>Minimum WACC</t>
        </is>
      </c>
      <c r="C348" s="84" t="n"/>
      <c r="D348" s="84" t="n"/>
      <c r="E348" s="84" t="n"/>
      <c r="F348" s="84" t="n">
        <v>0.01</v>
      </c>
      <c r="G348" s="84" t="n">
        <v>0.01</v>
      </c>
      <c r="H348" s="84" t="inlineStr">
        <is>
          <t>MinimumWACC</t>
        </is>
      </c>
      <c r="J348" s="21" t="n">
        <v>0.01</v>
      </c>
      <c r="K348" s="21" t="n">
        <v>0.01</v>
      </c>
      <c r="L348" s="21" t="n">
        <v>0.01</v>
      </c>
      <c r="M348" s="21" t="n">
        <v>0.01</v>
      </c>
      <c r="N348" s="21" t="n">
        <v>0.01</v>
      </c>
    </row>
    <row r="349">
      <c r="B349" s="84" t="inlineStr">
        <is>
          <t>Use old or new generation costs in elasticity model?</t>
        </is>
      </c>
      <c r="C349" s="84" t="inlineStr">
        <is>
          <t>switch</t>
        </is>
      </c>
      <c r="D349" s="84" t="n"/>
      <c r="E349" s="84" t="n"/>
      <c r="F349" s="84" t="inlineStr">
        <is>
          <t>New*</t>
        </is>
      </c>
      <c r="G349" s="84" t="inlineStr">
        <is>
          <t>New*</t>
        </is>
      </c>
      <c r="H349" s="84" t="inlineStr">
        <is>
          <t>PowGenCostsOldNew</t>
        </is>
      </c>
      <c r="J349" s="21" t="inlineStr">
        <is>
          <t>New*</t>
        </is>
      </c>
      <c r="K349" s="21" t="inlineStr">
        <is>
          <t>New*</t>
        </is>
      </c>
      <c r="L349" s="21" t="inlineStr">
        <is>
          <t>New*</t>
        </is>
      </c>
      <c r="M349" s="21" t="inlineStr">
        <is>
          <t>New*</t>
        </is>
      </c>
      <c r="N349" s="21" t="inlineStr">
        <is>
          <t>New*</t>
        </is>
      </c>
    </row>
    <row r="350">
      <c r="B350" s="84" t="inlineStr">
        <is>
          <t>Hydro retirement rate set to zero</t>
        </is>
      </c>
      <c r="C350" s="84" t="n"/>
      <c r="D350" s="84" t="n"/>
      <c r="E350" s="84" t="n"/>
      <c r="F350" s="84" t="inlineStr">
        <is>
          <t>Yes</t>
        </is>
      </c>
      <c r="G350" s="84" t="inlineStr">
        <is>
          <t>Yes</t>
        </is>
      </c>
      <c r="H350" s="84" t="inlineStr">
        <is>
          <t>HydroDoesntRetire</t>
        </is>
      </c>
      <c r="J350" s="21" t="inlineStr">
        <is>
          <t>Yes</t>
        </is>
      </c>
      <c r="K350" s="21" t="inlineStr">
        <is>
          <t>Yes</t>
        </is>
      </c>
      <c r="L350" s="21" t="inlineStr">
        <is>
          <t>Yes</t>
        </is>
      </c>
      <c r="M350" s="21" t="inlineStr">
        <is>
          <t>Yes</t>
        </is>
      </c>
      <c r="N350" s="21" t="inlineStr">
        <is>
          <t>Yes</t>
        </is>
      </c>
    </row>
    <row r="351">
      <c r="B351" s="84" t="inlineStr">
        <is>
          <t>Minimum (post subsidy) generation cost $/kwh real</t>
        </is>
      </c>
      <c r="C351" s="84" t="n"/>
      <c r="D351" s="84" t="n"/>
      <c r="E351" s="84" t="n"/>
      <c r="F351" s="84" t="n">
        <v>0.01</v>
      </c>
      <c r="G351" s="84" t="n">
        <v>0.01</v>
      </c>
      <c r="H351" s="84" t="inlineStr">
        <is>
          <t>MinPostSubsidyPowerPrice</t>
        </is>
      </c>
      <c r="J351" s="21" t="n">
        <v>0.01</v>
      </c>
      <c r="K351" s="21" t="n">
        <v>0.01</v>
      </c>
      <c r="L351" s="21" t="n">
        <v>0.01</v>
      </c>
      <c r="M351" s="21" t="n">
        <v>0.01</v>
      </c>
      <c r="N351" s="21" t="n">
        <v>0.01</v>
      </c>
    </row>
    <row r="352">
      <c r="B352" s="82" t="inlineStr">
        <is>
          <t>RE Subsidies</t>
        </is>
      </c>
    </row>
    <row r="353">
      <c r="B353" s="84" t="inlineStr">
        <is>
          <t>Treat over/underestimate of supply costs as subsidy/tax</t>
        </is>
      </c>
      <c r="C353" s="84" t="inlineStr">
        <is>
          <t>switch</t>
        </is>
      </c>
      <c r="D353" s="84" t="n"/>
      <c r="E353" s="84" t="n"/>
      <c r="F353" s="84" t="inlineStr">
        <is>
          <t>No</t>
        </is>
      </c>
      <c r="G353" s="84" t="inlineStr">
        <is>
          <t>No</t>
        </is>
      </c>
      <c r="H353" s="84" t="inlineStr">
        <is>
          <t>SupplyCostDeltaSubsidy</t>
        </is>
      </c>
      <c r="J353" s="21" t="inlineStr">
        <is>
          <t>No</t>
        </is>
      </c>
      <c r="K353" s="21" t="inlineStr">
        <is>
          <t>No</t>
        </is>
      </c>
      <c r="L353" s="21" t="inlineStr">
        <is>
          <t>No</t>
        </is>
      </c>
      <c r="M353" s="21" t="inlineStr">
        <is>
          <t>No</t>
        </is>
      </c>
      <c r="N353" s="21" t="inlineStr">
        <is>
          <t>No</t>
        </is>
      </c>
    </row>
    <row r="354">
      <c r="B354" s="84" t="inlineStr">
        <is>
          <t>Baseline renewable energy subsidy, $/kwh nom</t>
        </is>
      </c>
      <c r="C354" s="84" t="inlineStr">
        <is>
          <t>$/kwh nom</t>
        </is>
      </c>
      <c r="D354" s="84" t="n"/>
      <c r="E354" s="84" t="n"/>
      <c r="F354" s="84" t="n">
        <v>0</v>
      </c>
      <c r="G354" s="84" t="n">
        <v>0</v>
      </c>
      <c r="H354" s="84" t="inlineStr">
        <is>
          <t>RenewableSubsidyBL</t>
        </is>
      </c>
      <c r="J354" s="21" t="n">
        <v>0</v>
      </c>
      <c r="K354" s="21" t="n">
        <v>0</v>
      </c>
      <c r="L354" s="21" t="n">
        <v>0</v>
      </c>
      <c r="M354" s="21" t="n">
        <v>0</v>
      </c>
      <c r="N354" s="21" t="n">
        <v>0</v>
      </c>
    </row>
    <row r="355">
      <c r="B355" s="84" t="inlineStr">
        <is>
          <t>New renewable energy subsidy, $/kwh nom</t>
        </is>
      </c>
      <c r="C355" s="84" t="inlineStr">
        <is>
          <t>$/kwh nom</t>
        </is>
      </c>
      <c r="D355" s="84" t="n"/>
      <c r="E355" s="84" t="n"/>
      <c r="F355" s="84" t="n">
        <v>0</v>
      </c>
      <c r="G355" s="84" t="n">
        <v>0</v>
      </c>
      <c r="H355" s="84" t="inlineStr">
        <is>
          <t>RenSubsidyAddUSDkwh</t>
        </is>
      </c>
      <c r="J355" s="21" t="n">
        <v>0</v>
      </c>
      <c r="K355" s="21" t="n">
        <v>0</v>
      </c>
      <c r="L355" s="21" t="n">
        <v>0</v>
      </c>
      <c r="M355" s="21" t="n">
        <v>0</v>
      </c>
      <c r="N355" s="21" t="n">
        <v>0</v>
      </c>
    </row>
    <row r="356">
      <c r="B356" s="84" t="inlineStr">
        <is>
          <t>New renewable energy subsidy, phaseout</t>
        </is>
      </c>
      <c r="C356" s="84" t="inlineStr">
        <is>
          <t>years</t>
        </is>
      </c>
      <c r="D356" s="84" t="n"/>
      <c r="E356" s="84" t="n"/>
      <c r="F356" s="84" t="n">
        <v>10</v>
      </c>
      <c r="G356" s="84" t="n">
        <v>10</v>
      </c>
      <c r="H356" s="84" t="inlineStr">
        <is>
          <t>RenSubsidyAddPhaseoutYrs</t>
        </is>
      </c>
      <c r="J356" s="21" t="n">
        <v>10</v>
      </c>
      <c r="K356" s="21" t="n">
        <v>10</v>
      </c>
      <c r="L356" s="21" t="n">
        <v>10</v>
      </c>
      <c r="M356" s="21" t="n">
        <v>10</v>
      </c>
      <c r="N356" s="21" t="n">
        <v>10</v>
      </c>
    </row>
    <row r="357">
      <c r="B357" s="84" t="inlineStr">
        <is>
          <t>Apply additional RE subsidy to hydroelectric power?</t>
        </is>
      </c>
      <c r="C357" s="84" t="inlineStr">
        <is>
          <t>switch</t>
        </is>
      </c>
      <c r="D357" s="84" t="n"/>
      <c r="E357" s="84" t="n"/>
      <c r="F357" s="84" t="inlineStr">
        <is>
          <t>No</t>
        </is>
      </c>
      <c r="G357" s="84" t="inlineStr">
        <is>
          <t>No</t>
        </is>
      </c>
      <c r="H357" s="84" t="inlineStr">
        <is>
          <t>RenewableSubsidyHydro</t>
        </is>
      </c>
      <c r="J357" s="21" t="inlineStr">
        <is>
          <t>No</t>
        </is>
      </c>
      <c r="K357" s="21" t="inlineStr">
        <is>
          <t>No</t>
        </is>
      </c>
      <c r="L357" s="21" t="inlineStr">
        <is>
          <t>No</t>
        </is>
      </c>
      <c r="M357" s="21" t="inlineStr">
        <is>
          <t>No</t>
        </is>
      </c>
      <c r="N357" s="21" t="inlineStr">
        <is>
          <t>No</t>
        </is>
      </c>
    </row>
    <row r="358">
      <c r="B358" s="82" t="inlineStr">
        <is>
          <t>Electrical Generation Scale-up limits</t>
        </is>
      </c>
    </row>
    <row r="359">
      <c r="B359" s="84" t="inlineStr">
        <is>
          <t>Max new investment in coal/gas/hyd as a percentage of total generation</t>
        </is>
      </c>
      <c r="C359" s="84" t="n"/>
      <c r="D359" s="84" t="n"/>
      <c r="E359" s="84" t="n"/>
      <c r="F359" s="84" t="n">
        <v>0.05</v>
      </c>
      <c r="G359" s="84" t="n">
        <v>0.05</v>
      </c>
      <c r="H359" s="84" t="inlineStr">
        <is>
          <t>MaxNonVREAsPCOfTotalGen</t>
        </is>
      </c>
      <c r="J359" s="21" t="n">
        <v>0.05</v>
      </c>
      <c r="K359" s="21" t="n">
        <v>0.05</v>
      </c>
      <c r="L359" s="21" t="n">
        <v>0.05</v>
      </c>
      <c r="M359" s="21" t="n">
        <v>0.05</v>
      </c>
      <c r="N359" s="21" t="n">
        <v>0.05</v>
      </c>
    </row>
    <row r="360">
      <c r="B360" s="84" t="inlineStr">
        <is>
          <t>Max new investment oil/nucl/ore/bio as a percentage of total generation</t>
        </is>
      </c>
      <c r="C360" s="84" t="n"/>
      <c r="D360" s="84" t="n"/>
      <c r="E360" s="84" t="n"/>
      <c r="F360" s="84" t="n">
        <v>0.02</v>
      </c>
      <c r="G360" s="84" t="n">
        <v>0.02</v>
      </c>
      <c r="H360" s="84" t="inlineStr">
        <is>
          <t>MaxNonNucOreBioAsPCOfTotalGen</t>
        </is>
      </c>
      <c r="J360" s="21" t="n">
        <v>0.02</v>
      </c>
      <c r="K360" s="21" t="n">
        <v>0.02</v>
      </c>
      <c r="L360" s="21" t="n">
        <v>0.02</v>
      </c>
      <c r="M360" s="21" t="n">
        <v>0.02</v>
      </c>
      <c r="N360" s="21" t="n">
        <v>0.02</v>
      </c>
    </row>
    <row r="361">
      <c r="B361" s="84" t="inlineStr">
        <is>
          <t>User-Defined Setting for VRE Max-Scale up (if used)</t>
        </is>
      </c>
      <c r="C361" s="84" t="n"/>
      <c r="D361" s="84" t="n"/>
      <c r="E361" s="84" t="n"/>
      <c r="F361" s="84" t="n">
        <v>0.05</v>
      </c>
      <c r="G361" s="84" t="n">
        <v>0.05</v>
      </c>
      <c r="H361" s="84" t="inlineStr">
        <is>
          <t>MaxWindSolarScaleup</t>
        </is>
      </c>
      <c r="J361" s="21" t="n">
        <v>0.05</v>
      </c>
      <c r="K361" s="21" t="n">
        <v>0.05</v>
      </c>
      <c r="L361" s="21" t="n">
        <v>0.05</v>
      </c>
      <c r="M361" s="21" t="n">
        <v>0.05</v>
      </c>
      <c r="N361" s="21" t="n">
        <v>0.05</v>
      </c>
    </row>
    <row r="362">
      <c r="B362" s="84" t="inlineStr">
        <is>
          <t>Max renewable scaleup rate setting</t>
        </is>
      </c>
      <c r="C362" s="84" t="inlineStr">
        <is>
          <t>switch</t>
        </is>
      </c>
      <c r="D362" s="84" t="n"/>
      <c r="E362" s="84" t="n"/>
      <c r="F362" s="84" t="inlineStr">
        <is>
          <t>CtryDefault*</t>
        </is>
      </c>
      <c r="G362" s="84" t="inlineStr">
        <is>
          <t>CtryDefault*</t>
        </is>
      </c>
      <c r="H362" s="84" t="inlineStr">
        <is>
          <t>MaxScaleUpRateCategory</t>
        </is>
      </c>
      <c r="J362" s="21" t="inlineStr">
        <is>
          <t>CtryDefault*</t>
        </is>
      </c>
      <c r="K362" s="21" t="inlineStr">
        <is>
          <t>CtryDefault*</t>
        </is>
      </c>
      <c r="L362" s="21" t="inlineStr">
        <is>
          <t>CtryDefault*</t>
        </is>
      </c>
      <c r="M362" s="21" t="inlineStr">
        <is>
          <t>CtryDefault*</t>
        </is>
      </c>
      <c r="N362" s="21" t="inlineStr">
        <is>
          <t>CtryDefault*</t>
        </is>
      </c>
    </row>
    <row r="363">
      <c r="B363" s="82" t="inlineStr">
        <is>
          <t>More Power Generation Settings</t>
        </is>
      </c>
    </row>
    <row r="364">
      <c r="B364" s="84" t="inlineStr">
        <is>
          <t>Use Elasticity Model Power Demand In Engineer Model</t>
        </is>
      </c>
      <c r="C364" s="84" t="n"/>
      <c r="D364" s="84" t="n"/>
      <c r="E364" s="84" t="n"/>
      <c r="F364" s="84" t="inlineStr">
        <is>
          <t>No*</t>
        </is>
      </c>
      <c r="G364" s="84" t="inlineStr">
        <is>
          <t>No*</t>
        </is>
      </c>
      <c r="H364" s="84" t="inlineStr">
        <is>
          <t>UseElasticityModelPowerDemandInEngineerModel</t>
        </is>
      </c>
      <c r="J364" s="21" t="inlineStr">
        <is>
          <t>No*</t>
        </is>
      </c>
      <c r="K364" s="21" t="inlineStr">
        <is>
          <t>No*</t>
        </is>
      </c>
      <c r="L364" s="21" t="inlineStr">
        <is>
          <t>No*</t>
        </is>
      </c>
      <c r="M364" s="21" t="inlineStr">
        <is>
          <t>No*</t>
        </is>
      </c>
      <c r="N364" s="21" t="inlineStr">
        <is>
          <t>No*</t>
        </is>
      </c>
    </row>
    <row r="365">
      <c r="A365" t="inlineStr">
        <is>
          <t>X</t>
        </is>
      </c>
      <c r="B365" s="84" t="inlineStr">
        <is>
          <t>Cost of capital: User-defined, Inc-dep,  or Tech-dep?</t>
        </is>
      </c>
      <c r="C365" s="84" t="n"/>
      <c r="D365" s="84" t="n"/>
      <c r="E365" s="84" t="n"/>
      <c r="F365" s="84" t="inlineStr">
        <is>
          <t>Tech</t>
        </is>
      </c>
      <c r="G365" s="84" t="inlineStr">
        <is>
          <t>Income*</t>
        </is>
      </c>
      <c r="H365" s="84" t="inlineStr">
        <is>
          <t>WACCSource</t>
        </is>
      </c>
      <c r="J365" s="21" t="inlineStr">
        <is>
          <t>Tech</t>
        </is>
      </c>
      <c r="K365" s="21" t="inlineStr">
        <is>
          <t>Tech</t>
        </is>
      </c>
      <c r="L365" s="21" t="inlineStr">
        <is>
          <t>Tech</t>
        </is>
      </c>
      <c r="M365" s="21" t="inlineStr">
        <is>
          <t>Tech</t>
        </is>
      </c>
      <c r="N365" s="21" t="inlineStr">
        <is>
          <t>Tech</t>
        </is>
      </c>
    </row>
    <row r="366">
      <c r="B366" s="84" t="inlineStr">
        <is>
          <t>If Global, what Value?</t>
        </is>
      </c>
      <c r="C366" s="84" t="n"/>
      <c r="D366" s="84" t="n"/>
      <c r="E366" s="84" t="n"/>
      <c r="F366" s="84" t="n">
        <v>0.075</v>
      </c>
      <c r="G366" s="84" t="n">
        <v>0.075</v>
      </c>
      <c r="H366" s="84" t="inlineStr">
        <is>
          <t>WACCUserGlobal</t>
        </is>
      </c>
      <c r="J366" s="21" t="n">
        <v>0.075</v>
      </c>
      <c r="K366" s="21" t="n">
        <v>0.075</v>
      </c>
      <c r="L366" s="21" t="n">
        <v>0.075</v>
      </c>
      <c r="M366" s="21" t="n">
        <v>0.075</v>
      </c>
      <c r="N366" s="21" t="n">
        <v>0.075</v>
      </c>
    </row>
    <row r="367">
      <c r="B367" s="84" t="inlineStr">
        <is>
          <t>Renewable Cost Declines</t>
        </is>
      </c>
      <c r="C367" s="84" t="n"/>
      <c r="D367" s="84" t="n"/>
      <c r="E367" s="84" t="n"/>
      <c r="F367" s="84" t="inlineStr">
        <is>
          <t>Medium*</t>
        </is>
      </c>
      <c r="G367" s="84" t="inlineStr">
        <is>
          <t>Medium*</t>
        </is>
      </c>
      <c r="H367" s="84" t="inlineStr">
        <is>
          <t>RenewableCostDeclineRate</t>
        </is>
      </c>
      <c r="J367" s="21" t="inlineStr">
        <is>
          <t>Medium*</t>
        </is>
      </c>
      <c r="K367" s="21" t="inlineStr">
        <is>
          <t>Medium*</t>
        </is>
      </c>
      <c r="L367" s="21" t="inlineStr">
        <is>
          <t>Medium*</t>
        </is>
      </c>
      <c r="M367" s="21" t="inlineStr">
        <is>
          <t>Medium*</t>
        </is>
      </c>
      <c r="N367" s="21" t="inlineStr">
        <is>
          <t>Medium*</t>
        </is>
      </c>
    </row>
    <row r="368">
      <c r="B368" s="84" t="inlineStr">
        <is>
          <t>Use Spot Fuel Prices in Engineer Power Model</t>
        </is>
      </c>
      <c r="C368" s="84" t="n"/>
      <c r="D368" s="84" t="n"/>
      <c r="E368" s="84" t="n"/>
      <c r="F368" s="84" t="inlineStr">
        <is>
          <t>No*</t>
        </is>
      </c>
      <c r="G368" s="84" t="inlineStr">
        <is>
          <t>No*</t>
        </is>
      </c>
      <c r="H368" s="84" t="inlineStr">
        <is>
          <t>UseSpotFuelPricesInEngineerModel</t>
        </is>
      </c>
      <c r="J368" s="21" t="inlineStr">
        <is>
          <t>No*</t>
        </is>
      </c>
      <c r="K368" s="21" t="inlineStr">
        <is>
          <t>No*</t>
        </is>
      </c>
      <c r="L368" s="21" t="inlineStr">
        <is>
          <t>No*</t>
        </is>
      </c>
      <c r="M368" s="21" t="inlineStr">
        <is>
          <t>No*</t>
        </is>
      </c>
      <c r="N368" s="21" t="inlineStr">
        <is>
          <t>No*</t>
        </is>
      </c>
    </row>
    <row r="369">
      <c r="B369" s="84" t="inlineStr">
        <is>
          <t>Use Additional Coal Intangible Cost</t>
        </is>
      </c>
      <c r="C369" s="84" t="n"/>
      <c r="D369" s="84" t="n"/>
      <c r="E369" s="84" t="n"/>
      <c r="F369" s="84" t="inlineStr">
        <is>
          <t>Yes*</t>
        </is>
      </c>
      <c r="G369" s="84" t="inlineStr">
        <is>
          <t>Yes*</t>
        </is>
      </c>
      <c r="H369" s="84" t="inlineStr">
        <is>
          <t>AdditionalCoalIntangibleCost</t>
        </is>
      </c>
      <c r="J369" s="21" t="inlineStr">
        <is>
          <t>Yes*</t>
        </is>
      </c>
      <c r="K369" s="21" t="inlineStr">
        <is>
          <t>Yes*</t>
        </is>
      </c>
      <c r="L369" s="21" t="inlineStr">
        <is>
          <t>Yes*</t>
        </is>
      </c>
      <c r="M369" s="21" t="inlineStr">
        <is>
          <t>Yes*</t>
        </is>
      </c>
      <c r="N369" s="21" t="inlineStr">
        <is>
          <t>Yes*</t>
        </is>
      </c>
    </row>
    <row r="370">
      <c r="B370" s="84" t="inlineStr">
        <is>
          <t>Manual Coal Intangible Cost (short term)</t>
        </is>
      </c>
      <c r="C370" s="84" t="n"/>
      <c r="D370" s="84" t="n"/>
      <c r="E370" s="84" t="n"/>
      <c r="F370" s="84" t="n">
        <v>0</v>
      </c>
      <c r="G370" s="84" t="n">
        <v>0</v>
      </c>
      <c r="H370" s="84" t="inlineStr">
        <is>
          <t>ManualCoalIntangibleCostST</t>
        </is>
      </c>
      <c r="J370" s="21" t="n">
        <v>0</v>
      </c>
      <c r="K370" s="21" t="n">
        <v>0</v>
      </c>
      <c r="L370" s="21" t="n">
        <v>0</v>
      </c>
      <c r="M370" s="21" t="n">
        <v>0</v>
      </c>
      <c r="N370" s="21" t="n">
        <v>0</v>
      </c>
    </row>
    <row r="371">
      <c r="B371" s="84" t="inlineStr">
        <is>
          <t>Manual Coal Intangible Cost (long term)</t>
        </is>
      </c>
      <c r="C371" s="84" t="n"/>
      <c r="D371" s="84" t="n"/>
      <c r="E371" s="84" t="n"/>
      <c r="F371" s="84" t="n">
        <v>0</v>
      </c>
      <c r="G371" s="84" t="n">
        <v>0</v>
      </c>
      <c r="H371" s="84" t="inlineStr">
        <is>
          <t>ManualCoalIntangibleCostLT</t>
        </is>
      </c>
      <c r="J371" s="21" t="n">
        <v>0</v>
      </c>
      <c r="K371" s="21" t="n">
        <v>0</v>
      </c>
      <c r="L371" s="21" t="n">
        <v>0</v>
      </c>
      <c r="M371" s="21" t="n">
        <v>0</v>
      </c>
      <c r="N371" s="21" t="n">
        <v>0</v>
      </c>
    </row>
    <row r="372">
      <c r="B372" s="84" t="inlineStr">
        <is>
          <t>Maximum Coal Capacity Factor</t>
        </is>
      </c>
      <c r="C372" s="84" t="n"/>
      <c r="D372" s="84" t="n"/>
      <c r="E372" s="84" t="n"/>
      <c r="F372" s="84" t="n">
        <v>0.9</v>
      </c>
      <c r="G372" s="84" t="n">
        <v>0.9</v>
      </c>
      <c r="H372" s="84" t="inlineStr">
        <is>
          <t>MaximumCoalCF</t>
        </is>
      </c>
      <c r="J372" s="21" t="n">
        <v>0.9</v>
      </c>
      <c r="K372" s="21" t="n">
        <v>0.9</v>
      </c>
      <c r="L372" s="21" t="n">
        <v>0.9</v>
      </c>
      <c r="M372" s="21" t="n">
        <v>0.9</v>
      </c>
      <c r="N372" s="21" t="n">
        <v>0.9</v>
      </c>
    </row>
    <row r="373">
      <c r="B373" s="84" t="inlineStr">
        <is>
          <t>Maximum Gas Capacity Factor</t>
        </is>
      </c>
      <c r="C373" s="84" t="n"/>
      <c r="D373" s="84" t="n"/>
      <c r="E373" s="84" t="n"/>
      <c r="F373" s="84" t="n">
        <v>0.9</v>
      </c>
      <c r="G373" s="84" t="n">
        <v>0.9</v>
      </c>
      <c r="H373" s="84" t="inlineStr">
        <is>
          <t>MaximumGasCF</t>
        </is>
      </c>
      <c r="J373" s="21" t="n">
        <v>0.9</v>
      </c>
      <c r="K373" s="21" t="n">
        <v>0.9</v>
      </c>
      <c r="L373" s="21" t="n">
        <v>0.9</v>
      </c>
      <c r="M373" s="21" t="n">
        <v>0.9</v>
      </c>
      <c r="N373" s="21" t="n">
        <v>0.9</v>
      </c>
    </row>
    <row r="374">
      <c r="B374" s="84" t="inlineStr">
        <is>
          <t>Proportion of GHG adjustment passed on to engineer model power demand</t>
        </is>
      </c>
      <c r="C374" s="84" t="n"/>
      <c r="D374" s="84" t="n"/>
      <c r="E374" s="84" t="n"/>
      <c r="F374" s="84" t="n">
        <v>1</v>
      </c>
      <c r="G374" s="84" t="n">
        <v>1</v>
      </c>
      <c r="H374" s="84" t="inlineStr">
        <is>
          <t>EngineerModelProportionOfCovidFactor</t>
        </is>
      </c>
      <c r="J374" s="21" t="n">
        <v>1</v>
      </c>
      <c r="K374" s="21" t="n">
        <v>1</v>
      </c>
      <c r="L374" s="21" t="n">
        <v>1</v>
      </c>
      <c r="M374" s="21" t="n">
        <v>1</v>
      </c>
      <c r="N374" s="21" t="n">
        <v>1</v>
      </c>
    </row>
    <row r="375">
      <c r="B375" s="84" t="inlineStr">
        <is>
          <t>Override Capacity Factor if below (Wind and Solar)</t>
        </is>
      </c>
      <c r="C375" s="84" t="n"/>
      <c r="D375" s="84" t="n"/>
      <c r="E375" s="84" t="n"/>
      <c r="F375" s="84" t="n">
        <v>0.1</v>
      </c>
      <c r="G375" s="84" t="n">
        <v>0.1</v>
      </c>
      <c r="H375" s="84" t="inlineStr">
        <is>
          <t>CFOverrideIfBelowWndSol</t>
        </is>
      </c>
      <c r="J375" s="21" t="n">
        <v>0.1</v>
      </c>
      <c r="K375" s="21" t="n">
        <v>0.1</v>
      </c>
      <c r="L375" s="21" t="n">
        <v>0.1</v>
      </c>
      <c r="M375" s="21" t="n">
        <v>0.1</v>
      </c>
      <c r="N375" s="21" t="n">
        <v>0.1</v>
      </c>
    </row>
    <row r="376">
      <c r="B376" s="84" t="inlineStr">
        <is>
          <t>Override Capacity Factor if below (Others)</t>
        </is>
      </c>
      <c r="C376" s="84" t="n"/>
      <c r="D376" s="84" t="n"/>
      <c r="E376" s="84" t="n"/>
      <c r="F376" s="84" t="n">
        <v>0.01</v>
      </c>
      <c r="G376" s="84" t="n">
        <v>0.01</v>
      </c>
      <c r="H376" s="84" t="inlineStr">
        <is>
          <t>CFOverrideIfBelowFosOth</t>
        </is>
      </c>
      <c r="J376" s="21" t="n">
        <v>0.01</v>
      </c>
      <c r="K376" s="21" t="n">
        <v>0.01</v>
      </c>
      <c r="L376" s="21" t="n">
        <v>0.01</v>
      </c>
      <c r="M376" s="21" t="n">
        <v>0.01</v>
      </c>
      <c r="N376" s="21" t="n">
        <v>0.01</v>
      </c>
    </row>
    <row r="377">
      <c r="B377" s="84" t="inlineStr">
        <is>
          <t>Override Capacity Factor if below (All)</t>
        </is>
      </c>
      <c r="C377" s="84" t="n"/>
      <c r="D377" s="84" t="n"/>
      <c r="E377" s="84" t="n"/>
      <c r="F377" s="84" t="n">
        <v>1</v>
      </c>
      <c r="G377" s="84" t="n">
        <v>1</v>
      </c>
      <c r="H377" s="84" t="inlineStr">
        <is>
          <t>CFOverrideIfAbove</t>
        </is>
      </c>
      <c r="J377" s="21" t="n">
        <v>1</v>
      </c>
      <c r="K377" s="21" t="n">
        <v>1</v>
      </c>
      <c r="L377" s="21" t="n">
        <v>1</v>
      </c>
      <c r="M377" s="21" t="n">
        <v>1</v>
      </c>
      <c r="N377" s="21" t="n">
        <v>1</v>
      </c>
    </row>
    <row r="378">
      <c r="B378" s="84" t="inlineStr">
        <is>
          <t>Proportion of coal capacity that can be retired</t>
        </is>
      </c>
      <c r="C378" s="84" t="n"/>
      <c r="D378" s="84" t="n"/>
      <c r="E378" s="84" t="n"/>
      <c r="F378" s="84" t="n">
        <v>0.8</v>
      </c>
      <c r="G378" s="84" t="n">
        <v>0.8</v>
      </c>
      <c r="H378" s="84" t="inlineStr">
        <is>
          <t>MaxCostBasedEarlyRetirement</t>
        </is>
      </c>
      <c r="J378" s="21" t="n">
        <v>0.8</v>
      </c>
      <c r="K378" s="21" t="n">
        <v>0.8</v>
      </c>
      <c r="L378" s="21" t="n">
        <v>0.8</v>
      </c>
      <c r="M378" s="21" t="n">
        <v>0.8</v>
      </c>
      <c r="N378" s="21" t="n">
        <v>0.8</v>
      </c>
    </row>
    <row r="379">
      <c r="B379" s="84" t="inlineStr">
        <is>
          <t>Allow cost-based coal phaseout in baseline?</t>
        </is>
      </c>
      <c r="C379" s="84" t="n"/>
      <c r="D379" s="84" t="n"/>
      <c r="E379" s="84" t="n"/>
      <c r="F379" s="84" t="inlineStr">
        <is>
          <t>Yes</t>
        </is>
      </c>
      <c r="G379" s="84" t="inlineStr">
        <is>
          <t>Yes</t>
        </is>
      </c>
      <c r="H379" s="84" t="inlineStr">
        <is>
          <t>EarlyRetirementInBaseline</t>
        </is>
      </c>
      <c r="J379" s="21" t="inlineStr">
        <is>
          <t>Yes</t>
        </is>
      </c>
      <c r="K379" s="21" t="inlineStr">
        <is>
          <t>Yes</t>
        </is>
      </c>
      <c r="L379" s="21" t="inlineStr">
        <is>
          <t>Yes</t>
        </is>
      </c>
      <c r="M379" s="21" t="inlineStr">
        <is>
          <t>Yes</t>
        </is>
      </c>
      <c r="N379" s="21" t="inlineStr">
        <is>
          <t>Yes</t>
        </is>
      </c>
    </row>
    <row r="380">
      <c r="B380" s="84" t="inlineStr">
        <is>
          <t>Minimum Thermal Efficiency</t>
        </is>
      </c>
      <c r="C380" s="84" t="n"/>
      <c r="D380" s="84" t="n"/>
      <c r="E380" s="84" t="n"/>
      <c r="F380" s="84" t="n">
        <v>0.1</v>
      </c>
      <c r="G380" s="84" t="n">
        <v>0.1</v>
      </c>
      <c r="H380" s="84" t="inlineStr">
        <is>
          <t>MinimumThermalEfficiency</t>
        </is>
      </c>
      <c r="J380" s="21" t="n">
        <v>0.1</v>
      </c>
      <c r="K380" s="21" t="n">
        <v>0.1</v>
      </c>
      <c r="L380" s="21" t="n">
        <v>0.1</v>
      </c>
      <c r="M380" s="21" t="n">
        <v>0.1</v>
      </c>
      <c r="N380" s="21" t="n">
        <v>0.1</v>
      </c>
    </row>
    <row r="381">
      <c r="B381" s="82" t="inlineStr">
        <is>
          <t>Coal and Gas Power Purchase Agreements</t>
        </is>
      </c>
    </row>
    <row r="382">
      <c r="B382" s="84" t="inlineStr">
        <is>
          <t>Proportion of PPAs in Coal and Gas Generation</t>
        </is>
      </c>
      <c r="C382" s="84" t="n"/>
      <c r="D382" s="84" t="n"/>
      <c r="E382" s="84" t="n"/>
      <c r="F382" s="84" t="n">
        <v>0</v>
      </c>
      <c r="G382" s="84" t="n">
        <v>0</v>
      </c>
      <c r="H382" s="84" t="inlineStr">
        <is>
          <t>PPAProportionCoalGas</t>
        </is>
      </c>
      <c r="J382" s="21" t="n">
        <v>0</v>
      </c>
      <c r="K382" s="21" t="n">
        <v>0</v>
      </c>
      <c r="L382" s="21" t="n">
        <v>0</v>
      </c>
      <c r="M382" s="21" t="n">
        <v>0</v>
      </c>
      <c r="N382" s="21" t="n">
        <v>0</v>
      </c>
    </row>
    <row r="383">
      <c r="B383" s="84" t="inlineStr">
        <is>
          <t>Phase out any coal and gas PPAs? (Baseline)</t>
        </is>
      </c>
      <c r="C383" s="84" t="n"/>
      <c r="D383" s="84" t="n"/>
      <c r="E383" s="84" t="n"/>
      <c r="F383" s="84" t="inlineStr">
        <is>
          <t>Yes*</t>
        </is>
      </c>
      <c r="G383" s="84" t="inlineStr">
        <is>
          <t>Yes*</t>
        </is>
      </c>
      <c r="H383" s="84" t="inlineStr">
        <is>
          <t>PhaseOutCoalAndGasPPAsBaseline</t>
        </is>
      </c>
      <c r="J383" s="21" t="inlineStr">
        <is>
          <t>Yes*</t>
        </is>
      </c>
      <c r="K383" s="21" t="inlineStr">
        <is>
          <t>Yes*</t>
        </is>
      </c>
      <c r="L383" s="21" t="inlineStr">
        <is>
          <t>Yes*</t>
        </is>
      </c>
      <c r="M383" s="21" t="inlineStr">
        <is>
          <t>Yes*</t>
        </is>
      </c>
      <c r="N383" s="21" t="inlineStr">
        <is>
          <t>Yes*</t>
        </is>
      </c>
    </row>
    <row r="384">
      <c r="B384" s="84" t="inlineStr">
        <is>
          <t>Phase out any coal and gas PPAs? (Policy)</t>
        </is>
      </c>
      <c r="C384" s="84" t="n"/>
      <c r="D384" s="84" t="n"/>
      <c r="E384" s="84" t="n"/>
      <c r="F384" s="84" t="inlineStr">
        <is>
          <t>Yes*</t>
        </is>
      </c>
      <c r="G384" s="84" t="inlineStr">
        <is>
          <t>Yes*</t>
        </is>
      </c>
      <c r="H384" s="84" t="inlineStr">
        <is>
          <t>PhaseOutCoalAndGasPPAsPolicy</t>
        </is>
      </c>
      <c r="J384" s="21" t="inlineStr">
        <is>
          <t>Yes*</t>
        </is>
      </c>
      <c r="K384" s="21" t="inlineStr">
        <is>
          <t>Yes*</t>
        </is>
      </c>
      <c r="L384" s="21" t="inlineStr">
        <is>
          <t>Yes*</t>
        </is>
      </c>
      <c r="M384" s="21" t="inlineStr">
        <is>
          <t>Yes*</t>
        </is>
      </c>
      <c r="N384" s="21" t="inlineStr">
        <is>
          <t>Yes*</t>
        </is>
      </c>
    </row>
    <row r="385">
      <c r="B385" s="84" t="inlineStr">
        <is>
          <t>Phase begins when?</t>
        </is>
      </c>
      <c r="C385" s="84" t="n"/>
      <c r="D385" s="84" t="n"/>
      <c r="E385" s="84" t="n"/>
      <c r="F385" s="84" t="n">
        <v>2027</v>
      </c>
      <c r="G385" s="84" t="n">
        <v>2027</v>
      </c>
      <c r="H385" s="84" t="inlineStr">
        <is>
          <t>YearPPACoalGas</t>
        </is>
      </c>
      <c r="J385" s="21" t="n">
        <v>2027</v>
      </c>
      <c r="K385" s="21" t="n">
        <v>2027</v>
      </c>
      <c r="L385" s="21" t="n">
        <v>2027</v>
      </c>
      <c r="M385" s="21" t="n">
        <v>2027</v>
      </c>
      <c r="N385" s="21" t="n">
        <v>2027</v>
      </c>
    </row>
    <row r="386">
      <c r="B386" s="84" t="inlineStr">
        <is>
          <t>Phase out coal and gas PPAs over n years?</t>
        </is>
      </c>
      <c r="C386" s="84" t="n"/>
      <c r="D386" s="84" t="n"/>
      <c r="E386" s="84" t="n"/>
      <c r="F386" s="84" t="n">
        <v>5</v>
      </c>
      <c r="G386" s="84" t="n">
        <v>5</v>
      </c>
      <c r="H386" s="84" t="inlineStr">
        <is>
          <t>YearsToPhaseOutPPAs</t>
        </is>
      </c>
      <c r="J386" s="21" t="n">
        <v>5</v>
      </c>
      <c r="K386" s="21" t="n">
        <v>5</v>
      </c>
      <c r="L386" s="21" t="n">
        <v>5</v>
      </c>
      <c r="M386" s="21" t="n">
        <v>5</v>
      </c>
      <c r="N386" s="21" t="n">
        <v>5</v>
      </c>
    </row>
    <row r="387">
      <c r="B387" s="82" t="inlineStr">
        <is>
          <t>Short Term Storage Parameters</t>
        </is>
      </c>
    </row>
    <row r="388">
      <c r="B388" s="84" t="inlineStr">
        <is>
          <t>Percent allocation of ST storage costs to VRE</t>
        </is>
      </c>
      <c r="C388" s="84" t="inlineStr">
        <is>
          <t>%</t>
        </is>
      </c>
      <c r="D388" s="84" t="n"/>
      <c r="E388" s="84" t="n"/>
      <c r="F388" s="84" t="n">
        <v>1</v>
      </c>
      <c r="G388" s="84" t="n">
        <v>1</v>
      </c>
      <c r="H388" s="84" t="inlineStr">
        <is>
          <t>AllocateSTStorageToVRE</t>
        </is>
      </c>
      <c r="J388" s="21" t="n">
        <v>1</v>
      </c>
      <c r="K388" s="21" t="n">
        <v>1</v>
      </c>
      <c r="L388" s="21" t="n">
        <v>1</v>
      </c>
      <c r="M388" s="21" t="n">
        <v>1</v>
      </c>
      <c r="N388" s="21" t="n">
        <v>1</v>
      </c>
    </row>
    <row r="389">
      <c r="B389" s="84" t="inlineStr">
        <is>
          <t>Total hours short term strorage for 100% VRE</t>
        </is>
      </c>
      <c r="C389" s="84" t="n"/>
      <c r="D389" s="84" t="n"/>
      <c r="E389" s="84" t="n"/>
      <c r="F389" s="84" t="n">
        <v>9</v>
      </c>
      <c r="G389" s="84" t="n">
        <v>9</v>
      </c>
      <c r="H389" s="84" t="inlineStr">
        <is>
          <t>TotalHoursStorageFor100pcVRE</t>
        </is>
      </c>
      <c r="J389" s="21" t="n">
        <v>9</v>
      </c>
      <c r="K389" s="21" t="n">
        <v>9</v>
      </c>
      <c r="L389" s="21" t="n">
        <v>9</v>
      </c>
      <c r="M389" s="21" t="n">
        <v>9</v>
      </c>
      <c r="N389" s="21" t="n">
        <v>9</v>
      </c>
    </row>
    <row r="390">
      <c r="B390" s="84" t="inlineStr">
        <is>
          <t>kwh storage to kw interface ratio (hours)</t>
        </is>
      </c>
      <c r="C390" s="84" t="n"/>
      <c r="D390" s="84" t="n"/>
      <c r="E390" s="84" t="n"/>
      <c r="F390" s="84" t="n">
        <v>2</v>
      </c>
      <c r="G390" s="84" t="n">
        <v>2</v>
      </c>
      <c r="H390" s="84" t="inlineStr">
        <is>
          <t>StorageToInterfaceRatioSTStorage</t>
        </is>
      </c>
      <c r="J390" s="21" t="n">
        <v>2</v>
      </c>
      <c r="K390" s="21" t="n">
        <v>2</v>
      </c>
      <c r="L390" s="21" t="n">
        <v>2</v>
      </c>
      <c r="M390" s="21" t="n">
        <v>2</v>
      </c>
      <c r="N390" s="21" t="n">
        <v>2</v>
      </c>
    </row>
    <row r="391">
      <c r="B391" s="82" t="inlineStr">
        <is>
          <t>Long Term Storage Parameters</t>
        </is>
      </c>
    </row>
    <row r="392">
      <c r="B392" s="84" t="inlineStr">
        <is>
          <t>Percent allocation of LT storage costs to VRE</t>
        </is>
      </c>
      <c r="C392" s="84" t="n"/>
      <c r="D392" s="84" t="n"/>
      <c r="E392" s="84" t="n"/>
      <c r="F392" s="84" t="n">
        <v>0.33</v>
      </c>
      <c r="G392" s="84" t="n">
        <v>0.33</v>
      </c>
      <c r="H392" s="84" t="inlineStr">
        <is>
          <t>AllocateLTStorageToVRE</t>
        </is>
      </c>
      <c r="J392" s="21" t="n">
        <v>0.33</v>
      </c>
      <c r="K392" s="21" t="n">
        <v>0.33</v>
      </c>
      <c r="L392" s="21" t="n">
        <v>0.33</v>
      </c>
      <c r="M392" s="21" t="n">
        <v>0.33</v>
      </c>
      <c r="N392" s="21" t="n">
        <v>0.33</v>
      </c>
    </row>
    <row r="393">
      <c r="B393" s="84" t="inlineStr">
        <is>
          <t>Starting point of long term storage requirement (%VRE)</t>
        </is>
      </c>
      <c r="C393" s="84" t="inlineStr">
        <is>
          <t>%</t>
        </is>
      </c>
      <c r="D393" s="84" t="n"/>
      <c r="E393" s="84" t="n"/>
      <c r="F393" s="84" t="n">
        <v>0.75</v>
      </c>
      <c r="G393" s="84" t="n">
        <v>0.75</v>
      </c>
      <c r="H393" s="84" t="inlineStr">
        <is>
          <t>StartingPointWhenLTStorageIsNeeded</t>
        </is>
      </c>
      <c r="J393" s="21" t="n">
        <v>0.75</v>
      </c>
      <c r="K393" s="21" t="n">
        <v>0.75</v>
      </c>
      <c r="L393" s="21" t="n">
        <v>0.75</v>
      </c>
      <c r="M393" s="21" t="n">
        <v>0.75</v>
      </c>
      <c r="N393" s="21" t="n">
        <v>0.75</v>
      </c>
    </row>
    <row r="394">
      <c r="B394" s="84" t="inlineStr">
        <is>
          <t>GW electrolyzer per Gwy/y for 100% VRE (%)</t>
        </is>
      </c>
      <c r="C394" s="84" t="inlineStr">
        <is>
          <t>%</t>
        </is>
      </c>
      <c r="D394" s="84" t="n"/>
      <c r="E394" s="84" t="n"/>
      <c r="F394" s="84" t="n">
        <v>1</v>
      </c>
      <c r="G394" s="84" t="n">
        <v>1</v>
      </c>
      <c r="H394" s="84" t="inlineStr">
        <is>
          <t>LongTermStorageFor100pcVRE</t>
        </is>
      </c>
      <c r="J394" s="21" t="n">
        <v>1</v>
      </c>
      <c r="K394" s="21" t="n">
        <v>1</v>
      </c>
      <c r="L394" s="21" t="n">
        <v>1</v>
      </c>
      <c r="M394" s="21" t="n">
        <v>1</v>
      </c>
      <c r="N394" s="21" t="n">
        <v>1</v>
      </c>
    </row>
    <row r="395">
      <c r="B395" s="84" t="inlineStr">
        <is>
          <t>Storage hours for LT storage</t>
        </is>
      </c>
      <c r="C395" s="84" t="n"/>
      <c r="D395" s="84" t="n"/>
      <c r="E395" s="84" t="n"/>
      <c r="F395" s="84" t="n">
        <v>1000</v>
      </c>
      <c r="G395" s="84" t="n">
        <v>1000</v>
      </c>
      <c r="H395" s="84" t="inlineStr">
        <is>
          <t>StorageHoursForLTStorage</t>
        </is>
      </c>
      <c r="J395" s="21" t="n">
        <v>1000</v>
      </c>
      <c r="K395" s="21" t="n">
        <v>1000</v>
      </c>
      <c r="L395" s="21" t="n">
        <v>1000</v>
      </c>
      <c r="M395" s="21" t="n">
        <v>1000</v>
      </c>
      <c r="N395" s="21" t="n">
        <v>1000</v>
      </c>
    </row>
    <row r="396">
      <c r="B396" s="82" t="inlineStr">
        <is>
          <t>Allowed New Investments Override if selected</t>
        </is>
      </c>
    </row>
    <row r="397">
      <c r="B397" s="84" t="inlineStr">
        <is>
          <t>Coal - New Investment Override</t>
        </is>
      </c>
      <c r="C397" s="84" t="inlineStr">
        <is>
          <t>Switch</t>
        </is>
      </c>
      <c r="D397" s="84" t="n"/>
      <c r="E397" s="84" t="n"/>
      <c r="F397" s="84" t="inlineStr">
        <is>
          <t>If Present*</t>
        </is>
      </c>
      <c r="G397" s="84" t="inlineStr">
        <is>
          <t>If Present*</t>
        </is>
      </c>
      <c r="H397" s="84" t="inlineStr">
        <is>
          <t>NewInvCoa</t>
        </is>
      </c>
      <c r="J397" s="21" t="inlineStr">
        <is>
          <t>If Present*</t>
        </is>
      </c>
      <c r="K397" s="21" t="inlineStr">
        <is>
          <t>If Present*</t>
        </is>
      </c>
      <c r="L397" s="21" t="inlineStr">
        <is>
          <t>If Present*</t>
        </is>
      </c>
      <c r="M397" s="21" t="inlineStr">
        <is>
          <t>If Present*</t>
        </is>
      </c>
      <c r="N397" s="21" t="inlineStr">
        <is>
          <t>If Present*</t>
        </is>
      </c>
    </row>
    <row r="398">
      <c r="B398" s="84" t="inlineStr">
        <is>
          <t>Natural gas - New Investment Override</t>
        </is>
      </c>
      <c r="C398" s="84" t="inlineStr">
        <is>
          <t>Switch</t>
        </is>
      </c>
      <c r="D398" s="84" t="n"/>
      <c r="E398" s="84" t="n"/>
      <c r="F398" s="84" t="inlineStr">
        <is>
          <t>If Present*</t>
        </is>
      </c>
      <c r="G398" s="84" t="inlineStr">
        <is>
          <t>If Present*</t>
        </is>
      </c>
      <c r="H398" s="84" t="inlineStr">
        <is>
          <t>NewInvNga</t>
        </is>
      </c>
      <c r="J398" s="21" t="inlineStr">
        <is>
          <t>If Present*</t>
        </is>
      </c>
      <c r="K398" s="21" t="inlineStr">
        <is>
          <t>If Present*</t>
        </is>
      </c>
      <c r="L398" s="21" t="inlineStr">
        <is>
          <t>If Present*</t>
        </is>
      </c>
      <c r="M398" s="21" t="inlineStr">
        <is>
          <t>If Present*</t>
        </is>
      </c>
      <c r="N398" s="21" t="inlineStr">
        <is>
          <t>If Present*</t>
        </is>
      </c>
    </row>
    <row r="399">
      <c r="B399" s="84" t="inlineStr">
        <is>
          <t>Oil - New Investment Override</t>
        </is>
      </c>
      <c r="C399" s="84" t="inlineStr">
        <is>
          <t>Switch</t>
        </is>
      </c>
      <c r="D399" s="84" t="n"/>
      <c r="E399" s="84" t="n"/>
      <c r="F399" s="84" t="inlineStr">
        <is>
          <t>If Present*</t>
        </is>
      </c>
      <c r="G399" s="84" t="inlineStr">
        <is>
          <t>If Present*</t>
        </is>
      </c>
      <c r="H399" s="84" t="inlineStr">
        <is>
          <t>NewInvOil</t>
        </is>
      </c>
      <c r="J399" s="21" t="inlineStr">
        <is>
          <t>If Present*</t>
        </is>
      </c>
      <c r="K399" s="21" t="inlineStr">
        <is>
          <t>If Present*</t>
        </is>
      </c>
      <c r="L399" s="21" t="inlineStr">
        <is>
          <t>If Present*</t>
        </is>
      </c>
      <c r="M399" s="21" t="inlineStr">
        <is>
          <t>If Present*</t>
        </is>
      </c>
      <c r="N399" s="21" t="inlineStr">
        <is>
          <t>If Present*</t>
        </is>
      </c>
    </row>
    <row r="400">
      <c r="B400" s="84" t="inlineStr">
        <is>
          <t>Nuclear - New Investment Override</t>
        </is>
      </c>
      <c r="C400" s="84" t="inlineStr">
        <is>
          <t>Switch</t>
        </is>
      </c>
      <c r="D400" s="84" t="n"/>
      <c r="E400" s="84" t="n"/>
      <c r="F400" s="84" t="inlineStr">
        <is>
          <t>If Present*</t>
        </is>
      </c>
      <c r="G400" s="84" t="inlineStr">
        <is>
          <t>If Present*</t>
        </is>
      </c>
      <c r="H400" s="84" t="inlineStr">
        <is>
          <t>NewInvNuc</t>
        </is>
      </c>
      <c r="J400" s="21" t="inlineStr">
        <is>
          <t>If Present*</t>
        </is>
      </c>
      <c r="K400" s="21" t="inlineStr">
        <is>
          <t>If Present*</t>
        </is>
      </c>
      <c r="L400" s="21" t="inlineStr">
        <is>
          <t>If Present*</t>
        </is>
      </c>
      <c r="M400" s="21" t="inlineStr">
        <is>
          <t>If Present*</t>
        </is>
      </c>
      <c r="N400" s="21" t="inlineStr">
        <is>
          <t>If Present*</t>
        </is>
      </c>
    </row>
    <row r="401">
      <c r="B401" s="84" t="inlineStr">
        <is>
          <t>Wind - New Investment Override</t>
        </is>
      </c>
      <c r="C401" s="84" t="inlineStr">
        <is>
          <t>Switch</t>
        </is>
      </c>
      <c r="D401" s="84" t="n"/>
      <c r="E401" s="84" t="n"/>
      <c r="F401" s="84" t="inlineStr">
        <is>
          <t>Yes</t>
        </is>
      </c>
      <c r="G401" s="84" t="inlineStr">
        <is>
          <t>Yes</t>
        </is>
      </c>
      <c r="H401" s="84" t="inlineStr">
        <is>
          <t>NewInvWnd</t>
        </is>
      </c>
      <c r="J401" s="21" t="inlineStr">
        <is>
          <t>Yes</t>
        </is>
      </c>
      <c r="K401" s="21" t="inlineStr">
        <is>
          <t>Yes</t>
        </is>
      </c>
      <c r="L401" s="21" t="inlineStr">
        <is>
          <t>Yes</t>
        </is>
      </c>
      <c r="M401" s="21" t="inlineStr">
        <is>
          <t>Yes</t>
        </is>
      </c>
      <c r="N401" s="21" t="inlineStr">
        <is>
          <t>Yes</t>
        </is>
      </c>
    </row>
    <row r="402">
      <c r="B402" s="84" t="inlineStr">
        <is>
          <t>Solar - New Investment Override</t>
        </is>
      </c>
      <c r="C402" s="84" t="inlineStr">
        <is>
          <t>Switch</t>
        </is>
      </c>
      <c r="D402" s="84" t="n"/>
      <c r="E402" s="84" t="n"/>
      <c r="F402" s="84" t="inlineStr">
        <is>
          <t>Yes</t>
        </is>
      </c>
      <c r="G402" s="84" t="inlineStr">
        <is>
          <t>Yes</t>
        </is>
      </c>
      <c r="H402" s="84" t="inlineStr">
        <is>
          <t>NewInvSol</t>
        </is>
      </c>
      <c r="J402" s="21" t="inlineStr">
        <is>
          <t>Yes</t>
        </is>
      </c>
      <c r="K402" s="21" t="inlineStr">
        <is>
          <t>Yes</t>
        </is>
      </c>
      <c r="L402" s="21" t="inlineStr">
        <is>
          <t>Yes</t>
        </is>
      </c>
      <c r="M402" s="21" t="inlineStr">
        <is>
          <t>Yes</t>
        </is>
      </c>
      <c r="N402" s="21" t="inlineStr">
        <is>
          <t>Yes</t>
        </is>
      </c>
    </row>
    <row r="403">
      <c r="B403" s="84" t="inlineStr">
        <is>
          <t>Hydro - New Investment Override</t>
        </is>
      </c>
      <c r="C403" s="84" t="inlineStr">
        <is>
          <t>Switch</t>
        </is>
      </c>
      <c r="D403" s="84" t="n"/>
      <c r="E403" s="84" t="n"/>
      <c r="F403" s="84" t="inlineStr">
        <is>
          <t>If Present*</t>
        </is>
      </c>
      <c r="G403" s="84" t="inlineStr">
        <is>
          <t>If Present*</t>
        </is>
      </c>
      <c r="H403" s="84" t="inlineStr">
        <is>
          <t>NewInvHyd</t>
        </is>
      </c>
      <c r="J403" s="21" t="inlineStr">
        <is>
          <t>If Present*</t>
        </is>
      </c>
      <c r="K403" s="21" t="inlineStr">
        <is>
          <t>If Present*</t>
        </is>
      </c>
      <c r="L403" s="21" t="inlineStr">
        <is>
          <t>If Present*</t>
        </is>
      </c>
      <c r="M403" s="21" t="inlineStr">
        <is>
          <t>If Present*</t>
        </is>
      </c>
      <c r="N403" s="21" t="inlineStr">
        <is>
          <t>If Present*</t>
        </is>
      </c>
    </row>
    <row r="404">
      <c r="B404" s="84" t="inlineStr">
        <is>
          <t>Other renewables - New Investment Override</t>
        </is>
      </c>
      <c r="C404" s="84" t="inlineStr">
        <is>
          <t>Switch</t>
        </is>
      </c>
      <c r="D404" s="84" t="n"/>
      <c r="E404" s="84" t="n"/>
      <c r="F404" s="84" t="inlineStr">
        <is>
          <t>If Present*</t>
        </is>
      </c>
      <c r="G404" s="84" t="inlineStr">
        <is>
          <t>If Present*</t>
        </is>
      </c>
      <c r="H404" s="84" t="inlineStr">
        <is>
          <t>NewInvOre</t>
        </is>
      </c>
      <c r="J404" s="21" t="inlineStr">
        <is>
          <t>If Present*</t>
        </is>
      </c>
      <c r="K404" s="21" t="inlineStr">
        <is>
          <t>If Present*</t>
        </is>
      </c>
      <c r="L404" s="21" t="inlineStr">
        <is>
          <t>If Present*</t>
        </is>
      </c>
      <c r="M404" s="21" t="inlineStr">
        <is>
          <t>If Present*</t>
        </is>
      </c>
      <c r="N404" s="21" t="inlineStr">
        <is>
          <t>If Present*</t>
        </is>
      </c>
    </row>
    <row r="405">
      <c r="B405" s="84" t="inlineStr">
        <is>
          <t>Biomass - New Investment Override</t>
        </is>
      </c>
      <c r="C405" s="84" t="inlineStr">
        <is>
          <t>Switch</t>
        </is>
      </c>
      <c r="D405" s="84" t="n"/>
      <c r="E405" s="84" t="n"/>
      <c r="F405" s="84" t="inlineStr">
        <is>
          <t>If Present*</t>
        </is>
      </c>
      <c r="G405" s="84" t="inlineStr">
        <is>
          <t>If Present*</t>
        </is>
      </c>
      <c r="H405" s="84" t="inlineStr">
        <is>
          <t>NewInvBio</t>
        </is>
      </c>
      <c r="J405" s="21" t="inlineStr">
        <is>
          <t>If Present*</t>
        </is>
      </c>
      <c r="K405" s="21" t="inlineStr">
        <is>
          <t>If Present*</t>
        </is>
      </c>
      <c r="L405" s="21" t="inlineStr">
        <is>
          <t>If Present*</t>
        </is>
      </c>
      <c r="M405" s="21" t="inlineStr">
        <is>
          <t>If Present*</t>
        </is>
      </c>
      <c r="N405" s="21" t="inlineStr">
        <is>
          <t>If Present*</t>
        </is>
      </c>
    </row>
    <row r="406">
      <c r="B406" t="inlineStr">
        <is>
          <t>Allowed New Investments (Date of Coming Online)</t>
        </is>
      </c>
    </row>
    <row r="407">
      <c r="B407" s="84" t="inlineStr">
        <is>
          <t>Coal</t>
        </is>
      </c>
      <c r="C407" s="84" t="inlineStr">
        <is>
          <t>Year</t>
        </is>
      </c>
      <c r="D407" s="84" t="n"/>
      <c r="E407" s="84" t="n"/>
      <c r="F407" s="84" t="n">
        <v>2022</v>
      </c>
      <c r="G407" s="84" t="n">
        <v>2022</v>
      </c>
      <c r="H407" s="84" t="inlineStr">
        <is>
          <t>NewInvCoaYear</t>
        </is>
      </c>
      <c r="J407" s="21" t="n">
        <v>2022</v>
      </c>
      <c r="K407" s="21" t="n">
        <v>2022</v>
      </c>
      <c r="L407" s="21" t="n">
        <v>2022</v>
      </c>
      <c r="M407" s="21" t="n">
        <v>2022</v>
      </c>
      <c r="N407" s="21" t="n">
        <v>2022</v>
      </c>
    </row>
    <row r="408">
      <c r="B408" s="84" t="inlineStr">
        <is>
          <t>Natural gas</t>
        </is>
      </c>
      <c r="C408" s="84" t="inlineStr">
        <is>
          <t>Year</t>
        </is>
      </c>
      <c r="D408" s="84" t="n"/>
      <c r="E408" s="84" t="n"/>
      <c r="F408" s="84" t="n">
        <v>2022</v>
      </c>
      <c r="G408" s="84" t="n">
        <v>2022</v>
      </c>
      <c r="H408" s="84" t="inlineStr">
        <is>
          <t>NewInvNgaYear</t>
        </is>
      </c>
      <c r="J408" s="21" t="n">
        <v>2022</v>
      </c>
      <c r="K408" s="21" t="n">
        <v>2022</v>
      </c>
      <c r="L408" s="21" t="n">
        <v>2022</v>
      </c>
      <c r="M408" s="21" t="n">
        <v>2022</v>
      </c>
      <c r="N408" s="21" t="n">
        <v>2022</v>
      </c>
    </row>
    <row r="409">
      <c r="B409" s="84" t="inlineStr">
        <is>
          <t>Oil</t>
        </is>
      </c>
      <c r="C409" s="84" t="inlineStr">
        <is>
          <t>Year</t>
        </is>
      </c>
      <c r="D409" s="84" t="n"/>
      <c r="E409" s="84" t="n"/>
      <c r="F409" s="84" t="n">
        <v>2022</v>
      </c>
      <c r="G409" s="84" t="n">
        <v>2022</v>
      </c>
      <c r="H409" s="84" t="inlineStr">
        <is>
          <t>NewInvOilYear</t>
        </is>
      </c>
      <c r="J409" s="21" t="n">
        <v>2022</v>
      </c>
      <c r="K409" s="21" t="n">
        <v>2022</v>
      </c>
      <c r="L409" s="21" t="n">
        <v>2022</v>
      </c>
      <c r="M409" s="21" t="n">
        <v>2022</v>
      </c>
      <c r="N409" s="21" t="n">
        <v>2022</v>
      </c>
    </row>
    <row r="410">
      <c r="B410" s="84" t="inlineStr">
        <is>
          <t>Nuclear</t>
        </is>
      </c>
      <c r="C410" s="84" t="inlineStr">
        <is>
          <t>Year</t>
        </is>
      </c>
      <c r="D410" s="84" t="n"/>
      <c r="E410" s="84" t="n"/>
      <c r="F410" s="84" t="n">
        <v>2030</v>
      </c>
      <c r="G410" s="84" t="n">
        <v>2030</v>
      </c>
      <c r="H410" s="84" t="inlineStr">
        <is>
          <t>NewInvNucYear</t>
        </is>
      </c>
      <c r="J410" s="21" t="n">
        <v>2030</v>
      </c>
      <c r="K410" s="21" t="n">
        <v>2030</v>
      </c>
      <c r="L410" s="21" t="n">
        <v>2030</v>
      </c>
      <c r="M410" s="21" t="n">
        <v>2030</v>
      </c>
      <c r="N410" s="21" t="n">
        <v>2030</v>
      </c>
    </row>
    <row r="411">
      <c r="B411" s="84" t="inlineStr">
        <is>
          <t>Wind</t>
        </is>
      </c>
      <c r="C411" s="84" t="inlineStr">
        <is>
          <t>Year</t>
        </is>
      </c>
      <c r="D411" s="84" t="n"/>
      <c r="E411" s="84" t="n"/>
      <c r="F411" s="84" t="n">
        <v>2022</v>
      </c>
      <c r="G411" s="84" t="n">
        <v>2022</v>
      </c>
      <c r="H411" s="84" t="inlineStr">
        <is>
          <t>NewInvWndYear</t>
        </is>
      </c>
      <c r="J411" s="21" t="n">
        <v>2022</v>
      </c>
      <c r="K411" s="21" t="n">
        <v>2022</v>
      </c>
      <c r="L411" s="21" t="n">
        <v>2022</v>
      </c>
      <c r="M411" s="21" t="n">
        <v>2022</v>
      </c>
      <c r="N411" s="21" t="n">
        <v>2022</v>
      </c>
    </row>
    <row r="412">
      <c r="B412" s="84" t="inlineStr">
        <is>
          <t>Solar</t>
        </is>
      </c>
      <c r="C412" s="84" t="inlineStr">
        <is>
          <t>Year</t>
        </is>
      </c>
      <c r="D412" s="84" t="n"/>
      <c r="E412" s="84" t="n"/>
      <c r="F412" s="84" t="n">
        <v>2022</v>
      </c>
      <c r="G412" s="84" t="n">
        <v>2022</v>
      </c>
      <c r="H412" s="84" t="inlineStr">
        <is>
          <t>NewInvSolYear</t>
        </is>
      </c>
      <c r="J412" s="21" t="n">
        <v>2022</v>
      </c>
      <c r="K412" s="21" t="n">
        <v>2022</v>
      </c>
      <c r="L412" s="21" t="n">
        <v>2022</v>
      </c>
      <c r="M412" s="21" t="n">
        <v>2022</v>
      </c>
      <c r="N412" s="21" t="n">
        <v>2022</v>
      </c>
    </row>
    <row r="413">
      <c r="B413" s="84" t="inlineStr">
        <is>
          <t>Hydro</t>
        </is>
      </c>
      <c r="C413" s="84" t="inlineStr">
        <is>
          <t>Year</t>
        </is>
      </c>
      <c r="D413" s="84" t="n"/>
      <c r="E413" s="84" t="n"/>
      <c r="F413" s="84" t="n">
        <v>2030</v>
      </c>
      <c r="G413" s="84" t="n">
        <v>2030</v>
      </c>
      <c r="H413" s="84" t="inlineStr">
        <is>
          <t>NewInvHydYear</t>
        </is>
      </c>
      <c r="J413" s="21" t="n">
        <v>2030</v>
      </c>
      <c r="K413" s="21" t="n">
        <v>2030</v>
      </c>
      <c r="L413" s="21" t="n">
        <v>2030</v>
      </c>
      <c r="M413" s="21" t="n">
        <v>2030</v>
      </c>
      <c r="N413" s="21" t="n">
        <v>2030</v>
      </c>
    </row>
    <row r="414">
      <c r="B414" s="84" t="inlineStr">
        <is>
          <t>Other renewables</t>
        </is>
      </c>
      <c r="C414" s="84" t="inlineStr">
        <is>
          <t>Year</t>
        </is>
      </c>
      <c r="D414" s="84" t="n"/>
      <c r="E414" s="84" t="n"/>
      <c r="F414" s="84" t="n">
        <v>2030</v>
      </c>
      <c r="G414" s="84" t="n">
        <v>2030</v>
      </c>
      <c r="H414" s="84" t="inlineStr">
        <is>
          <t>NewInvOreYear</t>
        </is>
      </c>
      <c r="J414" s="21" t="n">
        <v>2030</v>
      </c>
      <c r="K414" s="21" t="n">
        <v>2030</v>
      </c>
      <c r="L414" s="21" t="n">
        <v>2030</v>
      </c>
      <c r="M414" s="21" t="n">
        <v>2030</v>
      </c>
      <c r="N414" s="21" t="n">
        <v>2030</v>
      </c>
    </row>
    <row r="415">
      <c r="B415" s="84" t="inlineStr">
        <is>
          <t>Biomass</t>
        </is>
      </c>
      <c r="C415" s="84" t="inlineStr">
        <is>
          <t>Year</t>
        </is>
      </c>
      <c r="D415" s="84" t="n"/>
      <c r="E415" s="84" t="n"/>
      <c r="F415" s="84" t="n">
        <v>2022</v>
      </c>
      <c r="G415" s="84" t="n">
        <v>2022</v>
      </c>
      <c r="H415" s="84" t="inlineStr">
        <is>
          <t>NewInvBioYear</t>
        </is>
      </c>
      <c r="J415" s="21" t="n">
        <v>2022</v>
      </c>
      <c r="K415" s="21" t="n">
        <v>2022</v>
      </c>
      <c r="L415" s="21" t="n">
        <v>2022</v>
      </c>
      <c r="M415" s="21" t="n">
        <v>2022</v>
      </c>
      <c r="N415" s="21" t="n">
        <v>2022</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X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 width="10" customWidth="1" min="22" max="22"/>
    <col width="10" customWidth="1" min="23" max="23"/>
    <col width="10" customWidth="1" min="24" max="24"/>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row per fuel | subsector (same taxonomy as Mitigation columns B:C). Mitigation reads these columns with INDEX/MATCH on the key. Green = input.</t>
        </is>
      </c>
    </row>
    <row r="4" ht="48" customHeight="1">
      <c r="A4" s="76" t="inlineStr">
        <is>
          <t>Key (fuel|subsector)</t>
        </is>
      </c>
      <c r="B4" s="76" t="inlineStr">
        <is>
          <t>Fuel</t>
        </is>
      </c>
      <c r="C4" s="76" t="inlineStr">
        <is>
          <t>Subsector</t>
        </is>
      </c>
      <c r="D4" s="76" t="inlineStr">
        <is>
          <t>Elasticity sector</t>
        </is>
      </c>
      <c r="E4" s="76" t="inlineStr">
        <is>
          <t>Elasticity fuel</t>
        </is>
      </c>
      <c r="F4" s="76" t="inlineStr">
        <is>
          <t>AEEI fuel</t>
        </is>
      </c>
      <c r="G4" s="76" t="inlineStr">
        <is>
          <t>Price sector rule of the fuel (sub / all)</t>
        </is>
      </c>
      <c r="H4" s="76" t="inlineStr">
        <is>
          <t>Coal/gas price sector of the subsector</t>
        </is>
      </c>
      <c r="I4" s="76" t="inlineStr">
        <is>
          <t>Price code</t>
        </is>
      </c>
      <c r="J4" s="76" t="inlineStr">
        <is>
          <t>EF sector</t>
        </is>
      </c>
      <c r="K4" s="76" t="inlineStr">
        <is>
          <t>GJ per price unit</t>
        </is>
      </c>
      <c r="L4" s="76" t="inlineStr">
        <is>
          <t>Fuel position (coverage)</t>
        </is>
      </c>
      <c r="M4" s="76" t="inlineStr">
        <is>
          <t>Sector position (coverage)</t>
        </is>
      </c>
      <c r="N4" s="76" t="inlineStr">
        <is>
          <t>Price-fuel position (fuel price reform)</t>
        </is>
      </c>
      <c r="O4" s="76" t="inlineStr">
        <is>
          <t>eps_Y GDP</t>
        </is>
      </c>
      <c r="P4" s="76" t="inlineStr">
        <is>
          <t>eps_U usage</t>
        </is>
      </c>
      <c r="Q4" s="76" t="inlineStr">
        <is>
          <t>eps_F efficiency</t>
        </is>
      </c>
      <c r="R4" s="76" t="inlineStr">
        <is>
          <t>alpha AEEI</t>
        </is>
      </c>
      <c r="S4" s="76" t="inlineStr">
        <is>
          <t>AEEI factor (1/(1+alpha))^(1+eps_U)</t>
        </is>
      </c>
      <c r="T4" s="76" t="inlineStr">
        <is>
          <t>Efficiency exponent eps_F x (1+eps_U)</t>
        </is>
      </c>
      <c r="U4" s="76" t="inlineStr">
        <is>
          <t>Price position (section 2)</t>
        </is>
      </c>
      <c r="V4" s="76" t="inlineStr">
        <is>
          <t>VAT rate</t>
        </is>
      </c>
      <c r="W4" s="76" t="inlineStr">
        <is>
          <t>EF (tCO2/GJ)</t>
        </is>
      </c>
      <c r="X4" s="76" t="inlineStr">
        <is>
          <t>Base-year fuel use (ktoe)</t>
        </is>
      </c>
    </row>
    <row r="5">
      <c r="A5" s="14">
        <f>$B5&amp;"|"&amp;$C5</f>
        <v/>
      </c>
      <c r="B5" s="21" t="inlineStr">
        <is>
          <t>coa</t>
        </is>
      </c>
      <c r="C5" s="21" t="inlineStr">
        <is>
          <t>rod</t>
        </is>
      </c>
      <c r="D5" s="14">
        <f>INDEX(Mapping!$D$5:$D$20,MATCH($C5,SubKey,0))</f>
        <v/>
      </c>
      <c r="E5" s="14">
        <f>INDEX(Mapping!$C$30:$C$37,MATCH($B5,FuelKey,0))</f>
        <v/>
      </c>
      <c r="F5" s="14">
        <f>INDEX(Mapping!$D$30:$D$37,MATCH($B5,FuelKey,0))</f>
        <v/>
      </c>
      <c r="G5" s="14">
        <f>INDEX(Mapping!$E$30:$E$37,MATCH($B5,FuelKey,0))</f>
        <v/>
      </c>
      <c r="H5" s="14">
        <f>INDEX(Mapping!$F$5:$F$20,MATCH($C5,SubKey,0))</f>
        <v/>
      </c>
      <c r="I5" s="14">
        <f>$B5&amp;"."&amp;IF($G5="sub",$H5,"all")</f>
        <v/>
      </c>
      <c r="J5" s="14">
        <f>INDEX(Mapping!$E$5:$E$20,MATCH($C5,SubKey,0))</f>
        <v/>
      </c>
      <c r="K5" s="14">
        <f>INDEX(Mapping!$G$30:$G$37,MATCH($B5,FuelKey,0))</f>
        <v/>
      </c>
      <c r="L5" s="14">
        <f>INDEX(Mapping!$H$30:$H$37,MATCH($B5,FuelKey,0))</f>
        <v/>
      </c>
      <c r="M5" s="14">
        <f>INDEX(Mapping!$H$5:$H$20,MATCH($C5,SubKey,0))</f>
        <v/>
      </c>
      <c r="N5" s="14">
        <f>INDEX(Mapping!$E$50:$E$63,MATCH($I5,Mapping!$A$50:$A$63,0))</f>
        <v/>
      </c>
      <c r="O5" s="23">
        <f>INDEX(ElaVal,MATCH("inc|"&amp;$E5&amp;"|"&amp;$D5,ElaKey,0),MATCH(Settings!$C$6,ElaGroup,0))</f>
        <v/>
      </c>
      <c r="P5" s="23">
        <f>INDEX(ElaVal,MATCH("usg|"&amp;$E5&amp;"|"&amp;$D5,ElaKey,0),MATCH(Settings!$C$6,ElaGroup,0))</f>
        <v/>
      </c>
      <c r="Q5" s="23">
        <f>INDEX(ElaVal,MATCH("eff|"&amp;$E5&amp;"|"&amp;$D5,ElaKey,0),MATCH(Settings!$C$6,ElaGroup,0))</f>
        <v/>
      </c>
      <c r="R5" s="13">
        <f>INDEX(ElaVal,MATCH("aei|"&amp;$F5&amp;"|"&amp;$D5,ElaKey,0),MATCH(Settings!$C$6,ElaGroup,0))</f>
        <v/>
      </c>
      <c r="S5" s="16">
        <f>(1/(1+$R5))^(1+$P5)</f>
        <v/>
      </c>
      <c r="T5" s="23">
        <f>$Q5*(1+$P5)</f>
        <v/>
      </c>
      <c r="U5" s="14">
        <f>INDEX(Inputs_prices!$E$7:$E$18,MATCH($I5,Inputs_prices!$A$7:$A$18,0))</f>
        <v/>
      </c>
      <c r="V5" s="13">
        <f>INDEX(Inputs_prices!$R$7:$R$18,MATCH($I5,Inputs_prices!$A$7:$A$18,0))</f>
        <v/>
      </c>
      <c r="W5" s="16">
        <f>INDEX(EFVal,MATCH(Settings!$C$4&amp;"|"&amp;$B5&amp;"|"&amp;$J5,EFKey,0))</f>
        <v/>
      </c>
      <c r="X5" s="40">
        <f>INDEX(ConsVal,MATCH(Settings!$C$4&amp;"|"&amp;Settings!$C$7&amp;"|"&amp;$C5&amp;"|"&amp;$B5,ConsKey,0))</f>
        <v/>
      </c>
    </row>
    <row r="6">
      <c r="A6" s="14">
        <f>$B6&amp;"|"&amp;$C6</f>
        <v/>
      </c>
      <c r="B6" s="21" t="inlineStr">
        <is>
          <t>nga</t>
        </is>
      </c>
      <c r="C6" s="21" t="inlineStr">
        <is>
          <t>rod</t>
        </is>
      </c>
      <c r="D6" s="14">
        <f>INDEX(Mapping!$D$5:$D$20,MATCH($C6,SubKey,0))</f>
        <v/>
      </c>
      <c r="E6" s="14">
        <f>INDEX(Mapping!$C$30:$C$37,MATCH($B6,FuelKey,0))</f>
        <v/>
      </c>
      <c r="F6" s="14">
        <f>INDEX(Mapping!$D$30:$D$37,MATCH($B6,FuelKey,0))</f>
        <v/>
      </c>
      <c r="G6" s="14">
        <f>INDEX(Mapping!$E$30:$E$37,MATCH($B6,FuelKey,0))</f>
        <v/>
      </c>
      <c r="H6" s="14">
        <f>INDEX(Mapping!$F$5:$F$20,MATCH($C6,SubKey,0))</f>
        <v/>
      </c>
      <c r="I6" s="14">
        <f>$B6&amp;"."&amp;IF($G6="sub",$H6,"all")</f>
        <v/>
      </c>
      <c r="J6" s="14">
        <f>INDEX(Mapping!$E$5:$E$20,MATCH($C6,SubKey,0))</f>
        <v/>
      </c>
      <c r="K6" s="14">
        <f>INDEX(Mapping!$G$30:$G$37,MATCH($B6,FuelKey,0))</f>
        <v/>
      </c>
      <c r="L6" s="14">
        <f>INDEX(Mapping!$H$30:$H$37,MATCH($B6,FuelKey,0))</f>
        <v/>
      </c>
      <c r="M6" s="14">
        <f>INDEX(Mapping!$H$5:$H$20,MATCH($C6,SubKey,0))</f>
        <v/>
      </c>
      <c r="N6" s="14">
        <f>INDEX(Mapping!$E$50:$E$63,MATCH($I6,Mapping!$A$50:$A$63,0))</f>
        <v/>
      </c>
      <c r="O6" s="23">
        <f>INDEX(ElaVal,MATCH("inc|"&amp;$E6&amp;"|"&amp;$D6,ElaKey,0),MATCH(Settings!$C$6,ElaGroup,0))</f>
        <v/>
      </c>
      <c r="P6" s="23">
        <f>INDEX(ElaVal,MATCH("usg|"&amp;$E6&amp;"|"&amp;$D6,ElaKey,0),MATCH(Settings!$C$6,ElaGroup,0))</f>
        <v/>
      </c>
      <c r="Q6" s="23">
        <f>INDEX(ElaVal,MATCH("eff|"&amp;$E6&amp;"|"&amp;$D6,ElaKey,0),MATCH(Settings!$C$6,ElaGroup,0))</f>
        <v/>
      </c>
      <c r="R6" s="13">
        <f>INDEX(ElaVal,MATCH("aei|"&amp;$F6&amp;"|"&amp;$D6,ElaKey,0),MATCH(Settings!$C$6,ElaGroup,0))</f>
        <v/>
      </c>
      <c r="S6" s="16">
        <f>(1/(1+$R6))^(1+$P6)</f>
        <v/>
      </c>
      <c r="T6" s="23">
        <f>$Q6*(1+$P6)</f>
        <v/>
      </c>
      <c r="U6" s="14">
        <f>INDEX(Inputs_prices!$E$7:$E$18,MATCH($I6,Inputs_prices!$A$7:$A$18,0))</f>
        <v/>
      </c>
      <c r="V6" s="13">
        <f>INDEX(Inputs_prices!$R$7:$R$18,MATCH($I6,Inputs_prices!$A$7:$A$18,0))</f>
        <v/>
      </c>
      <c r="W6" s="16">
        <f>INDEX(EFVal,MATCH(Settings!$C$4&amp;"|"&amp;$B6&amp;"|"&amp;$J6,EFKey,0))</f>
        <v/>
      </c>
      <c r="X6" s="40">
        <f>INDEX(ConsVal,MATCH(Settings!$C$4&amp;"|"&amp;Settings!$C$7&amp;"|"&amp;$C6&amp;"|"&amp;$B6,ConsKey,0))</f>
        <v/>
      </c>
    </row>
    <row r="7">
      <c r="A7" s="14">
        <f>$B7&amp;"|"&amp;$C7</f>
        <v/>
      </c>
      <c r="B7" s="21" t="inlineStr">
        <is>
          <t>gso</t>
        </is>
      </c>
      <c r="C7" s="21" t="inlineStr">
        <is>
          <t>rod</t>
        </is>
      </c>
      <c r="D7" s="14">
        <f>INDEX(Mapping!$D$5:$D$20,MATCH($C7,SubKey,0))</f>
        <v/>
      </c>
      <c r="E7" s="14">
        <f>INDEX(Mapping!$C$30:$C$37,MATCH($B7,FuelKey,0))</f>
        <v/>
      </c>
      <c r="F7" s="14">
        <f>INDEX(Mapping!$D$30:$D$37,MATCH($B7,FuelKey,0))</f>
        <v/>
      </c>
      <c r="G7" s="14">
        <f>INDEX(Mapping!$E$30:$E$37,MATCH($B7,FuelKey,0))</f>
        <v/>
      </c>
      <c r="H7" s="14">
        <f>INDEX(Mapping!$F$5:$F$20,MATCH($C7,SubKey,0))</f>
        <v/>
      </c>
      <c r="I7" s="14">
        <f>$B7&amp;"."&amp;IF($G7="sub",$H7,"all")</f>
        <v/>
      </c>
      <c r="J7" s="14">
        <f>INDEX(Mapping!$E$5:$E$20,MATCH($C7,SubKey,0))</f>
        <v/>
      </c>
      <c r="K7" s="14">
        <f>INDEX(Mapping!$G$30:$G$37,MATCH($B7,FuelKey,0))</f>
        <v/>
      </c>
      <c r="L7" s="14">
        <f>INDEX(Mapping!$H$30:$H$37,MATCH($B7,FuelKey,0))</f>
        <v/>
      </c>
      <c r="M7" s="14">
        <f>INDEX(Mapping!$H$5:$H$20,MATCH($C7,SubKey,0))</f>
        <v/>
      </c>
      <c r="N7" s="14">
        <f>INDEX(Mapping!$E$50:$E$63,MATCH($I7,Mapping!$A$50:$A$63,0))</f>
        <v/>
      </c>
      <c r="O7" s="23">
        <f>INDEX(ElaVal,MATCH("inc|"&amp;$E7&amp;"|"&amp;$D7,ElaKey,0),MATCH(Settings!$C$6,ElaGroup,0))</f>
        <v/>
      </c>
      <c r="P7" s="23">
        <f>INDEX(ElaVal,MATCH("usg|"&amp;$E7&amp;"|"&amp;$D7,ElaKey,0),MATCH(Settings!$C$6,ElaGroup,0))</f>
        <v/>
      </c>
      <c r="Q7" s="23">
        <f>INDEX(ElaVal,MATCH("eff|"&amp;$E7&amp;"|"&amp;$D7,ElaKey,0),MATCH(Settings!$C$6,ElaGroup,0))</f>
        <v/>
      </c>
      <c r="R7" s="13">
        <f>INDEX(ElaVal,MATCH("aei|"&amp;$F7&amp;"|"&amp;$D7,ElaKey,0),MATCH(Settings!$C$6,ElaGroup,0))</f>
        <v/>
      </c>
      <c r="S7" s="16">
        <f>(1/(1+$R7))^(1+$P7)</f>
        <v/>
      </c>
      <c r="T7" s="23">
        <f>$Q7*(1+$P7)</f>
        <v/>
      </c>
      <c r="U7" s="14">
        <f>INDEX(Inputs_prices!$E$7:$E$18,MATCH($I7,Inputs_prices!$A$7:$A$18,0))</f>
        <v/>
      </c>
      <c r="V7" s="13">
        <f>INDEX(Inputs_prices!$R$7:$R$18,MATCH($I7,Inputs_prices!$A$7:$A$18,0))</f>
        <v/>
      </c>
      <c r="W7" s="16">
        <f>INDEX(EFVal,MATCH(Settings!$C$4&amp;"|"&amp;$B7&amp;"|"&amp;$J7,EFKey,0))</f>
        <v/>
      </c>
      <c r="X7" s="40">
        <f>INDEX(ConsVal,MATCH(Settings!$C$4&amp;"|"&amp;Settings!$C$7&amp;"|"&amp;$C7&amp;"|"&amp;$B7,ConsKey,0))</f>
        <v/>
      </c>
    </row>
    <row r="8">
      <c r="A8" s="14">
        <f>$B8&amp;"|"&amp;$C8</f>
        <v/>
      </c>
      <c r="B8" s="21" t="inlineStr">
        <is>
          <t>die</t>
        </is>
      </c>
      <c r="C8" s="21" t="inlineStr">
        <is>
          <t>rod</t>
        </is>
      </c>
      <c r="D8" s="14">
        <f>INDEX(Mapping!$D$5:$D$20,MATCH($C8,SubKey,0))</f>
        <v/>
      </c>
      <c r="E8" s="14">
        <f>INDEX(Mapping!$C$30:$C$37,MATCH($B8,FuelKey,0))</f>
        <v/>
      </c>
      <c r="F8" s="14">
        <f>INDEX(Mapping!$D$30:$D$37,MATCH($B8,FuelKey,0))</f>
        <v/>
      </c>
      <c r="G8" s="14">
        <f>INDEX(Mapping!$E$30:$E$37,MATCH($B8,FuelKey,0))</f>
        <v/>
      </c>
      <c r="H8" s="14">
        <f>INDEX(Mapping!$F$5:$F$20,MATCH($C8,SubKey,0))</f>
        <v/>
      </c>
      <c r="I8" s="14">
        <f>$B8&amp;"."&amp;IF($G8="sub",$H8,"all")</f>
        <v/>
      </c>
      <c r="J8" s="14">
        <f>INDEX(Mapping!$E$5:$E$20,MATCH($C8,SubKey,0))</f>
        <v/>
      </c>
      <c r="K8" s="14">
        <f>INDEX(Mapping!$G$30:$G$37,MATCH($B8,FuelKey,0))</f>
        <v/>
      </c>
      <c r="L8" s="14">
        <f>INDEX(Mapping!$H$30:$H$37,MATCH($B8,FuelKey,0))</f>
        <v/>
      </c>
      <c r="M8" s="14">
        <f>INDEX(Mapping!$H$5:$H$20,MATCH($C8,SubKey,0))</f>
        <v/>
      </c>
      <c r="N8" s="14">
        <f>INDEX(Mapping!$E$50:$E$63,MATCH($I8,Mapping!$A$50:$A$63,0))</f>
        <v/>
      </c>
      <c r="O8" s="23">
        <f>INDEX(ElaVal,MATCH("inc|"&amp;$E8&amp;"|"&amp;$D8,ElaKey,0),MATCH(Settings!$C$6,ElaGroup,0))</f>
        <v/>
      </c>
      <c r="P8" s="23">
        <f>INDEX(ElaVal,MATCH("usg|"&amp;$E8&amp;"|"&amp;$D8,ElaKey,0),MATCH(Settings!$C$6,ElaGroup,0))</f>
        <v/>
      </c>
      <c r="Q8" s="23">
        <f>INDEX(ElaVal,MATCH("eff|"&amp;$E8&amp;"|"&amp;$D8,ElaKey,0),MATCH(Settings!$C$6,ElaGroup,0))</f>
        <v/>
      </c>
      <c r="R8" s="13">
        <f>INDEX(ElaVal,MATCH("aei|"&amp;$F8&amp;"|"&amp;$D8,ElaKey,0),MATCH(Settings!$C$6,ElaGroup,0))</f>
        <v/>
      </c>
      <c r="S8" s="16">
        <f>(1/(1+$R8))^(1+$P8)</f>
        <v/>
      </c>
      <c r="T8" s="23">
        <f>$Q8*(1+$P8)</f>
        <v/>
      </c>
      <c r="U8" s="14">
        <f>INDEX(Inputs_prices!$E$7:$E$18,MATCH($I8,Inputs_prices!$A$7:$A$18,0))</f>
        <v/>
      </c>
      <c r="V8" s="13">
        <f>INDEX(Inputs_prices!$R$7:$R$18,MATCH($I8,Inputs_prices!$A$7:$A$18,0))</f>
        <v/>
      </c>
      <c r="W8" s="16">
        <f>INDEX(EFVal,MATCH(Settings!$C$4&amp;"|"&amp;$B8&amp;"|"&amp;$J8,EFKey,0))</f>
        <v/>
      </c>
      <c r="X8" s="40">
        <f>INDEX(ConsVal,MATCH(Settings!$C$4&amp;"|"&amp;Settings!$C$7&amp;"|"&amp;$C8&amp;"|"&amp;$B8,ConsKey,0))</f>
        <v/>
      </c>
    </row>
    <row r="9">
      <c r="A9" s="14">
        <f>$B9&amp;"|"&amp;$C9</f>
        <v/>
      </c>
      <c r="B9" s="21" t="inlineStr">
        <is>
          <t>lpg</t>
        </is>
      </c>
      <c r="C9" s="21" t="inlineStr">
        <is>
          <t>rod</t>
        </is>
      </c>
      <c r="D9" s="14">
        <f>INDEX(Mapping!$D$5:$D$20,MATCH($C9,SubKey,0))</f>
        <v/>
      </c>
      <c r="E9" s="14">
        <f>INDEX(Mapping!$C$30:$C$37,MATCH($B9,FuelKey,0))</f>
        <v/>
      </c>
      <c r="F9" s="14">
        <f>INDEX(Mapping!$D$30:$D$37,MATCH($B9,FuelKey,0))</f>
        <v/>
      </c>
      <c r="G9" s="14">
        <f>INDEX(Mapping!$E$30:$E$37,MATCH($B9,FuelKey,0))</f>
        <v/>
      </c>
      <c r="H9" s="14">
        <f>INDEX(Mapping!$F$5:$F$20,MATCH($C9,SubKey,0))</f>
        <v/>
      </c>
      <c r="I9" s="14">
        <f>$B9&amp;"."&amp;IF($G9="sub",$H9,"all")</f>
        <v/>
      </c>
      <c r="J9" s="14">
        <f>INDEX(Mapping!$E$5:$E$20,MATCH($C9,SubKey,0))</f>
        <v/>
      </c>
      <c r="K9" s="14">
        <f>INDEX(Mapping!$G$30:$G$37,MATCH($B9,FuelKey,0))</f>
        <v/>
      </c>
      <c r="L9" s="14">
        <f>INDEX(Mapping!$H$30:$H$37,MATCH($B9,FuelKey,0))</f>
        <v/>
      </c>
      <c r="M9" s="14">
        <f>INDEX(Mapping!$H$5:$H$20,MATCH($C9,SubKey,0))</f>
        <v/>
      </c>
      <c r="N9" s="14">
        <f>INDEX(Mapping!$E$50:$E$63,MATCH($I9,Mapping!$A$50:$A$63,0))</f>
        <v/>
      </c>
      <c r="O9" s="23">
        <f>INDEX(ElaVal,MATCH("inc|"&amp;$E9&amp;"|"&amp;$D9,ElaKey,0),MATCH(Settings!$C$6,ElaGroup,0))</f>
        <v/>
      </c>
      <c r="P9" s="23">
        <f>INDEX(ElaVal,MATCH("usg|"&amp;$E9&amp;"|"&amp;$D9,ElaKey,0),MATCH(Settings!$C$6,ElaGroup,0))</f>
        <v/>
      </c>
      <c r="Q9" s="23">
        <f>INDEX(ElaVal,MATCH("eff|"&amp;$E9&amp;"|"&amp;$D9,ElaKey,0),MATCH(Settings!$C$6,ElaGroup,0))</f>
        <v/>
      </c>
      <c r="R9" s="13">
        <f>INDEX(ElaVal,MATCH("aei|"&amp;$F9&amp;"|"&amp;$D9,ElaKey,0),MATCH(Settings!$C$6,ElaGroup,0))</f>
        <v/>
      </c>
      <c r="S9" s="16">
        <f>(1/(1+$R9))^(1+$P9)</f>
        <v/>
      </c>
      <c r="T9" s="23">
        <f>$Q9*(1+$P9)</f>
        <v/>
      </c>
      <c r="U9" s="14">
        <f>INDEX(Inputs_prices!$E$7:$E$18,MATCH($I9,Inputs_prices!$A$7:$A$18,0))</f>
        <v/>
      </c>
      <c r="V9" s="13">
        <f>INDEX(Inputs_prices!$R$7:$R$18,MATCH($I9,Inputs_prices!$A$7:$A$18,0))</f>
        <v/>
      </c>
      <c r="W9" s="16">
        <f>INDEX(EFVal,MATCH(Settings!$C$4&amp;"|"&amp;$B9&amp;"|"&amp;$J9,EFKey,0))</f>
        <v/>
      </c>
      <c r="X9" s="40">
        <f>INDEX(ConsVal,MATCH(Settings!$C$4&amp;"|"&amp;Settings!$C$7&amp;"|"&amp;$C9&amp;"|"&amp;$B9,ConsKey,0))</f>
        <v/>
      </c>
    </row>
    <row r="10">
      <c r="A10" s="14">
        <f>$B10&amp;"|"&amp;$C10</f>
        <v/>
      </c>
      <c r="B10" s="21" t="inlineStr">
        <is>
          <t>ker</t>
        </is>
      </c>
      <c r="C10" s="21" t="inlineStr">
        <is>
          <t>rod</t>
        </is>
      </c>
      <c r="D10" s="14">
        <f>INDEX(Mapping!$D$5:$D$20,MATCH($C10,SubKey,0))</f>
        <v/>
      </c>
      <c r="E10" s="14">
        <f>INDEX(Mapping!$C$30:$C$37,MATCH($B10,FuelKey,0))</f>
        <v/>
      </c>
      <c r="F10" s="14">
        <f>INDEX(Mapping!$D$30:$D$37,MATCH($B10,FuelKey,0))</f>
        <v/>
      </c>
      <c r="G10" s="14">
        <f>INDEX(Mapping!$E$30:$E$37,MATCH($B10,FuelKey,0))</f>
        <v/>
      </c>
      <c r="H10" s="14">
        <f>INDEX(Mapping!$F$5:$F$20,MATCH($C10,SubKey,0))</f>
        <v/>
      </c>
      <c r="I10" s="14">
        <f>$B10&amp;"."&amp;IF($G10="sub",$H10,"all")</f>
        <v/>
      </c>
      <c r="J10" s="14">
        <f>INDEX(Mapping!$E$5:$E$20,MATCH($C10,SubKey,0))</f>
        <v/>
      </c>
      <c r="K10" s="14">
        <f>INDEX(Mapping!$G$30:$G$37,MATCH($B10,FuelKey,0))</f>
        <v/>
      </c>
      <c r="L10" s="14">
        <f>INDEX(Mapping!$H$30:$H$37,MATCH($B10,FuelKey,0))</f>
        <v/>
      </c>
      <c r="M10" s="14">
        <f>INDEX(Mapping!$H$5:$H$20,MATCH($C10,SubKey,0))</f>
        <v/>
      </c>
      <c r="N10" s="14">
        <f>INDEX(Mapping!$E$50:$E$63,MATCH($I10,Mapping!$A$50:$A$63,0))</f>
        <v/>
      </c>
      <c r="O10" s="23">
        <f>INDEX(ElaVal,MATCH("inc|"&amp;$E10&amp;"|"&amp;$D10,ElaKey,0),MATCH(Settings!$C$6,ElaGroup,0))</f>
        <v/>
      </c>
      <c r="P10" s="23">
        <f>INDEX(ElaVal,MATCH("usg|"&amp;$E10&amp;"|"&amp;$D10,ElaKey,0),MATCH(Settings!$C$6,ElaGroup,0))</f>
        <v/>
      </c>
      <c r="Q10" s="23">
        <f>INDEX(ElaVal,MATCH("eff|"&amp;$E10&amp;"|"&amp;$D10,ElaKey,0),MATCH(Settings!$C$6,ElaGroup,0))</f>
        <v/>
      </c>
      <c r="R10" s="13">
        <f>INDEX(ElaVal,MATCH("aei|"&amp;$F10&amp;"|"&amp;$D10,ElaKey,0),MATCH(Settings!$C$6,ElaGroup,0))</f>
        <v/>
      </c>
      <c r="S10" s="16">
        <f>(1/(1+$R10))^(1+$P10)</f>
        <v/>
      </c>
      <c r="T10" s="23">
        <f>$Q10*(1+$P10)</f>
        <v/>
      </c>
      <c r="U10" s="14">
        <f>INDEX(Inputs_prices!$E$7:$E$18,MATCH($I10,Inputs_prices!$A$7:$A$18,0))</f>
        <v/>
      </c>
      <c r="V10" s="13">
        <f>INDEX(Inputs_prices!$R$7:$R$18,MATCH($I10,Inputs_prices!$A$7:$A$18,0))</f>
        <v/>
      </c>
      <c r="W10" s="16">
        <f>INDEX(EFVal,MATCH(Settings!$C$4&amp;"|"&amp;$B10&amp;"|"&amp;$J10,EFKey,0))</f>
        <v/>
      </c>
      <c r="X10" s="40">
        <f>INDEX(ConsVal,MATCH(Settings!$C$4&amp;"|"&amp;Settings!$C$7&amp;"|"&amp;$C10&amp;"|"&amp;$B10,ConsKey,0))</f>
        <v/>
      </c>
    </row>
    <row r="11">
      <c r="A11" s="14">
        <f>$B11&amp;"|"&amp;$C11</f>
        <v/>
      </c>
      <c r="B11" s="21" t="inlineStr">
        <is>
          <t>oop</t>
        </is>
      </c>
      <c r="C11" s="21" t="inlineStr">
        <is>
          <t>rod</t>
        </is>
      </c>
      <c r="D11" s="14">
        <f>INDEX(Mapping!$D$5:$D$20,MATCH($C11,SubKey,0))</f>
        <v/>
      </c>
      <c r="E11" s="14">
        <f>INDEX(Mapping!$C$30:$C$37,MATCH($B11,FuelKey,0))</f>
        <v/>
      </c>
      <c r="F11" s="14">
        <f>INDEX(Mapping!$D$30:$D$37,MATCH($B11,FuelKey,0))</f>
        <v/>
      </c>
      <c r="G11" s="14">
        <f>INDEX(Mapping!$E$30:$E$37,MATCH($B11,FuelKey,0))</f>
        <v/>
      </c>
      <c r="H11" s="14">
        <f>INDEX(Mapping!$F$5:$F$20,MATCH($C11,SubKey,0))</f>
        <v/>
      </c>
      <c r="I11" s="14">
        <f>$B11&amp;"."&amp;IF($G11="sub",$H11,"all")</f>
        <v/>
      </c>
      <c r="J11" s="14">
        <f>INDEX(Mapping!$E$5:$E$20,MATCH($C11,SubKey,0))</f>
        <v/>
      </c>
      <c r="K11" s="14">
        <f>INDEX(Mapping!$G$30:$G$37,MATCH($B11,FuelKey,0))</f>
        <v/>
      </c>
      <c r="L11" s="14">
        <f>INDEX(Mapping!$H$30:$H$37,MATCH($B11,FuelKey,0))</f>
        <v/>
      </c>
      <c r="M11" s="14">
        <f>INDEX(Mapping!$H$5:$H$20,MATCH($C11,SubKey,0))</f>
        <v/>
      </c>
      <c r="N11" s="14">
        <f>INDEX(Mapping!$E$50:$E$63,MATCH($I11,Mapping!$A$50:$A$63,0))</f>
        <v/>
      </c>
      <c r="O11" s="23">
        <f>INDEX(ElaVal,MATCH("inc|"&amp;$E11&amp;"|"&amp;$D11,ElaKey,0),MATCH(Settings!$C$6,ElaGroup,0))</f>
        <v/>
      </c>
      <c r="P11" s="23">
        <f>INDEX(ElaVal,MATCH("usg|"&amp;$E11&amp;"|"&amp;$D11,ElaKey,0),MATCH(Settings!$C$6,ElaGroup,0))</f>
        <v/>
      </c>
      <c r="Q11" s="23">
        <f>INDEX(ElaVal,MATCH("eff|"&amp;$E11&amp;"|"&amp;$D11,ElaKey,0),MATCH(Settings!$C$6,ElaGroup,0))</f>
        <v/>
      </c>
      <c r="R11" s="13">
        <f>INDEX(ElaVal,MATCH("aei|"&amp;$F11&amp;"|"&amp;$D11,ElaKey,0),MATCH(Settings!$C$6,ElaGroup,0))</f>
        <v/>
      </c>
      <c r="S11" s="16">
        <f>(1/(1+$R11))^(1+$P11)</f>
        <v/>
      </c>
      <c r="T11" s="23">
        <f>$Q11*(1+$P11)</f>
        <v/>
      </c>
      <c r="U11" s="14">
        <f>INDEX(Inputs_prices!$E$7:$E$18,MATCH($I11,Inputs_prices!$A$7:$A$18,0))</f>
        <v/>
      </c>
      <c r="V11" s="13">
        <f>INDEX(Inputs_prices!$R$7:$R$18,MATCH($I11,Inputs_prices!$A$7:$A$18,0))</f>
        <v/>
      </c>
      <c r="W11" s="16">
        <f>INDEX(EFVal,MATCH(Settings!$C$4&amp;"|"&amp;$B11&amp;"|"&amp;$J11,EFKey,0))</f>
        <v/>
      </c>
      <c r="X11" s="40">
        <f>INDEX(ConsVal,MATCH(Settings!$C$4&amp;"|"&amp;Settings!$C$7&amp;"|"&amp;$C11&amp;"|"&amp;$B11,ConsKey,0))</f>
        <v/>
      </c>
    </row>
    <row r="12">
      <c r="A12" s="14">
        <f>$B12&amp;"|"&amp;$C12</f>
        <v/>
      </c>
      <c r="B12" s="21" t="inlineStr">
        <is>
          <t>bio</t>
        </is>
      </c>
      <c r="C12" s="21" t="inlineStr">
        <is>
          <t>rod</t>
        </is>
      </c>
      <c r="D12" s="14">
        <f>INDEX(Mapping!$D$5:$D$20,MATCH($C12,SubKey,0))</f>
        <v/>
      </c>
      <c r="E12" s="14">
        <f>INDEX(Mapping!$C$30:$C$37,MATCH($B12,FuelKey,0))</f>
        <v/>
      </c>
      <c r="F12" s="14">
        <f>INDEX(Mapping!$D$30:$D$37,MATCH($B12,FuelKey,0))</f>
        <v/>
      </c>
      <c r="G12" s="14">
        <f>INDEX(Mapping!$E$30:$E$37,MATCH($B12,FuelKey,0))</f>
        <v/>
      </c>
      <c r="H12" s="14">
        <f>INDEX(Mapping!$F$5:$F$20,MATCH($C12,SubKey,0))</f>
        <v/>
      </c>
      <c r="I12" s="14">
        <f>$B12&amp;"."&amp;IF($G12="sub",$H12,"all")</f>
        <v/>
      </c>
      <c r="J12" s="14">
        <f>INDEX(Mapping!$E$5:$E$20,MATCH($C12,SubKey,0))</f>
        <v/>
      </c>
      <c r="K12" s="14">
        <f>INDEX(Mapping!$G$30:$G$37,MATCH($B12,FuelKey,0))</f>
        <v/>
      </c>
      <c r="L12" s="14">
        <f>INDEX(Mapping!$H$30:$H$37,MATCH($B12,FuelKey,0))</f>
        <v/>
      </c>
      <c r="M12" s="14">
        <f>INDEX(Mapping!$H$5:$H$20,MATCH($C12,SubKey,0))</f>
        <v/>
      </c>
      <c r="N12" s="14">
        <f>INDEX(Mapping!$E$50:$E$63,MATCH($I12,Mapping!$A$50:$A$63,0))</f>
        <v/>
      </c>
      <c r="O12" s="23">
        <f>INDEX(ElaVal,MATCH("inc|"&amp;$E12&amp;"|"&amp;$D12,ElaKey,0),MATCH(Settings!$C$6,ElaGroup,0))</f>
        <v/>
      </c>
      <c r="P12" s="23">
        <f>INDEX(ElaVal,MATCH("usg|"&amp;$E12&amp;"|"&amp;$D12,ElaKey,0),MATCH(Settings!$C$6,ElaGroup,0))</f>
        <v/>
      </c>
      <c r="Q12" s="23">
        <f>INDEX(ElaVal,MATCH("eff|"&amp;$E12&amp;"|"&amp;$D12,ElaKey,0),MATCH(Settings!$C$6,ElaGroup,0))</f>
        <v/>
      </c>
      <c r="R12" s="13">
        <f>INDEX(ElaVal,MATCH("aei|"&amp;$F12&amp;"|"&amp;$D12,ElaKey,0),MATCH(Settings!$C$6,ElaGroup,0))</f>
        <v/>
      </c>
      <c r="S12" s="16">
        <f>(1/(1+$R12))^(1+$P12)</f>
        <v/>
      </c>
      <c r="T12" s="23">
        <f>$Q12*(1+$P12)</f>
        <v/>
      </c>
      <c r="U12" s="14">
        <f>INDEX(Inputs_prices!$E$7:$E$18,MATCH($I12,Inputs_prices!$A$7:$A$18,0))</f>
        <v/>
      </c>
      <c r="V12" s="13">
        <f>INDEX(Inputs_prices!$R$7:$R$18,MATCH($I12,Inputs_prices!$A$7:$A$18,0))</f>
        <v/>
      </c>
      <c r="W12" s="16">
        <f>INDEX(EFVal,MATCH(Settings!$C$4&amp;"|"&amp;$B12&amp;"|"&amp;$J12,EFKey,0))</f>
        <v/>
      </c>
      <c r="X12" s="40">
        <f>INDEX(ConsVal,MATCH(Settings!$C$4&amp;"|"&amp;Settings!$C$7&amp;"|"&amp;$C12&amp;"|"&amp;$B12,ConsKey,0))</f>
        <v/>
      </c>
    </row>
    <row r="13">
      <c r="A13" s="14">
        <f>$B13&amp;"|"&amp;$C13</f>
        <v/>
      </c>
      <c r="B13" s="21" t="inlineStr">
        <is>
          <t>coa</t>
        </is>
      </c>
      <c r="C13" s="21" t="inlineStr">
        <is>
          <t>ral</t>
        </is>
      </c>
      <c r="D13" s="14">
        <f>INDEX(Mapping!$D$5:$D$20,MATCH($C13,SubKey,0))</f>
        <v/>
      </c>
      <c r="E13" s="14">
        <f>INDEX(Mapping!$C$30:$C$37,MATCH($B13,FuelKey,0))</f>
        <v/>
      </c>
      <c r="F13" s="14">
        <f>INDEX(Mapping!$D$30:$D$37,MATCH($B13,FuelKey,0))</f>
        <v/>
      </c>
      <c r="G13" s="14">
        <f>INDEX(Mapping!$E$30:$E$37,MATCH($B13,FuelKey,0))</f>
        <v/>
      </c>
      <c r="H13" s="14">
        <f>INDEX(Mapping!$F$5:$F$20,MATCH($C13,SubKey,0))</f>
        <v/>
      </c>
      <c r="I13" s="14">
        <f>$B13&amp;"."&amp;IF($G13="sub",$H13,"all")</f>
        <v/>
      </c>
      <c r="J13" s="14">
        <f>INDEX(Mapping!$E$5:$E$20,MATCH($C13,SubKey,0))</f>
        <v/>
      </c>
      <c r="K13" s="14">
        <f>INDEX(Mapping!$G$30:$G$37,MATCH($B13,FuelKey,0))</f>
        <v/>
      </c>
      <c r="L13" s="14">
        <f>INDEX(Mapping!$H$30:$H$37,MATCH($B13,FuelKey,0))</f>
        <v/>
      </c>
      <c r="M13" s="14">
        <f>INDEX(Mapping!$H$5:$H$20,MATCH($C13,SubKey,0))</f>
        <v/>
      </c>
      <c r="N13" s="14">
        <f>INDEX(Mapping!$E$50:$E$63,MATCH($I13,Mapping!$A$50:$A$63,0))</f>
        <v/>
      </c>
      <c r="O13" s="23">
        <f>INDEX(ElaVal,MATCH("inc|"&amp;$E13&amp;"|"&amp;$D13,ElaKey,0),MATCH(Settings!$C$6,ElaGroup,0))</f>
        <v/>
      </c>
      <c r="P13" s="23">
        <f>INDEX(ElaVal,MATCH("usg|"&amp;$E13&amp;"|"&amp;$D13,ElaKey,0),MATCH(Settings!$C$6,ElaGroup,0))</f>
        <v/>
      </c>
      <c r="Q13" s="23">
        <f>INDEX(ElaVal,MATCH("eff|"&amp;$E13&amp;"|"&amp;$D13,ElaKey,0),MATCH(Settings!$C$6,ElaGroup,0))</f>
        <v/>
      </c>
      <c r="R13" s="13">
        <f>INDEX(ElaVal,MATCH("aei|"&amp;$F13&amp;"|"&amp;$D13,ElaKey,0),MATCH(Settings!$C$6,ElaGroup,0))</f>
        <v/>
      </c>
      <c r="S13" s="16">
        <f>(1/(1+$R13))^(1+$P13)</f>
        <v/>
      </c>
      <c r="T13" s="23">
        <f>$Q13*(1+$P13)</f>
        <v/>
      </c>
      <c r="U13" s="14">
        <f>INDEX(Inputs_prices!$E$7:$E$18,MATCH($I13,Inputs_prices!$A$7:$A$18,0))</f>
        <v/>
      </c>
      <c r="V13" s="13">
        <f>INDEX(Inputs_prices!$R$7:$R$18,MATCH($I13,Inputs_prices!$A$7:$A$18,0))</f>
        <v/>
      </c>
      <c r="W13" s="16">
        <f>INDEX(EFVal,MATCH(Settings!$C$4&amp;"|"&amp;$B13&amp;"|"&amp;$J13,EFKey,0))</f>
        <v/>
      </c>
      <c r="X13" s="40">
        <f>INDEX(ConsVal,MATCH(Settings!$C$4&amp;"|"&amp;Settings!$C$7&amp;"|"&amp;$C13&amp;"|"&amp;$B13,ConsKey,0))</f>
        <v/>
      </c>
    </row>
    <row r="14">
      <c r="A14" s="14">
        <f>$B14&amp;"|"&amp;$C14</f>
        <v/>
      </c>
      <c r="B14" s="21" t="inlineStr">
        <is>
          <t>nga</t>
        </is>
      </c>
      <c r="C14" s="21" t="inlineStr">
        <is>
          <t>ral</t>
        </is>
      </c>
      <c r="D14" s="14">
        <f>INDEX(Mapping!$D$5:$D$20,MATCH($C14,SubKey,0))</f>
        <v/>
      </c>
      <c r="E14" s="14">
        <f>INDEX(Mapping!$C$30:$C$37,MATCH($B14,FuelKey,0))</f>
        <v/>
      </c>
      <c r="F14" s="14">
        <f>INDEX(Mapping!$D$30:$D$37,MATCH($B14,FuelKey,0))</f>
        <v/>
      </c>
      <c r="G14" s="14">
        <f>INDEX(Mapping!$E$30:$E$37,MATCH($B14,FuelKey,0))</f>
        <v/>
      </c>
      <c r="H14" s="14">
        <f>INDEX(Mapping!$F$5:$F$20,MATCH($C14,SubKey,0))</f>
        <v/>
      </c>
      <c r="I14" s="14">
        <f>$B14&amp;"."&amp;IF($G14="sub",$H14,"all")</f>
        <v/>
      </c>
      <c r="J14" s="14">
        <f>INDEX(Mapping!$E$5:$E$20,MATCH($C14,SubKey,0))</f>
        <v/>
      </c>
      <c r="K14" s="14">
        <f>INDEX(Mapping!$G$30:$G$37,MATCH($B14,FuelKey,0))</f>
        <v/>
      </c>
      <c r="L14" s="14">
        <f>INDEX(Mapping!$H$30:$H$37,MATCH($B14,FuelKey,0))</f>
        <v/>
      </c>
      <c r="M14" s="14">
        <f>INDEX(Mapping!$H$5:$H$20,MATCH($C14,SubKey,0))</f>
        <v/>
      </c>
      <c r="N14" s="14">
        <f>INDEX(Mapping!$E$50:$E$63,MATCH($I14,Mapping!$A$50:$A$63,0))</f>
        <v/>
      </c>
      <c r="O14" s="23">
        <f>INDEX(ElaVal,MATCH("inc|"&amp;$E14&amp;"|"&amp;$D14,ElaKey,0),MATCH(Settings!$C$6,ElaGroup,0))</f>
        <v/>
      </c>
      <c r="P14" s="23">
        <f>INDEX(ElaVal,MATCH("usg|"&amp;$E14&amp;"|"&amp;$D14,ElaKey,0),MATCH(Settings!$C$6,ElaGroup,0))</f>
        <v/>
      </c>
      <c r="Q14" s="23">
        <f>INDEX(ElaVal,MATCH("eff|"&amp;$E14&amp;"|"&amp;$D14,ElaKey,0),MATCH(Settings!$C$6,ElaGroup,0))</f>
        <v/>
      </c>
      <c r="R14" s="13">
        <f>INDEX(ElaVal,MATCH("aei|"&amp;$F14&amp;"|"&amp;$D14,ElaKey,0),MATCH(Settings!$C$6,ElaGroup,0))</f>
        <v/>
      </c>
      <c r="S14" s="16">
        <f>(1/(1+$R14))^(1+$P14)</f>
        <v/>
      </c>
      <c r="T14" s="23">
        <f>$Q14*(1+$P14)</f>
        <v/>
      </c>
      <c r="U14" s="14">
        <f>INDEX(Inputs_prices!$E$7:$E$18,MATCH($I14,Inputs_prices!$A$7:$A$18,0))</f>
        <v/>
      </c>
      <c r="V14" s="13">
        <f>INDEX(Inputs_prices!$R$7:$R$18,MATCH($I14,Inputs_prices!$A$7:$A$18,0))</f>
        <v/>
      </c>
      <c r="W14" s="16">
        <f>INDEX(EFVal,MATCH(Settings!$C$4&amp;"|"&amp;$B14&amp;"|"&amp;$J14,EFKey,0))</f>
        <v/>
      </c>
      <c r="X14" s="40">
        <f>INDEX(ConsVal,MATCH(Settings!$C$4&amp;"|"&amp;Settings!$C$7&amp;"|"&amp;$C14&amp;"|"&amp;$B14,ConsKey,0))</f>
        <v/>
      </c>
    </row>
    <row r="15">
      <c r="A15" s="14">
        <f>$B15&amp;"|"&amp;$C15</f>
        <v/>
      </c>
      <c r="B15" s="21" t="inlineStr">
        <is>
          <t>gso</t>
        </is>
      </c>
      <c r="C15" s="21" t="inlineStr">
        <is>
          <t>ral</t>
        </is>
      </c>
      <c r="D15" s="14">
        <f>INDEX(Mapping!$D$5:$D$20,MATCH($C15,SubKey,0))</f>
        <v/>
      </c>
      <c r="E15" s="14">
        <f>INDEX(Mapping!$C$30:$C$37,MATCH($B15,FuelKey,0))</f>
        <v/>
      </c>
      <c r="F15" s="14">
        <f>INDEX(Mapping!$D$30:$D$37,MATCH($B15,FuelKey,0))</f>
        <v/>
      </c>
      <c r="G15" s="14">
        <f>INDEX(Mapping!$E$30:$E$37,MATCH($B15,FuelKey,0))</f>
        <v/>
      </c>
      <c r="H15" s="14">
        <f>INDEX(Mapping!$F$5:$F$20,MATCH($C15,SubKey,0))</f>
        <v/>
      </c>
      <c r="I15" s="14">
        <f>$B15&amp;"."&amp;IF($G15="sub",$H15,"all")</f>
        <v/>
      </c>
      <c r="J15" s="14">
        <f>INDEX(Mapping!$E$5:$E$20,MATCH($C15,SubKey,0))</f>
        <v/>
      </c>
      <c r="K15" s="14">
        <f>INDEX(Mapping!$G$30:$G$37,MATCH($B15,FuelKey,0))</f>
        <v/>
      </c>
      <c r="L15" s="14">
        <f>INDEX(Mapping!$H$30:$H$37,MATCH($B15,FuelKey,0))</f>
        <v/>
      </c>
      <c r="M15" s="14">
        <f>INDEX(Mapping!$H$5:$H$20,MATCH($C15,SubKey,0))</f>
        <v/>
      </c>
      <c r="N15" s="14">
        <f>INDEX(Mapping!$E$50:$E$63,MATCH($I15,Mapping!$A$50:$A$63,0))</f>
        <v/>
      </c>
      <c r="O15" s="23">
        <f>INDEX(ElaVal,MATCH("inc|"&amp;$E15&amp;"|"&amp;$D15,ElaKey,0),MATCH(Settings!$C$6,ElaGroup,0))</f>
        <v/>
      </c>
      <c r="P15" s="23">
        <f>INDEX(ElaVal,MATCH("usg|"&amp;$E15&amp;"|"&amp;$D15,ElaKey,0),MATCH(Settings!$C$6,ElaGroup,0))</f>
        <v/>
      </c>
      <c r="Q15" s="23">
        <f>INDEX(ElaVal,MATCH("eff|"&amp;$E15&amp;"|"&amp;$D15,ElaKey,0),MATCH(Settings!$C$6,ElaGroup,0))</f>
        <v/>
      </c>
      <c r="R15" s="13">
        <f>INDEX(ElaVal,MATCH("aei|"&amp;$F15&amp;"|"&amp;$D15,ElaKey,0),MATCH(Settings!$C$6,ElaGroup,0))</f>
        <v/>
      </c>
      <c r="S15" s="16">
        <f>(1/(1+$R15))^(1+$P15)</f>
        <v/>
      </c>
      <c r="T15" s="23">
        <f>$Q15*(1+$P15)</f>
        <v/>
      </c>
      <c r="U15" s="14">
        <f>INDEX(Inputs_prices!$E$7:$E$18,MATCH($I15,Inputs_prices!$A$7:$A$18,0))</f>
        <v/>
      </c>
      <c r="V15" s="13">
        <f>INDEX(Inputs_prices!$R$7:$R$18,MATCH($I15,Inputs_prices!$A$7:$A$18,0))</f>
        <v/>
      </c>
      <c r="W15" s="16">
        <f>INDEX(EFVal,MATCH(Settings!$C$4&amp;"|"&amp;$B15&amp;"|"&amp;$J15,EFKey,0))</f>
        <v/>
      </c>
      <c r="X15" s="40">
        <f>INDEX(ConsVal,MATCH(Settings!$C$4&amp;"|"&amp;Settings!$C$7&amp;"|"&amp;$C15&amp;"|"&amp;$B15,ConsKey,0))</f>
        <v/>
      </c>
    </row>
    <row r="16">
      <c r="A16" s="14">
        <f>$B16&amp;"|"&amp;$C16</f>
        <v/>
      </c>
      <c r="B16" s="21" t="inlineStr">
        <is>
          <t>die</t>
        </is>
      </c>
      <c r="C16" s="21" t="inlineStr">
        <is>
          <t>ral</t>
        </is>
      </c>
      <c r="D16" s="14">
        <f>INDEX(Mapping!$D$5:$D$20,MATCH($C16,SubKey,0))</f>
        <v/>
      </c>
      <c r="E16" s="14">
        <f>INDEX(Mapping!$C$30:$C$37,MATCH($B16,FuelKey,0))</f>
        <v/>
      </c>
      <c r="F16" s="14">
        <f>INDEX(Mapping!$D$30:$D$37,MATCH($B16,FuelKey,0))</f>
        <v/>
      </c>
      <c r="G16" s="14">
        <f>INDEX(Mapping!$E$30:$E$37,MATCH($B16,FuelKey,0))</f>
        <v/>
      </c>
      <c r="H16" s="14">
        <f>INDEX(Mapping!$F$5:$F$20,MATCH($C16,SubKey,0))</f>
        <v/>
      </c>
      <c r="I16" s="14">
        <f>$B16&amp;"."&amp;IF($G16="sub",$H16,"all")</f>
        <v/>
      </c>
      <c r="J16" s="14">
        <f>INDEX(Mapping!$E$5:$E$20,MATCH($C16,SubKey,0))</f>
        <v/>
      </c>
      <c r="K16" s="14">
        <f>INDEX(Mapping!$G$30:$G$37,MATCH($B16,FuelKey,0))</f>
        <v/>
      </c>
      <c r="L16" s="14">
        <f>INDEX(Mapping!$H$30:$H$37,MATCH($B16,FuelKey,0))</f>
        <v/>
      </c>
      <c r="M16" s="14">
        <f>INDEX(Mapping!$H$5:$H$20,MATCH($C16,SubKey,0))</f>
        <v/>
      </c>
      <c r="N16" s="14">
        <f>INDEX(Mapping!$E$50:$E$63,MATCH($I16,Mapping!$A$50:$A$63,0))</f>
        <v/>
      </c>
      <c r="O16" s="23">
        <f>INDEX(ElaVal,MATCH("inc|"&amp;$E16&amp;"|"&amp;$D16,ElaKey,0),MATCH(Settings!$C$6,ElaGroup,0))</f>
        <v/>
      </c>
      <c r="P16" s="23">
        <f>INDEX(ElaVal,MATCH("usg|"&amp;$E16&amp;"|"&amp;$D16,ElaKey,0),MATCH(Settings!$C$6,ElaGroup,0))</f>
        <v/>
      </c>
      <c r="Q16" s="23">
        <f>INDEX(ElaVal,MATCH("eff|"&amp;$E16&amp;"|"&amp;$D16,ElaKey,0),MATCH(Settings!$C$6,ElaGroup,0))</f>
        <v/>
      </c>
      <c r="R16" s="13">
        <f>INDEX(ElaVal,MATCH("aei|"&amp;$F16&amp;"|"&amp;$D16,ElaKey,0),MATCH(Settings!$C$6,ElaGroup,0))</f>
        <v/>
      </c>
      <c r="S16" s="16">
        <f>(1/(1+$R16))^(1+$P16)</f>
        <v/>
      </c>
      <c r="T16" s="23">
        <f>$Q16*(1+$P16)</f>
        <v/>
      </c>
      <c r="U16" s="14">
        <f>INDEX(Inputs_prices!$E$7:$E$18,MATCH($I16,Inputs_prices!$A$7:$A$18,0))</f>
        <v/>
      </c>
      <c r="V16" s="13">
        <f>INDEX(Inputs_prices!$R$7:$R$18,MATCH($I16,Inputs_prices!$A$7:$A$18,0))</f>
        <v/>
      </c>
      <c r="W16" s="16">
        <f>INDEX(EFVal,MATCH(Settings!$C$4&amp;"|"&amp;$B16&amp;"|"&amp;$J16,EFKey,0))</f>
        <v/>
      </c>
      <c r="X16" s="40">
        <f>INDEX(ConsVal,MATCH(Settings!$C$4&amp;"|"&amp;Settings!$C$7&amp;"|"&amp;$C16&amp;"|"&amp;$B16,ConsKey,0))</f>
        <v/>
      </c>
    </row>
    <row r="17">
      <c r="A17" s="14">
        <f>$B17&amp;"|"&amp;$C17</f>
        <v/>
      </c>
      <c r="B17" s="21" t="inlineStr">
        <is>
          <t>lpg</t>
        </is>
      </c>
      <c r="C17" s="21" t="inlineStr">
        <is>
          <t>ral</t>
        </is>
      </c>
      <c r="D17" s="14">
        <f>INDEX(Mapping!$D$5:$D$20,MATCH($C17,SubKey,0))</f>
        <v/>
      </c>
      <c r="E17" s="14">
        <f>INDEX(Mapping!$C$30:$C$37,MATCH($B17,FuelKey,0))</f>
        <v/>
      </c>
      <c r="F17" s="14">
        <f>INDEX(Mapping!$D$30:$D$37,MATCH($B17,FuelKey,0))</f>
        <v/>
      </c>
      <c r="G17" s="14">
        <f>INDEX(Mapping!$E$30:$E$37,MATCH($B17,FuelKey,0))</f>
        <v/>
      </c>
      <c r="H17" s="14">
        <f>INDEX(Mapping!$F$5:$F$20,MATCH($C17,SubKey,0))</f>
        <v/>
      </c>
      <c r="I17" s="14">
        <f>$B17&amp;"."&amp;IF($G17="sub",$H17,"all")</f>
        <v/>
      </c>
      <c r="J17" s="14">
        <f>INDEX(Mapping!$E$5:$E$20,MATCH($C17,SubKey,0))</f>
        <v/>
      </c>
      <c r="K17" s="14">
        <f>INDEX(Mapping!$G$30:$G$37,MATCH($B17,FuelKey,0))</f>
        <v/>
      </c>
      <c r="L17" s="14">
        <f>INDEX(Mapping!$H$30:$H$37,MATCH($B17,FuelKey,0))</f>
        <v/>
      </c>
      <c r="M17" s="14">
        <f>INDEX(Mapping!$H$5:$H$20,MATCH($C17,SubKey,0))</f>
        <v/>
      </c>
      <c r="N17" s="14">
        <f>INDEX(Mapping!$E$50:$E$63,MATCH($I17,Mapping!$A$50:$A$63,0))</f>
        <v/>
      </c>
      <c r="O17" s="23">
        <f>INDEX(ElaVal,MATCH("inc|"&amp;$E17&amp;"|"&amp;$D17,ElaKey,0),MATCH(Settings!$C$6,ElaGroup,0))</f>
        <v/>
      </c>
      <c r="P17" s="23">
        <f>INDEX(ElaVal,MATCH("usg|"&amp;$E17&amp;"|"&amp;$D17,ElaKey,0),MATCH(Settings!$C$6,ElaGroup,0))</f>
        <v/>
      </c>
      <c r="Q17" s="23">
        <f>INDEX(ElaVal,MATCH("eff|"&amp;$E17&amp;"|"&amp;$D17,ElaKey,0),MATCH(Settings!$C$6,ElaGroup,0))</f>
        <v/>
      </c>
      <c r="R17" s="13">
        <f>INDEX(ElaVal,MATCH("aei|"&amp;$F17&amp;"|"&amp;$D17,ElaKey,0),MATCH(Settings!$C$6,ElaGroup,0))</f>
        <v/>
      </c>
      <c r="S17" s="16">
        <f>(1/(1+$R17))^(1+$P17)</f>
        <v/>
      </c>
      <c r="T17" s="23">
        <f>$Q17*(1+$P17)</f>
        <v/>
      </c>
      <c r="U17" s="14">
        <f>INDEX(Inputs_prices!$E$7:$E$18,MATCH($I17,Inputs_prices!$A$7:$A$18,0))</f>
        <v/>
      </c>
      <c r="V17" s="13">
        <f>INDEX(Inputs_prices!$R$7:$R$18,MATCH($I17,Inputs_prices!$A$7:$A$18,0))</f>
        <v/>
      </c>
      <c r="W17" s="16">
        <f>INDEX(EFVal,MATCH(Settings!$C$4&amp;"|"&amp;$B17&amp;"|"&amp;$J17,EFKey,0))</f>
        <v/>
      </c>
      <c r="X17" s="40">
        <f>INDEX(ConsVal,MATCH(Settings!$C$4&amp;"|"&amp;Settings!$C$7&amp;"|"&amp;$C17&amp;"|"&amp;$B17,ConsKey,0))</f>
        <v/>
      </c>
    </row>
    <row r="18">
      <c r="A18" s="14">
        <f>$B18&amp;"|"&amp;$C18</f>
        <v/>
      </c>
      <c r="B18" s="21" t="inlineStr">
        <is>
          <t>ker</t>
        </is>
      </c>
      <c r="C18" s="21" t="inlineStr">
        <is>
          <t>ral</t>
        </is>
      </c>
      <c r="D18" s="14">
        <f>INDEX(Mapping!$D$5:$D$20,MATCH($C18,SubKey,0))</f>
        <v/>
      </c>
      <c r="E18" s="14">
        <f>INDEX(Mapping!$C$30:$C$37,MATCH($B18,FuelKey,0))</f>
        <v/>
      </c>
      <c r="F18" s="14">
        <f>INDEX(Mapping!$D$30:$D$37,MATCH($B18,FuelKey,0))</f>
        <v/>
      </c>
      <c r="G18" s="14">
        <f>INDEX(Mapping!$E$30:$E$37,MATCH($B18,FuelKey,0))</f>
        <v/>
      </c>
      <c r="H18" s="14">
        <f>INDEX(Mapping!$F$5:$F$20,MATCH($C18,SubKey,0))</f>
        <v/>
      </c>
      <c r="I18" s="14">
        <f>$B18&amp;"."&amp;IF($G18="sub",$H18,"all")</f>
        <v/>
      </c>
      <c r="J18" s="14">
        <f>INDEX(Mapping!$E$5:$E$20,MATCH($C18,SubKey,0))</f>
        <v/>
      </c>
      <c r="K18" s="14">
        <f>INDEX(Mapping!$G$30:$G$37,MATCH($B18,FuelKey,0))</f>
        <v/>
      </c>
      <c r="L18" s="14">
        <f>INDEX(Mapping!$H$30:$H$37,MATCH($B18,FuelKey,0))</f>
        <v/>
      </c>
      <c r="M18" s="14">
        <f>INDEX(Mapping!$H$5:$H$20,MATCH($C18,SubKey,0))</f>
        <v/>
      </c>
      <c r="N18" s="14">
        <f>INDEX(Mapping!$E$50:$E$63,MATCH($I18,Mapping!$A$50:$A$63,0))</f>
        <v/>
      </c>
      <c r="O18" s="23">
        <f>INDEX(ElaVal,MATCH("inc|"&amp;$E18&amp;"|"&amp;$D18,ElaKey,0),MATCH(Settings!$C$6,ElaGroup,0))</f>
        <v/>
      </c>
      <c r="P18" s="23">
        <f>INDEX(ElaVal,MATCH("usg|"&amp;$E18&amp;"|"&amp;$D18,ElaKey,0),MATCH(Settings!$C$6,ElaGroup,0))</f>
        <v/>
      </c>
      <c r="Q18" s="23">
        <f>INDEX(ElaVal,MATCH("eff|"&amp;$E18&amp;"|"&amp;$D18,ElaKey,0),MATCH(Settings!$C$6,ElaGroup,0))</f>
        <v/>
      </c>
      <c r="R18" s="13">
        <f>INDEX(ElaVal,MATCH("aei|"&amp;$F18&amp;"|"&amp;$D18,ElaKey,0),MATCH(Settings!$C$6,ElaGroup,0))</f>
        <v/>
      </c>
      <c r="S18" s="16">
        <f>(1/(1+$R18))^(1+$P18)</f>
        <v/>
      </c>
      <c r="T18" s="23">
        <f>$Q18*(1+$P18)</f>
        <v/>
      </c>
      <c r="U18" s="14">
        <f>INDEX(Inputs_prices!$E$7:$E$18,MATCH($I18,Inputs_prices!$A$7:$A$18,0))</f>
        <v/>
      </c>
      <c r="V18" s="13">
        <f>INDEX(Inputs_prices!$R$7:$R$18,MATCH($I18,Inputs_prices!$A$7:$A$18,0))</f>
        <v/>
      </c>
      <c r="W18" s="16">
        <f>INDEX(EFVal,MATCH(Settings!$C$4&amp;"|"&amp;$B18&amp;"|"&amp;$J18,EFKey,0))</f>
        <v/>
      </c>
      <c r="X18" s="40">
        <f>INDEX(ConsVal,MATCH(Settings!$C$4&amp;"|"&amp;Settings!$C$7&amp;"|"&amp;$C18&amp;"|"&amp;$B18,ConsKey,0))</f>
        <v/>
      </c>
    </row>
    <row r="19">
      <c r="A19" s="14">
        <f>$B19&amp;"|"&amp;$C19</f>
        <v/>
      </c>
      <c r="B19" s="21" t="inlineStr">
        <is>
          <t>oop</t>
        </is>
      </c>
      <c r="C19" s="21" t="inlineStr">
        <is>
          <t>ral</t>
        </is>
      </c>
      <c r="D19" s="14">
        <f>INDEX(Mapping!$D$5:$D$20,MATCH($C19,SubKey,0))</f>
        <v/>
      </c>
      <c r="E19" s="14">
        <f>INDEX(Mapping!$C$30:$C$37,MATCH($B19,FuelKey,0))</f>
        <v/>
      </c>
      <c r="F19" s="14">
        <f>INDEX(Mapping!$D$30:$D$37,MATCH($B19,FuelKey,0))</f>
        <v/>
      </c>
      <c r="G19" s="14">
        <f>INDEX(Mapping!$E$30:$E$37,MATCH($B19,FuelKey,0))</f>
        <v/>
      </c>
      <c r="H19" s="14">
        <f>INDEX(Mapping!$F$5:$F$20,MATCH($C19,SubKey,0))</f>
        <v/>
      </c>
      <c r="I19" s="14">
        <f>$B19&amp;"."&amp;IF($G19="sub",$H19,"all")</f>
        <v/>
      </c>
      <c r="J19" s="14">
        <f>INDEX(Mapping!$E$5:$E$20,MATCH($C19,SubKey,0))</f>
        <v/>
      </c>
      <c r="K19" s="14">
        <f>INDEX(Mapping!$G$30:$G$37,MATCH($B19,FuelKey,0))</f>
        <v/>
      </c>
      <c r="L19" s="14">
        <f>INDEX(Mapping!$H$30:$H$37,MATCH($B19,FuelKey,0))</f>
        <v/>
      </c>
      <c r="M19" s="14">
        <f>INDEX(Mapping!$H$5:$H$20,MATCH($C19,SubKey,0))</f>
        <v/>
      </c>
      <c r="N19" s="14">
        <f>INDEX(Mapping!$E$50:$E$63,MATCH($I19,Mapping!$A$50:$A$63,0))</f>
        <v/>
      </c>
      <c r="O19" s="23">
        <f>INDEX(ElaVal,MATCH("inc|"&amp;$E19&amp;"|"&amp;$D19,ElaKey,0),MATCH(Settings!$C$6,ElaGroup,0))</f>
        <v/>
      </c>
      <c r="P19" s="23">
        <f>INDEX(ElaVal,MATCH("usg|"&amp;$E19&amp;"|"&amp;$D19,ElaKey,0),MATCH(Settings!$C$6,ElaGroup,0))</f>
        <v/>
      </c>
      <c r="Q19" s="23">
        <f>INDEX(ElaVal,MATCH("eff|"&amp;$E19&amp;"|"&amp;$D19,ElaKey,0),MATCH(Settings!$C$6,ElaGroup,0))</f>
        <v/>
      </c>
      <c r="R19" s="13">
        <f>INDEX(ElaVal,MATCH("aei|"&amp;$F19&amp;"|"&amp;$D19,ElaKey,0),MATCH(Settings!$C$6,ElaGroup,0))</f>
        <v/>
      </c>
      <c r="S19" s="16">
        <f>(1/(1+$R19))^(1+$P19)</f>
        <v/>
      </c>
      <c r="T19" s="23">
        <f>$Q19*(1+$P19)</f>
        <v/>
      </c>
      <c r="U19" s="14">
        <f>INDEX(Inputs_prices!$E$7:$E$18,MATCH($I19,Inputs_prices!$A$7:$A$18,0))</f>
        <v/>
      </c>
      <c r="V19" s="13">
        <f>INDEX(Inputs_prices!$R$7:$R$18,MATCH($I19,Inputs_prices!$A$7:$A$18,0))</f>
        <v/>
      </c>
      <c r="W19" s="16">
        <f>INDEX(EFVal,MATCH(Settings!$C$4&amp;"|"&amp;$B19&amp;"|"&amp;$J19,EFKey,0))</f>
        <v/>
      </c>
      <c r="X19" s="40">
        <f>INDEX(ConsVal,MATCH(Settings!$C$4&amp;"|"&amp;Settings!$C$7&amp;"|"&amp;$C19&amp;"|"&amp;$B19,ConsKey,0))</f>
        <v/>
      </c>
    </row>
    <row r="20">
      <c r="A20" s="14">
        <f>$B20&amp;"|"&amp;$C20</f>
        <v/>
      </c>
      <c r="B20" s="21" t="inlineStr">
        <is>
          <t>bio</t>
        </is>
      </c>
      <c r="C20" s="21" t="inlineStr">
        <is>
          <t>ral</t>
        </is>
      </c>
      <c r="D20" s="14">
        <f>INDEX(Mapping!$D$5:$D$20,MATCH($C20,SubKey,0))</f>
        <v/>
      </c>
      <c r="E20" s="14">
        <f>INDEX(Mapping!$C$30:$C$37,MATCH($B20,FuelKey,0))</f>
        <v/>
      </c>
      <c r="F20" s="14">
        <f>INDEX(Mapping!$D$30:$D$37,MATCH($B20,FuelKey,0))</f>
        <v/>
      </c>
      <c r="G20" s="14">
        <f>INDEX(Mapping!$E$30:$E$37,MATCH($B20,FuelKey,0))</f>
        <v/>
      </c>
      <c r="H20" s="14">
        <f>INDEX(Mapping!$F$5:$F$20,MATCH($C20,SubKey,0))</f>
        <v/>
      </c>
      <c r="I20" s="14">
        <f>$B20&amp;"."&amp;IF($G20="sub",$H20,"all")</f>
        <v/>
      </c>
      <c r="J20" s="14">
        <f>INDEX(Mapping!$E$5:$E$20,MATCH($C20,SubKey,0))</f>
        <v/>
      </c>
      <c r="K20" s="14">
        <f>INDEX(Mapping!$G$30:$G$37,MATCH($B20,FuelKey,0))</f>
        <v/>
      </c>
      <c r="L20" s="14">
        <f>INDEX(Mapping!$H$30:$H$37,MATCH($B20,FuelKey,0))</f>
        <v/>
      </c>
      <c r="M20" s="14">
        <f>INDEX(Mapping!$H$5:$H$20,MATCH($C20,SubKey,0))</f>
        <v/>
      </c>
      <c r="N20" s="14">
        <f>INDEX(Mapping!$E$50:$E$63,MATCH($I20,Mapping!$A$50:$A$63,0))</f>
        <v/>
      </c>
      <c r="O20" s="23">
        <f>INDEX(ElaVal,MATCH("inc|"&amp;$E20&amp;"|"&amp;$D20,ElaKey,0),MATCH(Settings!$C$6,ElaGroup,0))</f>
        <v/>
      </c>
      <c r="P20" s="23">
        <f>INDEX(ElaVal,MATCH("usg|"&amp;$E20&amp;"|"&amp;$D20,ElaKey,0),MATCH(Settings!$C$6,ElaGroup,0))</f>
        <v/>
      </c>
      <c r="Q20" s="23">
        <f>INDEX(ElaVal,MATCH("eff|"&amp;$E20&amp;"|"&amp;$D20,ElaKey,0),MATCH(Settings!$C$6,ElaGroup,0))</f>
        <v/>
      </c>
      <c r="R20" s="13">
        <f>INDEX(ElaVal,MATCH("aei|"&amp;$F20&amp;"|"&amp;$D20,ElaKey,0),MATCH(Settings!$C$6,ElaGroup,0))</f>
        <v/>
      </c>
      <c r="S20" s="16">
        <f>(1/(1+$R20))^(1+$P20)</f>
        <v/>
      </c>
      <c r="T20" s="23">
        <f>$Q20*(1+$P20)</f>
        <v/>
      </c>
      <c r="U20" s="14">
        <f>INDEX(Inputs_prices!$E$7:$E$18,MATCH($I20,Inputs_prices!$A$7:$A$18,0))</f>
        <v/>
      </c>
      <c r="V20" s="13">
        <f>INDEX(Inputs_prices!$R$7:$R$18,MATCH($I20,Inputs_prices!$A$7:$A$18,0))</f>
        <v/>
      </c>
      <c r="W20" s="16">
        <f>INDEX(EFVal,MATCH(Settings!$C$4&amp;"|"&amp;$B20&amp;"|"&amp;$J20,EFKey,0))</f>
        <v/>
      </c>
      <c r="X20" s="40">
        <f>INDEX(ConsVal,MATCH(Settings!$C$4&amp;"|"&amp;Settings!$C$7&amp;"|"&amp;$C20&amp;"|"&amp;$B20,ConsKey,0))</f>
        <v/>
      </c>
    </row>
    <row r="21">
      <c r="A21" s="14">
        <f>$B21&amp;"|"&amp;$C21</f>
        <v/>
      </c>
      <c r="B21" s="21" t="inlineStr">
        <is>
          <t>coa</t>
        </is>
      </c>
      <c r="C21" s="21" t="inlineStr">
        <is>
          <t>avi</t>
        </is>
      </c>
      <c r="D21" s="14">
        <f>INDEX(Mapping!$D$5:$D$20,MATCH($C21,SubKey,0))</f>
        <v/>
      </c>
      <c r="E21" s="14">
        <f>INDEX(Mapping!$C$30:$C$37,MATCH($B21,FuelKey,0))</f>
        <v/>
      </c>
      <c r="F21" s="14">
        <f>INDEX(Mapping!$D$30:$D$37,MATCH($B21,FuelKey,0))</f>
        <v/>
      </c>
      <c r="G21" s="14">
        <f>INDEX(Mapping!$E$30:$E$37,MATCH($B21,FuelKey,0))</f>
        <v/>
      </c>
      <c r="H21" s="14">
        <f>INDEX(Mapping!$F$5:$F$20,MATCH($C21,SubKey,0))</f>
        <v/>
      </c>
      <c r="I21" s="14">
        <f>$B21&amp;"."&amp;IF($G21="sub",$H21,"all")</f>
        <v/>
      </c>
      <c r="J21" s="14">
        <f>INDEX(Mapping!$E$5:$E$20,MATCH($C21,SubKey,0))</f>
        <v/>
      </c>
      <c r="K21" s="14">
        <f>INDEX(Mapping!$G$30:$G$37,MATCH($B21,FuelKey,0))</f>
        <v/>
      </c>
      <c r="L21" s="14">
        <f>INDEX(Mapping!$H$30:$H$37,MATCH($B21,FuelKey,0))</f>
        <v/>
      </c>
      <c r="M21" s="14">
        <f>INDEX(Mapping!$H$5:$H$20,MATCH($C21,SubKey,0))</f>
        <v/>
      </c>
      <c r="N21" s="14">
        <f>INDEX(Mapping!$E$50:$E$63,MATCH($I21,Mapping!$A$50:$A$63,0))</f>
        <v/>
      </c>
      <c r="O21" s="23">
        <f>INDEX(ElaVal,MATCH("inc|"&amp;$E21&amp;"|"&amp;$D21,ElaKey,0),MATCH(Settings!$C$6,ElaGroup,0))</f>
        <v/>
      </c>
      <c r="P21" s="23">
        <f>INDEX(ElaVal,MATCH("usg|"&amp;$E21&amp;"|"&amp;$D21,ElaKey,0),MATCH(Settings!$C$6,ElaGroup,0))</f>
        <v/>
      </c>
      <c r="Q21" s="23">
        <f>INDEX(ElaVal,MATCH("eff|"&amp;$E21&amp;"|"&amp;$D21,ElaKey,0),MATCH(Settings!$C$6,ElaGroup,0))</f>
        <v/>
      </c>
      <c r="R21" s="13">
        <f>INDEX(ElaVal,MATCH("aei|"&amp;$F21&amp;"|"&amp;$D21,ElaKey,0),MATCH(Settings!$C$6,ElaGroup,0))</f>
        <v/>
      </c>
      <c r="S21" s="16">
        <f>(1/(1+$R21))^(1+$P21)</f>
        <v/>
      </c>
      <c r="T21" s="23">
        <f>$Q21*(1+$P21)</f>
        <v/>
      </c>
      <c r="U21" s="14">
        <f>INDEX(Inputs_prices!$E$7:$E$18,MATCH($I21,Inputs_prices!$A$7:$A$18,0))</f>
        <v/>
      </c>
      <c r="V21" s="13">
        <f>INDEX(Inputs_prices!$R$7:$R$18,MATCH($I21,Inputs_prices!$A$7:$A$18,0))</f>
        <v/>
      </c>
      <c r="W21" s="16">
        <f>INDEX(EFVal,MATCH(Settings!$C$4&amp;"|"&amp;$B21&amp;"|"&amp;$J21,EFKey,0))</f>
        <v/>
      </c>
      <c r="X21" s="40">
        <f>INDEX(ConsVal,MATCH(Settings!$C$4&amp;"|"&amp;Settings!$C$7&amp;"|"&amp;$C21&amp;"|"&amp;$B21,ConsKey,0))</f>
        <v/>
      </c>
    </row>
    <row r="22">
      <c r="A22" s="14">
        <f>$B22&amp;"|"&amp;$C22</f>
        <v/>
      </c>
      <c r="B22" s="21" t="inlineStr">
        <is>
          <t>nga</t>
        </is>
      </c>
      <c r="C22" s="21" t="inlineStr">
        <is>
          <t>avi</t>
        </is>
      </c>
      <c r="D22" s="14">
        <f>INDEX(Mapping!$D$5:$D$20,MATCH($C22,SubKey,0))</f>
        <v/>
      </c>
      <c r="E22" s="14">
        <f>INDEX(Mapping!$C$30:$C$37,MATCH($B22,FuelKey,0))</f>
        <v/>
      </c>
      <c r="F22" s="14">
        <f>INDEX(Mapping!$D$30:$D$37,MATCH($B22,FuelKey,0))</f>
        <v/>
      </c>
      <c r="G22" s="14">
        <f>INDEX(Mapping!$E$30:$E$37,MATCH($B22,FuelKey,0))</f>
        <v/>
      </c>
      <c r="H22" s="14">
        <f>INDEX(Mapping!$F$5:$F$20,MATCH($C22,SubKey,0))</f>
        <v/>
      </c>
      <c r="I22" s="14">
        <f>$B22&amp;"."&amp;IF($G22="sub",$H22,"all")</f>
        <v/>
      </c>
      <c r="J22" s="14">
        <f>INDEX(Mapping!$E$5:$E$20,MATCH($C22,SubKey,0))</f>
        <v/>
      </c>
      <c r="K22" s="14">
        <f>INDEX(Mapping!$G$30:$G$37,MATCH($B22,FuelKey,0))</f>
        <v/>
      </c>
      <c r="L22" s="14">
        <f>INDEX(Mapping!$H$30:$H$37,MATCH($B22,FuelKey,0))</f>
        <v/>
      </c>
      <c r="M22" s="14">
        <f>INDEX(Mapping!$H$5:$H$20,MATCH($C22,SubKey,0))</f>
        <v/>
      </c>
      <c r="N22" s="14">
        <f>INDEX(Mapping!$E$50:$E$63,MATCH($I22,Mapping!$A$50:$A$63,0))</f>
        <v/>
      </c>
      <c r="O22" s="23">
        <f>INDEX(ElaVal,MATCH("inc|"&amp;$E22&amp;"|"&amp;$D22,ElaKey,0),MATCH(Settings!$C$6,ElaGroup,0))</f>
        <v/>
      </c>
      <c r="P22" s="23">
        <f>INDEX(ElaVal,MATCH("usg|"&amp;$E22&amp;"|"&amp;$D22,ElaKey,0),MATCH(Settings!$C$6,ElaGroup,0))</f>
        <v/>
      </c>
      <c r="Q22" s="23">
        <f>INDEX(ElaVal,MATCH("eff|"&amp;$E22&amp;"|"&amp;$D22,ElaKey,0),MATCH(Settings!$C$6,ElaGroup,0))</f>
        <v/>
      </c>
      <c r="R22" s="13">
        <f>INDEX(ElaVal,MATCH("aei|"&amp;$F22&amp;"|"&amp;$D22,ElaKey,0),MATCH(Settings!$C$6,ElaGroup,0))</f>
        <v/>
      </c>
      <c r="S22" s="16">
        <f>(1/(1+$R22))^(1+$P22)</f>
        <v/>
      </c>
      <c r="T22" s="23">
        <f>$Q22*(1+$P22)</f>
        <v/>
      </c>
      <c r="U22" s="14">
        <f>INDEX(Inputs_prices!$E$7:$E$18,MATCH($I22,Inputs_prices!$A$7:$A$18,0))</f>
        <v/>
      </c>
      <c r="V22" s="13">
        <f>INDEX(Inputs_prices!$R$7:$R$18,MATCH($I22,Inputs_prices!$A$7:$A$18,0))</f>
        <v/>
      </c>
      <c r="W22" s="16">
        <f>INDEX(EFVal,MATCH(Settings!$C$4&amp;"|"&amp;$B22&amp;"|"&amp;$J22,EFKey,0))</f>
        <v/>
      </c>
      <c r="X22" s="40">
        <f>INDEX(ConsVal,MATCH(Settings!$C$4&amp;"|"&amp;Settings!$C$7&amp;"|"&amp;$C22&amp;"|"&amp;$B22,ConsKey,0))</f>
        <v/>
      </c>
    </row>
    <row r="23">
      <c r="A23" s="14">
        <f>$B23&amp;"|"&amp;$C23</f>
        <v/>
      </c>
      <c r="B23" s="21" t="inlineStr">
        <is>
          <t>gso</t>
        </is>
      </c>
      <c r="C23" s="21" t="inlineStr">
        <is>
          <t>avi</t>
        </is>
      </c>
      <c r="D23" s="14">
        <f>INDEX(Mapping!$D$5:$D$20,MATCH($C23,SubKey,0))</f>
        <v/>
      </c>
      <c r="E23" s="14">
        <f>INDEX(Mapping!$C$30:$C$37,MATCH($B23,FuelKey,0))</f>
        <v/>
      </c>
      <c r="F23" s="14">
        <f>INDEX(Mapping!$D$30:$D$37,MATCH($B23,FuelKey,0))</f>
        <v/>
      </c>
      <c r="G23" s="14">
        <f>INDEX(Mapping!$E$30:$E$37,MATCH($B23,FuelKey,0))</f>
        <v/>
      </c>
      <c r="H23" s="14">
        <f>INDEX(Mapping!$F$5:$F$20,MATCH($C23,SubKey,0))</f>
        <v/>
      </c>
      <c r="I23" s="14">
        <f>$B23&amp;"."&amp;IF($G23="sub",$H23,"all")</f>
        <v/>
      </c>
      <c r="J23" s="14">
        <f>INDEX(Mapping!$E$5:$E$20,MATCH($C23,SubKey,0))</f>
        <v/>
      </c>
      <c r="K23" s="14">
        <f>INDEX(Mapping!$G$30:$G$37,MATCH($B23,FuelKey,0))</f>
        <v/>
      </c>
      <c r="L23" s="14">
        <f>INDEX(Mapping!$H$30:$H$37,MATCH($B23,FuelKey,0))</f>
        <v/>
      </c>
      <c r="M23" s="14">
        <f>INDEX(Mapping!$H$5:$H$20,MATCH($C23,SubKey,0))</f>
        <v/>
      </c>
      <c r="N23" s="14">
        <f>INDEX(Mapping!$E$50:$E$63,MATCH($I23,Mapping!$A$50:$A$63,0))</f>
        <v/>
      </c>
      <c r="O23" s="23">
        <f>INDEX(ElaVal,MATCH("inc|"&amp;$E23&amp;"|"&amp;$D23,ElaKey,0),MATCH(Settings!$C$6,ElaGroup,0))</f>
        <v/>
      </c>
      <c r="P23" s="23">
        <f>INDEX(ElaVal,MATCH("usg|"&amp;$E23&amp;"|"&amp;$D23,ElaKey,0),MATCH(Settings!$C$6,ElaGroup,0))</f>
        <v/>
      </c>
      <c r="Q23" s="23">
        <f>INDEX(ElaVal,MATCH("eff|"&amp;$E23&amp;"|"&amp;$D23,ElaKey,0),MATCH(Settings!$C$6,ElaGroup,0))</f>
        <v/>
      </c>
      <c r="R23" s="13">
        <f>INDEX(ElaVal,MATCH("aei|"&amp;$F23&amp;"|"&amp;$D23,ElaKey,0),MATCH(Settings!$C$6,ElaGroup,0))</f>
        <v/>
      </c>
      <c r="S23" s="16">
        <f>(1/(1+$R23))^(1+$P23)</f>
        <v/>
      </c>
      <c r="T23" s="23">
        <f>$Q23*(1+$P23)</f>
        <v/>
      </c>
      <c r="U23" s="14">
        <f>INDEX(Inputs_prices!$E$7:$E$18,MATCH($I23,Inputs_prices!$A$7:$A$18,0))</f>
        <v/>
      </c>
      <c r="V23" s="13">
        <f>INDEX(Inputs_prices!$R$7:$R$18,MATCH($I23,Inputs_prices!$A$7:$A$18,0))</f>
        <v/>
      </c>
      <c r="W23" s="16">
        <f>INDEX(EFVal,MATCH(Settings!$C$4&amp;"|"&amp;$B23&amp;"|"&amp;$J23,EFKey,0))</f>
        <v/>
      </c>
      <c r="X23" s="40">
        <f>INDEX(ConsVal,MATCH(Settings!$C$4&amp;"|"&amp;Settings!$C$7&amp;"|"&amp;$C23&amp;"|"&amp;$B23,ConsKey,0))</f>
        <v/>
      </c>
    </row>
    <row r="24">
      <c r="A24" s="14">
        <f>$B24&amp;"|"&amp;$C24</f>
        <v/>
      </c>
      <c r="B24" s="21" t="inlineStr">
        <is>
          <t>die</t>
        </is>
      </c>
      <c r="C24" s="21" t="inlineStr">
        <is>
          <t>avi</t>
        </is>
      </c>
      <c r="D24" s="14">
        <f>INDEX(Mapping!$D$5:$D$20,MATCH($C24,SubKey,0))</f>
        <v/>
      </c>
      <c r="E24" s="14">
        <f>INDEX(Mapping!$C$30:$C$37,MATCH($B24,FuelKey,0))</f>
        <v/>
      </c>
      <c r="F24" s="14">
        <f>INDEX(Mapping!$D$30:$D$37,MATCH($B24,FuelKey,0))</f>
        <v/>
      </c>
      <c r="G24" s="14">
        <f>INDEX(Mapping!$E$30:$E$37,MATCH($B24,FuelKey,0))</f>
        <v/>
      </c>
      <c r="H24" s="14">
        <f>INDEX(Mapping!$F$5:$F$20,MATCH($C24,SubKey,0))</f>
        <v/>
      </c>
      <c r="I24" s="14">
        <f>$B24&amp;"."&amp;IF($G24="sub",$H24,"all")</f>
        <v/>
      </c>
      <c r="J24" s="14">
        <f>INDEX(Mapping!$E$5:$E$20,MATCH($C24,SubKey,0))</f>
        <v/>
      </c>
      <c r="K24" s="14">
        <f>INDEX(Mapping!$G$30:$G$37,MATCH($B24,FuelKey,0))</f>
        <v/>
      </c>
      <c r="L24" s="14">
        <f>INDEX(Mapping!$H$30:$H$37,MATCH($B24,FuelKey,0))</f>
        <v/>
      </c>
      <c r="M24" s="14">
        <f>INDEX(Mapping!$H$5:$H$20,MATCH($C24,SubKey,0))</f>
        <v/>
      </c>
      <c r="N24" s="14">
        <f>INDEX(Mapping!$E$50:$E$63,MATCH($I24,Mapping!$A$50:$A$63,0))</f>
        <v/>
      </c>
      <c r="O24" s="23">
        <f>INDEX(ElaVal,MATCH("inc|"&amp;$E24&amp;"|"&amp;$D24,ElaKey,0),MATCH(Settings!$C$6,ElaGroup,0))</f>
        <v/>
      </c>
      <c r="P24" s="23">
        <f>INDEX(ElaVal,MATCH("usg|"&amp;$E24&amp;"|"&amp;$D24,ElaKey,0),MATCH(Settings!$C$6,ElaGroup,0))</f>
        <v/>
      </c>
      <c r="Q24" s="23">
        <f>INDEX(ElaVal,MATCH("eff|"&amp;$E24&amp;"|"&amp;$D24,ElaKey,0),MATCH(Settings!$C$6,ElaGroup,0))</f>
        <v/>
      </c>
      <c r="R24" s="13">
        <f>INDEX(ElaVal,MATCH("aei|"&amp;$F24&amp;"|"&amp;$D24,ElaKey,0),MATCH(Settings!$C$6,ElaGroup,0))</f>
        <v/>
      </c>
      <c r="S24" s="16">
        <f>(1/(1+$R24))^(1+$P24)</f>
        <v/>
      </c>
      <c r="T24" s="23">
        <f>$Q24*(1+$P24)</f>
        <v/>
      </c>
      <c r="U24" s="14">
        <f>INDEX(Inputs_prices!$E$7:$E$18,MATCH($I24,Inputs_prices!$A$7:$A$18,0))</f>
        <v/>
      </c>
      <c r="V24" s="13">
        <f>INDEX(Inputs_prices!$R$7:$R$18,MATCH($I24,Inputs_prices!$A$7:$A$18,0))</f>
        <v/>
      </c>
      <c r="W24" s="16">
        <f>INDEX(EFVal,MATCH(Settings!$C$4&amp;"|"&amp;$B24&amp;"|"&amp;$J24,EFKey,0))</f>
        <v/>
      </c>
      <c r="X24" s="40">
        <f>INDEX(ConsVal,MATCH(Settings!$C$4&amp;"|"&amp;Settings!$C$7&amp;"|"&amp;$C24&amp;"|"&amp;$B24,ConsKey,0))</f>
        <v/>
      </c>
    </row>
    <row r="25">
      <c r="A25" s="14">
        <f>$B25&amp;"|"&amp;$C25</f>
        <v/>
      </c>
      <c r="B25" s="21" t="inlineStr">
        <is>
          <t>lpg</t>
        </is>
      </c>
      <c r="C25" s="21" t="inlineStr">
        <is>
          <t>avi</t>
        </is>
      </c>
      <c r="D25" s="14">
        <f>INDEX(Mapping!$D$5:$D$20,MATCH($C25,SubKey,0))</f>
        <v/>
      </c>
      <c r="E25" s="14">
        <f>INDEX(Mapping!$C$30:$C$37,MATCH($B25,FuelKey,0))</f>
        <v/>
      </c>
      <c r="F25" s="14">
        <f>INDEX(Mapping!$D$30:$D$37,MATCH($B25,FuelKey,0))</f>
        <v/>
      </c>
      <c r="G25" s="14">
        <f>INDEX(Mapping!$E$30:$E$37,MATCH($B25,FuelKey,0))</f>
        <v/>
      </c>
      <c r="H25" s="14">
        <f>INDEX(Mapping!$F$5:$F$20,MATCH($C25,SubKey,0))</f>
        <v/>
      </c>
      <c r="I25" s="14">
        <f>$B25&amp;"."&amp;IF($G25="sub",$H25,"all")</f>
        <v/>
      </c>
      <c r="J25" s="14">
        <f>INDEX(Mapping!$E$5:$E$20,MATCH($C25,SubKey,0))</f>
        <v/>
      </c>
      <c r="K25" s="14">
        <f>INDEX(Mapping!$G$30:$G$37,MATCH($B25,FuelKey,0))</f>
        <v/>
      </c>
      <c r="L25" s="14">
        <f>INDEX(Mapping!$H$30:$H$37,MATCH($B25,FuelKey,0))</f>
        <v/>
      </c>
      <c r="M25" s="14">
        <f>INDEX(Mapping!$H$5:$H$20,MATCH($C25,SubKey,0))</f>
        <v/>
      </c>
      <c r="N25" s="14">
        <f>INDEX(Mapping!$E$50:$E$63,MATCH($I25,Mapping!$A$50:$A$63,0))</f>
        <v/>
      </c>
      <c r="O25" s="23">
        <f>INDEX(ElaVal,MATCH("inc|"&amp;$E25&amp;"|"&amp;$D25,ElaKey,0),MATCH(Settings!$C$6,ElaGroup,0))</f>
        <v/>
      </c>
      <c r="P25" s="23">
        <f>INDEX(ElaVal,MATCH("usg|"&amp;$E25&amp;"|"&amp;$D25,ElaKey,0),MATCH(Settings!$C$6,ElaGroup,0))</f>
        <v/>
      </c>
      <c r="Q25" s="23">
        <f>INDEX(ElaVal,MATCH("eff|"&amp;$E25&amp;"|"&amp;$D25,ElaKey,0),MATCH(Settings!$C$6,ElaGroup,0))</f>
        <v/>
      </c>
      <c r="R25" s="13">
        <f>INDEX(ElaVal,MATCH("aei|"&amp;$F25&amp;"|"&amp;$D25,ElaKey,0),MATCH(Settings!$C$6,ElaGroup,0))</f>
        <v/>
      </c>
      <c r="S25" s="16">
        <f>(1/(1+$R25))^(1+$P25)</f>
        <v/>
      </c>
      <c r="T25" s="23">
        <f>$Q25*(1+$P25)</f>
        <v/>
      </c>
      <c r="U25" s="14">
        <f>INDEX(Inputs_prices!$E$7:$E$18,MATCH($I25,Inputs_prices!$A$7:$A$18,0))</f>
        <v/>
      </c>
      <c r="V25" s="13">
        <f>INDEX(Inputs_prices!$R$7:$R$18,MATCH($I25,Inputs_prices!$A$7:$A$18,0))</f>
        <v/>
      </c>
      <c r="W25" s="16">
        <f>INDEX(EFVal,MATCH(Settings!$C$4&amp;"|"&amp;$B25&amp;"|"&amp;$J25,EFKey,0))</f>
        <v/>
      </c>
      <c r="X25" s="40">
        <f>INDEX(ConsVal,MATCH(Settings!$C$4&amp;"|"&amp;Settings!$C$7&amp;"|"&amp;$C25&amp;"|"&amp;$B25,ConsKey,0))</f>
        <v/>
      </c>
    </row>
    <row r="26">
      <c r="A26" s="14">
        <f>$B26&amp;"|"&amp;$C26</f>
        <v/>
      </c>
      <c r="B26" s="21" t="inlineStr">
        <is>
          <t>ker</t>
        </is>
      </c>
      <c r="C26" s="21" t="inlineStr">
        <is>
          <t>avi</t>
        </is>
      </c>
      <c r="D26" s="14">
        <f>INDEX(Mapping!$D$5:$D$20,MATCH($C26,SubKey,0))</f>
        <v/>
      </c>
      <c r="E26" s="14">
        <f>INDEX(Mapping!$C$30:$C$37,MATCH($B26,FuelKey,0))</f>
        <v/>
      </c>
      <c r="F26" s="14">
        <f>INDEX(Mapping!$D$30:$D$37,MATCH($B26,FuelKey,0))</f>
        <v/>
      </c>
      <c r="G26" s="14">
        <f>INDEX(Mapping!$E$30:$E$37,MATCH($B26,FuelKey,0))</f>
        <v/>
      </c>
      <c r="H26" s="14">
        <f>INDEX(Mapping!$F$5:$F$20,MATCH($C26,SubKey,0))</f>
        <v/>
      </c>
      <c r="I26" s="14">
        <f>$B26&amp;"."&amp;IF($G26="sub",$H26,"all")</f>
        <v/>
      </c>
      <c r="J26" s="14">
        <f>INDEX(Mapping!$E$5:$E$20,MATCH($C26,SubKey,0))</f>
        <v/>
      </c>
      <c r="K26" s="14">
        <f>INDEX(Mapping!$G$30:$G$37,MATCH($B26,FuelKey,0))</f>
        <v/>
      </c>
      <c r="L26" s="14">
        <f>INDEX(Mapping!$H$30:$H$37,MATCH($B26,FuelKey,0))</f>
        <v/>
      </c>
      <c r="M26" s="14">
        <f>INDEX(Mapping!$H$5:$H$20,MATCH($C26,SubKey,0))</f>
        <v/>
      </c>
      <c r="N26" s="14">
        <f>INDEX(Mapping!$E$50:$E$63,MATCH($I26,Mapping!$A$50:$A$63,0))</f>
        <v/>
      </c>
      <c r="O26" s="23">
        <f>INDEX(ElaVal,MATCH("inc|"&amp;$E26&amp;"|"&amp;$D26,ElaKey,0),MATCH(Settings!$C$6,ElaGroup,0))</f>
        <v/>
      </c>
      <c r="P26" s="23">
        <f>INDEX(ElaVal,MATCH("usg|"&amp;$E26&amp;"|"&amp;$D26,ElaKey,0),MATCH(Settings!$C$6,ElaGroup,0))</f>
        <v/>
      </c>
      <c r="Q26" s="23">
        <f>INDEX(ElaVal,MATCH("eff|"&amp;$E26&amp;"|"&amp;$D26,ElaKey,0),MATCH(Settings!$C$6,ElaGroup,0))</f>
        <v/>
      </c>
      <c r="R26" s="13">
        <f>INDEX(ElaVal,MATCH("aei|"&amp;$F26&amp;"|"&amp;$D26,ElaKey,0),MATCH(Settings!$C$6,ElaGroup,0))</f>
        <v/>
      </c>
      <c r="S26" s="16">
        <f>(1/(1+$R26))^(1+$P26)</f>
        <v/>
      </c>
      <c r="T26" s="23">
        <f>$Q26*(1+$P26)</f>
        <v/>
      </c>
      <c r="U26" s="14">
        <f>INDEX(Inputs_prices!$E$7:$E$18,MATCH($I26,Inputs_prices!$A$7:$A$18,0))</f>
        <v/>
      </c>
      <c r="V26" s="13">
        <f>INDEX(Inputs_prices!$R$7:$R$18,MATCH($I26,Inputs_prices!$A$7:$A$18,0))</f>
        <v/>
      </c>
      <c r="W26" s="16">
        <f>INDEX(EFVal,MATCH(Settings!$C$4&amp;"|"&amp;$B26&amp;"|"&amp;$J26,EFKey,0))</f>
        <v/>
      </c>
      <c r="X26" s="40">
        <f>INDEX(ConsVal,MATCH(Settings!$C$4&amp;"|"&amp;Settings!$C$7&amp;"|"&amp;$C26&amp;"|"&amp;$B26,ConsKey,0))</f>
        <v/>
      </c>
    </row>
    <row r="27">
      <c r="A27" s="14">
        <f>$B27&amp;"|"&amp;$C27</f>
        <v/>
      </c>
      <c r="B27" s="21" t="inlineStr">
        <is>
          <t>oop</t>
        </is>
      </c>
      <c r="C27" s="21" t="inlineStr">
        <is>
          <t>avi</t>
        </is>
      </c>
      <c r="D27" s="14">
        <f>INDEX(Mapping!$D$5:$D$20,MATCH($C27,SubKey,0))</f>
        <v/>
      </c>
      <c r="E27" s="14">
        <f>INDEX(Mapping!$C$30:$C$37,MATCH($B27,FuelKey,0))</f>
        <v/>
      </c>
      <c r="F27" s="14">
        <f>INDEX(Mapping!$D$30:$D$37,MATCH($B27,FuelKey,0))</f>
        <v/>
      </c>
      <c r="G27" s="14">
        <f>INDEX(Mapping!$E$30:$E$37,MATCH($B27,FuelKey,0))</f>
        <v/>
      </c>
      <c r="H27" s="14">
        <f>INDEX(Mapping!$F$5:$F$20,MATCH($C27,SubKey,0))</f>
        <v/>
      </c>
      <c r="I27" s="14">
        <f>$B27&amp;"."&amp;IF($G27="sub",$H27,"all")</f>
        <v/>
      </c>
      <c r="J27" s="14">
        <f>INDEX(Mapping!$E$5:$E$20,MATCH($C27,SubKey,0))</f>
        <v/>
      </c>
      <c r="K27" s="14">
        <f>INDEX(Mapping!$G$30:$G$37,MATCH($B27,FuelKey,0))</f>
        <v/>
      </c>
      <c r="L27" s="14">
        <f>INDEX(Mapping!$H$30:$H$37,MATCH($B27,FuelKey,0))</f>
        <v/>
      </c>
      <c r="M27" s="14">
        <f>INDEX(Mapping!$H$5:$H$20,MATCH($C27,SubKey,0))</f>
        <v/>
      </c>
      <c r="N27" s="14">
        <f>INDEX(Mapping!$E$50:$E$63,MATCH($I27,Mapping!$A$50:$A$63,0))</f>
        <v/>
      </c>
      <c r="O27" s="23">
        <f>INDEX(ElaVal,MATCH("inc|"&amp;$E27&amp;"|"&amp;$D27,ElaKey,0),MATCH(Settings!$C$6,ElaGroup,0))</f>
        <v/>
      </c>
      <c r="P27" s="23">
        <f>INDEX(ElaVal,MATCH("usg|"&amp;$E27&amp;"|"&amp;$D27,ElaKey,0),MATCH(Settings!$C$6,ElaGroup,0))</f>
        <v/>
      </c>
      <c r="Q27" s="23">
        <f>INDEX(ElaVal,MATCH("eff|"&amp;$E27&amp;"|"&amp;$D27,ElaKey,0),MATCH(Settings!$C$6,ElaGroup,0))</f>
        <v/>
      </c>
      <c r="R27" s="13">
        <f>INDEX(ElaVal,MATCH("aei|"&amp;$F27&amp;"|"&amp;$D27,ElaKey,0),MATCH(Settings!$C$6,ElaGroup,0))</f>
        <v/>
      </c>
      <c r="S27" s="16">
        <f>(1/(1+$R27))^(1+$P27)</f>
        <v/>
      </c>
      <c r="T27" s="23">
        <f>$Q27*(1+$P27)</f>
        <v/>
      </c>
      <c r="U27" s="14">
        <f>INDEX(Inputs_prices!$E$7:$E$18,MATCH($I27,Inputs_prices!$A$7:$A$18,0))</f>
        <v/>
      </c>
      <c r="V27" s="13">
        <f>INDEX(Inputs_prices!$R$7:$R$18,MATCH($I27,Inputs_prices!$A$7:$A$18,0))</f>
        <v/>
      </c>
      <c r="W27" s="16">
        <f>INDEX(EFVal,MATCH(Settings!$C$4&amp;"|"&amp;$B27&amp;"|"&amp;$J27,EFKey,0))</f>
        <v/>
      </c>
      <c r="X27" s="40">
        <f>INDEX(ConsVal,MATCH(Settings!$C$4&amp;"|"&amp;Settings!$C$7&amp;"|"&amp;$C27&amp;"|"&amp;$B27,ConsKey,0))</f>
        <v/>
      </c>
    </row>
    <row r="28">
      <c r="A28" s="14">
        <f>$B28&amp;"|"&amp;$C28</f>
        <v/>
      </c>
      <c r="B28" s="21" t="inlineStr">
        <is>
          <t>bio</t>
        </is>
      </c>
      <c r="C28" s="21" t="inlineStr">
        <is>
          <t>avi</t>
        </is>
      </c>
      <c r="D28" s="14">
        <f>INDEX(Mapping!$D$5:$D$20,MATCH($C28,SubKey,0))</f>
        <v/>
      </c>
      <c r="E28" s="14">
        <f>INDEX(Mapping!$C$30:$C$37,MATCH($B28,FuelKey,0))</f>
        <v/>
      </c>
      <c r="F28" s="14">
        <f>INDEX(Mapping!$D$30:$D$37,MATCH($B28,FuelKey,0))</f>
        <v/>
      </c>
      <c r="G28" s="14">
        <f>INDEX(Mapping!$E$30:$E$37,MATCH($B28,FuelKey,0))</f>
        <v/>
      </c>
      <c r="H28" s="14">
        <f>INDEX(Mapping!$F$5:$F$20,MATCH($C28,SubKey,0))</f>
        <v/>
      </c>
      <c r="I28" s="14">
        <f>$B28&amp;"."&amp;IF($G28="sub",$H28,"all")</f>
        <v/>
      </c>
      <c r="J28" s="14">
        <f>INDEX(Mapping!$E$5:$E$20,MATCH($C28,SubKey,0))</f>
        <v/>
      </c>
      <c r="K28" s="14">
        <f>INDEX(Mapping!$G$30:$G$37,MATCH($B28,FuelKey,0))</f>
        <v/>
      </c>
      <c r="L28" s="14">
        <f>INDEX(Mapping!$H$30:$H$37,MATCH($B28,FuelKey,0))</f>
        <v/>
      </c>
      <c r="M28" s="14">
        <f>INDEX(Mapping!$H$5:$H$20,MATCH($C28,SubKey,0))</f>
        <v/>
      </c>
      <c r="N28" s="14">
        <f>INDEX(Mapping!$E$50:$E$63,MATCH($I28,Mapping!$A$50:$A$63,0))</f>
        <v/>
      </c>
      <c r="O28" s="23">
        <f>INDEX(ElaVal,MATCH("inc|"&amp;$E28&amp;"|"&amp;$D28,ElaKey,0),MATCH(Settings!$C$6,ElaGroup,0))</f>
        <v/>
      </c>
      <c r="P28" s="23">
        <f>INDEX(ElaVal,MATCH("usg|"&amp;$E28&amp;"|"&amp;$D28,ElaKey,0),MATCH(Settings!$C$6,ElaGroup,0))</f>
        <v/>
      </c>
      <c r="Q28" s="23">
        <f>INDEX(ElaVal,MATCH("eff|"&amp;$E28&amp;"|"&amp;$D28,ElaKey,0),MATCH(Settings!$C$6,ElaGroup,0))</f>
        <v/>
      </c>
      <c r="R28" s="13">
        <f>INDEX(ElaVal,MATCH("aei|"&amp;$F28&amp;"|"&amp;$D28,ElaKey,0),MATCH(Settings!$C$6,ElaGroup,0))</f>
        <v/>
      </c>
      <c r="S28" s="16">
        <f>(1/(1+$R28))^(1+$P28)</f>
        <v/>
      </c>
      <c r="T28" s="23">
        <f>$Q28*(1+$P28)</f>
        <v/>
      </c>
      <c r="U28" s="14">
        <f>INDEX(Inputs_prices!$E$7:$E$18,MATCH($I28,Inputs_prices!$A$7:$A$18,0))</f>
        <v/>
      </c>
      <c r="V28" s="13">
        <f>INDEX(Inputs_prices!$R$7:$R$18,MATCH($I28,Inputs_prices!$A$7:$A$18,0))</f>
        <v/>
      </c>
      <c r="W28" s="16">
        <f>INDEX(EFVal,MATCH(Settings!$C$4&amp;"|"&amp;$B28&amp;"|"&amp;$J28,EFKey,0))</f>
        <v/>
      </c>
      <c r="X28" s="40">
        <f>INDEX(ConsVal,MATCH(Settings!$C$4&amp;"|"&amp;Settings!$C$7&amp;"|"&amp;$C28&amp;"|"&amp;$B28,ConsKey,0))</f>
        <v/>
      </c>
    </row>
    <row r="29">
      <c r="A29" s="14">
        <f>$B29&amp;"|"&amp;$C29</f>
        <v/>
      </c>
      <c r="B29" s="21" t="inlineStr">
        <is>
          <t>coa</t>
        </is>
      </c>
      <c r="C29" s="21" t="inlineStr">
        <is>
          <t>nav</t>
        </is>
      </c>
      <c r="D29" s="14">
        <f>INDEX(Mapping!$D$5:$D$20,MATCH($C29,SubKey,0))</f>
        <v/>
      </c>
      <c r="E29" s="14">
        <f>INDEX(Mapping!$C$30:$C$37,MATCH($B29,FuelKey,0))</f>
        <v/>
      </c>
      <c r="F29" s="14">
        <f>INDEX(Mapping!$D$30:$D$37,MATCH($B29,FuelKey,0))</f>
        <v/>
      </c>
      <c r="G29" s="14">
        <f>INDEX(Mapping!$E$30:$E$37,MATCH($B29,FuelKey,0))</f>
        <v/>
      </c>
      <c r="H29" s="14">
        <f>INDEX(Mapping!$F$5:$F$20,MATCH($C29,SubKey,0))</f>
        <v/>
      </c>
      <c r="I29" s="14">
        <f>$B29&amp;"."&amp;IF($G29="sub",$H29,"all")</f>
        <v/>
      </c>
      <c r="J29" s="14">
        <f>INDEX(Mapping!$E$5:$E$20,MATCH($C29,SubKey,0))</f>
        <v/>
      </c>
      <c r="K29" s="14">
        <f>INDEX(Mapping!$G$30:$G$37,MATCH($B29,FuelKey,0))</f>
        <v/>
      </c>
      <c r="L29" s="14">
        <f>INDEX(Mapping!$H$30:$H$37,MATCH($B29,FuelKey,0))</f>
        <v/>
      </c>
      <c r="M29" s="14">
        <f>INDEX(Mapping!$H$5:$H$20,MATCH($C29,SubKey,0))</f>
        <v/>
      </c>
      <c r="N29" s="14">
        <f>INDEX(Mapping!$E$50:$E$63,MATCH($I29,Mapping!$A$50:$A$63,0))</f>
        <v/>
      </c>
      <c r="O29" s="23">
        <f>INDEX(ElaVal,MATCH("inc|"&amp;$E29&amp;"|"&amp;$D29,ElaKey,0),MATCH(Settings!$C$6,ElaGroup,0))</f>
        <v/>
      </c>
      <c r="P29" s="23">
        <f>INDEX(ElaVal,MATCH("usg|"&amp;$E29&amp;"|"&amp;$D29,ElaKey,0),MATCH(Settings!$C$6,ElaGroup,0))</f>
        <v/>
      </c>
      <c r="Q29" s="23">
        <f>INDEX(ElaVal,MATCH("eff|"&amp;$E29&amp;"|"&amp;$D29,ElaKey,0),MATCH(Settings!$C$6,ElaGroup,0))</f>
        <v/>
      </c>
      <c r="R29" s="13">
        <f>INDEX(ElaVal,MATCH("aei|"&amp;$F29&amp;"|"&amp;$D29,ElaKey,0),MATCH(Settings!$C$6,ElaGroup,0))</f>
        <v/>
      </c>
      <c r="S29" s="16">
        <f>(1/(1+$R29))^(1+$P29)</f>
        <v/>
      </c>
      <c r="T29" s="23">
        <f>$Q29*(1+$P29)</f>
        <v/>
      </c>
      <c r="U29" s="14">
        <f>INDEX(Inputs_prices!$E$7:$E$18,MATCH($I29,Inputs_prices!$A$7:$A$18,0))</f>
        <v/>
      </c>
      <c r="V29" s="13">
        <f>INDEX(Inputs_prices!$R$7:$R$18,MATCH($I29,Inputs_prices!$A$7:$A$18,0))</f>
        <v/>
      </c>
      <c r="W29" s="16">
        <f>INDEX(EFVal,MATCH(Settings!$C$4&amp;"|"&amp;$B29&amp;"|"&amp;$J29,EFKey,0))</f>
        <v/>
      </c>
      <c r="X29" s="40">
        <f>INDEX(ConsVal,MATCH(Settings!$C$4&amp;"|"&amp;Settings!$C$7&amp;"|"&amp;$C29&amp;"|"&amp;$B29,ConsKey,0))</f>
        <v/>
      </c>
    </row>
    <row r="30">
      <c r="A30" s="14">
        <f>$B30&amp;"|"&amp;$C30</f>
        <v/>
      </c>
      <c r="B30" s="21" t="inlineStr">
        <is>
          <t>nga</t>
        </is>
      </c>
      <c r="C30" s="21" t="inlineStr">
        <is>
          <t>nav</t>
        </is>
      </c>
      <c r="D30" s="14">
        <f>INDEX(Mapping!$D$5:$D$20,MATCH($C30,SubKey,0))</f>
        <v/>
      </c>
      <c r="E30" s="14">
        <f>INDEX(Mapping!$C$30:$C$37,MATCH($B30,FuelKey,0))</f>
        <v/>
      </c>
      <c r="F30" s="14">
        <f>INDEX(Mapping!$D$30:$D$37,MATCH($B30,FuelKey,0))</f>
        <v/>
      </c>
      <c r="G30" s="14">
        <f>INDEX(Mapping!$E$30:$E$37,MATCH($B30,FuelKey,0))</f>
        <v/>
      </c>
      <c r="H30" s="14">
        <f>INDEX(Mapping!$F$5:$F$20,MATCH($C30,SubKey,0))</f>
        <v/>
      </c>
      <c r="I30" s="14">
        <f>$B30&amp;"."&amp;IF($G30="sub",$H30,"all")</f>
        <v/>
      </c>
      <c r="J30" s="14">
        <f>INDEX(Mapping!$E$5:$E$20,MATCH($C30,SubKey,0))</f>
        <v/>
      </c>
      <c r="K30" s="14">
        <f>INDEX(Mapping!$G$30:$G$37,MATCH($B30,FuelKey,0))</f>
        <v/>
      </c>
      <c r="L30" s="14">
        <f>INDEX(Mapping!$H$30:$H$37,MATCH($B30,FuelKey,0))</f>
        <v/>
      </c>
      <c r="M30" s="14">
        <f>INDEX(Mapping!$H$5:$H$20,MATCH($C30,SubKey,0))</f>
        <v/>
      </c>
      <c r="N30" s="14">
        <f>INDEX(Mapping!$E$50:$E$63,MATCH($I30,Mapping!$A$50:$A$63,0))</f>
        <v/>
      </c>
      <c r="O30" s="23">
        <f>INDEX(ElaVal,MATCH("inc|"&amp;$E30&amp;"|"&amp;$D30,ElaKey,0),MATCH(Settings!$C$6,ElaGroup,0))</f>
        <v/>
      </c>
      <c r="P30" s="23">
        <f>INDEX(ElaVal,MATCH("usg|"&amp;$E30&amp;"|"&amp;$D30,ElaKey,0),MATCH(Settings!$C$6,ElaGroup,0))</f>
        <v/>
      </c>
      <c r="Q30" s="23">
        <f>INDEX(ElaVal,MATCH("eff|"&amp;$E30&amp;"|"&amp;$D30,ElaKey,0),MATCH(Settings!$C$6,ElaGroup,0))</f>
        <v/>
      </c>
      <c r="R30" s="13">
        <f>INDEX(ElaVal,MATCH("aei|"&amp;$F30&amp;"|"&amp;$D30,ElaKey,0),MATCH(Settings!$C$6,ElaGroup,0))</f>
        <v/>
      </c>
      <c r="S30" s="16">
        <f>(1/(1+$R30))^(1+$P30)</f>
        <v/>
      </c>
      <c r="T30" s="23">
        <f>$Q30*(1+$P30)</f>
        <v/>
      </c>
      <c r="U30" s="14">
        <f>INDEX(Inputs_prices!$E$7:$E$18,MATCH($I30,Inputs_prices!$A$7:$A$18,0))</f>
        <v/>
      </c>
      <c r="V30" s="13">
        <f>INDEX(Inputs_prices!$R$7:$R$18,MATCH($I30,Inputs_prices!$A$7:$A$18,0))</f>
        <v/>
      </c>
      <c r="W30" s="16">
        <f>INDEX(EFVal,MATCH(Settings!$C$4&amp;"|"&amp;$B30&amp;"|"&amp;$J30,EFKey,0))</f>
        <v/>
      </c>
      <c r="X30" s="40">
        <f>INDEX(ConsVal,MATCH(Settings!$C$4&amp;"|"&amp;Settings!$C$7&amp;"|"&amp;$C30&amp;"|"&amp;$B30,ConsKey,0))</f>
        <v/>
      </c>
    </row>
    <row r="31">
      <c r="A31" s="14">
        <f>$B31&amp;"|"&amp;$C31</f>
        <v/>
      </c>
      <c r="B31" s="21" t="inlineStr">
        <is>
          <t>gso</t>
        </is>
      </c>
      <c r="C31" s="21" t="inlineStr">
        <is>
          <t>nav</t>
        </is>
      </c>
      <c r="D31" s="14">
        <f>INDEX(Mapping!$D$5:$D$20,MATCH($C31,SubKey,0))</f>
        <v/>
      </c>
      <c r="E31" s="14">
        <f>INDEX(Mapping!$C$30:$C$37,MATCH($B31,FuelKey,0))</f>
        <v/>
      </c>
      <c r="F31" s="14">
        <f>INDEX(Mapping!$D$30:$D$37,MATCH($B31,FuelKey,0))</f>
        <v/>
      </c>
      <c r="G31" s="14">
        <f>INDEX(Mapping!$E$30:$E$37,MATCH($B31,FuelKey,0))</f>
        <v/>
      </c>
      <c r="H31" s="14">
        <f>INDEX(Mapping!$F$5:$F$20,MATCH($C31,SubKey,0))</f>
        <v/>
      </c>
      <c r="I31" s="14">
        <f>$B31&amp;"."&amp;IF($G31="sub",$H31,"all")</f>
        <v/>
      </c>
      <c r="J31" s="14">
        <f>INDEX(Mapping!$E$5:$E$20,MATCH($C31,SubKey,0))</f>
        <v/>
      </c>
      <c r="K31" s="14">
        <f>INDEX(Mapping!$G$30:$G$37,MATCH($B31,FuelKey,0))</f>
        <v/>
      </c>
      <c r="L31" s="14">
        <f>INDEX(Mapping!$H$30:$H$37,MATCH($B31,FuelKey,0))</f>
        <v/>
      </c>
      <c r="M31" s="14">
        <f>INDEX(Mapping!$H$5:$H$20,MATCH($C31,SubKey,0))</f>
        <v/>
      </c>
      <c r="N31" s="14">
        <f>INDEX(Mapping!$E$50:$E$63,MATCH($I31,Mapping!$A$50:$A$63,0))</f>
        <v/>
      </c>
      <c r="O31" s="23">
        <f>INDEX(ElaVal,MATCH("inc|"&amp;$E31&amp;"|"&amp;$D31,ElaKey,0),MATCH(Settings!$C$6,ElaGroup,0))</f>
        <v/>
      </c>
      <c r="P31" s="23">
        <f>INDEX(ElaVal,MATCH("usg|"&amp;$E31&amp;"|"&amp;$D31,ElaKey,0),MATCH(Settings!$C$6,ElaGroup,0))</f>
        <v/>
      </c>
      <c r="Q31" s="23">
        <f>INDEX(ElaVal,MATCH("eff|"&amp;$E31&amp;"|"&amp;$D31,ElaKey,0),MATCH(Settings!$C$6,ElaGroup,0))</f>
        <v/>
      </c>
      <c r="R31" s="13">
        <f>INDEX(ElaVal,MATCH("aei|"&amp;$F31&amp;"|"&amp;$D31,ElaKey,0),MATCH(Settings!$C$6,ElaGroup,0))</f>
        <v/>
      </c>
      <c r="S31" s="16">
        <f>(1/(1+$R31))^(1+$P31)</f>
        <v/>
      </c>
      <c r="T31" s="23">
        <f>$Q31*(1+$P31)</f>
        <v/>
      </c>
      <c r="U31" s="14">
        <f>INDEX(Inputs_prices!$E$7:$E$18,MATCH($I31,Inputs_prices!$A$7:$A$18,0))</f>
        <v/>
      </c>
      <c r="V31" s="13">
        <f>INDEX(Inputs_prices!$R$7:$R$18,MATCH($I31,Inputs_prices!$A$7:$A$18,0))</f>
        <v/>
      </c>
      <c r="W31" s="16">
        <f>INDEX(EFVal,MATCH(Settings!$C$4&amp;"|"&amp;$B31&amp;"|"&amp;$J31,EFKey,0))</f>
        <v/>
      </c>
      <c r="X31" s="40">
        <f>INDEX(ConsVal,MATCH(Settings!$C$4&amp;"|"&amp;Settings!$C$7&amp;"|"&amp;$C31&amp;"|"&amp;$B31,ConsKey,0))</f>
        <v/>
      </c>
    </row>
    <row r="32">
      <c r="A32" s="14">
        <f>$B32&amp;"|"&amp;$C32</f>
        <v/>
      </c>
      <c r="B32" s="21" t="inlineStr">
        <is>
          <t>die</t>
        </is>
      </c>
      <c r="C32" s="21" t="inlineStr">
        <is>
          <t>nav</t>
        </is>
      </c>
      <c r="D32" s="14">
        <f>INDEX(Mapping!$D$5:$D$20,MATCH($C32,SubKey,0))</f>
        <v/>
      </c>
      <c r="E32" s="14">
        <f>INDEX(Mapping!$C$30:$C$37,MATCH($B32,FuelKey,0))</f>
        <v/>
      </c>
      <c r="F32" s="14">
        <f>INDEX(Mapping!$D$30:$D$37,MATCH($B32,FuelKey,0))</f>
        <v/>
      </c>
      <c r="G32" s="14">
        <f>INDEX(Mapping!$E$30:$E$37,MATCH($B32,FuelKey,0))</f>
        <v/>
      </c>
      <c r="H32" s="14">
        <f>INDEX(Mapping!$F$5:$F$20,MATCH($C32,SubKey,0))</f>
        <v/>
      </c>
      <c r="I32" s="14">
        <f>$B32&amp;"."&amp;IF($G32="sub",$H32,"all")</f>
        <v/>
      </c>
      <c r="J32" s="14">
        <f>INDEX(Mapping!$E$5:$E$20,MATCH($C32,SubKey,0))</f>
        <v/>
      </c>
      <c r="K32" s="14">
        <f>INDEX(Mapping!$G$30:$G$37,MATCH($B32,FuelKey,0))</f>
        <v/>
      </c>
      <c r="L32" s="14">
        <f>INDEX(Mapping!$H$30:$H$37,MATCH($B32,FuelKey,0))</f>
        <v/>
      </c>
      <c r="M32" s="14">
        <f>INDEX(Mapping!$H$5:$H$20,MATCH($C32,SubKey,0))</f>
        <v/>
      </c>
      <c r="N32" s="14">
        <f>INDEX(Mapping!$E$50:$E$63,MATCH($I32,Mapping!$A$50:$A$63,0))</f>
        <v/>
      </c>
      <c r="O32" s="23">
        <f>INDEX(ElaVal,MATCH("inc|"&amp;$E32&amp;"|"&amp;$D32,ElaKey,0),MATCH(Settings!$C$6,ElaGroup,0))</f>
        <v/>
      </c>
      <c r="P32" s="23">
        <f>INDEX(ElaVal,MATCH("usg|"&amp;$E32&amp;"|"&amp;$D32,ElaKey,0),MATCH(Settings!$C$6,ElaGroup,0))</f>
        <v/>
      </c>
      <c r="Q32" s="23">
        <f>INDEX(ElaVal,MATCH("eff|"&amp;$E32&amp;"|"&amp;$D32,ElaKey,0),MATCH(Settings!$C$6,ElaGroup,0))</f>
        <v/>
      </c>
      <c r="R32" s="13">
        <f>INDEX(ElaVal,MATCH("aei|"&amp;$F32&amp;"|"&amp;$D32,ElaKey,0),MATCH(Settings!$C$6,ElaGroup,0))</f>
        <v/>
      </c>
      <c r="S32" s="16">
        <f>(1/(1+$R32))^(1+$P32)</f>
        <v/>
      </c>
      <c r="T32" s="23">
        <f>$Q32*(1+$P32)</f>
        <v/>
      </c>
      <c r="U32" s="14">
        <f>INDEX(Inputs_prices!$E$7:$E$18,MATCH($I32,Inputs_prices!$A$7:$A$18,0))</f>
        <v/>
      </c>
      <c r="V32" s="13">
        <f>INDEX(Inputs_prices!$R$7:$R$18,MATCH($I32,Inputs_prices!$A$7:$A$18,0))</f>
        <v/>
      </c>
      <c r="W32" s="16">
        <f>INDEX(EFVal,MATCH(Settings!$C$4&amp;"|"&amp;$B32&amp;"|"&amp;$J32,EFKey,0))</f>
        <v/>
      </c>
      <c r="X32" s="40">
        <f>INDEX(ConsVal,MATCH(Settings!$C$4&amp;"|"&amp;Settings!$C$7&amp;"|"&amp;$C32&amp;"|"&amp;$B32,ConsKey,0))</f>
        <v/>
      </c>
    </row>
    <row r="33">
      <c r="A33" s="14">
        <f>$B33&amp;"|"&amp;$C33</f>
        <v/>
      </c>
      <c r="B33" s="21" t="inlineStr">
        <is>
          <t>lpg</t>
        </is>
      </c>
      <c r="C33" s="21" t="inlineStr">
        <is>
          <t>nav</t>
        </is>
      </c>
      <c r="D33" s="14">
        <f>INDEX(Mapping!$D$5:$D$20,MATCH($C33,SubKey,0))</f>
        <v/>
      </c>
      <c r="E33" s="14">
        <f>INDEX(Mapping!$C$30:$C$37,MATCH($B33,FuelKey,0))</f>
        <v/>
      </c>
      <c r="F33" s="14">
        <f>INDEX(Mapping!$D$30:$D$37,MATCH($B33,FuelKey,0))</f>
        <v/>
      </c>
      <c r="G33" s="14">
        <f>INDEX(Mapping!$E$30:$E$37,MATCH($B33,FuelKey,0))</f>
        <v/>
      </c>
      <c r="H33" s="14">
        <f>INDEX(Mapping!$F$5:$F$20,MATCH($C33,SubKey,0))</f>
        <v/>
      </c>
      <c r="I33" s="14">
        <f>$B33&amp;"."&amp;IF($G33="sub",$H33,"all")</f>
        <v/>
      </c>
      <c r="J33" s="14">
        <f>INDEX(Mapping!$E$5:$E$20,MATCH($C33,SubKey,0))</f>
        <v/>
      </c>
      <c r="K33" s="14">
        <f>INDEX(Mapping!$G$30:$G$37,MATCH($B33,FuelKey,0))</f>
        <v/>
      </c>
      <c r="L33" s="14">
        <f>INDEX(Mapping!$H$30:$H$37,MATCH($B33,FuelKey,0))</f>
        <v/>
      </c>
      <c r="M33" s="14">
        <f>INDEX(Mapping!$H$5:$H$20,MATCH($C33,SubKey,0))</f>
        <v/>
      </c>
      <c r="N33" s="14">
        <f>INDEX(Mapping!$E$50:$E$63,MATCH($I33,Mapping!$A$50:$A$63,0))</f>
        <v/>
      </c>
      <c r="O33" s="23">
        <f>INDEX(ElaVal,MATCH("inc|"&amp;$E33&amp;"|"&amp;$D33,ElaKey,0),MATCH(Settings!$C$6,ElaGroup,0))</f>
        <v/>
      </c>
      <c r="P33" s="23">
        <f>INDEX(ElaVal,MATCH("usg|"&amp;$E33&amp;"|"&amp;$D33,ElaKey,0),MATCH(Settings!$C$6,ElaGroup,0))</f>
        <v/>
      </c>
      <c r="Q33" s="23">
        <f>INDEX(ElaVal,MATCH("eff|"&amp;$E33&amp;"|"&amp;$D33,ElaKey,0),MATCH(Settings!$C$6,ElaGroup,0))</f>
        <v/>
      </c>
      <c r="R33" s="13">
        <f>INDEX(ElaVal,MATCH("aei|"&amp;$F33&amp;"|"&amp;$D33,ElaKey,0),MATCH(Settings!$C$6,ElaGroup,0))</f>
        <v/>
      </c>
      <c r="S33" s="16">
        <f>(1/(1+$R33))^(1+$P33)</f>
        <v/>
      </c>
      <c r="T33" s="23">
        <f>$Q33*(1+$P33)</f>
        <v/>
      </c>
      <c r="U33" s="14">
        <f>INDEX(Inputs_prices!$E$7:$E$18,MATCH($I33,Inputs_prices!$A$7:$A$18,0))</f>
        <v/>
      </c>
      <c r="V33" s="13">
        <f>INDEX(Inputs_prices!$R$7:$R$18,MATCH($I33,Inputs_prices!$A$7:$A$18,0))</f>
        <v/>
      </c>
      <c r="W33" s="16">
        <f>INDEX(EFVal,MATCH(Settings!$C$4&amp;"|"&amp;$B33&amp;"|"&amp;$J33,EFKey,0))</f>
        <v/>
      </c>
      <c r="X33" s="40">
        <f>INDEX(ConsVal,MATCH(Settings!$C$4&amp;"|"&amp;Settings!$C$7&amp;"|"&amp;$C33&amp;"|"&amp;$B33,ConsKey,0))</f>
        <v/>
      </c>
    </row>
    <row r="34">
      <c r="A34" s="14">
        <f>$B34&amp;"|"&amp;$C34</f>
        <v/>
      </c>
      <c r="B34" s="21" t="inlineStr">
        <is>
          <t>ker</t>
        </is>
      </c>
      <c r="C34" s="21" t="inlineStr">
        <is>
          <t>nav</t>
        </is>
      </c>
      <c r="D34" s="14">
        <f>INDEX(Mapping!$D$5:$D$20,MATCH($C34,SubKey,0))</f>
        <v/>
      </c>
      <c r="E34" s="14">
        <f>INDEX(Mapping!$C$30:$C$37,MATCH($B34,FuelKey,0))</f>
        <v/>
      </c>
      <c r="F34" s="14">
        <f>INDEX(Mapping!$D$30:$D$37,MATCH($B34,FuelKey,0))</f>
        <v/>
      </c>
      <c r="G34" s="14">
        <f>INDEX(Mapping!$E$30:$E$37,MATCH($B34,FuelKey,0))</f>
        <v/>
      </c>
      <c r="H34" s="14">
        <f>INDEX(Mapping!$F$5:$F$20,MATCH($C34,SubKey,0))</f>
        <v/>
      </c>
      <c r="I34" s="14">
        <f>$B34&amp;"."&amp;IF($G34="sub",$H34,"all")</f>
        <v/>
      </c>
      <c r="J34" s="14">
        <f>INDEX(Mapping!$E$5:$E$20,MATCH($C34,SubKey,0))</f>
        <v/>
      </c>
      <c r="K34" s="14">
        <f>INDEX(Mapping!$G$30:$G$37,MATCH($B34,FuelKey,0))</f>
        <v/>
      </c>
      <c r="L34" s="14">
        <f>INDEX(Mapping!$H$30:$H$37,MATCH($B34,FuelKey,0))</f>
        <v/>
      </c>
      <c r="M34" s="14">
        <f>INDEX(Mapping!$H$5:$H$20,MATCH($C34,SubKey,0))</f>
        <v/>
      </c>
      <c r="N34" s="14">
        <f>INDEX(Mapping!$E$50:$E$63,MATCH($I34,Mapping!$A$50:$A$63,0))</f>
        <v/>
      </c>
      <c r="O34" s="23">
        <f>INDEX(ElaVal,MATCH("inc|"&amp;$E34&amp;"|"&amp;$D34,ElaKey,0),MATCH(Settings!$C$6,ElaGroup,0))</f>
        <v/>
      </c>
      <c r="P34" s="23">
        <f>INDEX(ElaVal,MATCH("usg|"&amp;$E34&amp;"|"&amp;$D34,ElaKey,0),MATCH(Settings!$C$6,ElaGroup,0))</f>
        <v/>
      </c>
      <c r="Q34" s="23">
        <f>INDEX(ElaVal,MATCH("eff|"&amp;$E34&amp;"|"&amp;$D34,ElaKey,0),MATCH(Settings!$C$6,ElaGroup,0))</f>
        <v/>
      </c>
      <c r="R34" s="13">
        <f>INDEX(ElaVal,MATCH("aei|"&amp;$F34&amp;"|"&amp;$D34,ElaKey,0),MATCH(Settings!$C$6,ElaGroup,0))</f>
        <v/>
      </c>
      <c r="S34" s="16">
        <f>(1/(1+$R34))^(1+$P34)</f>
        <v/>
      </c>
      <c r="T34" s="23">
        <f>$Q34*(1+$P34)</f>
        <v/>
      </c>
      <c r="U34" s="14">
        <f>INDEX(Inputs_prices!$E$7:$E$18,MATCH($I34,Inputs_prices!$A$7:$A$18,0))</f>
        <v/>
      </c>
      <c r="V34" s="13">
        <f>INDEX(Inputs_prices!$R$7:$R$18,MATCH($I34,Inputs_prices!$A$7:$A$18,0))</f>
        <v/>
      </c>
      <c r="W34" s="16">
        <f>INDEX(EFVal,MATCH(Settings!$C$4&amp;"|"&amp;$B34&amp;"|"&amp;$J34,EFKey,0))</f>
        <v/>
      </c>
      <c r="X34" s="40">
        <f>INDEX(ConsVal,MATCH(Settings!$C$4&amp;"|"&amp;Settings!$C$7&amp;"|"&amp;$C34&amp;"|"&amp;$B34,ConsKey,0))</f>
        <v/>
      </c>
    </row>
    <row r="35">
      <c r="A35" s="14">
        <f>$B35&amp;"|"&amp;$C35</f>
        <v/>
      </c>
      <c r="B35" s="21" t="inlineStr">
        <is>
          <t>oop</t>
        </is>
      </c>
      <c r="C35" s="21" t="inlineStr">
        <is>
          <t>nav</t>
        </is>
      </c>
      <c r="D35" s="14">
        <f>INDEX(Mapping!$D$5:$D$20,MATCH($C35,SubKey,0))</f>
        <v/>
      </c>
      <c r="E35" s="14">
        <f>INDEX(Mapping!$C$30:$C$37,MATCH($B35,FuelKey,0))</f>
        <v/>
      </c>
      <c r="F35" s="14">
        <f>INDEX(Mapping!$D$30:$D$37,MATCH($B35,FuelKey,0))</f>
        <v/>
      </c>
      <c r="G35" s="14">
        <f>INDEX(Mapping!$E$30:$E$37,MATCH($B35,FuelKey,0))</f>
        <v/>
      </c>
      <c r="H35" s="14">
        <f>INDEX(Mapping!$F$5:$F$20,MATCH($C35,SubKey,0))</f>
        <v/>
      </c>
      <c r="I35" s="14">
        <f>$B35&amp;"."&amp;IF($G35="sub",$H35,"all")</f>
        <v/>
      </c>
      <c r="J35" s="14">
        <f>INDEX(Mapping!$E$5:$E$20,MATCH($C35,SubKey,0))</f>
        <v/>
      </c>
      <c r="K35" s="14">
        <f>INDEX(Mapping!$G$30:$G$37,MATCH($B35,FuelKey,0))</f>
        <v/>
      </c>
      <c r="L35" s="14">
        <f>INDEX(Mapping!$H$30:$H$37,MATCH($B35,FuelKey,0))</f>
        <v/>
      </c>
      <c r="M35" s="14">
        <f>INDEX(Mapping!$H$5:$H$20,MATCH($C35,SubKey,0))</f>
        <v/>
      </c>
      <c r="N35" s="14">
        <f>INDEX(Mapping!$E$50:$E$63,MATCH($I35,Mapping!$A$50:$A$63,0))</f>
        <v/>
      </c>
      <c r="O35" s="23">
        <f>INDEX(ElaVal,MATCH("inc|"&amp;$E35&amp;"|"&amp;$D35,ElaKey,0),MATCH(Settings!$C$6,ElaGroup,0))</f>
        <v/>
      </c>
      <c r="P35" s="23">
        <f>INDEX(ElaVal,MATCH("usg|"&amp;$E35&amp;"|"&amp;$D35,ElaKey,0),MATCH(Settings!$C$6,ElaGroup,0))</f>
        <v/>
      </c>
      <c r="Q35" s="23">
        <f>INDEX(ElaVal,MATCH("eff|"&amp;$E35&amp;"|"&amp;$D35,ElaKey,0),MATCH(Settings!$C$6,ElaGroup,0))</f>
        <v/>
      </c>
      <c r="R35" s="13">
        <f>INDEX(ElaVal,MATCH("aei|"&amp;$F35&amp;"|"&amp;$D35,ElaKey,0),MATCH(Settings!$C$6,ElaGroup,0))</f>
        <v/>
      </c>
      <c r="S35" s="16">
        <f>(1/(1+$R35))^(1+$P35)</f>
        <v/>
      </c>
      <c r="T35" s="23">
        <f>$Q35*(1+$P35)</f>
        <v/>
      </c>
      <c r="U35" s="14">
        <f>INDEX(Inputs_prices!$E$7:$E$18,MATCH($I35,Inputs_prices!$A$7:$A$18,0))</f>
        <v/>
      </c>
      <c r="V35" s="13">
        <f>INDEX(Inputs_prices!$R$7:$R$18,MATCH($I35,Inputs_prices!$A$7:$A$18,0))</f>
        <v/>
      </c>
      <c r="W35" s="16">
        <f>INDEX(EFVal,MATCH(Settings!$C$4&amp;"|"&amp;$B35&amp;"|"&amp;$J35,EFKey,0))</f>
        <v/>
      </c>
      <c r="X35" s="40">
        <f>INDEX(ConsVal,MATCH(Settings!$C$4&amp;"|"&amp;Settings!$C$7&amp;"|"&amp;$C35&amp;"|"&amp;$B35,ConsKey,0))</f>
        <v/>
      </c>
    </row>
    <row r="36">
      <c r="A36" s="14">
        <f>$B36&amp;"|"&amp;$C36</f>
        <v/>
      </c>
      <c r="B36" s="21" t="inlineStr">
        <is>
          <t>bio</t>
        </is>
      </c>
      <c r="C36" s="21" t="inlineStr">
        <is>
          <t>nav</t>
        </is>
      </c>
      <c r="D36" s="14">
        <f>INDEX(Mapping!$D$5:$D$20,MATCH($C36,SubKey,0))</f>
        <v/>
      </c>
      <c r="E36" s="14">
        <f>INDEX(Mapping!$C$30:$C$37,MATCH($B36,FuelKey,0))</f>
        <v/>
      </c>
      <c r="F36" s="14">
        <f>INDEX(Mapping!$D$30:$D$37,MATCH($B36,FuelKey,0))</f>
        <v/>
      </c>
      <c r="G36" s="14">
        <f>INDEX(Mapping!$E$30:$E$37,MATCH($B36,FuelKey,0))</f>
        <v/>
      </c>
      <c r="H36" s="14">
        <f>INDEX(Mapping!$F$5:$F$20,MATCH($C36,SubKey,0))</f>
        <v/>
      </c>
      <c r="I36" s="14">
        <f>$B36&amp;"."&amp;IF($G36="sub",$H36,"all")</f>
        <v/>
      </c>
      <c r="J36" s="14">
        <f>INDEX(Mapping!$E$5:$E$20,MATCH($C36,SubKey,0))</f>
        <v/>
      </c>
      <c r="K36" s="14">
        <f>INDEX(Mapping!$G$30:$G$37,MATCH($B36,FuelKey,0))</f>
        <v/>
      </c>
      <c r="L36" s="14">
        <f>INDEX(Mapping!$H$30:$H$37,MATCH($B36,FuelKey,0))</f>
        <v/>
      </c>
      <c r="M36" s="14">
        <f>INDEX(Mapping!$H$5:$H$20,MATCH($C36,SubKey,0))</f>
        <v/>
      </c>
      <c r="N36" s="14">
        <f>INDEX(Mapping!$E$50:$E$63,MATCH($I36,Mapping!$A$50:$A$63,0))</f>
        <v/>
      </c>
      <c r="O36" s="23">
        <f>INDEX(ElaVal,MATCH("inc|"&amp;$E36&amp;"|"&amp;$D36,ElaKey,0),MATCH(Settings!$C$6,ElaGroup,0))</f>
        <v/>
      </c>
      <c r="P36" s="23">
        <f>INDEX(ElaVal,MATCH("usg|"&amp;$E36&amp;"|"&amp;$D36,ElaKey,0),MATCH(Settings!$C$6,ElaGroup,0))</f>
        <v/>
      </c>
      <c r="Q36" s="23">
        <f>INDEX(ElaVal,MATCH("eff|"&amp;$E36&amp;"|"&amp;$D36,ElaKey,0),MATCH(Settings!$C$6,ElaGroup,0))</f>
        <v/>
      </c>
      <c r="R36" s="13">
        <f>INDEX(ElaVal,MATCH("aei|"&amp;$F36&amp;"|"&amp;$D36,ElaKey,0),MATCH(Settings!$C$6,ElaGroup,0))</f>
        <v/>
      </c>
      <c r="S36" s="16">
        <f>(1/(1+$R36))^(1+$P36)</f>
        <v/>
      </c>
      <c r="T36" s="23">
        <f>$Q36*(1+$P36)</f>
        <v/>
      </c>
      <c r="U36" s="14">
        <f>INDEX(Inputs_prices!$E$7:$E$18,MATCH($I36,Inputs_prices!$A$7:$A$18,0))</f>
        <v/>
      </c>
      <c r="V36" s="13">
        <f>INDEX(Inputs_prices!$R$7:$R$18,MATCH($I36,Inputs_prices!$A$7:$A$18,0))</f>
        <v/>
      </c>
      <c r="W36" s="16">
        <f>INDEX(EFVal,MATCH(Settings!$C$4&amp;"|"&amp;$B36&amp;"|"&amp;$J36,EFKey,0))</f>
        <v/>
      </c>
      <c r="X36" s="40">
        <f>INDEX(ConsVal,MATCH(Settings!$C$4&amp;"|"&amp;Settings!$C$7&amp;"|"&amp;$C36&amp;"|"&amp;$B36,ConsKey,0))</f>
        <v/>
      </c>
    </row>
    <row r="37">
      <c r="A37" s="14">
        <f>$B37&amp;"|"&amp;$C37</f>
        <v/>
      </c>
      <c r="B37" s="21" t="inlineStr">
        <is>
          <t>coa</t>
        </is>
      </c>
      <c r="C37" s="21" t="inlineStr">
        <is>
          <t>res</t>
        </is>
      </c>
      <c r="D37" s="14">
        <f>INDEX(Mapping!$D$5:$D$20,MATCH($C37,SubKey,0))</f>
        <v/>
      </c>
      <c r="E37" s="14">
        <f>INDEX(Mapping!$C$30:$C$37,MATCH($B37,FuelKey,0))</f>
        <v/>
      </c>
      <c r="F37" s="14">
        <f>INDEX(Mapping!$D$30:$D$37,MATCH($B37,FuelKey,0))</f>
        <v/>
      </c>
      <c r="G37" s="14">
        <f>INDEX(Mapping!$E$30:$E$37,MATCH($B37,FuelKey,0))</f>
        <v/>
      </c>
      <c r="H37" s="14">
        <f>INDEX(Mapping!$F$5:$F$20,MATCH($C37,SubKey,0))</f>
        <v/>
      </c>
      <c r="I37" s="14">
        <f>$B37&amp;"."&amp;IF($G37="sub",$H37,"all")</f>
        <v/>
      </c>
      <c r="J37" s="14">
        <f>INDEX(Mapping!$E$5:$E$20,MATCH($C37,SubKey,0))</f>
        <v/>
      </c>
      <c r="K37" s="14">
        <f>INDEX(Mapping!$G$30:$G$37,MATCH($B37,FuelKey,0))</f>
        <v/>
      </c>
      <c r="L37" s="14">
        <f>INDEX(Mapping!$H$30:$H$37,MATCH($B37,FuelKey,0))</f>
        <v/>
      </c>
      <c r="M37" s="14">
        <f>INDEX(Mapping!$H$5:$H$20,MATCH($C37,SubKey,0))</f>
        <v/>
      </c>
      <c r="N37" s="14">
        <f>INDEX(Mapping!$E$50:$E$63,MATCH($I37,Mapping!$A$50:$A$63,0))</f>
        <v/>
      </c>
      <c r="O37" s="23">
        <f>INDEX(ElaVal,MATCH("inc|"&amp;$E37&amp;"|"&amp;$D37,ElaKey,0),MATCH(Settings!$C$6,ElaGroup,0))</f>
        <v/>
      </c>
      <c r="P37" s="23">
        <f>INDEX(ElaVal,MATCH("usg|"&amp;$E37&amp;"|"&amp;$D37,ElaKey,0),MATCH(Settings!$C$6,ElaGroup,0))</f>
        <v/>
      </c>
      <c r="Q37" s="23">
        <f>INDEX(ElaVal,MATCH("eff|"&amp;$E37&amp;"|"&amp;$D37,ElaKey,0),MATCH(Settings!$C$6,ElaGroup,0))</f>
        <v/>
      </c>
      <c r="R37" s="13">
        <f>INDEX(ElaVal,MATCH("aei|"&amp;$F37&amp;"|"&amp;$D37,ElaKey,0),MATCH(Settings!$C$6,ElaGroup,0))</f>
        <v/>
      </c>
      <c r="S37" s="16">
        <f>(1/(1+$R37))^(1+$P37)</f>
        <v/>
      </c>
      <c r="T37" s="23">
        <f>$Q37*(1+$P37)</f>
        <v/>
      </c>
      <c r="U37" s="14">
        <f>INDEX(Inputs_prices!$E$7:$E$18,MATCH($I37,Inputs_prices!$A$7:$A$18,0))</f>
        <v/>
      </c>
      <c r="V37" s="13">
        <f>INDEX(Inputs_prices!$R$7:$R$18,MATCH($I37,Inputs_prices!$A$7:$A$18,0))</f>
        <v/>
      </c>
      <c r="W37" s="16">
        <f>INDEX(EFVal,MATCH(Settings!$C$4&amp;"|"&amp;$B37&amp;"|"&amp;$J37,EFKey,0))</f>
        <v/>
      </c>
      <c r="X37" s="40">
        <f>INDEX(ConsVal,MATCH(Settings!$C$4&amp;"|"&amp;Settings!$C$7&amp;"|"&amp;$C37&amp;"|"&amp;$B37,ConsKey,0))</f>
        <v/>
      </c>
    </row>
    <row r="38">
      <c r="A38" s="14">
        <f>$B38&amp;"|"&amp;$C38</f>
        <v/>
      </c>
      <c r="B38" s="21" t="inlineStr">
        <is>
          <t>nga</t>
        </is>
      </c>
      <c r="C38" s="21" t="inlineStr">
        <is>
          <t>res</t>
        </is>
      </c>
      <c r="D38" s="14">
        <f>INDEX(Mapping!$D$5:$D$20,MATCH($C38,SubKey,0))</f>
        <v/>
      </c>
      <c r="E38" s="14">
        <f>INDEX(Mapping!$C$30:$C$37,MATCH($B38,FuelKey,0))</f>
        <v/>
      </c>
      <c r="F38" s="14">
        <f>INDEX(Mapping!$D$30:$D$37,MATCH($B38,FuelKey,0))</f>
        <v/>
      </c>
      <c r="G38" s="14">
        <f>INDEX(Mapping!$E$30:$E$37,MATCH($B38,FuelKey,0))</f>
        <v/>
      </c>
      <c r="H38" s="14">
        <f>INDEX(Mapping!$F$5:$F$20,MATCH($C38,SubKey,0))</f>
        <v/>
      </c>
      <c r="I38" s="14">
        <f>$B38&amp;"."&amp;IF($G38="sub",$H38,"all")</f>
        <v/>
      </c>
      <c r="J38" s="14">
        <f>INDEX(Mapping!$E$5:$E$20,MATCH($C38,SubKey,0))</f>
        <v/>
      </c>
      <c r="K38" s="14">
        <f>INDEX(Mapping!$G$30:$G$37,MATCH($B38,FuelKey,0))</f>
        <v/>
      </c>
      <c r="L38" s="14">
        <f>INDEX(Mapping!$H$30:$H$37,MATCH($B38,FuelKey,0))</f>
        <v/>
      </c>
      <c r="M38" s="14">
        <f>INDEX(Mapping!$H$5:$H$20,MATCH($C38,SubKey,0))</f>
        <v/>
      </c>
      <c r="N38" s="14">
        <f>INDEX(Mapping!$E$50:$E$63,MATCH($I38,Mapping!$A$50:$A$63,0))</f>
        <v/>
      </c>
      <c r="O38" s="23">
        <f>INDEX(ElaVal,MATCH("inc|"&amp;$E38&amp;"|"&amp;$D38,ElaKey,0),MATCH(Settings!$C$6,ElaGroup,0))</f>
        <v/>
      </c>
      <c r="P38" s="23">
        <f>INDEX(ElaVal,MATCH("usg|"&amp;$E38&amp;"|"&amp;$D38,ElaKey,0),MATCH(Settings!$C$6,ElaGroup,0))</f>
        <v/>
      </c>
      <c r="Q38" s="23">
        <f>INDEX(ElaVal,MATCH("eff|"&amp;$E38&amp;"|"&amp;$D38,ElaKey,0),MATCH(Settings!$C$6,ElaGroup,0))</f>
        <v/>
      </c>
      <c r="R38" s="13">
        <f>INDEX(ElaVal,MATCH("aei|"&amp;$F38&amp;"|"&amp;$D38,ElaKey,0),MATCH(Settings!$C$6,ElaGroup,0))</f>
        <v/>
      </c>
      <c r="S38" s="16">
        <f>(1/(1+$R38))^(1+$P38)</f>
        <v/>
      </c>
      <c r="T38" s="23">
        <f>$Q38*(1+$P38)</f>
        <v/>
      </c>
      <c r="U38" s="14">
        <f>INDEX(Inputs_prices!$E$7:$E$18,MATCH($I38,Inputs_prices!$A$7:$A$18,0))</f>
        <v/>
      </c>
      <c r="V38" s="13">
        <f>INDEX(Inputs_prices!$R$7:$R$18,MATCH($I38,Inputs_prices!$A$7:$A$18,0))</f>
        <v/>
      </c>
      <c r="W38" s="16">
        <f>INDEX(EFVal,MATCH(Settings!$C$4&amp;"|"&amp;$B38&amp;"|"&amp;$J38,EFKey,0))</f>
        <v/>
      </c>
      <c r="X38" s="40">
        <f>INDEX(ConsVal,MATCH(Settings!$C$4&amp;"|"&amp;Settings!$C$7&amp;"|"&amp;$C38&amp;"|"&amp;$B38,ConsKey,0))</f>
        <v/>
      </c>
    </row>
    <row r="39">
      <c r="A39" s="14">
        <f>$B39&amp;"|"&amp;$C39</f>
        <v/>
      </c>
      <c r="B39" s="21" t="inlineStr">
        <is>
          <t>gso</t>
        </is>
      </c>
      <c r="C39" s="21" t="inlineStr">
        <is>
          <t>res</t>
        </is>
      </c>
      <c r="D39" s="14">
        <f>INDEX(Mapping!$D$5:$D$20,MATCH($C39,SubKey,0))</f>
        <v/>
      </c>
      <c r="E39" s="14">
        <f>INDEX(Mapping!$C$30:$C$37,MATCH($B39,FuelKey,0))</f>
        <v/>
      </c>
      <c r="F39" s="14">
        <f>INDEX(Mapping!$D$30:$D$37,MATCH($B39,FuelKey,0))</f>
        <v/>
      </c>
      <c r="G39" s="14">
        <f>INDEX(Mapping!$E$30:$E$37,MATCH($B39,FuelKey,0))</f>
        <v/>
      </c>
      <c r="H39" s="14">
        <f>INDEX(Mapping!$F$5:$F$20,MATCH($C39,SubKey,0))</f>
        <v/>
      </c>
      <c r="I39" s="14">
        <f>$B39&amp;"."&amp;IF($G39="sub",$H39,"all")</f>
        <v/>
      </c>
      <c r="J39" s="14">
        <f>INDEX(Mapping!$E$5:$E$20,MATCH($C39,SubKey,0))</f>
        <v/>
      </c>
      <c r="K39" s="14">
        <f>INDEX(Mapping!$G$30:$G$37,MATCH($B39,FuelKey,0))</f>
        <v/>
      </c>
      <c r="L39" s="14">
        <f>INDEX(Mapping!$H$30:$H$37,MATCH($B39,FuelKey,0))</f>
        <v/>
      </c>
      <c r="M39" s="14">
        <f>INDEX(Mapping!$H$5:$H$20,MATCH($C39,SubKey,0))</f>
        <v/>
      </c>
      <c r="N39" s="14">
        <f>INDEX(Mapping!$E$50:$E$63,MATCH($I39,Mapping!$A$50:$A$63,0))</f>
        <v/>
      </c>
      <c r="O39" s="23">
        <f>INDEX(ElaVal,MATCH("inc|"&amp;$E39&amp;"|"&amp;$D39,ElaKey,0),MATCH(Settings!$C$6,ElaGroup,0))</f>
        <v/>
      </c>
      <c r="P39" s="23">
        <f>INDEX(ElaVal,MATCH("usg|"&amp;$E39&amp;"|"&amp;$D39,ElaKey,0),MATCH(Settings!$C$6,ElaGroup,0))</f>
        <v/>
      </c>
      <c r="Q39" s="23">
        <f>INDEX(ElaVal,MATCH("eff|"&amp;$E39&amp;"|"&amp;$D39,ElaKey,0),MATCH(Settings!$C$6,ElaGroup,0))</f>
        <v/>
      </c>
      <c r="R39" s="13">
        <f>INDEX(ElaVal,MATCH("aei|"&amp;$F39&amp;"|"&amp;$D39,ElaKey,0),MATCH(Settings!$C$6,ElaGroup,0))</f>
        <v/>
      </c>
      <c r="S39" s="16">
        <f>(1/(1+$R39))^(1+$P39)</f>
        <v/>
      </c>
      <c r="T39" s="23">
        <f>$Q39*(1+$P39)</f>
        <v/>
      </c>
      <c r="U39" s="14">
        <f>INDEX(Inputs_prices!$E$7:$E$18,MATCH($I39,Inputs_prices!$A$7:$A$18,0))</f>
        <v/>
      </c>
      <c r="V39" s="13">
        <f>INDEX(Inputs_prices!$R$7:$R$18,MATCH($I39,Inputs_prices!$A$7:$A$18,0))</f>
        <v/>
      </c>
      <c r="W39" s="16">
        <f>INDEX(EFVal,MATCH(Settings!$C$4&amp;"|"&amp;$B39&amp;"|"&amp;$J39,EFKey,0))</f>
        <v/>
      </c>
      <c r="X39" s="40">
        <f>INDEX(ConsVal,MATCH(Settings!$C$4&amp;"|"&amp;Settings!$C$7&amp;"|"&amp;$C39&amp;"|"&amp;$B39,ConsKey,0))</f>
        <v/>
      </c>
    </row>
    <row r="40">
      <c r="A40" s="14">
        <f>$B40&amp;"|"&amp;$C40</f>
        <v/>
      </c>
      <c r="B40" s="21" t="inlineStr">
        <is>
          <t>die</t>
        </is>
      </c>
      <c r="C40" s="21" t="inlineStr">
        <is>
          <t>res</t>
        </is>
      </c>
      <c r="D40" s="14">
        <f>INDEX(Mapping!$D$5:$D$20,MATCH($C40,SubKey,0))</f>
        <v/>
      </c>
      <c r="E40" s="14">
        <f>INDEX(Mapping!$C$30:$C$37,MATCH($B40,FuelKey,0))</f>
        <v/>
      </c>
      <c r="F40" s="14">
        <f>INDEX(Mapping!$D$30:$D$37,MATCH($B40,FuelKey,0))</f>
        <v/>
      </c>
      <c r="G40" s="14">
        <f>INDEX(Mapping!$E$30:$E$37,MATCH($B40,FuelKey,0))</f>
        <v/>
      </c>
      <c r="H40" s="14">
        <f>INDEX(Mapping!$F$5:$F$20,MATCH($C40,SubKey,0))</f>
        <v/>
      </c>
      <c r="I40" s="14">
        <f>$B40&amp;"."&amp;IF($G40="sub",$H40,"all")</f>
        <v/>
      </c>
      <c r="J40" s="14">
        <f>INDEX(Mapping!$E$5:$E$20,MATCH($C40,SubKey,0))</f>
        <v/>
      </c>
      <c r="K40" s="14">
        <f>INDEX(Mapping!$G$30:$G$37,MATCH($B40,FuelKey,0))</f>
        <v/>
      </c>
      <c r="L40" s="14">
        <f>INDEX(Mapping!$H$30:$H$37,MATCH($B40,FuelKey,0))</f>
        <v/>
      </c>
      <c r="M40" s="14">
        <f>INDEX(Mapping!$H$5:$H$20,MATCH($C40,SubKey,0))</f>
        <v/>
      </c>
      <c r="N40" s="14">
        <f>INDEX(Mapping!$E$50:$E$63,MATCH($I40,Mapping!$A$50:$A$63,0))</f>
        <v/>
      </c>
      <c r="O40" s="23">
        <f>INDEX(ElaVal,MATCH("inc|"&amp;$E40&amp;"|"&amp;$D40,ElaKey,0),MATCH(Settings!$C$6,ElaGroup,0))</f>
        <v/>
      </c>
      <c r="P40" s="23">
        <f>INDEX(ElaVal,MATCH("usg|"&amp;$E40&amp;"|"&amp;$D40,ElaKey,0),MATCH(Settings!$C$6,ElaGroup,0))</f>
        <v/>
      </c>
      <c r="Q40" s="23">
        <f>INDEX(ElaVal,MATCH("eff|"&amp;$E40&amp;"|"&amp;$D40,ElaKey,0),MATCH(Settings!$C$6,ElaGroup,0))</f>
        <v/>
      </c>
      <c r="R40" s="13">
        <f>INDEX(ElaVal,MATCH("aei|"&amp;$F40&amp;"|"&amp;$D40,ElaKey,0),MATCH(Settings!$C$6,ElaGroup,0))</f>
        <v/>
      </c>
      <c r="S40" s="16">
        <f>(1/(1+$R40))^(1+$P40)</f>
        <v/>
      </c>
      <c r="T40" s="23">
        <f>$Q40*(1+$P40)</f>
        <v/>
      </c>
      <c r="U40" s="14">
        <f>INDEX(Inputs_prices!$E$7:$E$18,MATCH($I40,Inputs_prices!$A$7:$A$18,0))</f>
        <v/>
      </c>
      <c r="V40" s="13">
        <f>INDEX(Inputs_prices!$R$7:$R$18,MATCH($I40,Inputs_prices!$A$7:$A$18,0))</f>
        <v/>
      </c>
      <c r="W40" s="16">
        <f>INDEX(EFVal,MATCH(Settings!$C$4&amp;"|"&amp;$B40&amp;"|"&amp;$J40,EFKey,0))</f>
        <v/>
      </c>
      <c r="X40" s="40">
        <f>INDEX(ConsVal,MATCH(Settings!$C$4&amp;"|"&amp;Settings!$C$7&amp;"|"&amp;$C40&amp;"|"&amp;$B40,ConsKey,0))</f>
        <v/>
      </c>
    </row>
    <row r="41">
      <c r="A41" s="14">
        <f>$B41&amp;"|"&amp;$C41</f>
        <v/>
      </c>
      <c r="B41" s="21" t="inlineStr">
        <is>
          <t>lpg</t>
        </is>
      </c>
      <c r="C41" s="21" t="inlineStr">
        <is>
          <t>res</t>
        </is>
      </c>
      <c r="D41" s="14">
        <f>INDEX(Mapping!$D$5:$D$20,MATCH($C41,SubKey,0))</f>
        <v/>
      </c>
      <c r="E41" s="14">
        <f>INDEX(Mapping!$C$30:$C$37,MATCH($B41,FuelKey,0))</f>
        <v/>
      </c>
      <c r="F41" s="14">
        <f>INDEX(Mapping!$D$30:$D$37,MATCH($B41,FuelKey,0))</f>
        <v/>
      </c>
      <c r="G41" s="14">
        <f>INDEX(Mapping!$E$30:$E$37,MATCH($B41,FuelKey,0))</f>
        <v/>
      </c>
      <c r="H41" s="14">
        <f>INDEX(Mapping!$F$5:$F$20,MATCH($C41,SubKey,0))</f>
        <v/>
      </c>
      <c r="I41" s="14">
        <f>$B41&amp;"."&amp;IF($G41="sub",$H41,"all")</f>
        <v/>
      </c>
      <c r="J41" s="14">
        <f>INDEX(Mapping!$E$5:$E$20,MATCH($C41,SubKey,0))</f>
        <v/>
      </c>
      <c r="K41" s="14">
        <f>INDEX(Mapping!$G$30:$G$37,MATCH($B41,FuelKey,0))</f>
        <v/>
      </c>
      <c r="L41" s="14">
        <f>INDEX(Mapping!$H$30:$H$37,MATCH($B41,FuelKey,0))</f>
        <v/>
      </c>
      <c r="M41" s="14">
        <f>INDEX(Mapping!$H$5:$H$20,MATCH($C41,SubKey,0))</f>
        <v/>
      </c>
      <c r="N41" s="14">
        <f>INDEX(Mapping!$E$50:$E$63,MATCH($I41,Mapping!$A$50:$A$63,0))</f>
        <v/>
      </c>
      <c r="O41" s="23">
        <f>INDEX(ElaVal,MATCH("inc|"&amp;$E41&amp;"|"&amp;$D41,ElaKey,0),MATCH(Settings!$C$6,ElaGroup,0))</f>
        <v/>
      </c>
      <c r="P41" s="23">
        <f>INDEX(ElaVal,MATCH("usg|"&amp;$E41&amp;"|"&amp;$D41,ElaKey,0),MATCH(Settings!$C$6,ElaGroup,0))</f>
        <v/>
      </c>
      <c r="Q41" s="23">
        <f>INDEX(ElaVal,MATCH("eff|"&amp;$E41&amp;"|"&amp;$D41,ElaKey,0),MATCH(Settings!$C$6,ElaGroup,0))</f>
        <v/>
      </c>
      <c r="R41" s="13">
        <f>INDEX(ElaVal,MATCH("aei|"&amp;$F41&amp;"|"&amp;$D41,ElaKey,0),MATCH(Settings!$C$6,ElaGroup,0))</f>
        <v/>
      </c>
      <c r="S41" s="16">
        <f>(1/(1+$R41))^(1+$P41)</f>
        <v/>
      </c>
      <c r="T41" s="23">
        <f>$Q41*(1+$P41)</f>
        <v/>
      </c>
      <c r="U41" s="14">
        <f>INDEX(Inputs_prices!$E$7:$E$18,MATCH($I41,Inputs_prices!$A$7:$A$18,0))</f>
        <v/>
      </c>
      <c r="V41" s="13">
        <f>INDEX(Inputs_prices!$R$7:$R$18,MATCH($I41,Inputs_prices!$A$7:$A$18,0))</f>
        <v/>
      </c>
      <c r="W41" s="16">
        <f>INDEX(EFVal,MATCH(Settings!$C$4&amp;"|"&amp;$B41&amp;"|"&amp;$J41,EFKey,0))</f>
        <v/>
      </c>
      <c r="X41" s="40">
        <f>INDEX(ConsVal,MATCH(Settings!$C$4&amp;"|"&amp;Settings!$C$7&amp;"|"&amp;$C41&amp;"|"&amp;$B41,ConsKey,0))</f>
        <v/>
      </c>
    </row>
    <row r="42">
      <c r="A42" s="14">
        <f>$B42&amp;"|"&amp;$C42</f>
        <v/>
      </c>
      <c r="B42" s="21" t="inlineStr">
        <is>
          <t>ker</t>
        </is>
      </c>
      <c r="C42" s="21" t="inlineStr">
        <is>
          <t>res</t>
        </is>
      </c>
      <c r="D42" s="14">
        <f>INDEX(Mapping!$D$5:$D$20,MATCH($C42,SubKey,0))</f>
        <v/>
      </c>
      <c r="E42" s="14">
        <f>INDEX(Mapping!$C$30:$C$37,MATCH($B42,FuelKey,0))</f>
        <v/>
      </c>
      <c r="F42" s="14">
        <f>INDEX(Mapping!$D$30:$D$37,MATCH($B42,FuelKey,0))</f>
        <v/>
      </c>
      <c r="G42" s="14">
        <f>INDEX(Mapping!$E$30:$E$37,MATCH($B42,FuelKey,0))</f>
        <v/>
      </c>
      <c r="H42" s="14">
        <f>INDEX(Mapping!$F$5:$F$20,MATCH($C42,SubKey,0))</f>
        <v/>
      </c>
      <c r="I42" s="14">
        <f>$B42&amp;"."&amp;IF($G42="sub",$H42,"all")</f>
        <v/>
      </c>
      <c r="J42" s="14">
        <f>INDEX(Mapping!$E$5:$E$20,MATCH($C42,SubKey,0))</f>
        <v/>
      </c>
      <c r="K42" s="14">
        <f>INDEX(Mapping!$G$30:$G$37,MATCH($B42,FuelKey,0))</f>
        <v/>
      </c>
      <c r="L42" s="14">
        <f>INDEX(Mapping!$H$30:$H$37,MATCH($B42,FuelKey,0))</f>
        <v/>
      </c>
      <c r="M42" s="14">
        <f>INDEX(Mapping!$H$5:$H$20,MATCH($C42,SubKey,0))</f>
        <v/>
      </c>
      <c r="N42" s="14">
        <f>INDEX(Mapping!$E$50:$E$63,MATCH($I42,Mapping!$A$50:$A$63,0))</f>
        <v/>
      </c>
      <c r="O42" s="23">
        <f>INDEX(ElaVal,MATCH("inc|"&amp;$E42&amp;"|"&amp;$D42,ElaKey,0),MATCH(Settings!$C$6,ElaGroup,0))</f>
        <v/>
      </c>
      <c r="P42" s="23">
        <f>INDEX(ElaVal,MATCH("usg|"&amp;$E42&amp;"|"&amp;$D42,ElaKey,0),MATCH(Settings!$C$6,ElaGroup,0))</f>
        <v/>
      </c>
      <c r="Q42" s="23">
        <f>INDEX(ElaVal,MATCH("eff|"&amp;$E42&amp;"|"&amp;$D42,ElaKey,0),MATCH(Settings!$C$6,ElaGroup,0))</f>
        <v/>
      </c>
      <c r="R42" s="13">
        <f>INDEX(ElaVal,MATCH("aei|"&amp;$F42&amp;"|"&amp;$D42,ElaKey,0),MATCH(Settings!$C$6,ElaGroup,0))</f>
        <v/>
      </c>
      <c r="S42" s="16">
        <f>(1/(1+$R42))^(1+$P42)</f>
        <v/>
      </c>
      <c r="T42" s="23">
        <f>$Q42*(1+$P42)</f>
        <v/>
      </c>
      <c r="U42" s="14">
        <f>INDEX(Inputs_prices!$E$7:$E$18,MATCH($I42,Inputs_prices!$A$7:$A$18,0))</f>
        <v/>
      </c>
      <c r="V42" s="13">
        <f>INDEX(Inputs_prices!$R$7:$R$18,MATCH($I42,Inputs_prices!$A$7:$A$18,0))</f>
        <v/>
      </c>
      <c r="W42" s="16">
        <f>INDEX(EFVal,MATCH(Settings!$C$4&amp;"|"&amp;$B42&amp;"|"&amp;$J42,EFKey,0))</f>
        <v/>
      </c>
      <c r="X42" s="40">
        <f>INDEX(ConsVal,MATCH(Settings!$C$4&amp;"|"&amp;Settings!$C$7&amp;"|"&amp;$C42&amp;"|"&amp;$B42,ConsKey,0))</f>
        <v/>
      </c>
    </row>
    <row r="43">
      <c r="A43" s="14">
        <f>$B43&amp;"|"&amp;$C43</f>
        <v/>
      </c>
      <c r="B43" s="21" t="inlineStr">
        <is>
          <t>oop</t>
        </is>
      </c>
      <c r="C43" s="21" t="inlineStr">
        <is>
          <t>res</t>
        </is>
      </c>
      <c r="D43" s="14">
        <f>INDEX(Mapping!$D$5:$D$20,MATCH($C43,SubKey,0))</f>
        <v/>
      </c>
      <c r="E43" s="14">
        <f>INDEX(Mapping!$C$30:$C$37,MATCH($B43,FuelKey,0))</f>
        <v/>
      </c>
      <c r="F43" s="14">
        <f>INDEX(Mapping!$D$30:$D$37,MATCH($B43,FuelKey,0))</f>
        <v/>
      </c>
      <c r="G43" s="14">
        <f>INDEX(Mapping!$E$30:$E$37,MATCH($B43,FuelKey,0))</f>
        <v/>
      </c>
      <c r="H43" s="14">
        <f>INDEX(Mapping!$F$5:$F$20,MATCH($C43,SubKey,0))</f>
        <v/>
      </c>
      <c r="I43" s="14">
        <f>$B43&amp;"."&amp;IF($G43="sub",$H43,"all")</f>
        <v/>
      </c>
      <c r="J43" s="14">
        <f>INDEX(Mapping!$E$5:$E$20,MATCH($C43,SubKey,0))</f>
        <v/>
      </c>
      <c r="K43" s="14">
        <f>INDEX(Mapping!$G$30:$G$37,MATCH($B43,FuelKey,0))</f>
        <v/>
      </c>
      <c r="L43" s="14">
        <f>INDEX(Mapping!$H$30:$H$37,MATCH($B43,FuelKey,0))</f>
        <v/>
      </c>
      <c r="M43" s="14">
        <f>INDEX(Mapping!$H$5:$H$20,MATCH($C43,SubKey,0))</f>
        <v/>
      </c>
      <c r="N43" s="14">
        <f>INDEX(Mapping!$E$50:$E$63,MATCH($I43,Mapping!$A$50:$A$63,0))</f>
        <v/>
      </c>
      <c r="O43" s="23">
        <f>INDEX(ElaVal,MATCH("inc|"&amp;$E43&amp;"|"&amp;$D43,ElaKey,0),MATCH(Settings!$C$6,ElaGroup,0))</f>
        <v/>
      </c>
      <c r="P43" s="23">
        <f>INDEX(ElaVal,MATCH("usg|"&amp;$E43&amp;"|"&amp;$D43,ElaKey,0),MATCH(Settings!$C$6,ElaGroup,0))</f>
        <v/>
      </c>
      <c r="Q43" s="23">
        <f>INDEX(ElaVal,MATCH("eff|"&amp;$E43&amp;"|"&amp;$D43,ElaKey,0),MATCH(Settings!$C$6,ElaGroup,0))</f>
        <v/>
      </c>
      <c r="R43" s="13">
        <f>INDEX(ElaVal,MATCH("aei|"&amp;$F43&amp;"|"&amp;$D43,ElaKey,0),MATCH(Settings!$C$6,ElaGroup,0))</f>
        <v/>
      </c>
      <c r="S43" s="16">
        <f>(1/(1+$R43))^(1+$P43)</f>
        <v/>
      </c>
      <c r="T43" s="23">
        <f>$Q43*(1+$P43)</f>
        <v/>
      </c>
      <c r="U43" s="14">
        <f>INDEX(Inputs_prices!$E$7:$E$18,MATCH($I43,Inputs_prices!$A$7:$A$18,0))</f>
        <v/>
      </c>
      <c r="V43" s="13">
        <f>INDEX(Inputs_prices!$R$7:$R$18,MATCH($I43,Inputs_prices!$A$7:$A$18,0))</f>
        <v/>
      </c>
      <c r="W43" s="16">
        <f>INDEX(EFVal,MATCH(Settings!$C$4&amp;"|"&amp;$B43&amp;"|"&amp;$J43,EFKey,0))</f>
        <v/>
      </c>
      <c r="X43" s="40">
        <f>INDEX(ConsVal,MATCH(Settings!$C$4&amp;"|"&amp;Settings!$C$7&amp;"|"&amp;$C43&amp;"|"&amp;$B43,ConsKey,0))</f>
        <v/>
      </c>
    </row>
    <row r="44">
      <c r="A44" s="14">
        <f>$B44&amp;"|"&amp;$C44</f>
        <v/>
      </c>
      <c r="B44" s="21" t="inlineStr">
        <is>
          <t>bio</t>
        </is>
      </c>
      <c r="C44" s="21" t="inlineStr">
        <is>
          <t>res</t>
        </is>
      </c>
      <c r="D44" s="14">
        <f>INDEX(Mapping!$D$5:$D$20,MATCH($C44,SubKey,0))</f>
        <v/>
      </c>
      <c r="E44" s="14">
        <f>INDEX(Mapping!$C$30:$C$37,MATCH($B44,FuelKey,0))</f>
        <v/>
      </c>
      <c r="F44" s="14">
        <f>INDEX(Mapping!$D$30:$D$37,MATCH($B44,FuelKey,0))</f>
        <v/>
      </c>
      <c r="G44" s="14">
        <f>INDEX(Mapping!$E$30:$E$37,MATCH($B44,FuelKey,0))</f>
        <v/>
      </c>
      <c r="H44" s="14">
        <f>INDEX(Mapping!$F$5:$F$20,MATCH($C44,SubKey,0))</f>
        <v/>
      </c>
      <c r="I44" s="14">
        <f>$B44&amp;"."&amp;IF($G44="sub",$H44,"all")</f>
        <v/>
      </c>
      <c r="J44" s="14">
        <f>INDEX(Mapping!$E$5:$E$20,MATCH($C44,SubKey,0))</f>
        <v/>
      </c>
      <c r="K44" s="14">
        <f>INDEX(Mapping!$G$30:$G$37,MATCH($B44,FuelKey,0))</f>
        <v/>
      </c>
      <c r="L44" s="14">
        <f>INDEX(Mapping!$H$30:$H$37,MATCH($B44,FuelKey,0))</f>
        <v/>
      </c>
      <c r="M44" s="14">
        <f>INDEX(Mapping!$H$5:$H$20,MATCH($C44,SubKey,0))</f>
        <v/>
      </c>
      <c r="N44" s="14">
        <f>INDEX(Mapping!$E$50:$E$63,MATCH($I44,Mapping!$A$50:$A$63,0))</f>
        <v/>
      </c>
      <c r="O44" s="23">
        <f>INDEX(ElaVal,MATCH("inc|"&amp;$E44&amp;"|"&amp;$D44,ElaKey,0),MATCH(Settings!$C$6,ElaGroup,0))</f>
        <v/>
      </c>
      <c r="P44" s="23">
        <f>INDEX(ElaVal,MATCH("usg|"&amp;$E44&amp;"|"&amp;$D44,ElaKey,0),MATCH(Settings!$C$6,ElaGroup,0))</f>
        <v/>
      </c>
      <c r="Q44" s="23">
        <f>INDEX(ElaVal,MATCH("eff|"&amp;$E44&amp;"|"&amp;$D44,ElaKey,0),MATCH(Settings!$C$6,ElaGroup,0))</f>
        <v/>
      </c>
      <c r="R44" s="13">
        <f>INDEX(ElaVal,MATCH("aei|"&amp;$F44&amp;"|"&amp;$D44,ElaKey,0),MATCH(Settings!$C$6,ElaGroup,0))</f>
        <v/>
      </c>
      <c r="S44" s="16">
        <f>(1/(1+$R44))^(1+$P44)</f>
        <v/>
      </c>
      <c r="T44" s="23">
        <f>$Q44*(1+$P44)</f>
        <v/>
      </c>
      <c r="U44" s="14">
        <f>INDEX(Inputs_prices!$E$7:$E$18,MATCH($I44,Inputs_prices!$A$7:$A$18,0))</f>
        <v/>
      </c>
      <c r="V44" s="13">
        <f>INDEX(Inputs_prices!$R$7:$R$18,MATCH($I44,Inputs_prices!$A$7:$A$18,0))</f>
        <v/>
      </c>
      <c r="W44" s="16">
        <f>INDEX(EFVal,MATCH(Settings!$C$4&amp;"|"&amp;$B44&amp;"|"&amp;$J44,EFKey,0))</f>
        <v/>
      </c>
      <c r="X44" s="40">
        <f>INDEX(ConsVal,MATCH(Settings!$C$4&amp;"|"&amp;Settings!$C$7&amp;"|"&amp;$C44&amp;"|"&amp;$B44,ConsKey,0))</f>
        <v/>
      </c>
    </row>
    <row r="45">
      <c r="A45" s="14">
        <f>$B45&amp;"|"&amp;$C45</f>
        <v/>
      </c>
      <c r="B45" s="21" t="inlineStr">
        <is>
          <t>coa</t>
        </is>
      </c>
      <c r="C45" s="21" t="inlineStr">
        <is>
          <t>foo</t>
        </is>
      </c>
      <c r="D45" s="14">
        <f>INDEX(Mapping!$D$5:$D$20,MATCH($C45,SubKey,0))</f>
        <v/>
      </c>
      <c r="E45" s="14">
        <f>INDEX(Mapping!$C$30:$C$37,MATCH($B45,FuelKey,0))</f>
        <v/>
      </c>
      <c r="F45" s="14">
        <f>INDEX(Mapping!$D$30:$D$37,MATCH($B45,FuelKey,0))</f>
        <v/>
      </c>
      <c r="G45" s="14">
        <f>INDEX(Mapping!$E$30:$E$37,MATCH($B45,FuelKey,0))</f>
        <v/>
      </c>
      <c r="H45" s="14">
        <f>INDEX(Mapping!$F$5:$F$20,MATCH($C45,SubKey,0))</f>
        <v/>
      </c>
      <c r="I45" s="14">
        <f>$B45&amp;"."&amp;IF($G45="sub",$H45,"all")</f>
        <v/>
      </c>
      <c r="J45" s="14">
        <f>INDEX(Mapping!$E$5:$E$20,MATCH($C45,SubKey,0))</f>
        <v/>
      </c>
      <c r="K45" s="14">
        <f>INDEX(Mapping!$G$30:$G$37,MATCH($B45,FuelKey,0))</f>
        <v/>
      </c>
      <c r="L45" s="14">
        <f>INDEX(Mapping!$H$30:$H$37,MATCH($B45,FuelKey,0))</f>
        <v/>
      </c>
      <c r="M45" s="14">
        <f>INDEX(Mapping!$H$5:$H$20,MATCH($C45,SubKey,0))</f>
        <v/>
      </c>
      <c r="N45" s="14">
        <f>INDEX(Mapping!$E$50:$E$63,MATCH($I45,Mapping!$A$50:$A$63,0))</f>
        <v/>
      </c>
      <c r="O45" s="23">
        <f>INDEX(ElaVal,MATCH("inc|"&amp;$E45&amp;"|"&amp;$D45,ElaKey,0),MATCH(Settings!$C$6,ElaGroup,0))</f>
        <v/>
      </c>
      <c r="P45" s="23">
        <f>INDEX(ElaVal,MATCH("usg|"&amp;$E45&amp;"|"&amp;$D45,ElaKey,0),MATCH(Settings!$C$6,ElaGroup,0))</f>
        <v/>
      </c>
      <c r="Q45" s="23">
        <f>INDEX(ElaVal,MATCH("eff|"&amp;$E45&amp;"|"&amp;$D45,ElaKey,0),MATCH(Settings!$C$6,ElaGroup,0))</f>
        <v/>
      </c>
      <c r="R45" s="13">
        <f>INDEX(ElaVal,MATCH("aei|"&amp;$F45&amp;"|"&amp;$D45,ElaKey,0),MATCH(Settings!$C$6,ElaGroup,0))</f>
        <v/>
      </c>
      <c r="S45" s="16">
        <f>(1/(1+$R45))^(1+$P45)</f>
        <v/>
      </c>
      <c r="T45" s="23">
        <f>$Q45*(1+$P45)</f>
        <v/>
      </c>
      <c r="U45" s="14">
        <f>INDEX(Inputs_prices!$E$7:$E$18,MATCH($I45,Inputs_prices!$A$7:$A$18,0))</f>
        <v/>
      </c>
      <c r="V45" s="13">
        <f>INDEX(Inputs_prices!$R$7:$R$18,MATCH($I45,Inputs_prices!$A$7:$A$18,0))</f>
        <v/>
      </c>
      <c r="W45" s="16">
        <f>INDEX(EFVal,MATCH(Settings!$C$4&amp;"|"&amp;$B45&amp;"|"&amp;$J45,EFKey,0))</f>
        <v/>
      </c>
      <c r="X45" s="40">
        <f>INDEX(ConsVal,MATCH(Settings!$C$4&amp;"|"&amp;Settings!$C$7&amp;"|"&amp;$C45&amp;"|"&amp;$B45,ConsKey,0))</f>
        <v/>
      </c>
    </row>
    <row r="46">
      <c r="A46" s="14">
        <f>$B46&amp;"|"&amp;$C46</f>
        <v/>
      </c>
      <c r="B46" s="21" t="inlineStr">
        <is>
          <t>nga</t>
        </is>
      </c>
      <c r="C46" s="21" t="inlineStr">
        <is>
          <t>foo</t>
        </is>
      </c>
      <c r="D46" s="14">
        <f>INDEX(Mapping!$D$5:$D$20,MATCH($C46,SubKey,0))</f>
        <v/>
      </c>
      <c r="E46" s="14">
        <f>INDEX(Mapping!$C$30:$C$37,MATCH($B46,FuelKey,0))</f>
        <v/>
      </c>
      <c r="F46" s="14">
        <f>INDEX(Mapping!$D$30:$D$37,MATCH($B46,FuelKey,0))</f>
        <v/>
      </c>
      <c r="G46" s="14">
        <f>INDEX(Mapping!$E$30:$E$37,MATCH($B46,FuelKey,0))</f>
        <v/>
      </c>
      <c r="H46" s="14">
        <f>INDEX(Mapping!$F$5:$F$20,MATCH($C46,SubKey,0))</f>
        <v/>
      </c>
      <c r="I46" s="14">
        <f>$B46&amp;"."&amp;IF($G46="sub",$H46,"all")</f>
        <v/>
      </c>
      <c r="J46" s="14">
        <f>INDEX(Mapping!$E$5:$E$20,MATCH($C46,SubKey,0))</f>
        <v/>
      </c>
      <c r="K46" s="14">
        <f>INDEX(Mapping!$G$30:$G$37,MATCH($B46,FuelKey,0))</f>
        <v/>
      </c>
      <c r="L46" s="14">
        <f>INDEX(Mapping!$H$30:$H$37,MATCH($B46,FuelKey,0))</f>
        <v/>
      </c>
      <c r="M46" s="14">
        <f>INDEX(Mapping!$H$5:$H$20,MATCH($C46,SubKey,0))</f>
        <v/>
      </c>
      <c r="N46" s="14">
        <f>INDEX(Mapping!$E$50:$E$63,MATCH($I46,Mapping!$A$50:$A$63,0))</f>
        <v/>
      </c>
      <c r="O46" s="23">
        <f>INDEX(ElaVal,MATCH("inc|"&amp;$E46&amp;"|"&amp;$D46,ElaKey,0),MATCH(Settings!$C$6,ElaGroup,0))</f>
        <v/>
      </c>
      <c r="P46" s="23">
        <f>INDEX(ElaVal,MATCH("usg|"&amp;$E46&amp;"|"&amp;$D46,ElaKey,0),MATCH(Settings!$C$6,ElaGroup,0))</f>
        <v/>
      </c>
      <c r="Q46" s="23">
        <f>INDEX(ElaVal,MATCH("eff|"&amp;$E46&amp;"|"&amp;$D46,ElaKey,0),MATCH(Settings!$C$6,ElaGroup,0))</f>
        <v/>
      </c>
      <c r="R46" s="13">
        <f>INDEX(ElaVal,MATCH("aei|"&amp;$F46&amp;"|"&amp;$D46,ElaKey,0),MATCH(Settings!$C$6,ElaGroup,0))</f>
        <v/>
      </c>
      <c r="S46" s="16">
        <f>(1/(1+$R46))^(1+$P46)</f>
        <v/>
      </c>
      <c r="T46" s="23">
        <f>$Q46*(1+$P46)</f>
        <v/>
      </c>
      <c r="U46" s="14">
        <f>INDEX(Inputs_prices!$E$7:$E$18,MATCH($I46,Inputs_prices!$A$7:$A$18,0))</f>
        <v/>
      </c>
      <c r="V46" s="13">
        <f>INDEX(Inputs_prices!$R$7:$R$18,MATCH($I46,Inputs_prices!$A$7:$A$18,0))</f>
        <v/>
      </c>
      <c r="W46" s="16">
        <f>INDEX(EFVal,MATCH(Settings!$C$4&amp;"|"&amp;$B46&amp;"|"&amp;$J46,EFKey,0))</f>
        <v/>
      </c>
      <c r="X46" s="40">
        <f>INDEX(ConsVal,MATCH(Settings!$C$4&amp;"|"&amp;Settings!$C$7&amp;"|"&amp;$C46&amp;"|"&amp;$B46,ConsKey,0))</f>
        <v/>
      </c>
    </row>
    <row r="47">
      <c r="A47" s="14">
        <f>$B47&amp;"|"&amp;$C47</f>
        <v/>
      </c>
      <c r="B47" s="21" t="inlineStr">
        <is>
          <t>gso</t>
        </is>
      </c>
      <c r="C47" s="21" t="inlineStr">
        <is>
          <t>foo</t>
        </is>
      </c>
      <c r="D47" s="14">
        <f>INDEX(Mapping!$D$5:$D$20,MATCH($C47,SubKey,0))</f>
        <v/>
      </c>
      <c r="E47" s="14">
        <f>INDEX(Mapping!$C$30:$C$37,MATCH($B47,FuelKey,0))</f>
        <v/>
      </c>
      <c r="F47" s="14">
        <f>INDEX(Mapping!$D$30:$D$37,MATCH($B47,FuelKey,0))</f>
        <v/>
      </c>
      <c r="G47" s="14">
        <f>INDEX(Mapping!$E$30:$E$37,MATCH($B47,FuelKey,0))</f>
        <v/>
      </c>
      <c r="H47" s="14">
        <f>INDEX(Mapping!$F$5:$F$20,MATCH($C47,SubKey,0))</f>
        <v/>
      </c>
      <c r="I47" s="14">
        <f>$B47&amp;"."&amp;IF($G47="sub",$H47,"all")</f>
        <v/>
      </c>
      <c r="J47" s="14">
        <f>INDEX(Mapping!$E$5:$E$20,MATCH($C47,SubKey,0))</f>
        <v/>
      </c>
      <c r="K47" s="14">
        <f>INDEX(Mapping!$G$30:$G$37,MATCH($B47,FuelKey,0))</f>
        <v/>
      </c>
      <c r="L47" s="14">
        <f>INDEX(Mapping!$H$30:$H$37,MATCH($B47,FuelKey,0))</f>
        <v/>
      </c>
      <c r="M47" s="14">
        <f>INDEX(Mapping!$H$5:$H$20,MATCH($C47,SubKey,0))</f>
        <v/>
      </c>
      <c r="N47" s="14">
        <f>INDEX(Mapping!$E$50:$E$63,MATCH($I47,Mapping!$A$50:$A$63,0))</f>
        <v/>
      </c>
      <c r="O47" s="23">
        <f>INDEX(ElaVal,MATCH("inc|"&amp;$E47&amp;"|"&amp;$D47,ElaKey,0),MATCH(Settings!$C$6,ElaGroup,0))</f>
        <v/>
      </c>
      <c r="P47" s="23">
        <f>INDEX(ElaVal,MATCH("usg|"&amp;$E47&amp;"|"&amp;$D47,ElaKey,0),MATCH(Settings!$C$6,ElaGroup,0))</f>
        <v/>
      </c>
      <c r="Q47" s="23">
        <f>INDEX(ElaVal,MATCH("eff|"&amp;$E47&amp;"|"&amp;$D47,ElaKey,0),MATCH(Settings!$C$6,ElaGroup,0))</f>
        <v/>
      </c>
      <c r="R47" s="13">
        <f>INDEX(ElaVal,MATCH("aei|"&amp;$F47&amp;"|"&amp;$D47,ElaKey,0),MATCH(Settings!$C$6,ElaGroup,0))</f>
        <v/>
      </c>
      <c r="S47" s="16">
        <f>(1/(1+$R47))^(1+$P47)</f>
        <v/>
      </c>
      <c r="T47" s="23">
        <f>$Q47*(1+$P47)</f>
        <v/>
      </c>
      <c r="U47" s="14">
        <f>INDEX(Inputs_prices!$E$7:$E$18,MATCH($I47,Inputs_prices!$A$7:$A$18,0))</f>
        <v/>
      </c>
      <c r="V47" s="13">
        <f>INDEX(Inputs_prices!$R$7:$R$18,MATCH($I47,Inputs_prices!$A$7:$A$18,0))</f>
        <v/>
      </c>
      <c r="W47" s="16">
        <f>INDEX(EFVal,MATCH(Settings!$C$4&amp;"|"&amp;$B47&amp;"|"&amp;$J47,EFKey,0))</f>
        <v/>
      </c>
      <c r="X47" s="40">
        <f>INDEX(ConsVal,MATCH(Settings!$C$4&amp;"|"&amp;Settings!$C$7&amp;"|"&amp;$C47&amp;"|"&amp;$B47,ConsKey,0))</f>
        <v/>
      </c>
    </row>
    <row r="48">
      <c r="A48" s="14">
        <f>$B48&amp;"|"&amp;$C48</f>
        <v/>
      </c>
      <c r="B48" s="21" t="inlineStr">
        <is>
          <t>die</t>
        </is>
      </c>
      <c r="C48" s="21" t="inlineStr">
        <is>
          <t>foo</t>
        </is>
      </c>
      <c r="D48" s="14">
        <f>INDEX(Mapping!$D$5:$D$20,MATCH($C48,SubKey,0))</f>
        <v/>
      </c>
      <c r="E48" s="14">
        <f>INDEX(Mapping!$C$30:$C$37,MATCH($B48,FuelKey,0))</f>
        <v/>
      </c>
      <c r="F48" s="14">
        <f>INDEX(Mapping!$D$30:$D$37,MATCH($B48,FuelKey,0))</f>
        <v/>
      </c>
      <c r="G48" s="14">
        <f>INDEX(Mapping!$E$30:$E$37,MATCH($B48,FuelKey,0))</f>
        <v/>
      </c>
      <c r="H48" s="14">
        <f>INDEX(Mapping!$F$5:$F$20,MATCH($C48,SubKey,0))</f>
        <v/>
      </c>
      <c r="I48" s="14">
        <f>$B48&amp;"."&amp;IF($G48="sub",$H48,"all")</f>
        <v/>
      </c>
      <c r="J48" s="14">
        <f>INDEX(Mapping!$E$5:$E$20,MATCH($C48,SubKey,0))</f>
        <v/>
      </c>
      <c r="K48" s="14">
        <f>INDEX(Mapping!$G$30:$G$37,MATCH($B48,FuelKey,0))</f>
        <v/>
      </c>
      <c r="L48" s="14">
        <f>INDEX(Mapping!$H$30:$H$37,MATCH($B48,FuelKey,0))</f>
        <v/>
      </c>
      <c r="M48" s="14">
        <f>INDEX(Mapping!$H$5:$H$20,MATCH($C48,SubKey,0))</f>
        <v/>
      </c>
      <c r="N48" s="14">
        <f>INDEX(Mapping!$E$50:$E$63,MATCH($I48,Mapping!$A$50:$A$63,0))</f>
        <v/>
      </c>
      <c r="O48" s="23">
        <f>INDEX(ElaVal,MATCH("inc|"&amp;$E48&amp;"|"&amp;$D48,ElaKey,0),MATCH(Settings!$C$6,ElaGroup,0))</f>
        <v/>
      </c>
      <c r="P48" s="23">
        <f>INDEX(ElaVal,MATCH("usg|"&amp;$E48&amp;"|"&amp;$D48,ElaKey,0),MATCH(Settings!$C$6,ElaGroup,0))</f>
        <v/>
      </c>
      <c r="Q48" s="23">
        <f>INDEX(ElaVal,MATCH("eff|"&amp;$E48&amp;"|"&amp;$D48,ElaKey,0),MATCH(Settings!$C$6,ElaGroup,0))</f>
        <v/>
      </c>
      <c r="R48" s="13">
        <f>INDEX(ElaVal,MATCH("aei|"&amp;$F48&amp;"|"&amp;$D48,ElaKey,0),MATCH(Settings!$C$6,ElaGroup,0))</f>
        <v/>
      </c>
      <c r="S48" s="16">
        <f>(1/(1+$R48))^(1+$P48)</f>
        <v/>
      </c>
      <c r="T48" s="23">
        <f>$Q48*(1+$P48)</f>
        <v/>
      </c>
      <c r="U48" s="14">
        <f>INDEX(Inputs_prices!$E$7:$E$18,MATCH($I48,Inputs_prices!$A$7:$A$18,0))</f>
        <v/>
      </c>
      <c r="V48" s="13">
        <f>INDEX(Inputs_prices!$R$7:$R$18,MATCH($I48,Inputs_prices!$A$7:$A$18,0))</f>
        <v/>
      </c>
      <c r="W48" s="16">
        <f>INDEX(EFVal,MATCH(Settings!$C$4&amp;"|"&amp;$B48&amp;"|"&amp;$J48,EFKey,0))</f>
        <v/>
      </c>
      <c r="X48" s="40">
        <f>INDEX(ConsVal,MATCH(Settings!$C$4&amp;"|"&amp;Settings!$C$7&amp;"|"&amp;$C48&amp;"|"&amp;$B48,ConsKey,0))</f>
        <v/>
      </c>
    </row>
    <row r="49">
      <c r="A49" s="14">
        <f>$B49&amp;"|"&amp;$C49</f>
        <v/>
      </c>
      <c r="B49" s="21" t="inlineStr">
        <is>
          <t>lpg</t>
        </is>
      </c>
      <c r="C49" s="21" t="inlineStr">
        <is>
          <t>foo</t>
        </is>
      </c>
      <c r="D49" s="14">
        <f>INDEX(Mapping!$D$5:$D$20,MATCH($C49,SubKey,0))</f>
        <v/>
      </c>
      <c r="E49" s="14">
        <f>INDEX(Mapping!$C$30:$C$37,MATCH($B49,FuelKey,0))</f>
        <v/>
      </c>
      <c r="F49" s="14">
        <f>INDEX(Mapping!$D$30:$D$37,MATCH($B49,FuelKey,0))</f>
        <v/>
      </c>
      <c r="G49" s="14">
        <f>INDEX(Mapping!$E$30:$E$37,MATCH($B49,FuelKey,0))</f>
        <v/>
      </c>
      <c r="H49" s="14">
        <f>INDEX(Mapping!$F$5:$F$20,MATCH($C49,SubKey,0))</f>
        <v/>
      </c>
      <c r="I49" s="14">
        <f>$B49&amp;"."&amp;IF($G49="sub",$H49,"all")</f>
        <v/>
      </c>
      <c r="J49" s="14">
        <f>INDEX(Mapping!$E$5:$E$20,MATCH($C49,SubKey,0))</f>
        <v/>
      </c>
      <c r="K49" s="14">
        <f>INDEX(Mapping!$G$30:$G$37,MATCH($B49,FuelKey,0))</f>
        <v/>
      </c>
      <c r="L49" s="14">
        <f>INDEX(Mapping!$H$30:$H$37,MATCH($B49,FuelKey,0))</f>
        <v/>
      </c>
      <c r="M49" s="14">
        <f>INDEX(Mapping!$H$5:$H$20,MATCH($C49,SubKey,0))</f>
        <v/>
      </c>
      <c r="N49" s="14">
        <f>INDEX(Mapping!$E$50:$E$63,MATCH($I49,Mapping!$A$50:$A$63,0))</f>
        <v/>
      </c>
      <c r="O49" s="23">
        <f>INDEX(ElaVal,MATCH("inc|"&amp;$E49&amp;"|"&amp;$D49,ElaKey,0),MATCH(Settings!$C$6,ElaGroup,0))</f>
        <v/>
      </c>
      <c r="P49" s="23">
        <f>INDEX(ElaVal,MATCH("usg|"&amp;$E49&amp;"|"&amp;$D49,ElaKey,0),MATCH(Settings!$C$6,ElaGroup,0))</f>
        <v/>
      </c>
      <c r="Q49" s="23">
        <f>INDEX(ElaVal,MATCH("eff|"&amp;$E49&amp;"|"&amp;$D49,ElaKey,0),MATCH(Settings!$C$6,ElaGroup,0))</f>
        <v/>
      </c>
      <c r="R49" s="13">
        <f>INDEX(ElaVal,MATCH("aei|"&amp;$F49&amp;"|"&amp;$D49,ElaKey,0),MATCH(Settings!$C$6,ElaGroup,0))</f>
        <v/>
      </c>
      <c r="S49" s="16">
        <f>(1/(1+$R49))^(1+$P49)</f>
        <v/>
      </c>
      <c r="T49" s="23">
        <f>$Q49*(1+$P49)</f>
        <v/>
      </c>
      <c r="U49" s="14">
        <f>INDEX(Inputs_prices!$E$7:$E$18,MATCH($I49,Inputs_prices!$A$7:$A$18,0))</f>
        <v/>
      </c>
      <c r="V49" s="13">
        <f>INDEX(Inputs_prices!$R$7:$R$18,MATCH($I49,Inputs_prices!$A$7:$A$18,0))</f>
        <v/>
      </c>
      <c r="W49" s="16">
        <f>INDEX(EFVal,MATCH(Settings!$C$4&amp;"|"&amp;$B49&amp;"|"&amp;$J49,EFKey,0))</f>
        <v/>
      </c>
      <c r="X49" s="40">
        <f>INDEX(ConsVal,MATCH(Settings!$C$4&amp;"|"&amp;Settings!$C$7&amp;"|"&amp;$C49&amp;"|"&amp;$B49,ConsKey,0))</f>
        <v/>
      </c>
    </row>
    <row r="50">
      <c r="A50" s="14">
        <f>$B50&amp;"|"&amp;$C50</f>
        <v/>
      </c>
      <c r="B50" s="21" t="inlineStr">
        <is>
          <t>ker</t>
        </is>
      </c>
      <c r="C50" s="21" t="inlineStr">
        <is>
          <t>foo</t>
        </is>
      </c>
      <c r="D50" s="14">
        <f>INDEX(Mapping!$D$5:$D$20,MATCH($C50,SubKey,0))</f>
        <v/>
      </c>
      <c r="E50" s="14">
        <f>INDEX(Mapping!$C$30:$C$37,MATCH($B50,FuelKey,0))</f>
        <v/>
      </c>
      <c r="F50" s="14">
        <f>INDEX(Mapping!$D$30:$D$37,MATCH($B50,FuelKey,0))</f>
        <v/>
      </c>
      <c r="G50" s="14">
        <f>INDEX(Mapping!$E$30:$E$37,MATCH($B50,FuelKey,0))</f>
        <v/>
      </c>
      <c r="H50" s="14">
        <f>INDEX(Mapping!$F$5:$F$20,MATCH($C50,SubKey,0))</f>
        <v/>
      </c>
      <c r="I50" s="14">
        <f>$B50&amp;"."&amp;IF($G50="sub",$H50,"all")</f>
        <v/>
      </c>
      <c r="J50" s="14">
        <f>INDEX(Mapping!$E$5:$E$20,MATCH($C50,SubKey,0))</f>
        <v/>
      </c>
      <c r="K50" s="14">
        <f>INDEX(Mapping!$G$30:$G$37,MATCH($B50,FuelKey,0))</f>
        <v/>
      </c>
      <c r="L50" s="14">
        <f>INDEX(Mapping!$H$30:$H$37,MATCH($B50,FuelKey,0))</f>
        <v/>
      </c>
      <c r="M50" s="14">
        <f>INDEX(Mapping!$H$5:$H$20,MATCH($C50,SubKey,0))</f>
        <v/>
      </c>
      <c r="N50" s="14">
        <f>INDEX(Mapping!$E$50:$E$63,MATCH($I50,Mapping!$A$50:$A$63,0))</f>
        <v/>
      </c>
      <c r="O50" s="23">
        <f>INDEX(ElaVal,MATCH("inc|"&amp;$E50&amp;"|"&amp;$D50,ElaKey,0),MATCH(Settings!$C$6,ElaGroup,0))</f>
        <v/>
      </c>
      <c r="P50" s="23">
        <f>INDEX(ElaVal,MATCH("usg|"&amp;$E50&amp;"|"&amp;$D50,ElaKey,0),MATCH(Settings!$C$6,ElaGroup,0))</f>
        <v/>
      </c>
      <c r="Q50" s="23">
        <f>INDEX(ElaVal,MATCH("eff|"&amp;$E50&amp;"|"&amp;$D50,ElaKey,0),MATCH(Settings!$C$6,ElaGroup,0))</f>
        <v/>
      </c>
      <c r="R50" s="13">
        <f>INDEX(ElaVal,MATCH("aei|"&amp;$F50&amp;"|"&amp;$D50,ElaKey,0),MATCH(Settings!$C$6,ElaGroup,0))</f>
        <v/>
      </c>
      <c r="S50" s="16">
        <f>(1/(1+$R50))^(1+$P50)</f>
        <v/>
      </c>
      <c r="T50" s="23">
        <f>$Q50*(1+$P50)</f>
        <v/>
      </c>
      <c r="U50" s="14">
        <f>INDEX(Inputs_prices!$E$7:$E$18,MATCH($I50,Inputs_prices!$A$7:$A$18,0))</f>
        <v/>
      </c>
      <c r="V50" s="13">
        <f>INDEX(Inputs_prices!$R$7:$R$18,MATCH($I50,Inputs_prices!$A$7:$A$18,0))</f>
        <v/>
      </c>
      <c r="W50" s="16">
        <f>INDEX(EFVal,MATCH(Settings!$C$4&amp;"|"&amp;$B50&amp;"|"&amp;$J50,EFKey,0))</f>
        <v/>
      </c>
      <c r="X50" s="40">
        <f>INDEX(ConsVal,MATCH(Settings!$C$4&amp;"|"&amp;Settings!$C$7&amp;"|"&amp;$C50&amp;"|"&amp;$B50,ConsKey,0))</f>
        <v/>
      </c>
    </row>
    <row r="51">
      <c r="A51" s="14">
        <f>$B51&amp;"|"&amp;$C51</f>
        <v/>
      </c>
      <c r="B51" s="21" t="inlineStr">
        <is>
          <t>oop</t>
        </is>
      </c>
      <c r="C51" s="21" t="inlineStr">
        <is>
          <t>foo</t>
        </is>
      </c>
      <c r="D51" s="14">
        <f>INDEX(Mapping!$D$5:$D$20,MATCH($C51,SubKey,0))</f>
        <v/>
      </c>
      <c r="E51" s="14">
        <f>INDEX(Mapping!$C$30:$C$37,MATCH($B51,FuelKey,0))</f>
        <v/>
      </c>
      <c r="F51" s="14">
        <f>INDEX(Mapping!$D$30:$D$37,MATCH($B51,FuelKey,0))</f>
        <v/>
      </c>
      <c r="G51" s="14">
        <f>INDEX(Mapping!$E$30:$E$37,MATCH($B51,FuelKey,0))</f>
        <v/>
      </c>
      <c r="H51" s="14">
        <f>INDEX(Mapping!$F$5:$F$20,MATCH($C51,SubKey,0))</f>
        <v/>
      </c>
      <c r="I51" s="14">
        <f>$B51&amp;"."&amp;IF($G51="sub",$H51,"all")</f>
        <v/>
      </c>
      <c r="J51" s="14">
        <f>INDEX(Mapping!$E$5:$E$20,MATCH($C51,SubKey,0))</f>
        <v/>
      </c>
      <c r="K51" s="14">
        <f>INDEX(Mapping!$G$30:$G$37,MATCH($B51,FuelKey,0))</f>
        <v/>
      </c>
      <c r="L51" s="14">
        <f>INDEX(Mapping!$H$30:$H$37,MATCH($B51,FuelKey,0))</f>
        <v/>
      </c>
      <c r="M51" s="14">
        <f>INDEX(Mapping!$H$5:$H$20,MATCH($C51,SubKey,0))</f>
        <v/>
      </c>
      <c r="N51" s="14">
        <f>INDEX(Mapping!$E$50:$E$63,MATCH($I51,Mapping!$A$50:$A$63,0))</f>
        <v/>
      </c>
      <c r="O51" s="23">
        <f>INDEX(ElaVal,MATCH("inc|"&amp;$E51&amp;"|"&amp;$D51,ElaKey,0),MATCH(Settings!$C$6,ElaGroup,0))</f>
        <v/>
      </c>
      <c r="P51" s="23">
        <f>INDEX(ElaVal,MATCH("usg|"&amp;$E51&amp;"|"&amp;$D51,ElaKey,0),MATCH(Settings!$C$6,ElaGroup,0))</f>
        <v/>
      </c>
      <c r="Q51" s="23">
        <f>INDEX(ElaVal,MATCH("eff|"&amp;$E51&amp;"|"&amp;$D51,ElaKey,0),MATCH(Settings!$C$6,ElaGroup,0))</f>
        <v/>
      </c>
      <c r="R51" s="13">
        <f>INDEX(ElaVal,MATCH("aei|"&amp;$F51&amp;"|"&amp;$D51,ElaKey,0),MATCH(Settings!$C$6,ElaGroup,0))</f>
        <v/>
      </c>
      <c r="S51" s="16">
        <f>(1/(1+$R51))^(1+$P51)</f>
        <v/>
      </c>
      <c r="T51" s="23">
        <f>$Q51*(1+$P51)</f>
        <v/>
      </c>
      <c r="U51" s="14">
        <f>INDEX(Inputs_prices!$E$7:$E$18,MATCH($I51,Inputs_prices!$A$7:$A$18,0))</f>
        <v/>
      </c>
      <c r="V51" s="13">
        <f>INDEX(Inputs_prices!$R$7:$R$18,MATCH($I51,Inputs_prices!$A$7:$A$18,0))</f>
        <v/>
      </c>
      <c r="W51" s="16">
        <f>INDEX(EFVal,MATCH(Settings!$C$4&amp;"|"&amp;$B51&amp;"|"&amp;$J51,EFKey,0))</f>
        <v/>
      </c>
      <c r="X51" s="40">
        <f>INDEX(ConsVal,MATCH(Settings!$C$4&amp;"|"&amp;Settings!$C$7&amp;"|"&amp;$C51&amp;"|"&amp;$B51,ConsKey,0))</f>
        <v/>
      </c>
    </row>
    <row r="52">
      <c r="A52" s="14">
        <f>$B52&amp;"|"&amp;$C52</f>
        <v/>
      </c>
      <c r="B52" s="21" t="inlineStr">
        <is>
          <t>bio</t>
        </is>
      </c>
      <c r="C52" s="21" t="inlineStr">
        <is>
          <t>foo</t>
        </is>
      </c>
      <c r="D52" s="14">
        <f>INDEX(Mapping!$D$5:$D$20,MATCH($C52,SubKey,0))</f>
        <v/>
      </c>
      <c r="E52" s="14">
        <f>INDEX(Mapping!$C$30:$C$37,MATCH($B52,FuelKey,0))</f>
        <v/>
      </c>
      <c r="F52" s="14">
        <f>INDEX(Mapping!$D$30:$D$37,MATCH($B52,FuelKey,0))</f>
        <v/>
      </c>
      <c r="G52" s="14">
        <f>INDEX(Mapping!$E$30:$E$37,MATCH($B52,FuelKey,0))</f>
        <v/>
      </c>
      <c r="H52" s="14">
        <f>INDEX(Mapping!$F$5:$F$20,MATCH($C52,SubKey,0))</f>
        <v/>
      </c>
      <c r="I52" s="14">
        <f>$B52&amp;"."&amp;IF($G52="sub",$H52,"all")</f>
        <v/>
      </c>
      <c r="J52" s="14">
        <f>INDEX(Mapping!$E$5:$E$20,MATCH($C52,SubKey,0))</f>
        <v/>
      </c>
      <c r="K52" s="14">
        <f>INDEX(Mapping!$G$30:$G$37,MATCH($B52,FuelKey,0))</f>
        <v/>
      </c>
      <c r="L52" s="14">
        <f>INDEX(Mapping!$H$30:$H$37,MATCH($B52,FuelKey,0))</f>
        <v/>
      </c>
      <c r="M52" s="14">
        <f>INDEX(Mapping!$H$5:$H$20,MATCH($C52,SubKey,0))</f>
        <v/>
      </c>
      <c r="N52" s="14">
        <f>INDEX(Mapping!$E$50:$E$63,MATCH($I52,Mapping!$A$50:$A$63,0))</f>
        <v/>
      </c>
      <c r="O52" s="23">
        <f>INDEX(ElaVal,MATCH("inc|"&amp;$E52&amp;"|"&amp;$D52,ElaKey,0),MATCH(Settings!$C$6,ElaGroup,0))</f>
        <v/>
      </c>
      <c r="P52" s="23">
        <f>INDEX(ElaVal,MATCH("usg|"&amp;$E52&amp;"|"&amp;$D52,ElaKey,0),MATCH(Settings!$C$6,ElaGroup,0))</f>
        <v/>
      </c>
      <c r="Q52" s="23">
        <f>INDEX(ElaVal,MATCH("eff|"&amp;$E52&amp;"|"&amp;$D52,ElaKey,0),MATCH(Settings!$C$6,ElaGroup,0))</f>
        <v/>
      </c>
      <c r="R52" s="13">
        <f>INDEX(ElaVal,MATCH("aei|"&amp;$F52&amp;"|"&amp;$D52,ElaKey,0),MATCH(Settings!$C$6,ElaGroup,0))</f>
        <v/>
      </c>
      <c r="S52" s="16">
        <f>(1/(1+$R52))^(1+$P52)</f>
        <v/>
      </c>
      <c r="T52" s="23">
        <f>$Q52*(1+$P52)</f>
        <v/>
      </c>
      <c r="U52" s="14">
        <f>INDEX(Inputs_prices!$E$7:$E$18,MATCH($I52,Inputs_prices!$A$7:$A$18,0))</f>
        <v/>
      </c>
      <c r="V52" s="13">
        <f>INDEX(Inputs_prices!$R$7:$R$18,MATCH($I52,Inputs_prices!$A$7:$A$18,0))</f>
        <v/>
      </c>
      <c r="W52" s="16">
        <f>INDEX(EFVal,MATCH(Settings!$C$4&amp;"|"&amp;$B52&amp;"|"&amp;$J52,EFKey,0))</f>
        <v/>
      </c>
      <c r="X52" s="40">
        <f>INDEX(ConsVal,MATCH(Settings!$C$4&amp;"|"&amp;Settings!$C$7&amp;"|"&amp;$C52&amp;"|"&amp;$B52,ConsKey,0))</f>
        <v/>
      </c>
    </row>
    <row r="53">
      <c r="A53" s="14">
        <f>$B53&amp;"|"&amp;$C53</f>
        <v/>
      </c>
      <c r="B53" s="21" t="inlineStr">
        <is>
          <t>coa</t>
        </is>
      </c>
      <c r="C53" s="21" t="inlineStr">
        <is>
          <t>srv</t>
        </is>
      </c>
      <c r="D53" s="14">
        <f>INDEX(Mapping!$D$5:$D$20,MATCH($C53,SubKey,0))</f>
        <v/>
      </c>
      <c r="E53" s="14">
        <f>INDEX(Mapping!$C$30:$C$37,MATCH($B53,FuelKey,0))</f>
        <v/>
      </c>
      <c r="F53" s="14">
        <f>INDEX(Mapping!$D$30:$D$37,MATCH($B53,FuelKey,0))</f>
        <v/>
      </c>
      <c r="G53" s="14">
        <f>INDEX(Mapping!$E$30:$E$37,MATCH($B53,FuelKey,0))</f>
        <v/>
      </c>
      <c r="H53" s="14">
        <f>INDEX(Mapping!$F$5:$F$20,MATCH($C53,SubKey,0))</f>
        <v/>
      </c>
      <c r="I53" s="14">
        <f>$B53&amp;"."&amp;IF($G53="sub",$H53,"all")</f>
        <v/>
      </c>
      <c r="J53" s="14">
        <f>INDEX(Mapping!$E$5:$E$20,MATCH($C53,SubKey,0))</f>
        <v/>
      </c>
      <c r="K53" s="14">
        <f>INDEX(Mapping!$G$30:$G$37,MATCH($B53,FuelKey,0))</f>
        <v/>
      </c>
      <c r="L53" s="14">
        <f>INDEX(Mapping!$H$30:$H$37,MATCH($B53,FuelKey,0))</f>
        <v/>
      </c>
      <c r="M53" s="14">
        <f>INDEX(Mapping!$H$5:$H$20,MATCH($C53,SubKey,0))</f>
        <v/>
      </c>
      <c r="N53" s="14">
        <f>INDEX(Mapping!$E$50:$E$63,MATCH($I53,Mapping!$A$50:$A$63,0))</f>
        <v/>
      </c>
      <c r="O53" s="23">
        <f>INDEX(ElaVal,MATCH("inc|"&amp;$E53&amp;"|"&amp;$D53,ElaKey,0),MATCH(Settings!$C$6,ElaGroup,0))</f>
        <v/>
      </c>
      <c r="P53" s="23">
        <f>INDEX(ElaVal,MATCH("usg|"&amp;$E53&amp;"|"&amp;$D53,ElaKey,0),MATCH(Settings!$C$6,ElaGroup,0))</f>
        <v/>
      </c>
      <c r="Q53" s="23">
        <f>INDEX(ElaVal,MATCH("eff|"&amp;$E53&amp;"|"&amp;$D53,ElaKey,0),MATCH(Settings!$C$6,ElaGroup,0))</f>
        <v/>
      </c>
      <c r="R53" s="13">
        <f>INDEX(ElaVal,MATCH("aei|"&amp;$F53&amp;"|"&amp;$D53,ElaKey,0),MATCH(Settings!$C$6,ElaGroup,0))</f>
        <v/>
      </c>
      <c r="S53" s="16">
        <f>(1/(1+$R53))^(1+$P53)</f>
        <v/>
      </c>
      <c r="T53" s="23">
        <f>$Q53*(1+$P53)</f>
        <v/>
      </c>
      <c r="U53" s="14">
        <f>INDEX(Inputs_prices!$E$7:$E$18,MATCH($I53,Inputs_prices!$A$7:$A$18,0))</f>
        <v/>
      </c>
      <c r="V53" s="13">
        <f>INDEX(Inputs_prices!$R$7:$R$18,MATCH($I53,Inputs_prices!$A$7:$A$18,0))</f>
        <v/>
      </c>
      <c r="W53" s="16">
        <f>INDEX(EFVal,MATCH(Settings!$C$4&amp;"|"&amp;$B53&amp;"|"&amp;$J53,EFKey,0))</f>
        <v/>
      </c>
      <c r="X53" s="40">
        <f>INDEX(ConsVal,MATCH(Settings!$C$4&amp;"|"&amp;Settings!$C$7&amp;"|"&amp;$C53&amp;"|"&amp;$B53,ConsKey,0))</f>
        <v/>
      </c>
    </row>
    <row r="54">
      <c r="A54" s="14">
        <f>$B54&amp;"|"&amp;$C54</f>
        <v/>
      </c>
      <c r="B54" s="21" t="inlineStr">
        <is>
          <t>nga</t>
        </is>
      </c>
      <c r="C54" s="21" t="inlineStr">
        <is>
          <t>srv</t>
        </is>
      </c>
      <c r="D54" s="14">
        <f>INDEX(Mapping!$D$5:$D$20,MATCH($C54,SubKey,0))</f>
        <v/>
      </c>
      <c r="E54" s="14">
        <f>INDEX(Mapping!$C$30:$C$37,MATCH($B54,FuelKey,0))</f>
        <v/>
      </c>
      <c r="F54" s="14">
        <f>INDEX(Mapping!$D$30:$D$37,MATCH($B54,FuelKey,0))</f>
        <v/>
      </c>
      <c r="G54" s="14">
        <f>INDEX(Mapping!$E$30:$E$37,MATCH($B54,FuelKey,0))</f>
        <v/>
      </c>
      <c r="H54" s="14">
        <f>INDEX(Mapping!$F$5:$F$20,MATCH($C54,SubKey,0))</f>
        <v/>
      </c>
      <c r="I54" s="14">
        <f>$B54&amp;"."&amp;IF($G54="sub",$H54,"all")</f>
        <v/>
      </c>
      <c r="J54" s="14">
        <f>INDEX(Mapping!$E$5:$E$20,MATCH($C54,SubKey,0))</f>
        <v/>
      </c>
      <c r="K54" s="14">
        <f>INDEX(Mapping!$G$30:$G$37,MATCH($B54,FuelKey,0))</f>
        <v/>
      </c>
      <c r="L54" s="14">
        <f>INDEX(Mapping!$H$30:$H$37,MATCH($B54,FuelKey,0))</f>
        <v/>
      </c>
      <c r="M54" s="14">
        <f>INDEX(Mapping!$H$5:$H$20,MATCH($C54,SubKey,0))</f>
        <v/>
      </c>
      <c r="N54" s="14">
        <f>INDEX(Mapping!$E$50:$E$63,MATCH($I54,Mapping!$A$50:$A$63,0))</f>
        <v/>
      </c>
      <c r="O54" s="23">
        <f>INDEX(ElaVal,MATCH("inc|"&amp;$E54&amp;"|"&amp;$D54,ElaKey,0),MATCH(Settings!$C$6,ElaGroup,0))</f>
        <v/>
      </c>
      <c r="P54" s="23">
        <f>INDEX(ElaVal,MATCH("usg|"&amp;$E54&amp;"|"&amp;$D54,ElaKey,0),MATCH(Settings!$C$6,ElaGroup,0))</f>
        <v/>
      </c>
      <c r="Q54" s="23">
        <f>INDEX(ElaVal,MATCH("eff|"&amp;$E54&amp;"|"&amp;$D54,ElaKey,0),MATCH(Settings!$C$6,ElaGroup,0))</f>
        <v/>
      </c>
      <c r="R54" s="13">
        <f>INDEX(ElaVal,MATCH("aei|"&amp;$F54&amp;"|"&amp;$D54,ElaKey,0),MATCH(Settings!$C$6,ElaGroup,0))</f>
        <v/>
      </c>
      <c r="S54" s="16">
        <f>(1/(1+$R54))^(1+$P54)</f>
        <v/>
      </c>
      <c r="T54" s="23">
        <f>$Q54*(1+$P54)</f>
        <v/>
      </c>
      <c r="U54" s="14">
        <f>INDEX(Inputs_prices!$E$7:$E$18,MATCH($I54,Inputs_prices!$A$7:$A$18,0))</f>
        <v/>
      </c>
      <c r="V54" s="13">
        <f>INDEX(Inputs_prices!$R$7:$R$18,MATCH($I54,Inputs_prices!$A$7:$A$18,0))</f>
        <v/>
      </c>
      <c r="W54" s="16">
        <f>INDEX(EFVal,MATCH(Settings!$C$4&amp;"|"&amp;$B54&amp;"|"&amp;$J54,EFKey,0))</f>
        <v/>
      </c>
      <c r="X54" s="40">
        <f>INDEX(ConsVal,MATCH(Settings!$C$4&amp;"|"&amp;Settings!$C$7&amp;"|"&amp;$C54&amp;"|"&amp;$B54,ConsKey,0))</f>
        <v/>
      </c>
    </row>
    <row r="55">
      <c r="A55" s="14">
        <f>$B55&amp;"|"&amp;$C55</f>
        <v/>
      </c>
      <c r="B55" s="21" t="inlineStr">
        <is>
          <t>gso</t>
        </is>
      </c>
      <c r="C55" s="21" t="inlineStr">
        <is>
          <t>srv</t>
        </is>
      </c>
      <c r="D55" s="14">
        <f>INDEX(Mapping!$D$5:$D$20,MATCH($C55,SubKey,0))</f>
        <v/>
      </c>
      <c r="E55" s="14">
        <f>INDEX(Mapping!$C$30:$C$37,MATCH($B55,FuelKey,0))</f>
        <v/>
      </c>
      <c r="F55" s="14">
        <f>INDEX(Mapping!$D$30:$D$37,MATCH($B55,FuelKey,0))</f>
        <v/>
      </c>
      <c r="G55" s="14">
        <f>INDEX(Mapping!$E$30:$E$37,MATCH($B55,FuelKey,0))</f>
        <v/>
      </c>
      <c r="H55" s="14">
        <f>INDEX(Mapping!$F$5:$F$20,MATCH($C55,SubKey,0))</f>
        <v/>
      </c>
      <c r="I55" s="14">
        <f>$B55&amp;"."&amp;IF($G55="sub",$H55,"all")</f>
        <v/>
      </c>
      <c r="J55" s="14">
        <f>INDEX(Mapping!$E$5:$E$20,MATCH($C55,SubKey,0))</f>
        <v/>
      </c>
      <c r="K55" s="14">
        <f>INDEX(Mapping!$G$30:$G$37,MATCH($B55,FuelKey,0))</f>
        <v/>
      </c>
      <c r="L55" s="14">
        <f>INDEX(Mapping!$H$30:$H$37,MATCH($B55,FuelKey,0))</f>
        <v/>
      </c>
      <c r="M55" s="14">
        <f>INDEX(Mapping!$H$5:$H$20,MATCH($C55,SubKey,0))</f>
        <v/>
      </c>
      <c r="N55" s="14">
        <f>INDEX(Mapping!$E$50:$E$63,MATCH($I55,Mapping!$A$50:$A$63,0))</f>
        <v/>
      </c>
      <c r="O55" s="23">
        <f>INDEX(ElaVal,MATCH("inc|"&amp;$E55&amp;"|"&amp;$D55,ElaKey,0),MATCH(Settings!$C$6,ElaGroup,0))</f>
        <v/>
      </c>
      <c r="P55" s="23">
        <f>INDEX(ElaVal,MATCH("usg|"&amp;$E55&amp;"|"&amp;$D55,ElaKey,0),MATCH(Settings!$C$6,ElaGroup,0))</f>
        <v/>
      </c>
      <c r="Q55" s="23">
        <f>INDEX(ElaVal,MATCH("eff|"&amp;$E55&amp;"|"&amp;$D55,ElaKey,0),MATCH(Settings!$C$6,ElaGroup,0))</f>
        <v/>
      </c>
      <c r="R55" s="13">
        <f>INDEX(ElaVal,MATCH("aei|"&amp;$F55&amp;"|"&amp;$D55,ElaKey,0),MATCH(Settings!$C$6,ElaGroup,0))</f>
        <v/>
      </c>
      <c r="S55" s="16">
        <f>(1/(1+$R55))^(1+$P55)</f>
        <v/>
      </c>
      <c r="T55" s="23">
        <f>$Q55*(1+$P55)</f>
        <v/>
      </c>
      <c r="U55" s="14">
        <f>INDEX(Inputs_prices!$E$7:$E$18,MATCH($I55,Inputs_prices!$A$7:$A$18,0))</f>
        <v/>
      </c>
      <c r="V55" s="13">
        <f>INDEX(Inputs_prices!$R$7:$R$18,MATCH($I55,Inputs_prices!$A$7:$A$18,0))</f>
        <v/>
      </c>
      <c r="W55" s="16">
        <f>INDEX(EFVal,MATCH(Settings!$C$4&amp;"|"&amp;$B55&amp;"|"&amp;$J55,EFKey,0))</f>
        <v/>
      </c>
      <c r="X55" s="40">
        <f>INDEX(ConsVal,MATCH(Settings!$C$4&amp;"|"&amp;Settings!$C$7&amp;"|"&amp;$C55&amp;"|"&amp;$B55,ConsKey,0))</f>
        <v/>
      </c>
    </row>
    <row r="56">
      <c r="A56" s="14">
        <f>$B56&amp;"|"&amp;$C56</f>
        <v/>
      </c>
      <c r="B56" s="21" t="inlineStr">
        <is>
          <t>die</t>
        </is>
      </c>
      <c r="C56" s="21" t="inlineStr">
        <is>
          <t>srv</t>
        </is>
      </c>
      <c r="D56" s="14">
        <f>INDEX(Mapping!$D$5:$D$20,MATCH($C56,SubKey,0))</f>
        <v/>
      </c>
      <c r="E56" s="14">
        <f>INDEX(Mapping!$C$30:$C$37,MATCH($B56,FuelKey,0))</f>
        <v/>
      </c>
      <c r="F56" s="14">
        <f>INDEX(Mapping!$D$30:$D$37,MATCH($B56,FuelKey,0))</f>
        <v/>
      </c>
      <c r="G56" s="14">
        <f>INDEX(Mapping!$E$30:$E$37,MATCH($B56,FuelKey,0))</f>
        <v/>
      </c>
      <c r="H56" s="14">
        <f>INDEX(Mapping!$F$5:$F$20,MATCH($C56,SubKey,0))</f>
        <v/>
      </c>
      <c r="I56" s="14">
        <f>$B56&amp;"."&amp;IF($G56="sub",$H56,"all")</f>
        <v/>
      </c>
      <c r="J56" s="14">
        <f>INDEX(Mapping!$E$5:$E$20,MATCH($C56,SubKey,0))</f>
        <v/>
      </c>
      <c r="K56" s="14">
        <f>INDEX(Mapping!$G$30:$G$37,MATCH($B56,FuelKey,0))</f>
        <v/>
      </c>
      <c r="L56" s="14">
        <f>INDEX(Mapping!$H$30:$H$37,MATCH($B56,FuelKey,0))</f>
        <v/>
      </c>
      <c r="M56" s="14">
        <f>INDEX(Mapping!$H$5:$H$20,MATCH($C56,SubKey,0))</f>
        <v/>
      </c>
      <c r="N56" s="14">
        <f>INDEX(Mapping!$E$50:$E$63,MATCH($I56,Mapping!$A$50:$A$63,0))</f>
        <v/>
      </c>
      <c r="O56" s="23">
        <f>INDEX(ElaVal,MATCH("inc|"&amp;$E56&amp;"|"&amp;$D56,ElaKey,0),MATCH(Settings!$C$6,ElaGroup,0))</f>
        <v/>
      </c>
      <c r="P56" s="23">
        <f>INDEX(ElaVal,MATCH("usg|"&amp;$E56&amp;"|"&amp;$D56,ElaKey,0),MATCH(Settings!$C$6,ElaGroup,0))</f>
        <v/>
      </c>
      <c r="Q56" s="23">
        <f>INDEX(ElaVal,MATCH("eff|"&amp;$E56&amp;"|"&amp;$D56,ElaKey,0),MATCH(Settings!$C$6,ElaGroup,0))</f>
        <v/>
      </c>
      <c r="R56" s="13">
        <f>INDEX(ElaVal,MATCH("aei|"&amp;$F56&amp;"|"&amp;$D56,ElaKey,0),MATCH(Settings!$C$6,ElaGroup,0))</f>
        <v/>
      </c>
      <c r="S56" s="16">
        <f>(1/(1+$R56))^(1+$P56)</f>
        <v/>
      </c>
      <c r="T56" s="23">
        <f>$Q56*(1+$P56)</f>
        <v/>
      </c>
      <c r="U56" s="14">
        <f>INDEX(Inputs_prices!$E$7:$E$18,MATCH($I56,Inputs_prices!$A$7:$A$18,0))</f>
        <v/>
      </c>
      <c r="V56" s="13">
        <f>INDEX(Inputs_prices!$R$7:$R$18,MATCH($I56,Inputs_prices!$A$7:$A$18,0))</f>
        <v/>
      </c>
      <c r="W56" s="16">
        <f>INDEX(EFVal,MATCH(Settings!$C$4&amp;"|"&amp;$B56&amp;"|"&amp;$J56,EFKey,0))</f>
        <v/>
      </c>
      <c r="X56" s="40">
        <f>INDEX(ConsVal,MATCH(Settings!$C$4&amp;"|"&amp;Settings!$C$7&amp;"|"&amp;$C56&amp;"|"&amp;$B56,ConsKey,0))</f>
        <v/>
      </c>
    </row>
    <row r="57">
      <c r="A57" s="14">
        <f>$B57&amp;"|"&amp;$C57</f>
        <v/>
      </c>
      <c r="B57" s="21" t="inlineStr">
        <is>
          <t>lpg</t>
        </is>
      </c>
      <c r="C57" s="21" t="inlineStr">
        <is>
          <t>srv</t>
        </is>
      </c>
      <c r="D57" s="14">
        <f>INDEX(Mapping!$D$5:$D$20,MATCH($C57,SubKey,0))</f>
        <v/>
      </c>
      <c r="E57" s="14">
        <f>INDEX(Mapping!$C$30:$C$37,MATCH($B57,FuelKey,0))</f>
        <v/>
      </c>
      <c r="F57" s="14">
        <f>INDEX(Mapping!$D$30:$D$37,MATCH($B57,FuelKey,0))</f>
        <v/>
      </c>
      <c r="G57" s="14">
        <f>INDEX(Mapping!$E$30:$E$37,MATCH($B57,FuelKey,0))</f>
        <v/>
      </c>
      <c r="H57" s="14">
        <f>INDEX(Mapping!$F$5:$F$20,MATCH($C57,SubKey,0))</f>
        <v/>
      </c>
      <c r="I57" s="14">
        <f>$B57&amp;"."&amp;IF($G57="sub",$H57,"all")</f>
        <v/>
      </c>
      <c r="J57" s="14">
        <f>INDEX(Mapping!$E$5:$E$20,MATCH($C57,SubKey,0))</f>
        <v/>
      </c>
      <c r="K57" s="14">
        <f>INDEX(Mapping!$G$30:$G$37,MATCH($B57,FuelKey,0))</f>
        <v/>
      </c>
      <c r="L57" s="14">
        <f>INDEX(Mapping!$H$30:$H$37,MATCH($B57,FuelKey,0))</f>
        <v/>
      </c>
      <c r="M57" s="14">
        <f>INDEX(Mapping!$H$5:$H$20,MATCH($C57,SubKey,0))</f>
        <v/>
      </c>
      <c r="N57" s="14">
        <f>INDEX(Mapping!$E$50:$E$63,MATCH($I57,Mapping!$A$50:$A$63,0))</f>
        <v/>
      </c>
      <c r="O57" s="23">
        <f>INDEX(ElaVal,MATCH("inc|"&amp;$E57&amp;"|"&amp;$D57,ElaKey,0),MATCH(Settings!$C$6,ElaGroup,0))</f>
        <v/>
      </c>
      <c r="P57" s="23">
        <f>INDEX(ElaVal,MATCH("usg|"&amp;$E57&amp;"|"&amp;$D57,ElaKey,0),MATCH(Settings!$C$6,ElaGroup,0))</f>
        <v/>
      </c>
      <c r="Q57" s="23">
        <f>INDEX(ElaVal,MATCH("eff|"&amp;$E57&amp;"|"&amp;$D57,ElaKey,0),MATCH(Settings!$C$6,ElaGroup,0))</f>
        <v/>
      </c>
      <c r="R57" s="13">
        <f>INDEX(ElaVal,MATCH("aei|"&amp;$F57&amp;"|"&amp;$D57,ElaKey,0),MATCH(Settings!$C$6,ElaGroup,0))</f>
        <v/>
      </c>
      <c r="S57" s="16">
        <f>(1/(1+$R57))^(1+$P57)</f>
        <v/>
      </c>
      <c r="T57" s="23">
        <f>$Q57*(1+$P57)</f>
        <v/>
      </c>
      <c r="U57" s="14">
        <f>INDEX(Inputs_prices!$E$7:$E$18,MATCH($I57,Inputs_prices!$A$7:$A$18,0))</f>
        <v/>
      </c>
      <c r="V57" s="13">
        <f>INDEX(Inputs_prices!$R$7:$R$18,MATCH($I57,Inputs_prices!$A$7:$A$18,0))</f>
        <v/>
      </c>
      <c r="W57" s="16">
        <f>INDEX(EFVal,MATCH(Settings!$C$4&amp;"|"&amp;$B57&amp;"|"&amp;$J57,EFKey,0))</f>
        <v/>
      </c>
      <c r="X57" s="40">
        <f>INDEX(ConsVal,MATCH(Settings!$C$4&amp;"|"&amp;Settings!$C$7&amp;"|"&amp;$C57&amp;"|"&amp;$B57,ConsKey,0))</f>
        <v/>
      </c>
    </row>
    <row r="58">
      <c r="A58" s="14">
        <f>$B58&amp;"|"&amp;$C58</f>
        <v/>
      </c>
      <c r="B58" s="21" t="inlineStr">
        <is>
          <t>ker</t>
        </is>
      </c>
      <c r="C58" s="21" t="inlineStr">
        <is>
          <t>srv</t>
        </is>
      </c>
      <c r="D58" s="14">
        <f>INDEX(Mapping!$D$5:$D$20,MATCH($C58,SubKey,0))</f>
        <v/>
      </c>
      <c r="E58" s="14">
        <f>INDEX(Mapping!$C$30:$C$37,MATCH($B58,FuelKey,0))</f>
        <v/>
      </c>
      <c r="F58" s="14">
        <f>INDEX(Mapping!$D$30:$D$37,MATCH($B58,FuelKey,0))</f>
        <v/>
      </c>
      <c r="G58" s="14">
        <f>INDEX(Mapping!$E$30:$E$37,MATCH($B58,FuelKey,0))</f>
        <v/>
      </c>
      <c r="H58" s="14">
        <f>INDEX(Mapping!$F$5:$F$20,MATCH($C58,SubKey,0))</f>
        <v/>
      </c>
      <c r="I58" s="14">
        <f>$B58&amp;"."&amp;IF($G58="sub",$H58,"all")</f>
        <v/>
      </c>
      <c r="J58" s="14">
        <f>INDEX(Mapping!$E$5:$E$20,MATCH($C58,SubKey,0))</f>
        <v/>
      </c>
      <c r="K58" s="14">
        <f>INDEX(Mapping!$G$30:$G$37,MATCH($B58,FuelKey,0))</f>
        <v/>
      </c>
      <c r="L58" s="14">
        <f>INDEX(Mapping!$H$30:$H$37,MATCH($B58,FuelKey,0))</f>
        <v/>
      </c>
      <c r="M58" s="14">
        <f>INDEX(Mapping!$H$5:$H$20,MATCH($C58,SubKey,0))</f>
        <v/>
      </c>
      <c r="N58" s="14">
        <f>INDEX(Mapping!$E$50:$E$63,MATCH($I58,Mapping!$A$50:$A$63,0))</f>
        <v/>
      </c>
      <c r="O58" s="23">
        <f>INDEX(ElaVal,MATCH("inc|"&amp;$E58&amp;"|"&amp;$D58,ElaKey,0),MATCH(Settings!$C$6,ElaGroup,0))</f>
        <v/>
      </c>
      <c r="P58" s="23">
        <f>INDEX(ElaVal,MATCH("usg|"&amp;$E58&amp;"|"&amp;$D58,ElaKey,0),MATCH(Settings!$C$6,ElaGroup,0))</f>
        <v/>
      </c>
      <c r="Q58" s="23">
        <f>INDEX(ElaVal,MATCH("eff|"&amp;$E58&amp;"|"&amp;$D58,ElaKey,0),MATCH(Settings!$C$6,ElaGroup,0))</f>
        <v/>
      </c>
      <c r="R58" s="13">
        <f>INDEX(ElaVal,MATCH("aei|"&amp;$F58&amp;"|"&amp;$D58,ElaKey,0),MATCH(Settings!$C$6,ElaGroup,0))</f>
        <v/>
      </c>
      <c r="S58" s="16">
        <f>(1/(1+$R58))^(1+$P58)</f>
        <v/>
      </c>
      <c r="T58" s="23">
        <f>$Q58*(1+$P58)</f>
        <v/>
      </c>
      <c r="U58" s="14">
        <f>INDEX(Inputs_prices!$E$7:$E$18,MATCH($I58,Inputs_prices!$A$7:$A$18,0))</f>
        <v/>
      </c>
      <c r="V58" s="13">
        <f>INDEX(Inputs_prices!$R$7:$R$18,MATCH($I58,Inputs_prices!$A$7:$A$18,0))</f>
        <v/>
      </c>
      <c r="W58" s="16">
        <f>INDEX(EFVal,MATCH(Settings!$C$4&amp;"|"&amp;$B58&amp;"|"&amp;$J58,EFKey,0))</f>
        <v/>
      </c>
      <c r="X58" s="40">
        <f>INDEX(ConsVal,MATCH(Settings!$C$4&amp;"|"&amp;Settings!$C$7&amp;"|"&amp;$C58&amp;"|"&amp;$B58,ConsKey,0))</f>
        <v/>
      </c>
    </row>
    <row r="59">
      <c r="A59" s="14">
        <f>$B59&amp;"|"&amp;$C59</f>
        <v/>
      </c>
      <c r="B59" s="21" t="inlineStr">
        <is>
          <t>oop</t>
        </is>
      </c>
      <c r="C59" s="21" t="inlineStr">
        <is>
          <t>srv</t>
        </is>
      </c>
      <c r="D59" s="14">
        <f>INDEX(Mapping!$D$5:$D$20,MATCH($C59,SubKey,0))</f>
        <v/>
      </c>
      <c r="E59" s="14">
        <f>INDEX(Mapping!$C$30:$C$37,MATCH($B59,FuelKey,0))</f>
        <v/>
      </c>
      <c r="F59" s="14">
        <f>INDEX(Mapping!$D$30:$D$37,MATCH($B59,FuelKey,0))</f>
        <v/>
      </c>
      <c r="G59" s="14">
        <f>INDEX(Mapping!$E$30:$E$37,MATCH($B59,FuelKey,0))</f>
        <v/>
      </c>
      <c r="H59" s="14">
        <f>INDEX(Mapping!$F$5:$F$20,MATCH($C59,SubKey,0))</f>
        <v/>
      </c>
      <c r="I59" s="14">
        <f>$B59&amp;"."&amp;IF($G59="sub",$H59,"all")</f>
        <v/>
      </c>
      <c r="J59" s="14">
        <f>INDEX(Mapping!$E$5:$E$20,MATCH($C59,SubKey,0))</f>
        <v/>
      </c>
      <c r="K59" s="14">
        <f>INDEX(Mapping!$G$30:$G$37,MATCH($B59,FuelKey,0))</f>
        <v/>
      </c>
      <c r="L59" s="14">
        <f>INDEX(Mapping!$H$30:$H$37,MATCH($B59,FuelKey,0))</f>
        <v/>
      </c>
      <c r="M59" s="14">
        <f>INDEX(Mapping!$H$5:$H$20,MATCH($C59,SubKey,0))</f>
        <v/>
      </c>
      <c r="N59" s="14">
        <f>INDEX(Mapping!$E$50:$E$63,MATCH($I59,Mapping!$A$50:$A$63,0))</f>
        <v/>
      </c>
      <c r="O59" s="23">
        <f>INDEX(ElaVal,MATCH("inc|"&amp;$E59&amp;"|"&amp;$D59,ElaKey,0),MATCH(Settings!$C$6,ElaGroup,0))</f>
        <v/>
      </c>
      <c r="P59" s="23">
        <f>INDEX(ElaVal,MATCH("usg|"&amp;$E59&amp;"|"&amp;$D59,ElaKey,0),MATCH(Settings!$C$6,ElaGroup,0))</f>
        <v/>
      </c>
      <c r="Q59" s="23">
        <f>INDEX(ElaVal,MATCH("eff|"&amp;$E59&amp;"|"&amp;$D59,ElaKey,0),MATCH(Settings!$C$6,ElaGroup,0))</f>
        <v/>
      </c>
      <c r="R59" s="13">
        <f>INDEX(ElaVal,MATCH("aei|"&amp;$F59&amp;"|"&amp;$D59,ElaKey,0),MATCH(Settings!$C$6,ElaGroup,0))</f>
        <v/>
      </c>
      <c r="S59" s="16">
        <f>(1/(1+$R59))^(1+$P59)</f>
        <v/>
      </c>
      <c r="T59" s="23">
        <f>$Q59*(1+$P59)</f>
        <v/>
      </c>
      <c r="U59" s="14">
        <f>INDEX(Inputs_prices!$E$7:$E$18,MATCH($I59,Inputs_prices!$A$7:$A$18,0))</f>
        <v/>
      </c>
      <c r="V59" s="13">
        <f>INDEX(Inputs_prices!$R$7:$R$18,MATCH($I59,Inputs_prices!$A$7:$A$18,0))</f>
        <v/>
      </c>
      <c r="W59" s="16">
        <f>INDEX(EFVal,MATCH(Settings!$C$4&amp;"|"&amp;$B59&amp;"|"&amp;$J59,EFKey,0))</f>
        <v/>
      </c>
      <c r="X59" s="40">
        <f>INDEX(ConsVal,MATCH(Settings!$C$4&amp;"|"&amp;Settings!$C$7&amp;"|"&amp;$C59&amp;"|"&amp;$B59,ConsKey,0))</f>
        <v/>
      </c>
    </row>
    <row r="60">
      <c r="A60" s="14">
        <f>$B60&amp;"|"&amp;$C60</f>
        <v/>
      </c>
      <c r="B60" s="21" t="inlineStr">
        <is>
          <t>bio</t>
        </is>
      </c>
      <c r="C60" s="21" t="inlineStr">
        <is>
          <t>srv</t>
        </is>
      </c>
      <c r="D60" s="14">
        <f>INDEX(Mapping!$D$5:$D$20,MATCH($C60,SubKey,0))</f>
        <v/>
      </c>
      <c r="E60" s="14">
        <f>INDEX(Mapping!$C$30:$C$37,MATCH($B60,FuelKey,0))</f>
        <v/>
      </c>
      <c r="F60" s="14">
        <f>INDEX(Mapping!$D$30:$D$37,MATCH($B60,FuelKey,0))</f>
        <v/>
      </c>
      <c r="G60" s="14">
        <f>INDEX(Mapping!$E$30:$E$37,MATCH($B60,FuelKey,0))</f>
        <v/>
      </c>
      <c r="H60" s="14">
        <f>INDEX(Mapping!$F$5:$F$20,MATCH($C60,SubKey,0))</f>
        <v/>
      </c>
      <c r="I60" s="14">
        <f>$B60&amp;"."&amp;IF($G60="sub",$H60,"all")</f>
        <v/>
      </c>
      <c r="J60" s="14">
        <f>INDEX(Mapping!$E$5:$E$20,MATCH($C60,SubKey,0))</f>
        <v/>
      </c>
      <c r="K60" s="14">
        <f>INDEX(Mapping!$G$30:$G$37,MATCH($B60,FuelKey,0))</f>
        <v/>
      </c>
      <c r="L60" s="14">
        <f>INDEX(Mapping!$H$30:$H$37,MATCH($B60,FuelKey,0))</f>
        <v/>
      </c>
      <c r="M60" s="14">
        <f>INDEX(Mapping!$H$5:$H$20,MATCH($C60,SubKey,0))</f>
        <v/>
      </c>
      <c r="N60" s="14">
        <f>INDEX(Mapping!$E$50:$E$63,MATCH($I60,Mapping!$A$50:$A$63,0))</f>
        <v/>
      </c>
      <c r="O60" s="23">
        <f>INDEX(ElaVal,MATCH("inc|"&amp;$E60&amp;"|"&amp;$D60,ElaKey,0),MATCH(Settings!$C$6,ElaGroup,0))</f>
        <v/>
      </c>
      <c r="P60" s="23">
        <f>INDEX(ElaVal,MATCH("usg|"&amp;$E60&amp;"|"&amp;$D60,ElaKey,0),MATCH(Settings!$C$6,ElaGroup,0))</f>
        <v/>
      </c>
      <c r="Q60" s="23">
        <f>INDEX(ElaVal,MATCH("eff|"&amp;$E60&amp;"|"&amp;$D60,ElaKey,0),MATCH(Settings!$C$6,ElaGroup,0))</f>
        <v/>
      </c>
      <c r="R60" s="13">
        <f>INDEX(ElaVal,MATCH("aei|"&amp;$F60&amp;"|"&amp;$D60,ElaKey,0),MATCH(Settings!$C$6,ElaGroup,0))</f>
        <v/>
      </c>
      <c r="S60" s="16">
        <f>(1/(1+$R60))^(1+$P60)</f>
        <v/>
      </c>
      <c r="T60" s="23">
        <f>$Q60*(1+$P60)</f>
        <v/>
      </c>
      <c r="U60" s="14">
        <f>INDEX(Inputs_prices!$E$7:$E$18,MATCH($I60,Inputs_prices!$A$7:$A$18,0))</f>
        <v/>
      </c>
      <c r="V60" s="13">
        <f>INDEX(Inputs_prices!$R$7:$R$18,MATCH($I60,Inputs_prices!$A$7:$A$18,0))</f>
        <v/>
      </c>
      <c r="W60" s="16">
        <f>INDEX(EFVal,MATCH(Settings!$C$4&amp;"|"&amp;$B60&amp;"|"&amp;$J60,EFKey,0))</f>
        <v/>
      </c>
      <c r="X60" s="40">
        <f>INDEX(ConsVal,MATCH(Settings!$C$4&amp;"|"&amp;Settings!$C$7&amp;"|"&amp;$C60&amp;"|"&amp;$B60,ConsKey,0))</f>
        <v/>
      </c>
    </row>
    <row r="61">
      <c r="A61" s="14">
        <f>$B61&amp;"|"&amp;$C61</f>
        <v/>
      </c>
      <c r="B61" s="21" t="inlineStr">
        <is>
          <t>coa</t>
        </is>
      </c>
      <c r="C61" s="21" t="inlineStr">
        <is>
          <t>mch</t>
        </is>
      </c>
      <c r="D61" s="14">
        <f>INDEX(Mapping!$D$5:$D$20,MATCH($C61,SubKey,0))</f>
        <v/>
      </c>
      <c r="E61" s="14">
        <f>INDEX(Mapping!$C$30:$C$37,MATCH($B61,FuelKey,0))</f>
        <v/>
      </c>
      <c r="F61" s="14">
        <f>INDEX(Mapping!$D$30:$D$37,MATCH($B61,FuelKey,0))</f>
        <v/>
      </c>
      <c r="G61" s="14">
        <f>INDEX(Mapping!$E$30:$E$37,MATCH($B61,FuelKey,0))</f>
        <v/>
      </c>
      <c r="H61" s="14">
        <f>INDEX(Mapping!$F$5:$F$20,MATCH($C61,SubKey,0))</f>
        <v/>
      </c>
      <c r="I61" s="14">
        <f>$B61&amp;"."&amp;IF($G61="sub",$H61,"all")</f>
        <v/>
      </c>
      <c r="J61" s="14">
        <f>INDEX(Mapping!$E$5:$E$20,MATCH($C61,SubKey,0))</f>
        <v/>
      </c>
      <c r="K61" s="14">
        <f>INDEX(Mapping!$G$30:$G$37,MATCH($B61,FuelKey,0))</f>
        <v/>
      </c>
      <c r="L61" s="14">
        <f>INDEX(Mapping!$H$30:$H$37,MATCH($B61,FuelKey,0))</f>
        <v/>
      </c>
      <c r="M61" s="14">
        <f>INDEX(Mapping!$H$5:$H$20,MATCH($C61,SubKey,0))</f>
        <v/>
      </c>
      <c r="N61" s="14">
        <f>INDEX(Mapping!$E$50:$E$63,MATCH($I61,Mapping!$A$50:$A$63,0))</f>
        <v/>
      </c>
      <c r="O61" s="23">
        <f>INDEX(ElaVal,MATCH("inc|"&amp;$E61&amp;"|"&amp;$D61,ElaKey,0),MATCH(Settings!$C$6,ElaGroup,0))</f>
        <v/>
      </c>
      <c r="P61" s="23">
        <f>INDEX(ElaVal,MATCH("usg|"&amp;$E61&amp;"|"&amp;$D61,ElaKey,0),MATCH(Settings!$C$6,ElaGroup,0))</f>
        <v/>
      </c>
      <c r="Q61" s="23">
        <f>INDEX(ElaVal,MATCH("eff|"&amp;$E61&amp;"|"&amp;$D61,ElaKey,0),MATCH(Settings!$C$6,ElaGroup,0))</f>
        <v/>
      </c>
      <c r="R61" s="13">
        <f>INDEX(ElaVal,MATCH("aei|"&amp;$F61&amp;"|"&amp;$D61,ElaKey,0),MATCH(Settings!$C$6,ElaGroup,0))</f>
        <v/>
      </c>
      <c r="S61" s="16">
        <f>(1/(1+$R61))^(1+$P61)</f>
        <v/>
      </c>
      <c r="T61" s="23">
        <f>$Q61*(1+$P61)</f>
        <v/>
      </c>
      <c r="U61" s="14">
        <f>INDEX(Inputs_prices!$E$7:$E$18,MATCH($I61,Inputs_prices!$A$7:$A$18,0))</f>
        <v/>
      </c>
      <c r="V61" s="13">
        <f>INDEX(Inputs_prices!$R$7:$R$18,MATCH($I61,Inputs_prices!$A$7:$A$18,0))</f>
        <v/>
      </c>
      <c r="W61" s="16">
        <f>INDEX(EFVal,MATCH(Settings!$C$4&amp;"|"&amp;$B61&amp;"|"&amp;$J61,EFKey,0))</f>
        <v/>
      </c>
      <c r="X61" s="40">
        <f>INDEX(ConsVal,MATCH(Settings!$C$4&amp;"|"&amp;Settings!$C$7&amp;"|"&amp;$C61&amp;"|"&amp;$B61,ConsKey,0))</f>
        <v/>
      </c>
    </row>
    <row r="62">
      <c r="A62" s="14">
        <f>$B62&amp;"|"&amp;$C62</f>
        <v/>
      </c>
      <c r="B62" s="21" t="inlineStr">
        <is>
          <t>nga</t>
        </is>
      </c>
      <c r="C62" s="21" t="inlineStr">
        <is>
          <t>mch</t>
        </is>
      </c>
      <c r="D62" s="14">
        <f>INDEX(Mapping!$D$5:$D$20,MATCH($C62,SubKey,0))</f>
        <v/>
      </c>
      <c r="E62" s="14">
        <f>INDEX(Mapping!$C$30:$C$37,MATCH($B62,FuelKey,0))</f>
        <v/>
      </c>
      <c r="F62" s="14">
        <f>INDEX(Mapping!$D$30:$D$37,MATCH($B62,FuelKey,0))</f>
        <v/>
      </c>
      <c r="G62" s="14">
        <f>INDEX(Mapping!$E$30:$E$37,MATCH($B62,FuelKey,0))</f>
        <v/>
      </c>
      <c r="H62" s="14">
        <f>INDEX(Mapping!$F$5:$F$20,MATCH($C62,SubKey,0))</f>
        <v/>
      </c>
      <c r="I62" s="14">
        <f>$B62&amp;"."&amp;IF($G62="sub",$H62,"all")</f>
        <v/>
      </c>
      <c r="J62" s="14">
        <f>INDEX(Mapping!$E$5:$E$20,MATCH($C62,SubKey,0))</f>
        <v/>
      </c>
      <c r="K62" s="14">
        <f>INDEX(Mapping!$G$30:$G$37,MATCH($B62,FuelKey,0))</f>
        <v/>
      </c>
      <c r="L62" s="14">
        <f>INDEX(Mapping!$H$30:$H$37,MATCH($B62,FuelKey,0))</f>
        <v/>
      </c>
      <c r="M62" s="14">
        <f>INDEX(Mapping!$H$5:$H$20,MATCH($C62,SubKey,0))</f>
        <v/>
      </c>
      <c r="N62" s="14">
        <f>INDEX(Mapping!$E$50:$E$63,MATCH($I62,Mapping!$A$50:$A$63,0))</f>
        <v/>
      </c>
      <c r="O62" s="23">
        <f>INDEX(ElaVal,MATCH("inc|"&amp;$E62&amp;"|"&amp;$D62,ElaKey,0),MATCH(Settings!$C$6,ElaGroup,0))</f>
        <v/>
      </c>
      <c r="P62" s="23">
        <f>INDEX(ElaVal,MATCH("usg|"&amp;$E62&amp;"|"&amp;$D62,ElaKey,0),MATCH(Settings!$C$6,ElaGroup,0))</f>
        <v/>
      </c>
      <c r="Q62" s="23">
        <f>INDEX(ElaVal,MATCH("eff|"&amp;$E62&amp;"|"&amp;$D62,ElaKey,0),MATCH(Settings!$C$6,ElaGroup,0))</f>
        <v/>
      </c>
      <c r="R62" s="13">
        <f>INDEX(ElaVal,MATCH("aei|"&amp;$F62&amp;"|"&amp;$D62,ElaKey,0),MATCH(Settings!$C$6,ElaGroup,0))</f>
        <v/>
      </c>
      <c r="S62" s="16">
        <f>(1/(1+$R62))^(1+$P62)</f>
        <v/>
      </c>
      <c r="T62" s="23">
        <f>$Q62*(1+$P62)</f>
        <v/>
      </c>
      <c r="U62" s="14">
        <f>INDEX(Inputs_prices!$E$7:$E$18,MATCH($I62,Inputs_prices!$A$7:$A$18,0))</f>
        <v/>
      </c>
      <c r="V62" s="13">
        <f>INDEX(Inputs_prices!$R$7:$R$18,MATCH($I62,Inputs_prices!$A$7:$A$18,0))</f>
        <v/>
      </c>
      <c r="W62" s="16">
        <f>INDEX(EFVal,MATCH(Settings!$C$4&amp;"|"&amp;$B62&amp;"|"&amp;$J62,EFKey,0))</f>
        <v/>
      </c>
      <c r="X62" s="40">
        <f>INDEX(ConsVal,MATCH(Settings!$C$4&amp;"|"&amp;Settings!$C$7&amp;"|"&amp;$C62&amp;"|"&amp;$B62,ConsKey,0))</f>
        <v/>
      </c>
    </row>
    <row r="63">
      <c r="A63" s="14">
        <f>$B63&amp;"|"&amp;$C63</f>
        <v/>
      </c>
      <c r="B63" s="21" t="inlineStr">
        <is>
          <t>gso</t>
        </is>
      </c>
      <c r="C63" s="21" t="inlineStr">
        <is>
          <t>mch</t>
        </is>
      </c>
      <c r="D63" s="14">
        <f>INDEX(Mapping!$D$5:$D$20,MATCH($C63,SubKey,0))</f>
        <v/>
      </c>
      <c r="E63" s="14">
        <f>INDEX(Mapping!$C$30:$C$37,MATCH($B63,FuelKey,0))</f>
        <v/>
      </c>
      <c r="F63" s="14">
        <f>INDEX(Mapping!$D$30:$D$37,MATCH($B63,FuelKey,0))</f>
        <v/>
      </c>
      <c r="G63" s="14">
        <f>INDEX(Mapping!$E$30:$E$37,MATCH($B63,FuelKey,0))</f>
        <v/>
      </c>
      <c r="H63" s="14">
        <f>INDEX(Mapping!$F$5:$F$20,MATCH($C63,SubKey,0))</f>
        <v/>
      </c>
      <c r="I63" s="14">
        <f>$B63&amp;"."&amp;IF($G63="sub",$H63,"all")</f>
        <v/>
      </c>
      <c r="J63" s="14">
        <f>INDEX(Mapping!$E$5:$E$20,MATCH($C63,SubKey,0))</f>
        <v/>
      </c>
      <c r="K63" s="14">
        <f>INDEX(Mapping!$G$30:$G$37,MATCH($B63,FuelKey,0))</f>
        <v/>
      </c>
      <c r="L63" s="14">
        <f>INDEX(Mapping!$H$30:$H$37,MATCH($B63,FuelKey,0))</f>
        <v/>
      </c>
      <c r="M63" s="14">
        <f>INDEX(Mapping!$H$5:$H$20,MATCH($C63,SubKey,0))</f>
        <v/>
      </c>
      <c r="N63" s="14">
        <f>INDEX(Mapping!$E$50:$E$63,MATCH($I63,Mapping!$A$50:$A$63,0))</f>
        <v/>
      </c>
      <c r="O63" s="23">
        <f>INDEX(ElaVal,MATCH("inc|"&amp;$E63&amp;"|"&amp;$D63,ElaKey,0),MATCH(Settings!$C$6,ElaGroup,0))</f>
        <v/>
      </c>
      <c r="P63" s="23">
        <f>INDEX(ElaVal,MATCH("usg|"&amp;$E63&amp;"|"&amp;$D63,ElaKey,0),MATCH(Settings!$C$6,ElaGroup,0))</f>
        <v/>
      </c>
      <c r="Q63" s="23">
        <f>INDEX(ElaVal,MATCH("eff|"&amp;$E63&amp;"|"&amp;$D63,ElaKey,0),MATCH(Settings!$C$6,ElaGroup,0))</f>
        <v/>
      </c>
      <c r="R63" s="13">
        <f>INDEX(ElaVal,MATCH("aei|"&amp;$F63&amp;"|"&amp;$D63,ElaKey,0),MATCH(Settings!$C$6,ElaGroup,0))</f>
        <v/>
      </c>
      <c r="S63" s="16">
        <f>(1/(1+$R63))^(1+$P63)</f>
        <v/>
      </c>
      <c r="T63" s="23">
        <f>$Q63*(1+$P63)</f>
        <v/>
      </c>
      <c r="U63" s="14">
        <f>INDEX(Inputs_prices!$E$7:$E$18,MATCH($I63,Inputs_prices!$A$7:$A$18,0))</f>
        <v/>
      </c>
      <c r="V63" s="13">
        <f>INDEX(Inputs_prices!$R$7:$R$18,MATCH($I63,Inputs_prices!$A$7:$A$18,0))</f>
        <v/>
      </c>
      <c r="W63" s="16">
        <f>INDEX(EFVal,MATCH(Settings!$C$4&amp;"|"&amp;$B63&amp;"|"&amp;$J63,EFKey,0))</f>
        <v/>
      </c>
      <c r="X63" s="40">
        <f>INDEX(ConsVal,MATCH(Settings!$C$4&amp;"|"&amp;Settings!$C$7&amp;"|"&amp;$C63&amp;"|"&amp;$B63,ConsKey,0))</f>
        <v/>
      </c>
    </row>
    <row r="64">
      <c r="A64" s="14">
        <f>$B64&amp;"|"&amp;$C64</f>
        <v/>
      </c>
      <c r="B64" s="21" t="inlineStr">
        <is>
          <t>die</t>
        </is>
      </c>
      <c r="C64" s="21" t="inlineStr">
        <is>
          <t>mch</t>
        </is>
      </c>
      <c r="D64" s="14">
        <f>INDEX(Mapping!$D$5:$D$20,MATCH($C64,SubKey,0))</f>
        <v/>
      </c>
      <c r="E64" s="14">
        <f>INDEX(Mapping!$C$30:$C$37,MATCH($B64,FuelKey,0))</f>
        <v/>
      </c>
      <c r="F64" s="14">
        <f>INDEX(Mapping!$D$30:$D$37,MATCH($B64,FuelKey,0))</f>
        <v/>
      </c>
      <c r="G64" s="14">
        <f>INDEX(Mapping!$E$30:$E$37,MATCH($B64,FuelKey,0))</f>
        <v/>
      </c>
      <c r="H64" s="14">
        <f>INDEX(Mapping!$F$5:$F$20,MATCH($C64,SubKey,0))</f>
        <v/>
      </c>
      <c r="I64" s="14">
        <f>$B64&amp;"."&amp;IF($G64="sub",$H64,"all")</f>
        <v/>
      </c>
      <c r="J64" s="14">
        <f>INDEX(Mapping!$E$5:$E$20,MATCH($C64,SubKey,0))</f>
        <v/>
      </c>
      <c r="K64" s="14">
        <f>INDEX(Mapping!$G$30:$G$37,MATCH($B64,FuelKey,0))</f>
        <v/>
      </c>
      <c r="L64" s="14">
        <f>INDEX(Mapping!$H$30:$H$37,MATCH($B64,FuelKey,0))</f>
        <v/>
      </c>
      <c r="M64" s="14">
        <f>INDEX(Mapping!$H$5:$H$20,MATCH($C64,SubKey,0))</f>
        <v/>
      </c>
      <c r="N64" s="14">
        <f>INDEX(Mapping!$E$50:$E$63,MATCH($I64,Mapping!$A$50:$A$63,0))</f>
        <v/>
      </c>
      <c r="O64" s="23">
        <f>INDEX(ElaVal,MATCH("inc|"&amp;$E64&amp;"|"&amp;$D64,ElaKey,0),MATCH(Settings!$C$6,ElaGroup,0))</f>
        <v/>
      </c>
      <c r="P64" s="23">
        <f>INDEX(ElaVal,MATCH("usg|"&amp;$E64&amp;"|"&amp;$D64,ElaKey,0),MATCH(Settings!$C$6,ElaGroup,0))</f>
        <v/>
      </c>
      <c r="Q64" s="23">
        <f>INDEX(ElaVal,MATCH("eff|"&amp;$E64&amp;"|"&amp;$D64,ElaKey,0),MATCH(Settings!$C$6,ElaGroup,0))</f>
        <v/>
      </c>
      <c r="R64" s="13">
        <f>INDEX(ElaVal,MATCH("aei|"&amp;$F64&amp;"|"&amp;$D64,ElaKey,0),MATCH(Settings!$C$6,ElaGroup,0))</f>
        <v/>
      </c>
      <c r="S64" s="16">
        <f>(1/(1+$R64))^(1+$P64)</f>
        <v/>
      </c>
      <c r="T64" s="23">
        <f>$Q64*(1+$P64)</f>
        <v/>
      </c>
      <c r="U64" s="14">
        <f>INDEX(Inputs_prices!$E$7:$E$18,MATCH($I64,Inputs_prices!$A$7:$A$18,0))</f>
        <v/>
      </c>
      <c r="V64" s="13">
        <f>INDEX(Inputs_prices!$R$7:$R$18,MATCH($I64,Inputs_prices!$A$7:$A$18,0))</f>
        <v/>
      </c>
      <c r="W64" s="16">
        <f>INDEX(EFVal,MATCH(Settings!$C$4&amp;"|"&amp;$B64&amp;"|"&amp;$J64,EFKey,0))</f>
        <v/>
      </c>
      <c r="X64" s="40">
        <f>INDEX(ConsVal,MATCH(Settings!$C$4&amp;"|"&amp;Settings!$C$7&amp;"|"&amp;$C64&amp;"|"&amp;$B64,ConsKey,0))</f>
        <v/>
      </c>
    </row>
    <row r="65">
      <c r="A65" s="14">
        <f>$B65&amp;"|"&amp;$C65</f>
        <v/>
      </c>
      <c r="B65" s="21" t="inlineStr">
        <is>
          <t>lpg</t>
        </is>
      </c>
      <c r="C65" s="21" t="inlineStr">
        <is>
          <t>mch</t>
        </is>
      </c>
      <c r="D65" s="14">
        <f>INDEX(Mapping!$D$5:$D$20,MATCH($C65,SubKey,0))</f>
        <v/>
      </c>
      <c r="E65" s="14">
        <f>INDEX(Mapping!$C$30:$C$37,MATCH($B65,FuelKey,0))</f>
        <v/>
      </c>
      <c r="F65" s="14">
        <f>INDEX(Mapping!$D$30:$D$37,MATCH($B65,FuelKey,0))</f>
        <v/>
      </c>
      <c r="G65" s="14">
        <f>INDEX(Mapping!$E$30:$E$37,MATCH($B65,FuelKey,0))</f>
        <v/>
      </c>
      <c r="H65" s="14">
        <f>INDEX(Mapping!$F$5:$F$20,MATCH($C65,SubKey,0))</f>
        <v/>
      </c>
      <c r="I65" s="14">
        <f>$B65&amp;"."&amp;IF($G65="sub",$H65,"all")</f>
        <v/>
      </c>
      <c r="J65" s="14">
        <f>INDEX(Mapping!$E$5:$E$20,MATCH($C65,SubKey,0))</f>
        <v/>
      </c>
      <c r="K65" s="14">
        <f>INDEX(Mapping!$G$30:$G$37,MATCH($B65,FuelKey,0))</f>
        <v/>
      </c>
      <c r="L65" s="14">
        <f>INDEX(Mapping!$H$30:$H$37,MATCH($B65,FuelKey,0))</f>
        <v/>
      </c>
      <c r="M65" s="14">
        <f>INDEX(Mapping!$H$5:$H$20,MATCH($C65,SubKey,0))</f>
        <v/>
      </c>
      <c r="N65" s="14">
        <f>INDEX(Mapping!$E$50:$E$63,MATCH($I65,Mapping!$A$50:$A$63,0))</f>
        <v/>
      </c>
      <c r="O65" s="23">
        <f>INDEX(ElaVal,MATCH("inc|"&amp;$E65&amp;"|"&amp;$D65,ElaKey,0),MATCH(Settings!$C$6,ElaGroup,0))</f>
        <v/>
      </c>
      <c r="P65" s="23">
        <f>INDEX(ElaVal,MATCH("usg|"&amp;$E65&amp;"|"&amp;$D65,ElaKey,0),MATCH(Settings!$C$6,ElaGroup,0))</f>
        <v/>
      </c>
      <c r="Q65" s="23">
        <f>INDEX(ElaVal,MATCH("eff|"&amp;$E65&amp;"|"&amp;$D65,ElaKey,0),MATCH(Settings!$C$6,ElaGroup,0))</f>
        <v/>
      </c>
      <c r="R65" s="13">
        <f>INDEX(ElaVal,MATCH("aei|"&amp;$F65&amp;"|"&amp;$D65,ElaKey,0),MATCH(Settings!$C$6,ElaGroup,0))</f>
        <v/>
      </c>
      <c r="S65" s="16">
        <f>(1/(1+$R65))^(1+$P65)</f>
        <v/>
      </c>
      <c r="T65" s="23">
        <f>$Q65*(1+$P65)</f>
        <v/>
      </c>
      <c r="U65" s="14">
        <f>INDEX(Inputs_prices!$E$7:$E$18,MATCH($I65,Inputs_prices!$A$7:$A$18,0))</f>
        <v/>
      </c>
      <c r="V65" s="13">
        <f>INDEX(Inputs_prices!$R$7:$R$18,MATCH($I65,Inputs_prices!$A$7:$A$18,0))</f>
        <v/>
      </c>
      <c r="W65" s="16">
        <f>INDEX(EFVal,MATCH(Settings!$C$4&amp;"|"&amp;$B65&amp;"|"&amp;$J65,EFKey,0))</f>
        <v/>
      </c>
      <c r="X65" s="40">
        <f>INDEX(ConsVal,MATCH(Settings!$C$4&amp;"|"&amp;Settings!$C$7&amp;"|"&amp;$C65&amp;"|"&amp;$B65,ConsKey,0))</f>
        <v/>
      </c>
    </row>
    <row r="66">
      <c r="A66" s="14">
        <f>$B66&amp;"|"&amp;$C66</f>
        <v/>
      </c>
      <c r="B66" s="21" t="inlineStr">
        <is>
          <t>ker</t>
        </is>
      </c>
      <c r="C66" s="21" t="inlineStr">
        <is>
          <t>mch</t>
        </is>
      </c>
      <c r="D66" s="14">
        <f>INDEX(Mapping!$D$5:$D$20,MATCH($C66,SubKey,0))</f>
        <v/>
      </c>
      <c r="E66" s="14">
        <f>INDEX(Mapping!$C$30:$C$37,MATCH($B66,FuelKey,0))</f>
        <v/>
      </c>
      <c r="F66" s="14">
        <f>INDEX(Mapping!$D$30:$D$37,MATCH($B66,FuelKey,0))</f>
        <v/>
      </c>
      <c r="G66" s="14">
        <f>INDEX(Mapping!$E$30:$E$37,MATCH($B66,FuelKey,0))</f>
        <v/>
      </c>
      <c r="H66" s="14">
        <f>INDEX(Mapping!$F$5:$F$20,MATCH($C66,SubKey,0))</f>
        <v/>
      </c>
      <c r="I66" s="14">
        <f>$B66&amp;"."&amp;IF($G66="sub",$H66,"all")</f>
        <v/>
      </c>
      <c r="J66" s="14">
        <f>INDEX(Mapping!$E$5:$E$20,MATCH($C66,SubKey,0))</f>
        <v/>
      </c>
      <c r="K66" s="14">
        <f>INDEX(Mapping!$G$30:$G$37,MATCH($B66,FuelKey,0))</f>
        <v/>
      </c>
      <c r="L66" s="14">
        <f>INDEX(Mapping!$H$30:$H$37,MATCH($B66,FuelKey,0))</f>
        <v/>
      </c>
      <c r="M66" s="14">
        <f>INDEX(Mapping!$H$5:$H$20,MATCH($C66,SubKey,0))</f>
        <v/>
      </c>
      <c r="N66" s="14">
        <f>INDEX(Mapping!$E$50:$E$63,MATCH($I66,Mapping!$A$50:$A$63,0))</f>
        <v/>
      </c>
      <c r="O66" s="23">
        <f>INDEX(ElaVal,MATCH("inc|"&amp;$E66&amp;"|"&amp;$D66,ElaKey,0),MATCH(Settings!$C$6,ElaGroup,0))</f>
        <v/>
      </c>
      <c r="P66" s="23">
        <f>INDEX(ElaVal,MATCH("usg|"&amp;$E66&amp;"|"&amp;$D66,ElaKey,0),MATCH(Settings!$C$6,ElaGroup,0))</f>
        <v/>
      </c>
      <c r="Q66" s="23">
        <f>INDEX(ElaVal,MATCH("eff|"&amp;$E66&amp;"|"&amp;$D66,ElaKey,0),MATCH(Settings!$C$6,ElaGroup,0))</f>
        <v/>
      </c>
      <c r="R66" s="13">
        <f>INDEX(ElaVal,MATCH("aei|"&amp;$F66&amp;"|"&amp;$D66,ElaKey,0),MATCH(Settings!$C$6,ElaGroup,0))</f>
        <v/>
      </c>
      <c r="S66" s="16">
        <f>(1/(1+$R66))^(1+$P66)</f>
        <v/>
      </c>
      <c r="T66" s="23">
        <f>$Q66*(1+$P66)</f>
        <v/>
      </c>
      <c r="U66" s="14">
        <f>INDEX(Inputs_prices!$E$7:$E$18,MATCH($I66,Inputs_prices!$A$7:$A$18,0))</f>
        <v/>
      </c>
      <c r="V66" s="13">
        <f>INDEX(Inputs_prices!$R$7:$R$18,MATCH($I66,Inputs_prices!$A$7:$A$18,0))</f>
        <v/>
      </c>
      <c r="W66" s="16">
        <f>INDEX(EFVal,MATCH(Settings!$C$4&amp;"|"&amp;$B66&amp;"|"&amp;$J66,EFKey,0))</f>
        <v/>
      </c>
      <c r="X66" s="40">
        <f>INDEX(ConsVal,MATCH(Settings!$C$4&amp;"|"&amp;Settings!$C$7&amp;"|"&amp;$C66&amp;"|"&amp;$B66,ConsKey,0))</f>
        <v/>
      </c>
    </row>
    <row r="67">
      <c r="A67" s="14">
        <f>$B67&amp;"|"&amp;$C67</f>
        <v/>
      </c>
      <c r="B67" s="21" t="inlineStr">
        <is>
          <t>oop</t>
        </is>
      </c>
      <c r="C67" s="21" t="inlineStr">
        <is>
          <t>mch</t>
        </is>
      </c>
      <c r="D67" s="14">
        <f>INDEX(Mapping!$D$5:$D$20,MATCH($C67,SubKey,0))</f>
        <v/>
      </c>
      <c r="E67" s="14">
        <f>INDEX(Mapping!$C$30:$C$37,MATCH($B67,FuelKey,0))</f>
        <v/>
      </c>
      <c r="F67" s="14">
        <f>INDEX(Mapping!$D$30:$D$37,MATCH($B67,FuelKey,0))</f>
        <v/>
      </c>
      <c r="G67" s="14">
        <f>INDEX(Mapping!$E$30:$E$37,MATCH($B67,FuelKey,0))</f>
        <v/>
      </c>
      <c r="H67" s="14">
        <f>INDEX(Mapping!$F$5:$F$20,MATCH($C67,SubKey,0))</f>
        <v/>
      </c>
      <c r="I67" s="14">
        <f>$B67&amp;"."&amp;IF($G67="sub",$H67,"all")</f>
        <v/>
      </c>
      <c r="J67" s="14">
        <f>INDEX(Mapping!$E$5:$E$20,MATCH($C67,SubKey,0))</f>
        <v/>
      </c>
      <c r="K67" s="14">
        <f>INDEX(Mapping!$G$30:$G$37,MATCH($B67,FuelKey,0))</f>
        <v/>
      </c>
      <c r="L67" s="14">
        <f>INDEX(Mapping!$H$30:$H$37,MATCH($B67,FuelKey,0))</f>
        <v/>
      </c>
      <c r="M67" s="14">
        <f>INDEX(Mapping!$H$5:$H$20,MATCH($C67,SubKey,0))</f>
        <v/>
      </c>
      <c r="N67" s="14">
        <f>INDEX(Mapping!$E$50:$E$63,MATCH($I67,Mapping!$A$50:$A$63,0))</f>
        <v/>
      </c>
      <c r="O67" s="23">
        <f>INDEX(ElaVal,MATCH("inc|"&amp;$E67&amp;"|"&amp;$D67,ElaKey,0),MATCH(Settings!$C$6,ElaGroup,0))</f>
        <v/>
      </c>
      <c r="P67" s="23">
        <f>INDEX(ElaVal,MATCH("usg|"&amp;$E67&amp;"|"&amp;$D67,ElaKey,0),MATCH(Settings!$C$6,ElaGroup,0))</f>
        <v/>
      </c>
      <c r="Q67" s="23">
        <f>INDEX(ElaVal,MATCH("eff|"&amp;$E67&amp;"|"&amp;$D67,ElaKey,0),MATCH(Settings!$C$6,ElaGroup,0))</f>
        <v/>
      </c>
      <c r="R67" s="13">
        <f>INDEX(ElaVal,MATCH("aei|"&amp;$F67&amp;"|"&amp;$D67,ElaKey,0),MATCH(Settings!$C$6,ElaGroup,0))</f>
        <v/>
      </c>
      <c r="S67" s="16">
        <f>(1/(1+$R67))^(1+$P67)</f>
        <v/>
      </c>
      <c r="T67" s="23">
        <f>$Q67*(1+$P67)</f>
        <v/>
      </c>
      <c r="U67" s="14">
        <f>INDEX(Inputs_prices!$E$7:$E$18,MATCH($I67,Inputs_prices!$A$7:$A$18,0))</f>
        <v/>
      </c>
      <c r="V67" s="13">
        <f>INDEX(Inputs_prices!$R$7:$R$18,MATCH($I67,Inputs_prices!$A$7:$A$18,0))</f>
        <v/>
      </c>
      <c r="W67" s="16">
        <f>INDEX(EFVal,MATCH(Settings!$C$4&amp;"|"&amp;$B67&amp;"|"&amp;$J67,EFKey,0))</f>
        <v/>
      </c>
      <c r="X67" s="40">
        <f>INDEX(ConsVal,MATCH(Settings!$C$4&amp;"|"&amp;Settings!$C$7&amp;"|"&amp;$C67&amp;"|"&amp;$B67,ConsKey,0))</f>
        <v/>
      </c>
    </row>
    <row r="68">
      <c r="A68" s="14">
        <f>$B68&amp;"|"&amp;$C68</f>
        <v/>
      </c>
      <c r="B68" s="21" t="inlineStr">
        <is>
          <t>bio</t>
        </is>
      </c>
      <c r="C68" s="21" t="inlineStr">
        <is>
          <t>mch</t>
        </is>
      </c>
      <c r="D68" s="14">
        <f>INDEX(Mapping!$D$5:$D$20,MATCH($C68,SubKey,0))</f>
        <v/>
      </c>
      <c r="E68" s="14">
        <f>INDEX(Mapping!$C$30:$C$37,MATCH($B68,FuelKey,0))</f>
        <v/>
      </c>
      <c r="F68" s="14">
        <f>INDEX(Mapping!$D$30:$D$37,MATCH($B68,FuelKey,0))</f>
        <v/>
      </c>
      <c r="G68" s="14">
        <f>INDEX(Mapping!$E$30:$E$37,MATCH($B68,FuelKey,0))</f>
        <v/>
      </c>
      <c r="H68" s="14">
        <f>INDEX(Mapping!$F$5:$F$20,MATCH($C68,SubKey,0))</f>
        <v/>
      </c>
      <c r="I68" s="14">
        <f>$B68&amp;"."&amp;IF($G68="sub",$H68,"all")</f>
        <v/>
      </c>
      <c r="J68" s="14">
        <f>INDEX(Mapping!$E$5:$E$20,MATCH($C68,SubKey,0))</f>
        <v/>
      </c>
      <c r="K68" s="14">
        <f>INDEX(Mapping!$G$30:$G$37,MATCH($B68,FuelKey,0))</f>
        <v/>
      </c>
      <c r="L68" s="14">
        <f>INDEX(Mapping!$H$30:$H$37,MATCH($B68,FuelKey,0))</f>
        <v/>
      </c>
      <c r="M68" s="14">
        <f>INDEX(Mapping!$H$5:$H$20,MATCH($C68,SubKey,0))</f>
        <v/>
      </c>
      <c r="N68" s="14">
        <f>INDEX(Mapping!$E$50:$E$63,MATCH($I68,Mapping!$A$50:$A$63,0))</f>
        <v/>
      </c>
      <c r="O68" s="23">
        <f>INDEX(ElaVal,MATCH("inc|"&amp;$E68&amp;"|"&amp;$D68,ElaKey,0),MATCH(Settings!$C$6,ElaGroup,0))</f>
        <v/>
      </c>
      <c r="P68" s="23">
        <f>INDEX(ElaVal,MATCH("usg|"&amp;$E68&amp;"|"&amp;$D68,ElaKey,0),MATCH(Settings!$C$6,ElaGroup,0))</f>
        <v/>
      </c>
      <c r="Q68" s="23">
        <f>INDEX(ElaVal,MATCH("eff|"&amp;$E68&amp;"|"&amp;$D68,ElaKey,0),MATCH(Settings!$C$6,ElaGroup,0))</f>
        <v/>
      </c>
      <c r="R68" s="13">
        <f>INDEX(ElaVal,MATCH("aei|"&amp;$F68&amp;"|"&amp;$D68,ElaKey,0),MATCH(Settings!$C$6,ElaGroup,0))</f>
        <v/>
      </c>
      <c r="S68" s="16">
        <f>(1/(1+$R68))^(1+$P68)</f>
        <v/>
      </c>
      <c r="T68" s="23">
        <f>$Q68*(1+$P68)</f>
        <v/>
      </c>
      <c r="U68" s="14">
        <f>INDEX(Inputs_prices!$E$7:$E$18,MATCH($I68,Inputs_prices!$A$7:$A$18,0))</f>
        <v/>
      </c>
      <c r="V68" s="13">
        <f>INDEX(Inputs_prices!$R$7:$R$18,MATCH($I68,Inputs_prices!$A$7:$A$18,0))</f>
        <v/>
      </c>
      <c r="W68" s="16">
        <f>INDEX(EFVal,MATCH(Settings!$C$4&amp;"|"&amp;$B68&amp;"|"&amp;$J68,EFKey,0))</f>
        <v/>
      </c>
      <c r="X68" s="40">
        <f>INDEX(ConsVal,MATCH(Settings!$C$4&amp;"|"&amp;Settings!$C$7&amp;"|"&amp;$C68&amp;"|"&amp;$B68,ConsKey,0))</f>
        <v/>
      </c>
    </row>
    <row r="69">
      <c r="A69" s="14">
        <f>$B69&amp;"|"&amp;$C69</f>
        <v/>
      </c>
      <c r="B69" s="21" t="inlineStr">
        <is>
          <t>coa</t>
        </is>
      </c>
      <c r="C69" s="21" t="inlineStr">
        <is>
          <t>irn</t>
        </is>
      </c>
      <c r="D69" s="14">
        <f>INDEX(Mapping!$D$5:$D$20,MATCH($C69,SubKey,0))</f>
        <v/>
      </c>
      <c r="E69" s="14">
        <f>INDEX(Mapping!$C$30:$C$37,MATCH($B69,FuelKey,0))</f>
        <v/>
      </c>
      <c r="F69" s="14">
        <f>INDEX(Mapping!$D$30:$D$37,MATCH($B69,FuelKey,0))</f>
        <v/>
      </c>
      <c r="G69" s="14">
        <f>INDEX(Mapping!$E$30:$E$37,MATCH($B69,FuelKey,0))</f>
        <v/>
      </c>
      <c r="H69" s="14">
        <f>INDEX(Mapping!$F$5:$F$20,MATCH($C69,SubKey,0))</f>
        <v/>
      </c>
      <c r="I69" s="14">
        <f>$B69&amp;"."&amp;IF($G69="sub",$H69,"all")</f>
        <v/>
      </c>
      <c r="J69" s="14">
        <f>INDEX(Mapping!$E$5:$E$20,MATCH($C69,SubKey,0))</f>
        <v/>
      </c>
      <c r="K69" s="14">
        <f>INDEX(Mapping!$G$30:$G$37,MATCH($B69,FuelKey,0))</f>
        <v/>
      </c>
      <c r="L69" s="14">
        <f>INDEX(Mapping!$H$30:$H$37,MATCH($B69,FuelKey,0))</f>
        <v/>
      </c>
      <c r="M69" s="14">
        <f>INDEX(Mapping!$H$5:$H$20,MATCH($C69,SubKey,0))</f>
        <v/>
      </c>
      <c r="N69" s="14">
        <f>INDEX(Mapping!$E$50:$E$63,MATCH($I69,Mapping!$A$50:$A$63,0))</f>
        <v/>
      </c>
      <c r="O69" s="23">
        <f>INDEX(ElaVal,MATCH("inc|"&amp;$E69&amp;"|"&amp;$D69,ElaKey,0),MATCH(Settings!$C$6,ElaGroup,0))</f>
        <v/>
      </c>
      <c r="P69" s="23">
        <f>INDEX(ElaVal,MATCH("usg|"&amp;$E69&amp;"|"&amp;$D69,ElaKey,0),MATCH(Settings!$C$6,ElaGroup,0))</f>
        <v/>
      </c>
      <c r="Q69" s="23">
        <f>INDEX(ElaVal,MATCH("eff|"&amp;$E69&amp;"|"&amp;$D69,ElaKey,0),MATCH(Settings!$C$6,ElaGroup,0))</f>
        <v/>
      </c>
      <c r="R69" s="13">
        <f>INDEX(ElaVal,MATCH("aei|"&amp;$F69&amp;"|"&amp;$D69,ElaKey,0),MATCH(Settings!$C$6,ElaGroup,0))</f>
        <v/>
      </c>
      <c r="S69" s="16">
        <f>(1/(1+$R69))^(1+$P69)</f>
        <v/>
      </c>
      <c r="T69" s="23">
        <f>$Q69*(1+$P69)</f>
        <v/>
      </c>
      <c r="U69" s="14">
        <f>INDEX(Inputs_prices!$E$7:$E$18,MATCH($I69,Inputs_prices!$A$7:$A$18,0))</f>
        <v/>
      </c>
      <c r="V69" s="13">
        <f>INDEX(Inputs_prices!$R$7:$R$18,MATCH($I69,Inputs_prices!$A$7:$A$18,0))</f>
        <v/>
      </c>
      <c r="W69" s="16">
        <f>INDEX(EFVal,MATCH(Settings!$C$4&amp;"|"&amp;$B69&amp;"|"&amp;$J69,EFKey,0))</f>
        <v/>
      </c>
      <c r="X69" s="40">
        <f>INDEX(ConsVal,MATCH(Settings!$C$4&amp;"|"&amp;Settings!$C$7&amp;"|"&amp;$C69&amp;"|"&amp;$B69,ConsKey,0))</f>
        <v/>
      </c>
    </row>
    <row r="70">
      <c r="A70" s="14">
        <f>$B70&amp;"|"&amp;$C70</f>
        <v/>
      </c>
      <c r="B70" s="21" t="inlineStr">
        <is>
          <t>nga</t>
        </is>
      </c>
      <c r="C70" s="21" t="inlineStr">
        <is>
          <t>irn</t>
        </is>
      </c>
      <c r="D70" s="14">
        <f>INDEX(Mapping!$D$5:$D$20,MATCH($C70,SubKey,0))</f>
        <v/>
      </c>
      <c r="E70" s="14">
        <f>INDEX(Mapping!$C$30:$C$37,MATCH($B70,FuelKey,0))</f>
        <v/>
      </c>
      <c r="F70" s="14">
        <f>INDEX(Mapping!$D$30:$D$37,MATCH($B70,FuelKey,0))</f>
        <v/>
      </c>
      <c r="G70" s="14">
        <f>INDEX(Mapping!$E$30:$E$37,MATCH($B70,FuelKey,0))</f>
        <v/>
      </c>
      <c r="H70" s="14">
        <f>INDEX(Mapping!$F$5:$F$20,MATCH($C70,SubKey,0))</f>
        <v/>
      </c>
      <c r="I70" s="14">
        <f>$B70&amp;"."&amp;IF($G70="sub",$H70,"all")</f>
        <v/>
      </c>
      <c r="J70" s="14">
        <f>INDEX(Mapping!$E$5:$E$20,MATCH($C70,SubKey,0))</f>
        <v/>
      </c>
      <c r="K70" s="14">
        <f>INDEX(Mapping!$G$30:$G$37,MATCH($B70,FuelKey,0))</f>
        <v/>
      </c>
      <c r="L70" s="14">
        <f>INDEX(Mapping!$H$30:$H$37,MATCH($B70,FuelKey,0))</f>
        <v/>
      </c>
      <c r="M70" s="14">
        <f>INDEX(Mapping!$H$5:$H$20,MATCH($C70,SubKey,0))</f>
        <v/>
      </c>
      <c r="N70" s="14">
        <f>INDEX(Mapping!$E$50:$E$63,MATCH($I70,Mapping!$A$50:$A$63,0))</f>
        <v/>
      </c>
      <c r="O70" s="23">
        <f>INDEX(ElaVal,MATCH("inc|"&amp;$E70&amp;"|"&amp;$D70,ElaKey,0),MATCH(Settings!$C$6,ElaGroup,0))</f>
        <v/>
      </c>
      <c r="P70" s="23">
        <f>INDEX(ElaVal,MATCH("usg|"&amp;$E70&amp;"|"&amp;$D70,ElaKey,0),MATCH(Settings!$C$6,ElaGroup,0))</f>
        <v/>
      </c>
      <c r="Q70" s="23">
        <f>INDEX(ElaVal,MATCH("eff|"&amp;$E70&amp;"|"&amp;$D70,ElaKey,0),MATCH(Settings!$C$6,ElaGroup,0))</f>
        <v/>
      </c>
      <c r="R70" s="13">
        <f>INDEX(ElaVal,MATCH("aei|"&amp;$F70&amp;"|"&amp;$D70,ElaKey,0),MATCH(Settings!$C$6,ElaGroup,0))</f>
        <v/>
      </c>
      <c r="S70" s="16">
        <f>(1/(1+$R70))^(1+$P70)</f>
        <v/>
      </c>
      <c r="T70" s="23">
        <f>$Q70*(1+$P70)</f>
        <v/>
      </c>
      <c r="U70" s="14">
        <f>INDEX(Inputs_prices!$E$7:$E$18,MATCH($I70,Inputs_prices!$A$7:$A$18,0))</f>
        <v/>
      </c>
      <c r="V70" s="13">
        <f>INDEX(Inputs_prices!$R$7:$R$18,MATCH($I70,Inputs_prices!$A$7:$A$18,0))</f>
        <v/>
      </c>
      <c r="W70" s="16">
        <f>INDEX(EFVal,MATCH(Settings!$C$4&amp;"|"&amp;$B70&amp;"|"&amp;$J70,EFKey,0))</f>
        <v/>
      </c>
      <c r="X70" s="40">
        <f>INDEX(ConsVal,MATCH(Settings!$C$4&amp;"|"&amp;Settings!$C$7&amp;"|"&amp;$C70&amp;"|"&amp;$B70,ConsKey,0))</f>
        <v/>
      </c>
    </row>
    <row r="71">
      <c r="A71" s="14">
        <f>$B71&amp;"|"&amp;$C71</f>
        <v/>
      </c>
      <c r="B71" s="21" t="inlineStr">
        <is>
          <t>gso</t>
        </is>
      </c>
      <c r="C71" s="21" t="inlineStr">
        <is>
          <t>irn</t>
        </is>
      </c>
      <c r="D71" s="14">
        <f>INDEX(Mapping!$D$5:$D$20,MATCH($C71,SubKey,0))</f>
        <v/>
      </c>
      <c r="E71" s="14">
        <f>INDEX(Mapping!$C$30:$C$37,MATCH($B71,FuelKey,0))</f>
        <v/>
      </c>
      <c r="F71" s="14">
        <f>INDEX(Mapping!$D$30:$D$37,MATCH($B71,FuelKey,0))</f>
        <v/>
      </c>
      <c r="G71" s="14">
        <f>INDEX(Mapping!$E$30:$E$37,MATCH($B71,FuelKey,0))</f>
        <v/>
      </c>
      <c r="H71" s="14">
        <f>INDEX(Mapping!$F$5:$F$20,MATCH($C71,SubKey,0))</f>
        <v/>
      </c>
      <c r="I71" s="14">
        <f>$B71&amp;"."&amp;IF($G71="sub",$H71,"all")</f>
        <v/>
      </c>
      <c r="J71" s="14">
        <f>INDEX(Mapping!$E$5:$E$20,MATCH($C71,SubKey,0))</f>
        <v/>
      </c>
      <c r="K71" s="14">
        <f>INDEX(Mapping!$G$30:$G$37,MATCH($B71,FuelKey,0))</f>
        <v/>
      </c>
      <c r="L71" s="14">
        <f>INDEX(Mapping!$H$30:$H$37,MATCH($B71,FuelKey,0))</f>
        <v/>
      </c>
      <c r="M71" s="14">
        <f>INDEX(Mapping!$H$5:$H$20,MATCH($C71,SubKey,0))</f>
        <v/>
      </c>
      <c r="N71" s="14">
        <f>INDEX(Mapping!$E$50:$E$63,MATCH($I71,Mapping!$A$50:$A$63,0))</f>
        <v/>
      </c>
      <c r="O71" s="23">
        <f>INDEX(ElaVal,MATCH("inc|"&amp;$E71&amp;"|"&amp;$D71,ElaKey,0),MATCH(Settings!$C$6,ElaGroup,0))</f>
        <v/>
      </c>
      <c r="P71" s="23">
        <f>INDEX(ElaVal,MATCH("usg|"&amp;$E71&amp;"|"&amp;$D71,ElaKey,0),MATCH(Settings!$C$6,ElaGroup,0))</f>
        <v/>
      </c>
      <c r="Q71" s="23">
        <f>INDEX(ElaVal,MATCH("eff|"&amp;$E71&amp;"|"&amp;$D71,ElaKey,0),MATCH(Settings!$C$6,ElaGroup,0))</f>
        <v/>
      </c>
      <c r="R71" s="13">
        <f>INDEX(ElaVal,MATCH("aei|"&amp;$F71&amp;"|"&amp;$D71,ElaKey,0),MATCH(Settings!$C$6,ElaGroup,0))</f>
        <v/>
      </c>
      <c r="S71" s="16">
        <f>(1/(1+$R71))^(1+$P71)</f>
        <v/>
      </c>
      <c r="T71" s="23">
        <f>$Q71*(1+$P71)</f>
        <v/>
      </c>
      <c r="U71" s="14">
        <f>INDEX(Inputs_prices!$E$7:$E$18,MATCH($I71,Inputs_prices!$A$7:$A$18,0))</f>
        <v/>
      </c>
      <c r="V71" s="13">
        <f>INDEX(Inputs_prices!$R$7:$R$18,MATCH($I71,Inputs_prices!$A$7:$A$18,0))</f>
        <v/>
      </c>
      <c r="W71" s="16">
        <f>INDEX(EFVal,MATCH(Settings!$C$4&amp;"|"&amp;$B71&amp;"|"&amp;$J71,EFKey,0))</f>
        <v/>
      </c>
      <c r="X71" s="40">
        <f>INDEX(ConsVal,MATCH(Settings!$C$4&amp;"|"&amp;Settings!$C$7&amp;"|"&amp;$C71&amp;"|"&amp;$B71,ConsKey,0))</f>
        <v/>
      </c>
    </row>
    <row r="72">
      <c r="A72" s="14">
        <f>$B72&amp;"|"&amp;$C72</f>
        <v/>
      </c>
      <c r="B72" s="21" t="inlineStr">
        <is>
          <t>die</t>
        </is>
      </c>
      <c r="C72" s="21" t="inlineStr">
        <is>
          <t>irn</t>
        </is>
      </c>
      <c r="D72" s="14">
        <f>INDEX(Mapping!$D$5:$D$20,MATCH($C72,SubKey,0))</f>
        <v/>
      </c>
      <c r="E72" s="14">
        <f>INDEX(Mapping!$C$30:$C$37,MATCH($B72,FuelKey,0))</f>
        <v/>
      </c>
      <c r="F72" s="14">
        <f>INDEX(Mapping!$D$30:$D$37,MATCH($B72,FuelKey,0))</f>
        <v/>
      </c>
      <c r="G72" s="14">
        <f>INDEX(Mapping!$E$30:$E$37,MATCH($B72,FuelKey,0))</f>
        <v/>
      </c>
      <c r="H72" s="14">
        <f>INDEX(Mapping!$F$5:$F$20,MATCH($C72,SubKey,0))</f>
        <v/>
      </c>
      <c r="I72" s="14">
        <f>$B72&amp;"."&amp;IF($G72="sub",$H72,"all")</f>
        <v/>
      </c>
      <c r="J72" s="14">
        <f>INDEX(Mapping!$E$5:$E$20,MATCH($C72,SubKey,0))</f>
        <v/>
      </c>
      <c r="K72" s="14">
        <f>INDEX(Mapping!$G$30:$G$37,MATCH($B72,FuelKey,0))</f>
        <v/>
      </c>
      <c r="L72" s="14">
        <f>INDEX(Mapping!$H$30:$H$37,MATCH($B72,FuelKey,0))</f>
        <v/>
      </c>
      <c r="M72" s="14">
        <f>INDEX(Mapping!$H$5:$H$20,MATCH($C72,SubKey,0))</f>
        <v/>
      </c>
      <c r="N72" s="14">
        <f>INDEX(Mapping!$E$50:$E$63,MATCH($I72,Mapping!$A$50:$A$63,0))</f>
        <v/>
      </c>
      <c r="O72" s="23">
        <f>INDEX(ElaVal,MATCH("inc|"&amp;$E72&amp;"|"&amp;$D72,ElaKey,0),MATCH(Settings!$C$6,ElaGroup,0))</f>
        <v/>
      </c>
      <c r="P72" s="23">
        <f>INDEX(ElaVal,MATCH("usg|"&amp;$E72&amp;"|"&amp;$D72,ElaKey,0),MATCH(Settings!$C$6,ElaGroup,0))</f>
        <v/>
      </c>
      <c r="Q72" s="23">
        <f>INDEX(ElaVal,MATCH("eff|"&amp;$E72&amp;"|"&amp;$D72,ElaKey,0),MATCH(Settings!$C$6,ElaGroup,0))</f>
        <v/>
      </c>
      <c r="R72" s="13">
        <f>INDEX(ElaVal,MATCH("aei|"&amp;$F72&amp;"|"&amp;$D72,ElaKey,0),MATCH(Settings!$C$6,ElaGroup,0))</f>
        <v/>
      </c>
      <c r="S72" s="16">
        <f>(1/(1+$R72))^(1+$P72)</f>
        <v/>
      </c>
      <c r="T72" s="23">
        <f>$Q72*(1+$P72)</f>
        <v/>
      </c>
      <c r="U72" s="14">
        <f>INDEX(Inputs_prices!$E$7:$E$18,MATCH($I72,Inputs_prices!$A$7:$A$18,0))</f>
        <v/>
      </c>
      <c r="V72" s="13">
        <f>INDEX(Inputs_prices!$R$7:$R$18,MATCH($I72,Inputs_prices!$A$7:$A$18,0))</f>
        <v/>
      </c>
      <c r="W72" s="16">
        <f>INDEX(EFVal,MATCH(Settings!$C$4&amp;"|"&amp;$B72&amp;"|"&amp;$J72,EFKey,0))</f>
        <v/>
      </c>
      <c r="X72" s="40">
        <f>INDEX(ConsVal,MATCH(Settings!$C$4&amp;"|"&amp;Settings!$C$7&amp;"|"&amp;$C72&amp;"|"&amp;$B72,ConsKey,0))</f>
        <v/>
      </c>
    </row>
    <row r="73">
      <c r="A73" s="14">
        <f>$B73&amp;"|"&amp;$C73</f>
        <v/>
      </c>
      <c r="B73" s="21" t="inlineStr">
        <is>
          <t>lpg</t>
        </is>
      </c>
      <c r="C73" s="21" t="inlineStr">
        <is>
          <t>irn</t>
        </is>
      </c>
      <c r="D73" s="14">
        <f>INDEX(Mapping!$D$5:$D$20,MATCH($C73,SubKey,0))</f>
        <v/>
      </c>
      <c r="E73" s="14">
        <f>INDEX(Mapping!$C$30:$C$37,MATCH($B73,FuelKey,0))</f>
        <v/>
      </c>
      <c r="F73" s="14">
        <f>INDEX(Mapping!$D$30:$D$37,MATCH($B73,FuelKey,0))</f>
        <v/>
      </c>
      <c r="G73" s="14">
        <f>INDEX(Mapping!$E$30:$E$37,MATCH($B73,FuelKey,0))</f>
        <v/>
      </c>
      <c r="H73" s="14">
        <f>INDEX(Mapping!$F$5:$F$20,MATCH($C73,SubKey,0))</f>
        <v/>
      </c>
      <c r="I73" s="14">
        <f>$B73&amp;"."&amp;IF($G73="sub",$H73,"all")</f>
        <v/>
      </c>
      <c r="J73" s="14">
        <f>INDEX(Mapping!$E$5:$E$20,MATCH($C73,SubKey,0))</f>
        <v/>
      </c>
      <c r="K73" s="14">
        <f>INDEX(Mapping!$G$30:$G$37,MATCH($B73,FuelKey,0))</f>
        <v/>
      </c>
      <c r="L73" s="14">
        <f>INDEX(Mapping!$H$30:$H$37,MATCH($B73,FuelKey,0))</f>
        <v/>
      </c>
      <c r="M73" s="14">
        <f>INDEX(Mapping!$H$5:$H$20,MATCH($C73,SubKey,0))</f>
        <v/>
      </c>
      <c r="N73" s="14">
        <f>INDEX(Mapping!$E$50:$E$63,MATCH($I73,Mapping!$A$50:$A$63,0))</f>
        <v/>
      </c>
      <c r="O73" s="23">
        <f>INDEX(ElaVal,MATCH("inc|"&amp;$E73&amp;"|"&amp;$D73,ElaKey,0),MATCH(Settings!$C$6,ElaGroup,0))</f>
        <v/>
      </c>
      <c r="P73" s="23">
        <f>INDEX(ElaVal,MATCH("usg|"&amp;$E73&amp;"|"&amp;$D73,ElaKey,0),MATCH(Settings!$C$6,ElaGroup,0))</f>
        <v/>
      </c>
      <c r="Q73" s="23">
        <f>INDEX(ElaVal,MATCH("eff|"&amp;$E73&amp;"|"&amp;$D73,ElaKey,0),MATCH(Settings!$C$6,ElaGroup,0))</f>
        <v/>
      </c>
      <c r="R73" s="13">
        <f>INDEX(ElaVal,MATCH("aei|"&amp;$F73&amp;"|"&amp;$D73,ElaKey,0),MATCH(Settings!$C$6,ElaGroup,0))</f>
        <v/>
      </c>
      <c r="S73" s="16">
        <f>(1/(1+$R73))^(1+$P73)</f>
        <v/>
      </c>
      <c r="T73" s="23">
        <f>$Q73*(1+$P73)</f>
        <v/>
      </c>
      <c r="U73" s="14">
        <f>INDEX(Inputs_prices!$E$7:$E$18,MATCH($I73,Inputs_prices!$A$7:$A$18,0))</f>
        <v/>
      </c>
      <c r="V73" s="13">
        <f>INDEX(Inputs_prices!$R$7:$R$18,MATCH($I73,Inputs_prices!$A$7:$A$18,0))</f>
        <v/>
      </c>
      <c r="W73" s="16">
        <f>INDEX(EFVal,MATCH(Settings!$C$4&amp;"|"&amp;$B73&amp;"|"&amp;$J73,EFKey,0))</f>
        <v/>
      </c>
      <c r="X73" s="40">
        <f>INDEX(ConsVal,MATCH(Settings!$C$4&amp;"|"&amp;Settings!$C$7&amp;"|"&amp;$C73&amp;"|"&amp;$B73,ConsKey,0))</f>
        <v/>
      </c>
    </row>
    <row r="74">
      <c r="A74" s="14">
        <f>$B74&amp;"|"&amp;$C74</f>
        <v/>
      </c>
      <c r="B74" s="21" t="inlineStr">
        <is>
          <t>ker</t>
        </is>
      </c>
      <c r="C74" s="21" t="inlineStr">
        <is>
          <t>irn</t>
        </is>
      </c>
      <c r="D74" s="14">
        <f>INDEX(Mapping!$D$5:$D$20,MATCH($C74,SubKey,0))</f>
        <v/>
      </c>
      <c r="E74" s="14">
        <f>INDEX(Mapping!$C$30:$C$37,MATCH($B74,FuelKey,0))</f>
        <v/>
      </c>
      <c r="F74" s="14">
        <f>INDEX(Mapping!$D$30:$D$37,MATCH($B74,FuelKey,0))</f>
        <v/>
      </c>
      <c r="G74" s="14">
        <f>INDEX(Mapping!$E$30:$E$37,MATCH($B74,FuelKey,0))</f>
        <v/>
      </c>
      <c r="H74" s="14">
        <f>INDEX(Mapping!$F$5:$F$20,MATCH($C74,SubKey,0))</f>
        <v/>
      </c>
      <c r="I74" s="14">
        <f>$B74&amp;"."&amp;IF($G74="sub",$H74,"all")</f>
        <v/>
      </c>
      <c r="J74" s="14">
        <f>INDEX(Mapping!$E$5:$E$20,MATCH($C74,SubKey,0))</f>
        <v/>
      </c>
      <c r="K74" s="14">
        <f>INDEX(Mapping!$G$30:$G$37,MATCH($B74,FuelKey,0))</f>
        <v/>
      </c>
      <c r="L74" s="14">
        <f>INDEX(Mapping!$H$30:$H$37,MATCH($B74,FuelKey,0))</f>
        <v/>
      </c>
      <c r="M74" s="14">
        <f>INDEX(Mapping!$H$5:$H$20,MATCH($C74,SubKey,0))</f>
        <v/>
      </c>
      <c r="N74" s="14">
        <f>INDEX(Mapping!$E$50:$E$63,MATCH($I74,Mapping!$A$50:$A$63,0))</f>
        <v/>
      </c>
      <c r="O74" s="23">
        <f>INDEX(ElaVal,MATCH("inc|"&amp;$E74&amp;"|"&amp;$D74,ElaKey,0),MATCH(Settings!$C$6,ElaGroup,0))</f>
        <v/>
      </c>
      <c r="P74" s="23">
        <f>INDEX(ElaVal,MATCH("usg|"&amp;$E74&amp;"|"&amp;$D74,ElaKey,0),MATCH(Settings!$C$6,ElaGroup,0))</f>
        <v/>
      </c>
      <c r="Q74" s="23">
        <f>INDEX(ElaVal,MATCH("eff|"&amp;$E74&amp;"|"&amp;$D74,ElaKey,0),MATCH(Settings!$C$6,ElaGroup,0))</f>
        <v/>
      </c>
      <c r="R74" s="13">
        <f>INDEX(ElaVal,MATCH("aei|"&amp;$F74&amp;"|"&amp;$D74,ElaKey,0),MATCH(Settings!$C$6,ElaGroup,0))</f>
        <v/>
      </c>
      <c r="S74" s="16">
        <f>(1/(1+$R74))^(1+$P74)</f>
        <v/>
      </c>
      <c r="T74" s="23">
        <f>$Q74*(1+$P74)</f>
        <v/>
      </c>
      <c r="U74" s="14">
        <f>INDEX(Inputs_prices!$E$7:$E$18,MATCH($I74,Inputs_prices!$A$7:$A$18,0))</f>
        <v/>
      </c>
      <c r="V74" s="13">
        <f>INDEX(Inputs_prices!$R$7:$R$18,MATCH($I74,Inputs_prices!$A$7:$A$18,0))</f>
        <v/>
      </c>
      <c r="W74" s="16">
        <f>INDEX(EFVal,MATCH(Settings!$C$4&amp;"|"&amp;$B74&amp;"|"&amp;$J74,EFKey,0))</f>
        <v/>
      </c>
      <c r="X74" s="40">
        <f>INDEX(ConsVal,MATCH(Settings!$C$4&amp;"|"&amp;Settings!$C$7&amp;"|"&amp;$C74&amp;"|"&amp;$B74,ConsKey,0))</f>
        <v/>
      </c>
    </row>
    <row r="75">
      <c r="A75" s="14">
        <f>$B75&amp;"|"&amp;$C75</f>
        <v/>
      </c>
      <c r="B75" s="21" t="inlineStr">
        <is>
          <t>oop</t>
        </is>
      </c>
      <c r="C75" s="21" t="inlineStr">
        <is>
          <t>irn</t>
        </is>
      </c>
      <c r="D75" s="14">
        <f>INDEX(Mapping!$D$5:$D$20,MATCH($C75,SubKey,0))</f>
        <v/>
      </c>
      <c r="E75" s="14">
        <f>INDEX(Mapping!$C$30:$C$37,MATCH($B75,FuelKey,0))</f>
        <v/>
      </c>
      <c r="F75" s="14">
        <f>INDEX(Mapping!$D$30:$D$37,MATCH($B75,FuelKey,0))</f>
        <v/>
      </c>
      <c r="G75" s="14">
        <f>INDEX(Mapping!$E$30:$E$37,MATCH($B75,FuelKey,0))</f>
        <v/>
      </c>
      <c r="H75" s="14">
        <f>INDEX(Mapping!$F$5:$F$20,MATCH($C75,SubKey,0))</f>
        <v/>
      </c>
      <c r="I75" s="14">
        <f>$B75&amp;"."&amp;IF($G75="sub",$H75,"all")</f>
        <v/>
      </c>
      <c r="J75" s="14">
        <f>INDEX(Mapping!$E$5:$E$20,MATCH($C75,SubKey,0))</f>
        <v/>
      </c>
      <c r="K75" s="14">
        <f>INDEX(Mapping!$G$30:$G$37,MATCH($B75,FuelKey,0))</f>
        <v/>
      </c>
      <c r="L75" s="14">
        <f>INDEX(Mapping!$H$30:$H$37,MATCH($B75,FuelKey,0))</f>
        <v/>
      </c>
      <c r="M75" s="14">
        <f>INDEX(Mapping!$H$5:$H$20,MATCH($C75,SubKey,0))</f>
        <v/>
      </c>
      <c r="N75" s="14">
        <f>INDEX(Mapping!$E$50:$E$63,MATCH($I75,Mapping!$A$50:$A$63,0))</f>
        <v/>
      </c>
      <c r="O75" s="23">
        <f>INDEX(ElaVal,MATCH("inc|"&amp;$E75&amp;"|"&amp;$D75,ElaKey,0),MATCH(Settings!$C$6,ElaGroup,0))</f>
        <v/>
      </c>
      <c r="P75" s="23">
        <f>INDEX(ElaVal,MATCH("usg|"&amp;$E75&amp;"|"&amp;$D75,ElaKey,0),MATCH(Settings!$C$6,ElaGroup,0))</f>
        <v/>
      </c>
      <c r="Q75" s="23">
        <f>INDEX(ElaVal,MATCH("eff|"&amp;$E75&amp;"|"&amp;$D75,ElaKey,0),MATCH(Settings!$C$6,ElaGroup,0))</f>
        <v/>
      </c>
      <c r="R75" s="13">
        <f>INDEX(ElaVal,MATCH("aei|"&amp;$F75&amp;"|"&amp;$D75,ElaKey,0),MATCH(Settings!$C$6,ElaGroup,0))</f>
        <v/>
      </c>
      <c r="S75" s="16">
        <f>(1/(1+$R75))^(1+$P75)</f>
        <v/>
      </c>
      <c r="T75" s="23">
        <f>$Q75*(1+$P75)</f>
        <v/>
      </c>
      <c r="U75" s="14">
        <f>INDEX(Inputs_prices!$E$7:$E$18,MATCH($I75,Inputs_prices!$A$7:$A$18,0))</f>
        <v/>
      </c>
      <c r="V75" s="13">
        <f>INDEX(Inputs_prices!$R$7:$R$18,MATCH($I75,Inputs_prices!$A$7:$A$18,0))</f>
        <v/>
      </c>
      <c r="W75" s="16">
        <f>INDEX(EFVal,MATCH(Settings!$C$4&amp;"|"&amp;$B75&amp;"|"&amp;$J75,EFKey,0))</f>
        <v/>
      </c>
      <c r="X75" s="40">
        <f>INDEX(ConsVal,MATCH(Settings!$C$4&amp;"|"&amp;Settings!$C$7&amp;"|"&amp;$C75&amp;"|"&amp;$B75,ConsKey,0))</f>
        <v/>
      </c>
    </row>
    <row r="76">
      <c r="A76" s="14">
        <f>$B76&amp;"|"&amp;$C76</f>
        <v/>
      </c>
      <c r="B76" s="21" t="inlineStr">
        <is>
          <t>bio</t>
        </is>
      </c>
      <c r="C76" s="21" t="inlineStr">
        <is>
          <t>irn</t>
        </is>
      </c>
      <c r="D76" s="14">
        <f>INDEX(Mapping!$D$5:$D$20,MATCH($C76,SubKey,0))</f>
        <v/>
      </c>
      <c r="E76" s="14">
        <f>INDEX(Mapping!$C$30:$C$37,MATCH($B76,FuelKey,0))</f>
        <v/>
      </c>
      <c r="F76" s="14">
        <f>INDEX(Mapping!$D$30:$D$37,MATCH($B76,FuelKey,0))</f>
        <v/>
      </c>
      <c r="G76" s="14">
        <f>INDEX(Mapping!$E$30:$E$37,MATCH($B76,FuelKey,0))</f>
        <v/>
      </c>
      <c r="H76" s="14">
        <f>INDEX(Mapping!$F$5:$F$20,MATCH($C76,SubKey,0))</f>
        <v/>
      </c>
      <c r="I76" s="14">
        <f>$B76&amp;"."&amp;IF($G76="sub",$H76,"all")</f>
        <v/>
      </c>
      <c r="J76" s="14">
        <f>INDEX(Mapping!$E$5:$E$20,MATCH($C76,SubKey,0))</f>
        <v/>
      </c>
      <c r="K76" s="14">
        <f>INDEX(Mapping!$G$30:$G$37,MATCH($B76,FuelKey,0))</f>
        <v/>
      </c>
      <c r="L76" s="14">
        <f>INDEX(Mapping!$H$30:$H$37,MATCH($B76,FuelKey,0))</f>
        <v/>
      </c>
      <c r="M76" s="14">
        <f>INDEX(Mapping!$H$5:$H$20,MATCH($C76,SubKey,0))</f>
        <v/>
      </c>
      <c r="N76" s="14">
        <f>INDEX(Mapping!$E$50:$E$63,MATCH($I76,Mapping!$A$50:$A$63,0))</f>
        <v/>
      </c>
      <c r="O76" s="23">
        <f>INDEX(ElaVal,MATCH("inc|"&amp;$E76&amp;"|"&amp;$D76,ElaKey,0),MATCH(Settings!$C$6,ElaGroup,0))</f>
        <v/>
      </c>
      <c r="P76" s="23">
        <f>INDEX(ElaVal,MATCH("usg|"&amp;$E76&amp;"|"&amp;$D76,ElaKey,0),MATCH(Settings!$C$6,ElaGroup,0))</f>
        <v/>
      </c>
      <c r="Q76" s="23">
        <f>INDEX(ElaVal,MATCH("eff|"&amp;$E76&amp;"|"&amp;$D76,ElaKey,0),MATCH(Settings!$C$6,ElaGroup,0))</f>
        <v/>
      </c>
      <c r="R76" s="13">
        <f>INDEX(ElaVal,MATCH("aei|"&amp;$F76&amp;"|"&amp;$D76,ElaKey,0),MATCH(Settings!$C$6,ElaGroup,0))</f>
        <v/>
      </c>
      <c r="S76" s="16">
        <f>(1/(1+$R76))^(1+$P76)</f>
        <v/>
      </c>
      <c r="T76" s="23">
        <f>$Q76*(1+$P76)</f>
        <v/>
      </c>
      <c r="U76" s="14">
        <f>INDEX(Inputs_prices!$E$7:$E$18,MATCH($I76,Inputs_prices!$A$7:$A$18,0))</f>
        <v/>
      </c>
      <c r="V76" s="13">
        <f>INDEX(Inputs_prices!$R$7:$R$18,MATCH($I76,Inputs_prices!$A$7:$A$18,0))</f>
        <v/>
      </c>
      <c r="W76" s="16">
        <f>INDEX(EFVal,MATCH(Settings!$C$4&amp;"|"&amp;$B76&amp;"|"&amp;$J76,EFKey,0))</f>
        <v/>
      </c>
      <c r="X76" s="40">
        <f>INDEX(ConsVal,MATCH(Settings!$C$4&amp;"|"&amp;Settings!$C$7&amp;"|"&amp;$C76&amp;"|"&amp;$B76,ConsKey,0))</f>
        <v/>
      </c>
    </row>
    <row r="77">
      <c r="A77" s="14">
        <f>$B77&amp;"|"&amp;$C77</f>
        <v/>
      </c>
      <c r="B77" s="21" t="inlineStr">
        <is>
          <t>coa</t>
        </is>
      </c>
      <c r="C77" s="21" t="inlineStr">
        <is>
          <t>nfm</t>
        </is>
      </c>
      <c r="D77" s="14">
        <f>INDEX(Mapping!$D$5:$D$20,MATCH($C77,SubKey,0))</f>
        <v/>
      </c>
      <c r="E77" s="14">
        <f>INDEX(Mapping!$C$30:$C$37,MATCH($B77,FuelKey,0))</f>
        <v/>
      </c>
      <c r="F77" s="14">
        <f>INDEX(Mapping!$D$30:$D$37,MATCH($B77,FuelKey,0))</f>
        <v/>
      </c>
      <c r="G77" s="14">
        <f>INDEX(Mapping!$E$30:$E$37,MATCH($B77,FuelKey,0))</f>
        <v/>
      </c>
      <c r="H77" s="14">
        <f>INDEX(Mapping!$F$5:$F$20,MATCH($C77,SubKey,0))</f>
        <v/>
      </c>
      <c r="I77" s="14">
        <f>$B77&amp;"."&amp;IF($G77="sub",$H77,"all")</f>
        <v/>
      </c>
      <c r="J77" s="14">
        <f>INDEX(Mapping!$E$5:$E$20,MATCH($C77,SubKey,0))</f>
        <v/>
      </c>
      <c r="K77" s="14">
        <f>INDEX(Mapping!$G$30:$G$37,MATCH($B77,FuelKey,0))</f>
        <v/>
      </c>
      <c r="L77" s="14">
        <f>INDEX(Mapping!$H$30:$H$37,MATCH($B77,FuelKey,0))</f>
        <v/>
      </c>
      <c r="M77" s="14">
        <f>INDEX(Mapping!$H$5:$H$20,MATCH($C77,SubKey,0))</f>
        <v/>
      </c>
      <c r="N77" s="14">
        <f>INDEX(Mapping!$E$50:$E$63,MATCH($I77,Mapping!$A$50:$A$63,0))</f>
        <v/>
      </c>
      <c r="O77" s="23">
        <f>INDEX(ElaVal,MATCH("inc|"&amp;$E77&amp;"|"&amp;$D77,ElaKey,0),MATCH(Settings!$C$6,ElaGroup,0))</f>
        <v/>
      </c>
      <c r="P77" s="23">
        <f>INDEX(ElaVal,MATCH("usg|"&amp;$E77&amp;"|"&amp;$D77,ElaKey,0),MATCH(Settings!$C$6,ElaGroup,0))</f>
        <v/>
      </c>
      <c r="Q77" s="23">
        <f>INDEX(ElaVal,MATCH("eff|"&amp;$E77&amp;"|"&amp;$D77,ElaKey,0),MATCH(Settings!$C$6,ElaGroup,0))</f>
        <v/>
      </c>
      <c r="R77" s="13">
        <f>INDEX(ElaVal,MATCH("aei|"&amp;$F77&amp;"|"&amp;$D77,ElaKey,0),MATCH(Settings!$C$6,ElaGroup,0))</f>
        <v/>
      </c>
      <c r="S77" s="16">
        <f>(1/(1+$R77))^(1+$P77)</f>
        <v/>
      </c>
      <c r="T77" s="23">
        <f>$Q77*(1+$P77)</f>
        <v/>
      </c>
      <c r="U77" s="14">
        <f>INDEX(Inputs_prices!$E$7:$E$18,MATCH($I77,Inputs_prices!$A$7:$A$18,0))</f>
        <v/>
      </c>
      <c r="V77" s="13">
        <f>INDEX(Inputs_prices!$R$7:$R$18,MATCH($I77,Inputs_prices!$A$7:$A$18,0))</f>
        <v/>
      </c>
      <c r="W77" s="16">
        <f>INDEX(EFVal,MATCH(Settings!$C$4&amp;"|"&amp;$B77&amp;"|"&amp;$J77,EFKey,0))</f>
        <v/>
      </c>
      <c r="X77" s="40">
        <f>INDEX(ConsVal,MATCH(Settings!$C$4&amp;"|"&amp;Settings!$C$7&amp;"|"&amp;$C77&amp;"|"&amp;$B77,ConsKey,0))</f>
        <v/>
      </c>
    </row>
    <row r="78">
      <c r="A78" s="14">
        <f>$B78&amp;"|"&amp;$C78</f>
        <v/>
      </c>
      <c r="B78" s="21" t="inlineStr">
        <is>
          <t>nga</t>
        </is>
      </c>
      <c r="C78" s="21" t="inlineStr">
        <is>
          <t>nfm</t>
        </is>
      </c>
      <c r="D78" s="14">
        <f>INDEX(Mapping!$D$5:$D$20,MATCH($C78,SubKey,0))</f>
        <v/>
      </c>
      <c r="E78" s="14">
        <f>INDEX(Mapping!$C$30:$C$37,MATCH($B78,FuelKey,0))</f>
        <v/>
      </c>
      <c r="F78" s="14">
        <f>INDEX(Mapping!$D$30:$D$37,MATCH($B78,FuelKey,0))</f>
        <v/>
      </c>
      <c r="G78" s="14">
        <f>INDEX(Mapping!$E$30:$E$37,MATCH($B78,FuelKey,0))</f>
        <v/>
      </c>
      <c r="H78" s="14">
        <f>INDEX(Mapping!$F$5:$F$20,MATCH($C78,SubKey,0))</f>
        <v/>
      </c>
      <c r="I78" s="14">
        <f>$B78&amp;"."&amp;IF($G78="sub",$H78,"all")</f>
        <v/>
      </c>
      <c r="J78" s="14">
        <f>INDEX(Mapping!$E$5:$E$20,MATCH($C78,SubKey,0))</f>
        <v/>
      </c>
      <c r="K78" s="14">
        <f>INDEX(Mapping!$G$30:$G$37,MATCH($B78,FuelKey,0))</f>
        <v/>
      </c>
      <c r="L78" s="14">
        <f>INDEX(Mapping!$H$30:$H$37,MATCH($B78,FuelKey,0))</f>
        <v/>
      </c>
      <c r="M78" s="14">
        <f>INDEX(Mapping!$H$5:$H$20,MATCH($C78,SubKey,0))</f>
        <v/>
      </c>
      <c r="N78" s="14">
        <f>INDEX(Mapping!$E$50:$E$63,MATCH($I78,Mapping!$A$50:$A$63,0))</f>
        <v/>
      </c>
      <c r="O78" s="23">
        <f>INDEX(ElaVal,MATCH("inc|"&amp;$E78&amp;"|"&amp;$D78,ElaKey,0),MATCH(Settings!$C$6,ElaGroup,0))</f>
        <v/>
      </c>
      <c r="P78" s="23">
        <f>INDEX(ElaVal,MATCH("usg|"&amp;$E78&amp;"|"&amp;$D78,ElaKey,0),MATCH(Settings!$C$6,ElaGroup,0))</f>
        <v/>
      </c>
      <c r="Q78" s="23">
        <f>INDEX(ElaVal,MATCH("eff|"&amp;$E78&amp;"|"&amp;$D78,ElaKey,0),MATCH(Settings!$C$6,ElaGroup,0))</f>
        <v/>
      </c>
      <c r="R78" s="13">
        <f>INDEX(ElaVal,MATCH("aei|"&amp;$F78&amp;"|"&amp;$D78,ElaKey,0),MATCH(Settings!$C$6,ElaGroup,0))</f>
        <v/>
      </c>
      <c r="S78" s="16">
        <f>(1/(1+$R78))^(1+$P78)</f>
        <v/>
      </c>
      <c r="T78" s="23">
        <f>$Q78*(1+$P78)</f>
        <v/>
      </c>
      <c r="U78" s="14">
        <f>INDEX(Inputs_prices!$E$7:$E$18,MATCH($I78,Inputs_prices!$A$7:$A$18,0))</f>
        <v/>
      </c>
      <c r="V78" s="13">
        <f>INDEX(Inputs_prices!$R$7:$R$18,MATCH($I78,Inputs_prices!$A$7:$A$18,0))</f>
        <v/>
      </c>
      <c r="W78" s="16">
        <f>INDEX(EFVal,MATCH(Settings!$C$4&amp;"|"&amp;$B78&amp;"|"&amp;$J78,EFKey,0))</f>
        <v/>
      </c>
      <c r="X78" s="40">
        <f>INDEX(ConsVal,MATCH(Settings!$C$4&amp;"|"&amp;Settings!$C$7&amp;"|"&amp;$C78&amp;"|"&amp;$B78,ConsKey,0))</f>
        <v/>
      </c>
    </row>
    <row r="79">
      <c r="A79" s="14">
        <f>$B79&amp;"|"&amp;$C79</f>
        <v/>
      </c>
      <c r="B79" s="21" t="inlineStr">
        <is>
          <t>gso</t>
        </is>
      </c>
      <c r="C79" s="21" t="inlineStr">
        <is>
          <t>nfm</t>
        </is>
      </c>
      <c r="D79" s="14">
        <f>INDEX(Mapping!$D$5:$D$20,MATCH($C79,SubKey,0))</f>
        <v/>
      </c>
      <c r="E79" s="14">
        <f>INDEX(Mapping!$C$30:$C$37,MATCH($B79,FuelKey,0))</f>
        <v/>
      </c>
      <c r="F79" s="14">
        <f>INDEX(Mapping!$D$30:$D$37,MATCH($B79,FuelKey,0))</f>
        <v/>
      </c>
      <c r="G79" s="14">
        <f>INDEX(Mapping!$E$30:$E$37,MATCH($B79,FuelKey,0))</f>
        <v/>
      </c>
      <c r="H79" s="14">
        <f>INDEX(Mapping!$F$5:$F$20,MATCH($C79,SubKey,0))</f>
        <v/>
      </c>
      <c r="I79" s="14">
        <f>$B79&amp;"."&amp;IF($G79="sub",$H79,"all")</f>
        <v/>
      </c>
      <c r="J79" s="14">
        <f>INDEX(Mapping!$E$5:$E$20,MATCH($C79,SubKey,0))</f>
        <v/>
      </c>
      <c r="K79" s="14">
        <f>INDEX(Mapping!$G$30:$G$37,MATCH($B79,FuelKey,0))</f>
        <v/>
      </c>
      <c r="L79" s="14">
        <f>INDEX(Mapping!$H$30:$H$37,MATCH($B79,FuelKey,0))</f>
        <v/>
      </c>
      <c r="M79" s="14">
        <f>INDEX(Mapping!$H$5:$H$20,MATCH($C79,SubKey,0))</f>
        <v/>
      </c>
      <c r="N79" s="14">
        <f>INDEX(Mapping!$E$50:$E$63,MATCH($I79,Mapping!$A$50:$A$63,0))</f>
        <v/>
      </c>
      <c r="O79" s="23">
        <f>INDEX(ElaVal,MATCH("inc|"&amp;$E79&amp;"|"&amp;$D79,ElaKey,0),MATCH(Settings!$C$6,ElaGroup,0))</f>
        <v/>
      </c>
      <c r="P79" s="23">
        <f>INDEX(ElaVal,MATCH("usg|"&amp;$E79&amp;"|"&amp;$D79,ElaKey,0),MATCH(Settings!$C$6,ElaGroup,0))</f>
        <v/>
      </c>
      <c r="Q79" s="23">
        <f>INDEX(ElaVal,MATCH("eff|"&amp;$E79&amp;"|"&amp;$D79,ElaKey,0),MATCH(Settings!$C$6,ElaGroup,0))</f>
        <v/>
      </c>
      <c r="R79" s="13">
        <f>INDEX(ElaVal,MATCH("aei|"&amp;$F79&amp;"|"&amp;$D79,ElaKey,0),MATCH(Settings!$C$6,ElaGroup,0))</f>
        <v/>
      </c>
      <c r="S79" s="16">
        <f>(1/(1+$R79))^(1+$P79)</f>
        <v/>
      </c>
      <c r="T79" s="23">
        <f>$Q79*(1+$P79)</f>
        <v/>
      </c>
      <c r="U79" s="14">
        <f>INDEX(Inputs_prices!$E$7:$E$18,MATCH($I79,Inputs_prices!$A$7:$A$18,0))</f>
        <v/>
      </c>
      <c r="V79" s="13">
        <f>INDEX(Inputs_prices!$R$7:$R$18,MATCH($I79,Inputs_prices!$A$7:$A$18,0))</f>
        <v/>
      </c>
      <c r="W79" s="16">
        <f>INDEX(EFVal,MATCH(Settings!$C$4&amp;"|"&amp;$B79&amp;"|"&amp;$J79,EFKey,0))</f>
        <v/>
      </c>
      <c r="X79" s="40">
        <f>INDEX(ConsVal,MATCH(Settings!$C$4&amp;"|"&amp;Settings!$C$7&amp;"|"&amp;$C79&amp;"|"&amp;$B79,ConsKey,0))</f>
        <v/>
      </c>
    </row>
    <row r="80">
      <c r="A80" s="14">
        <f>$B80&amp;"|"&amp;$C80</f>
        <v/>
      </c>
      <c r="B80" s="21" t="inlineStr">
        <is>
          <t>die</t>
        </is>
      </c>
      <c r="C80" s="21" t="inlineStr">
        <is>
          <t>nfm</t>
        </is>
      </c>
      <c r="D80" s="14">
        <f>INDEX(Mapping!$D$5:$D$20,MATCH($C80,SubKey,0))</f>
        <v/>
      </c>
      <c r="E80" s="14">
        <f>INDEX(Mapping!$C$30:$C$37,MATCH($B80,FuelKey,0))</f>
        <v/>
      </c>
      <c r="F80" s="14">
        <f>INDEX(Mapping!$D$30:$D$37,MATCH($B80,FuelKey,0))</f>
        <v/>
      </c>
      <c r="G80" s="14">
        <f>INDEX(Mapping!$E$30:$E$37,MATCH($B80,FuelKey,0))</f>
        <v/>
      </c>
      <c r="H80" s="14">
        <f>INDEX(Mapping!$F$5:$F$20,MATCH($C80,SubKey,0))</f>
        <v/>
      </c>
      <c r="I80" s="14">
        <f>$B80&amp;"."&amp;IF($G80="sub",$H80,"all")</f>
        <v/>
      </c>
      <c r="J80" s="14">
        <f>INDEX(Mapping!$E$5:$E$20,MATCH($C80,SubKey,0))</f>
        <v/>
      </c>
      <c r="K80" s="14">
        <f>INDEX(Mapping!$G$30:$G$37,MATCH($B80,FuelKey,0))</f>
        <v/>
      </c>
      <c r="L80" s="14">
        <f>INDEX(Mapping!$H$30:$H$37,MATCH($B80,FuelKey,0))</f>
        <v/>
      </c>
      <c r="M80" s="14">
        <f>INDEX(Mapping!$H$5:$H$20,MATCH($C80,SubKey,0))</f>
        <v/>
      </c>
      <c r="N80" s="14">
        <f>INDEX(Mapping!$E$50:$E$63,MATCH($I80,Mapping!$A$50:$A$63,0))</f>
        <v/>
      </c>
      <c r="O80" s="23">
        <f>INDEX(ElaVal,MATCH("inc|"&amp;$E80&amp;"|"&amp;$D80,ElaKey,0),MATCH(Settings!$C$6,ElaGroup,0))</f>
        <v/>
      </c>
      <c r="P80" s="23">
        <f>INDEX(ElaVal,MATCH("usg|"&amp;$E80&amp;"|"&amp;$D80,ElaKey,0),MATCH(Settings!$C$6,ElaGroup,0))</f>
        <v/>
      </c>
      <c r="Q80" s="23">
        <f>INDEX(ElaVal,MATCH("eff|"&amp;$E80&amp;"|"&amp;$D80,ElaKey,0),MATCH(Settings!$C$6,ElaGroup,0))</f>
        <v/>
      </c>
      <c r="R80" s="13">
        <f>INDEX(ElaVal,MATCH("aei|"&amp;$F80&amp;"|"&amp;$D80,ElaKey,0),MATCH(Settings!$C$6,ElaGroup,0))</f>
        <v/>
      </c>
      <c r="S80" s="16">
        <f>(1/(1+$R80))^(1+$P80)</f>
        <v/>
      </c>
      <c r="T80" s="23">
        <f>$Q80*(1+$P80)</f>
        <v/>
      </c>
      <c r="U80" s="14">
        <f>INDEX(Inputs_prices!$E$7:$E$18,MATCH($I80,Inputs_prices!$A$7:$A$18,0))</f>
        <v/>
      </c>
      <c r="V80" s="13">
        <f>INDEX(Inputs_prices!$R$7:$R$18,MATCH($I80,Inputs_prices!$A$7:$A$18,0))</f>
        <v/>
      </c>
      <c r="W80" s="16">
        <f>INDEX(EFVal,MATCH(Settings!$C$4&amp;"|"&amp;$B80&amp;"|"&amp;$J80,EFKey,0))</f>
        <v/>
      </c>
      <c r="X80" s="40">
        <f>INDEX(ConsVal,MATCH(Settings!$C$4&amp;"|"&amp;Settings!$C$7&amp;"|"&amp;$C80&amp;"|"&amp;$B80,ConsKey,0))</f>
        <v/>
      </c>
    </row>
    <row r="81">
      <c r="A81" s="14">
        <f>$B81&amp;"|"&amp;$C81</f>
        <v/>
      </c>
      <c r="B81" s="21" t="inlineStr">
        <is>
          <t>lpg</t>
        </is>
      </c>
      <c r="C81" s="21" t="inlineStr">
        <is>
          <t>nfm</t>
        </is>
      </c>
      <c r="D81" s="14">
        <f>INDEX(Mapping!$D$5:$D$20,MATCH($C81,SubKey,0))</f>
        <v/>
      </c>
      <c r="E81" s="14">
        <f>INDEX(Mapping!$C$30:$C$37,MATCH($B81,FuelKey,0))</f>
        <v/>
      </c>
      <c r="F81" s="14">
        <f>INDEX(Mapping!$D$30:$D$37,MATCH($B81,FuelKey,0))</f>
        <v/>
      </c>
      <c r="G81" s="14">
        <f>INDEX(Mapping!$E$30:$E$37,MATCH($B81,FuelKey,0))</f>
        <v/>
      </c>
      <c r="H81" s="14">
        <f>INDEX(Mapping!$F$5:$F$20,MATCH($C81,SubKey,0))</f>
        <v/>
      </c>
      <c r="I81" s="14">
        <f>$B81&amp;"."&amp;IF($G81="sub",$H81,"all")</f>
        <v/>
      </c>
      <c r="J81" s="14">
        <f>INDEX(Mapping!$E$5:$E$20,MATCH($C81,SubKey,0))</f>
        <v/>
      </c>
      <c r="K81" s="14">
        <f>INDEX(Mapping!$G$30:$G$37,MATCH($B81,FuelKey,0))</f>
        <v/>
      </c>
      <c r="L81" s="14">
        <f>INDEX(Mapping!$H$30:$H$37,MATCH($B81,FuelKey,0))</f>
        <v/>
      </c>
      <c r="M81" s="14">
        <f>INDEX(Mapping!$H$5:$H$20,MATCH($C81,SubKey,0))</f>
        <v/>
      </c>
      <c r="N81" s="14">
        <f>INDEX(Mapping!$E$50:$E$63,MATCH($I81,Mapping!$A$50:$A$63,0))</f>
        <v/>
      </c>
      <c r="O81" s="23">
        <f>INDEX(ElaVal,MATCH("inc|"&amp;$E81&amp;"|"&amp;$D81,ElaKey,0),MATCH(Settings!$C$6,ElaGroup,0))</f>
        <v/>
      </c>
      <c r="P81" s="23">
        <f>INDEX(ElaVal,MATCH("usg|"&amp;$E81&amp;"|"&amp;$D81,ElaKey,0),MATCH(Settings!$C$6,ElaGroup,0))</f>
        <v/>
      </c>
      <c r="Q81" s="23">
        <f>INDEX(ElaVal,MATCH("eff|"&amp;$E81&amp;"|"&amp;$D81,ElaKey,0),MATCH(Settings!$C$6,ElaGroup,0))</f>
        <v/>
      </c>
      <c r="R81" s="13">
        <f>INDEX(ElaVal,MATCH("aei|"&amp;$F81&amp;"|"&amp;$D81,ElaKey,0),MATCH(Settings!$C$6,ElaGroup,0))</f>
        <v/>
      </c>
      <c r="S81" s="16">
        <f>(1/(1+$R81))^(1+$P81)</f>
        <v/>
      </c>
      <c r="T81" s="23">
        <f>$Q81*(1+$P81)</f>
        <v/>
      </c>
      <c r="U81" s="14">
        <f>INDEX(Inputs_prices!$E$7:$E$18,MATCH($I81,Inputs_prices!$A$7:$A$18,0))</f>
        <v/>
      </c>
      <c r="V81" s="13">
        <f>INDEX(Inputs_prices!$R$7:$R$18,MATCH($I81,Inputs_prices!$A$7:$A$18,0))</f>
        <v/>
      </c>
      <c r="W81" s="16">
        <f>INDEX(EFVal,MATCH(Settings!$C$4&amp;"|"&amp;$B81&amp;"|"&amp;$J81,EFKey,0))</f>
        <v/>
      </c>
      <c r="X81" s="40">
        <f>INDEX(ConsVal,MATCH(Settings!$C$4&amp;"|"&amp;Settings!$C$7&amp;"|"&amp;$C81&amp;"|"&amp;$B81,ConsKey,0))</f>
        <v/>
      </c>
    </row>
    <row r="82">
      <c r="A82" s="14">
        <f>$B82&amp;"|"&amp;$C82</f>
        <v/>
      </c>
      <c r="B82" s="21" t="inlineStr">
        <is>
          <t>ker</t>
        </is>
      </c>
      <c r="C82" s="21" t="inlineStr">
        <is>
          <t>nfm</t>
        </is>
      </c>
      <c r="D82" s="14">
        <f>INDEX(Mapping!$D$5:$D$20,MATCH($C82,SubKey,0))</f>
        <v/>
      </c>
      <c r="E82" s="14">
        <f>INDEX(Mapping!$C$30:$C$37,MATCH($B82,FuelKey,0))</f>
        <v/>
      </c>
      <c r="F82" s="14">
        <f>INDEX(Mapping!$D$30:$D$37,MATCH($B82,FuelKey,0))</f>
        <v/>
      </c>
      <c r="G82" s="14">
        <f>INDEX(Mapping!$E$30:$E$37,MATCH($B82,FuelKey,0))</f>
        <v/>
      </c>
      <c r="H82" s="14">
        <f>INDEX(Mapping!$F$5:$F$20,MATCH($C82,SubKey,0))</f>
        <v/>
      </c>
      <c r="I82" s="14">
        <f>$B82&amp;"."&amp;IF($G82="sub",$H82,"all")</f>
        <v/>
      </c>
      <c r="J82" s="14">
        <f>INDEX(Mapping!$E$5:$E$20,MATCH($C82,SubKey,0))</f>
        <v/>
      </c>
      <c r="K82" s="14">
        <f>INDEX(Mapping!$G$30:$G$37,MATCH($B82,FuelKey,0))</f>
        <v/>
      </c>
      <c r="L82" s="14">
        <f>INDEX(Mapping!$H$30:$H$37,MATCH($B82,FuelKey,0))</f>
        <v/>
      </c>
      <c r="M82" s="14">
        <f>INDEX(Mapping!$H$5:$H$20,MATCH($C82,SubKey,0))</f>
        <v/>
      </c>
      <c r="N82" s="14">
        <f>INDEX(Mapping!$E$50:$E$63,MATCH($I82,Mapping!$A$50:$A$63,0))</f>
        <v/>
      </c>
      <c r="O82" s="23">
        <f>INDEX(ElaVal,MATCH("inc|"&amp;$E82&amp;"|"&amp;$D82,ElaKey,0),MATCH(Settings!$C$6,ElaGroup,0))</f>
        <v/>
      </c>
      <c r="P82" s="23">
        <f>INDEX(ElaVal,MATCH("usg|"&amp;$E82&amp;"|"&amp;$D82,ElaKey,0),MATCH(Settings!$C$6,ElaGroup,0))</f>
        <v/>
      </c>
      <c r="Q82" s="23">
        <f>INDEX(ElaVal,MATCH("eff|"&amp;$E82&amp;"|"&amp;$D82,ElaKey,0),MATCH(Settings!$C$6,ElaGroup,0))</f>
        <v/>
      </c>
      <c r="R82" s="13">
        <f>INDEX(ElaVal,MATCH("aei|"&amp;$F82&amp;"|"&amp;$D82,ElaKey,0),MATCH(Settings!$C$6,ElaGroup,0))</f>
        <v/>
      </c>
      <c r="S82" s="16">
        <f>(1/(1+$R82))^(1+$P82)</f>
        <v/>
      </c>
      <c r="T82" s="23">
        <f>$Q82*(1+$P82)</f>
        <v/>
      </c>
      <c r="U82" s="14">
        <f>INDEX(Inputs_prices!$E$7:$E$18,MATCH($I82,Inputs_prices!$A$7:$A$18,0))</f>
        <v/>
      </c>
      <c r="V82" s="13">
        <f>INDEX(Inputs_prices!$R$7:$R$18,MATCH($I82,Inputs_prices!$A$7:$A$18,0))</f>
        <v/>
      </c>
      <c r="W82" s="16">
        <f>INDEX(EFVal,MATCH(Settings!$C$4&amp;"|"&amp;$B82&amp;"|"&amp;$J82,EFKey,0))</f>
        <v/>
      </c>
      <c r="X82" s="40">
        <f>INDEX(ConsVal,MATCH(Settings!$C$4&amp;"|"&amp;Settings!$C$7&amp;"|"&amp;$C82&amp;"|"&amp;$B82,ConsKey,0))</f>
        <v/>
      </c>
    </row>
    <row r="83">
      <c r="A83" s="14">
        <f>$B83&amp;"|"&amp;$C83</f>
        <v/>
      </c>
      <c r="B83" s="21" t="inlineStr">
        <is>
          <t>oop</t>
        </is>
      </c>
      <c r="C83" s="21" t="inlineStr">
        <is>
          <t>nfm</t>
        </is>
      </c>
      <c r="D83" s="14">
        <f>INDEX(Mapping!$D$5:$D$20,MATCH($C83,SubKey,0))</f>
        <v/>
      </c>
      <c r="E83" s="14">
        <f>INDEX(Mapping!$C$30:$C$37,MATCH($B83,FuelKey,0))</f>
        <v/>
      </c>
      <c r="F83" s="14">
        <f>INDEX(Mapping!$D$30:$D$37,MATCH($B83,FuelKey,0))</f>
        <v/>
      </c>
      <c r="G83" s="14">
        <f>INDEX(Mapping!$E$30:$E$37,MATCH($B83,FuelKey,0))</f>
        <v/>
      </c>
      <c r="H83" s="14">
        <f>INDEX(Mapping!$F$5:$F$20,MATCH($C83,SubKey,0))</f>
        <v/>
      </c>
      <c r="I83" s="14">
        <f>$B83&amp;"."&amp;IF($G83="sub",$H83,"all")</f>
        <v/>
      </c>
      <c r="J83" s="14">
        <f>INDEX(Mapping!$E$5:$E$20,MATCH($C83,SubKey,0))</f>
        <v/>
      </c>
      <c r="K83" s="14">
        <f>INDEX(Mapping!$G$30:$G$37,MATCH($B83,FuelKey,0))</f>
        <v/>
      </c>
      <c r="L83" s="14">
        <f>INDEX(Mapping!$H$30:$H$37,MATCH($B83,FuelKey,0))</f>
        <v/>
      </c>
      <c r="M83" s="14">
        <f>INDEX(Mapping!$H$5:$H$20,MATCH($C83,SubKey,0))</f>
        <v/>
      </c>
      <c r="N83" s="14">
        <f>INDEX(Mapping!$E$50:$E$63,MATCH($I83,Mapping!$A$50:$A$63,0))</f>
        <v/>
      </c>
      <c r="O83" s="23">
        <f>INDEX(ElaVal,MATCH("inc|"&amp;$E83&amp;"|"&amp;$D83,ElaKey,0),MATCH(Settings!$C$6,ElaGroup,0))</f>
        <v/>
      </c>
      <c r="P83" s="23">
        <f>INDEX(ElaVal,MATCH("usg|"&amp;$E83&amp;"|"&amp;$D83,ElaKey,0),MATCH(Settings!$C$6,ElaGroup,0))</f>
        <v/>
      </c>
      <c r="Q83" s="23">
        <f>INDEX(ElaVal,MATCH("eff|"&amp;$E83&amp;"|"&amp;$D83,ElaKey,0),MATCH(Settings!$C$6,ElaGroup,0))</f>
        <v/>
      </c>
      <c r="R83" s="13">
        <f>INDEX(ElaVal,MATCH("aei|"&amp;$F83&amp;"|"&amp;$D83,ElaKey,0),MATCH(Settings!$C$6,ElaGroup,0))</f>
        <v/>
      </c>
      <c r="S83" s="16">
        <f>(1/(1+$R83))^(1+$P83)</f>
        <v/>
      </c>
      <c r="T83" s="23">
        <f>$Q83*(1+$P83)</f>
        <v/>
      </c>
      <c r="U83" s="14">
        <f>INDEX(Inputs_prices!$E$7:$E$18,MATCH($I83,Inputs_prices!$A$7:$A$18,0))</f>
        <v/>
      </c>
      <c r="V83" s="13">
        <f>INDEX(Inputs_prices!$R$7:$R$18,MATCH($I83,Inputs_prices!$A$7:$A$18,0))</f>
        <v/>
      </c>
      <c r="W83" s="16">
        <f>INDEX(EFVal,MATCH(Settings!$C$4&amp;"|"&amp;$B83&amp;"|"&amp;$J83,EFKey,0))</f>
        <v/>
      </c>
      <c r="X83" s="40">
        <f>INDEX(ConsVal,MATCH(Settings!$C$4&amp;"|"&amp;Settings!$C$7&amp;"|"&amp;$C83&amp;"|"&amp;$B83,ConsKey,0))</f>
        <v/>
      </c>
    </row>
    <row r="84">
      <c r="A84" s="14">
        <f>$B84&amp;"|"&amp;$C84</f>
        <v/>
      </c>
      <c r="B84" s="21" t="inlineStr">
        <is>
          <t>bio</t>
        </is>
      </c>
      <c r="C84" s="21" t="inlineStr">
        <is>
          <t>nfm</t>
        </is>
      </c>
      <c r="D84" s="14">
        <f>INDEX(Mapping!$D$5:$D$20,MATCH($C84,SubKey,0))</f>
        <v/>
      </c>
      <c r="E84" s="14">
        <f>INDEX(Mapping!$C$30:$C$37,MATCH($B84,FuelKey,0))</f>
        <v/>
      </c>
      <c r="F84" s="14">
        <f>INDEX(Mapping!$D$30:$D$37,MATCH($B84,FuelKey,0))</f>
        <v/>
      </c>
      <c r="G84" s="14">
        <f>INDEX(Mapping!$E$30:$E$37,MATCH($B84,FuelKey,0))</f>
        <v/>
      </c>
      <c r="H84" s="14">
        <f>INDEX(Mapping!$F$5:$F$20,MATCH($C84,SubKey,0))</f>
        <v/>
      </c>
      <c r="I84" s="14">
        <f>$B84&amp;"."&amp;IF($G84="sub",$H84,"all")</f>
        <v/>
      </c>
      <c r="J84" s="14">
        <f>INDEX(Mapping!$E$5:$E$20,MATCH($C84,SubKey,0))</f>
        <v/>
      </c>
      <c r="K84" s="14">
        <f>INDEX(Mapping!$G$30:$G$37,MATCH($B84,FuelKey,0))</f>
        <v/>
      </c>
      <c r="L84" s="14">
        <f>INDEX(Mapping!$H$30:$H$37,MATCH($B84,FuelKey,0))</f>
        <v/>
      </c>
      <c r="M84" s="14">
        <f>INDEX(Mapping!$H$5:$H$20,MATCH($C84,SubKey,0))</f>
        <v/>
      </c>
      <c r="N84" s="14">
        <f>INDEX(Mapping!$E$50:$E$63,MATCH($I84,Mapping!$A$50:$A$63,0))</f>
        <v/>
      </c>
      <c r="O84" s="23">
        <f>INDEX(ElaVal,MATCH("inc|"&amp;$E84&amp;"|"&amp;$D84,ElaKey,0),MATCH(Settings!$C$6,ElaGroup,0))</f>
        <v/>
      </c>
      <c r="P84" s="23">
        <f>INDEX(ElaVal,MATCH("usg|"&amp;$E84&amp;"|"&amp;$D84,ElaKey,0),MATCH(Settings!$C$6,ElaGroup,0))</f>
        <v/>
      </c>
      <c r="Q84" s="23">
        <f>INDEX(ElaVal,MATCH("eff|"&amp;$E84&amp;"|"&amp;$D84,ElaKey,0),MATCH(Settings!$C$6,ElaGroup,0))</f>
        <v/>
      </c>
      <c r="R84" s="13">
        <f>INDEX(ElaVal,MATCH("aei|"&amp;$F84&amp;"|"&amp;$D84,ElaKey,0),MATCH(Settings!$C$6,ElaGroup,0))</f>
        <v/>
      </c>
      <c r="S84" s="16">
        <f>(1/(1+$R84))^(1+$P84)</f>
        <v/>
      </c>
      <c r="T84" s="23">
        <f>$Q84*(1+$P84)</f>
        <v/>
      </c>
      <c r="U84" s="14">
        <f>INDEX(Inputs_prices!$E$7:$E$18,MATCH($I84,Inputs_prices!$A$7:$A$18,0))</f>
        <v/>
      </c>
      <c r="V84" s="13">
        <f>INDEX(Inputs_prices!$R$7:$R$18,MATCH($I84,Inputs_prices!$A$7:$A$18,0))</f>
        <v/>
      </c>
      <c r="W84" s="16">
        <f>INDEX(EFVal,MATCH(Settings!$C$4&amp;"|"&amp;$B84&amp;"|"&amp;$J84,EFKey,0))</f>
        <v/>
      </c>
      <c r="X84" s="40">
        <f>INDEX(ConsVal,MATCH(Settings!$C$4&amp;"|"&amp;Settings!$C$7&amp;"|"&amp;$C84&amp;"|"&amp;$B84,ConsKey,0))</f>
        <v/>
      </c>
    </row>
    <row r="85">
      <c r="A85" s="14">
        <f>$B85&amp;"|"&amp;$C85</f>
        <v/>
      </c>
      <c r="B85" s="21" t="inlineStr">
        <is>
          <t>coa</t>
        </is>
      </c>
      <c r="C85" s="21" t="inlineStr">
        <is>
          <t>mac</t>
        </is>
      </c>
      <c r="D85" s="14">
        <f>INDEX(Mapping!$D$5:$D$20,MATCH($C85,SubKey,0))</f>
        <v/>
      </c>
      <c r="E85" s="14">
        <f>INDEX(Mapping!$C$30:$C$37,MATCH($B85,FuelKey,0))</f>
        <v/>
      </c>
      <c r="F85" s="14">
        <f>INDEX(Mapping!$D$30:$D$37,MATCH($B85,FuelKey,0))</f>
        <v/>
      </c>
      <c r="G85" s="14">
        <f>INDEX(Mapping!$E$30:$E$37,MATCH($B85,FuelKey,0))</f>
        <v/>
      </c>
      <c r="H85" s="14">
        <f>INDEX(Mapping!$F$5:$F$20,MATCH($C85,SubKey,0))</f>
        <v/>
      </c>
      <c r="I85" s="14">
        <f>$B85&amp;"."&amp;IF($G85="sub",$H85,"all")</f>
        <v/>
      </c>
      <c r="J85" s="14">
        <f>INDEX(Mapping!$E$5:$E$20,MATCH($C85,SubKey,0))</f>
        <v/>
      </c>
      <c r="K85" s="14">
        <f>INDEX(Mapping!$G$30:$G$37,MATCH($B85,FuelKey,0))</f>
        <v/>
      </c>
      <c r="L85" s="14">
        <f>INDEX(Mapping!$H$30:$H$37,MATCH($B85,FuelKey,0))</f>
        <v/>
      </c>
      <c r="M85" s="14">
        <f>INDEX(Mapping!$H$5:$H$20,MATCH($C85,SubKey,0))</f>
        <v/>
      </c>
      <c r="N85" s="14">
        <f>INDEX(Mapping!$E$50:$E$63,MATCH($I85,Mapping!$A$50:$A$63,0))</f>
        <v/>
      </c>
      <c r="O85" s="23">
        <f>INDEX(ElaVal,MATCH("inc|"&amp;$E85&amp;"|"&amp;$D85,ElaKey,0),MATCH(Settings!$C$6,ElaGroup,0))</f>
        <v/>
      </c>
      <c r="P85" s="23">
        <f>INDEX(ElaVal,MATCH("usg|"&amp;$E85&amp;"|"&amp;$D85,ElaKey,0),MATCH(Settings!$C$6,ElaGroup,0))</f>
        <v/>
      </c>
      <c r="Q85" s="23">
        <f>INDEX(ElaVal,MATCH("eff|"&amp;$E85&amp;"|"&amp;$D85,ElaKey,0),MATCH(Settings!$C$6,ElaGroup,0))</f>
        <v/>
      </c>
      <c r="R85" s="13">
        <f>INDEX(ElaVal,MATCH("aei|"&amp;$F85&amp;"|"&amp;$D85,ElaKey,0),MATCH(Settings!$C$6,ElaGroup,0))</f>
        <v/>
      </c>
      <c r="S85" s="16">
        <f>(1/(1+$R85))^(1+$P85)</f>
        <v/>
      </c>
      <c r="T85" s="23">
        <f>$Q85*(1+$P85)</f>
        <v/>
      </c>
      <c r="U85" s="14">
        <f>INDEX(Inputs_prices!$E$7:$E$18,MATCH($I85,Inputs_prices!$A$7:$A$18,0))</f>
        <v/>
      </c>
      <c r="V85" s="13">
        <f>INDEX(Inputs_prices!$R$7:$R$18,MATCH($I85,Inputs_prices!$A$7:$A$18,0))</f>
        <v/>
      </c>
      <c r="W85" s="16">
        <f>INDEX(EFVal,MATCH(Settings!$C$4&amp;"|"&amp;$B85&amp;"|"&amp;$J85,EFKey,0))</f>
        <v/>
      </c>
      <c r="X85" s="40">
        <f>INDEX(ConsVal,MATCH(Settings!$C$4&amp;"|"&amp;Settings!$C$7&amp;"|"&amp;$C85&amp;"|"&amp;$B85,ConsKey,0))</f>
        <v/>
      </c>
    </row>
    <row r="86">
      <c r="A86" s="14">
        <f>$B86&amp;"|"&amp;$C86</f>
        <v/>
      </c>
      <c r="B86" s="21" t="inlineStr">
        <is>
          <t>nga</t>
        </is>
      </c>
      <c r="C86" s="21" t="inlineStr">
        <is>
          <t>mac</t>
        </is>
      </c>
      <c r="D86" s="14">
        <f>INDEX(Mapping!$D$5:$D$20,MATCH($C86,SubKey,0))</f>
        <v/>
      </c>
      <c r="E86" s="14">
        <f>INDEX(Mapping!$C$30:$C$37,MATCH($B86,FuelKey,0))</f>
        <v/>
      </c>
      <c r="F86" s="14">
        <f>INDEX(Mapping!$D$30:$D$37,MATCH($B86,FuelKey,0))</f>
        <v/>
      </c>
      <c r="G86" s="14">
        <f>INDEX(Mapping!$E$30:$E$37,MATCH($B86,FuelKey,0))</f>
        <v/>
      </c>
      <c r="H86" s="14">
        <f>INDEX(Mapping!$F$5:$F$20,MATCH($C86,SubKey,0))</f>
        <v/>
      </c>
      <c r="I86" s="14">
        <f>$B86&amp;"."&amp;IF($G86="sub",$H86,"all")</f>
        <v/>
      </c>
      <c r="J86" s="14">
        <f>INDEX(Mapping!$E$5:$E$20,MATCH($C86,SubKey,0))</f>
        <v/>
      </c>
      <c r="K86" s="14">
        <f>INDEX(Mapping!$G$30:$G$37,MATCH($B86,FuelKey,0))</f>
        <v/>
      </c>
      <c r="L86" s="14">
        <f>INDEX(Mapping!$H$30:$H$37,MATCH($B86,FuelKey,0))</f>
        <v/>
      </c>
      <c r="M86" s="14">
        <f>INDEX(Mapping!$H$5:$H$20,MATCH($C86,SubKey,0))</f>
        <v/>
      </c>
      <c r="N86" s="14">
        <f>INDEX(Mapping!$E$50:$E$63,MATCH($I86,Mapping!$A$50:$A$63,0))</f>
        <v/>
      </c>
      <c r="O86" s="23">
        <f>INDEX(ElaVal,MATCH("inc|"&amp;$E86&amp;"|"&amp;$D86,ElaKey,0),MATCH(Settings!$C$6,ElaGroup,0))</f>
        <v/>
      </c>
      <c r="P86" s="23">
        <f>INDEX(ElaVal,MATCH("usg|"&amp;$E86&amp;"|"&amp;$D86,ElaKey,0),MATCH(Settings!$C$6,ElaGroup,0))</f>
        <v/>
      </c>
      <c r="Q86" s="23">
        <f>INDEX(ElaVal,MATCH("eff|"&amp;$E86&amp;"|"&amp;$D86,ElaKey,0),MATCH(Settings!$C$6,ElaGroup,0))</f>
        <v/>
      </c>
      <c r="R86" s="13">
        <f>INDEX(ElaVal,MATCH("aei|"&amp;$F86&amp;"|"&amp;$D86,ElaKey,0),MATCH(Settings!$C$6,ElaGroup,0))</f>
        <v/>
      </c>
      <c r="S86" s="16">
        <f>(1/(1+$R86))^(1+$P86)</f>
        <v/>
      </c>
      <c r="T86" s="23">
        <f>$Q86*(1+$P86)</f>
        <v/>
      </c>
      <c r="U86" s="14">
        <f>INDEX(Inputs_prices!$E$7:$E$18,MATCH($I86,Inputs_prices!$A$7:$A$18,0))</f>
        <v/>
      </c>
      <c r="V86" s="13">
        <f>INDEX(Inputs_prices!$R$7:$R$18,MATCH($I86,Inputs_prices!$A$7:$A$18,0))</f>
        <v/>
      </c>
      <c r="W86" s="16">
        <f>INDEX(EFVal,MATCH(Settings!$C$4&amp;"|"&amp;$B86&amp;"|"&amp;$J86,EFKey,0))</f>
        <v/>
      </c>
      <c r="X86" s="40">
        <f>INDEX(ConsVal,MATCH(Settings!$C$4&amp;"|"&amp;Settings!$C$7&amp;"|"&amp;$C86&amp;"|"&amp;$B86,ConsKey,0))</f>
        <v/>
      </c>
    </row>
    <row r="87">
      <c r="A87" s="14">
        <f>$B87&amp;"|"&amp;$C87</f>
        <v/>
      </c>
      <c r="B87" s="21" t="inlineStr">
        <is>
          <t>gso</t>
        </is>
      </c>
      <c r="C87" s="21" t="inlineStr">
        <is>
          <t>mac</t>
        </is>
      </c>
      <c r="D87" s="14">
        <f>INDEX(Mapping!$D$5:$D$20,MATCH($C87,SubKey,0))</f>
        <v/>
      </c>
      <c r="E87" s="14">
        <f>INDEX(Mapping!$C$30:$C$37,MATCH($B87,FuelKey,0))</f>
        <v/>
      </c>
      <c r="F87" s="14">
        <f>INDEX(Mapping!$D$30:$D$37,MATCH($B87,FuelKey,0))</f>
        <v/>
      </c>
      <c r="G87" s="14">
        <f>INDEX(Mapping!$E$30:$E$37,MATCH($B87,FuelKey,0))</f>
        <v/>
      </c>
      <c r="H87" s="14">
        <f>INDEX(Mapping!$F$5:$F$20,MATCH($C87,SubKey,0))</f>
        <v/>
      </c>
      <c r="I87" s="14">
        <f>$B87&amp;"."&amp;IF($G87="sub",$H87,"all")</f>
        <v/>
      </c>
      <c r="J87" s="14">
        <f>INDEX(Mapping!$E$5:$E$20,MATCH($C87,SubKey,0))</f>
        <v/>
      </c>
      <c r="K87" s="14">
        <f>INDEX(Mapping!$G$30:$G$37,MATCH($B87,FuelKey,0))</f>
        <v/>
      </c>
      <c r="L87" s="14">
        <f>INDEX(Mapping!$H$30:$H$37,MATCH($B87,FuelKey,0))</f>
        <v/>
      </c>
      <c r="M87" s="14">
        <f>INDEX(Mapping!$H$5:$H$20,MATCH($C87,SubKey,0))</f>
        <v/>
      </c>
      <c r="N87" s="14">
        <f>INDEX(Mapping!$E$50:$E$63,MATCH($I87,Mapping!$A$50:$A$63,0))</f>
        <v/>
      </c>
      <c r="O87" s="23">
        <f>INDEX(ElaVal,MATCH("inc|"&amp;$E87&amp;"|"&amp;$D87,ElaKey,0),MATCH(Settings!$C$6,ElaGroup,0))</f>
        <v/>
      </c>
      <c r="P87" s="23">
        <f>INDEX(ElaVal,MATCH("usg|"&amp;$E87&amp;"|"&amp;$D87,ElaKey,0),MATCH(Settings!$C$6,ElaGroup,0))</f>
        <v/>
      </c>
      <c r="Q87" s="23">
        <f>INDEX(ElaVal,MATCH("eff|"&amp;$E87&amp;"|"&amp;$D87,ElaKey,0),MATCH(Settings!$C$6,ElaGroup,0))</f>
        <v/>
      </c>
      <c r="R87" s="13">
        <f>INDEX(ElaVal,MATCH("aei|"&amp;$F87&amp;"|"&amp;$D87,ElaKey,0),MATCH(Settings!$C$6,ElaGroup,0))</f>
        <v/>
      </c>
      <c r="S87" s="16">
        <f>(1/(1+$R87))^(1+$P87)</f>
        <v/>
      </c>
      <c r="T87" s="23">
        <f>$Q87*(1+$P87)</f>
        <v/>
      </c>
      <c r="U87" s="14">
        <f>INDEX(Inputs_prices!$E$7:$E$18,MATCH($I87,Inputs_prices!$A$7:$A$18,0))</f>
        <v/>
      </c>
      <c r="V87" s="13">
        <f>INDEX(Inputs_prices!$R$7:$R$18,MATCH($I87,Inputs_prices!$A$7:$A$18,0))</f>
        <v/>
      </c>
      <c r="W87" s="16">
        <f>INDEX(EFVal,MATCH(Settings!$C$4&amp;"|"&amp;$B87&amp;"|"&amp;$J87,EFKey,0))</f>
        <v/>
      </c>
      <c r="X87" s="40">
        <f>INDEX(ConsVal,MATCH(Settings!$C$4&amp;"|"&amp;Settings!$C$7&amp;"|"&amp;$C87&amp;"|"&amp;$B87,ConsKey,0))</f>
        <v/>
      </c>
    </row>
    <row r="88">
      <c r="A88" s="14">
        <f>$B88&amp;"|"&amp;$C88</f>
        <v/>
      </c>
      <c r="B88" s="21" t="inlineStr">
        <is>
          <t>die</t>
        </is>
      </c>
      <c r="C88" s="21" t="inlineStr">
        <is>
          <t>mac</t>
        </is>
      </c>
      <c r="D88" s="14">
        <f>INDEX(Mapping!$D$5:$D$20,MATCH($C88,SubKey,0))</f>
        <v/>
      </c>
      <c r="E88" s="14">
        <f>INDEX(Mapping!$C$30:$C$37,MATCH($B88,FuelKey,0))</f>
        <v/>
      </c>
      <c r="F88" s="14">
        <f>INDEX(Mapping!$D$30:$D$37,MATCH($B88,FuelKey,0))</f>
        <v/>
      </c>
      <c r="G88" s="14">
        <f>INDEX(Mapping!$E$30:$E$37,MATCH($B88,FuelKey,0))</f>
        <v/>
      </c>
      <c r="H88" s="14">
        <f>INDEX(Mapping!$F$5:$F$20,MATCH($C88,SubKey,0))</f>
        <v/>
      </c>
      <c r="I88" s="14">
        <f>$B88&amp;"."&amp;IF($G88="sub",$H88,"all")</f>
        <v/>
      </c>
      <c r="J88" s="14">
        <f>INDEX(Mapping!$E$5:$E$20,MATCH($C88,SubKey,0))</f>
        <v/>
      </c>
      <c r="K88" s="14">
        <f>INDEX(Mapping!$G$30:$G$37,MATCH($B88,FuelKey,0))</f>
        <v/>
      </c>
      <c r="L88" s="14">
        <f>INDEX(Mapping!$H$30:$H$37,MATCH($B88,FuelKey,0))</f>
        <v/>
      </c>
      <c r="M88" s="14">
        <f>INDEX(Mapping!$H$5:$H$20,MATCH($C88,SubKey,0))</f>
        <v/>
      </c>
      <c r="N88" s="14">
        <f>INDEX(Mapping!$E$50:$E$63,MATCH($I88,Mapping!$A$50:$A$63,0))</f>
        <v/>
      </c>
      <c r="O88" s="23">
        <f>INDEX(ElaVal,MATCH("inc|"&amp;$E88&amp;"|"&amp;$D88,ElaKey,0),MATCH(Settings!$C$6,ElaGroup,0))</f>
        <v/>
      </c>
      <c r="P88" s="23">
        <f>INDEX(ElaVal,MATCH("usg|"&amp;$E88&amp;"|"&amp;$D88,ElaKey,0),MATCH(Settings!$C$6,ElaGroup,0))</f>
        <v/>
      </c>
      <c r="Q88" s="23">
        <f>INDEX(ElaVal,MATCH("eff|"&amp;$E88&amp;"|"&amp;$D88,ElaKey,0),MATCH(Settings!$C$6,ElaGroup,0))</f>
        <v/>
      </c>
      <c r="R88" s="13">
        <f>INDEX(ElaVal,MATCH("aei|"&amp;$F88&amp;"|"&amp;$D88,ElaKey,0),MATCH(Settings!$C$6,ElaGroup,0))</f>
        <v/>
      </c>
      <c r="S88" s="16">
        <f>(1/(1+$R88))^(1+$P88)</f>
        <v/>
      </c>
      <c r="T88" s="23">
        <f>$Q88*(1+$P88)</f>
        <v/>
      </c>
      <c r="U88" s="14">
        <f>INDEX(Inputs_prices!$E$7:$E$18,MATCH($I88,Inputs_prices!$A$7:$A$18,0))</f>
        <v/>
      </c>
      <c r="V88" s="13">
        <f>INDEX(Inputs_prices!$R$7:$R$18,MATCH($I88,Inputs_prices!$A$7:$A$18,0))</f>
        <v/>
      </c>
      <c r="W88" s="16">
        <f>INDEX(EFVal,MATCH(Settings!$C$4&amp;"|"&amp;$B88&amp;"|"&amp;$J88,EFKey,0))</f>
        <v/>
      </c>
      <c r="X88" s="40">
        <f>INDEX(ConsVal,MATCH(Settings!$C$4&amp;"|"&amp;Settings!$C$7&amp;"|"&amp;$C88&amp;"|"&amp;$B88,ConsKey,0))</f>
        <v/>
      </c>
    </row>
    <row r="89">
      <c r="A89" s="14">
        <f>$B89&amp;"|"&amp;$C89</f>
        <v/>
      </c>
      <c r="B89" s="21" t="inlineStr">
        <is>
          <t>lpg</t>
        </is>
      </c>
      <c r="C89" s="21" t="inlineStr">
        <is>
          <t>mac</t>
        </is>
      </c>
      <c r="D89" s="14">
        <f>INDEX(Mapping!$D$5:$D$20,MATCH($C89,SubKey,0))</f>
        <v/>
      </c>
      <c r="E89" s="14">
        <f>INDEX(Mapping!$C$30:$C$37,MATCH($B89,FuelKey,0))</f>
        <v/>
      </c>
      <c r="F89" s="14">
        <f>INDEX(Mapping!$D$30:$D$37,MATCH($B89,FuelKey,0))</f>
        <v/>
      </c>
      <c r="G89" s="14">
        <f>INDEX(Mapping!$E$30:$E$37,MATCH($B89,FuelKey,0))</f>
        <v/>
      </c>
      <c r="H89" s="14">
        <f>INDEX(Mapping!$F$5:$F$20,MATCH($C89,SubKey,0))</f>
        <v/>
      </c>
      <c r="I89" s="14">
        <f>$B89&amp;"."&amp;IF($G89="sub",$H89,"all")</f>
        <v/>
      </c>
      <c r="J89" s="14">
        <f>INDEX(Mapping!$E$5:$E$20,MATCH($C89,SubKey,0))</f>
        <v/>
      </c>
      <c r="K89" s="14">
        <f>INDEX(Mapping!$G$30:$G$37,MATCH($B89,FuelKey,0))</f>
        <v/>
      </c>
      <c r="L89" s="14">
        <f>INDEX(Mapping!$H$30:$H$37,MATCH($B89,FuelKey,0))</f>
        <v/>
      </c>
      <c r="M89" s="14">
        <f>INDEX(Mapping!$H$5:$H$20,MATCH($C89,SubKey,0))</f>
        <v/>
      </c>
      <c r="N89" s="14">
        <f>INDEX(Mapping!$E$50:$E$63,MATCH($I89,Mapping!$A$50:$A$63,0))</f>
        <v/>
      </c>
      <c r="O89" s="23">
        <f>INDEX(ElaVal,MATCH("inc|"&amp;$E89&amp;"|"&amp;$D89,ElaKey,0),MATCH(Settings!$C$6,ElaGroup,0))</f>
        <v/>
      </c>
      <c r="P89" s="23">
        <f>INDEX(ElaVal,MATCH("usg|"&amp;$E89&amp;"|"&amp;$D89,ElaKey,0),MATCH(Settings!$C$6,ElaGroup,0))</f>
        <v/>
      </c>
      <c r="Q89" s="23">
        <f>INDEX(ElaVal,MATCH("eff|"&amp;$E89&amp;"|"&amp;$D89,ElaKey,0),MATCH(Settings!$C$6,ElaGroup,0))</f>
        <v/>
      </c>
      <c r="R89" s="13">
        <f>INDEX(ElaVal,MATCH("aei|"&amp;$F89&amp;"|"&amp;$D89,ElaKey,0),MATCH(Settings!$C$6,ElaGroup,0))</f>
        <v/>
      </c>
      <c r="S89" s="16">
        <f>(1/(1+$R89))^(1+$P89)</f>
        <v/>
      </c>
      <c r="T89" s="23">
        <f>$Q89*(1+$P89)</f>
        <v/>
      </c>
      <c r="U89" s="14">
        <f>INDEX(Inputs_prices!$E$7:$E$18,MATCH($I89,Inputs_prices!$A$7:$A$18,0))</f>
        <v/>
      </c>
      <c r="V89" s="13">
        <f>INDEX(Inputs_prices!$R$7:$R$18,MATCH($I89,Inputs_prices!$A$7:$A$18,0))</f>
        <v/>
      </c>
      <c r="W89" s="16">
        <f>INDEX(EFVal,MATCH(Settings!$C$4&amp;"|"&amp;$B89&amp;"|"&amp;$J89,EFKey,0))</f>
        <v/>
      </c>
      <c r="X89" s="40">
        <f>INDEX(ConsVal,MATCH(Settings!$C$4&amp;"|"&amp;Settings!$C$7&amp;"|"&amp;$C89&amp;"|"&amp;$B89,ConsKey,0))</f>
        <v/>
      </c>
    </row>
    <row r="90">
      <c r="A90" s="14">
        <f>$B90&amp;"|"&amp;$C90</f>
        <v/>
      </c>
      <c r="B90" s="21" t="inlineStr">
        <is>
          <t>ker</t>
        </is>
      </c>
      <c r="C90" s="21" t="inlineStr">
        <is>
          <t>mac</t>
        </is>
      </c>
      <c r="D90" s="14">
        <f>INDEX(Mapping!$D$5:$D$20,MATCH($C90,SubKey,0))</f>
        <v/>
      </c>
      <c r="E90" s="14">
        <f>INDEX(Mapping!$C$30:$C$37,MATCH($B90,FuelKey,0))</f>
        <v/>
      </c>
      <c r="F90" s="14">
        <f>INDEX(Mapping!$D$30:$D$37,MATCH($B90,FuelKey,0))</f>
        <v/>
      </c>
      <c r="G90" s="14">
        <f>INDEX(Mapping!$E$30:$E$37,MATCH($B90,FuelKey,0))</f>
        <v/>
      </c>
      <c r="H90" s="14">
        <f>INDEX(Mapping!$F$5:$F$20,MATCH($C90,SubKey,0))</f>
        <v/>
      </c>
      <c r="I90" s="14">
        <f>$B90&amp;"."&amp;IF($G90="sub",$H90,"all")</f>
        <v/>
      </c>
      <c r="J90" s="14">
        <f>INDEX(Mapping!$E$5:$E$20,MATCH($C90,SubKey,0))</f>
        <v/>
      </c>
      <c r="K90" s="14">
        <f>INDEX(Mapping!$G$30:$G$37,MATCH($B90,FuelKey,0))</f>
        <v/>
      </c>
      <c r="L90" s="14">
        <f>INDEX(Mapping!$H$30:$H$37,MATCH($B90,FuelKey,0))</f>
        <v/>
      </c>
      <c r="M90" s="14">
        <f>INDEX(Mapping!$H$5:$H$20,MATCH($C90,SubKey,0))</f>
        <v/>
      </c>
      <c r="N90" s="14">
        <f>INDEX(Mapping!$E$50:$E$63,MATCH($I90,Mapping!$A$50:$A$63,0))</f>
        <v/>
      </c>
      <c r="O90" s="23">
        <f>INDEX(ElaVal,MATCH("inc|"&amp;$E90&amp;"|"&amp;$D90,ElaKey,0),MATCH(Settings!$C$6,ElaGroup,0))</f>
        <v/>
      </c>
      <c r="P90" s="23">
        <f>INDEX(ElaVal,MATCH("usg|"&amp;$E90&amp;"|"&amp;$D90,ElaKey,0),MATCH(Settings!$C$6,ElaGroup,0))</f>
        <v/>
      </c>
      <c r="Q90" s="23">
        <f>INDEX(ElaVal,MATCH("eff|"&amp;$E90&amp;"|"&amp;$D90,ElaKey,0),MATCH(Settings!$C$6,ElaGroup,0))</f>
        <v/>
      </c>
      <c r="R90" s="13">
        <f>INDEX(ElaVal,MATCH("aei|"&amp;$F90&amp;"|"&amp;$D90,ElaKey,0),MATCH(Settings!$C$6,ElaGroup,0))</f>
        <v/>
      </c>
      <c r="S90" s="16">
        <f>(1/(1+$R90))^(1+$P90)</f>
        <v/>
      </c>
      <c r="T90" s="23">
        <f>$Q90*(1+$P90)</f>
        <v/>
      </c>
      <c r="U90" s="14">
        <f>INDEX(Inputs_prices!$E$7:$E$18,MATCH($I90,Inputs_prices!$A$7:$A$18,0))</f>
        <v/>
      </c>
      <c r="V90" s="13">
        <f>INDEX(Inputs_prices!$R$7:$R$18,MATCH($I90,Inputs_prices!$A$7:$A$18,0))</f>
        <v/>
      </c>
      <c r="W90" s="16">
        <f>INDEX(EFVal,MATCH(Settings!$C$4&amp;"|"&amp;$B90&amp;"|"&amp;$J90,EFKey,0))</f>
        <v/>
      </c>
      <c r="X90" s="40">
        <f>INDEX(ConsVal,MATCH(Settings!$C$4&amp;"|"&amp;Settings!$C$7&amp;"|"&amp;$C90&amp;"|"&amp;$B90,ConsKey,0))</f>
        <v/>
      </c>
    </row>
    <row r="91">
      <c r="A91" s="14">
        <f>$B91&amp;"|"&amp;$C91</f>
        <v/>
      </c>
      <c r="B91" s="21" t="inlineStr">
        <is>
          <t>oop</t>
        </is>
      </c>
      <c r="C91" s="21" t="inlineStr">
        <is>
          <t>mac</t>
        </is>
      </c>
      <c r="D91" s="14">
        <f>INDEX(Mapping!$D$5:$D$20,MATCH($C91,SubKey,0))</f>
        <v/>
      </c>
      <c r="E91" s="14">
        <f>INDEX(Mapping!$C$30:$C$37,MATCH($B91,FuelKey,0))</f>
        <v/>
      </c>
      <c r="F91" s="14">
        <f>INDEX(Mapping!$D$30:$D$37,MATCH($B91,FuelKey,0))</f>
        <v/>
      </c>
      <c r="G91" s="14">
        <f>INDEX(Mapping!$E$30:$E$37,MATCH($B91,FuelKey,0))</f>
        <v/>
      </c>
      <c r="H91" s="14">
        <f>INDEX(Mapping!$F$5:$F$20,MATCH($C91,SubKey,0))</f>
        <v/>
      </c>
      <c r="I91" s="14">
        <f>$B91&amp;"."&amp;IF($G91="sub",$H91,"all")</f>
        <v/>
      </c>
      <c r="J91" s="14">
        <f>INDEX(Mapping!$E$5:$E$20,MATCH($C91,SubKey,0))</f>
        <v/>
      </c>
      <c r="K91" s="14">
        <f>INDEX(Mapping!$G$30:$G$37,MATCH($B91,FuelKey,0))</f>
        <v/>
      </c>
      <c r="L91" s="14">
        <f>INDEX(Mapping!$H$30:$H$37,MATCH($B91,FuelKey,0))</f>
        <v/>
      </c>
      <c r="M91" s="14">
        <f>INDEX(Mapping!$H$5:$H$20,MATCH($C91,SubKey,0))</f>
        <v/>
      </c>
      <c r="N91" s="14">
        <f>INDEX(Mapping!$E$50:$E$63,MATCH($I91,Mapping!$A$50:$A$63,0))</f>
        <v/>
      </c>
      <c r="O91" s="23">
        <f>INDEX(ElaVal,MATCH("inc|"&amp;$E91&amp;"|"&amp;$D91,ElaKey,0),MATCH(Settings!$C$6,ElaGroup,0))</f>
        <v/>
      </c>
      <c r="P91" s="23">
        <f>INDEX(ElaVal,MATCH("usg|"&amp;$E91&amp;"|"&amp;$D91,ElaKey,0),MATCH(Settings!$C$6,ElaGroup,0))</f>
        <v/>
      </c>
      <c r="Q91" s="23">
        <f>INDEX(ElaVal,MATCH("eff|"&amp;$E91&amp;"|"&amp;$D91,ElaKey,0),MATCH(Settings!$C$6,ElaGroup,0))</f>
        <v/>
      </c>
      <c r="R91" s="13">
        <f>INDEX(ElaVal,MATCH("aei|"&amp;$F91&amp;"|"&amp;$D91,ElaKey,0),MATCH(Settings!$C$6,ElaGroup,0))</f>
        <v/>
      </c>
      <c r="S91" s="16">
        <f>(1/(1+$R91))^(1+$P91)</f>
        <v/>
      </c>
      <c r="T91" s="23">
        <f>$Q91*(1+$P91)</f>
        <v/>
      </c>
      <c r="U91" s="14">
        <f>INDEX(Inputs_prices!$E$7:$E$18,MATCH($I91,Inputs_prices!$A$7:$A$18,0))</f>
        <v/>
      </c>
      <c r="V91" s="13">
        <f>INDEX(Inputs_prices!$R$7:$R$18,MATCH($I91,Inputs_prices!$A$7:$A$18,0))</f>
        <v/>
      </c>
      <c r="W91" s="16">
        <f>INDEX(EFVal,MATCH(Settings!$C$4&amp;"|"&amp;$B91&amp;"|"&amp;$J91,EFKey,0))</f>
        <v/>
      </c>
      <c r="X91" s="40">
        <f>INDEX(ConsVal,MATCH(Settings!$C$4&amp;"|"&amp;Settings!$C$7&amp;"|"&amp;$C91&amp;"|"&amp;$B91,ConsKey,0))</f>
        <v/>
      </c>
    </row>
    <row r="92">
      <c r="A92" s="14">
        <f>$B92&amp;"|"&amp;$C92</f>
        <v/>
      </c>
      <c r="B92" s="21" t="inlineStr">
        <is>
          <t>bio</t>
        </is>
      </c>
      <c r="C92" s="21" t="inlineStr">
        <is>
          <t>mac</t>
        </is>
      </c>
      <c r="D92" s="14">
        <f>INDEX(Mapping!$D$5:$D$20,MATCH($C92,SubKey,0))</f>
        <v/>
      </c>
      <c r="E92" s="14">
        <f>INDEX(Mapping!$C$30:$C$37,MATCH($B92,FuelKey,0))</f>
        <v/>
      </c>
      <c r="F92" s="14">
        <f>INDEX(Mapping!$D$30:$D$37,MATCH($B92,FuelKey,0))</f>
        <v/>
      </c>
      <c r="G92" s="14">
        <f>INDEX(Mapping!$E$30:$E$37,MATCH($B92,FuelKey,0))</f>
        <v/>
      </c>
      <c r="H92" s="14">
        <f>INDEX(Mapping!$F$5:$F$20,MATCH($C92,SubKey,0))</f>
        <v/>
      </c>
      <c r="I92" s="14">
        <f>$B92&amp;"."&amp;IF($G92="sub",$H92,"all")</f>
        <v/>
      </c>
      <c r="J92" s="14">
        <f>INDEX(Mapping!$E$5:$E$20,MATCH($C92,SubKey,0))</f>
        <v/>
      </c>
      <c r="K92" s="14">
        <f>INDEX(Mapping!$G$30:$G$37,MATCH($B92,FuelKey,0))</f>
        <v/>
      </c>
      <c r="L92" s="14">
        <f>INDEX(Mapping!$H$30:$H$37,MATCH($B92,FuelKey,0))</f>
        <v/>
      </c>
      <c r="M92" s="14">
        <f>INDEX(Mapping!$H$5:$H$20,MATCH($C92,SubKey,0))</f>
        <v/>
      </c>
      <c r="N92" s="14">
        <f>INDEX(Mapping!$E$50:$E$63,MATCH($I92,Mapping!$A$50:$A$63,0))</f>
        <v/>
      </c>
      <c r="O92" s="23">
        <f>INDEX(ElaVal,MATCH("inc|"&amp;$E92&amp;"|"&amp;$D92,ElaKey,0),MATCH(Settings!$C$6,ElaGroup,0))</f>
        <v/>
      </c>
      <c r="P92" s="23">
        <f>INDEX(ElaVal,MATCH("usg|"&amp;$E92&amp;"|"&amp;$D92,ElaKey,0),MATCH(Settings!$C$6,ElaGroup,0))</f>
        <v/>
      </c>
      <c r="Q92" s="23">
        <f>INDEX(ElaVal,MATCH("eff|"&amp;$E92&amp;"|"&amp;$D92,ElaKey,0),MATCH(Settings!$C$6,ElaGroup,0))</f>
        <v/>
      </c>
      <c r="R92" s="13">
        <f>INDEX(ElaVal,MATCH("aei|"&amp;$F92&amp;"|"&amp;$D92,ElaKey,0),MATCH(Settings!$C$6,ElaGroup,0))</f>
        <v/>
      </c>
      <c r="S92" s="16">
        <f>(1/(1+$R92))^(1+$P92)</f>
        <v/>
      </c>
      <c r="T92" s="23">
        <f>$Q92*(1+$P92)</f>
        <v/>
      </c>
      <c r="U92" s="14">
        <f>INDEX(Inputs_prices!$E$7:$E$18,MATCH($I92,Inputs_prices!$A$7:$A$18,0))</f>
        <v/>
      </c>
      <c r="V92" s="13">
        <f>INDEX(Inputs_prices!$R$7:$R$18,MATCH($I92,Inputs_prices!$A$7:$A$18,0))</f>
        <v/>
      </c>
      <c r="W92" s="16">
        <f>INDEX(EFVal,MATCH(Settings!$C$4&amp;"|"&amp;$B92&amp;"|"&amp;$J92,EFKey,0))</f>
        <v/>
      </c>
      <c r="X92" s="40">
        <f>INDEX(ConsVal,MATCH(Settings!$C$4&amp;"|"&amp;Settings!$C$7&amp;"|"&amp;$C92&amp;"|"&amp;$B92,ConsKey,0))</f>
        <v/>
      </c>
    </row>
    <row r="93">
      <c r="A93" s="14">
        <f>$B93&amp;"|"&amp;$C93</f>
        <v/>
      </c>
      <c r="B93" s="21" t="inlineStr">
        <is>
          <t>coa</t>
        </is>
      </c>
      <c r="C93" s="21" t="inlineStr">
        <is>
          <t>cem</t>
        </is>
      </c>
      <c r="D93" s="14">
        <f>INDEX(Mapping!$D$5:$D$20,MATCH($C93,SubKey,0))</f>
        <v/>
      </c>
      <c r="E93" s="14">
        <f>INDEX(Mapping!$C$30:$C$37,MATCH($B93,FuelKey,0))</f>
        <v/>
      </c>
      <c r="F93" s="14">
        <f>INDEX(Mapping!$D$30:$D$37,MATCH($B93,FuelKey,0))</f>
        <v/>
      </c>
      <c r="G93" s="14">
        <f>INDEX(Mapping!$E$30:$E$37,MATCH($B93,FuelKey,0))</f>
        <v/>
      </c>
      <c r="H93" s="14">
        <f>INDEX(Mapping!$F$5:$F$20,MATCH($C93,SubKey,0))</f>
        <v/>
      </c>
      <c r="I93" s="14">
        <f>$B93&amp;"."&amp;IF($G93="sub",$H93,"all")</f>
        <v/>
      </c>
      <c r="J93" s="14">
        <f>INDEX(Mapping!$E$5:$E$20,MATCH($C93,SubKey,0))</f>
        <v/>
      </c>
      <c r="K93" s="14">
        <f>INDEX(Mapping!$G$30:$G$37,MATCH($B93,FuelKey,0))</f>
        <v/>
      </c>
      <c r="L93" s="14">
        <f>INDEX(Mapping!$H$30:$H$37,MATCH($B93,FuelKey,0))</f>
        <v/>
      </c>
      <c r="M93" s="14">
        <f>INDEX(Mapping!$H$5:$H$20,MATCH($C93,SubKey,0))</f>
        <v/>
      </c>
      <c r="N93" s="14">
        <f>INDEX(Mapping!$E$50:$E$63,MATCH($I93,Mapping!$A$50:$A$63,0))</f>
        <v/>
      </c>
      <c r="O93" s="23">
        <f>INDEX(ElaVal,MATCH("inc|"&amp;$E93&amp;"|"&amp;$D93,ElaKey,0),MATCH(Settings!$C$6,ElaGroup,0))</f>
        <v/>
      </c>
      <c r="P93" s="23">
        <f>INDEX(ElaVal,MATCH("usg|"&amp;$E93&amp;"|"&amp;$D93,ElaKey,0),MATCH(Settings!$C$6,ElaGroup,0))</f>
        <v/>
      </c>
      <c r="Q93" s="23">
        <f>INDEX(ElaVal,MATCH("eff|"&amp;$E93&amp;"|"&amp;$D93,ElaKey,0),MATCH(Settings!$C$6,ElaGroup,0))</f>
        <v/>
      </c>
      <c r="R93" s="13">
        <f>INDEX(ElaVal,MATCH("aei|"&amp;$F93&amp;"|"&amp;$D93,ElaKey,0),MATCH(Settings!$C$6,ElaGroup,0))</f>
        <v/>
      </c>
      <c r="S93" s="16">
        <f>(1/(1+$R93))^(1+$P93)</f>
        <v/>
      </c>
      <c r="T93" s="23">
        <f>$Q93*(1+$P93)</f>
        <v/>
      </c>
      <c r="U93" s="14">
        <f>INDEX(Inputs_prices!$E$7:$E$18,MATCH($I93,Inputs_prices!$A$7:$A$18,0))</f>
        <v/>
      </c>
      <c r="V93" s="13">
        <f>INDEX(Inputs_prices!$R$7:$R$18,MATCH($I93,Inputs_prices!$A$7:$A$18,0))</f>
        <v/>
      </c>
      <c r="W93" s="16">
        <f>INDEX(EFVal,MATCH(Settings!$C$4&amp;"|"&amp;$B93&amp;"|"&amp;$J93,EFKey,0))</f>
        <v/>
      </c>
      <c r="X93" s="40">
        <f>INDEX(ConsVal,MATCH(Settings!$C$4&amp;"|"&amp;Settings!$C$7&amp;"|"&amp;$C93&amp;"|"&amp;$B93,ConsKey,0))</f>
        <v/>
      </c>
    </row>
    <row r="94">
      <c r="A94" s="14">
        <f>$B94&amp;"|"&amp;$C94</f>
        <v/>
      </c>
      <c r="B94" s="21" t="inlineStr">
        <is>
          <t>nga</t>
        </is>
      </c>
      <c r="C94" s="21" t="inlineStr">
        <is>
          <t>cem</t>
        </is>
      </c>
      <c r="D94" s="14">
        <f>INDEX(Mapping!$D$5:$D$20,MATCH($C94,SubKey,0))</f>
        <v/>
      </c>
      <c r="E94" s="14">
        <f>INDEX(Mapping!$C$30:$C$37,MATCH($B94,FuelKey,0))</f>
        <v/>
      </c>
      <c r="F94" s="14">
        <f>INDEX(Mapping!$D$30:$D$37,MATCH($B94,FuelKey,0))</f>
        <v/>
      </c>
      <c r="G94" s="14">
        <f>INDEX(Mapping!$E$30:$E$37,MATCH($B94,FuelKey,0))</f>
        <v/>
      </c>
      <c r="H94" s="14">
        <f>INDEX(Mapping!$F$5:$F$20,MATCH($C94,SubKey,0))</f>
        <v/>
      </c>
      <c r="I94" s="14">
        <f>$B94&amp;"."&amp;IF($G94="sub",$H94,"all")</f>
        <v/>
      </c>
      <c r="J94" s="14">
        <f>INDEX(Mapping!$E$5:$E$20,MATCH($C94,SubKey,0))</f>
        <v/>
      </c>
      <c r="K94" s="14">
        <f>INDEX(Mapping!$G$30:$G$37,MATCH($B94,FuelKey,0))</f>
        <v/>
      </c>
      <c r="L94" s="14">
        <f>INDEX(Mapping!$H$30:$H$37,MATCH($B94,FuelKey,0))</f>
        <v/>
      </c>
      <c r="M94" s="14">
        <f>INDEX(Mapping!$H$5:$H$20,MATCH($C94,SubKey,0))</f>
        <v/>
      </c>
      <c r="N94" s="14">
        <f>INDEX(Mapping!$E$50:$E$63,MATCH($I94,Mapping!$A$50:$A$63,0))</f>
        <v/>
      </c>
      <c r="O94" s="23">
        <f>INDEX(ElaVal,MATCH("inc|"&amp;$E94&amp;"|"&amp;$D94,ElaKey,0),MATCH(Settings!$C$6,ElaGroup,0))</f>
        <v/>
      </c>
      <c r="P94" s="23">
        <f>INDEX(ElaVal,MATCH("usg|"&amp;$E94&amp;"|"&amp;$D94,ElaKey,0),MATCH(Settings!$C$6,ElaGroup,0))</f>
        <v/>
      </c>
      <c r="Q94" s="23">
        <f>INDEX(ElaVal,MATCH("eff|"&amp;$E94&amp;"|"&amp;$D94,ElaKey,0),MATCH(Settings!$C$6,ElaGroup,0))</f>
        <v/>
      </c>
      <c r="R94" s="13">
        <f>INDEX(ElaVal,MATCH("aei|"&amp;$F94&amp;"|"&amp;$D94,ElaKey,0),MATCH(Settings!$C$6,ElaGroup,0))</f>
        <v/>
      </c>
      <c r="S94" s="16">
        <f>(1/(1+$R94))^(1+$P94)</f>
        <v/>
      </c>
      <c r="T94" s="23">
        <f>$Q94*(1+$P94)</f>
        <v/>
      </c>
      <c r="U94" s="14">
        <f>INDEX(Inputs_prices!$E$7:$E$18,MATCH($I94,Inputs_prices!$A$7:$A$18,0))</f>
        <v/>
      </c>
      <c r="V94" s="13">
        <f>INDEX(Inputs_prices!$R$7:$R$18,MATCH($I94,Inputs_prices!$A$7:$A$18,0))</f>
        <v/>
      </c>
      <c r="W94" s="16">
        <f>INDEX(EFVal,MATCH(Settings!$C$4&amp;"|"&amp;$B94&amp;"|"&amp;$J94,EFKey,0))</f>
        <v/>
      </c>
      <c r="X94" s="40">
        <f>INDEX(ConsVal,MATCH(Settings!$C$4&amp;"|"&amp;Settings!$C$7&amp;"|"&amp;$C94&amp;"|"&amp;$B94,ConsKey,0))</f>
        <v/>
      </c>
    </row>
    <row r="95">
      <c r="A95" s="14">
        <f>$B95&amp;"|"&amp;$C95</f>
        <v/>
      </c>
      <c r="B95" s="21" t="inlineStr">
        <is>
          <t>gso</t>
        </is>
      </c>
      <c r="C95" s="21" t="inlineStr">
        <is>
          <t>cem</t>
        </is>
      </c>
      <c r="D95" s="14">
        <f>INDEX(Mapping!$D$5:$D$20,MATCH($C95,SubKey,0))</f>
        <v/>
      </c>
      <c r="E95" s="14">
        <f>INDEX(Mapping!$C$30:$C$37,MATCH($B95,FuelKey,0))</f>
        <v/>
      </c>
      <c r="F95" s="14">
        <f>INDEX(Mapping!$D$30:$D$37,MATCH($B95,FuelKey,0))</f>
        <v/>
      </c>
      <c r="G95" s="14">
        <f>INDEX(Mapping!$E$30:$E$37,MATCH($B95,FuelKey,0))</f>
        <v/>
      </c>
      <c r="H95" s="14">
        <f>INDEX(Mapping!$F$5:$F$20,MATCH($C95,SubKey,0))</f>
        <v/>
      </c>
      <c r="I95" s="14">
        <f>$B95&amp;"."&amp;IF($G95="sub",$H95,"all")</f>
        <v/>
      </c>
      <c r="J95" s="14">
        <f>INDEX(Mapping!$E$5:$E$20,MATCH($C95,SubKey,0))</f>
        <v/>
      </c>
      <c r="K95" s="14">
        <f>INDEX(Mapping!$G$30:$G$37,MATCH($B95,FuelKey,0))</f>
        <v/>
      </c>
      <c r="L95" s="14">
        <f>INDEX(Mapping!$H$30:$H$37,MATCH($B95,FuelKey,0))</f>
        <v/>
      </c>
      <c r="M95" s="14">
        <f>INDEX(Mapping!$H$5:$H$20,MATCH($C95,SubKey,0))</f>
        <v/>
      </c>
      <c r="N95" s="14">
        <f>INDEX(Mapping!$E$50:$E$63,MATCH($I95,Mapping!$A$50:$A$63,0))</f>
        <v/>
      </c>
      <c r="O95" s="23">
        <f>INDEX(ElaVal,MATCH("inc|"&amp;$E95&amp;"|"&amp;$D95,ElaKey,0),MATCH(Settings!$C$6,ElaGroup,0))</f>
        <v/>
      </c>
      <c r="P95" s="23">
        <f>INDEX(ElaVal,MATCH("usg|"&amp;$E95&amp;"|"&amp;$D95,ElaKey,0),MATCH(Settings!$C$6,ElaGroup,0))</f>
        <v/>
      </c>
      <c r="Q95" s="23">
        <f>INDEX(ElaVal,MATCH("eff|"&amp;$E95&amp;"|"&amp;$D95,ElaKey,0),MATCH(Settings!$C$6,ElaGroup,0))</f>
        <v/>
      </c>
      <c r="R95" s="13">
        <f>INDEX(ElaVal,MATCH("aei|"&amp;$F95&amp;"|"&amp;$D95,ElaKey,0),MATCH(Settings!$C$6,ElaGroup,0))</f>
        <v/>
      </c>
      <c r="S95" s="16">
        <f>(1/(1+$R95))^(1+$P95)</f>
        <v/>
      </c>
      <c r="T95" s="23">
        <f>$Q95*(1+$P95)</f>
        <v/>
      </c>
      <c r="U95" s="14">
        <f>INDEX(Inputs_prices!$E$7:$E$18,MATCH($I95,Inputs_prices!$A$7:$A$18,0))</f>
        <v/>
      </c>
      <c r="V95" s="13">
        <f>INDEX(Inputs_prices!$R$7:$R$18,MATCH($I95,Inputs_prices!$A$7:$A$18,0))</f>
        <v/>
      </c>
      <c r="W95" s="16">
        <f>INDEX(EFVal,MATCH(Settings!$C$4&amp;"|"&amp;$B95&amp;"|"&amp;$J95,EFKey,0))</f>
        <v/>
      </c>
      <c r="X95" s="40">
        <f>INDEX(ConsVal,MATCH(Settings!$C$4&amp;"|"&amp;Settings!$C$7&amp;"|"&amp;$C95&amp;"|"&amp;$B95,ConsKey,0))</f>
        <v/>
      </c>
    </row>
    <row r="96">
      <c r="A96" s="14">
        <f>$B96&amp;"|"&amp;$C96</f>
        <v/>
      </c>
      <c r="B96" s="21" t="inlineStr">
        <is>
          <t>die</t>
        </is>
      </c>
      <c r="C96" s="21" t="inlineStr">
        <is>
          <t>cem</t>
        </is>
      </c>
      <c r="D96" s="14">
        <f>INDEX(Mapping!$D$5:$D$20,MATCH($C96,SubKey,0))</f>
        <v/>
      </c>
      <c r="E96" s="14">
        <f>INDEX(Mapping!$C$30:$C$37,MATCH($B96,FuelKey,0))</f>
        <v/>
      </c>
      <c r="F96" s="14">
        <f>INDEX(Mapping!$D$30:$D$37,MATCH($B96,FuelKey,0))</f>
        <v/>
      </c>
      <c r="G96" s="14">
        <f>INDEX(Mapping!$E$30:$E$37,MATCH($B96,FuelKey,0))</f>
        <v/>
      </c>
      <c r="H96" s="14">
        <f>INDEX(Mapping!$F$5:$F$20,MATCH($C96,SubKey,0))</f>
        <v/>
      </c>
      <c r="I96" s="14">
        <f>$B96&amp;"."&amp;IF($G96="sub",$H96,"all")</f>
        <v/>
      </c>
      <c r="J96" s="14">
        <f>INDEX(Mapping!$E$5:$E$20,MATCH($C96,SubKey,0))</f>
        <v/>
      </c>
      <c r="K96" s="14">
        <f>INDEX(Mapping!$G$30:$G$37,MATCH($B96,FuelKey,0))</f>
        <v/>
      </c>
      <c r="L96" s="14">
        <f>INDEX(Mapping!$H$30:$H$37,MATCH($B96,FuelKey,0))</f>
        <v/>
      </c>
      <c r="M96" s="14">
        <f>INDEX(Mapping!$H$5:$H$20,MATCH($C96,SubKey,0))</f>
        <v/>
      </c>
      <c r="N96" s="14">
        <f>INDEX(Mapping!$E$50:$E$63,MATCH($I96,Mapping!$A$50:$A$63,0))</f>
        <v/>
      </c>
      <c r="O96" s="23">
        <f>INDEX(ElaVal,MATCH("inc|"&amp;$E96&amp;"|"&amp;$D96,ElaKey,0),MATCH(Settings!$C$6,ElaGroup,0))</f>
        <v/>
      </c>
      <c r="P96" s="23">
        <f>INDEX(ElaVal,MATCH("usg|"&amp;$E96&amp;"|"&amp;$D96,ElaKey,0),MATCH(Settings!$C$6,ElaGroup,0))</f>
        <v/>
      </c>
      <c r="Q96" s="23">
        <f>INDEX(ElaVal,MATCH("eff|"&amp;$E96&amp;"|"&amp;$D96,ElaKey,0),MATCH(Settings!$C$6,ElaGroup,0))</f>
        <v/>
      </c>
      <c r="R96" s="13">
        <f>INDEX(ElaVal,MATCH("aei|"&amp;$F96&amp;"|"&amp;$D96,ElaKey,0),MATCH(Settings!$C$6,ElaGroup,0))</f>
        <v/>
      </c>
      <c r="S96" s="16">
        <f>(1/(1+$R96))^(1+$P96)</f>
        <v/>
      </c>
      <c r="T96" s="23">
        <f>$Q96*(1+$P96)</f>
        <v/>
      </c>
      <c r="U96" s="14">
        <f>INDEX(Inputs_prices!$E$7:$E$18,MATCH($I96,Inputs_prices!$A$7:$A$18,0))</f>
        <v/>
      </c>
      <c r="V96" s="13">
        <f>INDEX(Inputs_prices!$R$7:$R$18,MATCH($I96,Inputs_prices!$A$7:$A$18,0))</f>
        <v/>
      </c>
      <c r="W96" s="16">
        <f>INDEX(EFVal,MATCH(Settings!$C$4&amp;"|"&amp;$B96&amp;"|"&amp;$J96,EFKey,0))</f>
        <v/>
      </c>
      <c r="X96" s="40">
        <f>INDEX(ConsVal,MATCH(Settings!$C$4&amp;"|"&amp;Settings!$C$7&amp;"|"&amp;$C96&amp;"|"&amp;$B96,ConsKey,0))</f>
        <v/>
      </c>
    </row>
    <row r="97">
      <c r="A97" s="14">
        <f>$B97&amp;"|"&amp;$C97</f>
        <v/>
      </c>
      <c r="B97" s="21" t="inlineStr">
        <is>
          <t>lpg</t>
        </is>
      </c>
      <c r="C97" s="21" t="inlineStr">
        <is>
          <t>cem</t>
        </is>
      </c>
      <c r="D97" s="14">
        <f>INDEX(Mapping!$D$5:$D$20,MATCH($C97,SubKey,0))</f>
        <v/>
      </c>
      <c r="E97" s="14">
        <f>INDEX(Mapping!$C$30:$C$37,MATCH($B97,FuelKey,0))</f>
        <v/>
      </c>
      <c r="F97" s="14">
        <f>INDEX(Mapping!$D$30:$D$37,MATCH($B97,FuelKey,0))</f>
        <v/>
      </c>
      <c r="G97" s="14">
        <f>INDEX(Mapping!$E$30:$E$37,MATCH($B97,FuelKey,0))</f>
        <v/>
      </c>
      <c r="H97" s="14">
        <f>INDEX(Mapping!$F$5:$F$20,MATCH($C97,SubKey,0))</f>
        <v/>
      </c>
      <c r="I97" s="14">
        <f>$B97&amp;"."&amp;IF($G97="sub",$H97,"all")</f>
        <v/>
      </c>
      <c r="J97" s="14">
        <f>INDEX(Mapping!$E$5:$E$20,MATCH($C97,SubKey,0))</f>
        <v/>
      </c>
      <c r="K97" s="14">
        <f>INDEX(Mapping!$G$30:$G$37,MATCH($B97,FuelKey,0))</f>
        <v/>
      </c>
      <c r="L97" s="14">
        <f>INDEX(Mapping!$H$30:$H$37,MATCH($B97,FuelKey,0))</f>
        <v/>
      </c>
      <c r="M97" s="14">
        <f>INDEX(Mapping!$H$5:$H$20,MATCH($C97,SubKey,0))</f>
        <v/>
      </c>
      <c r="N97" s="14">
        <f>INDEX(Mapping!$E$50:$E$63,MATCH($I97,Mapping!$A$50:$A$63,0))</f>
        <v/>
      </c>
      <c r="O97" s="23">
        <f>INDEX(ElaVal,MATCH("inc|"&amp;$E97&amp;"|"&amp;$D97,ElaKey,0),MATCH(Settings!$C$6,ElaGroup,0))</f>
        <v/>
      </c>
      <c r="P97" s="23">
        <f>INDEX(ElaVal,MATCH("usg|"&amp;$E97&amp;"|"&amp;$D97,ElaKey,0),MATCH(Settings!$C$6,ElaGroup,0))</f>
        <v/>
      </c>
      <c r="Q97" s="23">
        <f>INDEX(ElaVal,MATCH("eff|"&amp;$E97&amp;"|"&amp;$D97,ElaKey,0),MATCH(Settings!$C$6,ElaGroup,0))</f>
        <v/>
      </c>
      <c r="R97" s="13">
        <f>INDEX(ElaVal,MATCH("aei|"&amp;$F97&amp;"|"&amp;$D97,ElaKey,0),MATCH(Settings!$C$6,ElaGroup,0))</f>
        <v/>
      </c>
      <c r="S97" s="16">
        <f>(1/(1+$R97))^(1+$P97)</f>
        <v/>
      </c>
      <c r="T97" s="23">
        <f>$Q97*(1+$P97)</f>
        <v/>
      </c>
      <c r="U97" s="14">
        <f>INDEX(Inputs_prices!$E$7:$E$18,MATCH($I97,Inputs_prices!$A$7:$A$18,0))</f>
        <v/>
      </c>
      <c r="V97" s="13">
        <f>INDEX(Inputs_prices!$R$7:$R$18,MATCH($I97,Inputs_prices!$A$7:$A$18,0))</f>
        <v/>
      </c>
      <c r="W97" s="16">
        <f>INDEX(EFVal,MATCH(Settings!$C$4&amp;"|"&amp;$B97&amp;"|"&amp;$J97,EFKey,0))</f>
        <v/>
      </c>
      <c r="X97" s="40">
        <f>INDEX(ConsVal,MATCH(Settings!$C$4&amp;"|"&amp;Settings!$C$7&amp;"|"&amp;$C97&amp;"|"&amp;$B97,ConsKey,0))</f>
        <v/>
      </c>
    </row>
    <row r="98">
      <c r="A98" s="14">
        <f>$B98&amp;"|"&amp;$C98</f>
        <v/>
      </c>
      <c r="B98" s="21" t="inlineStr">
        <is>
          <t>ker</t>
        </is>
      </c>
      <c r="C98" s="21" t="inlineStr">
        <is>
          <t>cem</t>
        </is>
      </c>
      <c r="D98" s="14">
        <f>INDEX(Mapping!$D$5:$D$20,MATCH($C98,SubKey,0))</f>
        <v/>
      </c>
      <c r="E98" s="14">
        <f>INDEX(Mapping!$C$30:$C$37,MATCH($B98,FuelKey,0))</f>
        <v/>
      </c>
      <c r="F98" s="14">
        <f>INDEX(Mapping!$D$30:$D$37,MATCH($B98,FuelKey,0))</f>
        <v/>
      </c>
      <c r="G98" s="14">
        <f>INDEX(Mapping!$E$30:$E$37,MATCH($B98,FuelKey,0))</f>
        <v/>
      </c>
      <c r="H98" s="14">
        <f>INDEX(Mapping!$F$5:$F$20,MATCH($C98,SubKey,0))</f>
        <v/>
      </c>
      <c r="I98" s="14">
        <f>$B98&amp;"."&amp;IF($G98="sub",$H98,"all")</f>
        <v/>
      </c>
      <c r="J98" s="14">
        <f>INDEX(Mapping!$E$5:$E$20,MATCH($C98,SubKey,0))</f>
        <v/>
      </c>
      <c r="K98" s="14">
        <f>INDEX(Mapping!$G$30:$G$37,MATCH($B98,FuelKey,0))</f>
        <v/>
      </c>
      <c r="L98" s="14">
        <f>INDEX(Mapping!$H$30:$H$37,MATCH($B98,FuelKey,0))</f>
        <v/>
      </c>
      <c r="M98" s="14">
        <f>INDEX(Mapping!$H$5:$H$20,MATCH($C98,SubKey,0))</f>
        <v/>
      </c>
      <c r="N98" s="14">
        <f>INDEX(Mapping!$E$50:$E$63,MATCH($I98,Mapping!$A$50:$A$63,0))</f>
        <v/>
      </c>
      <c r="O98" s="23">
        <f>INDEX(ElaVal,MATCH("inc|"&amp;$E98&amp;"|"&amp;$D98,ElaKey,0),MATCH(Settings!$C$6,ElaGroup,0))</f>
        <v/>
      </c>
      <c r="P98" s="23">
        <f>INDEX(ElaVal,MATCH("usg|"&amp;$E98&amp;"|"&amp;$D98,ElaKey,0),MATCH(Settings!$C$6,ElaGroup,0))</f>
        <v/>
      </c>
      <c r="Q98" s="23">
        <f>INDEX(ElaVal,MATCH("eff|"&amp;$E98&amp;"|"&amp;$D98,ElaKey,0),MATCH(Settings!$C$6,ElaGroup,0))</f>
        <v/>
      </c>
      <c r="R98" s="13">
        <f>INDEX(ElaVal,MATCH("aei|"&amp;$F98&amp;"|"&amp;$D98,ElaKey,0),MATCH(Settings!$C$6,ElaGroup,0))</f>
        <v/>
      </c>
      <c r="S98" s="16">
        <f>(1/(1+$R98))^(1+$P98)</f>
        <v/>
      </c>
      <c r="T98" s="23">
        <f>$Q98*(1+$P98)</f>
        <v/>
      </c>
      <c r="U98" s="14">
        <f>INDEX(Inputs_prices!$E$7:$E$18,MATCH($I98,Inputs_prices!$A$7:$A$18,0))</f>
        <v/>
      </c>
      <c r="V98" s="13">
        <f>INDEX(Inputs_prices!$R$7:$R$18,MATCH($I98,Inputs_prices!$A$7:$A$18,0))</f>
        <v/>
      </c>
      <c r="W98" s="16">
        <f>INDEX(EFVal,MATCH(Settings!$C$4&amp;"|"&amp;$B98&amp;"|"&amp;$J98,EFKey,0))</f>
        <v/>
      </c>
      <c r="X98" s="40">
        <f>INDEX(ConsVal,MATCH(Settings!$C$4&amp;"|"&amp;Settings!$C$7&amp;"|"&amp;$C98&amp;"|"&amp;$B98,ConsKey,0))</f>
        <v/>
      </c>
    </row>
    <row r="99">
      <c r="A99" s="14">
        <f>$B99&amp;"|"&amp;$C99</f>
        <v/>
      </c>
      <c r="B99" s="21" t="inlineStr">
        <is>
          <t>oop</t>
        </is>
      </c>
      <c r="C99" s="21" t="inlineStr">
        <is>
          <t>cem</t>
        </is>
      </c>
      <c r="D99" s="14">
        <f>INDEX(Mapping!$D$5:$D$20,MATCH($C99,SubKey,0))</f>
        <v/>
      </c>
      <c r="E99" s="14">
        <f>INDEX(Mapping!$C$30:$C$37,MATCH($B99,FuelKey,0))</f>
        <v/>
      </c>
      <c r="F99" s="14">
        <f>INDEX(Mapping!$D$30:$D$37,MATCH($B99,FuelKey,0))</f>
        <v/>
      </c>
      <c r="G99" s="14">
        <f>INDEX(Mapping!$E$30:$E$37,MATCH($B99,FuelKey,0))</f>
        <v/>
      </c>
      <c r="H99" s="14">
        <f>INDEX(Mapping!$F$5:$F$20,MATCH($C99,SubKey,0))</f>
        <v/>
      </c>
      <c r="I99" s="14">
        <f>$B99&amp;"."&amp;IF($G99="sub",$H99,"all")</f>
        <v/>
      </c>
      <c r="J99" s="14">
        <f>INDEX(Mapping!$E$5:$E$20,MATCH($C99,SubKey,0))</f>
        <v/>
      </c>
      <c r="K99" s="14">
        <f>INDEX(Mapping!$G$30:$G$37,MATCH($B99,FuelKey,0))</f>
        <v/>
      </c>
      <c r="L99" s="14">
        <f>INDEX(Mapping!$H$30:$H$37,MATCH($B99,FuelKey,0))</f>
        <v/>
      </c>
      <c r="M99" s="14">
        <f>INDEX(Mapping!$H$5:$H$20,MATCH($C99,SubKey,0))</f>
        <v/>
      </c>
      <c r="N99" s="14">
        <f>INDEX(Mapping!$E$50:$E$63,MATCH($I99,Mapping!$A$50:$A$63,0))</f>
        <v/>
      </c>
      <c r="O99" s="23">
        <f>INDEX(ElaVal,MATCH("inc|"&amp;$E99&amp;"|"&amp;$D99,ElaKey,0),MATCH(Settings!$C$6,ElaGroup,0))</f>
        <v/>
      </c>
      <c r="P99" s="23">
        <f>INDEX(ElaVal,MATCH("usg|"&amp;$E99&amp;"|"&amp;$D99,ElaKey,0),MATCH(Settings!$C$6,ElaGroup,0))</f>
        <v/>
      </c>
      <c r="Q99" s="23">
        <f>INDEX(ElaVal,MATCH("eff|"&amp;$E99&amp;"|"&amp;$D99,ElaKey,0),MATCH(Settings!$C$6,ElaGroup,0))</f>
        <v/>
      </c>
      <c r="R99" s="13">
        <f>INDEX(ElaVal,MATCH("aei|"&amp;$F99&amp;"|"&amp;$D99,ElaKey,0),MATCH(Settings!$C$6,ElaGroup,0))</f>
        <v/>
      </c>
      <c r="S99" s="16">
        <f>(1/(1+$R99))^(1+$P99)</f>
        <v/>
      </c>
      <c r="T99" s="23">
        <f>$Q99*(1+$P99)</f>
        <v/>
      </c>
      <c r="U99" s="14">
        <f>INDEX(Inputs_prices!$E$7:$E$18,MATCH($I99,Inputs_prices!$A$7:$A$18,0))</f>
        <v/>
      </c>
      <c r="V99" s="13">
        <f>INDEX(Inputs_prices!$R$7:$R$18,MATCH($I99,Inputs_prices!$A$7:$A$18,0))</f>
        <v/>
      </c>
      <c r="W99" s="16">
        <f>INDEX(EFVal,MATCH(Settings!$C$4&amp;"|"&amp;$B99&amp;"|"&amp;$J99,EFKey,0))</f>
        <v/>
      </c>
      <c r="X99" s="40">
        <f>INDEX(ConsVal,MATCH(Settings!$C$4&amp;"|"&amp;Settings!$C$7&amp;"|"&amp;$C99&amp;"|"&amp;$B99,ConsKey,0))</f>
        <v/>
      </c>
    </row>
    <row r="100">
      <c r="A100" s="14">
        <f>$B100&amp;"|"&amp;$C100</f>
        <v/>
      </c>
      <c r="B100" s="21" t="inlineStr">
        <is>
          <t>bio</t>
        </is>
      </c>
      <c r="C100" s="21" t="inlineStr">
        <is>
          <t>cem</t>
        </is>
      </c>
      <c r="D100" s="14">
        <f>INDEX(Mapping!$D$5:$D$20,MATCH($C100,SubKey,0))</f>
        <v/>
      </c>
      <c r="E100" s="14">
        <f>INDEX(Mapping!$C$30:$C$37,MATCH($B100,FuelKey,0))</f>
        <v/>
      </c>
      <c r="F100" s="14">
        <f>INDEX(Mapping!$D$30:$D$37,MATCH($B100,FuelKey,0))</f>
        <v/>
      </c>
      <c r="G100" s="14">
        <f>INDEX(Mapping!$E$30:$E$37,MATCH($B100,FuelKey,0))</f>
        <v/>
      </c>
      <c r="H100" s="14">
        <f>INDEX(Mapping!$F$5:$F$20,MATCH($C100,SubKey,0))</f>
        <v/>
      </c>
      <c r="I100" s="14">
        <f>$B100&amp;"."&amp;IF($G100="sub",$H100,"all")</f>
        <v/>
      </c>
      <c r="J100" s="14">
        <f>INDEX(Mapping!$E$5:$E$20,MATCH($C100,SubKey,0))</f>
        <v/>
      </c>
      <c r="K100" s="14">
        <f>INDEX(Mapping!$G$30:$G$37,MATCH($B100,FuelKey,0))</f>
        <v/>
      </c>
      <c r="L100" s="14">
        <f>INDEX(Mapping!$H$30:$H$37,MATCH($B100,FuelKey,0))</f>
        <v/>
      </c>
      <c r="M100" s="14">
        <f>INDEX(Mapping!$H$5:$H$20,MATCH($C100,SubKey,0))</f>
        <v/>
      </c>
      <c r="N100" s="14">
        <f>INDEX(Mapping!$E$50:$E$63,MATCH($I100,Mapping!$A$50:$A$63,0))</f>
        <v/>
      </c>
      <c r="O100" s="23">
        <f>INDEX(ElaVal,MATCH("inc|"&amp;$E100&amp;"|"&amp;$D100,ElaKey,0),MATCH(Settings!$C$6,ElaGroup,0))</f>
        <v/>
      </c>
      <c r="P100" s="23">
        <f>INDEX(ElaVal,MATCH("usg|"&amp;$E100&amp;"|"&amp;$D100,ElaKey,0),MATCH(Settings!$C$6,ElaGroup,0))</f>
        <v/>
      </c>
      <c r="Q100" s="23">
        <f>INDEX(ElaVal,MATCH("eff|"&amp;$E100&amp;"|"&amp;$D100,ElaKey,0),MATCH(Settings!$C$6,ElaGroup,0))</f>
        <v/>
      </c>
      <c r="R100" s="13">
        <f>INDEX(ElaVal,MATCH("aei|"&amp;$F100&amp;"|"&amp;$D100,ElaKey,0),MATCH(Settings!$C$6,ElaGroup,0))</f>
        <v/>
      </c>
      <c r="S100" s="16">
        <f>(1/(1+$R100))^(1+$P100)</f>
        <v/>
      </c>
      <c r="T100" s="23">
        <f>$Q100*(1+$P100)</f>
        <v/>
      </c>
      <c r="U100" s="14">
        <f>INDEX(Inputs_prices!$E$7:$E$18,MATCH($I100,Inputs_prices!$A$7:$A$18,0))</f>
        <v/>
      </c>
      <c r="V100" s="13">
        <f>INDEX(Inputs_prices!$R$7:$R$18,MATCH($I100,Inputs_prices!$A$7:$A$18,0))</f>
        <v/>
      </c>
      <c r="W100" s="16">
        <f>INDEX(EFVal,MATCH(Settings!$C$4&amp;"|"&amp;$B100&amp;"|"&amp;$J100,EFKey,0))</f>
        <v/>
      </c>
      <c r="X100" s="40">
        <f>INDEX(ConsVal,MATCH(Settings!$C$4&amp;"|"&amp;Settings!$C$7&amp;"|"&amp;$C100&amp;"|"&amp;$B100,ConsKey,0))</f>
        <v/>
      </c>
    </row>
    <row r="101">
      <c r="A101" s="14">
        <f>$B101&amp;"|"&amp;$C101</f>
        <v/>
      </c>
      <c r="B101" s="21" t="inlineStr">
        <is>
          <t>coa</t>
        </is>
      </c>
      <c r="C101" s="21" t="inlineStr">
        <is>
          <t>omn</t>
        </is>
      </c>
      <c r="D101" s="14">
        <f>INDEX(Mapping!$D$5:$D$20,MATCH($C101,SubKey,0))</f>
        <v/>
      </c>
      <c r="E101" s="14">
        <f>INDEX(Mapping!$C$30:$C$37,MATCH($B101,FuelKey,0))</f>
        <v/>
      </c>
      <c r="F101" s="14">
        <f>INDEX(Mapping!$D$30:$D$37,MATCH($B101,FuelKey,0))</f>
        <v/>
      </c>
      <c r="G101" s="14">
        <f>INDEX(Mapping!$E$30:$E$37,MATCH($B101,FuelKey,0))</f>
        <v/>
      </c>
      <c r="H101" s="14">
        <f>INDEX(Mapping!$F$5:$F$20,MATCH($C101,SubKey,0))</f>
        <v/>
      </c>
      <c r="I101" s="14">
        <f>$B101&amp;"."&amp;IF($G101="sub",$H101,"all")</f>
        <v/>
      </c>
      <c r="J101" s="14">
        <f>INDEX(Mapping!$E$5:$E$20,MATCH($C101,SubKey,0))</f>
        <v/>
      </c>
      <c r="K101" s="14">
        <f>INDEX(Mapping!$G$30:$G$37,MATCH($B101,FuelKey,0))</f>
        <v/>
      </c>
      <c r="L101" s="14">
        <f>INDEX(Mapping!$H$30:$H$37,MATCH($B101,FuelKey,0))</f>
        <v/>
      </c>
      <c r="M101" s="14">
        <f>INDEX(Mapping!$H$5:$H$20,MATCH($C101,SubKey,0))</f>
        <v/>
      </c>
      <c r="N101" s="14">
        <f>INDEX(Mapping!$E$50:$E$63,MATCH($I101,Mapping!$A$50:$A$63,0))</f>
        <v/>
      </c>
      <c r="O101" s="23">
        <f>INDEX(ElaVal,MATCH("inc|"&amp;$E101&amp;"|"&amp;$D101,ElaKey,0),MATCH(Settings!$C$6,ElaGroup,0))</f>
        <v/>
      </c>
      <c r="P101" s="23">
        <f>INDEX(ElaVal,MATCH("usg|"&amp;$E101&amp;"|"&amp;$D101,ElaKey,0),MATCH(Settings!$C$6,ElaGroup,0))</f>
        <v/>
      </c>
      <c r="Q101" s="23">
        <f>INDEX(ElaVal,MATCH("eff|"&amp;$E101&amp;"|"&amp;$D101,ElaKey,0),MATCH(Settings!$C$6,ElaGroup,0))</f>
        <v/>
      </c>
      <c r="R101" s="13">
        <f>INDEX(ElaVal,MATCH("aei|"&amp;$F101&amp;"|"&amp;$D101,ElaKey,0),MATCH(Settings!$C$6,ElaGroup,0))</f>
        <v/>
      </c>
      <c r="S101" s="16">
        <f>(1/(1+$R101))^(1+$P101)</f>
        <v/>
      </c>
      <c r="T101" s="23">
        <f>$Q101*(1+$P101)</f>
        <v/>
      </c>
      <c r="U101" s="14">
        <f>INDEX(Inputs_prices!$E$7:$E$18,MATCH($I101,Inputs_prices!$A$7:$A$18,0))</f>
        <v/>
      </c>
      <c r="V101" s="13">
        <f>INDEX(Inputs_prices!$R$7:$R$18,MATCH($I101,Inputs_prices!$A$7:$A$18,0))</f>
        <v/>
      </c>
      <c r="W101" s="16">
        <f>INDEX(EFVal,MATCH(Settings!$C$4&amp;"|"&amp;$B101&amp;"|"&amp;$J101,EFKey,0))</f>
        <v/>
      </c>
      <c r="X101" s="40">
        <f>INDEX(ConsVal,MATCH(Settings!$C$4&amp;"|"&amp;Settings!$C$7&amp;"|"&amp;$C101&amp;"|"&amp;$B101,ConsKey,0))</f>
        <v/>
      </c>
    </row>
    <row r="102">
      <c r="A102" s="14">
        <f>$B102&amp;"|"&amp;$C102</f>
        <v/>
      </c>
      <c r="B102" s="21" t="inlineStr">
        <is>
          <t>nga</t>
        </is>
      </c>
      <c r="C102" s="21" t="inlineStr">
        <is>
          <t>omn</t>
        </is>
      </c>
      <c r="D102" s="14">
        <f>INDEX(Mapping!$D$5:$D$20,MATCH($C102,SubKey,0))</f>
        <v/>
      </c>
      <c r="E102" s="14">
        <f>INDEX(Mapping!$C$30:$C$37,MATCH($B102,FuelKey,0))</f>
        <v/>
      </c>
      <c r="F102" s="14">
        <f>INDEX(Mapping!$D$30:$D$37,MATCH($B102,FuelKey,0))</f>
        <v/>
      </c>
      <c r="G102" s="14">
        <f>INDEX(Mapping!$E$30:$E$37,MATCH($B102,FuelKey,0))</f>
        <v/>
      </c>
      <c r="H102" s="14">
        <f>INDEX(Mapping!$F$5:$F$20,MATCH($C102,SubKey,0))</f>
        <v/>
      </c>
      <c r="I102" s="14">
        <f>$B102&amp;"."&amp;IF($G102="sub",$H102,"all")</f>
        <v/>
      </c>
      <c r="J102" s="14">
        <f>INDEX(Mapping!$E$5:$E$20,MATCH($C102,SubKey,0))</f>
        <v/>
      </c>
      <c r="K102" s="14">
        <f>INDEX(Mapping!$G$30:$G$37,MATCH($B102,FuelKey,0))</f>
        <v/>
      </c>
      <c r="L102" s="14">
        <f>INDEX(Mapping!$H$30:$H$37,MATCH($B102,FuelKey,0))</f>
        <v/>
      </c>
      <c r="M102" s="14">
        <f>INDEX(Mapping!$H$5:$H$20,MATCH($C102,SubKey,0))</f>
        <v/>
      </c>
      <c r="N102" s="14">
        <f>INDEX(Mapping!$E$50:$E$63,MATCH($I102,Mapping!$A$50:$A$63,0))</f>
        <v/>
      </c>
      <c r="O102" s="23">
        <f>INDEX(ElaVal,MATCH("inc|"&amp;$E102&amp;"|"&amp;$D102,ElaKey,0),MATCH(Settings!$C$6,ElaGroup,0))</f>
        <v/>
      </c>
      <c r="P102" s="23">
        <f>INDEX(ElaVal,MATCH("usg|"&amp;$E102&amp;"|"&amp;$D102,ElaKey,0),MATCH(Settings!$C$6,ElaGroup,0))</f>
        <v/>
      </c>
      <c r="Q102" s="23">
        <f>INDEX(ElaVal,MATCH("eff|"&amp;$E102&amp;"|"&amp;$D102,ElaKey,0),MATCH(Settings!$C$6,ElaGroup,0))</f>
        <v/>
      </c>
      <c r="R102" s="13">
        <f>INDEX(ElaVal,MATCH("aei|"&amp;$F102&amp;"|"&amp;$D102,ElaKey,0),MATCH(Settings!$C$6,ElaGroup,0))</f>
        <v/>
      </c>
      <c r="S102" s="16">
        <f>(1/(1+$R102))^(1+$P102)</f>
        <v/>
      </c>
      <c r="T102" s="23">
        <f>$Q102*(1+$P102)</f>
        <v/>
      </c>
      <c r="U102" s="14">
        <f>INDEX(Inputs_prices!$E$7:$E$18,MATCH($I102,Inputs_prices!$A$7:$A$18,0))</f>
        <v/>
      </c>
      <c r="V102" s="13">
        <f>INDEX(Inputs_prices!$R$7:$R$18,MATCH($I102,Inputs_prices!$A$7:$A$18,0))</f>
        <v/>
      </c>
      <c r="W102" s="16">
        <f>INDEX(EFVal,MATCH(Settings!$C$4&amp;"|"&amp;$B102&amp;"|"&amp;$J102,EFKey,0))</f>
        <v/>
      </c>
      <c r="X102" s="40">
        <f>INDEX(ConsVal,MATCH(Settings!$C$4&amp;"|"&amp;Settings!$C$7&amp;"|"&amp;$C102&amp;"|"&amp;$B102,ConsKey,0))</f>
        <v/>
      </c>
    </row>
    <row r="103">
      <c r="A103" s="14">
        <f>$B103&amp;"|"&amp;$C103</f>
        <v/>
      </c>
      <c r="B103" s="21" t="inlineStr">
        <is>
          <t>gso</t>
        </is>
      </c>
      <c r="C103" s="21" t="inlineStr">
        <is>
          <t>omn</t>
        </is>
      </c>
      <c r="D103" s="14">
        <f>INDEX(Mapping!$D$5:$D$20,MATCH($C103,SubKey,0))</f>
        <v/>
      </c>
      <c r="E103" s="14">
        <f>INDEX(Mapping!$C$30:$C$37,MATCH($B103,FuelKey,0))</f>
        <v/>
      </c>
      <c r="F103" s="14">
        <f>INDEX(Mapping!$D$30:$D$37,MATCH($B103,FuelKey,0))</f>
        <v/>
      </c>
      <c r="G103" s="14">
        <f>INDEX(Mapping!$E$30:$E$37,MATCH($B103,FuelKey,0))</f>
        <v/>
      </c>
      <c r="H103" s="14">
        <f>INDEX(Mapping!$F$5:$F$20,MATCH($C103,SubKey,0))</f>
        <v/>
      </c>
      <c r="I103" s="14">
        <f>$B103&amp;"."&amp;IF($G103="sub",$H103,"all")</f>
        <v/>
      </c>
      <c r="J103" s="14">
        <f>INDEX(Mapping!$E$5:$E$20,MATCH($C103,SubKey,0))</f>
        <v/>
      </c>
      <c r="K103" s="14">
        <f>INDEX(Mapping!$G$30:$G$37,MATCH($B103,FuelKey,0))</f>
        <v/>
      </c>
      <c r="L103" s="14">
        <f>INDEX(Mapping!$H$30:$H$37,MATCH($B103,FuelKey,0))</f>
        <v/>
      </c>
      <c r="M103" s="14">
        <f>INDEX(Mapping!$H$5:$H$20,MATCH($C103,SubKey,0))</f>
        <v/>
      </c>
      <c r="N103" s="14">
        <f>INDEX(Mapping!$E$50:$E$63,MATCH($I103,Mapping!$A$50:$A$63,0))</f>
        <v/>
      </c>
      <c r="O103" s="23">
        <f>INDEX(ElaVal,MATCH("inc|"&amp;$E103&amp;"|"&amp;$D103,ElaKey,0),MATCH(Settings!$C$6,ElaGroup,0))</f>
        <v/>
      </c>
      <c r="P103" s="23">
        <f>INDEX(ElaVal,MATCH("usg|"&amp;$E103&amp;"|"&amp;$D103,ElaKey,0),MATCH(Settings!$C$6,ElaGroup,0))</f>
        <v/>
      </c>
      <c r="Q103" s="23">
        <f>INDEX(ElaVal,MATCH("eff|"&amp;$E103&amp;"|"&amp;$D103,ElaKey,0),MATCH(Settings!$C$6,ElaGroup,0))</f>
        <v/>
      </c>
      <c r="R103" s="13">
        <f>INDEX(ElaVal,MATCH("aei|"&amp;$F103&amp;"|"&amp;$D103,ElaKey,0),MATCH(Settings!$C$6,ElaGroup,0))</f>
        <v/>
      </c>
      <c r="S103" s="16">
        <f>(1/(1+$R103))^(1+$P103)</f>
        <v/>
      </c>
      <c r="T103" s="23">
        <f>$Q103*(1+$P103)</f>
        <v/>
      </c>
      <c r="U103" s="14">
        <f>INDEX(Inputs_prices!$E$7:$E$18,MATCH($I103,Inputs_prices!$A$7:$A$18,0))</f>
        <v/>
      </c>
      <c r="V103" s="13">
        <f>INDEX(Inputs_prices!$R$7:$R$18,MATCH($I103,Inputs_prices!$A$7:$A$18,0))</f>
        <v/>
      </c>
      <c r="W103" s="16">
        <f>INDEX(EFVal,MATCH(Settings!$C$4&amp;"|"&amp;$B103&amp;"|"&amp;$J103,EFKey,0))</f>
        <v/>
      </c>
      <c r="X103" s="40">
        <f>INDEX(ConsVal,MATCH(Settings!$C$4&amp;"|"&amp;Settings!$C$7&amp;"|"&amp;$C103&amp;"|"&amp;$B103,ConsKey,0))</f>
        <v/>
      </c>
    </row>
    <row r="104">
      <c r="A104" s="14">
        <f>$B104&amp;"|"&amp;$C104</f>
        <v/>
      </c>
      <c r="B104" s="21" t="inlineStr">
        <is>
          <t>die</t>
        </is>
      </c>
      <c r="C104" s="21" t="inlineStr">
        <is>
          <t>omn</t>
        </is>
      </c>
      <c r="D104" s="14">
        <f>INDEX(Mapping!$D$5:$D$20,MATCH($C104,SubKey,0))</f>
        <v/>
      </c>
      <c r="E104" s="14">
        <f>INDEX(Mapping!$C$30:$C$37,MATCH($B104,FuelKey,0))</f>
        <v/>
      </c>
      <c r="F104" s="14">
        <f>INDEX(Mapping!$D$30:$D$37,MATCH($B104,FuelKey,0))</f>
        <v/>
      </c>
      <c r="G104" s="14">
        <f>INDEX(Mapping!$E$30:$E$37,MATCH($B104,FuelKey,0))</f>
        <v/>
      </c>
      <c r="H104" s="14">
        <f>INDEX(Mapping!$F$5:$F$20,MATCH($C104,SubKey,0))</f>
        <v/>
      </c>
      <c r="I104" s="14">
        <f>$B104&amp;"."&amp;IF($G104="sub",$H104,"all")</f>
        <v/>
      </c>
      <c r="J104" s="14">
        <f>INDEX(Mapping!$E$5:$E$20,MATCH($C104,SubKey,0))</f>
        <v/>
      </c>
      <c r="K104" s="14">
        <f>INDEX(Mapping!$G$30:$G$37,MATCH($B104,FuelKey,0))</f>
        <v/>
      </c>
      <c r="L104" s="14">
        <f>INDEX(Mapping!$H$30:$H$37,MATCH($B104,FuelKey,0))</f>
        <v/>
      </c>
      <c r="M104" s="14">
        <f>INDEX(Mapping!$H$5:$H$20,MATCH($C104,SubKey,0))</f>
        <v/>
      </c>
      <c r="N104" s="14">
        <f>INDEX(Mapping!$E$50:$E$63,MATCH($I104,Mapping!$A$50:$A$63,0))</f>
        <v/>
      </c>
      <c r="O104" s="23">
        <f>INDEX(ElaVal,MATCH("inc|"&amp;$E104&amp;"|"&amp;$D104,ElaKey,0),MATCH(Settings!$C$6,ElaGroup,0))</f>
        <v/>
      </c>
      <c r="P104" s="23">
        <f>INDEX(ElaVal,MATCH("usg|"&amp;$E104&amp;"|"&amp;$D104,ElaKey,0),MATCH(Settings!$C$6,ElaGroup,0))</f>
        <v/>
      </c>
      <c r="Q104" s="23">
        <f>INDEX(ElaVal,MATCH("eff|"&amp;$E104&amp;"|"&amp;$D104,ElaKey,0),MATCH(Settings!$C$6,ElaGroup,0))</f>
        <v/>
      </c>
      <c r="R104" s="13">
        <f>INDEX(ElaVal,MATCH("aei|"&amp;$F104&amp;"|"&amp;$D104,ElaKey,0),MATCH(Settings!$C$6,ElaGroup,0))</f>
        <v/>
      </c>
      <c r="S104" s="16">
        <f>(1/(1+$R104))^(1+$P104)</f>
        <v/>
      </c>
      <c r="T104" s="23">
        <f>$Q104*(1+$P104)</f>
        <v/>
      </c>
      <c r="U104" s="14">
        <f>INDEX(Inputs_prices!$E$7:$E$18,MATCH($I104,Inputs_prices!$A$7:$A$18,0))</f>
        <v/>
      </c>
      <c r="V104" s="13">
        <f>INDEX(Inputs_prices!$R$7:$R$18,MATCH($I104,Inputs_prices!$A$7:$A$18,0))</f>
        <v/>
      </c>
      <c r="W104" s="16">
        <f>INDEX(EFVal,MATCH(Settings!$C$4&amp;"|"&amp;$B104&amp;"|"&amp;$J104,EFKey,0))</f>
        <v/>
      </c>
      <c r="X104" s="40">
        <f>INDEX(ConsVal,MATCH(Settings!$C$4&amp;"|"&amp;Settings!$C$7&amp;"|"&amp;$C104&amp;"|"&amp;$B104,ConsKey,0))</f>
        <v/>
      </c>
    </row>
    <row r="105">
      <c r="A105" s="14">
        <f>$B105&amp;"|"&amp;$C105</f>
        <v/>
      </c>
      <c r="B105" s="21" t="inlineStr">
        <is>
          <t>lpg</t>
        </is>
      </c>
      <c r="C105" s="21" t="inlineStr">
        <is>
          <t>omn</t>
        </is>
      </c>
      <c r="D105" s="14">
        <f>INDEX(Mapping!$D$5:$D$20,MATCH($C105,SubKey,0))</f>
        <v/>
      </c>
      <c r="E105" s="14">
        <f>INDEX(Mapping!$C$30:$C$37,MATCH($B105,FuelKey,0))</f>
        <v/>
      </c>
      <c r="F105" s="14">
        <f>INDEX(Mapping!$D$30:$D$37,MATCH($B105,FuelKey,0))</f>
        <v/>
      </c>
      <c r="G105" s="14">
        <f>INDEX(Mapping!$E$30:$E$37,MATCH($B105,FuelKey,0))</f>
        <v/>
      </c>
      <c r="H105" s="14">
        <f>INDEX(Mapping!$F$5:$F$20,MATCH($C105,SubKey,0))</f>
        <v/>
      </c>
      <c r="I105" s="14">
        <f>$B105&amp;"."&amp;IF($G105="sub",$H105,"all")</f>
        <v/>
      </c>
      <c r="J105" s="14">
        <f>INDEX(Mapping!$E$5:$E$20,MATCH($C105,SubKey,0))</f>
        <v/>
      </c>
      <c r="K105" s="14">
        <f>INDEX(Mapping!$G$30:$G$37,MATCH($B105,FuelKey,0))</f>
        <v/>
      </c>
      <c r="L105" s="14">
        <f>INDEX(Mapping!$H$30:$H$37,MATCH($B105,FuelKey,0))</f>
        <v/>
      </c>
      <c r="M105" s="14">
        <f>INDEX(Mapping!$H$5:$H$20,MATCH($C105,SubKey,0))</f>
        <v/>
      </c>
      <c r="N105" s="14">
        <f>INDEX(Mapping!$E$50:$E$63,MATCH($I105,Mapping!$A$50:$A$63,0))</f>
        <v/>
      </c>
      <c r="O105" s="23">
        <f>INDEX(ElaVal,MATCH("inc|"&amp;$E105&amp;"|"&amp;$D105,ElaKey,0),MATCH(Settings!$C$6,ElaGroup,0))</f>
        <v/>
      </c>
      <c r="P105" s="23">
        <f>INDEX(ElaVal,MATCH("usg|"&amp;$E105&amp;"|"&amp;$D105,ElaKey,0),MATCH(Settings!$C$6,ElaGroup,0))</f>
        <v/>
      </c>
      <c r="Q105" s="23">
        <f>INDEX(ElaVal,MATCH("eff|"&amp;$E105&amp;"|"&amp;$D105,ElaKey,0),MATCH(Settings!$C$6,ElaGroup,0))</f>
        <v/>
      </c>
      <c r="R105" s="13">
        <f>INDEX(ElaVal,MATCH("aei|"&amp;$F105&amp;"|"&amp;$D105,ElaKey,0),MATCH(Settings!$C$6,ElaGroup,0))</f>
        <v/>
      </c>
      <c r="S105" s="16">
        <f>(1/(1+$R105))^(1+$P105)</f>
        <v/>
      </c>
      <c r="T105" s="23">
        <f>$Q105*(1+$P105)</f>
        <v/>
      </c>
      <c r="U105" s="14">
        <f>INDEX(Inputs_prices!$E$7:$E$18,MATCH($I105,Inputs_prices!$A$7:$A$18,0))</f>
        <v/>
      </c>
      <c r="V105" s="13">
        <f>INDEX(Inputs_prices!$R$7:$R$18,MATCH($I105,Inputs_prices!$A$7:$A$18,0))</f>
        <v/>
      </c>
      <c r="W105" s="16">
        <f>INDEX(EFVal,MATCH(Settings!$C$4&amp;"|"&amp;$B105&amp;"|"&amp;$J105,EFKey,0))</f>
        <v/>
      </c>
      <c r="X105" s="40">
        <f>INDEX(ConsVal,MATCH(Settings!$C$4&amp;"|"&amp;Settings!$C$7&amp;"|"&amp;$C105&amp;"|"&amp;$B105,ConsKey,0))</f>
        <v/>
      </c>
    </row>
    <row r="106">
      <c r="A106" s="14">
        <f>$B106&amp;"|"&amp;$C106</f>
        <v/>
      </c>
      <c r="B106" s="21" t="inlineStr">
        <is>
          <t>ker</t>
        </is>
      </c>
      <c r="C106" s="21" t="inlineStr">
        <is>
          <t>omn</t>
        </is>
      </c>
      <c r="D106" s="14">
        <f>INDEX(Mapping!$D$5:$D$20,MATCH($C106,SubKey,0))</f>
        <v/>
      </c>
      <c r="E106" s="14">
        <f>INDEX(Mapping!$C$30:$C$37,MATCH($B106,FuelKey,0))</f>
        <v/>
      </c>
      <c r="F106" s="14">
        <f>INDEX(Mapping!$D$30:$D$37,MATCH($B106,FuelKey,0))</f>
        <v/>
      </c>
      <c r="G106" s="14">
        <f>INDEX(Mapping!$E$30:$E$37,MATCH($B106,FuelKey,0))</f>
        <v/>
      </c>
      <c r="H106" s="14">
        <f>INDEX(Mapping!$F$5:$F$20,MATCH($C106,SubKey,0))</f>
        <v/>
      </c>
      <c r="I106" s="14">
        <f>$B106&amp;"."&amp;IF($G106="sub",$H106,"all")</f>
        <v/>
      </c>
      <c r="J106" s="14">
        <f>INDEX(Mapping!$E$5:$E$20,MATCH($C106,SubKey,0))</f>
        <v/>
      </c>
      <c r="K106" s="14">
        <f>INDEX(Mapping!$G$30:$G$37,MATCH($B106,FuelKey,0))</f>
        <v/>
      </c>
      <c r="L106" s="14">
        <f>INDEX(Mapping!$H$30:$H$37,MATCH($B106,FuelKey,0))</f>
        <v/>
      </c>
      <c r="M106" s="14">
        <f>INDEX(Mapping!$H$5:$H$20,MATCH($C106,SubKey,0))</f>
        <v/>
      </c>
      <c r="N106" s="14">
        <f>INDEX(Mapping!$E$50:$E$63,MATCH($I106,Mapping!$A$50:$A$63,0))</f>
        <v/>
      </c>
      <c r="O106" s="23">
        <f>INDEX(ElaVal,MATCH("inc|"&amp;$E106&amp;"|"&amp;$D106,ElaKey,0),MATCH(Settings!$C$6,ElaGroup,0))</f>
        <v/>
      </c>
      <c r="P106" s="23">
        <f>INDEX(ElaVal,MATCH("usg|"&amp;$E106&amp;"|"&amp;$D106,ElaKey,0),MATCH(Settings!$C$6,ElaGroup,0))</f>
        <v/>
      </c>
      <c r="Q106" s="23">
        <f>INDEX(ElaVal,MATCH("eff|"&amp;$E106&amp;"|"&amp;$D106,ElaKey,0),MATCH(Settings!$C$6,ElaGroup,0))</f>
        <v/>
      </c>
      <c r="R106" s="13">
        <f>INDEX(ElaVal,MATCH("aei|"&amp;$F106&amp;"|"&amp;$D106,ElaKey,0),MATCH(Settings!$C$6,ElaGroup,0))</f>
        <v/>
      </c>
      <c r="S106" s="16">
        <f>(1/(1+$R106))^(1+$P106)</f>
        <v/>
      </c>
      <c r="T106" s="23">
        <f>$Q106*(1+$P106)</f>
        <v/>
      </c>
      <c r="U106" s="14">
        <f>INDEX(Inputs_prices!$E$7:$E$18,MATCH($I106,Inputs_prices!$A$7:$A$18,0))</f>
        <v/>
      </c>
      <c r="V106" s="13">
        <f>INDEX(Inputs_prices!$R$7:$R$18,MATCH($I106,Inputs_prices!$A$7:$A$18,0))</f>
        <v/>
      </c>
      <c r="W106" s="16">
        <f>INDEX(EFVal,MATCH(Settings!$C$4&amp;"|"&amp;$B106&amp;"|"&amp;$J106,EFKey,0))</f>
        <v/>
      </c>
      <c r="X106" s="40">
        <f>INDEX(ConsVal,MATCH(Settings!$C$4&amp;"|"&amp;Settings!$C$7&amp;"|"&amp;$C106&amp;"|"&amp;$B106,ConsKey,0))</f>
        <v/>
      </c>
    </row>
    <row r="107">
      <c r="A107" s="14">
        <f>$B107&amp;"|"&amp;$C107</f>
        <v/>
      </c>
      <c r="B107" s="21" t="inlineStr">
        <is>
          <t>oop</t>
        </is>
      </c>
      <c r="C107" s="21" t="inlineStr">
        <is>
          <t>omn</t>
        </is>
      </c>
      <c r="D107" s="14">
        <f>INDEX(Mapping!$D$5:$D$20,MATCH($C107,SubKey,0))</f>
        <v/>
      </c>
      <c r="E107" s="14">
        <f>INDEX(Mapping!$C$30:$C$37,MATCH($B107,FuelKey,0))</f>
        <v/>
      </c>
      <c r="F107" s="14">
        <f>INDEX(Mapping!$D$30:$D$37,MATCH($B107,FuelKey,0))</f>
        <v/>
      </c>
      <c r="G107" s="14">
        <f>INDEX(Mapping!$E$30:$E$37,MATCH($B107,FuelKey,0))</f>
        <v/>
      </c>
      <c r="H107" s="14">
        <f>INDEX(Mapping!$F$5:$F$20,MATCH($C107,SubKey,0))</f>
        <v/>
      </c>
      <c r="I107" s="14">
        <f>$B107&amp;"."&amp;IF($G107="sub",$H107,"all")</f>
        <v/>
      </c>
      <c r="J107" s="14">
        <f>INDEX(Mapping!$E$5:$E$20,MATCH($C107,SubKey,0))</f>
        <v/>
      </c>
      <c r="K107" s="14">
        <f>INDEX(Mapping!$G$30:$G$37,MATCH($B107,FuelKey,0))</f>
        <v/>
      </c>
      <c r="L107" s="14">
        <f>INDEX(Mapping!$H$30:$H$37,MATCH($B107,FuelKey,0))</f>
        <v/>
      </c>
      <c r="M107" s="14">
        <f>INDEX(Mapping!$H$5:$H$20,MATCH($C107,SubKey,0))</f>
        <v/>
      </c>
      <c r="N107" s="14">
        <f>INDEX(Mapping!$E$50:$E$63,MATCH($I107,Mapping!$A$50:$A$63,0))</f>
        <v/>
      </c>
      <c r="O107" s="23">
        <f>INDEX(ElaVal,MATCH("inc|"&amp;$E107&amp;"|"&amp;$D107,ElaKey,0),MATCH(Settings!$C$6,ElaGroup,0))</f>
        <v/>
      </c>
      <c r="P107" s="23">
        <f>INDEX(ElaVal,MATCH("usg|"&amp;$E107&amp;"|"&amp;$D107,ElaKey,0),MATCH(Settings!$C$6,ElaGroup,0))</f>
        <v/>
      </c>
      <c r="Q107" s="23">
        <f>INDEX(ElaVal,MATCH("eff|"&amp;$E107&amp;"|"&amp;$D107,ElaKey,0),MATCH(Settings!$C$6,ElaGroup,0))</f>
        <v/>
      </c>
      <c r="R107" s="13">
        <f>INDEX(ElaVal,MATCH("aei|"&amp;$F107&amp;"|"&amp;$D107,ElaKey,0),MATCH(Settings!$C$6,ElaGroup,0))</f>
        <v/>
      </c>
      <c r="S107" s="16">
        <f>(1/(1+$R107))^(1+$P107)</f>
        <v/>
      </c>
      <c r="T107" s="23">
        <f>$Q107*(1+$P107)</f>
        <v/>
      </c>
      <c r="U107" s="14">
        <f>INDEX(Inputs_prices!$E$7:$E$18,MATCH($I107,Inputs_prices!$A$7:$A$18,0))</f>
        <v/>
      </c>
      <c r="V107" s="13">
        <f>INDEX(Inputs_prices!$R$7:$R$18,MATCH($I107,Inputs_prices!$A$7:$A$18,0))</f>
        <v/>
      </c>
      <c r="W107" s="16">
        <f>INDEX(EFVal,MATCH(Settings!$C$4&amp;"|"&amp;$B107&amp;"|"&amp;$J107,EFKey,0))</f>
        <v/>
      </c>
      <c r="X107" s="40">
        <f>INDEX(ConsVal,MATCH(Settings!$C$4&amp;"|"&amp;Settings!$C$7&amp;"|"&amp;$C107&amp;"|"&amp;$B107,ConsKey,0))</f>
        <v/>
      </c>
    </row>
    <row r="108">
      <c r="A108" s="14">
        <f>$B108&amp;"|"&amp;$C108</f>
        <v/>
      </c>
      <c r="B108" s="21" t="inlineStr">
        <is>
          <t>bio</t>
        </is>
      </c>
      <c r="C108" s="21" t="inlineStr">
        <is>
          <t>omn</t>
        </is>
      </c>
      <c r="D108" s="14">
        <f>INDEX(Mapping!$D$5:$D$20,MATCH($C108,SubKey,0))</f>
        <v/>
      </c>
      <c r="E108" s="14">
        <f>INDEX(Mapping!$C$30:$C$37,MATCH($B108,FuelKey,0))</f>
        <v/>
      </c>
      <c r="F108" s="14">
        <f>INDEX(Mapping!$D$30:$D$37,MATCH($B108,FuelKey,0))</f>
        <v/>
      </c>
      <c r="G108" s="14">
        <f>INDEX(Mapping!$E$30:$E$37,MATCH($B108,FuelKey,0))</f>
        <v/>
      </c>
      <c r="H108" s="14">
        <f>INDEX(Mapping!$F$5:$F$20,MATCH($C108,SubKey,0))</f>
        <v/>
      </c>
      <c r="I108" s="14">
        <f>$B108&amp;"."&amp;IF($G108="sub",$H108,"all")</f>
        <v/>
      </c>
      <c r="J108" s="14">
        <f>INDEX(Mapping!$E$5:$E$20,MATCH($C108,SubKey,0))</f>
        <v/>
      </c>
      <c r="K108" s="14">
        <f>INDEX(Mapping!$G$30:$G$37,MATCH($B108,FuelKey,0))</f>
        <v/>
      </c>
      <c r="L108" s="14">
        <f>INDEX(Mapping!$H$30:$H$37,MATCH($B108,FuelKey,0))</f>
        <v/>
      </c>
      <c r="M108" s="14">
        <f>INDEX(Mapping!$H$5:$H$20,MATCH($C108,SubKey,0))</f>
        <v/>
      </c>
      <c r="N108" s="14">
        <f>INDEX(Mapping!$E$50:$E$63,MATCH($I108,Mapping!$A$50:$A$63,0))</f>
        <v/>
      </c>
      <c r="O108" s="23">
        <f>INDEX(ElaVal,MATCH("inc|"&amp;$E108&amp;"|"&amp;$D108,ElaKey,0),MATCH(Settings!$C$6,ElaGroup,0))</f>
        <v/>
      </c>
      <c r="P108" s="23">
        <f>INDEX(ElaVal,MATCH("usg|"&amp;$E108&amp;"|"&amp;$D108,ElaKey,0),MATCH(Settings!$C$6,ElaGroup,0))</f>
        <v/>
      </c>
      <c r="Q108" s="23">
        <f>INDEX(ElaVal,MATCH("eff|"&amp;$E108&amp;"|"&amp;$D108,ElaKey,0),MATCH(Settings!$C$6,ElaGroup,0))</f>
        <v/>
      </c>
      <c r="R108" s="13">
        <f>INDEX(ElaVal,MATCH("aei|"&amp;$F108&amp;"|"&amp;$D108,ElaKey,0),MATCH(Settings!$C$6,ElaGroup,0))</f>
        <v/>
      </c>
      <c r="S108" s="16">
        <f>(1/(1+$R108))^(1+$P108)</f>
        <v/>
      </c>
      <c r="T108" s="23">
        <f>$Q108*(1+$P108)</f>
        <v/>
      </c>
      <c r="U108" s="14">
        <f>INDEX(Inputs_prices!$E$7:$E$18,MATCH($I108,Inputs_prices!$A$7:$A$18,0))</f>
        <v/>
      </c>
      <c r="V108" s="13">
        <f>INDEX(Inputs_prices!$R$7:$R$18,MATCH($I108,Inputs_prices!$A$7:$A$18,0))</f>
        <v/>
      </c>
      <c r="W108" s="16">
        <f>INDEX(EFVal,MATCH(Settings!$C$4&amp;"|"&amp;$B108&amp;"|"&amp;$J108,EFKey,0))</f>
        <v/>
      </c>
      <c r="X108" s="40">
        <f>INDEX(ConsVal,MATCH(Settings!$C$4&amp;"|"&amp;Settings!$C$7&amp;"|"&amp;$C108&amp;"|"&amp;$B108,ConsKey,0))</f>
        <v/>
      </c>
    </row>
    <row r="109">
      <c r="A109" s="14">
        <f>$B109&amp;"|"&amp;$C109</f>
        <v/>
      </c>
      <c r="B109" s="21" t="inlineStr">
        <is>
          <t>coa</t>
        </is>
      </c>
      <c r="C109" s="21" t="inlineStr">
        <is>
          <t>cst</t>
        </is>
      </c>
      <c r="D109" s="14">
        <f>INDEX(Mapping!$D$5:$D$20,MATCH($C109,SubKey,0))</f>
        <v/>
      </c>
      <c r="E109" s="14">
        <f>INDEX(Mapping!$C$30:$C$37,MATCH($B109,FuelKey,0))</f>
        <v/>
      </c>
      <c r="F109" s="14">
        <f>INDEX(Mapping!$D$30:$D$37,MATCH($B109,FuelKey,0))</f>
        <v/>
      </c>
      <c r="G109" s="14">
        <f>INDEX(Mapping!$E$30:$E$37,MATCH($B109,FuelKey,0))</f>
        <v/>
      </c>
      <c r="H109" s="14">
        <f>INDEX(Mapping!$F$5:$F$20,MATCH($C109,SubKey,0))</f>
        <v/>
      </c>
      <c r="I109" s="14">
        <f>$B109&amp;"."&amp;IF($G109="sub",$H109,"all")</f>
        <v/>
      </c>
      <c r="J109" s="14">
        <f>INDEX(Mapping!$E$5:$E$20,MATCH($C109,SubKey,0))</f>
        <v/>
      </c>
      <c r="K109" s="14">
        <f>INDEX(Mapping!$G$30:$G$37,MATCH($B109,FuelKey,0))</f>
        <v/>
      </c>
      <c r="L109" s="14">
        <f>INDEX(Mapping!$H$30:$H$37,MATCH($B109,FuelKey,0))</f>
        <v/>
      </c>
      <c r="M109" s="14">
        <f>INDEX(Mapping!$H$5:$H$20,MATCH($C109,SubKey,0))</f>
        <v/>
      </c>
      <c r="N109" s="14">
        <f>INDEX(Mapping!$E$50:$E$63,MATCH($I109,Mapping!$A$50:$A$63,0))</f>
        <v/>
      </c>
      <c r="O109" s="23">
        <f>INDEX(ElaVal,MATCH("inc|"&amp;$E109&amp;"|"&amp;$D109,ElaKey,0),MATCH(Settings!$C$6,ElaGroup,0))</f>
        <v/>
      </c>
      <c r="P109" s="23">
        <f>INDEX(ElaVal,MATCH("usg|"&amp;$E109&amp;"|"&amp;$D109,ElaKey,0),MATCH(Settings!$C$6,ElaGroup,0))</f>
        <v/>
      </c>
      <c r="Q109" s="23">
        <f>INDEX(ElaVal,MATCH("eff|"&amp;$E109&amp;"|"&amp;$D109,ElaKey,0),MATCH(Settings!$C$6,ElaGroup,0))</f>
        <v/>
      </c>
      <c r="R109" s="13">
        <f>INDEX(ElaVal,MATCH("aei|"&amp;$F109&amp;"|"&amp;$D109,ElaKey,0),MATCH(Settings!$C$6,ElaGroup,0))</f>
        <v/>
      </c>
      <c r="S109" s="16">
        <f>(1/(1+$R109))^(1+$P109)</f>
        <v/>
      </c>
      <c r="T109" s="23">
        <f>$Q109*(1+$P109)</f>
        <v/>
      </c>
      <c r="U109" s="14">
        <f>INDEX(Inputs_prices!$E$7:$E$18,MATCH($I109,Inputs_prices!$A$7:$A$18,0))</f>
        <v/>
      </c>
      <c r="V109" s="13">
        <f>INDEX(Inputs_prices!$R$7:$R$18,MATCH($I109,Inputs_prices!$A$7:$A$18,0))</f>
        <v/>
      </c>
      <c r="W109" s="16">
        <f>INDEX(EFVal,MATCH(Settings!$C$4&amp;"|"&amp;$B109&amp;"|"&amp;$J109,EFKey,0))</f>
        <v/>
      </c>
      <c r="X109" s="40">
        <f>INDEX(ConsVal,MATCH(Settings!$C$4&amp;"|"&amp;Settings!$C$7&amp;"|"&amp;$C109&amp;"|"&amp;$B109,ConsKey,0))</f>
        <v/>
      </c>
    </row>
    <row r="110">
      <c r="A110" s="14">
        <f>$B110&amp;"|"&amp;$C110</f>
        <v/>
      </c>
      <c r="B110" s="21" t="inlineStr">
        <is>
          <t>nga</t>
        </is>
      </c>
      <c r="C110" s="21" t="inlineStr">
        <is>
          <t>cst</t>
        </is>
      </c>
      <c r="D110" s="14">
        <f>INDEX(Mapping!$D$5:$D$20,MATCH($C110,SubKey,0))</f>
        <v/>
      </c>
      <c r="E110" s="14">
        <f>INDEX(Mapping!$C$30:$C$37,MATCH($B110,FuelKey,0))</f>
        <v/>
      </c>
      <c r="F110" s="14">
        <f>INDEX(Mapping!$D$30:$D$37,MATCH($B110,FuelKey,0))</f>
        <v/>
      </c>
      <c r="G110" s="14">
        <f>INDEX(Mapping!$E$30:$E$37,MATCH($B110,FuelKey,0))</f>
        <v/>
      </c>
      <c r="H110" s="14">
        <f>INDEX(Mapping!$F$5:$F$20,MATCH($C110,SubKey,0))</f>
        <v/>
      </c>
      <c r="I110" s="14">
        <f>$B110&amp;"."&amp;IF($G110="sub",$H110,"all")</f>
        <v/>
      </c>
      <c r="J110" s="14">
        <f>INDEX(Mapping!$E$5:$E$20,MATCH($C110,SubKey,0))</f>
        <v/>
      </c>
      <c r="K110" s="14">
        <f>INDEX(Mapping!$G$30:$G$37,MATCH($B110,FuelKey,0))</f>
        <v/>
      </c>
      <c r="L110" s="14">
        <f>INDEX(Mapping!$H$30:$H$37,MATCH($B110,FuelKey,0))</f>
        <v/>
      </c>
      <c r="M110" s="14">
        <f>INDEX(Mapping!$H$5:$H$20,MATCH($C110,SubKey,0))</f>
        <v/>
      </c>
      <c r="N110" s="14">
        <f>INDEX(Mapping!$E$50:$E$63,MATCH($I110,Mapping!$A$50:$A$63,0))</f>
        <v/>
      </c>
      <c r="O110" s="23">
        <f>INDEX(ElaVal,MATCH("inc|"&amp;$E110&amp;"|"&amp;$D110,ElaKey,0),MATCH(Settings!$C$6,ElaGroup,0))</f>
        <v/>
      </c>
      <c r="P110" s="23">
        <f>INDEX(ElaVal,MATCH("usg|"&amp;$E110&amp;"|"&amp;$D110,ElaKey,0),MATCH(Settings!$C$6,ElaGroup,0))</f>
        <v/>
      </c>
      <c r="Q110" s="23">
        <f>INDEX(ElaVal,MATCH("eff|"&amp;$E110&amp;"|"&amp;$D110,ElaKey,0),MATCH(Settings!$C$6,ElaGroup,0))</f>
        <v/>
      </c>
      <c r="R110" s="13">
        <f>INDEX(ElaVal,MATCH("aei|"&amp;$F110&amp;"|"&amp;$D110,ElaKey,0),MATCH(Settings!$C$6,ElaGroup,0))</f>
        <v/>
      </c>
      <c r="S110" s="16">
        <f>(1/(1+$R110))^(1+$P110)</f>
        <v/>
      </c>
      <c r="T110" s="23">
        <f>$Q110*(1+$P110)</f>
        <v/>
      </c>
      <c r="U110" s="14">
        <f>INDEX(Inputs_prices!$E$7:$E$18,MATCH($I110,Inputs_prices!$A$7:$A$18,0))</f>
        <v/>
      </c>
      <c r="V110" s="13">
        <f>INDEX(Inputs_prices!$R$7:$R$18,MATCH($I110,Inputs_prices!$A$7:$A$18,0))</f>
        <v/>
      </c>
      <c r="W110" s="16">
        <f>INDEX(EFVal,MATCH(Settings!$C$4&amp;"|"&amp;$B110&amp;"|"&amp;$J110,EFKey,0))</f>
        <v/>
      </c>
      <c r="X110" s="40">
        <f>INDEX(ConsVal,MATCH(Settings!$C$4&amp;"|"&amp;Settings!$C$7&amp;"|"&amp;$C110&amp;"|"&amp;$B110,ConsKey,0))</f>
        <v/>
      </c>
    </row>
    <row r="111">
      <c r="A111" s="14">
        <f>$B111&amp;"|"&amp;$C111</f>
        <v/>
      </c>
      <c r="B111" s="21" t="inlineStr">
        <is>
          <t>gso</t>
        </is>
      </c>
      <c r="C111" s="21" t="inlineStr">
        <is>
          <t>cst</t>
        </is>
      </c>
      <c r="D111" s="14">
        <f>INDEX(Mapping!$D$5:$D$20,MATCH($C111,SubKey,0))</f>
        <v/>
      </c>
      <c r="E111" s="14">
        <f>INDEX(Mapping!$C$30:$C$37,MATCH($B111,FuelKey,0))</f>
        <v/>
      </c>
      <c r="F111" s="14">
        <f>INDEX(Mapping!$D$30:$D$37,MATCH($B111,FuelKey,0))</f>
        <v/>
      </c>
      <c r="G111" s="14">
        <f>INDEX(Mapping!$E$30:$E$37,MATCH($B111,FuelKey,0))</f>
        <v/>
      </c>
      <c r="H111" s="14">
        <f>INDEX(Mapping!$F$5:$F$20,MATCH($C111,SubKey,0))</f>
        <v/>
      </c>
      <c r="I111" s="14">
        <f>$B111&amp;"."&amp;IF($G111="sub",$H111,"all")</f>
        <v/>
      </c>
      <c r="J111" s="14">
        <f>INDEX(Mapping!$E$5:$E$20,MATCH($C111,SubKey,0))</f>
        <v/>
      </c>
      <c r="K111" s="14">
        <f>INDEX(Mapping!$G$30:$G$37,MATCH($B111,FuelKey,0))</f>
        <v/>
      </c>
      <c r="L111" s="14">
        <f>INDEX(Mapping!$H$30:$H$37,MATCH($B111,FuelKey,0))</f>
        <v/>
      </c>
      <c r="M111" s="14">
        <f>INDEX(Mapping!$H$5:$H$20,MATCH($C111,SubKey,0))</f>
        <v/>
      </c>
      <c r="N111" s="14">
        <f>INDEX(Mapping!$E$50:$E$63,MATCH($I111,Mapping!$A$50:$A$63,0))</f>
        <v/>
      </c>
      <c r="O111" s="23">
        <f>INDEX(ElaVal,MATCH("inc|"&amp;$E111&amp;"|"&amp;$D111,ElaKey,0),MATCH(Settings!$C$6,ElaGroup,0))</f>
        <v/>
      </c>
      <c r="P111" s="23">
        <f>INDEX(ElaVal,MATCH("usg|"&amp;$E111&amp;"|"&amp;$D111,ElaKey,0),MATCH(Settings!$C$6,ElaGroup,0))</f>
        <v/>
      </c>
      <c r="Q111" s="23">
        <f>INDEX(ElaVal,MATCH("eff|"&amp;$E111&amp;"|"&amp;$D111,ElaKey,0),MATCH(Settings!$C$6,ElaGroup,0))</f>
        <v/>
      </c>
      <c r="R111" s="13">
        <f>INDEX(ElaVal,MATCH("aei|"&amp;$F111&amp;"|"&amp;$D111,ElaKey,0),MATCH(Settings!$C$6,ElaGroup,0))</f>
        <v/>
      </c>
      <c r="S111" s="16">
        <f>(1/(1+$R111))^(1+$P111)</f>
        <v/>
      </c>
      <c r="T111" s="23">
        <f>$Q111*(1+$P111)</f>
        <v/>
      </c>
      <c r="U111" s="14">
        <f>INDEX(Inputs_prices!$E$7:$E$18,MATCH($I111,Inputs_prices!$A$7:$A$18,0))</f>
        <v/>
      </c>
      <c r="V111" s="13">
        <f>INDEX(Inputs_prices!$R$7:$R$18,MATCH($I111,Inputs_prices!$A$7:$A$18,0))</f>
        <v/>
      </c>
      <c r="W111" s="16">
        <f>INDEX(EFVal,MATCH(Settings!$C$4&amp;"|"&amp;$B111&amp;"|"&amp;$J111,EFKey,0))</f>
        <v/>
      </c>
      <c r="X111" s="40">
        <f>INDEX(ConsVal,MATCH(Settings!$C$4&amp;"|"&amp;Settings!$C$7&amp;"|"&amp;$C111&amp;"|"&amp;$B111,ConsKey,0))</f>
        <v/>
      </c>
    </row>
    <row r="112">
      <c r="A112" s="14">
        <f>$B112&amp;"|"&amp;$C112</f>
        <v/>
      </c>
      <c r="B112" s="21" t="inlineStr">
        <is>
          <t>die</t>
        </is>
      </c>
      <c r="C112" s="21" t="inlineStr">
        <is>
          <t>cst</t>
        </is>
      </c>
      <c r="D112" s="14">
        <f>INDEX(Mapping!$D$5:$D$20,MATCH($C112,SubKey,0))</f>
        <v/>
      </c>
      <c r="E112" s="14">
        <f>INDEX(Mapping!$C$30:$C$37,MATCH($B112,FuelKey,0))</f>
        <v/>
      </c>
      <c r="F112" s="14">
        <f>INDEX(Mapping!$D$30:$D$37,MATCH($B112,FuelKey,0))</f>
        <v/>
      </c>
      <c r="G112" s="14">
        <f>INDEX(Mapping!$E$30:$E$37,MATCH($B112,FuelKey,0))</f>
        <v/>
      </c>
      <c r="H112" s="14">
        <f>INDEX(Mapping!$F$5:$F$20,MATCH($C112,SubKey,0))</f>
        <v/>
      </c>
      <c r="I112" s="14">
        <f>$B112&amp;"."&amp;IF($G112="sub",$H112,"all")</f>
        <v/>
      </c>
      <c r="J112" s="14">
        <f>INDEX(Mapping!$E$5:$E$20,MATCH($C112,SubKey,0))</f>
        <v/>
      </c>
      <c r="K112" s="14">
        <f>INDEX(Mapping!$G$30:$G$37,MATCH($B112,FuelKey,0))</f>
        <v/>
      </c>
      <c r="L112" s="14">
        <f>INDEX(Mapping!$H$30:$H$37,MATCH($B112,FuelKey,0))</f>
        <v/>
      </c>
      <c r="M112" s="14">
        <f>INDEX(Mapping!$H$5:$H$20,MATCH($C112,SubKey,0))</f>
        <v/>
      </c>
      <c r="N112" s="14">
        <f>INDEX(Mapping!$E$50:$E$63,MATCH($I112,Mapping!$A$50:$A$63,0))</f>
        <v/>
      </c>
      <c r="O112" s="23">
        <f>INDEX(ElaVal,MATCH("inc|"&amp;$E112&amp;"|"&amp;$D112,ElaKey,0),MATCH(Settings!$C$6,ElaGroup,0))</f>
        <v/>
      </c>
      <c r="P112" s="23">
        <f>INDEX(ElaVal,MATCH("usg|"&amp;$E112&amp;"|"&amp;$D112,ElaKey,0),MATCH(Settings!$C$6,ElaGroup,0))</f>
        <v/>
      </c>
      <c r="Q112" s="23">
        <f>INDEX(ElaVal,MATCH("eff|"&amp;$E112&amp;"|"&amp;$D112,ElaKey,0),MATCH(Settings!$C$6,ElaGroup,0))</f>
        <v/>
      </c>
      <c r="R112" s="13">
        <f>INDEX(ElaVal,MATCH("aei|"&amp;$F112&amp;"|"&amp;$D112,ElaKey,0),MATCH(Settings!$C$6,ElaGroup,0))</f>
        <v/>
      </c>
      <c r="S112" s="16">
        <f>(1/(1+$R112))^(1+$P112)</f>
        <v/>
      </c>
      <c r="T112" s="23">
        <f>$Q112*(1+$P112)</f>
        <v/>
      </c>
      <c r="U112" s="14">
        <f>INDEX(Inputs_prices!$E$7:$E$18,MATCH($I112,Inputs_prices!$A$7:$A$18,0))</f>
        <v/>
      </c>
      <c r="V112" s="13">
        <f>INDEX(Inputs_prices!$R$7:$R$18,MATCH($I112,Inputs_prices!$A$7:$A$18,0))</f>
        <v/>
      </c>
      <c r="W112" s="16">
        <f>INDEX(EFVal,MATCH(Settings!$C$4&amp;"|"&amp;$B112&amp;"|"&amp;$J112,EFKey,0))</f>
        <v/>
      </c>
      <c r="X112" s="40">
        <f>INDEX(ConsVal,MATCH(Settings!$C$4&amp;"|"&amp;Settings!$C$7&amp;"|"&amp;$C112&amp;"|"&amp;$B112,ConsKey,0))</f>
        <v/>
      </c>
    </row>
    <row r="113">
      <c r="A113" s="14">
        <f>$B113&amp;"|"&amp;$C113</f>
        <v/>
      </c>
      <c r="B113" s="21" t="inlineStr">
        <is>
          <t>lpg</t>
        </is>
      </c>
      <c r="C113" s="21" t="inlineStr">
        <is>
          <t>cst</t>
        </is>
      </c>
      <c r="D113" s="14">
        <f>INDEX(Mapping!$D$5:$D$20,MATCH($C113,SubKey,0))</f>
        <v/>
      </c>
      <c r="E113" s="14">
        <f>INDEX(Mapping!$C$30:$C$37,MATCH($B113,FuelKey,0))</f>
        <v/>
      </c>
      <c r="F113" s="14">
        <f>INDEX(Mapping!$D$30:$D$37,MATCH($B113,FuelKey,0))</f>
        <v/>
      </c>
      <c r="G113" s="14">
        <f>INDEX(Mapping!$E$30:$E$37,MATCH($B113,FuelKey,0))</f>
        <v/>
      </c>
      <c r="H113" s="14">
        <f>INDEX(Mapping!$F$5:$F$20,MATCH($C113,SubKey,0))</f>
        <v/>
      </c>
      <c r="I113" s="14">
        <f>$B113&amp;"."&amp;IF($G113="sub",$H113,"all")</f>
        <v/>
      </c>
      <c r="J113" s="14">
        <f>INDEX(Mapping!$E$5:$E$20,MATCH($C113,SubKey,0))</f>
        <v/>
      </c>
      <c r="K113" s="14">
        <f>INDEX(Mapping!$G$30:$G$37,MATCH($B113,FuelKey,0))</f>
        <v/>
      </c>
      <c r="L113" s="14">
        <f>INDEX(Mapping!$H$30:$H$37,MATCH($B113,FuelKey,0))</f>
        <v/>
      </c>
      <c r="M113" s="14">
        <f>INDEX(Mapping!$H$5:$H$20,MATCH($C113,SubKey,0))</f>
        <v/>
      </c>
      <c r="N113" s="14">
        <f>INDEX(Mapping!$E$50:$E$63,MATCH($I113,Mapping!$A$50:$A$63,0))</f>
        <v/>
      </c>
      <c r="O113" s="23">
        <f>INDEX(ElaVal,MATCH("inc|"&amp;$E113&amp;"|"&amp;$D113,ElaKey,0),MATCH(Settings!$C$6,ElaGroup,0))</f>
        <v/>
      </c>
      <c r="P113" s="23">
        <f>INDEX(ElaVal,MATCH("usg|"&amp;$E113&amp;"|"&amp;$D113,ElaKey,0),MATCH(Settings!$C$6,ElaGroup,0))</f>
        <v/>
      </c>
      <c r="Q113" s="23">
        <f>INDEX(ElaVal,MATCH("eff|"&amp;$E113&amp;"|"&amp;$D113,ElaKey,0),MATCH(Settings!$C$6,ElaGroup,0))</f>
        <v/>
      </c>
      <c r="R113" s="13">
        <f>INDEX(ElaVal,MATCH("aei|"&amp;$F113&amp;"|"&amp;$D113,ElaKey,0),MATCH(Settings!$C$6,ElaGroup,0))</f>
        <v/>
      </c>
      <c r="S113" s="16">
        <f>(1/(1+$R113))^(1+$P113)</f>
        <v/>
      </c>
      <c r="T113" s="23">
        <f>$Q113*(1+$P113)</f>
        <v/>
      </c>
      <c r="U113" s="14">
        <f>INDEX(Inputs_prices!$E$7:$E$18,MATCH($I113,Inputs_prices!$A$7:$A$18,0))</f>
        <v/>
      </c>
      <c r="V113" s="13">
        <f>INDEX(Inputs_prices!$R$7:$R$18,MATCH($I113,Inputs_prices!$A$7:$A$18,0))</f>
        <v/>
      </c>
      <c r="W113" s="16">
        <f>INDEX(EFVal,MATCH(Settings!$C$4&amp;"|"&amp;$B113&amp;"|"&amp;$J113,EFKey,0))</f>
        <v/>
      </c>
      <c r="X113" s="40">
        <f>INDEX(ConsVal,MATCH(Settings!$C$4&amp;"|"&amp;Settings!$C$7&amp;"|"&amp;$C113&amp;"|"&amp;$B113,ConsKey,0))</f>
        <v/>
      </c>
    </row>
    <row r="114">
      <c r="A114" s="14">
        <f>$B114&amp;"|"&amp;$C114</f>
        <v/>
      </c>
      <c r="B114" s="21" t="inlineStr">
        <is>
          <t>ker</t>
        </is>
      </c>
      <c r="C114" s="21" t="inlineStr">
        <is>
          <t>cst</t>
        </is>
      </c>
      <c r="D114" s="14">
        <f>INDEX(Mapping!$D$5:$D$20,MATCH($C114,SubKey,0))</f>
        <v/>
      </c>
      <c r="E114" s="14">
        <f>INDEX(Mapping!$C$30:$C$37,MATCH($B114,FuelKey,0))</f>
        <v/>
      </c>
      <c r="F114" s="14">
        <f>INDEX(Mapping!$D$30:$D$37,MATCH($B114,FuelKey,0))</f>
        <v/>
      </c>
      <c r="G114" s="14">
        <f>INDEX(Mapping!$E$30:$E$37,MATCH($B114,FuelKey,0))</f>
        <v/>
      </c>
      <c r="H114" s="14">
        <f>INDEX(Mapping!$F$5:$F$20,MATCH($C114,SubKey,0))</f>
        <v/>
      </c>
      <c r="I114" s="14">
        <f>$B114&amp;"."&amp;IF($G114="sub",$H114,"all")</f>
        <v/>
      </c>
      <c r="J114" s="14">
        <f>INDEX(Mapping!$E$5:$E$20,MATCH($C114,SubKey,0))</f>
        <v/>
      </c>
      <c r="K114" s="14">
        <f>INDEX(Mapping!$G$30:$G$37,MATCH($B114,FuelKey,0))</f>
        <v/>
      </c>
      <c r="L114" s="14">
        <f>INDEX(Mapping!$H$30:$H$37,MATCH($B114,FuelKey,0))</f>
        <v/>
      </c>
      <c r="M114" s="14">
        <f>INDEX(Mapping!$H$5:$H$20,MATCH($C114,SubKey,0))</f>
        <v/>
      </c>
      <c r="N114" s="14">
        <f>INDEX(Mapping!$E$50:$E$63,MATCH($I114,Mapping!$A$50:$A$63,0))</f>
        <v/>
      </c>
      <c r="O114" s="23">
        <f>INDEX(ElaVal,MATCH("inc|"&amp;$E114&amp;"|"&amp;$D114,ElaKey,0),MATCH(Settings!$C$6,ElaGroup,0))</f>
        <v/>
      </c>
      <c r="P114" s="23">
        <f>INDEX(ElaVal,MATCH("usg|"&amp;$E114&amp;"|"&amp;$D114,ElaKey,0),MATCH(Settings!$C$6,ElaGroup,0))</f>
        <v/>
      </c>
      <c r="Q114" s="23">
        <f>INDEX(ElaVal,MATCH("eff|"&amp;$E114&amp;"|"&amp;$D114,ElaKey,0),MATCH(Settings!$C$6,ElaGroup,0))</f>
        <v/>
      </c>
      <c r="R114" s="13">
        <f>INDEX(ElaVal,MATCH("aei|"&amp;$F114&amp;"|"&amp;$D114,ElaKey,0),MATCH(Settings!$C$6,ElaGroup,0))</f>
        <v/>
      </c>
      <c r="S114" s="16">
        <f>(1/(1+$R114))^(1+$P114)</f>
        <v/>
      </c>
      <c r="T114" s="23">
        <f>$Q114*(1+$P114)</f>
        <v/>
      </c>
      <c r="U114" s="14">
        <f>INDEX(Inputs_prices!$E$7:$E$18,MATCH($I114,Inputs_prices!$A$7:$A$18,0))</f>
        <v/>
      </c>
      <c r="V114" s="13">
        <f>INDEX(Inputs_prices!$R$7:$R$18,MATCH($I114,Inputs_prices!$A$7:$A$18,0))</f>
        <v/>
      </c>
      <c r="W114" s="16">
        <f>INDEX(EFVal,MATCH(Settings!$C$4&amp;"|"&amp;$B114&amp;"|"&amp;$J114,EFKey,0))</f>
        <v/>
      </c>
      <c r="X114" s="40">
        <f>INDEX(ConsVal,MATCH(Settings!$C$4&amp;"|"&amp;Settings!$C$7&amp;"|"&amp;$C114&amp;"|"&amp;$B114,ConsKey,0))</f>
        <v/>
      </c>
    </row>
    <row r="115">
      <c r="A115" s="14">
        <f>$B115&amp;"|"&amp;$C115</f>
        <v/>
      </c>
      <c r="B115" s="21" t="inlineStr">
        <is>
          <t>oop</t>
        </is>
      </c>
      <c r="C115" s="21" t="inlineStr">
        <is>
          <t>cst</t>
        </is>
      </c>
      <c r="D115" s="14">
        <f>INDEX(Mapping!$D$5:$D$20,MATCH($C115,SubKey,0))</f>
        <v/>
      </c>
      <c r="E115" s="14">
        <f>INDEX(Mapping!$C$30:$C$37,MATCH($B115,FuelKey,0))</f>
        <v/>
      </c>
      <c r="F115" s="14">
        <f>INDEX(Mapping!$D$30:$D$37,MATCH($B115,FuelKey,0))</f>
        <v/>
      </c>
      <c r="G115" s="14">
        <f>INDEX(Mapping!$E$30:$E$37,MATCH($B115,FuelKey,0))</f>
        <v/>
      </c>
      <c r="H115" s="14">
        <f>INDEX(Mapping!$F$5:$F$20,MATCH($C115,SubKey,0))</f>
        <v/>
      </c>
      <c r="I115" s="14">
        <f>$B115&amp;"."&amp;IF($G115="sub",$H115,"all")</f>
        <v/>
      </c>
      <c r="J115" s="14">
        <f>INDEX(Mapping!$E$5:$E$20,MATCH($C115,SubKey,0))</f>
        <v/>
      </c>
      <c r="K115" s="14">
        <f>INDEX(Mapping!$G$30:$G$37,MATCH($B115,FuelKey,0))</f>
        <v/>
      </c>
      <c r="L115" s="14">
        <f>INDEX(Mapping!$H$30:$H$37,MATCH($B115,FuelKey,0))</f>
        <v/>
      </c>
      <c r="M115" s="14">
        <f>INDEX(Mapping!$H$5:$H$20,MATCH($C115,SubKey,0))</f>
        <v/>
      </c>
      <c r="N115" s="14">
        <f>INDEX(Mapping!$E$50:$E$63,MATCH($I115,Mapping!$A$50:$A$63,0))</f>
        <v/>
      </c>
      <c r="O115" s="23">
        <f>INDEX(ElaVal,MATCH("inc|"&amp;$E115&amp;"|"&amp;$D115,ElaKey,0),MATCH(Settings!$C$6,ElaGroup,0))</f>
        <v/>
      </c>
      <c r="P115" s="23">
        <f>INDEX(ElaVal,MATCH("usg|"&amp;$E115&amp;"|"&amp;$D115,ElaKey,0),MATCH(Settings!$C$6,ElaGroup,0))</f>
        <v/>
      </c>
      <c r="Q115" s="23">
        <f>INDEX(ElaVal,MATCH("eff|"&amp;$E115&amp;"|"&amp;$D115,ElaKey,0),MATCH(Settings!$C$6,ElaGroup,0))</f>
        <v/>
      </c>
      <c r="R115" s="13">
        <f>INDEX(ElaVal,MATCH("aei|"&amp;$F115&amp;"|"&amp;$D115,ElaKey,0),MATCH(Settings!$C$6,ElaGroup,0))</f>
        <v/>
      </c>
      <c r="S115" s="16">
        <f>(1/(1+$R115))^(1+$P115)</f>
        <v/>
      </c>
      <c r="T115" s="23">
        <f>$Q115*(1+$P115)</f>
        <v/>
      </c>
      <c r="U115" s="14">
        <f>INDEX(Inputs_prices!$E$7:$E$18,MATCH($I115,Inputs_prices!$A$7:$A$18,0))</f>
        <v/>
      </c>
      <c r="V115" s="13">
        <f>INDEX(Inputs_prices!$R$7:$R$18,MATCH($I115,Inputs_prices!$A$7:$A$18,0))</f>
        <v/>
      </c>
      <c r="W115" s="16">
        <f>INDEX(EFVal,MATCH(Settings!$C$4&amp;"|"&amp;$B115&amp;"|"&amp;$J115,EFKey,0))</f>
        <v/>
      </c>
      <c r="X115" s="40">
        <f>INDEX(ConsVal,MATCH(Settings!$C$4&amp;"|"&amp;Settings!$C$7&amp;"|"&amp;$C115&amp;"|"&amp;$B115,ConsKey,0))</f>
        <v/>
      </c>
    </row>
    <row r="116">
      <c r="A116" s="14">
        <f>$B116&amp;"|"&amp;$C116</f>
        <v/>
      </c>
      <c r="B116" s="21" t="inlineStr">
        <is>
          <t>bio</t>
        </is>
      </c>
      <c r="C116" s="21" t="inlineStr">
        <is>
          <t>cst</t>
        </is>
      </c>
      <c r="D116" s="14">
        <f>INDEX(Mapping!$D$5:$D$20,MATCH($C116,SubKey,0))</f>
        <v/>
      </c>
      <c r="E116" s="14">
        <f>INDEX(Mapping!$C$30:$C$37,MATCH($B116,FuelKey,0))</f>
        <v/>
      </c>
      <c r="F116" s="14">
        <f>INDEX(Mapping!$D$30:$D$37,MATCH($B116,FuelKey,0))</f>
        <v/>
      </c>
      <c r="G116" s="14">
        <f>INDEX(Mapping!$E$30:$E$37,MATCH($B116,FuelKey,0))</f>
        <v/>
      </c>
      <c r="H116" s="14">
        <f>INDEX(Mapping!$F$5:$F$20,MATCH($C116,SubKey,0))</f>
        <v/>
      </c>
      <c r="I116" s="14">
        <f>$B116&amp;"."&amp;IF($G116="sub",$H116,"all")</f>
        <v/>
      </c>
      <c r="J116" s="14">
        <f>INDEX(Mapping!$E$5:$E$20,MATCH($C116,SubKey,0))</f>
        <v/>
      </c>
      <c r="K116" s="14">
        <f>INDEX(Mapping!$G$30:$G$37,MATCH($B116,FuelKey,0))</f>
        <v/>
      </c>
      <c r="L116" s="14">
        <f>INDEX(Mapping!$H$30:$H$37,MATCH($B116,FuelKey,0))</f>
        <v/>
      </c>
      <c r="M116" s="14">
        <f>INDEX(Mapping!$H$5:$H$20,MATCH($C116,SubKey,0))</f>
        <v/>
      </c>
      <c r="N116" s="14">
        <f>INDEX(Mapping!$E$50:$E$63,MATCH($I116,Mapping!$A$50:$A$63,0))</f>
        <v/>
      </c>
      <c r="O116" s="23">
        <f>INDEX(ElaVal,MATCH("inc|"&amp;$E116&amp;"|"&amp;$D116,ElaKey,0),MATCH(Settings!$C$6,ElaGroup,0))</f>
        <v/>
      </c>
      <c r="P116" s="23">
        <f>INDEX(ElaVal,MATCH("usg|"&amp;$E116&amp;"|"&amp;$D116,ElaKey,0),MATCH(Settings!$C$6,ElaGroup,0))</f>
        <v/>
      </c>
      <c r="Q116" s="23">
        <f>INDEX(ElaVal,MATCH("eff|"&amp;$E116&amp;"|"&amp;$D116,ElaKey,0),MATCH(Settings!$C$6,ElaGroup,0))</f>
        <v/>
      </c>
      <c r="R116" s="13">
        <f>INDEX(ElaVal,MATCH("aei|"&amp;$F116&amp;"|"&amp;$D116,ElaKey,0),MATCH(Settings!$C$6,ElaGroup,0))</f>
        <v/>
      </c>
      <c r="S116" s="16">
        <f>(1/(1+$R116))^(1+$P116)</f>
        <v/>
      </c>
      <c r="T116" s="23">
        <f>$Q116*(1+$P116)</f>
        <v/>
      </c>
      <c r="U116" s="14">
        <f>INDEX(Inputs_prices!$E$7:$E$18,MATCH($I116,Inputs_prices!$A$7:$A$18,0))</f>
        <v/>
      </c>
      <c r="V116" s="13">
        <f>INDEX(Inputs_prices!$R$7:$R$18,MATCH($I116,Inputs_prices!$A$7:$A$18,0))</f>
        <v/>
      </c>
      <c r="W116" s="16">
        <f>INDEX(EFVal,MATCH(Settings!$C$4&amp;"|"&amp;$B116&amp;"|"&amp;$J116,EFKey,0))</f>
        <v/>
      </c>
      <c r="X116" s="40">
        <f>INDEX(ConsVal,MATCH(Settings!$C$4&amp;"|"&amp;Settings!$C$7&amp;"|"&amp;$C116&amp;"|"&amp;$B116,ConsKey,0))</f>
        <v/>
      </c>
    </row>
    <row r="117">
      <c r="A117" s="14">
        <f>$B117&amp;"|"&amp;$C117</f>
        <v/>
      </c>
      <c r="B117" s="21" t="inlineStr">
        <is>
          <t>coa</t>
        </is>
      </c>
      <c r="C117" s="21" t="inlineStr">
        <is>
          <t>ftr</t>
        </is>
      </c>
      <c r="D117" s="14">
        <f>INDEX(Mapping!$D$5:$D$20,MATCH($C117,SubKey,0))</f>
        <v/>
      </c>
      <c r="E117" s="14">
        <f>INDEX(Mapping!$C$30:$C$37,MATCH($B117,FuelKey,0))</f>
        <v/>
      </c>
      <c r="F117" s="14">
        <f>INDEX(Mapping!$D$30:$D$37,MATCH($B117,FuelKey,0))</f>
        <v/>
      </c>
      <c r="G117" s="14">
        <f>INDEX(Mapping!$E$30:$E$37,MATCH($B117,FuelKey,0))</f>
        <v/>
      </c>
      <c r="H117" s="14">
        <f>INDEX(Mapping!$F$5:$F$20,MATCH($C117,SubKey,0))</f>
        <v/>
      </c>
      <c r="I117" s="14">
        <f>$B117&amp;"."&amp;IF($G117="sub",$H117,"all")</f>
        <v/>
      </c>
      <c r="J117" s="14">
        <f>INDEX(Mapping!$E$5:$E$20,MATCH($C117,SubKey,0))</f>
        <v/>
      </c>
      <c r="K117" s="14">
        <f>INDEX(Mapping!$G$30:$G$37,MATCH($B117,FuelKey,0))</f>
        <v/>
      </c>
      <c r="L117" s="14">
        <f>INDEX(Mapping!$H$30:$H$37,MATCH($B117,FuelKey,0))</f>
        <v/>
      </c>
      <c r="M117" s="14">
        <f>INDEX(Mapping!$H$5:$H$20,MATCH($C117,SubKey,0))</f>
        <v/>
      </c>
      <c r="N117" s="14">
        <f>INDEX(Mapping!$E$50:$E$63,MATCH($I117,Mapping!$A$50:$A$63,0))</f>
        <v/>
      </c>
      <c r="O117" s="23">
        <f>INDEX(ElaVal,MATCH("inc|"&amp;$E117&amp;"|"&amp;$D117,ElaKey,0),MATCH(Settings!$C$6,ElaGroup,0))</f>
        <v/>
      </c>
      <c r="P117" s="23">
        <f>INDEX(ElaVal,MATCH("usg|"&amp;$E117&amp;"|"&amp;$D117,ElaKey,0),MATCH(Settings!$C$6,ElaGroup,0))</f>
        <v/>
      </c>
      <c r="Q117" s="23">
        <f>INDEX(ElaVal,MATCH("eff|"&amp;$E117&amp;"|"&amp;$D117,ElaKey,0),MATCH(Settings!$C$6,ElaGroup,0))</f>
        <v/>
      </c>
      <c r="R117" s="13">
        <f>INDEX(ElaVal,MATCH("aei|"&amp;$F117&amp;"|"&amp;$D117,ElaKey,0),MATCH(Settings!$C$6,ElaGroup,0))</f>
        <v/>
      </c>
      <c r="S117" s="16">
        <f>(1/(1+$R117))^(1+$P117)</f>
        <v/>
      </c>
      <c r="T117" s="23">
        <f>$Q117*(1+$P117)</f>
        <v/>
      </c>
      <c r="U117" s="14">
        <f>INDEX(Inputs_prices!$E$7:$E$18,MATCH($I117,Inputs_prices!$A$7:$A$18,0))</f>
        <v/>
      </c>
      <c r="V117" s="13">
        <f>INDEX(Inputs_prices!$R$7:$R$18,MATCH($I117,Inputs_prices!$A$7:$A$18,0))</f>
        <v/>
      </c>
      <c r="W117" s="16">
        <f>INDEX(EFVal,MATCH(Settings!$C$4&amp;"|"&amp;$B117&amp;"|"&amp;$J117,EFKey,0))</f>
        <v/>
      </c>
      <c r="X117" s="40">
        <f>INDEX(ConsVal,MATCH(Settings!$C$4&amp;"|"&amp;Settings!$C$7&amp;"|"&amp;$C117&amp;"|"&amp;$B117,ConsKey,0))</f>
        <v/>
      </c>
    </row>
    <row r="118">
      <c r="A118" s="14">
        <f>$B118&amp;"|"&amp;$C118</f>
        <v/>
      </c>
      <c r="B118" s="21" t="inlineStr">
        <is>
          <t>nga</t>
        </is>
      </c>
      <c r="C118" s="21" t="inlineStr">
        <is>
          <t>ftr</t>
        </is>
      </c>
      <c r="D118" s="14">
        <f>INDEX(Mapping!$D$5:$D$20,MATCH($C118,SubKey,0))</f>
        <v/>
      </c>
      <c r="E118" s="14">
        <f>INDEX(Mapping!$C$30:$C$37,MATCH($B118,FuelKey,0))</f>
        <v/>
      </c>
      <c r="F118" s="14">
        <f>INDEX(Mapping!$D$30:$D$37,MATCH($B118,FuelKey,0))</f>
        <v/>
      </c>
      <c r="G118" s="14">
        <f>INDEX(Mapping!$E$30:$E$37,MATCH($B118,FuelKey,0))</f>
        <v/>
      </c>
      <c r="H118" s="14">
        <f>INDEX(Mapping!$F$5:$F$20,MATCH($C118,SubKey,0))</f>
        <v/>
      </c>
      <c r="I118" s="14">
        <f>$B118&amp;"."&amp;IF($G118="sub",$H118,"all")</f>
        <v/>
      </c>
      <c r="J118" s="14">
        <f>INDEX(Mapping!$E$5:$E$20,MATCH($C118,SubKey,0))</f>
        <v/>
      </c>
      <c r="K118" s="14">
        <f>INDEX(Mapping!$G$30:$G$37,MATCH($B118,FuelKey,0))</f>
        <v/>
      </c>
      <c r="L118" s="14">
        <f>INDEX(Mapping!$H$30:$H$37,MATCH($B118,FuelKey,0))</f>
        <v/>
      </c>
      <c r="M118" s="14">
        <f>INDEX(Mapping!$H$5:$H$20,MATCH($C118,SubKey,0))</f>
        <v/>
      </c>
      <c r="N118" s="14">
        <f>INDEX(Mapping!$E$50:$E$63,MATCH($I118,Mapping!$A$50:$A$63,0))</f>
        <v/>
      </c>
      <c r="O118" s="23">
        <f>INDEX(ElaVal,MATCH("inc|"&amp;$E118&amp;"|"&amp;$D118,ElaKey,0),MATCH(Settings!$C$6,ElaGroup,0))</f>
        <v/>
      </c>
      <c r="P118" s="23">
        <f>INDEX(ElaVal,MATCH("usg|"&amp;$E118&amp;"|"&amp;$D118,ElaKey,0),MATCH(Settings!$C$6,ElaGroup,0))</f>
        <v/>
      </c>
      <c r="Q118" s="23">
        <f>INDEX(ElaVal,MATCH("eff|"&amp;$E118&amp;"|"&amp;$D118,ElaKey,0),MATCH(Settings!$C$6,ElaGroup,0))</f>
        <v/>
      </c>
      <c r="R118" s="13">
        <f>INDEX(ElaVal,MATCH("aei|"&amp;$F118&amp;"|"&amp;$D118,ElaKey,0),MATCH(Settings!$C$6,ElaGroup,0))</f>
        <v/>
      </c>
      <c r="S118" s="16">
        <f>(1/(1+$R118))^(1+$P118)</f>
        <v/>
      </c>
      <c r="T118" s="23">
        <f>$Q118*(1+$P118)</f>
        <v/>
      </c>
      <c r="U118" s="14">
        <f>INDEX(Inputs_prices!$E$7:$E$18,MATCH($I118,Inputs_prices!$A$7:$A$18,0))</f>
        <v/>
      </c>
      <c r="V118" s="13">
        <f>INDEX(Inputs_prices!$R$7:$R$18,MATCH($I118,Inputs_prices!$A$7:$A$18,0))</f>
        <v/>
      </c>
      <c r="W118" s="16">
        <f>INDEX(EFVal,MATCH(Settings!$C$4&amp;"|"&amp;$B118&amp;"|"&amp;$J118,EFKey,0))</f>
        <v/>
      </c>
      <c r="X118" s="40">
        <f>INDEX(ConsVal,MATCH(Settings!$C$4&amp;"|"&amp;Settings!$C$7&amp;"|"&amp;$C118&amp;"|"&amp;$B118,ConsKey,0))</f>
        <v/>
      </c>
    </row>
    <row r="119">
      <c r="A119" s="14">
        <f>$B119&amp;"|"&amp;$C119</f>
        <v/>
      </c>
      <c r="B119" s="21" t="inlineStr">
        <is>
          <t>gso</t>
        </is>
      </c>
      <c r="C119" s="21" t="inlineStr">
        <is>
          <t>ftr</t>
        </is>
      </c>
      <c r="D119" s="14">
        <f>INDEX(Mapping!$D$5:$D$20,MATCH($C119,SubKey,0))</f>
        <v/>
      </c>
      <c r="E119" s="14">
        <f>INDEX(Mapping!$C$30:$C$37,MATCH($B119,FuelKey,0))</f>
        <v/>
      </c>
      <c r="F119" s="14">
        <f>INDEX(Mapping!$D$30:$D$37,MATCH($B119,FuelKey,0))</f>
        <v/>
      </c>
      <c r="G119" s="14">
        <f>INDEX(Mapping!$E$30:$E$37,MATCH($B119,FuelKey,0))</f>
        <v/>
      </c>
      <c r="H119" s="14">
        <f>INDEX(Mapping!$F$5:$F$20,MATCH($C119,SubKey,0))</f>
        <v/>
      </c>
      <c r="I119" s="14">
        <f>$B119&amp;"."&amp;IF($G119="sub",$H119,"all")</f>
        <v/>
      </c>
      <c r="J119" s="14">
        <f>INDEX(Mapping!$E$5:$E$20,MATCH($C119,SubKey,0))</f>
        <v/>
      </c>
      <c r="K119" s="14">
        <f>INDEX(Mapping!$G$30:$G$37,MATCH($B119,FuelKey,0))</f>
        <v/>
      </c>
      <c r="L119" s="14">
        <f>INDEX(Mapping!$H$30:$H$37,MATCH($B119,FuelKey,0))</f>
        <v/>
      </c>
      <c r="M119" s="14">
        <f>INDEX(Mapping!$H$5:$H$20,MATCH($C119,SubKey,0))</f>
        <v/>
      </c>
      <c r="N119" s="14">
        <f>INDEX(Mapping!$E$50:$E$63,MATCH($I119,Mapping!$A$50:$A$63,0))</f>
        <v/>
      </c>
      <c r="O119" s="23">
        <f>INDEX(ElaVal,MATCH("inc|"&amp;$E119&amp;"|"&amp;$D119,ElaKey,0),MATCH(Settings!$C$6,ElaGroup,0))</f>
        <v/>
      </c>
      <c r="P119" s="23">
        <f>INDEX(ElaVal,MATCH("usg|"&amp;$E119&amp;"|"&amp;$D119,ElaKey,0),MATCH(Settings!$C$6,ElaGroup,0))</f>
        <v/>
      </c>
      <c r="Q119" s="23">
        <f>INDEX(ElaVal,MATCH("eff|"&amp;$E119&amp;"|"&amp;$D119,ElaKey,0),MATCH(Settings!$C$6,ElaGroup,0))</f>
        <v/>
      </c>
      <c r="R119" s="13">
        <f>INDEX(ElaVal,MATCH("aei|"&amp;$F119&amp;"|"&amp;$D119,ElaKey,0),MATCH(Settings!$C$6,ElaGroup,0))</f>
        <v/>
      </c>
      <c r="S119" s="16">
        <f>(1/(1+$R119))^(1+$P119)</f>
        <v/>
      </c>
      <c r="T119" s="23">
        <f>$Q119*(1+$P119)</f>
        <v/>
      </c>
      <c r="U119" s="14">
        <f>INDEX(Inputs_prices!$E$7:$E$18,MATCH($I119,Inputs_prices!$A$7:$A$18,0))</f>
        <v/>
      </c>
      <c r="V119" s="13">
        <f>INDEX(Inputs_prices!$R$7:$R$18,MATCH($I119,Inputs_prices!$A$7:$A$18,0))</f>
        <v/>
      </c>
      <c r="W119" s="16">
        <f>INDEX(EFVal,MATCH(Settings!$C$4&amp;"|"&amp;$B119&amp;"|"&amp;$J119,EFKey,0))</f>
        <v/>
      </c>
      <c r="X119" s="40">
        <f>INDEX(ConsVal,MATCH(Settings!$C$4&amp;"|"&amp;Settings!$C$7&amp;"|"&amp;$C119&amp;"|"&amp;$B119,ConsKey,0))</f>
        <v/>
      </c>
    </row>
    <row r="120">
      <c r="A120" s="14">
        <f>$B120&amp;"|"&amp;$C120</f>
        <v/>
      </c>
      <c r="B120" s="21" t="inlineStr">
        <is>
          <t>die</t>
        </is>
      </c>
      <c r="C120" s="21" t="inlineStr">
        <is>
          <t>ftr</t>
        </is>
      </c>
      <c r="D120" s="14">
        <f>INDEX(Mapping!$D$5:$D$20,MATCH($C120,SubKey,0))</f>
        <v/>
      </c>
      <c r="E120" s="14">
        <f>INDEX(Mapping!$C$30:$C$37,MATCH($B120,FuelKey,0))</f>
        <v/>
      </c>
      <c r="F120" s="14">
        <f>INDEX(Mapping!$D$30:$D$37,MATCH($B120,FuelKey,0))</f>
        <v/>
      </c>
      <c r="G120" s="14">
        <f>INDEX(Mapping!$E$30:$E$37,MATCH($B120,FuelKey,0))</f>
        <v/>
      </c>
      <c r="H120" s="14">
        <f>INDEX(Mapping!$F$5:$F$20,MATCH($C120,SubKey,0))</f>
        <v/>
      </c>
      <c r="I120" s="14">
        <f>$B120&amp;"."&amp;IF($G120="sub",$H120,"all")</f>
        <v/>
      </c>
      <c r="J120" s="14">
        <f>INDEX(Mapping!$E$5:$E$20,MATCH($C120,SubKey,0))</f>
        <v/>
      </c>
      <c r="K120" s="14">
        <f>INDEX(Mapping!$G$30:$G$37,MATCH($B120,FuelKey,0))</f>
        <v/>
      </c>
      <c r="L120" s="14">
        <f>INDEX(Mapping!$H$30:$H$37,MATCH($B120,FuelKey,0))</f>
        <v/>
      </c>
      <c r="M120" s="14">
        <f>INDEX(Mapping!$H$5:$H$20,MATCH($C120,SubKey,0))</f>
        <v/>
      </c>
      <c r="N120" s="14">
        <f>INDEX(Mapping!$E$50:$E$63,MATCH($I120,Mapping!$A$50:$A$63,0))</f>
        <v/>
      </c>
      <c r="O120" s="23">
        <f>INDEX(ElaVal,MATCH("inc|"&amp;$E120&amp;"|"&amp;$D120,ElaKey,0),MATCH(Settings!$C$6,ElaGroup,0))</f>
        <v/>
      </c>
      <c r="P120" s="23">
        <f>INDEX(ElaVal,MATCH("usg|"&amp;$E120&amp;"|"&amp;$D120,ElaKey,0),MATCH(Settings!$C$6,ElaGroup,0))</f>
        <v/>
      </c>
      <c r="Q120" s="23">
        <f>INDEX(ElaVal,MATCH("eff|"&amp;$E120&amp;"|"&amp;$D120,ElaKey,0),MATCH(Settings!$C$6,ElaGroup,0))</f>
        <v/>
      </c>
      <c r="R120" s="13">
        <f>INDEX(ElaVal,MATCH("aei|"&amp;$F120&amp;"|"&amp;$D120,ElaKey,0),MATCH(Settings!$C$6,ElaGroup,0))</f>
        <v/>
      </c>
      <c r="S120" s="16">
        <f>(1/(1+$R120))^(1+$P120)</f>
        <v/>
      </c>
      <c r="T120" s="23">
        <f>$Q120*(1+$P120)</f>
        <v/>
      </c>
      <c r="U120" s="14">
        <f>INDEX(Inputs_prices!$E$7:$E$18,MATCH($I120,Inputs_prices!$A$7:$A$18,0))</f>
        <v/>
      </c>
      <c r="V120" s="13">
        <f>INDEX(Inputs_prices!$R$7:$R$18,MATCH($I120,Inputs_prices!$A$7:$A$18,0))</f>
        <v/>
      </c>
      <c r="W120" s="16">
        <f>INDEX(EFVal,MATCH(Settings!$C$4&amp;"|"&amp;$B120&amp;"|"&amp;$J120,EFKey,0))</f>
        <v/>
      </c>
      <c r="X120" s="40">
        <f>INDEX(ConsVal,MATCH(Settings!$C$4&amp;"|"&amp;Settings!$C$7&amp;"|"&amp;$C120&amp;"|"&amp;$B120,ConsKey,0))</f>
        <v/>
      </c>
    </row>
    <row r="121">
      <c r="A121" s="14">
        <f>$B121&amp;"|"&amp;$C121</f>
        <v/>
      </c>
      <c r="B121" s="21" t="inlineStr">
        <is>
          <t>lpg</t>
        </is>
      </c>
      <c r="C121" s="21" t="inlineStr">
        <is>
          <t>ftr</t>
        </is>
      </c>
      <c r="D121" s="14">
        <f>INDEX(Mapping!$D$5:$D$20,MATCH($C121,SubKey,0))</f>
        <v/>
      </c>
      <c r="E121" s="14">
        <f>INDEX(Mapping!$C$30:$C$37,MATCH($B121,FuelKey,0))</f>
        <v/>
      </c>
      <c r="F121" s="14">
        <f>INDEX(Mapping!$D$30:$D$37,MATCH($B121,FuelKey,0))</f>
        <v/>
      </c>
      <c r="G121" s="14">
        <f>INDEX(Mapping!$E$30:$E$37,MATCH($B121,FuelKey,0))</f>
        <v/>
      </c>
      <c r="H121" s="14">
        <f>INDEX(Mapping!$F$5:$F$20,MATCH($C121,SubKey,0))</f>
        <v/>
      </c>
      <c r="I121" s="14">
        <f>$B121&amp;"."&amp;IF($G121="sub",$H121,"all")</f>
        <v/>
      </c>
      <c r="J121" s="14">
        <f>INDEX(Mapping!$E$5:$E$20,MATCH($C121,SubKey,0))</f>
        <v/>
      </c>
      <c r="K121" s="14">
        <f>INDEX(Mapping!$G$30:$G$37,MATCH($B121,FuelKey,0))</f>
        <v/>
      </c>
      <c r="L121" s="14">
        <f>INDEX(Mapping!$H$30:$H$37,MATCH($B121,FuelKey,0))</f>
        <v/>
      </c>
      <c r="M121" s="14">
        <f>INDEX(Mapping!$H$5:$H$20,MATCH($C121,SubKey,0))</f>
        <v/>
      </c>
      <c r="N121" s="14">
        <f>INDEX(Mapping!$E$50:$E$63,MATCH($I121,Mapping!$A$50:$A$63,0))</f>
        <v/>
      </c>
      <c r="O121" s="23">
        <f>INDEX(ElaVal,MATCH("inc|"&amp;$E121&amp;"|"&amp;$D121,ElaKey,0),MATCH(Settings!$C$6,ElaGroup,0))</f>
        <v/>
      </c>
      <c r="P121" s="23">
        <f>INDEX(ElaVal,MATCH("usg|"&amp;$E121&amp;"|"&amp;$D121,ElaKey,0),MATCH(Settings!$C$6,ElaGroup,0))</f>
        <v/>
      </c>
      <c r="Q121" s="23">
        <f>INDEX(ElaVal,MATCH("eff|"&amp;$E121&amp;"|"&amp;$D121,ElaKey,0),MATCH(Settings!$C$6,ElaGroup,0))</f>
        <v/>
      </c>
      <c r="R121" s="13">
        <f>INDEX(ElaVal,MATCH("aei|"&amp;$F121&amp;"|"&amp;$D121,ElaKey,0),MATCH(Settings!$C$6,ElaGroup,0))</f>
        <v/>
      </c>
      <c r="S121" s="16">
        <f>(1/(1+$R121))^(1+$P121)</f>
        <v/>
      </c>
      <c r="T121" s="23">
        <f>$Q121*(1+$P121)</f>
        <v/>
      </c>
      <c r="U121" s="14">
        <f>INDEX(Inputs_prices!$E$7:$E$18,MATCH($I121,Inputs_prices!$A$7:$A$18,0))</f>
        <v/>
      </c>
      <c r="V121" s="13">
        <f>INDEX(Inputs_prices!$R$7:$R$18,MATCH($I121,Inputs_prices!$A$7:$A$18,0))</f>
        <v/>
      </c>
      <c r="W121" s="16">
        <f>INDEX(EFVal,MATCH(Settings!$C$4&amp;"|"&amp;$B121&amp;"|"&amp;$J121,EFKey,0))</f>
        <v/>
      </c>
      <c r="X121" s="40">
        <f>INDEX(ConsVal,MATCH(Settings!$C$4&amp;"|"&amp;Settings!$C$7&amp;"|"&amp;$C121&amp;"|"&amp;$B121,ConsKey,0))</f>
        <v/>
      </c>
    </row>
    <row r="122">
      <c r="A122" s="14">
        <f>$B122&amp;"|"&amp;$C122</f>
        <v/>
      </c>
      <c r="B122" s="21" t="inlineStr">
        <is>
          <t>ker</t>
        </is>
      </c>
      <c r="C122" s="21" t="inlineStr">
        <is>
          <t>ftr</t>
        </is>
      </c>
      <c r="D122" s="14">
        <f>INDEX(Mapping!$D$5:$D$20,MATCH($C122,SubKey,0))</f>
        <v/>
      </c>
      <c r="E122" s="14">
        <f>INDEX(Mapping!$C$30:$C$37,MATCH($B122,FuelKey,0))</f>
        <v/>
      </c>
      <c r="F122" s="14">
        <f>INDEX(Mapping!$D$30:$D$37,MATCH($B122,FuelKey,0))</f>
        <v/>
      </c>
      <c r="G122" s="14">
        <f>INDEX(Mapping!$E$30:$E$37,MATCH($B122,FuelKey,0))</f>
        <v/>
      </c>
      <c r="H122" s="14">
        <f>INDEX(Mapping!$F$5:$F$20,MATCH($C122,SubKey,0))</f>
        <v/>
      </c>
      <c r="I122" s="14">
        <f>$B122&amp;"."&amp;IF($G122="sub",$H122,"all")</f>
        <v/>
      </c>
      <c r="J122" s="14">
        <f>INDEX(Mapping!$E$5:$E$20,MATCH($C122,SubKey,0))</f>
        <v/>
      </c>
      <c r="K122" s="14">
        <f>INDEX(Mapping!$G$30:$G$37,MATCH($B122,FuelKey,0))</f>
        <v/>
      </c>
      <c r="L122" s="14">
        <f>INDEX(Mapping!$H$30:$H$37,MATCH($B122,FuelKey,0))</f>
        <v/>
      </c>
      <c r="M122" s="14">
        <f>INDEX(Mapping!$H$5:$H$20,MATCH($C122,SubKey,0))</f>
        <v/>
      </c>
      <c r="N122" s="14">
        <f>INDEX(Mapping!$E$50:$E$63,MATCH($I122,Mapping!$A$50:$A$63,0))</f>
        <v/>
      </c>
      <c r="O122" s="23">
        <f>INDEX(ElaVal,MATCH("inc|"&amp;$E122&amp;"|"&amp;$D122,ElaKey,0),MATCH(Settings!$C$6,ElaGroup,0))</f>
        <v/>
      </c>
      <c r="P122" s="23">
        <f>INDEX(ElaVal,MATCH("usg|"&amp;$E122&amp;"|"&amp;$D122,ElaKey,0),MATCH(Settings!$C$6,ElaGroup,0))</f>
        <v/>
      </c>
      <c r="Q122" s="23">
        <f>INDEX(ElaVal,MATCH("eff|"&amp;$E122&amp;"|"&amp;$D122,ElaKey,0),MATCH(Settings!$C$6,ElaGroup,0))</f>
        <v/>
      </c>
      <c r="R122" s="13">
        <f>INDEX(ElaVal,MATCH("aei|"&amp;$F122&amp;"|"&amp;$D122,ElaKey,0),MATCH(Settings!$C$6,ElaGroup,0))</f>
        <v/>
      </c>
      <c r="S122" s="16">
        <f>(1/(1+$R122))^(1+$P122)</f>
        <v/>
      </c>
      <c r="T122" s="23">
        <f>$Q122*(1+$P122)</f>
        <v/>
      </c>
      <c r="U122" s="14">
        <f>INDEX(Inputs_prices!$E$7:$E$18,MATCH($I122,Inputs_prices!$A$7:$A$18,0))</f>
        <v/>
      </c>
      <c r="V122" s="13">
        <f>INDEX(Inputs_prices!$R$7:$R$18,MATCH($I122,Inputs_prices!$A$7:$A$18,0))</f>
        <v/>
      </c>
      <c r="W122" s="16">
        <f>INDEX(EFVal,MATCH(Settings!$C$4&amp;"|"&amp;$B122&amp;"|"&amp;$J122,EFKey,0))</f>
        <v/>
      </c>
      <c r="X122" s="40">
        <f>INDEX(ConsVal,MATCH(Settings!$C$4&amp;"|"&amp;Settings!$C$7&amp;"|"&amp;$C122&amp;"|"&amp;$B122,ConsKey,0))</f>
        <v/>
      </c>
    </row>
    <row r="123">
      <c r="A123" s="14">
        <f>$B123&amp;"|"&amp;$C123</f>
        <v/>
      </c>
      <c r="B123" s="21" t="inlineStr">
        <is>
          <t>oop</t>
        </is>
      </c>
      <c r="C123" s="21" t="inlineStr">
        <is>
          <t>ftr</t>
        </is>
      </c>
      <c r="D123" s="14">
        <f>INDEX(Mapping!$D$5:$D$20,MATCH($C123,SubKey,0))</f>
        <v/>
      </c>
      <c r="E123" s="14">
        <f>INDEX(Mapping!$C$30:$C$37,MATCH($B123,FuelKey,0))</f>
        <v/>
      </c>
      <c r="F123" s="14">
        <f>INDEX(Mapping!$D$30:$D$37,MATCH($B123,FuelKey,0))</f>
        <v/>
      </c>
      <c r="G123" s="14">
        <f>INDEX(Mapping!$E$30:$E$37,MATCH($B123,FuelKey,0))</f>
        <v/>
      </c>
      <c r="H123" s="14">
        <f>INDEX(Mapping!$F$5:$F$20,MATCH($C123,SubKey,0))</f>
        <v/>
      </c>
      <c r="I123" s="14">
        <f>$B123&amp;"."&amp;IF($G123="sub",$H123,"all")</f>
        <v/>
      </c>
      <c r="J123" s="14">
        <f>INDEX(Mapping!$E$5:$E$20,MATCH($C123,SubKey,0))</f>
        <v/>
      </c>
      <c r="K123" s="14">
        <f>INDEX(Mapping!$G$30:$G$37,MATCH($B123,FuelKey,0))</f>
        <v/>
      </c>
      <c r="L123" s="14">
        <f>INDEX(Mapping!$H$30:$H$37,MATCH($B123,FuelKey,0))</f>
        <v/>
      </c>
      <c r="M123" s="14">
        <f>INDEX(Mapping!$H$5:$H$20,MATCH($C123,SubKey,0))</f>
        <v/>
      </c>
      <c r="N123" s="14">
        <f>INDEX(Mapping!$E$50:$E$63,MATCH($I123,Mapping!$A$50:$A$63,0))</f>
        <v/>
      </c>
      <c r="O123" s="23">
        <f>INDEX(ElaVal,MATCH("inc|"&amp;$E123&amp;"|"&amp;$D123,ElaKey,0),MATCH(Settings!$C$6,ElaGroup,0))</f>
        <v/>
      </c>
      <c r="P123" s="23">
        <f>INDEX(ElaVal,MATCH("usg|"&amp;$E123&amp;"|"&amp;$D123,ElaKey,0),MATCH(Settings!$C$6,ElaGroup,0))</f>
        <v/>
      </c>
      <c r="Q123" s="23">
        <f>INDEX(ElaVal,MATCH("eff|"&amp;$E123&amp;"|"&amp;$D123,ElaKey,0),MATCH(Settings!$C$6,ElaGroup,0))</f>
        <v/>
      </c>
      <c r="R123" s="13">
        <f>INDEX(ElaVal,MATCH("aei|"&amp;$F123&amp;"|"&amp;$D123,ElaKey,0),MATCH(Settings!$C$6,ElaGroup,0))</f>
        <v/>
      </c>
      <c r="S123" s="16">
        <f>(1/(1+$R123))^(1+$P123)</f>
        <v/>
      </c>
      <c r="T123" s="23">
        <f>$Q123*(1+$P123)</f>
        <v/>
      </c>
      <c r="U123" s="14">
        <f>INDEX(Inputs_prices!$E$7:$E$18,MATCH($I123,Inputs_prices!$A$7:$A$18,0))</f>
        <v/>
      </c>
      <c r="V123" s="13">
        <f>INDEX(Inputs_prices!$R$7:$R$18,MATCH($I123,Inputs_prices!$A$7:$A$18,0))</f>
        <v/>
      </c>
      <c r="W123" s="16">
        <f>INDEX(EFVal,MATCH(Settings!$C$4&amp;"|"&amp;$B123&amp;"|"&amp;$J123,EFKey,0))</f>
        <v/>
      </c>
      <c r="X123" s="40">
        <f>INDEX(ConsVal,MATCH(Settings!$C$4&amp;"|"&amp;Settings!$C$7&amp;"|"&amp;$C123&amp;"|"&amp;$B123,ConsKey,0))</f>
        <v/>
      </c>
    </row>
    <row r="124">
      <c r="A124" s="14">
        <f>$B124&amp;"|"&amp;$C124</f>
        <v/>
      </c>
      <c r="B124" s="21" t="inlineStr">
        <is>
          <t>bio</t>
        </is>
      </c>
      <c r="C124" s="21" t="inlineStr">
        <is>
          <t>ftr</t>
        </is>
      </c>
      <c r="D124" s="14">
        <f>INDEX(Mapping!$D$5:$D$20,MATCH($C124,SubKey,0))</f>
        <v/>
      </c>
      <c r="E124" s="14">
        <f>INDEX(Mapping!$C$30:$C$37,MATCH($B124,FuelKey,0))</f>
        <v/>
      </c>
      <c r="F124" s="14">
        <f>INDEX(Mapping!$D$30:$D$37,MATCH($B124,FuelKey,0))</f>
        <v/>
      </c>
      <c r="G124" s="14">
        <f>INDEX(Mapping!$E$30:$E$37,MATCH($B124,FuelKey,0))</f>
        <v/>
      </c>
      <c r="H124" s="14">
        <f>INDEX(Mapping!$F$5:$F$20,MATCH($C124,SubKey,0))</f>
        <v/>
      </c>
      <c r="I124" s="14">
        <f>$B124&amp;"."&amp;IF($G124="sub",$H124,"all")</f>
        <v/>
      </c>
      <c r="J124" s="14">
        <f>INDEX(Mapping!$E$5:$E$20,MATCH($C124,SubKey,0))</f>
        <v/>
      </c>
      <c r="K124" s="14">
        <f>INDEX(Mapping!$G$30:$G$37,MATCH($B124,FuelKey,0))</f>
        <v/>
      </c>
      <c r="L124" s="14">
        <f>INDEX(Mapping!$H$30:$H$37,MATCH($B124,FuelKey,0))</f>
        <v/>
      </c>
      <c r="M124" s="14">
        <f>INDEX(Mapping!$H$5:$H$20,MATCH($C124,SubKey,0))</f>
        <v/>
      </c>
      <c r="N124" s="14">
        <f>INDEX(Mapping!$E$50:$E$63,MATCH($I124,Mapping!$A$50:$A$63,0))</f>
        <v/>
      </c>
      <c r="O124" s="23">
        <f>INDEX(ElaVal,MATCH("inc|"&amp;$E124&amp;"|"&amp;$D124,ElaKey,0),MATCH(Settings!$C$6,ElaGroup,0))</f>
        <v/>
      </c>
      <c r="P124" s="23">
        <f>INDEX(ElaVal,MATCH("usg|"&amp;$E124&amp;"|"&amp;$D124,ElaKey,0),MATCH(Settings!$C$6,ElaGroup,0))</f>
        <v/>
      </c>
      <c r="Q124" s="23">
        <f>INDEX(ElaVal,MATCH("eff|"&amp;$E124&amp;"|"&amp;$D124,ElaKey,0),MATCH(Settings!$C$6,ElaGroup,0))</f>
        <v/>
      </c>
      <c r="R124" s="13">
        <f>INDEX(ElaVal,MATCH("aei|"&amp;$F124&amp;"|"&amp;$D124,ElaKey,0),MATCH(Settings!$C$6,ElaGroup,0))</f>
        <v/>
      </c>
      <c r="S124" s="16">
        <f>(1/(1+$R124))^(1+$P124)</f>
        <v/>
      </c>
      <c r="T124" s="23">
        <f>$Q124*(1+$P124)</f>
        <v/>
      </c>
      <c r="U124" s="14">
        <f>INDEX(Inputs_prices!$E$7:$E$18,MATCH($I124,Inputs_prices!$A$7:$A$18,0))</f>
        <v/>
      </c>
      <c r="V124" s="13">
        <f>INDEX(Inputs_prices!$R$7:$R$18,MATCH($I124,Inputs_prices!$A$7:$A$18,0))</f>
        <v/>
      </c>
      <c r="W124" s="16">
        <f>INDEX(EFVal,MATCH(Settings!$C$4&amp;"|"&amp;$B124&amp;"|"&amp;$J124,EFKey,0))</f>
        <v/>
      </c>
      <c r="X124" s="40">
        <f>INDEX(ConsVal,MATCH(Settings!$C$4&amp;"|"&amp;Settings!$C$7&amp;"|"&amp;$C124&amp;"|"&amp;$B124,ConsKey,0))</f>
        <v/>
      </c>
    </row>
    <row r="125">
      <c r="A125" s="14">
        <f>$B125&amp;"|"&amp;$C125</f>
        <v/>
      </c>
      <c r="B125" s="21" t="inlineStr">
        <is>
          <t>coa</t>
        </is>
      </c>
      <c r="C125" s="21" t="inlineStr">
        <is>
          <t>oen</t>
        </is>
      </c>
      <c r="D125" s="14">
        <f>INDEX(Mapping!$D$5:$D$20,MATCH($C125,SubKey,0))</f>
        <v/>
      </c>
      <c r="E125" s="14">
        <f>INDEX(Mapping!$C$30:$C$37,MATCH($B125,FuelKey,0))</f>
        <v/>
      </c>
      <c r="F125" s="14">
        <f>INDEX(Mapping!$D$30:$D$37,MATCH($B125,FuelKey,0))</f>
        <v/>
      </c>
      <c r="G125" s="14">
        <f>INDEX(Mapping!$E$30:$E$37,MATCH($B125,FuelKey,0))</f>
        <v/>
      </c>
      <c r="H125" s="14">
        <f>INDEX(Mapping!$F$5:$F$20,MATCH($C125,SubKey,0))</f>
        <v/>
      </c>
      <c r="I125" s="14">
        <f>$B125&amp;"."&amp;IF($G125="sub",$H125,"all")</f>
        <v/>
      </c>
      <c r="J125" s="14">
        <f>INDEX(Mapping!$E$5:$E$20,MATCH($C125,SubKey,0))</f>
        <v/>
      </c>
      <c r="K125" s="14">
        <f>INDEX(Mapping!$G$30:$G$37,MATCH($B125,FuelKey,0))</f>
        <v/>
      </c>
      <c r="L125" s="14">
        <f>INDEX(Mapping!$H$30:$H$37,MATCH($B125,FuelKey,0))</f>
        <v/>
      </c>
      <c r="M125" s="14">
        <f>INDEX(Mapping!$H$5:$H$20,MATCH($C125,SubKey,0))</f>
        <v/>
      </c>
      <c r="N125" s="14">
        <f>INDEX(Mapping!$E$50:$E$63,MATCH($I125,Mapping!$A$50:$A$63,0))</f>
        <v/>
      </c>
      <c r="O125" s="23">
        <f>INDEX(ElaVal,MATCH("inc|"&amp;$E125&amp;"|"&amp;$D125,ElaKey,0),MATCH(Settings!$C$6,ElaGroup,0))</f>
        <v/>
      </c>
      <c r="P125" s="23">
        <f>INDEX(ElaVal,MATCH("usg|"&amp;$E125&amp;"|"&amp;$D125,ElaKey,0),MATCH(Settings!$C$6,ElaGroup,0))</f>
        <v/>
      </c>
      <c r="Q125" s="23">
        <f>INDEX(ElaVal,MATCH("eff|"&amp;$E125&amp;"|"&amp;$D125,ElaKey,0),MATCH(Settings!$C$6,ElaGroup,0))</f>
        <v/>
      </c>
      <c r="R125" s="13">
        <f>INDEX(ElaVal,MATCH("aei|"&amp;$F125&amp;"|"&amp;$D125,ElaKey,0),MATCH(Settings!$C$6,ElaGroup,0))</f>
        <v/>
      </c>
      <c r="S125" s="16">
        <f>(1/(1+$R125))^(1+$P125)</f>
        <v/>
      </c>
      <c r="T125" s="23">
        <f>$Q125*(1+$P125)</f>
        <v/>
      </c>
      <c r="U125" s="14">
        <f>INDEX(Inputs_prices!$E$7:$E$18,MATCH($I125,Inputs_prices!$A$7:$A$18,0))</f>
        <v/>
      </c>
      <c r="V125" s="13">
        <f>INDEX(Inputs_prices!$R$7:$R$18,MATCH($I125,Inputs_prices!$A$7:$A$18,0))</f>
        <v/>
      </c>
      <c r="W125" s="16">
        <f>INDEX(EFVal,MATCH(Settings!$C$4&amp;"|"&amp;$B125&amp;"|"&amp;$J125,EFKey,0))</f>
        <v/>
      </c>
      <c r="X125" s="40">
        <f>INDEX(ConsVal,MATCH(Settings!$C$4&amp;"|"&amp;Settings!$C$7&amp;"|"&amp;$C125&amp;"|"&amp;$B125,ConsKey,0))</f>
        <v/>
      </c>
    </row>
    <row r="126">
      <c r="A126" s="14">
        <f>$B126&amp;"|"&amp;$C126</f>
        <v/>
      </c>
      <c r="B126" s="21" t="inlineStr">
        <is>
          <t>nga</t>
        </is>
      </c>
      <c r="C126" s="21" t="inlineStr">
        <is>
          <t>oen</t>
        </is>
      </c>
      <c r="D126" s="14">
        <f>INDEX(Mapping!$D$5:$D$20,MATCH($C126,SubKey,0))</f>
        <v/>
      </c>
      <c r="E126" s="14">
        <f>INDEX(Mapping!$C$30:$C$37,MATCH($B126,FuelKey,0))</f>
        <v/>
      </c>
      <c r="F126" s="14">
        <f>INDEX(Mapping!$D$30:$D$37,MATCH($B126,FuelKey,0))</f>
        <v/>
      </c>
      <c r="G126" s="14">
        <f>INDEX(Mapping!$E$30:$E$37,MATCH($B126,FuelKey,0))</f>
        <v/>
      </c>
      <c r="H126" s="14">
        <f>INDEX(Mapping!$F$5:$F$20,MATCH($C126,SubKey,0))</f>
        <v/>
      </c>
      <c r="I126" s="14">
        <f>$B126&amp;"."&amp;IF($G126="sub",$H126,"all")</f>
        <v/>
      </c>
      <c r="J126" s="14">
        <f>INDEX(Mapping!$E$5:$E$20,MATCH($C126,SubKey,0))</f>
        <v/>
      </c>
      <c r="K126" s="14">
        <f>INDEX(Mapping!$G$30:$G$37,MATCH($B126,FuelKey,0))</f>
        <v/>
      </c>
      <c r="L126" s="14">
        <f>INDEX(Mapping!$H$30:$H$37,MATCH($B126,FuelKey,0))</f>
        <v/>
      </c>
      <c r="M126" s="14">
        <f>INDEX(Mapping!$H$5:$H$20,MATCH($C126,SubKey,0))</f>
        <v/>
      </c>
      <c r="N126" s="14">
        <f>INDEX(Mapping!$E$50:$E$63,MATCH($I126,Mapping!$A$50:$A$63,0))</f>
        <v/>
      </c>
      <c r="O126" s="23">
        <f>INDEX(ElaVal,MATCH("inc|"&amp;$E126&amp;"|"&amp;$D126,ElaKey,0),MATCH(Settings!$C$6,ElaGroup,0))</f>
        <v/>
      </c>
      <c r="P126" s="23">
        <f>INDEX(ElaVal,MATCH("usg|"&amp;$E126&amp;"|"&amp;$D126,ElaKey,0),MATCH(Settings!$C$6,ElaGroup,0))</f>
        <v/>
      </c>
      <c r="Q126" s="23">
        <f>INDEX(ElaVal,MATCH("eff|"&amp;$E126&amp;"|"&amp;$D126,ElaKey,0),MATCH(Settings!$C$6,ElaGroup,0))</f>
        <v/>
      </c>
      <c r="R126" s="13">
        <f>INDEX(ElaVal,MATCH("aei|"&amp;$F126&amp;"|"&amp;$D126,ElaKey,0),MATCH(Settings!$C$6,ElaGroup,0))</f>
        <v/>
      </c>
      <c r="S126" s="16">
        <f>(1/(1+$R126))^(1+$P126)</f>
        <v/>
      </c>
      <c r="T126" s="23">
        <f>$Q126*(1+$P126)</f>
        <v/>
      </c>
      <c r="U126" s="14">
        <f>INDEX(Inputs_prices!$E$7:$E$18,MATCH($I126,Inputs_prices!$A$7:$A$18,0))</f>
        <v/>
      </c>
      <c r="V126" s="13">
        <f>INDEX(Inputs_prices!$R$7:$R$18,MATCH($I126,Inputs_prices!$A$7:$A$18,0))</f>
        <v/>
      </c>
      <c r="W126" s="16">
        <f>INDEX(EFVal,MATCH(Settings!$C$4&amp;"|"&amp;$B126&amp;"|"&amp;$J126,EFKey,0))</f>
        <v/>
      </c>
      <c r="X126" s="40">
        <f>INDEX(ConsVal,MATCH(Settings!$C$4&amp;"|"&amp;Settings!$C$7&amp;"|"&amp;$C126&amp;"|"&amp;$B126,ConsKey,0))</f>
        <v/>
      </c>
    </row>
    <row r="127">
      <c r="A127" s="14">
        <f>$B127&amp;"|"&amp;$C127</f>
        <v/>
      </c>
      <c r="B127" s="21" t="inlineStr">
        <is>
          <t>gso</t>
        </is>
      </c>
      <c r="C127" s="21" t="inlineStr">
        <is>
          <t>oen</t>
        </is>
      </c>
      <c r="D127" s="14">
        <f>INDEX(Mapping!$D$5:$D$20,MATCH($C127,SubKey,0))</f>
        <v/>
      </c>
      <c r="E127" s="14">
        <f>INDEX(Mapping!$C$30:$C$37,MATCH($B127,FuelKey,0))</f>
        <v/>
      </c>
      <c r="F127" s="14">
        <f>INDEX(Mapping!$D$30:$D$37,MATCH($B127,FuelKey,0))</f>
        <v/>
      </c>
      <c r="G127" s="14">
        <f>INDEX(Mapping!$E$30:$E$37,MATCH($B127,FuelKey,0))</f>
        <v/>
      </c>
      <c r="H127" s="14">
        <f>INDEX(Mapping!$F$5:$F$20,MATCH($C127,SubKey,0))</f>
        <v/>
      </c>
      <c r="I127" s="14">
        <f>$B127&amp;"."&amp;IF($G127="sub",$H127,"all")</f>
        <v/>
      </c>
      <c r="J127" s="14">
        <f>INDEX(Mapping!$E$5:$E$20,MATCH($C127,SubKey,0))</f>
        <v/>
      </c>
      <c r="K127" s="14">
        <f>INDEX(Mapping!$G$30:$G$37,MATCH($B127,FuelKey,0))</f>
        <v/>
      </c>
      <c r="L127" s="14">
        <f>INDEX(Mapping!$H$30:$H$37,MATCH($B127,FuelKey,0))</f>
        <v/>
      </c>
      <c r="M127" s="14">
        <f>INDEX(Mapping!$H$5:$H$20,MATCH($C127,SubKey,0))</f>
        <v/>
      </c>
      <c r="N127" s="14">
        <f>INDEX(Mapping!$E$50:$E$63,MATCH($I127,Mapping!$A$50:$A$63,0))</f>
        <v/>
      </c>
      <c r="O127" s="23">
        <f>INDEX(ElaVal,MATCH("inc|"&amp;$E127&amp;"|"&amp;$D127,ElaKey,0),MATCH(Settings!$C$6,ElaGroup,0))</f>
        <v/>
      </c>
      <c r="P127" s="23">
        <f>INDEX(ElaVal,MATCH("usg|"&amp;$E127&amp;"|"&amp;$D127,ElaKey,0),MATCH(Settings!$C$6,ElaGroup,0))</f>
        <v/>
      </c>
      <c r="Q127" s="23">
        <f>INDEX(ElaVal,MATCH("eff|"&amp;$E127&amp;"|"&amp;$D127,ElaKey,0),MATCH(Settings!$C$6,ElaGroup,0))</f>
        <v/>
      </c>
      <c r="R127" s="13">
        <f>INDEX(ElaVal,MATCH("aei|"&amp;$F127&amp;"|"&amp;$D127,ElaKey,0),MATCH(Settings!$C$6,ElaGroup,0))</f>
        <v/>
      </c>
      <c r="S127" s="16">
        <f>(1/(1+$R127))^(1+$P127)</f>
        <v/>
      </c>
      <c r="T127" s="23">
        <f>$Q127*(1+$P127)</f>
        <v/>
      </c>
      <c r="U127" s="14">
        <f>INDEX(Inputs_prices!$E$7:$E$18,MATCH($I127,Inputs_prices!$A$7:$A$18,0))</f>
        <v/>
      </c>
      <c r="V127" s="13">
        <f>INDEX(Inputs_prices!$R$7:$R$18,MATCH($I127,Inputs_prices!$A$7:$A$18,0))</f>
        <v/>
      </c>
      <c r="W127" s="16">
        <f>INDEX(EFVal,MATCH(Settings!$C$4&amp;"|"&amp;$B127&amp;"|"&amp;$J127,EFKey,0))</f>
        <v/>
      </c>
      <c r="X127" s="40">
        <f>INDEX(ConsVal,MATCH(Settings!$C$4&amp;"|"&amp;Settings!$C$7&amp;"|"&amp;$C127&amp;"|"&amp;$B127,ConsKey,0))</f>
        <v/>
      </c>
    </row>
    <row r="128">
      <c r="A128" s="14">
        <f>$B128&amp;"|"&amp;$C128</f>
        <v/>
      </c>
      <c r="B128" s="21" t="inlineStr">
        <is>
          <t>die</t>
        </is>
      </c>
      <c r="C128" s="21" t="inlineStr">
        <is>
          <t>oen</t>
        </is>
      </c>
      <c r="D128" s="14">
        <f>INDEX(Mapping!$D$5:$D$20,MATCH($C128,SubKey,0))</f>
        <v/>
      </c>
      <c r="E128" s="14">
        <f>INDEX(Mapping!$C$30:$C$37,MATCH($B128,FuelKey,0))</f>
        <v/>
      </c>
      <c r="F128" s="14">
        <f>INDEX(Mapping!$D$30:$D$37,MATCH($B128,FuelKey,0))</f>
        <v/>
      </c>
      <c r="G128" s="14">
        <f>INDEX(Mapping!$E$30:$E$37,MATCH($B128,FuelKey,0))</f>
        <v/>
      </c>
      <c r="H128" s="14">
        <f>INDEX(Mapping!$F$5:$F$20,MATCH($C128,SubKey,0))</f>
        <v/>
      </c>
      <c r="I128" s="14">
        <f>$B128&amp;"."&amp;IF($G128="sub",$H128,"all")</f>
        <v/>
      </c>
      <c r="J128" s="14">
        <f>INDEX(Mapping!$E$5:$E$20,MATCH($C128,SubKey,0))</f>
        <v/>
      </c>
      <c r="K128" s="14">
        <f>INDEX(Mapping!$G$30:$G$37,MATCH($B128,FuelKey,0))</f>
        <v/>
      </c>
      <c r="L128" s="14">
        <f>INDEX(Mapping!$H$30:$H$37,MATCH($B128,FuelKey,0))</f>
        <v/>
      </c>
      <c r="M128" s="14">
        <f>INDEX(Mapping!$H$5:$H$20,MATCH($C128,SubKey,0))</f>
        <v/>
      </c>
      <c r="N128" s="14">
        <f>INDEX(Mapping!$E$50:$E$63,MATCH($I128,Mapping!$A$50:$A$63,0))</f>
        <v/>
      </c>
      <c r="O128" s="23">
        <f>INDEX(ElaVal,MATCH("inc|"&amp;$E128&amp;"|"&amp;$D128,ElaKey,0),MATCH(Settings!$C$6,ElaGroup,0))</f>
        <v/>
      </c>
      <c r="P128" s="23">
        <f>INDEX(ElaVal,MATCH("usg|"&amp;$E128&amp;"|"&amp;$D128,ElaKey,0),MATCH(Settings!$C$6,ElaGroup,0))</f>
        <v/>
      </c>
      <c r="Q128" s="23">
        <f>INDEX(ElaVal,MATCH("eff|"&amp;$E128&amp;"|"&amp;$D128,ElaKey,0),MATCH(Settings!$C$6,ElaGroup,0))</f>
        <v/>
      </c>
      <c r="R128" s="13">
        <f>INDEX(ElaVal,MATCH("aei|"&amp;$F128&amp;"|"&amp;$D128,ElaKey,0),MATCH(Settings!$C$6,ElaGroup,0))</f>
        <v/>
      </c>
      <c r="S128" s="16">
        <f>(1/(1+$R128))^(1+$P128)</f>
        <v/>
      </c>
      <c r="T128" s="23">
        <f>$Q128*(1+$P128)</f>
        <v/>
      </c>
      <c r="U128" s="14">
        <f>INDEX(Inputs_prices!$E$7:$E$18,MATCH($I128,Inputs_prices!$A$7:$A$18,0))</f>
        <v/>
      </c>
      <c r="V128" s="13">
        <f>INDEX(Inputs_prices!$R$7:$R$18,MATCH($I128,Inputs_prices!$A$7:$A$18,0))</f>
        <v/>
      </c>
      <c r="W128" s="16">
        <f>INDEX(EFVal,MATCH(Settings!$C$4&amp;"|"&amp;$B128&amp;"|"&amp;$J128,EFKey,0))</f>
        <v/>
      </c>
      <c r="X128" s="40">
        <f>INDEX(ConsVal,MATCH(Settings!$C$4&amp;"|"&amp;Settings!$C$7&amp;"|"&amp;$C128&amp;"|"&amp;$B128,ConsKey,0))</f>
        <v/>
      </c>
    </row>
    <row r="129">
      <c r="A129" s="14">
        <f>$B129&amp;"|"&amp;$C129</f>
        <v/>
      </c>
      <c r="B129" s="21" t="inlineStr">
        <is>
          <t>lpg</t>
        </is>
      </c>
      <c r="C129" s="21" t="inlineStr">
        <is>
          <t>oen</t>
        </is>
      </c>
      <c r="D129" s="14">
        <f>INDEX(Mapping!$D$5:$D$20,MATCH($C129,SubKey,0))</f>
        <v/>
      </c>
      <c r="E129" s="14">
        <f>INDEX(Mapping!$C$30:$C$37,MATCH($B129,FuelKey,0))</f>
        <v/>
      </c>
      <c r="F129" s="14">
        <f>INDEX(Mapping!$D$30:$D$37,MATCH($B129,FuelKey,0))</f>
        <v/>
      </c>
      <c r="G129" s="14">
        <f>INDEX(Mapping!$E$30:$E$37,MATCH($B129,FuelKey,0))</f>
        <v/>
      </c>
      <c r="H129" s="14">
        <f>INDEX(Mapping!$F$5:$F$20,MATCH($C129,SubKey,0))</f>
        <v/>
      </c>
      <c r="I129" s="14">
        <f>$B129&amp;"."&amp;IF($G129="sub",$H129,"all")</f>
        <v/>
      </c>
      <c r="J129" s="14">
        <f>INDEX(Mapping!$E$5:$E$20,MATCH($C129,SubKey,0))</f>
        <v/>
      </c>
      <c r="K129" s="14">
        <f>INDEX(Mapping!$G$30:$G$37,MATCH($B129,FuelKey,0))</f>
        <v/>
      </c>
      <c r="L129" s="14">
        <f>INDEX(Mapping!$H$30:$H$37,MATCH($B129,FuelKey,0))</f>
        <v/>
      </c>
      <c r="M129" s="14">
        <f>INDEX(Mapping!$H$5:$H$20,MATCH($C129,SubKey,0))</f>
        <v/>
      </c>
      <c r="N129" s="14">
        <f>INDEX(Mapping!$E$50:$E$63,MATCH($I129,Mapping!$A$50:$A$63,0))</f>
        <v/>
      </c>
      <c r="O129" s="23">
        <f>INDEX(ElaVal,MATCH("inc|"&amp;$E129&amp;"|"&amp;$D129,ElaKey,0),MATCH(Settings!$C$6,ElaGroup,0))</f>
        <v/>
      </c>
      <c r="P129" s="23">
        <f>INDEX(ElaVal,MATCH("usg|"&amp;$E129&amp;"|"&amp;$D129,ElaKey,0),MATCH(Settings!$C$6,ElaGroup,0))</f>
        <v/>
      </c>
      <c r="Q129" s="23">
        <f>INDEX(ElaVal,MATCH("eff|"&amp;$E129&amp;"|"&amp;$D129,ElaKey,0),MATCH(Settings!$C$6,ElaGroup,0))</f>
        <v/>
      </c>
      <c r="R129" s="13">
        <f>INDEX(ElaVal,MATCH("aei|"&amp;$F129&amp;"|"&amp;$D129,ElaKey,0),MATCH(Settings!$C$6,ElaGroup,0))</f>
        <v/>
      </c>
      <c r="S129" s="16">
        <f>(1/(1+$R129))^(1+$P129)</f>
        <v/>
      </c>
      <c r="T129" s="23">
        <f>$Q129*(1+$P129)</f>
        <v/>
      </c>
      <c r="U129" s="14">
        <f>INDEX(Inputs_prices!$E$7:$E$18,MATCH($I129,Inputs_prices!$A$7:$A$18,0))</f>
        <v/>
      </c>
      <c r="V129" s="13">
        <f>INDEX(Inputs_prices!$R$7:$R$18,MATCH($I129,Inputs_prices!$A$7:$A$18,0))</f>
        <v/>
      </c>
      <c r="W129" s="16">
        <f>INDEX(EFVal,MATCH(Settings!$C$4&amp;"|"&amp;$B129&amp;"|"&amp;$J129,EFKey,0))</f>
        <v/>
      </c>
      <c r="X129" s="40">
        <f>INDEX(ConsVal,MATCH(Settings!$C$4&amp;"|"&amp;Settings!$C$7&amp;"|"&amp;$C129&amp;"|"&amp;$B129,ConsKey,0))</f>
        <v/>
      </c>
    </row>
    <row r="130">
      <c r="A130" s="14">
        <f>$B130&amp;"|"&amp;$C130</f>
        <v/>
      </c>
      <c r="B130" s="21" t="inlineStr">
        <is>
          <t>ker</t>
        </is>
      </c>
      <c r="C130" s="21" t="inlineStr">
        <is>
          <t>oen</t>
        </is>
      </c>
      <c r="D130" s="14">
        <f>INDEX(Mapping!$D$5:$D$20,MATCH($C130,SubKey,0))</f>
        <v/>
      </c>
      <c r="E130" s="14">
        <f>INDEX(Mapping!$C$30:$C$37,MATCH($B130,FuelKey,0))</f>
        <v/>
      </c>
      <c r="F130" s="14">
        <f>INDEX(Mapping!$D$30:$D$37,MATCH($B130,FuelKey,0))</f>
        <v/>
      </c>
      <c r="G130" s="14">
        <f>INDEX(Mapping!$E$30:$E$37,MATCH($B130,FuelKey,0))</f>
        <v/>
      </c>
      <c r="H130" s="14">
        <f>INDEX(Mapping!$F$5:$F$20,MATCH($C130,SubKey,0))</f>
        <v/>
      </c>
      <c r="I130" s="14">
        <f>$B130&amp;"."&amp;IF($G130="sub",$H130,"all")</f>
        <v/>
      </c>
      <c r="J130" s="14">
        <f>INDEX(Mapping!$E$5:$E$20,MATCH($C130,SubKey,0))</f>
        <v/>
      </c>
      <c r="K130" s="14">
        <f>INDEX(Mapping!$G$30:$G$37,MATCH($B130,FuelKey,0))</f>
        <v/>
      </c>
      <c r="L130" s="14">
        <f>INDEX(Mapping!$H$30:$H$37,MATCH($B130,FuelKey,0))</f>
        <v/>
      </c>
      <c r="M130" s="14">
        <f>INDEX(Mapping!$H$5:$H$20,MATCH($C130,SubKey,0))</f>
        <v/>
      </c>
      <c r="N130" s="14">
        <f>INDEX(Mapping!$E$50:$E$63,MATCH($I130,Mapping!$A$50:$A$63,0))</f>
        <v/>
      </c>
      <c r="O130" s="23">
        <f>INDEX(ElaVal,MATCH("inc|"&amp;$E130&amp;"|"&amp;$D130,ElaKey,0),MATCH(Settings!$C$6,ElaGroup,0))</f>
        <v/>
      </c>
      <c r="P130" s="23">
        <f>INDEX(ElaVal,MATCH("usg|"&amp;$E130&amp;"|"&amp;$D130,ElaKey,0),MATCH(Settings!$C$6,ElaGroup,0))</f>
        <v/>
      </c>
      <c r="Q130" s="23">
        <f>INDEX(ElaVal,MATCH("eff|"&amp;$E130&amp;"|"&amp;$D130,ElaKey,0),MATCH(Settings!$C$6,ElaGroup,0))</f>
        <v/>
      </c>
      <c r="R130" s="13">
        <f>INDEX(ElaVal,MATCH("aei|"&amp;$F130&amp;"|"&amp;$D130,ElaKey,0),MATCH(Settings!$C$6,ElaGroup,0))</f>
        <v/>
      </c>
      <c r="S130" s="16">
        <f>(1/(1+$R130))^(1+$P130)</f>
        <v/>
      </c>
      <c r="T130" s="23">
        <f>$Q130*(1+$P130)</f>
        <v/>
      </c>
      <c r="U130" s="14">
        <f>INDEX(Inputs_prices!$E$7:$E$18,MATCH($I130,Inputs_prices!$A$7:$A$18,0))</f>
        <v/>
      </c>
      <c r="V130" s="13">
        <f>INDEX(Inputs_prices!$R$7:$R$18,MATCH($I130,Inputs_prices!$A$7:$A$18,0))</f>
        <v/>
      </c>
      <c r="W130" s="16">
        <f>INDEX(EFVal,MATCH(Settings!$C$4&amp;"|"&amp;$B130&amp;"|"&amp;$J130,EFKey,0))</f>
        <v/>
      </c>
      <c r="X130" s="40">
        <f>INDEX(ConsVal,MATCH(Settings!$C$4&amp;"|"&amp;Settings!$C$7&amp;"|"&amp;$C130&amp;"|"&amp;$B130,ConsKey,0))</f>
        <v/>
      </c>
    </row>
    <row r="131">
      <c r="A131" s="14">
        <f>$B131&amp;"|"&amp;$C131</f>
        <v/>
      </c>
      <c r="B131" s="21" t="inlineStr">
        <is>
          <t>oop</t>
        </is>
      </c>
      <c r="C131" s="21" t="inlineStr">
        <is>
          <t>oen</t>
        </is>
      </c>
      <c r="D131" s="14">
        <f>INDEX(Mapping!$D$5:$D$20,MATCH($C131,SubKey,0))</f>
        <v/>
      </c>
      <c r="E131" s="14">
        <f>INDEX(Mapping!$C$30:$C$37,MATCH($B131,FuelKey,0))</f>
        <v/>
      </c>
      <c r="F131" s="14">
        <f>INDEX(Mapping!$D$30:$D$37,MATCH($B131,FuelKey,0))</f>
        <v/>
      </c>
      <c r="G131" s="14">
        <f>INDEX(Mapping!$E$30:$E$37,MATCH($B131,FuelKey,0))</f>
        <v/>
      </c>
      <c r="H131" s="14">
        <f>INDEX(Mapping!$F$5:$F$20,MATCH($C131,SubKey,0))</f>
        <v/>
      </c>
      <c r="I131" s="14">
        <f>$B131&amp;"."&amp;IF($G131="sub",$H131,"all")</f>
        <v/>
      </c>
      <c r="J131" s="14">
        <f>INDEX(Mapping!$E$5:$E$20,MATCH($C131,SubKey,0))</f>
        <v/>
      </c>
      <c r="K131" s="14">
        <f>INDEX(Mapping!$G$30:$G$37,MATCH($B131,FuelKey,0))</f>
        <v/>
      </c>
      <c r="L131" s="14">
        <f>INDEX(Mapping!$H$30:$H$37,MATCH($B131,FuelKey,0))</f>
        <v/>
      </c>
      <c r="M131" s="14">
        <f>INDEX(Mapping!$H$5:$H$20,MATCH($C131,SubKey,0))</f>
        <v/>
      </c>
      <c r="N131" s="14">
        <f>INDEX(Mapping!$E$50:$E$63,MATCH($I131,Mapping!$A$50:$A$63,0))</f>
        <v/>
      </c>
      <c r="O131" s="23">
        <f>INDEX(ElaVal,MATCH("inc|"&amp;$E131&amp;"|"&amp;$D131,ElaKey,0),MATCH(Settings!$C$6,ElaGroup,0))</f>
        <v/>
      </c>
      <c r="P131" s="23">
        <f>INDEX(ElaVal,MATCH("usg|"&amp;$E131&amp;"|"&amp;$D131,ElaKey,0),MATCH(Settings!$C$6,ElaGroup,0))</f>
        <v/>
      </c>
      <c r="Q131" s="23">
        <f>INDEX(ElaVal,MATCH("eff|"&amp;$E131&amp;"|"&amp;$D131,ElaKey,0),MATCH(Settings!$C$6,ElaGroup,0))</f>
        <v/>
      </c>
      <c r="R131" s="13">
        <f>INDEX(ElaVal,MATCH("aei|"&amp;$F131&amp;"|"&amp;$D131,ElaKey,0),MATCH(Settings!$C$6,ElaGroup,0))</f>
        <v/>
      </c>
      <c r="S131" s="16">
        <f>(1/(1+$R131))^(1+$P131)</f>
        <v/>
      </c>
      <c r="T131" s="23">
        <f>$Q131*(1+$P131)</f>
        <v/>
      </c>
      <c r="U131" s="14">
        <f>INDEX(Inputs_prices!$E$7:$E$18,MATCH($I131,Inputs_prices!$A$7:$A$18,0))</f>
        <v/>
      </c>
      <c r="V131" s="13">
        <f>INDEX(Inputs_prices!$R$7:$R$18,MATCH($I131,Inputs_prices!$A$7:$A$18,0))</f>
        <v/>
      </c>
      <c r="W131" s="16">
        <f>INDEX(EFVal,MATCH(Settings!$C$4&amp;"|"&amp;$B131&amp;"|"&amp;$J131,EFKey,0))</f>
        <v/>
      </c>
      <c r="X131" s="40">
        <f>INDEX(ConsVal,MATCH(Settings!$C$4&amp;"|"&amp;Settings!$C$7&amp;"|"&amp;$C131&amp;"|"&amp;$B131,ConsKey,0))</f>
        <v/>
      </c>
    </row>
    <row r="132">
      <c r="A132" s="14">
        <f>$B132&amp;"|"&amp;$C132</f>
        <v/>
      </c>
      <c r="B132" s="21" t="inlineStr">
        <is>
          <t>bio</t>
        </is>
      </c>
      <c r="C132" s="21" t="inlineStr">
        <is>
          <t>oen</t>
        </is>
      </c>
      <c r="D132" s="14">
        <f>INDEX(Mapping!$D$5:$D$20,MATCH($C132,SubKey,0))</f>
        <v/>
      </c>
      <c r="E132" s="14">
        <f>INDEX(Mapping!$C$30:$C$37,MATCH($B132,FuelKey,0))</f>
        <v/>
      </c>
      <c r="F132" s="14">
        <f>INDEX(Mapping!$D$30:$D$37,MATCH($B132,FuelKey,0))</f>
        <v/>
      </c>
      <c r="G132" s="14">
        <f>INDEX(Mapping!$E$30:$E$37,MATCH($B132,FuelKey,0))</f>
        <v/>
      </c>
      <c r="H132" s="14">
        <f>INDEX(Mapping!$F$5:$F$20,MATCH($C132,SubKey,0))</f>
        <v/>
      </c>
      <c r="I132" s="14">
        <f>$B132&amp;"."&amp;IF($G132="sub",$H132,"all")</f>
        <v/>
      </c>
      <c r="J132" s="14">
        <f>INDEX(Mapping!$E$5:$E$20,MATCH($C132,SubKey,0))</f>
        <v/>
      </c>
      <c r="K132" s="14">
        <f>INDEX(Mapping!$G$30:$G$37,MATCH($B132,FuelKey,0))</f>
        <v/>
      </c>
      <c r="L132" s="14">
        <f>INDEX(Mapping!$H$30:$H$37,MATCH($B132,FuelKey,0))</f>
        <v/>
      </c>
      <c r="M132" s="14">
        <f>INDEX(Mapping!$H$5:$H$20,MATCH($C132,SubKey,0))</f>
        <v/>
      </c>
      <c r="N132" s="14">
        <f>INDEX(Mapping!$E$50:$E$63,MATCH($I132,Mapping!$A$50:$A$63,0))</f>
        <v/>
      </c>
      <c r="O132" s="23">
        <f>INDEX(ElaVal,MATCH("inc|"&amp;$E132&amp;"|"&amp;$D132,ElaKey,0),MATCH(Settings!$C$6,ElaGroup,0))</f>
        <v/>
      </c>
      <c r="P132" s="23">
        <f>INDEX(ElaVal,MATCH("usg|"&amp;$E132&amp;"|"&amp;$D132,ElaKey,0),MATCH(Settings!$C$6,ElaGroup,0))</f>
        <v/>
      </c>
      <c r="Q132" s="23">
        <f>INDEX(ElaVal,MATCH("eff|"&amp;$E132&amp;"|"&amp;$D132,ElaKey,0),MATCH(Settings!$C$6,ElaGroup,0))</f>
        <v/>
      </c>
      <c r="R132" s="13">
        <f>INDEX(ElaVal,MATCH("aei|"&amp;$F132&amp;"|"&amp;$D132,ElaKey,0),MATCH(Settings!$C$6,ElaGroup,0))</f>
        <v/>
      </c>
      <c r="S132" s="16">
        <f>(1/(1+$R132))^(1+$P132)</f>
        <v/>
      </c>
      <c r="T132" s="23">
        <f>$Q132*(1+$P132)</f>
        <v/>
      </c>
      <c r="U132" s="14">
        <f>INDEX(Inputs_prices!$E$7:$E$18,MATCH($I132,Inputs_prices!$A$7:$A$18,0))</f>
        <v/>
      </c>
      <c r="V132" s="13">
        <f>INDEX(Inputs_prices!$R$7:$R$18,MATCH($I132,Inputs_prices!$A$7:$A$18,0))</f>
        <v/>
      </c>
      <c r="W132" s="16">
        <f>INDEX(EFVal,MATCH(Settings!$C$4&amp;"|"&amp;$B132&amp;"|"&amp;$J132,EFKey,0))</f>
        <v/>
      </c>
      <c r="X132" s="40">
        <f>INDEX(ConsVal,MATCH(Settings!$C$4&amp;"|"&amp;Settings!$C$7&amp;"|"&amp;$C132&amp;"|"&amp;$B132,ConsKey,0))</f>
        <v/>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Z25"/>
  <sheetViews>
    <sheetView tabSelected="0" workbookViewId="0">
      <pane xSplit="2" ySplit="6" topLeftCell="C7"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 width="11" customWidth="1" min="50" max="50"/>
    <col width="11" customWidth="1" min="51" max="51"/>
    <col width="11" customWidth="1" min="52" max="52"/>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1" t="inlineStr">
        <is>
          <t>Prices_dom row of the column year -&gt;</t>
        </is>
      </c>
      <c r="U3" s="10">
        <f>MATCH(Settings!$C$4&amp;U$6,PDomKey,0)</f>
        <v/>
      </c>
      <c r="V3" s="10">
        <f>MATCH(Settings!$C$4&amp;V$6,PDomKey,0)</f>
        <v/>
      </c>
      <c r="W3" s="10">
        <f>MATCH(Settings!$C$4&amp;W$6,PDomKey,0)</f>
        <v/>
      </c>
      <c r="X3" s="10">
        <f>MATCH(Settings!$C$4&amp;X$6,PDomKey,0)</f>
        <v/>
      </c>
      <c r="Y3" s="10">
        <f>MATCH(Settings!$C$4&amp;Y$6,PDomKey,0)</f>
        <v/>
      </c>
      <c r="Z3" s="10">
        <f>MATCH(Settings!$C$4&amp;Z$6,PDomKey,0)</f>
        <v/>
      </c>
      <c r="AA3" s="10">
        <f>MATCH(Settings!$C$4&amp;AA$6,PDomKey,0)</f>
        <v/>
      </c>
      <c r="AB3" s="10">
        <f>MATCH(Settings!$C$4&amp;AB$6,PDomKey,0)</f>
        <v/>
      </c>
      <c r="AC3" s="10">
        <f>MATCH(Settings!$C$4&amp;AC$6,PDomKey,0)</f>
        <v/>
      </c>
      <c r="AD3" s="10">
        <f>MATCH(Settings!$C$4&amp;AD$6,PDomKey,0)</f>
        <v/>
      </c>
      <c r="AE3" s="10">
        <f>MATCH(Settings!$C$4&amp;AE$6,PDomKey,0)</f>
        <v/>
      </c>
      <c r="AF3" s="10">
        <f>MATCH(Settings!$C$4&amp;AF$6,PDomKey,0)</f>
        <v/>
      </c>
      <c r="AG3" s="10">
        <f>MATCH(Settings!$C$4&amp;AG$6,PDomKey,0)</f>
        <v/>
      </c>
      <c r="AH3" s="10">
        <f>MATCH(Settings!$C$4&amp;AH$6,PDomKey,0)</f>
        <v/>
      </c>
      <c r="AI3" s="10">
        <f>MATCH(Settings!$C$4&amp;AI$6,PDomKey,0)</f>
        <v/>
      </c>
      <c r="AJ3" s="10">
        <f>MATCH(Settings!$C$4&amp;AJ$6,PDomKey,0)</f>
        <v/>
      </c>
      <c r="AK3" s="10">
        <f>MATCH(Settings!$C$4&amp;AK$6,PDomKey,0)</f>
        <v/>
      </c>
      <c r="AL3" s="10">
        <f>MATCH(Settings!$C$4&amp;AL$6,PDomKey,0)</f>
        <v/>
      </c>
      <c r="AM3" s="10">
        <f>MATCH(Settings!$C$4&amp;AM$6,PDomKey,0)</f>
        <v/>
      </c>
      <c r="AN3" s="10">
        <f>MATCH(Settings!$C$4&amp;AN$6,PDomKey,0)</f>
        <v/>
      </c>
      <c r="AO3" s="10">
        <f>MATCH(Settings!$C$4&amp;AO$6,PDomKey,0)</f>
        <v/>
      </c>
      <c r="AP3" s="10">
        <f>MATCH(Settings!$C$4&amp;AP$6,PDomKey,0)</f>
        <v/>
      </c>
      <c r="AQ3" s="10">
        <f>MATCH(Settings!$C$4&amp;AQ$6,PDomKey,0)</f>
        <v/>
      </c>
      <c r="AR3" s="10">
        <f>MATCH(Settings!$C$4&amp;AR$6,PDomKey,0)</f>
        <v/>
      </c>
      <c r="AS3" s="10">
        <f>MATCH(Settings!$C$4&amp;AS$6,PDomKey,0)</f>
        <v/>
      </c>
      <c r="AT3" s="10">
        <f>MATCH(Settings!$C$4&amp;AT$6,PDomKey,0)</f>
        <v/>
      </c>
      <c r="AU3" s="10">
        <f>MATCH(Settings!$C$4&amp;AU$6,PDomKey,0)</f>
        <v/>
      </c>
      <c r="AV3" s="10">
        <f>MATCH(Settings!$C$4&amp;AV$6,PDomKey,0)</f>
        <v/>
      </c>
      <c r="AW3" s="10">
        <f>MATCH(Settings!$C$4&amp;AW$6,PDomKey,0)</f>
        <v/>
      </c>
      <c r="AX3" s="10">
        <f>MATCH(Settings!$C$4&amp;AX$6,PDomKey,0)</f>
        <v/>
      </c>
      <c r="AY3" s="10">
        <f>MATCH(Settings!$C$4&amp;AY$6,PDomKey,0)</f>
        <v/>
      </c>
      <c r="AZ3" s="10">
        <f>MATCH(Settings!$C$4&amp;AZ$6,PDomKey,0)</f>
        <v/>
      </c>
    </row>
    <row r="4">
      <c r="A4" s="1" t="inlineStr">
        <is>
          <t>CPI index of the column year (ResultsYear = 1) -&gt;</t>
        </is>
      </c>
      <c r="U4" s="16">
        <f>CPIRes/INDEX(WEOVal,MATCH("USA|pcpi",WEOKey,0),MATCH(U$6,WEOYear,0))</f>
        <v/>
      </c>
      <c r="V4" s="16">
        <f>CPIRes/INDEX(WEOVal,MATCH("USA|pcpi",WEOKey,0),MATCH(V$6,WEOYear,0))</f>
        <v/>
      </c>
      <c r="W4" s="16">
        <f>CPIRes/INDEX(WEOVal,MATCH("USA|pcpi",WEOKey,0),MATCH(W$6,WEOYear,0))</f>
        <v/>
      </c>
      <c r="X4" s="16">
        <f>CPIRes/INDEX(WEOVal,MATCH("USA|pcpi",WEOKey,0),MATCH(X$6,WEOYear,0))</f>
        <v/>
      </c>
      <c r="Y4" s="16">
        <f>CPIRes/INDEX(WEOVal,MATCH("USA|pcpi",WEOKey,0),MATCH(Y$6,WEOYear,0))</f>
        <v/>
      </c>
      <c r="Z4" s="16">
        <f>CPIRes/INDEX(WEOVal,MATCH("USA|pcpi",WEOKey,0),MATCH(Z$6,WEOYear,0))</f>
        <v/>
      </c>
      <c r="AA4" s="16">
        <f>CPIRes/INDEX(WEOVal,MATCH("USA|pcpi",WEOKey,0),MATCH(AA$6,WEOYear,0))</f>
        <v/>
      </c>
      <c r="AB4" s="16">
        <f>CPIRes/INDEX(WEOVal,MATCH("USA|pcpi",WEOKey,0),MATCH(AB$6,WEOYear,0))</f>
        <v/>
      </c>
      <c r="AC4" s="16">
        <f>CPIRes/INDEX(WEOVal,MATCH("USA|pcpi",WEOKey,0),MATCH(AC$6,WEOYear,0))</f>
        <v/>
      </c>
      <c r="AD4" s="16">
        <f>CPIRes/INDEX(WEOVal,MATCH("USA|pcpi",WEOKey,0),MATCH(AD$6,WEOYear,0))</f>
        <v/>
      </c>
      <c r="AE4" s="16">
        <f>CPIRes/INDEX(WEOVal,MATCH("USA|pcpi",WEOKey,0),MATCH(AE$6,WEOYear,0))</f>
        <v/>
      </c>
      <c r="AF4" s="16">
        <f>CPIRes/INDEX(WEOVal,MATCH("USA|pcpi",WEOKey,0),MATCH(AF$6,WEOYear,0))</f>
        <v/>
      </c>
      <c r="AG4" s="16">
        <f>CPIRes/INDEX(WEOVal,MATCH("USA|pcpi",WEOKey,0),MATCH(AG$6,WEOYear,0))</f>
        <v/>
      </c>
      <c r="AH4" s="16">
        <f>CPIRes/INDEX(WEOVal,MATCH("USA|pcpi",WEOKey,0),MATCH(AH$6,WEOYear,0))</f>
        <v/>
      </c>
      <c r="AI4" s="16">
        <f>CPIRes/INDEX(WEOVal,MATCH("USA|pcpi",WEOKey,0),MATCH(AI$6,WEOYear,0))</f>
        <v/>
      </c>
      <c r="AJ4" s="16">
        <f>CPIRes/INDEX(WEOVal,MATCH("USA|pcpi",WEOKey,0),MATCH(AJ$6,WEOYear,0))</f>
        <v/>
      </c>
      <c r="AK4" s="16">
        <f>CPIRes/INDEX(WEOVal,MATCH("USA|pcpi",WEOKey,0),MATCH(AK$6,WEOYear,0))</f>
        <v/>
      </c>
      <c r="AL4" s="16">
        <f>CPIRes/INDEX(WEOVal,MATCH("USA|pcpi",WEOKey,0),MATCH(AL$6,WEOYear,0))</f>
        <v/>
      </c>
      <c r="AM4" s="16">
        <f>CPIRes/INDEX(WEOVal,MATCH("USA|pcpi",WEOKey,0),MATCH(AM$6,WEOYear,0))</f>
        <v/>
      </c>
      <c r="AN4" s="16">
        <f>CPIRes/INDEX(WEOVal,MATCH("USA|pcpi",WEOKey,0),MATCH(AN$6,WEOYear,0))</f>
        <v/>
      </c>
      <c r="AO4" s="16">
        <f>CPIRes/INDEX(WEOVal,MATCH("USA|pcpi",WEOKey,0),MATCH(AO$6,WEOYear,0))</f>
        <v/>
      </c>
      <c r="AP4" s="16">
        <f>CPIRes/INDEX(WEOVal,MATCH("USA|pcpi",WEOKey,0),MATCH(AP$6,WEOYear,0))</f>
        <v/>
      </c>
      <c r="AQ4" s="16">
        <f>CPIRes/INDEX(WEOVal,MATCH("USA|pcpi",WEOKey,0),MATCH(AQ$6,WEOYear,0))</f>
        <v/>
      </c>
      <c r="AR4" s="16">
        <f>CPIRes/INDEX(WEOVal,MATCH("USA|pcpi",WEOKey,0),MATCH(AR$6,WEOYear,0))</f>
        <v/>
      </c>
      <c r="AS4" s="16">
        <f>CPIRes/INDEX(WEOVal,MATCH("USA|pcpi",WEOKey,0),MATCH(AS$6,WEOYear,0))</f>
        <v/>
      </c>
      <c r="AT4" s="16">
        <f>CPIRes/INDEX(WEOVal,MATCH("USA|pcpi",WEOKey,0),MATCH(AT$6,WEOYear,0))</f>
        <v/>
      </c>
      <c r="AU4" s="16">
        <f>CPIRes/INDEX(WEOVal,MATCH("USA|pcpi",WEOKey,0),MATCH(AU$6,WEOYear,0))</f>
        <v/>
      </c>
      <c r="AV4" s="16">
        <f>CPIRes/INDEX(WEOVal,MATCH("USA|pcpi",WEOKey,0),MATCH(AV$6,WEOYear,0))</f>
        <v/>
      </c>
      <c r="AW4" s="16">
        <f>CPIRes/INDEX(WEOVal,MATCH("USA|pcpi",WEOKey,0),MATCH(AW$6,WEOYear,0))</f>
        <v/>
      </c>
      <c r="AX4" s="16">
        <f>CPIRes/INDEX(WEOVal,MATCH("USA|pcpi",WEOKey,0),MATCH(AX$6,WEOYear,0))</f>
        <v/>
      </c>
      <c r="AY4" s="16">
        <f>CPIRes/INDEX(WEOVal,MATCH("USA|pcpi",WEOKey,0),MATCH(AY$6,WEOYear,0))</f>
        <v/>
      </c>
      <c r="AZ4" s="16">
        <f>CPIRes/INDEX(WEOVal,MATCH("USA|pcpi",WEOKey,0),MATCH(AZ$6,WEOYear,0))</f>
        <v/>
      </c>
    </row>
    <row r="5">
      <c r="A5" s="1" t="inlineStr">
        <is>
          <t>General VAT rate VAT_WEO of the column year (blank = 0) -&gt;</t>
        </is>
      </c>
      <c r="U5" s="13">
        <f>IFERROR(INDEX(PDomVal,U$3,MATCH("VAT_WEO",PDomHdr,0))+0,0)</f>
        <v/>
      </c>
      <c r="V5" s="13">
        <f>IFERROR(INDEX(PDomVal,V$3,MATCH("VAT_WEO",PDomHdr,0))+0,0)</f>
        <v/>
      </c>
      <c r="W5" s="13">
        <f>IFERROR(INDEX(PDomVal,W$3,MATCH("VAT_WEO",PDomHdr,0))+0,0)</f>
        <v/>
      </c>
      <c r="X5" s="13">
        <f>IFERROR(INDEX(PDomVal,X$3,MATCH("VAT_WEO",PDomHdr,0))+0,0)</f>
        <v/>
      </c>
      <c r="Y5" s="13">
        <f>IFERROR(INDEX(PDomVal,Y$3,MATCH("VAT_WEO",PDomHdr,0))+0,0)</f>
        <v/>
      </c>
      <c r="Z5" s="13">
        <f>IFERROR(INDEX(PDomVal,Z$3,MATCH("VAT_WEO",PDomHdr,0))+0,0)</f>
        <v/>
      </c>
      <c r="AA5" s="13">
        <f>IFERROR(INDEX(PDomVal,AA$3,MATCH("VAT_WEO",PDomHdr,0))+0,0)</f>
        <v/>
      </c>
      <c r="AB5" s="13">
        <f>IFERROR(INDEX(PDomVal,AB$3,MATCH("VAT_WEO",PDomHdr,0))+0,0)</f>
        <v/>
      </c>
      <c r="AC5" s="13">
        <f>IFERROR(INDEX(PDomVal,AC$3,MATCH("VAT_WEO",PDomHdr,0))+0,0)</f>
        <v/>
      </c>
      <c r="AD5" s="13">
        <f>IFERROR(INDEX(PDomVal,AD$3,MATCH("VAT_WEO",PDomHdr,0))+0,0)</f>
        <v/>
      </c>
      <c r="AE5" s="13">
        <f>IFERROR(INDEX(PDomVal,AE$3,MATCH("VAT_WEO",PDomHdr,0))+0,0)</f>
        <v/>
      </c>
      <c r="AF5" s="13">
        <f>IFERROR(INDEX(PDomVal,AF$3,MATCH("VAT_WEO",PDomHdr,0))+0,0)</f>
        <v/>
      </c>
      <c r="AG5" s="13">
        <f>IFERROR(INDEX(PDomVal,AG$3,MATCH("VAT_WEO",PDomHdr,0))+0,0)</f>
        <v/>
      </c>
      <c r="AH5" s="13">
        <f>IFERROR(INDEX(PDomVal,AH$3,MATCH("VAT_WEO",PDomHdr,0))+0,0)</f>
        <v/>
      </c>
      <c r="AI5" s="13">
        <f>IFERROR(INDEX(PDomVal,AI$3,MATCH("VAT_WEO",PDomHdr,0))+0,0)</f>
        <v/>
      </c>
      <c r="AJ5" s="13">
        <f>IFERROR(INDEX(PDomVal,AJ$3,MATCH("VAT_WEO",PDomHdr,0))+0,0)</f>
        <v/>
      </c>
      <c r="AK5" s="13">
        <f>IFERROR(INDEX(PDomVal,AK$3,MATCH("VAT_WEO",PDomHdr,0))+0,0)</f>
        <v/>
      </c>
      <c r="AL5" s="13">
        <f>IFERROR(INDEX(PDomVal,AL$3,MATCH("VAT_WEO",PDomHdr,0))+0,0)</f>
        <v/>
      </c>
      <c r="AM5" s="13">
        <f>IFERROR(INDEX(PDomVal,AM$3,MATCH("VAT_WEO",PDomHdr,0))+0,0)</f>
        <v/>
      </c>
      <c r="AN5" s="13">
        <f>IFERROR(INDEX(PDomVal,AN$3,MATCH("VAT_WEO",PDomHdr,0))+0,0)</f>
        <v/>
      </c>
      <c r="AO5" s="13">
        <f>IFERROR(INDEX(PDomVal,AO$3,MATCH("VAT_WEO",PDomHdr,0))+0,0)</f>
        <v/>
      </c>
      <c r="AP5" s="13">
        <f>IFERROR(INDEX(PDomVal,AP$3,MATCH("VAT_WEO",PDomHdr,0))+0,0)</f>
        <v/>
      </c>
      <c r="AQ5" s="13">
        <f>IFERROR(INDEX(PDomVal,AQ$3,MATCH("VAT_WEO",PDomHdr,0))+0,0)</f>
        <v/>
      </c>
      <c r="AR5" s="13">
        <f>IFERROR(INDEX(PDomVal,AR$3,MATCH("VAT_WEO",PDomHdr,0))+0,0)</f>
        <v/>
      </c>
      <c r="AS5" s="13">
        <f>IFERROR(INDEX(PDomVal,AS$3,MATCH("VAT_WEO",PDomHdr,0))+0,0)</f>
        <v/>
      </c>
      <c r="AT5" s="13">
        <f>IFERROR(INDEX(PDomVal,AT$3,MATCH("VAT_WEO",PDomHdr,0))+0,0)</f>
        <v/>
      </c>
      <c r="AU5" s="13">
        <f>IFERROR(INDEX(PDomVal,AU$3,MATCH("VAT_WEO",PDomHdr,0))+0,0)</f>
        <v/>
      </c>
      <c r="AV5" s="13">
        <f>IFERROR(INDEX(PDomVal,AV$3,MATCH("VAT_WEO",PDomHdr,0))+0,0)</f>
        <v/>
      </c>
      <c r="AW5" s="13">
        <f>IFERROR(INDEX(PDomVal,AW$3,MATCH("VAT_WEO",PDomHdr,0))+0,0)</f>
        <v/>
      </c>
      <c r="AX5" s="13">
        <f>IFERROR(INDEX(PDomVal,AX$3,MATCH("VAT_WEO",PDomHdr,0))+0,0)</f>
        <v/>
      </c>
      <c r="AY5" s="13">
        <f>IFERROR(INDEX(PDomVal,AY$3,MATCH("VAT_WEO",PDomHdr,0))+0,0)</f>
        <v/>
      </c>
      <c r="AZ5" s="13">
        <f>IFERROR(INDEX(PDomVal,AZ$3,MATCH("VAT_WEO",PDomHdr,0))+0,0)</f>
        <v/>
      </c>
    </row>
    <row r="6" ht="72" customHeight="1">
      <c r="A6" s="76" t="inlineStr">
        <is>
          <t>Price code (fuel.sector)</t>
        </is>
      </c>
      <c r="B6" s="76" t="inlineStr">
        <is>
          <t>Label</t>
        </is>
      </c>
      <c r="C6" s="76" t="inlineStr">
        <is>
          <t>Fuel</t>
        </is>
      </c>
      <c r="D6" s="76" t="inlineStr">
        <is>
          <t>Sector</t>
        </is>
      </c>
      <c r="E6" s="76" t="inlineStr">
        <is>
          <t>Position (section 2 row)</t>
        </is>
      </c>
      <c r="F6" s="76" t="inlineStr">
        <is>
          <t>International price position (gp row)</t>
        </is>
      </c>
      <c r="G6" s="76" t="inlineStr">
        <is>
          <t>GJ per price unit</t>
        </is>
      </c>
      <c r="H6" s="76" t="inlineStr">
        <is>
          <t>Retail price from data? (1 = coal, gas, biomass)</t>
        </is>
      </c>
      <c r="I6" s="76" t="inlineStr">
        <is>
          <t>Raw pass-through coefficient (mit.ps, base year)</t>
        </is>
      </c>
      <c r="J6" s="76" t="inlineStr">
        <is>
          <t>Bucketed pass-through</t>
        </is>
      </c>
      <c r="K6" s="76" t="inlineStr">
        <is>
          <t>Chosen pass-through (Settings: price controls)</t>
        </is>
      </c>
      <c r="L6" s="76" t="inlineStr">
        <is>
          <t>Margin (mit.mar, base year, nominal price unit)</t>
        </is>
      </c>
      <c r="M6" s="76" t="inlineStr">
        <is>
          <t>Domestic production cost (base year, nominal $/GJ)</t>
        </is>
      </c>
      <c r="N6" s="76" t="inlineStr">
        <is>
          <t>CPI index of the base year</t>
        </is>
      </c>
      <c r="O6" s="76" t="inlineStr">
        <is>
          <t>Fixed supply cost fixsp (real $/GJ)</t>
        </is>
      </c>
      <c r="P6" s="76" t="inlineStr">
        <is>
          <t>VAT applies to final consumers? (assumption: residential and all-sector oil products)</t>
        </is>
      </c>
      <c r="Q6" s="76" t="inlineStr">
        <is>
          <t>VAT rate assumption = general VAT rate (VAT_WEO) x consumer flag, used only where the data cell is blank</t>
        </is>
      </c>
      <c r="R6" s="76" t="inlineStr">
        <is>
          <t>VAT rate used (data where filled, 0 included; else assumption), last historical year</t>
        </is>
      </c>
      <c r="S6" s="76" t="inlineStr">
        <is>
          <t>Supply cost, last historical year (real $/GJ)</t>
        </is>
      </c>
      <c r="T6" s="76" t="inlineStr">
        <is>
          <t>Excise and other taxes, last historical year (real $/GJ)</t>
        </is>
      </c>
      <c r="U6" s="86" t="n">
        <v>2021</v>
      </c>
      <c r="V6" s="86" t="n">
        <v>2022</v>
      </c>
      <c r="W6" s="86" t="n">
        <v>2023</v>
      </c>
      <c r="X6" s="86" t="n">
        <v>2024</v>
      </c>
      <c r="Y6" s="86" t="n">
        <v>2021</v>
      </c>
      <c r="Z6" s="86" t="n">
        <v>2022</v>
      </c>
      <c r="AA6" s="86" t="n">
        <v>2023</v>
      </c>
      <c r="AB6" s="86" t="n">
        <v>2024</v>
      </c>
      <c r="AC6" s="86" t="n">
        <v>2021</v>
      </c>
      <c r="AD6" s="86" t="n">
        <v>2022</v>
      </c>
      <c r="AE6" s="86" t="n">
        <v>2023</v>
      </c>
      <c r="AF6" s="86" t="n">
        <v>2024</v>
      </c>
      <c r="AG6" s="86" t="n">
        <v>2021</v>
      </c>
      <c r="AH6" s="86" t="n">
        <v>2022</v>
      </c>
      <c r="AI6" s="86" t="n">
        <v>2023</v>
      </c>
      <c r="AJ6" s="86" t="n">
        <v>2024</v>
      </c>
      <c r="AK6" s="86" t="n">
        <v>2021</v>
      </c>
      <c r="AL6" s="86" t="n">
        <v>2022</v>
      </c>
      <c r="AM6" s="86" t="n">
        <v>2023</v>
      </c>
      <c r="AN6" s="86" t="n">
        <v>2024</v>
      </c>
      <c r="AO6" s="86" t="n">
        <v>2021</v>
      </c>
      <c r="AP6" s="86" t="n">
        <v>2022</v>
      </c>
      <c r="AQ6" s="86" t="n">
        <v>2023</v>
      </c>
      <c r="AR6" s="86" t="n">
        <v>2024</v>
      </c>
      <c r="AS6" s="86" t="n">
        <v>2021</v>
      </c>
      <c r="AT6" s="86" t="n">
        <v>2022</v>
      </c>
      <c r="AU6" s="86" t="n">
        <v>2023</v>
      </c>
      <c r="AV6" s="86" t="n">
        <v>2024</v>
      </c>
      <c r="AW6" s="86" t="n">
        <v>2021</v>
      </c>
      <c r="AX6" s="86" t="n">
        <v>2022</v>
      </c>
      <c r="AY6" s="86" t="n">
        <v>2023</v>
      </c>
      <c r="AZ6" s="86" t="n">
        <v>2024</v>
      </c>
    </row>
    <row r="7">
      <c r="A7" s="87" t="inlineStr">
        <is>
          <t>coa.pow</t>
        </is>
      </c>
      <c r="B7" s="87" t="inlineStr">
        <is>
          <t>Coal, Power</t>
        </is>
      </c>
      <c r="C7" s="87" t="inlineStr">
        <is>
          <t>coa</t>
        </is>
      </c>
      <c r="D7" s="87" t="inlineStr">
        <is>
          <t>pow</t>
        </is>
      </c>
      <c r="E7" s="25" t="n">
        <v>1</v>
      </c>
      <c r="F7" s="25" t="n">
        <v>2</v>
      </c>
      <c r="G7" s="36">
        <f>INDEX(Mapping!$G$30:$G$37,MATCH($C7,FuelKey,0))</f>
        <v/>
      </c>
      <c r="H7" s="25" t="n">
        <v>1</v>
      </c>
      <c r="I7" s="23">
        <f>IFERROR(INDEX(PDomVal,PDomBase,MATCH("mit.ps."&amp;$A7,PDomHdr,0))+0,0)</f>
        <v/>
      </c>
      <c r="J7" s="23">
        <f>IF($I7&lt;=0.25,0,IF($I7&lt;=0.5,0.5,1))</f>
        <v/>
      </c>
      <c r="K7" s="23">
        <f>IF(LEFT(Settings!$C$9,6)="Manual",0.8,IF(LEFT(Settings!$C$9,4)="None",1,$J7))</f>
        <v/>
      </c>
      <c r="L7" s="36">
        <f>IFERROR(INDEX(PDomVal,PDomBase,MATCH("mit.mar."&amp;$A7,PDomHdr,0))+0,0)</f>
        <v/>
      </c>
      <c r="M7" s="36">
        <f>IFERROR(INDEX(PDomVal,PDomBase,MATCH("mit.coa.prod.cost",PDomHdr,0))+0,0)</f>
        <v/>
      </c>
      <c r="N7" s="36">
        <f>INDEX($U$4:$X$4,MATCH(Settings!$C$7,$U$6:$X$6,0))</f>
        <v/>
      </c>
      <c r="O7" s="36">
        <f>($L7+$J7*$M7)*$N7/$G7</f>
        <v/>
      </c>
      <c r="P7" s="88" t="n">
        <v>0</v>
      </c>
      <c r="Q7" s="89">
        <f>$P7*INDEX($AW$5:$AZ$5,MATCH(Settings!$C$10,$AW$6:$AZ$6,0))</f>
        <v/>
      </c>
      <c r="R7" s="13">
        <f>INDEX($AW7:$AZ7,MATCH(Settings!$C$10,$AW$6:$AZ$6,0))</f>
        <v/>
      </c>
      <c r="S7" s="36">
        <f>INDEX($U7:$X7,MATCH(Settings!$C$10,$U$6:$X$6,0))</f>
        <v/>
      </c>
      <c r="T7" s="36">
        <f>INDEX($Y7:$AB7,MATCH(Settings!$C$10,$Y$6:$AB$6,0))</f>
        <v/>
      </c>
      <c r="U7" s="36">
        <f>$AG7*U$4/$G7</f>
        <v/>
      </c>
      <c r="V7" s="36">
        <f>$AH7*V$4/$G7</f>
        <v/>
      </c>
      <c r="W7" s="36">
        <f>$AI7*W$4/$G7</f>
        <v/>
      </c>
      <c r="X7" s="36">
        <f>$AJ7*X$4/$G7</f>
        <v/>
      </c>
      <c r="Y7" s="36">
        <f>IF($H7=1,$AC7/(1+$AW7)-$AG7,$AK7)*Y$4/$G7</f>
        <v/>
      </c>
      <c r="Z7" s="36">
        <f>IF($H7=1,$AD7/(1+$AX7)-$AH7,$AL7)*Z$4/$G7</f>
        <v/>
      </c>
      <c r="AA7" s="36">
        <f>IF($H7=1,$AE7/(1+$AY7)-$AI7,$AM7)*AA$4/$G7</f>
        <v/>
      </c>
      <c r="AB7" s="36">
        <f>IF($H7=1,$AF7/(1+$AZ7)-$AJ7,$AN7)*AB$4/$G7</f>
        <v/>
      </c>
      <c r="AC7" s="36">
        <f>IFERROR(INDEX(PDomVal,AC$3,MATCH("mit.rp."&amp;$A7,PDomHdr,0))+0,0)</f>
        <v/>
      </c>
      <c r="AD7" s="36">
        <f>IFERROR(INDEX(PDomVal,AD$3,MATCH("mit.rp."&amp;$A7,PDomHdr,0))+0,0)</f>
        <v/>
      </c>
      <c r="AE7" s="36">
        <f>IFERROR(INDEX(PDomVal,AE$3,MATCH("mit.rp."&amp;$A7,PDomHdr,0))+0,0)</f>
        <v/>
      </c>
      <c r="AF7" s="36">
        <f>IFERROR(INDEX(PDomVal,AF$3,MATCH("mit.rp."&amp;$A7,PDomHdr,0))+0,0)</f>
        <v/>
      </c>
      <c r="AG7" s="36">
        <f>IFERROR(INDEX(PDomVal,AG$3,MATCH("mit.sp."&amp;$A7,PDomHdr,0))+0,0)</f>
        <v/>
      </c>
      <c r="AH7" s="36">
        <f>IFERROR(INDEX(PDomVal,AH$3,MATCH("mit.sp."&amp;$A7,PDomHdr,0))+0,0)</f>
        <v/>
      </c>
      <c r="AI7" s="36">
        <f>IFERROR(INDEX(PDomVal,AI$3,MATCH("mit.sp."&amp;$A7,PDomHdr,0))+0,0)</f>
        <v/>
      </c>
      <c r="AJ7" s="36">
        <f>IFERROR(INDEX(PDomVal,AJ$3,MATCH("mit.sp."&amp;$A7,PDomHdr,0))+0,0)</f>
        <v/>
      </c>
      <c r="AK7" s="36">
        <f>IFERROR(INDEX(PDomVal,AK$3,MATCH("mit.txo."&amp;$A7,PDomHdr,0))+0,0)</f>
        <v/>
      </c>
      <c r="AL7" s="36">
        <f>IFERROR(INDEX(PDomVal,AL$3,MATCH("mit.txo."&amp;$A7,PDomHdr,0))+0,0)</f>
        <v/>
      </c>
      <c r="AM7" s="36">
        <f>IFERROR(INDEX(PDomVal,AM$3,MATCH("mit.txo."&amp;$A7,PDomHdr,0))+0,0)</f>
        <v/>
      </c>
      <c r="AN7" s="36">
        <f>IFERROR(INDEX(PDomVal,AN$3,MATCH("mit.txo."&amp;$A7,PDomHdr,0))+0,0)</f>
        <v/>
      </c>
      <c r="AO7" s="10">
        <f>IF(IFERROR(ISBLANK(INDEX(PDomVal,AO$3,MATCH("mit.vatrate."&amp;$A7,PDomHdr,0))),TRUE),1,0)</f>
        <v/>
      </c>
      <c r="AP7" s="10">
        <f>IF(IFERROR(ISBLANK(INDEX(PDomVal,AP$3,MATCH("mit.vatrate."&amp;$A7,PDomHdr,0))),TRUE),1,0)</f>
        <v/>
      </c>
      <c r="AQ7" s="10">
        <f>IF(IFERROR(ISBLANK(INDEX(PDomVal,AQ$3,MATCH("mit.vatrate."&amp;$A7,PDomHdr,0))),TRUE),1,0)</f>
        <v/>
      </c>
      <c r="AR7" s="10">
        <f>IF(IFERROR(ISBLANK(INDEX(PDomVal,AR$3,MATCH("mit.vatrate."&amp;$A7,PDomHdr,0))),TRUE),1,0)</f>
        <v/>
      </c>
      <c r="AS7" s="13">
        <f>IFERROR(INDEX(PDomVal,AS$3,MATCH("mit.vatrate."&amp;$A7,PDomHdr,0))+0,0)</f>
        <v/>
      </c>
      <c r="AT7" s="13">
        <f>IFERROR(INDEX(PDomVal,AT$3,MATCH("mit.vatrate."&amp;$A7,PDomHdr,0))+0,0)</f>
        <v/>
      </c>
      <c r="AU7" s="13">
        <f>IFERROR(INDEX(PDomVal,AU$3,MATCH("mit.vatrate."&amp;$A7,PDomHdr,0))+0,0)</f>
        <v/>
      </c>
      <c r="AV7" s="13">
        <f>IFERROR(INDEX(PDomVal,AV$3,MATCH("mit.vatrate."&amp;$A7,PDomHdr,0))+0,0)</f>
        <v/>
      </c>
      <c r="AW7" s="13">
        <f>IF($AO7=1,$P7*AW$5,$AS7)</f>
        <v/>
      </c>
      <c r="AX7" s="13">
        <f>IF($AP7=1,$P7*AX$5,$AT7)</f>
        <v/>
      </c>
      <c r="AY7" s="13">
        <f>IF($AQ7=1,$P7*AY$5,$AU7)</f>
        <v/>
      </c>
      <c r="AZ7" s="13">
        <f>IF($AR7=1,$P7*AZ$5,$AV7)</f>
        <v/>
      </c>
    </row>
    <row r="8">
      <c r="A8" s="87" t="inlineStr">
        <is>
          <t>coa.res</t>
        </is>
      </c>
      <c r="B8" s="87" t="inlineStr">
        <is>
          <t>Coal, Residential</t>
        </is>
      </c>
      <c r="C8" s="87" t="inlineStr">
        <is>
          <t>coa</t>
        </is>
      </c>
      <c r="D8" s="87" t="inlineStr">
        <is>
          <t>res</t>
        </is>
      </c>
      <c r="E8" s="25" t="n">
        <v>2</v>
      </c>
      <c r="F8" s="25" t="n">
        <v>2</v>
      </c>
      <c r="G8" s="36">
        <f>INDEX(Mapping!$G$30:$G$37,MATCH($C8,FuelKey,0))</f>
        <v/>
      </c>
      <c r="H8" s="25" t="n">
        <v>1</v>
      </c>
      <c r="I8" s="23">
        <f>IFERROR(INDEX(PDomVal,PDomBase,MATCH("mit.ps."&amp;$A8,PDomHdr,0))+0,0)</f>
        <v/>
      </c>
      <c r="J8" s="23">
        <f>IF($I8&lt;=0.25,0,IF($I8&lt;=0.5,0.5,1))</f>
        <v/>
      </c>
      <c r="K8" s="23">
        <f>IF(LEFT(Settings!$C$9,6)="Manual",0.8,IF(LEFT(Settings!$C$9,4)="None",1,$J8))</f>
        <v/>
      </c>
      <c r="L8" s="36">
        <f>IFERROR(INDEX(PDomVal,PDomBase,MATCH("mit.mar."&amp;$A8,PDomHdr,0))+0,0)</f>
        <v/>
      </c>
      <c r="M8" s="36">
        <f>IFERROR(INDEX(PDomVal,PDomBase,MATCH("mit.coa.prod.cost",PDomHdr,0))+0,0)</f>
        <v/>
      </c>
      <c r="N8" s="36">
        <f>INDEX($U$4:$X$4,MATCH(Settings!$C$7,$U$6:$X$6,0))</f>
        <v/>
      </c>
      <c r="O8" s="36">
        <f>($L8+$J8*$M8)*$N8/$G8</f>
        <v/>
      </c>
      <c r="P8" s="88" t="n">
        <v>1</v>
      </c>
      <c r="Q8" s="89">
        <f>$P8*INDEX($AW$5:$AZ$5,MATCH(Settings!$C$10,$AW$6:$AZ$6,0))</f>
        <v/>
      </c>
      <c r="R8" s="13">
        <f>INDEX($AW8:$AZ8,MATCH(Settings!$C$10,$AW$6:$AZ$6,0))</f>
        <v/>
      </c>
      <c r="S8" s="36">
        <f>INDEX($U8:$X8,MATCH(Settings!$C$10,$U$6:$X$6,0))</f>
        <v/>
      </c>
      <c r="T8" s="36">
        <f>INDEX($Y8:$AB8,MATCH(Settings!$C$10,$Y$6:$AB$6,0))</f>
        <v/>
      </c>
      <c r="U8" s="36">
        <f>$AG8*U$4/$G8</f>
        <v/>
      </c>
      <c r="V8" s="36">
        <f>$AH8*V$4/$G8</f>
        <v/>
      </c>
      <c r="W8" s="36">
        <f>$AI8*W$4/$G8</f>
        <v/>
      </c>
      <c r="X8" s="36">
        <f>$AJ8*X$4/$G8</f>
        <v/>
      </c>
      <c r="Y8" s="36">
        <f>IF($H8=1,$AC8/(1+$AW8)-$AG8,$AK8)*Y$4/$G8</f>
        <v/>
      </c>
      <c r="Z8" s="36">
        <f>IF($H8=1,$AD8/(1+$AX8)-$AH8,$AL8)*Z$4/$G8</f>
        <v/>
      </c>
      <c r="AA8" s="36">
        <f>IF($H8=1,$AE8/(1+$AY8)-$AI8,$AM8)*AA$4/$G8</f>
        <v/>
      </c>
      <c r="AB8" s="36">
        <f>IF($H8=1,$AF8/(1+$AZ8)-$AJ8,$AN8)*AB$4/$G8</f>
        <v/>
      </c>
      <c r="AC8" s="36">
        <f>IFERROR(INDEX(PDomVal,AC$3,MATCH("mit.rp."&amp;$A8,PDomHdr,0))+0,0)</f>
        <v/>
      </c>
      <c r="AD8" s="36">
        <f>IFERROR(INDEX(PDomVal,AD$3,MATCH("mit.rp."&amp;$A8,PDomHdr,0))+0,0)</f>
        <v/>
      </c>
      <c r="AE8" s="36">
        <f>IFERROR(INDEX(PDomVal,AE$3,MATCH("mit.rp."&amp;$A8,PDomHdr,0))+0,0)</f>
        <v/>
      </c>
      <c r="AF8" s="36">
        <f>IFERROR(INDEX(PDomVal,AF$3,MATCH("mit.rp."&amp;$A8,PDomHdr,0))+0,0)</f>
        <v/>
      </c>
      <c r="AG8" s="36">
        <f>IFERROR(INDEX(PDomVal,AG$3,MATCH("mit.sp."&amp;$A8,PDomHdr,0))+0,0)</f>
        <v/>
      </c>
      <c r="AH8" s="36">
        <f>IFERROR(INDEX(PDomVal,AH$3,MATCH("mit.sp."&amp;$A8,PDomHdr,0))+0,0)</f>
        <v/>
      </c>
      <c r="AI8" s="36">
        <f>IFERROR(INDEX(PDomVal,AI$3,MATCH("mit.sp."&amp;$A8,PDomHdr,0))+0,0)</f>
        <v/>
      </c>
      <c r="AJ8" s="36">
        <f>IFERROR(INDEX(PDomVal,AJ$3,MATCH("mit.sp."&amp;$A8,PDomHdr,0))+0,0)</f>
        <v/>
      </c>
      <c r="AK8" s="36">
        <f>IFERROR(INDEX(PDomVal,AK$3,MATCH("mit.txo."&amp;$A8,PDomHdr,0))+0,0)</f>
        <v/>
      </c>
      <c r="AL8" s="36">
        <f>IFERROR(INDEX(PDomVal,AL$3,MATCH("mit.txo."&amp;$A8,PDomHdr,0))+0,0)</f>
        <v/>
      </c>
      <c r="AM8" s="36">
        <f>IFERROR(INDEX(PDomVal,AM$3,MATCH("mit.txo."&amp;$A8,PDomHdr,0))+0,0)</f>
        <v/>
      </c>
      <c r="AN8" s="36">
        <f>IFERROR(INDEX(PDomVal,AN$3,MATCH("mit.txo."&amp;$A8,PDomHdr,0))+0,0)</f>
        <v/>
      </c>
      <c r="AO8" s="10">
        <f>IF(IFERROR(ISBLANK(INDEX(PDomVal,AO$3,MATCH("mit.vatrate."&amp;$A8,PDomHdr,0))),TRUE),1,0)</f>
        <v/>
      </c>
      <c r="AP8" s="10">
        <f>IF(IFERROR(ISBLANK(INDEX(PDomVal,AP$3,MATCH("mit.vatrate."&amp;$A8,PDomHdr,0))),TRUE),1,0)</f>
        <v/>
      </c>
      <c r="AQ8" s="10">
        <f>IF(IFERROR(ISBLANK(INDEX(PDomVal,AQ$3,MATCH("mit.vatrate."&amp;$A8,PDomHdr,0))),TRUE),1,0)</f>
        <v/>
      </c>
      <c r="AR8" s="10">
        <f>IF(IFERROR(ISBLANK(INDEX(PDomVal,AR$3,MATCH("mit.vatrate."&amp;$A8,PDomHdr,0))),TRUE),1,0)</f>
        <v/>
      </c>
      <c r="AS8" s="13">
        <f>IFERROR(INDEX(PDomVal,AS$3,MATCH("mit.vatrate."&amp;$A8,PDomHdr,0))+0,0)</f>
        <v/>
      </c>
      <c r="AT8" s="13">
        <f>IFERROR(INDEX(PDomVal,AT$3,MATCH("mit.vatrate."&amp;$A8,PDomHdr,0))+0,0)</f>
        <v/>
      </c>
      <c r="AU8" s="13">
        <f>IFERROR(INDEX(PDomVal,AU$3,MATCH("mit.vatrate."&amp;$A8,PDomHdr,0))+0,0)</f>
        <v/>
      </c>
      <c r="AV8" s="13">
        <f>IFERROR(INDEX(PDomVal,AV$3,MATCH("mit.vatrate."&amp;$A8,PDomHdr,0))+0,0)</f>
        <v/>
      </c>
      <c r="AW8" s="13">
        <f>IF($AO8=1,$P8*AW$5,$AS8)</f>
        <v/>
      </c>
      <c r="AX8" s="13">
        <f>IF($AP8=1,$P8*AX$5,$AT8)</f>
        <v/>
      </c>
      <c r="AY8" s="13">
        <f>IF($AQ8=1,$P8*AY$5,$AU8)</f>
        <v/>
      </c>
      <c r="AZ8" s="13">
        <f>IF($AR8=1,$P8*AZ$5,$AV8)</f>
        <v/>
      </c>
    </row>
    <row r="9">
      <c r="A9" s="87" t="inlineStr">
        <is>
          <t>coa.ind</t>
        </is>
      </c>
      <c r="B9" s="87" t="inlineStr">
        <is>
          <t>Coal, Industry</t>
        </is>
      </c>
      <c r="C9" s="87" t="inlineStr">
        <is>
          <t>coa</t>
        </is>
      </c>
      <c r="D9" s="87" t="inlineStr">
        <is>
          <t>ind</t>
        </is>
      </c>
      <c r="E9" s="25" t="n">
        <v>3</v>
      </c>
      <c r="F9" s="25" t="n">
        <v>2</v>
      </c>
      <c r="G9" s="36">
        <f>INDEX(Mapping!$G$30:$G$37,MATCH($C9,FuelKey,0))</f>
        <v/>
      </c>
      <c r="H9" s="25" t="n">
        <v>1</v>
      </c>
      <c r="I9" s="23">
        <f>IFERROR(INDEX(PDomVal,PDomBase,MATCH("mit.ps."&amp;$A9,PDomHdr,0))+0,0)</f>
        <v/>
      </c>
      <c r="J9" s="23">
        <f>IF($I9&lt;=0.25,0,IF($I9&lt;=0.5,0.5,1))</f>
        <v/>
      </c>
      <c r="K9" s="23">
        <f>IF(LEFT(Settings!$C$9,6)="Manual",0.8,IF(LEFT(Settings!$C$9,4)="None",1,$J9))</f>
        <v/>
      </c>
      <c r="L9" s="36">
        <f>IFERROR(INDEX(PDomVal,PDomBase,MATCH("mit.mar."&amp;$A9,PDomHdr,0))+0,0)</f>
        <v/>
      </c>
      <c r="M9" s="36">
        <f>IFERROR(INDEX(PDomVal,PDomBase,MATCH("mit.coa.prod.cost",PDomHdr,0))+0,0)</f>
        <v/>
      </c>
      <c r="N9" s="36">
        <f>INDEX($U$4:$X$4,MATCH(Settings!$C$7,$U$6:$X$6,0))</f>
        <v/>
      </c>
      <c r="O9" s="36">
        <f>($L9+$J9*$M9)*$N9/$G9</f>
        <v/>
      </c>
      <c r="P9" s="88" t="n">
        <v>0</v>
      </c>
      <c r="Q9" s="89">
        <f>$P9*INDEX($AW$5:$AZ$5,MATCH(Settings!$C$10,$AW$6:$AZ$6,0))</f>
        <v/>
      </c>
      <c r="R9" s="13">
        <f>INDEX($AW9:$AZ9,MATCH(Settings!$C$10,$AW$6:$AZ$6,0))</f>
        <v/>
      </c>
      <c r="S9" s="36">
        <f>INDEX($U9:$X9,MATCH(Settings!$C$10,$U$6:$X$6,0))</f>
        <v/>
      </c>
      <c r="T9" s="36">
        <f>INDEX($Y9:$AB9,MATCH(Settings!$C$10,$Y$6:$AB$6,0))</f>
        <v/>
      </c>
      <c r="U9" s="36">
        <f>$AG9*U$4/$G9</f>
        <v/>
      </c>
      <c r="V9" s="36">
        <f>$AH9*V$4/$G9</f>
        <v/>
      </c>
      <c r="W9" s="36">
        <f>$AI9*W$4/$G9</f>
        <v/>
      </c>
      <c r="X9" s="36">
        <f>$AJ9*X$4/$G9</f>
        <v/>
      </c>
      <c r="Y9" s="36">
        <f>IF($H9=1,$AC9/(1+$AW9)-$AG9,$AK9)*Y$4/$G9</f>
        <v/>
      </c>
      <c r="Z9" s="36">
        <f>IF($H9=1,$AD9/(1+$AX9)-$AH9,$AL9)*Z$4/$G9</f>
        <v/>
      </c>
      <c r="AA9" s="36">
        <f>IF($H9=1,$AE9/(1+$AY9)-$AI9,$AM9)*AA$4/$G9</f>
        <v/>
      </c>
      <c r="AB9" s="36">
        <f>IF($H9=1,$AF9/(1+$AZ9)-$AJ9,$AN9)*AB$4/$G9</f>
        <v/>
      </c>
      <c r="AC9" s="36">
        <f>IFERROR(INDEX(PDomVal,AC$3,MATCH("mit.rp."&amp;$A9,PDomHdr,0))+0,0)</f>
        <v/>
      </c>
      <c r="AD9" s="36">
        <f>IFERROR(INDEX(PDomVal,AD$3,MATCH("mit.rp."&amp;$A9,PDomHdr,0))+0,0)</f>
        <v/>
      </c>
      <c r="AE9" s="36">
        <f>IFERROR(INDEX(PDomVal,AE$3,MATCH("mit.rp."&amp;$A9,PDomHdr,0))+0,0)</f>
        <v/>
      </c>
      <c r="AF9" s="36">
        <f>IFERROR(INDEX(PDomVal,AF$3,MATCH("mit.rp."&amp;$A9,PDomHdr,0))+0,0)</f>
        <v/>
      </c>
      <c r="AG9" s="36">
        <f>IFERROR(INDEX(PDomVal,AG$3,MATCH("mit.sp."&amp;$A9,PDomHdr,0))+0,0)</f>
        <v/>
      </c>
      <c r="AH9" s="36">
        <f>IFERROR(INDEX(PDomVal,AH$3,MATCH("mit.sp."&amp;$A9,PDomHdr,0))+0,0)</f>
        <v/>
      </c>
      <c r="AI9" s="36">
        <f>IFERROR(INDEX(PDomVal,AI$3,MATCH("mit.sp."&amp;$A9,PDomHdr,0))+0,0)</f>
        <v/>
      </c>
      <c r="AJ9" s="36">
        <f>IFERROR(INDEX(PDomVal,AJ$3,MATCH("mit.sp."&amp;$A9,PDomHdr,0))+0,0)</f>
        <v/>
      </c>
      <c r="AK9" s="36">
        <f>IFERROR(INDEX(PDomVal,AK$3,MATCH("mit.txo."&amp;$A9,PDomHdr,0))+0,0)</f>
        <v/>
      </c>
      <c r="AL9" s="36">
        <f>IFERROR(INDEX(PDomVal,AL$3,MATCH("mit.txo."&amp;$A9,PDomHdr,0))+0,0)</f>
        <v/>
      </c>
      <c r="AM9" s="36">
        <f>IFERROR(INDEX(PDomVal,AM$3,MATCH("mit.txo."&amp;$A9,PDomHdr,0))+0,0)</f>
        <v/>
      </c>
      <c r="AN9" s="36">
        <f>IFERROR(INDEX(PDomVal,AN$3,MATCH("mit.txo."&amp;$A9,PDomHdr,0))+0,0)</f>
        <v/>
      </c>
      <c r="AO9" s="10">
        <f>IF(IFERROR(ISBLANK(INDEX(PDomVal,AO$3,MATCH("mit.vatrate."&amp;$A9,PDomHdr,0))),TRUE),1,0)</f>
        <v/>
      </c>
      <c r="AP9" s="10">
        <f>IF(IFERROR(ISBLANK(INDEX(PDomVal,AP$3,MATCH("mit.vatrate."&amp;$A9,PDomHdr,0))),TRUE),1,0)</f>
        <v/>
      </c>
      <c r="AQ9" s="10">
        <f>IF(IFERROR(ISBLANK(INDEX(PDomVal,AQ$3,MATCH("mit.vatrate."&amp;$A9,PDomHdr,0))),TRUE),1,0)</f>
        <v/>
      </c>
      <c r="AR9" s="10">
        <f>IF(IFERROR(ISBLANK(INDEX(PDomVal,AR$3,MATCH("mit.vatrate."&amp;$A9,PDomHdr,0))),TRUE),1,0)</f>
        <v/>
      </c>
      <c r="AS9" s="13">
        <f>IFERROR(INDEX(PDomVal,AS$3,MATCH("mit.vatrate."&amp;$A9,PDomHdr,0))+0,0)</f>
        <v/>
      </c>
      <c r="AT9" s="13">
        <f>IFERROR(INDEX(PDomVal,AT$3,MATCH("mit.vatrate."&amp;$A9,PDomHdr,0))+0,0)</f>
        <v/>
      </c>
      <c r="AU9" s="13">
        <f>IFERROR(INDEX(PDomVal,AU$3,MATCH("mit.vatrate."&amp;$A9,PDomHdr,0))+0,0)</f>
        <v/>
      </c>
      <c r="AV9" s="13">
        <f>IFERROR(INDEX(PDomVal,AV$3,MATCH("mit.vatrate."&amp;$A9,PDomHdr,0))+0,0)</f>
        <v/>
      </c>
      <c r="AW9" s="13">
        <f>IF($AO9=1,$P9*AW$5,$AS9)</f>
        <v/>
      </c>
      <c r="AX9" s="13">
        <f>IF($AP9=1,$P9*AX$5,$AT9)</f>
        <v/>
      </c>
      <c r="AY9" s="13">
        <f>IF($AQ9=1,$P9*AY$5,$AU9)</f>
        <v/>
      </c>
      <c r="AZ9" s="13">
        <f>IF($AR9=1,$P9*AZ$5,$AV9)</f>
        <v/>
      </c>
    </row>
    <row r="10">
      <c r="A10" s="87" t="inlineStr">
        <is>
          <t>nga.pow</t>
        </is>
      </c>
      <c r="B10" s="87" t="inlineStr">
        <is>
          <t>Natural gas, Power</t>
        </is>
      </c>
      <c r="C10" s="87" t="inlineStr">
        <is>
          <t>nga</t>
        </is>
      </c>
      <c r="D10" s="87" t="inlineStr">
        <is>
          <t>pow</t>
        </is>
      </c>
      <c r="E10" s="25" t="n">
        <v>4</v>
      </c>
      <c r="F10" s="25" t="n">
        <v>3</v>
      </c>
      <c r="G10" s="36">
        <f>INDEX(Mapping!$G$30:$G$37,MATCH($C10,FuelKey,0))</f>
        <v/>
      </c>
      <c r="H10" s="25" t="n">
        <v>1</v>
      </c>
      <c r="I10" s="23">
        <f>IFERROR(INDEX(PDomVal,PDomBase,MATCH("mit.ps."&amp;$A10,PDomHdr,0))+0,0)</f>
        <v/>
      </c>
      <c r="J10" s="23">
        <f>IF($I10&lt;=0.25,0,IF($I10&lt;=0.5,0.5,1))</f>
        <v/>
      </c>
      <c r="K10" s="23">
        <f>IF(LEFT(Settings!$C$9,6)="Manual",0.8,IF(LEFT(Settings!$C$9,4)="None",1,$J10))</f>
        <v/>
      </c>
      <c r="L10" s="36">
        <f>IFERROR(INDEX(PDomVal,PDomBase,MATCH("mit.mar."&amp;$A10,PDomHdr,0))+0,0)</f>
        <v/>
      </c>
      <c r="M10" s="36">
        <f>IFERROR(INDEX(PDomVal,PDomBase,MATCH("mit.nga.prod.cost",PDomHdr,0))+0,0)</f>
        <v/>
      </c>
      <c r="N10" s="36">
        <f>INDEX($U$4:$X$4,MATCH(Settings!$C$7,$U$6:$X$6,0))</f>
        <v/>
      </c>
      <c r="O10" s="36">
        <f>($L10+$J10*$M10)*$N10/$G10</f>
        <v/>
      </c>
      <c r="P10" s="88" t="n">
        <v>0</v>
      </c>
      <c r="Q10" s="89">
        <f>$P10*INDEX($AW$5:$AZ$5,MATCH(Settings!$C$10,$AW$6:$AZ$6,0))</f>
        <v/>
      </c>
      <c r="R10" s="13">
        <f>INDEX($AW10:$AZ10,MATCH(Settings!$C$10,$AW$6:$AZ$6,0))</f>
        <v/>
      </c>
      <c r="S10" s="36">
        <f>INDEX($U10:$X10,MATCH(Settings!$C$10,$U$6:$X$6,0))</f>
        <v/>
      </c>
      <c r="T10" s="36">
        <f>INDEX($Y10:$AB10,MATCH(Settings!$C$10,$Y$6:$AB$6,0))</f>
        <v/>
      </c>
      <c r="U10" s="36">
        <f>$AG10*U$4/$G10</f>
        <v/>
      </c>
      <c r="V10" s="36">
        <f>$AH10*V$4/$G10</f>
        <v/>
      </c>
      <c r="W10" s="36">
        <f>$AI10*W$4/$G10</f>
        <v/>
      </c>
      <c r="X10" s="36">
        <f>$AJ10*X$4/$G10</f>
        <v/>
      </c>
      <c r="Y10" s="36">
        <f>IF($H10=1,$AC10/(1+$AW10)-$AG10,$AK10)*Y$4/$G10</f>
        <v/>
      </c>
      <c r="Z10" s="36">
        <f>IF($H10=1,$AD10/(1+$AX10)-$AH10,$AL10)*Z$4/$G10</f>
        <v/>
      </c>
      <c r="AA10" s="36">
        <f>IF($H10=1,$AE10/(1+$AY10)-$AI10,$AM10)*AA$4/$G10</f>
        <v/>
      </c>
      <c r="AB10" s="36">
        <f>IF($H10=1,$AF10/(1+$AZ10)-$AJ10,$AN10)*AB$4/$G10</f>
        <v/>
      </c>
      <c r="AC10" s="36">
        <f>IFERROR(INDEX(PDomVal,AC$3,MATCH("mit.rp."&amp;$A10,PDomHdr,0))+0,0)</f>
        <v/>
      </c>
      <c r="AD10" s="36">
        <f>IFERROR(INDEX(PDomVal,AD$3,MATCH("mit.rp."&amp;$A10,PDomHdr,0))+0,0)</f>
        <v/>
      </c>
      <c r="AE10" s="36">
        <f>IFERROR(INDEX(PDomVal,AE$3,MATCH("mit.rp."&amp;$A10,PDomHdr,0))+0,0)</f>
        <v/>
      </c>
      <c r="AF10" s="36">
        <f>IFERROR(INDEX(PDomVal,AF$3,MATCH("mit.rp."&amp;$A10,PDomHdr,0))+0,0)</f>
        <v/>
      </c>
      <c r="AG10" s="36">
        <f>IFERROR(INDEX(PDomVal,AG$3,MATCH("mit.sp."&amp;$A10,PDomHdr,0))+0,0)</f>
        <v/>
      </c>
      <c r="AH10" s="36">
        <f>IFERROR(INDEX(PDomVal,AH$3,MATCH("mit.sp."&amp;$A10,PDomHdr,0))+0,0)</f>
        <v/>
      </c>
      <c r="AI10" s="36">
        <f>IFERROR(INDEX(PDomVal,AI$3,MATCH("mit.sp."&amp;$A10,PDomHdr,0))+0,0)</f>
        <v/>
      </c>
      <c r="AJ10" s="36">
        <f>IFERROR(INDEX(PDomVal,AJ$3,MATCH("mit.sp."&amp;$A10,PDomHdr,0))+0,0)</f>
        <v/>
      </c>
      <c r="AK10" s="36">
        <f>IFERROR(INDEX(PDomVal,AK$3,MATCH("mit.txo."&amp;$A10,PDomHdr,0))+0,0)</f>
        <v/>
      </c>
      <c r="AL10" s="36">
        <f>IFERROR(INDEX(PDomVal,AL$3,MATCH("mit.txo."&amp;$A10,PDomHdr,0))+0,0)</f>
        <v/>
      </c>
      <c r="AM10" s="36">
        <f>IFERROR(INDEX(PDomVal,AM$3,MATCH("mit.txo."&amp;$A10,PDomHdr,0))+0,0)</f>
        <v/>
      </c>
      <c r="AN10" s="36">
        <f>IFERROR(INDEX(PDomVal,AN$3,MATCH("mit.txo."&amp;$A10,PDomHdr,0))+0,0)</f>
        <v/>
      </c>
      <c r="AO10" s="10">
        <f>IF(IFERROR(ISBLANK(INDEX(PDomVal,AO$3,MATCH("mit.vatrate."&amp;$A10,PDomHdr,0))),TRUE),1,0)</f>
        <v/>
      </c>
      <c r="AP10" s="10">
        <f>IF(IFERROR(ISBLANK(INDEX(PDomVal,AP$3,MATCH("mit.vatrate."&amp;$A10,PDomHdr,0))),TRUE),1,0)</f>
        <v/>
      </c>
      <c r="AQ10" s="10">
        <f>IF(IFERROR(ISBLANK(INDEX(PDomVal,AQ$3,MATCH("mit.vatrate."&amp;$A10,PDomHdr,0))),TRUE),1,0)</f>
        <v/>
      </c>
      <c r="AR10" s="10">
        <f>IF(IFERROR(ISBLANK(INDEX(PDomVal,AR$3,MATCH("mit.vatrate."&amp;$A10,PDomHdr,0))),TRUE),1,0)</f>
        <v/>
      </c>
      <c r="AS10" s="13">
        <f>IFERROR(INDEX(PDomVal,AS$3,MATCH("mit.vatrate."&amp;$A10,PDomHdr,0))+0,0)</f>
        <v/>
      </c>
      <c r="AT10" s="13">
        <f>IFERROR(INDEX(PDomVal,AT$3,MATCH("mit.vatrate."&amp;$A10,PDomHdr,0))+0,0)</f>
        <v/>
      </c>
      <c r="AU10" s="13">
        <f>IFERROR(INDEX(PDomVal,AU$3,MATCH("mit.vatrate."&amp;$A10,PDomHdr,0))+0,0)</f>
        <v/>
      </c>
      <c r="AV10" s="13">
        <f>IFERROR(INDEX(PDomVal,AV$3,MATCH("mit.vatrate."&amp;$A10,PDomHdr,0))+0,0)</f>
        <v/>
      </c>
      <c r="AW10" s="13">
        <f>IF($AO10=1,$P10*AW$5,$AS10)</f>
        <v/>
      </c>
      <c r="AX10" s="13">
        <f>IF($AP10=1,$P10*AX$5,$AT10)</f>
        <v/>
      </c>
      <c r="AY10" s="13">
        <f>IF($AQ10=1,$P10*AY$5,$AU10)</f>
        <v/>
      </c>
      <c r="AZ10" s="13">
        <f>IF($AR10=1,$P10*AZ$5,$AV10)</f>
        <v/>
      </c>
    </row>
    <row r="11">
      <c r="A11" s="87" t="inlineStr">
        <is>
          <t>nga.res</t>
        </is>
      </c>
      <c r="B11" s="87" t="inlineStr">
        <is>
          <t>Natural gas, Residential</t>
        </is>
      </c>
      <c r="C11" s="87" t="inlineStr">
        <is>
          <t>nga</t>
        </is>
      </c>
      <c r="D11" s="87" t="inlineStr">
        <is>
          <t>res</t>
        </is>
      </c>
      <c r="E11" s="25" t="n">
        <v>5</v>
      </c>
      <c r="F11" s="25" t="n">
        <v>3</v>
      </c>
      <c r="G11" s="36">
        <f>INDEX(Mapping!$G$30:$G$37,MATCH($C11,FuelKey,0))</f>
        <v/>
      </c>
      <c r="H11" s="25" t="n">
        <v>1</v>
      </c>
      <c r="I11" s="23">
        <f>IFERROR(INDEX(PDomVal,PDomBase,MATCH("mit.ps."&amp;$A11,PDomHdr,0))+0,0)</f>
        <v/>
      </c>
      <c r="J11" s="23">
        <f>IF($I11&lt;=0.25,0,IF($I11&lt;=0.5,0.5,1))</f>
        <v/>
      </c>
      <c r="K11" s="23">
        <f>IF(LEFT(Settings!$C$9,6)="Manual",0.8,IF(LEFT(Settings!$C$9,4)="None",1,$J11))</f>
        <v/>
      </c>
      <c r="L11" s="36">
        <f>IFERROR(INDEX(PDomVal,PDomBase,MATCH("mit.mar."&amp;$A11,PDomHdr,0))+0,0)</f>
        <v/>
      </c>
      <c r="M11" s="36">
        <f>IFERROR(INDEX(PDomVal,PDomBase,MATCH("mit.nga.prod.cost",PDomHdr,0))+0,0)</f>
        <v/>
      </c>
      <c r="N11" s="36">
        <f>INDEX($U$4:$X$4,MATCH(Settings!$C$7,$U$6:$X$6,0))</f>
        <v/>
      </c>
      <c r="O11" s="36">
        <f>($L11+$J11*$M11)*$N11/$G11</f>
        <v/>
      </c>
      <c r="P11" s="88" t="n">
        <v>1</v>
      </c>
      <c r="Q11" s="89">
        <f>$P11*INDEX($AW$5:$AZ$5,MATCH(Settings!$C$10,$AW$6:$AZ$6,0))</f>
        <v/>
      </c>
      <c r="R11" s="13">
        <f>INDEX($AW11:$AZ11,MATCH(Settings!$C$10,$AW$6:$AZ$6,0))</f>
        <v/>
      </c>
      <c r="S11" s="36">
        <f>INDEX($U11:$X11,MATCH(Settings!$C$10,$U$6:$X$6,0))</f>
        <v/>
      </c>
      <c r="T11" s="36">
        <f>INDEX($Y11:$AB11,MATCH(Settings!$C$10,$Y$6:$AB$6,0))</f>
        <v/>
      </c>
      <c r="U11" s="36">
        <f>$AG11*U$4/$G11</f>
        <v/>
      </c>
      <c r="V11" s="36">
        <f>$AH11*V$4/$G11</f>
        <v/>
      </c>
      <c r="W11" s="36">
        <f>$AI11*W$4/$G11</f>
        <v/>
      </c>
      <c r="X11" s="36">
        <f>$AJ11*X$4/$G11</f>
        <v/>
      </c>
      <c r="Y11" s="36">
        <f>IF($H11=1,$AC11/(1+$AW11)-$AG11,$AK11)*Y$4/$G11</f>
        <v/>
      </c>
      <c r="Z11" s="36">
        <f>IF($H11=1,$AD11/(1+$AX11)-$AH11,$AL11)*Z$4/$G11</f>
        <v/>
      </c>
      <c r="AA11" s="36">
        <f>IF($H11=1,$AE11/(1+$AY11)-$AI11,$AM11)*AA$4/$G11</f>
        <v/>
      </c>
      <c r="AB11" s="36">
        <f>IF($H11=1,$AF11/(1+$AZ11)-$AJ11,$AN11)*AB$4/$G11</f>
        <v/>
      </c>
      <c r="AC11" s="36">
        <f>IFERROR(INDEX(PDomVal,AC$3,MATCH("mit.rp."&amp;$A11,PDomHdr,0))+0,0)</f>
        <v/>
      </c>
      <c r="AD11" s="36">
        <f>IFERROR(INDEX(PDomVal,AD$3,MATCH("mit.rp."&amp;$A11,PDomHdr,0))+0,0)</f>
        <v/>
      </c>
      <c r="AE11" s="36">
        <f>IFERROR(INDEX(PDomVal,AE$3,MATCH("mit.rp."&amp;$A11,PDomHdr,0))+0,0)</f>
        <v/>
      </c>
      <c r="AF11" s="36">
        <f>IFERROR(INDEX(PDomVal,AF$3,MATCH("mit.rp."&amp;$A11,PDomHdr,0))+0,0)</f>
        <v/>
      </c>
      <c r="AG11" s="36">
        <f>IFERROR(INDEX(PDomVal,AG$3,MATCH("mit.sp."&amp;$A11,PDomHdr,0))+0,0)</f>
        <v/>
      </c>
      <c r="AH11" s="36">
        <f>IFERROR(INDEX(PDomVal,AH$3,MATCH("mit.sp."&amp;$A11,PDomHdr,0))+0,0)</f>
        <v/>
      </c>
      <c r="AI11" s="36">
        <f>IFERROR(INDEX(PDomVal,AI$3,MATCH("mit.sp."&amp;$A11,PDomHdr,0))+0,0)</f>
        <v/>
      </c>
      <c r="AJ11" s="36">
        <f>IFERROR(INDEX(PDomVal,AJ$3,MATCH("mit.sp."&amp;$A11,PDomHdr,0))+0,0)</f>
        <v/>
      </c>
      <c r="AK11" s="36">
        <f>IFERROR(INDEX(PDomVal,AK$3,MATCH("mit.txo."&amp;$A11,PDomHdr,0))+0,0)</f>
        <v/>
      </c>
      <c r="AL11" s="36">
        <f>IFERROR(INDEX(PDomVal,AL$3,MATCH("mit.txo."&amp;$A11,PDomHdr,0))+0,0)</f>
        <v/>
      </c>
      <c r="AM11" s="36">
        <f>IFERROR(INDEX(PDomVal,AM$3,MATCH("mit.txo."&amp;$A11,PDomHdr,0))+0,0)</f>
        <v/>
      </c>
      <c r="AN11" s="36">
        <f>IFERROR(INDEX(PDomVal,AN$3,MATCH("mit.txo."&amp;$A11,PDomHdr,0))+0,0)</f>
        <v/>
      </c>
      <c r="AO11" s="10">
        <f>IF(IFERROR(ISBLANK(INDEX(PDomVal,AO$3,MATCH("mit.vatrate."&amp;$A11,PDomHdr,0))),TRUE),1,0)</f>
        <v/>
      </c>
      <c r="AP11" s="10">
        <f>IF(IFERROR(ISBLANK(INDEX(PDomVal,AP$3,MATCH("mit.vatrate."&amp;$A11,PDomHdr,0))),TRUE),1,0)</f>
        <v/>
      </c>
      <c r="AQ11" s="10">
        <f>IF(IFERROR(ISBLANK(INDEX(PDomVal,AQ$3,MATCH("mit.vatrate."&amp;$A11,PDomHdr,0))),TRUE),1,0)</f>
        <v/>
      </c>
      <c r="AR11" s="10">
        <f>IF(IFERROR(ISBLANK(INDEX(PDomVal,AR$3,MATCH("mit.vatrate."&amp;$A11,PDomHdr,0))),TRUE),1,0)</f>
        <v/>
      </c>
      <c r="AS11" s="13">
        <f>IFERROR(INDEX(PDomVal,AS$3,MATCH("mit.vatrate."&amp;$A11,PDomHdr,0))+0,0)</f>
        <v/>
      </c>
      <c r="AT11" s="13">
        <f>IFERROR(INDEX(PDomVal,AT$3,MATCH("mit.vatrate."&amp;$A11,PDomHdr,0))+0,0)</f>
        <v/>
      </c>
      <c r="AU11" s="13">
        <f>IFERROR(INDEX(PDomVal,AU$3,MATCH("mit.vatrate."&amp;$A11,PDomHdr,0))+0,0)</f>
        <v/>
      </c>
      <c r="AV11" s="13">
        <f>IFERROR(INDEX(PDomVal,AV$3,MATCH("mit.vatrate."&amp;$A11,PDomHdr,0))+0,0)</f>
        <v/>
      </c>
      <c r="AW11" s="13">
        <f>IF($AO11=1,$P11*AW$5,$AS11)</f>
        <v/>
      </c>
      <c r="AX11" s="13">
        <f>IF($AP11=1,$P11*AX$5,$AT11)</f>
        <v/>
      </c>
      <c r="AY11" s="13">
        <f>IF($AQ11=1,$P11*AY$5,$AU11)</f>
        <v/>
      </c>
      <c r="AZ11" s="13">
        <f>IF($AR11=1,$P11*AZ$5,$AV11)</f>
        <v/>
      </c>
    </row>
    <row r="12">
      <c r="A12" s="87" t="inlineStr">
        <is>
          <t>nga.ind</t>
        </is>
      </c>
      <c r="B12" s="87" t="inlineStr">
        <is>
          <t>Natural gas, Industry</t>
        </is>
      </c>
      <c r="C12" s="87" t="inlineStr">
        <is>
          <t>nga</t>
        </is>
      </c>
      <c r="D12" s="87" t="inlineStr">
        <is>
          <t>ind</t>
        </is>
      </c>
      <c r="E12" s="25" t="n">
        <v>6</v>
      </c>
      <c r="F12" s="25" t="n">
        <v>3</v>
      </c>
      <c r="G12" s="36">
        <f>INDEX(Mapping!$G$30:$G$37,MATCH($C12,FuelKey,0))</f>
        <v/>
      </c>
      <c r="H12" s="25" t="n">
        <v>1</v>
      </c>
      <c r="I12" s="23">
        <f>IFERROR(INDEX(PDomVal,PDomBase,MATCH("mit.ps."&amp;$A12,PDomHdr,0))+0,0)</f>
        <v/>
      </c>
      <c r="J12" s="23">
        <f>IF($I12&lt;=0.25,0,IF($I12&lt;=0.5,0.5,1))</f>
        <v/>
      </c>
      <c r="K12" s="23">
        <f>IF(LEFT(Settings!$C$9,6)="Manual",0.8,IF(LEFT(Settings!$C$9,4)="None",1,$J12))</f>
        <v/>
      </c>
      <c r="L12" s="36">
        <f>IFERROR(INDEX(PDomVal,PDomBase,MATCH("mit.mar."&amp;$A12,PDomHdr,0))+0,0)</f>
        <v/>
      </c>
      <c r="M12" s="36">
        <f>IFERROR(INDEX(PDomVal,PDomBase,MATCH("mit.nga.prod.cost",PDomHdr,0))+0,0)</f>
        <v/>
      </c>
      <c r="N12" s="36">
        <f>INDEX($U$4:$X$4,MATCH(Settings!$C$7,$U$6:$X$6,0))</f>
        <v/>
      </c>
      <c r="O12" s="36">
        <f>($L12+$J12*$M12)*$N12/$G12</f>
        <v/>
      </c>
      <c r="P12" s="88" t="n">
        <v>0</v>
      </c>
      <c r="Q12" s="89">
        <f>$P12*INDEX($AW$5:$AZ$5,MATCH(Settings!$C$10,$AW$6:$AZ$6,0))</f>
        <v/>
      </c>
      <c r="R12" s="13">
        <f>INDEX($AW12:$AZ12,MATCH(Settings!$C$10,$AW$6:$AZ$6,0))</f>
        <v/>
      </c>
      <c r="S12" s="36">
        <f>INDEX($U12:$X12,MATCH(Settings!$C$10,$U$6:$X$6,0))</f>
        <v/>
      </c>
      <c r="T12" s="36">
        <f>INDEX($Y12:$AB12,MATCH(Settings!$C$10,$Y$6:$AB$6,0))</f>
        <v/>
      </c>
      <c r="U12" s="36">
        <f>$AG12*U$4/$G12</f>
        <v/>
      </c>
      <c r="V12" s="36">
        <f>$AH12*V$4/$G12</f>
        <v/>
      </c>
      <c r="W12" s="36">
        <f>$AI12*W$4/$G12</f>
        <v/>
      </c>
      <c r="X12" s="36">
        <f>$AJ12*X$4/$G12</f>
        <v/>
      </c>
      <c r="Y12" s="36">
        <f>IF($H12=1,$AC12/(1+$AW12)-$AG12,$AK12)*Y$4/$G12</f>
        <v/>
      </c>
      <c r="Z12" s="36">
        <f>IF($H12=1,$AD12/(1+$AX12)-$AH12,$AL12)*Z$4/$G12</f>
        <v/>
      </c>
      <c r="AA12" s="36">
        <f>IF($H12=1,$AE12/(1+$AY12)-$AI12,$AM12)*AA$4/$G12</f>
        <v/>
      </c>
      <c r="AB12" s="36">
        <f>IF($H12=1,$AF12/(1+$AZ12)-$AJ12,$AN12)*AB$4/$G12</f>
        <v/>
      </c>
      <c r="AC12" s="36">
        <f>IFERROR(INDEX(PDomVal,AC$3,MATCH("mit.rp."&amp;$A12,PDomHdr,0))+0,0)</f>
        <v/>
      </c>
      <c r="AD12" s="36">
        <f>IFERROR(INDEX(PDomVal,AD$3,MATCH("mit.rp."&amp;$A12,PDomHdr,0))+0,0)</f>
        <v/>
      </c>
      <c r="AE12" s="36">
        <f>IFERROR(INDEX(PDomVal,AE$3,MATCH("mit.rp."&amp;$A12,PDomHdr,0))+0,0)</f>
        <v/>
      </c>
      <c r="AF12" s="36">
        <f>IFERROR(INDEX(PDomVal,AF$3,MATCH("mit.rp."&amp;$A12,PDomHdr,0))+0,0)</f>
        <v/>
      </c>
      <c r="AG12" s="36">
        <f>IFERROR(INDEX(PDomVal,AG$3,MATCH("mit.sp."&amp;$A12,PDomHdr,0))+0,0)</f>
        <v/>
      </c>
      <c r="AH12" s="36">
        <f>IFERROR(INDEX(PDomVal,AH$3,MATCH("mit.sp."&amp;$A12,PDomHdr,0))+0,0)</f>
        <v/>
      </c>
      <c r="AI12" s="36">
        <f>IFERROR(INDEX(PDomVal,AI$3,MATCH("mit.sp."&amp;$A12,PDomHdr,0))+0,0)</f>
        <v/>
      </c>
      <c r="AJ12" s="36">
        <f>IFERROR(INDEX(PDomVal,AJ$3,MATCH("mit.sp."&amp;$A12,PDomHdr,0))+0,0)</f>
        <v/>
      </c>
      <c r="AK12" s="36">
        <f>IFERROR(INDEX(PDomVal,AK$3,MATCH("mit.txo."&amp;$A12,PDomHdr,0))+0,0)</f>
        <v/>
      </c>
      <c r="AL12" s="36">
        <f>IFERROR(INDEX(PDomVal,AL$3,MATCH("mit.txo."&amp;$A12,PDomHdr,0))+0,0)</f>
        <v/>
      </c>
      <c r="AM12" s="36">
        <f>IFERROR(INDEX(PDomVal,AM$3,MATCH("mit.txo."&amp;$A12,PDomHdr,0))+0,0)</f>
        <v/>
      </c>
      <c r="AN12" s="36">
        <f>IFERROR(INDEX(PDomVal,AN$3,MATCH("mit.txo."&amp;$A12,PDomHdr,0))+0,0)</f>
        <v/>
      </c>
      <c r="AO12" s="10">
        <f>IF(IFERROR(ISBLANK(INDEX(PDomVal,AO$3,MATCH("mit.vatrate."&amp;$A12,PDomHdr,0))),TRUE),1,0)</f>
        <v/>
      </c>
      <c r="AP12" s="10">
        <f>IF(IFERROR(ISBLANK(INDEX(PDomVal,AP$3,MATCH("mit.vatrate."&amp;$A12,PDomHdr,0))),TRUE),1,0)</f>
        <v/>
      </c>
      <c r="AQ12" s="10">
        <f>IF(IFERROR(ISBLANK(INDEX(PDomVal,AQ$3,MATCH("mit.vatrate."&amp;$A12,PDomHdr,0))),TRUE),1,0)</f>
        <v/>
      </c>
      <c r="AR12" s="10">
        <f>IF(IFERROR(ISBLANK(INDEX(PDomVal,AR$3,MATCH("mit.vatrate."&amp;$A12,PDomHdr,0))),TRUE),1,0)</f>
        <v/>
      </c>
      <c r="AS12" s="13">
        <f>IFERROR(INDEX(PDomVal,AS$3,MATCH("mit.vatrate."&amp;$A12,PDomHdr,0))+0,0)</f>
        <v/>
      </c>
      <c r="AT12" s="13">
        <f>IFERROR(INDEX(PDomVal,AT$3,MATCH("mit.vatrate."&amp;$A12,PDomHdr,0))+0,0)</f>
        <v/>
      </c>
      <c r="AU12" s="13">
        <f>IFERROR(INDEX(PDomVal,AU$3,MATCH("mit.vatrate."&amp;$A12,PDomHdr,0))+0,0)</f>
        <v/>
      </c>
      <c r="AV12" s="13">
        <f>IFERROR(INDEX(PDomVal,AV$3,MATCH("mit.vatrate."&amp;$A12,PDomHdr,0))+0,0)</f>
        <v/>
      </c>
      <c r="AW12" s="13">
        <f>IF($AO12=1,$P12*AW$5,$AS12)</f>
        <v/>
      </c>
      <c r="AX12" s="13">
        <f>IF($AP12=1,$P12*AX$5,$AT12)</f>
        <v/>
      </c>
      <c r="AY12" s="13">
        <f>IF($AQ12=1,$P12*AY$5,$AU12)</f>
        <v/>
      </c>
      <c r="AZ12" s="13">
        <f>IF($AR12=1,$P12*AZ$5,$AV12)</f>
        <v/>
      </c>
    </row>
    <row r="13">
      <c r="A13" s="87" t="inlineStr">
        <is>
          <t>gso.all</t>
        </is>
      </c>
      <c r="B13" s="87" t="inlineStr">
        <is>
          <t>Gasoline, All</t>
        </is>
      </c>
      <c r="C13" s="87" t="inlineStr">
        <is>
          <t>gso</t>
        </is>
      </c>
      <c r="D13" s="87" t="inlineStr">
        <is>
          <t>all</t>
        </is>
      </c>
      <c r="E13" s="25" t="n">
        <v>7</v>
      </c>
      <c r="F13" s="25" t="n">
        <v>1</v>
      </c>
      <c r="G13" s="36">
        <f>INDEX(Mapping!$G$30:$G$37,MATCH($C13,FuelKey,0))</f>
        <v/>
      </c>
      <c r="H13" s="25" t="n">
        <v>0</v>
      </c>
      <c r="I13" s="23">
        <f>IFERROR(INDEX(PDomVal,PDomBase,MATCH("mit.ps."&amp;$A13,PDomHdr,0))+0,0)</f>
        <v/>
      </c>
      <c r="J13" s="23">
        <f>IF($I13&lt;=0.25,0,IF($I13&lt;=0.5,0.5,1))</f>
        <v/>
      </c>
      <c r="K13" s="23">
        <f>IF(LEFT(Settings!$C$9,6)="Manual",0.8,IF(LEFT(Settings!$C$9,4)="None",1,$J13))</f>
        <v/>
      </c>
      <c r="L13" s="36">
        <f>IFERROR(INDEX(PDomVal,PDomBase,MATCH("mit.mar."&amp;$A13,PDomHdr,0))+0,0)</f>
        <v/>
      </c>
      <c r="M13" s="87" t="n">
        <v>0</v>
      </c>
      <c r="N13" s="36">
        <f>INDEX($U$4:$X$4,MATCH(Settings!$C$7,$U$6:$X$6,0))</f>
        <v/>
      </c>
      <c r="O13" s="36">
        <f>($L13+$J13*$M13)*$N13/$G13</f>
        <v/>
      </c>
      <c r="P13" s="88" t="n">
        <v>1</v>
      </c>
      <c r="Q13" s="89">
        <f>$P13*INDEX($AW$5:$AZ$5,MATCH(Settings!$C$10,$AW$6:$AZ$6,0))</f>
        <v/>
      </c>
      <c r="R13" s="13">
        <f>INDEX($AW13:$AZ13,MATCH(Settings!$C$10,$AW$6:$AZ$6,0))</f>
        <v/>
      </c>
      <c r="S13" s="36">
        <f>INDEX($U13:$X13,MATCH(Settings!$C$10,$U$6:$X$6,0))</f>
        <v/>
      </c>
      <c r="T13" s="36">
        <f>INDEX($Y13:$AB13,MATCH(Settings!$C$10,$Y$6:$AB$6,0))</f>
        <v/>
      </c>
      <c r="U13" s="36">
        <f>$AG13*U$4/$G13</f>
        <v/>
      </c>
      <c r="V13" s="36">
        <f>$AH13*V$4/$G13</f>
        <v/>
      </c>
      <c r="W13" s="36">
        <f>$AI13*W$4/$G13</f>
        <v/>
      </c>
      <c r="X13" s="36">
        <f>$AJ13*X$4/$G13</f>
        <v/>
      </c>
      <c r="Y13" s="36">
        <f>IF($H13=1,$AC13/(1+$AW13)-$AG13,$AK13)*Y$4/$G13</f>
        <v/>
      </c>
      <c r="Z13" s="36">
        <f>IF($H13=1,$AD13/(1+$AX13)-$AH13,$AL13)*Z$4/$G13</f>
        <v/>
      </c>
      <c r="AA13" s="36">
        <f>IF($H13=1,$AE13/(1+$AY13)-$AI13,$AM13)*AA$4/$G13</f>
        <v/>
      </c>
      <c r="AB13" s="36">
        <f>IF($H13=1,$AF13/(1+$AZ13)-$AJ13,$AN13)*AB$4/$G13</f>
        <v/>
      </c>
      <c r="AC13" s="36">
        <f>IFERROR(INDEX(PDomVal,AC$3,MATCH("mit.rp."&amp;$A13,PDomHdr,0))+0,0)</f>
        <v/>
      </c>
      <c r="AD13" s="36">
        <f>IFERROR(INDEX(PDomVal,AD$3,MATCH("mit.rp."&amp;$A13,PDomHdr,0))+0,0)</f>
        <v/>
      </c>
      <c r="AE13" s="36">
        <f>IFERROR(INDEX(PDomVal,AE$3,MATCH("mit.rp."&amp;$A13,PDomHdr,0))+0,0)</f>
        <v/>
      </c>
      <c r="AF13" s="36">
        <f>IFERROR(INDEX(PDomVal,AF$3,MATCH("mit.rp."&amp;$A13,PDomHdr,0))+0,0)</f>
        <v/>
      </c>
      <c r="AG13" s="36">
        <f>IFERROR(INDEX(PDomVal,AG$3,MATCH("mit.sp."&amp;$A13,PDomHdr,0))+0,0)</f>
        <v/>
      </c>
      <c r="AH13" s="36">
        <f>IFERROR(INDEX(PDomVal,AH$3,MATCH("mit.sp."&amp;$A13,PDomHdr,0))+0,0)</f>
        <v/>
      </c>
      <c r="AI13" s="36">
        <f>IFERROR(INDEX(PDomVal,AI$3,MATCH("mit.sp."&amp;$A13,PDomHdr,0))+0,0)</f>
        <v/>
      </c>
      <c r="AJ13" s="36">
        <f>IFERROR(INDEX(PDomVal,AJ$3,MATCH("mit.sp."&amp;$A13,PDomHdr,0))+0,0)</f>
        <v/>
      </c>
      <c r="AK13" s="36">
        <f>IFERROR(INDEX(PDomVal,AK$3,MATCH("mit.txo."&amp;$A13,PDomHdr,0))+0,0)</f>
        <v/>
      </c>
      <c r="AL13" s="36">
        <f>IFERROR(INDEX(PDomVal,AL$3,MATCH("mit.txo."&amp;$A13,PDomHdr,0))+0,0)</f>
        <v/>
      </c>
      <c r="AM13" s="36">
        <f>IFERROR(INDEX(PDomVal,AM$3,MATCH("mit.txo."&amp;$A13,PDomHdr,0))+0,0)</f>
        <v/>
      </c>
      <c r="AN13" s="36">
        <f>IFERROR(INDEX(PDomVal,AN$3,MATCH("mit.txo."&amp;$A13,PDomHdr,0))+0,0)</f>
        <v/>
      </c>
      <c r="AO13" s="10">
        <f>IF(IFERROR(ISBLANK(INDEX(PDomVal,AO$3,MATCH("mit.vatrate."&amp;$A13,PDomHdr,0))),TRUE),1,0)</f>
        <v/>
      </c>
      <c r="AP13" s="10">
        <f>IF(IFERROR(ISBLANK(INDEX(PDomVal,AP$3,MATCH("mit.vatrate."&amp;$A13,PDomHdr,0))),TRUE),1,0)</f>
        <v/>
      </c>
      <c r="AQ13" s="10">
        <f>IF(IFERROR(ISBLANK(INDEX(PDomVal,AQ$3,MATCH("mit.vatrate."&amp;$A13,PDomHdr,0))),TRUE),1,0)</f>
        <v/>
      </c>
      <c r="AR13" s="10">
        <f>IF(IFERROR(ISBLANK(INDEX(PDomVal,AR$3,MATCH("mit.vatrate."&amp;$A13,PDomHdr,0))),TRUE),1,0)</f>
        <v/>
      </c>
      <c r="AS13" s="13">
        <f>IFERROR(INDEX(PDomVal,AS$3,MATCH("mit.vatrate."&amp;$A13,PDomHdr,0))+0,0)</f>
        <v/>
      </c>
      <c r="AT13" s="13">
        <f>IFERROR(INDEX(PDomVal,AT$3,MATCH("mit.vatrate."&amp;$A13,PDomHdr,0))+0,0)</f>
        <v/>
      </c>
      <c r="AU13" s="13">
        <f>IFERROR(INDEX(PDomVal,AU$3,MATCH("mit.vatrate."&amp;$A13,PDomHdr,0))+0,0)</f>
        <v/>
      </c>
      <c r="AV13" s="13">
        <f>IFERROR(INDEX(PDomVal,AV$3,MATCH("mit.vatrate."&amp;$A13,PDomHdr,0))+0,0)</f>
        <v/>
      </c>
      <c r="AW13" s="13">
        <f>IF($AO13=1,$P13*AW$5,$AS13)</f>
        <v/>
      </c>
      <c r="AX13" s="13">
        <f>IF($AP13=1,$P13*AX$5,$AT13)</f>
        <v/>
      </c>
      <c r="AY13" s="13">
        <f>IF($AQ13=1,$P13*AY$5,$AU13)</f>
        <v/>
      </c>
      <c r="AZ13" s="13">
        <f>IF($AR13=1,$P13*AZ$5,$AV13)</f>
        <v/>
      </c>
    </row>
    <row r="14">
      <c r="A14" s="87" t="inlineStr">
        <is>
          <t>die.all</t>
        </is>
      </c>
      <c r="B14" s="87" t="inlineStr">
        <is>
          <t>Diesel, All</t>
        </is>
      </c>
      <c r="C14" s="87" t="inlineStr">
        <is>
          <t>die</t>
        </is>
      </c>
      <c r="D14" s="87" t="inlineStr">
        <is>
          <t>all</t>
        </is>
      </c>
      <c r="E14" s="25" t="n">
        <v>8</v>
      </c>
      <c r="F14" s="25" t="n">
        <v>1</v>
      </c>
      <c r="G14" s="36">
        <f>INDEX(Mapping!$G$30:$G$37,MATCH($C14,FuelKey,0))</f>
        <v/>
      </c>
      <c r="H14" s="25" t="n">
        <v>0</v>
      </c>
      <c r="I14" s="23">
        <f>IFERROR(INDEX(PDomVal,PDomBase,MATCH("mit.ps."&amp;$A14,PDomHdr,0))+0,0)</f>
        <v/>
      </c>
      <c r="J14" s="23">
        <f>IF($I14&lt;=0.25,0,IF($I14&lt;=0.5,0.5,1))</f>
        <v/>
      </c>
      <c r="K14" s="23">
        <f>IF(LEFT(Settings!$C$9,6)="Manual",0.8,IF(LEFT(Settings!$C$9,4)="None",1,$J14))</f>
        <v/>
      </c>
      <c r="L14" s="36">
        <f>IFERROR(INDEX(PDomVal,PDomBase,MATCH("mit.mar."&amp;$A14,PDomHdr,0))+0,0)</f>
        <v/>
      </c>
      <c r="M14" s="87" t="n">
        <v>0</v>
      </c>
      <c r="N14" s="36">
        <f>INDEX($U$4:$X$4,MATCH(Settings!$C$7,$U$6:$X$6,0))</f>
        <v/>
      </c>
      <c r="O14" s="36">
        <f>($L14+$J14*$M14)*$N14/$G14</f>
        <v/>
      </c>
      <c r="P14" s="88" t="n">
        <v>1</v>
      </c>
      <c r="Q14" s="89">
        <f>$P14*INDEX($AW$5:$AZ$5,MATCH(Settings!$C$10,$AW$6:$AZ$6,0))</f>
        <v/>
      </c>
      <c r="R14" s="13">
        <f>INDEX($AW14:$AZ14,MATCH(Settings!$C$10,$AW$6:$AZ$6,0))</f>
        <v/>
      </c>
      <c r="S14" s="36">
        <f>INDEX($U14:$X14,MATCH(Settings!$C$10,$U$6:$X$6,0))</f>
        <v/>
      </c>
      <c r="T14" s="36">
        <f>INDEX($Y14:$AB14,MATCH(Settings!$C$10,$Y$6:$AB$6,0))</f>
        <v/>
      </c>
      <c r="U14" s="36">
        <f>$AG14*U$4/$G14</f>
        <v/>
      </c>
      <c r="V14" s="36">
        <f>$AH14*V$4/$G14</f>
        <v/>
      </c>
      <c r="W14" s="36">
        <f>$AI14*W$4/$G14</f>
        <v/>
      </c>
      <c r="X14" s="36">
        <f>$AJ14*X$4/$G14</f>
        <v/>
      </c>
      <c r="Y14" s="36">
        <f>IF($H14=1,$AC14/(1+$AW14)-$AG14,$AK14)*Y$4/$G14</f>
        <v/>
      </c>
      <c r="Z14" s="36">
        <f>IF($H14=1,$AD14/(1+$AX14)-$AH14,$AL14)*Z$4/$G14</f>
        <v/>
      </c>
      <c r="AA14" s="36">
        <f>IF($H14=1,$AE14/(1+$AY14)-$AI14,$AM14)*AA$4/$G14</f>
        <v/>
      </c>
      <c r="AB14" s="36">
        <f>IF($H14=1,$AF14/(1+$AZ14)-$AJ14,$AN14)*AB$4/$G14</f>
        <v/>
      </c>
      <c r="AC14" s="36">
        <f>IFERROR(INDEX(PDomVal,AC$3,MATCH("mit.rp."&amp;$A14,PDomHdr,0))+0,0)</f>
        <v/>
      </c>
      <c r="AD14" s="36">
        <f>IFERROR(INDEX(PDomVal,AD$3,MATCH("mit.rp."&amp;$A14,PDomHdr,0))+0,0)</f>
        <v/>
      </c>
      <c r="AE14" s="36">
        <f>IFERROR(INDEX(PDomVal,AE$3,MATCH("mit.rp."&amp;$A14,PDomHdr,0))+0,0)</f>
        <v/>
      </c>
      <c r="AF14" s="36">
        <f>IFERROR(INDEX(PDomVal,AF$3,MATCH("mit.rp."&amp;$A14,PDomHdr,0))+0,0)</f>
        <v/>
      </c>
      <c r="AG14" s="36">
        <f>IFERROR(INDEX(PDomVal,AG$3,MATCH("mit.sp."&amp;$A14,PDomHdr,0))+0,0)</f>
        <v/>
      </c>
      <c r="AH14" s="36">
        <f>IFERROR(INDEX(PDomVal,AH$3,MATCH("mit.sp."&amp;$A14,PDomHdr,0))+0,0)</f>
        <v/>
      </c>
      <c r="AI14" s="36">
        <f>IFERROR(INDEX(PDomVal,AI$3,MATCH("mit.sp."&amp;$A14,PDomHdr,0))+0,0)</f>
        <v/>
      </c>
      <c r="AJ14" s="36">
        <f>IFERROR(INDEX(PDomVal,AJ$3,MATCH("mit.sp."&amp;$A14,PDomHdr,0))+0,0)</f>
        <v/>
      </c>
      <c r="AK14" s="36">
        <f>IFERROR(INDEX(PDomVal,AK$3,MATCH("mit.txo."&amp;$A14,PDomHdr,0))+0,0)</f>
        <v/>
      </c>
      <c r="AL14" s="36">
        <f>IFERROR(INDEX(PDomVal,AL$3,MATCH("mit.txo."&amp;$A14,PDomHdr,0))+0,0)</f>
        <v/>
      </c>
      <c r="AM14" s="36">
        <f>IFERROR(INDEX(PDomVal,AM$3,MATCH("mit.txo."&amp;$A14,PDomHdr,0))+0,0)</f>
        <v/>
      </c>
      <c r="AN14" s="36">
        <f>IFERROR(INDEX(PDomVal,AN$3,MATCH("mit.txo."&amp;$A14,PDomHdr,0))+0,0)</f>
        <v/>
      </c>
      <c r="AO14" s="10">
        <f>IF(IFERROR(ISBLANK(INDEX(PDomVal,AO$3,MATCH("mit.vatrate."&amp;$A14,PDomHdr,0))),TRUE),1,0)</f>
        <v/>
      </c>
      <c r="AP14" s="10">
        <f>IF(IFERROR(ISBLANK(INDEX(PDomVal,AP$3,MATCH("mit.vatrate."&amp;$A14,PDomHdr,0))),TRUE),1,0)</f>
        <v/>
      </c>
      <c r="AQ14" s="10">
        <f>IF(IFERROR(ISBLANK(INDEX(PDomVal,AQ$3,MATCH("mit.vatrate."&amp;$A14,PDomHdr,0))),TRUE),1,0)</f>
        <v/>
      </c>
      <c r="AR14" s="10">
        <f>IF(IFERROR(ISBLANK(INDEX(PDomVal,AR$3,MATCH("mit.vatrate."&amp;$A14,PDomHdr,0))),TRUE),1,0)</f>
        <v/>
      </c>
      <c r="AS14" s="13">
        <f>IFERROR(INDEX(PDomVal,AS$3,MATCH("mit.vatrate."&amp;$A14,PDomHdr,0))+0,0)</f>
        <v/>
      </c>
      <c r="AT14" s="13">
        <f>IFERROR(INDEX(PDomVal,AT$3,MATCH("mit.vatrate."&amp;$A14,PDomHdr,0))+0,0)</f>
        <v/>
      </c>
      <c r="AU14" s="13">
        <f>IFERROR(INDEX(PDomVal,AU$3,MATCH("mit.vatrate."&amp;$A14,PDomHdr,0))+0,0)</f>
        <v/>
      </c>
      <c r="AV14" s="13">
        <f>IFERROR(INDEX(PDomVal,AV$3,MATCH("mit.vatrate."&amp;$A14,PDomHdr,0))+0,0)</f>
        <v/>
      </c>
      <c r="AW14" s="13">
        <f>IF($AO14=1,$P14*AW$5,$AS14)</f>
        <v/>
      </c>
      <c r="AX14" s="13">
        <f>IF($AP14=1,$P14*AX$5,$AT14)</f>
        <v/>
      </c>
      <c r="AY14" s="13">
        <f>IF($AQ14=1,$P14*AY$5,$AU14)</f>
        <v/>
      </c>
      <c r="AZ14" s="13">
        <f>IF($AR14=1,$P14*AZ$5,$AV14)</f>
        <v/>
      </c>
    </row>
    <row r="15">
      <c r="A15" s="87" t="inlineStr">
        <is>
          <t>lpg.all</t>
        </is>
      </c>
      <c r="B15" s="87" t="inlineStr">
        <is>
          <t>LPG, All</t>
        </is>
      </c>
      <c r="C15" s="87" t="inlineStr">
        <is>
          <t>lpg</t>
        </is>
      </c>
      <c r="D15" s="87" t="inlineStr">
        <is>
          <t>all</t>
        </is>
      </c>
      <c r="E15" s="25" t="n">
        <v>9</v>
      </c>
      <c r="F15" s="25" t="n">
        <v>1</v>
      </c>
      <c r="G15" s="36">
        <f>INDEX(Mapping!$G$30:$G$37,MATCH($C15,FuelKey,0))</f>
        <v/>
      </c>
      <c r="H15" s="25" t="n">
        <v>0</v>
      </c>
      <c r="I15" s="23">
        <f>IFERROR(INDEX(PDomVal,PDomBase,MATCH("mit.ps."&amp;$A15,PDomHdr,0))+0,0)</f>
        <v/>
      </c>
      <c r="J15" s="23">
        <f>IF($I15&lt;=0.25,0,IF($I15&lt;=0.5,0.5,1))</f>
        <v/>
      </c>
      <c r="K15" s="23">
        <f>IF(LEFT(Settings!$C$9,6)="Manual",0.8,IF(LEFT(Settings!$C$9,4)="None",1,$J15))</f>
        <v/>
      </c>
      <c r="L15" s="36">
        <f>IFERROR(INDEX(PDomVal,PDomBase,MATCH("mit.mar."&amp;$A15,PDomHdr,0))+0,0)</f>
        <v/>
      </c>
      <c r="M15" s="87" t="n">
        <v>0</v>
      </c>
      <c r="N15" s="36">
        <f>INDEX($U$4:$X$4,MATCH(Settings!$C$7,$U$6:$X$6,0))</f>
        <v/>
      </c>
      <c r="O15" s="36">
        <f>($L15+$J15*$M15)*$N15/$G15</f>
        <v/>
      </c>
      <c r="P15" s="88" t="n">
        <v>1</v>
      </c>
      <c r="Q15" s="89">
        <f>$P15*INDEX($AW$5:$AZ$5,MATCH(Settings!$C$10,$AW$6:$AZ$6,0))</f>
        <v/>
      </c>
      <c r="R15" s="13">
        <f>INDEX($AW15:$AZ15,MATCH(Settings!$C$10,$AW$6:$AZ$6,0))</f>
        <v/>
      </c>
      <c r="S15" s="36">
        <f>INDEX($U15:$X15,MATCH(Settings!$C$10,$U$6:$X$6,0))</f>
        <v/>
      </c>
      <c r="T15" s="36">
        <f>INDEX($Y15:$AB15,MATCH(Settings!$C$10,$Y$6:$AB$6,0))</f>
        <v/>
      </c>
      <c r="U15" s="36">
        <f>$AG15*U$4/$G15</f>
        <v/>
      </c>
      <c r="V15" s="36">
        <f>$AH15*V$4/$G15</f>
        <v/>
      </c>
      <c r="W15" s="36">
        <f>$AI15*W$4/$G15</f>
        <v/>
      </c>
      <c r="X15" s="36">
        <f>$AJ15*X$4/$G15</f>
        <v/>
      </c>
      <c r="Y15" s="36">
        <f>IF($H15=1,$AC15/(1+$AW15)-$AG15,$AK15)*Y$4/$G15</f>
        <v/>
      </c>
      <c r="Z15" s="36">
        <f>IF($H15=1,$AD15/(1+$AX15)-$AH15,$AL15)*Z$4/$G15</f>
        <v/>
      </c>
      <c r="AA15" s="36">
        <f>IF($H15=1,$AE15/(1+$AY15)-$AI15,$AM15)*AA$4/$G15</f>
        <v/>
      </c>
      <c r="AB15" s="36">
        <f>IF($H15=1,$AF15/(1+$AZ15)-$AJ15,$AN15)*AB$4/$G15</f>
        <v/>
      </c>
      <c r="AC15" s="36">
        <f>IFERROR(INDEX(PDomVal,AC$3,MATCH("mit.rp."&amp;$A15,PDomHdr,0))+0,0)</f>
        <v/>
      </c>
      <c r="AD15" s="36">
        <f>IFERROR(INDEX(PDomVal,AD$3,MATCH("mit.rp."&amp;$A15,PDomHdr,0))+0,0)</f>
        <v/>
      </c>
      <c r="AE15" s="36">
        <f>IFERROR(INDEX(PDomVal,AE$3,MATCH("mit.rp."&amp;$A15,PDomHdr,0))+0,0)</f>
        <v/>
      </c>
      <c r="AF15" s="36">
        <f>IFERROR(INDEX(PDomVal,AF$3,MATCH("mit.rp."&amp;$A15,PDomHdr,0))+0,0)</f>
        <v/>
      </c>
      <c r="AG15" s="36">
        <f>IFERROR(INDEX(PDomVal,AG$3,MATCH("mit.sp."&amp;$A15,PDomHdr,0))+0,0)</f>
        <v/>
      </c>
      <c r="AH15" s="36">
        <f>IFERROR(INDEX(PDomVal,AH$3,MATCH("mit.sp."&amp;$A15,PDomHdr,0))+0,0)</f>
        <v/>
      </c>
      <c r="AI15" s="36">
        <f>IFERROR(INDEX(PDomVal,AI$3,MATCH("mit.sp."&amp;$A15,PDomHdr,0))+0,0)</f>
        <v/>
      </c>
      <c r="AJ15" s="36">
        <f>IFERROR(INDEX(PDomVal,AJ$3,MATCH("mit.sp."&amp;$A15,PDomHdr,0))+0,0)</f>
        <v/>
      </c>
      <c r="AK15" s="36">
        <f>IFERROR(INDEX(PDomVal,AK$3,MATCH("mit.txo."&amp;$A15,PDomHdr,0))+0,0)</f>
        <v/>
      </c>
      <c r="AL15" s="36">
        <f>IFERROR(INDEX(PDomVal,AL$3,MATCH("mit.txo."&amp;$A15,PDomHdr,0))+0,0)</f>
        <v/>
      </c>
      <c r="AM15" s="36">
        <f>IFERROR(INDEX(PDomVal,AM$3,MATCH("mit.txo."&amp;$A15,PDomHdr,0))+0,0)</f>
        <v/>
      </c>
      <c r="AN15" s="36">
        <f>IFERROR(INDEX(PDomVal,AN$3,MATCH("mit.txo."&amp;$A15,PDomHdr,0))+0,0)</f>
        <v/>
      </c>
      <c r="AO15" s="10">
        <f>IF(IFERROR(ISBLANK(INDEX(PDomVal,AO$3,MATCH("mit.vatrate."&amp;$A15,PDomHdr,0))),TRUE),1,0)</f>
        <v/>
      </c>
      <c r="AP15" s="10">
        <f>IF(IFERROR(ISBLANK(INDEX(PDomVal,AP$3,MATCH("mit.vatrate."&amp;$A15,PDomHdr,0))),TRUE),1,0)</f>
        <v/>
      </c>
      <c r="AQ15" s="10">
        <f>IF(IFERROR(ISBLANK(INDEX(PDomVal,AQ$3,MATCH("mit.vatrate."&amp;$A15,PDomHdr,0))),TRUE),1,0)</f>
        <v/>
      </c>
      <c r="AR15" s="10">
        <f>IF(IFERROR(ISBLANK(INDEX(PDomVal,AR$3,MATCH("mit.vatrate."&amp;$A15,PDomHdr,0))),TRUE),1,0)</f>
        <v/>
      </c>
      <c r="AS15" s="13">
        <f>IFERROR(INDEX(PDomVal,AS$3,MATCH("mit.vatrate."&amp;$A15,PDomHdr,0))+0,0)</f>
        <v/>
      </c>
      <c r="AT15" s="13">
        <f>IFERROR(INDEX(PDomVal,AT$3,MATCH("mit.vatrate."&amp;$A15,PDomHdr,0))+0,0)</f>
        <v/>
      </c>
      <c r="AU15" s="13">
        <f>IFERROR(INDEX(PDomVal,AU$3,MATCH("mit.vatrate."&amp;$A15,PDomHdr,0))+0,0)</f>
        <v/>
      </c>
      <c r="AV15" s="13">
        <f>IFERROR(INDEX(PDomVal,AV$3,MATCH("mit.vatrate."&amp;$A15,PDomHdr,0))+0,0)</f>
        <v/>
      </c>
      <c r="AW15" s="13">
        <f>IF($AO15=1,$P15*AW$5,$AS15)</f>
        <v/>
      </c>
      <c r="AX15" s="13">
        <f>IF($AP15=1,$P15*AX$5,$AT15)</f>
        <v/>
      </c>
      <c r="AY15" s="13">
        <f>IF($AQ15=1,$P15*AY$5,$AU15)</f>
        <v/>
      </c>
      <c r="AZ15" s="13">
        <f>IF($AR15=1,$P15*AZ$5,$AV15)</f>
        <v/>
      </c>
    </row>
    <row r="16">
      <c r="A16" s="87" t="inlineStr">
        <is>
          <t>ker.all</t>
        </is>
      </c>
      <c r="B16" s="87" t="inlineStr">
        <is>
          <t>Kerosene, All</t>
        </is>
      </c>
      <c r="C16" s="87" t="inlineStr">
        <is>
          <t>ker</t>
        </is>
      </c>
      <c r="D16" s="87" t="inlineStr">
        <is>
          <t>all</t>
        </is>
      </c>
      <c r="E16" s="25" t="n">
        <v>10</v>
      </c>
      <c r="F16" s="25" t="n">
        <v>1</v>
      </c>
      <c r="G16" s="36">
        <f>INDEX(Mapping!$G$30:$G$37,MATCH($C16,FuelKey,0))</f>
        <v/>
      </c>
      <c r="H16" s="25" t="n">
        <v>0</v>
      </c>
      <c r="I16" s="23">
        <f>IFERROR(INDEX(PDomVal,PDomBase,MATCH("mit.ps."&amp;$A16,PDomHdr,0))+0,0)</f>
        <v/>
      </c>
      <c r="J16" s="23">
        <f>IF($I16&lt;=0.25,0,IF($I16&lt;=0.5,0.5,1))</f>
        <v/>
      </c>
      <c r="K16" s="23">
        <f>IF(LEFT(Settings!$C$9,6)="Manual",0.8,IF(LEFT(Settings!$C$9,4)="None",1,$J16))</f>
        <v/>
      </c>
      <c r="L16" s="36">
        <f>IFERROR(INDEX(PDomVal,PDomBase,MATCH("mit.mar."&amp;$A16,PDomHdr,0))+0,0)</f>
        <v/>
      </c>
      <c r="M16" s="87" t="n">
        <v>0</v>
      </c>
      <c r="N16" s="36">
        <f>INDEX($U$4:$X$4,MATCH(Settings!$C$7,$U$6:$X$6,0))</f>
        <v/>
      </c>
      <c r="O16" s="36">
        <f>($L16+$J16*$M16)*$N16/$G16</f>
        <v/>
      </c>
      <c r="P16" s="88" t="n">
        <v>1</v>
      </c>
      <c r="Q16" s="89">
        <f>$P16*INDEX($AW$5:$AZ$5,MATCH(Settings!$C$10,$AW$6:$AZ$6,0))</f>
        <v/>
      </c>
      <c r="R16" s="13">
        <f>INDEX($AW16:$AZ16,MATCH(Settings!$C$10,$AW$6:$AZ$6,0))</f>
        <v/>
      </c>
      <c r="S16" s="36">
        <f>INDEX($U16:$X16,MATCH(Settings!$C$10,$U$6:$X$6,0))</f>
        <v/>
      </c>
      <c r="T16" s="36">
        <f>INDEX($Y16:$AB16,MATCH(Settings!$C$10,$Y$6:$AB$6,0))</f>
        <v/>
      </c>
      <c r="U16" s="36">
        <f>$AG16*U$4/$G16</f>
        <v/>
      </c>
      <c r="V16" s="36">
        <f>$AH16*V$4/$G16</f>
        <v/>
      </c>
      <c r="W16" s="36">
        <f>$AI16*W$4/$G16</f>
        <v/>
      </c>
      <c r="X16" s="36">
        <f>$AJ16*X$4/$G16</f>
        <v/>
      </c>
      <c r="Y16" s="36">
        <f>IF($H16=1,$AC16/(1+$AW16)-$AG16,$AK16)*Y$4/$G16</f>
        <v/>
      </c>
      <c r="Z16" s="36">
        <f>IF($H16=1,$AD16/(1+$AX16)-$AH16,$AL16)*Z$4/$G16</f>
        <v/>
      </c>
      <c r="AA16" s="36">
        <f>IF($H16=1,$AE16/(1+$AY16)-$AI16,$AM16)*AA$4/$G16</f>
        <v/>
      </c>
      <c r="AB16" s="36">
        <f>IF($H16=1,$AF16/(1+$AZ16)-$AJ16,$AN16)*AB$4/$G16</f>
        <v/>
      </c>
      <c r="AC16" s="36">
        <f>IFERROR(INDEX(PDomVal,AC$3,MATCH("mit.rp."&amp;$A16,PDomHdr,0))+0,0)</f>
        <v/>
      </c>
      <c r="AD16" s="36">
        <f>IFERROR(INDEX(PDomVal,AD$3,MATCH("mit.rp."&amp;$A16,PDomHdr,0))+0,0)</f>
        <v/>
      </c>
      <c r="AE16" s="36">
        <f>IFERROR(INDEX(PDomVal,AE$3,MATCH("mit.rp."&amp;$A16,PDomHdr,0))+0,0)</f>
        <v/>
      </c>
      <c r="AF16" s="36">
        <f>IFERROR(INDEX(PDomVal,AF$3,MATCH("mit.rp."&amp;$A16,PDomHdr,0))+0,0)</f>
        <v/>
      </c>
      <c r="AG16" s="36">
        <f>IFERROR(INDEX(PDomVal,AG$3,MATCH("mit.sp."&amp;$A16,PDomHdr,0))+0,0)</f>
        <v/>
      </c>
      <c r="AH16" s="36">
        <f>IFERROR(INDEX(PDomVal,AH$3,MATCH("mit.sp."&amp;$A16,PDomHdr,0))+0,0)</f>
        <v/>
      </c>
      <c r="AI16" s="36">
        <f>IFERROR(INDEX(PDomVal,AI$3,MATCH("mit.sp."&amp;$A16,PDomHdr,0))+0,0)</f>
        <v/>
      </c>
      <c r="AJ16" s="36">
        <f>IFERROR(INDEX(PDomVal,AJ$3,MATCH("mit.sp."&amp;$A16,PDomHdr,0))+0,0)</f>
        <v/>
      </c>
      <c r="AK16" s="36">
        <f>IFERROR(INDEX(PDomVal,AK$3,MATCH("mit.txo."&amp;$A16,PDomHdr,0))+0,0)</f>
        <v/>
      </c>
      <c r="AL16" s="36">
        <f>IFERROR(INDEX(PDomVal,AL$3,MATCH("mit.txo."&amp;$A16,PDomHdr,0))+0,0)</f>
        <v/>
      </c>
      <c r="AM16" s="36">
        <f>IFERROR(INDEX(PDomVal,AM$3,MATCH("mit.txo."&amp;$A16,PDomHdr,0))+0,0)</f>
        <v/>
      </c>
      <c r="AN16" s="36">
        <f>IFERROR(INDEX(PDomVal,AN$3,MATCH("mit.txo."&amp;$A16,PDomHdr,0))+0,0)</f>
        <v/>
      </c>
      <c r="AO16" s="10">
        <f>IF(IFERROR(ISBLANK(INDEX(PDomVal,AO$3,MATCH("mit.vatrate."&amp;$A16,PDomHdr,0))),TRUE),1,0)</f>
        <v/>
      </c>
      <c r="AP16" s="10">
        <f>IF(IFERROR(ISBLANK(INDEX(PDomVal,AP$3,MATCH("mit.vatrate."&amp;$A16,PDomHdr,0))),TRUE),1,0)</f>
        <v/>
      </c>
      <c r="AQ16" s="10">
        <f>IF(IFERROR(ISBLANK(INDEX(PDomVal,AQ$3,MATCH("mit.vatrate."&amp;$A16,PDomHdr,0))),TRUE),1,0)</f>
        <v/>
      </c>
      <c r="AR16" s="10">
        <f>IF(IFERROR(ISBLANK(INDEX(PDomVal,AR$3,MATCH("mit.vatrate."&amp;$A16,PDomHdr,0))),TRUE),1,0)</f>
        <v/>
      </c>
      <c r="AS16" s="13">
        <f>IFERROR(INDEX(PDomVal,AS$3,MATCH("mit.vatrate."&amp;$A16,PDomHdr,0))+0,0)</f>
        <v/>
      </c>
      <c r="AT16" s="13">
        <f>IFERROR(INDEX(PDomVal,AT$3,MATCH("mit.vatrate."&amp;$A16,PDomHdr,0))+0,0)</f>
        <v/>
      </c>
      <c r="AU16" s="13">
        <f>IFERROR(INDEX(PDomVal,AU$3,MATCH("mit.vatrate."&amp;$A16,PDomHdr,0))+0,0)</f>
        <v/>
      </c>
      <c r="AV16" s="13">
        <f>IFERROR(INDEX(PDomVal,AV$3,MATCH("mit.vatrate."&amp;$A16,PDomHdr,0))+0,0)</f>
        <v/>
      </c>
      <c r="AW16" s="13">
        <f>IF($AO16=1,$P16*AW$5,$AS16)</f>
        <v/>
      </c>
      <c r="AX16" s="13">
        <f>IF($AP16=1,$P16*AX$5,$AT16)</f>
        <v/>
      </c>
      <c r="AY16" s="13">
        <f>IF($AQ16=1,$P16*AY$5,$AU16)</f>
        <v/>
      </c>
      <c r="AZ16" s="13">
        <f>IF($AR16=1,$P16*AZ$5,$AV16)</f>
        <v/>
      </c>
    </row>
    <row r="17">
      <c r="A17" s="87" t="inlineStr">
        <is>
          <t>oop.all</t>
        </is>
      </c>
      <c r="B17" s="87" t="inlineStr">
        <is>
          <t>Other oil products, All</t>
        </is>
      </c>
      <c r="C17" s="87" t="inlineStr">
        <is>
          <t>oop</t>
        </is>
      </c>
      <c r="D17" s="87" t="inlineStr">
        <is>
          <t>all</t>
        </is>
      </c>
      <c r="E17" s="25" t="n">
        <v>11</v>
      </c>
      <c r="F17" s="25" t="n">
        <v>1</v>
      </c>
      <c r="G17" s="36">
        <f>INDEX(Mapping!$G$30:$G$37,MATCH($C17,FuelKey,0))</f>
        <v/>
      </c>
      <c r="H17" s="25" t="n">
        <v>0</v>
      </c>
      <c r="I17" s="90">
        <f>IFERROR(INDEX(PDomVal,PDomBase,MATCH("mit.ps."&amp;$A17,PDomHdr,0))+0,0)</f>
        <v/>
      </c>
      <c r="J17" s="23">
        <f>IF($I17&lt;=0.25,0,IF($I17&lt;=0.5,0.5,1))</f>
        <v/>
      </c>
      <c r="K17" s="23">
        <f>IF(LEFT(Settings!$C$9,6)="Manual",0.8,IF(LEFT(Settings!$C$9,4)="None",1,$J17))</f>
        <v/>
      </c>
      <c r="L17" s="91">
        <f>IFERROR(INDEX(PDomVal,PDomBase,MATCH("mit.mar."&amp;$A17,PDomHdr,0))+0,0)</f>
        <v/>
      </c>
      <c r="M17" s="87" t="n">
        <v>0</v>
      </c>
      <c r="N17" s="36">
        <f>INDEX($U$4:$X$4,MATCH(Settings!$C$7,$U$6:$X$6,0))</f>
        <v/>
      </c>
      <c r="O17" s="36">
        <f>($L17+$J17*$M17)*$N17/$G17</f>
        <v/>
      </c>
      <c r="P17" s="88" t="n">
        <v>1</v>
      </c>
      <c r="Q17" s="89">
        <f>$P17*INDEX($AW$5:$AZ$5,MATCH(Settings!$C$10,$AW$6:$AZ$6,0))</f>
        <v/>
      </c>
      <c r="R17" s="13">
        <f>INDEX($AW17:$AZ17,MATCH(Settings!$C$10,$AW$6:$AZ$6,0))</f>
        <v/>
      </c>
      <c r="S17" s="36">
        <f>INDEX($U17:$X17,MATCH(Settings!$C$10,$U$6:$X$6,0))</f>
        <v/>
      </c>
      <c r="T17" s="36">
        <f>INDEX($Y17:$AB17,MATCH(Settings!$C$10,$Y$6:$AB$6,0))</f>
        <v/>
      </c>
      <c r="U17" s="36">
        <f>$AG17*U$4/$G17</f>
        <v/>
      </c>
      <c r="V17" s="36">
        <f>$AH17*V$4/$G17</f>
        <v/>
      </c>
      <c r="W17" s="36">
        <f>$AI17*W$4/$G17</f>
        <v/>
      </c>
      <c r="X17" s="36">
        <f>$AJ17*X$4/$G17</f>
        <v/>
      </c>
      <c r="Y17" s="36">
        <f>IF($H17=1,$AC17/(1+$AW17)-$AG17,$AK17)*Y$4/$G17</f>
        <v/>
      </c>
      <c r="Z17" s="36">
        <f>IF($H17=1,$AD17/(1+$AX17)-$AH17,$AL17)*Z$4/$G17</f>
        <v/>
      </c>
      <c r="AA17" s="36">
        <f>IF($H17=1,$AE17/(1+$AY17)-$AI17,$AM17)*AA$4/$G17</f>
        <v/>
      </c>
      <c r="AB17" s="36">
        <f>IF($H17=1,$AF17/(1+$AZ17)-$AJ17,$AN17)*AB$4/$G17</f>
        <v/>
      </c>
      <c r="AC17" s="36">
        <f>IFERROR(INDEX(PDomVal,AC$3,MATCH("mit.rp."&amp;$A17,PDomHdr,0))+0,0)</f>
        <v/>
      </c>
      <c r="AD17" s="36">
        <f>IFERROR(INDEX(PDomVal,AD$3,MATCH("mit.rp."&amp;$A17,PDomHdr,0))+0,0)</f>
        <v/>
      </c>
      <c r="AE17" s="36">
        <f>IFERROR(INDEX(PDomVal,AE$3,MATCH("mit.rp."&amp;$A17,PDomHdr,0))+0,0)</f>
        <v/>
      </c>
      <c r="AF17" s="36">
        <f>IFERROR(INDEX(PDomVal,AF$3,MATCH("mit.rp."&amp;$A17,PDomHdr,0))+0,0)</f>
        <v/>
      </c>
      <c r="AG17" s="36">
        <f>IFERROR(INDEX(PDomVal,AG$3,MATCH("mit.sp."&amp;$A17,PDomHdr,0))+0,0)</f>
        <v/>
      </c>
      <c r="AH17" s="36">
        <f>IFERROR(INDEX(PDomVal,AH$3,MATCH("mit.sp."&amp;$A17,PDomHdr,0))+0,0)</f>
        <v/>
      </c>
      <c r="AI17" s="36">
        <f>IFERROR(INDEX(PDomVal,AI$3,MATCH("mit.sp."&amp;$A17,PDomHdr,0))+0,0)</f>
        <v/>
      </c>
      <c r="AJ17" s="36">
        <f>IFERROR(INDEX(PDomVal,AJ$3,MATCH("mit.sp."&amp;$A17,PDomHdr,0))+0,0)</f>
        <v/>
      </c>
      <c r="AK17" s="36">
        <f>IFERROR(INDEX(PDomVal,AK$3,MATCH("mit.txo."&amp;$A17,PDomHdr,0))+0,0)</f>
        <v/>
      </c>
      <c r="AL17" s="36">
        <f>IFERROR(INDEX(PDomVal,AL$3,MATCH("mit.txo."&amp;$A17,PDomHdr,0))+0,0)</f>
        <v/>
      </c>
      <c r="AM17" s="36">
        <f>IFERROR(INDEX(PDomVal,AM$3,MATCH("mit.txo."&amp;$A17,PDomHdr,0))+0,0)</f>
        <v/>
      </c>
      <c r="AN17" s="36">
        <f>IFERROR(INDEX(PDomVal,AN$3,MATCH("mit.txo."&amp;$A17,PDomHdr,0))+0,0)</f>
        <v/>
      </c>
      <c r="AO17" s="10">
        <f>IF(IFERROR(ISBLANK(INDEX(PDomVal,AO$3,MATCH("mit.vatrate."&amp;$A17,PDomHdr,0))),TRUE),1,0)</f>
        <v/>
      </c>
      <c r="AP17" s="10">
        <f>IF(IFERROR(ISBLANK(INDEX(PDomVal,AP$3,MATCH("mit.vatrate."&amp;$A17,PDomHdr,0))),TRUE),1,0)</f>
        <v/>
      </c>
      <c r="AQ17" s="10">
        <f>IF(IFERROR(ISBLANK(INDEX(PDomVal,AQ$3,MATCH("mit.vatrate."&amp;$A17,PDomHdr,0))),TRUE),1,0)</f>
        <v/>
      </c>
      <c r="AR17" s="10">
        <f>IF(IFERROR(ISBLANK(INDEX(PDomVal,AR$3,MATCH("mit.vatrate."&amp;$A17,PDomHdr,0))),TRUE),1,0)</f>
        <v/>
      </c>
      <c r="AS17" s="13">
        <f>IFERROR(INDEX(PDomVal,AS$3,MATCH("mit.vatrate."&amp;$A17,PDomHdr,0))+0,0)</f>
        <v/>
      </c>
      <c r="AT17" s="13">
        <f>IFERROR(INDEX(PDomVal,AT$3,MATCH("mit.vatrate."&amp;$A17,PDomHdr,0))+0,0)</f>
        <v/>
      </c>
      <c r="AU17" s="13">
        <f>IFERROR(INDEX(PDomVal,AU$3,MATCH("mit.vatrate."&amp;$A17,PDomHdr,0))+0,0)</f>
        <v/>
      </c>
      <c r="AV17" s="13">
        <f>IFERROR(INDEX(PDomVal,AV$3,MATCH("mit.vatrate."&amp;$A17,PDomHdr,0))+0,0)</f>
        <v/>
      </c>
      <c r="AW17" s="13">
        <f>IF($AO17=1,$P17*AW$5,$AS17)</f>
        <v/>
      </c>
      <c r="AX17" s="13">
        <f>IF($AP17=1,$P17*AX$5,$AT17)</f>
        <v/>
      </c>
      <c r="AY17" s="13">
        <f>IF($AQ17=1,$P17*AY$5,$AU17)</f>
        <v/>
      </c>
      <c r="AZ17" s="13">
        <f>IF($AR17=1,$P17*AZ$5,$AV17)</f>
        <v/>
      </c>
    </row>
    <row r="18">
      <c r="A18" s="87" t="inlineStr">
        <is>
          <t>bio.all</t>
        </is>
      </c>
      <c r="B18" s="87" t="inlineStr">
        <is>
          <t>Biomass, All</t>
        </is>
      </c>
      <c r="C18" s="87" t="inlineStr">
        <is>
          <t>bio</t>
        </is>
      </c>
      <c r="D18" s="87" t="inlineStr">
        <is>
          <t>all</t>
        </is>
      </c>
      <c r="E18" s="25" t="n">
        <v>12</v>
      </c>
      <c r="F18" s="25" t="n">
        <v>4</v>
      </c>
      <c r="G18" s="36">
        <f>INDEX(Mapping!$G$30:$G$37,MATCH($C18,FuelKey,0))</f>
        <v/>
      </c>
      <c r="H18" s="25" t="n">
        <v>1</v>
      </c>
      <c r="I18" s="24" t="n">
        <v>1</v>
      </c>
      <c r="J18" s="23">
        <f>IF($I18&lt;=0.25,0,IF($I18&lt;=0.5,0.5,1))</f>
        <v/>
      </c>
      <c r="K18" s="23">
        <f>IF(LEFT(Settings!$C$9,6)="Manual",0.8,IF(LEFT(Settings!$C$9,4)="None",1,$J18))</f>
        <v/>
      </c>
      <c r="L18" s="87" t="n">
        <v>0</v>
      </c>
      <c r="M18" s="87" t="n">
        <v>0</v>
      </c>
      <c r="N18" s="36">
        <f>INDEX($U$4:$X$4,MATCH(Settings!$C$7,$U$6:$X$6,0))</f>
        <v/>
      </c>
      <c r="O18" s="36">
        <f>($L18+$J18*$M18)*$N18/$G18</f>
        <v/>
      </c>
      <c r="P18" s="88" t="n">
        <v>0</v>
      </c>
      <c r="Q18" s="89">
        <f>$P18*INDEX($AW$5:$AZ$5,MATCH(Settings!$C$10,$AW$6:$AZ$6,0))</f>
        <v/>
      </c>
      <c r="R18" s="13">
        <f>INDEX($AW18:$AZ18,MATCH(Settings!$C$10,$AW$6:$AZ$6,0))</f>
        <v/>
      </c>
      <c r="S18" s="36">
        <f>INDEX($U18:$X18,MATCH(Settings!$C$10,$U$6:$X$6,0))</f>
        <v/>
      </c>
      <c r="T18" s="36">
        <f>INDEX($Y18:$AB18,MATCH(Settings!$C$10,$Y$6:$AB$6,0))</f>
        <v/>
      </c>
      <c r="U18" s="36">
        <f>$AG18*U$4/$G18</f>
        <v/>
      </c>
      <c r="V18" s="36">
        <f>$AH18*V$4/$G18</f>
        <v/>
      </c>
      <c r="W18" s="36">
        <f>$AI18*W$4/$G18</f>
        <v/>
      </c>
      <c r="X18" s="36">
        <f>$AJ18*X$4/$G18</f>
        <v/>
      </c>
      <c r="Y18" s="36">
        <f>IF($H18=1,$AC18/(1+$AW18)-$AG18,$AK18)*Y$4/$G18</f>
        <v/>
      </c>
      <c r="Z18" s="36">
        <f>IF($H18=1,$AD18/(1+$AX18)-$AH18,$AL18)*Z$4/$G18</f>
        <v/>
      </c>
      <c r="AA18" s="36">
        <f>IF($H18=1,$AE18/(1+$AY18)-$AI18,$AM18)*AA$4/$G18</f>
        <v/>
      </c>
      <c r="AB18" s="36">
        <f>IF($H18=1,$AF18/(1+$AZ18)-$AJ18,$AN18)*AB$4/$G18</f>
        <v/>
      </c>
      <c r="AC18" s="36">
        <f>IFERROR(INDEX(PDomVal,AC$3,MATCH("mit.rp."&amp;$A18,PDomHdr,0))+0,0)</f>
        <v/>
      </c>
      <c r="AD18" s="36">
        <f>IFERROR(INDEX(PDomVal,AD$3,MATCH("mit.rp."&amp;$A18,PDomHdr,0))+0,0)</f>
        <v/>
      </c>
      <c r="AE18" s="36">
        <f>IFERROR(INDEX(PDomVal,AE$3,MATCH("mit.rp."&amp;$A18,PDomHdr,0))+0,0)</f>
        <v/>
      </c>
      <c r="AF18" s="36">
        <f>IFERROR(INDEX(PDomVal,AF$3,MATCH("mit.rp."&amp;$A18,PDomHdr,0))+0,0)</f>
        <v/>
      </c>
      <c r="AG18" s="36">
        <f>IFERROR(INDEX(PDomVal,AG$3,MATCH("mit.sp."&amp;$A18,PDomHdr,0))+0,0)</f>
        <v/>
      </c>
      <c r="AH18" s="36">
        <f>IFERROR(INDEX(PDomVal,AH$3,MATCH("mit.sp."&amp;$A18,PDomHdr,0))+0,0)</f>
        <v/>
      </c>
      <c r="AI18" s="36">
        <f>IFERROR(INDEX(PDomVal,AI$3,MATCH("mit.sp."&amp;$A18,PDomHdr,0))+0,0)</f>
        <v/>
      </c>
      <c r="AJ18" s="36">
        <f>IFERROR(INDEX(PDomVal,AJ$3,MATCH("mit.sp."&amp;$A18,PDomHdr,0))+0,0)</f>
        <v/>
      </c>
      <c r="AK18" s="36">
        <f>IFERROR(INDEX(PDomVal,AK$3,MATCH("mit.txo."&amp;$A18,PDomHdr,0))+0,0)</f>
        <v/>
      </c>
      <c r="AL18" s="36">
        <f>IFERROR(INDEX(PDomVal,AL$3,MATCH("mit.txo."&amp;$A18,PDomHdr,0))+0,0)</f>
        <v/>
      </c>
      <c r="AM18" s="36">
        <f>IFERROR(INDEX(PDomVal,AM$3,MATCH("mit.txo."&amp;$A18,PDomHdr,0))+0,0)</f>
        <v/>
      </c>
      <c r="AN18" s="36">
        <f>IFERROR(INDEX(PDomVal,AN$3,MATCH("mit.txo."&amp;$A18,PDomHdr,0))+0,0)</f>
        <v/>
      </c>
      <c r="AO18" s="10">
        <f>IF(IFERROR(ISBLANK(INDEX(PDomVal,AO$3,MATCH("mit.vatrate."&amp;$A18,PDomHdr,0))),TRUE),1,0)</f>
        <v/>
      </c>
      <c r="AP18" s="10">
        <f>IF(IFERROR(ISBLANK(INDEX(PDomVal,AP$3,MATCH("mit.vatrate."&amp;$A18,PDomHdr,0))),TRUE),1,0)</f>
        <v/>
      </c>
      <c r="AQ18" s="10">
        <f>IF(IFERROR(ISBLANK(INDEX(PDomVal,AQ$3,MATCH("mit.vatrate."&amp;$A18,PDomHdr,0))),TRUE),1,0)</f>
        <v/>
      </c>
      <c r="AR18" s="10">
        <f>IF(IFERROR(ISBLANK(INDEX(PDomVal,AR$3,MATCH("mit.vatrate."&amp;$A18,PDomHdr,0))),TRUE),1,0)</f>
        <v/>
      </c>
      <c r="AS18" s="13">
        <f>IFERROR(INDEX(PDomVal,AS$3,MATCH("mit.vatrate."&amp;$A18,PDomHdr,0))+0,0)</f>
        <v/>
      </c>
      <c r="AT18" s="13">
        <f>IFERROR(INDEX(PDomVal,AT$3,MATCH("mit.vatrate."&amp;$A18,PDomHdr,0))+0,0)</f>
        <v/>
      </c>
      <c r="AU18" s="13">
        <f>IFERROR(INDEX(PDomVal,AU$3,MATCH("mit.vatrate."&amp;$A18,PDomHdr,0))+0,0)</f>
        <v/>
      </c>
      <c r="AV18" s="13">
        <f>IFERROR(INDEX(PDomVal,AV$3,MATCH("mit.vatrate."&amp;$A18,PDomHdr,0))+0,0)</f>
        <v/>
      </c>
      <c r="AW18" s="13">
        <f>IF($AO18=1,$P18*AW$5,$AS18)</f>
        <v/>
      </c>
      <c r="AX18" s="13">
        <f>IF($AP18=1,$P18*AX$5,$AT18)</f>
        <v/>
      </c>
      <c r="AY18" s="13">
        <f>IF($AQ18=1,$P18*AY$5,$AU18)</f>
        <v/>
      </c>
      <c r="AZ18" s="13">
        <f>IF($AR18=1,$P18*AZ$5,$AV18)</f>
        <v/>
      </c>
    </row>
    <row r="20">
      <c r="A20" s="14" t="inlineStr">
        <is>
          <t>Units: $/GJ in real USD of ResultsYear (Settings C8). Data (Prices_dom) are nominal USD per price unit ($/GJ coal, gas, biomass; $/liter gasoline, diesel, LPG, kerosene; $/bbl other oil products): x CPI index of the data year (row 3) / GJ per price unit.</t>
        </is>
      </c>
    </row>
    <row r="21">
      <c r="A21" s="14" t="inlineStr">
        <is>
          <t>Historical excise and other taxes (legacy): coal, gas, biomass = retail price / (1 + VAT rate) - supply cost; oil products = txo of the dataset (legacy builds their retail price as sp + txo, x (1 + VAT rate)).</t>
        </is>
      </c>
    </row>
    <row r="22">
      <c r="A22" s="14" t="inlineStr">
        <is>
          <t>Pass-through: raw = mit.ps of the base year (blank = 0; biomass = 1); bucketed: &lt;= 0.25 -&gt; 0, &lt;= 0.5 -&gt; 0.5, else 1; chosen: Bucketed (default), Manual = 0.8, None = 1.</t>
        </is>
      </c>
    </row>
    <row r="23">
      <c r="A23" s="14" t="inlineStr">
        <is>
          <t>fixsp = (margin + bucketed pass-through x domestic production cost [coal, gas]) x CPI index of the base year / GJ per unit; margin of biomass = 0 (legacy hardcode).</t>
        </is>
      </c>
    </row>
    <row r="24">
      <c r="A24"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5">
      <c r="A25"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AT65"/>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row>
    <row r="3">
      <c r="A3" s="14" t="inlineStr">
        <is>
          <t>One row per generation type (PowerTech data, legacy order) and derived constants; below, one row per end-user group. Mitigation section 3 reads these columns in its hidden parameter columns D:G.</t>
        </is>
      </c>
    </row>
    <row r="4" ht="96" customHeight="1">
      <c r="A4" s="76" t="inlineStr">
        <is>
          <t>Generation type (code)</t>
        </is>
      </c>
      <c r="B4" s="76" t="inlineStr">
        <is>
          <t>Name</t>
        </is>
      </c>
      <c r="C4" s="76" t="inlineStr">
        <is>
          <t>Capital cost at capex time factor 1 ($/kW, real)</t>
        </is>
      </c>
      <c r="D4" s="76" t="inlineStr">
        <is>
          <t>Lifetime N (years)</t>
        </is>
      </c>
      <c r="E4" s="76" t="inlineStr">
        <is>
          <t>Efficiency (NCV)</t>
        </is>
      </c>
      <c r="F4" s="76" t="inlineStr">
        <is>
          <t>Capacity factor</t>
        </is>
      </c>
      <c r="G4" s="76" t="inlineStr">
        <is>
          <t>WACC (country + technology premium)</t>
        </is>
      </c>
      <c r="H4" s="76" t="inlineStr">
        <is>
          <t>Decommissioning cost ($/kW)</t>
        </is>
      </c>
      <c r="I4" s="76" t="inlineStr">
        <is>
          <t>Transmission capex, levelised ($/kW)</t>
        </is>
      </c>
      <c r="J4" s="76" t="inlineStr">
        <is>
          <t>Fixed O&amp;M ($/kWh)</t>
        </is>
      </c>
      <c r="K4" s="76" t="inlineStr">
        <is>
          <t>Variable O&amp;M ($/kWh)</t>
        </is>
      </c>
      <c r="L4" s="76" t="inlineStr">
        <is>
          <t>Fixed fuel cost ($/kWh; nuclear)</t>
        </is>
      </c>
      <c r="M4" s="76" t="inlineStr">
        <is>
          <t>Renewable subsidy ($/kWh; negative = subsidy)</t>
        </is>
      </c>
      <c r="N4" s="76" t="inlineStr">
        <is>
          <t>Price fuel (section 2 price code; blank = no fuel)</t>
        </is>
      </c>
      <c r="O4" s="76" t="inlineStr">
        <is>
          <t>Carries the storage cost (VRE flag: wind, solar, other renewables)</t>
        </is>
      </c>
      <c r="P4" s="76" t="inlineStr">
        <is>
          <t>Counts in the VRE share (wind, solar; legacy row 3907)</t>
        </is>
      </c>
      <c r="Q4" s="76" t="inlineStr">
        <is>
          <t>Discounted lifetime dlf = (1 - (1+wacc)^-N) / (1 - (1+wacc)^-1)</t>
        </is>
      </c>
      <c r="R4" s="76" t="inlineStr">
        <is>
          <t>Amortised capex factor (1/N + wacc/2) / (cf x 8,760)</t>
        </is>
      </c>
      <c r="S4" s="76" t="inlineStr">
        <is>
          <t>Other amortised fixed cost: dtc / N / (cf x 8,760) + fixed O&amp;M ($/kWh)</t>
        </is>
      </c>
      <c r="T4" s="76" t="inlineStr">
        <is>
          <t>Levelised capex factor 1 / (cf x 8,760 x dlf)</t>
        </is>
      </c>
      <c r="U4" s="76" t="inlineStr">
        <is>
          <t>Other levelised fixed cost: (dtc + tcx) x levelised factor + fixed O&amp;M + subsidy ($/kWh)</t>
        </is>
      </c>
      <c r="V4" s="76" t="inlineStr">
        <is>
          <t>Variable O&amp;M + fixed fuel cost ($/kWh)</t>
        </is>
      </c>
      <c r="W4" s="76" t="inlineStr">
        <is>
          <t>Fuel per kWh: 0.0036 / efficiency (GJ/kWh; 0 without a price fuel)</t>
        </is>
      </c>
      <c r="X4" s="76" t="inlineStr">
        <is>
          <t>Price position (section 2 row; 1 without a price fuel)</t>
        </is>
      </c>
      <c r="Y4" s="76" t="inlineStr">
        <is>
          <t>EF (tCO2/GJ; power sector)</t>
        </is>
      </c>
      <c r="Z4" s="76" t="inlineStr">
        <is>
          <t>Carbon intensity EF x GJ per kWh (tCO2/kWh)</t>
        </is>
      </c>
      <c r="AA4" s="76" t="inlineStr">
        <is>
          <t>Fuel position (carbon-tax coverage)</t>
        </is>
      </c>
      <c r="AB4" s="76" t="inlineStr">
        <is>
          <t>Price-fuel position (fuel price reform)</t>
        </is>
      </c>
      <c r="AC4" s="76" t="inlineStr">
        <is>
          <t>GJ per price unit</t>
        </is>
      </c>
      <c r="AD4" s="76" t="inlineStr">
        <is>
          <t>Fuel price reform per kWh: GJ per kWh / GJ per price unit (0 without a price fuel)</t>
        </is>
      </c>
      <c r="AE4" s="76" t="inlineStr">
        <is>
          <t>Base-year capacity, nameplate (MW)</t>
        </is>
      </c>
      <c r="AF4" s="76" t="inlineStr">
        <is>
          <t>Base-year generation (MWy)</t>
        </is>
      </c>
      <c r="AG4" s="76" t="inlineStr">
        <is>
          <t>Retirement rate (1 / lifetime; hydro 0)</t>
        </is>
      </c>
      <c r="AH4" s="76" t="inlineStr">
        <is>
          <t>New investment permitted (Yes / No)</t>
        </is>
      </c>
      <c r="AI4" s="76" t="inlineStr">
        <is>
          <t>Permitted from year</t>
        </is>
      </c>
      <c r="AJ4" s="76" t="inlineStr">
        <is>
          <t>Scale-up limit: maximum effective investment as a share of effective capacity</t>
        </is>
      </c>
      <c r="AK4" s="76" t="inlineStr">
        <is>
          <t>Dispatch type (cg = coal or gas, filled by the logit; fixed = capacity x capacity factor)</t>
        </is>
      </c>
      <c r="AL4" s="76" t="inlineStr">
        <is>
          <t>Planned retirement data used? (Yes / No; data rows PowerPaths pret|&lt;type&gt;)</t>
        </is>
      </c>
      <c r="AM4" s="76" t="inlineStr">
        <is>
          <t>Planned retirement used (1 / 0)</t>
        </is>
      </c>
      <c r="AN4" s="76" t="inlineStr">
        <is>
          <t>Coal or gas (1 / 0)</t>
        </is>
      </c>
      <c r="AO4" s="76" t="inlineStr">
        <is>
          <t>Early-retirement type: coal (1 / 0)</t>
        </is>
      </c>
      <c r="AP4" s="76" t="inlineStr">
        <is>
          <t>Nameplate MW per effective MW (1 / capacity factor)</t>
        </is>
      </c>
      <c r="AQ4" s="76" t="inlineStr">
        <is>
          <t>Base-year generation share</t>
        </is>
      </c>
      <c r="AR4" s="76" t="inlineStr">
        <is>
          <t>Fuel use per generation: 8.76 / GWh per ktoe / efficiency (ktoe per MWy)</t>
        </is>
      </c>
      <c r="AS4" s="76" t="inlineStr">
        <is>
          <t>CO2 per fuel use: EF x PJ per ktoe (MtCO2 per ktoe)</t>
        </is>
      </c>
      <c r="AT4" s="76" t="inlineStr">
        <is>
          <t>Tie breaker for the cost ranking (legacy L11)</t>
        </is>
      </c>
    </row>
    <row r="5">
      <c r="A5" s="44" t="inlineStr">
        <is>
          <t>coa</t>
        </is>
      </c>
      <c r="B5" s="41">
        <f>INDEX(PTechVal,MATCH($A5,PTechKey,0),MATCH("name",PTechHdr,0))&amp;""</f>
        <v/>
      </c>
      <c r="C5" s="40">
        <f>INDEX(PTechVal,MATCH($A5,PTechKey,0),MATCH("cax0_usd_per_kw",PTechHdr,0))</f>
        <v/>
      </c>
      <c r="D5" s="10">
        <f>INDEX(PTechVal,MATCH($A5,PTechKey,0),MATCH("life_years",PTechHdr,0))</f>
        <v/>
      </c>
      <c r="E5" s="36">
        <f>INDEX(PTechVal,MATCH($A5,PTechKey,0),MATCH("efficiency",PTechHdr,0))</f>
        <v/>
      </c>
      <c r="F5" s="36">
        <f>INDEX(PTechVal,MATCH($A5,PTechKey,0),MATCH("capacity_factor",PTechHdr,0))</f>
        <v/>
      </c>
      <c r="G5" s="13">
        <f>INDEX(PTechVal,MATCH($A5,PTechKey,0),MATCH("wacc",PTechHdr,0))</f>
        <v/>
      </c>
      <c r="H5" s="41">
        <f>INDEX(PTechVal,MATCH($A5,PTechKey,0),MATCH("dtc_usd_per_kw",PTechHdr,0))</f>
        <v/>
      </c>
      <c r="I5" s="41">
        <f>INDEX(PTechVal,MATCH($A5,PTechKey,0),MATCH("tcx_usd_per_kw",PTechHdr,0))</f>
        <v/>
      </c>
      <c r="J5" s="41">
        <f>INDEX(PTechVal,MATCH($A5,PTechKey,0),MATCH("opf_usd_per_kwh",PTechHdr,0))</f>
        <v/>
      </c>
      <c r="K5" s="41">
        <f>INDEX(PTechVal,MATCH($A5,PTechKey,0),MATCH("vop_usd_per_kwh",PTechHdr,0))</f>
        <v/>
      </c>
      <c r="L5" s="41">
        <f>INDEX(PTechVal,MATCH($A5,PTechKey,0),MATCH("fuel_fixed_usd_per_kwh",PTechHdr,0))</f>
        <v/>
      </c>
      <c r="M5" s="41">
        <f>INDEX(PTechVal,MATCH($A5,PTechKey,0),MATCH("rns_usd_per_kwh",PTechHdr,0))</f>
        <v/>
      </c>
      <c r="N5" s="41">
        <f>INDEX(PTechVal,MATCH($A5,PTechKey,0),MATCH("price_code",PTechHdr,0))&amp;""</f>
        <v/>
      </c>
      <c r="O5" s="10">
        <f>INDEX(PTechVal,MATCH($A5,PTechKey,0),MATCH("vre",PTechHdr,0))</f>
        <v/>
      </c>
      <c r="P5" s="10">
        <f>INDEX(PTechVal,MATCH($A5,PTechKey,0),MATCH("vre_share",PTechHdr,0))</f>
        <v/>
      </c>
      <c r="Q5" s="36">
        <f>(1-(1+$G5)^-$D5)/(1-(1+$G5)^-1)</f>
        <v/>
      </c>
      <c r="R5" s="41">
        <f>(1/$D5+$G5/2)/($F5*8760)</f>
        <v/>
      </c>
      <c r="S5" s="41">
        <f>$H5/$D5/($F5*8760)+$J5</f>
        <v/>
      </c>
      <c r="T5" s="41">
        <f>1/($F5*8760*$Q5)</f>
        <v/>
      </c>
      <c r="U5" s="41">
        <f>($H5+$I5)*$T5+$J5+$M5</f>
        <v/>
      </c>
      <c r="V5" s="41">
        <f>$K5+$L5</f>
        <v/>
      </c>
      <c r="W5" s="41">
        <f>IF($N5="",0,0.0036/$E5)</f>
        <v/>
      </c>
      <c r="X5" s="10">
        <f>IF($N5="",1,INDEX(Inputs_prices!$E$7:$E$18,MATCH($N5,Inputs_prices!$A$7:$A$18,0)))</f>
        <v/>
      </c>
      <c r="Y5" s="41">
        <f>IFERROR(INDEX(EFVal,MATCH(Settings!$C$4&amp;"|"&amp;$A5&amp;"|pow",EFKey,0)),0)</f>
        <v/>
      </c>
      <c r="Z5" s="41">
        <f>$Y5*$W5</f>
        <v/>
      </c>
      <c r="AA5" s="10">
        <f>IF($N5="",1,INDEX(Mapping!$H$30:$H$37,MATCH($A5,FuelKey,0)))</f>
        <v/>
      </c>
      <c r="AB5" s="10">
        <f>IF($N5="",1,INDEX(Mapping!$E$50:$E$63,MATCH($N5,Mapping!$A$50:$A$63,0)))</f>
        <v/>
      </c>
      <c r="AC5" s="23">
        <f>IF($N5="",1,INDEX(Mapping!$G$30:$G$37,MATCH($A5,FuelKey,0)))</f>
        <v/>
      </c>
      <c r="AD5" s="41">
        <f>$W5/$AC5</f>
        <v/>
      </c>
      <c r="AE5" s="43">
        <f>INDEX(PTechVal,MATCH($A5,PTechKey,0),MATCH("cap0_mw",PTechHdr,0))</f>
        <v/>
      </c>
      <c r="AF5" s="43">
        <f>INDEX(PTechVal,MATCH($A5,PTechKey,0),MATCH("gen0_mwy",PTechHdr,0))</f>
        <v/>
      </c>
      <c r="AG5" s="41">
        <f>INDEX(PTechVal,MATCH($A5,PTechKey,0),MATCH("retire_rate",PTechHdr,0))</f>
        <v/>
      </c>
      <c r="AH5" s="34">
        <f>INDEX(PTechVal,MATCH($A5,PTechKey,0),MATCH("invest_permitted",PTechHdr,0))&amp;""</f>
        <v/>
      </c>
      <c r="AI5" s="10">
        <f>INDEX(PTechVal,MATCH($A5,PTechKey,0),MATCH("invest_start",PTechHdr,0))</f>
        <v/>
      </c>
      <c r="AJ5" s="13">
        <f>INDEX(PTechVal,MATCH($A5,PTechKey,0),MATCH("scaleup_rate",PTechHdr,0))</f>
        <v/>
      </c>
      <c r="AK5" s="34">
        <f>INDEX(PTechVal,MATCH($A5,PTechKey,0),MATCH("dispatch",PTechHdr,0))&amp;""</f>
        <v/>
      </c>
      <c r="AL5" s="34">
        <f>INDEX(PTechVal,MATCH($A5,PTechKey,0),MATCH("planned_retirement",PTechHdr,0))&amp;""</f>
        <v/>
      </c>
      <c r="AM5" s="10">
        <f>IF($AL5="Yes",1,0)</f>
        <v/>
      </c>
      <c r="AN5" s="10">
        <f>IF($AK5="cg",1,0)</f>
        <v/>
      </c>
      <c r="AO5" s="10">
        <f>IF($A5="coa",1,0)</f>
        <v/>
      </c>
      <c r="AP5" s="41">
        <f>1/$F5</f>
        <v/>
      </c>
      <c r="AQ5" s="13">
        <f>$AF5/SUM($AF$5:$AF$13)</f>
        <v/>
      </c>
      <c r="AR5" s="41">
        <f>8.76/INDEX(PParVal,MATCH("ktoe_gwh",PParKey,0))/$E5</f>
        <v/>
      </c>
      <c r="AS5" s="41">
        <f>$Y5*Settings!$C$13</f>
        <v/>
      </c>
      <c r="AT5" s="92">
        <f>0*1.356E-06</f>
        <v/>
      </c>
    </row>
    <row r="6">
      <c r="A6" s="44" t="inlineStr">
        <is>
          <t>nga</t>
        </is>
      </c>
      <c r="B6" s="41">
        <f>INDEX(PTechVal,MATCH($A6,PTechKey,0),MATCH("name",PTechHdr,0))&amp;""</f>
        <v/>
      </c>
      <c r="C6" s="40">
        <f>INDEX(PTechVal,MATCH($A6,PTechKey,0),MATCH("cax0_usd_per_kw",PTechHdr,0))</f>
        <v/>
      </c>
      <c r="D6" s="10">
        <f>INDEX(PTechVal,MATCH($A6,PTechKey,0),MATCH("life_years",PTechHdr,0))</f>
        <v/>
      </c>
      <c r="E6" s="36">
        <f>INDEX(PTechVal,MATCH($A6,PTechKey,0),MATCH("efficiency",PTechHdr,0))</f>
        <v/>
      </c>
      <c r="F6" s="36">
        <f>INDEX(PTechVal,MATCH($A6,PTechKey,0),MATCH("capacity_factor",PTechHdr,0))</f>
        <v/>
      </c>
      <c r="G6" s="13">
        <f>INDEX(PTechVal,MATCH($A6,PTechKey,0),MATCH("wacc",PTechHdr,0))</f>
        <v/>
      </c>
      <c r="H6" s="41">
        <f>INDEX(PTechVal,MATCH($A6,PTechKey,0),MATCH("dtc_usd_per_kw",PTechHdr,0))</f>
        <v/>
      </c>
      <c r="I6" s="41">
        <f>INDEX(PTechVal,MATCH($A6,PTechKey,0),MATCH("tcx_usd_per_kw",PTechHdr,0))</f>
        <v/>
      </c>
      <c r="J6" s="41">
        <f>INDEX(PTechVal,MATCH($A6,PTechKey,0),MATCH("opf_usd_per_kwh",PTechHdr,0))</f>
        <v/>
      </c>
      <c r="K6" s="41">
        <f>INDEX(PTechVal,MATCH($A6,PTechKey,0),MATCH("vop_usd_per_kwh",PTechHdr,0))</f>
        <v/>
      </c>
      <c r="L6" s="41">
        <f>INDEX(PTechVal,MATCH($A6,PTechKey,0),MATCH("fuel_fixed_usd_per_kwh",PTechHdr,0))</f>
        <v/>
      </c>
      <c r="M6" s="41">
        <f>INDEX(PTechVal,MATCH($A6,PTechKey,0),MATCH("rns_usd_per_kwh",PTechHdr,0))</f>
        <v/>
      </c>
      <c r="N6" s="41">
        <f>INDEX(PTechVal,MATCH($A6,PTechKey,0),MATCH("price_code",PTechHdr,0))&amp;""</f>
        <v/>
      </c>
      <c r="O6" s="10">
        <f>INDEX(PTechVal,MATCH($A6,PTechKey,0),MATCH("vre",PTechHdr,0))</f>
        <v/>
      </c>
      <c r="P6" s="10">
        <f>INDEX(PTechVal,MATCH($A6,PTechKey,0),MATCH("vre_share",PTechHdr,0))</f>
        <v/>
      </c>
      <c r="Q6" s="36">
        <f>(1-(1+$G6)^-$D6)/(1-(1+$G6)^-1)</f>
        <v/>
      </c>
      <c r="R6" s="41">
        <f>(1/$D6+$G6/2)/($F6*8760)</f>
        <v/>
      </c>
      <c r="S6" s="41">
        <f>$H6/$D6/($F6*8760)+$J6</f>
        <v/>
      </c>
      <c r="T6" s="41">
        <f>1/($F6*8760*$Q6)</f>
        <v/>
      </c>
      <c r="U6" s="41">
        <f>($H6+$I6)*$T6+$J6+$M6</f>
        <v/>
      </c>
      <c r="V6" s="41">
        <f>$K6+$L6</f>
        <v/>
      </c>
      <c r="W6" s="41">
        <f>IF($N6="",0,0.0036/$E6)</f>
        <v/>
      </c>
      <c r="X6" s="10">
        <f>IF($N6="",1,INDEX(Inputs_prices!$E$7:$E$18,MATCH($N6,Inputs_prices!$A$7:$A$18,0)))</f>
        <v/>
      </c>
      <c r="Y6" s="41">
        <f>IFERROR(INDEX(EFVal,MATCH(Settings!$C$4&amp;"|"&amp;$A6&amp;"|pow",EFKey,0)),0)</f>
        <v/>
      </c>
      <c r="Z6" s="41">
        <f>$Y6*$W6</f>
        <v/>
      </c>
      <c r="AA6" s="10">
        <f>IF($N6="",1,INDEX(Mapping!$H$30:$H$37,MATCH($A6,FuelKey,0)))</f>
        <v/>
      </c>
      <c r="AB6" s="10">
        <f>IF($N6="",1,INDEX(Mapping!$E$50:$E$63,MATCH($N6,Mapping!$A$50:$A$63,0)))</f>
        <v/>
      </c>
      <c r="AC6" s="23">
        <f>IF($N6="",1,INDEX(Mapping!$G$30:$G$37,MATCH($A6,FuelKey,0)))</f>
        <v/>
      </c>
      <c r="AD6" s="41">
        <f>$W6/$AC6</f>
        <v/>
      </c>
      <c r="AE6" s="43">
        <f>INDEX(PTechVal,MATCH($A6,PTechKey,0),MATCH("cap0_mw",PTechHdr,0))</f>
        <v/>
      </c>
      <c r="AF6" s="43">
        <f>INDEX(PTechVal,MATCH($A6,PTechKey,0),MATCH("gen0_mwy",PTechHdr,0))</f>
        <v/>
      </c>
      <c r="AG6" s="41">
        <f>INDEX(PTechVal,MATCH($A6,PTechKey,0),MATCH("retire_rate",PTechHdr,0))</f>
        <v/>
      </c>
      <c r="AH6" s="34">
        <f>INDEX(PTechVal,MATCH($A6,PTechKey,0),MATCH("invest_permitted",PTechHdr,0))&amp;""</f>
        <v/>
      </c>
      <c r="AI6" s="10">
        <f>INDEX(PTechVal,MATCH($A6,PTechKey,0),MATCH("invest_start",PTechHdr,0))</f>
        <v/>
      </c>
      <c r="AJ6" s="13">
        <f>INDEX(PTechVal,MATCH($A6,PTechKey,0),MATCH("scaleup_rate",PTechHdr,0))</f>
        <v/>
      </c>
      <c r="AK6" s="34">
        <f>INDEX(PTechVal,MATCH($A6,PTechKey,0),MATCH("dispatch",PTechHdr,0))&amp;""</f>
        <v/>
      </c>
      <c r="AL6" s="34">
        <f>INDEX(PTechVal,MATCH($A6,PTechKey,0),MATCH("planned_retirement",PTechHdr,0))&amp;""</f>
        <v/>
      </c>
      <c r="AM6" s="10">
        <f>IF($AL6="Yes",1,0)</f>
        <v/>
      </c>
      <c r="AN6" s="10">
        <f>IF($AK6="cg",1,0)</f>
        <v/>
      </c>
      <c r="AO6" s="10">
        <f>IF($A6="coa",1,0)</f>
        <v/>
      </c>
      <c r="AP6" s="41">
        <f>1/$F6</f>
        <v/>
      </c>
      <c r="AQ6" s="13">
        <f>$AF6/SUM($AF$5:$AF$13)</f>
        <v/>
      </c>
      <c r="AR6" s="41">
        <f>8.76/INDEX(PParVal,MATCH("ktoe_gwh",PParKey,0))/$E6</f>
        <v/>
      </c>
      <c r="AS6" s="41">
        <f>$Y6*Settings!$C$13</f>
        <v/>
      </c>
      <c r="AT6" s="92">
        <f>1*1.356E-06</f>
        <v/>
      </c>
    </row>
    <row r="7">
      <c r="A7" s="44" t="inlineStr">
        <is>
          <t>oop</t>
        </is>
      </c>
      <c r="B7" s="41">
        <f>INDEX(PTechVal,MATCH($A7,PTechKey,0),MATCH("name",PTechHdr,0))&amp;""</f>
        <v/>
      </c>
      <c r="C7" s="40">
        <f>INDEX(PTechVal,MATCH($A7,PTechKey,0),MATCH("cax0_usd_per_kw",PTechHdr,0))</f>
        <v/>
      </c>
      <c r="D7" s="10">
        <f>INDEX(PTechVal,MATCH($A7,PTechKey,0),MATCH("life_years",PTechHdr,0))</f>
        <v/>
      </c>
      <c r="E7" s="36">
        <f>INDEX(PTechVal,MATCH($A7,PTechKey,0),MATCH("efficiency",PTechHdr,0))</f>
        <v/>
      </c>
      <c r="F7" s="36">
        <f>INDEX(PTechVal,MATCH($A7,PTechKey,0),MATCH("capacity_factor",PTechHdr,0))</f>
        <v/>
      </c>
      <c r="G7" s="13">
        <f>INDEX(PTechVal,MATCH($A7,PTechKey,0),MATCH("wacc",PTechHdr,0))</f>
        <v/>
      </c>
      <c r="H7" s="41">
        <f>INDEX(PTechVal,MATCH($A7,PTechKey,0),MATCH("dtc_usd_per_kw",PTechHdr,0))</f>
        <v/>
      </c>
      <c r="I7" s="41">
        <f>INDEX(PTechVal,MATCH($A7,PTechKey,0),MATCH("tcx_usd_per_kw",PTechHdr,0))</f>
        <v/>
      </c>
      <c r="J7" s="41">
        <f>INDEX(PTechVal,MATCH($A7,PTechKey,0),MATCH("opf_usd_per_kwh",PTechHdr,0))</f>
        <v/>
      </c>
      <c r="K7" s="41">
        <f>INDEX(PTechVal,MATCH($A7,PTechKey,0),MATCH("vop_usd_per_kwh",PTechHdr,0))</f>
        <v/>
      </c>
      <c r="L7" s="41">
        <f>INDEX(PTechVal,MATCH($A7,PTechKey,0),MATCH("fuel_fixed_usd_per_kwh",PTechHdr,0))</f>
        <v/>
      </c>
      <c r="M7" s="41">
        <f>INDEX(PTechVal,MATCH($A7,PTechKey,0),MATCH("rns_usd_per_kwh",PTechHdr,0))</f>
        <v/>
      </c>
      <c r="N7" s="41">
        <f>INDEX(PTechVal,MATCH($A7,PTechKey,0),MATCH("price_code",PTechHdr,0))&amp;""</f>
        <v/>
      </c>
      <c r="O7" s="10">
        <f>INDEX(PTechVal,MATCH($A7,PTechKey,0),MATCH("vre",PTechHdr,0))</f>
        <v/>
      </c>
      <c r="P7" s="10">
        <f>INDEX(PTechVal,MATCH($A7,PTechKey,0),MATCH("vre_share",PTechHdr,0))</f>
        <v/>
      </c>
      <c r="Q7" s="36">
        <f>(1-(1+$G7)^-$D7)/(1-(1+$G7)^-1)</f>
        <v/>
      </c>
      <c r="R7" s="41">
        <f>(1/$D7+$G7/2)/($F7*8760)</f>
        <v/>
      </c>
      <c r="S7" s="41">
        <f>$H7/$D7/($F7*8760)+$J7</f>
        <v/>
      </c>
      <c r="T7" s="41">
        <f>1/($F7*8760*$Q7)</f>
        <v/>
      </c>
      <c r="U7" s="41">
        <f>($H7+$I7)*$T7+$J7+$M7</f>
        <v/>
      </c>
      <c r="V7" s="41">
        <f>$K7+$L7</f>
        <v/>
      </c>
      <c r="W7" s="41">
        <f>IF($N7="",0,0.0036/$E7)</f>
        <v/>
      </c>
      <c r="X7" s="10">
        <f>IF($N7="",1,INDEX(Inputs_prices!$E$7:$E$18,MATCH($N7,Inputs_prices!$A$7:$A$18,0)))</f>
        <v/>
      </c>
      <c r="Y7" s="41">
        <f>IFERROR(INDEX(EFVal,MATCH(Settings!$C$4&amp;"|"&amp;$A7&amp;"|pow",EFKey,0)),0)</f>
        <v/>
      </c>
      <c r="Z7" s="41">
        <f>$Y7*$W7</f>
        <v/>
      </c>
      <c r="AA7" s="10">
        <f>IF($N7="",1,INDEX(Mapping!$H$30:$H$37,MATCH($A7,FuelKey,0)))</f>
        <v/>
      </c>
      <c r="AB7" s="10">
        <f>IF($N7="",1,INDEX(Mapping!$E$50:$E$63,MATCH($N7,Mapping!$A$50:$A$63,0)))</f>
        <v/>
      </c>
      <c r="AC7" s="23">
        <f>IF($N7="",1,INDEX(Mapping!$G$30:$G$37,MATCH($A7,FuelKey,0)))</f>
        <v/>
      </c>
      <c r="AD7" s="41">
        <f>$W7/$AC7</f>
        <v/>
      </c>
      <c r="AE7" s="43">
        <f>INDEX(PTechVal,MATCH($A7,PTechKey,0),MATCH("cap0_mw",PTechHdr,0))</f>
        <v/>
      </c>
      <c r="AF7" s="43">
        <f>INDEX(PTechVal,MATCH($A7,PTechKey,0),MATCH("gen0_mwy",PTechHdr,0))</f>
        <v/>
      </c>
      <c r="AG7" s="41">
        <f>INDEX(PTechVal,MATCH($A7,PTechKey,0),MATCH("retire_rate",PTechHdr,0))</f>
        <v/>
      </c>
      <c r="AH7" s="34">
        <f>INDEX(PTechVal,MATCH($A7,PTechKey,0),MATCH("invest_permitted",PTechHdr,0))&amp;""</f>
        <v/>
      </c>
      <c r="AI7" s="10">
        <f>INDEX(PTechVal,MATCH($A7,PTechKey,0),MATCH("invest_start",PTechHdr,0))</f>
        <v/>
      </c>
      <c r="AJ7" s="13">
        <f>INDEX(PTechVal,MATCH($A7,PTechKey,0),MATCH("scaleup_rate",PTechHdr,0))</f>
        <v/>
      </c>
      <c r="AK7" s="34">
        <f>INDEX(PTechVal,MATCH($A7,PTechKey,0),MATCH("dispatch",PTechHdr,0))&amp;""</f>
        <v/>
      </c>
      <c r="AL7" s="34">
        <f>INDEX(PTechVal,MATCH($A7,PTechKey,0),MATCH("planned_retirement",PTechHdr,0))&amp;""</f>
        <v/>
      </c>
      <c r="AM7" s="10">
        <f>IF($AL7="Yes",1,0)</f>
        <v/>
      </c>
      <c r="AN7" s="10">
        <f>IF($AK7="cg",1,0)</f>
        <v/>
      </c>
      <c r="AO7" s="10">
        <f>IF($A7="coa",1,0)</f>
        <v/>
      </c>
      <c r="AP7" s="41">
        <f>1/$F7</f>
        <v/>
      </c>
      <c r="AQ7" s="13">
        <f>$AF7/SUM($AF$5:$AF$13)</f>
        <v/>
      </c>
      <c r="AR7" s="41">
        <f>8.76/INDEX(PParVal,MATCH("ktoe_gwh",PParKey,0))/$E7</f>
        <v/>
      </c>
      <c r="AS7" s="41">
        <f>$Y7*Settings!$C$13</f>
        <v/>
      </c>
      <c r="AT7" s="92">
        <f>2*1.356E-06</f>
        <v/>
      </c>
    </row>
    <row r="8">
      <c r="A8" s="44" t="inlineStr">
        <is>
          <t>nuc</t>
        </is>
      </c>
      <c r="B8" s="41">
        <f>INDEX(PTechVal,MATCH($A8,PTechKey,0),MATCH("name",PTechHdr,0))&amp;""</f>
        <v/>
      </c>
      <c r="C8" s="40">
        <f>INDEX(PTechVal,MATCH($A8,PTechKey,0),MATCH("cax0_usd_per_kw",PTechHdr,0))</f>
        <v/>
      </c>
      <c r="D8" s="10">
        <f>INDEX(PTechVal,MATCH($A8,PTechKey,0),MATCH("life_years",PTechHdr,0))</f>
        <v/>
      </c>
      <c r="E8" s="36">
        <f>INDEX(PTechVal,MATCH($A8,PTechKey,0),MATCH("efficiency",PTechHdr,0))</f>
        <v/>
      </c>
      <c r="F8" s="36">
        <f>INDEX(PTechVal,MATCH($A8,PTechKey,0),MATCH("capacity_factor",PTechHdr,0))</f>
        <v/>
      </c>
      <c r="G8" s="13">
        <f>INDEX(PTechVal,MATCH($A8,PTechKey,0),MATCH("wacc",PTechHdr,0))</f>
        <v/>
      </c>
      <c r="H8" s="41">
        <f>INDEX(PTechVal,MATCH($A8,PTechKey,0),MATCH("dtc_usd_per_kw",PTechHdr,0))</f>
        <v/>
      </c>
      <c r="I8" s="41">
        <f>INDEX(PTechVal,MATCH($A8,PTechKey,0),MATCH("tcx_usd_per_kw",PTechHdr,0))</f>
        <v/>
      </c>
      <c r="J8" s="41">
        <f>INDEX(PTechVal,MATCH($A8,PTechKey,0),MATCH("opf_usd_per_kwh",PTechHdr,0))</f>
        <v/>
      </c>
      <c r="K8" s="41">
        <f>INDEX(PTechVal,MATCH($A8,PTechKey,0),MATCH("vop_usd_per_kwh",PTechHdr,0))</f>
        <v/>
      </c>
      <c r="L8" s="41">
        <f>INDEX(PTechVal,MATCH($A8,PTechKey,0),MATCH("fuel_fixed_usd_per_kwh",PTechHdr,0))</f>
        <v/>
      </c>
      <c r="M8" s="41">
        <f>INDEX(PTechVal,MATCH($A8,PTechKey,0),MATCH("rns_usd_per_kwh",PTechHdr,0))</f>
        <v/>
      </c>
      <c r="N8" s="41">
        <f>INDEX(PTechVal,MATCH($A8,PTechKey,0),MATCH("price_code",PTechHdr,0))&amp;""</f>
        <v/>
      </c>
      <c r="O8" s="10">
        <f>INDEX(PTechVal,MATCH($A8,PTechKey,0),MATCH("vre",PTechHdr,0))</f>
        <v/>
      </c>
      <c r="P8" s="10">
        <f>INDEX(PTechVal,MATCH($A8,PTechKey,0),MATCH("vre_share",PTechHdr,0))</f>
        <v/>
      </c>
      <c r="Q8" s="36">
        <f>(1-(1+$G8)^-$D8)/(1-(1+$G8)^-1)</f>
        <v/>
      </c>
      <c r="R8" s="41">
        <f>(1/$D8+$G8/2)/($F8*8760)</f>
        <v/>
      </c>
      <c r="S8" s="41">
        <f>$H8/$D8/($F8*8760)+$J8</f>
        <v/>
      </c>
      <c r="T8" s="41">
        <f>1/($F8*8760*$Q8)</f>
        <v/>
      </c>
      <c r="U8" s="41">
        <f>($H8+$I8)*$T8+$J8+$M8</f>
        <v/>
      </c>
      <c r="V8" s="41">
        <f>$K8+$L8</f>
        <v/>
      </c>
      <c r="W8" s="41">
        <f>IF($N8="",0,0.0036/$E8)</f>
        <v/>
      </c>
      <c r="X8" s="10">
        <f>IF($N8="",1,INDEX(Inputs_prices!$E$7:$E$18,MATCH($N8,Inputs_prices!$A$7:$A$18,0)))</f>
        <v/>
      </c>
      <c r="Y8" s="41">
        <f>IFERROR(INDEX(EFVal,MATCH(Settings!$C$4&amp;"|"&amp;$A8&amp;"|pow",EFKey,0)),0)</f>
        <v/>
      </c>
      <c r="Z8" s="41">
        <f>$Y8*$W8</f>
        <v/>
      </c>
      <c r="AA8" s="10">
        <f>IF($N8="",1,INDEX(Mapping!$H$30:$H$37,MATCH($A8,FuelKey,0)))</f>
        <v/>
      </c>
      <c r="AB8" s="10">
        <f>IF($N8="",1,INDEX(Mapping!$E$50:$E$63,MATCH($N8,Mapping!$A$50:$A$63,0)))</f>
        <v/>
      </c>
      <c r="AC8" s="23">
        <f>IF($N8="",1,INDEX(Mapping!$G$30:$G$37,MATCH($A8,FuelKey,0)))</f>
        <v/>
      </c>
      <c r="AD8" s="41">
        <f>$W8/$AC8</f>
        <v/>
      </c>
      <c r="AE8" s="43">
        <f>INDEX(PTechVal,MATCH($A8,PTechKey,0),MATCH("cap0_mw",PTechHdr,0))</f>
        <v/>
      </c>
      <c r="AF8" s="43">
        <f>INDEX(PTechVal,MATCH($A8,PTechKey,0),MATCH("gen0_mwy",PTechHdr,0))</f>
        <v/>
      </c>
      <c r="AG8" s="41">
        <f>INDEX(PTechVal,MATCH($A8,PTechKey,0),MATCH("retire_rate",PTechHdr,0))</f>
        <v/>
      </c>
      <c r="AH8" s="34">
        <f>INDEX(PTechVal,MATCH($A8,PTechKey,0),MATCH("invest_permitted",PTechHdr,0))&amp;""</f>
        <v/>
      </c>
      <c r="AI8" s="10">
        <f>INDEX(PTechVal,MATCH($A8,PTechKey,0),MATCH("invest_start",PTechHdr,0))</f>
        <v/>
      </c>
      <c r="AJ8" s="13">
        <f>INDEX(PTechVal,MATCH($A8,PTechKey,0),MATCH("scaleup_rate",PTechHdr,0))</f>
        <v/>
      </c>
      <c r="AK8" s="34">
        <f>INDEX(PTechVal,MATCH($A8,PTechKey,0),MATCH("dispatch",PTechHdr,0))&amp;""</f>
        <v/>
      </c>
      <c r="AL8" s="34">
        <f>INDEX(PTechVal,MATCH($A8,PTechKey,0),MATCH("planned_retirement",PTechHdr,0))&amp;""</f>
        <v/>
      </c>
      <c r="AM8" s="10">
        <f>IF($AL8="Yes",1,0)</f>
        <v/>
      </c>
      <c r="AN8" s="10">
        <f>IF($AK8="cg",1,0)</f>
        <v/>
      </c>
      <c r="AO8" s="10">
        <f>IF($A8="coa",1,0)</f>
        <v/>
      </c>
      <c r="AP8" s="41">
        <f>1/$F8</f>
        <v/>
      </c>
      <c r="AQ8" s="13">
        <f>$AF8/SUM($AF$5:$AF$13)</f>
        <v/>
      </c>
      <c r="AR8" s="41">
        <f>8.76/INDEX(PParVal,MATCH("ktoe_gwh",PParKey,0))/$E8</f>
        <v/>
      </c>
      <c r="AS8" s="41">
        <f>$Y8*Settings!$C$13</f>
        <v/>
      </c>
      <c r="AT8" s="92">
        <f>3*1.356E-06</f>
        <v/>
      </c>
    </row>
    <row r="9">
      <c r="A9" s="44" t="inlineStr">
        <is>
          <t>wnd</t>
        </is>
      </c>
      <c r="B9" s="41">
        <f>INDEX(PTechVal,MATCH($A9,PTechKey,0),MATCH("name",PTechHdr,0))&amp;""</f>
        <v/>
      </c>
      <c r="C9" s="40">
        <f>INDEX(PTechVal,MATCH($A9,PTechKey,0),MATCH("cax0_usd_per_kw",PTechHdr,0))</f>
        <v/>
      </c>
      <c r="D9" s="10">
        <f>INDEX(PTechVal,MATCH($A9,PTechKey,0),MATCH("life_years",PTechHdr,0))</f>
        <v/>
      </c>
      <c r="E9" s="36">
        <f>INDEX(PTechVal,MATCH($A9,PTechKey,0),MATCH("efficiency",PTechHdr,0))</f>
        <v/>
      </c>
      <c r="F9" s="36">
        <f>INDEX(PTechVal,MATCH($A9,PTechKey,0),MATCH("capacity_factor",PTechHdr,0))</f>
        <v/>
      </c>
      <c r="G9" s="13">
        <f>INDEX(PTechVal,MATCH($A9,PTechKey,0),MATCH("wacc",PTechHdr,0))</f>
        <v/>
      </c>
      <c r="H9" s="41">
        <f>INDEX(PTechVal,MATCH($A9,PTechKey,0),MATCH("dtc_usd_per_kw",PTechHdr,0))</f>
        <v/>
      </c>
      <c r="I9" s="41">
        <f>INDEX(PTechVal,MATCH($A9,PTechKey,0),MATCH("tcx_usd_per_kw",PTechHdr,0))</f>
        <v/>
      </c>
      <c r="J9" s="41">
        <f>INDEX(PTechVal,MATCH($A9,PTechKey,0),MATCH("opf_usd_per_kwh",PTechHdr,0))</f>
        <v/>
      </c>
      <c r="K9" s="41">
        <f>INDEX(PTechVal,MATCH($A9,PTechKey,0),MATCH("vop_usd_per_kwh",PTechHdr,0))</f>
        <v/>
      </c>
      <c r="L9" s="41">
        <f>INDEX(PTechVal,MATCH($A9,PTechKey,0),MATCH("fuel_fixed_usd_per_kwh",PTechHdr,0))</f>
        <v/>
      </c>
      <c r="M9" s="41">
        <f>INDEX(PTechVal,MATCH($A9,PTechKey,0),MATCH("rns_usd_per_kwh",PTechHdr,0))</f>
        <v/>
      </c>
      <c r="N9" s="41">
        <f>INDEX(PTechVal,MATCH($A9,PTechKey,0),MATCH("price_code",PTechHdr,0))&amp;""</f>
        <v/>
      </c>
      <c r="O9" s="10">
        <f>INDEX(PTechVal,MATCH($A9,PTechKey,0),MATCH("vre",PTechHdr,0))</f>
        <v/>
      </c>
      <c r="P9" s="10">
        <f>INDEX(PTechVal,MATCH($A9,PTechKey,0),MATCH("vre_share",PTechHdr,0))</f>
        <v/>
      </c>
      <c r="Q9" s="36">
        <f>(1-(1+$G9)^-$D9)/(1-(1+$G9)^-1)</f>
        <v/>
      </c>
      <c r="R9" s="41">
        <f>(1/$D9+$G9/2)/($F9*8760)</f>
        <v/>
      </c>
      <c r="S9" s="41">
        <f>$H9/$D9/($F9*8760)+$J9</f>
        <v/>
      </c>
      <c r="T9" s="41">
        <f>1/($F9*8760*$Q9)</f>
        <v/>
      </c>
      <c r="U9" s="41">
        <f>($H9+$I9)*$T9+$J9+$M9</f>
        <v/>
      </c>
      <c r="V9" s="41">
        <f>$K9+$L9</f>
        <v/>
      </c>
      <c r="W9" s="41">
        <f>IF($N9="",0,0.0036/$E9)</f>
        <v/>
      </c>
      <c r="X9" s="10">
        <f>IF($N9="",1,INDEX(Inputs_prices!$E$7:$E$18,MATCH($N9,Inputs_prices!$A$7:$A$18,0)))</f>
        <v/>
      </c>
      <c r="Y9" s="41">
        <f>IFERROR(INDEX(EFVal,MATCH(Settings!$C$4&amp;"|"&amp;$A9&amp;"|pow",EFKey,0)),0)</f>
        <v/>
      </c>
      <c r="Z9" s="41">
        <f>$Y9*$W9</f>
        <v/>
      </c>
      <c r="AA9" s="10">
        <f>IF($N9="",1,INDEX(Mapping!$H$30:$H$37,MATCH($A9,FuelKey,0)))</f>
        <v/>
      </c>
      <c r="AB9" s="10">
        <f>IF($N9="",1,INDEX(Mapping!$E$50:$E$63,MATCH($N9,Mapping!$A$50:$A$63,0)))</f>
        <v/>
      </c>
      <c r="AC9" s="23">
        <f>IF($N9="",1,INDEX(Mapping!$G$30:$G$37,MATCH($A9,FuelKey,0)))</f>
        <v/>
      </c>
      <c r="AD9" s="41">
        <f>$W9/$AC9</f>
        <v/>
      </c>
      <c r="AE9" s="43">
        <f>INDEX(PTechVal,MATCH($A9,PTechKey,0),MATCH("cap0_mw",PTechHdr,0))</f>
        <v/>
      </c>
      <c r="AF9" s="43">
        <f>INDEX(PTechVal,MATCH($A9,PTechKey,0),MATCH("gen0_mwy",PTechHdr,0))</f>
        <v/>
      </c>
      <c r="AG9" s="41">
        <f>INDEX(PTechVal,MATCH($A9,PTechKey,0),MATCH("retire_rate",PTechHdr,0))</f>
        <v/>
      </c>
      <c r="AH9" s="34">
        <f>INDEX(PTechVal,MATCH($A9,PTechKey,0),MATCH("invest_permitted",PTechHdr,0))&amp;""</f>
        <v/>
      </c>
      <c r="AI9" s="10">
        <f>INDEX(PTechVal,MATCH($A9,PTechKey,0),MATCH("invest_start",PTechHdr,0))</f>
        <v/>
      </c>
      <c r="AJ9" s="13">
        <f>INDEX(PTechVal,MATCH($A9,PTechKey,0),MATCH("scaleup_rate",PTechHdr,0))</f>
        <v/>
      </c>
      <c r="AK9" s="34">
        <f>INDEX(PTechVal,MATCH($A9,PTechKey,0),MATCH("dispatch",PTechHdr,0))&amp;""</f>
        <v/>
      </c>
      <c r="AL9" s="34">
        <f>INDEX(PTechVal,MATCH($A9,PTechKey,0),MATCH("planned_retirement",PTechHdr,0))&amp;""</f>
        <v/>
      </c>
      <c r="AM9" s="10">
        <f>IF($AL9="Yes",1,0)</f>
        <v/>
      </c>
      <c r="AN9" s="10">
        <f>IF($AK9="cg",1,0)</f>
        <v/>
      </c>
      <c r="AO9" s="10">
        <f>IF($A9="coa",1,0)</f>
        <v/>
      </c>
      <c r="AP9" s="41">
        <f>1/$F9</f>
        <v/>
      </c>
      <c r="AQ9" s="13">
        <f>$AF9/SUM($AF$5:$AF$13)</f>
        <v/>
      </c>
      <c r="AR9" s="41">
        <f>8.76/INDEX(PParVal,MATCH("ktoe_gwh",PParKey,0))/$E9</f>
        <v/>
      </c>
      <c r="AS9" s="41">
        <f>$Y9*Settings!$C$13</f>
        <v/>
      </c>
      <c r="AT9" s="92">
        <f>4*1.356E-06</f>
        <v/>
      </c>
    </row>
    <row r="10">
      <c r="A10" s="44" t="inlineStr">
        <is>
          <t>sol</t>
        </is>
      </c>
      <c r="B10" s="41">
        <f>INDEX(PTechVal,MATCH($A10,PTechKey,0),MATCH("name",PTechHdr,0))&amp;""</f>
        <v/>
      </c>
      <c r="C10" s="40">
        <f>INDEX(PTechVal,MATCH($A10,PTechKey,0),MATCH("cax0_usd_per_kw",PTechHdr,0))</f>
        <v/>
      </c>
      <c r="D10" s="10">
        <f>INDEX(PTechVal,MATCH($A10,PTechKey,0),MATCH("life_years",PTechHdr,0))</f>
        <v/>
      </c>
      <c r="E10" s="36">
        <f>INDEX(PTechVal,MATCH($A10,PTechKey,0),MATCH("efficiency",PTechHdr,0))</f>
        <v/>
      </c>
      <c r="F10" s="36">
        <f>INDEX(PTechVal,MATCH($A10,PTechKey,0),MATCH("capacity_factor",PTechHdr,0))</f>
        <v/>
      </c>
      <c r="G10" s="13">
        <f>INDEX(PTechVal,MATCH($A10,PTechKey,0),MATCH("wacc",PTechHdr,0))</f>
        <v/>
      </c>
      <c r="H10" s="41">
        <f>INDEX(PTechVal,MATCH($A10,PTechKey,0),MATCH("dtc_usd_per_kw",PTechHdr,0))</f>
        <v/>
      </c>
      <c r="I10" s="41">
        <f>INDEX(PTechVal,MATCH($A10,PTechKey,0),MATCH("tcx_usd_per_kw",PTechHdr,0))</f>
        <v/>
      </c>
      <c r="J10" s="41">
        <f>INDEX(PTechVal,MATCH($A10,PTechKey,0),MATCH("opf_usd_per_kwh",PTechHdr,0))</f>
        <v/>
      </c>
      <c r="K10" s="41">
        <f>INDEX(PTechVal,MATCH($A10,PTechKey,0),MATCH("vop_usd_per_kwh",PTechHdr,0))</f>
        <v/>
      </c>
      <c r="L10" s="41">
        <f>INDEX(PTechVal,MATCH($A10,PTechKey,0),MATCH("fuel_fixed_usd_per_kwh",PTechHdr,0))</f>
        <v/>
      </c>
      <c r="M10" s="41">
        <f>INDEX(PTechVal,MATCH($A10,PTechKey,0),MATCH("rns_usd_per_kwh",PTechHdr,0))</f>
        <v/>
      </c>
      <c r="N10" s="41">
        <f>INDEX(PTechVal,MATCH($A10,PTechKey,0),MATCH("price_code",PTechHdr,0))&amp;""</f>
        <v/>
      </c>
      <c r="O10" s="10">
        <f>INDEX(PTechVal,MATCH($A10,PTechKey,0),MATCH("vre",PTechHdr,0))</f>
        <v/>
      </c>
      <c r="P10" s="10">
        <f>INDEX(PTechVal,MATCH($A10,PTechKey,0),MATCH("vre_share",PTechHdr,0))</f>
        <v/>
      </c>
      <c r="Q10" s="36">
        <f>(1-(1+$G10)^-$D10)/(1-(1+$G10)^-1)</f>
        <v/>
      </c>
      <c r="R10" s="41">
        <f>(1/$D10+$G10/2)/($F10*8760)</f>
        <v/>
      </c>
      <c r="S10" s="41">
        <f>$H10/$D10/($F10*8760)+$J10</f>
        <v/>
      </c>
      <c r="T10" s="41">
        <f>1/($F10*8760*$Q10)</f>
        <v/>
      </c>
      <c r="U10" s="41">
        <f>($H10+$I10)*$T10+$J10+$M10</f>
        <v/>
      </c>
      <c r="V10" s="41">
        <f>$K10+$L10</f>
        <v/>
      </c>
      <c r="W10" s="41">
        <f>IF($N10="",0,0.0036/$E10)</f>
        <v/>
      </c>
      <c r="X10" s="10">
        <f>IF($N10="",1,INDEX(Inputs_prices!$E$7:$E$18,MATCH($N10,Inputs_prices!$A$7:$A$18,0)))</f>
        <v/>
      </c>
      <c r="Y10" s="41">
        <f>IFERROR(INDEX(EFVal,MATCH(Settings!$C$4&amp;"|"&amp;$A10&amp;"|pow",EFKey,0)),0)</f>
        <v/>
      </c>
      <c r="Z10" s="41">
        <f>$Y10*$W10</f>
        <v/>
      </c>
      <c r="AA10" s="10">
        <f>IF($N10="",1,INDEX(Mapping!$H$30:$H$37,MATCH($A10,FuelKey,0)))</f>
        <v/>
      </c>
      <c r="AB10" s="10">
        <f>IF($N10="",1,INDEX(Mapping!$E$50:$E$63,MATCH($N10,Mapping!$A$50:$A$63,0)))</f>
        <v/>
      </c>
      <c r="AC10" s="23">
        <f>IF($N10="",1,INDEX(Mapping!$G$30:$G$37,MATCH($A10,FuelKey,0)))</f>
        <v/>
      </c>
      <c r="AD10" s="41">
        <f>$W10/$AC10</f>
        <v/>
      </c>
      <c r="AE10" s="43">
        <f>INDEX(PTechVal,MATCH($A10,PTechKey,0),MATCH("cap0_mw",PTechHdr,0))</f>
        <v/>
      </c>
      <c r="AF10" s="43">
        <f>INDEX(PTechVal,MATCH($A10,PTechKey,0),MATCH("gen0_mwy",PTechHdr,0))</f>
        <v/>
      </c>
      <c r="AG10" s="41">
        <f>INDEX(PTechVal,MATCH($A10,PTechKey,0),MATCH("retire_rate",PTechHdr,0))</f>
        <v/>
      </c>
      <c r="AH10" s="34">
        <f>INDEX(PTechVal,MATCH($A10,PTechKey,0),MATCH("invest_permitted",PTechHdr,0))&amp;""</f>
        <v/>
      </c>
      <c r="AI10" s="10">
        <f>INDEX(PTechVal,MATCH($A10,PTechKey,0),MATCH("invest_start",PTechHdr,0))</f>
        <v/>
      </c>
      <c r="AJ10" s="13">
        <f>INDEX(PTechVal,MATCH($A10,PTechKey,0),MATCH("scaleup_rate",PTechHdr,0))</f>
        <v/>
      </c>
      <c r="AK10" s="34">
        <f>INDEX(PTechVal,MATCH($A10,PTechKey,0),MATCH("dispatch",PTechHdr,0))&amp;""</f>
        <v/>
      </c>
      <c r="AL10" s="34">
        <f>INDEX(PTechVal,MATCH($A10,PTechKey,0),MATCH("planned_retirement",PTechHdr,0))&amp;""</f>
        <v/>
      </c>
      <c r="AM10" s="10">
        <f>IF($AL10="Yes",1,0)</f>
        <v/>
      </c>
      <c r="AN10" s="10">
        <f>IF($AK10="cg",1,0)</f>
        <v/>
      </c>
      <c r="AO10" s="10">
        <f>IF($A10="coa",1,0)</f>
        <v/>
      </c>
      <c r="AP10" s="41">
        <f>1/$F10</f>
        <v/>
      </c>
      <c r="AQ10" s="13">
        <f>$AF10/SUM($AF$5:$AF$13)</f>
        <v/>
      </c>
      <c r="AR10" s="41">
        <f>8.76/INDEX(PParVal,MATCH("ktoe_gwh",PParKey,0))/$E10</f>
        <v/>
      </c>
      <c r="AS10" s="41">
        <f>$Y10*Settings!$C$13</f>
        <v/>
      </c>
      <c r="AT10" s="92">
        <f>5*1.356E-06</f>
        <v/>
      </c>
    </row>
    <row r="11">
      <c r="A11" s="44" t="inlineStr">
        <is>
          <t>hyd</t>
        </is>
      </c>
      <c r="B11" s="41">
        <f>INDEX(PTechVal,MATCH($A11,PTechKey,0),MATCH("name",PTechHdr,0))&amp;""</f>
        <v/>
      </c>
      <c r="C11" s="40">
        <f>INDEX(PTechVal,MATCH($A11,PTechKey,0),MATCH("cax0_usd_per_kw",PTechHdr,0))</f>
        <v/>
      </c>
      <c r="D11" s="10">
        <f>INDEX(PTechVal,MATCH($A11,PTechKey,0),MATCH("life_years",PTechHdr,0))</f>
        <v/>
      </c>
      <c r="E11" s="36">
        <f>INDEX(PTechVal,MATCH($A11,PTechKey,0),MATCH("efficiency",PTechHdr,0))</f>
        <v/>
      </c>
      <c r="F11" s="36">
        <f>INDEX(PTechVal,MATCH($A11,PTechKey,0),MATCH("capacity_factor",PTechHdr,0))</f>
        <v/>
      </c>
      <c r="G11" s="13">
        <f>INDEX(PTechVal,MATCH($A11,PTechKey,0),MATCH("wacc",PTechHdr,0))</f>
        <v/>
      </c>
      <c r="H11" s="41">
        <f>INDEX(PTechVal,MATCH($A11,PTechKey,0),MATCH("dtc_usd_per_kw",PTechHdr,0))</f>
        <v/>
      </c>
      <c r="I11" s="41">
        <f>INDEX(PTechVal,MATCH($A11,PTechKey,0),MATCH("tcx_usd_per_kw",PTechHdr,0))</f>
        <v/>
      </c>
      <c r="J11" s="41">
        <f>INDEX(PTechVal,MATCH($A11,PTechKey,0),MATCH("opf_usd_per_kwh",PTechHdr,0))</f>
        <v/>
      </c>
      <c r="K11" s="41">
        <f>INDEX(PTechVal,MATCH($A11,PTechKey,0),MATCH("vop_usd_per_kwh",PTechHdr,0))</f>
        <v/>
      </c>
      <c r="L11" s="41">
        <f>INDEX(PTechVal,MATCH($A11,PTechKey,0),MATCH("fuel_fixed_usd_per_kwh",PTechHdr,0))</f>
        <v/>
      </c>
      <c r="M11" s="41">
        <f>INDEX(PTechVal,MATCH($A11,PTechKey,0),MATCH("rns_usd_per_kwh",PTechHdr,0))</f>
        <v/>
      </c>
      <c r="N11" s="41">
        <f>INDEX(PTechVal,MATCH($A11,PTechKey,0),MATCH("price_code",PTechHdr,0))&amp;""</f>
        <v/>
      </c>
      <c r="O11" s="10">
        <f>INDEX(PTechVal,MATCH($A11,PTechKey,0),MATCH("vre",PTechHdr,0))</f>
        <v/>
      </c>
      <c r="P11" s="10">
        <f>INDEX(PTechVal,MATCH($A11,PTechKey,0),MATCH("vre_share",PTechHdr,0))</f>
        <v/>
      </c>
      <c r="Q11" s="36">
        <f>(1-(1+$G11)^-$D11)/(1-(1+$G11)^-1)</f>
        <v/>
      </c>
      <c r="R11" s="41">
        <f>(1/$D11+$G11/2)/($F11*8760)</f>
        <v/>
      </c>
      <c r="S11" s="41">
        <f>$H11/$D11/($F11*8760)+$J11</f>
        <v/>
      </c>
      <c r="T11" s="41">
        <f>1/($F11*8760*$Q11)</f>
        <v/>
      </c>
      <c r="U11" s="41">
        <f>($H11+$I11)*$T11+$J11+$M11</f>
        <v/>
      </c>
      <c r="V11" s="41">
        <f>$K11+$L11</f>
        <v/>
      </c>
      <c r="W11" s="41">
        <f>IF($N11="",0,0.0036/$E11)</f>
        <v/>
      </c>
      <c r="X11" s="10">
        <f>IF($N11="",1,INDEX(Inputs_prices!$E$7:$E$18,MATCH($N11,Inputs_prices!$A$7:$A$18,0)))</f>
        <v/>
      </c>
      <c r="Y11" s="41">
        <f>IFERROR(INDEX(EFVal,MATCH(Settings!$C$4&amp;"|"&amp;$A11&amp;"|pow",EFKey,0)),0)</f>
        <v/>
      </c>
      <c r="Z11" s="41">
        <f>$Y11*$W11</f>
        <v/>
      </c>
      <c r="AA11" s="10">
        <f>IF($N11="",1,INDEX(Mapping!$H$30:$H$37,MATCH($A11,FuelKey,0)))</f>
        <v/>
      </c>
      <c r="AB11" s="10">
        <f>IF($N11="",1,INDEX(Mapping!$E$50:$E$63,MATCH($N11,Mapping!$A$50:$A$63,0)))</f>
        <v/>
      </c>
      <c r="AC11" s="23">
        <f>IF($N11="",1,INDEX(Mapping!$G$30:$G$37,MATCH($A11,FuelKey,0)))</f>
        <v/>
      </c>
      <c r="AD11" s="41">
        <f>$W11/$AC11</f>
        <v/>
      </c>
      <c r="AE11" s="43">
        <f>INDEX(PTechVal,MATCH($A11,PTechKey,0),MATCH("cap0_mw",PTechHdr,0))</f>
        <v/>
      </c>
      <c r="AF11" s="43">
        <f>INDEX(PTechVal,MATCH($A11,PTechKey,0),MATCH("gen0_mwy",PTechHdr,0))</f>
        <v/>
      </c>
      <c r="AG11" s="41">
        <f>INDEX(PTechVal,MATCH($A11,PTechKey,0),MATCH("retire_rate",PTechHdr,0))</f>
        <v/>
      </c>
      <c r="AH11" s="34">
        <f>INDEX(PTechVal,MATCH($A11,PTechKey,0),MATCH("invest_permitted",PTechHdr,0))&amp;""</f>
        <v/>
      </c>
      <c r="AI11" s="10">
        <f>INDEX(PTechVal,MATCH($A11,PTechKey,0),MATCH("invest_start",PTechHdr,0))</f>
        <v/>
      </c>
      <c r="AJ11" s="13">
        <f>INDEX(PTechVal,MATCH($A11,PTechKey,0),MATCH("scaleup_rate",PTechHdr,0))</f>
        <v/>
      </c>
      <c r="AK11" s="34">
        <f>INDEX(PTechVal,MATCH($A11,PTechKey,0),MATCH("dispatch",PTechHdr,0))&amp;""</f>
        <v/>
      </c>
      <c r="AL11" s="34">
        <f>INDEX(PTechVal,MATCH($A11,PTechKey,0),MATCH("planned_retirement",PTechHdr,0))&amp;""</f>
        <v/>
      </c>
      <c r="AM11" s="10">
        <f>IF($AL11="Yes",1,0)</f>
        <v/>
      </c>
      <c r="AN11" s="10">
        <f>IF($AK11="cg",1,0)</f>
        <v/>
      </c>
      <c r="AO11" s="10">
        <f>IF($A11="coa",1,0)</f>
        <v/>
      </c>
      <c r="AP11" s="41">
        <f>1/$F11</f>
        <v/>
      </c>
      <c r="AQ11" s="13">
        <f>$AF11/SUM($AF$5:$AF$13)</f>
        <v/>
      </c>
      <c r="AR11" s="41">
        <f>8.76/INDEX(PParVal,MATCH("ktoe_gwh",PParKey,0))/$E11</f>
        <v/>
      </c>
      <c r="AS11" s="41">
        <f>$Y11*Settings!$C$13</f>
        <v/>
      </c>
      <c r="AT11" s="92">
        <f>6*1.356E-06</f>
        <v/>
      </c>
    </row>
    <row r="12">
      <c r="A12" s="44" t="inlineStr">
        <is>
          <t>ore</t>
        </is>
      </c>
      <c r="B12" s="41">
        <f>INDEX(PTechVal,MATCH($A12,PTechKey,0),MATCH("name",PTechHdr,0))&amp;""</f>
        <v/>
      </c>
      <c r="C12" s="40">
        <f>INDEX(PTechVal,MATCH($A12,PTechKey,0),MATCH("cax0_usd_per_kw",PTechHdr,0))</f>
        <v/>
      </c>
      <c r="D12" s="10">
        <f>INDEX(PTechVal,MATCH($A12,PTechKey,0),MATCH("life_years",PTechHdr,0))</f>
        <v/>
      </c>
      <c r="E12" s="36">
        <f>INDEX(PTechVal,MATCH($A12,PTechKey,0),MATCH("efficiency",PTechHdr,0))</f>
        <v/>
      </c>
      <c r="F12" s="36">
        <f>INDEX(PTechVal,MATCH($A12,PTechKey,0),MATCH("capacity_factor",PTechHdr,0))</f>
        <v/>
      </c>
      <c r="G12" s="13">
        <f>INDEX(PTechVal,MATCH($A12,PTechKey,0),MATCH("wacc",PTechHdr,0))</f>
        <v/>
      </c>
      <c r="H12" s="41">
        <f>INDEX(PTechVal,MATCH($A12,PTechKey,0),MATCH("dtc_usd_per_kw",PTechHdr,0))</f>
        <v/>
      </c>
      <c r="I12" s="41">
        <f>INDEX(PTechVal,MATCH($A12,PTechKey,0),MATCH("tcx_usd_per_kw",PTechHdr,0))</f>
        <v/>
      </c>
      <c r="J12" s="41">
        <f>INDEX(PTechVal,MATCH($A12,PTechKey,0),MATCH("opf_usd_per_kwh",PTechHdr,0))</f>
        <v/>
      </c>
      <c r="K12" s="41">
        <f>INDEX(PTechVal,MATCH($A12,PTechKey,0),MATCH("vop_usd_per_kwh",PTechHdr,0))</f>
        <v/>
      </c>
      <c r="L12" s="41">
        <f>INDEX(PTechVal,MATCH($A12,PTechKey,0),MATCH("fuel_fixed_usd_per_kwh",PTechHdr,0))</f>
        <v/>
      </c>
      <c r="M12" s="41">
        <f>INDEX(PTechVal,MATCH($A12,PTechKey,0),MATCH("rns_usd_per_kwh",PTechHdr,0))</f>
        <v/>
      </c>
      <c r="N12" s="41">
        <f>INDEX(PTechVal,MATCH($A12,PTechKey,0),MATCH("price_code",PTechHdr,0))&amp;""</f>
        <v/>
      </c>
      <c r="O12" s="10">
        <f>INDEX(PTechVal,MATCH($A12,PTechKey,0),MATCH("vre",PTechHdr,0))</f>
        <v/>
      </c>
      <c r="P12" s="10">
        <f>INDEX(PTechVal,MATCH($A12,PTechKey,0),MATCH("vre_share",PTechHdr,0))</f>
        <v/>
      </c>
      <c r="Q12" s="36">
        <f>(1-(1+$G12)^-$D12)/(1-(1+$G12)^-1)</f>
        <v/>
      </c>
      <c r="R12" s="41">
        <f>(1/$D12+$G12/2)/($F12*8760)</f>
        <v/>
      </c>
      <c r="S12" s="41">
        <f>$H12/$D12/($F12*8760)+$J12</f>
        <v/>
      </c>
      <c r="T12" s="41">
        <f>1/($F12*8760*$Q12)</f>
        <v/>
      </c>
      <c r="U12" s="41">
        <f>($H12+$I12)*$T12+$J12+$M12</f>
        <v/>
      </c>
      <c r="V12" s="41">
        <f>$K12+$L12</f>
        <v/>
      </c>
      <c r="W12" s="41">
        <f>IF($N12="",0,0.0036/$E12)</f>
        <v/>
      </c>
      <c r="X12" s="10">
        <f>IF($N12="",1,INDEX(Inputs_prices!$E$7:$E$18,MATCH($N12,Inputs_prices!$A$7:$A$18,0)))</f>
        <v/>
      </c>
      <c r="Y12" s="41">
        <f>IFERROR(INDEX(EFVal,MATCH(Settings!$C$4&amp;"|"&amp;$A12&amp;"|pow",EFKey,0)),0)</f>
        <v/>
      </c>
      <c r="Z12" s="41">
        <f>$Y12*$W12</f>
        <v/>
      </c>
      <c r="AA12" s="10">
        <f>IF($N12="",1,INDEX(Mapping!$H$30:$H$37,MATCH($A12,FuelKey,0)))</f>
        <v/>
      </c>
      <c r="AB12" s="10">
        <f>IF($N12="",1,INDEX(Mapping!$E$50:$E$63,MATCH($N12,Mapping!$A$50:$A$63,0)))</f>
        <v/>
      </c>
      <c r="AC12" s="23">
        <f>IF($N12="",1,INDEX(Mapping!$G$30:$G$37,MATCH($A12,FuelKey,0)))</f>
        <v/>
      </c>
      <c r="AD12" s="41">
        <f>$W12/$AC12</f>
        <v/>
      </c>
      <c r="AE12" s="43">
        <f>INDEX(PTechVal,MATCH($A12,PTechKey,0),MATCH("cap0_mw",PTechHdr,0))</f>
        <v/>
      </c>
      <c r="AF12" s="43">
        <f>INDEX(PTechVal,MATCH($A12,PTechKey,0),MATCH("gen0_mwy",PTechHdr,0))</f>
        <v/>
      </c>
      <c r="AG12" s="41">
        <f>INDEX(PTechVal,MATCH($A12,PTechKey,0),MATCH("retire_rate",PTechHdr,0))</f>
        <v/>
      </c>
      <c r="AH12" s="34">
        <f>INDEX(PTechVal,MATCH($A12,PTechKey,0),MATCH("invest_permitted",PTechHdr,0))&amp;""</f>
        <v/>
      </c>
      <c r="AI12" s="10">
        <f>INDEX(PTechVal,MATCH($A12,PTechKey,0),MATCH("invest_start",PTechHdr,0))</f>
        <v/>
      </c>
      <c r="AJ12" s="13">
        <f>INDEX(PTechVal,MATCH($A12,PTechKey,0),MATCH("scaleup_rate",PTechHdr,0))</f>
        <v/>
      </c>
      <c r="AK12" s="34">
        <f>INDEX(PTechVal,MATCH($A12,PTechKey,0),MATCH("dispatch",PTechHdr,0))&amp;""</f>
        <v/>
      </c>
      <c r="AL12" s="34">
        <f>INDEX(PTechVal,MATCH($A12,PTechKey,0),MATCH("planned_retirement",PTechHdr,0))&amp;""</f>
        <v/>
      </c>
      <c r="AM12" s="10">
        <f>IF($AL12="Yes",1,0)</f>
        <v/>
      </c>
      <c r="AN12" s="10">
        <f>IF($AK12="cg",1,0)</f>
        <v/>
      </c>
      <c r="AO12" s="10">
        <f>IF($A12="coa",1,0)</f>
        <v/>
      </c>
      <c r="AP12" s="41">
        <f>1/$F12</f>
        <v/>
      </c>
      <c r="AQ12" s="13">
        <f>$AF12/SUM($AF$5:$AF$13)</f>
        <v/>
      </c>
      <c r="AR12" s="41">
        <f>8.76/INDEX(PParVal,MATCH("ktoe_gwh",PParKey,0))/$E12</f>
        <v/>
      </c>
      <c r="AS12" s="41">
        <f>$Y12*Settings!$C$13</f>
        <v/>
      </c>
      <c r="AT12" s="92">
        <f>7*1.356E-06</f>
        <v/>
      </c>
    </row>
    <row r="13">
      <c r="A13" s="44" t="inlineStr">
        <is>
          <t>bio</t>
        </is>
      </c>
      <c r="B13" s="41">
        <f>INDEX(PTechVal,MATCH($A13,PTechKey,0),MATCH("name",PTechHdr,0))&amp;""</f>
        <v/>
      </c>
      <c r="C13" s="40">
        <f>INDEX(PTechVal,MATCH($A13,PTechKey,0),MATCH("cax0_usd_per_kw",PTechHdr,0))</f>
        <v/>
      </c>
      <c r="D13" s="10">
        <f>INDEX(PTechVal,MATCH($A13,PTechKey,0),MATCH("life_years",PTechHdr,0))</f>
        <v/>
      </c>
      <c r="E13" s="36">
        <f>INDEX(PTechVal,MATCH($A13,PTechKey,0),MATCH("efficiency",PTechHdr,0))</f>
        <v/>
      </c>
      <c r="F13" s="36">
        <f>INDEX(PTechVal,MATCH($A13,PTechKey,0),MATCH("capacity_factor",PTechHdr,0))</f>
        <v/>
      </c>
      <c r="G13" s="13">
        <f>INDEX(PTechVal,MATCH($A13,PTechKey,0),MATCH("wacc",PTechHdr,0))</f>
        <v/>
      </c>
      <c r="H13" s="41">
        <f>INDEX(PTechVal,MATCH($A13,PTechKey,0),MATCH("dtc_usd_per_kw",PTechHdr,0))</f>
        <v/>
      </c>
      <c r="I13" s="41">
        <f>INDEX(PTechVal,MATCH($A13,PTechKey,0),MATCH("tcx_usd_per_kw",PTechHdr,0))</f>
        <v/>
      </c>
      <c r="J13" s="41">
        <f>INDEX(PTechVal,MATCH($A13,PTechKey,0),MATCH("opf_usd_per_kwh",PTechHdr,0))</f>
        <v/>
      </c>
      <c r="K13" s="41">
        <f>INDEX(PTechVal,MATCH($A13,PTechKey,0),MATCH("vop_usd_per_kwh",PTechHdr,0))</f>
        <v/>
      </c>
      <c r="L13" s="41">
        <f>INDEX(PTechVal,MATCH($A13,PTechKey,0),MATCH("fuel_fixed_usd_per_kwh",PTechHdr,0))</f>
        <v/>
      </c>
      <c r="M13" s="41">
        <f>INDEX(PTechVal,MATCH($A13,PTechKey,0),MATCH("rns_usd_per_kwh",PTechHdr,0))</f>
        <v/>
      </c>
      <c r="N13" s="41">
        <f>INDEX(PTechVal,MATCH($A13,PTechKey,0),MATCH("price_code",PTechHdr,0))&amp;""</f>
        <v/>
      </c>
      <c r="O13" s="10">
        <f>INDEX(PTechVal,MATCH($A13,PTechKey,0),MATCH("vre",PTechHdr,0))</f>
        <v/>
      </c>
      <c r="P13" s="10">
        <f>INDEX(PTechVal,MATCH($A13,PTechKey,0),MATCH("vre_share",PTechHdr,0))</f>
        <v/>
      </c>
      <c r="Q13" s="36">
        <f>(1-(1+$G13)^-$D13)/(1-(1+$G13)^-1)</f>
        <v/>
      </c>
      <c r="R13" s="41">
        <f>(1/$D13+$G13/2)/($F13*8760)</f>
        <v/>
      </c>
      <c r="S13" s="41">
        <f>$H13/$D13/($F13*8760)+$J13</f>
        <v/>
      </c>
      <c r="T13" s="41">
        <f>1/($F13*8760*$Q13)</f>
        <v/>
      </c>
      <c r="U13" s="41">
        <f>($H13+$I13)*$T13+$J13+$M13</f>
        <v/>
      </c>
      <c r="V13" s="41">
        <f>$K13+$L13</f>
        <v/>
      </c>
      <c r="W13" s="41">
        <f>IF($N13="",0,0.0036/$E13)</f>
        <v/>
      </c>
      <c r="X13" s="10">
        <f>IF($N13="",1,INDEX(Inputs_prices!$E$7:$E$18,MATCH($N13,Inputs_prices!$A$7:$A$18,0)))</f>
        <v/>
      </c>
      <c r="Y13" s="41">
        <f>IFERROR(INDEX(EFVal,MATCH(Settings!$C$4&amp;"|"&amp;$A13&amp;"|pow",EFKey,0)),0)</f>
        <v/>
      </c>
      <c r="Z13" s="41">
        <f>$Y13*$W13</f>
        <v/>
      </c>
      <c r="AA13" s="10">
        <f>IF($N13="",1,INDEX(Mapping!$H$30:$H$37,MATCH($A13,FuelKey,0)))</f>
        <v/>
      </c>
      <c r="AB13" s="10">
        <f>IF($N13="",1,INDEX(Mapping!$E$50:$E$63,MATCH($N13,Mapping!$A$50:$A$63,0)))</f>
        <v/>
      </c>
      <c r="AC13" s="23">
        <f>IF($N13="",1,INDEX(Mapping!$G$30:$G$37,MATCH($A13,FuelKey,0)))</f>
        <v/>
      </c>
      <c r="AD13" s="41">
        <f>$W13/$AC13</f>
        <v/>
      </c>
      <c r="AE13" s="43">
        <f>INDEX(PTechVal,MATCH($A13,PTechKey,0),MATCH("cap0_mw",PTechHdr,0))</f>
        <v/>
      </c>
      <c r="AF13" s="43">
        <f>INDEX(PTechVal,MATCH($A13,PTechKey,0),MATCH("gen0_mwy",PTechHdr,0))</f>
        <v/>
      </c>
      <c r="AG13" s="41">
        <f>INDEX(PTechVal,MATCH($A13,PTechKey,0),MATCH("retire_rate",PTechHdr,0))</f>
        <v/>
      </c>
      <c r="AH13" s="34">
        <f>INDEX(PTechVal,MATCH($A13,PTechKey,0),MATCH("invest_permitted",PTechHdr,0))&amp;""</f>
        <v/>
      </c>
      <c r="AI13" s="10">
        <f>INDEX(PTechVal,MATCH($A13,PTechKey,0),MATCH("invest_start",PTechHdr,0))</f>
        <v/>
      </c>
      <c r="AJ13" s="13">
        <f>INDEX(PTechVal,MATCH($A13,PTechKey,0),MATCH("scaleup_rate",PTechHdr,0))</f>
        <v/>
      </c>
      <c r="AK13" s="34">
        <f>INDEX(PTechVal,MATCH($A13,PTechKey,0),MATCH("dispatch",PTechHdr,0))&amp;""</f>
        <v/>
      </c>
      <c r="AL13" s="34">
        <f>INDEX(PTechVal,MATCH($A13,PTechKey,0),MATCH("planned_retirement",PTechHdr,0))&amp;""</f>
        <v/>
      </c>
      <c r="AM13" s="10">
        <f>IF($AL13="Yes",1,0)</f>
        <v/>
      </c>
      <c r="AN13" s="10">
        <f>IF($AK13="cg",1,0)</f>
        <v/>
      </c>
      <c r="AO13" s="10">
        <f>IF($A13="coa",1,0)</f>
        <v/>
      </c>
      <c r="AP13" s="41">
        <f>1/$F13</f>
        <v/>
      </c>
      <c r="AQ13" s="13">
        <f>$AF13/SUM($AF$5:$AF$13)</f>
        <v/>
      </c>
      <c r="AR13" s="41">
        <f>8.76/INDEX(PParVal,MATCH("ktoe_gwh",PParKey,0))/$E13</f>
        <v/>
      </c>
      <c r="AS13" s="41">
        <f>$Y13*Settings!$C$13</f>
        <v/>
      </c>
      <c r="AT13" s="92">
        <f>8*1.356E-06</f>
        <v/>
      </c>
    </row>
    <row r="15">
      <c r="A15" s="1" t="inlineStr">
        <is>
          <t>End-user groups (legacy G1 residential, G2 industrial)</t>
        </is>
      </c>
    </row>
    <row r="16">
      <c r="A16" s="1" t="inlineStr">
        <is>
          <t>Prices_dom row of the column year -&gt;</t>
        </is>
      </c>
      <c r="J16" s="10">
        <f>MATCH(Settings!$C$4&amp;J$18,PDomKey,0)</f>
        <v/>
      </c>
      <c r="K16" s="10">
        <f>MATCH(Settings!$C$4&amp;K$18,PDomKey,0)</f>
        <v/>
      </c>
      <c r="L16" s="10">
        <f>MATCH(Settings!$C$4&amp;L$18,PDomKey,0)</f>
        <v/>
      </c>
      <c r="M16" s="10">
        <f>MATCH(Settings!$C$4&amp;M$18,PDomKey,0)</f>
        <v/>
      </c>
    </row>
    <row r="17">
      <c r="A17" s="1" t="inlineStr">
        <is>
          <t>CPI index of the column year (ResultsYear = 1) -&gt;</t>
        </is>
      </c>
      <c r="J17" s="16">
        <f>CPIRes/INDEX(WEOVal,MATCH("USA|pcpi",WEOKey,0),MATCH(J$18,WEOYear,0))</f>
        <v/>
      </c>
      <c r="K17" s="16">
        <f>CPIRes/INDEX(WEOVal,MATCH("USA|pcpi",WEOKey,0),MATCH(K$18,WEOYear,0))</f>
        <v/>
      </c>
      <c r="L17" s="16">
        <f>CPIRes/INDEX(WEOVal,MATCH("USA|pcpi",WEOKey,0),MATCH(L$18,WEOYear,0))</f>
        <v/>
      </c>
      <c r="M17" s="16">
        <f>CPIRes/INDEX(WEOVal,MATCH("USA|pcpi",WEOKey,0),MATCH(M$18,WEOYear,0))</f>
        <v/>
      </c>
    </row>
    <row r="18" ht="48" customHeight="1">
      <c r="A18" s="76" t="inlineStr">
        <is>
          <t>User group</t>
        </is>
      </c>
      <c r="B18" s="76" t="inlineStr">
        <is>
          <t>Label</t>
        </is>
      </c>
      <c r="C18" s="76" t="inlineStr">
        <is>
          <t>Position</t>
        </is>
      </c>
      <c r="D18" s="76" t="inlineStr">
        <is>
          <t>Consumption: weight on total demand</t>
        </is>
      </c>
      <c r="E18" s="76" t="inlineStr">
        <is>
          <t>Consumption: weight on residential demand</t>
        </is>
      </c>
      <c r="F18" s="76" t="inlineStr">
        <is>
          <t>Transmission and distribution ($/kWh)</t>
        </is>
      </c>
      <c r="G18" s="76" t="inlineStr">
        <is>
          <t>Pass-through of supply-cost changes</t>
        </is>
      </c>
      <c r="H18" s="76" t="inlineStr">
        <is>
          <t>VAT rate, last historical year (data; blank = 0)</t>
        </is>
      </c>
      <c r="I18" s="76" t="inlineStr">
        <is>
          <t>VAT share of the price: VAT / (1 + VAT)</t>
        </is>
      </c>
      <c r="J18" s="86" t="n">
        <v>2021</v>
      </c>
      <c r="K18" s="86" t="n">
        <v>2022</v>
      </c>
      <c r="L18" s="86" t="n">
        <v>2023</v>
      </c>
      <c r="M18" s="86" t="n">
        <v>2024</v>
      </c>
    </row>
    <row r="19">
      <c r="A19" s="93" t="inlineStr">
        <is>
          <t>res</t>
        </is>
      </c>
      <c r="B19" s="93" t="inlineStr">
        <is>
          <t>Residential</t>
        </is>
      </c>
      <c r="C19" s="25" t="n">
        <v>1</v>
      </c>
      <c r="D19" s="25" t="n">
        <v>0</v>
      </c>
      <c r="E19" s="25" t="n">
        <v>1</v>
      </c>
      <c r="F19" s="16">
        <f>INDEX(PParVal,MATCH("tmc|res",PParKey,0))</f>
        <v/>
      </c>
      <c r="G19" s="16">
        <f>INDEX(PParVal,MATCH("pass",PParKey,0))</f>
        <v/>
      </c>
      <c r="H19" s="13">
        <f>IFERROR(INDEX(PDomVal,PDomLast,MATCH("mit.vatrate.ecy."&amp;$A19,PDomHdr,0))+0,0)</f>
        <v/>
      </c>
      <c r="I19" s="13">
        <f>$H19/(1+$H19)</f>
        <v/>
      </c>
      <c r="J19" s="16">
        <f>IFERROR(INDEX(PDomVal,J$16,MATCH("mit.rp.ecy."&amp;$A19,PDomHdr,0))+0,0)*J$17</f>
        <v/>
      </c>
      <c r="K19" s="16">
        <f>IFERROR(INDEX(PDomVal,K$16,MATCH("mit.rp.ecy."&amp;$A19,PDomHdr,0))+0,0)*K$17</f>
        <v/>
      </c>
      <c r="L19" s="16">
        <f>IFERROR(INDEX(PDomVal,L$16,MATCH("mit.rp.ecy."&amp;$A19,PDomHdr,0))+0,0)*L$17</f>
        <v/>
      </c>
      <c r="M19" s="16">
        <f>IFERROR(INDEX(PDomVal,M$16,MATCH("mit.rp.ecy."&amp;$A19,PDomHdr,0))+0,0)*M$17</f>
        <v/>
      </c>
    </row>
    <row r="20">
      <c r="A20" s="93" t="inlineStr">
        <is>
          <t>ind</t>
        </is>
      </c>
      <c r="B20" s="93" t="inlineStr">
        <is>
          <t>Industry</t>
        </is>
      </c>
      <c r="C20" s="25" t="n">
        <v>2</v>
      </c>
      <c r="D20" s="25" t="n">
        <v>1</v>
      </c>
      <c r="E20" s="25" t="n">
        <v>-1</v>
      </c>
      <c r="F20" s="16">
        <f>INDEX(PParVal,MATCH("tmc|ind",PParKey,0))</f>
        <v/>
      </c>
      <c r="G20" s="16">
        <f>INDEX(PParVal,MATCH("pass",PParKey,0))</f>
        <v/>
      </c>
      <c r="H20" s="13">
        <f>IFERROR(INDEX(PDomVal,PDomLast,MATCH("mit.vatrate.ecy."&amp;$A20,PDomHdr,0))+0,0)</f>
        <v/>
      </c>
      <c r="I20" s="13">
        <f>$H20/(1+$H20)</f>
        <v/>
      </c>
      <c r="J20" s="16">
        <f>IFERROR(INDEX(PDomVal,J$16,MATCH("mit.rp.ecy."&amp;$A20,PDomHdr,0))+0,0)*J$17</f>
        <v/>
      </c>
      <c r="K20" s="16">
        <f>IFERROR(INDEX(PDomVal,K$16,MATCH("mit.rp.ecy."&amp;$A20,PDomHdr,0))+0,0)*K$17</f>
        <v/>
      </c>
      <c r="L20" s="16">
        <f>IFERROR(INDEX(PDomVal,L$16,MATCH("mit.rp.ecy."&amp;$A20,PDomHdr,0))+0,0)*L$17</f>
        <v/>
      </c>
      <c r="M20" s="16">
        <f>IFERROR(INDEX(PDomVal,M$16,MATCH("mit.rp.ecy."&amp;$A20,PDomHdr,0))+0,0)*M$17</f>
        <v/>
      </c>
    </row>
    <row r="27">
      <c r="A27" s="1" t="inlineStr">
        <is>
          <t>Power demand groups (legacy H1; elasticities from sheet Elasticities, fuel ecy, by income group)</t>
        </is>
      </c>
    </row>
    <row r="28">
      <c r="A28" s="76" t="inlineStr">
        <is>
          <t>Demand group</t>
        </is>
      </c>
      <c r="B28" s="76" t="inlineStr">
        <is>
          <t>Label</t>
        </is>
      </c>
      <c r="C28" s="76" t="inlineStr">
        <is>
          <t>Position</t>
        </is>
      </c>
      <c r="D28" s="76" t="inlineStr">
        <is>
          <t>Price weight on the residential price (transport 0.5; industry, services 0)</t>
        </is>
      </c>
      <c r="E28" s="76" t="inlineStr">
        <is>
          <t>GDP elasticity eps_Y</t>
        </is>
      </c>
      <c r="F28" s="76" t="inlineStr">
        <is>
          <t>Usage elasticity eps_U</t>
        </is>
      </c>
      <c r="G28" s="76" t="inlineStr">
        <is>
          <t>Efficiency elasticity eps_F</t>
        </is>
      </c>
      <c r="H28" s="76" t="inlineStr">
        <is>
          <t>Autonomous efficiency gain alpha</t>
        </is>
      </c>
      <c r="I28" s="76" t="inlineStr">
        <is>
          <t>Efficiency multiple (1 / (1 + alpha + additional efficiency))^(1 + eps_U)</t>
        </is>
      </c>
      <c r="J28" s="76" t="inlineStr">
        <is>
          <t>Total price elasticity eps_U + eps_F + eps_U x eps_F (legacy row 3679)</t>
        </is>
      </c>
      <c r="K28" s="76" t="inlineStr">
        <is>
          <t>Price of 2021 (real $/kWh; weighted)</t>
        </is>
      </c>
    </row>
    <row r="29">
      <c r="A29" s="93" t="inlineStr">
        <is>
          <t>tra</t>
        </is>
      </c>
      <c r="B29" s="93" t="inlineStr">
        <is>
          <t>Transport</t>
        </is>
      </c>
      <c r="C29" s="10" t="n">
        <v>1</v>
      </c>
      <c r="D29" s="93" t="n">
        <v>0.5</v>
      </c>
      <c r="E29" s="16">
        <f>INDEX(ElaVal,MATCH("inc|ecy|"&amp;$A29,ElaKey,0),MATCH(Settings!$C$6,ElaGroup,0))</f>
        <v/>
      </c>
      <c r="F29" s="16">
        <f>INDEX(ElaVal,MATCH("usg|ecy|"&amp;$A29,ElaKey,0),MATCH(Settings!$C$6,ElaGroup,0))</f>
        <v/>
      </c>
      <c r="G29" s="16">
        <f>INDEX(ElaVal,MATCH("eff|ecy|"&amp;$A29,ElaKey,0),MATCH(Settings!$C$6,ElaGroup,0))</f>
        <v/>
      </c>
      <c r="H29" s="16">
        <f>INDEX(ElaVal,MATCH("aei|ecy|"&amp;$A29,ElaKey,0),MATCH(Settings!$C$6,ElaGroup,0))</f>
        <v/>
      </c>
      <c r="I29" s="16">
        <f>(1/(1+$H29+INDEX(PParVal,MATCH("extra_eff",PParKey,0))))^(1+$F29)</f>
        <v/>
      </c>
      <c r="J29" s="16">
        <f>$F29+$G29+$F29*$G29</f>
        <v/>
      </c>
      <c r="K29" s="16">
        <f>$D29*$J$19+(1-$D29)*$J$20</f>
        <v/>
      </c>
    </row>
    <row r="30">
      <c r="A30" s="93" t="inlineStr">
        <is>
          <t>res</t>
        </is>
      </c>
      <c r="B30" s="93" t="inlineStr">
        <is>
          <t>Residential</t>
        </is>
      </c>
      <c r="C30" s="10" t="n">
        <v>2</v>
      </c>
      <c r="D30" s="93" t="n">
        <v>1</v>
      </c>
      <c r="E30" s="16">
        <f>INDEX(ElaVal,MATCH("inc|ecy|"&amp;$A30,ElaKey,0),MATCH(Settings!$C$6,ElaGroup,0))</f>
        <v/>
      </c>
      <c r="F30" s="16">
        <f>INDEX(ElaVal,MATCH("usg|ecy|"&amp;$A30,ElaKey,0),MATCH(Settings!$C$6,ElaGroup,0))</f>
        <v/>
      </c>
      <c r="G30" s="16">
        <f>INDEX(ElaVal,MATCH("eff|ecy|"&amp;$A30,ElaKey,0),MATCH(Settings!$C$6,ElaGroup,0))</f>
        <v/>
      </c>
      <c r="H30" s="16">
        <f>INDEX(ElaVal,MATCH("aei|ecy|"&amp;$A30,ElaKey,0),MATCH(Settings!$C$6,ElaGroup,0))</f>
        <v/>
      </c>
      <c r="I30" s="16">
        <f>(1/(1+$H30+INDEX(PParVal,MATCH("extra_eff",PParKey,0))))^(1+$F30)</f>
        <v/>
      </c>
      <c r="J30" s="16">
        <f>$F30+$G30+$F30*$G30</f>
        <v/>
      </c>
      <c r="K30" s="16">
        <f>$D30*$J$19+(1-$D30)*$J$20</f>
        <v/>
      </c>
    </row>
    <row r="31">
      <c r="A31" s="93" t="inlineStr">
        <is>
          <t>ind</t>
        </is>
      </c>
      <c r="B31" s="93" t="inlineStr">
        <is>
          <t>Industry</t>
        </is>
      </c>
      <c r="C31" s="10" t="n">
        <v>3</v>
      </c>
      <c r="D31" s="93" t="n">
        <v>0</v>
      </c>
      <c r="E31" s="16">
        <f>INDEX(ElaVal,MATCH("inc|ecy|"&amp;$A31,ElaKey,0),MATCH(Settings!$C$6,ElaGroup,0))</f>
        <v/>
      </c>
      <c r="F31" s="16">
        <f>INDEX(ElaVal,MATCH("usg|ecy|"&amp;$A31,ElaKey,0),MATCH(Settings!$C$6,ElaGroup,0))</f>
        <v/>
      </c>
      <c r="G31" s="16">
        <f>INDEX(ElaVal,MATCH("eff|ecy|"&amp;$A31,ElaKey,0),MATCH(Settings!$C$6,ElaGroup,0))</f>
        <v/>
      </c>
      <c r="H31" s="16">
        <f>INDEX(ElaVal,MATCH("aei|ecy|"&amp;$A31,ElaKey,0),MATCH(Settings!$C$6,ElaGroup,0))</f>
        <v/>
      </c>
      <c r="I31" s="16">
        <f>(1/(1+$H31+INDEX(PParVal,MATCH("extra_eff",PParKey,0))))^(1+$F31)</f>
        <v/>
      </c>
      <c r="J31" s="16">
        <f>$F31+$G31+$F31*$G31</f>
        <v/>
      </c>
      <c r="K31" s="16">
        <f>$D31*$J$19+(1-$D31)*$J$20</f>
        <v/>
      </c>
    </row>
    <row r="32">
      <c r="A32" s="93" t="inlineStr">
        <is>
          <t>srv</t>
        </is>
      </c>
      <c r="B32" s="93" t="inlineStr">
        <is>
          <t>Services</t>
        </is>
      </c>
      <c r="C32" s="10" t="n">
        <v>4</v>
      </c>
      <c r="D32" s="93" t="n">
        <v>0</v>
      </c>
      <c r="E32" s="16">
        <f>INDEX(ElaVal,MATCH("inc|ecy|"&amp;$A32,ElaKey,0),MATCH(Settings!$C$6,ElaGroup,0))</f>
        <v/>
      </c>
      <c r="F32" s="16">
        <f>INDEX(ElaVal,MATCH("usg|ecy|"&amp;$A32,ElaKey,0),MATCH(Settings!$C$6,ElaGroup,0))</f>
        <v/>
      </c>
      <c r="G32" s="16">
        <f>INDEX(ElaVal,MATCH("eff|ecy|"&amp;$A32,ElaKey,0),MATCH(Settings!$C$6,ElaGroup,0))</f>
        <v/>
      </c>
      <c r="H32" s="16">
        <f>INDEX(ElaVal,MATCH("aei|ecy|"&amp;$A32,ElaKey,0),MATCH(Settings!$C$6,ElaGroup,0))</f>
        <v/>
      </c>
      <c r="I32" s="16">
        <f>(1/(1+$H32+INDEX(PParVal,MATCH("extra_eff",PParKey,0))))^(1+$F32)</f>
        <v/>
      </c>
      <c r="J32" s="16">
        <f>$F32+$G32+$F32*$G32</f>
        <v/>
      </c>
      <c r="K32" s="16">
        <f>$D32*$J$19+(1-$D32)*$J$20</f>
        <v/>
      </c>
    </row>
    <row r="34">
      <c r="A34" s="1" t="inlineStr">
        <is>
          <t>Power demand by subsector, base year (legacy H3; data sheet PowerDemand)</t>
        </is>
      </c>
    </row>
    <row r="35">
      <c r="A35" s="76" t="inlineStr">
        <is>
          <t>Subsector</t>
        </is>
      </c>
      <c r="B35" s="76" t="inlineStr">
        <is>
          <t>Label</t>
        </is>
      </c>
      <c r="C35" s="76" t="inlineStr">
        <is>
          <t>Demand group</t>
        </is>
      </c>
      <c r="D35" s="76" t="inlineStr">
        <is>
          <t>Demand-group position</t>
        </is>
      </c>
      <c r="E35" s="76" t="inlineStr">
        <is>
          <t>Electricity demand, base year (ktoe)</t>
        </is>
      </c>
    </row>
    <row r="36">
      <c r="A36" s="94" t="inlineStr">
        <is>
          <t>rod</t>
        </is>
      </c>
      <c r="B36" s="40" t="inlineStr">
        <is>
          <t>Road</t>
        </is>
      </c>
      <c r="C36" s="94" t="inlineStr">
        <is>
          <t>tra</t>
        </is>
      </c>
      <c r="D36" s="10">
        <f>MATCH($C36,$A$29:$A$32,0)</f>
        <v/>
      </c>
      <c r="E36" s="40">
        <f>INDEX(PowerDemand!$C$4:$C$100,MATCH($A36,PowerDemand!$A$4:$A$100,0))</f>
        <v/>
      </c>
    </row>
    <row r="37">
      <c r="A37" s="94" t="inlineStr">
        <is>
          <t>ral</t>
        </is>
      </c>
      <c r="B37" s="40" t="inlineStr">
        <is>
          <t>Rail</t>
        </is>
      </c>
      <c r="C37" s="94" t="inlineStr">
        <is>
          <t>tra</t>
        </is>
      </c>
      <c r="D37" s="10">
        <f>MATCH($C37,$A$29:$A$32,0)</f>
        <v/>
      </c>
      <c r="E37" s="40">
        <f>INDEX(PowerDemand!$C$4:$C$100,MATCH($A37,PowerDemand!$A$4:$A$100,0))</f>
        <v/>
      </c>
    </row>
    <row r="38">
      <c r="A38" s="94" t="inlineStr">
        <is>
          <t>avi</t>
        </is>
      </c>
      <c r="B38" s="40" t="inlineStr">
        <is>
          <t>Domestic aviation</t>
        </is>
      </c>
      <c r="C38" s="94" t="inlineStr">
        <is>
          <t>tra</t>
        </is>
      </c>
      <c r="D38" s="10">
        <f>MATCH($C38,$A$29:$A$32,0)</f>
        <v/>
      </c>
      <c r="E38" s="40">
        <f>INDEX(PowerDemand!$C$4:$C$100,MATCH($A38,PowerDemand!$A$4:$A$100,0))</f>
        <v/>
      </c>
    </row>
    <row r="39">
      <c r="A39" s="94" t="inlineStr">
        <is>
          <t>nav</t>
        </is>
      </c>
      <c r="B39" s="40" t="inlineStr">
        <is>
          <t>Domestic navigation</t>
        </is>
      </c>
      <c r="C39" s="94" t="inlineStr">
        <is>
          <t>tra</t>
        </is>
      </c>
      <c r="D39" s="10">
        <f>MATCH($C39,$A$29:$A$32,0)</f>
        <v/>
      </c>
      <c r="E39" s="40">
        <f>INDEX(PowerDemand!$C$4:$C$100,MATCH($A39,PowerDemand!$A$4:$A$100,0))</f>
        <v/>
      </c>
    </row>
    <row r="40">
      <c r="A40" s="94" t="inlineStr">
        <is>
          <t>res</t>
        </is>
      </c>
      <c r="B40" s="40" t="inlineStr">
        <is>
          <t>Residential</t>
        </is>
      </c>
      <c r="C40" s="94" t="inlineStr">
        <is>
          <t>res</t>
        </is>
      </c>
      <c r="D40" s="10">
        <f>MATCH($C40,$A$29:$A$32,0)</f>
        <v/>
      </c>
      <c r="E40" s="40">
        <f>INDEX(PowerDemand!$C$4:$C$100,MATCH($A40,PowerDemand!$A$4:$A$100,0))</f>
        <v/>
      </c>
    </row>
    <row r="41">
      <c r="A41" s="94" t="inlineStr">
        <is>
          <t>foo</t>
        </is>
      </c>
      <c r="B41" s="40" t="inlineStr">
        <is>
          <t>Food &amp; forestry</t>
        </is>
      </c>
      <c r="C41" s="94" t="inlineStr">
        <is>
          <t>ind</t>
        </is>
      </c>
      <c r="D41" s="10">
        <f>MATCH($C41,$A$29:$A$32,0)</f>
        <v/>
      </c>
      <c r="E41" s="40">
        <f>INDEX(PowerDemand!$C$4:$C$100,MATCH($A41,PowerDemand!$A$4:$A$100,0))</f>
        <v/>
      </c>
    </row>
    <row r="42">
      <c r="A42" s="94" t="inlineStr">
        <is>
          <t>srv</t>
        </is>
      </c>
      <c r="B42" s="40" t="inlineStr">
        <is>
          <t>Services (public &amp; private)</t>
        </is>
      </c>
      <c r="C42" s="94" t="inlineStr">
        <is>
          <t>srv</t>
        </is>
      </c>
      <c r="D42" s="10">
        <f>MATCH($C42,$A$29:$A$32,0)</f>
        <v/>
      </c>
      <c r="E42" s="40">
        <f>INDEX(PowerDemand!$C$4:$C$100,MATCH($A42,PowerDemand!$A$4:$A$100,0))</f>
        <v/>
      </c>
    </row>
    <row r="43">
      <c r="A43" s="94" t="inlineStr">
        <is>
          <t>mch</t>
        </is>
      </c>
      <c r="B43" s="40" t="inlineStr">
        <is>
          <t>Mining &amp; chemicals</t>
        </is>
      </c>
      <c r="C43" s="94" t="inlineStr">
        <is>
          <t>ind</t>
        </is>
      </c>
      <c r="D43" s="10">
        <f>MATCH($C43,$A$29:$A$32,0)</f>
        <v/>
      </c>
      <c r="E43" s="40">
        <f>INDEX(PowerDemand!$C$4:$C$100,MATCH($A43,PowerDemand!$A$4:$A$100,0))</f>
        <v/>
      </c>
    </row>
    <row r="44">
      <c r="A44" s="94" t="inlineStr">
        <is>
          <t>irn</t>
        </is>
      </c>
      <c r="B44" s="40" t="inlineStr">
        <is>
          <t>Iron &amp; steel</t>
        </is>
      </c>
      <c r="C44" s="94" t="inlineStr">
        <is>
          <t>ind</t>
        </is>
      </c>
      <c r="D44" s="10">
        <f>MATCH($C44,$A$29:$A$32,0)</f>
        <v/>
      </c>
      <c r="E44" s="40">
        <f>INDEX(PowerDemand!$C$4:$C$100,MATCH($A44,PowerDemand!$A$4:$A$100,0))</f>
        <v/>
      </c>
    </row>
    <row r="45">
      <c r="A45" s="94" t="inlineStr">
        <is>
          <t>nfm</t>
        </is>
      </c>
      <c r="B45" s="40" t="inlineStr">
        <is>
          <t>Other metals</t>
        </is>
      </c>
      <c r="C45" s="94" t="inlineStr">
        <is>
          <t>ind</t>
        </is>
      </c>
      <c r="D45" s="10">
        <f>MATCH($C45,$A$29:$A$32,0)</f>
        <v/>
      </c>
      <c r="E45" s="40">
        <f>INDEX(PowerDemand!$C$4:$C$100,MATCH($A45,PowerDemand!$A$4:$A$100,0))</f>
        <v/>
      </c>
    </row>
    <row r="46">
      <c r="A46" s="94" t="inlineStr">
        <is>
          <t>mac</t>
        </is>
      </c>
      <c r="B46" s="40" t="inlineStr">
        <is>
          <t>Machinery</t>
        </is>
      </c>
      <c r="C46" s="94" t="inlineStr">
        <is>
          <t>ind</t>
        </is>
      </c>
      <c r="D46" s="10">
        <f>MATCH($C46,$A$29:$A$32,0)</f>
        <v/>
      </c>
      <c r="E46" s="40">
        <f>INDEX(PowerDemand!$C$4:$C$100,MATCH($A46,PowerDemand!$A$4:$A$100,0))</f>
        <v/>
      </c>
    </row>
    <row r="47">
      <c r="A47" s="94" t="inlineStr">
        <is>
          <t>cem</t>
        </is>
      </c>
      <c r="B47" s="40" t="inlineStr">
        <is>
          <t>Cement</t>
        </is>
      </c>
      <c r="C47" s="94" t="inlineStr">
        <is>
          <t>ind</t>
        </is>
      </c>
      <c r="D47" s="10">
        <f>MATCH($C47,$A$29:$A$32,0)</f>
        <v/>
      </c>
      <c r="E47" s="40">
        <f>INDEX(PowerDemand!$C$4:$C$100,MATCH($A47,PowerDemand!$A$4:$A$100,0))</f>
        <v/>
      </c>
    </row>
    <row r="48">
      <c r="A48" s="94" t="inlineStr">
        <is>
          <t>omn</t>
        </is>
      </c>
      <c r="B48" s="40" t="inlineStr">
        <is>
          <t>Other manufacturing</t>
        </is>
      </c>
      <c r="C48" s="94" t="inlineStr">
        <is>
          <t>ind</t>
        </is>
      </c>
      <c r="D48" s="10">
        <f>MATCH($C48,$A$29:$A$32,0)</f>
        <v/>
      </c>
      <c r="E48" s="40">
        <f>INDEX(PowerDemand!$C$4:$C$100,MATCH($A48,PowerDemand!$A$4:$A$100,0))</f>
        <v/>
      </c>
    </row>
    <row r="49">
      <c r="A49" s="94" t="inlineStr">
        <is>
          <t>cst</t>
        </is>
      </c>
      <c r="B49" s="40" t="inlineStr">
        <is>
          <t>Construction</t>
        </is>
      </c>
      <c r="C49" s="94" t="inlineStr">
        <is>
          <t>ind</t>
        </is>
      </c>
      <c r="D49" s="10">
        <f>MATCH($C49,$A$29:$A$32,0)</f>
        <v/>
      </c>
      <c r="E49" s="40">
        <f>INDEX(PowerDemand!$C$4:$C$100,MATCH($A49,PowerDemand!$A$4:$A$100,0))</f>
        <v/>
      </c>
    </row>
    <row r="50">
      <c r="A50" s="94" t="inlineStr">
        <is>
          <t>oen</t>
        </is>
      </c>
      <c r="B50" s="40" t="inlineStr">
        <is>
          <t>Other energy use</t>
        </is>
      </c>
      <c r="C50" s="94" t="inlineStr">
        <is>
          <t>ind</t>
        </is>
      </c>
      <c r="D50" s="10">
        <f>MATCH($C50,$A$29:$A$32,0)</f>
        <v/>
      </c>
      <c r="E50" s="40">
        <f>INDEX(PowerDemand!$C$4:$C$100,MATCH($A50,PowerDemand!$A$4:$A$100,0))</f>
        <v/>
      </c>
    </row>
    <row r="52">
      <c r="A52" s="1" t="inlineStr">
        <is>
          <t>Derived system parameters</t>
        </is>
      </c>
    </row>
    <row r="53">
      <c r="A53" s="69" t="inlineStr">
        <is>
          <t>Key</t>
        </is>
      </c>
      <c r="B53" s="69" t="inlineStr">
        <is>
          <t>Value</t>
        </is>
      </c>
      <c r="C53" s="69" t="inlineStr">
        <is>
          <t>Description</t>
        </is>
      </c>
    </row>
    <row r="54">
      <c r="A54" s="21" t="inlineStr">
        <is>
          <t>sh_nxp</t>
        </is>
      </c>
      <c r="B54" s="41">
        <f>INDEX(PParVal,MATCH("sh_nxp",PParKey,0))</f>
        <v/>
      </c>
      <c r="C54" s="14" t="inlineStr">
        <is>
          <t>Net exports / final demand, base year (PowerParams)</t>
        </is>
      </c>
    </row>
    <row r="55">
      <c r="A55" s="21" t="inlineStr">
        <is>
          <t>sh_tsd</t>
        </is>
      </c>
      <c r="B55" s="41">
        <f>INDEX(PParVal,MATCH("sh_tsd",PParKey,0))</f>
        <v/>
      </c>
      <c r="C55" s="14" t="inlineStr">
        <is>
          <t>Transmission and statistical differences / final demand (PowerParams)</t>
        </is>
      </c>
    </row>
    <row r="56">
      <c r="A56" s="21" t="inlineStr">
        <is>
          <t>sh_eou</t>
        </is>
      </c>
      <c r="B56" s="41">
        <f>INDEX(PParVal,MATCH("sh_eou",PParKey,0))</f>
        <v/>
      </c>
      <c r="C56" s="14" t="inlineStr">
        <is>
          <t>Energy industry own use / final demand (PowerParams)</t>
        </is>
      </c>
    </row>
    <row r="57">
      <c r="A57" s="21" t="inlineStr">
        <is>
          <t>sh_add</t>
        </is>
      </c>
      <c r="B57" s="41">
        <f>INDEX(PParVal,MATCH("sh_add",PParKey,0))</f>
        <v/>
      </c>
      <c r="C57" s="14" t="inlineStr">
        <is>
          <t>Additional statistical difference / final demand (PowerParams)</t>
        </is>
      </c>
    </row>
    <row r="58">
      <c r="A58" s="21" t="inlineStr">
        <is>
          <t>ktoe_gwh</t>
        </is>
      </c>
      <c r="B58" s="41">
        <f>INDEX(PParVal,MATCH("ktoe_gwh",PParKey,0))</f>
        <v/>
      </c>
      <c r="C58" s="14" t="inlineStr">
        <is>
          <t>GWh per ktoe (PowerParams)</t>
        </is>
      </c>
    </row>
    <row r="59">
      <c r="A59" s="21" t="inlineStr">
        <is>
          <t>req_factor</t>
        </is>
      </c>
      <c r="B59" s="41">
        <f>(1+$B$54+$B$55+$B$56+$B$57)*$B$58*1000/8760</f>
        <v/>
      </c>
      <c r="C59" s="14" t="inlineStr">
        <is>
          <t>Required generation per final demand: (1 + net exports + transmission + own use + stat. diff. shares) x GWh per ktoe x 1000 / 8760 (MWy per ktoe)</t>
        </is>
      </c>
    </row>
    <row r="60">
      <c r="A60" s="21" t="inlineStr">
        <is>
          <t>cf_coal</t>
        </is>
      </c>
      <c r="B60" s="41">
        <f>$F$5</f>
        <v/>
      </c>
      <c r="C60" s="14" t="inlineStr">
        <is>
          <t>Capacity factor of coal (early retirement, effective to nameplate)</t>
        </is>
      </c>
    </row>
    <row r="63">
      <c r="A63" s="14" t="inlineStr">
        <is>
          <t>Derived constants follow PowerPrices_Method_v0_2.md: amortised fixed cost = caxav x acap + afix + stoav (legacy B3-B7 in one line); levelised fixed cost = cax x lcap + lfix + VRE x msc (legacy C1-C6); variable cost = vfix + rpb x k (legacy D4, with k = 0.0036 / efficiency).</t>
        </is>
      </c>
    </row>
    <row r="64">
      <c r="A64" s="14" t="inlineStr">
        <is>
          <t>Types without a price fuel (nuclear, wind, solar, hydro, other renewables) take position 1 with factor 0 (k, efk, kpu = 0), so the price and policy terms vanish.</t>
        </is>
      </c>
    </row>
    <row r="65">
      <c r="A65"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K185"/>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 width="12" customWidth="1" min="11" max="11"/>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69" t="inlineStr">
        <is>
          <t>Variable code</t>
        </is>
      </c>
      <c r="B4" s="69" t="inlineStr">
        <is>
          <t>Label</t>
        </is>
      </c>
      <c r="C4" s="69" t="inlineStr">
        <is>
          <t>Unit</t>
        </is>
      </c>
      <c r="D4" s="69" t="inlineStr">
        <is>
          <t>Code suffix</t>
        </is>
      </c>
      <c r="E4" s="69" t="inlineStr">
        <is>
          <t>Source</t>
        </is>
      </c>
      <c r="F4" s="69" t="inlineStr">
        <is>
          <t>Legacy reference</t>
        </is>
      </c>
      <c r="G4" s="69" t="inlineStr">
        <is>
          <t>Param 1 (D)</t>
        </is>
      </c>
      <c r="H4" s="69" t="inlineStr">
        <is>
          <t>Param 2 (E)</t>
        </is>
      </c>
      <c r="I4" s="69" t="inlineStr">
        <is>
          <t>Param 3 (F)</t>
        </is>
      </c>
      <c r="J4" s="69" t="inlineStr">
        <is>
          <t>Param 4 (G)</t>
        </is>
      </c>
      <c r="K4" s="69" t="inlineStr">
        <is>
          <t>Code end (.suffix. or .)</t>
        </is>
      </c>
    </row>
    <row r="5">
      <c r="A5" s="21" t="inlineStr">
        <is>
          <t>gdp.pos.pct</t>
        </is>
      </c>
      <c r="B5" s="21" t="inlineStr">
        <is>
          <t>Real GDP growth</t>
        </is>
      </c>
      <c r="C5" s="21" t="inlineStr">
        <is>
          <t>%</t>
        </is>
      </c>
      <c r="D5" s="21" t="inlineStr"/>
      <c r="E5" s="21" t="inlineStr">
        <is>
          <t>WEO (lookup by country)</t>
        </is>
      </c>
      <c r="F5" s="14" t="inlineStr">
        <is>
          <t>legacy Mitigation row 2446</t>
        </is>
      </c>
      <c r="K5" s="14">
        <f>IF($D5="",".","."&amp;$D5&amp;".")</f>
        <v/>
      </c>
    </row>
    <row r="6">
      <c r="A6" s="21" t="inlineStr">
        <is>
          <t>infl</t>
        </is>
      </c>
      <c r="B6" s="21" t="inlineStr">
        <is>
          <t>Inflation index: US CPI, ResultsYear = 1 (nominal -&gt; real for domestic prices and nominal policy inputs)</t>
        </is>
      </c>
      <c r="C6" s="21" t="inlineStr">
        <is>
          <t>index</t>
        </is>
      </c>
      <c r="D6" s="21" t="inlineStr"/>
      <c r="E6" s="21" t="inlineStr">
        <is>
          <t>WEO USA|pcpi: CPI(ResultsYear) / CPI(year)</t>
        </is>
      </c>
      <c r="F6" s="14" t="inlineStr">
        <is>
          <t>legacy Mitigation rows 456 / 725 (inflation index, 2026 = 100)</t>
        </is>
      </c>
      <c r="K6" s="14">
        <f>IF($D6="",".","."&amp;$D6&amp;".")</f>
        <v/>
      </c>
    </row>
    <row r="7">
      <c r="A7" s="21" t="inlineStr">
        <is>
          <t>defl</t>
        </is>
      </c>
      <c r="B7" s="21" t="inlineStr">
        <is>
          <t>Deflator index: US GDP deflator, ResultsYear = 1 (nominal -&gt; real for international prices)</t>
        </is>
      </c>
      <c r="C7" s="21" t="inlineStr">
        <is>
          <t>index</t>
        </is>
      </c>
      <c r="D7" s="21" t="inlineStr"/>
      <c r="E7" s="21" t="inlineStr">
        <is>
          <t>WEO USA|ngdp_d: deflator(ResultsYear) / deflator(year)</t>
        </is>
      </c>
      <c r="F7" s="14" t="inlineStr">
        <is>
          <t>legacy Mitigation row 467 (row 630 = 1 / it)</t>
        </is>
      </c>
      <c r="K7" s="14">
        <f>IF($D7="",".","."&amp;$D7&amp;".")</f>
        <v/>
      </c>
    </row>
    <row r="8">
      <c r="A8" s="21" t="inlineStr">
        <is>
          <t>CPIntro</t>
        </is>
      </c>
      <c r="B8" s="14">
        <f>INDEX(MTInputs!$B$8:$B$415,MATCH($A8,MTInputs!$H$8:$H$415,0))&amp;""</f>
        <v/>
      </c>
      <c r="C8" s="14">
        <f>INDEX(MTInputs!$C$8:$C$415,MATCH($A8,MTInputs!$H$8:$H$415,0))&amp;""</f>
        <v/>
      </c>
      <c r="D8" s="21" t="inlineStr"/>
      <c r="E8" s="21" t="inlineStr">
        <is>
          <t>MTInputs (scenario column)</t>
        </is>
      </c>
      <c r="F8" s="14" t="inlineStr">
        <is>
          <t>MTInputs row 18</t>
        </is>
      </c>
      <c r="K8" s="14">
        <f>IF($D8="",".","."&amp;$D8&amp;".")</f>
        <v/>
      </c>
    </row>
    <row r="9">
      <c r="A9" s="21" t="inlineStr">
        <is>
          <t>CPLevelStart</t>
        </is>
      </c>
      <c r="B9" s="14">
        <f>INDEX(MTInputs!$B$8:$B$415,MATCH($A9,MTInputs!$H$8:$H$415,0))&amp;""</f>
        <v/>
      </c>
      <c r="C9" s="14">
        <f>INDEX(MTInputs!$C$8:$C$415,MATCH($A9,MTInputs!$H$8:$H$415,0))&amp;""</f>
        <v/>
      </c>
      <c r="D9" s="21" t="inlineStr"/>
      <c r="E9" s="21" t="inlineStr">
        <is>
          <t>MTInputs (scenario column)</t>
        </is>
      </c>
      <c r="F9" s="14" t="inlineStr">
        <is>
          <t>MTInputs row 19</t>
        </is>
      </c>
      <c r="K9" s="14">
        <f>IF($D9="",".","."&amp;$D9&amp;".")</f>
        <v/>
      </c>
    </row>
    <row r="10">
      <c r="A10" s="21" t="inlineStr">
        <is>
          <t>CPLevelTarget</t>
        </is>
      </c>
      <c r="B10" s="14">
        <f>INDEX(MTInputs!$B$8:$B$415,MATCH($A10,MTInputs!$H$8:$H$415,0))&amp;""</f>
        <v/>
      </c>
      <c r="C10" s="14">
        <f>INDEX(MTInputs!$C$8:$C$415,MATCH($A10,MTInputs!$H$8:$H$415,0))&amp;""</f>
        <v/>
      </c>
      <c r="D10" s="21" t="inlineStr"/>
      <c r="E10" s="21" t="inlineStr">
        <is>
          <t>MTInputs (scenario column)</t>
        </is>
      </c>
      <c r="F10" s="14" t="inlineStr">
        <is>
          <t>MTInputs row 20</t>
        </is>
      </c>
      <c r="K10" s="14">
        <f>IF($D10="",".","."&amp;$D10&amp;".")</f>
        <v/>
      </c>
    </row>
    <row r="11">
      <c r="A11" s="21" t="inlineStr">
        <is>
          <t>CPOutro</t>
        </is>
      </c>
      <c r="B11" s="14">
        <f>INDEX(MTInputs!$B$8:$B$415,MATCH($A11,MTInputs!$H$8:$H$415,0))&amp;""</f>
        <v/>
      </c>
      <c r="C11" s="14">
        <f>INDEX(MTInputs!$C$8:$C$415,MATCH($A11,MTInputs!$H$8:$H$415,0))&amp;""</f>
        <v/>
      </c>
      <c r="D11" s="21" t="inlineStr"/>
      <c r="E11" s="21" t="inlineStr">
        <is>
          <t>MTInputs (scenario column)</t>
        </is>
      </c>
      <c r="F11" s="14" t="inlineStr">
        <is>
          <t>MTInputs row 21</t>
        </is>
      </c>
      <c r="K11" s="14">
        <f>IF($D11="",".","."&amp;$D11&amp;".")</f>
        <v/>
      </c>
    </row>
    <row r="12">
      <c r="A12" s="21" t="inlineStr">
        <is>
          <t>ExtendCarbonPriceBeyondOutro</t>
        </is>
      </c>
      <c r="B12" s="14">
        <f>INDEX(MTInputs!$B$8:$B$415,MATCH($A12,MTInputs!$H$8:$H$415,0))&amp;""</f>
        <v/>
      </c>
      <c r="C12" s="14">
        <f>INDEX(MTInputs!$C$8:$C$415,MATCH($A12,MTInputs!$H$8:$H$415,0))&amp;""</f>
        <v/>
      </c>
      <c r="D12" s="21" t="inlineStr"/>
      <c r="E12" s="21" t="inlineStr">
        <is>
          <t>MTInputs (scenario column)</t>
        </is>
      </c>
      <c r="F12" s="14" t="inlineStr">
        <is>
          <t>MTInputs row 265</t>
        </is>
      </c>
      <c r="K12" s="14">
        <f>IF($D12="",".","."&amp;$D12&amp;".")</f>
        <v/>
      </c>
    </row>
    <row r="13">
      <c r="A13" s="21" t="inlineStr">
        <is>
          <t>NomorReal</t>
        </is>
      </c>
      <c r="B13" s="14">
        <f>INDEX(MTInputs!$B$8:$B$415,MATCH($A13,MTInputs!$H$8:$H$415,0))&amp;""</f>
        <v/>
      </c>
      <c r="C13" s="14">
        <f>INDEX(MTInputs!$C$8:$C$415,MATCH($A13,MTInputs!$H$8:$H$415,0))&amp;""</f>
        <v/>
      </c>
      <c r="D13" s="21" t="inlineStr"/>
      <c r="E13" s="21" t="inlineStr">
        <is>
          <t>MTInputs (scenario column)</t>
        </is>
      </c>
      <c r="F13" s="14" t="inlineStr">
        <is>
          <t>MTInputs row 266</t>
        </is>
      </c>
      <c r="K13" s="14">
        <f>IF($D13="",".","."&amp;$D13&amp;".")</f>
        <v/>
      </c>
    </row>
    <row r="14">
      <c r="A14" s="21" t="inlineStr">
        <is>
          <t>IntEnerPricForeSource</t>
        </is>
      </c>
      <c r="B14" s="14">
        <f>INDEX(MTInputs!$B$8:$B$415,MATCH($A14,MTInputs!$H$8:$H$415,0))&amp;""</f>
        <v/>
      </c>
      <c r="C14" s="14">
        <f>INDEX(MTInputs!$C$8:$C$415,MATCH($A14,MTInputs!$H$8:$H$415,0))&amp;""</f>
        <v/>
      </c>
      <c r="D14" s="21" t="inlineStr"/>
      <c r="E14" s="21" t="inlineStr">
        <is>
          <t>MTInputs (scenario column)</t>
        </is>
      </c>
      <c r="F14" s="14" t="inlineStr">
        <is>
          <t>MTInputs row 220</t>
        </is>
      </c>
      <c r="K14" s="14">
        <f>IF($D14="",".","."&amp;$D14&amp;".")</f>
        <v/>
      </c>
    </row>
    <row r="15">
      <c r="A15" s="21" t="inlineStr">
        <is>
          <t>IntEnerPricForecastAdjustment</t>
        </is>
      </c>
      <c r="B15" s="14">
        <f>INDEX(MTInputs!$B$8:$B$415,MATCH($A15,MTInputs!$H$8:$H$415,0))&amp;""</f>
        <v/>
      </c>
      <c r="C15" s="14">
        <f>INDEX(MTInputs!$C$8:$C$415,MATCH($A15,MTInputs!$H$8:$H$415,0))&amp;""</f>
        <v/>
      </c>
      <c r="D15" s="21" t="inlineStr"/>
      <c r="E15" s="21" t="inlineStr">
        <is>
          <t>MTInputs (scenario column)</t>
        </is>
      </c>
      <c r="F15" s="14" t="inlineStr">
        <is>
          <t>MTInputs row 258</t>
        </is>
      </c>
      <c r="K15" s="14">
        <f>IF($D15="",".","."&amp;$D15&amp;".")</f>
        <v/>
      </c>
    </row>
    <row r="16">
      <c r="A16" s="21" t="inlineStr">
        <is>
          <t>D_NewETS</t>
        </is>
      </c>
      <c r="B16" s="14">
        <f>INDEX(MTInputs!$B$8:$B$415,MATCH($A16,MTInputs!$H$8:$H$415,0))&amp;""</f>
        <v/>
      </c>
      <c r="C16" s="14">
        <f>INDEX(MTInputs!$C$8:$C$415,MATCH($A16,MTInputs!$H$8:$H$415,0))&amp;""</f>
        <v/>
      </c>
      <c r="D16" s="21" t="inlineStr"/>
      <c r="E16" s="21" t="inlineStr">
        <is>
          <t>MTInputs (scenario column)</t>
        </is>
      </c>
      <c r="F16" s="14" t="inlineStr">
        <is>
          <t>MTInputs row 84</t>
        </is>
      </c>
      <c r="K16" s="14">
        <f>IF($D16="",".","."&amp;$D16&amp;".")</f>
        <v/>
      </c>
    </row>
    <row r="17">
      <c r="A17" s="21" t="inlineStr">
        <is>
          <t>D_ETSChangeRelStart</t>
        </is>
      </c>
      <c r="B17" s="14">
        <f>INDEX(MTInputs!$B$8:$B$415,MATCH($A17,MTInputs!$H$8:$H$415,0))&amp;""</f>
        <v/>
      </c>
      <c r="C17" s="14">
        <f>INDEX(MTInputs!$C$8:$C$415,MATCH($A17,MTInputs!$H$8:$H$415,0))&amp;""</f>
        <v/>
      </c>
      <c r="D17" s="21" t="inlineStr"/>
      <c r="E17" s="21" t="inlineStr">
        <is>
          <t>MTInputs (scenario column)</t>
        </is>
      </c>
      <c r="F17" s="14" t="inlineStr">
        <is>
          <t>MTInputs row 85</t>
        </is>
      </c>
      <c r="K17" s="14">
        <f>IF($D17="",".","."&amp;$D17&amp;".")</f>
        <v/>
      </c>
    </row>
    <row r="18">
      <c r="A18" s="21" t="inlineStr">
        <is>
          <t>D_ETSChangeRelTarget</t>
        </is>
      </c>
      <c r="B18" s="14">
        <f>INDEX(MTInputs!$B$8:$B$415,MATCH($A18,MTInputs!$H$8:$H$415,0))&amp;""</f>
        <v/>
      </c>
      <c r="C18" s="14">
        <f>INDEX(MTInputs!$C$8:$C$415,MATCH($A18,MTInputs!$H$8:$H$415,0))&amp;""</f>
        <v/>
      </c>
      <c r="D18" s="21" t="inlineStr"/>
      <c r="E18" s="21" t="inlineStr">
        <is>
          <t>MTInputs (scenario column)</t>
        </is>
      </c>
      <c r="F18" s="14" t="inlineStr">
        <is>
          <t>MTInputs row 86</t>
        </is>
      </c>
      <c r="K18" s="14">
        <f>IF($D18="",".","."&amp;$D18&amp;".")</f>
        <v/>
      </c>
    </row>
    <row r="19">
      <c r="A19" s="21" t="inlineStr">
        <is>
          <t>D_ETSCapCont</t>
        </is>
      </c>
      <c r="B19" s="14">
        <f>INDEX(MTInputs!$B$8:$B$415,MATCH($A19,MTInputs!$H$8:$H$415,0))&amp;""</f>
        <v/>
      </c>
      <c r="C19" s="14">
        <f>INDEX(MTInputs!$C$8:$C$415,MATCH($A19,MTInputs!$H$8:$H$415,0))&amp;""</f>
        <v/>
      </c>
      <c r="D19" s="21" t="inlineStr"/>
      <c r="E19" s="21" t="inlineStr">
        <is>
          <t>MTInputs (scenario column)</t>
        </is>
      </c>
      <c r="F19" s="14" t="inlineStr">
        <is>
          <t>MTInputs row 87</t>
        </is>
      </c>
      <c r="K19" s="14">
        <f>IF($D19="",".","."&amp;$D19&amp;".")</f>
        <v/>
      </c>
    </row>
    <row r="20">
      <c r="A20" s="21" t="inlineStr">
        <is>
          <t>D_ETSIntro</t>
        </is>
      </c>
      <c r="B20" s="14">
        <f>INDEX(MTInputs!$B$8:$B$415,MATCH($A20,MTInputs!$H$8:$H$415,0))&amp;""</f>
        <v/>
      </c>
      <c r="C20" s="14">
        <f>INDEX(MTInputs!$C$8:$C$415,MATCH($A20,MTInputs!$H$8:$H$415,0))&amp;""</f>
        <v/>
      </c>
      <c r="D20" s="21" t="inlineStr"/>
      <c r="E20" s="21" t="inlineStr">
        <is>
          <t>MTInputs (scenario column)</t>
        </is>
      </c>
      <c r="F20" s="14" t="inlineStr">
        <is>
          <t>MTInputs row 88</t>
        </is>
      </c>
      <c r="K20" s="14">
        <f>IF($D20="",".","."&amp;$D20&amp;".")</f>
        <v/>
      </c>
    </row>
    <row r="21">
      <c r="A21" s="21" t="inlineStr">
        <is>
          <t>D_ETSOutro</t>
        </is>
      </c>
      <c r="B21" s="14">
        <f>INDEX(MTInputs!$B$8:$B$415,MATCH($A21,MTInputs!$H$8:$H$415,0))&amp;""</f>
        <v/>
      </c>
      <c r="C21" s="14">
        <f>INDEX(MTInputs!$C$8:$C$415,MATCH($A21,MTInputs!$H$8:$H$415,0))&amp;""</f>
        <v/>
      </c>
      <c r="D21" s="21" t="inlineStr"/>
      <c r="E21" s="21" t="inlineStr">
        <is>
          <t>MTInputs (scenario column)</t>
        </is>
      </c>
      <c r="F21" s="14" t="inlineStr">
        <is>
          <t>MTInputs row 89</t>
        </is>
      </c>
      <c r="K21" s="14">
        <f>IF($D21="",".","."&amp;$D21&amp;".")</f>
        <v/>
      </c>
    </row>
    <row r="22">
      <c r="A22" s="21" t="inlineStr">
        <is>
          <t>D_ETSPriceOverride</t>
        </is>
      </c>
      <c r="B22" s="14">
        <f>INDEX(MTInputs!$B$8:$B$415,MATCH($A22,MTInputs!$H$8:$H$415,0))&amp;""</f>
        <v/>
      </c>
      <c r="C22" s="14">
        <f>INDEX(MTInputs!$C$8:$C$415,MATCH($A22,MTInputs!$H$8:$H$415,0))&amp;""</f>
        <v/>
      </c>
      <c r="D22" s="21" t="inlineStr"/>
      <c r="E22" s="21" t="inlineStr">
        <is>
          <t>MTInputs (scenario column)</t>
        </is>
      </c>
      <c r="F22" s="14" t="inlineStr">
        <is>
          <t>MTInputs row 93</t>
        </is>
      </c>
      <c r="K22" s="14">
        <f>IF($D22="",".","."&amp;$D22&amp;".")</f>
        <v/>
      </c>
    </row>
    <row r="23">
      <c r="A23" s="21" t="inlineStr">
        <is>
          <t>D_ETSVolatility</t>
        </is>
      </c>
      <c r="B23" s="14">
        <f>INDEX(MTInputs!$B$8:$B$415,MATCH($A23,MTInputs!$H$8:$H$415,0))&amp;""</f>
        <v/>
      </c>
      <c r="C23" s="14">
        <f>INDEX(MTInputs!$C$8:$C$415,MATCH($A23,MTInputs!$H$8:$H$415,0))&amp;""</f>
        <v/>
      </c>
      <c r="D23" s="21" t="inlineStr"/>
      <c r="E23" s="21" t="inlineStr">
        <is>
          <t>MTInputs (scenario column)</t>
        </is>
      </c>
      <c r="F23" s="14" t="inlineStr">
        <is>
          <t>MTInputs row 95</t>
        </is>
      </c>
      <c r="K23" s="14">
        <f>IF($D23="",".","."&amp;$D23&amp;".")</f>
        <v/>
      </c>
    </row>
    <row r="24">
      <c r="A24" s="21" t="inlineStr">
        <is>
          <t>D_ETSVolImpact</t>
        </is>
      </c>
      <c r="B24" s="14">
        <f>INDEX(MTInputs!$B$8:$B$415,MATCH($A24,MTInputs!$H$8:$H$415,0))&amp;""</f>
        <v/>
      </c>
      <c r="C24" s="14">
        <f>INDEX(MTInputs!$C$8:$C$415,MATCH($A24,MTInputs!$H$8:$H$415,0))&amp;""</f>
        <v/>
      </c>
      <c r="D24" s="21" t="inlineStr"/>
      <c r="E24" s="21" t="inlineStr">
        <is>
          <t>MTInputs (scenario column)</t>
        </is>
      </c>
      <c r="F24" s="14" t="inlineStr">
        <is>
          <t>MTInputs row 96</t>
        </is>
      </c>
      <c r="K24" s="14">
        <f>IF($D24="",".","."&amp;$D24&amp;".")</f>
        <v/>
      </c>
    </row>
    <row r="25">
      <c r="A25" s="21" t="inlineStr">
        <is>
          <t>D_ETSCTRisk</t>
        </is>
      </c>
      <c r="B25" s="14">
        <f>INDEX(MTInputs!$B$8:$B$415,MATCH($A25,MTInputs!$H$8:$H$415,0))&amp;""</f>
        <v/>
      </c>
      <c r="C25" s="14">
        <f>INDEX(MTInputs!$C$8:$C$415,MATCH($A25,MTInputs!$H$8:$H$415,0))&amp;""</f>
        <v/>
      </c>
      <c r="D25" s="21" t="inlineStr"/>
      <c r="E25" s="21" t="inlineStr">
        <is>
          <t>MTInputs (scenario column)</t>
        </is>
      </c>
      <c r="F25" s="14" t="inlineStr">
        <is>
          <t>MTInputs row 97</t>
        </is>
      </c>
      <c r="K25" s="14">
        <f>IF($D25="",".","."&amp;$D25&amp;".")</f>
        <v/>
      </c>
    </row>
    <row r="26">
      <c r="A26" s="21" t="inlineStr">
        <is>
          <t>cptraj</t>
        </is>
      </c>
      <c r="B26" s="21" t="inlineStr">
        <is>
          <t>Carbon price trajectory used</t>
        </is>
      </c>
      <c r="C26" s="21" t="inlineStr">
        <is>
          <t>$/tCO2 real</t>
        </is>
      </c>
      <c r="D26" s="21" t="inlineStr"/>
      <c r="E26" s="21" t="inlineStr">
        <is>
          <t>Calculation (legacy rows 2248, 2251); x infl if NomorReal = Nominal</t>
        </is>
      </c>
      <c r="F26" s="14" t="inlineStr">
        <is>
          <t>legacy Mitigation row 2251: egy.mit.cptraj.1</t>
        </is>
      </c>
      <c r="K26" s="14">
        <f>IF($D26="",".","."&amp;$D26&amp;".")</f>
        <v/>
      </c>
    </row>
    <row r="27">
      <c r="A27" s="21" t="inlineStr">
        <is>
          <t>cp.t</t>
        </is>
      </c>
      <c r="B27" s="21" t="inlineStr">
        <is>
          <t>Carbon price path: years since the start year (held at the target year unless the path continues linearly)</t>
        </is>
      </c>
      <c r="C27" s="21" t="inlineStr">
        <is>
          <t>years</t>
        </is>
      </c>
      <c r="D27" s="21" t="inlineStr"/>
      <c r="E27" s="21" t="inlineStr">
        <is>
          <t>IF(Extend = Linear*, year, MIN(year, CPOutro)) - CPIntro</t>
        </is>
      </c>
      <c r="F27" s="14" t="inlineStr">
        <is>
          <t>legacy row 2248</t>
        </is>
      </c>
      <c r="K27" s="14">
        <f>IF($D27="",".","."&amp;$D27&amp;".")</f>
        <v/>
      </c>
    </row>
    <row r="28">
      <c r="A28" s="21" t="inlineStr">
        <is>
          <t>cp.nom</t>
        </is>
      </c>
      <c r="B28" s="21" t="inlineStr">
        <is>
          <t>Carbon price inputs: nominal-to-real factor</t>
        </is>
      </c>
      <c r="C28" s="21" t="inlineStr">
        <is>
          <t>factor</t>
        </is>
      </c>
      <c r="D28" s="21" t="inlineStr"/>
      <c r="E28" s="21" t="inlineStr">
        <is>
          <t>CPI index if NomorReal = Nominal, else 1</t>
        </is>
      </c>
      <c r="F28" s="14" t="inlineStr">
        <is>
          <t>legacy row 2249</t>
        </is>
      </c>
      <c r="K28" s="14">
        <f>IF($D28="",".","."&amp;$D28&amp;".")</f>
        <v/>
      </c>
    </row>
    <row r="29">
      <c r="A29" s="21" t="inlineStr">
        <is>
          <t>ctcov</t>
        </is>
      </c>
      <c r="B29" s="21" t="inlineStr">
        <is>
          <t>Carbon tax coverage (Apply tax?)</t>
        </is>
      </c>
      <c r="C29" s="21" t="inlineStr">
        <is>
          <t>switch</t>
        </is>
      </c>
      <c r="D29" s="21" t="inlineStr"/>
      <c r="E29" s="21" t="inlineStr">
        <is>
          <t>MTInputs (scenario column)</t>
        </is>
      </c>
      <c r="F29" s="14" t="inlineStr">
        <is>
          <t>MTInputs MCov* rows 23-47; biomass has no switch (EF 0)</t>
        </is>
      </c>
      <c r="K29" s="14">
        <f>IF($D29="",".","."&amp;$D29&amp;".")</f>
        <v/>
      </c>
    </row>
    <row r="30">
      <c r="A30" s="21" t="inlineStr">
        <is>
          <t>fpr.yr0</t>
        </is>
      </c>
      <c r="B30" s="21" t="inlineStr">
        <is>
          <t>Fuel price reform: starting year</t>
        </is>
      </c>
      <c r="C30" s="21" t="inlineStr">
        <is>
          <t>year</t>
        </is>
      </c>
      <c r="D30" s="21" t="inlineStr"/>
      <c r="E30" s="21" t="inlineStr">
        <is>
          <t>MTInputs (scenario column)</t>
        </is>
      </c>
      <c r="F30" s="14" t="inlineStr">
        <is>
          <t>MTInputs row 140</t>
        </is>
      </c>
      <c r="K30" s="14">
        <f>IF($D30="",".","."&amp;$D30&amp;".")</f>
        <v/>
      </c>
    </row>
    <row r="31">
      <c r="A31" s="21" t="inlineStr">
        <is>
          <t>fpr.yr1</t>
        </is>
      </c>
      <c r="B31" s="21" t="inlineStr">
        <is>
          <t>Fuel price reform: target year</t>
        </is>
      </c>
      <c r="C31" s="21" t="inlineStr">
        <is>
          <t>year</t>
        </is>
      </c>
      <c r="D31" s="21" t="inlineStr"/>
      <c r="E31" s="21" t="inlineStr">
        <is>
          <t>MTInputs (scenario column)</t>
        </is>
      </c>
      <c r="F31" s="14" t="inlineStr">
        <is>
          <t>MTInputs row 141</t>
        </is>
      </c>
      <c r="K31" s="14">
        <f>IF($D31="",".","."&amp;$D31&amp;".")</f>
        <v/>
      </c>
    </row>
    <row r="32">
      <c r="A32" s="21" t="inlineStr">
        <is>
          <t>fpr.s</t>
        </is>
      </c>
      <c r="B32" s="21" t="inlineStr">
        <is>
          <t>Fuel price reform: starting price increase</t>
        </is>
      </c>
      <c r="C32" s="21" t="inlineStr">
        <is>
          <t>price unit</t>
        </is>
      </c>
      <c r="D32" s="21" t="inlineStr"/>
      <c r="E32" s="21" t="inlineStr">
        <is>
          <t>MTInputs (scenario column)</t>
        </is>
      </c>
      <c r="F32" s="14" t="inlineStr">
        <is>
          <t>MTInputs rows 142-155</t>
        </is>
      </c>
      <c r="K32" s="14">
        <f>IF($D32="",".","."&amp;$D32&amp;".")</f>
        <v/>
      </c>
    </row>
    <row r="33">
      <c r="A33" s="21" t="inlineStr">
        <is>
          <t>fpr.f</t>
        </is>
      </c>
      <c r="B33" s="21" t="inlineStr">
        <is>
          <t>Fuel price reform: final price increase</t>
        </is>
      </c>
      <c r="C33" s="21" t="inlineStr">
        <is>
          <t>price unit</t>
        </is>
      </c>
      <c r="D33" s="21" t="inlineStr"/>
      <c r="E33" s="21" t="inlineStr">
        <is>
          <t>MTInputs (scenario column)</t>
        </is>
      </c>
      <c r="F33" s="14" t="inlineStr">
        <is>
          <t>MTInputs rows 156-169</t>
        </is>
      </c>
      <c r="K33" s="14">
        <f>IF($D33="",".","."&amp;$D33&amp;".")</f>
        <v/>
      </c>
    </row>
    <row r="34">
      <c r="A34" s="21" t="inlineStr">
        <is>
          <t>fpr</t>
        </is>
      </c>
      <c r="B34" s="21" t="inlineStr">
        <is>
          <t>Fuel price reform: price increase path</t>
        </is>
      </c>
      <c r="C34" s="21" t="inlineStr">
        <is>
          <t>price unit</t>
        </is>
      </c>
      <c r="D34" s="21" t="inlineStr"/>
      <c r="E34" s="21" t="inlineStr">
        <is>
          <t>Calculation (assumed linear)</t>
        </is>
      </c>
      <c r="F34" s="14" t="inlineStr">
        <is>
          <t>new</t>
        </is>
      </c>
      <c r="K34" s="14">
        <f>IF($D34="",".","."&amp;$D34&amp;".")</f>
        <v/>
      </c>
    </row>
    <row r="35">
      <c r="A35" s="21" t="inlineStr">
        <is>
          <t>etscov</t>
        </is>
      </c>
      <c r="B35" s="21" t="inlineStr">
        <is>
          <t>ETS sector coverage (Apply?)</t>
        </is>
      </c>
      <c r="C35" s="21" t="inlineStr">
        <is>
          <t>switch</t>
        </is>
      </c>
      <c r="D35" s="21" t="inlineStr"/>
      <c r="E35" s="21" t="inlineStr">
        <is>
          <t>MTInputs (scenario column)</t>
        </is>
      </c>
      <c r="F35" s="14" t="inlineStr">
        <is>
          <t>MTInputs rows 99-115</t>
        </is>
      </c>
      <c r="K35" s="14">
        <f>IF($D35="",".","."&amp;$D35&amp;".")</f>
        <v/>
      </c>
    </row>
    <row r="36">
      <c r="A36" s="21" t="inlineStr">
        <is>
          <t>etsc</t>
        </is>
      </c>
      <c r="B36" s="21" t="inlineStr">
        <is>
          <t>Effective ETS coverage (new ETS applied, started, sector covered)</t>
        </is>
      </c>
      <c r="C36" s="21" t="inlineStr">
        <is>
          <t>0/1</t>
        </is>
      </c>
      <c r="D36" s="21" t="inlineStr"/>
      <c r="E36" s="21" t="inlineStr">
        <is>
          <t>Calculation</t>
        </is>
      </c>
      <c r="F36" s="14" t="inlineStr">
        <is>
          <t>new</t>
        </is>
      </c>
      <c r="K36" s="14">
        <f>IF($D36="",".","."&amp;$D36&amp;".")</f>
        <v/>
      </c>
    </row>
    <row r="37">
      <c r="A37" s="21" t="inlineStr">
        <is>
          <t>etsb.s</t>
        </is>
      </c>
      <c r="B37" s="21" t="inlineStr">
        <is>
          <t>ETS benchmark at the start year (share of emission intensity allocated free)</t>
        </is>
      </c>
      <c r="C37" s="21" t="inlineStr">
        <is>
          <t>share</t>
        </is>
      </c>
      <c r="D37" s="21" t="inlineStr"/>
      <c r="E37" s="21" t="inlineStr">
        <is>
          <t>Typed input (assumption 1.0)</t>
        </is>
      </c>
      <c r="F37" s="14" t="inlineStr">
        <is>
          <t>new: replaces the auctioned proportion (MTInputs rows 90-92)</t>
        </is>
      </c>
      <c r="K37" s="14">
        <f>IF($D37="",".","."&amp;$D37&amp;".")</f>
        <v/>
      </c>
    </row>
    <row r="38">
      <c r="A38" s="21" t="inlineStr">
        <is>
          <t>etsb.t</t>
        </is>
      </c>
      <c r="B38" s="21" t="inlineStr">
        <is>
          <t>ETS benchmark at the target year (share of emission intensity allocated free)</t>
        </is>
      </c>
      <c r="C38" s="21" t="inlineStr">
        <is>
          <t>share</t>
        </is>
      </c>
      <c r="D38" s="21" t="inlineStr"/>
      <c r="E38" s="21" t="inlineStr">
        <is>
          <t>Typed input (assumption 0.8)</t>
        </is>
      </c>
      <c r="F38" s="14" t="inlineStr">
        <is>
          <t>new: replaces the auctioned proportion (MTInputs rows 90-92)</t>
        </is>
      </c>
      <c r="K38" s="14">
        <f>IF($D38="",".","."&amp;$D38&amp;".")</f>
        <v/>
      </c>
    </row>
    <row r="39">
      <c r="A39" s="21" t="inlineStr">
        <is>
          <t>etsb</t>
        </is>
      </c>
      <c r="B39" s="21" t="inlineStr">
        <is>
          <t>ETS benchmark path</t>
        </is>
      </c>
      <c r="C39" s="21" t="inlineStr">
        <is>
          <t>share</t>
        </is>
      </c>
      <c r="D39" s="21" t="inlineStr"/>
      <c r="E39" s="21" t="inlineStr">
        <is>
          <t>Linear from D_ETSIntro to D_ETSOutro, flat after</t>
        </is>
      </c>
      <c r="F39" s="14" t="inlineStr">
        <is>
          <t>new</t>
        </is>
      </c>
      <c r="K39" s="14">
        <f>IF($D39="",".","."&amp;$D39&amp;".")</f>
        <v/>
      </c>
    </row>
    <row r="40">
      <c r="A40" s="21" t="inlineStr">
        <is>
          <t>obr</t>
        </is>
      </c>
      <c r="B40" s="21" t="inlineStr">
        <is>
          <t>ETS output-based (OBR) share = benchmark (auctioned share = 1 - OBR)</t>
        </is>
      </c>
      <c r="C40" s="21" t="inlineStr">
        <is>
          <t>share</t>
        </is>
      </c>
      <c r="D40" s="21" t="inlineStr"/>
      <c r="E40" s="21" t="inlineStr">
        <is>
          <t>MIN(1, MAX(0, benchmark of the sector group))</t>
        </is>
      </c>
      <c r="F40" s="14" t="inlineStr">
        <is>
          <t>legacy rows 1863-1864 (one auctioned proportion)</t>
        </is>
      </c>
      <c r="K40" s="14">
        <f>IF($D40="",".","."&amp;$D40&amp;".")</f>
        <v/>
      </c>
    </row>
    <row r="41">
      <c r="A41" s="21" t="inlineStr">
        <is>
          <t>bco2</t>
        </is>
      </c>
      <c r="B41" s="21" t="inlineStr">
        <is>
          <t>Baseline CO2 by ETS sector (data from scenario 1)</t>
        </is>
      </c>
      <c r="C41" s="21" t="inlineStr">
        <is>
          <t>MtCO2</t>
        </is>
      </c>
      <c r="D41" s="21" t="inlineStr"/>
      <c r="E41" s="21" t="inlineStr">
        <is>
          <t>Values of scenario 1 co2.sec</t>
        </is>
      </c>
      <c r="F41" s="14" t="inlineStr">
        <is>
          <t>legacy rows 1888-1919 (baseline emissions)</t>
        </is>
      </c>
      <c r="K41" s="14">
        <f>IF($D41="",".","."&amp;$D41&amp;".")</f>
        <v/>
      </c>
    </row>
    <row r="42">
      <c r="A42" s="21" t="inlineStr">
        <is>
          <t>ets.on</t>
        </is>
      </c>
      <c r="B42" s="21" t="inlineStr">
        <is>
          <t>New ETS applied and started (1/0)</t>
        </is>
      </c>
      <c r="C42" s="21" t="inlineStr">
        <is>
          <t>0/1</t>
        </is>
      </c>
      <c r="D42" s="21" t="inlineStr"/>
      <c r="E42" s="21" t="inlineStr">
        <is>
          <t>D_NewETS = Yes and year &gt;= D_ETSIntro</t>
        </is>
      </c>
      <c r="F42" s="14" t="inlineStr">
        <is>
          <t>new</t>
        </is>
      </c>
      <c r="K42" s="14">
        <f>IF($D42="",".","."&amp;$D42&amp;".")</f>
        <v/>
      </c>
    </row>
    <row r="43">
      <c r="A43" s="21" t="inlineStr">
        <is>
          <t>ets.vol</t>
        </is>
      </c>
      <c r="B43" s="21" t="inlineStr">
        <is>
          <t>ETS: assumed annual price volatility (Settings table, label D_ETSVolatility)</t>
        </is>
      </c>
      <c r="C43" s="21" t="inlineStr">
        <is>
          <t>share</t>
        </is>
      </c>
      <c r="D43" s="21" t="inlineStr"/>
      <c r="E43" s="21" t="inlineStr">
        <is>
          <t>Settings row 17</t>
        </is>
      </c>
      <c r="F43" s="14" t="inlineStr">
        <is>
          <t>legacy ETS+LTS rows 5-8</t>
        </is>
      </c>
      <c r="K43" s="14">
        <f>IF($D43="",".","."&amp;$D43&amp;".")</f>
        <v/>
      </c>
    </row>
    <row r="44">
      <c r="A44" s="21" t="inlineStr">
        <is>
          <t>ets.imp</t>
        </is>
      </c>
      <c r="B44" s="21" t="inlineStr">
        <is>
          <t>ETS: abatement cost increase per unit of volatility (Settings table, label D_ETSVolImpact)</t>
        </is>
      </c>
      <c r="C44" s="21" t="inlineStr">
        <is>
          <t>factor</t>
        </is>
      </c>
      <c r="D44" s="21" t="inlineStr"/>
      <c r="E44" s="21" t="inlineStr">
        <is>
          <t>Settings row 18</t>
        </is>
      </c>
      <c r="F44" s="14" t="inlineStr">
        <is>
          <t>legacy ETS+LTS rows 5-8</t>
        </is>
      </c>
      <c r="K44" s="14">
        <f>IF($D44="",".","."&amp;$D44&amp;".")</f>
        <v/>
      </c>
    </row>
    <row r="45">
      <c r="A45" s="21" t="inlineStr">
        <is>
          <t>ets.vadj</t>
        </is>
      </c>
      <c r="B45" s="21" t="inlineStr">
        <is>
          <t>ETS volatility adjustment (tax-equivalent price per $ of permit price)</t>
        </is>
      </c>
      <c r="C45" s="21" t="inlineStr">
        <is>
          <t>factor</t>
        </is>
      </c>
      <c r="D45" s="21" t="inlineStr"/>
      <c r="E45" s="21" t="inlineStr">
        <is>
          <t>(1 + carbon tax policy risk x impact) / (1 + ETS volatility x impact)</t>
        </is>
      </c>
      <c r="F45" s="14" t="inlineStr">
        <is>
          <t>legacy row 2191 (1/1.1); ETS+LTS rows 5-9</t>
        </is>
      </c>
      <c r="K45" s="14">
        <f>IF($D45="",".","."&amp;$D45&amp;".")</f>
        <v/>
      </c>
    </row>
    <row r="46">
      <c r="A46" s="21" t="inlineStr">
        <is>
          <t>ets.chg</t>
        </is>
      </c>
      <c r="B46" s="21" t="inlineStr">
        <is>
          <t>ETS cap: change relative to baseline covered emissions</t>
        </is>
      </c>
      <c r="C46" s="21" t="inlineStr">
        <is>
          <t>share</t>
        </is>
      </c>
      <c r="D46" s="21" t="inlineStr"/>
      <c r="E46" s="21" t="inlineStr">
        <is>
          <t>Linear from D_ETSChangeRelStart (start year) to D_ETSChangeRelTarget (target year), flat after</t>
        </is>
      </c>
      <c r="F46" s="14" t="inlineStr">
        <is>
          <t>legacy rows 1958-1960</t>
        </is>
      </c>
      <c r="K46" s="14">
        <f>IF($D46="",".","."&amp;$D46&amp;".")</f>
        <v/>
      </c>
    </row>
    <row r="47">
      <c r="A47" s="21" t="inlineStr">
        <is>
          <t>ets.bce</t>
        </is>
      </c>
      <c r="B47" s="21" t="inlineStr">
        <is>
          <t>Baseline covered emissions</t>
        </is>
      </c>
      <c r="C47" s="21" t="inlineStr">
        <is>
          <t>MtCO2</t>
        </is>
      </c>
      <c r="D47" s="21" t="inlineStr"/>
      <c r="E47" s="21" t="inlineStr">
        <is>
          <t>SUMPRODUCT(bco2, etsc)</t>
        </is>
      </c>
      <c r="F47" s="14" t="inlineStr">
        <is>
          <t>legacy row 1956</t>
        </is>
      </c>
      <c r="K47" s="14">
        <f>IF($D47="",".","."&amp;$D47&amp;".")</f>
        <v/>
      </c>
    </row>
    <row r="48">
      <c r="A48" s="21" t="inlineStr">
        <is>
          <t>ets.cap</t>
        </is>
      </c>
      <c r="B48" s="21" t="inlineStr">
        <is>
          <t>ETS cap</t>
        </is>
      </c>
      <c r="C48" s="21" t="inlineStr">
        <is>
          <t>MtCO2</t>
        </is>
      </c>
      <c r="D48" s="21" t="inlineStr"/>
      <c r="E48" s="21" t="inlineStr">
        <is>
          <t>Baseline covered emissions x (1 + change path); constant after the target year if D_ETSCapCont = Constant</t>
        </is>
      </c>
      <c r="F48" s="14" t="inlineStr">
        <is>
          <t>legacy rows 1958-1960</t>
        </is>
      </c>
      <c r="K48" s="14">
        <f>IF($D48="",".","."&amp;$D48&amp;".")</f>
        <v/>
      </c>
    </row>
    <row r="49">
      <c r="A49" s="21" t="inlineStr">
        <is>
          <t>ets.se</t>
        </is>
      </c>
      <c r="B49" s="21" t="inlineStr">
        <is>
          <t>Effective covered semi-elasticity (allocation effectiveness: auctioned 1, OBR 0.5)</t>
        </is>
      </c>
      <c r="C49" s="21" t="inlineStr">
        <is>
          <t>per $/tCO2</t>
        </is>
      </c>
      <c r="D49" s="21" t="inlineStr"/>
      <c r="E49" s="21" t="inlineStr">
        <is>
          <t>Baseline-weighted semi-elasticities x (1 - 0.5 OBR)</t>
        </is>
      </c>
      <c r="F49" s="14" t="inlineStr">
        <is>
          <t>legacy rows 1845, 1866-1867</t>
        </is>
      </c>
      <c r="K49" s="14">
        <f>IF($D49="",".","."&amp;$D49&amp;".")</f>
        <v/>
      </c>
    </row>
    <row r="50">
      <c r="A50" s="21" t="inlineStr">
        <is>
          <t>ets.est</t>
        </is>
      </c>
      <c r="B50" s="21" t="inlineStr">
        <is>
          <t>ETS price, fast estimate</t>
        </is>
      </c>
      <c r="C50" s="21" t="inlineStr">
        <is>
          <t>$/tCO2 real</t>
        </is>
      </c>
      <c r="D50" s="21" t="inlineStr"/>
      <c r="E50" s="21" t="inlineStr">
        <is>
          <t>LN(cap / baseline) / (semi-elasticity x volatility adjustment)</t>
        </is>
      </c>
      <c r="F50" s="14" t="inlineStr">
        <is>
          <t>legacy row 1868 (QuickEstimateOfETSPrices; linear there)</t>
        </is>
      </c>
      <c r="K50" s="14">
        <f>IF($D50="",".","."&amp;$D50&amp;".")</f>
        <v/>
      </c>
    </row>
    <row r="51">
      <c r="A51" s="21" t="inlineStr">
        <is>
          <t>ets.ovr</t>
        </is>
      </c>
      <c r="B51" s="21" t="inlineStr">
        <is>
          <t>ETS price override (pasted values, e.g. from ets_goalseek_v0_1.py)</t>
        </is>
      </c>
      <c r="C51" s="21" t="inlineStr">
        <is>
          <t>$/tCO2 real</t>
        </is>
      </c>
      <c r="D51" s="21" t="inlineStr"/>
      <c r="E51" s="21" t="inlineStr">
        <is>
          <t>Typed / pasted values</t>
        </is>
      </c>
      <c r="F51" s="14" t="inlineStr">
        <is>
          <t>legacy Manual inputs O15:AB15 (OverrideOfETSPrices)</t>
        </is>
      </c>
      <c r="K51" s="14">
        <f>IF($D51="",".","."&amp;$D51&amp;".")</f>
        <v/>
      </c>
    </row>
    <row r="52">
      <c r="A52" s="21" t="inlineStr">
        <is>
          <t>ets.p</t>
        </is>
      </c>
      <c r="B52" s="21" t="inlineStr">
        <is>
          <t>ETS permit price used</t>
        </is>
      </c>
      <c r="C52" s="21" t="inlineStr">
        <is>
          <t>$/tCO2 real</t>
        </is>
      </c>
      <c r="D52" s="21" t="inlineStr"/>
      <c r="E52" s="21" t="inlineStr">
        <is>
          <t>Override row if D_ETSPriceOverride = Yes (blank: carbon price path), else the fast estimate</t>
        </is>
      </c>
      <c r="F52" s="14" t="inlineStr">
        <is>
          <t>legacy row 1873</t>
        </is>
      </c>
      <c r="K52" s="14">
        <f>IF($D52="",".","."&amp;$D52&amp;".")</f>
        <v/>
      </c>
    </row>
    <row r="53">
      <c r="A53" s="21" t="inlineStr">
        <is>
          <t>ets.pe</t>
        </is>
      </c>
      <c r="B53" s="21" t="inlineStr">
        <is>
          <t>ETS tax-equivalent price (permit price x volatility adjustment)</t>
        </is>
      </c>
      <c r="C53" s="21" t="inlineStr">
        <is>
          <t>$/tCO2 real</t>
        </is>
      </c>
      <c r="D53" s="21" t="inlineStr"/>
      <c r="E53" s="21" t="inlineStr">
        <is>
          <t>ets.p x ets.vadj</t>
        </is>
      </c>
      <c r="F53" s="14" t="inlineStr">
        <is>
          <t>legacy row 2191 applied to the ETS price</t>
        </is>
      </c>
      <c r="K53" s="14">
        <f>IF($D53="",".","."&amp;$D53&amp;".")</f>
        <v/>
      </c>
    </row>
    <row r="54">
      <c r="A54" s="21" t="inlineStr">
        <is>
          <t>ets.rf</t>
        </is>
      </c>
      <c r="B54" s="21" t="inlineStr">
        <is>
          <t>ETS revenue factor (permit price per $ of tax-equivalent price)</t>
        </is>
      </c>
      <c r="C54" s="21" t="inlineStr">
        <is>
          <t>factor</t>
        </is>
      </c>
      <c r="D54" s="21" t="inlineStr"/>
      <c r="E54" s="21" t="inlineStr">
        <is>
          <t>1 / ets.vadj</t>
        </is>
      </c>
      <c r="F54" s="14" t="inlineStr">
        <is>
          <t>new</t>
        </is>
      </c>
      <c r="K54" s="14">
        <f>IF($D54="",".","."&amp;$D54&amp;".")</f>
        <v/>
      </c>
    </row>
    <row r="55">
      <c r="A55" s="21" t="inlineStr">
        <is>
          <t>reg</t>
        </is>
      </c>
      <c r="B55" s="21" t="inlineStr">
        <is>
          <t>Shadow price from regulations (placeholder)</t>
        </is>
      </c>
      <c r="C55" s="21" t="inlineStr">
        <is>
          <t>USD/tCO2</t>
        </is>
      </c>
      <c r="D55" s="21" t="inlineStr"/>
      <c r="E55" s="21" t="inlineStr">
        <is>
          <t>Constant 0 (not yet)</t>
        </is>
      </c>
      <c r="F55" s="14" t="inlineStr">
        <is>
          <t>legacy rows 2345-2349 include regulations</t>
        </is>
      </c>
      <c r="K55" s="14">
        <f>IF($D55="",".","."&amp;$D55&amp;".")</f>
        <v/>
      </c>
    </row>
    <row r="56">
      <c r="A56" s="21" t="inlineStr">
        <is>
          <t>fb.yr0</t>
        </is>
      </c>
      <c r="B56" s="21" t="inlineStr">
        <is>
          <t>Feebates: start date</t>
        </is>
      </c>
      <c r="C56" s="21" t="inlineStr">
        <is>
          <t>year</t>
        </is>
      </c>
      <c r="D56" s="21" t="inlineStr"/>
      <c r="E56" s="21" t="inlineStr">
        <is>
          <t>MTInputs (scenario column)</t>
        </is>
      </c>
      <c r="F56" s="14" t="inlineStr">
        <is>
          <t>MTInputs row 53</t>
        </is>
      </c>
      <c r="K56" s="14">
        <f>IF($D56="",".","."&amp;$D56&amp;".")</f>
        <v/>
      </c>
    </row>
    <row r="57">
      <c r="A57" s="21" t="inlineStr">
        <is>
          <t>fb.yr1</t>
        </is>
      </c>
      <c r="B57" s="21" t="inlineStr">
        <is>
          <t>Feebates: target date</t>
        </is>
      </c>
      <c r="C57" s="21" t="inlineStr">
        <is>
          <t>year</t>
        </is>
      </c>
      <c r="D57" s="21" t="inlineStr"/>
      <c r="E57" s="21" t="inlineStr">
        <is>
          <t>MTInputs (scenario column)</t>
        </is>
      </c>
      <c r="F57" s="14" t="inlineStr">
        <is>
          <t>MTInputs row 54</t>
        </is>
      </c>
      <c r="K57" s="14">
        <f>IF($D57="",".","."&amp;$D57&amp;".")</f>
        <v/>
      </c>
    </row>
    <row r="58">
      <c r="A58" s="21" t="inlineStr">
        <is>
          <t>fb.s</t>
        </is>
      </c>
      <c r="B58" s="21" t="inlineStr">
        <is>
          <t>Feebates: starting rate</t>
        </is>
      </c>
      <c r="C58" s="21" t="inlineStr">
        <is>
          <t>USD/tCO2</t>
        </is>
      </c>
      <c r="D58" s="21" t="inlineStr"/>
      <c r="E58" s="21" t="inlineStr">
        <is>
          <t>MTInputs (scenario column)</t>
        </is>
      </c>
      <c r="F58" s="14" t="inlineStr">
        <is>
          <t>MTInputs rows 56-59</t>
        </is>
      </c>
      <c r="K58" s="14">
        <f>IF($D58="",".","."&amp;$D58&amp;".")</f>
        <v/>
      </c>
    </row>
    <row r="59">
      <c r="A59" s="21" t="inlineStr">
        <is>
          <t>fb.t</t>
        </is>
      </c>
      <c r="B59" s="21" t="inlineStr">
        <is>
          <t>Feebates: target rate</t>
        </is>
      </c>
      <c r="C59" s="21" t="inlineStr">
        <is>
          <t>USD/tCO2</t>
        </is>
      </c>
      <c r="D59" s="21" t="inlineStr"/>
      <c r="E59" s="21" t="inlineStr">
        <is>
          <t>MTInputs (scenario column)</t>
        </is>
      </c>
      <c r="F59" s="14" t="inlineStr">
        <is>
          <t>MTInputs rows 61-64</t>
        </is>
      </c>
      <c r="K59" s="14">
        <f>IF($D59="",".","."&amp;$D59&amp;".")</f>
        <v/>
      </c>
    </row>
    <row r="60">
      <c r="A60" s="21" t="inlineStr">
        <is>
          <t>fb</t>
        </is>
      </c>
      <c r="B60" s="21" t="inlineStr">
        <is>
          <t>Feebates: rate path</t>
        </is>
      </c>
      <c r="C60" s="21" t="inlineStr">
        <is>
          <t>USD/tCO2</t>
        </is>
      </c>
      <c r="D60" s="21" t="inlineStr"/>
      <c r="E60" s="21" t="inlineStr">
        <is>
          <t>Calculation (assumed linear)</t>
        </is>
      </c>
      <c r="F60" s="14" t="inlineStr">
        <is>
          <t>legacy rows 2000-2004</t>
        </is>
      </c>
      <c r="K60" s="14">
        <f>IF($D60="",".","."&amp;$D60&amp;".")</f>
        <v/>
      </c>
    </row>
    <row r="61">
      <c r="A61" s="21" t="inlineStr">
        <is>
          <t>fbcov</t>
        </is>
      </c>
      <c r="B61" s="21" t="inlineStr">
        <is>
          <t>Feebates sector coverage (Apply?)</t>
        </is>
      </c>
      <c r="C61" s="21" t="inlineStr">
        <is>
          <t>switch</t>
        </is>
      </c>
      <c r="D61" s="21" t="inlineStr"/>
      <c r="E61" s="21" t="inlineStr">
        <is>
          <t>MTInputs (scenario column)</t>
        </is>
      </c>
      <c r="F61" s="14" t="inlineStr">
        <is>
          <t>MTInputs rows 66-82</t>
        </is>
      </c>
      <c r="K61" s="14">
        <f>IF($D61="",".","."&amp;$D61&amp;".")</f>
        <v/>
      </c>
    </row>
    <row r="62">
      <c r="A62" s="21" t="inlineStr">
        <is>
          <t>ssc.adj</t>
        </is>
      </c>
      <c r="B62" s="21" t="inlineStr">
        <is>
          <t>Efficiency-margin adjustment, feebates</t>
        </is>
      </c>
      <c r="C62" s="21" t="inlineStr">
        <is>
          <t>share</t>
        </is>
      </c>
      <c r="D62" s="21" t="inlineStr"/>
      <c r="E62" s="21" t="inlineStr">
        <is>
          <t>cpat_coded default (feebates 1.0)</t>
        </is>
      </c>
      <c r="F62" s="14" t="inlineStr">
        <is>
          <t>MTInputs rows 247-250 hold the adjustments for regulations (not yet used)</t>
        </is>
      </c>
      <c r="K62" s="14">
        <f>IF($D62="",".","."&amp;$D62&amp;".")</f>
        <v/>
      </c>
    </row>
    <row r="63">
      <c r="A63" s="21" t="inlineStr">
        <is>
          <t>shps</t>
        </is>
      </c>
      <c r="B63" s="21" t="inlineStr">
        <is>
          <t>Shadow price by sector (feebates + regulations; the ETS acts through the price)</t>
        </is>
      </c>
      <c r="C63" s="21" t="inlineStr">
        <is>
          <t>USD/tCO2</t>
        </is>
      </c>
      <c r="D63" s="21" t="inlineStr"/>
      <c r="E63" s="21" t="inlineStr">
        <is>
          <t>Calculation</t>
        </is>
      </c>
      <c r="F63" s="14" t="inlineStr">
        <is>
          <t>legacy Mitigation rows 2345-2349</t>
        </is>
      </c>
      <c r="K63" s="14">
        <f>IF($D63="",".","."&amp;$D63&amp;".")</f>
        <v/>
      </c>
    </row>
    <row r="64">
      <c r="A64" s="21" t="inlineStr">
        <is>
          <t>ssc</t>
        </is>
      </c>
      <c r="B64" s="21" t="inlineStr">
        <is>
          <t>Share of shadow price impacting efficiency</t>
        </is>
      </c>
      <c r="C64" s="21" t="inlineStr">
        <is>
          <t>share</t>
        </is>
      </c>
      <c r="D64" s="21" t="inlineStr"/>
      <c r="E64" s="21" t="inlineStr">
        <is>
          <t>Feebate coverage x adjustment</t>
        </is>
      </c>
      <c r="F64" s="14" t="inlineStr">
        <is>
          <t>legacy Mitigation rows 2403-2419: egy.mit.ssc.rod.1</t>
        </is>
      </c>
      <c r="K64" s="14">
        <f>IF($D64="",".","."&amp;$D64&amp;".")</f>
        <v/>
      </c>
    </row>
    <row r="65">
      <c r="A65" s="21" t="inlineStr">
        <is>
          <t>ctr</t>
        </is>
      </c>
      <c r="B65" s="21" t="inlineStr">
        <is>
          <t>New carbon tax rate by sector (not where the new ETS covers the sector)</t>
        </is>
      </c>
      <c r="C65" s="21" t="inlineStr">
        <is>
          <t>USD/tCO2</t>
        </is>
      </c>
      <c r="D65" s="21" t="inlineStr"/>
      <c r="E65" s="21" t="inlineStr">
        <is>
          <t>carbon price x sector coverage x (1 - ETS coverage)</t>
        </is>
      </c>
      <c r="F65" s="14" t="inlineStr">
        <is>
          <t>legacy Mitigation row 2510 (before EF and fuel coverage)</t>
        </is>
      </c>
      <c r="K65" s="14">
        <f>IF($D65="",".","."&amp;$D65&amp;".")</f>
        <v/>
      </c>
    </row>
    <row r="66">
      <c r="A66" s="21" t="inlineStr">
        <is>
          <t>etr</t>
        </is>
      </c>
      <c r="B66" s="21" t="inlineStr">
        <is>
          <t>New ETS cost in the fuel price by sector (tax-equivalent price, auctioned part)</t>
        </is>
      </c>
      <c r="C66" s="21" t="inlineStr">
        <is>
          <t>USD/tCO2</t>
        </is>
      </c>
      <c r="D66" s="21" t="inlineStr"/>
      <c r="E66" s="21" t="inlineStr">
        <is>
          <t>ETS tax-equivalent price x ETS coverage x (1 - OBR share)</t>
        </is>
      </c>
      <c r="F66" s="14" t="inlineStr">
        <is>
          <t>legacy ets inside txo (before the EF)</t>
        </is>
      </c>
      <c r="K66" s="14">
        <f>IF($D66="",".","."&amp;$D66&amp;".")</f>
        <v/>
      </c>
    </row>
    <row r="67">
      <c r="A67" s="21" t="inlineStr">
        <is>
          <t>shpx</t>
        </is>
      </c>
      <c r="B67" s="21" t="inlineStr">
        <is>
          <t>Shadow price on the efficiency margin by sector (feebates and regulations x share impacting efficiency + ETS tax-equivalent price x ETS coverage x OBR share)</t>
        </is>
      </c>
      <c r="C67" s="21" t="inlineStr">
        <is>
          <t>USD/tCO2</t>
        </is>
      </c>
      <c r="D67" s="21" t="inlineStr"/>
      <c r="E67" s="21" t="inlineStr">
        <is>
          <t>Calculation</t>
        </is>
      </c>
      <c r="F67" s="14" t="inlineStr">
        <is>
          <t>legacy rows 2377 (per tCO2 before the EF)</t>
        </is>
      </c>
      <c r="G67" s="14" t="inlineStr">
        <is>
          <t>feebate sector position</t>
        </is>
      </c>
      <c r="K67" s="14">
        <f>IF($D67="",".","."&amp;$D67&amp;".")</f>
        <v/>
      </c>
    </row>
    <row r="68">
      <c r="A68" s="21" t="inlineStr">
        <is>
          <t>gp.src</t>
        </is>
      </c>
      <c r="B68" s="21" t="inlineStr">
        <is>
          <t>International prices: source key (MTInputs selector without the *)</t>
        </is>
      </c>
      <c r="C68" s="21" t="inlineStr">
        <is>
          <t>key</t>
        </is>
      </c>
      <c r="D68" s="21" t="inlineStr"/>
      <c r="E68" s="21" t="inlineStr">
        <is>
          <t>SUBSTITUTE(IntEnerPricForeSource, "*", "")</t>
        </is>
      </c>
      <c r="F68" s="14" t="inlineStr">
        <is>
          <t>MTInputs row 220</t>
        </is>
      </c>
      <c r="K68" s="14">
        <f>IF($D68="",".","."&amp;$D68&amp;".")</f>
        <v/>
      </c>
    </row>
    <row r="69">
      <c r="A69" s="21" t="inlineStr">
        <is>
          <t>gp.adj</t>
        </is>
      </c>
      <c r="B69" s="21" t="inlineStr">
        <is>
          <t>International prices: adjustment after the last historical year (1 none, 2 High, 3 Low)</t>
        </is>
      </c>
      <c r="C69" s="21" t="inlineStr">
        <is>
          <t>choice</t>
        </is>
      </c>
      <c r="D69" s="21" t="inlineStr"/>
      <c r="E69" s="21" t="inlineStr">
        <is>
          <t>From IntEnerPricForecastAdjustment</t>
        </is>
      </c>
      <c r="F69" s="14" t="inlineStr">
        <is>
          <t>MTInputs row 258</t>
        </is>
      </c>
      <c r="K69" s="14">
        <f>IF($D69="",".","."&amp;$D69&amp;".")</f>
        <v/>
      </c>
    </row>
    <row r="70">
      <c r="A70" s="21" t="inlineStr">
        <is>
          <t>gpn</t>
        </is>
      </c>
      <c r="B70" s="21" t="inlineStr">
        <is>
          <t>International energy price, nominal, of the chosen source</t>
        </is>
      </c>
      <c r="C70" s="21" t="inlineStr">
        <is>
          <t>source unit</t>
        </is>
      </c>
      <c r="D70" s="21" t="inlineStr"/>
      <c r="E70" s="21" t="inlineStr">
        <is>
          <t>Prices_int (1 without commodity key)</t>
        </is>
      </c>
      <c r="F70" s="14" t="inlineStr">
        <is>
          <t>legacy Mitigation rows 633-695 (sources by year)</t>
        </is>
      </c>
      <c r="G70" s="14" t="inlineStr">
        <is>
          <t>commodity key</t>
        </is>
      </c>
      <c r="K70" s="14">
        <f>IF($D70="",".","."&amp;$D70&amp;".")</f>
        <v/>
      </c>
    </row>
    <row r="71">
      <c r="A71" s="21" t="inlineStr">
        <is>
          <t>gp</t>
        </is>
      </c>
      <c r="B71" s="21" t="inlineStr">
        <is>
          <t>International energy price (real; source and adjustment from MTInputs)</t>
        </is>
      </c>
      <c r="C71" s="21" t="inlineStr">
        <is>
          <t>source unit</t>
        </is>
      </c>
      <c r="D71" s="21" t="inlineStr"/>
      <c r="E71" s="21" t="inlineStr">
        <is>
          <t>gpn x defl x High/Low factor after the last historical year</t>
        </is>
      </c>
      <c r="F71" s="14" t="inlineStr">
        <is>
          <t>legacy Mitigation rows 633-695 (sources by year)</t>
        </is>
      </c>
      <c r="G71" s="14" t="inlineStr">
        <is>
          <t>commodity key</t>
        </is>
      </c>
      <c r="H71" s="14" t="inlineStr">
        <is>
          <t>High factor</t>
        </is>
      </c>
      <c r="I71" s="14" t="inlineStr">
        <is>
          <t>Low factor</t>
        </is>
      </c>
      <c r="K71" s="14">
        <f>IF($D71="",".","."&amp;$D71&amp;".")</f>
        <v/>
      </c>
    </row>
    <row r="72">
      <c r="A72" s="21" t="inlineStr">
        <is>
          <t>sp</t>
        </is>
      </c>
      <c r="B72" s="21" t="inlineStr">
        <is>
          <t>Supply cost (pre-tax price)</t>
        </is>
      </c>
      <c r="C72" s="21" t="inlineStr">
        <is>
          <t>$/GJ real</t>
        </is>
      </c>
      <c r="D72" s="21" t="inlineStr">
        <is>
          <t>a</t>
        </is>
      </c>
      <c r="E72" s="21" t="inlineStr">
        <is>
          <t>Historical: Inputs_prices; then fixsp + floating part x gp(t) / gp(t-1)</t>
        </is>
      </c>
      <c r="F72" s="14" t="inlineStr">
        <is>
          <t>legacy Mitigation row 2498: egy.mit.sp.ind.coa.a.1; cpat_coded prices.py</t>
        </is>
      </c>
      <c r="G72" s="14" t="inlineStr">
        <is>
          <t>fixed supply cost</t>
        </is>
      </c>
      <c r="H72" s="14" t="inlineStr">
        <is>
          <t>gp position</t>
        </is>
      </c>
      <c r="I72" s="14" t="inlineStr">
        <is>
          <t>price position</t>
        </is>
      </c>
      <c r="K72" s="14">
        <f>IF($D72="",".","."&amp;$D72&amp;".")</f>
        <v/>
      </c>
    </row>
    <row r="73">
      <c r="A73" s="21" t="inlineStr">
        <is>
          <t>txo</t>
        </is>
      </c>
      <c r="B73" s="21" t="inlineStr">
        <is>
          <t>Excise and other taxes (before new policies)</t>
        </is>
      </c>
      <c r="C73" s="21" t="inlineStr">
        <is>
          <t>$/GJ real</t>
        </is>
      </c>
      <c r="D73" s="21" t="inlineStr">
        <is>
          <t>a</t>
        </is>
      </c>
      <c r="E73" s="21" t="inlineStr">
        <is>
          <t>Historical: Inputs_prices; then fixed part txo_L x pcc + floating part (pass-through rule)</t>
        </is>
      </c>
      <c r="F73" s="14" t="inlineStr">
        <is>
          <t>legacy txo = fadtx + fixs + cs (+ nce); cpat_coded prices.py</t>
        </is>
      </c>
      <c r="G73" s="14" t="inlineStr">
        <is>
          <t>txo last hist. year</t>
        </is>
      </c>
      <c r="H73" s="14" t="inlineStr">
        <is>
          <t>sp last hist. year</t>
        </is>
      </c>
      <c r="I73" s="14" t="inlineStr">
        <is>
          <t>pass-through</t>
        </is>
      </c>
      <c r="J73" s="14" t="inlineStr">
        <is>
          <t>price position</t>
        </is>
      </c>
      <c r="K73" s="14">
        <f>IF($D73="",".","."&amp;$D73&amp;".")</f>
        <v/>
      </c>
    </row>
    <row r="74">
      <c r="A74" s="21" t="inlineStr">
        <is>
          <t>txf</t>
        </is>
      </c>
      <c r="B74" s="21" t="inlineStr">
        <is>
          <t>Floating part of excise and other taxes (pass-through rule; used after the last historical year)</t>
        </is>
      </c>
      <c r="C74" s="21" t="inlineStr">
        <is>
          <t>$/GJ real</t>
        </is>
      </c>
      <c r="D74" s="21" t="inlineStr">
        <is>
          <t>a</t>
        </is>
      </c>
      <c r="E74" s="21" t="inlineStr">
        <is>
          <t>(sp_L - sp + txo_L x (1 - pcc)) x (1 - pcc)</t>
        </is>
      </c>
      <c r="F74" s="14" t="inlineStr">
        <is>
          <t>legacy cs; cpat_coded prices.py</t>
        </is>
      </c>
      <c r="G74" s="14" t="inlineStr">
        <is>
          <t>txo last hist. year</t>
        </is>
      </c>
      <c r="H74" s="14" t="inlineStr">
        <is>
          <t>sp last hist. year</t>
        </is>
      </c>
      <c r="I74" s="14" t="inlineStr">
        <is>
          <t>pass-through</t>
        </is>
      </c>
      <c r="K74" s="14">
        <f>IF($D74="",".","."&amp;$D74&amp;".")</f>
        <v/>
      </c>
    </row>
    <row r="75">
      <c r="A75" s="21" t="inlineStr">
        <is>
          <t>rpb</t>
        </is>
      </c>
      <c r="B75" s="21" t="inlineStr">
        <is>
          <t>Retail price before new policies</t>
        </is>
      </c>
      <c r="C75" s="21" t="inlineStr">
        <is>
          <t>$/GJ real</t>
        </is>
      </c>
      <c r="D75" s="21" t="inlineStr">
        <is>
          <t>a</t>
        </is>
      </c>
      <c r="E75" s="21" t="inlineStr">
        <is>
          <t>(sp + txo) x (1 + VAT rate)</t>
        </is>
      </c>
      <c r="F75" s="14" t="inlineStr">
        <is>
          <t>legacy retail price rp without nce; cpat_coded prices.py</t>
        </is>
      </c>
      <c r="G75" s="14" t="inlineStr">
        <is>
          <t>VAT rate</t>
        </is>
      </c>
      <c r="K75" s="14">
        <f>IF($D75="",".","."&amp;$D75&amp;".")</f>
        <v/>
      </c>
    </row>
    <row r="76">
      <c r="A76" s="21" t="inlineStr">
        <is>
          <t>ets</t>
        </is>
      </c>
      <c r="B76" s="21" t="inlineStr">
        <is>
          <t>New ETS cost in the fuel price (tax-equivalent, auctioned part)</t>
        </is>
      </c>
      <c r="C76" s="21" t="inlineStr">
        <is>
          <t>$/GJ</t>
        </is>
      </c>
      <c r="D76" s="21" t="inlineStr">
        <is>
          <t>a</t>
        </is>
      </c>
      <c r="E76" s="21" t="inlineStr">
        <is>
          <t>ETS cost rate of the sector (etr, section 1) x EF</t>
        </is>
      </c>
      <c r="F76" s="14" t="inlineStr">
        <is>
          <t>legacy ets inside txo; cpat_coded prices/ets.py</t>
        </is>
      </c>
      <c r="G76" s="14" t="inlineStr">
        <is>
          <t>EF</t>
        </is>
      </c>
      <c r="H76" s="14" t="inlineStr">
        <is>
          <t>sector position</t>
        </is>
      </c>
      <c r="K76" s="14">
        <f>IF($D76="",".","."&amp;$D76&amp;".")</f>
        <v/>
      </c>
    </row>
    <row r="77">
      <c r="A77" s="21" t="inlineStr">
        <is>
          <t>vat</t>
        </is>
      </c>
      <c r="B77" s="21" t="inlineStr">
        <is>
          <t>VAT payment before new policies</t>
        </is>
      </c>
      <c r="C77" s="21" t="inlineStr">
        <is>
          <t>$/GJ real</t>
        </is>
      </c>
      <c r="D77" s="21" t="inlineStr">
        <is>
          <t>a</t>
        </is>
      </c>
      <c r="E77" s="21" t="inlineStr">
        <is>
          <t>(sp + txo) x VAT rate</t>
        </is>
      </c>
      <c r="F77" s="14" t="inlineStr">
        <is>
          <t>legacy vat; cpat_coded prices.py</t>
        </is>
      </c>
      <c r="G77" s="14" t="inlineStr">
        <is>
          <t>VAT rate</t>
        </is>
      </c>
      <c r="K77" s="14">
        <f>IF($D77="",".","."&amp;$D77&amp;".")</f>
        <v/>
      </c>
    </row>
    <row r="78">
      <c r="A78" s="21" t="inlineStr">
        <is>
          <t>etx</t>
        </is>
      </c>
      <c r="B78" s="21" t="inlineStr">
        <is>
          <t>Existing excise and other taxes (positive part of txo)</t>
        </is>
      </c>
      <c r="C78" s="21" t="inlineStr">
        <is>
          <t>$/GJ real</t>
        </is>
      </c>
      <c r="D78" s="21" t="inlineStr">
        <is>
          <t>a</t>
        </is>
      </c>
      <c r="E78" s="21" t="inlineStr">
        <is>
          <t>max(txo, 0)</t>
        </is>
      </c>
      <c r="F78" s="14" t="inlineStr">
        <is>
          <t>legacy fadtx + positive cs (split here by sign)</t>
        </is>
      </c>
      <c r="K78" s="14">
        <f>IF($D78="",".","."&amp;$D78&amp;".")</f>
        <v/>
      </c>
    </row>
    <row r="79">
      <c r="A79" s="21" t="inlineStr">
        <is>
          <t>esub</t>
        </is>
      </c>
      <c r="B79" s="21" t="inlineStr">
        <is>
          <t>Existing consumer subsidy (negative part of txo, positive number)</t>
        </is>
      </c>
      <c r="C79" s="21" t="inlineStr">
        <is>
          <t>$/GJ real</t>
        </is>
      </c>
      <c r="D79" s="21" t="inlineStr">
        <is>
          <t>a</t>
        </is>
      </c>
      <c r="E79" s="21" t="inlineStr">
        <is>
          <t>max(-txo, 0)</t>
        </is>
      </c>
      <c r="F79" s="14" t="inlineStr">
        <is>
          <t>legacy fixs + negative cs (split here by sign)</t>
        </is>
      </c>
      <c r="K79" s="14">
        <f>IF($D79="",".","."&amp;$D79&amp;".")</f>
        <v/>
      </c>
    </row>
    <row r="80">
      <c r="A80" s="21" t="inlineStr">
        <is>
          <t>esubpu</t>
        </is>
      </c>
      <c r="B80" s="21" t="inlineStr">
        <is>
          <t>Existing consumer subsidy per price unit (input for a later per-fuel policy)</t>
        </is>
      </c>
      <c r="C80" s="21" t="inlineStr">
        <is>
          <t>price unit real</t>
        </is>
      </c>
      <c r="D80" s="21" t="inlineStr">
        <is>
          <t>a</t>
        </is>
      </c>
      <c r="E80" s="21" t="inlineStr">
        <is>
          <t>esub x GJ per price unit</t>
        </is>
      </c>
      <c r="F80" s="14" t="inlineStr">
        <is>
          <t>new (units as MTInputs rows 142-169)</t>
        </is>
      </c>
      <c r="G80" s="14" t="inlineStr">
        <is>
          <t>GJ per unit</t>
        </is>
      </c>
      <c r="K80" s="14">
        <f>IF($D80="",".","."&amp;$D80&amp;".")</f>
        <v/>
      </c>
    </row>
    <row r="81">
      <c r="A81" s="21" t="inlineStr">
        <is>
          <t>ctxnew</t>
        </is>
      </c>
      <c r="B81" s="21" t="inlineStr">
        <is>
          <t>New carbon tax</t>
        </is>
      </c>
      <c r="C81" s="21" t="inlineStr">
        <is>
          <t>$/GJ</t>
        </is>
      </c>
      <c r="D81" s="21" t="inlineStr">
        <is>
          <t>a</t>
        </is>
      </c>
      <c r="E81" s="21" t="inlineStr">
        <is>
          <t>Carbon tax rate of the sector (ctr, section 1) x EF x fuel coverage</t>
        </is>
      </c>
      <c r="F81" s="14" t="inlineStr">
        <is>
          <t>legacy Mitigation row 2510: egy.mit.ctxnew.ind.coa.a.1</t>
        </is>
      </c>
      <c r="G81" s="14" t="inlineStr">
        <is>
          <t>EF</t>
        </is>
      </c>
      <c r="H81" s="14" t="inlineStr">
        <is>
          <t>fuel position</t>
        </is>
      </c>
      <c r="I81" s="14" t="inlineStr">
        <is>
          <t>sector position</t>
        </is>
      </c>
      <c r="K81" s="14">
        <f>IF($D81="",".","."&amp;$D81&amp;".")</f>
        <v/>
      </c>
    </row>
    <row r="82">
      <c r="A82" s="21" t="inlineStr">
        <is>
          <t>ntx</t>
        </is>
      </c>
      <c r="B82" s="21" t="inlineStr">
        <is>
          <t>New excise tax (fuel price reform)</t>
        </is>
      </c>
      <c r="C82" s="21" t="inlineStr">
        <is>
          <t>$/GJ</t>
        </is>
      </c>
      <c r="D82" s="21" t="inlineStr">
        <is>
          <t>a</t>
        </is>
      </c>
      <c r="E82" s="21" t="inlineStr">
        <is>
          <t>Fuel price reform path / GJ per unit</t>
        </is>
      </c>
      <c r="F82" s="14" t="inlineStr">
        <is>
          <t>legacy Mitigation row 2512: egy.mit.ntx.ind.coa.a.1</t>
        </is>
      </c>
      <c r="G82" s="14" t="inlineStr">
        <is>
          <t>price-fuel position</t>
        </is>
      </c>
      <c r="H82" s="14" t="inlineStr">
        <is>
          <t>GJ per unit</t>
        </is>
      </c>
      <c r="K82" s="14">
        <f>IF($D82="",".","."&amp;$D82&amp;".")</f>
        <v/>
      </c>
    </row>
    <row r="83">
      <c r="A83" s="21" t="inlineStr">
        <is>
          <t>nce</t>
        </is>
      </c>
      <c r="B83" s="21" t="inlineStr">
        <is>
          <t>Total new policy</t>
        </is>
      </c>
      <c r="C83" s="21" t="inlineStr">
        <is>
          <t>$/GJ</t>
        </is>
      </c>
      <c r="D83" s="21" t="inlineStr">
        <is>
          <t>a</t>
        </is>
      </c>
      <c r="E83" s="21" t="inlineStr">
        <is>
          <t>New carbon tax + new excise tax</t>
        </is>
      </c>
      <c r="F83" s="14" t="inlineStr">
        <is>
          <t>legacy Mitigation row 2514: egy.mit.nce.ind.coa.a.1</t>
        </is>
      </c>
      <c r="K83" s="14">
        <f>IF($D83="",".","."&amp;$D83&amp;".")</f>
        <v/>
      </c>
    </row>
    <row r="84">
      <c r="A84" s="21" t="inlineStr">
        <is>
          <t>atp</t>
        </is>
      </c>
      <c r="B84" s="21" t="inlineStr">
        <is>
          <t>After-tax price</t>
        </is>
      </c>
      <c r="C84" s="21" t="inlineStr">
        <is>
          <t>$/GJ real</t>
        </is>
      </c>
      <c r="D84" s="21" t="inlineStr">
        <is>
          <t>e</t>
        </is>
      </c>
      <c r="E84" s="21" t="inlineStr">
        <is>
          <t>max(rpb of the price fuel + nce x (1 + VAT rate), 0.01)</t>
        </is>
      </c>
      <c r="F84" s="14" t="inlineStr">
        <is>
          <t>legacy Mitigation row 5416: egy.mit.atp.rod.gso.e.1 (legacy unit $/liter for liquids)</t>
        </is>
      </c>
      <c r="G84" s="14" t="inlineStr">
        <is>
          <t>price position</t>
        </is>
      </c>
      <c r="H84" s="14" t="inlineStr">
        <is>
          <t>VAT rate</t>
        </is>
      </c>
      <c r="K84" s="14">
        <f>IF($D84="",".","."&amp;$D84&amp;".")</f>
        <v/>
      </c>
    </row>
    <row r="85">
      <c r="A85" s="21" t="inlineStr">
        <is>
          <t>shp</t>
        </is>
      </c>
      <c r="B85" s="21" t="inlineStr">
        <is>
          <t>Shadow price on the efficiency margin</t>
        </is>
      </c>
      <c r="C85" s="21" t="inlineStr">
        <is>
          <t>$/GJ</t>
        </is>
      </c>
      <c r="D85" s="21" t="inlineStr"/>
      <c r="E85" s="21" t="inlineStr">
        <is>
          <t>Shadow price of the sector (shpx, section 1) x EF</t>
        </is>
      </c>
      <c r="F85" s="14" t="inlineStr">
        <is>
          <t>legacy Mitigation row 2377: egy.mit.shp.coa.pow.1</t>
        </is>
      </c>
      <c r="G85" s="14" t="inlineStr">
        <is>
          <t>EF</t>
        </is>
      </c>
      <c r="H85" s="14" t="inlineStr">
        <is>
          <t>sector position</t>
        </is>
      </c>
      <c r="K85" s="14">
        <f>IF($D85="",".","."&amp;$D85&amp;".")</f>
        <v/>
      </c>
    </row>
    <row r="86">
      <c r="A86" s="21" t="inlineStr">
        <is>
          <t>ener</t>
        </is>
      </c>
      <c r="B86" s="21" t="inlineStr">
        <is>
          <t>Fuel use</t>
        </is>
      </c>
      <c r="C86" s="21" t="inlineStr">
        <is>
          <t>ktoe</t>
        </is>
      </c>
      <c r="D86" s="21" t="inlineStr">
        <is>
          <t>e</t>
        </is>
      </c>
      <c r="E86" s="21" t="inlineStr">
        <is>
          <t>Inputs (base year), CPAT eq. 3.3.3</t>
        </is>
      </c>
      <c r="F86" s="14" t="inlineStr">
        <is>
          <t>legacy Mitigation row 5430: egy.mit.ener.rod.gso.e.1</t>
        </is>
      </c>
      <c r="G86" s="14" t="inlineStr">
        <is>
          <t>eps_Y</t>
        </is>
      </c>
      <c r="H86" s="14" t="inlineStr">
        <is>
          <t>eps_U</t>
        </is>
      </c>
      <c r="I86" s="14" t="inlineStr">
        <is>
          <t>efficiency exponent eps_F x (1 + eps_U)</t>
        </is>
      </c>
      <c r="J86" s="14" t="inlineStr">
        <is>
          <t>AEEI factor (1/(1+alpha))^(1+eps_U)</t>
        </is>
      </c>
      <c r="K86" s="14">
        <f>IF($D86="",".","."&amp;$D86&amp;".")</f>
        <v/>
      </c>
    </row>
    <row r="87">
      <c r="A87" s="21" t="inlineStr">
        <is>
          <t>co2</t>
        </is>
      </c>
      <c r="B87" s="21" t="inlineStr">
        <is>
          <t>CO2 emissions from fuel combustion</t>
        </is>
      </c>
      <c r="C87" s="21" t="inlineStr">
        <is>
          <t>MtCO2</t>
        </is>
      </c>
      <c r="D87" s="21" t="inlineStr">
        <is>
          <t>e</t>
        </is>
      </c>
      <c r="E87" s="21" t="inlineStr">
        <is>
          <t>Fuel use x PJ/ktoe x EF (power generation, section 3: generation fuel use (ktoe) x MtCO2 per ktoe)</t>
        </is>
      </c>
      <c r="F87" s="14" t="inlineStr">
        <is>
          <t>legacy CO2 emissions by sector and fuel (inventory-adjusted EFs)</t>
        </is>
      </c>
      <c r="G87" s="14" t="inlineStr">
        <is>
          <t>EF (power: MtCO2 per ktoe)</t>
        </is>
      </c>
      <c r="K87" s="14">
        <f>IF($D87="",".","."&amp;$D87&amp;".")</f>
        <v/>
      </c>
    </row>
    <row r="88">
      <c r="A88" s="21" t="inlineStr">
        <is>
          <t>co2.ref</t>
        </is>
      </c>
      <c r="B88" s="21" t="inlineStr">
        <is>
          <t>CO2 emissions, scenario 1 (same year)</t>
        </is>
      </c>
      <c r="C88" s="21" t="inlineStr">
        <is>
          <t>MtCO2</t>
        </is>
      </c>
      <c r="D88" s="21" t="inlineStr"/>
      <c r="E88" s="21" t="inlineStr">
        <is>
          <t>Lookup</t>
        </is>
      </c>
      <c r="F88" s="14" t="inlineStr">
        <is>
          <t>new</t>
        </is>
      </c>
      <c r="K88" s="14">
        <f>IF($D88="",".","."&amp;$D88&amp;".")</f>
        <v/>
      </c>
    </row>
    <row r="89">
      <c r="A89" s="21" t="inlineStr">
        <is>
          <t>co2.chg</t>
        </is>
      </c>
      <c r="B89" s="21" t="inlineStr">
        <is>
          <t>Change in CO2 emissions vs scenario 1</t>
        </is>
      </c>
      <c r="C89" s="21" t="inlineStr">
        <is>
          <t>MtCO2</t>
        </is>
      </c>
      <c r="D89" s="21" t="inlineStr"/>
      <c r="E89" s="21" t="inlineStr">
        <is>
          <t>co2 - co2.ref</t>
        </is>
      </c>
      <c r="F89" s="14" t="inlineStr">
        <is>
          <t>new</t>
        </is>
      </c>
      <c r="K89" s="14">
        <f>IF($D89="",".","."&amp;$D89&amp;".")</f>
        <v/>
      </c>
    </row>
    <row r="90">
      <c r="A90" s="21" t="inlineStr">
        <is>
          <t>co2.pct</t>
        </is>
      </c>
      <c r="B90" s="21" t="inlineStr">
        <is>
          <t>Change in CO2 emissions vs scenario 1</t>
        </is>
      </c>
      <c r="C90" s="21" t="inlineStr">
        <is>
          <t>%</t>
        </is>
      </c>
      <c r="D90" s="21" t="inlineStr"/>
      <c r="E90" s="21" t="inlineStr">
        <is>
          <t>co2 / co2.ref - 1</t>
        </is>
      </c>
      <c r="F90" s="14" t="inlineStr">
        <is>
          <t>new</t>
        </is>
      </c>
      <c r="K90" s="14">
        <f>IF($D90="",".","."&amp;$D90&amp;".")</f>
        <v/>
      </c>
    </row>
    <row r="91">
      <c r="A91" s="21" t="inlineStr">
        <is>
          <t>co2.sec</t>
        </is>
      </c>
      <c r="B91" s="21" t="inlineStr">
        <is>
          <t>CO2 emissions by ETS sector</t>
        </is>
      </c>
      <c r="C91" s="21" t="inlineStr">
        <is>
          <t>MtCO2</t>
        </is>
      </c>
      <c r="D91" s="21" t="inlineStr"/>
      <c r="E91" s="21" t="inlineStr">
        <is>
          <t>Sum over fuels (power: section 3, v1.06)</t>
        </is>
      </c>
      <c r="F91" s="14" t="inlineStr">
        <is>
          <t>new</t>
        </is>
      </c>
      <c r="K91" s="14">
        <f>IF($D91="",".","."&amp;$D91&amp;".")</f>
        <v/>
      </c>
    </row>
    <row r="92">
      <c r="A92" s="21" t="inlineStr">
        <is>
          <t>co2.ets</t>
        </is>
      </c>
      <c r="B92" s="21" t="inlineStr">
        <is>
          <t>CO2 emissions covered by the new ETS</t>
        </is>
      </c>
      <c r="C92" s="21" t="inlineStr">
        <is>
          <t>MtCO2</t>
        </is>
      </c>
      <c r="D92" s="21" t="inlineStr"/>
      <c r="E92" s="21" t="inlineStr">
        <is>
          <t>SUMPRODUCT(co2.sec, etsc)</t>
        </is>
      </c>
      <c r="F92" s="14" t="inlineStr">
        <is>
          <t>legacy row 1959</t>
        </is>
      </c>
      <c r="K92" s="14">
        <f>IF($D92="",".","."&amp;$D92&amp;".")</f>
        <v/>
      </c>
    </row>
    <row r="93">
      <c r="A93" s="21" t="inlineStr">
        <is>
          <t>co2.cap</t>
        </is>
      </c>
      <c r="B93" s="21" t="inlineStr">
        <is>
          <t>ETS cap</t>
        </is>
      </c>
      <c r="C93" s="21" t="inlineStr">
        <is>
          <t>MtCO2</t>
        </is>
      </c>
      <c r="D93" s="21" t="inlineStr"/>
      <c r="E93" s="21" t="inlineStr">
        <is>
          <t>ets.cap (section 1)</t>
        </is>
      </c>
      <c r="F93" s="14" t="inlineStr">
        <is>
          <t>legacy row 1960</t>
        </is>
      </c>
      <c r="K93" s="14">
        <f>IF($D93="",".","."&amp;$D93&amp;".")</f>
        <v/>
      </c>
    </row>
    <row r="94">
      <c r="A94" s="21" t="inlineStr">
        <is>
          <t>co2.gap</t>
        </is>
      </c>
      <c r="B94" s="21" t="inlineStr">
        <is>
          <t>Covered emissions vs cap (0 = cap met)</t>
        </is>
      </c>
      <c r="C94" s="21" t="inlineStr">
        <is>
          <t>%</t>
        </is>
      </c>
      <c r="D94" s="21" t="inlineStr"/>
      <c r="E94" s="21" t="inlineStr">
        <is>
          <t>co2.ets / co2.cap - 1</t>
        </is>
      </c>
      <c r="F94" s="14" t="inlineStr">
        <is>
          <t>legacy rows 1961-1963</t>
        </is>
      </c>
      <c r="K94" s="14">
        <f>IF($D94="",".","."&amp;$D94&amp;".")</f>
        <v/>
      </c>
    </row>
    <row r="95">
      <c r="A95" s="21" t="inlineStr">
        <is>
          <t>ets.lr</t>
        </is>
      </c>
      <c r="B95" s="21" t="inlineStr">
        <is>
          <t>ETS: log ratio LN(cap / baseline) / LN(covered / baseline) (0 if the cap does not bind)</t>
        </is>
      </c>
      <c r="C95" s="21" t="inlineStr">
        <is>
          <t>ratio</t>
        </is>
      </c>
      <c r="D95" s="21" t="inlineStr"/>
      <c r="E95" s="21" t="inlineStr">
        <is>
          <t>Calculation</t>
        </is>
      </c>
      <c r="F95" s="14" t="inlineStr">
        <is>
          <t>legacy PricesAdjustedByErrorFactor (row 1966)</t>
        </is>
      </c>
      <c r="K95" s="14">
        <f>IF($D95="",".","."&amp;$D95&amp;".")</f>
        <v/>
      </c>
    </row>
    <row r="96">
      <c r="A96" s="21" t="inlineStr">
        <is>
          <t>ets.next</t>
        </is>
      </c>
      <c r="B96" s="21" t="inlineStr">
        <is>
          <t>ETS price proposal for the next iteration</t>
        </is>
      </c>
      <c r="C96" s="21" t="inlineStr">
        <is>
          <t>$/tCO2 real</t>
        </is>
      </c>
      <c r="D96" s="21" t="inlineStr"/>
      <c r="E96" s="21" t="inlineStr">
        <is>
          <t>p x log ratio ^ convergence exponent (Settings); fast estimate if no price or no log ratio</t>
        </is>
      </c>
      <c r="F96" s="14" t="inlineStr">
        <is>
          <t>legacy PricesAdjustedByErrorFactor (row 1966)</t>
        </is>
      </c>
      <c r="K96" s="14">
        <f>IF($D96="",".","."&amp;$D96&amp;".")</f>
        <v/>
      </c>
    </row>
    <row r="97">
      <c r="A97" s="21" t="inlineStr">
        <is>
          <t>eldem</t>
        </is>
      </c>
      <c r="B97" s="21" t="inlineStr">
        <is>
          <t>Electricity demand (memo: power model H; not in the fuel totals; sector policies do not act on it)</t>
        </is>
      </c>
      <c r="C97" s="21" t="inlineStr">
        <is>
          <t>ktoe</t>
        </is>
      </c>
      <c r="D97" s="21" t="inlineStr">
        <is>
          <t>e</t>
        </is>
      </c>
      <c r="E97" s="21" t="inlineStr">
        <is>
          <t>Section 3 H, demand by subsector</t>
        </is>
      </c>
      <c r="F97" s="14" t="inlineStr">
        <is>
          <t>legacy H3 (rows 3725-3739)</t>
        </is>
      </c>
      <c r="K97" s="14">
        <f>IF($D97="",".","."&amp;$D97&amp;".")</f>
        <v/>
      </c>
    </row>
    <row r="98">
      <c r="A98" s="21" t="inlineStr">
        <is>
          <t>bco2.chk</t>
        </is>
      </c>
      <c r="B98" s="21" t="inlineStr">
        <is>
          <t>Check: baseline CO2 data minus scenario 1 CO2 (0 = data up to date)</t>
        </is>
      </c>
      <c r="C98" s="21" t="inlineStr">
        <is>
          <t>MtCO2</t>
        </is>
      </c>
      <c r="D98" s="21" t="inlineStr"/>
      <c r="E98" s="21" t="inlineStr">
        <is>
          <t>SUM(bco2) - co2.ref</t>
        </is>
      </c>
      <c r="F98" s="14" t="inlineStr">
        <is>
          <t>new</t>
        </is>
      </c>
      <c r="K98" s="14">
        <f>IF($D98="",".","."&amp;$D98&amp;".")</f>
        <v/>
      </c>
    </row>
    <row r="99">
      <c r="A99" s="21" t="inlineStr">
        <is>
          <t>rtx</t>
        </is>
      </c>
      <c r="B99" s="21" t="inlineStr">
        <is>
          <t>Revenue from existing taxes (excise and other taxes + VAT)</t>
        </is>
      </c>
      <c r="C99" s="21" t="inlineStr">
        <is>
          <t>USD m real</t>
        </is>
      </c>
      <c r="D99" s="21" t="inlineStr"/>
      <c r="E99" s="21" t="inlineStr">
        <is>
          <t>Fuel use x PJ/ktoe x (etx + vat)</t>
        </is>
      </c>
      <c r="F99" s="14" t="inlineStr">
        <is>
          <t>legacy revenue block (existing taxes)</t>
        </is>
      </c>
      <c r="G99" s="14" t="inlineStr">
        <is>
          <t>price position</t>
        </is>
      </c>
      <c r="K99" s="14">
        <f>IF($D99="",".","."&amp;$D99&amp;".")</f>
        <v/>
      </c>
    </row>
    <row r="100">
      <c r="A100" s="21" t="inlineStr">
        <is>
          <t>rsub</t>
        </is>
      </c>
      <c r="B100" s="21" t="inlineStr">
        <is>
          <t>Cost of existing consumer subsidies (positive = cost)</t>
        </is>
      </c>
      <c r="C100" s="21" t="inlineStr">
        <is>
          <t>USD m real</t>
        </is>
      </c>
      <c r="D100" s="21" t="inlineStr"/>
      <c r="E100" s="21" t="inlineStr">
        <is>
          <t>Fuel use x PJ/ktoe x esub</t>
        </is>
      </c>
      <c r="F100" s="14" t="inlineStr">
        <is>
          <t>legacy subsidy cost</t>
        </is>
      </c>
      <c r="G100" s="14" t="inlineStr">
        <is>
          <t>price position</t>
        </is>
      </c>
      <c r="K100" s="14">
        <f>IF($D100="",".","."&amp;$D100&amp;".")</f>
        <v/>
      </c>
    </row>
    <row r="101">
      <c r="A101" s="21" t="inlineStr">
        <is>
          <t>rnew</t>
        </is>
      </c>
      <c r="B101" s="21" t="inlineStr">
        <is>
          <t>Revenue from new policies (carbon tax, excise, auctioned ETS, VAT on them)</t>
        </is>
      </c>
      <c r="C101" s="21" t="inlineStr">
        <is>
          <t>USD m real</t>
        </is>
      </c>
      <c r="D101" s="21" t="inlineStr"/>
      <c r="E101" s="21" t="inlineStr">
        <is>
          <t>Fuel use x PJ/ktoe x (ctxnew + ntx + ets x revenue factor + nce x VAT rate)</t>
        </is>
      </c>
      <c r="F101" s="14" t="inlineStr">
        <is>
          <t>legacy new revenue</t>
        </is>
      </c>
      <c r="G101" s="14" t="inlineStr">
        <is>
          <t>VAT rate</t>
        </is>
      </c>
      <c r="K101" s="14">
        <f>IF($D101="",".","."&amp;$D101&amp;".")</f>
        <v/>
      </c>
    </row>
    <row r="102">
      <c r="A102" s="21" t="inlineStr">
        <is>
          <t>rnet</t>
        </is>
      </c>
      <c r="B102" s="21" t="inlineStr">
        <is>
          <t>Net revenue from existing taxes and subsidies</t>
        </is>
      </c>
      <c r="C102" s="21" t="inlineStr">
        <is>
          <t>USD m real</t>
        </is>
      </c>
      <c r="D102" s="21" t="inlineStr"/>
      <c r="E102" s="21" t="inlineStr">
        <is>
          <t>rtx - rsub</t>
        </is>
      </c>
      <c r="F102" s="14" t="inlineStr">
        <is>
          <t>new</t>
        </is>
      </c>
      <c r="K102" s="14">
        <f>IF($D102="",".","."&amp;$D102&amp;".")</f>
        <v/>
      </c>
    </row>
    <row r="103">
      <c r="A103" s="21" t="inlineStr">
        <is>
          <t>rtot</t>
        </is>
      </c>
      <c r="B103" s="21" t="inlineStr">
        <is>
          <t>Total revenue (net existing + new policies)</t>
        </is>
      </c>
      <c r="C103" s="21" t="inlineStr">
        <is>
          <t>USD m real</t>
        </is>
      </c>
      <c r="D103" s="21" t="inlineStr"/>
      <c r="E103" s="21" t="inlineStr">
        <is>
          <t>rnet + rnew</t>
        </is>
      </c>
      <c r="F103" s="14" t="inlineStr">
        <is>
          <t>new</t>
        </is>
      </c>
      <c r="K103" s="14">
        <f>IF($D103="",".","."&amp;$D103&amp;".")</f>
        <v/>
      </c>
    </row>
    <row r="104">
      <c r="A104" s="21" t="inlineStr">
        <is>
          <t>rtot.ref</t>
        </is>
      </c>
      <c r="B104" s="21" t="inlineStr">
        <is>
          <t>Total revenue, scenario 1 (same year)</t>
        </is>
      </c>
      <c r="C104" s="21" t="inlineStr">
        <is>
          <t>USD m real</t>
        </is>
      </c>
      <c r="D104" s="21" t="inlineStr"/>
      <c r="E104" s="21" t="inlineStr">
        <is>
          <t>Lookup</t>
        </is>
      </c>
      <c r="F104" s="14" t="inlineStr">
        <is>
          <t>new</t>
        </is>
      </c>
      <c r="K104" s="14">
        <f>IF($D104="",".","."&amp;$D104&amp;".")</f>
        <v/>
      </c>
    </row>
    <row r="105">
      <c r="A105" s="21" t="inlineStr">
        <is>
          <t>rtot.chg</t>
        </is>
      </c>
      <c r="B105" s="21" t="inlineStr">
        <is>
          <t>Change in total revenue vs scenario 1 (fiscal effect)</t>
        </is>
      </c>
      <c r="C105" s="21" t="inlineStr">
        <is>
          <t>USD m real</t>
        </is>
      </c>
      <c r="D105" s="21" t="inlineStr"/>
      <c r="E105" s="21" t="inlineStr">
        <is>
          <t>rtot - rtot.ref</t>
        </is>
      </c>
      <c r="F105" s="14" t="inlineStr">
        <is>
          <t>new</t>
        </is>
      </c>
      <c r="K105" s="14">
        <f>IF($D105="",".","."&amp;$D105&amp;".")</f>
        <v/>
      </c>
    </row>
    <row r="106">
      <c r="A106" s="21" t="inlineStr">
        <is>
          <t>ener.chk</t>
        </is>
      </c>
      <c r="B106" s="21" t="inlineStr">
        <is>
          <t>Check: totals by subsector and by fuel minus total fuel use (should be 0)</t>
        </is>
      </c>
      <c r="C106" s="21" t="inlineStr">
        <is>
          <t>ktoe</t>
        </is>
      </c>
      <c r="D106" s="21" t="inlineStr"/>
      <c r="E106" s="21" t="inlineStr">
        <is>
          <t>Check</t>
        </is>
      </c>
      <c r="F106" s="14" t="inlineStr">
        <is>
          <t>new</t>
        </is>
      </c>
      <c r="K106" s="14">
        <f>IF($D106="",".","."&amp;$D106&amp;".")</f>
        <v/>
      </c>
    </row>
    <row r="107">
      <c r="A107" s="21" t="inlineStr">
        <is>
          <t>ener.ref</t>
        </is>
      </c>
      <c r="B107" s="21" t="inlineStr">
        <is>
          <t>Fuel use, scenario 1 (same year)</t>
        </is>
      </c>
      <c r="C107" s="21" t="inlineStr">
        <is>
          <t>ktoe</t>
        </is>
      </c>
      <c r="D107" s="21" t="inlineStr">
        <is>
          <t>e</t>
        </is>
      </c>
      <c r="E107" s="21" t="inlineStr">
        <is>
          <t>Lookup</t>
        </is>
      </c>
      <c r="F107" s="14" t="inlineStr">
        <is>
          <t>new</t>
        </is>
      </c>
      <c r="K107" s="14">
        <f>IF($D107="",".","."&amp;$D107&amp;".")</f>
        <v/>
      </c>
    </row>
    <row r="108">
      <c r="A108" s="21" t="inlineStr">
        <is>
          <t>ener.pct</t>
        </is>
      </c>
      <c r="B108" s="21" t="inlineStr">
        <is>
          <t>Change in fuel use vs scenario 1</t>
        </is>
      </c>
      <c r="C108" s="21" t="inlineStr">
        <is>
          <t>%</t>
        </is>
      </c>
      <c r="D108" s="21" t="inlineStr">
        <is>
          <t>e</t>
        </is>
      </c>
      <c r="E108" s="21" t="inlineStr">
        <is>
          <t>Calculation</t>
        </is>
      </c>
      <c r="F108" s="14" t="inlineStr">
        <is>
          <t>new</t>
        </is>
      </c>
      <c r="K108" s="14">
        <f>IF($D108="",".","."&amp;$D108&amp;".")</f>
        <v/>
      </c>
    </row>
    <row r="109">
      <c r="A109" s="21" t="inlineStr">
        <is>
          <t>tcf</t>
        </is>
      </c>
      <c r="B109" s="21" t="inlineStr">
        <is>
          <t>Capex time factor (capital cost relative to its level at factor 1)</t>
        </is>
      </c>
      <c r="C109" s="21" t="inlineStr">
        <is>
          <t>factor</t>
        </is>
      </c>
      <c r="D109" s="21" t="inlineStr"/>
      <c r="E109" s="21" t="inlineStr">
        <is>
          <t>PowerPaths</t>
        </is>
      </c>
      <c r="F109" s="14" t="inlineStr">
        <is>
          <t>legacy Mitigation rows 3038-3046 (A7)</t>
        </is>
      </c>
      <c r="G109" s="14" t="inlineStr">
        <is>
          <t>data key</t>
        </is>
      </c>
      <c r="K109" s="14">
        <f>IF($D109="",".","."&amp;$D109&amp;".")</f>
        <v/>
      </c>
    </row>
    <row r="110">
      <c r="A110" s="21" t="inlineStr">
        <is>
          <t>cbat</t>
        </is>
      </c>
      <c r="B110" s="21" t="inlineStr">
        <is>
          <t>Battery storage capital cost</t>
        </is>
      </c>
      <c r="C110" s="21" t="inlineStr">
        <is>
          <t>$/kWh storage</t>
        </is>
      </c>
      <c r="D110" s="21" t="inlineStr"/>
      <c r="E110" s="21" t="inlineStr">
        <is>
          <t>PowerPaths</t>
        </is>
      </c>
      <c r="F110" s="14" t="inlineStr">
        <is>
          <t>legacy row 3887 (J2)</t>
        </is>
      </c>
      <c r="G110" s="14" t="inlineStr">
        <is>
          <t>data key</t>
        </is>
      </c>
      <c r="K110" s="14">
        <f>IF($D110="",".","."&amp;$D110&amp;".")</f>
        <v/>
      </c>
    </row>
    <row r="111">
      <c r="A111" s="21" t="inlineStr">
        <is>
          <t>cint</t>
        </is>
      </c>
      <c r="B111" s="21" t="inlineStr">
        <is>
          <t>Battery interface capital cost</t>
        </is>
      </c>
      <c r="C111" s="21" t="inlineStr">
        <is>
          <t>$/kW</t>
        </is>
      </c>
      <c r="D111" s="21" t="inlineStr"/>
      <c r="E111" s="21" t="inlineStr">
        <is>
          <t>PowerPaths</t>
        </is>
      </c>
      <c r="F111" s="14" t="inlineStr">
        <is>
          <t>legacy row 3888 (J2)</t>
        </is>
      </c>
      <c r="G111" s="14" t="inlineStr">
        <is>
          <t>data key</t>
        </is>
      </c>
      <c r="K111" s="14">
        <f>IF($D111="",".","."&amp;$D111&amp;".")</f>
        <v/>
      </c>
    </row>
    <row r="112">
      <c r="A112" s="21" t="inlineStr">
        <is>
          <t>obat</t>
        </is>
      </c>
      <c r="B112" s="21" t="inlineStr">
        <is>
          <t>Battery storage operating cost</t>
        </is>
      </c>
      <c r="C112" s="21" t="inlineStr">
        <is>
          <t>$/kWh storage/yr</t>
        </is>
      </c>
      <c r="D112" s="21" t="inlineStr"/>
      <c r="E112" s="21" t="inlineStr">
        <is>
          <t>PowerPaths</t>
        </is>
      </c>
      <c r="F112" s="14" t="inlineStr">
        <is>
          <t>legacy row 3891 (J2)</t>
        </is>
      </c>
      <c r="G112" s="14" t="inlineStr">
        <is>
          <t>data key</t>
        </is>
      </c>
      <c r="K112" s="14">
        <f>IF($D112="",".","."&amp;$D112&amp;".")</f>
        <v/>
      </c>
    </row>
    <row r="113">
      <c r="A113" s="21" t="inlineStr">
        <is>
          <t>cel</t>
        </is>
      </c>
      <c r="B113" s="21" t="inlineStr">
        <is>
          <t>Long-term storage cost per marginal unit (electrolyser and storage capital, fixed and variable opex)</t>
        </is>
      </c>
      <c r="C113" s="21" t="inlineStr">
        <is>
          <t>$/kWh</t>
        </is>
      </c>
      <c r="D113" s="21" t="inlineStr"/>
      <c r="E113" s="21" t="inlineStr">
        <is>
          <t>PowerPaths</t>
        </is>
      </c>
      <c r="F113" s="14" t="inlineStr">
        <is>
          <t>legacy rows 3900-3902 (J2)</t>
        </is>
      </c>
      <c r="G113" s="14" t="inlineStr">
        <is>
          <t>data key</t>
        </is>
      </c>
      <c r="K113" s="14">
        <f>IF($D113="",".","."&amp;$D113&amp;".")</f>
        <v/>
      </c>
    </row>
    <row r="114">
      <c r="A114" s="21" t="inlineStr">
        <is>
          <t>incf</t>
        </is>
      </c>
      <c r="B114" s="21" t="inlineStr">
        <is>
          <t>Income-dependent factor on the GDP elasticities of power demand</t>
        </is>
      </c>
      <c r="C114" s="21" t="inlineStr">
        <is>
          <t>factor</t>
        </is>
      </c>
      <c r="D114" s="21" t="inlineStr"/>
      <c r="E114" s="21" t="inlineStr">
        <is>
          <t>PowerPaths</t>
        </is>
      </c>
      <c r="F114" s="14" t="inlineStr">
        <is>
          <t>legacy row 2433 (macro block)</t>
        </is>
      </c>
      <c r="G114" s="14" t="inlineStr">
        <is>
          <t>data key</t>
        </is>
      </c>
      <c r="K114" s="14">
        <f>IF($D114="",".","."&amp;$D114&amp;".")</f>
        <v/>
      </c>
    </row>
    <row r="115">
      <c r="A115" s="21" t="inlineStr">
        <is>
          <t>shock</t>
        </is>
      </c>
      <c r="B115" s="21" t="inlineStr">
        <is>
          <t>Exogenous shock on energy demand (legacy calibration 2023-2024; used if Settings C19 = 1)</t>
        </is>
      </c>
      <c r="C115" s="21" t="inlineStr">
        <is>
          <t>share</t>
        </is>
      </c>
      <c r="D115" s="21" t="inlineStr"/>
      <c r="E115" s="21" t="inlineStr">
        <is>
          <t>PowerPaths</t>
        </is>
      </c>
      <c r="F115" s="14" t="inlineStr">
        <is>
          <t>legacy row 2439</t>
        </is>
      </c>
      <c r="G115" s="14" t="inlineStr">
        <is>
          <t>data key</t>
        </is>
      </c>
      <c r="K115" s="14">
        <f>IF($D115="",".","."&amp;$D115&amp;".")</f>
        <v/>
      </c>
    </row>
    <row r="116">
      <c r="A116" s="21" t="inlineStr">
        <is>
          <t>cax</t>
        </is>
      </c>
      <c r="B116" s="21" t="inlineStr">
        <is>
          <t>Capital cost of new plants</t>
        </is>
      </c>
      <c r="C116" s="21" t="inlineStr">
        <is>
          <t>$/kW real</t>
        </is>
      </c>
      <c r="D116" s="21" t="inlineStr"/>
      <c r="E116" s="21" t="inlineStr">
        <is>
          <t>cax0 x capex time factor</t>
        </is>
      </c>
      <c r="F116" s="14" t="inlineStr">
        <is>
          <t>legacy rows 3099-3107 (A13)</t>
        </is>
      </c>
      <c r="G116" s="14" t="inlineStr">
        <is>
          <t>cax0 (factor 1)</t>
        </is>
      </c>
      <c r="K116" s="14">
        <f>IF($D116="",".","."&amp;$D116&amp;".")</f>
        <v/>
      </c>
    </row>
    <row r="117">
      <c r="A117" s="21" t="inlineStr">
        <is>
          <t>caxav</t>
        </is>
      </c>
      <c r="B117" s="21" t="inlineStr">
        <is>
          <t>Weighted average capital cost of the stock (vintages)</t>
        </is>
      </c>
      <c r="C117" s="21" t="inlineStr">
        <is>
          <t>$/kW real</t>
        </is>
      </c>
      <c r="D117" s="21" t="inlineStr"/>
      <c r="E117" s="21" t="inlineStr">
        <is>
          <t>Base year cax; then caxav(t-1) x (1 - phi(t-1)) + cax(t-1) x phi(t-1)</t>
        </is>
      </c>
      <c r="F117" s="14" t="inlineStr">
        <is>
          <t>legacy rows 3181-3189 (B2)</t>
        </is>
      </c>
      <c r="K117" s="14">
        <f>IF($D117="",".","."&amp;$D117&amp;".")</f>
        <v/>
      </c>
    </row>
    <row r="118">
      <c r="A118" s="21" t="inlineStr">
        <is>
          <t>stoav</t>
        </is>
      </c>
      <c r="B118" s="21" t="inlineStr">
        <is>
          <t>Weighted average storage cost of the stock (vintages)</t>
        </is>
      </c>
      <c r="C118" s="21" t="inlineStr">
        <is>
          <t>$/kWh</t>
        </is>
      </c>
      <c r="D118" s="21" t="inlineStr"/>
      <c r="E118" s="21" t="inlineStr">
        <is>
          <t>Base year msc x VRE flag; then stoav(t-1) x (1 - phi(t-1)) + msc(t) x VRE flag x phi(t-1)</t>
        </is>
      </c>
      <c r="F118" s="14" t="inlineStr">
        <is>
          <t>legacy rows 3225-3233 (B6)</t>
        </is>
      </c>
      <c r="G118" s="14" t="inlineStr">
        <is>
          <t>VRE flag</t>
        </is>
      </c>
      <c r="K118" s="14">
        <f>IF($D118="",".","."&amp;$D118&amp;".")</f>
        <v/>
      </c>
    </row>
    <row r="119">
      <c r="A119" s="21" t="inlineStr">
        <is>
          <t>fix</t>
        </is>
      </c>
      <c r="B119" s="21" t="inlineStr">
        <is>
          <t>Amortised fixed cost of the existing stock (capital, interest, decommissioning, storage, fixed O&amp;M)</t>
        </is>
      </c>
      <c r="C119" s="21" t="inlineStr">
        <is>
          <t>$/kWh</t>
        </is>
      </c>
      <c r="D119" s="21" t="inlineStr"/>
      <c r="E119" s="21" t="inlineStr">
        <is>
          <t>caxav x (1/N + wacc/2)/(cf x 8,760) + decommissioning/N/(cf x 8,760) + fixed O&amp;M + stoav</t>
        </is>
      </c>
      <c r="F119" s="14" t="inlineStr">
        <is>
          <t>legacy rows 3247-3255 (B8 = B3 + B4 + B5 + B6 + B7)</t>
        </is>
      </c>
      <c r="G119" s="14" t="inlineStr">
        <is>
          <t>capex factor</t>
        </is>
      </c>
      <c r="H119" s="14" t="inlineStr">
        <is>
          <t>other fixed cost</t>
        </is>
      </c>
      <c r="K119" s="14">
        <f>IF($D119="",".","."&amp;$D119&amp;".")</f>
        <v/>
      </c>
    </row>
    <row r="120">
      <c r="A120" s="21" t="inlineStr">
        <is>
          <t>lfx</t>
        </is>
      </c>
      <c r="B120" s="21" t="inlineStr">
        <is>
          <t>Levelised fixed cost of new plants</t>
        </is>
      </c>
      <c r="C120" s="21" t="inlineStr">
        <is>
          <t>$/kWh</t>
        </is>
      </c>
      <c r="D120" s="21" t="inlineStr"/>
      <c r="E120" s="21" t="inlineStr">
        <is>
          <t>(cax + decommissioning + transmission capex)/(cf x 8,760 x dlf) + fixed O&amp;M + subsidy + msc x VRE flag</t>
        </is>
      </c>
      <c r="F120" s="14" t="inlineStr">
        <is>
          <t>legacy rows 3326-3334 (C7 = C1 + ... + C6)</t>
        </is>
      </c>
      <c r="G120" s="14" t="inlineStr">
        <is>
          <t>capex factor</t>
        </is>
      </c>
      <c r="H120" s="14" t="inlineStr">
        <is>
          <t>other fixed cost</t>
        </is>
      </c>
      <c r="I120" s="14" t="inlineStr">
        <is>
          <t>VRE flag</t>
        </is>
      </c>
      <c r="K120" s="14">
        <f>IF($D120="",".","."&amp;$D120&amp;".")</f>
        <v/>
      </c>
    </row>
    <row r="121">
      <c r="A121" s="21" t="inlineStr">
        <is>
          <t>vbc</t>
        </is>
      </c>
      <c r="B121" s="21" t="inlineStr">
        <is>
          <t>Variable cost before new policies (fuel and variable O&amp;M)</t>
        </is>
      </c>
      <c r="C121" s="21" t="inlineStr">
        <is>
          <t>$/kWh</t>
        </is>
      </c>
      <c r="D121" s="21" t="inlineStr"/>
      <c r="E121" s="21" t="inlineStr">
        <is>
          <t>Variable O&amp;M + fixed fuel cost + rpb of the price fuel (section 2, $/GJ) x 0.0036/efficiency</t>
        </is>
      </c>
      <c r="F121" s="14" t="inlineStr">
        <is>
          <t>legacy rows 3374-3382 (D4; legacy uses a 5-year moving average of fuel prices)</t>
        </is>
      </c>
      <c r="G121" s="14" t="inlineStr">
        <is>
          <t>var. O&amp;M + fixed fuel</t>
        </is>
      </c>
      <c r="H121" s="14" t="inlineStr">
        <is>
          <t>price position</t>
        </is>
      </c>
      <c r="I121" s="14" t="inlineStr">
        <is>
          <t>GJ per kWh</t>
        </is>
      </c>
      <c r="K121" s="14">
        <f>IF($D121="",".","."&amp;$D121&amp;".")</f>
        <v/>
      </c>
    </row>
    <row r="122">
      <c r="A122" s="21" t="inlineStr">
        <is>
          <t>ccp</t>
        </is>
      </c>
      <c r="B122" s="21" t="inlineStr">
        <is>
          <t>New policy cost per kWh generated (carbon tax, ETS, fuel price reform)</t>
        </is>
      </c>
      <c r="C122" s="21" t="inlineStr">
        <is>
          <t>$/kWh</t>
        </is>
      </c>
      <c r="D122" s="21" t="inlineStr"/>
      <c r="E122" s="21" t="inlineStr">
        <is>
          <t>tCO2/kWh x (carbon tax rate of power x fuel coverage + ETS cost rate of power; section 1 ctr, etr) + fuel price reform x 0.0036/efficiency/GJ per unit</t>
        </is>
      </c>
      <c r="F122" s="14" t="inlineStr">
        <is>
          <t>legacy rows 3385-3393 (D5)</t>
        </is>
      </c>
      <c r="G122" s="14" t="inlineStr">
        <is>
          <t>tCO2/kWh</t>
        </is>
      </c>
      <c r="H122" s="14" t="inlineStr">
        <is>
          <t>fuel position</t>
        </is>
      </c>
      <c r="I122" s="14" t="inlineStr">
        <is>
          <t>price-fuel position</t>
        </is>
      </c>
      <c r="J122" s="14" t="inlineStr">
        <is>
          <t>kWh factor of reform</t>
        </is>
      </c>
      <c r="K122" s="14">
        <f>IF($D122="",".","."&amp;$D122&amp;".")</f>
        <v/>
      </c>
    </row>
    <row r="123">
      <c r="A123" s="21" t="inlineStr">
        <is>
          <t>shk</t>
        </is>
      </c>
      <c r="B123" s="21" t="inlineStr">
        <is>
          <t>Shadow price per kWh generated (power feebates, ETS output-based part)</t>
        </is>
      </c>
      <c r="C123" s="21" t="inlineStr">
        <is>
          <t>$/kWh</t>
        </is>
      </c>
      <c r="D123" s="21" t="inlineStr"/>
      <c r="E123" s="21" t="inlineStr">
        <is>
          <t>shadow price of power (shpx, section 1: feebate rate x share impacting efficiency + ETS tax-equivalent price x ETS coverage x OBR share) x tCO2/kWh</t>
        </is>
      </c>
      <c r="F123" s="14" t="inlineStr">
        <is>
          <t>legacy rows 3398-3406 (D6)</t>
        </is>
      </c>
      <c r="G123" s="14" t="inlineStr">
        <is>
          <t>tCO2/kWh</t>
        </is>
      </c>
      <c r="H123" s="14" t="inlineStr">
        <is>
          <t>base-year generation share (rebate)</t>
        </is>
      </c>
      <c r="K123" s="14">
        <f>IF($D123="",".","."&amp;$D123&amp;".")</f>
        <v/>
      </c>
    </row>
    <row r="124">
      <c r="A124" s="21" t="inlineStr">
        <is>
          <t>reb</t>
        </is>
      </c>
      <c r="B124" s="21" t="inlineStr">
        <is>
          <t>Feebate rebate per kWh generated (fixed base-year shares; from the second year)</t>
        </is>
      </c>
      <c r="C124" s="21" t="inlineStr">
        <is>
          <t>$/kWh</t>
        </is>
      </c>
      <c r="D124" s="21" t="inlineStr"/>
      <c r="E124" s="21" t="inlineStr">
        <is>
          <t>-SUMPRODUCT(shk, base-year generation shares)</t>
        </is>
      </c>
      <c r="F124" s="14" t="inlineStr">
        <is>
          <t>legacy rows 3407-3409 (fixed: per kWh generated, legacy per kWh consumed)</t>
        </is>
      </c>
      <c r="K124" s="14">
        <f>IF($D124="",".","."&amp;$D124&amp;".")</f>
        <v/>
      </c>
    </row>
    <row r="125">
      <c r="A125" s="21" t="inlineStr">
        <is>
          <t>tvc</t>
        </is>
      </c>
      <c r="B125" s="21" t="inlineStr">
        <is>
          <t>Total variable cost (dispatch; levelised for investment)</t>
        </is>
      </c>
      <c r="C125" s="21" t="inlineStr">
        <is>
          <t>$/kWh</t>
        </is>
      </c>
      <c r="D125" s="21" t="inlineStr"/>
      <c r="E125" s="21" t="inlineStr">
        <is>
          <t>vbc + ccp + shk + reb</t>
        </is>
      </c>
      <c r="F125" s="14" t="inlineStr">
        <is>
          <t>legacy rows 3423-3431 (D7)</t>
        </is>
      </c>
      <c r="K125" s="14">
        <f>IF($D125="",".","."&amp;$D125&amp;".")</f>
        <v/>
      </c>
    </row>
    <row r="126">
      <c r="A126" s="21" t="inlineStr">
        <is>
          <t>dsum</t>
        </is>
      </c>
      <c r="B126" s="21" t="inlineStr">
        <is>
          <t>Sum of discount factors from the year to the end of the horizon</t>
        </is>
      </c>
      <c r="C126" s="21" t="inlineStr">
        <is>
          <t>years</t>
        </is>
      </c>
      <c r="D126" s="21" t="inlineStr"/>
      <c r="E126" s="21" t="inlineStr">
        <is>
          <t>(1 + wacc)^(base year - year) + next year (blank after the last year)</t>
        </is>
      </c>
      <c r="F126" s="14" t="inlineStr">
        <is>
          <t>legacy A5 discount factors (row 3012)</t>
        </is>
      </c>
      <c r="G126" s="14" t="inlineStr">
        <is>
          <t>WACC</t>
        </is>
      </c>
      <c r="K126" s="14">
        <f>IF($D126="",".","."&amp;$D126&amp;".")</f>
        <v/>
      </c>
    </row>
    <row r="127">
      <c r="A127" s="21" t="inlineStr">
        <is>
          <t>lvc</t>
        </is>
      </c>
      <c r="B127" s="21" t="inlineStr">
        <is>
          <t>Levelised variable cost: discounted average of tvc from the year to the end of the horizon</t>
        </is>
      </c>
      <c r="C127" s="21" t="inlineStr">
        <is>
          <t>$/kWh</t>
        </is>
      </c>
      <c r="D127" s="21" t="inlineStr"/>
      <c r="E127" s="21" t="inlineStr">
        <is>
          <t>(df x tvc + (dsum - df) x lvc of next year) / dsum</t>
        </is>
      </c>
      <c r="F127" s="14" t="inlineStr">
        <is>
          <t>legacy rows 3439-3447 (D9; capacity factors constant)</t>
        </is>
      </c>
      <c r="G127" s="14" t="inlineStr">
        <is>
          <t>WACC</t>
        </is>
      </c>
      <c r="K127" s="14">
        <f>IF($D127="",".","."&amp;$D127&amp;".")</f>
        <v/>
      </c>
    </row>
    <row r="128">
      <c r="A128" s="21" t="inlineStr">
        <is>
          <t>gnc</t>
        </is>
      </c>
      <c r="B128" s="21" t="inlineStr">
        <is>
          <t>Generation cost before new policies (cost recovery)</t>
        </is>
      </c>
      <c r="C128" s="21" t="inlineStr">
        <is>
          <t>$/kWh</t>
        </is>
      </c>
      <c r="D128" s="21" t="inlineStr"/>
      <c r="E128" s="21" t="inlineStr">
        <is>
          <t>fix + vbc</t>
        </is>
      </c>
      <c r="F128" s="14" t="inlineStr">
        <is>
          <t>legacy rows 3486-3494 (E3)</t>
        </is>
      </c>
      <c r="K128" s="14">
        <f>IF($D128="",".","."&amp;$D128&amp;".")</f>
        <v/>
      </c>
    </row>
    <row r="129">
      <c r="A129" s="21" t="inlineStr">
        <is>
          <t>gncav</t>
        </is>
      </c>
      <c r="B129" s="21" t="inlineStr">
        <is>
          <t>Average generation cost (weighted by generation shares)</t>
        </is>
      </c>
      <c r="C129" s="21" t="inlineStr">
        <is>
          <t>$/kWh</t>
        </is>
      </c>
      <c r="D129" s="21" t="inlineStr"/>
      <c r="E129" s="21" t="inlineStr">
        <is>
          <t>SUMPRODUCT(shr, gnc)</t>
        </is>
      </c>
      <c r="F129" s="14" t="inlineStr">
        <is>
          <t>legacy row 3495 (E3 weighted average)</t>
        </is>
      </c>
      <c r="G129" s="14" t="inlineStr">
        <is>
          <t>factor</t>
        </is>
      </c>
      <c r="K129" s="14">
        <f>IF($D129="",".","."&amp;$D129&amp;".")</f>
        <v/>
      </c>
    </row>
    <row r="130">
      <c r="A130" s="21" t="inlineStr">
        <is>
          <t>ccpav</t>
        </is>
      </c>
      <c r="B130" s="21" t="inlineStr">
        <is>
          <t>Average new policy cost per kWh consumed</t>
        </is>
      </c>
      <c r="C130" s="21" t="inlineStr">
        <is>
          <t>$/kWh</t>
        </is>
      </c>
      <c r="D130" s="21" t="inlineStr"/>
      <c r="E130" s="21" t="inlineStr">
        <is>
          <t>SUMPRODUCT(shr, ccp) x generation / consumption</t>
        </is>
      </c>
      <c r="F130" s="14" t="inlineStr">
        <is>
          <t>legacy row 3395 (D5 per kWh consumed)</t>
        </is>
      </c>
      <c r="G130" s="14" t="inlineStr">
        <is>
          <t>generation / consumption</t>
        </is>
      </c>
      <c r="K130" s="14">
        <f>IF($D130="",".","."&amp;$D130&amp;".")</f>
        <v/>
      </c>
    </row>
    <row r="131">
      <c r="A131" s="21" t="inlineStr">
        <is>
          <t>tic</t>
        </is>
      </c>
      <c r="B131" s="21" t="inlineStr">
        <is>
          <t>Levelised investment cost (levelised fixed + levelised variable)</t>
        </is>
      </c>
      <c r="C131" s="21" t="inlineStr">
        <is>
          <t>$/kWh</t>
        </is>
      </c>
      <c r="D131" s="21" t="inlineStr"/>
      <c r="E131" s="21" t="inlineStr">
        <is>
          <t>MAX(lfx + lvc, minimum)</t>
        </is>
      </c>
      <c r="F131" s="14" t="inlineStr">
        <is>
          <t>legacy rows 3463-3471 (E1) = L1</t>
        </is>
      </c>
      <c r="G131" s="14" t="inlineStr">
        <is>
          <t>minimum cost</t>
        </is>
      </c>
      <c r="K131" s="14">
        <f>IF($D131="",".","."&amp;$D131&amp;".")</f>
        <v/>
      </c>
    </row>
    <row r="132">
      <c r="A132" s="21" t="inlineStr">
        <is>
          <t>cons</t>
        </is>
      </c>
      <c r="B132" s="21" t="inlineStr">
        <is>
          <t>Electricity consumption by price group</t>
        </is>
      </c>
      <c r="C132" s="21" t="inlineStr">
        <is>
          <t>GWh</t>
        </is>
      </c>
      <c r="D132" s="21" t="inlineStr"/>
      <c r="E132" s="21" t="inlineStr">
        <is>
          <t>residential: residential demand; industry: total minus residential; x GWh per ktoe</t>
        </is>
      </c>
      <c r="F132" s="14" t="inlineStr">
        <is>
          <t>legacy rows 3621, 3650 (G1, G2)</t>
        </is>
      </c>
      <c r="G132" s="14" t="inlineStr">
        <is>
          <t>weight on total</t>
        </is>
      </c>
      <c r="H132" s="14" t="inlineStr">
        <is>
          <t>weight on residential</t>
        </is>
      </c>
      <c r="I132" s="14" t="inlineStr">
        <is>
          <t>GWh per ktoe</t>
        </is>
      </c>
      <c r="K132" s="14">
        <f>IF($D132="",".","."&amp;$D132&amp;".")</f>
        <v/>
      </c>
    </row>
    <row r="133">
      <c r="A133" s="21" t="inlineStr">
        <is>
          <t>sc</t>
        </is>
      </c>
      <c r="B133" s="21" t="inlineStr">
        <is>
          <t>Supply cost of electricity (average generation cost of the previous year + transmission and distribution)</t>
        </is>
      </c>
      <c r="C133" s="21" t="inlineStr">
        <is>
          <t>$/kWh</t>
        </is>
      </c>
      <c r="D133" s="21" t="inlineStr"/>
      <c r="E133" s="21" t="inlineStr">
        <is>
          <t>gncav(t-1) + T&amp;D add-on; base year gncav(t) + T&amp;D</t>
        </is>
      </c>
      <c r="F133" s="14" t="inlineStr">
        <is>
          <t>legacy rows 3600, 3629</t>
        </is>
      </c>
      <c r="G133" s="14" t="inlineStr">
        <is>
          <t>T&amp;D add-on</t>
        </is>
      </c>
      <c r="K133" s="14">
        <f>IF($D133="",".","."&amp;$D133&amp;".")</f>
        <v/>
      </c>
    </row>
    <row r="134">
      <c r="A134" s="21" t="inlineStr">
        <is>
          <t>rppre</t>
        </is>
      </c>
      <c r="B134" s="21" t="inlineStr">
        <is>
          <t>Electricity price before new policies (incl. VAT)</t>
        </is>
      </c>
      <c r="C134" s="21" t="inlineStr">
        <is>
          <t>$/kWh real</t>
        </is>
      </c>
      <c r="D134" s="21" t="inlineStr"/>
      <c r="E134" s="21" t="inlineStr">
        <is>
          <t>Data up to the last historical year (x CPI index), then rppre(t-1) + pass-through x (sc - sc(t-1)) x (1 + VAT)</t>
        </is>
      </c>
      <c r="F134" s="14" t="inlineStr">
        <is>
          <t>legacy rows 3613, 3642 (telescoped: held components cancel)</t>
        </is>
      </c>
      <c r="G134" s="14" t="inlineStr">
        <is>
          <t>pass-through</t>
        </is>
      </c>
      <c r="H134" s="14" t="inlineStr">
        <is>
          <t>user-group position</t>
        </is>
      </c>
      <c r="I134" s="14" t="inlineStr">
        <is>
          <t>VAT rate</t>
        </is>
      </c>
      <c r="K134" s="14">
        <f>IF($D134="",".","."&amp;$D134&amp;".")</f>
        <v/>
      </c>
    </row>
    <row r="135">
      <c r="A135" s="21" t="inlineStr">
        <is>
          <t>rp</t>
        </is>
      </c>
      <c r="B135" s="21" t="inlineStr">
        <is>
          <t>End-user electricity price</t>
        </is>
      </c>
      <c r="C135" s="21" t="inlineStr">
        <is>
          <t>$/kWh real</t>
        </is>
      </c>
      <c r="D135" s="21" t="inlineStr"/>
      <c r="E135" s="21" t="inlineStr">
        <is>
          <t>rppre + ccpav x pass-through x (1 + VAT) (rebate and power excise 0)</t>
        </is>
      </c>
      <c r="F135" s="14" t="inlineStr">
        <is>
          <t>legacy rows 3614, 3617, 3646</t>
        </is>
      </c>
      <c r="G135" s="14" t="inlineStr">
        <is>
          <t>pass-through</t>
        </is>
      </c>
      <c r="H135" s="14" t="inlineStr">
        <is>
          <t>VAT rate</t>
        </is>
      </c>
      <c r="K135" s="14">
        <f>IF($D135="",".","."&amp;$D135&amp;".")</f>
        <v/>
      </c>
    </row>
    <row r="136">
      <c r="A136" s="21" t="inlineStr">
        <is>
          <t>sgap</t>
        </is>
      </c>
      <c r="B136" s="21" t="inlineStr">
        <is>
          <t>Subsidy gap: supply cost minus price before VAT (positive = price below cost)</t>
        </is>
      </c>
      <c r="C136" s="21" t="inlineStr">
        <is>
          <t>$/kWh</t>
        </is>
      </c>
      <c r="D136" s="21" t="inlineStr"/>
      <c r="E136" s="21" t="inlineStr">
        <is>
          <t>sc - rppre / (1 + VAT rate)</t>
        </is>
      </c>
      <c r="F136" s="14" t="inlineStr">
        <is>
          <t>new (legacy producer-subsidy and over/under-estimate rows)</t>
        </is>
      </c>
      <c r="G136" s="14" t="inlineStr">
        <is>
          <t>VAT rate</t>
        </is>
      </c>
      <c r="K136" s="14">
        <f>IF($D136="",".","."&amp;$D136&amp;".")</f>
        <v/>
      </c>
    </row>
    <row r="137">
      <c r="A137" s="21" t="inlineStr">
        <is>
          <t>rvat</t>
        </is>
      </c>
      <c r="B137" s="21" t="inlineStr">
        <is>
          <t>VAT revenue from electricity</t>
        </is>
      </c>
      <c r="C137" s="21" t="inlineStr">
        <is>
          <t>USD m real</t>
        </is>
      </c>
      <c r="D137" s="21" t="inlineStr"/>
      <c r="E137" s="21" t="inlineStr">
        <is>
          <t>rppre x VAT/(1 + VAT) x consumption</t>
        </is>
      </c>
      <c r="F137" s="14" t="inlineStr">
        <is>
          <t>new</t>
        </is>
      </c>
      <c r="G137" s="14" t="inlineStr">
        <is>
          <t>VAT share of price</t>
        </is>
      </c>
      <c r="K137" s="14">
        <f>IF($D137="",".","."&amp;$D137&amp;".")</f>
        <v/>
      </c>
    </row>
    <row r="138">
      <c r="A138" s="21" t="inlineStr">
        <is>
          <t>rcarb</t>
        </is>
      </c>
      <c r="B138" s="21" t="inlineStr">
        <is>
          <t>New-policy revenue from power (carbon tax, ETS at the tax-equivalent price, fuel price reform)</t>
        </is>
      </c>
      <c r="C138" s="21" t="inlineStr">
        <is>
          <t>USD m real</t>
        </is>
      </c>
      <c r="D138" s="21" t="inlineStr"/>
      <c r="E138" s="21" t="inlineStr">
        <is>
          <t>ccpav x consumption</t>
        </is>
      </c>
      <c r="F138" s="14" t="inlineStr">
        <is>
          <t>legacy power carbon revenue</t>
        </is>
      </c>
      <c r="G138" s="14" t="inlineStr">
        <is>
          <t>factor</t>
        </is>
      </c>
      <c r="K138" s="14">
        <f>IF($D138="",".","."&amp;$D138&amp;".")</f>
        <v/>
      </c>
    </row>
    <row r="139">
      <c r="A139" s="21" t="inlineStr">
        <is>
          <t>rgap</t>
        </is>
      </c>
      <c r="B139" s="21" t="inlineStr">
        <is>
          <t>Fiscal cost of the electricity subsidy gap</t>
        </is>
      </c>
      <c r="C139" s="21" t="inlineStr">
        <is>
          <t>USD m real</t>
        </is>
      </c>
      <c r="D139" s="21" t="inlineStr"/>
      <c r="E139" s="21" t="inlineStr">
        <is>
          <t>sgap x consumption</t>
        </is>
      </c>
      <c r="F139" s="14" t="inlineStr">
        <is>
          <t>new</t>
        </is>
      </c>
      <c r="G139" s="14" t="inlineStr">
        <is>
          <t>factor</t>
        </is>
      </c>
      <c r="K139" s="14">
        <f>IF($D139="",".","."&amp;$D139&amp;".")</f>
        <v/>
      </c>
    </row>
    <row r="140">
      <c r="A140" s="21" t="inlineStr">
        <is>
          <t>pdem</t>
        </is>
      </c>
      <c r="B140" s="21" t="inlineStr">
        <is>
          <t>Electricity price of the previous year used by demand (by demand group)</t>
        </is>
      </c>
      <c r="C140" s="21" t="inlineStr">
        <is>
          <t>$/kWh real</t>
        </is>
      </c>
      <c r="D140" s="21" t="inlineStr"/>
      <c r="E140" s="21" t="inlineStr">
        <is>
          <t>weight x residential price(t-1) + (1 - weight) x industrial price(t-1); base year: 2021 prices</t>
        </is>
      </c>
      <c r="F140" s="14" t="inlineStr">
        <is>
          <t>legacy rows 3687-3689 (deliberately lagged)</t>
        </is>
      </c>
      <c r="G140" s="14" t="inlineStr">
        <is>
          <t>weight on the residential price</t>
        </is>
      </c>
      <c r="H140" s="14" t="inlineStr">
        <is>
          <t>2021 price</t>
        </is>
      </c>
      <c r="K140" s="14">
        <f>IF($D140="",".","."&amp;$D140&amp;".")</f>
        <v/>
      </c>
    </row>
    <row r="141">
      <c r="A141" s="21" t="inlineStr">
        <is>
          <t>mult</t>
        </is>
      </c>
      <c r="B141" s="21" t="inlineStr">
        <is>
          <t>Growth multiple of electricity demand (efficiency, GDP, price; demand shock if switched on)</t>
        </is>
      </c>
      <c r="C141" s="21" t="inlineStr">
        <is>
          <t>factor</t>
        </is>
      </c>
      <c r="D141" s="21" t="inlineStr"/>
      <c r="E141" s="21" t="inlineStr">
        <is>
          <t>efficiency multiple x (1 + GDP growth)^(eps_Y x income factor) x (p/p(t-1))^(total price elasticity) x (1 + shock x switch)</t>
        </is>
      </c>
      <c r="F141" s="14" t="inlineStr">
        <is>
          <t>legacy rows 3691-3713 (fixed: efficiency exponent, income factor)</t>
        </is>
      </c>
      <c r="G141" s="14" t="inlineStr">
        <is>
          <t>efficiency multiple</t>
        </is>
      </c>
      <c r="H141" s="14" t="inlineStr">
        <is>
          <t>eps_Y</t>
        </is>
      </c>
      <c r="I141" s="14" t="inlineStr">
        <is>
          <t>total price elasticity</t>
        </is>
      </c>
      <c r="K141" s="14">
        <f>IF($D141="",".","."&amp;$D141&amp;".")</f>
        <v/>
      </c>
    </row>
    <row r="142">
      <c r="A142" s="21" t="inlineStr">
        <is>
          <t>dem</t>
        </is>
      </c>
      <c r="B142" s="21" t="inlineStr">
        <is>
          <t>Electricity demand</t>
        </is>
      </c>
      <c r="C142" s="21" t="inlineStr">
        <is>
          <t>ktoe</t>
        </is>
      </c>
      <c r="D142" s="21" t="inlineStr"/>
      <c r="E142" s="21" t="inlineStr">
        <is>
          <t>demand(t-1) x multiple of the demand group</t>
        </is>
      </c>
      <c r="F142" s="14" t="inlineStr">
        <is>
          <t>legacy rows 3725-3739 (H3; fixed: services keep the services multiple)</t>
        </is>
      </c>
      <c r="G142" s="14" t="inlineStr">
        <is>
          <t>demand-group position</t>
        </is>
      </c>
      <c r="H142" s="14" t="inlineStr">
        <is>
          <t>base-year demand</t>
        </is>
      </c>
      <c r="K142" s="14">
        <f>IF($D142="",".","."&amp;$D142&amp;".")</f>
        <v/>
      </c>
    </row>
    <row r="143">
      <c r="A143" s="21" t="inlineStr">
        <is>
          <t>demg</t>
        </is>
      </c>
      <c r="B143" s="21" t="inlineStr">
        <is>
          <t>Electricity demand by demand group (memo)</t>
        </is>
      </c>
      <c r="C143" s="21" t="inlineStr">
        <is>
          <t>ktoe</t>
        </is>
      </c>
      <c r="D143" s="21" t="inlineStr"/>
      <c r="E143" s="21" t="inlineStr">
        <is>
          <t>Sum over the subsectors of the group</t>
        </is>
      </c>
      <c r="F143" s="14" t="inlineStr">
        <is>
          <t>legacy H3 (groups of H1)</t>
        </is>
      </c>
      <c r="G143" s="14" t="inlineStr">
        <is>
          <t>demand-group position</t>
        </is>
      </c>
      <c r="K143" s="14">
        <f>IF($D143="",".","."&amp;$D143&amp;".")</f>
        <v/>
      </c>
    </row>
    <row r="144">
      <c r="A144" s="21" t="inlineStr">
        <is>
          <t>demtot</t>
        </is>
      </c>
      <c r="B144" s="21" t="inlineStr">
        <is>
          <t>Electricity demand, total</t>
        </is>
      </c>
      <c r="C144" s="21" t="inlineStr">
        <is>
          <t>ktoe</t>
        </is>
      </c>
      <c r="D144" s="21" t="inlineStr"/>
      <c r="E144" s="21" t="inlineStr">
        <is>
          <t>Sum over subsectors</t>
        </is>
      </c>
      <c r="F144" s="14" t="inlineStr">
        <is>
          <t>legacy row 3741</t>
        </is>
      </c>
      <c r="K144" s="14">
        <f>IF($D144="",".","."&amp;$D144&amp;".")</f>
        <v/>
      </c>
    </row>
    <row r="145">
      <c r="A145" s="21" t="inlineStr">
        <is>
          <t>req</t>
        </is>
      </c>
      <c r="B145" s="21" t="inlineStr">
        <is>
          <t>Required generation (incl. net exports, transmission and statistical differences, own use)</t>
        </is>
      </c>
      <c r="C145" s="21" t="inlineStr">
        <is>
          <t>MWy</t>
        </is>
      </c>
      <c r="D145" s="21" t="inlineStr"/>
      <c r="E145" s="21" t="inlineStr">
        <is>
          <t>Base year: actual generation; then total demand x required-generation factor</t>
        </is>
      </c>
      <c r="F145" s="14" t="inlineStr">
        <is>
          <t>legacy rows 3746-3752</t>
        </is>
      </c>
      <c r="G145" s="14" t="inlineStr">
        <is>
          <t>MWy per ktoe of demand</t>
        </is>
      </c>
      <c r="K145" s="14">
        <f>IF($D145="",".","."&amp;$D145&amp;".")</f>
        <v/>
      </c>
    </row>
    <row r="146">
      <c r="A146" s="21" t="inlineStr">
        <is>
          <t>reqcg</t>
        </is>
      </c>
      <c r="B146" s="21" t="inlineStr">
        <is>
          <t>Generation required from coal and gas</t>
        </is>
      </c>
      <c r="C146" s="21" t="inlineStr">
        <is>
          <t>MWy</t>
        </is>
      </c>
      <c r="D146" s="21" t="inlineStr"/>
      <c r="E146" s="21" t="inlineStr">
        <is>
          <t>MAX(required generation - fixed-output generation, 0)</t>
        </is>
      </c>
      <c r="F146" s="14" t="inlineStr">
        <is>
          <t>legacy row 3779</t>
        </is>
      </c>
      <c r="K146" s="14">
        <f>IF($D146="",".","."&amp;$D146&amp;".")</f>
        <v/>
      </c>
    </row>
    <row r="147">
      <c r="A147" s="21" t="inlineStr">
        <is>
          <t>vcmin</t>
        </is>
      </c>
      <c r="B147" s="21" t="inlineStr">
        <is>
          <t>Lowest variable cost of coal and gas</t>
        </is>
      </c>
      <c r="C147" s="21" t="inlineStr">
        <is>
          <t>$/kWh</t>
        </is>
      </c>
      <c r="D147" s="21" t="inlineStr"/>
      <c r="E147" s="21" t="inlineStr">
        <is>
          <t>MAX(MIN over coal and gas of tvc, minimum)</t>
        </is>
      </c>
      <c r="F147" s="14" t="inlineStr">
        <is>
          <t>legacy rows 3790-3793</t>
        </is>
      </c>
      <c r="G147" s="14" t="inlineStr">
        <is>
          <t>minimum cost</t>
        </is>
      </c>
      <c r="K147" s="14">
        <f>IF($D147="",".","."&amp;$D147&amp;".")</f>
        <v/>
      </c>
    </row>
    <row r="148">
      <c r="A148" s="21" t="inlineStr">
        <is>
          <t>rem</t>
        </is>
      </c>
      <c r="B148" s="21" t="inlineStr">
        <is>
          <t>Coal and gas generation left after the minima</t>
        </is>
      </c>
      <c r="C148" s="21" t="inlineStr">
        <is>
          <t>MWy</t>
        </is>
      </c>
      <c r="D148" s="21" t="inlineStr"/>
      <c r="E148" s="21" t="inlineStr">
        <is>
          <t>MAX(reqcg - sum of minima, 0)</t>
        </is>
      </c>
      <c r="F148" s="14" t="inlineStr">
        <is>
          <t>legacy row 3789</t>
        </is>
      </c>
      <c r="K148" s="14">
        <f>IF($D148="",".","."&amp;$D148&amp;".")</f>
        <v/>
      </c>
    </row>
    <row r="149">
      <c r="A149" s="21" t="inlineStr">
        <is>
          <t>gmin</t>
        </is>
      </c>
      <c r="B149" s="21" t="inlineStr">
        <is>
          <t>Minimum generation (coal if gas runs at its maximum, and vice versa)</t>
        </is>
      </c>
      <c r="C149" s="21" t="inlineStr">
        <is>
          <t>MWy</t>
        </is>
      </c>
      <c r="D149" s="21" t="inlineStr"/>
      <c r="E149" s="21" t="inlineStr">
        <is>
          <t>coal/gas flag x MIN(MAX(reqcg - maximum of the other, 0), own maximum)</t>
        </is>
      </c>
      <c r="F149" s="14" t="inlineStr">
        <is>
          <t>legacy rows 3787-3788</t>
        </is>
      </c>
      <c r="G149" s="14" t="inlineStr">
        <is>
          <t>coal/gas flag</t>
        </is>
      </c>
      <c r="H149" s="14" t="inlineStr">
        <is>
          <t>maximum capacity factor</t>
        </is>
      </c>
      <c r="K149" s="14">
        <f>IF($D149="",".","."&amp;$D149&amp;".")</f>
        <v/>
      </c>
    </row>
    <row r="150">
      <c r="A150" s="21" t="inlineStr">
        <is>
          <t>lgd</t>
        </is>
      </c>
      <c r="B150" s="21" t="inlineStr">
        <is>
          <t>Dispatch logit weight (coal and gas)</t>
        </is>
      </c>
      <c r="C150" s="21" t="inlineStr">
        <is>
          <t>weight</t>
        </is>
      </c>
      <c r="D150" s="21" t="inlineStr"/>
      <c r="E150" s="21" t="inlineStr">
        <is>
          <t>flag x EXP(-K x MAX(tvc, minimum) / lowest)</t>
        </is>
      </c>
      <c r="F150" s="14" t="inlineStr">
        <is>
          <t>legacy rows 3795-3796</t>
        </is>
      </c>
      <c r="G150" s="14" t="inlineStr">
        <is>
          <t>coal/gas flag</t>
        </is>
      </c>
      <c r="H150" s="14" t="inlineStr">
        <is>
          <t>K dispatch</t>
        </is>
      </c>
      <c r="I150" s="14" t="inlineStr">
        <is>
          <t>minimum cost</t>
        </is>
      </c>
      <c r="K150" s="14">
        <f>IF($D150="",".","."&amp;$D150&amp;".")</f>
        <v/>
      </c>
    </row>
    <row r="151">
      <c r="A151" s="21" t="inlineStr">
        <is>
          <t>gen</t>
        </is>
      </c>
      <c r="B151" s="21" t="inlineStr">
        <is>
          <t>Generation</t>
        </is>
      </c>
      <c r="C151" s="21" t="inlineStr">
        <is>
          <t>MWy</t>
        </is>
      </c>
      <c r="D151" s="21" t="inlineStr"/>
      <c r="E151" s="21" t="inlineStr">
        <is>
          <t>Base year: data; coal and gas: MIN(maximum, minimum + rem x logit share); others: effective capacity</t>
        </is>
      </c>
      <c r="F151" s="14" t="inlineStr">
        <is>
          <t>legacy rows 3804-3812 (I3; PPAs and scale-down not used)</t>
        </is>
      </c>
      <c r="G151" s="14" t="inlineStr">
        <is>
          <t>coal/gas flag</t>
        </is>
      </c>
      <c r="H151" s="14" t="inlineStr">
        <is>
          <t>maximum capacity factor</t>
        </is>
      </c>
      <c r="I151" s="14" t="inlineStr">
        <is>
          <t>base-year generation</t>
        </is>
      </c>
      <c r="K151" s="14">
        <f>IF($D151="",".","."&amp;$D151&amp;".")</f>
        <v/>
      </c>
    </row>
    <row r="152">
      <c r="A152" s="21" t="inlineStr">
        <is>
          <t>gtot</t>
        </is>
      </c>
      <c r="B152" s="21" t="inlineStr">
        <is>
          <t>Generation, total</t>
        </is>
      </c>
      <c r="C152" s="21" t="inlineStr">
        <is>
          <t>MWy</t>
        </is>
      </c>
      <c r="D152" s="21" t="inlineStr"/>
      <c r="E152" s="21" t="inlineStr">
        <is>
          <t>Sum over types</t>
        </is>
      </c>
      <c r="F152" s="14" t="inlineStr">
        <is>
          <t>legacy row 3813</t>
        </is>
      </c>
      <c r="K152" s="14">
        <f>IF($D152="",".","."&amp;$D152&amp;".")</f>
        <v/>
      </c>
    </row>
    <row r="153">
      <c r="A153" s="21" t="inlineStr">
        <is>
          <t>dgen</t>
        </is>
      </c>
      <c r="B153" s="21" t="inlineStr">
        <is>
          <t>Increase in total generation (0 in the base year)</t>
        </is>
      </c>
      <c r="C153" s="21" t="inlineStr">
        <is>
          <t>MWy</t>
        </is>
      </c>
      <c r="D153" s="21" t="inlineStr"/>
      <c r="E153" s="21" t="inlineStr">
        <is>
          <t>MAX(0, gtot - gtot(t-1))</t>
        </is>
      </c>
      <c r="F153" s="14" t="inlineStr">
        <is>
          <t>legacy row 3972 (used lagged)</t>
        </is>
      </c>
      <c r="K153" s="14">
        <f>IF($D153="",".","."&amp;$D153&amp;".")</f>
        <v/>
      </c>
    </row>
    <row r="154">
      <c r="A154" s="21" t="inlineStr">
        <is>
          <t>shr</t>
        </is>
      </c>
      <c r="B154" s="21" t="inlineStr">
        <is>
          <t>Generation share</t>
        </is>
      </c>
      <c r="C154" s="21" t="inlineStr">
        <is>
          <t>share</t>
        </is>
      </c>
      <c r="D154" s="21" t="inlineStr"/>
      <c r="E154" s="21" t="inlineStr">
        <is>
          <t>gen / gtot</t>
        </is>
      </c>
      <c r="F154" s="14" t="inlineStr">
        <is>
          <t>legacy rows 3840-3848 (I6) = E0</t>
        </is>
      </c>
      <c r="G154" s="14" t="inlineStr">
        <is>
          <t>counts in VRE share</t>
        </is>
      </c>
      <c r="K154" s="14">
        <f>IF($D154="",".","."&amp;$D154&amp;".")</f>
        <v/>
      </c>
    </row>
    <row r="155">
      <c r="A155" s="21" t="inlineStr">
        <is>
          <t>pe</t>
        </is>
      </c>
      <c r="B155" s="21" t="inlineStr">
        <is>
          <t>Fuel use (primary energy) of power generation</t>
        </is>
      </c>
      <c r="C155" s="21" t="inlineStr">
        <is>
          <t>ktoe</t>
        </is>
      </c>
      <c r="D155" s="21" t="inlineStr"/>
      <c r="E155" s="21" t="inlineStr">
        <is>
          <t>gen x 8.76 / GWh per ktoe / efficiency</t>
        </is>
      </c>
      <c r="F155" s="14" t="inlineStr">
        <is>
          <t>legacy rows 3855-3863 (I7)</t>
        </is>
      </c>
      <c r="G155" s="14" t="inlineStr">
        <is>
          <t>ktoe per MWy</t>
        </is>
      </c>
      <c r="K155" s="14">
        <f>IF($D155="",".","."&amp;$D155&amp;".")</f>
        <v/>
      </c>
    </row>
    <row r="156">
      <c r="A156" s="21" t="inlineStr">
        <is>
          <t>vre</t>
        </is>
      </c>
      <c r="B156" s="21" t="inlineStr">
        <is>
          <t>Variable renewable share of generation (wind, solar, other renewables)</t>
        </is>
      </c>
      <c r="C156" s="21" t="inlineStr">
        <is>
          <t>share</t>
        </is>
      </c>
      <c r="D156" s="21" t="inlineStr"/>
      <c r="E156" s="21" t="inlineStr">
        <is>
          <t>SUMPRODUCT(shr, VRE-share flag)</t>
        </is>
      </c>
      <c r="F156" s="14" t="inlineStr">
        <is>
          <t>legacy rows 3851, 3907</t>
        </is>
      </c>
      <c r="G156" s="14" t="inlineStr">
        <is>
          <t>factor</t>
        </is>
      </c>
      <c r="K156" s="14">
        <f>IF($D156="",".","."&amp;$D156&amp;".")</f>
        <v/>
      </c>
    </row>
    <row r="157">
      <c r="A157" s="21" t="inlineStr">
        <is>
          <t>cph</t>
        </is>
      </c>
      <c r="B157" s="21" t="inlineStr">
        <is>
          <t>Short-term storage cost per marginal hour of storage</t>
        </is>
      </c>
      <c r="C157" s="21" t="inlineStr">
        <is>
          <t>$/kWh</t>
        </is>
      </c>
      <c r="D157" s="21" t="inlineStr"/>
      <c r="E157" s="21" t="inlineStr">
        <is>
          <t>(battery capex + interface capex / kWh per kW)/(dlf of renewables x 8,760) + battery opex / 8,760</t>
        </is>
      </c>
      <c r="F157" s="14" t="inlineStr">
        <is>
          <t>legacy row 3905 (J2)</t>
        </is>
      </c>
      <c r="G157" s="14" t="inlineStr">
        <is>
          <t>kWh storage per kW</t>
        </is>
      </c>
      <c r="H157" s="14" t="inlineStr">
        <is>
          <t>dlf of renewables</t>
        </is>
      </c>
      <c r="K157" s="14">
        <f>IF($D157="",".","."&amp;$D157&amp;".")</f>
        <v/>
      </c>
    </row>
    <row r="158">
      <c r="A158" s="21" t="inlineStr">
        <is>
          <t>msc</t>
        </is>
      </c>
      <c r="B158" s="21" t="inlineStr">
        <is>
          <t>Marginal storage cost of variable renewables (wind, solar, other renewables)</t>
        </is>
      </c>
      <c r="C158" s="21" t="inlineStr">
        <is>
          <t>$/kWh</t>
        </is>
      </c>
      <c r="D158" s="21" t="inlineStr"/>
      <c r="E158" s="21" t="inlineStr">
        <is>
          <t>alloc x 18 x vre x cph + 2 x MAX(0, vre - 0.75)/(1 - 0.75)^2 x cel x LT allocation</t>
        </is>
      </c>
      <c r="F158" s="14" t="inlineStr">
        <is>
          <t>legacy rows 3908-3912 (J1; fixed: LT allocation once)</t>
        </is>
      </c>
      <c r="G158" s="14" t="inlineStr">
        <is>
          <t>short-term allocation</t>
        </is>
      </c>
      <c r="H158" s="14" t="inlineStr">
        <is>
          <t>short-term hours factor</t>
        </is>
      </c>
      <c r="I158" s="14" t="inlineStr">
        <is>
          <t>long-term start share</t>
        </is>
      </c>
      <c r="J158" s="14" t="inlineStr">
        <is>
          <t>long-term allocation</t>
        </is>
      </c>
      <c r="K158" s="14">
        <f>IF($D158="",".","."&amp;$D158&amp;".")</f>
        <v/>
      </c>
    </row>
    <row r="159">
      <c r="A159" s="21" t="inlineStr">
        <is>
          <t>cap</t>
        </is>
      </c>
      <c r="B159" s="21" t="inlineStr">
        <is>
          <t>Nameplate capacity</t>
        </is>
      </c>
      <c r="C159" s="21" t="inlineStr">
        <is>
          <t>MW</t>
        </is>
      </c>
      <c r="D159" s="21" t="inlineStr"/>
      <c r="E159" s="21" t="inlineStr">
        <is>
          <t>Base year: data; then cap(t-1) - retirement(t-1) + new nameplate investment(t-1)</t>
        </is>
      </c>
      <c r="F159" s="14" t="inlineStr">
        <is>
          <t>legacy rows 3932-3940 (K1) = L21 of the previous year</t>
        </is>
      </c>
      <c r="G159" s="14" t="inlineStr">
        <is>
          <t>base-year capacity</t>
        </is>
      </c>
      <c r="K159" s="14">
        <f>IF($D159="",".","."&amp;$D159&amp;".")</f>
        <v/>
      </c>
    </row>
    <row r="160">
      <c r="A160" s="21" t="inlineStr">
        <is>
          <t>captot</t>
        </is>
      </c>
      <c r="B160" s="21" t="inlineStr">
        <is>
          <t>Nameplate capacity, total</t>
        </is>
      </c>
      <c r="C160" s="21" t="inlineStr">
        <is>
          <t>MW</t>
        </is>
      </c>
      <c r="D160" s="21" t="inlineStr"/>
      <c r="E160" s="21" t="inlineStr">
        <is>
          <t>Sum over types</t>
        </is>
      </c>
      <c r="F160" s="14" t="inlineStr">
        <is>
          <t>legacy row 3941</t>
        </is>
      </c>
      <c r="K160" s="14">
        <f>IF($D160="",".","."&amp;$D160&amp;".")</f>
        <v/>
      </c>
    </row>
    <row r="161">
      <c r="A161" s="21" t="inlineStr">
        <is>
          <t>pret</t>
        </is>
      </c>
      <c r="B161" s="21" t="inlineStr">
        <is>
          <t>Planned retirement (data; used where the type's switch is Yes)</t>
        </is>
      </c>
      <c r="C161" s="21" t="inlineStr">
        <is>
          <t>MW</t>
        </is>
      </c>
      <c r="D161" s="21" t="inlineStr"/>
      <c r="E161" s="21" t="inlineStr">
        <is>
          <t>PowerPaths pret|&lt;type&gt; (Egypt: no data, 0)</t>
        </is>
      </c>
      <c r="F161" s="14" t="inlineStr">
        <is>
          <t>legacy row 3992 (K5, coal only; data from sheet Power)</t>
        </is>
      </c>
      <c r="G161" s="14" t="inlineStr">
        <is>
          <t>data key</t>
        </is>
      </c>
      <c r="K161" s="14">
        <f>IF($D161="",".","."&amp;$D161&amp;".")</f>
        <v/>
      </c>
    </row>
    <row r="162">
      <c r="A162" s="21" t="inlineStr">
        <is>
          <t>effcap</t>
        </is>
      </c>
      <c r="B162" s="21" t="inlineStr">
        <is>
          <t>Effective capacity (expected generation)</t>
        </is>
      </c>
      <c r="C162" s="21" t="inlineStr">
        <is>
          <t>MW</t>
        </is>
      </c>
      <c r="D162" s="21" t="inlineStr"/>
      <c r="E162" s="21" t="inlineStr">
        <is>
          <t>cap x capacity factor</t>
        </is>
      </c>
      <c r="F162" s="14" t="inlineStr">
        <is>
          <t>legacy rows 3956-3964 (K3)</t>
        </is>
      </c>
      <c r="G162" s="14" t="inlineStr">
        <is>
          <t>capacity factor</t>
        </is>
      </c>
      <c r="K162" s="14">
        <f>IF($D162="",".","."&amp;$D162&amp;".")</f>
        <v/>
      </c>
    </row>
    <row r="163">
      <c r="A163" s="21" t="inlineStr">
        <is>
          <t>ret</t>
        </is>
      </c>
      <c r="B163" s="21" t="inlineStr">
        <is>
          <t>Retirement of nameplate capacity</t>
        </is>
      </c>
      <c r="C163" s="21" t="inlineStr">
        <is>
          <t>MW</t>
        </is>
      </c>
      <c r="D163" s="21" t="inlineStr"/>
      <c r="E163" s="21" t="inlineStr">
        <is>
          <t>MIN(planned retirement if switched on, else cap x retirement rate; + early coal retirement; cap)</t>
        </is>
      </c>
      <c r="F163" s="14" t="inlineStr">
        <is>
          <t>legacy rows 3992-4002 (K5; planned retirement for every type, legacy coal only)</t>
        </is>
      </c>
      <c r="G163" s="14" t="inlineStr">
        <is>
          <t>retirement rate</t>
        </is>
      </c>
      <c r="H163" s="14" t="inlineStr">
        <is>
          <t>early-retirement flag</t>
        </is>
      </c>
      <c r="I163" s="14" t="inlineStr">
        <is>
          <t>planned retirement used (1/0)</t>
        </is>
      </c>
      <c r="K163" s="14">
        <f>IF($D163="",".","."&amp;$D163&amp;".")</f>
        <v/>
      </c>
    </row>
    <row r="164">
      <c r="A164" s="21" t="inlineStr">
        <is>
          <t>reteff</t>
        </is>
      </c>
      <c r="B164" s="21" t="inlineStr">
        <is>
          <t>Retirement of effective capacity</t>
        </is>
      </c>
      <c r="C164" s="21" t="inlineStr">
        <is>
          <t>MW</t>
        </is>
      </c>
      <c r="D164" s="21" t="inlineStr"/>
      <c r="E164" s="21" t="inlineStr">
        <is>
          <t>ret x capacity factor</t>
        </is>
      </c>
      <c r="F164" s="14" t="inlineStr">
        <is>
          <t>legacy rows 4009-4019 (K6; fixed: coal as nameplate)</t>
        </is>
      </c>
      <c r="G164" s="14" t="inlineStr">
        <is>
          <t>capacity factor</t>
        </is>
      </c>
      <c r="K164" s="14">
        <f>IF($D164="",".","."&amp;$D164&amp;".")</f>
        <v/>
      </c>
    </row>
    <row r="165">
      <c r="A165" s="21" t="inlineStr">
        <is>
          <t>egrow</t>
        </is>
      </c>
      <c r="B165" s="21" t="inlineStr">
        <is>
          <t>Room for early coal retirement: maximum wind and solar additions less last year's demand increase and non-coal retirements</t>
        </is>
      </c>
      <c r="C165" s="21" t="inlineStr">
        <is>
          <t>MW</t>
        </is>
      </c>
      <c r="D165" s="21" t="inlineStr"/>
      <c r="E165" s="21" t="inlineStr">
        <is>
          <t>MAX(0, ...)</t>
        </is>
      </c>
      <c r="F165" s="14" t="inlineStr">
        <is>
          <t>legacy rows 3970-3974 (fixed: effective retirements)</t>
        </is>
      </c>
      <c r="K165" s="14">
        <f>IF($D165="",".","."&amp;$D165&amp;".")</f>
        <v/>
      </c>
    </row>
    <row r="166">
      <c r="A166" s="21" t="inlineStr">
        <is>
          <t>ecmin</t>
        </is>
      </c>
      <c r="B166" s="21" t="inlineStr">
        <is>
          <t>Early coal retirement: lowest of coal variable cost and wind and solar investment cost</t>
        </is>
      </c>
      <c r="C166" s="21" t="inlineStr">
        <is>
          <t>$/kWh</t>
        </is>
      </c>
      <c r="D166" s="21" t="inlineStr"/>
      <c r="E166" s="21" t="inlineStr">
        <is>
          <t>MIN(tvc coal, tic wind, tic solar)</t>
        </is>
      </c>
      <c r="F166" s="14" t="inlineStr">
        <is>
          <t>legacy row 3982</t>
        </is>
      </c>
      <c r="K166" s="14">
        <f>IF($D166="",".","."&amp;$D166&amp;".")</f>
        <v/>
      </c>
    </row>
    <row r="167">
      <c r="A167" s="21" t="inlineStr">
        <is>
          <t>ecshr</t>
        </is>
      </c>
      <c r="B167" s="21" t="inlineStr">
        <is>
          <t>Early coal retirement: coal share of the logit (coal variable cost vs wind and solar investment cost)</t>
        </is>
      </c>
      <c r="C167" s="21" t="inlineStr">
        <is>
          <t>share</t>
        </is>
      </c>
      <c r="D167" s="21" t="inlineStr"/>
      <c r="E167" s="21" t="inlineStr">
        <is>
          <t>1 / (1 + EXP(-K (tic wind - tvc coal) / lowest) + EXP(-K (tic solar - tvc coal) / lowest))</t>
        </is>
      </c>
      <c r="F167" s="14" t="inlineStr">
        <is>
          <t>legacy row 3983</t>
        </is>
      </c>
      <c r="G167" s="14" t="inlineStr">
        <is>
          <t>K investment</t>
        </is>
      </c>
      <c r="K167" s="14">
        <f>IF($D167="",".","."&amp;$D167&amp;".")</f>
        <v/>
      </c>
    </row>
    <row r="168">
      <c r="A168" s="21" t="inlineStr">
        <is>
          <t>early</t>
        </is>
      </c>
      <c r="B168" s="21" t="inlineStr">
        <is>
          <t>Cost-based early coal retirement (nameplate)</t>
        </is>
      </c>
      <c r="C168" s="21" t="inlineStr">
        <is>
          <t>MW</t>
        </is>
      </c>
      <c r="D168" s="21" t="inlineStr"/>
      <c r="E168" s="21" t="inlineStr">
        <is>
          <t>MAX(0, MIN(coal effective capacity x 0.8, room) x (1 - coal share of the logit)) / cf x 0.8</t>
        </is>
      </c>
      <c r="F168" s="14" t="inlineStr">
        <is>
          <t>legacy rows 3975-3993 (K4)</t>
        </is>
      </c>
      <c r="G168" s="14" t="inlineStr">
        <is>
          <t>maximum share</t>
        </is>
      </c>
      <c r="H168" s="14" t="inlineStr">
        <is>
          <t>factor</t>
        </is>
      </c>
      <c r="I168" s="14" t="inlineStr">
        <is>
          <t>coal capacity factor</t>
        </is>
      </c>
      <c r="K168" s="14">
        <f>IF($D168="",".","."&amp;$D168&amp;".")</f>
        <v/>
      </c>
    </row>
    <row r="169">
      <c r="A169" s="21" t="inlineStr">
        <is>
          <t>kafter</t>
        </is>
      </c>
      <c r="B169" s="21" t="inlineStr">
        <is>
          <t>Effective capacity after this year's retirements</t>
        </is>
      </c>
      <c r="C169" s="21" t="inlineStr">
        <is>
          <t>MW</t>
        </is>
      </c>
      <c r="D169" s="21" t="inlineStr"/>
      <c r="E169" s="21" t="inlineStr">
        <is>
          <t>SUM(effcap) - SUM(reteff)</t>
        </is>
      </c>
      <c r="F169" s="14" t="inlineStr">
        <is>
          <t>legacy row 4026 (fixed: actual capacity, legacy last year's plan)</t>
        </is>
      </c>
      <c r="K169" s="14">
        <f>IF($D169="",".","."&amp;$D169&amp;".")</f>
        <v/>
      </c>
    </row>
    <row r="170">
      <c r="A170" s="21" t="inlineStr">
        <is>
          <t>need</t>
        </is>
      </c>
      <c r="B170" s="21" t="inlineStr">
        <is>
          <t>Effective capacity investment needed</t>
        </is>
      </c>
      <c r="C170" s="21" t="inlineStr">
        <is>
          <t>MW</t>
        </is>
      </c>
      <c r="D170" s="21" t="inlineStr"/>
      <c r="E170" s="21" t="inlineStr">
        <is>
          <t>MAX(required generation - kafter, 0)</t>
        </is>
      </c>
      <c r="F170" s="14" t="inlineStr">
        <is>
          <t>legacy row 4028 (capacity for this year's demand, available next year)</t>
        </is>
      </c>
      <c r="K170" s="14">
        <f>IF($D170="",".","."&amp;$D170&amp;".")</f>
        <v/>
      </c>
    </row>
    <row r="171">
      <c r="A171" s="21" t="inlineStr">
        <is>
          <t>cmin</t>
        </is>
      </c>
      <c r="B171" s="21" t="inlineStr">
        <is>
          <t>Lowest levelised investment cost of the permitted types</t>
        </is>
      </c>
      <c r="C171" s="21" t="inlineStr">
        <is>
          <t>$/kWh</t>
        </is>
      </c>
      <c r="D171" s="21" t="inlineStr"/>
      <c r="E171" s="21" t="inlineStr">
        <is>
          <t>MAX(MIN over permitted, minimum)</t>
        </is>
      </c>
      <c r="F171" s="14" t="inlineStr">
        <is>
          <t>legacy row 4046 (fixed: permitted types only)</t>
        </is>
      </c>
      <c r="G171" s="14" t="inlineStr">
        <is>
          <t>minimum cost</t>
        </is>
      </c>
      <c r="K171" s="14">
        <f>IF($D171="",".","."&amp;$D171&amp;".")</f>
        <v/>
      </c>
    </row>
    <row r="172">
      <c r="A172" s="21" t="inlineStr">
        <is>
          <t>deficit</t>
        </is>
      </c>
      <c r="B172" s="21" t="inlineStr">
        <is>
          <t>Investment left for the second round</t>
        </is>
      </c>
      <c r="C172" s="21" t="inlineStr">
        <is>
          <t>MW</t>
        </is>
      </c>
      <c r="D172" s="21" t="inlineStr"/>
      <c r="E172" s="21" t="inlineStr">
        <is>
          <t>MAX(need - SUM(first round), 0)</t>
        </is>
      </c>
      <c r="F172" s="14" t="inlineStr">
        <is>
          <t>legacy row 4153</t>
        </is>
      </c>
      <c r="K172" s="14">
        <f>IF($D172="",".","."&amp;$D172&amp;".")</f>
        <v/>
      </c>
    </row>
    <row r="173">
      <c r="A173" s="21" t="inlineStr">
        <is>
          <t>permit</t>
        </is>
      </c>
      <c r="B173" s="21" t="inlineStr">
        <is>
          <t>New investment permitted (0/1)</t>
        </is>
      </c>
      <c r="C173" s="21" t="inlineStr">
        <is>
          <t>0/1</t>
        </is>
      </c>
      <c r="D173" s="21" t="inlineStr"/>
      <c r="E173" s="21" t="inlineStr">
        <is>
          <t>Yes from the start year</t>
        </is>
      </c>
      <c r="F173" s="14" t="inlineStr">
        <is>
          <t>legacy rows 4061-4069 (L3)</t>
        </is>
      </c>
      <c r="G173" s="14" t="inlineStr">
        <is>
          <t>permitted (Yes/No)</t>
        </is>
      </c>
      <c r="H173" s="14" t="inlineStr">
        <is>
          <t>from year</t>
        </is>
      </c>
      <c r="K173" s="14">
        <f>IF($D173="",".","."&amp;$D173&amp;".")</f>
        <v/>
      </c>
    </row>
    <row r="174">
      <c r="A174" s="21" t="inlineStr">
        <is>
          <t>maxinv</t>
        </is>
      </c>
      <c r="B174" s="21" t="inlineStr">
        <is>
          <t>Maximum effective investment (scale-up limit)</t>
        </is>
      </c>
      <c r="C174" s="21" t="inlineStr">
        <is>
          <t>MW</t>
        </is>
      </c>
      <c r="D174" s="21" t="inlineStr"/>
      <c r="E174" s="21" t="inlineStr">
        <is>
          <t>rate x total effective capacity x permit</t>
        </is>
      </c>
      <c r="F174" s="14" t="inlineStr">
        <is>
          <t>legacy rows 4130-4138 (L8)</t>
        </is>
      </c>
      <c r="G174" s="14" t="inlineStr">
        <is>
          <t>scale-up rate</t>
        </is>
      </c>
      <c r="K174" s="14">
        <f>IF($D174="",".","."&amp;$D174&amp;".")</f>
        <v/>
      </c>
    </row>
    <row r="175">
      <c r="A175" s="21" t="inlineStr">
        <is>
          <t>lgi</t>
        </is>
      </c>
      <c r="B175" s="21" t="inlineStr">
        <is>
          <t>Investment logit weight</t>
        </is>
      </c>
      <c r="C175" s="21" t="inlineStr">
        <is>
          <t>weight</t>
        </is>
      </c>
      <c r="D175" s="21" t="inlineStr"/>
      <c r="E175" s="21" t="inlineStr">
        <is>
          <t>permit x EXP(-K x tic / cmin)</t>
        </is>
      </c>
      <c r="F175" s="14" t="inlineStr">
        <is>
          <t>legacy rows 4073-4081 (L4)</t>
        </is>
      </c>
      <c r="G175" s="14" t="inlineStr">
        <is>
          <t>K investment</t>
        </is>
      </c>
      <c r="K175" s="14">
        <f>IF($D175="",".","."&amp;$D175&amp;".")</f>
        <v/>
      </c>
    </row>
    <row r="176">
      <c r="A176" s="21" t="inlineStr">
        <is>
          <t>pni</t>
        </is>
      </c>
      <c r="B176" s="21" t="inlineStr">
        <is>
          <t>Share of new investment (logit)</t>
        </is>
      </c>
      <c r="C176" s="21" t="inlineStr">
        <is>
          <t>share</t>
        </is>
      </c>
      <c r="D176" s="21" t="inlineStr"/>
      <c r="E176" s="21" t="inlineStr">
        <is>
          <t>lgi / SUM(lgi)</t>
        </is>
      </c>
      <c r="F176" s="14" t="inlineStr">
        <is>
          <t>legacy rows 4085-4093 (L5)</t>
        </is>
      </c>
      <c r="K176" s="14">
        <f>IF($D176="",".","."&amp;$D176&amp;".")</f>
        <v/>
      </c>
    </row>
    <row r="177">
      <c r="A177" s="21" t="inlineStr">
        <is>
          <t>first</t>
        </is>
      </c>
      <c r="B177" s="21" t="inlineStr">
        <is>
          <t>New effective investment, first round (logit within scale-up limits)</t>
        </is>
      </c>
      <c r="C177" s="21" t="inlineStr">
        <is>
          <t>MW</t>
        </is>
      </c>
      <c r="D177" s="21" t="inlineStr"/>
      <c r="E177" s="21" t="inlineStr">
        <is>
          <t>MIN(maxinv, need x pni)</t>
        </is>
      </c>
      <c r="F177" s="14" t="inlineStr">
        <is>
          <t>legacy rows 4143-4151 (L9)</t>
        </is>
      </c>
      <c r="K177" s="14">
        <f>IF($D177="",".","."&amp;$D177&amp;".")</f>
        <v/>
      </c>
    </row>
    <row r="178">
      <c r="A178" s="21" t="inlineStr">
        <is>
          <t>space</t>
        </is>
      </c>
      <c r="B178" s="21" t="inlineStr">
        <is>
          <t>Remaining space under the scale-up limit</t>
        </is>
      </c>
      <c r="C178" s="21" t="inlineStr">
        <is>
          <t>MW</t>
        </is>
      </c>
      <c r="D178" s="21" t="inlineStr"/>
      <c r="E178" s="21" t="inlineStr">
        <is>
          <t>(maxinv - first) x permit</t>
        </is>
      </c>
      <c r="F178" s="14" t="inlineStr">
        <is>
          <t>legacy rows 4158-4166 (L10)</t>
        </is>
      </c>
      <c r="K178" s="14">
        <f>IF($D178="",".","."&amp;$D178&amp;".")</f>
        <v/>
      </c>
    </row>
    <row r="179">
      <c r="A179" s="21" t="inlineStr">
        <is>
          <t>second</t>
        </is>
      </c>
      <c r="B179" s="21" t="inlineStr">
        <is>
          <t>New effective investment, second round (cheapest remaining space first)</t>
        </is>
      </c>
      <c r="C179" s="21" t="inlineStr">
        <is>
          <t>MW</t>
        </is>
      </c>
      <c r="D179" s="21" t="inlineStr"/>
      <c r="E179" s="21" t="inlineStr">
        <is>
          <t>permit x MAX(0, MIN(space, deficit - space of cheaper types))</t>
        </is>
      </c>
      <c r="F179" s="14" t="inlineStr">
        <is>
          <t>legacy rows 4169-4246 (L11-L17 in one row)</t>
        </is>
      </c>
      <c r="G179" s="14" t="inlineStr">
        <is>
          <t>tie breaker</t>
        </is>
      </c>
      <c r="K179" s="14">
        <f>IF($D179="",".","."&amp;$D179&amp;".")</f>
        <v/>
      </c>
    </row>
    <row r="180">
      <c r="A180" s="21" t="inlineStr">
        <is>
          <t>nei</t>
        </is>
      </c>
      <c r="B180" s="21" t="inlineStr">
        <is>
          <t>New effective investment</t>
        </is>
      </c>
      <c r="C180" s="21" t="inlineStr">
        <is>
          <t>MW</t>
        </is>
      </c>
      <c r="D180" s="21" t="inlineStr"/>
      <c r="E180" s="21" t="inlineStr">
        <is>
          <t>first + second</t>
        </is>
      </c>
      <c r="F180" s="14" t="inlineStr">
        <is>
          <t>legacy rows 4251-4259 (L18)</t>
        </is>
      </c>
      <c r="K180" s="14">
        <f>IF($D180="",".","."&amp;$D180&amp;".")</f>
        <v/>
      </c>
    </row>
    <row r="181">
      <c r="A181" s="21" t="inlineStr">
        <is>
          <t>nim</t>
        </is>
      </c>
      <c r="B181" s="21" t="inlineStr">
        <is>
          <t>New nameplate investment</t>
        </is>
      </c>
      <c r="C181" s="21" t="inlineStr">
        <is>
          <t>MW</t>
        </is>
      </c>
      <c r="D181" s="21" t="inlineStr"/>
      <c r="E181" s="21" t="inlineStr">
        <is>
          <t>nei / capacity factor</t>
        </is>
      </c>
      <c r="F181" s="14" t="inlineStr">
        <is>
          <t>legacy rows 4264-4272 (L19)</t>
        </is>
      </c>
      <c r="G181" s="14" t="inlineStr">
        <is>
          <t>nameplate per effective MW</t>
        </is>
      </c>
      <c r="K181" s="14">
        <f>IF($D181="",".","."&amp;$D181&amp;".")</f>
        <v/>
      </c>
    </row>
    <row r="182">
      <c r="A182" s="21" t="inlineStr">
        <is>
          <t>nimtot</t>
        </is>
      </c>
      <c r="B182" s="21" t="inlineStr">
        <is>
          <t>New nameplate investment, total</t>
        </is>
      </c>
      <c r="C182" s="21" t="inlineStr">
        <is>
          <t>MW</t>
        </is>
      </c>
      <c r="D182" s="21" t="inlineStr"/>
      <c r="E182" s="21" t="inlineStr">
        <is>
          <t>Sum over types</t>
        </is>
      </c>
      <c r="F182" s="14" t="inlineStr">
        <is>
          <t>legacy row 4273</t>
        </is>
      </c>
      <c r="K182" s="14">
        <f>IF($D182="",".","."&amp;$D182&amp;".")</f>
        <v/>
      </c>
    </row>
    <row r="183">
      <c r="A183" s="21" t="inlineStr">
        <is>
          <t>usd</t>
        </is>
      </c>
      <c r="B183" s="21" t="inlineStr">
        <is>
          <t>New investment</t>
        </is>
      </c>
      <c r="C183" s="21" t="inlineStr">
        <is>
          <t>USD m real</t>
        </is>
      </c>
      <c r="D183" s="21" t="inlineStr"/>
      <c r="E183" s="21" t="inlineStr">
        <is>
          <t>nim x cax / 1000</t>
        </is>
      </c>
      <c r="F183" s="14" t="inlineStr">
        <is>
          <t>legacy rows 4276-4284 (L20; fixed: capital cost of the year)</t>
        </is>
      </c>
      <c r="K183" s="14">
        <f>IF($D183="",".","."&amp;$D183&amp;".")</f>
        <v/>
      </c>
    </row>
    <row r="184">
      <c r="A184" s="21" t="inlineStr">
        <is>
          <t>usdtot</t>
        </is>
      </c>
      <c r="B184" s="21" t="inlineStr">
        <is>
          <t>New investment, total</t>
        </is>
      </c>
      <c r="C184" s="21" t="inlineStr">
        <is>
          <t>USD m real</t>
        </is>
      </c>
      <c r="D184" s="21" t="inlineStr"/>
      <c r="E184" s="21" t="inlineStr">
        <is>
          <t>Sum over types</t>
        </is>
      </c>
      <c r="F184" s="14" t="inlineStr">
        <is>
          <t>legacy row 4285</t>
        </is>
      </c>
      <c r="K184" s="14">
        <f>IF($D184="",".","."&amp;$D184&amp;".")</f>
        <v/>
      </c>
    </row>
    <row r="185">
      <c r="A185" s="21" t="inlineStr">
        <is>
          <t>phi</t>
        </is>
      </c>
      <c r="B185" s="21" t="inlineStr">
        <is>
          <t>New investment as a share of the stock after retirements</t>
        </is>
      </c>
      <c r="C185" s="21" t="inlineStr">
        <is>
          <t>share</t>
        </is>
      </c>
      <c r="D185" s="21" t="inlineStr"/>
      <c r="E185" s="21" t="inlineStr">
        <is>
          <t>nim / (cap + nim - ret)</t>
        </is>
      </c>
      <c r="F185" s="14" t="inlineStr">
        <is>
          <t>legacy rows 3169-3177 (B1)</t>
        </is>
      </c>
      <c r="K185" s="14">
        <f>IF($D185="",".","."&amp;$D185&amp;".")</f>
        <v/>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2:H272"/>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s>
  <sheetData>
    <row r="2">
      <c r="A2" s="2" t="inlineStr">
        <is>
          <t>Mapping: subsectors, fuels and policy keys to CPAT parameter groups</t>
        </is>
      </c>
      <c r="B2" s="3" t="n"/>
      <c r="C2" s="3" t="n"/>
      <c r="D2" s="3" t="n"/>
      <c r="E2" s="3" t="n"/>
      <c r="F2" s="3" t="n"/>
      <c r="G2" s="3" t="n"/>
      <c r="H2" s="3" t="n"/>
    </row>
    <row r="3">
      <c r="A3" s="1" t="inlineStr">
        <is>
          <t>Subsectors</t>
        </is>
      </c>
    </row>
    <row r="4">
      <c r="A4" s="69" t="inlineStr">
        <is>
          <t>Code</t>
        </is>
      </c>
      <c r="B4" s="69" t="inlineStr">
        <is>
          <t>Name</t>
        </is>
      </c>
      <c r="C4" s="69" t="inlineStr">
        <is>
          <t>Group</t>
        </is>
      </c>
      <c r="D4" s="69" t="inlineStr">
        <is>
          <t>Elasticity sector</t>
        </is>
      </c>
      <c r="E4" s="69" t="inlineStr">
        <is>
          <t>EF sector</t>
        </is>
      </c>
      <c r="F4" s="69" t="inlineStr">
        <is>
          <t>Coal/gas price sector</t>
        </is>
      </c>
      <c r="G4" s="69" t="inlineStr">
        <is>
          <t>Feebate sector</t>
        </is>
      </c>
      <c r="H4" s="69" t="inlineStr">
        <is>
          <t>Coverage position</t>
        </is>
      </c>
    </row>
    <row r="5">
      <c r="A5" s="14" t="inlineStr">
        <is>
          <t>rod</t>
        </is>
      </c>
      <c r="B5" s="14" t="inlineStr">
        <is>
          <t>Road</t>
        </is>
      </c>
      <c r="C5" s="21" t="inlineStr">
        <is>
          <t>tra</t>
        </is>
      </c>
      <c r="D5" s="21" t="inlineStr">
        <is>
          <t>tra</t>
        </is>
      </c>
      <c r="E5" s="21" t="inlineStr">
        <is>
          <t>rod</t>
        </is>
      </c>
      <c r="F5" s="21" t="inlineStr">
        <is>
          <t>res</t>
        </is>
      </c>
      <c r="G5" s="21" t="inlineStr">
        <is>
          <t>tra</t>
        </is>
      </c>
      <c r="H5" s="21" t="n">
        <v>2</v>
      </c>
    </row>
    <row r="6">
      <c r="A6" s="14" t="inlineStr">
        <is>
          <t>ral</t>
        </is>
      </c>
      <c r="B6" s="14" t="inlineStr">
        <is>
          <t>Rail</t>
        </is>
      </c>
      <c r="C6" s="21" t="inlineStr">
        <is>
          <t>tra</t>
        </is>
      </c>
      <c r="D6" s="21" t="inlineStr">
        <is>
          <t>tra</t>
        </is>
      </c>
      <c r="E6" s="21" t="inlineStr">
        <is>
          <t>rod</t>
        </is>
      </c>
      <c r="F6" s="21" t="inlineStr">
        <is>
          <t>ind</t>
        </is>
      </c>
      <c r="G6" s="21" t="inlineStr">
        <is>
          <t>tra</t>
        </is>
      </c>
      <c r="H6" s="21" t="n">
        <v>3</v>
      </c>
    </row>
    <row r="7">
      <c r="A7" s="14" t="inlineStr">
        <is>
          <t>avi</t>
        </is>
      </c>
      <c r="B7" s="14" t="inlineStr">
        <is>
          <t>Domestic aviation</t>
        </is>
      </c>
      <c r="C7" s="21" t="inlineStr">
        <is>
          <t>tra</t>
        </is>
      </c>
      <c r="D7" s="21" t="inlineStr">
        <is>
          <t>tra</t>
        </is>
      </c>
      <c r="E7" s="21" t="inlineStr">
        <is>
          <t>rod</t>
        </is>
      </c>
      <c r="F7" s="21" t="inlineStr">
        <is>
          <t>ind</t>
        </is>
      </c>
      <c r="G7" s="21" t="inlineStr">
        <is>
          <t>tra</t>
        </is>
      </c>
      <c r="H7" s="21" t="n">
        <v>4</v>
      </c>
    </row>
    <row r="8">
      <c r="A8" s="14" t="inlineStr">
        <is>
          <t>nav</t>
        </is>
      </c>
      <c r="B8" s="14" t="inlineStr">
        <is>
          <t>Domestic navigation</t>
        </is>
      </c>
      <c r="C8" s="21" t="inlineStr">
        <is>
          <t>tra</t>
        </is>
      </c>
      <c r="D8" s="21" t="inlineStr">
        <is>
          <t>tra</t>
        </is>
      </c>
      <c r="E8" s="21" t="inlineStr">
        <is>
          <t>rod</t>
        </is>
      </c>
      <c r="F8" s="21" t="inlineStr">
        <is>
          <t>ind</t>
        </is>
      </c>
      <c r="G8" s="21" t="inlineStr">
        <is>
          <t>tra</t>
        </is>
      </c>
      <c r="H8" s="21" t="n">
        <v>5</v>
      </c>
    </row>
    <row r="9">
      <c r="A9" s="14" t="inlineStr">
        <is>
          <t>res</t>
        </is>
      </c>
      <c r="B9" s="14" t="inlineStr">
        <is>
          <t>Residential</t>
        </is>
      </c>
      <c r="C9" s="21" t="inlineStr">
        <is>
          <t>bld</t>
        </is>
      </c>
      <c r="D9" s="21" t="inlineStr">
        <is>
          <t>res</t>
        </is>
      </c>
      <c r="E9" s="21" t="inlineStr">
        <is>
          <t>res</t>
        </is>
      </c>
      <c r="F9" s="21" t="inlineStr">
        <is>
          <t>res</t>
        </is>
      </c>
      <c r="G9" s="21" t="inlineStr">
        <is>
          <t>res</t>
        </is>
      </c>
      <c r="H9" s="21" t="n">
        <v>6</v>
      </c>
    </row>
    <row r="10">
      <c r="A10" s="14" t="inlineStr">
        <is>
          <t>foo</t>
        </is>
      </c>
      <c r="B10" s="14" t="inlineStr">
        <is>
          <t>Food &amp; forestry</t>
        </is>
      </c>
      <c r="C10" s="21" t="inlineStr">
        <is>
          <t>bld</t>
        </is>
      </c>
      <c r="D10" s="21" t="inlineStr">
        <is>
          <t>srv</t>
        </is>
      </c>
      <c r="E10" s="21" t="inlineStr">
        <is>
          <t>res</t>
        </is>
      </c>
      <c r="F10" s="21" t="inlineStr">
        <is>
          <t>ind</t>
        </is>
      </c>
      <c r="G10" s="21" t="inlineStr">
        <is>
          <t>res</t>
        </is>
      </c>
      <c r="H10" s="21" t="n">
        <v>7</v>
      </c>
    </row>
    <row r="11">
      <c r="A11" s="14" t="inlineStr">
        <is>
          <t>srv</t>
        </is>
      </c>
      <c r="B11" s="14" t="inlineStr">
        <is>
          <t>Services (public &amp; private)</t>
        </is>
      </c>
      <c r="C11" s="21" t="inlineStr">
        <is>
          <t>bld</t>
        </is>
      </c>
      <c r="D11" s="21" t="inlineStr">
        <is>
          <t>srv</t>
        </is>
      </c>
      <c r="E11" s="21" t="inlineStr">
        <is>
          <t>res</t>
        </is>
      </c>
      <c r="F11" s="21" t="inlineStr">
        <is>
          <t>ind</t>
        </is>
      </c>
      <c r="G11" s="21" t="inlineStr">
        <is>
          <t>res</t>
        </is>
      </c>
      <c r="H11" s="21" t="n">
        <v>8</v>
      </c>
    </row>
    <row r="12">
      <c r="A12" s="14" t="inlineStr">
        <is>
          <t>mch</t>
        </is>
      </c>
      <c r="B12" s="14" t="inlineStr">
        <is>
          <t>Mining &amp; chemicals</t>
        </is>
      </c>
      <c r="C12" s="21" t="inlineStr">
        <is>
          <t>ind</t>
        </is>
      </c>
      <c r="D12" s="21" t="inlineStr">
        <is>
          <t>ind</t>
        </is>
      </c>
      <c r="E12" s="21" t="inlineStr">
        <is>
          <t>ind</t>
        </is>
      </c>
      <c r="F12" s="21" t="inlineStr">
        <is>
          <t>ind</t>
        </is>
      </c>
      <c r="G12" s="21" t="inlineStr">
        <is>
          <t>ind</t>
        </is>
      </c>
      <c r="H12" s="21" t="n">
        <v>9</v>
      </c>
    </row>
    <row r="13">
      <c r="A13" s="14" t="inlineStr">
        <is>
          <t>irn</t>
        </is>
      </c>
      <c r="B13" s="14" t="inlineStr">
        <is>
          <t>Iron &amp; steel</t>
        </is>
      </c>
      <c r="C13" s="21" t="inlineStr">
        <is>
          <t>ind</t>
        </is>
      </c>
      <c r="D13" s="21" t="inlineStr">
        <is>
          <t>ind</t>
        </is>
      </c>
      <c r="E13" s="21" t="inlineStr">
        <is>
          <t>ind</t>
        </is>
      </c>
      <c r="F13" s="21" t="inlineStr">
        <is>
          <t>ind</t>
        </is>
      </c>
      <c r="G13" s="21" t="inlineStr">
        <is>
          <t>ind</t>
        </is>
      </c>
      <c r="H13" s="21" t="n">
        <v>10</v>
      </c>
    </row>
    <row r="14">
      <c r="A14" s="14" t="inlineStr">
        <is>
          <t>nfm</t>
        </is>
      </c>
      <c r="B14" s="14" t="inlineStr">
        <is>
          <t>Other metals</t>
        </is>
      </c>
      <c r="C14" s="21" t="inlineStr">
        <is>
          <t>ind</t>
        </is>
      </c>
      <c r="D14" s="21" t="inlineStr">
        <is>
          <t>ind</t>
        </is>
      </c>
      <c r="E14" s="21" t="inlineStr">
        <is>
          <t>ind</t>
        </is>
      </c>
      <c r="F14" s="21" t="inlineStr">
        <is>
          <t>ind</t>
        </is>
      </c>
      <c r="G14" s="21" t="inlineStr">
        <is>
          <t>ind</t>
        </is>
      </c>
      <c r="H14" s="21" t="n">
        <v>11</v>
      </c>
    </row>
    <row r="15">
      <c r="A15" s="14" t="inlineStr">
        <is>
          <t>mac</t>
        </is>
      </c>
      <c r="B15" s="14" t="inlineStr">
        <is>
          <t>Machinery</t>
        </is>
      </c>
      <c r="C15" s="21" t="inlineStr">
        <is>
          <t>ind</t>
        </is>
      </c>
      <c r="D15" s="21" t="inlineStr">
        <is>
          <t>ind</t>
        </is>
      </c>
      <c r="E15" s="21" t="inlineStr">
        <is>
          <t>ind</t>
        </is>
      </c>
      <c r="F15" s="21" t="inlineStr">
        <is>
          <t>ind</t>
        </is>
      </c>
      <c r="G15" s="21" t="inlineStr">
        <is>
          <t>ind</t>
        </is>
      </c>
      <c r="H15" s="21" t="n">
        <v>12</v>
      </c>
    </row>
    <row r="16">
      <c r="A16" s="14" t="inlineStr">
        <is>
          <t>cem</t>
        </is>
      </c>
      <c r="B16" s="14" t="inlineStr">
        <is>
          <t>Cement</t>
        </is>
      </c>
      <c r="C16" s="21" t="inlineStr">
        <is>
          <t>ind</t>
        </is>
      </c>
      <c r="D16" s="21" t="inlineStr">
        <is>
          <t>ind</t>
        </is>
      </c>
      <c r="E16" s="21" t="inlineStr">
        <is>
          <t>ind</t>
        </is>
      </c>
      <c r="F16" s="21" t="inlineStr">
        <is>
          <t>ind</t>
        </is>
      </c>
      <c r="G16" s="21" t="inlineStr">
        <is>
          <t>ind</t>
        </is>
      </c>
      <c r="H16" s="21" t="n">
        <v>13</v>
      </c>
    </row>
    <row r="17">
      <c r="A17" s="14" t="inlineStr">
        <is>
          <t>omn</t>
        </is>
      </c>
      <c r="B17" s="14" t="inlineStr">
        <is>
          <t>Other manufacturing</t>
        </is>
      </c>
      <c r="C17" s="21" t="inlineStr">
        <is>
          <t>ind</t>
        </is>
      </c>
      <c r="D17" s="21" t="inlineStr">
        <is>
          <t>ind</t>
        </is>
      </c>
      <c r="E17" s="21" t="inlineStr">
        <is>
          <t>ind</t>
        </is>
      </c>
      <c r="F17" s="21" t="inlineStr">
        <is>
          <t>ind</t>
        </is>
      </c>
      <c r="G17" s="21" t="inlineStr">
        <is>
          <t>ind</t>
        </is>
      </c>
      <c r="H17" s="21" t="n">
        <v>14</v>
      </c>
    </row>
    <row r="18">
      <c r="A18" s="14" t="inlineStr">
        <is>
          <t>cst</t>
        </is>
      </c>
      <c r="B18" s="14" t="inlineStr">
        <is>
          <t>Construction</t>
        </is>
      </c>
      <c r="C18" s="21" t="inlineStr">
        <is>
          <t>ind</t>
        </is>
      </c>
      <c r="D18" s="21" t="inlineStr">
        <is>
          <t>ind</t>
        </is>
      </c>
      <c r="E18" s="21" t="inlineStr">
        <is>
          <t>ind</t>
        </is>
      </c>
      <c r="F18" s="21" t="inlineStr">
        <is>
          <t>ind</t>
        </is>
      </c>
      <c r="G18" s="21" t="inlineStr">
        <is>
          <t>ind</t>
        </is>
      </c>
      <c r="H18" s="21" t="n">
        <v>15</v>
      </c>
    </row>
    <row r="19">
      <c r="A19" s="14" t="inlineStr">
        <is>
          <t>ftr</t>
        </is>
      </c>
      <c r="B19" s="14" t="inlineStr">
        <is>
          <t>Fuel transformation</t>
        </is>
      </c>
      <c r="C19" s="21" t="inlineStr">
        <is>
          <t>ind</t>
        </is>
      </c>
      <c r="D19" s="21" t="inlineStr">
        <is>
          <t>ind</t>
        </is>
      </c>
      <c r="E19" s="21" t="inlineStr">
        <is>
          <t>ind</t>
        </is>
      </c>
      <c r="F19" s="21" t="inlineStr">
        <is>
          <t>ind</t>
        </is>
      </c>
      <c r="G19" s="21" t="inlineStr">
        <is>
          <t>ind</t>
        </is>
      </c>
      <c r="H19" s="21" t="n">
        <v>16</v>
      </c>
    </row>
    <row r="20">
      <c r="A20" s="14" t="inlineStr">
        <is>
          <t>oen</t>
        </is>
      </c>
      <c r="B20" s="14" t="inlineStr">
        <is>
          <t>Other energy use</t>
        </is>
      </c>
      <c r="C20" s="21" t="inlineStr">
        <is>
          <t>oen</t>
        </is>
      </c>
      <c r="D20" s="21" t="inlineStr">
        <is>
          <t>ind</t>
        </is>
      </c>
      <c r="E20" s="21" t="inlineStr">
        <is>
          <t>ind</t>
        </is>
      </c>
      <c r="F20" s="21" t="inlineStr">
        <is>
          <t>ind</t>
        </is>
      </c>
      <c r="G20" s="21" t="inlineStr">
        <is>
          <t>ind</t>
        </is>
      </c>
      <c r="H20" s="21" t="n">
        <v>17</v>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69" t="inlineStr">
        <is>
          <t>Code</t>
        </is>
      </c>
      <c r="B29" s="69" t="inlineStr">
        <is>
          <t>Name</t>
        </is>
      </c>
      <c r="C29" s="69" t="inlineStr">
        <is>
          <t>Elasticity fuel</t>
        </is>
      </c>
      <c r="D29" s="69" t="inlineStr">
        <is>
          <t>AEEI fuel</t>
        </is>
      </c>
      <c r="E29" s="69" t="inlineStr">
        <is>
          <t>Price sector rule</t>
        </is>
      </c>
      <c r="F29" s="69" t="inlineStr">
        <is>
          <t>Price unit</t>
        </is>
      </c>
      <c r="G29" s="69" t="inlineStr">
        <is>
          <t>GJ per price unit</t>
        </is>
      </c>
      <c r="H29" s="69" t="inlineStr">
        <is>
          <t>Fuel position</t>
        </is>
      </c>
    </row>
    <row r="30">
      <c r="A30" s="14" t="inlineStr">
        <is>
          <t>coa</t>
        </is>
      </c>
      <c r="B30" s="14" t="inlineStr">
        <is>
          <t>Coal</t>
        </is>
      </c>
      <c r="C30" s="21" t="inlineStr">
        <is>
          <t>coa</t>
        </is>
      </c>
      <c r="D30" s="21" t="inlineStr">
        <is>
          <t>coa</t>
        </is>
      </c>
      <c r="E30" s="21" t="inlineStr">
        <is>
          <t>sub</t>
        </is>
      </c>
      <c r="F30" s="21" t="inlineStr">
        <is>
          <t>$/GJ</t>
        </is>
      </c>
      <c r="G30" s="21" t="n">
        <v>1</v>
      </c>
      <c r="H30" s="21" t="n">
        <v>1</v>
      </c>
    </row>
    <row r="31">
      <c r="A31" s="14" t="inlineStr">
        <is>
          <t>nga</t>
        </is>
      </c>
      <c r="B31" s="14" t="inlineStr">
        <is>
          <t>Natural gas</t>
        </is>
      </c>
      <c r="C31" s="21" t="inlineStr">
        <is>
          <t>nga</t>
        </is>
      </c>
      <c r="D31" s="21" t="inlineStr">
        <is>
          <t>nga</t>
        </is>
      </c>
      <c r="E31" s="21" t="inlineStr">
        <is>
          <t>sub</t>
        </is>
      </c>
      <c r="F31" s="21" t="inlineStr">
        <is>
          <t>$/GJ</t>
        </is>
      </c>
      <c r="G31" s="21" t="n">
        <v>1</v>
      </c>
      <c r="H31" s="21" t="n">
        <v>2</v>
      </c>
    </row>
    <row r="32">
      <c r="A32" s="14" t="inlineStr">
        <is>
          <t>gso</t>
        </is>
      </c>
      <c r="B32" s="14" t="inlineStr">
        <is>
          <t>Gasoline</t>
        </is>
      </c>
      <c r="C32" s="21" t="inlineStr">
        <is>
          <t>gso</t>
        </is>
      </c>
      <c r="D32" s="21" t="inlineStr">
        <is>
          <t>oil</t>
        </is>
      </c>
      <c r="E32" s="21" t="inlineStr">
        <is>
          <t>all</t>
        </is>
      </c>
      <c r="F32" s="21" t="inlineStr">
        <is>
          <t>$/liter</t>
        </is>
      </c>
      <c r="G32" s="21" t="n">
        <v>0.03496974000000001</v>
      </c>
      <c r="H32" s="21" t="n">
        <v>3</v>
      </c>
    </row>
    <row r="33">
      <c r="A33" s="14" t="inlineStr">
        <is>
          <t>die</t>
        </is>
      </c>
      <c r="B33" s="14" t="inlineStr">
        <is>
          <t>Diesel</t>
        </is>
      </c>
      <c r="C33" s="21" t="inlineStr">
        <is>
          <t>die</t>
        </is>
      </c>
      <c r="D33" s="21" t="inlineStr">
        <is>
          <t>oil</t>
        </is>
      </c>
      <c r="E33" s="21" t="inlineStr">
        <is>
          <t>all</t>
        </is>
      </c>
      <c r="F33" s="21" t="inlineStr">
        <is>
          <t>$/liter</t>
        </is>
      </c>
      <c r="G33" s="21" t="n">
        <v>0.03729519000000001</v>
      </c>
      <c r="H33" s="21" t="n">
        <v>4</v>
      </c>
    </row>
    <row r="34">
      <c r="A34" s="14" t="inlineStr">
        <is>
          <t>lpg</t>
        </is>
      </c>
      <c r="B34" s="14" t="inlineStr">
        <is>
          <t>LPG</t>
        </is>
      </c>
      <c r="C34" s="21" t="inlineStr">
        <is>
          <t>oil</t>
        </is>
      </c>
      <c r="D34" s="21" t="inlineStr">
        <is>
          <t>oil</t>
        </is>
      </c>
      <c r="E34" s="21" t="inlineStr">
        <is>
          <t>all</t>
        </is>
      </c>
      <c r="F34" s="21" t="inlineStr">
        <is>
          <t>$/liter</t>
        </is>
      </c>
      <c r="G34" s="21" t="n">
        <v>0.02577968854495125</v>
      </c>
      <c r="H34" s="21" t="n">
        <v>5</v>
      </c>
    </row>
    <row r="35">
      <c r="A35" s="14" t="inlineStr">
        <is>
          <t>ker</t>
        </is>
      </c>
      <c r="B35" s="14" t="inlineStr">
        <is>
          <t>Kerosene</t>
        </is>
      </c>
      <c r="C35" s="21" t="inlineStr">
        <is>
          <t>oil</t>
        </is>
      </c>
      <c r="D35" s="21" t="inlineStr">
        <is>
          <t>oil</t>
        </is>
      </c>
      <c r="E35" s="21" t="inlineStr">
        <is>
          <t>all</t>
        </is>
      </c>
      <c r="F35" s="21" t="inlineStr">
        <is>
          <t>$/liter</t>
        </is>
      </c>
      <c r="G35" s="21" t="n">
        <v>0.03774882965510715</v>
      </c>
      <c r="H35" s="21" t="n">
        <v>6</v>
      </c>
    </row>
    <row r="36">
      <c r="A36" s="14" t="inlineStr">
        <is>
          <t>oop</t>
        </is>
      </c>
      <c r="B36" s="14" t="inlineStr">
        <is>
          <t>Other oil products</t>
        </is>
      </c>
      <c r="C36" s="21" t="inlineStr">
        <is>
          <t>oil</t>
        </is>
      </c>
      <c r="D36" s="21" t="inlineStr">
        <is>
          <t>oil</t>
        </is>
      </c>
      <c r="E36" s="21" t="inlineStr">
        <is>
          <t>all</t>
        </is>
      </c>
      <c r="F36" s="21" t="inlineStr">
        <is>
          <t>$/bbl</t>
        </is>
      </c>
      <c r="G36" s="21" t="n">
        <v>6.12</v>
      </c>
      <c r="H36" s="21" t="n">
        <v>7</v>
      </c>
    </row>
    <row r="37">
      <c r="A37" s="14" t="inlineStr">
        <is>
          <t>bio</t>
        </is>
      </c>
      <c r="B37" s="14" t="inlineStr">
        <is>
          <t>Biomass</t>
        </is>
      </c>
      <c r="C37" s="21" t="inlineStr">
        <is>
          <t>bio</t>
        </is>
      </c>
      <c r="D37" s="21" t="inlineStr">
        <is>
          <t>bio</t>
        </is>
      </c>
      <c r="E37" s="21" t="inlineStr">
        <is>
          <t>all</t>
        </is>
      </c>
      <c r="F37" s="21" t="inlineStr">
        <is>
          <t>$/GJ</t>
        </is>
      </c>
      <c r="G37" s="21" t="n">
        <v>1</v>
      </c>
      <c r="H37" s="21"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69" t="inlineStr">
        <is>
          <t>Price code</t>
        </is>
      </c>
      <c r="B49" s="69" t="inlineStr">
        <is>
          <t>Label</t>
        </is>
      </c>
      <c r="C49" s="69" t="inlineStr">
        <is>
          <t>MTInputs row: starting increase</t>
        </is>
      </c>
      <c r="D49" s="69" t="inlineStr">
        <is>
          <t>MTInputs row: final increase</t>
        </is>
      </c>
      <c r="E49" s="69"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69" t="inlineStr">
        <is>
          <t>Code</t>
        </is>
      </c>
      <c r="B66" s="69" t="inlineStr">
        <is>
          <t>Starting rate (NameOfParameter)</t>
        </is>
      </c>
      <c r="C66" s="69" t="inlineStr">
        <is>
          <t>Target rate (NameOfParameter)</t>
        </is>
      </c>
      <c r="D66" s="69"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Feebate sector for food &amp; forestry and services = residential (assumption; legacy groups them as Commercial).</t>
        </is>
      </c>
    </row>
    <row r="77">
      <c r="A77" s="14" t="inlineStr">
        <is>
          <t>Rows 21-26 and 38-46: labels only (totals, policy rows).</t>
        </is>
      </c>
    </row>
    <row r="78">
      <c r="A78" s="1" t="inlineStr">
        <is>
          <t>Member labels for Mitigation column H (key sector|fuel; add a row for a new pair)</t>
        </is>
      </c>
    </row>
    <row r="79">
      <c r="A79" s="69" t="inlineStr">
        <is>
          <t>Key</t>
        </is>
      </c>
      <c r="B79" s="69" t="inlineStr">
        <is>
          <t>Sector</t>
        </is>
      </c>
      <c r="C79" s="69" t="inlineStr">
        <is>
          <t>Fuel</t>
        </is>
      </c>
      <c r="D79" s="69" t="inlineStr">
        <is>
          <t>Label</t>
        </is>
      </c>
      <c r="E79" s="69" t="inlineStr">
        <is>
          <t>Sector label</t>
        </is>
      </c>
      <c r="F79" s="69" t="inlineStr">
        <is>
          <t>Fuel label</t>
        </is>
      </c>
    </row>
    <row r="80">
      <c r="A80" s="14">
        <f>$B80&amp;"|"&amp;$C80</f>
        <v/>
      </c>
      <c r="B80" s="21" t="inlineStr"/>
      <c r="C80" s="21" t="inlineStr"/>
      <c r="D80" s="14">
        <f>IF($B80="",""," | "&amp;$E80&amp;" | "&amp;$F80)</f>
        <v/>
      </c>
      <c r="E80" s="14">
        <f>IFERROR(INDEX(SecLab,MATCH($B80,SecKey,0)),"")</f>
        <v/>
      </c>
      <c r="F80" s="14">
        <f>IFERROR(INDEX(FuelLab,MATCH($C80,FuelKeyL,0)),"")</f>
        <v/>
      </c>
    </row>
    <row r="81">
      <c r="A81" s="14">
        <f>$B81&amp;"|"&amp;$C81</f>
        <v/>
      </c>
      <c r="B81" s="21" t="inlineStr">
        <is>
          <t>all</t>
        </is>
      </c>
      <c r="C81" s="21" t="inlineStr">
        <is>
          <t>coa</t>
        </is>
      </c>
      <c r="D81" s="14">
        <f>IF($B81="",""," | "&amp;$E81&amp;" | "&amp;$F81)</f>
        <v/>
      </c>
      <c r="E81" s="14">
        <f>IFERROR(INDEX(SecLab,MATCH($B81,SecKey,0)),"")</f>
        <v/>
      </c>
      <c r="F81" s="14">
        <f>IFERROR(INDEX(FuelLab,MATCH($C81,FuelKeyL,0)),"")</f>
        <v/>
      </c>
    </row>
    <row r="82">
      <c r="A82" s="14">
        <f>$B82&amp;"|"&amp;$C82</f>
        <v/>
      </c>
      <c r="B82" s="21" t="inlineStr">
        <is>
          <t>all</t>
        </is>
      </c>
      <c r="C82" s="21" t="inlineStr">
        <is>
          <t>nga</t>
        </is>
      </c>
      <c r="D82" s="14">
        <f>IF($B82="",""," | "&amp;$E82&amp;" | "&amp;$F82)</f>
        <v/>
      </c>
      <c r="E82" s="14">
        <f>IFERROR(INDEX(SecLab,MATCH($B82,SecKey,0)),"")</f>
        <v/>
      </c>
      <c r="F82" s="14">
        <f>IFERROR(INDEX(FuelLab,MATCH($C82,FuelKeyL,0)),"")</f>
        <v/>
      </c>
    </row>
    <row r="83">
      <c r="A83" s="14">
        <f>$B83&amp;"|"&amp;$C83</f>
        <v/>
      </c>
      <c r="B83" s="21" t="inlineStr">
        <is>
          <t>all</t>
        </is>
      </c>
      <c r="C83" s="21" t="inlineStr">
        <is>
          <t>gso</t>
        </is>
      </c>
      <c r="D83" s="14">
        <f>IF($B83="",""," | "&amp;$E83&amp;" | "&amp;$F83)</f>
        <v/>
      </c>
      <c r="E83" s="14">
        <f>IFERROR(INDEX(SecLab,MATCH($B83,SecKey,0)),"")</f>
        <v/>
      </c>
      <c r="F83" s="14">
        <f>IFERROR(INDEX(FuelLab,MATCH($C83,FuelKeyL,0)),"")</f>
        <v/>
      </c>
    </row>
    <row r="84">
      <c r="A84" s="14">
        <f>$B84&amp;"|"&amp;$C84</f>
        <v/>
      </c>
      <c r="B84" s="21" t="inlineStr">
        <is>
          <t>all</t>
        </is>
      </c>
      <c r="C84" s="21" t="inlineStr">
        <is>
          <t>die</t>
        </is>
      </c>
      <c r="D84" s="14">
        <f>IF($B84="",""," | "&amp;$E84&amp;" | "&amp;$F84)</f>
        <v/>
      </c>
      <c r="E84" s="14">
        <f>IFERROR(INDEX(SecLab,MATCH($B84,SecKey,0)),"")</f>
        <v/>
      </c>
      <c r="F84" s="14">
        <f>IFERROR(INDEX(FuelLab,MATCH($C84,FuelKeyL,0)),"")</f>
        <v/>
      </c>
    </row>
    <row r="85">
      <c r="A85" s="14">
        <f>$B85&amp;"|"&amp;$C85</f>
        <v/>
      </c>
      <c r="B85" s="21" t="inlineStr">
        <is>
          <t>all</t>
        </is>
      </c>
      <c r="C85" s="21" t="inlineStr">
        <is>
          <t>lpg</t>
        </is>
      </c>
      <c r="D85" s="14">
        <f>IF($B85="",""," | "&amp;$E85&amp;" | "&amp;$F85)</f>
        <v/>
      </c>
      <c r="E85" s="14">
        <f>IFERROR(INDEX(SecLab,MATCH($B85,SecKey,0)),"")</f>
        <v/>
      </c>
      <c r="F85" s="14">
        <f>IFERROR(INDEX(FuelLab,MATCH($C85,FuelKeyL,0)),"")</f>
        <v/>
      </c>
    </row>
    <row r="86">
      <c r="A86" s="14">
        <f>$B86&amp;"|"&amp;$C86</f>
        <v/>
      </c>
      <c r="B86" s="21" t="inlineStr">
        <is>
          <t>all</t>
        </is>
      </c>
      <c r="C86" s="21" t="inlineStr">
        <is>
          <t>ker</t>
        </is>
      </c>
      <c r="D86" s="14">
        <f>IF($B86="",""," | "&amp;$E86&amp;" | "&amp;$F86)</f>
        <v/>
      </c>
      <c r="E86" s="14">
        <f>IFERROR(INDEX(SecLab,MATCH($B86,SecKey,0)),"")</f>
        <v/>
      </c>
      <c r="F86" s="14">
        <f>IFERROR(INDEX(FuelLab,MATCH($C86,FuelKeyL,0)),"")</f>
        <v/>
      </c>
    </row>
    <row r="87">
      <c r="A87" s="14">
        <f>$B87&amp;"|"&amp;$C87</f>
        <v/>
      </c>
      <c r="B87" s="21" t="inlineStr">
        <is>
          <t>all</t>
        </is>
      </c>
      <c r="C87" s="21" t="inlineStr">
        <is>
          <t>oop</t>
        </is>
      </c>
      <c r="D87" s="14">
        <f>IF($B87="",""," | "&amp;$E87&amp;" | "&amp;$F87)</f>
        <v/>
      </c>
      <c r="E87" s="14">
        <f>IFERROR(INDEX(SecLab,MATCH($B87,SecKey,0)),"")</f>
        <v/>
      </c>
      <c r="F87" s="14">
        <f>IFERROR(INDEX(FuelLab,MATCH($C87,FuelKeyL,0)),"")</f>
        <v/>
      </c>
    </row>
    <row r="88">
      <c r="A88" s="14">
        <f>$B88&amp;"|"&amp;$C88</f>
        <v/>
      </c>
      <c r="B88" s="21" t="inlineStr">
        <is>
          <t>all</t>
        </is>
      </c>
      <c r="C88" s="21" t="inlineStr">
        <is>
          <t>bio</t>
        </is>
      </c>
      <c r="D88" s="14">
        <f>IF($B88="",""," | "&amp;$E88&amp;" | "&amp;$F88)</f>
        <v/>
      </c>
      <c r="E88" s="14">
        <f>IFERROR(INDEX(SecLab,MATCH($B88,SecKey,0)),"")</f>
        <v/>
      </c>
      <c r="F88" s="14">
        <f>IFERROR(INDEX(FuelLab,MATCH($C88,FuelKeyL,0)),"")</f>
        <v/>
      </c>
    </row>
    <row r="89">
      <c r="A89" s="14">
        <f>$B89&amp;"|"&amp;$C89</f>
        <v/>
      </c>
      <c r="B89" s="21" t="inlineStr">
        <is>
          <t>pow</t>
        </is>
      </c>
      <c r="C89" s="21" t="inlineStr">
        <is>
          <t>all</t>
        </is>
      </c>
      <c r="D89" s="14">
        <f>IF($B89="",""," | "&amp;$E89&amp;" | "&amp;$F89)</f>
        <v/>
      </c>
      <c r="E89" s="14">
        <f>IFERROR(INDEX(SecLab,MATCH($B89,SecKey,0)),"")</f>
        <v/>
      </c>
      <c r="F89" s="14">
        <f>IFERROR(INDEX(FuelLab,MATCH($C89,FuelKeyL,0)),"")</f>
        <v/>
      </c>
    </row>
    <row r="90">
      <c r="A90" s="14">
        <f>$B90&amp;"|"&amp;$C90</f>
        <v/>
      </c>
      <c r="B90" s="21" t="inlineStr">
        <is>
          <t>rod</t>
        </is>
      </c>
      <c r="C90" s="21" t="inlineStr">
        <is>
          <t>all</t>
        </is>
      </c>
      <c r="D90" s="14">
        <f>IF($B90="",""," | "&amp;$E90&amp;" | "&amp;$F90)</f>
        <v/>
      </c>
      <c r="E90" s="14">
        <f>IFERROR(INDEX(SecLab,MATCH($B90,SecKey,0)),"")</f>
        <v/>
      </c>
      <c r="F90" s="14">
        <f>IFERROR(INDEX(FuelLab,MATCH($C90,FuelKeyL,0)),"")</f>
        <v/>
      </c>
    </row>
    <row r="91">
      <c r="A91" s="14">
        <f>$B91&amp;"|"&amp;$C91</f>
        <v/>
      </c>
      <c r="B91" s="21" t="inlineStr">
        <is>
          <t>ral</t>
        </is>
      </c>
      <c r="C91" s="21" t="inlineStr">
        <is>
          <t>all</t>
        </is>
      </c>
      <c r="D91" s="14">
        <f>IF($B91="",""," | "&amp;$E91&amp;" | "&amp;$F91)</f>
        <v/>
      </c>
      <c r="E91" s="14">
        <f>IFERROR(INDEX(SecLab,MATCH($B91,SecKey,0)),"")</f>
        <v/>
      </c>
      <c r="F91" s="14">
        <f>IFERROR(INDEX(FuelLab,MATCH($C91,FuelKeyL,0)),"")</f>
        <v/>
      </c>
    </row>
    <row r="92">
      <c r="A92" s="14">
        <f>$B92&amp;"|"&amp;$C92</f>
        <v/>
      </c>
      <c r="B92" s="21" t="inlineStr">
        <is>
          <t>avi</t>
        </is>
      </c>
      <c r="C92" s="21" t="inlineStr">
        <is>
          <t>all</t>
        </is>
      </c>
      <c r="D92" s="14">
        <f>IF($B92="",""," | "&amp;$E92&amp;" | "&amp;$F92)</f>
        <v/>
      </c>
      <c r="E92" s="14">
        <f>IFERROR(INDEX(SecLab,MATCH($B92,SecKey,0)),"")</f>
        <v/>
      </c>
      <c r="F92" s="14">
        <f>IFERROR(INDEX(FuelLab,MATCH($C92,FuelKeyL,0)),"")</f>
        <v/>
      </c>
    </row>
    <row r="93">
      <c r="A93" s="14">
        <f>$B93&amp;"|"&amp;$C93</f>
        <v/>
      </c>
      <c r="B93" s="21" t="inlineStr">
        <is>
          <t>nav</t>
        </is>
      </c>
      <c r="C93" s="21" t="inlineStr">
        <is>
          <t>all</t>
        </is>
      </c>
      <c r="D93" s="14">
        <f>IF($B93="",""," | "&amp;$E93&amp;" | "&amp;$F93)</f>
        <v/>
      </c>
      <c r="E93" s="14">
        <f>IFERROR(INDEX(SecLab,MATCH($B93,SecKey,0)),"")</f>
        <v/>
      </c>
      <c r="F93" s="14">
        <f>IFERROR(INDEX(FuelLab,MATCH($C93,FuelKeyL,0)),"")</f>
        <v/>
      </c>
    </row>
    <row r="94">
      <c r="A94" s="14">
        <f>$B94&amp;"|"&amp;$C94</f>
        <v/>
      </c>
      <c r="B94" s="21" t="inlineStr">
        <is>
          <t>res</t>
        </is>
      </c>
      <c r="C94" s="21" t="inlineStr">
        <is>
          <t>all</t>
        </is>
      </c>
      <c r="D94" s="14">
        <f>IF($B94="",""," | "&amp;$E94&amp;" | "&amp;$F94)</f>
        <v/>
      </c>
      <c r="E94" s="14">
        <f>IFERROR(INDEX(SecLab,MATCH($B94,SecKey,0)),"")</f>
        <v/>
      </c>
      <c r="F94" s="14">
        <f>IFERROR(INDEX(FuelLab,MATCH($C94,FuelKeyL,0)),"")</f>
        <v/>
      </c>
    </row>
    <row r="95">
      <c r="A95" s="14">
        <f>$B95&amp;"|"&amp;$C95</f>
        <v/>
      </c>
      <c r="B95" s="21" t="inlineStr">
        <is>
          <t>foo</t>
        </is>
      </c>
      <c r="C95" s="21" t="inlineStr">
        <is>
          <t>all</t>
        </is>
      </c>
      <c r="D95" s="14">
        <f>IF($B95="",""," | "&amp;$E95&amp;" | "&amp;$F95)</f>
        <v/>
      </c>
      <c r="E95" s="14">
        <f>IFERROR(INDEX(SecLab,MATCH($B95,SecKey,0)),"")</f>
        <v/>
      </c>
      <c r="F95" s="14">
        <f>IFERROR(INDEX(FuelLab,MATCH($C95,FuelKeyL,0)),"")</f>
        <v/>
      </c>
    </row>
    <row r="96">
      <c r="A96" s="14">
        <f>$B96&amp;"|"&amp;$C96</f>
        <v/>
      </c>
      <c r="B96" s="21" t="inlineStr">
        <is>
          <t>srv</t>
        </is>
      </c>
      <c r="C96" s="21" t="inlineStr">
        <is>
          <t>all</t>
        </is>
      </c>
      <c r="D96" s="14">
        <f>IF($B96="",""," | "&amp;$E96&amp;" | "&amp;$F96)</f>
        <v/>
      </c>
      <c r="E96" s="14">
        <f>IFERROR(INDEX(SecLab,MATCH($B96,SecKey,0)),"")</f>
        <v/>
      </c>
      <c r="F96" s="14">
        <f>IFERROR(INDEX(FuelLab,MATCH($C96,FuelKeyL,0)),"")</f>
        <v/>
      </c>
    </row>
    <row r="97">
      <c r="A97" s="14">
        <f>$B97&amp;"|"&amp;$C97</f>
        <v/>
      </c>
      <c r="B97" s="21" t="inlineStr">
        <is>
          <t>mch</t>
        </is>
      </c>
      <c r="C97" s="21" t="inlineStr">
        <is>
          <t>all</t>
        </is>
      </c>
      <c r="D97" s="14">
        <f>IF($B97="",""," | "&amp;$E97&amp;" | "&amp;$F97)</f>
        <v/>
      </c>
      <c r="E97" s="14">
        <f>IFERROR(INDEX(SecLab,MATCH($B97,SecKey,0)),"")</f>
        <v/>
      </c>
      <c r="F97" s="14">
        <f>IFERROR(INDEX(FuelLab,MATCH($C97,FuelKeyL,0)),"")</f>
        <v/>
      </c>
    </row>
    <row r="98">
      <c r="A98" s="14">
        <f>$B98&amp;"|"&amp;$C98</f>
        <v/>
      </c>
      <c r="B98" s="21" t="inlineStr">
        <is>
          <t>irn</t>
        </is>
      </c>
      <c r="C98" s="21" t="inlineStr">
        <is>
          <t>all</t>
        </is>
      </c>
      <c r="D98" s="14">
        <f>IF($B98="",""," | "&amp;$E98&amp;" | "&amp;$F98)</f>
        <v/>
      </c>
      <c r="E98" s="14">
        <f>IFERROR(INDEX(SecLab,MATCH($B98,SecKey,0)),"")</f>
        <v/>
      </c>
      <c r="F98" s="14">
        <f>IFERROR(INDEX(FuelLab,MATCH($C98,FuelKeyL,0)),"")</f>
        <v/>
      </c>
    </row>
    <row r="99">
      <c r="A99" s="14">
        <f>$B99&amp;"|"&amp;$C99</f>
        <v/>
      </c>
      <c r="B99" s="21" t="inlineStr">
        <is>
          <t>nfm</t>
        </is>
      </c>
      <c r="C99" s="21" t="inlineStr">
        <is>
          <t>all</t>
        </is>
      </c>
      <c r="D99" s="14">
        <f>IF($B99="",""," | "&amp;$E99&amp;" | "&amp;$F99)</f>
        <v/>
      </c>
      <c r="E99" s="14">
        <f>IFERROR(INDEX(SecLab,MATCH($B99,SecKey,0)),"")</f>
        <v/>
      </c>
      <c r="F99" s="14">
        <f>IFERROR(INDEX(FuelLab,MATCH($C99,FuelKeyL,0)),"")</f>
        <v/>
      </c>
    </row>
    <row r="100">
      <c r="A100" s="14">
        <f>$B100&amp;"|"&amp;$C100</f>
        <v/>
      </c>
      <c r="B100" s="21" t="inlineStr">
        <is>
          <t>mac</t>
        </is>
      </c>
      <c r="C100" s="21" t="inlineStr">
        <is>
          <t>all</t>
        </is>
      </c>
      <c r="D100" s="14">
        <f>IF($B100="",""," | "&amp;$E100&amp;" | "&amp;$F100)</f>
        <v/>
      </c>
      <c r="E100" s="14">
        <f>IFERROR(INDEX(SecLab,MATCH($B100,SecKey,0)),"")</f>
        <v/>
      </c>
      <c r="F100" s="14">
        <f>IFERROR(INDEX(FuelLab,MATCH($C100,FuelKeyL,0)),"")</f>
        <v/>
      </c>
    </row>
    <row r="101">
      <c r="A101" s="14">
        <f>$B101&amp;"|"&amp;$C101</f>
        <v/>
      </c>
      <c r="B101" s="21" t="inlineStr">
        <is>
          <t>cem</t>
        </is>
      </c>
      <c r="C101" s="21" t="inlineStr">
        <is>
          <t>all</t>
        </is>
      </c>
      <c r="D101" s="14">
        <f>IF($B101="",""," | "&amp;$E101&amp;" | "&amp;$F101)</f>
        <v/>
      </c>
      <c r="E101" s="14">
        <f>IFERROR(INDEX(SecLab,MATCH($B101,SecKey,0)),"")</f>
        <v/>
      </c>
      <c r="F101" s="14">
        <f>IFERROR(INDEX(FuelLab,MATCH($C101,FuelKeyL,0)),"")</f>
        <v/>
      </c>
    </row>
    <row r="102">
      <c r="A102" s="14">
        <f>$B102&amp;"|"&amp;$C102</f>
        <v/>
      </c>
      <c r="B102" s="21" t="inlineStr">
        <is>
          <t>omn</t>
        </is>
      </c>
      <c r="C102" s="21" t="inlineStr">
        <is>
          <t>all</t>
        </is>
      </c>
      <c r="D102" s="14">
        <f>IF($B102="",""," | "&amp;$E102&amp;" | "&amp;$F102)</f>
        <v/>
      </c>
      <c r="E102" s="14">
        <f>IFERROR(INDEX(SecLab,MATCH($B102,SecKey,0)),"")</f>
        <v/>
      </c>
      <c r="F102" s="14">
        <f>IFERROR(INDEX(FuelLab,MATCH($C102,FuelKeyL,0)),"")</f>
        <v/>
      </c>
    </row>
    <row r="103">
      <c r="A103" s="14">
        <f>$B103&amp;"|"&amp;$C103</f>
        <v/>
      </c>
      <c r="B103" s="21" t="inlineStr">
        <is>
          <t>cst</t>
        </is>
      </c>
      <c r="C103" s="21" t="inlineStr">
        <is>
          <t>all</t>
        </is>
      </c>
      <c r="D103" s="14">
        <f>IF($B103="",""," | "&amp;$E103&amp;" | "&amp;$F103)</f>
        <v/>
      </c>
      <c r="E103" s="14">
        <f>IFERROR(INDEX(SecLab,MATCH($B103,SecKey,0)),"")</f>
        <v/>
      </c>
      <c r="F103" s="14">
        <f>IFERROR(INDEX(FuelLab,MATCH($C103,FuelKeyL,0)),"")</f>
        <v/>
      </c>
    </row>
    <row r="104">
      <c r="A104" s="14">
        <f>$B104&amp;"|"&amp;$C104</f>
        <v/>
      </c>
      <c r="B104" s="21" t="inlineStr">
        <is>
          <t>ftr</t>
        </is>
      </c>
      <c r="C104" s="21" t="inlineStr">
        <is>
          <t>all</t>
        </is>
      </c>
      <c r="D104" s="14">
        <f>IF($B104="",""," | "&amp;$E104&amp;" | "&amp;$F104)</f>
        <v/>
      </c>
      <c r="E104" s="14">
        <f>IFERROR(INDEX(SecLab,MATCH($B104,SecKey,0)),"")</f>
        <v/>
      </c>
      <c r="F104" s="14">
        <f>IFERROR(INDEX(FuelLab,MATCH($C104,FuelKeyL,0)),"")</f>
        <v/>
      </c>
    </row>
    <row r="105">
      <c r="A105" s="14">
        <f>$B105&amp;"|"&amp;$C105</f>
        <v/>
      </c>
      <c r="B105" s="21" t="inlineStr">
        <is>
          <t>oen</t>
        </is>
      </c>
      <c r="C105" s="21" t="inlineStr">
        <is>
          <t>all</t>
        </is>
      </c>
      <c r="D105" s="14">
        <f>IF($B105="",""," | "&amp;$E105&amp;" | "&amp;$F105)</f>
        <v/>
      </c>
      <c r="E105" s="14">
        <f>IFERROR(INDEX(SecLab,MATCH($B105,SecKey,0)),"")</f>
        <v/>
      </c>
      <c r="F105" s="14">
        <f>IFERROR(INDEX(FuelLab,MATCH($C105,FuelKeyL,0)),"")</f>
        <v/>
      </c>
    </row>
    <row r="106">
      <c r="A106" s="14">
        <f>$B106&amp;"|"&amp;$C106</f>
        <v/>
      </c>
      <c r="B106" s="21" t="inlineStr">
        <is>
          <t>pow</t>
        </is>
      </c>
      <c r="C106" s="21" t="inlineStr">
        <is>
          <t>coa</t>
        </is>
      </c>
      <c r="D106" s="14">
        <f>IF($B106="",""," | "&amp;$E106&amp;" | "&amp;$F106)</f>
        <v/>
      </c>
      <c r="E106" s="14">
        <f>IFERROR(INDEX(SecLab,MATCH($B106,SecKey,0)),"")</f>
        <v/>
      </c>
      <c r="F106" s="14">
        <f>IFERROR(INDEX(FuelLab,MATCH($C106,FuelKeyL,0)),"")</f>
        <v/>
      </c>
    </row>
    <row r="107">
      <c r="A107" s="14">
        <f>$B107&amp;"|"&amp;$C107</f>
        <v/>
      </c>
      <c r="B107" s="21" t="inlineStr">
        <is>
          <t>res</t>
        </is>
      </c>
      <c r="C107" s="21" t="inlineStr">
        <is>
          <t>coa</t>
        </is>
      </c>
      <c r="D107" s="14">
        <f>IF($B107="",""," | "&amp;$E107&amp;" | "&amp;$F107)</f>
        <v/>
      </c>
      <c r="E107" s="14">
        <f>IFERROR(INDEX(SecLab,MATCH($B107,SecKey,0)),"")</f>
        <v/>
      </c>
      <c r="F107" s="14">
        <f>IFERROR(INDEX(FuelLab,MATCH($C107,FuelKeyL,0)),"")</f>
        <v/>
      </c>
    </row>
    <row r="108">
      <c r="A108" s="14">
        <f>$B108&amp;"|"&amp;$C108</f>
        <v/>
      </c>
      <c r="B108" s="21" t="inlineStr">
        <is>
          <t>ind</t>
        </is>
      </c>
      <c r="C108" s="21" t="inlineStr">
        <is>
          <t>coa</t>
        </is>
      </c>
      <c r="D108" s="14">
        <f>IF($B108="",""," | "&amp;$E108&amp;" | "&amp;$F108)</f>
        <v/>
      </c>
      <c r="E108" s="14">
        <f>IFERROR(INDEX(SecLab,MATCH($B108,SecKey,0)),"")</f>
        <v/>
      </c>
      <c r="F108" s="14">
        <f>IFERROR(INDEX(FuelLab,MATCH($C108,FuelKeyL,0)),"")</f>
        <v/>
      </c>
    </row>
    <row r="109">
      <c r="A109" s="14">
        <f>$B109&amp;"|"&amp;$C109</f>
        <v/>
      </c>
      <c r="B109" s="21" t="inlineStr">
        <is>
          <t>pow</t>
        </is>
      </c>
      <c r="C109" s="21" t="inlineStr">
        <is>
          <t>nga</t>
        </is>
      </c>
      <c r="D109" s="14">
        <f>IF($B109="",""," | "&amp;$E109&amp;" | "&amp;$F109)</f>
        <v/>
      </c>
      <c r="E109" s="14">
        <f>IFERROR(INDEX(SecLab,MATCH($B109,SecKey,0)),"")</f>
        <v/>
      </c>
      <c r="F109" s="14">
        <f>IFERROR(INDEX(FuelLab,MATCH($C109,FuelKeyL,0)),"")</f>
        <v/>
      </c>
    </row>
    <row r="110">
      <c r="A110" s="14">
        <f>$B110&amp;"|"&amp;$C110</f>
        <v/>
      </c>
      <c r="B110" s="21" t="inlineStr">
        <is>
          <t>res</t>
        </is>
      </c>
      <c r="C110" s="21" t="inlineStr">
        <is>
          <t>nga</t>
        </is>
      </c>
      <c r="D110" s="14">
        <f>IF($B110="",""," | "&amp;$E110&amp;" | "&amp;$F110)</f>
        <v/>
      </c>
      <c r="E110" s="14">
        <f>IFERROR(INDEX(SecLab,MATCH($B110,SecKey,0)),"")</f>
        <v/>
      </c>
      <c r="F110" s="14">
        <f>IFERROR(INDEX(FuelLab,MATCH($C110,FuelKeyL,0)),"")</f>
        <v/>
      </c>
    </row>
    <row r="111">
      <c r="A111" s="14">
        <f>$B111&amp;"|"&amp;$C111</f>
        <v/>
      </c>
      <c r="B111" s="21" t="inlineStr">
        <is>
          <t>ind</t>
        </is>
      </c>
      <c r="C111" s="21" t="inlineStr">
        <is>
          <t>nga</t>
        </is>
      </c>
      <c r="D111" s="14">
        <f>IF($B111="",""," | "&amp;$E111&amp;" | "&amp;$F111)</f>
        <v/>
      </c>
      <c r="E111" s="14">
        <f>IFERROR(INDEX(SecLab,MATCH($B111,SecKey,0)),"")</f>
        <v/>
      </c>
      <c r="F111" s="14">
        <f>IFERROR(INDEX(FuelLab,MATCH($C111,FuelKeyL,0)),"")</f>
        <v/>
      </c>
    </row>
    <row r="112">
      <c r="A112" s="14">
        <f>$B112&amp;"|"&amp;$C112</f>
        <v/>
      </c>
      <c r="B112" s="21" t="inlineStr">
        <is>
          <t>res</t>
        </is>
      </c>
      <c r="C112" s="21" t="inlineStr">
        <is>
          <t>ecy</t>
        </is>
      </c>
      <c r="D112" s="14">
        <f>IF($B112="",""," | "&amp;$E112&amp;" | "&amp;$F112)</f>
        <v/>
      </c>
      <c r="E112" s="14">
        <f>IFERROR(INDEX(SecLab,MATCH($B112,SecKey,0)),"")</f>
        <v/>
      </c>
      <c r="F112" s="14">
        <f>IFERROR(INDEX(FuelLab,MATCH($C112,FuelKeyL,0)),"")</f>
        <v/>
      </c>
    </row>
    <row r="113">
      <c r="A113" s="14">
        <f>$B113&amp;"|"&amp;$C113</f>
        <v/>
      </c>
      <c r="B113" s="21" t="inlineStr">
        <is>
          <t>ind</t>
        </is>
      </c>
      <c r="C113" s="21" t="inlineStr">
        <is>
          <t>ecy</t>
        </is>
      </c>
      <c r="D113" s="14">
        <f>IF($B113="",""," | "&amp;$E113&amp;" | "&amp;$F113)</f>
        <v/>
      </c>
      <c r="E113" s="14">
        <f>IFERROR(INDEX(SecLab,MATCH($B113,SecKey,0)),"")</f>
        <v/>
      </c>
      <c r="F113" s="14">
        <f>IFERROR(INDEX(FuelLab,MATCH($C113,FuelKeyL,0)),"")</f>
        <v/>
      </c>
    </row>
    <row r="114">
      <c r="A114" s="14">
        <f>$B114&amp;"|"&amp;$C114</f>
        <v/>
      </c>
      <c r="B114" s="21" t="inlineStr">
        <is>
          <t>tra</t>
        </is>
      </c>
      <c r="C114" s="21" t="inlineStr">
        <is>
          <t>all</t>
        </is>
      </c>
      <c r="D114" s="14">
        <f>IF($B114="",""," | "&amp;$E114&amp;" | "&amp;$F114)</f>
        <v/>
      </c>
      <c r="E114" s="14">
        <f>IFERROR(INDEX(SecLab,MATCH($B114,SecKey,0)),"")</f>
        <v/>
      </c>
      <c r="F114" s="14">
        <f>IFERROR(INDEX(FuelLab,MATCH($C114,FuelKeyL,0)),"")</f>
        <v/>
      </c>
    </row>
    <row r="115">
      <c r="A115" s="14">
        <f>$B115&amp;"|"&amp;$C115</f>
        <v/>
      </c>
      <c r="B115" s="21" t="inlineStr">
        <is>
          <t>ind</t>
        </is>
      </c>
      <c r="C115" s="21" t="inlineStr">
        <is>
          <t>all</t>
        </is>
      </c>
      <c r="D115" s="14">
        <f>IF($B115="",""," | "&amp;$E115&amp;" | "&amp;$F115)</f>
        <v/>
      </c>
      <c r="E115" s="14">
        <f>IFERROR(INDEX(SecLab,MATCH($B115,SecKey,0)),"")</f>
        <v/>
      </c>
      <c r="F115" s="14">
        <f>IFERROR(INDEX(FuelLab,MATCH($C115,FuelKeyL,0)),"")</f>
        <v/>
      </c>
    </row>
    <row r="116">
      <c r="A116" s="14">
        <f>$B116&amp;"|"&amp;$C116</f>
        <v/>
      </c>
      <c r="B116" s="21" t="inlineStr">
        <is>
          <t>int</t>
        </is>
      </c>
      <c r="C116" s="21" t="inlineStr">
        <is>
          <t>oil</t>
        </is>
      </c>
      <c r="D116" s="14">
        <f>IF($B116="",""," | "&amp;$E116&amp;" | "&amp;$F116)</f>
        <v/>
      </c>
      <c r="E116" s="14">
        <f>IFERROR(INDEX(SecLab,MATCH($B116,SecKey,0)),"")</f>
        <v/>
      </c>
      <c r="F116" s="14">
        <f>IFERROR(INDEX(FuelLab,MATCH($C116,FuelKeyL,0)),"")</f>
        <v/>
      </c>
    </row>
    <row r="117">
      <c r="A117" s="14">
        <f>$B117&amp;"|"&amp;$C117</f>
        <v/>
      </c>
      <c r="B117" s="21" t="inlineStr">
        <is>
          <t>int</t>
        </is>
      </c>
      <c r="C117" s="21" t="inlineStr">
        <is>
          <t>coa</t>
        </is>
      </c>
      <c r="D117" s="14">
        <f>IF($B117="",""," | "&amp;$E117&amp;" | "&amp;$F117)</f>
        <v/>
      </c>
      <c r="E117" s="14">
        <f>IFERROR(INDEX(SecLab,MATCH($B117,SecKey,0)),"")</f>
        <v/>
      </c>
      <c r="F117" s="14">
        <f>IFERROR(INDEX(FuelLab,MATCH($C117,FuelKeyL,0)),"")</f>
        <v/>
      </c>
    </row>
    <row r="118">
      <c r="A118" s="14">
        <f>$B118&amp;"|"&amp;$C118</f>
        <v/>
      </c>
      <c r="B118" s="21" t="inlineStr">
        <is>
          <t>int</t>
        </is>
      </c>
      <c r="C118" s="21" t="inlineStr">
        <is>
          <t>nga</t>
        </is>
      </c>
      <c r="D118" s="14">
        <f>IF($B118="",""," | "&amp;$E118&amp;" | "&amp;$F118)</f>
        <v/>
      </c>
      <c r="E118" s="14">
        <f>IFERROR(INDEX(SecLab,MATCH($B118,SecKey,0)),"")</f>
        <v/>
      </c>
      <c r="F118" s="14">
        <f>IFERROR(INDEX(FuelLab,MATCH($C118,FuelKeyL,0)),"")</f>
        <v/>
      </c>
    </row>
    <row r="119">
      <c r="A119" s="14">
        <f>$B119&amp;"|"&amp;$C119</f>
        <v/>
      </c>
      <c r="B119" s="21" t="inlineStr">
        <is>
          <t>int</t>
        </is>
      </c>
      <c r="C119" s="21" t="inlineStr">
        <is>
          <t>one</t>
        </is>
      </c>
      <c r="D119" s="14">
        <f>IF($B119="",""," | "&amp;$E119&amp;" | "&amp;$F119)</f>
        <v/>
      </c>
      <c r="E119" s="14">
        <f>IFERROR(INDEX(SecLab,MATCH($B119,SecKey,0)),"")</f>
        <v/>
      </c>
      <c r="F119" s="14">
        <f>IFERROR(INDEX(FuelLab,MATCH($C119,FuelKeyL,0)),"")</f>
        <v/>
      </c>
    </row>
    <row r="120">
      <c r="A120" s="14">
        <f>$B120&amp;"|"&amp;$C120</f>
        <v/>
      </c>
      <c r="B120" s="21" t="inlineStr">
        <is>
          <t>pow</t>
        </is>
      </c>
      <c r="C120" s="21" t="inlineStr">
        <is>
          <t>oop</t>
        </is>
      </c>
      <c r="D120" s="14">
        <f>IF($B120="",""," | "&amp;$E120&amp;" | "&amp;$F120)</f>
        <v/>
      </c>
      <c r="E120" s="14">
        <f>IFERROR(INDEX(SecLab,MATCH($B120,SecKey,0)),"")</f>
        <v/>
      </c>
      <c r="F120" s="14">
        <f>IFERROR(INDEX(FuelLab,MATCH($C120,FuelKeyL,0)),"")</f>
        <v/>
      </c>
    </row>
    <row r="121">
      <c r="A121" s="14">
        <f>$B121&amp;"|"&amp;$C121</f>
        <v/>
      </c>
      <c r="B121" s="21" t="inlineStr">
        <is>
          <t>pow</t>
        </is>
      </c>
      <c r="C121" s="21" t="inlineStr">
        <is>
          <t>nuc</t>
        </is>
      </c>
      <c r="D121" s="14">
        <f>IF($B121="",""," | "&amp;$E121&amp;" | "&amp;$F121)</f>
        <v/>
      </c>
      <c r="E121" s="14">
        <f>IFERROR(INDEX(SecLab,MATCH($B121,SecKey,0)),"")</f>
        <v/>
      </c>
      <c r="F121" s="14">
        <f>IFERROR(INDEX(FuelLab,MATCH($C121,FuelKeyL,0)),"")</f>
        <v/>
      </c>
    </row>
    <row r="122">
      <c r="A122" s="14">
        <f>$B122&amp;"|"&amp;$C122</f>
        <v/>
      </c>
      <c r="B122" s="21" t="inlineStr">
        <is>
          <t>pow</t>
        </is>
      </c>
      <c r="C122" s="21" t="inlineStr">
        <is>
          <t>wnd</t>
        </is>
      </c>
      <c r="D122" s="14">
        <f>IF($B122="",""," | "&amp;$E122&amp;" | "&amp;$F122)</f>
        <v/>
      </c>
      <c r="E122" s="14">
        <f>IFERROR(INDEX(SecLab,MATCH($B122,SecKey,0)),"")</f>
        <v/>
      </c>
      <c r="F122" s="14">
        <f>IFERROR(INDEX(FuelLab,MATCH($C122,FuelKeyL,0)),"")</f>
        <v/>
      </c>
    </row>
    <row r="123">
      <c r="A123" s="14">
        <f>$B123&amp;"|"&amp;$C123</f>
        <v/>
      </c>
      <c r="B123" s="21" t="inlineStr">
        <is>
          <t>pow</t>
        </is>
      </c>
      <c r="C123" s="21" t="inlineStr">
        <is>
          <t>sol</t>
        </is>
      </c>
      <c r="D123" s="14">
        <f>IF($B123="",""," | "&amp;$E123&amp;" | "&amp;$F123)</f>
        <v/>
      </c>
      <c r="E123" s="14">
        <f>IFERROR(INDEX(SecLab,MATCH($B123,SecKey,0)),"")</f>
        <v/>
      </c>
      <c r="F123" s="14">
        <f>IFERROR(INDEX(FuelLab,MATCH($C123,FuelKeyL,0)),"")</f>
        <v/>
      </c>
    </row>
    <row r="124">
      <c r="A124" s="14">
        <f>$B124&amp;"|"&amp;$C124</f>
        <v/>
      </c>
      <c r="B124" s="21" t="inlineStr">
        <is>
          <t>pow</t>
        </is>
      </c>
      <c r="C124" s="21" t="inlineStr">
        <is>
          <t>hyd</t>
        </is>
      </c>
      <c r="D124" s="14">
        <f>IF($B124="",""," | "&amp;$E124&amp;" | "&amp;$F124)</f>
        <v/>
      </c>
      <c r="E124" s="14">
        <f>IFERROR(INDEX(SecLab,MATCH($B124,SecKey,0)),"")</f>
        <v/>
      </c>
      <c r="F124" s="14">
        <f>IFERROR(INDEX(FuelLab,MATCH($C124,FuelKeyL,0)),"")</f>
        <v/>
      </c>
    </row>
    <row r="125">
      <c r="A125" s="14">
        <f>$B125&amp;"|"&amp;$C125</f>
        <v/>
      </c>
      <c r="B125" s="21" t="inlineStr">
        <is>
          <t>pow</t>
        </is>
      </c>
      <c r="C125" s="21" t="inlineStr">
        <is>
          <t>ore</t>
        </is>
      </c>
      <c r="D125" s="14">
        <f>IF($B125="",""," | "&amp;$E125&amp;" | "&amp;$F125)</f>
        <v/>
      </c>
      <c r="E125" s="14">
        <f>IFERROR(INDEX(SecLab,MATCH($B125,SecKey,0)),"")</f>
        <v/>
      </c>
      <c r="F125" s="14">
        <f>IFERROR(INDEX(FuelLab,MATCH($C125,FuelKeyL,0)),"")</f>
        <v/>
      </c>
    </row>
    <row r="126">
      <c r="A126" s="14">
        <f>$B126&amp;"|"&amp;$C126</f>
        <v/>
      </c>
      <c r="B126" s="21" t="inlineStr">
        <is>
          <t>pow</t>
        </is>
      </c>
      <c r="C126" s="21" t="inlineStr">
        <is>
          <t>bio</t>
        </is>
      </c>
      <c r="D126" s="14">
        <f>IF($B126="",""," | "&amp;$E126&amp;" | "&amp;$F126)</f>
        <v/>
      </c>
      <c r="E126" s="14">
        <f>IFERROR(INDEX(SecLab,MATCH($B126,SecKey,0)),"")</f>
        <v/>
      </c>
      <c r="F126" s="14">
        <f>IFERROR(INDEX(FuelLab,MATCH($C126,FuelKeyL,0)),"")</f>
        <v/>
      </c>
    </row>
    <row r="127">
      <c r="A127" s="14">
        <f>$B127&amp;"|"&amp;$C127</f>
        <v/>
      </c>
      <c r="B127" s="21" t="inlineStr">
        <is>
          <t>tra</t>
        </is>
      </c>
      <c r="C127" s="21" t="inlineStr">
        <is>
          <t>ecy</t>
        </is>
      </c>
      <c r="D127" s="14">
        <f>IF($B127="",""," | "&amp;$E127&amp;" | "&amp;$F127)</f>
        <v/>
      </c>
      <c r="E127" s="14">
        <f>IFERROR(INDEX(SecLab,MATCH($B127,SecKey,0)),"")</f>
        <v/>
      </c>
      <c r="F127" s="14">
        <f>IFERROR(INDEX(FuelLab,MATCH($C127,FuelKeyL,0)),"")</f>
        <v/>
      </c>
    </row>
    <row r="128">
      <c r="A128" s="14">
        <f>$B128&amp;"|"&amp;$C128</f>
        <v/>
      </c>
      <c r="B128" s="21" t="inlineStr">
        <is>
          <t>srv</t>
        </is>
      </c>
      <c r="C128" s="21" t="inlineStr">
        <is>
          <t>ecy</t>
        </is>
      </c>
      <c r="D128" s="14">
        <f>IF($B128="",""," | "&amp;$E128&amp;" | "&amp;$F128)</f>
        <v/>
      </c>
      <c r="E128" s="14">
        <f>IFERROR(INDEX(SecLab,MATCH($B128,SecKey,0)),"")</f>
        <v/>
      </c>
      <c r="F128" s="14">
        <f>IFERROR(INDEX(FuelLab,MATCH($C128,FuelKeyL,0)),"")</f>
        <v/>
      </c>
    </row>
    <row r="129">
      <c r="A129" s="14">
        <f>$B129&amp;"|"&amp;$C129</f>
        <v/>
      </c>
      <c r="B129" s="21" t="inlineStr">
        <is>
          <t>rod</t>
        </is>
      </c>
      <c r="C129" s="21" t="inlineStr">
        <is>
          <t>ecy</t>
        </is>
      </c>
      <c r="D129" s="14">
        <f>IF($B129="",""," | "&amp;$E129&amp;" | "&amp;$F129)</f>
        <v/>
      </c>
      <c r="E129" s="14">
        <f>IFERROR(INDEX(SecLab,MATCH($B129,SecKey,0)),"")</f>
        <v/>
      </c>
      <c r="F129" s="14">
        <f>IFERROR(INDEX(FuelLab,MATCH($C129,FuelKeyL,0)),"")</f>
        <v/>
      </c>
    </row>
    <row r="130">
      <c r="A130" s="14">
        <f>$B130&amp;"|"&amp;$C130</f>
        <v/>
      </c>
      <c r="B130" s="21" t="inlineStr">
        <is>
          <t>ral</t>
        </is>
      </c>
      <c r="C130" s="21" t="inlineStr">
        <is>
          <t>ecy</t>
        </is>
      </c>
      <c r="D130" s="14">
        <f>IF($B130="",""," | "&amp;$E130&amp;" | "&amp;$F130)</f>
        <v/>
      </c>
      <c r="E130" s="14">
        <f>IFERROR(INDEX(SecLab,MATCH($B130,SecKey,0)),"")</f>
        <v/>
      </c>
      <c r="F130" s="14">
        <f>IFERROR(INDEX(FuelLab,MATCH($C130,FuelKeyL,0)),"")</f>
        <v/>
      </c>
    </row>
    <row r="131">
      <c r="A131" s="14">
        <f>$B131&amp;"|"&amp;$C131</f>
        <v/>
      </c>
      <c r="B131" s="21" t="inlineStr">
        <is>
          <t>avi</t>
        </is>
      </c>
      <c r="C131" s="21" t="inlineStr">
        <is>
          <t>ecy</t>
        </is>
      </c>
      <c r="D131" s="14">
        <f>IF($B131="",""," | "&amp;$E131&amp;" | "&amp;$F131)</f>
        <v/>
      </c>
      <c r="E131" s="14">
        <f>IFERROR(INDEX(SecLab,MATCH($B131,SecKey,0)),"")</f>
        <v/>
      </c>
      <c r="F131" s="14">
        <f>IFERROR(INDEX(FuelLab,MATCH($C131,FuelKeyL,0)),"")</f>
        <v/>
      </c>
    </row>
    <row r="132">
      <c r="A132" s="14">
        <f>$B132&amp;"|"&amp;$C132</f>
        <v/>
      </c>
      <c r="B132" s="21" t="inlineStr">
        <is>
          <t>nav</t>
        </is>
      </c>
      <c r="C132" s="21" t="inlineStr">
        <is>
          <t>ecy</t>
        </is>
      </c>
      <c r="D132" s="14">
        <f>IF($B132="",""," | "&amp;$E132&amp;" | "&amp;$F132)</f>
        <v/>
      </c>
      <c r="E132" s="14">
        <f>IFERROR(INDEX(SecLab,MATCH($B132,SecKey,0)),"")</f>
        <v/>
      </c>
      <c r="F132" s="14">
        <f>IFERROR(INDEX(FuelLab,MATCH($C132,FuelKeyL,0)),"")</f>
        <v/>
      </c>
    </row>
    <row r="133">
      <c r="A133" s="14">
        <f>$B133&amp;"|"&amp;$C133</f>
        <v/>
      </c>
      <c r="B133" s="21" t="inlineStr">
        <is>
          <t>foo</t>
        </is>
      </c>
      <c r="C133" s="21" t="inlineStr">
        <is>
          <t>ecy</t>
        </is>
      </c>
      <c r="D133" s="14">
        <f>IF($B133="",""," | "&amp;$E133&amp;" | "&amp;$F133)</f>
        <v/>
      </c>
      <c r="E133" s="14">
        <f>IFERROR(INDEX(SecLab,MATCH($B133,SecKey,0)),"")</f>
        <v/>
      </c>
      <c r="F133" s="14">
        <f>IFERROR(INDEX(FuelLab,MATCH($C133,FuelKeyL,0)),"")</f>
        <v/>
      </c>
    </row>
    <row r="134">
      <c r="A134" s="14">
        <f>$B134&amp;"|"&amp;$C134</f>
        <v/>
      </c>
      <c r="B134" s="21" t="inlineStr">
        <is>
          <t>mch</t>
        </is>
      </c>
      <c r="C134" s="21" t="inlineStr">
        <is>
          <t>ecy</t>
        </is>
      </c>
      <c r="D134" s="14">
        <f>IF($B134="",""," | "&amp;$E134&amp;" | "&amp;$F134)</f>
        <v/>
      </c>
      <c r="E134" s="14">
        <f>IFERROR(INDEX(SecLab,MATCH($B134,SecKey,0)),"")</f>
        <v/>
      </c>
      <c r="F134" s="14">
        <f>IFERROR(INDEX(FuelLab,MATCH($C134,FuelKeyL,0)),"")</f>
        <v/>
      </c>
    </row>
    <row r="135">
      <c r="A135" s="14">
        <f>$B135&amp;"|"&amp;$C135</f>
        <v/>
      </c>
      <c r="B135" s="21" t="inlineStr">
        <is>
          <t>irn</t>
        </is>
      </c>
      <c r="C135" s="21" t="inlineStr">
        <is>
          <t>ecy</t>
        </is>
      </c>
      <c r="D135" s="14">
        <f>IF($B135="",""," | "&amp;$E135&amp;" | "&amp;$F135)</f>
        <v/>
      </c>
      <c r="E135" s="14">
        <f>IFERROR(INDEX(SecLab,MATCH($B135,SecKey,0)),"")</f>
        <v/>
      </c>
      <c r="F135" s="14">
        <f>IFERROR(INDEX(FuelLab,MATCH($C135,FuelKeyL,0)),"")</f>
        <v/>
      </c>
    </row>
    <row r="136">
      <c r="A136" s="14">
        <f>$B136&amp;"|"&amp;$C136</f>
        <v/>
      </c>
      <c r="B136" s="21" t="inlineStr">
        <is>
          <t>nfm</t>
        </is>
      </c>
      <c r="C136" s="21" t="inlineStr">
        <is>
          <t>ecy</t>
        </is>
      </c>
      <c r="D136" s="14">
        <f>IF($B136="",""," | "&amp;$E136&amp;" | "&amp;$F136)</f>
        <v/>
      </c>
      <c r="E136" s="14">
        <f>IFERROR(INDEX(SecLab,MATCH($B136,SecKey,0)),"")</f>
        <v/>
      </c>
      <c r="F136" s="14">
        <f>IFERROR(INDEX(FuelLab,MATCH($C136,FuelKeyL,0)),"")</f>
        <v/>
      </c>
    </row>
    <row r="137">
      <c r="A137" s="14">
        <f>$B137&amp;"|"&amp;$C137</f>
        <v/>
      </c>
      <c r="B137" s="21" t="inlineStr">
        <is>
          <t>mac</t>
        </is>
      </c>
      <c r="C137" s="21" t="inlineStr">
        <is>
          <t>ecy</t>
        </is>
      </c>
      <c r="D137" s="14">
        <f>IF($B137="",""," | "&amp;$E137&amp;" | "&amp;$F137)</f>
        <v/>
      </c>
      <c r="E137" s="14">
        <f>IFERROR(INDEX(SecLab,MATCH($B137,SecKey,0)),"")</f>
        <v/>
      </c>
      <c r="F137" s="14">
        <f>IFERROR(INDEX(FuelLab,MATCH($C137,FuelKeyL,0)),"")</f>
        <v/>
      </c>
    </row>
    <row r="138">
      <c r="A138" s="14">
        <f>$B138&amp;"|"&amp;$C138</f>
        <v/>
      </c>
      <c r="B138" s="21" t="inlineStr">
        <is>
          <t>cem</t>
        </is>
      </c>
      <c r="C138" s="21" t="inlineStr">
        <is>
          <t>ecy</t>
        </is>
      </c>
      <c r="D138" s="14">
        <f>IF($B138="",""," | "&amp;$E138&amp;" | "&amp;$F138)</f>
        <v/>
      </c>
      <c r="E138" s="14">
        <f>IFERROR(INDEX(SecLab,MATCH($B138,SecKey,0)),"")</f>
        <v/>
      </c>
      <c r="F138" s="14">
        <f>IFERROR(INDEX(FuelLab,MATCH($C138,FuelKeyL,0)),"")</f>
        <v/>
      </c>
    </row>
    <row r="139">
      <c r="A139" s="14">
        <f>$B139&amp;"|"&amp;$C139</f>
        <v/>
      </c>
      <c r="B139" s="21" t="inlineStr">
        <is>
          <t>omn</t>
        </is>
      </c>
      <c r="C139" s="21" t="inlineStr">
        <is>
          <t>ecy</t>
        </is>
      </c>
      <c r="D139" s="14">
        <f>IF($B139="",""," | "&amp;$E139&amp;" | "&amp;$F139)</f>
        <v/>
      </c>
      <c r="E139" s="14">
        <f>IFERROR(INDEX(SecLab,MATCH($B139,SecKey,0)),"")</f>
        <v/>
      </c>
      <c r="F139" s="14">
        <f>IFERROR(INDEX(FuelLab,MATCH($C139,FuelKeyL,0)),"")</f>
        <v/>
      </c>
    </row>
    <row r="140">
      <c r="A140" s="14">
        <f>$B140&amp;"|"&amp;$C140</f>
        <v/>
      </c>
      <c r="B140" s="21" t="inlineStr">
        <is>
          <t>cst</t>
        </is>
      </c>
      <c r="C140" s="21" t="inlineStr">
        <is>
          <t>ecy</t>
        </is>
      </c>
      <c r="D140" s="14">
        <f>IF($B140="",""," | "&amp;$E140&amp;" | "&amp;$F140)</f>
        <v/>
      </c>
      <c r="E140" s="14">
        <f>IFERROR(INDEX(SecLab,MATCH($B140,SecKey,0)),"")</f>
        <v/>
      </c>
      <c r="F140" s="14">
        <f>IFERROR(INDEX(FuelLab,MATCH($C140,FuelKeyL,0)),"")</f>
        <v/>
      </c>
    </row>
    <row r="141">
      <c r="A141" s="14">
        <f>$B141&amp;"|"&amp;$C141</f>
        <v/>
      </c>
      <c r="B141" s="21" t="inlineStr">
        <is>
          <t>oen</t>
        </is>
      </c>
      <c r="C141" s="21" t="inlineStr">
        <is>
          <t>ecy</t>
        </is>
      </c>
      <c r="D141" s="14">
        <f>IF($B141="",""," | "&amp;$E141&amp;" | "&amp;$F141)</f>
        <v/>
      </c>
      <c r="E141" s="14">
        <f>IFERROR(INDEX(SecLab,MATCH($B141,SecKey,0)),"")</f>
        <v/>
      </c>
      <c r="F141" s="14">
        <f>IFERROR(INDEX(FuelLab,MATCH($C141,FuelKeyL,0)),"")</f>
        <v/>
      </c>
    </row>
    <row r="142">
      <c r="A142" s="14">
        <f>$B142&amp;"|"&amp;$C142</f>
        <v/>
      </c>
      <c r="B142" s="21" t="inlineStr">
        <is>
          <t>rod</t>
        </is>
      </c>
      <c r="C142" s="21" t="inlineStr">
        <is>
          <t>coa</t>
        </is>
      </c>
      <c r="D142" s="14">
        <f>IF($B142="",""," | "&amp;$E142&amp;" | "&amp;$F142)</f>
        <v/>
      </c>
      <c r="E142" s="14">
        <f>IFERROR(INDEX(SecLab,MATCH($B142,SecKey,0)),"")</f>
        <v/>
      </c>
      <c r="F142" s="14">
        <f>IFERROR(INDEX(FuelLab,MATCH($C142,FuelKeyL,0)),"")</f>
        <v/>
      </c>
    </row>
    <row r="143">
      <c r="A143" s="14">
        <f>$B143&amp;"|"&amp;$C143</f>
        <v/>
      </c>
      <c r="B143" s="21" t="inlineStr">
        <is>
          <t>rod</t>
        </is>
      </c>
      <c r="C143" s="21" t="inlineStr">
        <is>
          <t>nga</t>
        </is>
      </c>
      <c r="D143" s="14">
        <f>IF($B143="",""," | "&amp;$E143&amp;" | "&amp;$F143)</f>
        <v/>
      </c>
      <c r="E143" s="14">
        <f>IFERROR(INDEX(SecLab,MATCH($B143,SecKey,0)),"")</f>
        <v/>
      </c>
      <c r="F143" s="14">
        <f>IFERROR(INDEX(FuelLab,MATCH($C143,FuelKeyL,0)),"")</f>
        <v/>
      </c>
    </row>
    <row r="144">
      <c r="A144" s="14">
        <f>$B144&amp;"|"&amp;$C144</f>
        <v/>
      </c>
      <c r="B144" s="21" t="inlineStr">
        <is>
          <t>rod</t>
        </is>
      </c>
      <c r="C144" s="21" t="inlineStr">
        <is>
          <t>gso</t>
        </is>
      </c>
      <c r="D144" s="14">
        <f>IF($B144="",""," | "&amp;$E144&amp;" | "&amp;$F144)</f>
        <v/>
      </c>
      <c r="E144" s="14">
        <f>IFERROR(INDEX(SecLab,MATCH($B144,SecKey,0)),"")</f>
        <v/>
      </c>
      <c r="F144" s="14">
        <f>IFERROR(INDEX(FuelLab,MATCH($C144,FuelKeyL,0)),"")</f>
        <v/>
      </c>
    </row>
    <row r="145">
      <c r="A145" s="14">
        <f>$B145&amp;"|"&amp;$C145</f>
        <v/>
      </c>
      <c r="B145" s="21" t="inlineStr">
        <is>
          <t>rod</t>
        </is>
      </c>
      <c r="C145" s="21" t="inlineStr">
        <is>
          <t>die</t>
        </is>
      </c>
      <c r="D145" s="14">
        <f>IF($B145="",""," | "&amp;$E145&amp;" | "&amp;$F145)</f>
        <v/>
      </c>
      <c r="E145" s="14">
        <f>IFERROR(INDEX(SecLab,MATCH($B145,SecKey,0)),"")</f>
        <v/>
      </c>
      <c r="F145" s="14">
        <f>IFERROR(INDEX(FuelLab,MATCH($C145,FuelKeyL,0)),"")</f>
        <v/>
      </c>
    </row>
    <row r="146">
      <c r="A146" s="14">
        <f>$B146&amp;"|"&amp;$C146</f>
        <v/>
      </c>
      <c r="B146" s="21" t="inlineStr">
        <is>
          <t>rod</t>
        </is>
      </c>
      <c r="C146" s="21" t="inlineStr">
        <is>
          <t>lpg</t>
        </is>
      </c>
      <c r="D146" s="14">
        <f>IF($B146="",""," | "&amp;$E146&amp;" | "&amp;$F146)</f>
        <v/>
      </c>
      <c r="E146" s="14">
        <f>IFERROR(INDEX(SecLab,MATCH($B146,SecKey,0)),"")</f>
        <v/>
      </c>
      <c r="F146" s="14">
        <f>IFERROR(INDEX(FuelLab,MATCH($C146,FuelKeyL,0)),"")</f>
        <v/>
      </c>
    </row>
    <row r="147">
      <c r="A147" s="14">
        <f>$B147&amp;"|"&amp;$C147</f>
        <v/>
      </c>
      <c r="B147" s="21" t="inlineStr">
        <is>
          <t>rod</t>
        </is>
      </c>
      <c r="C147" s="21" t="inlineStr">
        <is>
          <t>ker</t>
        </is>
      </c>
      <c r="D147" s="14">
        <f>IF($B147="",""," | "&amp;$E147&amp;" | "&amp;$F147)</f>
        <v/>
      </c>
      <c r="E147" s="14">
        <f>IFERROR(INDEX(SecLab,MATCH($B147,SecKey,0)),"")</f>
        <v/>
      </c>
      <c r="F147" s="14">
        <f>IFERROR(INDEX(FuelLab,MATCH($C147,FuelKeyL,0)),"")</f>
        <v/>
      </c>
    </row>
    <row r="148">
      <c r="A148" s="14">
        <f>$B148&amp;"|"&amp;$C148</f>
        <v/>
      </c>
      <c r="B148" s="21" t="inlineStr">
        <is>
          <t>rod</t>
        </is>
      </c>
      <c r="C148" s="21" t="inlineStr">
        <is>
          <t>oop</t>
        </is>
      </c>
      <c r="D148" s="14">
        <f>IF($B148="",""," | "&amp;$E148&amp;" | "&amp;$F148)</f>
        <v/>
      </c>
      <c r="E148" s="14">
        <f>IFERROR(INDEX(SecLab,MATCH($B148,SecKey,0)),"")</f>
        <v/>
      </c>
      <c r="F148" s="14">
        <f>IFERROR(INDEX(FuelLab,MATCH($C148,FuelKeyL,0)),"")</f>
        <v/>
      </c>
    </row>
    <row r="149">
      <c r="A149" s="14">
        <f>$B149&amp;"|"&amp;$C149</f>
        <v/>
      </c>
      <c r="B149" s="21" t="inlineStr">
        <is>
          <t>rod</t>
        </is>
      </c>
      <c r="C149" s="21" t="inlineStr">
        <is>
          <t>bio</t>
        </is>
      </c>
      <c r="D149" s="14">
        <f>IF($B149="",""," | "&amp;$E149&amp;" | "&amp;$F149)</f>
        <v/>
      </c>
      <c r="E149" s="14">
        <f>IFERROR(INDEX(SecLab,MATCH($B149,SecKey,0)),"")</f>
        <v/>
      </c>
      <c r="F149" s="14">
        <f>IFERROR(INDEX(FuelLab,MATCH($C149,FuelKeyL,0)),"")</f>
        <v/>
      </c>
    </row>
    <row r="150">
      <c r="A150" s="14">
        <f>$B150&amp;"|"&amp;$C150</f>
        <v/>
      </c>
      <c r="B150" s="21" t="inlineStr">
        <is>
          <t>ral</t>
        </is>
      </c>
      <c r="C150" s="21" t="inlineStr">
        <is>
          <t>coa</t>
        </is>
      </c>
      <c r="D150" s="14">
        <f>IF($B150="",""," | "&amp;$E150&amp;" | "&amp;$F150)</f>
        <v/>
      </c>
      <c r="E150" s="14">
        <f>IFERROR(INDEX(SecLab,MATCH($B150,SecKey,0)),"")</f>
        <v/>
      </c>
      <c r="F150" s="14">
        <f>IFERROR(INDEX(FuelLab,MATCH($C150,FuelKeyL,0)),"")</f>
        <v/>
      </c>
    </row>
    <row r="151">
      <c r="A151" s="14">
        <f>$B151&amp;"|"&amp;$C151</f>
        <v/>
      </c>
      <c r="B151" s="21" t="inlineStr">
        <is>
          <t>ral</t>
        </is>
      </c>
      <c r="C151" s="21" t="inlineStr">
        <is>
          <t>nga</t>
        </is>
      </c>
      <c r="D151" s="14">
        <f>IF($B151="",""," | "&amp;$E151&amp;" | "&amp;$F151)</f>
        <v/>
      </c>
      <c r="E151" s="14">
        <f>IFERROR(INDEX(SecLab,MATCH($B151,SecKey,0)),"")</f>
        <v/>
      </c>
      <c r="F151" s="14">
        <f>IFERROR(INDEX(FuelLab,MATCH($C151,FuelKeyL,0)),"")</f>
        <v/>
      </c>
    </row>
    <row r="152">
      <c r="A152" s="14">
        <f>$B152&amp;"|"&amp;$C152</f>
        <v/>
      </c>
      <c r="B152" s="21" t="inlineStr">
        <is>
          <t>ral</t>
        </is>
      </c>
      <c r="C152" s="21" t="inlineStr">
        <is>
          <t>gso</t>
        </is>
      </c>
      <c r="D152" s="14">
        <f>IF($B152="",""," | "&amp;$E152&amp;" | "&amp;$F152)</f>
        <v/>
      </c>
      <c r="E152" s="14">
        <f>IFERROR(INDEX(SecLab,MATCH($B152,SecKey,0)),"")</f>
        <v/>
      </c>
      <c r="F152" s="14">
        <f>IFERROR(INDEX(FuelLab,MATCH($C152,FuelKeyL,0)),"")</f>
        <v/>
      </c>
    </row>
    <row r="153">
      <c r="A153" s="14">
        <f>$B153&amp;"|"&amp;$C153</f>
        <v/>
      </c>
      <c r="B153" s="21" t="inlineStr">
        <is>
          <t>ral</t>
        </is>
      </c>
      <c r="C153" s="21" t="inlineStr">
        <is>
          <t>die</t>
        </is>
      </c>
      <c r="D153" s="14">
        <f>IF($B153="",""," | "&amp;$E153&amp;" | "&amp;$F153)</f>
        <v/>
      </c>
      <c r="E153" s="14">
        <f>IFERROR(INDEX(SecLab,MATCH($B153,SecKey,0)),"")</f>
        <v/>
      </c>
      <c r="F153" s="14">
        <f>IFERROR(INDEX(FuelLab,MATCH($C153,FuelKeyL,0)),"")</f>
        <v/>
      </c>
    </row>
    <row r="154">
      <c r="A154" s="14">
        <f>$B154&amp;"|"&amp;$C154</f>
        <v/>
      </c>
      <c r="B154" s="21" t="inlineStr">
        <is>
          <t>ral</t>
        </is>
      </c>
      <c r="C154" s="21" t="inlineStr">
        <is>
          <t>lpg</t>
        </is>
      </c>
      <c r="D154" s="14">
        <f>IF($B154="",""," | "&amp;$E154&amp;" | "&amp;$F154)</f>
        <v/>
      </c>
      <c r="E154" s="14">
        <f>IFERROR(INDEX(SecLab,MATCH($B154,SecKey,0)),"")</f>
        <v/>
      </c>
      <c r="F154" s="14">
        <f>IFERROR(INDEX(FuelLab,MATCH($C154,FuelKeyL,0)),"")</f>
        <v/>
      </c>
    </row>
    <row r="155">
      <c r="A155" s="14">
        <f>$B155&amp;"|"&amp;$C155</f>
        <v/>
      </c>
      <c r="B155" s="21" t="inlineStr">
        <is>
          <t>ral</t>
        </is>
      </c>
      <c r="C155" s="21" t="inlineStr">
        <is>
          <t>ker</t>
        </is>
      </c>
      <c r="D155" s="14">
        <f>IF($B155="",""," | "&amp;$E155&amp;" | "&amp;$F155)</f>
        <v/>
      </c>
      <c r="E155" s="14">
        <f>IFERROR(INDEX(SecLab,MATCH($B155,SecKey,0)),"")</f>
        <v/>
      </c>
      <c r="F155" s="14">
        <f>IFERROR(INDEX(FuelLab,MATCH($C155,FuelKeyL,0)),"")</f>
        <v/>
      </c>
    </row>
    <row r="156">
      <c r="A156" s="14">
        <f>$B156&amp;"|"&amp;$C156</f>
        <v/>
      </c>
      <c r="B156" s="21" t="inlineStr">
        <is>
          <t>ral</t>
        </is>
      </c>
      <c r="C156" s="21" t="inlineStr">
        <is>
          <t>oop</t>
        </is>
      </c>
      <c r="D156" s="14">
        <f>IF($B156="",""," | "&amp;$E156&amp;" | "&amp;$F156)</f>
        <v/>
      </c>
      <c r="E156" s="14">
        <f>IFERROR(INDEX(SecLab,MATCH($B156,SecKey,0)),"")</f>
        <v/>
      </c>
      <c r="F156" s="14">
        <f>IFERROR(INDEX(FuelLab,MATCH($C156,FuelKeyL,0)),"")</f>
        <v/>
      </c>
    </row>
    <row r="157">
      <c r="A157" s="14">
        <f>$B157&amp;"|"&amp;$C157</f>
        <v/>
      </c>
      <c r="B157" s="21" t="inlineStr">
        <is>
          <t>ral</t>
        </is>
      </c>
      <c r="C157" s="21" t="inlineStr">
        <is>
          <t>bio</t>
        </is>
      </c>
      <c r="D157" s="14">
        <f>IF($B157="",""," | "&amp;$E157&amp;" | "&amp;$F157)</f>
        <v/>
      </c>
      <c r="E157" s="14">
        <f>IFERROR(INDEX(SecLab,MATCH($B157,SecKey,0)),"")</f>
        <v/>
      </c>
      <c r="F157" s="14">
        <f>IFERROR(INDEX(FuelLab,MATCH($C157,FuelKeyL,0)),"")</f>
        <v/>
      </c>
    </row>
    <row r="158">
      <c r="A158" s="14">
        <f>$B158&amp;"|"&amp;$C158</f>
        <v/>
      </c>
      <c r="B158" s="21" t="inlineStr">
        <is>
          <t>avi</t>
        </is>
      </c>
      <c r="C158" s="21" t="inlineStr">
        <is>
          <t>coa</t>
        </is>
      </c>
      <c r="D158" s="14">
        <f>IF($B158="",""," | "&amp;$E158&amp;" | "&amp;$F158)</f>
        <v/>
      </c>
      <c r="E158" s="14">
        <f>IFERROR(INDEX(SecLab,MATCH($B158,SecKey,0)),"")</f>
        <v/>
      </c>
      <c r="F158" s="14">
        <f>IFERROR(INDEX(FuelLab,MATCH($C158,FuelKeyL,0)),"")</f>
        <v/>
      </c>
    </row>
    <row r="159">
      <c r="A159" s="14">
        <f>$B159&amp;"|"&amp;$C159</f>
        <v/>
      </c>
      <c r="B159" s="21" t="inlineStr">
        <is>
          <t>avi</t>
        </is>
      </c>
      <c r="C159" s="21" t="inlineStr">
        <is>
          <t>nga</t>
        </is>
      </c>
      <c r="D159" s="14">
        <f>IF($B159="",""," | "&amp;$E159&amp;" | "&amp;$F159)</f>
        <v/>
      </c>
      <c r="E159" s="14">
        <f>IFERROR(INDEX(SecLab,MATCH($B159,SecKey,0)),"")</f>
        <v/>
      </c>
      <c r="F159" s="14">
        <f>IFERROR(INDEX(FuelLab,MATCH($C159,FuelKeyL,0)),"")</f>
        <v/>
      </c>
    </row>
    <row r="160">
      <c r="A160" s="14">
        <f>$B160&amp;"|"&amp;$C160</f>
        <v/>
      </c>
      <c r="B160" s="21" t="inlineStr">
        <is>
          <t>avi</t>
        </is>
      </c>
      <c r="C160" s="21" t="inlineStr">
        <is>
          <t>gso</t>
        </is>
      </c>
      <c r="D160" s="14">
        <f>IF($B160="",""," | "&amp;$E160&amp;" | "&amp;$F160)</f>
        <v/>
      </c>
      <c r="E160" s="14">
        <f>IFERROR(INDEX(SecLab,MATCH($B160,SecKey,0)),"")</f>
        <v/>
      </c>
      <c r="F160" s="14">
        <f>IFERROR(INDEX(FuelLab,MATCH($C160,FuelKeyL,0)),"")</f>
        <v/>
      </c>
    </row>
    <row r="161">
      <c r="A161" s="14">
        <f>$B161&amp;"|"&amp;$C161</f>
        <v/>
      </c>
      <c r="B161" s="21" t="inlineStr">
        <is>
          <t>avi</t>
        </is>
      </c>
      <c r="C161" s="21" t="inlineStr">
        <is>
          <t>die</t>
        </is>
      </c>
      <c r="D161" s="14">
        <f>IF($B161="",""," | "&amp;$E161&amp;" | "&amp;$F161)</f>
        <v/>
      </c>
      <c r="E161" s="14">
        <f>IFERROR(INDEX(SecLab,MATCH($B161,SecKey,0)),"")</f>
        <v/>
      </c>
      <c r="F161" s="14">
        <f>IFERROR(INDEX(FuelLab,MATCH($C161,FuelKeyL,0)),"")</f>
        <v/>
      </c>
    </row>
    <row r="162">
      <c r="A162" s="14">
        <f>$B162&amp;"|"&amp;$C162</f>
        <v/>
      </c>
      <c r="B162" s="21" t="inlineStr">
        <is>
          <t>avi</t>
        </is>
      </c>
      <c r="C162" s="21" t="inlineStr">
        <is>
          <t>lpg</t>
        </is>
      </c>
      <c r="D162" s="14">
        <f>IF($B162="",""," | "&amp;$E162&amp;" | "&amp;$F162)</f>
        <v/>
      </c>
      <c r="E162" s="14">
        <f>IFERROR(INDEX(SecLab,MATCH($B162,SecKey,0)),"")</f>
        <v/>
      </c>
      <c r="F162" s="14">
        <f>IFERROR(INDEX(FuelLab,MATCH($C162,FuelKeyL,0)),"")</f>
        <v/>
      </c>
    </row>
    <row r="163">
      <c r="A163" s="14">
        <f>$B163&amp;"|"&amp;$C163</f>
        <v/>
      </c>
      <c r="B163" s="21" t="inlineStr">
        <is>
          <t>avi</t>
        </is>
      </c>
      <c r="C163" s="21" t="inlineStr">
        <is>
          <t>ker</t>
        </is>
      </c>
      <c r="D163" s="14">
        <f>IF($B163="",""," | "&amp;$E163&amp;" | "&amp;$F163)</f>
        <v/>
      </c>
      <c r="E163" s="14">
        <f>IFERROR(INDEX(SecLab,MATCH($B163,SecKey,0)),"")</f>
        <v/>
      </c>
      <c r="F163" s="14">
        <f>IFERROR(INDEX(FuelLab,MATCH($C163,FuelKeyL,0)),"")</f>
        <v/>
      </c>
    </row>
    <row r="164">
      <c r="A164" s="14">
        <f>$B164&amp;"|"&amp;$C164</f>
        <v/>
      </c>
      <c r="B164" s="21" t="inlineStr">
        <is>
          <t>avi</t>
        </is>
      </c>
      <c r="C164" s="21" t="inlineStr">
        <is>
          <t>oop</t>
        </is>
      </c>
      <c r="D164" s="14">
        <f>IF($B164="",""," | "&amp;$E164&amp;" | "&amp;$F164)</f>
        <v/>
      </c>
      <c r="E164" s="14">
        <f>IFERROR(INDEX(SecLab,MATCH($B164,SecKey,0)),"")</f>
        <v/>
      </c>
      <c r="F164" s="14">
        <f>IFERROR(INDEX(FuelLab,MATCH($C164,FuelKeyL,0)),"")</f>
        <v/>
      </c>
    </row>
    <row r="165">
      <c r="A165" s="14">
        <f>$B165&amp;"|"&amp;$C165</f>
        <v/>
      </c>
      <c r="B165" s="21" t="inlineStr">
        <is>
          <t>avi</t>
        </is>
      </c>
      <c r="C165" s="21" t="inlineStr">
        <is>
          <t>bio</t>
        </is>
      </c>
      <c r="D165" s="14">
        <f>IF($B165="",""," | "&amp;$E165&amp;" | "&amp;$F165)</f>
        <v/>
      </c>
      <c r="E165" s="14">
        <f>IFERROR(INDEX(SecLab,MATCH($B165,SecKey,0)),"")</f>
        <v/>
      </c>
      <c r="F165" s="14">
        <f>IFERROR(INDEX(FuelLab,MATCH($C165,FuelKeyL,0)),"")</f>
        <v/>
      </c>
    </row>
    <row r="166">
      <c r="A166" s="14">
        <f>$B166&amp;"|"&amp;$C166</f>
        <v/>
      </c>
      <c r="B166" s="21" t="inlineStr">
        <is>
          <t>nav</t>
        </is>
      </c>
      <c r="C166" s="21" t="inlineStr">
        <is>
          <t>coa</t>
        </is>
      </c>
      <c r="D166" s="14">
        <f>IF($B166="",""," | "&amp;$E166&amp;" | "&amp;$F166)</f>
        <v/>
      </c>
      <c r="E166" s="14">
        <f>IFERROR(INDEX(SecLab,MATCH($B166,SecKey,0)),"")</f>
        <v/>
      </c>
      <c r="F166" s="14">
        <f>IFERROR(INDEX(FuelLab,MATCH($C166,FuelKeyL,0)),"")</f>
        <v/>
      </c>
    </row>
    <row r="167">
      <c r="A167" s="14">
        <f>$B167&amp;"|"&amp;$C167</f>
        <v/>
      </c>
      <c r="B167" s="21" t="inlineStr">
        <is>
          <t>nav</t>
        </is>
      </c>
      <c r="C167" s="21" t="inlineStr">
        <is>
          <t>nga</t>
        </is>
      </c>
      <c r="D167" s="14">
        <f>IF($B167="",""," | "&amp;$E167&amp;" | "&amp;$F167)</f>
        <v/>
      </c>
      <c r="E167" s="14">
        <f>IFERROR(INDEX(SecLab,MATCH($B167,SecKey,0)),"")</f>
        <v/>
      </c>
      <c r="F167" s="14">
        <f>IFERROR(INDEX(FuelLab,MATCH($C167,FuelKeyL,0)),"")</f>
        <v/>
      </c>
    </row>
    <row r="168">
      <c r="A168" s="14">
        <f>$B168&amp;"|"&amp;$C168</f>
        <v/>
      </c>
      <c r="B168" s="21" t="inlineStr">
        <is>
          <t>nav</t>
        </is>
      </c>
      <c r="C168" s="21" t="inlineStr">
        <is>
          <t>gso</t>
        </is>
      </c>
      <c r="D168" s="14">
        <f>IF($B168="",""," | "&amp;$E168&amp;" | "&amp;$F168)</f>
        <v/>
      </c>
      <c r="E168" s="14">
        <f>IFERROR(INDEX(SecLab,MATCH($B168,SecKey,0)),"")</f>
        <v/>
      </c>
      <c r="F168" s="14">
        <f>IFERROR(INDEX(FuelLab,MATCH($C168,FuelKeyL,0)),"")</f>
        <v/>
      </c>
    </row>
    <row r="169">
      <c r="A169" s="14">
        <f>$B169&amp;"|"&amp;$C169</f>
        <v/>
      </c>
      <c r="B169" s="21" t="inlineStr">
        <is>
          <t>nav</t>
        </is>
      </c>
      <c r="C169" s="21" t="inlineStr">
        <is>
          <t>die</t>
        </is>
      </c>
      <c r="D169" s="14">
        <f>IF($B169="",""," | "&amp;$E169&amp;" | "&amp;$F169)</f>
        <v/>
      </c>
      <c r="E169" s="14">
        <f>IFERROR(INDEX(SecLab,MATCH($B169,SecKey,0)),"")</f>
        <v/>
      </c>
      <c r="F169" s="14">
        <f>IFERROR(INDEX(FuelLab,MATCH($C169,FuelKeyL,0)),"")</f>
        <v/>
      </c>
    </row>
    <row r="170">
      <c r="A170" s="14">
        <f>$B170&amp;"|"&amp;$C170</f>
        <v/>
      </c>
      <c r="B170" s="21" t="inlineStr">
        <is>
          <t>nav</t>
        </is>
      </c>
      <c r="C170" s="21" t="inlineStr">
        <is>
          <t>lpg</t>
        </is>
      </c>
      <c r="D170" s="14">
        <f>IF($B170="",""," | "&amp;$E170&amp;" | "&amp;$F170)</f>
        <v/>
      </c>
      <c r="E170" s="14">
        <f>IFERROR(INDEX(SecLab,MATCH($B170,SecKey,0)),"")</f>
        <v/>
      </c>
      <c r="F170" s="14">
        <f>IFERROR(INDEX(FuelLab,MATCH($C170,FuelKeyL,0)),"")</f>
        <v/>
      </c>
    </row>
    <row r="171">
      <c r="A171" s="14">
        <f>$B171&amp;"|"&amp;$C171</f>
        <v/>
      </c>
      <c r="B171" s="21" t="inlineStr">
        <is>
          <t>nav</t>
        </is>
      </c>
      <c r="C171" s="21" t="inlineStr">
        <is>
          <t>ker</t>
        </is>
      </c>
      <c r="D171" s="14">
        <f>IF($B171="",""," | "&amp;$E171&amp;" | "&amp;$F171)</f>
        <v/>
      </c>
      <c r="E171" s="14">
        <f>IFERROR(INDEX(SecLab,MATCH($B171,SecKey,0)),"")</f>
        <v/>
      </c>
      <c r="F171" s="14">
        <f>IFERROR(INDEX(FuelLab,MATCH($C171,FuelKeyL,0)),"")</f>
        <v/>
      </c>
    </row>
    <row r="172">
      <c r="A172" s="14">
        <f>$B172&amp;"|"&amp;$C172</f>
        <v/>
      </c>
      <c r="B172" s="21" t="inlineStr">
        <is>
          <t>nav</t>
        </is>
      </c>
      <c r="C172" s="21" t="inlineStr">
        <is>
          <t>oop</t>
        </is>
      </c>
      <c r="D172" s="14">
        <f>IF($B172="",""," | "&amp;$E172&amp;" | "&amp;$F172)</f>
        <v/>
      </c>
      <c r="E172" s="14">
        <f>IFERROR(INDEX(SecLab,MATCH($B172,SecKey,0)),"")</f>
        <v/>
      </c>
      <c r="F172" s="14">
        <f>IFERROR(INDEX(FuelLab,MATCH($C172,FuelKeyL,0)),"")</f>
        <v/>
      </c>
    </row>
    <row r="173">
      <c r="A173" s="14">
        <f>$B173&amp;"|"&amp;$C173</f>
        <v/>
      </c>
      <c r="B173" s="21" t="inlineStr">
        <is>
          <t>nav</t>
        </is>
      </c>
      <c r="C173" s="21" t="inlineStr">
        <is>
          <t>bio</t>
        </is>
      </c>
      <c r="D173" s="14">
        <f>IF($B173="",""," | "&amp;$E173&amp;" | "&amp;$F173)</f>
        <v/>
      </c>
      <c r="E173" s="14">
        <f>IFERROR(INDEX(SecLab,MATCH($B173,SecKey,0)),"")</f>
        <v/>
      </c>
      <c r="F173" s="14">
        <f>IFERROR(INDEX(FuelLab,MATCH($C173,FuelKeyL,0)),"")</f>
        <v/>
      </c>
    </row>
    <row r="174">
      <c r="A174" s="14">
        <f>$B174&amp;"|"&amp;$C174</f>
        <v/>
      </c>
      <c r="B174" s="21" t="inlineStr">
        <is>
          <t>bld</t>
        </is>
      </c>
      <c r="C174" s="21" t="inlineStr">
        <is>
          <t>all</t>
        </is>
      </c>
      <c r="D174" s="14">
        <f>IF($B174="",""," | "&amp;$E174&amp;" | "&amp;$F174)</f>
        <v/>
      </c>
      <c r="E174" s="14">
        <f>IFERROR(INDEX(SecLab,MATCH($B174,SecKey,0)),"")</f>
        <v/>
      </c>
      <c r="F174" s="14">
        <f>IFERROR(INDEX(FuelLab,MATCH($C174,FuelKeyL,0)),"")</f>
        <v/>
      </c>
    </row>
    <row r="175">
      <c r="A175" s="14">
        <f>$B175&amp;"|"&amp;$C175</f>
        <v/>
      </c>
      <c r="B175" s="21" t="inlineStr">
        <is>
          <t>res</t>
        </is>
      </c>
      <c r="C175" s="21" t="inlineStr">
        <is>
          <t>gso</t>
        </is>
      </c>
      <c r="D175" s="14">
        <f>IF($B175="",""," | "&amp;$E175&amp;" | "&amp;$F175)</f>
        <v/>
      </c>
      <c r="E175" s="14">
        <f>IFERROR(INDEX(SecLab,MATCH($B175,SecKey,0)),"")</f>
        <v/>
      </c>
      <c r="F175" s="14">
        <f>IFERROR(INDEX(FuelLab,MATCH($C175,FuelKeyL,0)),"")</f>
        <v/>
      </c>
    </row>
    <row r="176">
      <c r="A176" s="14">
        <f>$B176&amp;"|"&amp;$C176</f>
        <v/>
      </c>
      <c r="B176" s="21" t="inlineStr">
        <is>
          <t>res</t>
        </is>
      </c>
      <c r="C176" s="21" t="inlineStr">
        <is>
          <t>die</t>
        </is>
      </c>
      <c r="D176" s="14">
        <f>IF($B176="",""," | "&amp;$E176&amp;" | "&amp;$F176)</f>
        <v/>
      </c>
      <c r="E176" s="14">
        <f>IFERROR(INDEX(SecLab,MATCH($B176,SecKey,0)),"")</f>
        <v/>
      </c>
      <c r="F176" s="14">
        <f>IFERROR(INDEX(FuelLab,MATCH($C176,FuelKeyL,0)),"")</f>
        <v/>
      </c>
    </row>
    <row r="177">
      <c r="A177" s="14">
        <f>$B177&amp;"|"&amp;$C177</f>
        <v/>
      </c>
      <c r="B177" s="21" t="inlineStr">
        <is>
          <t>res</t>
        </is>
      </c>
      <c r="C177" s="21" t="inlineStr">
        <is>
          <t>lpg</t>
        </is>
      </c>
      <c r="D177" s="14">
        <f>IF($B177="",""," | "&amp;$E177&amp;" | "&amp;$F177)</f>
        <v/>
      </c>
      <c r="E177" s="14">
        <f>IFERROR(INDEX(SecLab,MATCH($B177,SecKey,0)),"")</f>
        <v/>
      </c>
      <c r="F177" s="14">
        <f>IFERROR(INDEX(FuelLab,MATCH($C177,FuelKeyL,0)),"")</f>
        <v/>
      </c>
    </row>
    <row r="178">
      <c r="A178" s="14">
        <f>$B178&amp;"|"&amp;$C178</f>
        <v/>
      </c>
      <c r="B178" s="21" t="inlineStr">
        <is>
          <t>res</t>
        </is>
      </c>
      <c r="C178" s="21" t="inlineStr">
        <is>
          <t>ker</t>
        </is>
      </c>
      <c r="D178" s="14">
        <f>IF($B178="",""," | "&amp;$E178&amp;" | "&amp;$F178)</f>
        <v/>
      </c>
      <c r="E178" s="14">
        <f>IFERROR(INDEX(SecLab,MATCH($B178,SecKey,0)),"")</f>
        <v/>
      </c>
      <c r="F178" s="14">
        <f>IFERROR(INDEX(FuelLab,MATCH($C178,FuelKeyL,0)),"")</f>
        <v/>
      </c>
    </row>
    <row r="179">
      <c r="A179" s="14">
        <f>$B179&amp;"|"&amp;$C179</f>
        <v/>
      </c>
      <c r="B179" s="21" t="inlineStr">
        <is>
          <t>res</t>
        </is>
      </c>
      <c r="C179" s="21" t="inlineStr">
        <is>
          <t>oop</t>
        </is>
      </c>
      <c r="D179" s="14">
        <f>IF($B179="",""," | "&amp;$E179&amp;" | "&amp;$F179)</f>
        <v/>
      </c>
      <c r="E179" s="14">
        <f>IFERROR(INDEX(SecLab,MATCH($B179,SecKey,0)),"")</f>
        <v/>
      </c>
      <c r="F179" s="14">
        <f>IFERROR(INDEX(FuelLab,MATCH($C179,FuelKeyL,0)),"")</f>
        <v/>
      </c>
    </row>
    <row r="180">
      <c r="A180" s="14">
        <f>$B180&amp;"|"&amp;$C180</f>
        <v/>
      </c>
      <c r="B180" s="21" t="inlineStr">
        <is>
          <t>res</t>
        </is>
      </c>
      <c r="C180" s="21" t="inlineStr">
        <is>
          <t>bio</t>
        </is>
      </c>
      <c r="D180" s="14">
        <f>IF($B180="",""," | "&amp;$E180&amp;" | "&amp;$F180)</f>
        <v/>
      </c>
      <c r="E180" s="14">
        <f>IFERROR(INDEX(SecLab,MATCH($B180,SecKey,0)),"")</f>
        <v/>
      </c>
      <c r="F180" s="14">
        <f>IFERROR(INDEX(FuelLab,MATCH($C180,FuelKeyL,0)),"")</f>
        <v/>
      </c>
    </row>
    <row r="181">
      <c r="A181" s="14">
        <f>$B181&amp;"|"&amp;$C181</f>
        <v/>
      </c>
      <c r="B181" s="21" t="inlineStr">
        <is>
          <t>foo</t>
        </is>
      </c>
      <c r="C181" s="21" t="inlineStr">
        <is>
          <t>coa</t>
        </is>
      </c>
      <c r="D181" s="14">
        <f>IF($B181="",""," | "&amp;$E181&amp;" | "&amp;$F181)</f>
        <v/>
      </c>
      <c r="E181" s="14">
        <f>IFERROR(INDEX(SecLab,MATCH($B181,SecKey,0)),"")</f>
        <v/>
      </c>
      <c r="F181" s="14">
        <f>IFERROR(INDEX(FuelLab,MATCH($C181,FuelKeyL,0)),"")</f>
        <v/>
      </c>
    </row>
    <row r="182">
      <c r="A182" s="14">
        <f>$B182&amp;"|"&amp;$C182</f>
        <v/>
      </c>
      <c r="B182" s="21" t="inlineStr">
        <is>
          <t>foo</t>
        </is>
      </c>
      <c r="C182" s="21" t="inlineStr">
        <is>
          <t>nga</t>
        </is>
      </c>
      <c r="D182" s="14">
        <f>IF($B182="",""," | "&amp;$E182&amp;" | "&amp;$F182)</f>
        <v/>
      </c>
      <c r="E182" s="14">
        <f>IFERROR(INDEX(SecLab,MATCH($B182,SecKey,0)),"")</f>
        <v/>
      </c>
      <c r="F182" s="14">
        <f>IFERROR(INDEX(FuelLab,MATCH($C182,FuelKeyL,0)),"")</f>
        <v/>
      </c>
    </row>
    <row r="183">
      <c r="A183" s="14">
        <f>$B183&amp;"|"&amp;$C183</f>
        <v/>
      </c>
      <c r="B183" s="21" t="inlineStr">
        <is>
          <t>foo</t>
        </is>
      </c>
      <c r="C183" s="21" t="inlineStr">
        <is>
          <t>gso</t>
        </is>
      </c>
      <c r="D183" s="14">
        <f>IF($B183="",""," | "&amp;$E183&amp;" | "&amp;$F183)</f>
        <v/>
      </c>
      <c r="E183" s="14">
        <f>IFERROR(INDEX(SecLab,MATCH($B183,SecKey,0)),"")</f>
        <v/>
      </c>
      <c r="F183" s="14">
        <f>IFERROR(INDEX(FuelLab,MATCH($C183,FuelKeyL,0)),"")</f>
        <v/>
      </c>
    </row>
    <row r="184">
      <c r="A184" s="14">
        <f>$B184&amp;"|"&amp;$C184</f>
        <v/>
      </c>
      <c r="B184" s="21" t="inlineStr">
        <is>
          <t>foo</t>
        </is>
      </c>
      <c r="C184" s="21" t="inlineStr">
        <is>
          <t>die</t>
        </is>
      </c>
      <c r="D184" s="14">
        <f>IF($B184="",""," | "&amp;$E184&amp;" | "&amp;$F184)</f>
        <v/>
      </c>
      <c r="E184" s="14">
        <f>IFERROR(INDEX(SecLab,MATCH($B184,SecKey,0)),"")</f>
        <v/>
      </c>
      <c r="F184" s="14">
        <f>IFERROR(INDEX(FuelLab,MATCH($C184,FuelKeyL,0)),"")</f>
        <v/>
      </c>
    </row>
    <row r="185">
      <c r="A185" s="14">
        <f>$B185&amp;"|"&amp;$C185</f>
        <v/>
      </c>
      <c r="B185" s="21" t="inlineStr">
        <is>
          <t>foo</t>
        </is>
      </c>
      <c r="C185" s="21" t="inlineStr">
        <is>
          <t>lpg</t>
        </is>
      </c>
      <c r="D185" s="14">
        <f>IF($B185="",""," | "&amp;$E185&amp;" | "&amp;$F185)</f>
        <v/>
      </c>
      <c r="E185" s="14">
        <f>IFERROR(INDEX(SecLab,MATCH($B185,SecKey,0)),"")</f>
        <v/>
      </c>
      <c r="F185" s="14">
        <f>IFERROR(INDEX(FuelLab,MATCH($C185,FuelKeyL,0)),"")</f>
        <v/>
      </c>
    </row>
    <row r="186">
      <c r="A186" s="14">
        <f>$B186&amp;"|"&amp;$C186</f>
        <v/>
      </c>
      <c r="B186" s="21" t="inlineStr">
        <is>
          <t>foo</t>
        </is>
      </c>
      <c r="C186" s="21" t="inlineStr">
        <is>
          <t>ker</t>
        </is>
      </c>
      <c r="D186" s="14">
        <f>IF($B186="",""," | "&amp;$E186&amp;" | "&amp;$F186)</f>
        <v/>
      </c>
      <c r="E186" s="14">
        <f>IFERROR(INDEX(SecLab,MATCH($B186,SecKey,0)),"")</f>
        <v/>
      </c>
      <c r="F186" s="14">
        <f>IFERROR(INDEX(FuelLab,MATCH($C186,FuelKeyL,0)),"")</f>
        <v/>
      </c>
    </row>
    <row r="187">
      <c r="A187" s="14">
        <f>$B187&amp;"|"&amp;$C187</f>
        <v/>
      </c>
      <c r="B187" s="21" t="inlineStr">
        <is>
          <t>foo</t>
        </is>
      </c>
      <c r="C187" s="21" t="inlineStr">
        <is>
          <t>oop</t>
        </is>
      </c>
      <c r="D187" s="14">
        <f>IF($B187="",""," | "&amp;$E187&amp;" | "&amp;$F187)</f>
        <v/>
      </c>
      <c r="E187" s="14">
        <f>IFERROR(INDEX(SecLab,MATCH($B187,SecKey,0)),"")</f>
        <v/>
      </c>
      <c r="F187" s="14">
        <f>IFERROR(INDEX(FuelLab,MATCH($C187,FuelKeyL,0)),"")</f>
        <v/>
      </c>
    </row>
    <row r="188">
      <c r="A188" s="14">
        <f>$B188&amp;"|"&amp;$C188</f>
        <v/>
      </c>
      <c r="B188" s="21" t="inlineStr">
        <is>
          <t>foo</t>
        </is>
      </c>
      <c r="C188" s="21" t="inlineStr">
        <is>
          <t>bio</t>
        </is>
      </c>
      <c r="D188" s="14">
        <f>IF($B188="",""," | "&amp;$E188&amp;" | "&amp;$F188)</f>
        <v/>
      </c>
      <c r="E188" s="14">
        <f>IFERROR(INDEX(SecLab,MATCH($B188,SecKey,0)),"")</f>
        <v/>
      </c>
      <c r="F188" s="14">
        <f>IFERROR(INDEX(FuelLab,MATCH($C188,FuelKeyL,0)),"")</f>
        <v/>
      </c>
    </row>
    <row r="189">
      <c r="A189" s="14">
        <f>$B189&amp;"|"&amp;$C189</f>
        <v/>
      </c>
      <c r="B189" s="21" t="inlineStr">
        <is>
          <t>srv</t>
        </is>
      </c>
      <c r="C189" s="21" t="inlineStr">
        <is>
          <t>coa</t>
        </is>
      </c>
      <c r="D189" s="14">
        <f>IF($B189="",""," | "&amp;$E189&amp;" | "&amp;$F189)</f>
        <v/>
      </c>
      <c r="E189" s="14">
        <f>IFERROR(INDEX(SecLab,MATCH($B189,SecKey,0)),"")</f>
        <v/>
      </c>
      <c r="F189" s="14">
        <f>IFERROR(INDEX(FuelLab,MATCH($C189,FuelKeyL,0)),"")</f>
        <v/>
      </c>
    </row>
    <row r="190">
      <c r="A190" s="14">
        <f>$B190&amp;"|"&amp;$C190</f>
        <v/>
      </c>
      <c r="B190" s="21" t="inlineStr">
        <is>
          <t>srv</t>
        </is>
      </c>
      <c r="C190" s="21" t="inlineStr">
        <is>
          <t>nga</t>
        </is>
      </c>
      <c r="D190" s="14">
        <f>IF($B190="",""," | "&amp;$E190&amp;" | "&amp;$F190)</f>
        <v/>
      </c>
      <c r="E190" s="14">
        <f>IFERROR(INDEX(SecLab,MATCH($B190,SecKey,0)),"")</f>
        <v/>
      </c>
      <c r="F190" s="14">
        <f>IFERROR(INDEX(FuelLab,MATCH($C190,FuelKeyL,0)),"")</f>
        <v/>
      </c>
    </row>
    <row r="191">
      <c r="A191" s="14">
        <f>$B191&amp;"|"&amp;$C191</f>
        <v/>
      </c>
      <c r="B191" s="21" t="inlineStr">
        <is>
          <t>srv</t>
        </is>
      </c>
      <c r="C191" s="21" t="inlineStr">
        <is>
          <t>gso</t>
        </is>
      </c>
      <c r="D191" s="14">
        <f>IF($B191="",""," | "&amp;$E191&amp;" | "&amp;$F191)</f>
        <v/>
      </c>
      <c r="E191" s="14">
        <f>IFERROR(INDEX(SecLab,MATCH($B191,SecKey,0)),"")</f>
        <v/>
      </c>
      <c r="F191" s="14">
        <f>IFERROR(INDEX(FuelLab,MATCH($C191,FuelKeyL,0)),"")</f>
        <v/>
      </c>
    </row>
    <row r="192">
      <c r="A192" s="14">
        <f>$B192&amp;"|"&amp;$C192</f>
        <v/>
      </c>
      <c r="B192" s="21" t="inlineStr">
        <is>
          <t>srv</t>
        </is>
      </c>
      <c r="C192" s="21" t="inlineStr">
        <is>
          <t>die</t>
        </is>
      </c>
      <c r="D192" s="14">
        <f>IF($B192="",""," | "&amp;$E192&amp;" | "&amp;$F192)</f>
        <v/>
      </c>
      <c r="E192" s="14">
        <f>IFERROR(INDEX(SecLab,MATCH($B192,SecKey,0)),"")</f>
        <v/>
      </c>
      <c r="F192" s="14">
        <f>IFERROR(INDEX(FuelLab,MATCH($C192,FuelKeyL,0)),"")</f>
        <v/>
      </c>
    </row>
    <row r="193">
      <c r="A193" s="14">
        <f>$B193&amp;"|"&amp;$C193</f>
        <v/>
      </c>
      <c r="B193" s="21" t="inlineStr">
        <is>
          <t>srv</t>
        </is>
      </c>
      <c r="C193" s="21" t="inlineStr">
        <is>
          <t>lpg</t>
        </is>
      </c>
      <c r="D193" s="14">
        <f>IF($B193="",""," | "&amp;$E193&amp;" | "&amp;$F193)</f>
        <v/>
      </c>
      <c r="E193" s="14">
        <f>IFERROR(INDEX(SecLab,MATCH($B193,SecKey,0)),"")</f>
        <v/>
      </c>
      <c r="F193" s="14">
        <f>IFERROR(INDEX(FuelLab,MATCH($C193,FuelKeyL,0)),"")</f>
        <v/>
      </c>
    </row>
    <row r="194">
      <c r="A194" s="14">
        <f>$B194&amp;"|"&amp;$C194</f>
        <v/>
      </c>
      <c r="B194" s="21" t="inlineStr">
        <is>
          <t>srv</t>
        </is>
      </c>
      <c r="C194" s="21" t="inlineStr">
        <is>
          <t>ker</t>
        </is>
      </c>
      <c r="D194" s="14">
        <f>IF($B194="",""," | "&amp;$E194&amp;" | "&amp;$F194)</f>
        <v/>
      </c>
      <c r="E194" s="14">
        <f>IFERROR(INDEX(SecLab,MATCH($B194,SecKey,0)),"")</f>
        <v/>
      </c>
      <c r="F194" s="14">
        <f>IFERROR(INDEX(FuelLab,MATCH($C194,FuelKeyL,0)),"")</f>
        <v/>
      </c>
    </row>
    <row r="195">
      <c r="A195" s="14">
        <f>$B195&amp;"|"&amp;$C195</f>
        <v/>
      </c>
      <c r="B195" s="21" t="inlineStr">
        <is>
          <t>srv</t>
        </is>
      </c>
      <c r="C195" s="21" t="inlineStr">
        <is>
          <t>oop</t>
        </is>
      </c>
      <c r="D195" s="14">
        <f>IF($B195="",""," | "&amp;$E195&amp;" | "&amp;$F195)</f>
        <v/>
      </c>
      <c r="E195" s="14">
        <f>IFERROR(INDEX(SecLab,MATCH($B195,SecKey,0)),"")</f>
        <v/>
      </c>
      <c r="F195" s="14">
        <f>IFERROR(INDEX(FuelLab,MATCH($C195,FuelKeyL,0)),"")</f>
        <v/>
      </c>
    </row>
    <row r="196">
      <c r="A196" s="14">
        <f>$B196&amp;"|"&amp;$C196</f>
        <v/>
      </c>
      <c r="B196" s="21" t="inlineStr">
        <is>
          <t>srv</t>
        </is>
      </c>
      <c r="C196" s="21" t="inlineStr">
        <is>
          <t>bio</t>
        </is>
      </c>
      <c r="D196" s="14">
        <f>IF($B196="",""," | "&amp;$E196&amp;" | "&amp;$F196)</f>
        <v/>
      </c>
      <c r="E196" s="14">
        <f>IFERROR(INDEX(SecLab,MATCH($B196,SecKey,0)),"")</f>
        <v/>
      </c>
      <c r="F196" s="14">
        <f>IFERROR(INDEX(FuelLab,MATCH($C196,FuelKeyL,0)),"")</f>
        <v/>
      </c>
    </row>
    <row r="197">
      <c r="A197" s="14">
        <f>$B197&amp;"|"&amp;$C197</f>
        <v/>
      </c>
      <c r="B197" s="21" t="inlineStr">
        <is>
          <t>mch</t>
        </is>
      </c>
      <c r="C197" s="21" t="inlineStr">
        <is>
          <t>coa</t>
        </is>
      </c>
      <c r="D197" s="14">
        <f>IF($B197="",""," | "&amp;$E197&amp;" | "&amp;$F197)</f>
        <v/>
      </c>
      <c r="E197" s="14">
        <f>IFERROR(INDEX(SecLab,MATCH($B197,SecKey,0)),"")</f>
        <v/>
      </c>
      <c r="F197" s="14">
        <f>IFERROR(INDEX(FuelLab,MATCH($C197,FuelKeyL,0)),"")</f>
        <v/>
      </c>
    </row>
    <row r="198">
      <c r="A198" s="14">
        <f>$B198&amp;"|"&amp;$C198</f>
        <v/>
      </c>
      <c r="B198" s="21" t="inlineStr">
        <is>
          <t>mch</t>
        </is>
      </c>
      <c r="C198" s="21" t="inlineStr">
        <is>
          <t>nga</t>
        </is>
      </c>
      <c r="D198" s="14">
        <f>IF($B198="",""," | "&amp;$E198&amp;" | "&amp;$F198)</f>
        <v/>
      </c>
      <c r="E198" s="14">
        <f>IFERROR(INDEX(SecLab,MATCH($B198,SecKey,0)),"")</f>
        <v/>
      </c>
      <c r="F198" s="14">
        <f>IFERROR(INDEX(FuelLab,MATCH($C198,FuelKeyL,0)),"")</f>
        <v/>
      </c>
    </row>
    <row r="199">
      <c r="A199" s="14">
        <f>$B199&amp;"|"&amp;$C199</f>
        <v/>
      </c>
      <c r="B199" s="21" t="inlineStr">
        <is>
          <t>mch</t>
        </is>
      </c>
      <c r="C199" s="21" t="inlineStr">
        <is>
          <t>gso</t>
        </is>
      </c>
      <c r="D199" s="14">
        <f>IF($B199="",""," | "&amp;$E199&amp;" | "&amp;$F199)</f>
        <v/>
      </c>
      <c r="E199" s="14">
        <f>IFERROR(INDEX(SecLab,MATCH($B199,SecKey,0)),"")</f>
        <v/>
      </c>
      <c r="F199" s="14">
        <f>IFERROR(INDEX(FuelLab,MATCH($C199,FuelKeyL,0)),"")</f>
        <v/>
      </c>
    </row>
    <row r="200">
      <c r="A200" s="14">
        <f>$B200&amp;"|"&amp;$C200</f>
        <v/>
      </c>
      <c r="B200" s="21" t="inlineStr">
        <is>
          <t>mch</t>
        </is>
      </c>
      <c r="C200" s="21" t="inlineStr">
        <is>
          <t>die</t>
        </is>
      </c>
      <c r="D200" s="14">
        <f>IF($B200="",""," | "&amp;$E200&amp;" | "&amp;$F200)</f>
        <v/>
      </c>
      <c r="E200" s="14">
        <f>IFERROR(INDEX(SecLab,MATCH($B200,SecKey,0)),"")</f>
        <v/>
      </c>
      <c r="F200" s="14">
        <f>IFERROR(INDEX(FuelLab,MATCH($C200,FuelKeyL,0)),"")</f>
        <v/>
      </c>
    </row>
    <row r="201">
      <c r="A201" s="14">
        <f>$B201&amp;"|"&amp;$C201</f>
        <v/>
      </c>
      <c r="B201" s="21" t="inlineStr">
        <is>
          <t>mch</t>
        </is>
      </c>
      <c r="C201" s="21" t="inlineStr">
        <is>
          <t>lpg</t>
        </is>
      </c>
      <c r="D201" s="14">
        <f>IF($B201="",""," | "&amp;$E201&amp;" | "&amp;$F201)</f>
        <v/>
      </c>
      <c r="E201" s="14">
        <f>IFERROR(INDEX(SecLab,MATCH($B201,SecKey,0)),"")</f>
        <v/>
      </c>
      <c r="F201" s="14">
        <f>IFERROR(INDEX(FuelLab,MATCH($C201,FuelKeyL,0)),"")</f>
        <v/>
      </c>
    </row>
    <row r="202">
      <c r="A202" s="14">
        <f>$B202&amp;"|"&amp;$C202</f>
        <v/>
      </c>
      <c r="B202" s="21" t="inlineStr">
        <is>
          <t>mch</t>
        </is>
      </c>
      <c r="C202" s="21" t="inlineStr">
        <is>
          <t>ker</t>
        </is>
      </c>
      <c r="D202" s="14">
        <f>IF($B202="",""," | "&amp;$E202&amp;" | "&amp;$F202)</f>
        <v/>
      </c>
      <c r="E202" s="14">
        <f>IFERROR(INDEX(SecLab,MATCH($B202,SecKey,0)),"")</f>
        <v/>
      </c>
      <c r="F202" s="14">
        <f>IFERROR(INDEX(FuelLab,MATCH($C202,FuelKeyL,0)),"")</f>
        <v/>
      </c>
    </row>
    <row r="203">
      <c r="A203" s="14">
        <f>$B203&amp;"|"&amp;$C203</f>
        <v/>
      </c>
      <c r="B203" s="21" t="inlineStr">
        <is>
          <t>mch</t>
        </is>
      </c>
      <c r="C203" s="21" t="inlineStr">
        <is>
          <t>oop</t>
        </is>
      </c>
      <c r="D203" s="14">
        <f>IF($B203="",""," | "&amp;$E203&amp;" | "&amp;$F203)</f>
        <v/>
      </c>
      <c r="E203" s="14">
        <f>IFERROR(INDEX(SecLab,MATCH($B203,SecKey,0)),"")</f>
        <v/>
      </c>
      <c r="F203" s="14">
        <f>IFERROR(INDEX(FuelLab,MATCH($C203,FuelKeyL,0)),"")</f>
        <v/>
      </c>
    </row>
    <row r="204">
      <c r="A204" s="14">
        <f>$B204&amp;"|"&amp;$C204</f>
        <v/>
      </c>
      <c r="B204" s="21" t="inlineStr">
        <is>
          <t>mch</t>
        </is>
      </c>
      <c r="C204" s="21" t="inlineStr">
        <is>
          <t>bio</t>
        </is>
      </c>
      <c r="D204" s="14">
        <f>IF($B204="",""," | "&amp;$E204&amp;" | "&amp;$F204)</f>
        <v/>
      </c>
      <c r="E204" s="14">
        <f>IFERROR(INDEX(SecLab,MATCH($B204,SecKey,0)),"")</f>
        <v/>
      </c>
      <c r="F204" s="14">
        <f>IFERROR(INDEX(FuelLab,MATCH($C204,FuelKeyL,0)),"")</f>
        <v/>
      </c>
    </row>
    <row r="205">
      <c r="A205" s="14">
        <f>$B205&amp;"|"&amp;$C205</f>
        <v/>
      </c>
      <c r="B205" s="21" t="inlineStr">
        <is>
          <t>irn</t>
        </is>
      </c>
      <c r="C205" s="21" t="inlineStr">
        <is>
          <t>coa</t>
        </is>
      </c>
      <c r="D205" s="14">
        <f>IF($B205="",""," | "&amp;$E205&amp;" | "&amp;$F205)</f>
        <v/>
      </c>
      <c r="E205" s="14">
        <f>IFERROR(INDEX(SecLab,MATCH($B205,SecKey,0)),"")</f>
        <v/>
      </c>
      <c r="F205" s="14">
        <f>IFERROR(INDEX(FuelLab,MATCH($C205,FuelKeyL,0)),"")</f>
        <v/>
      </c>
    </row>
    <row r="206">
      <c r="A206" s="14">
        <f>$B206&amp;"|"&amp;$C206</f>
        <v/>
      </c>
      <c r="B206" s="21" t="inlineStr">
        <is>
          <t>irn</t>
        </is>
      </c>
      <c r="C206" s="21" t="inlineStr">
        <is>
          <t>nga</t>
        </is>
      </c>
      <c r="D206" s="14">
        <f>IF($B206="",""," | "&amp;$E206&amp;" | "&amp;$F206)</f>
        <v/>
      </c>
      <c r="E206" s="14">
        <f>IFERROR(INDEX(SecLab,MATCH($B206,SecKey,0)),"")</f>
        <v/>
      </c>
      <c r="F206" s="14">
        <f>IFERROR(INDEX(FuelLab,MATCH($C206,FuelKeyL,0)),"")</f>
        <v/>
      </c>
    </row>
    <row r="207">
      <c r="A207" s="14">
        <f>$B207&amp;"|"&amp;$C207</f>
        <v/>
      </c>
      <c r="B207" s="21" t="inlineStr">
        <is>
          <t>irn</t>
        </is>
      </c>
      <c r="C207" s="21" t="inlineStr">
        <is>
          <t>gso</t>
        </is>
      </c>
      <c r="D207" s="14">
        <f>IF($B207="",""," | "&amp;$E207&amp;" | "&amp;$F207)</f>
        <v/>
      </c>
      <c r="E207" s="14">
        <f>IFERROR(INDEX(SecLab,MATCH($B207,SecKey,0)),"")</f>
        <v/>
      </c>
      <c r="F207" s="14">
        <f>IFERROR(INDEX(FuelLab,MATCH($C207,FuelKeyL,0)),"")</f>
        <v/>
      </c>
    </row>
    <row r="208">
      <c r="A208" s="14">
        <f>$B208&amp;"|"&amp;$C208</f>
        <v/>
      </c>
      <c r="B208" s="21" t="inlineStr">
        <is>
          <t>irn</t>
        </is>
      </c>
      <c r="C208" s="21" t="inlineStr">
        <is>
          <t>die</t>
        </is>
      </c>
      <c r="D208" s="14">
        <f>IF($B208="",""," | "&amp;$E208&amp;" | "&amp;$F208)</f>
        <v/>
      </c>
      <c r="E208" s="14">
        <f>IFERROR(INDEX(SecLab,MATCH($B208,SecKey,0)),"")</f>
        <v/>
      </c>
      <c r="F208" s="14">
        <f>IFERROR(INDEX(FuelLab,MATCH($C208,FuelKeyL,0)),"")</f>
        <v/>
      </c>
    </row>
    <row r="209">
      <c r="A209" s="14">
        <f>$B209&amp;"|"&amp;$C209</f>
        <v/>
      </c>
      <c r="B209" s="21" t="inlineStr">
        <is>
          <t>irn</t>
        </is>
      </c>
      <c r="C209" s="21" t="inlineStr">
        <is>
          <t>lpg</t>
        </is>
      </c>
      <c r="D209" s="14">
        <f>IF($B209="",""," | "&amp;$E209&amp;" | "&amp;$F209)</f>
        <v/>
      </c>
      <c r="E209" s="14">
        <f>IFERROR(INDEX(SecLab,MATCH($B209,SecKey,0)),"")</f>
        <v/>
      </c>
      <c r="F209" s="14">
        <f>IFERROR(INDEX(FuelLab,MATCH($C209,FuelKeyL,0)),"")</f>
        <v/>
      </c>
    </row>
    <row r="210">
      <c r="A210" s="14">
        <f>$B210&amp;"|"&amp;$C210</f>
        <v/>
      </c>
      <c r="B210" s="21" t="inlineStr">
        <is>
          <t>irn</t>
        </is>
      </c>
      <c r="C210" s="21" t="inlineStr">
        <is>
          <t>ker</t>
        </is>
      </c>
      <c r="D210" s="14">
        <f>IF($B210="",""," | "&amp;$E210&amp;" | "&amp;$F210)</f>
        <v/>
      </c>
      <c r="E210" s="14">
        <f>IFERROR(INDEX(SecLab,MATCH($B210,SecKey,0)),"")</f>
        <v/>
      </c>
      <c r="F210" s="14">
        <f>IFERROR(INDEX(FuelLab,MATCH($C210,FuelKeyL,0)),"")</f>
        <v/>
      </c>
    </row>
    <row r="211">
      <c r="A211" s="14">
        <f>$B211&amp;"|"&amp;$C211</f>
        <v/>
      </c>
      <c r="B211" s="21" t="inlineStr">
        <is>
          <t>irn</t>
        </is>
      </c>
      <c r="C211" s="21" t="inlineStr">
        <is>
          <t>oop</t>
        </is>
      </c>
      <c r="D211" s="14">
        <f>IF($B211="",""," | "&amp;$E211&amp;" | "&amp;$F211)</f>
        <v/>
      </c>
      <c r="E211" s="14">
        <f>IFERROR(INDEX(SecLab,MATCH($B211,SecKey,0)),"")</f>
        <v/>
      </c>
      <c r="F211" s="14">
        <f>IFERROR(INDEX(FuelLab,MATCH($C211,FuelKeyL,0)),"")</f>
        <v/>
      </c>
    </row>
    <row r="212">
      <c r="A212" s="14">
        <f>$B212&amp;"|"&amp;$C212</f>
        <v/>
      </c>
      <c r="B212" s="21" t="inlineStr">
        <is>
          <t>irn</t>
        </is>
      </c>
      <c r="C212" s="21" t="inlineStr">
        <is>
          <t>bio</t>
        </is>
      </c>
      <c r="D212" s="14">
        <f>IF($B212="",""," | "&amp;$E212&amp;" | "&amp;$F212)</f>
        <v/>
      </c>
      <c r="E212" s="14">
        <f>IFERROR(INDEX(SecLab,MATCH($B212,SecKey,0)),"")</f>
        <v/>
      </c>
      <c r="F212" s="14">
        <f>IFERROR(INDEX(FuelLab,MATCH($C212,FuelKeyL,0)),"")</f>
        <v/>
      </c>
    </row>
    <row r="213">
      <c r="A213" s="14">
        <f>$B213&amp;"|"&amp;$C213</f>
        <v/>
      </c>
      <c r="B213" s="21" t="inlineStr">
        <is>
          <t>nfm</t>
        </is>
      </c>
      <c r="C213" s="21" t="inlineStr">
        <is>
          <t>coa</t>
        </is>
      </c>
      <c r="D213" s="14">
        <f>IF($B213="",""," | "&amp;$E213&amp;" | "&amp;$F213)</f>
        <v/>
      </c>
      <c r="E213" s="14">
        <f>IFERROR(INDEX(SecLab,MATCH($B213,SecKey,0)),"")</f>
        <v/>
      </c>
      <c r="F213" s="14">
        <f>IFERROR(INDEX(FuelLab,MATCH($C213,FuelKeyL,0)),"")</f>
        <v/>
      </c>
    </row>
    <row r="214">
      <c r="A214" s="14">
        <f>$B214&amp;"|"&amp;$C214</f>
        <v/>
      </c>
      <c r="B214" s="21" t="inlineStr">
        <is>
          <t>nfm</t>
        </is>
      </c>
      <c r="C214" s="21" t="inlineStr">
        <is>
          <t>nga</t>
        </is>
      </c>
      <c r="D214" s="14">
        <f>IF($B214="",""," | "&amp;$E214&amp;" | "&amp;$F214)</f>
        <v/>
      </c>
      <c r="E214" s="14">
        <f>IFERROR(INDEX(SecLab,MATCH($B214,SecKey,0)),"")</f>
        <v/>
      </c>
      <c r="F214" s="14">
        <f>IFERROR(INDEX(FuelLab,MATCH($C214,FuelKeyL,0)),"")</f>
        <v/>
      </c>
    </row>
    <row r="215">
      <c r="A215" s="14">
        <f>$B215&amp;"|"&amp;$C215</f>
        <v/>
      </c>
      <c r="B215" s="21" t="inlineStr">
        <is>
          <t>nfm</t>
        </is>
      </c>
      <c r="C215" s="21" t="inlineStr">
        <is>
          <t>gso</t>
        </is>
      </c>
      <c r="D215" s="14">
        <f>IF($B215="",""," | "&amp;$E215&amp;" | "&amp;$F215)</f>
        <v/>
      </c>
      <c r="E215" s="14">
        <f>IFERROR(INDEX(SecLab,MATCH($B215,SecKey,0)),"")</f>
        <v/>
      </c>
      <c r="F215" s="14">
        <f>IFERROR(INDEX(FuelLab,MATCH($C215,FuelKeyL,0)),"")</f>
        <v/>
      </c>
    </row>
    <row r="216">
      <c r="A216" s="14">
        <f>$B216&amp;"|"&amp;$C216</f>
        <v/>
      </c>
      <c r="B216" s="21" t="inlineStr">
        <is>
          <t>nfm</t>
        </is>
      </c>
      <c r="C216" s="21" t="inlineStr">
        <is>
          <t>die</t>
        </is>
      </c>
      <c r="D216" s="14">
        <f>IF($B216="",""," | "&amp;$E216&amp;" | "&amp;$F216)</f>
        <v/>
      </c>
      <c r="E216" s="14">
        <f>IFERROR(INDEX(SecLab,MATCH($B216,SecKey,0)),"")</f>
        <v/>
      </c>
      <c r="F216" s="14">
        <f>IFERROR(INDEX(FuelLab,MATCH($C216,FuelKeyL,0)),"")</f>
        <v/>
      </c>
    </row>
    <row r="217">
      <c r="A217" s="14">
        <f>$B217&amp;"|"&amp;$C217</f>
        <v/>
      </c>
      <c r="B217" s="21" t="inlineStr">
        <is>
          <t>nfm</t>
        </is>
      </c>
      <c r="C217" s="21" t="inlineStr">
        <is>
          <t>lpg</t>
        </is>
      </c>
      <c r="D217" s="14">
        <f>IF($B217="",""," | "&amp;$E217&amp;" | "&amp;$F217)</f>
        <v/>
      </c>
      <c r="E217" s="14">
        <f>IFERROR(INDEX(SecLab,MATCH($B217,SecKey,0)),"")</f>
        <v/>
      </c>
      <c r="F217" s="14">
        <f>IFERROR(INDEX(FuelLab,MATCH($C217,FuelKeyL,0)),"")</f>
        <v/>
      </c>
    </row>
    <row r="218">
      <c r="A218" s="14">
        <f>$B218&amp;"|"&amp;$C218</f>
        <v/>
      </c>
      <c r="B218" s="21" t="inlineStr">
        <is>
          <t>nfm</t>
        </is>
      </c>
      <c r="C218" s="21" t="inlineStr">
        <is>
          <t>ker</t>
        </is>
      </c>
      <c r="D218" s="14">
        <f>IF($B218="",""," | "&amp;$E218&amp;" | "&amp;$F218)</f>
        <v/>
      </c>
      <c r="E218" s="14">
        <f>IFERROR(INDEX(SecLab,MATCH($B218,SecKey,0)),"")</f>
        <v/>
      </c>
      <c r="F218" s="14">
        <f>IFERROR(INDEX(FuelLab,MATCH($C218,FuelKeyL,0)),"")</f>
        <v/>
      </c>
    </row>
    <row r="219">
      <c r="A219" s="14">
        <f>$B219&amp;"|"&amp;$C219</f>
        <v/>
      </c>
      <c r="B219" s="21" t="inlineStr">
        <is>
          <t>nfm</t>
        </is>
      </c>
      <c r="C219" s="21" t="inlineStr">
        <is>
          <t>oop</t>
        </is>
      </c>
      <c r="D219" s="14">
        <f>IF($B219="",""," | "&amp;$E219&amp;" | "&amp;$F219)</f>
        <v/>
      </c>
      <c r="E219" s="14">
        <f>IFERROR(INDEX(SecLab,MATCH($B219,SecKey,0)),"")</f>
        <v/>
      </c>
      <c r="F219" s="14">
        <f>IFERROR(INDEX(FuelLab,MATCH($C219,FuelKeyL,0)),"")</f>
        <v/>
      </c>
    </row>
    <row r="220">
      <c r="A220" s="14">
        <f>$B220&amp;"|"&amp;$C220</f>
        <v/>
      </c>
      <c r="B220" s="21" t="inlineStr">
        <is>
          <t>nfm</t>
        </is>
      </c>
      <c r="C220" s="21" t="inlineStr">
        <is>
          <t>bio</t>
        </is>
      </c>
      <c r="D220" s="14">
        <f>IF($B220="",""," | "&amp;$E220&amp;" | "&amp;$F220)</f>
        <v/>
      </c>
      <c r="E220" s="14">
        <f>IFERROR(INDEX(SecLab,MATCH($B220,SecKey,0)),"")</f>
        <v/>
      </c>
      <c r="F220" s="14">
        <f>IFERROR(INDEX(FuelLab,MATCH($C220,FuelKeyL,0)),"")</f>
        <v/>
      </c>
    </row>
    <row r="221">
      <c r="A221" s="14">
        <f>$B221&amp;"|"&amp;$C221</f>
        <v/>
      </c>
      <c r="B221" s="21" t="inlineStr">
        <is>
          <t>mac</t>
        </is>
      </c>
      <c r="C221" s="21" t="inlineStr">
        <is>
          <t>coa</t>
        </is>
      </c>
      <c r="D221" s="14">
        <f>IF($B221="",""," | "&amp;$E221&amp;" | "&amp;$F221)</f>
        <v/>
      </c>
      <c r="E221" s="14">
        <f>IFERROR(INDEX(SecLab,MATCH($B221,SecKey,0)),"")</f>
        <v/>
      </c>
      <c r="F221" s="14">
        <f>IFERROR(INDEX(FuelLab,MATCH($C221,FuelKeyL,0)),"")</f>
        <v/>
      </c>
    </row>
    <row r="222">
      <c r="A222" s="14">
        <f>$B222&amp;"|"&amp;$C222</f>
        <v/>
      </c>
      <c r="B222" s="21" t="inlineStr">
        <is>
          <t>mac</t>
        </is>
      </c>
      <c r="C222" s="21" t="inlineStr">
        <is>
          <t>nga</t>
        </is>
      </c>
      <c r="D222" s="14">
        <f>IF($B222="",""," | "&amp;$E222&amp;" | "&amp;$F222)</f>
        <v/>
      </c>
      <c r="E222" s="14">
        <f>IFERROR(INDEX(SecLab,MATCH($B222,SecKey,0)),"")</f>
        <v/>
      </c>
      <c r="F222" s="14">
        <f>IFERROR(INDEX(FuelLab,MATCH($C222,FuelKeyL,0)),"")</f>
        <v/>
      </c>
    </row>
    <row r="223">
      <c r="A223" s="14">
        <f>$B223&amp;"|"&amp;$C223</f>
        <v/>
      </c>
      <c r="B223" s="21" t="inlineStr">
        <is>
          <t>mac</t>
        </is>
      </c>
      <c r="C223" s="21" t="inlineStr">
        <is>
          <t>gso</t>
        </is>
      </c>
      <c r="D223" s="14">
        <f>IF($B223="",""," | "&amp;$E223&amp;" | "&amp;$F223)</f>
        <v/>
      </c>
      <c r="E223" s="14">
        <f>IFERROR(INDEX(SecLab,MATCH($B223,SecKey,0)),"")</f>
        <v/>
      </c>
      <c r="F223" s="14">
        <f>IFERROR(INDEX(FuelLab,MATCH($C223,FuelKeyL,0)),"")</f>
        <v/>
      </c>
    </row>
    <row r="224">
      <c r="A224" s="14">
        <f>$B224&amp;"|"&amp;$C224</f>
        <v/>
      </c>
      <c r="B224" s="21" t="inlineStr">
        <is>
          <t>mac</t>
        </is>
      </c>
      <c r="C224" s="21" t="inlineStr">
        <is>
          <t>die</t>
        </is>
      </c>
      <c r="D224" s="14">
        <f>IF($B224="",""," | "&amp;$E224&amp;" | "&amp;$F224)</f>
        <v/>
      </c>
      <c r="E224" s="14">
        <f>IFERROR(INDEX(SecLab,MATCH($B224,SecKey,0)),"")</f>
        <v/>
      </c>
      <c r="F224" s="14">
        <f>IFERROR(INDEX(FuelLab,MATCH($C224,FuelKeyL,0)),"")</f>
        <v/>
      </c>
    </row>
    <row r="225">
      <c r="A225" s="14">
        <f>$B225&amp;"|"&amp;$C225</f>
        <v/>
      </c>
      <c r="B225" s="21" t="inlineStr">
        <is>
          <t>mac</t>
        </is>
      </c>
      <c r="C225" s="21" t="inlineStr">
        <is>
          <t>lpg</t>
        </is>
      </c>
      <c r="D225" s="14">
        <f>IF($B225="",""," | "&amp;$E225&amp;" | "&amp;$F225)</f>
        <v/>
      </c>
      <c r="E225" s="14">
        <f>IFERROR(INDEX(SecLab,MATCH($B225,SecKey,0)),"")</f>
        <v/>
      </c>
      <c r="F225" s="14">
        <f>IFERROR(INDEX(FuelLab,MATCH($C225,FuelKeyL,0)),"")</f>
        <v/>
      </c>
    </row>
    <row r="226">
      <c r="A226" s="14">
        <f>$B226&amp;"|"&amp;$C226</f>
        <v/>
      </c>
      <c r="B226" s="21" t="inlineStr">
        <is>
          <t>mac</t>
        </is>
      </c>
      <c r="C226" s="21" t="inlineStr">
        <is>
          <t>ker</t>
        </is>
      </c>
      <c r="D226" s="14">
        <f>IF($B226="",""," | "&amp;$E226&amp;" | "&amp;$F226)</f>
        <v/>
      </c>
      <c r="E226" s="14">
        <f>IFERROR(INDEX(SecLab,MATCH($B226,SecKey,0)),"")</f>
        <v/>
      </c>
      <c r="F226" s="14">
        <f>IFERROR(INDEX(FuelLab,MATCH($C226,FuelKeyL,0)),"")</f>
        <v/>
      </c>
    </row>
    <row r="227">
      <c r="A227" s="14">
        <f>$B227&amp;"|"&amp;$C227</f>
        <v/>
      </c>
      <c r="B227" s="21" t="inlineStr">
        <is>
          <t>mac</t>
        </is>
      </c>
      <c r="C227" s="21" t="inlineStr">
        <is>
          <t>oop</t>
        </is>
      </c>
      <c r="D227" s="14">
        <f>IF($B227="",""," | "&amp;$E227&amp;" | "&amp;$F227)</f>
        <v/>
      </c>
      <c r="E227" s="14">
        <f>IFERROR(INDEX(SecLab,MATCH($B227,SecKey,0)),"")</f>
        <v/>
      </c>
      <c r="F227" s="14">
        <f>IFERROR(INDEX(FuelLab,MATCH($C227,FuelKeyL,0)),"")</f>
        <v/>
      </c>
    </row>
    <row r="228">
      <c r="A228" s="14">
        <f>$B228&amp;"|"&amp;$C228</f>
        <v/>
      </c>
      <c r="B228" s="21" t="inlineStr">
        <is>
          <t>mac</t>
        </is>
      </c>
      <c r="C228" s="21" t="inlineStr">
        <is>
          <t>bio</t>
        </is>
      </c>
      <c r="D228" s="14">
        <f>IF($B228="",""," | "&amp;$E228&amp;" | "&amp;$F228)</f>
        <v/>
      </c>
      <c r="E228" s="14">
        <f>IFERROR(INDEX(SecLab,MATCH($B228,SecKey,0)),"")</f>
        <v/>
      </c>
      <c r="F228" s="14">
        <f>IFERROR(INDEX(FuelLab,MATCH($C228,FuelKeyL,0)),"")</f>
        <v/>
      </c>
    </row>
    <row r="229">
      <c r="A229" s="14">
        <f>$B229&amp;"|"&amp;$C229</f>
        <v/>
      </c>
      <c r="B229" s="21" t="inlineStr">
        <is>
          <t>cem</t>
        </is>
      </c>
      <c r="C229" s="21" t="inlineStr">
        <is>
          <t>coa</t>
        </is>
      </c>
      <c r="D229" s="14">
        <f>IF($B229="",""," | "&amp;$E229&amp;" | "&amp;$F229)</f>
        <v/>
      </c>
      <c r="E229" s="14">
        <f>IFERROR(INDEX(SecLab,MATCH($B229,SecKey,0)),"")</f>
        <v/>
      </c>
      <c r="F229" s="14">
        <f>IFERROR(INDEX(FuelLab,MATCH($C229,FuelKeyL,0)),"")</f>
        <v/>
      </c>
    </row>
    <row r="230">
      <c r="A230" s="14">
        <f>$B230&amp;"|"&amp;$C230</f>
        <v/>
      </c>
      <c r="B230" s="21" t="inlineStr">
        <is>
          <t>cem</t>
        </is>
      </c>
      <c r="C230" s="21" t="inlineStr">
        <is>
          <t>nga</t>
        </is>
      </c>
      <c r="D230" s="14">
        <f>IF($B230="",""," | "&amp;$E230&amp;" | "&amp;$F230)</f>
        <v/>
      </c>
      <c r="E230" s="14">
        <f>IFERROR(INDEX(SecLab,MATCH($B230,SecKey,0)),"")</f>
        <v/>
      </c>
      <c r="F230" s="14">
        <f>IFERROR(INDEX(FuelLab,MATCH($C230,FuelKeyL,0)),"")</f>
        <v/>
      </c>
    </row>
    <row r="231">
      <c r="A231" s="14">
        <f>$B231&amp;"|"&amp;$C231</f>
        <v/>
      </c>
      <c r="B231" s="21" t="inlineStr">
        <is>
          <t>cem</t>
        </is>
      </c>
      <c r="C231" s="21" t="inlineStr">
        <is>
          <t>gso</t>
        </is>
      </c>
      <c r="D231" s="14">
        <f>IF($B231="",""," | "&amp;$E231&amp;" | "&amp;$F231)</f>
        <v/>
      </c>
      <c r="E231" s="14">
        <f>IFERROR(INDEX(SecLab,MATCH($B231,SecKey,0)),"")</f>
        <v/>
      </c>
      <c r="F231" s="14">
        <f>IFERROR(INDEX(FuelLab,MATCH($C231,FuelKeyL,0)),"")</f>
        <v/>
      </c>
    </row>
    <row r="232">
      <c r="A232" s="14">
        <f>$B232&amp;"|"&amp;$C232</f>
        <v/>
      </c>
      <c r="B232" s="21" t="inlineStr">
        <is>
          <t>cem</t>
        </is>
      </c>
      <c r="C232" s="21" t="inlineStr">
        <is>
          <t>die</t>
        </is>
      </c>
      <c r="D232" s="14">
        <f>IF($B232="",""," | "&amp;$E232&amp;" | "&amp;$F232)</f>
        <v/>
      </c>
      <c r="E232" s="14">
        <f>IFERROR(INDEX(SecLab,MATCH($B232,SecKey,0)),"")</f>
        <v/>
      </c>
      <c r="F232" s="14">
        <f>IFERROR(INDEX(FuelLab,MATCH($C232,FuelKeyL,0)),"")</f>
        <v/>
      </c>
    </row>
    <row r="233">
      <c r="A233" s="14">
        <f>$B233&amp;"|"&amp;$C233</f>
        <v/>
      </c>
      <c r="B233" s="21" t="inlineStr">
        <is>
          <t>cem</t>
        </is>
      </c>
      <c r="C233" s="21" t="inlineStr">
        <is>
          <t>lpg</t>
        </is>
      </c>
      <c r="D233" s="14">
        <f>IF($B233="",""," | "&amp;$E233&amp;" | "&amp;$F233)</f>
        <v/>
      </c>
      <c r="E233" s="14">
        <f>IFERROR(INDEX(SecLab,MATCH($B233,SecKey,0)),"")</f>
        <v/>
      </c>
      <c r="F233" s="14">
        <f>IFERROR(INDEX(FuelLab,MATCH($C233,FuelKeyL,0)),"")</f>
        <v/>
      </c>
    </row>
    <row r="234">
      <c r="A234" s="14">
        <f>$B234&amp;"|"&amp;$C234</f>
        <v/>
      </c>
      <c r="B234" s="21" t="inlineStr">
        <is>
          <t>cem</t>
        </is>
      </c>
      <c r="C234" s="21" t="inlineStr">
        <is>
          <t>ker</t>
        </is>
      </c>
      <c r="D234" s="14">
        <f>IF($B234="",""," | "&amp;$E234&amp;" | "&amp;$F234)</f>
        <v/>
      </c>
      <c r="E234" s="14">
        <f>IFERROR(INDEX(SecLab,MATCH($B234,SecKey,0)),"")</f>
        <v/>
      </c>
      <c r="F234" s="14">
        <f>IFERROR(INDEX(FuelLab,MATCH($C234,FuelKeyL,0)),"")</f>
        <v/>
      </c>
    </row>
    <row r="235">
      <c r="A235" s="14">
        <f>$B235&amp;"|"&amp;$C235</f>
        <v/>
      </c>
      <c r="B235" s="21" t="inlineStr">
        <is>
          <t>cem</t>
        </is>
      </c>
      <c r="C235" s="21" t="inlineStr">
        <is>
          <t>oop</t>
        </is>
      </c>
      <c r="D235" s="14">
        <f>IF($B235="",""," | "&amp;$E235&amp;" | "&amp;$F235)</f>
        <v/>
      </c>
      <c r="E235" s="14">
        <f>IFERROR(INDEX(SecLab,MATCH($B235,SecKey,0)),"")</f>
        <v/>
      </c>
      <c r="F235" s="14">
        <f>IFERROR(INDEX(FuelLab,MATCH($C235,FuelKeyL,0)),"")</f>
        <v/>
      </c>
    </row>
    <row r="236">
      <c r="A236" s="14">
        <f>$B236&amp;"|"&amp;$C236</f>
        <v/>
      </c>
      <c r="B236" s="21" t="inlineStr">
        <is>
          <t>cem</t>
        </is>
      </c>
      <c r="C236" s="21" t="inlineStr">
        <is>
          <t>bio</t>
        </is>
      </c>
      <c r="D236" s="14">
        <f>IF($B236="",""," | "&amp;$E236&amp;" | "&amp;$F236)</f>
        <v/>
      </c>
      <c r="E236" s="14">
        <f>IFERROR(INDEX(SecLab,MATCH($B236,SecKey,0)),"")</f>
        <v/>
      </c>
      <c r="F236" s="14">
        <f>IFERROR(INDEX(FuelLab,MATCH($C236,FuelKeyL,0)),"")</f>
        <v/>
      </c>
    </row>
    <row r="237">
      <c r="A237" s="14">
        <f>$B237&amp;"|"&amp;$C237</f>
        <v/>
      </c>
      <c r="B237" s="21" t="inlineStr">
        <is>
          <t>omn</t>
        </is>
      </c>
      <c r="C237" s="21" t="inlineStr">
        <is>
          <t>coa</t>
        </is>
      </c>
      <c r="D237" s="14">
        <f>IF($B237="",""," | "&amp;$E237&amp;" | "&amp;$F237)</f>
        <v/>
      </c>
      <c r="E237" s="14">
        <f>IFERROR(INDEX(SecLab,MATCH($B237,SecKey,0)),"")</f>
        <v/>
      </c>
      <c r="F237" s="14">
        <f>IFERROR(INDEX(FuelLab,MATCH($C237,FuelKeyL,0)),"")</f>
        <v/>
      </c>
    </row>
    <row r="238">
      <c r="A238" s="14">
        <f>$B238&amp;"|"&amp;$C238</f>
        <v/>
      </c>
      <c r="B238" s="21" t="inlineStr">
        <is>
          <t>omn</t>
        </is>
      </c>
      <c r="C238" s="21" t="inlineStr">
        <is>
          <t>nga</t>
        </is>
      </c>
      <c r="D238" s="14">
        <f>IF($B238="",""," | "&amp;$E238&amp;" | "&amp;$F238)</f>
        <v/>
      </c>
      <c r="E238" s="14">
        <f>IFERROR(INDEX(SecLab,MATCH($B238,SecKey,0)),"")</f>
        <v/>
      </c>
      <c r="F238" s="14">
        <f>IFERROR(INDEX(FuelLab,MATCH($C238,FuelKeyL,0)),"")</f>
        <v/>
      </c>
    </row>
    <row r="239">
      <c r="A239" s="14">
        <f>$B239&amp;"|"&amp;$C239</f>
        <v/>
      </c>
      <c r="B239" s="21" t="inlineStr">
        <is>
          <t>omn</t>
        </is>
      </c>
      <c r="C239" s="21" t="inlineStr">
        <is>
          <t>gso</t>
        </is>
      </c>
      <c r="D239" s="14">
        <f>IF($B239="",""," | "&amp;$E239&amp;" | "&amp;$F239)</f>
        <v/>
      </c>
      <c r="E239" s="14">
        <f>IFERROR(INDEX(SecLab,MATCH($B239,SecKey,0)),"")</f>
        <v/>
      </c>
      <c r="F239" s="14">
        <f>IFERROR(INDEX(FuelLab,MATCH($C239,FuelKeyL,0)),"")</f>
        <v/>
      </c>
    </row>
    <row r="240">
      <c r="A240" s="14">
        <f>$B240&amp;"|"&amp;$C240</f>
        <v/>
      </c>
      <c r="B240" s="21" t="inlineStr">
        <is>
          <t>omn</t>
        </is>
      </c>
      <c r="C240" s="21" t="inlineStr">
        <is>
          <t>die</t>
        </is>
      </c>
      <c r="D240" s="14">
        <f>IF($B240="",""," | "&amp;$E240&amp;" | "&amp;$F240)</f>
        <v/>
      </c>
      <c r="E240" s="14">
        <f>IFERROR(INDEX(SecLab,MATCH($B240,SecKey,0)),"")</f>
        <v/>
      </c>
      <c r="F240" s="14">
        <f>IFERROR(INDEX(FuelLab,MATCH($C240,FuelKeyL,0)),"")</f>
        <v/>
      </c>
    </row>
    <row r="241">
      <c r="A241" s="14">
        <f>$B241&amp;"|"&amp;$C241</f>
        <v/>
      </c>
      <c r="B241" s="21" t="inlineStr">
        <is>
          <t>omn</t>
        </is>
      </c>
      <c r="C241" s="21" t="inlineStr">
        <is>
          <t>lpg</t>
        </is>
      </c>
      <c r="D241" s="14">
        <f>IF($B241="",""," | "&amp;$E241&amp;" | "&amp;$F241)</f>
        <v/>
      </c>
      <c r="E241" s="14">
        <f>IFERROR(INDEX(SecLab,MATCH($B241,SecKey,0)),"")</f>
        <v/>
      </c>
      <c r="F241" s="14">
        <f>IFERROR(INDEX(FuelLab,MATCH($C241,FuelKeyL,0)),"")</f>
        <v/>
      </c>
    </row>
    <row r="242">
      <c r="A242" s="14">
        <f>$B242&amp;"|"&amp;$C242</f>
        <v/>
      </c>
      <c r="B242" s="21" t="inlineStr">
        <is>
          <t>omn</t>
        </is>
      </c>
      <c r="C242" s="21" t="inlineStr">
        <is>
          <t>ker</t>
        </is>
      </c>
      <c r="D242" s="14">
        <f>IF($B242="",""," | "&amp;$E242&amp;" | "&amp;$F242)</f>
        <v/>
      </c>
      <c r="E242" s="14">
        <f>IFERROR(INDEX(SecLab,MATCH($B242,SecKey,0)),"")</f>
        <v/>
      </c>
      <c r="F242" s="14">
        <f>IFERROR(INDEX(FuelLab,MATCH($C242,FuelKeyL,0)),"")</f>
        <v/>
      </c>
    </row>
    <row r="243">
      <c r="A243" s="14">
        <f>$B243&amp;"|"&amp;$C243</f>
        <v/>
      </c>
      <c r="B243" s="21" t="inlineStr">
        <is>
          <t>omn</t>
        </is>
      </c>
      <c r="C243" s="21" t="inlineStr">
        <is>
          <t>oop</t>
        </is>
      </c>
      <c r="D243" s="14">
        <f>IF($B243="",""," | "&amp;$E243&amp;" | "&amp;$F243)</f>
        <v/>
      </c>
      <c r="E243" s="14">
        <f>IFERROR(INDEX(SecLab,MATCH($B243,SecKey,0)),"")</f>
        <v/>
      </c>
      <c r="F243" s="14">
        <f>IFERROR(INDEX(FuelLab,MATCH($C243,FuelKeyL,0)),"")</f>
        <v/>
      </c>
    </row>
    <row r="244">
      <c r="A244" s="14">
        <f>$B244&amp;"|"&amp;$C244</f>
        <v/>
      </c>
      <c r="B244" s="21" t="inlineStr">
        <is>
          <t>omn</t>
        </is>
      </c>
      <c r="C244" s="21" t="inlineStr">
        <is>
          <t>bio</t>
        </is>
      </c>
      <c r="D244" s="14">
        <f>IF($B244="",""," | "&amp;$E244&amp;" | "&amp;$F244)</f>
        <v/>
      </c>
      <c r="E244" s="14">
        <f>IFERROR(INDEX(SecLab,MATCH($B244,SecKey,0)),"")</f>
        <v/>
      </c>
      <c r="F244" s="14">
        <f>IFERROR(INDEX(FuelLab,MATCH($C244,FuelKeyL,0)),"")</f>
        <v/>
      </c>
    </row>
    <row r="245">
      <c r="A245" s="14">
        <f>$B245&amp;"|"&amp;$C245</f>
        <v/>
      </c>
      <c r="B245" s="21" t="inlineStr">
        <is>
          <t>cst</t>
        </is>
      </c>
      <c r="C245" s="21" t="inlineStr">
        <is>
          <t>coa</t>
        </is>
      </c>
      <c r="D245" s="14">
        <f>IF($B245="",""," | "&amp;$E245&amp;" | "&amp;$F245)</f>
        <v/>
      </c>
      <c r="E245" s="14">
        <f>IFERROR(INDEX(SecLab,MATCH($B245,SecKey,0)),"")</f>
        <v/>
      </c>
      <c r="F245" s="14">
        <f>IFERROR(INDEX(FuelLab,MATCH($C245,FuelKeyL,0)),"")</f>
        <v/>
      </c>
    </row>
    <row r="246">
      <c r="A246" s="14">
        <f>$B246&amp;"|"&amp;$C246</f>
        <v/>
      </c>
      <c r="B246" s="21" t="inlineStr">
        <is>
          <t>cst</t>
        </is>
      </c>
      <c r="C246" s="21" t="inlineStr">
        <is>
          <t>nga</t>
        </is>
      </c>
      <c r="D246" s="14">
        <f>IF($B246="",""," | "&amp;$E246&amp;" | "&amp;$F246)</f>
        <v/>
      </c>
      <c r="E246" s="14">
        <f>IFERROR(INDEX(SecLab,MATCH($B246,SecKey,0)),"")</f>
        <v/>
      </c>
      <c r="F246" s="14">
        <f>IFERROR(INDEX(FuelLab,MATCH($C246,FuelKeyL,0)),"")</f>
        <v/>
      </c>
    </row>
    <row r="247">
      <c r="A247" s="14">
        <f>$B247&amp;"|"&amp;$C247</f>
        <v/>
      </c>
      <c r="B247" s="21" t="inlineStr">
        <is>
          <t>cst</t>
        </is>
      </c>
      <c r="C247" s="21" t="inlineStr">
        <is>
          <t>gso</t>
        </is>
      </c>
      <c r="D247" s="14">
        <f>IF($B247="",""," | "&amp;$E247&amp;" | "&amp;$F247)</f>
        <v/>
      </c>
      <c r="E247" s="14">
        <f>IFERROR(INDEX(SecLab,MATCH($B247,SecKey,0)),"")</f>
        <v/>
      </c>
      <c r="F247" s="14">
        <f>IFERROR(INDEX(FuelLab,MATCH($C247,FuelKeyL,0)),"")</f>
        <v/>
      </c>
    </row>
    <row r="248">
      <c r="A248" s="14">
        <f>$B248&amp;"|"&amp;$C248</f>
        <v/>
      </c>
      <c r="B248" s="21" t="inlineStr">
        <is>
          <t>cst</t>
        </is>
      </c>
      <c r="C248" s="21" t="inlineStr">
        <is>
          <t>die</t>
        </is>
      </c>
      <c r="D248" s="14">
        <f>IF($B248="",""," | "&amp;$E248&amp;" | "&amp;$F248)</f>
        <v/>
      </c>
      <c r="E248" s="14">
        <f>IFERROR(INDEX(SecLab,MATCH($B248,SecKey,0)),"")</f>
        <v/>
      </c>
      <c r="F248" s="14">
        <f>IFERROR(INDEX(FuelLab,MATCH($C248,FuelKeyL,0)),"")</f>
        <v/>
      </c>
    </row>
    <row r="249">
      <c r="A249" s="14">
        <f>$B249&amp;"|"&amp;$C249</f>
        <v/>
      </c>
      <c r="B249" s="21" t="inlineStr">
        <is>
          <t>cst</t>
        </is>
      </c>
      <c r="C249" s="21" t="inlineStr">
        <is>
          <t>lpg</t>
        </is>
      </c>
      <c r="D249" s="14">
        <f>IF($B249="",""," | "&amp;$E249&amp;" | "&amp;$F249)</f>
        <v/>
      </c>
      <c r="E249" s="14">
        <f>IFERROR(INDEX(SecLab,MATCH($B249,SecKey,0)),"")</f>
        <v/>
      </c>
      <c r="F249" s="14">
        <f>IFERROR(INDEX(FuelLab,MATCH($C249,FuelKeyL,0)),"")</f>
        <v/>
      </c>
    </row>
    <row r="250">
      <c r="A250" s="14">
        <f>$B250&amp;"|"&amp;$C250</f>
        <v/>
      </c>
      <c r="B250" s="21" t="inlineStr">
        <is>
          <t>cst</t>
        </is>
      </c>
      <c r="C250" s="21" t="inlineStr">
        <is>
          <t>ker</t>
        </is>
      </c>
      <c r="D250" s="14">
        <f>IF($B250="",""," | "&amp;$E250&amp;" | "&amp;$F250)</f>
        <v/>
      </c>
      <c r="E250" s="14">
        <f>IFERROR(INDEX(SecLab,MATCH($B250,SecKey,0)),"")</f>
        <v/>
      </c>
      <c r="F250" s="14">
        <f>IFERROR(INDEX(FuelLab,MATCH($C250,FuelKeyL,0)),"")</f>
        <v/>
      </c>
    </row>
    <row r="251">
      <c r="A251" s="14">
        <f>$B251&amp;"|"&amp;$C251</f>
        <v/>
      </c>
      <c r="B251" s="21" t="inlineStr">
        <is>
          <t>cst</t>
        </is>
      </c>
      <c r="C251" s="21" t="inlineStr">
        <is>
          <t>oop</t>
        </is>
      </c>
      <c r="D251" s="14">
        <f>IF($B251="",""," | "&amp;$E251&amp;" | "&amp;$F251)</f>
        <v/>
      </c>
      <c r="E251" s="14">
        <f>IFERROR(INDEX(SecLab,MATCH($B251,SecKey,0)),"")</f>
        <v/>
      </c>
      <c r="F251" s="14">
        <f>IFERROR(INDEX(FuelLab,MATCH($C251,FuelKeyL,0)),"")</f>
        <v/>
      </c>
    </row>
    <row r="252">
      <c r="A252" s="14">
        <f>$B252&amp;"|"&amp;$C252</f>
        <v/>
      </c>
      <c r="B252" s="21" t="inlineStr">
        <is>
          <t>cst</t>
        </is>
      </c>
      <c r="C252" s="21" t="inlineStr">
        <is>
          <t>bio</t>
        </is>
      </c>
      <c r="D252" s="14">
        <f>IF($B252="",""," | "&amp;$E252&amp;" | "&amp;$F252)</f>
        <v/>
      </c>
      <c r="E252" s="14">
        <f>IFERROR(INDEX(SecLab,MATCH($B252,SecKey,0)),"")</f>
        <v/>
      </c>
      <c r="F252" s="14">
        <f>IFERROR(INDEX(FuelLab,MATCH($C252,FuelKeyL,0)),"")</f>
        <v/>
      </c>
    </row>
    <row r="253">
      <c r="A253" s="14">
        <f>$B253&amp;"|"&amp;$C253</f>
        <v/>
      </c>
      <c r="B253" s="21" t="inlineStr">
        <is>
          <t>ftr</t>
        </is>
      </c>
      <c r="C253" s="21" t="inlineStr">
        <is>
          <t>ecy</t>
        </is>
      </c>
      <c r="D253" s="14">
        <f>IF($B253="",""," | "&amp;$E253&amp;" | "&amp;$F253)</f>
        <v/>
      </c>
      <c r="E253" s="14">
        <f>IFERROR(INDEX(SecLab,MATCH($B253,SecKey,0)),"")</f>
        <v/>
      </c>
      <c r="F253" s="14">
        <f>IFERROR(INDEX(FuelLab,MATCH($C253,FuelKeyL,0)),"")</f>
        <v/>
      </c>
    </row>
    <row r="254">
      <c r="A254" s="14">
        <f>$B254&amp;"|"&amp;$C254</f>
        <v/>
      </c>
      <c r="B254" s="21" t="inlineStr">
        <is>
          <t>ftr</t>
        </is>
      </c>
      <c r="C254" s="21" t="inlineStr">
        <is>
          <t>coa</t>
        </is>
      </c>
      <c r="D254" s="14">
        <f>IF($B254="",""," | "&amp;$E254&amp;" | "&amp;$F254)</f>
        <v/>
      </c>
      <c r="E254" s="14">
        <f>IFERROR(INDEX(SecLab,MATCH($B254,SecKey,0)),"")</f>
        <v/>
      </c>
      <c r="F254" s="14">
        <f>IFERROR(INDEX(FuelLab,MATCH($C254,FuelKeyL,0)),"")</f>
        <v/>
      </c>
    </row>
    <row r="255">
      <c r="A255" s="14">
        <f>$B255&amp;"|"&amp;$C255</f>
        <v/>
      </c>
      <c r="B255" s="21" t="inlineStr">
        <is>
          <t>ftr</t>
        </is>
      </c>
      <c r="C255" s="21" t="inlineStr">
        <is>
          <t>nga</t>
        </is>
      </c>
      <c r="D255" s="14">
        <f>IF($B255="",""," | "&amp;$E255&amp;" | "&amp;$F255)</f>
        <v/>
      </c>
      <c r="E255" s="14">
        <f>IFERROR(INDEX(SecLab,MATCH($B255,SecKey,0)),"")</f>
        <v/>
      </c>
      <c r="F255" s="14">
        <f>IFERROR(INDEX(FuelLab,MATCH($C255,FuelKeyL,0)),"")</f>
        <v/>
      </c>
    </row>
    <row r="256">
      <c r="A256" s="14">
        <f>$B256&amp;"|"&amp;$C256</f>
        <v/>
      </c>
      <c r="B256" s="21" t="inlineStr">
        <is>
          <t>ftr</t>
        </is>
      </c>
      <c r="C256" s="21" t="inlineStr">
        <is>
          <t>gso</t>
        </is>
      </c>
      <c r="D256" s="14">
        <f>IF($B256="",""," | "&amp;$E256&amp;" | "&amp;$F256)</f>
        <v/>
      </c>
      <c r="E256" s="14">
        <f>IFERROR(INDEX(SecLab,MATCH($B256,SecKey,0)),"")</f>
        <v/>
      </c>
      <c r="F256" s="14">
        <f>IFERROR(INDEX(FuelLab,MATCH($C256,FuelKeyL,0)),"")</f>
        <v/>
      </c>
    </row>
    <row r="257">
      <c r="A257" s="14">
        <f>$B257&amp;"|"&amp;$C257</f>
        <v/>
      </c>
      <c r="B257" s="21" t="inlineStr">
        <is>
          <t>ftr</t>
        </is>
      </c>
      <c r="C257" s="21" t="inlineStr">
        <is>
          <t>die</t>
        </is>
      </c>
      <c r="D257" s="14">
        <f>IF($B257="",""," | "&amp;$E257&amp;" | "&amp;$F257)</f>
        <v/>
      </c>
      <c r="E257" s="14">
        <f>IFERROR(INDEX(SecLab,MATCH($B257,SecKey,0)),"")</f>
        <v/>
      </c>
      <c r="F257" s="14">
        <f>IFERROR(INDEX(FuelLab,MATCH($C257,FuelKeyL,0)),"")</f>
        <v/>
      </c>
    </row>
    <row r="258">
      <c r="A258" s="14">
        <f>$B258&amp;"|"&amp;$C258</f>
        <v/>
      </c>
      <c r="B258" s="21" t="inlineStr">
        <is>
          <t>ftr</t>
        </is>
      </c>
      <c r="C258" s="21" t="inlineStr">
        <is>
          <t>lpg</t>
        </is>
      </c>
      <c r="D258" s="14">
        <f>IF($B258="",""," | "&amp;$E258&amp;" | "&amp;$F258)</f>
        <v/>
      </c>
      <c r="E258" s="14">
        <f>IFERROR(INDEX(SecLab,MATCH($B258,SecKey,0)),"")</f>
        <v/>
      </c>
      <c r="F258" s="14">
        <f>IFERROR(INDEX(FuelLab,MATCH($C258,FuelKeyL,0)),"")</f>
        <v/>
      </c>
    </row>
    <row r="259">
      <c r="A259" s="14">
        <f>$B259&amp;"|"&amp;$C259</f>
        <v/>
      </c>
      <c r="B259" s="21" t="inlineStr">
        <is>
          <t>ftr</t>
        </is>
      </c>
      <c r="C259" s="21" t="inlineStr">
        <is>
          <t>ker</t>
        </is>
      </c>
      <c r="D259" s="14">
        <f>IF($B259="",""," | "&amp;$E259&amp;" | "&amp;$F259)</f>
        <v/>
      </c>
      <c r="E259" s="14">
        <f>IFERROR(INDEX(SecLab,MATCH($B259,SecKey,0)),"")</f>
        <v/>
      </c>
      <c r="F259" s="14">
        <f>IFERROR(INDEX(FuelLab,MATCH($C259,FuelKeyL,0)),"")</f>
        <v/>
      </c>
    </row>
    <row r="260">
      <c r="A260" s="14">
        <f>$B260&amp;"|"&amp;$C260</f>
        <v/>
      </c>
      <c r="B260" s="21" t="inlineStr">
        <is>
          <t>ftr</t>
        </is>
      </c>
      <c r="C260" s="21" t="inlineStr">
        <is>
          <t>oop</t>
        </is>
      </c>
      <c r="D260" s="14">
        <f>IF($B260="",""," | "&amp;$E260&amp;" | "&amp;$F260)</f>
        <v/>
      </c>
      <c r="E260" s="14">
        <f>IFERROR(INDEX(SecLab,MATCH($B260,SecKey,0)),"")</f>
        <v/>
      </c>
      <c r="F260" s="14">
        <f>IFERROR(INDEX(FuelLab,MATCH($C260,FuelKeyL,0)),"")</f>
        <v/>
      </c>
    </row>
    <row r="261">
      <c r="A261" s="14">
        <f>$B261&amp;"|"&amp;$C261</f>
        <v/>
      </c>
      <c r="B261" s="21" t="inlineStr">
        <is>
          <t>ftr</t>
        </is>
      </c>
      <c r="C261" s="21" t="inlineStr">
        <is>
          <t>bio</t>
        </is>
      </c>
      <c r="D261" s="14">
        <f>IF($B261="",""," | "&amp;$E261&amp;" | "&amp;$F261)</f>
        <v/>
      </c>
      <c r="E261" s="14">
        <f>IFERROR(INDEX(SecLab,MATCH($B261,SecKey,0)),"")</f>
        <v/>
      </c>
      <c r="F261" s="14">
        <f>IFERROR(INDEX(FuelLab,MATCH($C261,FuelKeyL,0)),"")</f>
        <v/>
      </c>
    </row>
    <row r="262">
      <c r="A262" s="14">
        <f>$B262&amp;"|"&amp;$C262</f>
        <v/>
      </c>
      <c r="B262" s="21" t="inlineStr">
        <is>
          <t>oen</t>
        </is>
      </c>
      <c r="C262" s="21" t="inlineStr">
        <is>
          <t>coa</t>
        </is>
      </c>
      <c r="D262" s="14">
        <f>IF($B262="",""," | "&amp;$E262&amp;" | "&amp;$F262)</f>
        <v/>
      </c>
      <c r="E262" s="14">
        <f>IFERROR(INDEX(SecLab,MATCH($B262,SecKey,0)),"")</f>
        <v/>
      </c>
      <c r="F262" s="14">
        <f>IFERROR(INDEX(FuelLab,MATCH($C262,FuelKeyL,0)),"")</f>
        <v/>
      </c>
    </row>
    <row r="263">
      <c r="A263" s="14">
        <f>$B263&amp;"|"&amp;$C263</f>
        <v/>
      </c>
      <c r="B263" s="21" t="inlineStr">
        <is>
          <t>oen</t>
        </is>
      </c>
      <c r="C263" s="21" t="inlineStr">
        <is>
          <t>nga</t>
        </is>
      </c>
      <c r="D263" s="14">
        <f>IF($B263="",""," | "&amp;$E263&amp;" | "&amp;$F263)</f>
        <v/>
      </c>
      <c r="E263" s="14">
        <f>IFERROR(INDEX(SecLab,MATCH($B263,SecKey,0)),"")</f>
        <v/>
      </c>
      <c r="F263" s="14">
        <f>IFERROR(INDEX(FuelLab,MATCH($C263,FuelKeyL,0)),"")</f>
        <v/>
      </c>
    </row>
    <row r="264">
      <c r="A264" s="14">
        <f>$B264&amp;"|"&amp;$C264</f>
        <v/>
      </c>
      <c r="B264" s="21" t="inlineStr">
        <is>
          <t>oen</t>
        </is>
      </c>
      <c r="C264" s="21" t="inlineStr">
        <is>
          <t>gso</t>
        </is>
      </c>
      <c r="D264" s="14">
        <f>IF($B264="",""," | "&amp;$E264&amp;" | "&amp;$F264)</f>
        <v/>
      </c>
      <c r="E264" s="14">
        <f>IFERROR(INDEX(SecLab,MATCH($B264,SecKey,0)),"")</f>
        <v/>
      </c>
      <c r="F264" s="14">
        <f>IFERROR(INDEX(FuelLab,MATCH($C264,FuelKeyL,0)),"")</f>
        <v/>
      </c>
    </row>
    <row r="265">
      <c r="A265" s="14">
        <f>$B265&amp;"|"&amp;$C265</f>
        <v/>
      </c>
      <c r="B265" s="21" t="inlineStr">
        <is>
          <t>oen</t>
        </is>
      </c>
      <c r="C265" s="21" t="inlineStr">
        <is>
          <t>die</t>
        </is>
      </c>
      <c r="D265" s="14">
        <f>IF($B265="",""," | "&amp;$E265&amp;" | "&amp;$F265)</f>
        <v/>
      </c>
      <c r="E265" s="14">
        <f>IFERROR(INDEX(SecLab,MATCH($B265,SecKey,0)),"")</f>
        <v/>
      </c>
      <c r="F265" s="14">
        <f>IFERROR(INDEX(FuelLab,MATCH($C265,FuelKeyL,0)),"")</f>
        <v/>
      </c>
    </row>
    <row r="266">
      <c r="A266" s="14">
        <f>$B266&amp;"|"&amp;$C266</f>
        <v/>
      </c>
      <c r="B266" s="21" t="inlineStr">
        <is>
          <t>oen</t>
        </is>
      </c>
      <c r="C266" s="21" t="inlineStr">
        <is>
          <t>lpg</t>
        </is>
      </c>
      <c r="D266" s="14">
        <f>IF($B266="",""," | "&amp;$E266&amp;" | "&amp;$F266)</f>
        <v/>
      </c>
      <c r="E266" s="14">
        <f>IFERROR(INDEX(SecLab,MATCH($B266,SecKey,0)),"")</f>
        <v/>
      </c>
      <c r="F266" s="14">
        <f>IFERROR(INDEX(FuelLab,MATCH($C266,FuelKeyL,0)),"")</f>
        <v/>
      </c>
    </row>
    <row r="267">
      <c r="A267" s="14">
        <f>$B267&amp;"|"&amp;$C267</f>
        <v/>
      </c>
      <c r="B267" s="21" t="inlineStr">
        <is>
          <t>oen</t>
        </is>
      </c>
      <c r="C267" s="21" t="inlineStr">
        <is>
          <t>ker</t>
        </is>
      </c>
      <c r="D267" s="14">
        <f>IF($B267="",""," | "&amp;$E267&amp;" | "&amp;$F267)</f>
        <v/>
      </c>
      <c r="E267" s="14">
        <f>IFERROR(INDEX(SecLab,MATCH($B267,SecKey,0)),"")</f>
        <v/>
      </c>
      <c r="F267" s="14">
        <f>IFERROR(INDEX(FuelLab,MATCH($C267,FuelKeyL,0)),"")</f>
        <v/>
      </c>
    </row>
    <row r="268">
      <c r="A268" s="14">
        <f>$B268&amp;"|"&amp;$C268</f>
        <v/>
      </c>
      <c r="B268" s="21" t="inlineStr">
        <is>
          <t>oen</t>
        </is>
      </c>
      <c r="C268" s="21" t="inlineStr">
        <is>
          <t>oop</t>
        </is>
      </c>
      <c r="D268" s="14">
        <f>IF($B268="",""," | "&amp;$E268&amp;" | "&amp;$F268)</f>
        <v/>
      </c>
      <c r="E268" s="14">
        <f>IFERROR(INDEX(SecLab,MATCH($B268,SecKey,0)),"")</f>
        <v/>
      </c>
      <c r="F268" s="14">
        <f>IFERROR(INDEX(FuelLab,MATCH($C268,FuelKeyL,0)),"")</f>
        <v/>
      </c>
    </row>
    <row r="269">
      <c r="A269" s="14">
        <f>$B269&amp;"|"&amp;$C269</f>
        <v/>
      </c>
      <c r="B269" s="21" t="inlineStr">
        <is>
          <t>oen</t>
        </is>
      </c>
      <c r="C269" s="21" t="inlineStr">
        <is>
          <t>bio</t>
        </is>
      </c>
      <c r="D269" s="14">
        <f>IF($B269="",""," | "&amp;$E269&amp;" | "&amp;$F269)</f>
        <v/>
      </c>
      <c r="E269" s="14">
        <f>IFERROR(INDEX(SecLab,MATCH($B269,SecKey,0)),"")</f>
        <v/>
      </c>
      <c r="F269" s="14">
        <f>IFERROR(INDEX(FuelLab,MATCH($C269,FuelKeyL,0)),"")</f>
        <v/>
      </c>
    </row>
    <row r="270">
      <c r="A270" s="14">
        <f>$B270&amp;"|"&amp;$C270</f>
        <v/>
      </c>
      <c r="B270" s="21" t="inlineStr">
        <is>
          <t>all</t>
        </is>
      </c>
      <c r="C270" s="21" t="inlineStr">
        <is>
          <t>all</t>
        </is>
      </c>
      <c r="D270" s="14">
        <f>IF($B270="",""," | "&amp;$E270&amp;" | "&amp;$F270)</f>
        <v/>
      </c>
      <c r="E270" s="14">
        <f>IFERROR(INDEX(SecLab,MATCH($B270,SecKey,0)),"")</f>
        <v/>
      </c>
      <c r="F270" s="14">
        <f>IFERROR(INDEX(FuelLab,MATCH($C270,FuelKeyL,0)),"")</f>
        <v/>
      </c>
    </row>
    <row r="271">
      <c r="A271" s="14">
        <f>$B271&amp;"|"&amp;$C271</f>
        <v/>
      </c>
      <c r="B271" s="21" t="inlineStr">
        <is>
          <t>all</t>
        </is>
      </c>
      <c r="C271" s="21" t="inlineStr">
        <is>
          <t>ecy</t>
        </is>
      </c>
      <c r="D271" s="14">
        <f>IF($B271="",""," | "&amp;$E271&amp;" | "&amp;$F271)</f>
        <v/>
      </c>
      <c r="E271" s="14">
        <f>IFERROR(INDEX(SecLab,MATCH($B271,SecKey,0)),"")</f>
        <v/>
      </c>
      <c r="F271" s="14">
        <f>IFERROR(INDEX(FuelLab,MATCH($C271,FuelKeyL,0)),"")</f>
        <v/>
      </c>
    </row>
    <row r="272">
      <c r="A272" s="14">
        <f>$B272&amp;"|"&amp;$C272</f>
        <v/>
      </c>
      <c r="B272" s="21" t="inlineStr">
        <is>
          <t>bld</t>
        </is>
      </c>
      <c r="C272" s="21" t="inlineStr">
        <is>
          <t>ecy</t>
        </is>
      </c>
      <c r="D272" s="14">
        <f>IF($B272="",""," | "&amp;$E272&amp;" | "&amp;$F272)</f>
        <v/>
      </c>
      <c r="E272" s="14">
        <f>IFERROR(INDEX(SecLab,MATCH($B272,SecKey,0)),"")</f>
        <v/>
      </c>
      <c r="F272" s="14">
        <f>IFERROR(INDEX(FuelLab,MATCH($C272,FuelKeyL,0)),"")</f>
        <v/>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69" t="inlineStr">
        <is>
          <t>code</t>
        </is>
      </c>
      <c r="B3" s="69" t="inlineStr">
        <is>
          <t>name</t>
        </is>
      </c>
      <c r="C3" s="69" t="inlineStr">
        <is>
          <t>region</t>
        </is>
      </c>
      <c r="D3" s="69" t="inlineStr">
        <is>
          <t>income_group</t>
        </is>
      </c>
      <c r="E3" s="69"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69" t="inlineStr">
        <is>
          <t>key</t>
        </is>
      </c>
      <c r="B3" s="69" t="inlineStr">
        <is>
          <t>type</t>
        </is>
      </c>
      <c r="C3" s="69" t="inlineStr">
        <is>
          <t>fuel_group</t>
        </is>
      </c>
      <c r="D3" s="69" t="inlineStr">
        <is>
          <t>sector_group</t>
        </is>
      </c>
      <c r="E3" s="69" t="inlineStr">
        <is>
          <t>legacy_code</t>
        </is>
      </c>
      <c r="F3" s="69" t="inlineStr">
        <is>
          <t>LIC</t>
        </is>
      </c>
      <c r="G3" s="69" t="inlineStr">
        <is>
          <t>LMIC</t>
        </is>
      </c>
      <c r="H3" s="69" t="inlineStr">
        <is>
          <t>UMIC</t>
        </is>
      </c>
      <c r="I3" s="69" t="inlineStr">
        <is>
          <t>HIC</t>
        </is>
      </c>
      <c r="J3" s="69"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95"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69" t="inlineStr">
        <is>
          <t>country_year</t>
        </is>
      </c>
      <c r="B5" s="69" t="inlineStr">
        <is>
          <t>countrycode_weo</t>
        </is>
      </c>
      <c r="C5" s="69" t="inlineStr">
        <is>
          <t>countrycode</t>
        </is>
      </c>
      <c r="D5" s="69" t="inlineStr">
        <is>
          <t>countryname</t>
        </is>
      </c>
      <c r="E5" s="69" t="inlineStr">
        <is>
          <t>year</t>
        </is>
      </c>
      <c r="F5" s="69" t="inlineStr">
        <is>
          <t>VAT_WEO</t>
        </is>
      </c>
      <c r="G5" s="69" t="inlineStr">
        <is>
          <t>mit.sp.coa.pow</t>
        </is>
      </c>
      <c r="H5" s="69" t="inlineStr">
        <is>
          <t>mit.mar.coa.pow</t>
        </is>
      </c>
      <c r="I5" s="69" t="inlineStr">
        <is>
          <t>mit.txo.coa.pow</t>
        </is>
      </c>
      <c r="J5" s="69" t="inlineStr">
        <is>
          <t>mit.rp.coa.pow</t>
        </is>
      </c>
      <c r="K5" s="69" t="inlineStr">
        <is>
          <t>mit.vatrate.coa.pow</t>
        </is>
      </c>
      <c r="L5" s="69" t="inlineStr">
        <is>
          <t>mit.ps.coa.pow</t>
        </is>
      </c>
      <c r="M5" s="69" t="inlineStr">
        <is>
          <t>mit.sp.coa.ind</t>
        </is>
      </c>
      <c r="N5" s="69" t="inlineStr">
        <is>
          <t>mit.mar.coa.ind</t>
        </is>
      </c>
      <c r="O5" s="69" t="inlineStr">
        <is>
          <t>mit.txo.coa.ind</t>
        </is>
      </c>
      <c r="P5" s="69" t="inlineStr">
        <is>
          <t>mit.rp.coa.ind</t>
        </is>
      </c>
      <c r="Q5" s="69" t="inlineStr">
        <is>
          <t>mit.vatrate.coa.ind</t>
        </is>
      </c>
      <c r="R5" s="69" t="inlineStr">
        <is>
          <t>mit.ps.coa.ind</t>
        </is>
      </c>
      <c r="S5" s="69" t="inlineStr">
        <is>
          <t>mit.sp.coa.res</t>
        </is>
      </c>
      <c r="T5" s="69" t="inlineStr">
        <is>
          <t>mit.mar.coa.res</t>
        </is>
      </c>
      <c r="U5" s="69" t="inlineStr">
        <is>
          <t>mit.txo.coa.res</t>
        </is>
      </c>
      <c r="V5" s="69" t="inlineStr">
        <is>
          <t>mit.rp.coa.res</t>
        </is>
      </c>
      <c r="W5" s="69" t="inlineStr">
        <is>
          <t>mit.vatrate.coa.res</t>
        </is>
      </c>
      <c r="X5" s="69" t="inlineStr">
        <is>
          <t>mit.ps.coa.res</t>
        </is>
      </c>
      <c r="Y5" s="69" t="inlineStr">
        <is>
          <t>mit.sp.nga.pow</t>
        </is>
      </c>
      <c r="Z5" s="69" t="inlineStr">
        <is>
          <t>mit.mar.nga.pow</t>
        </is>
      </c>
      <c r="AA5" s="69" t="inlineStr">
        <is>
          <t>mit.txo.nga.pow</t>
        </is>
      </c>
      <c r="AB5" s="69" t="inlineStr">
        <is>
          <t>mit.rp.nga.pow</t>
        </is>
      </c>
      <c r="AC5" s="69" t="inlineStr">
        <is>
          <t>mit.vatrate.nga.pow</t>
        </is>
      </c>
      <c r="AD5" s="69" t="inlineStr">
        <is>
          <t>mit.ps.nga.pow</t>
        </is>
      </c>
      <c r="AE5" s="69" t="inlineStr">
        <is>
          <t>mit.sp.nga.ind</t>
        </is>
      </c>
      <c r="AF5" s="69" t="inlineStr">
        <is>
          <t>mit.mar.nga.ind</t>
        </is>
      </c>
      <c r="AG5" s="69" t="inlineStr">
        <is>
          <t>mit.txo.nga.ind</t>
        </is>
      </c>
      <c r="AH5" s="69" t="inlineStr">
        <is>
          <t>mit.rp.nga.ind</t>
        </is>
      </c>
      <c r="AI5" s="69" t="inlineStr">
        <is>
          <t>mit.vatrate.nga.ind</t>
        </is>
      </c>
      <c r="AJ5" s="69" t="inlineStr">
        <is>
          <t>mit.ps.nga.ind</t>
        </is>
      </c>
      <c r="AK5" s="69" t="inlineStr">
        <is>
          <t>mit.sp.nga.res</t>
        </is>
      </c>
      <c r="AL5" s="69" t="inlineStr">
        <is>
          <t>mit.mar.nga.res</t>
        </is>
      </c>
      <c r="AM5" s="69" t="inlineStr">
        <is>
          <t>mit.txo.nga.res</t>
        </is>
      </c>
      <c r="AN5" s="69" t="inlineStr">
        <is>
          <t>mit.rp.nga.res</t>
        </is>
      </c>
      <c r="AO5" s="69" t="inlineStr">
        <is>
          <t>mit.vatrate.nga.res</t>
        </is>
      </c>
      <c r="AP5" s="69" t="inlineStr">
        <is>
          <t>mit.ps.nga.res</t>
        </is>
      </c>
      <c r="AQ5" s="69" t="inlineStr">
        <is>
          <t>mit.sp.gso.all</t>
        </is>
      </c>
      <c r="AR5" s="69" t="inlineStr">
        <is>
          <t>mit.mar.gso.all</t>
        </is>
      </c>
      <c r="AS5" s="69" t="inlineStr">
        <is>
          <t>mit.txo.gso.all</t>
        </is>
      </c>
      <c r="AT5" s="69" t="inlineStr">
        <is>
          <t>mit.rp.gso.all</t>
        </is>
      </c>
      <c r="AU5" s="69" t="inlineStr">
        <is>
          <t>mit.vatrate.gso.all</t>
        </is>
      </c>
      <c r="AV5" s="69" t="inlineStr">
        <is>
          <t>mit.ps.gso.all</t>
        </is>
      </c>
      <c r="AW5" s="69" t="inlineStr">
        <is>
          <t>mit.sp.die.all</t>
        </is>
      </c>
      <c r="AX5" s="69" t="inlineStr">
        <is>
          <t>mit.mar.die.all</t>
        </is>
      </c>
      <c r="AY5" s="69" t="inlineStr">
        <is>
          <t>mit.txo.die.all</t>
        </is>
      </c>
      <c r="AZ5" s="69" t="inlineStr">
        <is>
          <t>mit.rp.die.all</t>
        </is>
      </c>
      <c r="BA5" s="69" t="inlineStr">
        <is>
          <t>mit.vatrate.die.all</t>
        </is>
      </c>
      <c r="BB5" s="69" t="inlineStr">
        <is>
          <t>mit.ps.die.all</t>
        </is>
      </c>
      <c r="BC5" s="69" t="inlineStr">
        <is>
          <t>mit.sp.lpg.all</t>
        </is>
      </c>
      <c r="BD5" s="69" t="inlineStr">
        <is>
          <t>mit.mar.lpg.all</t>
        </is>
      </c>
      <c r="BE5" s="69" t="inlineStr">
        <is>
          <t>mit.txo.lpg.all</t>
        </is>
      </c>
      <c r="BF5" s="69" t="inlineStr">
        <is>
          <t>mit.rp.lpg.all</t>
        </is>
      </c>
      <c r="BG5" s="69" t="inlineStr">
        <is>
          <t>mit.vatrate.lpg.all</t>
        </is>
      </c>
      <c r="BH5" s="69" t="inlineStr">
        <is>
          <t>mit.ps.lpg.all</t>
        </is>
      </c>
      <c r="BI5" s="69" t="inlineStr">
        <is>
          <t>mit.sp.ker.all</t>
        </is>
      </c>
      <c r="BJ5" s="69" t="inlineStr">
        <is>
          <t>mit.mar.ker.all</t>
        </is>
      </c>
      <c r="BK5" s="69" t="inlineStr">
        <is>
          <t>mit.txo.ker.all</t>
        </is>
      </c>
      <c r="BL5" s="69" t="inlineStr">
        <is>
          <t>mit.rp.ker.all</t>
        </is>
      </c>
      <c r="BM5" s="69" t="inlineStr">
        <is>
          <t>mit.vatrate.ker.all</t>
        </is>
      </c>
      <c r="BN5" s="69" t="inlineStr">
        <is>
          <t>mit.ps.ker.all</t>
        </is>
      </c>
      <c r="BO5" s="69" t="inlineStr">
        <is>
          <t>mit.sp.ecy.ind</t>
        </is>
      </c>
      <c r="BP5" s="69" t="inlineStr">
        <is>
          <t>mit.txo.ecy.ind</t>
        </is>
      </c>
      <c r="BQ5" s="69" t="inlineStr">
        <is>
          <t>mit.rp.ecy.ind</t>
        </is>
      </c>
      <c r="BR5" s="69" t="inlineStr">
        <is>
          <t>mit.vatrate.ecy.ind</t>
        </is>
      </c>
      <c r="BS5" s="69" t="inlineStr">
        <is>
          <t>mit.ps.ecy.ind</t>
        </is>
      </c>
      <c r="BT5" s="69" t="inlineStr">
        <is>
          <t>mit.sp.ecy.res</t>
        </is>
      </c>
      <c r="BU5" s="69" t="inlineStr">
        <is>
          <t>mit.txo.ecy.res</t>
        </is>
      </c>
      <c r="BV5" s="69" t="inlineStr">
        <is>
          <t>mit.rp.ecy.res</t>
        </is>
      </c>
      <c r="BW5" s="69" t="inlineStr">
        <is>
          <t>mit.vatrate.ecy.res</t>
        </is>
      </c>
      <c r="BX5" s="69" t="inlineStr">
        <is>
          <t>mit.ps.ecy.res</t>
        </is>
      </c>
      <c r="BY5" s="69" t="inlineStr">
        <is>
          <t>mit.sp.bio.all</t>
        </is>
      </c>
      <c r="BZ5" s="69" t="inlineStr">
        <is>
          <t>mit.txo.bio.all</t>
        </is>
      </c>
      <c r="CA5" s="69" t="inlineStr">
        <is>
          <t>mit.rp.bio.all</t>
        </is>
      </c>
      <c r="CB5" s="69" t="inlineStr">
        <is>
          <t>mit.vatrate.bio.all</t>
        </is>
      </c>
      <c r="CC5" s="69" t="inlineStr">
        <is>
          <t>mit.sp.oop.all</t>
        </is>
      </c>
      <c r="CD5" s="69" t="inlineStr">
        <is>
          <t>mit.mar.oop.all</t>
        </is>
      </c>
      <c r="CE5" s="69" t="inlineStr">
        <is>
          <t>mit.txo.oop.all</t>
        </is>
      </c>
      <c r="CF5" s="69" t="inlineStr">
        <is>
          <t>mit.rp.oop.all</t>
        </is>
      </c>
      <c r="CG5" s="69" t="inlineStr">
        <is>
          <t>mit.vatrate.oop.all</t>
        </is>
      </c>
      <c r="CH5" s="69" t="inlineStr">
        <is>
          <t>mit.ps.oop.all</t>
        </is>
      </c>
      <c r="CI5" s="69" t="inlineStr">
        <is>
          <t>mit.sub.or.ecy.res</t>
        </is>
      </c>
      <c r="CJ5" s="69" t="inlineStr">
        <is>
          <t>mit.sub.or.ecy.ind</t>
        </is>
      </c>
      <c r="CK5" s="69" t="inlineStr">
        <is>
          <t>mit.pros.bio.all</t>
        </is>
      </c>
      <c r="CL5" s="69" t="inlineStr">
        <is>
          <t>mit.pros.coa.all</t>
        </is>
      </c>
      <c r="CM5" s="69" t="inlineStr">
        <is>
          <t>mit.pros.ecy.all</t>
        </is>
      </c>
      <c r="CN5" s="69" t="inlineStr">
        <is>
          <t>mit.pros.nga.all</t>
        </is>
      </c>
      <c r="CO5" s="69" t="inlineStr">
        <is>
          <t>mit.pros.oil.all</t>
        </is>
      </c>
      <c r="CP5" s="69" t="inlineStr">
        <is>
          <t>mit.coa.prod</t>
        </is>
      </c>
      <c r="CQ5" s="69" t="inlineStr">
        <is>
          <t>mit.coa.prod.cost</t>
        </is>
      </c>
      <c r="CR5" s="69" t="inlineStr">
        <is>
          <t>mit.nga.prod</t>
        </is>
      </c>
      <c r="CS5" s="69" t="inlineStr">
        <is>
          <t>mit.nga.prod.cost</t>
        </is>
      </c>
      <c r="CT5" s="69" t="inlineStr">
        <is>
          <t>mit.spot.coa</t>
        </is>
      </c>
      <c r="CU5" s="69"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95" t="inlineStr">
        <is>
          <t>EGY2019</t>
        </is>
      </c>
      <c r="B242" s="14" t="inlineStr">
        <is>
          <t>EGY</t>
        </is>
      </c>
      <c r="C242" s="14" t="inlineStr">
        <is>
          <t>EGY</t>
        </is>
      </c>
      <c r="D242" s="14" t="inlineStr">
        <is>
          <t>Egypt</t>
        </is>
      </c>
      <c r="E242" s="14" t="n">
        <v>2019</v>
      </c>
      <c r="F242" s="95" t="n">
        <v>0.14</v>
      </c>
      <c r="G242" s="95" t="n">
        <v>3.88</v>
      </c>
      <c r="H242" s="95" t="n">
        <v>1.079</v>
      </c>
      <c r="I242" s="95" t="n">
        <v>0</v>
      </c>
      <c r="J242" s="95" t="n">
        <v>3.88</v>
      </c>
      <c r="K242" s="95" t="n">
        <v>0</v>
      </c>
      <c r="L242" s="95" t="n">
        <v>1</v>
      </c>
      <c r="M242" s="95" t="n">
        <v>5.642</v>
      </c>
      <c r="N242" s="95" t="n">
        <v>3.236</v>
      </c>
      <c r="O242" s="95" t="n">
        <v>0.12</v>
      </c>
      <c r="P242" s="95" t="n">
        <v>5.762</v>
      </c>
      <c r="Q242" s="95" t="n">
        <v>0</v>
      </c>
      <c r="R242" s="95" t="n">
        <v>1</v>
      </c>
      <c r="S242" s="95" t="n">
        <v>9.27</v>
      </c>
      <c r="T242" s="95" t="n">
        <v>6.472</v>
      </c>
      <c r="U242" s="95" t="n">
        <v>-0.078</v>
      </c>
      <c r="V242" s="95" t="n">
        <v>10.4898</v>
      </c>
      <c r="W242" s="95" t="n">
        <v>0.14</v>
      </c>
      <c r="X242" s="95" t="n">
        <v>1</v>
      </c>
      <c r="Y242" s="95" t="n">
        <v>2.816</v>
      </c>
      <c r="Z242" s="95" t="n">
        <v>0.313</v>
      </c>
      <c r="AA242" s="95" t="n">
        <v>0.05</v>
      </c>
      <c r="AB242" s="95" t="n">
        <v>2.866</v>
      </c>
      <c r="AC242" s="95" t="n">
        <v>0</v>
      </c>
      <c r="AD242" s="95" t="n">
        <v>0</v>
      </c>
      <c r="AE242" s="95" t="n">
        <v>4.061</v>
      </c>
      <c r="AF242" s="95" t="n">
        <v>0.664</v>
      </c>
      <c r="AG242" s="95" t="n">
        <v>0.04</v>
      </c>
      <c r="AH242" s="95" t="n">
        <v>4.101</v>
      </c>
      <c r="AI242" s="95" t="n">
        <v>0</v>
      </c>
      <c r="AJ242" s="95" t="n">
        <v>0</v>
      </c>
      <c r="AK242" s="95" t="n">
        <v>6.315</v>
      </c>
      <c r="AL242" s="95" t="n">
        <v>3.173</v>
      </c>
      <c r="AM242" s="95" t="n">
        <v>-2.56</v>
      </c>
      <c r="AN242" s="95" t="n">
        <v>3.759</v>
      </c>
      <c r="AO242" s="95" t="n">
        <v>0</v>
      </c>
      <c r="AP242" s="95" t="n">
        <v>0</v>
      </c>
      <c r="AQ242" s="95" t="n">
        <v>0.5639999999999999</v>
      </c>
      <c r="AR242" s="95" t="n">
        <v>0.108</v>
      </c>
      <c r="AS242" s="95" t="n">
        <v>-0.068</v>
      </c>
      <c r="AT242" s="95" t="n">
        <v>0.496</v>
      </c>
      <c r="AU242" s="95" t="n">
        <v>0</v>
      </c>
      <c r="AV242" s="95" t="n">
        <v>0</v>
      </c>
      <c r="AW242" s="95" t="n">
        <v>0.594</v>
      </c>
      <c r="AX242" s="95" t="n">
        <v>0.108</v>
      </c>
      <c r="AY242" s="95" t="n">
        <v>-0.229</v>
      </c>
      <c r="AZ242" s="95" t="n">
        <v>0.365</v>
      </c>
      <c r="BA242" s="95" t="n">
        <v>0</v>
      </c>
      <c r="BB242" s="95" t="n">
        <v>0</v>
      </c>
      <c r="BC242" s="95" t="n">
        <v>0.402</v>
      </c>
      <c r="BD242" s="95" t="n">
        <v>0.108</v>
      </c>
      <c r="BE242" s="95" t="n">
        <v>-0.257</v>
      </c>
      <c r="BF242" s="95" t="n">
        <v>0.145</v>
      </c>
      <c r="BG242" s="95" t="n">
        <v>0</v>
      </c>
      <c r="BH242" s="95" t="n">
        <v>0</v>
      </c>
      <c r="BI242" s="95" t="n">
        <v>0.484</v>
      </c>
      <c r="BJ242" s="95" t="n">
        <v>0.108</v>
      </c>
      <c r="BK242" s="95" t="n">
        <v>-0.119</v>
      </c>
      <c r="BL242" s="95" t="n">
        <v>0.365</v>
      </c>
      <c r="BM242" s="95" t="n">
        <v>0</v>
      </c>
      <c r="BN242" s="95" t="n">
        <v>0</v>
      </c>
      <c r="BO242" s="95" t="n">
        <v>0.094996592</v>
      </c>
      <c r="BP242" s="95" t="n">
        <v>3.408e-06</v>
      </c>
      <c r="BQ242" s="95" t="n">
        <v>0.095</v>
      </c>
      <c r="BR242" s="95" t="n">
        <v>0</v>
      </c>
      <c r="BS242" s="95" t="n">
        <v>0.833</v>
      </c>
      <c r="BT242" s="95" t="n">
        <v>0.061295777</v>
      </c>
      <c r="BU242" s="95" t="n">
        <v>0.001704223</v>
      </c>
      <c r="BV242" s="95" t="n">
        <v>0.063</v>
      </c>
      <c r="BW242" s="95" t="n">
        <v>0</v>
      </c>
      <c r="BX242" s="95" t="n">
        <v>0</v>
      </c>
      <c r="BY242" s="95" t="n">
        <v>10.87</v>
      </c>
      <c r="BZ242" s="95" t="n">
        <v>0</v>
      </c>
      <c r="CA242" s="95" t="n">
        <v>10.87</v>
      </c>
      <c r="CB242" s="95" t="n">
        <v>0</v>
      </c>
      <c r="CC242" s="95" t="n">
        <v>72.556</v>
      </c>
      <c r="CD242" s="95" t="n">
        <v>7.95</v>
      </c>
      <c r="CE242" s="95" t="n">
        <v>-44.094</v>
      </c>
      <c r="CF242" s="95" t="n">
        <v>32.446</v>
      </c>
      <c r="CG242" s="95" t="n">
        <v>0</v>
      </c>
      <c r="CH242" s="95" t="n">
        <v>0</v>
      </c>
      <c r="CI242" s="95" t="n">
        <v>0</v>
      </c>
      <c r="CJ242" s="95" t="n">
        <v>0</v>
      </c>
      <c r="CK242" s="95" t="n">
        <v>0</v>
      </c>
      <c r="CL242" s="95" t="n">
        <v>0</v>
      </c>
      <c r="CM242" s="95" t="n">
        <v>0</v>
      </c>
      <c r="CN242" s="95" t="n">
        <v>0</v>
      </c>
      <c r="CO242" s="95" t="n">
        <v>0</v>
      </c>
      <c r="CP242" s="95" t="n">
        <v>0</v>
      </c>
      <c r="CQ242" s="95" t="n">
        <v>1.13</v>
      </c>
      <c r="CR242" s="95" t="n">
        <v>1</v>
      </c>
      <c r="CS242" s="95" t="n">
        <v>2</v>
      </c>
      <c r="CT242" s="95" t="n">
        <v>2.797</v>
      </c>
      <c r="CU242" s="95" t="n">
        <v>2</v>
      </c>
    </row>
    <row r="243">
      <c r="A243" s="95" t="inlineStr">
        <is>
          <t>EGY2020</t>
        </is>
      </c>
      <c r="B243" s="14" t="inlineStr">
        <is>
          <t>EGY</t>
        </is>
      </c>
      <c r="C243" s="14" t="inlineStr">
        <is>
          <t>EGY</t>
        </is>
      </c>
      <c r="D243" s="14" t="inlineStr">
        <is>
          <t>Egypt</t>
        </is>
      </c>
      <c r="E243" s="14" t="n">
        <v>2020</v>
      </c>
      <c r="F243" s="95" t="n">
        <v>0.14</v>
      </c>
      <c r="G243" s="95" t="n">
        <v>3.6</v>
      </c>
      <c r="H243" s="95" t="n">
        <v>1.092</v>
      </c>
      <c r="I243" s="95" t="n">
        <v>0</v>
      </c>
      <c r="J243" s="95" t="n">
        <v>3.6</v>
      </c>
      <c r="K243" s="95" t="n">
        <v>0</v>
      </c>
      <c r="L243" s="95" t="n">
        <v>1</v>
      </c>
      <c r="M243" s="95" t="n">
        <v>5.429</v>
      </c>
      <c r="N243" s="95" t="n">
        <v>3.277</v>
      </c>
      <c r="O243" s="95" t="n">
        <v>0.108</v>
      </c>
      <c r="P243" s="95" t="n">
        <v>5.537</v>
      </c>
      <c r="Q243" s="95" t="n">
        <v>0</v>
      </c>
      <c r="R243" s="95" t="n">
        <v>1</v>
      </c>
      <c r="S243" s="95" t="n">
        <v>9.055999999999999</v>
      </c>
      <c r="T243" s="95" t="n">
        <v>6.553</v>
      </c>
      <c r="U243" s="95" t="n">
        <v>-0.059</v>
      </c>
      <c r="V243" s="95" t="n">
        <v>10.26484</v>
      </c>
      <c r="W243" s="95" t="n">
        <v>0.14</v>
      </c>
      <c r="X243" s="95" t="n">
        <v>1</v>
      </c>
      <c r="Y243" s="95" t="n">
        <v>2.842</v>
      </c>
      <c r="Z243" s="95" t="n">
        <v>0.318</v>
      </c>
      <c r="AA243" s="95" t="n">
        <v>0.06</v>
      </c>
      <c r="AB243" s="95" t="n">
        <v>2.902</v>
      </c>
      <c r="AC243" s="95" t="n">
        <v>0</v>
      </c>
      <c r="AD243" s="95" t="n">
        <v>0</v>
      </c>
      <c r="AE243" s="95" t="n">
        <v>4.102</v>
      </c>
      <c r="AF243" s="95" t="n">
        <v>0.68</v>
      </c>
      <c r="AG243" s="95" t="n">
        <v>0.05</v>
      </c>
      <c r="AH243" s="95" t="n">
        <v>4.152</v>
      </c>
      <c r="AI243" s="95" t="n">
        <v>0</v>
      </c>
      <c r="AJ243" s="95" t="n">
        <v>0</v>
      </c>
      <c r="AK243" s="95" t="n">
        <v>6.62</v>
      </c>
      <c r="AL243" s="95" t="n">
        <v>3.327</v>
      </c>
      <c r="AM243" s="95" t="n">
        <v>-1.94</v>
      </c>
      <c r="AN243" s="95" t="n">
        <v>4.684</v>
      </c>
      <c r="AO243" s="95" t="n">
        <v>0</v>
      </c>
      <c r="AP243" s="95" t="n">
        <v>0</v>
      </c>
      <c r="AQ243" s="95" t="n">
        <v>0.494261644</v>
      </c>
      <c r="AR243" s="95" t="n">
        <v>0.109</v>
      </c>
      <c r="AS243" s="95" t="n">
        <v>0.049738356</v>
      </c>
      <c r="AT243" s="95" t="n">
        <v>0.544</v>
      </c>
      <c r="AU243" s="95" t="n">
        <v>0</v>
      </c>
      <c r="AV243" s="95" t="n">
        <v>0</v>
      </c>
      <c r="AW243" s="95" t="n">
        <v>0.414</v>
      </c>
      <c r="AX243" s="95" t="n">
        <v>0.109</v>
      </c>
      <c r="AY243" s="95" t="n">
        <v>0.014</v>
      </c>
      <c r="AZ243" s="95" t="n">
        <v>0.428</v>
      </c>
      <c r="BA243" s="95" t="n">
        <v>0</v>
      </c>
      <c r="BB243" s="95" t="n">
        <v>0</v>
      </c>
      <c r="BC243" s="95" t="n">
        <v>0.299</v>
      </c>
      <c r="BD243" s="95" t="n">
        <v>0.109</v>
      </c>
      <c r="BE243" s="95" t="n">
        <v>-0.123</v>
      </c>
      <c r="BF243" s="95" t="n">
        <v>0.176</v>
      </c>
      <c r="BG243" s="95" t="n">
        <v>0</v>
      </c>
      <c r="BH243" s="95" t="n">
        <v>0</v>
      </c>
      <c r="BI243" s="95" t="n">
        <v>0.38261774</v>
      </c>
      <c r="BJ243" s="95" t="n">
        <v>0.109</v>
      </c>
      <c r="BK243" s="95" t="n">
        <v>0.02238226</v>
      </c>
      <c r="BL243" s="95" t="n">
        <v>0.405</v>
      </c>
      <c r="BM243" s="95" t="n">
        <v>0</v>
      </c>
      <c r="BN243" s="95" t="n">
        <v>0</v>
      </c>
      <c r="BO243" s="95" t="n">
        <v>0.06999627</v>
      </c>
      <c r="BP243" s="95" t="n">
        <v>3.73e-06</v>
      </c>
      <c r="BQ243" s="95" t="n">
        <v>0.07000000000000001</v>
      </c>
      <c r="BR243" s="95" t="n">
        <v>0</v>
      </c>
      <c r="BS243" s="95" t="n">
        <v>0.833</v>
      </c>
      <c r="BT243" s="95" t="n">
        <v>0.07313481199999999</v>
      </c>
      <c r="BU243" s="95" t="n">
        <v>0.001865188</v>
      </c>
      <c r="BV243" s="95" t="n">
        <v>0.075</v>
      </c>
      <c r="BW243" s="95" t="n">
        <v>0</v>
      </c>
      <c r="BX243" s="95" t="n">
        <v>0</v>
      </c>
      <c r="BY243" s="95" t="n">
        <v>11.26</v>
      </c>
      <c r="BZ243" s="95" t="n">
        <v>0</v>
      </c>
      <c r="CA243" s="95" t="n">
        <v>11.26</v>
      </c>
      <c r="CB243" s="95" t="n">
        <v>0</v>
      </c>
      <c r="CC243" s="95" t="n">
        <v>56.32</v>
      </c>
      <c r="CD243" s="95" t="n">
        <v>7.95</v>
      </c>
      <c r="CE243" s="95" t="n">
        <v>-25.465</v>
      </c>
      <c r="CF243" s="95" t="n">
        <v>35.175</v>
      </c>
      <c r="CG243" s="95" t="n">
        <v>0</v>
      </c>
      <c r="CH243" s="95" t="n">
        <v>0</v>
      </c>
      <c r="CI243" s="95" t="n">
        <v>0</v>
      </c>
      <c r="CJ243" s="95" t="n">
        <v>0</v>
      </c>
      <c r="CK243" s="95" t="n">
        <v>0</v>
      </c>
      <c r="CL243" s="95" t="n">
        <v>0</v>
      </c>
      <c r="CM243" s="95" t="n">
        <v>0</v>
      </c>
      <c r="CN243" s="95" t="n">
        <v>0</v>
      </c>
      <c r="CO243" s="95" t="n">
        <v>0</v>
      </c>
      <c r="CP243" s="95" t="n">
        <v>0</v>
      </c>
      <c r="CQ243" s="95" t="n">
        <v>1.144</v>
      </c>
      <c r="CR243" s="95" t="n">
        <v>0.9419999999999999</v>
      </c>
      <c r="CS243" s="95" t="n">
        <v>2</v>
      </c>
      <c r="CT243" s="95" t="n">
        <v>2.503</v>
      </c>
      <c r="CU243" s="95" t="n">
        <v>2</v>
      </c>
    </row>
    <row r="244">
      <c r="A244" s="95" t="inlineStr">
        <is>
          <t>EGY2021</t>
        </is>
      </c>
      <c r="B244" s="14" t="inlineStr">
        <is>
          <t>EGY</t>
        </is>
      </c>
      <c r="C244" s="14" t="inlineStr">
        <is>
          <t>EGY</t>
        </is>
      </c>
      <c r="D244" s="14" t="inlineStr">
        <is>
          <t>Egypt</t>
        </is>
      </c>
      <c r="E244" s="14" t="n">
        <v>2021</v>
      </c>
      <c r="F244" s="14" t="n">
        <v>0.14</v>
      </c>
      <c r="G244" s="95" t="n">
        <v>5.9</v>
      </c>
      <c r="H244" s="14" t="n">
        <v>1.143</v>
      </c>
      <c r="I244" s="14" t="n">
        <v>0</v>
      </c>
      <c r="J244" s="95"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95" t="n">
        <v>13.23882</v>
      </c>
      <c r="W244" s="14" t="n">
        <v>0.14</v>
      </c>
      <c r="X244" s="14" t="n">
        <v>1</v>
      </c>
      <c r="Y244" s="95" t="n">
        <v>7.852</v>
      </c>
      <c r="Z244" s="95" t="n">
        <v>0.968</v>
      </c>
      <c r="AA244" s="95" t="n">
        <v>-4.991</v>
      </c>
      <c r="AB244" s="14" t="n">
        <v>2.861</v>
      </c>
      <c r="AC244" s="14" t="n">
        <v>0</v>
      </c>
      <c r="AD244" s="14" t="n">
        <v>0</v>
      </c>
      <c r="AE244" s="95" t="n">
        <v>8.459</v>
      </c>
      <c r="AF244" s="95" t="n">
        <v>1.824</v>
      </c>
      <c r="AG244" s="95" t="n">
        <v>-4.113</v>
      </c>
      <c r="AH244" s="14" t="n">
        <v>4.347</v>
      </c>
      <c r="AI244" s="14" t="n">
        <v>0</v>
      </c>
      <c r="AJ244" s="14" t="n">
        <v>0</v>
      </c>
      <c r="AK244" s="95" t="n">
        <v>12.104</v>
      </c>
      <c r="AL244" s="95" t="n">
        <v>6.083</v>
      </c>
      <c r="AM244" s="95" t="n">
        <v>-7.36</v>
      </c>
      <c r="AN244" s="14" t="n">
        <v>4.747</v>
      </c>
      <c r="AO244" s="14" t="n">
        <v>0</v>
      </c>
      <c r="AP244" s="14" t="n">
        <v>0</v>
      </c>
      <c r="AQ244" s="14" t="n">
        <v>0.621</v>
      </c>
      <c r="AR244" s="14" t="n">
        <v>0.114</v>
      </c>
      <c r="AS244" s="95" t="n">
        <v>-0.056</v>
      </c>
      <c r="AT244" s="14" t="n">
        <v>0.5649999999999999</v>
      </c>
      <c r="AU244" s="14" t="n">
        <v>0</v>
      </c>
      <c r="AV244" s="14" t="n">
        <v>0</v>
      </c>
      <c r="AW244" s="14" t="n">
        <v>0.593</v>
      </c>
      <c r="AX244" s="14" t="n">
        <v>0.114</v>
      </c>
      <c r="AY244" s="95" t="n">
        <v>-0.162</v>
      </c>
      <c r="AZ244" s="14" t="n">
        <v>0.431</v>
      </c>
      <c r="BA244" s="14" t="n">
        <v>0</v>
      </c>
      <c r="BB244" s="14" t="n">
        <v>0</v>
      </c>
      <c r="BC244" s="95" t="n">
        <v>0.441</v>
      </c>
      <c r="BD244" s="14" t="n">
        <v>0.114</v>
      </c>
      <c r="BE244" s="95" t="n">
        <v>-0.263</v>
      </c>
      <c r="BF244" s="95" t="n">
        <v>0.178</v>
      </c>
      <c r="BG244" s="14" t="n">
        <v>0</v>
      </c>
      <c r="BH244" s="14" t="n">
        <v>0</v>
      </c>
      <c r="BI244" s="14" t="n">
        <v>0.5600000000000001</v>
      </c>
      <c r="BJ244" s="14" t="n">
        <v>0.114</v>
      </c>
      <c r="BK244" s="95" t="n">
        <v>-0.129</v>
      </c>
      <c r="BL244" s="14" t="n">
        <v>0.431</v>
      </c>
      <c r="BM244" s="14" t="n">
        <v>0</v>
      </c>
      <c r="BN244" s="14" t="n">
        <v>0</v>
      </c>
      <c r="BO244" s="95" t="n">
        <v>0.069996188</v>
      </c>
      <c r="BP244" s="95" t="n">
        <v>3.812e-06</v>
      </c>
      <c r="BQ244" s="14" t="n">
        <v>0.07000000000000001</v>
      </c>
      <c r="BR244" s="14" t="n">
        <v>0</v>
      </c>
      <c r="BS244" s="14" t="n">
        <v>0.833</v>
      </c>
      <c r="BT244" s="95" t="n">
        <v>0.07309412899999999</v>
      </c>
      <c r="BU244" s="95" t="n">
        <v>0.001905871</v>
      </c>
      <c r="BV244" s="14" t="n">
        <v>0.075</v>
      </c>
      <c r="BW244" s="14" t="n">
        <v>0</v>
      </c>
      <c r="BX244" s="95"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95" t="n">
        <v>6.786</v>
      </c>
      <c r="CT244" s="14" t="n">
        <v>4.753</v>
      </c>
      <c r="CU244" s="14" t="n">
        <v>14.129</v>
      </c>
    </row>
    <row r="245">
      <c r="A245" s="95" t="inlineStr">
        <is>
          <t>EGY2022</t>
        </is>
      </c>
      <c r="B245" s="14" t="inlineStr">
        <is>
          <t>EGY</t>
        </is>
      </c>
      <c r="C245" s="14" t="inlineStr">
        <is>
          <t>EGY</t>
        </is>
      </c>
      <c r="D245" s="14" t="inlineStr">
        <is>
          <t>Egypt</t>
        </is>
      </c>
      <c r="E245" s="14" t="n">
        <v>2022</v>
      </c>
      <c r="F245" s="14" t="n">
        <v>0.14</v>
      </c>
      <c r="G245" s="95" t="n">
        <v>11.7</v>
      </c>
      <c r="H245" s="14" t="n">
        <v>1.235</v>
      </c>
      <c r="I245" s="14" t="n">
        <v>0</v>
      </c>
      <c r="J245" s="95" t="n">
        <v>11.7</v>
      </c>
      <c r="K245" s="14" t="n">
        <v>0</v>
      </c>
      <c r="L245" s="14" t="n">
        <v>1</v>
      </c>
      <c r="M245" s="95" t="n">
        <v>9.782</v>
      </c>
      <c r="N245" s="14" t="n">
        <v>3.704</v>
      </c>
      <c r="O245" s="14" t="n">
        <v>0.304</v>
      </c>
      <c r="P245" s="95" t="n">
        <v>10.086</v>
      </c>
      <c r="Q245" s="14" t="n">
        <v>0</v>
      </c>
      <c r="R245" s="14" t="n">
        <v>1</v>
      </c>
      <c r="S245" s="14" t="n">
        <v>17.893</v>
      </c>
      <c r="T245" s="14" t="n">
        <v>7.408</v>
      </c>
      <c r="U245" s="14" t="n">
        <v>0.185</v>
      </c>
      <c r="V245" s="95" t="n">
        <v>20.58302</v>
      </c>
      <c r="W245" s="14" t="n">
        <v>0.14</v>
      </c>
      <c r="X245" s="14" t="n">
        <v>1</v>
      </c>
      <c r="Y245" s="95" t="n">
        <v>10.105</v>
      </c>
      <c r="Z245" s="95" t="n">
        <v>1.246</v>
      </c>
      <c r="AA245" s="95" t="n">
        <v>-7.656</v>
      </c>
      <c r="AB245" s="14" t="n">
        <v>2.449</v>
      </c>
      <c r="AC245" s="14" t="n">
        <v>0</v>
      </c>
      <c r="AD245" s="14" t="n">
        <v>0</v>
      </c>
      <c r="AE245" s="95" t="n">
        <v>10.785</v>
      </c>
      <c r="AF245" s="95" t="n">
        <v>2.325</v>
      </c>
      <c r="AG245" s="95" t="n">
        <v>-6.091</v>
      </c>
      <c r="AH245" s="14" t="n">
        <v>4.694</v>
      </c>
      <c r="AI245" s="14" t="n">
        <v>0</v>
      </c>
      <c r="AJ245" s="14" t="n">
        <v>0</v>
      </c>
      <c r="AK245" s="95" t="n">
        <v>14.863</v>
      </c>
      <c r="AL245" s="95" t="n">
        <v>7.469</v>
      </c>
      <c r="AM245" s="95" t="n">
        <v>-10.79</v>
      </c>
      <c r="AN245" s="14" t="n">
        <v>4.076</v>
      </c>
      <c r="AO245" s="14" t="n">
        <v>0</v>
      </c>
      <c r="AP245" s="14" t="n">
        <v>0</v>
      </c>
      <c r="AQ245" s="14" t="n">
        <v>0.847</v>
      </c>
      <c r="AR245" s="14" t="n">
        <v>0.123</v>
      </c>
      <c r="AS245" s="95" t="n">
        <v>-0.319</v>
      </c>
      <c r="AT245" s="14" t="n">
        <v>0.528</v>
      </c>
      <c r="AU245" s="14" t="n">
        <v>0</v>
      </c>
      <c r="AV245" s="14" t="n">
        <v>0</v>
      </c>
      <c r="AW245" s="14" t="n">
        <v>0.947</v>
      </c>
      <c r="AX245" s="14" t="n">
        <v>0.123</v>
      </c>
      <c r="AY245" s="95" t="n">
        <v>-0.583</v>
      </c>
      <c r="AZ245" s="14" t="n">
        <v>0.364</v>
      </c>
      <c r="BA245" s="14" t="n">
        <v>0</v>
      </c>
      <c r="BB245" s="14" t="n">
        <v>0</v>
      </c>
      <c r="BC245" s="95" t="n">
        <v>0.59</v>
      </c>
      <c r="BD245" s="14" t="n">
        <v>0.123</v>
      </c>
      <c r="BE245" s="95" t="n">
        <v>-0.436</v>
      </c>
      <c r="BF245" s="14" t="n">
        <v>0.154</v>
      </c>
      <c r="BG245" s="14" t="n">
        <v>0</v>
      </c>
      <c r="BH245" s="14" t="n">
        <v>0</v>
      </c>
      <c r="BI245" s="14" t="n">
        <v>0.6889999999999999</v>
      </c>
      <c r="BJ245" s="14" t="n">
        <v>0.123</v>
      </c>
      <c r="BK245" s="95" t="n">
        <v>-0.325</v>
      </c>
      <c r="BL245" s="14" t="n">
        <v>0.364</v>
      </c>
      <c r="BM245" s="14" t="n">
        <v>0</v>
      </c>
      <c r="BN245" s="14" t="n">
        <v>0</v>
      </c>
      <c r="BO245" s="95" t="n">
        <v>0.055996364</v>
      </c>
      <c r="BP245" s="95" t="n">
        <v>3.636e-06</v>
      </c>
      <c r="BQ245" s="14" t="n">
        <v>0.056</v>
      </c>
      <c r="BR245" s="14" t="n">
        <v>0</v>
      </c>
      <c r="BS245" s="14" t="n">
        <v>0.833</v>
      </c>
      <c r="BT245" s="95" t="n">
        <v>0.052182094</v>
      </c>
      <c r="BU245" s="95" t="n">
        <v>0.001817906</v>
      </c>
      <c r="BV245" s="14" t="n">
        <v>0.054</v>
      </c>
      <c r="BW245" s="14" t="n">
        <v>0</v>
      </c>
      <c r="BX245" s="95"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95" t="n">
        <v>7.328</v>
      </c>
      <c r="CT245" s="14" t="n">
        <v>10.485</v>
      </c>
      <c r="CU245" s="14" t="n">
        <v>28.059</v>
      </c>
    </row>
    <row r="246">
      <c r="A246" s="95" t="inlineStr">
        <is>
          <t>EGY2023</t>
        </is>
      </c>
      <c r="B246" s="14" t="inlineStr">
        <is>
          <t>EGY</t>
        </is>
      </c>
      <c r="C246" s="14" t="inlineStr">
        <is>
          <t>EGY</t>
        </is>
      </c>
      <c r="D246" s="14" t="inlineStr">
        <is>
          <t>Egypt</t>
        </is>
      </c>
      <c r="E246" s="14" t="n">
        <v>2023</v>
      </c>
      <c r="F246" s="14" t="n">
        <v>0.14</v>
      </c>
      <c r="G246" s="95" t="n">
        <v>6.1</v>
      </c>
      <c r="H246" s="14" t="n">
        <v>1.286</v>
      </c>
      <c r="I246" s="14" t="n">
        <v>0</v>
      </c>
      <c r="J246" s="95" t="n">
        <v>6.1</v>
      </c>
      <c r="K246" s="14" t="n">
        <v>0</v>
      </c>
      <c r="L246" s="14" t="n">
        <v>1</v>
      </c>
      <c r="M246" s="95" t="n">
        <v>7.887</v>
      </c>
      <c r="N246" s="14" t="n">
        <v>3.857</v>
      </c>
      <c r="O246" s="14" t="n">
        <v>0.201</v>
      </c>
      <c r="P246" s="14" t="n">
        <v>8.087999999999999</v>
      </c>
      <c r="Q246" s="14" t="n">
        <v>0</v>
      </c>
      <c r="R246" s="14" t="n">
        <v>1</v>
      </c>
      <c r="S246" s="14" t="n">
        <v>12.575</v>
      </c>
      <c r="T246" s="14" t="n">
        <v>7.714</v>
      </c>
      <c r="U246" s="14" t="n">
        <v>0.195</v>
      </c>
      <c r="V246" s="95" t="n">
        <v>14.5305</v>
      </c>
      <c r="W246" s="14" t="n">
        <v>0.14</v>
      </c>
      <c r="X246" s="14" t="n">
        <v>1</v>
      </c>
      <c r="Y246" s="95" t="n">
        <v>8.6</v>
      </c>
      <c r="Z246" s="95" t="n">
        <v>1.06</v>
      </c>
      <c r="AA246" s="95" t="n">
        <v>-6.206</v>
      </c>
      <c r="AB246" s="14" t="n">
        <v>2.394</v>
      </c>
      <c r="AC246" s="14" t="n">
        <v>0</v>
      </c>
      <c r="AD246" s="14" t="n">
        <v>0</v>
      </c>
      <c r="AE246" s="95" t="n">
        <v>9.335000000000001</v>
      </c>
      <c r="AF246" s="95" t="n">
        <v>2.013</v>
      </c>
      <c r="AG246" s="95" t="n">
        <v>-4.746</v>
      </c>
      <c r="AH246" s="14" t="n">
        <v>4.589</v>
      </c>
      <c r="AI246" s="14" t="n">
        <v>0</v>
      </c>
      <c r="AJ246" s="14" t="n">
        <v>0</v>
      </c>
      <c r="AK246" s="95" t="n">
        <v>13.746</v>
      </c>
      <c r="AL246" s="95" t="n">
        <v>6.908</v>
      </c>
      <c r="AM246" s="95" t="n">
        <v>-10.81</v>
      </c>
      <c r="AN246" s="14" t="n">
        <v>2.939</v>
      </c>
      <c r="AO246" s="14" t="n">
        <v>0</v>
      </c>
      <c r="AP246" s="14" t="n">
        <v>0</v>
      </c>
      <c r="AQ246" s="14" t="n">
        <v>0.749</v>
      </c>
      <c r="AR246" s="14" t="n">
        <v>0.129</v>
      </c>
      <c r="AS246" s="95" t="n">
        <v>-0.373</v>
      </c>
      <c r="AT246" s="14" t="n">
        <v>0.376</v>
      </c>
      <c r="AU246" s="14" t="n">
        <v>0</v>
      </c>
      <c r="AV246" s="14" t="n">
        <v>0</v>
      </c>
      <c r="AW246" s="14" t="n">
        <v>0.783</v>
      </c>
      <c r="AX246" s="14" t="n">
        <v>0.129</v>
      </c>
      <c r="AY246" s="95" t="n">
        <v>-0.526</v>
      </c>
      <c r="AZ246" s="14" t="n">
        <v>0.257</v>
      </c>
      <c r="BA246" s="14" t="n">
        <v>0</v>
      </c>
      <c r="BB246" s="14" t="n">
        <v>0</v>
      </c>
      <c r="BC246" s="95" t="n">
        <v>0.529</v>
      </c>
      <c r="BD246" s="14" t="n">
        <v>0.129</v>
      </c>
      <c r="BE246" s="95" t="n">
        <v>-0.436</v>
      </c>
      <c r="BF246" s="14" t="n">
        <v>0.093</v>
      </c>
      <c r="BG246" s="14" t="n">
        <v>0</v>
      </c>
      <c r="BH246" s="14" t="n">
        <v>0</v>
      </c>
      <c r="BI246" s="14" t="n">
        <v>0.64</v>
      </c>
      <c r="BJ246" s="14" t="n">
        <v>0.129</v>
      </c>
      <c r="BK246" s="95" t="n">
        <v>-0.403</v>
      </c>
      <c r="BL246" s="14" t="n">
        <v>0.237</v>
      </c>
      <c r="BM246" s="14" t="n">
        <v>0</v>
      </c>
      <c r="BN246" s="14" t="n">
        <v>0</v>
      </c>
      <c r="BO246" s="95" t="n">
        <v>0.056997675</v>
      </c>
      <c r="BP246" s="95" t="n">
        <v>2.325e-06</v>
      </c>
      <c r="BQ246" s="14" t="n">
        <v>0.057</v>
      </c>
      <c r="BR246" s="14" t="n">
        <v>0</v>
      </c>
      <c r="BS246" s="14" t="n">
        <v>0.833</v>
      </c>
      <c r="BT246" s="95" t="n">
        <v>0.046837306</v>
      </c>
      <c r="BU246" s="95" t="n">
        <v>0.001162694</v>
      </c>
      <c r="BV246" s="14" t="n">
        <v>0.048</v>
      </c>
      <c r="BW246" s="14" t="n">
        <v>0</v>
      </c>
      <c r="BX246" s="95" t="n">
        <v>0</v>
      </c>
      <c r="BY246" s="95" t="n">
        <v>13.255</v>
      </c>
      <c r="BZ246" s="14" t="n">
        <v>0</v>
      </c>
      <c r="CA246" s="95"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95" t="n">
        <v>1.347</v>
      </c>
      <c r="CR246" s="14" t="n">
        <v>0.856</v>
      </c>
      <c r="CS246" s="95" t="n">
        <v>7.63</v>
      </c>
      <c r="CT246" s="14" t="n">
        <v>4.861</v>
      </c>
      <c r="CU246" s="14" t="n">
        <v>9.260999999999999</v>
      </c>
    </row>
    <row r="247">
      <c r="A247" s="95"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95" t="n">
        <v>7.145</v>
      </c>
      <c r="N247" s="95" t="n">
        <v>3.972</v>
      </c>
      <c r="O247" s="95" t="n">
        <v>0.159</v>
      </c>
      <c r="P247" s="95" t="n">
        <v>7.304</v>
      </c>
      <c r="Q247" s="14" t="n">
        <v>0</v>
      </c>
      <c r="R247" s="14" t="n">
        <v>1</v>
      </c>
      <c r="S247" s="95" t="n">
        <v>12.195</v>
      </c>
      <c r="T247" s="95" t="n">
        <v>7.944</v>
      </c>
      <c r="U247" s="14" t="n">
        <v>0.233</v>
      </c>
      <c r="V247" s="95" t="n">
        <v>13.903</v>
      </c>
      <c r="W247" s="14" t="n">
        <v>0.14</v>
      </c>
      <c r="X247" s="14" t="n">
        <v>1</v>
      </c>
      <c r="Y247" s="95" t="n">
        <v>8.266999999999999</v>
      </c>
      <c r="Z247" s="95" t="n">
        <v>1.019</v>
      </c>
      <c r="AA247" s="95" t="n">
        <v>-5.764</v>
      </c>
      <c r="AB247" s="14" t="n">
        <v>2.503</v>
      </c>
      <c r="AC247" s="14" t="n">
        <v>0</v>
      </c>
      <c r="AD247" s="14" t="n">
        <v>0</v>
      </c>
      <c r="AE247" s="95" t="n">
        <v>9.023999999999999</v>
      </c>
      <c r="AF247" s="95" t="n">
        <v>1.946</v>
      </c>
      <c r="AG247" s="95" t="n">
        <v>-4.227</v>
      </c>
      <c r="AH247" s="14" t="n">
        <v>4.797</v>
      </c>
      <c r="AI247" s="14" t="n">
        <v>0</v>
      </c>
      <c r="AJ247" s="14" t="n">
        <v>0</v>
      </c>
      <c r="AK247" s="95" t="n">
        <v>13.567</v>
      </c>
      <c r="AL247" s="95" t="n">
        <v>6.818</v>
      </c>
      <c r="AM247" s="95" t="n">
        <v>-11.37</v>
      </c>
      <c r="AN247" s="14" t="n">
        <v>2.198</v>
      </c>
      <c r="AO247" s="14" t="n">
        <v>0</v>
      </c>
      <c r="AP247" s="14" t="n">
        <v>0</v>
      </c>
      <c r="AQ247" s="14" t="n">
        <v>0.72</v>
      </c>
      <c r="AR247" s="14" t="n">
        <v>0.132</v>
      </c>
      <c r="AS247" s="95" t="n">
        <v>-0.404</v>
      </c>
      <c r="AT247" s="14" t="n">
        <v>0.316</v>
      </c>
      <c r="AU247" s="14" t="n">
        <v>0</v>
      </c>
      <c r="AV247" s="14" t="n">
        <v>0</v>
      </c>
      <c r="AW247" s="14" t="n">
        <v>0.734</v>
      </c>
      <c r="AX247" s="14" t="n">
        <v>0.132</v>
      </c>
      <c r="AY247" s="95" t="n">
        <v>-0.499</v>
      </c>
      <c r="AZ247" s="14" t="n">
        <v>0.235</v>
      </c>
      <c r="BA247" s="14" t="n">
        <v>0</v>
      </c>
      <c r="BB247" s="14" t="n">
        <v>0</v>
      </c>
      <c r="BC247" s="95" t="n">
        <v>0.512</v>
      </c>
      <c r="BD247" s="14" t="n">
        <v>0.132</v>
      </c>
      <c r="BE247" s="95" t="n">
        <v>-0.429</v>
      </c>
      <c r="BF247" s="95" t="n">
        <v>0.083</v>
      </c>
      <c r="BG247" s="14" t="n">
        <v>0</v>
      </c>
      <c r="BH247" s="14" t="n">
        <v>0</v>
      </c>
      <c r="BI247" s="14" t="n">
        <v>0.652</v>
      </c>
      <c r="BJ247" s="14" t="n">
        <v>0.132</v>
      </c>
      <c r="BK247" s="95"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95" t="n">
        <v>0</v>
      </c>
      <c r="BY247" s="95" t="n">
        <v>13.651</v>
      </c>
      <c r="BZ247" s="14" t="n">
        <v>0</v>
      </c>
      <c r="CA247" s="95"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95" t="n">
        <v>7.51</v>
      </c>
      <c r="CT247" s="14" t="n">
        <v>4.251</v>
      </c>
      <c r="CU247" s="95"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69" t="inlineStr">
        <is>
          <t>key</t>
        </is>
      </c>
      <c r="B3" s="69" t="inlineStr">
        <is>
          <t>source</t>
        </is>
      </c>
      <c r="C3" s="69" t="inlineStr">
        <is>
          <t>commodity</t>
        </is>
      </c>
      <c r="D3" s="69" t="inlineStr">
        <is>
          <t>label</t>
        </is>
      </c>
      <c r="E3" s="69" t="inlineStr">
        <is>
          <t>unit</t>
        </is>
      </c>
      <c r="F3" s="69" t="n">
        <v>2021</v>
      </c>
      <c r="G3" s="69" t="n">
        <v>2022</v>
      </c>
      <c r="H3" s="69" t="n">
        <v>2023</v>
      </c>
      <c r="I3" s="69" t="n">
        <v>2024</v>
      </c>
      <c r="J3" s="69" t="n">
        <v>2025</v>
      </c>
      <c r="K3" s="69" t="n">
        <v>2026</v>
      </c>
      <c r="L3" s="69" t="n">
        <v>2027</v>
      </c>
      <c r="M3" s="69" t="n">
        <v>2028</v>
      </c>
      <c r="N3" s="69" t="n">
        <v>2029</v>
      </c>
      <c r="O3" s="69" t="n">
        <v>2030</v>
      </c>
      <c r="P3" s="69" t="n">
        <v>2031</v>
      </c>
      <c r="Q3" s="69" t="n">
        <v>2032</v>
      </c>
      <c r="R3" s="69" t="n">
        <v>2033</v>
      </c>
      <c r="S3" s="69" t="n">
        <v>2034</v>
      </c>
      <c r="T3" s="69" t="n">
        <v>2035</v>
      </c>
      <c r="U3" s="69" t="n">
        <v>2036</v>
      </c>
      <c r="V3" s="69" t="n">
        <v>2037</v>
      </c>
      <c r="W3" s="69" t="n">
        <v>2038</v>
      </c>
      <c r="X3" s="69" t="n">
        <v>2039</v>
      </c>
      <c r="Y3" s="69" t="n">
        <v>2040</v>
      </c>
      <c r="Z3" s="69" t="n">
        <v>2041</v>
      </c>
      <c r="AA3" s="69" t="n">
        <v>2042</v>
      </c>
      <c r="AB3" s="69" t="n">
        <v>2043</v>
      </c>
      <c r="AC3" s="69" t="n">
        <v>2044</v>
      </c>
      <c r="AD3" s="69" t="n">
        <v>2045</v>
      </c>
      <c r="AE3" s="69"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69" t="inlineStr">
        <is>
          <t>country_name</t>
        </is>
      </c>
      <c r="B3" s="69" t="inlineStr">
        <is>
          <t>baseline_taxes</t>
        </is>
      </c>
      <c r="C3" s="69" t="inlineStr">
        <is>
          <t>gas_market</t>
        </is>
      </c>
      <c r="D3" s="69"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69" t="inlineStr">
        <is>
          <t>key</t>
        </is>
      </c>
      <c r="B3" s="69" t="inlineStr">
        <is>
          <t>country</t>
        </is>
      </c>
      <c r="C3" s="69" t="inlineStr">
        <is>
          <t>year</t>
        </is>
      </c>
      <c r="D3" s="69" t="inlineStr">
        <is>
          <t>subsector</t>
        </is>
      </c>
      <c r="E3" s="69" t="inlineStr">
        <is>
          <t>fuel</t>
        </is>
      </c>
      <c r="F3" s="69" t="inlineStr">
        <is>
          <t>ktoe</t>
        </is>
      </c>
      <c r="G3" s="69"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69" t="inlineStr">
        <is>
          <t>key</t>
        </is>
      </c>
      <c r="B3" s="69" t="inlineStr">
        <is>
          <t>country</t>
        </is>
      </c>
      <c r="C3" s="69" t="inlineStr">
        <is>
          <t>variable</t>
        </is>
      </c>
      <c r="D3" s="69" t="inlineStr">
        <is>
          <t>unit</t>
        </is>
      </c>
      <c r="E3" s="69" t="inlineStr">
        <is>
          <t>source</t>
        </is>
      </c>
      <c r="F3" s="69" t="n">
        <v>2021</v>
      </c>
      <c r="G3" s="69" t="n">
        <v>2022</v>
      </c>
      <c r="H3" s="69" t="n">
        <v>2023</v>
      </c>
      <c r="I3" s="69" t="n">
        <v>2024</v>
      </c>
      <c r="J3" s="69" t="n">
        <v>2025</v>
      </c>
      <c r="K3" s="69" t="n">
        <v>2026</v>
      </c>
      <c r="L3" s="69" t="n">
        <v>2027</v>
      </c>
      <c r="M3" s="69" t="n">
        <v>2028</v>
      </c>
      <c r="N3" s="69" t="n">
        <v>2029</v>
      </c>
      <c r="O3" s="69" t="n">
        <v>2030</v>
      </c>
      <c r="P3" s="69" t="n">
        <v>2031</v>
      </c>
      <c r="Q3" s="69" t="n">
        <v>2032</v>
      </c>
      <c r="R3" s="69" t="n">
        <v>2033</v>
      </c>
      <c r="S3" s="69" t="n">
        <v>2034</v>
      </c>
      <c r="T3" s="69" t="n">
        <v>2035</v>
      </c>
      <c r="U3" s="69" t="n">
        <v>2036</v>
      </c>
      <c r="V3" s="69" t="n">
        <v>2037</v>
      </c>
      <c r="W3" s="69" t="n">
        <v>2038</v>
      </c>
      <c r="X3" s="69" t="n">
        <v>2039</v>
      </c>
      <c r="Y3" s="69" t="n">
        <v>2040</v>
      </c>
      <c r="Z3" s="69" t="n">
        <v>2041</v>
      </c>
      <c r="AA3" s="69" t="n">
        <v>2042</v>
      </c>
      <c r="AB3" s="69" t="n">
        <v>2043</v>
      </c>
      <c r="AC3" s="69" t="n">
        <v>2044</v>
      </c>
      <c r="AD3" s="69"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69" t="inlineStr">
        <is>
          <t>key</t>
        </is>
      </c>
      <c r="B3" s="69" t="inlineStr">
        <is>
          <t>country</t>
        </is>
      </c>
      <c r="C3" s="69" t="inlineStr">
        <is>
          <t>fuel</t>
        </is>
      </c>
      <c r="D3" s="69" t="inlineStr">
        <is>
          <t>ef_sector</t>
        </is>
      </c>
      <c r="E3" s="69" t="inlineStr">
        <is>
          <t>ef_tco2_per_gj</t>
        </is>
      </c>
      <c r="F3" s="69"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Y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row>
    <row r="3">
      <c r="A3" s="69" t="inlineStr">
        <is>
          <t>code</t>
        </is>
      </c>
      <c r="B3" s="69" t="inlineStr">
        <is>
          <t>name</t>
        </is>
      </c>
      <c r="C3" s="69" t="inlineStr">
        <is>
          <t>cax0_usd_per_kw</t>
        </is>
      </c>
      <c r="D3" s="69" t="inlineStr">
        <is>
          <t>life_years</t>
        </is>
      </c>
      <c r="E3" s="69" t="inlineStr">
        <is>
          <t>efficiency</t>
        </is>
      </c>
      <c r="F3" s="69" t="inlineStr">
        <is>
          <t>capacity_factor</t>
        </is>
      </c>
      <c r="G3" s="69" t="inlineStr">
        <is>
          <t>wacc</t>
        </is>
      </c>
      <c r="H3" s="69" t="inlineStr">
        <is>
          <t>dtc_usd_per_kw</t>
        </is>
      </c>
      <c r="I3" s="69" t="inlineStr">
        <is>
          <t>tcx_usd_per_kw</t>
        </is>
      </c>
      <c r="J3" s="69" t="inlineStr">
        <is>
          <t>opf_usd_per_kwh</t>
        </is>
      </c>
      <c r="K3" s="69" t="inlineStr">
        <is>
          <t>vop_usd_per_kwh</t>
        </is>
      </c>
      <c r="L3" s="69" t="inlineStr">
        <is>
          <t>fuel_fixed_usd_per_kwh</t>
        </is>
      </c>
      <c r="M3" s="69" t="inlineStr">
        <is>
          <t>rns_usd_per_kwh</t>
        </is>
      </c>
      <c r="N3" s="69" t="inlineStr">
        <is>
          <t>price_code</t>
        </is>
      </c>
      <c r="O3" s="69" t="inlineStr">
        <is>
          <t>vre</t>
        </is>
      </c>
      <c r="P3" s="69" t="inlineStr">
        <is>
          <t>vre_share</t>
        </is>
      </c>
      <c r="Q3" s="69" t="inlineStr">
        <is>
          <t>cap0_mw</t>
        </is>
      </c>
      <c r="R3" s="69" t="inlineStr">
        <is>
          <t>gen0_mwy</t>
        </is>
      </c>
      <c r="S3" s="69" t="inlineStr">
        <is>
          <t>retire_rate</t>
        </is>
      </c>
      <c r="T3" s="69" t="inlineStr">
        <is>
          <t>invest_permitted</t>
        </is>
      </c>
      <c r="U3" s="69" t="inlineStr">
        <is>
          <t>invest_start</t>
        </is>
      </c>
      <c r="V3" s="69" t="inlineStr">
        <is>
          <t>scaleup_rate</t>
        </is>
      </c>
      <c r="W3" s="69" t="inlineStr">
        <is>
          <t>dispatch</t>
        </is>
      </c>
      <c r="X3" s="69" t="inlineStr">
        <is>
          <t>planned_retirement</t>
        </is>
      </c>
      <c r="Y3" s="69"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n">
        <v>0</v>
      </c>
      <c r="R4" s="14" t="n">
        <v>0</v>
      </c>
      <c r="S4" s="14" t="n">
        <v>0.03333333333333333</v>
      </c>
      <c r="T4" s="14" t="inlineStr">
        <is>
          <t>No</t>
        </is>
      </c>
      <c r="U4" s="14" t="n">
        <v>2022</v>
      </c>
      <c r="V4" s="14" t="n">
        <v>0.05</v>
      </c>
      <c r="W4" s="14" t="inlineStr">
        <is>
          <t>cg</t>
        </is>
      </c>
      <c r="X4" s="14" t="inlineStr">
        <is>
          <t>No</t>
        </is>
      </c>
      <c r="Y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n">
        <v>35367.07613950677</v>
      </c>
      <c r="R5" s="14" t="n">
        <v>20017.76509496083</v>
      </c>
      <c r="S5" s="14" t="n">
        <v>0.03333333333333333</v>
      </c>
      <c r="T5" s="14" t="inlineStr">
        <is>
          <t>Yes</t>
        </is>
      </c>
      <c r="U5" s="14" t="n">
        <v>2022</v>
      </c>
      <c r="V5" s="14" t="n">
        <v>0.05</v>
      </c>
      <c r="W5" s="14" t="inlineStr">
        <is>
          <t>cg</t>
        </is>
      </c>
      <c r="X5" s="14" t="inlineStr">
        <is>
          <t>No</t>
        </is>
      </c>
      <c r="Y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n">
        <v>15765.43627992147</v>
      </c>
      <c r="R6" s="14" t="n">
        <v>2112.568461509476</v>
      </c>
      <c r="S6" s="14" t="n">
        <v>0.02857142857142857</v>
      </c>
      <c r="T6" s="14" t="inlineStr">
        <is>
          <t>Yes</t>
        </is>
      </c>
      <c r="U6" s="14" t="n">
        <v>2022</v>
      </c>
      <c r="V6" s="14" t="n">
        <v>0.02</v>
      </c>
      <c r="W6" s="14" t="inlineStr">
        <is>
          <t>fixed</t>
        </is>
      </c>
      <c r="X6" s="14" t="inlineStr">
        <is>
          <t>No</t>
        </is>
      </c>
      <c r="Y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n">
        <v>0</v>
      </c>
      <c r="R7" s="14" t="n">
        <v>0</v>
      </c>
      <c r="S7" s="14" t="n">
        <v>0.02</v>
      </c>
      <c r="T7" s="14" t="inlineStr">
        <is>
          <t>No</t>
        </is>
      </c>
      <c r="U7" s="14" t="n">
        <v>2030</v>
      </c>
      <c r="V7" s="14" t="n">
        <v>0.02</v>
      </c>
      <c r="W7" s="14" t="inlineStr">
        <is>
          <t>fixed</t>
        </is>
      </c>
      <c r="X7" s="14" t="inlineStr">
        <is>
          <t>No</t>
        </is>
      </c>
      <c r="Y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n">
        <v>2387.251437308446</v>
      </c>
      <c r="R8" s="14" t="n">
        <v>716.1754311925339</v>
      </c>
      <c r="S8" s="14" t="n">
        <v>0.03333333333333333</v>
      </c>
      <c r="T8" s="14" t="inlineStr">
        <is>
          <t>Yes</t>
        </is>
      </c>
      <c r="U8" s="14" t="n">
        <v>2022</v>
      </c>
      <c r="V8" s="14" t="n">
        <v>0.02</v>
      </c>
      <c r="W8" s="14" t="inlineStr">
        <is>
          <t>fixed</t>
        </is>
      </c>
      <c r="X8" s="14" t="inlineStr">
        <is>
          <t>No</t>
        </is>
      </c>
      <c r="Y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n">
        <v>3326.624250707159</v>
      </c>
      <c r="R9" s="14" t="n">
        <v>598.7923651272886</v>
      </c>
      <c r="S9" s="14" t="n">
        <v>0.04</v>
      </c>
      <c r="T9" s="14" t="inlineStr">
        <is>
          <t>Yes</t>
        </is>
      </c>
      <c r="U9" s="14" t="n">
        <v>2022</v>
      </c>
      <c r="V9" s="14" t="n">
        <v>0.02</v>
      </c>
      <c r="W9" s="14" t="inlineStr">
        <is>
          <t>fixed</t>
        </is>
      </c>
      <c r="X9" s="14" t="inlineStr">
        <is>
          <t>No</t>
        </is>
      </c>
      <c r="Y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n">
        <v>3879.796481881975</v>
      </c>
      <c r="R10" s="14" t="n">
        <v>1677.208167745307</v>
      </c>
      <c r="S10" s="14" t="n">
        <v>0</v>
      </c>
      <c r="T10" s="14" t="inlineStr">
        <is>
          <t>Yes</t>
        </is>
      </c>
      <c r="U10" s="14" t="n">
        <v>2022</v>
      </c>
      <c r="V10" s="14" t="n">
        <v>0.05</v>
      </c>
      <c r="W10" s="14" t="inlineStr">
        <is>
          <t>fixed</t>
        </is>
      </c>
      <c r="X10" s="14" t="inlineStr">
        <is>
          <t>No</t>
        </is>
      </c>
      <c r="Y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1</v>
      </c>
      <c r="Q11" s="14" t="n">
        <v>0</v>
      </c>
      <c r="R11" s="14" t="n">
        <v>0</v>
      </c>
      <c r="S11" s="14" t="n">
        <v>0.03333333333333333</v>
      </c>
      <c r="T11" s="14" t="inlineStr">
        <is>
          <t>No</t>
        </is>
      </c>
      <c r="U11" s="14" t="n">
        <v>2030</v>
      </c>
      <c r="V11" s="14" t="n">
        <v>0.02</v>
      </c>
      <c r="W11" s="14" t="inlineStr">
        <is>
          <t>fixed</t>
        </is>
      </c>
      <c r="X11" s="14" t="inlineStr">
        <is>
          <t>No</t>
        </is>
      </c>
      <c r="Y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n">
        <v>0</v>
      </c>
      <c r="R12" s="14" t="n">
        <v>0</v>
      </c>
      <c r="S12" s="14" t="n">
        <v>0.03333333333333333</v>
      </c>
      <c r="T12" s="14" t="inlineStr">
        <is>
          <t>No</t>
        </is>
      </c>
      <c r="U12" s="14" t="n">
        <v>2022</v>
      </c>
      <c r="V12" s="14" t="n">
        <v>0.02</v>
      </c>
      <c r="W12" s="14" t="inlineStr">
        <is>
          <t>fixed</t>
        </is>
      </c>
      <c r="X12" s="14" t="inlineStr">
        <is>
          <t>No</t>
        </is>
      </c>
      <c r="Y12" s="14" t="inlineStr">
        <is>
          <t>CPAT 1.0pre_456_NoPropData.xlsb, Mitigation row 2977-3350 (A2, A8, A9, A14-A16, B2, B4, D1, D2)</t>
        </is>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W27"/>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3038-3902</t>
        </is>
      </c>
    </row>
    <row r="2">
      <c r="A2" s="2" t="inlineStr">
        <is>
          <t>Power year paths: capex time factors, storage costs; INTERIM generation shares, investment shares and consumption (legacy baseline run)</t>
        </is>
      </c>
      <c r="B2" s="3" t="n"/>
      <c r="C2" s="3" t="n"/>
      <c r="D2" s="3" t="n"/>
      <c r="E2" s="3" t="n"/>
      <c r="F2" s="3" t="n"/>
      <c r="G2" s="3" t="n"/>
      <c r="H2" s="3" t="n"/>
      <c r="I2" s="3" t="n"/>
      <c r="J2" s="3" t="n"/>
      <c r="K2" s="3" t="n"/>
      <c r="L2" s="3" t="n"/>
      <c r="M2" s="3" t="n"/>
      <c r="N2" s="3" t="n"/>
      <c r="O2" s="3" t="n"/>
      <c r="P2" s="3" t="n"/>
      <c r="Q2" s="3" t="n"/>
      <c r="R2" s="3" t="n"/>
      <c r="S2" s="3" t="n"/>
      <c r="T2" s="3" t="n"/>
      <c r="U2" s="3" t="n"/>
      <c r="V2" s="3" t="n"/>
      <c r="W2" s="3" t="n"/>
    </row>
    <row r="3">
      <c r="A3" s="69" t="inlineStr">
        <is>
          <t>key</t>
        </is>
      </c>
      <c r="B3" s="69" t="inlineStr">
        <is>
          <t>unit</t>
        </is>
      </c>
      <c r="C3" s="69" t="inlineStr">
        <is>
          <t>description</t>
        </is>
      </c>
      <c r="D3" s="69" t="inlineStr">
        <is>
          <t>legacy_row</t>
        </is>
      </c>
      <c r="E3" s="69" t="n">
        <v>2022</v>
      </c>
      <c r="F3" s="69" t="n">
        <v>2023</v>
      </c>
      <c r="G3" s="69" t="n">
        <v>2024</v>
      </c>
      <c r="H3" s="69" t="n">
        <v>2025</v>
      </c>
      <c r="I3" s="69" t="n">
        <v>2026</v>
      </c>
      <c r="J3" s="69" t="n">
        <v>2027</v>
      </c>
      <c r="K3" s="69" t="n">
        <v>2028</v>
      </c>
      <c r="L3" s="69" t="n">
        <v>2029</v>
      </c>
      <c r="M3" s="69" t="n">
        <v>2030</v>
      </c>
      <c r="N3" s="69" t="n">
        <v>2031</v>
      </c>
      <c r="O3" s="69" t="n">
        <v>2032</v>
      </c>
      <c r="P3" s="69" t="n">
        <v>2033</v>
      </c>
      <c r="Q3" s="69" t="n">
        <v>2034</v>
      </c>
      <c r="R3" s="69" t="n">
        <v>2035</v>
      </c>
      <c r="S3" s="69" t="n">
        <v>2036</v>
      </c>
      <c r="T3" s="69" t="n">
        <v>2037</v>
      </c>
      <c r="U3" s="69" t="n">
        <v>2038</v>
      </c>
      <c r="V3" s="69" t="n">
        <v>2039</v>
      </c>
      <c r="W3" s="69" t="n">
        <v>2040</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row>
    <row r="13">
      <c r="A13" s="14" t="inlineStr">
        <is>
          <t>cbat</t>
        </is>
      </c>
      <c r="B13" s="14" t="inlineStr">
        <is>
          <t>$/kWh storage</t>
        </is>
      </c>
      <c r="C13" s="14" t="inlineStr">
        <is>
          <t>battery capex (J2)</t>
        </is>
      </c>
      <c r="D13" s="14" t="n">
        <v>3887</v>
      </c>
      <c r="E13" s="14" t="n">
        <v>300.61444</v>
      </c>
      <c r="F13" s="14" t="n">
        <v>278.08116</v>
      </c>
      <c r="G13" s="14" t="n">
        <v>255.54788</v>
      </c>
      <c r="H13" s="14" t="n">
        <v>233.0146</v>
      </c>
      <c r="I13" s="14" t="n">
        <v>220.72372</v>
      </c>
      <c r="J13" s="14" t="n">
        <v>208.43284</v>
      </c>
      <c r="K13" s="14" t="n">
        <v>196.14196</v>
      </c>
      <c r="L13" s="14" t="n">
        <v>183.85108</v>
      </c>
      <c r="M13" s="14" t="n">
        <v>171.5602</v>
      </c>
      <c r="N13" s="14" t="n">
        <v>164.90264</v>
      </c>
      <c r="O13" s="14" t="n">
        <v>158.24508</v>
      </c>
      <c r="P13" s="14" t="n">
        <v>151.58752</v>
      </c>
      <c r="Q13" s="14" t="n">
        <v>144.92996</v>
      </c>
      <c r="R13" s="14" t="n">
        <v>138.2724</v>
      </c>
      <c r="S13" s="14" t="n">
        <v>131.920664310954</v>
      </c>
      <c r="T13" s="14" t="n">
        <v>125.8607044662812</v>
      </c>
      <c r="U13" s="14" t="n">
        <v>120.0791173353212</v>
      </c>
      <c r="V13" s="14" t="n">
        <v>114.5631154789283</v>
      </c>
      <c r="W13" s="14" t="n">
        <v>109.300498866822</v>
      </c>
    </row>
    <row r="14">
      <c r="A14" s="14" t="inlineStr">
        <is>
          <t>cint</t>
        </is>
      </c>
      <c r="B14" s="14" t="inlineStr">
        <is>
          <t>$/kW interface</t>
        </is>
      </c>
      <c r="C14" s="14" t="inlineStr">
        <is>
          <t>battery interface capex (J2)</t>
        </is>
      </c>
      <c r="D14" s="14" t="n">
        <v>3888</v>
      </c>
      <c r="E14" s="14" t="n">
        <v>150.30722</v>
      </c>
      <c r="F14" s="14" t="n">
        <v>139.04058</v>
      </c>
      <c r="G14" s="14" t="n">
        <v>127.77394</v>
      </c>
      <c r="H14" s="14" t="n">
        <v>116.5073</v>
      </c>
      <c r="I14" s="14" t="n">
        <v>110.36186</v>
      </c>
      <c r="J14" s="14" t="n">
        <v>104.21642</v>
      </c>
      <c r="K14" s="14" t="n">
        <v>98.07097999999998</v>
      </c>
      <c r="L14" s="14" t="n">
        <v>91.92553999999998</v>
      </c>
      <c r="M14" s="14" t="n">
        <v>85.78009999999999</v>
      </c>
      <c r="N14" s="14" t="n">
        <v>82.45132000000001</v>
      </c>
      <c r="O14" s="14" t="n">
        <v>79.12253999999999</v>
      </c>
      <c r="P14" s="14" t="n">
        <v>75.79375999999999</v>
      </c>
      <c r="Q14" s="14" t="n">
        <v>72.46498</v>
      </c>
      <c r="R14" s="14" t="n">
        <v>69.13619999999999</v>
      </c>
      <c r="S14" s="14" t="n">
        <v>65.960332155477</v>
      </c>
      <c r="T14" s="14" t="n">
        <v>62.93035223314058</v>
      </c>
      <c r="U14" s="14" t="n">
        <v>60.03955866766061</v>
      </c>
      <c r="V14" s="14" t="n">
        <v>57.28155773946416</v>
      </c>
      <c r="W14" s="14" t="n">
        <v>54.65024943341102</v>
      </c>
    </row>
    <row r="15">
      <c r="A15" s="14" t="inlineStr">
        <is>
          <t>obat</t>
        </is>
      </c>
      <c r="B15" s="14" t="inlineStr">
        <is>
          <t>$/kWh storage/y</t>
        </is>
      </c>
      <c r="C15" s="14" t="inlineStr">
        <is>
          <t>battery opex (J2)</t>
        </is>
      </c>
      <c r="D15" s="14" t="n">
        <v>3891</v>
      </c>
      <c r="E15" s="14" t="n">
        <v>9.474219999999999</v>
      </c>
      <c r="F15" s="14" t="n">
        <v>8.449979999999998</v>
      </c>
      <c r="G15" s="14" t="n">
        <v>7.425739999999998</v>
      </c>
      <c r="H15" s="14" t="n">
        <v>6.4015</v>
      </c>
      <c r="I15" s="14" t="n">
        <v>6.081424999999999</v>
      </c>
      <c r="J15" s="14" t="n">
        <v>5.76135</v>
      </c>
      <c r="K15" s="14" t="n">
        <v>5.441275</v>
      </c>
      <c r="L15" s="14" t="n">
        <v>5.1212</v>
      </c>
      <c r="M15" s="14" t="n">
        <v>4.801124999999999</v>
      </c>
      <c r="N15" s="14" t="n">
        <v>4.60908</v>
      </c>
      <c r="O15" s="14" t="n">
        <v>4.417035</v>
      </c>
      <c r="P15" s="14" t="n">
        <v>4.224989999999999</v>
      </c>
      <c r="Q15" s="14" t="n">
        <v>4.032945</v>
      </c>
      <c r="R15" s="14" t="n">
        <v>3.8409</v>
      </c>
      <c r="S15" s="14" t="n">
        <v>3.657999999999999</v>
      </c>
      <c r="T15" s="14" t="n">
        <v>3.483809523809523</v>
      </c>
      <c r="U15" s="14" t="n">
        <v>3.317913832199546</v>
      </c>
      <c r="V15" s="14" t="n">
        <v>3.159917935428139</v>
      </c>
      <c r="W15" s="14" t="n">
        <v>3.009445652788703</v>
      </c>
    </row>
    <row r="16">
      <c r="A16" s="14" t="inlineStr">
        <is>
          <t>cel</t>
        </is>
      </c>
      <c r="B16" s="14" t="inlineStr">
        <is>
          <t>$/kWh produced</t>
        </is>
      </c>
      <c r="C16" s="14" t="inlineStr">
        <is>
          <t>electrolyser cost per marginal unit: capex + fixed + variable opex (J2)</t>
        </is>
      </c>
      <c r="D16" s="14" t="inlineStr">
        <is>
          <t>3900-3902</t>
        </is>
      </c>
      <c r="E16" s="14" t="n">
        <v>0.06986258478136012</v>
      </c>
      <c r="F16" s="14" t="n">
        <v>0.06755526170884672</v>
      </c>
      <c r="G16" s="14" t="n">
        <v>0.06524793863633332</v>
      </c>
      <c r="H16" s="14" t="n">
        <v>0.06294061556381991</v>
      </c>
      <c r="I16" s="14" t="n">
        <v>0.06079086147377671</v>
      </c>
      <c r="J16" s="14" t="n">
        <v>0.05864110738373349</v>
      </c>
      <c r="K16" s="14" t="n">
        <v>0.05649135329369027</v>
      </c>
      <c r="L16" s="14" t="n">
        <v>0.05434159920364706</v>
      </c>
      <c r="M16" s="14" t="n">
        <v>0.05219184511360385</v>
      </c>
      <c r="N16" s="14" t="n">
        <v>0.05056054704134376</v>
      </c>
      <c r="O16" s="14" t="n">
        <v>0.04892924896908368</v>
      </c>
      <c r="P16" s="14" t="n">
        <v>0.04729795089682359</v>
      </c>
      <c r="Q16" s="14" t="n">
        <v>0.0456666528245635</v>
      </c>
      <c r="R16" s="14" t="n">
        <v>0.04403535475230341</v>
      </c>
      <c r="S16" s="14" t="n">
        <v>0.04240791303994026</v>
      </c>
      <c r="T16" s="14" t="n">
        <v>0.04078424003617918</v>
      </c>
      <c r="U16" s="14" t="n">
        <v>0.03916425008215495</v>
      </c>
      <c r="V16" s="14" t="n">
        <v>0.03754785946613697</v>
      </c>
      <c r="W16" s="14" t="n">
        <v>0.03593498637926398</v>
      </c>
    </row>
    <row r="17">
      <c r="A17" s="14" t="inlineStr">
        <is>
          <t>incf</t>
        </is>
      </c>
      <c r="B17" s="14" t="inlineStr">
        <is>
          <t>factor</t>
        </is>
      </c>
      <c r="C17" s="14" t="inlineStr">
        <is>
          <t>income-dependent factor on GDP elasticities (macro block)</t>
        </is>
      </c>
      <c r="D17" s="14" t="n">
        <v>2433</v>
      </c>
      <c r="E17" s="14" t="n">
        <v>1.027151724719609</v>
      </c>
      <c r="F17" s="14" t="n">
        <v>1.027151724719609</v>
      </c>
      <c r="G17" s="14" t="n">
        <v>1.02056983588512</v>
      </c>
      <c r="H17" s="14" t="n">
        <v>1.017334428852344</v>
      </c>
      <c r="I17" s="14" t="n">
        <v>1.007668332253824</v>
      </c>
      <c r="J17" s="14" t="n">
        <v>1.000744287175529</v>
      </c>
      <c r="K17" s="14" t="n">
        <v>0.9918864890118577</v>
      </c>
      <c r="L17" s="14" t="n">
        <v>0.9806554033004301</v>
      </c>
      <c r="M17" s="14" t="n">
        <v>0.9702094039924433</v>
      </c>
      <c r="N17" s="14" t="n">
        <v>0.9641926590771045</v>
      </c>
      <c r="O17" s="14" t="n">
        <v>0.9616128712271521</v>
      </c>
      <c r="P17" s="14" t="n">
        <v>0.9591984478540503</v>
      </c>
      <c r="Q17" s="14" t="n">
        <v>0.9569512544451959</v>
      </c>
      <c r="R17" s="14" t="n">
        <v>0.9548729785957769</v>
      </c>
      <c r="S17" s="14" t="n">
        <v>0.9529651408614485</v>
      </c>
      <c r="T17" s="14" t="n">
        <v>0.9512291049033846</v>
      </c>
      <c r="U17" s="14" t="n">
        <v>0.9496660868922933</v>
      </c>
      <c r="V17" s="14" t="n">
        <v>0.9482771641379761</v>
      </c>
      <c r="W17" s="14" t="n">
        <v>0.9470632829155923</v>
      </c>
    </row>
    <row r="18">
      <c r="A18" s="14" t="inlineStr">
        <is>
          <t>shock</t>
        </is>
      </c>
      <c r="B18" s="14" t="inlineStr">
        <is>
          <t>share</t>
        </is>
      </c>
      <c r="C18" s="14" t="inlineStr">
        <is>
          <t>exogenous shock on energy consumption (legacy calibration, 2023-2024)</t>
        </is>
      </c>
      <c r="D18" s="14" t="n">
        <v>2439</v>
      </c>
      <c r="E18" s="14" t="n">
        <v>0</v>
      </c>
      <c r="F18" s="14" t="n">
        <v>-0.2081330830204422</v>
      </c>
      <c r="G18" s="14" t="n">
        <v>0.09237142857142856</v>
      </c>
      <c r="H18" s="14" t="n">
        <v>0</v>
      </c>
      <c r="I18" s="14" t="n">
        <v>0</v>
      </c>
      <c r="J18" s="14" t="n">
        <v>0</v>
      </c>
      <c r="K18" s="14" t="n">
        <v>0</v>
      </c>
      <c r="L18" s="14" t="n">
        <v>0</v>
      </c>
      <c r="M18" s="14" t="n">
        <v>0</v>
      </c>
      <c r="N18" s="14" t="n">
        <v>0</v>
      </c>
      <c r="O18" s="14" t="n">
        <v>0</v>
      </c>
      <c r="P18" s="14" t="n">
        <v>0</v>
      </c>
      <c r="Q18" s="14" t="n">
        <v>0</v>
      </c>
      <c r="R18" s="14" t="n">
        <v>0</v>
      </c>
      <c r="S18" s="14" t="n">
        <v>0</v>
      </c>
      <c r="T18" s="14" t="n">
        <v>0</v>
      </c>
      <c r="U18" s="14" t="n">
        <v>0</v>
      </c>
      <c r="V18" s="14" t="n">
        <v>0</v>
      </c>
      <c r="W18" s="14" t="n">
        <v>0</v>
      </c>
    </row>
    <row r="19">
      <c r="A19" s="14" t="inlineStr">
        <is>
          <t>pret|coa</t>
        </is>
      </c>
      <c r="B19" s="14" t="inlineStr">
        <is>
          <t>MW</t>
        </is>
      </c>
      <c r="C19" s="14" t="inlineStr">
        <is>
          <t>planned retirement, nameplate (K5; used if planned_retirement = Yes)</t>
        </is>
      </c>
      <c r="D19" s="14" t="n">
        <v>3992</v>
      </c>
      <c r="E19" s="14" t="n">
        <v>0</v>
      </c>
      <c r="F19" s="14" t="n">
        <v>0</v>
      </c>
      <c r="G19" s="14" t="n">
        <v>0</v>
      </c>
      <c r="H19" s="14" t="n">
        <v>0</v>
      </c>
      <c r="I19" s="14" t="n">
        <v>0</v>
      </c>
      <c r="J19" s="14" t="n">
        <v>0</v>
      </c>
      <c r="K19" s="14" t="n">
        <v>0</v>
      </c>
      <c r="L19" s="14" t="n">
        <v>0</v>
      </c>
      <c r="M19" s="14" t="n">
        <v>0</v>
      </c>
      <c r="N19" s="14" t="n">
        <v>0</v>
      </c>
      <c r="O19" s="14" t="n">
        <v>0</v>
      </c>
      <c r="P19" s="14" t="n">
        <v>0</v>
      </c>
      <c r="Q19" s="14" t="n">
        <v>0</v>
      </c>
      <c r="R19" s="14" t="n">
        <v>0</v>
      </c>
      <c r="S19" s="14" t="n">
        <v>0</v>
      </c>
      <c r="T19" s="14" t="n">
        <v>0</v>
      </c>
      <c r="U19" s="14" t="n">
        <v>0</v>
      </c>
      <c r="V19" s="14" t="n">
        <v>0</v>
      </c>
      <c r="W19" s="14" t="n">
        <v>0</v>
      </c>
    </row>
    <row r="20">
      <c r="A20" s="14" t="inlineStr">
        <is>
          <t>pret|nga</t>
        </is>
      </c>
      <c r="B20" s="14" t="inlineStr">
        <is>
          <t>MW</t>
        </is>
      </c>
      <c r="C20" s="14" t="inlineStr">
        <is>
          <t>planned retirement, nameplate (K5; used if planned_retirement = Yes)</t>
        </is>
      </c>
      <c r="D20" s="14" t="n"/>
      <c r="E20" s="14" t="n">
        <v>0</v>
      </c>
      <c r="F20" s="14" t="n">
        <v>0</v>
      </c>
      <c r="G20" s="14" t="n">
        <v>0</v>
      </c>
      <c r="H20" s="14" t="n">
        <v>0</v>
      </c>
      <c r="I20" s="14" t="n">
        <v>0</v>
      </c>
      <c r="J20" s="14" t="n">
        <v>0</v>
      </c>
      <c r="K20" s="14" t="n">
        <v>0</v>
      </c>
      <c r="L20" s="14" t="n">
        <v>0</v>
      </c>
      <c r="M20" s="14" t="n">
        <v>0</v>
      </c>
      <c r="N20" s="14" t="n">
        <v>0</v>
      </c>
      <c r="O20" s="14" t="n">
        <v>0</v>
      </c>
      <c r="P20" s="14" t="n">
        <v>0</v>
      </c>
      <c r="Q20" s="14" t="n">
        <v>0</v>
      </c>
      <c r="R20" s="14" t="n">
        <v>0</v>
      </c>
      <c r="S20" s="14" t="n">
        <v>0</v>
      </c>
      <c r="T20" s="14" t="n">
        <v>0</v>
      </c>
      <c r="U20" s="14" t="n">
        <v>0</v>
      </c>
      <c r="V20" s="14" t="n">
        <v>0</v>
      </c>
      <c r="W20" s="14" t="n">
        <v>0</v>
      </c>
    </row>
    <row r="21">
      <c r="A21" s="14" t="inlineStr">
        <is>
          <t>pret|oop</t>
        </is>
      </c>
      <c r="B21" s="14" t="inlineStr">
        <is>
          <t>MW</t>
        </is>
      </c>
      <c r="C21" s="14" t="inlineStr">
        <is>
          <t>planned retirement, nameplate (K5; used if planned_retirement = Yes)</t>
        </is>
      </c>
      <c r="D21" s="14" t="n"/>
      <c r="E21" s="14" t="n">
        <v>0</v>
      </c>
      <c r="F21" s="14" t="n">
        <v>0</v>
      </c>
      <c r="G21" s="14" t="n">
        <v>0</v>
      </c>
      <c r="H21" s="14" t="n">
        <v>0</v>
      </c>
      <c r="I21" s="14" t="n">
        <v>0</v>
      </c>
      <c r="J21" s="14" t="n">
        <v>0</v>
      </c>
      <c r="K21" s="14" t="n">
        <v>0</v>
      </c>
      <c r="L21" s="14" t="n">
        <v>0</v>
      </c>
      <c r="M21" s="14" t="n">
        <v>0</v>
      </c>
      <c r="N21" s="14" t="n">
        <v>0</v>
      </c>
      <c r="O21" s="14" t="n">
        <v>0</v>
      </c>
      <c r="P21" s="14" t="n">
        <v>0</v>
      </c>
      <c r="Q21" s="14" t="n">
        <v>0</v>
      </c>
      <c r="R21" s="14" t="n">
        <v>0</v>
      </c>
      <c r="S21" s="14" t="n">
        <v>0</v>
      </c>
      <c r="T21" s="14" t="n">
        <v>0</v>
      </c>
      <c r="U21" s="14" t="n">
        <v>0</v>
      </c>
      <c r="V21" s="14" t="n">
        <v>0</v>
      </c>
      <c r="W21" s="14" t="n">
        <v>0</v>
      </c>
    </row>
    <row r="22">
      <c r="A22" s="14" t="inlineStr">
        <is>
          <t>pret|nuc</t>
        </is>
      </c>
      <c r="B22" s="14" t="inlineStr">
        <is>
          <t>MW</t>
        </is>
      </c>
      <c r="C22" s="14" t="inlineStr">
        <is>
          <t>planned retirement, nameplate (K5; used if planned_retirement = Yes)</t>
        </is>
      </c>
      <c r="D22" s="14" t="n"/>
      <c r="E22" s="14" t="n">
        <v>0</v>
      </c>
      <c r="F22" s="14" t="n">
        <v>0</v>
      </c>
      <c r="G22" s="14" t="n">
        <v>0</v>
      </c>
      <c r="H22" s="14" t="n">
        <v>0</v>
      </c>
      <c r="I22" s="14" t="n">
        <v>0</v>
      </c>
      <c r="J22" s="14" t="n">
        <v>0</v>
      </c>
      <c r="K22" s="14" t="n">
        <v>0</v>
      </c>
      <c r="L22" s="14" t="n">
        <v>0</v>
      </c>
      <c r="M22" s="14" t="n">
        <v>0</v>
      </c>
      <c r="N22" s="14" t="n">
        <v>0</v>
      </c>
      <c r="O22" s="14" t="n">
        <v>0</v>
      </c>
      <c r="P22" s="14" t="n">
        <v>0</v>
      </c>
      <c r="Q22" s="14" t="n">
        <v>0</v>
      </c>
      <c r="R22" s="14" t="n">
        <v>0</v>
      </c>
      <c r="S22" s="14" t="n">
        <v>0</v>
      </c>
      <c r="T22" s="14" t="n">
        <v>0</v>
      </c>
      <c r="U22" s="14" t="n">
        <v>0</v>
      </c>
      <c r="V22" s="14" t="n">
        <v>0</v>
      </c>
      <c r="W22" s="14" t="n">
        <v>0</v>
      </c>
    </row>
    <row r="23">
      <c r="A23" s="14" t="inlineStr">
        <is>
          <t>pret|wnd</t>
        </is>
      </c>
      <c r="B23" s="14" t="inlineStr">
        <is>
          <t>MW</t>
        </is>
      </c>
      <c r="C23" s="14" t="inlineStr">
        <is>
          <t>planned retirement, nameplate (K5; used if planned_retirement = Yes)</t>
        </is>
      </c>
      <c r="D23" s="14" t="n"/>
      <c r="E23" s="14" t="n">
        <v>0</v>
      </c>
      <c r="F23" s="14" t="n">
        <v>0</v>
      </c>
      <c r="G23" s="14" t="n">
        <v>0</v>
      </c>
      <c r="H23" s="14" t="n">
        <v>0</v>
      </c>
      <c r="I23" s="14" t="n">
        <v>0</v>
      </c>
      <c r="J23" s="14" t="n">
        <v>0</v>
      </c>
      <c r="K23" s="14" t="n">
        <v>0</v>
      </c>
      <c r="L23" s="14" t="n">
        <v>0</v>
      </c>
      <c r="M23" s="14" t="n">
        <v>0</v>
      </c>
      <c r="N23" s="14" t="n">
        <v>0</v>
      </c>
      <c r="O23" s="14" t="n">
        <v>0</v>
      </c>
      <c r="P23" s="14" t="n">
        <v>0</v>
      </c>
      <c r="Q23" s="14" t="n">
        <v>0</v>
      </c>
      <c r="R23" s="14" t="n">
        <v>0</v>
      </c>
      <c r="S23" s="14" t="n">
        <v>0</v>
      </c>
      <c r="T23" s="14" t="n">
        <v>0</v>
      </c>
      <c r="U23" s="14" t="n">
        <v>0</v>
      </c>
      <c r="V23" s="14" t="n">
        <v>0</v>
      </c>
      <c r="W23" s="14" t="n">
        <v>0</v>
      </c>
    </row>
    <row r="24">
      <c r="A24" s="14" t="inlineStr">
        <is>
          <t>pret|sol</t>
        </is>
      </c>
      <c r="B24" s="14" t="inlineStr">
        <is>
          <t>MW</t>
        </is>
      </c>
      <c r="C24" s="14" t="inlineStr">
        <is>
          <t>planned retirement, nameplate (K5; used if planned_retirement = Yes)</t>
        </is>
      </c>
      <c r="D24" s="14" t="n"/>
      <c r="E24" s="14" t="n">
        <v>0</v>
      </c>
      <c r="F24" s="14" t="n">
        <v>0</v>
      </c>
      <c r="G24" s="14" t="n">
        <v>0</v>
      </c>
      <c r="H24" s="14" t="n">
        <v>0</v>
      </c>
      <c r="I24" s="14" t="n">
        <v>0</v>
      </c>
      <c r="J24" s="14" t="n">
        <v>0</v>
      </c>
      <c r="K24" s="14" t="n">
        <v>0</v>
      </c>
      <c r="L24" s="14" t="n">
        <v>0</v>
      </c>
      <c r="M24" s="14" t="n">
        <v>0</v>
      </c>
      <c r="N24" s="14" t="n">
        <v>0</v>
      </c>
      <c r="O24" s="14" t="n">
        <v>0</v>
      </c>
      <c r="P24" s="14" t="n">
        <v>0</v>
      </c>
      <c r="Q24" s="14" t="n">
        <v>0</v>
      </c>
      <c r="R24" s="14" t="n">
        <v>0</v>
      </c>
      <c r="S24" s="14" t="n">
        <v>0</v>
      </c>
      <c r="T24" s="14" t="n">
        <v>0</v>
      </c>
      <c r="U24" s="14" t="n">
        <v>0</v>
      </c>
      <c r="V24" s="14" t="n">
        <v>0</v>
      </c>
      <c r="W24" s="14" t="n">
        <v>0</v>
      </c>
    </row>
    <row r="25">
      <c r="A25" s="14" t="inlineStr">
        <is>
          <t>pret|hyd</t>
        </is>
      </c>
      <c r="B25" s="14" t="inlineStr">
        <is>
          <t>MW</t>
        </is>
      </c>
      <c r="C25" s="14" t="inlineStr">
        <is>
          <t>planned retirement, nameplate (K5; used if planned_retirement = Yes)</t>
        </is>
      </c>
      <c r="D25" s="14" t="n"/>
      <c r="E25" s="14" t="n">
        <v>0</v>
      </c>
      <c r="F25" s="14" t="n">
        <v>0</v>
      </c>
      <c r="G25" s="14" t="n">
        <v>0</v>
      </c>
      <c r="H25" s="14" t="n">
        <v>0</v>
      </c>
      <c r="I25" s="14" t="n">
        <v>0</v>
      </c>
      <c r="J25" s="14" t="n">
        <v>0</v>
      </c>
      <c r="K25" s="14" t="n">
        <v>0</v>
      </c>
      <c r="L25" s="14" t="n">
        <v>0</v>
      </c>
      <c r="M25" s="14" t="n">
        <v>0</v>
      </c>
      <c r="N25" s="14" t="n">
        <v>0</v>
      </c>
      <c r="O25" s="14" t="n">
        <v>0</v>
      </c>
      <c r="P25" s="14" t="n">
        <v>0</v>
      </c>
      <c r="Q25" s="14" t="n">
        <v>0</v>
      </c>
      <c r="R25" s="14" t="n">
        <v>0</v>
      </c>
      <c r="S25" s="14" t="n">
        <v>0</v>
      </c>
      <c r="T25" s="14" t="n">
        <v>0</v>
      </c>
      <c r="U25" s="14" t="n">
        <v>0</v>
      </c>
      <c r="V25" s="14" t="n">
        <v>0</v>
      </c>
      <c r="W25" s="14" t="n">
        <v>0</v>
      </c>
    </row>
    <row r="26">
      <c r="A26" s="14" t="inlineStr">
        <is>
          <t>pret|ore</t>
        </is>
      </c>
      <c r="B26" s="14" t="inlineStr">
        <is>
          <t>MW</t>
        </is>
      </c>
      <c r="C26" s="14" t="inlineStr">
        <is>
          <t>planned retirement, nameplate (K5; used if planned_retirement = Yes)</t>
        </is>
      </c>
      <c r="D26" s="14" t="n"/>
      <c r="E26" s="14" t="n">
        <v>0</v>
      </c>
      <c r="F26" s="14" t="n">
        <v>0</v>
      </c>
      <c r="G26" s="14" t="n">
        <v>0</v>
      </c>
      <c r="H26" s="14" t="n">
        <v>0</v>
      </c>
      <c r="I26" s="14" t="n">
        <v>0</v>
      </c>
      <c r="J26" s="14" t="n">
        <v>0</v>
      </c>
      <c r="K26" s="14" t="n">
        <v>0</v>
      </c>
      <c r="L26" s="14" t="n">
        <v>0</v>
      </c>
      <c r="M26" s="14" t="n">
        <v>0</v>
      </c>
      <c r="N26" s="14" t="n">
        <v>0</v>
      </c>
      <c r="O26" s="14" t="n">
        <v>0</v>
      </c>
      <c r="P26" s="14" t="n">
        <v>0</v>
      </c>
      <c r="Q26" s="14" t="n">
        <v>0</v>
      </c>
      <c r="R26" s="14" t="n">
        <v>0</v>
      </c>
      <c r="S26" s="14" t="n">
        <v>0</v>
      </c>
      <c r="T26" s="14" t="n">
        <v>0</v>
      </c>
      <c r="U26" s="14" t="n">
        <v>0</v>
      </c>
      <c r="V26" s="14" t="n">
        <v>0</v>
      </c>
      <c r="W26" s="14" t="n">
        <v>0</v>
      </c>
    </row>
    <row r="27">
      <c r="A27" s="14" t="inlineStr">
        <is>
          <t>pret|bio</t>
        </is>
      </c>
      <c r="B27" s="14" t="inlineStr">
        <is>
          <t>MW</t>
        </is>
      </c>
      <c r="C27" s="14" t="inlineStr">
        <is>
          <t>planned retirement, nameplate (K5; used if planned_retirement = Yes)</t>
        </is>
      </c>
      <c r="D27" s="14" t="n"/>
      <c r="E27" s="14" t="n">
        <v>0</v>
      </c>
      <c r="F27" s="14" t="n">
        <v>0</v>
      </c>
      <c r="G27" s="14" t="n">
        <v>0</v>
      </c>
      <c r="H27" s="14" t="n">
        <v>0</v>
      </c>
      <c r="I27" s="14" t="n">
        <v>0</v>
      </c>
      <c r="J27" s="14" t="n">
        <v>0</v>
      </c>
      <c r="K27" s="14" t="n">
        <v>0</v>
      </c>
      <c r="L27" s="14" t="n">
        <v>0</v>
      </c>
      <c r="M27" s="14" t="n">
        <v>0</v>
      </c>
      <c r="N27" s="14" t="n">
        <v>0</v>
      </c>
      <c r="O27" s="14" t="n">
        <v>0</v>
      </c>
      <c r="P27" s="14" t="n">
        <v>0</v>
      </c>
      <c r="Q27" s="14" t="n">
        <v>0</v>
      </c>
      <c r="R27" s="14" t="n">
        <v>0</v>
      </c>
      <c r="S27" s="14" t="n">
        <v>0</v>
      </c>
      <c r="T27" s="14" t="n">
        <v>0</v>
      </c>
      <c r="U27" s="14" t="n">
        <v>0</v>
      </c>
      <c r="V27" s="14" t="n">
        <v>0</v>
      </c>
      <c r="W27" s="14" t="n">
        <v>0</v>
      </c>
    </row>
  </sheetData>
  <pageMargins left="0.75" right="0.75" top="1" bottom="1" header="0.5" footer="0.5"/>
</worksheet>
</file>

<file path=xl/worksheets/sheet28.xml><?xml version="1.0" encoding="utf-8"?>
<worksheet xmlns="http://schemas.openxmlformats.org/spreadsheetml/2006/main">
  <sheetPr codeName="Sheet28">
    <outlinePr summaryBelow="1" summaryRight="1"/>
    <pageSetUpPr/>
  </sheetPr>
  <dimension ref="A1:E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3596-3883</t>
        </is>
      </c>
    </row>
    <row r="2">
      <c r="A2" s="2" t="inlineStr">
        <is>
          <t>Power parameters: transmission and distribution, pass-through, storage</t>
        </is>
      </c>
      <c r="B2" s="3" t="n"/>
      <c r="C2" s="3" t="n"/>
      <c r="D2" s="3" t="n"/>
      <c r="E2" s="3" t="n"/>
    </row>
    <row r="3">
      <c r="A3" s="69" t="inlineStr">
        <is>
          <t>key</t>
        </is>
      </c>
      <c r="B3" s="69" t="inlineStr">
        <is>
          <t>value</t>
        </is>
      </c>
      <c r="C3" s="69" t="inlineStr">
        <is>
          <t>unit</t>
        </is>
      </c>
      <c r="D3" s="69" t="inlineStr">
        <is>
          <t>description</t>
        </is>
      </c>
      <c r="E3" s="69"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row r="13">
      <c r="A13" s="14" t="inlineStr">
        <is>
          <t>lt_alloc</t>
        </is>
      </c>
      <c r="B13" s="14" t="n">
        <v>0.33</v>
      </c>
      <c r="C13" s="14" t="inlineStr">
        <is>
          <t>share</t>
        </is>
      </c>
      <c r="D13" s="14" t="inlineStr">
        <is>
          <t>allocation of long-term storage cost to VRE (J1)</t>
        </is>
      </c>
      <c r="E13" s="14" t="n">
        <v>3876</v>
      </c>
    </row>
    <row r="14">
      <c r="A14" s="14" t="inlineStr">
        <is>
          <t>sh_nxp</t>
        </is>
      </c>
      <c r="B14" s="14" t="n">
        <v>0.009244530635078244</v>
      </c>
      <c r="C14" s="14" t="inlineStr">
        <is>
          <t>share</t>
        </is>
      </c>
      <c r="D14" s="14" t="inlineStr">
        <is>
          <t>net exports / final demand, base year (H2)</t>
        </is>
      </c>
      <c r="E14" s="14" t="n">
        <v>3719</v>
      </c>
    </row>
    <row r="15">
      <c r="A15" s="14" t="inlineStr">
        <is>
          <t>sh_tsd</t>
        </is>
      </c>
      <c r="B15" s="14" t="n">
        <v>0.1899579758460582</v>
      </c>
      <c r="C15" s="14" t="inlineStr">
        <is>
          <t>share</t>
        </is>
      </c>
      <c r="D15" s="14" t="inlineStr">
        <is>
          <t>transmission and statistical differences / final demand (H2)</t>
        </is>
      </c>
      <c r="E15" s="14" t="n">
        <v>3720</v>
      </c>
    </row>
    <row r="16">
      <c r="A16" s="14" t="inlineStr">
        <is>
          <t>sh_eou</t>
        </is>
      </c>
      <c r="B16" s="14" t="n">
        <v>0.03819400277735722</v>
      </c>
      <c r="C16" s="14" t="inlineStr">
        <is>
          <t>share</t>
        </is>
      </c>
      <c r="D16" s="14" t="inlineStr">
        <is>
          <t>energy industry own use / final demand (H2)</t>
        </is>
      </c>
      <c r="E16" s="14" t="n">
        <v>3721</v>
      </c>
    </row>
    <row r="17">
      <c r="A17" s="14" t="inlineStr">
        <is>
          <t>sh_add</t>
        </is>
      </c>
      <c r="B17" s="14" t="n">
        <v>-0.01622783273917676</v>
      </c>
      <c r="C17" s="14" t="inlineStr">
        <is>
          <t>share</t>
        </is>
      </c>
      <c r="D17" s="14" t="inlineStr">
        <is>
          <t>additional statistical difference / final demand (H2)</t>
        </is>
      </c>
      <c r="E17" s="14" t="n">
        <v>3722</v>
      </c>
    </row>
    <row r="18">
      <c r="A18" s="14" t="inlineStr">
        <is>
          <t>extra_eff</t>
        </is>
      </c>
      <c r="B18" s="14" t="n">
        <v>0</v>
      </c>
      <c r="C18" s="14" t="inlineStr">
        <is>
          <t>share</t>
        </is>
      </c>
      <c r="D18" s="14" t="inlineStr">
        <is>
          <t>additional efficiency improvement of power demand (H2)</t>
        </is>
      </c>
      <c r="E18" s="14" t="n">
        <v>3719</v>
      </c>
    </row>
    <row r="19">
      <c r="A19" s="14" t="inlineStr">
        <is>
          <t>maxcf_cg</t>
        </is>
      </c>
      <c r="B19" s="14" t="n">
        <v>0.9</v>
      </c>
      <c r="C19" s="14" t="inlineStr">
        <is>
          <t>share</t>
        </is>
      </c>
      <c r="D19" s="14" t="inlineStr">
        <is>
          <t>maximum capacity factor of coal and gas (I2)</t>
        </is>
      </c>
      <c r="E19" s="14" t="n">
        <v>3783</v>
      </c>
    </row>
    <row r="20">
      <c r="A20" s="14" t="inlineStr">
        <is>
          <t>k_dispatch</t>
        </is>
      </c>
      <c r="B20" s="14" t="n">
        <v>2</v>
      </c>
      <c r="C20" s="14" t="inlineStr">
        <is>
          <t>factor</t>
        </is>
      </c>
      <c r="D20" s="14" t="inlineStr">
        <is>
          <t>logit K parameter, dispatch (H2)</t>
        </is>
      </c>
      <c r="E20" s="14" t="n">
        <v>3720</v>
      </c>
    </row>
    <row r="21">
      <c r="A21" s="14" t="inlineStr">
        <is>
          <t>k_invest</t>
        </is>
      </c>
      <c r="B21" s="14" t="n">
        <v>2</v>
      </c>
      <c r="C21" s="14" t="inlineStr">
        <is>
          <t>factor</t>
        </is>
      </c>
      <c r="D21" s="14" t="inlineStr">
        <is>
          <t>logit K parameter, investment (H2)</t>
        </is>
      </c>
      <c r="E21" s="14" t="n">
        <v>3721</v>
      </c>
    </row>
    <row r="22">
      <c r="A22" s="14" t="inlineStr">
        <is>
          <t>min_cost</t>
        </is>
      </c>
      <c r="B22" s="14" t="n">
        <v>0.01</v>
      </c>
      <c r="C22" s="14" t="inlineStr">
        <is>
          <t>$/kWh</t>
        </is>
      </c>
      <c r="D22" s="14" t="inlineStr">
        <is>
          <t>minimum cost in the logits (E1 column K)</t>
        </is>
      </c>
      <c r="E22" s="14" t="n">
        <v>3463</v>
      </c>
    </row>
    <row r="23">
      <c r="A23" s="14" t="inlineStr">
        <is>
          <t>early_max</t>
        </is>
      </c>
      <c r="B23" s="14" t="n">
        <v>0.8</v>
      </c>
      <c r="C23" s="14" t="inlineStr">
        <is>
          <t>share</t>
        </is>
      </c>
      <c r="D23" s="14" t="inlineStr">
        <is>
          <t>maximum early coal retirement, share of coal effective capacity (K4)</t>
        </is>
      </c>
      <c r="E23" s="14" t="n">
        <v>3975</v>
      </c>
    </row>
    <row r="24">
      <c r="A24" s="14" t="inlineStr">
        <is>
          <t>early_factor</t>
        </is>
      </c>
      <c r="B24" s="14" t="n">
        <v>0.8</v>
      </c>
      <c r="C24" s="14" t="inlineStr">
        <is>
          <t>share</t>
        </is>
      </c>
      <c r="D24" s="14" t="inlineStr">
        <is>
          <t>factor on cost-based early coal retirement (K5)</t>
        </is>
      </c>
      <c r="E24" s="14" t="n">
        <v>3993</v>
      </c>
    </row>
    <row r="25">
      <c r="A25" s="14" t="inlineStr">
        <is>
          <t>ktoe_gwh</t>
        </is>
      </c>
      <c r="B25" s="14" t="n">
        <v>11.63</v>
      </c>
      <c r="C25" s="14" t="inlineStr">
        <is>
          <t>GWh/ktoe</t>
        </is>
      </c>
      <c r="D25" s="14" t="inlineStr">
        <is>
          <t>GWh per ktoe</t>
        </is>
      </c>
      <c r="E25" s="14" t="n"/>
    </row>
  </sheetData>
  <pageMargins left="0.75" right="0.75" top="1" bottom="1" header="0.5" footer="0.5"/>
</worksheet>
</file>

<file path=xl/worksheets/sheet29.xml><?xml version="1.0" encoding="utf-8"?>
<worksheet xmlns="http://schemas.openxmlformats.org/spreadsheetml/2006/main">
  <sheetPr codeName="Sheet29">
    <outlinePr summaryBelow="1" summaryRight="1"/>
    <pageSetUpPr/>
  </sheetPr>
  <dimension ref="A1:D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extract_power_v0_2.py: legacy Mitigation rows 3725-3739 (H3, energy balance 2022)</t>
        </is>
      </c>
    </row>
    <row r="2">
      <c r="A2" s="2" t="inlineStr">
        <is>
          <t>Electricity demand by subsector, base year (ktoe)</t>
        </is>
      </c>
      <c r="B2" s="3" t="n"/>
      <c r="C2" s="3" t="n"/>
      <c r="D2" s="3" t="n"/>
    </row>
    <row r="3">
      <c r="A3" s="69" t="inlineStr">
        <is>
          <t>subsector</t>
        </is>
      </c>
      <c r="B3" s="69" t="inlineStr">
        <is>
          <t>name</t>
        </is>
      </c>
      <c r="C3" s="69" t="inlineStr">
        <is>
          <t>ktoe_2022</t>
        </is>
      </c>
      <c r="D3" s="69" t="inlineStr">
        <is>
          <t>legacy_row</t>
        </is>
      </c>
    </row>
    <row r="4">
      <c r="A4" s="14" t="inlineStr">
        <is>
          <t>rod</t>
        </is>
      </c>
      <c r="B4" s="14" t="inlineStr">
        <is>
          <t>Road</t>
        </is>
      </c>
      <c r="C4" s="14" t="n">
        <v>0</v>
      </c>
      <c r="D4" s="14" t="n">
        <v>3725</v>
      </c>
    </row>
    <row r="5">
      <c r="A5" s="14" t="inlineStr">
        <is>
          <t>ral</t>
        </is>
      </c>
      <c r="B5" s="14" t="inlineStr">
        <is>
          <t>Rail</t>
        </is>
      </c>
      <c r="C5" s="14" t="n">
        <v>47.63186961943863</v>
      </c>
      <c r="D5" s="14" t="n">
        <v>3726</v>
      </c>
    </row>
    <row r="6">
      <c r="A6" s="14" t="inlineStr">
        <is>
          <t>avi</t>
        </is>
      </c>
      <c r="B6" s="14" t="inlineStr">
        <is>
          <t>Domestic aviation</t>
        </is>
      </c>
      <c r="C6" s="14" t="n">
        <v>0</v>
      </c>
      <c r="D6" s="14" t="n">
        <v>3727</v>
      </c>
    </row>
    <row r="7">
      <c r="A7" s="14" t="inlineStr">
        <is>
          <t>nav</t>
        </is>
      </c>
      <c r="B7" s="14" t="inlineStr">
        <is>
          <t>Domestic navigation</t>
        </is>
      </c>
      <c r="C7" s="14" t="n">
        <v>0</v>
      </c>
      <c r="D7" s="14" t="n">
        <v>3728</v>
      </c>
    </row>
    <row r="8">
      <c r="A8" s="14" t="inlineStr">
        <is>
          <t>res</t>
        </is>
      </c>
      <c r="B8" s="14" t="inlineStr">
        <is>
          <t>Residential</t>
        </is>
      </c>
      <c r="C8" s="14" t="n">
        <v>6382.142461687616</v>
      </c>
      <c r="D8" s="14" t="n">
        <v>3729</v>
      </c>
    </row>
    <row r="9">
      <c r="A9" s="14" t="inlineStr">
        <is>
          <t>foo</t>
        </is>
      </c>
      <c r="B9" s="14" t="inlineStr">
        <is>
          <t>Food &amp; forestry</t>
        </is>
      </c>
      <c r="C9" s="14" t="n">
        <v>1257.294490171664</v>
      </c>
      <c r="D9" s="14" t="n">
        <v>3730</v>
      </c>
    </row>
    <row r="10">
      <c r="A10" s="14" t="inlineStr">
        <is>
          <t>srv</t>
        </is>
      </c>
      <c r="B10" s="14" t="inlineStr">
        <is>
          <t>Services (public &amp; private)</t>
        </is>
      </c>
      <c r="C10" s="14" t="n">
        <v>4021.530867219366</v>
      </c>
      <c r="D10" s="14" t="n">
        <v>3731</v>
      </c>
    </row>
    <row r="11">
      <c r="A11" s="14" t="inlineStr">
        <is>
          <t>mch</t>
        </is>
      </c>
      <c r="B11" s="14" t="inlineStr">
        <is>
          <t>Mining &amp; Chemicals</t>
        </is>
      </c>
      <c r="C11" s="14" t="n">
        <v>411.4954577903025</v>
      </c>
      <c r="D11" s="14" t="n">
        <v>3732</v>
      </c>
    </row>
    <row r="12">
      <c r="A12" s="14" t="inlineStr">
        <is>
          <t>irn</t>
        </is>
      </c>
      <c r="B12" s="14" t="inlineStr">
        <is>
          <t>Iron and steel</t>
        </is>
      </c>
      <c r="C12" s="14" t="n">
        <v>751.8531098444473</v>
      </c>
      <c r="D12" s="14" t="n">
        <v>3733</v>
      </c>
    </row>
    <row r="13">
      <c r="A13" s="14" t="inlineStr">
        <is>
          <t>nfm</t>
        </is>
      </c>
      <c r="B13" s="14" t="inlineStr">
        <is>
          <t>Other metals</t>
        </is>
      </c>
      <c r="C13" s="14" t="n">
        <v>6.19255526196581</v>
      </c>
      <c r="D13" s="14" t="n">
        <v>3734</v>
      </c>
    </row>
    <row r="14">
      <c r="A14" s="14" t="inlineStr">
        <is>
          <t>mac</t>
        </is>
      </c>
      <c r="B14" s="14" t="inlineStr">
        <is>
          <t>Machinery</t>
        </is>
      </c>
      <c r="C14" s="14" t="n">
        <v>573.0841184780776</v>
      </c>
      <c r="D14" s="14" t="n">
        <v>3735</v>
      </c>
    </row>
    <row r="15">
      <c r="A15" s="14" t="inlineStr">
        <is>
          <t>cem</t>
        </is>
      </c>
      <c r="B15" s="14" t="inlineStr">
        <is>
          <t>Cement</t>
        </is>
      </c>
      <c r="C15" s="14" t="n">
        <v>1270.646091846922</v>
      </c>
      <c r="D15" s="14" t="n">
        <v>3736</v>
      </c>
    </row>
    <row r="16">
      <c r="A16" s="14" t="inlineStr">
        <is>
          <t>omn</t>
        </is>
      </c>
      <c r="B16" s="14" t="inlineStr">
        <is>
          <t>Other manufacturing</t>
        </is>
      </c>
      <c r="C16" s="14" t="n">
        <v>773.8487885070347</v>
      </c>
      <c r="D16" s="14" t="n">
        <v>3737</v>
      </c>
    </row>
    <row r="17">
      <c r="A17" s="14" t="inlineStr">
        <is>
          <t>cst</t>
        </is>
      </c>
      <c r="B17" s="14" t="inlineStr">
        <is>
          <t>Construction</t>
        </is>
      </c>
      <c r="C17" s="14" t="n">
        <v>0</v>
      </c>
      <c r="D17" s="14" t="n">
        <v>3738</v>
      </c>
    </row>
    <row r="18">
      <c r="A18" s="14" t="inlineStr">
        <is>
          <t>oen</t>
        </is>
      </c>
      <c r="B18" s="14" t="inlineStr">
        <is>
          <t>Other - energy use</t>
        </is>
      </c>
      <c r="C18" s="14" t="n">
        <v>0</v>
      </c>
      <c r="D18" s="14" t="n">
        <v>3739</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2026-10-11T14:09:50Z</dcterms:created>
  <dcterms:modified xmlns:dcterms="http://purl.org/dc/terms/" xmlns:xsi="http://www.w3.org/2001/XMLSchema-instance" xsi:type="dcterms:W3CDTF">2026-10-11T14:16:33Z</dcterms:modified>
</cp:coreProperties>
</file>